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tables/table12.xml" ContentType="application/vnd.openxmlformats-officedocument.spreadsheetml.table+xml"/>
  <Override PartName="/xl/drawings/drawing2.xml" ContentType="application/vnd.openxmlformats-officedocument.drawing+xml"/>
  <Override PartName="/xl/tables/table13.xml" ContentType="application/vnd.openxmlformats-officedocument.spreadsheetml.table+xml"/>
  <Override PartName="/xl/drawings/drawing3.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drawings/drawing4.xml" ContentType="application/vnd.openxmlformats-officedocument.drawing+xml"/>
  <Override PartName="/xl/tables/table36.xml" ContentType="application/vnd.openxmlformats-officedocument.spreadsheetml.table+xml"/>
  <Override PartName="/xl/comments2.xml" ContentType="application/vnd.openxmlformats-officedocument.spreadsheetml.comments+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filterPrivacy="1" codeName="ThisWorkbook"/>
  <xr:revisionPtr revIDLastSave="0" documentId="8_{B01560B9-7BB0-436C-A39E-661880F0B096}" xr6:coauthVersionLast="47" xr6:coauthVersionMax="47" xr10:uidLastSave="{00000000-0000-0000-0000-000000000000}"/>
  <bookViews>
    <workbookView xWindow="1170" yWindow="1065" windowWidth="22875" windowHeight="13800" tabRatio="817" activeTab="6" xr2:uid="{00000000-000D-0000-FFFF-FFFF00000000}"/>
  </bookViews>
  <sheets>
    <sheet name="KamstrupData" sheetId="12" r:id="rId1"/>
    <sheet name="A-Applications" sheetId="9" r:id="rId2"/>
    <sheet name="A-Application_Costs" sheetId="16" r:id="rId3"/>
    <sheet name="A-Application_Approval" sheetId="21" r:id="rId4"/>
    <sheet name="A-Application_Budget" sheetId="19" r:id="rId5"/>
    <sheet name="B-Business Capability" sheetId="5" r:id="rId6"/>
    <sheet name="O-Organization" sheetId="7" r:id="rId7"/>
    <sheet name="C-Business Context" sheetId="10" r:id="rId8"/>
    <sheet name="P_Platform" sheetId="23" r:id="rId9"/>
    <sheet name="P-PlatformData" sheetId="24" r:id="rId10"/>
    <sheet name="Tabels" sheetId="6" r:id="rId11"/>
    <sheet name="D-Data Object" sheetId="17" r:id="rId12"/>
    <sheet name="A-Applications_Removed" sheetId="20" r:id="rId13"/>
    <sheet name="temp_CapaText" sheetId="18" r:id="rId14"/>
    <sheet name="Processer280125" sheetId="22" r:id="rId15"/>
    <sheet name="temp" sheetId="13" r:id="rId16"/>
    <sheet name="Security Assesment" sheetId="34" r:id="rId17"/>
    <sheet name="FRFS-Manufacturing Capabilities" sheetId="35" r:id="rId18"/>
    <sheet name="CleanUp Hardware Departments" sheetId="37" r:id="rId19"/>
    <sheet name="Level1" sheetId="3" state="hidden" r:id="rId20"/>
    <sheet name="Level2" sheetId="4" state="hidden" r:id="rId21"/>
    <sheet name="Level3" sheetId="2" state="hidden" r:id="rId22"/>
    <sheet name="Capabilities_Default" sheetId="1" state="hidden" r:id="rId23"/>
  </sheets>
  <definedNames>
    <definedName name="_xlnm._FilterDatabase" localSheetId="14" hidden="1">Processer280125!$A$1:$H$610</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evel1" name="Level1" connection="Connection"/>
          <x15:modelTable id="Level2" name="Level2" connection="Connection1"/>
          <x15:modelTable id="Level3" name="Level3" connection="Connection2"/>
          <x15:modelTable id="Level_123" name="Level_123" connection="Connection3"/>
          <x15:modelTable id="YesNo" name="YesNo" connection="Connection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15" i="12" l="1"/>
  <c r="F171" i="7"/>
  <c r="H171" i="7"/>
  <c r="F170" i="7"/>
  <c r="H170" i="7"/>
  <c r="F169" i="7"/>
  <c r="H169" i="7"/>
  <c r="F168" i="7"/>
  <c r="H168" i="7"/>
  <c r="F167" i="7"/>
  <c r="H167" i="7"/>
  <c r="F166" i="7"/>
  <c r="H166" i="7"/>
  <c r="F165" i="7"/>
  <c r="H165" i="7"/>
  <c r="F164" i="7"/>
  <c r="H164" i="7"/>
  <c r="F163" i="7"/>
  <c r="H163" i="7"/>
  <c r="F162" i="7"/>
  <c r="H162" i="7"/>
  <c r="F161" i="7"/>
  <c r="H161" i="7"/>
  <c r="F160" i="7"/>
  <c r="H160" i="7"/>
  <c r="F159" i="7"/>
  <c r="H159" i="7"/>
  <c r="F81" i="7"/>
  <c r="H81" i="7"/>
  <c r="F82" i="7"/>
  <c r="H82" i="7"/>
  <c r="F83" i="7"/>
  <c r="H83" i="7"/>
  <c r="F84" i="7"/>
  <c r="H84" i="7"/>
  <c r="F6" i="7"/>
  <c r="H6" i="7"/>
  <c r="F7" i="7"/>
  <c r="H7" i="7"/>
  <c r="F8" i="7"/>
  <c r="H8" i="7"/>
  <c r="F23" i="7"/>
  <c r="H23" i="7"/>
  <c r="F24" i="7"/>
  <c r="H24" i="7"/>
  <c r="F25" i="7"/>
  <c r="H25" i="7"/>
  <c r="F26" i="7"/>
  <c r="H26" i="7"/>
  <c r="F21" i="7"/>
  <c r="H21" i="7"/>
  <c r="F22" i="7"/>
  <c r="H22" i="7"/>
  <c r="F17" i="7"/>
  <c r="H17" i="7"/>
  <c r="F18" i="7"/>
  <c r="H18" i="7"/>
  <c r="F14" i="7"/>
  <c r="H14" i="7"/>
  <c r="F15" i="7"/>
  <c r="H15" i="7"/>
  <c r="F4" i="7"/>
  <c r="H4" i="7"/>
  <c r="F5" i="7"/>
  <c r="H5" i="7"/>
  <c r="F46" i="7"/>
  <c r="H46" i="7"/>
  <c r="F47" i="7"/>
  <c r="H47" i="7"/>
  <c r="F48" i="7"/>
  <c r="H48" i="7"/>
  <c r="F49" i="7"/>
  <c r="H49" i="7"/>
  <c r="F42" i="7"/>
  <c r="H42" i="7"/>
  <c r="F43" i="7"/>
  <c r="H43" i="7"/>
  <c r="F44" i="7"/>
  <c r="H44" i="7"/>
  <c r="F39" i="7"/>
  <c r="H39" i="7"/>
  <c r="F40" i="7"/>
  <c r="H40" i="7"/>
  <c r="F33" i="7"/>
  <c r="H33" i="7"/>
  <c r="F34" i="7"/>
  <c r="H34" i="7"/>
  <c r="F35" i="7"/>
  <c r="H35" i="7"/>
  <c r="F37" i="7"/>
  <c r="H37" i="7"/>
  <c r="F52" i="7"/>
  <c r="H52" i="7"/>
  <c r="F144" i="7"/>
  <c r="F145" i="7"/>
  <c r="F146" i="7"/>
  <c r="F147" i="7"/>
  <c r="F148" i="7"/>
  <c r="F149" i="7"/>
  <c r="F150" i="7"/>
  <c r="F151" i="7"/>
  <c r="F152" i="7"/>
  <c r="F153" i="7"/>
  <c r="F154" i="7"/>
  <c r="F155" i="7"/>
  <c r="F156" i="7"/>
  <c r="F157" i="7"/>
  <c r="F158" i="7"/>
  <c r="H144" i="7"/>
  <c r="H145" i="7"/>
  <c r="H146" i="7"/>
  <c r="H147" i="7"/>
  <c r="H148" i="7"/>
  <c r="H149" i="7"/>
  <c r="H150" i="7"/>
  <c r="H151" i="7"/>
  <c r="H152" i="7"/>
  <c r="H153" i="7"/>
  <c r="H154" i="7"/>
  <c r="H155" i="7"/>
  <c r="H156" i="7"/>
  <c r="H157" i="7"/>
  <c r="H158" i="7"/>
  <c r="F88" i="7"/>
  <c r="H88" i="7"/>
  <c r="F92" i="7"/>
  <c r="H92" i="7"/>
  <c r="F30" i="7"/>
  <c r="H30" i="7"/>
  <c r="F91" i="7"/>
  <c r="H91" i="7"/>
  <c r="F90" i="7"/>
  <c r="H90" i="7"/>
  <c r="F121" i="7"/>
  <c r="H121" i="7"/>
  <c r="F122" i="7"/>
  <c r="H122" i="7"/>
  <c r="F123" i="7"/>
  <c r="H123" i="7"/>
  <c r="F115" i="7"/>
  <c r="H115" i="7"/>
  <c r="F116" i="7"/>
  <c r="H116" i="7"/>
  <c r="F117" i="7"/>
  <c r="H117" i="7"/>
  <c r="F118" i="7"/>
  <c r="H118" i="7"/>
  <c r="F119" i="7"/>
  <c r="H119" i="7"/>
  <c r="F132" i="7"/>
  <c r="H132" i="7"/>
  <c r="F133" i="7"/>
  <c r="H133" i="7"/>
  <c r="F134" i="7"/>
  <c r="H134" i="7"/>
  <c r="F135" i="7"/>
  <c r="H135" i="7"/>
  <c r="F137" i="7"/>
  <c r="H137" i="7"/>
  <c r="F141" i="7"/>
  <c r="H141" i="7"/>
  <c r="F108" i="7"/>
  <c r="H108" i="7"/>
  <c r="F102" i="7"/>
  <c r="H102" i="7"/>
  <c r="F103" i="7"/>
  <c r="H103" i="7"/>
  <c r="F104" i="7"/>
  <c r="H104" i="7"/>
  <c r="F105" i="7"/>
  <c r="H105" i="7"/>
  <c r="F106" i="7"/>
  <c r="H106" i="7"/>
  <c r="F95" i="7"/>
  <c r="H95" i="7"/>
  <c r="F96" i="7"/>
  <c r="H96" i="7"/>
  <c r="F97" i="7"/>
  <c r="H97" i="7"/>
  <c r="F98" i="7"/>
  <c r="H98" i="7"/>
  <c r="F99" i="7"/>
  <c r="H99" i="7"/>
  <c r="F100" i="7"/>
  <c r="H100" i="7"/>
  <c r="H3" i="7"/>
  <c r="H9" i="7"/>
  <c r="H10" i="7"/>
  <c r="H11" i="7"/>
  <c r="H12" i="7"/>
  <c r="H13" i="7"/>
  <c r="H16" i="7"/>
  <c r="H19" i="7"/>
  <c r="H20" i="7"/>
  <c r="H27" i="7"/>
  <c r="H28" i="7"/>
  <c r="H29" i="7"/>
  <c r="H31" i="7"/>
  <c r="H32" i="7"/>
  <c r="H36" i="7"/>
  <c r="H38" i="7"/>
  <c r="H41" i="7"/>
  <c r="H45" i="7"/>
  <c r="H50" i="7"/>
  <c r="H51"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5" i="7"/>
  <c r="H86" i="7"/>
  <c r="H87" i="7"/>
  <c r="H89" i="7"/>
  <c r="H93" i="7"/>
  <c r="H94" i="7"/>
  <c r="H101" i="7"/>
  <c r="H107" i="7"/>
  <c r="H109" i="7"/>
  <c r="H110" i="7"/>
  <c r="H111" i="7"/>
  <c r="H112" i="7"/>
  <c r="H113" i="7"/>
  <c r="H114" i="7"/>
  <c r="H120" i="7"/>
  <c r="H124" i="7"/>
  <c r="H125" i="7"/>
  <c r="H126" i="7"/>
  <c r="H127" i="7"/>
  <c r="H128" i="7"/>
  <c r="H129" i="7"/>
  <c r="H130" i="7"/>
  <c r="H131" i="7"/>
  <c r="H136" i="7"/>
  <c r="H138" i="7"/>
  <c r="H139" i="7"/>
  <c r="H140" i="7"/>
  <c r="H142" i="7"/>
  <c r="H143" i="7"/>
  <c r="F3" i="7"/>
  <c r="F9" i="7"/>
  <c r="F10" i="7"/>
  <c r="F11" i="7"/>
  <c r="F12" i="7"/>
  <c r="F13" i="7"/>
  <c r="F16" i="7"/>
  <c r="F19" i="7"/>
  <c r="F20" i="7"/>
  <c r="F27" i="7"/>
  <c r="F28" i="7"/>
  <c r="F29" i="7"/>
  <c r="F31" i="7"/>
  <c r="F32" i="7"/>
  <c r="F36" i="7"/>
  <c r="F38" i="7"/>
  <c r="F41" i="7"/>
  <c r="F45" i="7"/>
  <c r="F50" i="7"/>
  <c r="F51"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5" i="7"/>
  <c r="F86" i="7"/>
  <c r="F87" i="7"/>
  <c r="F89" i="7"/>
  <c r="F93" i="7"/>
  <c r="F94" i="7"/>
  <c r="F101" i="7"/>
  <c r="F107" i="7"/>
  <c r="F109" i="7"/>
  <c r="F110" i="7"/>
  <c r="F111" i="7"/>
  <c r="F112" i="7"/>
  <c r="F113" i="7"/>
  <c r="F114" i="7"/>
  <c r="F120" i="7"/>
  <c r="F124" i="7"/>
  <c r="F125" i="7"/>
  <c r="F126" i="7"/>
  <c r="F127" i="7"/>
  <c r="F128" i="7"/>
  <c r="F129" i="7"/>
  <c r="F130" i="7"/>
  <c r="F131" i="7"/>
  <c r="F136" i="7"/>
  <c r="F138" i="7"/>
  <c r="F139" i="7"/>
  <c r="F140" i="7"/>
  <c r="F142" i="7"/>
  <c r="F143" i="7"/>
  <c r="U5" i="12"/>
  <c r="U6" i="12"/>
  <c r="U7" i="12"/>
  <c r="U8" i="12"/>
  <c r="U9" i="12"/>
  <c r="U10" i="12"/>
  <c r="U11" i="12"/>
  <c r="U12" i="12"/>
  <c r="U13" i="12"/>
  <c r="U14" i="12"/>
  <c r="U15" i="12"/>
  <c r="U16" i="12"/>
  <c r="U17" i="12"/>
  <c r="U18" i="12"/>
  <c r="U19" i="12"/>
  <c r="U20" i="12"/>
  <c r="U21" i="12"/>
  <c r="U22" i="12"/>
  <c r="U23" i="12"/>
  <c r="U24" i="12"/>
  <c r="U25" i="12"/>
  <c r="U26" i="12"/>
  <c r="U27" i="12"/>
  <c r="U28" i="12"/>
  <c r="U29" i="12"/>
  <c r="U30" i="12"/>
  <c r="U31" i="12"/>
  <c r="U32" i="12"/>
  <c r="U33" i="12"/>
  <c r="U34" i="12"/>
  <c r="U35" i="12"/>
  <c r="U36" i="12"/>
  <c r="U37" i="12"/>
  <c r="U38" i="12"/>
  <c r="U39" i="12"/>
  <c r="U40" i="12"/>
  <c r="U41" i="12"/>
  <c r="U42" i="12"/>
  <c r="U43" i="12"/>
  <c r="U44" i="12"/>
  <c r="U45" i="12"/>
  <c r="U46" i="12"/>
  <c r="U47" i="12"/>
  <c r="U48" i="12"/>
  <c r="U49" i="12"/>
  <c r="U50" i="12"/>
  <c r="U51" i="12"/>
  <c r="U52" i="12"/>
  <c r="U53"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U107" i="12"/>
  <c r="U108" i="12"/>
  <c r="U109" i="12"/>
  <c r="U110" i="12"/>
  <c r="U111" i="12"/>
  <c r="U112" i="12"/>
  <c r="U113" i="12"/>
  <c r="U114" i="12"/>
  <c r="U115" i="12"/>
  <c r="U116" i="12"/>
  <c r="U117" i="12"/>
  <c r="U118" i="12"/>
  <c r="U119" i="12"/>
  <c r="U120" i="12"/>
  <c r="U121" i="12"/>
  <c r="U122" i="12"/>
  <c r="U123" i="12"/>
  <c r="U124" i="12"/>
  <c r="U125" i="12"/>
  <c r="U126" i="12"/>
  <c r="U127" i="12"/>
  <c r="U128" i="12"/>
  <c r="U129" i="12"/>
  <c r="U130" i="12"/>
  <c r="U131" i="12"/>
  <c r="U132" i="12"/>
  <c r="U133" i="12"/>
  <c r="U134" i="12"/>
  <c r="U135" i="12"/>
  <c r="U136" i="12"/>
  <c r="U137" i="12"/>
  <c r="U138" i="12"/>
  <c r="U139" i="12"/>
  <c r="U140" i="12"/>
  <c r="U141" i="12"/>
  <c r="U142" i="12"/>
  <c r="U143" i="12"/>
  <c r="U144" i="12"/>
  <c r="U145" i="12"/>
  <c r="U146" i="12"/>
  <c r="U147" i="12"/>
  <c r="U148" i="12"/>
  <c r="U149" i="12"/>
  <c r="U150" i="12"/>
  <c r="U151" i="12"/>
  <c r="U152" i="12"/>
  <c r="U153" i="12"/>
  <c r="U154" i="12"/>
  <c r="U155" i="12"/>
  <c r="U156" i="12"/>
  <c r="U157" i="12"/>
  <c r="U158" i="12"/>
  <c r="U159" i="12"/>
  <c r="U160" i="12"/>
  <c r="U161" i="12"/>
  <c r="U162" i="12"/>
  <c r="U163" i="12"/>
  <c r="U164" i="12"/>
  <c r="U165" i="12"/>
  <c r="U166" i="12"/>
  <c r="U167" i="12"/>
  <c r="U168" i="12"/>
  <c r="U169" i="12"/>
  <c r="U170" i="12"/>
  <c r="U171" i="12"/>
  <c r="U172" i="12"/>
  <c r="U173" i="12"/>
  <c r="U174" i="12"/>
  <c r="U175" i="12"/>
  <c r="U176" i="12"/>
  <c r="U177" i="12"/>
  <c r="U178" i="12"/>
  <c r="U179" i="12"/>
  <c r="U180" i="12"/>
  <c r="U181" i="12"/>
  <c r="U182" i="12"/>
  <c r="U183" i="12"/>
  <c r="U184" i="12"/>
  <c r="U185" i="12"/>
  <c r="U186" i="12"/>
  <c r="U187" i="12"/>
  <c r="U188" i="12"/>
  <c r="U189" i="12"/>
  <c r="U190" i="12"/>
  <c r="U191" i="12"/>
  <c r="U192" i="12"/>
  <c r="U193" i="12"/>
  <c r="U194" i="12"/>
  <c r="U195" i="12"/>
  <c r="U196" i="12"/>
  <c r="U197" i="12"/>
  <c r="U198" i="12"/>
  <c r="U199" i="12"/>
  <c r="U200" i="12"/>
  <c r="U201" i="12"/>
  <c r="U202" i="12"/>
  <c r="U203" i="12"/>
  <c r="U204" i="12"/>
  <c r="U205" i="12"/>
  <c r="U206" i="12"/>
  <c r="U207" i="12"/>
  <c r="U208" i="12"/>
  <c r="U209" i="12"/>
  <c r="U210" i="12"/>
  <c r="U211" i="12"/>
  <c r="U212" i="12"/>
  <c r="U213" i="12"/>
  <c r="U214" i="12"/>
  <c r="U215" i="12"/>
  <c r="U216" i="12"/>
  <c r="U217" i="12"/>
  <c r="U218" i="12"/>
  <c r="U219" i="12"/>
  <c r="U220" i="12"/>
  <c r="U221" i="12"/>
  <c r="U222" i="12"/>
  <c r="U223" i="12"/>
  <c r="U224" i="12"/>
  <c r="U225" i="12"/>
  <c r="U226" i="12"/>
  <c r="U227" i="12"/>
  <c r="U228" i="12"/>
  <c r="U229" i="12"/>
  <c r="U230" i="12"/>
  <c r="U231" i="12"/>
  <c r="U232" i="12"/>
  <c r="U233" i="12"/>
  <c r="U234" i="12"/>
  <c r="U235" i="12"/>
  <c r="U236" i="12"/>
  <c r="U237" i="12"/>
  <c r="U238" i="12"/>
  <c r="U239" i="12"/>
  <c r="U240" i="12"/>
  <c r="U241" i="12"/>
  <c r="U242" i="12"/>
  <c r="U243" i="12"/>
  <c r="U244" i="12"/>
  <c r="U245" i="12"/>
  <c r="U246" i="12"/>
  <c r="U247" i="12"/>
  <c r="U248" i="12"/>
  <c r="U249" i="12"/>
  <c r="U250" i="12"/>
  <c r="U251" i="12"/>
  <c r="U252" i="12"/>
  <c r="U253" i="12"/>
  <c r="U254" i="12"/>
  <c r="U255" i="12"/>
  <c r="U256" i="12"/>
  <c r="U257" i="12"/>
  <c r="U258" i="12"/>
  <c r="U259" i="12"/>
  <c r="U260" i="12"/>
  <c r="U261" i="12"/>
  <c r="U262" i="12"/>
  <c r="U263" i="12"/>
  <c r="U264" i="12"/>
  <c r="U265" i="12"/>
  <c r="U266" i="12"/>
  <c r="U267" i="12"/>
  <c r="U268" i="12"/>
  <c r="U269" i="12"/>
  <c r="U270" i="12"/>
  <c r="U271" i="12"/>
  <c r="U272" i="12"/>
  <c r="U273" i="12"/>
  <c r="U274" i="12"/>
  <c r="U275" i="12"/>
  <c r="U276" i="12"/>
  <c r="U277" i="12"/>
  <c r="U278" i="12"/>
  <c r="U279" i="12"/>
  <c r="U280" i="12"/>
  <c r="U281" i="12"/>
  <c r="U282" i="12"/>
  <c r="U283" i="12"/>
  <c r="U284" i="12"/>
  <c r="U285" i="12"/>
  <c r="U286" i="12"/>
  <c r="U287" i="12"/>
  <c r="U288" i="12"/>
  <c r="U289" i="12"/>
  <c r="U290" i="12"/>
  <c r="U291" i="12"/>
  <c r="U292" i="12"/>
  <c r="U293" i="12"/>
  <c r="U294" i="12"/>
  <c r="U295" i="12"/>
  <c r="U296" i="12"/>
  <c r="U297" i="12"/>
  <c r="U298" i="12"/>
  <c r="U299" i="12"/>
  <c r="U300" i="12"/>
  <c r="U301" i="12"/>
  <c r="U302" i="12"/>
  <c r="U303" i="12"/>
  <c r="U304" i="12"/>
  <c r="U305" i="12"/>
  <c r="U306" i="12"/>
  <c r="U307" i="12"/>
  <c r="U308" i="12"/>
  <c r="U309" i="12"/>
  <c r="U310" i="12"/>
  <c r="U311" i="12"/>
  <c r="U312" i="12"/>
  <c r="U313" i="12"/>
  <c r="U314" i="12"/>
  <c r="U315" i="12"/>
  <c r="U316" i="12"/>
  <c r="U317" i="12"/>
  <c r="U318" i="12"/>
  <c r="U319" i="12"/>
  <c r="U320" i="12"/>
  <c r="U321" i="12"/>
  <c r="U322" i="12"/>
  <c r="U323" i="12"/>
  <c r="U324" i="12"/>
  <c r="U325" i="12"/>
  <c r="U326" i="12"/>
  <c r="U327" i="12"/>
  <c r="U328" i="12"/>
  <c r="U329" i="12"/>
  <c r="U330" i="12"/>
  <c r="U331" i="12"/>
  <c r="U332" i="12"/>
  <c r="U333" i="12"/>
  <c r="U334" i="12"/>
  <c r="U335" i="12"/>
  <c r="U336" i="12"/>
  <c r="U337" i="12"/>
  <c r="U338" i="12"/>
  <c r="U339" i="12"/>
  <c r="U340" i="12"/>
  <c r="U341" i="12"/>
  <c r="U342" i="12"/>
  <c r="U343" i="12"/>
  <c r="U344" i="12"/>
  <c r="U345" i="12"/>
  <c r="U346" i="12"/>
  <c r="U347" i="12"/>
  <c r="U348" i="12"/>
  <c r="U349" i="12"/>
  <c r="U350" i="12"/>
  <c r="U351" i="12"/>
  <c r="U352" i="12"/>
  <c r="U353" i="12"/>
  <c r="U354" i="12"/>
  <c r="U355" i="12"/>
  <c r="U356" i="12"/>
  <c r="U357" i="12"/>
  <c r="U358" i="12"/>
  <c r="U359" i="12"/>
  <c r="U360" i="12"/>
  <c r="U361" i="12"/>
  <c r="U362" i="12"/>
  <c r="U363" i="12"/>
  <c r="U364" i="12"/>
  <c r="U365" i="12"/>
  <c r="U366" i="12"/>
  <c r="U367" i="12"/>
  <c r="U368" i="12"/>
  <c r="U369" i="12"/>
  <c r="U370" i="12"/>
  <c r="U371" i="12"/>
  <c r="U372" i="12"/>
  <c r="U373" i="12"/>
  <c r="U374" i="12"/>
  <c r="U375" i="12"/>
  <c r="U376" i="12"/>
  <c r="U377" i="12"/>
  <c r="U378" i="12"/>
  <c r="U379" i="12"/>
  <c r="U380" i="12"/>
  <c r="U381" i="12"/>
  <c r="U382" i="12"/>
  <c r="U383" i="12"/>
  <c r="U384" i="12"/>
  <c r="U385" i="12"/>
  <c r="U386" i="12"/>
  <c r="U387" i="12"/>
  <c r="U388" i="12"/>
  <c r="U389" i="12"/>
  <c r="U390" i="12"/>
  <c r="U391" i="12"/>
  <c r="U392" i="12"/>
  <c r="U393" i="12"/>
  <c r="U394" i="12"/>
  <c r="U395" i="12"/>
  <c r="U396" i="12"/>
  <c r="U397" i="12"/>
  <c r="U398" i="12"/>
  <c r="U399" i="12"/>
  <c r="U400" i="12"/>
  <c r="U401" i="12"/>
  <c r="U402" i="12"/>
  <c r="U403" i="12"/>
  <c r="U404" i="12"/>
  <c r="U405" i="12"/>
  <c r="U406" i="12"/>
  <c r="U407" i="12"/>
  <c r="U408" i="12"/>
  <c r="U409" i="12"/>
  <c r="U410" i="12"/>
  <c r="U411" i="12"/>
  <c r="U412" i="12"/>
  <c r="U413" i="12"/>
  <c r="U414" i="12"/>
  <c r="U415" i="12"/>
  <c r="U416" i="12"/>
  <c r="U417" i="12"/>
  <c r="U418" i="12"/>
  <c r="U419" i="12"/>
  <c r="U420" i="12"/>
  <c r="U421" i="12"/>
  <c r="U422" i="12"/>
  <c r="U423" i="12"/>
  <c r="U424" i="12"/>
  <c r="U425" i="12"/>
  <c r="U426" i="12"/>
  <c r="U427" i="12"/>
  <c r="U428" i="12"/>
  <c r="U429" i="12"/>
  <c r="U430" i="12"/>
  <c r="U431" i="12"/>
  <c r="U432" i="12"/>
  <c r="U433" i="12"/>
  <c r="U434" i="12"/>
  <c r="U435" i="12"/>
  <c r="U436" i="12"/>
  <c r="U437" i="12"/>
  <c r="U438" i="12"/>
  <c r="U439" i="12"/>
  <c r="U440" i="12"/>
  <c r="U441" i="12"/>
  <c r="U442" i="12"/>
  <c r="U443" i="12"/>
  <c r="U444" i="12"/>
  <c r="U445" i="12"/>
  <c r="U446" i="12"/>
  <c r="U447" i="12"/>
  <c r="U448" i="12"/>
  <c r="U449" i="12"/>
  <c r="U450" i="12"/>
  <c r="U451" i="12"/>
  <c r="U452" i="12"/>
  <c r="U453" i="12"/>
  <c r="U454" i="12"/>
  <c r="U455" i="12"/>
  <c r="U456" i="12"/>
  <c r="U457" i="12"/>
  <c r="U458" i="12"/>
  <c r="U459" i="12"/>
  <c r="U460" i="12"/>
  <c r="U461" i="12"/>
  <c r="U462" i="12"/>
  <c r="U463" i="12"/>
  <c r="U464" i="12"/>
  <c r="U465" i="12"/>
  <c r="U466" i="12"/>
  <c r="U467" i="12"/>
  <c r="U468" i="12"/>
  <c r="U469" i="12"/>
  <c r="U470" i="12"/>
  <c r="U471" i="12"/>
  <c r="U472" i="12"/>
  <c r="U473" i="12"/>
  <c r="U474" i="12"/>
  <c r="U475" i="12"/>
  <c r="U476" i="12"/>
  <c r="U477" i="12"/>
  <c r="U478" i="12"/>
  <c r="U479" i="12"/>
  <c r="U480" i="12"/>
  <c r="U481" i="12"/>
  <c r="U482" i="12"/>
  <c r="U483" i="12"/>
  <c r="U484" i="12"/>
  <c r="U485" i="12"/>
  <c r="U486" i="12"/>
  <c r="U487" i="12"/>
  <c r="U488" i="12"/>
  <c r="U489" i="12"/>
  <c r="U490" i="12"/>
  <c r="U491" i="12"/>
  <c r="U492" i="12"/>
  <c r="U493" i="12"/>
  <c r="U494" i="12"/>
  <c r="U495" i="12"/>
  <c r="U496" i="12"/>
  <c r="U497" i="12"/>
  <c r="U498" i="12"/>
  <c r="U499" i="12"/>
  <c r="U500" i="12"/>
  <c r="U501" i="12"/>
  <c r="U502" i="12"/>
  <c r="U503" i="12"/>
  <c r="U504" i="12"/>
  <c r="U505" i="12"/>
  <c r="U506" i="12"/>
  <c r="U507" i="12"/>
  <c r="U508" i="12"/>
  <c r="U509" i="12"/>
  <c r="U510" i="12"/>
  <c r="U511" i="12"/>
  <c r="U512" i="12"/>
  <c r="U513" i="12"/>
  <c r="U514" i="12"/>
  <c r="U515" i="12"/>
  <c r="U516" i="12"/>
  <c r="U517" i="12"/>
  <c r="U518" i="12"/>
  <c r="U519" i="12"/>
  <c r="U520" i="12"/>
  <c r="U521" i="12"/>
  <c r="U522" i="12"/>
  <c r="U523" i="12"/>
  <c r="U524" i="12"/>
  <c r="U525" i="12"/>
  <c r="U526" i="12"/>
  <c r="U527" i="12"/>
  <c r="U528" i="12"/>
  <c r="U529" i="12"/>
  <c r="U530" i="12"/>
  <c r="U531" i="12"/>
  <c r="U532" i="12"/>
  <c r="U533" i="12"/>
  <c r="U534" i="12"/>
  <c r="U535" i="12"/>
  <c r="U536" i="12"/>
  <c r="U537" i="12"/>
  <c r="U538" i="12"/>
  <c r="U539" i="12"/>
  <c r="U540" i="12"/>
  <c r="U541" i="12"/>
  <c r="U542" i="12"/>
  <c r="U543" i="12"/>
  <c r="U544" i="12"/>
  <c r="U545" i="12"/>
  <c r="U546" i="12"/>
  <c r="U547" i="12"/>
  <c r="U548" i="12"/>
  <c r="U549" i="12"/>
  <c r="U550" i="12"/>
  <c r="U551" i="12"/>
  <c r="U552" i="12"/>
  <c r="U553" i="12"/>
  <c r="U554" i="12"/>
  <c r="U555" i="12"/>
  <c r="U556" i="12"/>
  <c r="U557" i="12"/>
  <c r="U558" i="12"/>
  <c r="U559" i="12"/>
  <c r="U560" i="12"/>
  <c r="U561" i="12"/>
  <c r="U562" i="12"/>
  <c r="U563" i="12"/>
  <c r="U564" i="12"/>
  <c r="U565" i="12"/>
  <c r="U566" i="12"/>
  <c r="U567" i="12"/>
  <c r="U568" i="12"/>
  <c r="U569" i="12"/>
  <c r="U570" i="12"/>
  <c r="U571" i="12"/>
  <c r="U572" i="12"/>
  <c r="U573" i="12"/>
  <c r="U574" i="12"/>
  <c r="U575" i="12"/>
  <c r="U576" i="12"/>
  <c r="U577" i="12"/>
  <c r="U578" i="12"/>
  <c r="U579" i="12"/>
  <c r="U580" i="12"/>
  <c r="U581" i="12"/>
  <c r="U582" i="12"/>
  <c r="U583" i="12"/>
  <c r="U584" i="12"/>
  <c r="U585" i="12"/>
  <c r="U586" i="12"/>
  <c r="U587" i="12"/>
  <c r="U588" i="12"/>
  <c r="U589" i="12"/>
  <c r="U590" i="12"/>
  <c r="U591" i="12"/>
  <c r="U592" i="12"/>
  <c r="U593" i="12"/>
  <c r="U594" i="12"/>
  <c r="U595" i="12"/>
  <c r="U596" i="12"/>
  <c r="U597" i="12"/>
  <c r="U598" i="12"/>
  <c r="U599" i="12"/>
  <c r="U600" i="12"/>
  <c r="U601" i="12"/>
  <c r="U602" i="12"/>
  <c r="U603" i="12"/>
  <c r="U604" i="12"/>
  <c r="U605" i="12"/>
  <c r="U606" i="12"/>
  <c r="U607" i="12"/>
  <c r="U608" i="12"/>
  <c r="U609" i="12"/>
  <c r="U610" i="12"/>
  <c r="U611" i="12"/>
  <c r="U612" i="12"/>
  <c r="U613" i="12"/>
  <c r="U614" i="12"/>
  <c r="U615" i="12"/>
  <c r="U616" i="12"/>
  <c r="U617" i="12"/>
  <c r="U618" i="12"/>
  <c r="U619" i="12"/>
  <c r="U620" i="12"/>
  <c r="U621" i="12"/>
  <c r="U622" i="12"/>
  <c r="U623" i="12"/>
  <c r="U624" i="12"/>
  <c r="U625" i="12"/>
  <c r="U626" i="12"/>
  <c r="U627" i="12"/>
  <c r="U628" i="12"/>
  <c r="U629" i="12"/>
  <c r="U630" i="12"/>
  <c r="U631" i="12"/>
  <c r="U632" i="12"/>
  <c r="U633" i="12"/>
  <c r="U634" i="12"/>
  <c r="U635" i="12"/>
  <c r="U636" i="12"/>
  <c r="U637" i="12"/>
  <c r="U638" i="12"/>
  <c r="U639" i="12"/>
  <c r="U640" i="12"/>
  <c r="U641" i="12"/>
  <c r="U642" i="12"/>
  <c r="U643" i="12"/>
  <c r="U644" i="12"/>
  <c r="U645" i="12"/>
  <c r="U646" i="12"/>
  <c r="U647" i="12"/>
  <c r="U648" i="12"/>
  <c r="U649" i="12"/>
  <c r="U650" i="12"/>
  <c r="U651" i="12"/>
  <c r="U652" i="12"/>
  <c r="U653" i="12"/>
  <c r="U654" i="12"/>
  <c r="U655" i="12"/>
  <c r="U656" i="12"/>
  <c r="U657" i="12"/>
  <c r="U658" i="12"/>
  <c r="U659" i="12"/>
  <c r="U660" i="12"/>
  <c r="U661" i="12"/>
  <c r="U662" i="12"/>
  <c r="U663" i="12"/>
  <c r="U664" i="12"/>
  <c r="U665" i="12"/>
  <c r="U666" i="12"/>
  <c r="U667" i="12"/>
  <c r="U668" i="12"/>
  <c r="U669" i="12"/>
  <c r="U670" i="12"/>
  <c r="U671" i="12"/>
  <c r="U672" i="12"/>
  <c r="U673" i="12"/>
  <c r="U674" i="12"/>
  <c r="U675" i="12"/>
  <c r="U676" i="12"/>
  <c r="U677" i="12"/>
  <c r="U678" i="12"/>
  <c r="U679" i="12"/>
  <c r="U680" i="12"/>
  <c r="U681" i="12"/>
  <c r="U682" i="12"/>
  <c r="U683" i="12"/>
  <c r="U684" i="12"/>
  <c r="U685" i="12"/>
  <c r="U686" i="12"/>
  <c r="U687" i="12"/>
  <c r="U688" i="12"/>
  <c r="U689" i="12"/>
  <c r="U690" i="12"/>
  <c r="U691" i="12"/>
  <c r="U692" i="12"/>
  <c r="U693" i="12"/>
  <c r="U694" i="12"/>
  <c r="U695" i="12"/>
  <c r="U696" i="12"/>
  <c r="U697" i="12"/>
  <c r="U698" i="12"/>
  <c r="U699" i="12"/>
  <c r="U700" i="12"/>
  <c r="U701" i="12"/>
  <c r="U702" i="12"/>
  <c r="U703" i="12"/>
  <c r="U704" i="12"/>
  <c r="U705" i="12"/>
  <c r="U706" i="12"/>
  <c r="U707" i="12"/>
  <c r="U708" i="12"/>
  <c r="U709" i="12"/>
  <c r="U710" i="12"/>
  <c r="U711" i="12"/>
  <c r="U712" i="12"/>
  <c r="U713" i="12"/>
  <c r="U714" i="12"/>
  <c r="U715" i="12"/>
  <c r="U716" i="12"/>
  <c r="U717" i="12"/>
  <c r="U718" i="12"/>
  <c r="U719" i="12"/>
  <c r="U720" i="12"/>
  <c r="U721" i="12"/>
  <c r="U722" i="12"/>
  <c r="U723" i="12"/>
  <c r="U724" i="12"/>
  <c r="U725" i="12"/>
  <c r="U726" i="12"/>
  <c r="U727" i="12"/>
  <c r="U728" i="12"/>
  <c r="U729" i="12"/>
  <c r="U730" i="12"/>
  <c r="U731" i="12"/>
  <c r="U732" i="12"/>
  <c r="U733" i="12"/>
  <c r="U734" i="12"/>
  <c r="U735" i="12"/>
  <c r="U736" i="12"/>
  <c r="U737" i="12"/>
  <c r="U738" i="12"/>
  <c r="U739" i="12"/>
  <c r="U740" i="12"/>
  <c r="U741" i="12"/>
  <c r="U742" i="12"/>
  <c r="U743" i="12"/>
  <c r="U744" i="12"/>
  <c r="U745" i="12"/>
  <c r="U746" i="12"/>
  <c r="U747" i="12"/>
  <c r="U748" i="12"/>
  <c r="U749" i="12"/>
  <c r="U750" i="12"/>
  <c r="U751" i="12"/>
  <c r="U752" i="12"/>
  <c r="U753" i="12"/>
  <c r="U754" i="12"/>
  <c r="U755" i="12"/>
  <c r="U756" i="12"/>
  <c r="U757" i="12"/>
  <c r="U758" i="12"/>
  <c r="U759" i="12"/>
  <c r="U760" i="12"/>
  <c r="U761" i="12"/>
  <c r="U762" i="12"/>
  <c r="U763" i="12"/>
  <c r="U764" i="12"/>
  <c r="U765" i="12"/>
  <c r="U766" i="12"/>
  <c r="U767" i="12"/>
  <c r="U768" i="12"/>
  <c r="U769" i="12"/>
  <c r="U770" i="12"/>
  <c r="U771" i="12"/>
  <c r="U772" i="12"/>
  <c r="U773" i="12"/>
  <c r="U774" i="12"/>
  <c r="U775" i="12"/>
  <c r="U776" i="12"/>
  <c r="U777" i="12"/>
  <c r="U778" i="12"/>
  <c r="U779" i="12"/>
  <c r="U780" i="12"/>
  <c r="U781" i="12"/>
  <c r="U782" i="12"/>
  <c r="U783" i="12"/>
  <c r="U784" i="12"/>
  <c r="U785" i="12"/>
  <c r="U786" i="12"/>
  <c r="U787" i="12"/>
  <c r="U788" i="12"/>
  <c r="U789" i="12"/>
  <c r="U790" i="12"/>
  <c r="U791" i="12"/>
  <c r="U792" i="12"/>
  <c r="U793" i="12"/>
  <c r="U794" i="12"/>
  <c r="U795" i="12"/>
  <c r="U796" i="12"/>
  <c r="U797" i="12"/>
  <c r="U798" i="12"/>
  <c r="U799" i="12"/>
  <c r="U800" i="12"/>
  <c r="U801" i="12"/>
  <c r="U802" i="12"/>
  <c r="U803" i="12"/>
  <c r="U804" i="12"/>
  <c r="U805" i="12"/>
  <c r="U806" i="12"/>
  <c r="U807" i="12"/>
  <c r="U808" i="12"/>
  <c r="U809" i="12"/>
  <c r="U810" i="12"/>
  <c r="U811" i="12"/>
  <c r="U812" i="12"/>
  <c r="U813" i="12"/>
  <c r="U814" i="12"/>
  <c r="U815" i="12"/>
  <c r="U816" i="12"/>
  <c r="U817" i="12"/>
  <c r="U818" i="12"/>
  <c r="U819" i="12"/>
  <c r="U820" i="12"/>
  <c r="U821" i="12"/>
  <c r="U822" i="12"/>
  <c r="U823" i="12"/>
  <c r="U824" i="12"/>
  <c r="U825" i="12"/>
  <c r="U826" i="12"/>
  <c r="U827" i="12"/>
  <c r="U828" i="12"/>
  <c r="U829" i="12"/>
  <c r="U830" i="12"/>
  <c r="U831" i="12"/>
  <c r="U832" i="12"/>
  <c r="U833" i="12"/>
  <c r="U834" i="12"/>
  <c r="U835" i="12"/>
  <c r="U836" i="12"/>
  <c r="U837" i="12"/>
  <c r="U838" i="12"/>
  <c r="U839" i="12"/>
  <c r="U840" i="12"/>
  <c r="U841" i="12"/>
  <c r="U842" i="12"/>
  <c r="U843" i="12"/>
  <c r="U844" i="12"/>
  <c r="U845" i="12"/>
  <c r="U846" i="12"/>
  <c r="U847" i="12"/>
  <c r="U848" i="12"/>
  <c r="U849" i="12"/>
  <c r="U850" i="12"/>
  <c r="U851" i="12"/>
  <c r="U852" i="12"/>
  <c r="U853" i="12"/>
  <c r="U854" i="12"/>
  <c r="U855" i="12"/>
  <c r="U856" i="12"/>
  <c r="U857" i="12"/>
  <c r="U858" i="12"/>
  <c r="U859" i="12"/>
  <c r="U860" i="12"/>
  <c r="U861" i="12"/>
  <c r="U862" i="12"/>
  <c r="U863" i="12"/>
  <c r="U864" i="12"/>
  <c r="U865" i="12"/>
  <c r="U866" i="12"/>
  <c r="U867" i="12"/>
  <c r="U868" i="12"/>
  <c r="U869" i="12"/>
  <c r="U870" i="12"/>
  <c r="U871" i="12"/>
  <c r="U872" i="12"/>
  <c r="U873" i="12"/>
  <c r="U874" i="12"/>
  <c r="U875" i="12"/>
  <c r="U876" i="12"/>
  <c r="U877" i="12"/>
  <c r="U878" i="12"/>
  <c r="U879" i="12"/>
  <c r="U880" i="12"/>
  <c r="U881" i="12"/>
  <c r="U882" i="12"/>
  <c r="U883" i="12"/>
  <c r="U884" i="12"/>
  <c r="U885" i="12"/>
  <c r="U886" i="12"/>
  <c r="U887" i="12"/>
  <c r="U888" i="12"/>
  <c r="U889" i="12"/>
  <c r="U890" i="12"/>
  <c r="U891" i="12"/>
  <c r="U892" i="12"/>
  <c r="U893" i="12"/>
  <c r="U894" i="12"/>
  <c r="U895" i="12"/>
  <c r="U896" i="12"/>
  <c r="U897" i="12"/>
  <c r="U898" i="12"/>
  <c r="U899" i="12"/>
  <c r="U900" i="12"/>
  <c r="U901" i="12"/>
  <c r="U902" i="12"/>
  <c r="U903" i="12"/>
  <c r="U904" i="12"/>
  <c r="U905" i="12"/>
  <c r="U906" i="12"/>
  <c r="U907" i="12"/>
  <c r="U908" i="12"/>
  <c r="U909" i="12"/>
  <c r="U910" i="12"/>
  <c r="U911" i="12"/>
  <c r="U912" i="12"/>
  <c r="U913" i="12"/>
  <c r="U914" i="12"/>
  <c r="U915" i="12"/>
  <c r="U916" i="12"/>
  <c r="U917" i="12"/>
  <c r="U918" i="12"/>
  <c r="U919" i="12"/>
  <c r="U920" i="12"/>
  <c r="U921" i="12"/>
  <c r="U922" i="12"/>
  <c r="U923" i="12"/>
  <c r="U924" i="12"/>
  <c r="U925" i="12"/>
  <c r="U926" i="12"/>
  <c r="U927" i="12"/>
  <c r="U928" i="12"/>
  <c r="U929" i="12"/>
  <c r="U930" i="12"/>
  <c r="U931" i="12"/>
  <c r="U932" i="12"/>
  <c r="U933" i="12"/>
  <c r="U934" i="12"/>
  <c r="U935" i="12"/>
  <c r="U936" i="12"/>
  <c r="U937" i="12"/>
  <c r="U938" i="12"/>
  <c r="U939" i="12"/>
  <c r="U940" i="12"/>
  <c r="U941" i="12"/>
  <c r="U942" i="12"/>
  <c r="U943" i="12"/>
  <c r="U944" i="12"/>
  <c r="U945" i="12"/>
  <c r="U946" i="12"/>
  <c r="U947" i="12"/>
  <c r="U948" i="12"/>
  <c r="U949" i="12"/>
  <c r="U950" i="12"/>
  <c r="U951" i="12"/>
  <c r="U952" i="12"/>
  <c r="U953" i="12"/>
  <c r="U954" i="12"/>
  <c r="U955" i="12"/>
  <c r="U956" i="12"/>
  <c r="U957" i="12"/>
  <c r="U958" i="12"/>
  <c r="U959" i="12"/>
  <c r="U960" i="12"/>
  <c r="U961" i="12"/>
  <c r="U962" i="12"/>
  <c r="U963" i="12"/>
  <c r="U964" i="12"/>
  <c r="U965" i="12"/>
  <c r="U966" i="12"/>
  <c r="U967" i="12"/>
  <c r="U968" i="12"/>
  <c r="U969" i="12"/>
  <c r="U970" i="12"/>
  <c r="U971" i="12"/>
  <c r="U972" i="12"/>
  <c r="U973" i="12"/>
  <c r="U974" i="12"/>
  <c r="U975" i="12"/>
  <c r="U976" i="12"/>
  <c r="U977" i="12"/>
  <c r="U978" i="12"/>
  <c r="U979" i="12"/>
  <c r="U980" i="12"/>
  <c r="U981" i="12"/>
  <c r="U982" i="12"/>
  <c r="U983" i="12"/>
  <c r="U984" i="12"/>
  <c r="U985" i="12"/>
  <c r="U986" i="12"/>
  <c r="U987" i="12"/>
  <c r="U988" i="12"/>
  <c r="U989" i="12"/>
  <c r="U990" i="12"/>
  <c r="U991" i="12"/>
  <c r="U992" i="12"/>
  <c r="U993" i="12"/>
  <c r="U994" i="12"/>
  <c r="U995" i="12"/>
  <c r="U996" i="12"/>
  <c r="U997" i="12"/>
  <c r="U998" i="12"/>
  <c r="U999" i="12"/>
  <c r="U1000" i="12"/>
  <c r="U1001" i="12"/>
  <c r="U1002" i="12"/>
  <c r="U1003" i="12"/>
  <c r="U1004" i="12"/>
  <c r="U1005" i="12"/>
  <c r="U1006" i="12"/>
  <c r="U1007" i="12"/>
  <c r="U1008" i="12"/>
  <c r="U1009" i="12"/>
  <c r="U1010" i="12"/>
  <c r="U1011" i="12"/>
  <c r="U1012" i="12"/>
  <c r="U1013" i="12"/>
  <c r="U1014" i="12"/>
  <c r="U1015" i="12"/>
  <c r="U1016" i="12"/>
  <c r="U1017" i="12"/>
  <c r="U1018" i="12"/>
  <c r="U1019" i="12"/>
  <c r="U1020" i="12"/>
  <c r="U1021" i="12"/>
  <c r="U1022" i="12"/>
  <c r="U1023" i="12"/>
  <c r="U1024" i="12"/>
  <c r="U1025" i="12"/>
  <c r="U1026" i="12"/>
  <c r="U1027" i="12"/>
  <c r="U1028" i="12"/>
  <c r="U1029" i="12"/>
  <c r="U1030" i="12"/>
  <c r="U1031" i="12"/>
  <c r="U1032" i="12"/>
  <c r="U1033" i="12"/>
  <c r="U1034" i="12"/>
  <c r="U1035" i="12"/>
  <c r="U1036" i="12"/>
  <c r="U1037" i="12"/>
  <c r="U1038" i="12"/>
  <c r="U1039" i="12"/>
  <c r="U1040" i="12"/>
  <c r="U1041" i="12"/>
  <c r="U1042" i="12"/>
  <c r="U1043" i="12"/>
  <c r="U1044" i="12"/>
  <c r="U1045" i="12"/>
  <c r="U1046" i="12"/>
  <c r="U1047" i="12"/>
  <c r="U1048" i="12"/>
  <c r="U1049" i="12"/>
  <c r="U1050" i="12"/>
  <c r="U1051" i="12"/>
  <c r="U1052" i="12"/>
  <c r="U1053" i="12"/>
  <c r="U1054" i="12"/>
  <c r="U1055" i="12"/>
  <c r="U1056" i="12"/>
  <c r="U1057" i="12"/>
  <c r="U1058" i="12"/>
  <c r="U1059" i="12"/>
  <c r="U1060" i="12"/>
  <c r="U1061" i="12"/>
  <c r="U1062" i="12"/>
  <c r="U1063" i="12"/>
  <c r="U1064" i="12"/>
  <c r="U1065" i="12"/>
  <c r="U1066" i="12"/>
  <c r="U1067" i="12"/>
  <c r="U1068" i="12"/>
  <c r="U1069" i="12"/>
  <c r="U1070" i="12"/>
  <c r="U1071" i="12"/>
  <c r="U1072" i="12"/>
  <c r="U1073" i="12"/>
  <c r="U1074" i="12"/>
  <c r="U1075" i="12"/>
  <c r="U1076" i="12"/>
  <c r="U1077" i="12"/>
  <c r="U1078" i="12"/>
  <c r="U1079" i="12"/>
  <c r="U1080" i="12"/>
  <c r="U1081" i="12"/>
  <c r="U1082" i="12"/>
  <c r="U1083" i="12"/>
  <c r="U1084" i="12"/>
  <c r="U1085" i="12"/>
  <c r="U1086" i="12"/>
  <c r="U1087" i="12"/>
  <c r="U1088" i="12"/>
  <c r="U1089" i="12"/>
  <c r="U1090" i="12"/>
  <c r="U1091" i="12"/>
  <c r="U1092" i="12"/>
  <c r="U1093" i="12"/>
  <c r="U1094" i="12"/>
  <c r="U1095" i="12"/>
  <c r="U1096" i="12"/>
  <c r="U1097" i="12"/>
  <c r="U1098" i="12"/>
  <c r="U1099" i="12"/>
  <c r="U1100" i="12"/>
  <c r="U1101" i="12"/>
  <c r="U1102" i="12"/>
  <c r="U1103" i="12"/>
  <c r="U1104" i="12"/>
  <c r="U1105" i="12"/>
  <c r="U1106" i="12"/>
  <c r="U1107" i="12"/>
  <c r="U1108" i="12"/>
  <c r="U1109" i="12"/>
  <c r="U1110" i="12"/>
  <c r="U1111" i="12"/>
  <c r="U1112" i="12"/>
  <c r="U1113" i="12"/>
  <c r="U1114" i="12"/>
  <c r="U1115" i="12"/>
  <c r="U1116" i="12"/>
  <c r="U1117" i="12"/>
  <c r="U1118" i="12"/>
  <c r="U1119" i="12"/>
  <c r="U1120" i="12"/>
  <c r="U1121" i="12"/>
  <c r="U1122" i="12"/>
  <c r="U1123" i="12"/>
  <c r="U1124" i="12"/>
  <c r="U1125" i="12"/>
  <c r="U1126" i="12"/>
  <c r="U1127" i="12"/>
  <c r="U1128" i="12"/>
  <c r="U1129" i="12"/>
  <c r="U1130" i="12"/>
  <c r="U1131" i="12"/>
  <c r="U1132" i="12"/>
  <c r="U1133" i="12"/>
  <c r="U1134" i="12"/>
  <c r="U1135" i="12"/>
  <c r="U1136" i="12"/>
  <c r="U1137" i="12"/>
  <c r="U1138" i="12"/>
  <c r="U1139" i="12"/>
  <c r="U1140" i="12"/>
  <c r="U1141" i="12"/>
  <c r="U1142" i="12"/>
  <c r="U1143" i="12"/>
  <c r="U1144" i="12"/>
  <c r="U1145" i="12"/>
  <c r="U1146" i="12"/>
  <c r="U1147" i="12"/>
  <c r="U1148" i="12"/>
  <c r="U1149" i="12"/>
  <c r="U1150" i="12"/>
  <c r="U1151" i="12"/>
  <c r="U1152" i="12"/>
  <c r="U1153" i="12"/>
  <c r="U1154" i="12"/>
  <c r="U1155" i="12"/>
  <c r="U1156" i="12"/>
  <c r="U1157" i="12"/>
  <c r="U1158" i="12"/>
  <c r="U1159" i="12"/>
  <c r="U1160" i="12"/>
  <c r="U1161" i="12"/>
  <c r="U1162" i="12"/>
  <c r="U1163" i="12"/>
  <c r="U1164" i="12"/>
  <c r="U1165" i="12"/>
  <c r="U1166" i="12"/>
  <c r="U1167" i="12"/>
  <c r="U1168" i="12"/>
  <c r="U1169" i="12"/>
  <c r="U1170" i="12"/>
  <c r="U1171" i="12"/>
  <c r="U1172" i="12"/>
  <c r="U1173" i="12"/>
  <c r="U1174" i="12"/>
  <c r="U1175" i="12"/>
  <c r="U1176" i="12"/>
  <c r="U1177" i="12"/>
  <c r="U1178" i="12"/>
  <c r="U1179" i="12"/>
  <c r="U1180" i="12"/>
  <c r="U1181" i="12"/>
  <c r="U1182" i="12"/>
  <c r="U1183" i="12"/>
  <c r="U1184" i="12"/>
  <c r="U1185" i="12"/>
  <c r="U1186" i="12"/>
  <c r="U1187" i="12"/>
  <c r="U1188" i="12"/>
  <c r="U1189" i="12"/>
  <c r="U1190" i="12"/>
  <c r="U1191" i="12"/>
  <c r="U1192" i="12"/>
  <c r="U1193" i="12"/>
  <c r="U1194" i="12"/>
  <c r="U1195" i="12"/>
  <c r="U1196" i="12"/>
  <c r="U1197" i="12"/>
  <c r="U1198" i="12"/>
  <c r="U1199" i="12"/>
  <c r="U1200" i="12"/>
  <c r="U1201" i="12"/>
  <c r="U1202" i="12"/>
  <c r="U1203" i="12"/>
  <c r="U1204" i="12"/>
  <c r="U1205" i="12"/>
  <c r="U1206" i="12"/>
  <c r="U1207" i="12"/>
  <c r="U1208" i="12"/>
  <c r="U1209" i="12"/>
  <c r="U1210" i="12"/>
  <c r="U1211" i="12"/>
  <c r="U1212" i="12"/>
  <c r="U1213" i="12"/>
  <c r="U1214" i="12"/>
  <c r="U1215" i="12"/>
  <c r="U1216" i="12"/>
  <c r="U1217" i="12"/>
  <c r="U1218" i="12"/>
  <c r="U1219" i="12"/>
  <c r="U1220" i="12"/>
  <c r="U1221" i="12"/>
  <c r="U1222" i="12"/>
  <c r="U1223" i="12"/>
  <c r="U1224" i="12"/>
  <c r="U1225" i="12"/>
  <c r="U1226" i="12"/>
  <c r="U1227" i="12"/>
  <c r="U1228" i="12"/>
  <c r="U1229" i="12"/>
  <c r="U1230" i="12"/>
  <c r="U1231" i="12"/>
  <c r="U1232" i="12"/>
  <c r="U1233" i="12"/>
  <c r="U1234" i="12"/>
  <c r="U1235" i="12"/>
  <c r="U1236" i="12"/>
  <c r="U1237" i="12"/>
  <c r="U1238" i="12"/>
  <c r="U1239" i="12"/>
  <c r="U1240" i="12"/>
  <c r="U1241" i="12"/>
  <c r="U1242" i="12"/>
  <c r="U1243" i="12"/>
  <c r="U1244" i="12"/>
  <c r="U1245" i="12"/>
  <c r="U1246" i="12"/>
  <c r="U1247" i="12"/>
  <c r="U1248" i="12"/>
  <c r="U1249" i="12"/>
  <c r="U1250" i="12"/>
  <c r="U1251" i="12"/>
  <c r="U1252" i="12"/>
  <c r="U1253" i="12"/>
  <c r="U1254" i="12"/>
  <c r="U1255" i="12"/>
  <c r="U1256" i="12"/>
  <c r="U1257" i="12"/>
  <c r="U1258" i="12"/>
  <c r="U1259" i="12"/>
  <c r="U1260" i="12"/>
  <c r="U1261" i="12"/>
  <c r="U1262" i="12"/>
  <c r="U1263" i="12"/>
  <c r="U1264" i="12"/>
  <c r="U1265" i="12"/>
  <c r="U1266" i="12"/>
  <c r="U1267" i="12"/>
  <c r="U1268" i="12"/>
  <c r="U1269" i="12"/>
  <c r="U1270" i="12"/>
  <c r="U1271" i="12"/>
  <c r="U1272" i="12"/>
  <c r="U1273" i="12"/>
  <c r="U1274" i="12"/>
  <c r="U1275" i="12"/>
  <c r="U1276" i="12"/>
  <c r="U1277" i="12"/>
  <c r="U1278" i="12"/>
  <c r="U1279" i="12"/>
  <c r="U1280" i="12"/>
  <c r="U1281" i="12"/>
  <c r="U1282" i="12"/>
  <c r="U1283" i="12"/>
  <c r="U1284" i="12"/>
  <c r="U1285" i="12"/>
  <c r="U1286" i="12"/>
  <c r="U1287" i="12"/>
  <c r="U1288" i="12"/>
  <c r="U1289" i="12"/>
  <c r="U1290" i="12"/>
  <c r="U1291" i="12"/>
  <c r="U1292" i="12"/>
  <c r="U1293" i="12"/>
  <c r="U1294" i="12"/>
  <c r="U1295" i="12"/>
  <c r="U1296" i="12"/>
  <c r="U1297" i="12"/>
  <c r="U1298" i="12"/>
  <c r="U1299" i="12"/>
  <c r="U1300" i="12"/>
  <c r="U1301" i="12"/>
  <c r="U1302" i="12"/>
  <c r="U1303" i="12"/>
  <c r="U1304" i="12"/>
  <c r="U1305" i="12"/>
  <c r="U1306" i="12"/>
  <c r="U1307" i="12"/>
  <c r="U1308" i="12"/>
  <c r="U1309" i="12"/>
  <c r="U1310" i="12"/>
  <c r="U1311" i="12"/>
  <c r="U1312" i="12"/>
  <c r="U1313" i="12"/>
  <c r="U1314" i="12"/>
  <c r="U1315" i="12"/>
  <c r="U1316" i="12"/>
  <c r="U1317" i="12"/>
  <c r="U1318" i="12"/>
  <c r="U1319" i="12"/>
  <c r="U1320" i="12"/>
  <c r="U1321" i="12"/>
  <c r="U1322" i="12"/>
  <c r="U1323" i="12"/>
  <c r="U1324" i="12"/>
  <c r="U1325" i="12"/>
  <c r="U1326" i="12"/>
  <c r="U1327" i="12"/>
  <c r="U1328" i="12"/>
  <c r="U1329" i="12"/>
  <c r="U1330" i="12"/>
  <c r="U1331" i="12"/>
  <c r="U1332" i="12"/>
  <c r="U1333" i="12"/>
  <c r="U1334" i="12"/>
  <c r="U1335" i="12"/>
  <c r="U1336" i="12"/>
  <c r="U1337" i="12"/>
  <c r="U1338" i="12"/>
  <c r="U1339" i="12"/>
  <c r="U1340" i="12"/>
  <c r="U1341" i="12"/>
  <c r="U1342" i="12"/>
  <c r="U1343" i="12"/>
  <c r="U1344" i="12"/>
  <c r="U1345" i="12"/>
  <c r="U1346" i="12"/>
  <c r="U1347" i="12"/>
  <c r="U1348" i="12"/>
  <c r="U1349" i="12"/>
  <c r="U1350" i="12"/>
  <c r="U1351" i="12"/>
  <c r="U1352" i="12"/>
  <c r="U1353" i="12"/>
  <c r="U1354" i="12"/>
  <c r="U1355" i="12"/>
  <c r="U1356" i="12"/>
  <c r="U1357" i="12"/>
  <c r="U1358" i="12"/>
  <c r="U1359" i="12"/>
  <c r="U1360" i="12"/>
  <c r="U1361" i="12"/>
  <c r="U1362" i="12"/>
  <c r="U1363" i="12"/>
  <c r="U1364" i="12"/>
  <c r="U1365" i="12"/>
  <c r="U1366" i="12"/>
  <c r="U1367" i="12"/>
  <c r="U1368" i="12"/>
  <c r="U1369" i="12"/>
  <c r="U1370" i="12"/>
  <c r="U1371" i="12"/>
  <c r="U1372" i="12"/>
  <c r="U1373" i="12"/>
  <c r="U1374" i="12"/>
  <c r="U1375" i="12"/>
  <c r="U1376" i="12"/>
  <c r="U1377" i="12"/>
  <c r="U1378" i="12"/>
  <c r="U1379" i="12"/>
  <c r="U1380" i="12"/>
  <c r="U1381" i="12"/>
  <c r="U1382" i="12"/>
  <c r="U1383" i="12"/>
  <c r="U1384" i="12"/>
  <c r="U1385" i="12"/>
  <c r="U1386" i="12"/>
  <c r="U1387" i="12"/>
  <c r="U1388" i="12"/>
  <c r="U1389" i="12"/>
  <c r="U1390" i="12"/>
  <c r="U1391" i="12"/>
  <c r="U1392" i="12"/>
  <c r="U1393" i="12"/>
  <c r="U1394" i="12"/>
  <c r="U1395" i="12"/>
  <c r="U1396" i="12"/>
  <c r="U1397" i="12"/>
  <c r="U1398" i="12"/>
  <c r="U1399" i="12"/>
  <c r="U1400" i="12"/>
  <c r="U1401" i="12"/>
  <c r="U1402" i="12"/>
  <c r="U1403" i="12"/>
  <c r="U1404" i="12"/>
  <c r="U1405" i="12"/>
  <c r="U1406" i="12"/>
  <c r="U1407" i="12"/>
  <c r="U1408" i="12"/>
  <c r="U1409" i="12"/>
  <c r="U1410" i="12"/>
  <c r="U1411" i="12"/>
  <c r="U1412" i="12"/>
  <c r="U1413" i="12"/>
  <c r="U1414" i="12"/>
  <c r="U1415" i="12"/>
  <c r="U1416" i="12"/>
  <c r="U1417" i="12"/>
  <c r="U1418" i="12"/>
  <c r="U1419" i="12"/>
  <c r="U1420" i="12"/>
  <c r="U1421" i="12"/>
  <c r="U1422" i="12"/>
  <c r="U1423" i="12"/>
  <c r="U1424" i="12"/>
  <c r="U1425" i="12"/>
  <c r="U1426" i="12"/>
  <c r="U1427" i="12"/>
  <c r="U1428" i="12"/>
  <c r="U1429" i="12"/>
  <c r="U1430" i="12"/>
  <c r="U1431" i="12"/>
  <c r="U1432" i="12"/>
  <c r="U1433" i="12"/>
  <c r="U1434" i="12"/>
  <c r="U1435" i="12"/>
  <c r="U1436" i="12"/>
  <c r="U1437" i="12"/>
  <c r="U1438" i="12"/>
  <c r="U1439" i="12"/>
  <c r="U1440" i="12"/>
  <c r="U1441" i="12"/>
  <c r="U1442" i="12"/>
  <c r="U1443" i="12"/>
  <c r="U1444" i="12"/>
  <c r="U1445" i="12"/>
  <c r="U1446" i="12"/>
  <c r="U1447" i="12"/>
  <c r="U1448" i="12"/>
  <c r="U1449" i="12"/>
  <c r="U1450" i="12"/>
  <c r="U1451" i="12"/>
  <c r="U1452" i="12"/>
  <c r="U1453" i="12"/>
  <c r="U1454" i="12"/>
  <c r="U1455" i="12"/>
  <c r="U1456" i="12"/>
  <c r="U1457" i="12"/>
  <c r="U1458" i="12"/>
  <c r="U1459" i="12"/>
  <c r="U1460" i="12"/>
  <c r="U1461" i="12"/>
  <c r="U1462" i="12"/>
  <c r="U1463" i="12"/>
  <c r="U1464" i="12"/>
  <c r="U1465" i="12"/>
  <c r="U1466" i="12"/>
  <c r="U1467" i="12"/>
  <c r="U1468" i="12"/>
  <c r="U1469" i="12"/>
  <c r="U1470" i="12"/>
  <c r="U1471" i="12"/>
  <c r="U1472" i="12"/>
  <c r="U1473" i="12"/>
  <c r="U1474" i="12"/>
  <c r="U1475" i="12"/>
  <c r="U1476" i="12"/>
  <c r="U1477" i="12"/>
  <c r="U1478" i="12"/>
  <c r="U1479" i="12"/>
  <c r="U1480" i="12"/>
  <c r="U1481" i="12"/>
  <c r="U1482" i="12"/>
  <c r="U1483" i="12"/>
  <c r="U1484" i="12"/>
  <c r="U1485" i="12"/>
  <c r="U1486" i="12"/>
  <c r="U1487" i="12"/>
  <c r="U1488" i="12"/>
  <c r="U1489" i="12"/>
  <c r="U1490" i="12"/>
  <c r="U1491" i="12"/>
  <c r="U1492" i="12"/>
  <c r="U1493" i="12"/>
  <c r="U1494" i="12"/>
  <c r="U1495" i="12"/>
  <c r="U1496" i="12"/>
  <c r="U1497" i="12"/>
  <c r="U1498" i="12"/>
  <c r="U1499" i="12"/>
  <c r="U1500" i="12"/>
  <c r="U1501" i="12"/>
  <c r="U1502" i="12"/>
  <c r="U1503" i="12"/>
  <c r="U1504" i="12"/>
  <c r="U1505" i="12"/>
  <c r="U1506" i="12"/>
  <c r="U1507" i="12"/>
  <c r="U1508" i="12"/>
  <c r="U1509" i="12"/>
  <c r="U1510" i="12"/>
  <c r="U1511" i="12"/>
  <c r="U1512" i="12"/>
  <c r="U1513" i="12"/>
  <c r="U1514" i="12"/>
  <c r="U1515" i="12"/>
  <c r="U1516" i="12"/>
  <c r="U1517" i="12"/>
  <c r="U1518" i="12"/>
  <c r="U1519" i="12"/>
  <c r="U1520" i="12"/>
  <c r="U1521" i="12"/>
  <c r="U1522" i="12"/>
  <c r="U1523" i="12"/>
  <c r="U1524" i="12"/>
  <c r="U1525" i="12"/>
  <c r="U1526" i="12"/>
  <c r="U1527" i="12"/>
  <c r="U1528" i="12"/>
  <c r="U1529" i="12"/>
  <c r="U1530" i="12"/>
  <c r="U1531" i="12"/>
  <c r="U1532" i="12"/>
  <c r="U1533" i="12"/>
  <c r="U1534" i="12"/>
  <c r="U1535" i="12"/>
  <c r="U1536" i="12"/>
  <c r="U1537" i="12"/>
  <c r="U1538" i="12"/>
  <c r="U1539" i="12"/>
  <c r="U1540" i="12"/>
  <c r="U1541" i="12"/>
  <c r="U1542" i="12"/>
  <c r="U1543" i="12"/>
  <c r="U1544" i="12"/>
  <c r="U1545" i="12"/>
  <c r="U1546" i="12"/>
  <c r="U1547" i="12"/>
  <c r="U1548" i="12"/>
  <c r="U1549" i="12"/>
  <c r="U1550" i="12"/>
  <c r="U1551" i="12"/>
  <c r="U1552" i="12"/>
  <c r="U1553" i="12"/>
  <c r="U1554" i="12"/>
  <c r="U1555" i="12"/>
  <c r="U1556" i="12"/>
  <c r="U1557" i="12"/>
  <c r="U1558" i="12"/>
  <c r="U1559" i="12"/>
  <c r="U1560" i="12"/>
  <c r="U1561" i="12"/>
  <c r="U1562" i="12"/>
  <c r="U1563" i="12"/>
  <c r="U1564" i="12"/>
  <c r="U1565" i="12"/>
  <c r="U1566" i="12"/>
  <c r="U1567" i="12"/>
  <c r="U1568" i="12"/>
  <c r="U1569" i="12"/>
  <c r="U1570" i="12"/>
  <c r="U1571" i="12"/>
  <c r="U1572" i="12"/>
  <c r="U1573" i="12"/>
  <c r="U1574" i="12"/>
  <c r="U1575" i="12"/>
  <c r="U1576" i="12"/>
  <c r="U1577" i="12"/>
  <c r="U1578" i="12"/>
  <c r="U1579" i="12"/>
  <c r="U1580" i="12"/>
  <c r="U1581" i="12"/>
  <c r="U1582" i="12"/>
  <c r="U1583" i="12"/>
  <c r="U1584" i="12"/>
  <c r="U1585" i="12"/>
  <c r="U1586" i="12"/>
  <c r="U1587" i="12"/>
  <c r="U1588" i="12"/>
  <c r="U1589" i="12"/>
  <c r="U1590" i="12"/>
  <c r="U1591" i="12"/>
  <c r="U1592" i="12"/>
  <c r="U1593" i="12"/>
  <c r="U1594" i="12"/>
  <c r="U1595" i="12"/>
  <c r="U1596" i="12"/>
  <c r="U1597" i="12"/>
  <c r="U1598" i="12"/>
  <c r="U1599" i="12"/>
  <c r="U1600" i="12"/>
  <c r="U1601" i="12"/>
  <c r="U1602" i="12"/>
  <c r="U1603" i="12"/>
  <c r="U1604" i="12"/>
  <c r="U1605" i="12"/>
  <c r="U1606" i="12"/>
  <c r="U1607" i="12"/>
  <c r="U1608" i="12"/>
  <c r="U1609" i="12"/>
  <c r="U1610" i="12"/>
  <c r="U1611" i="12"/>
  <c r="U1612" i="12"/>
  <c r="U1613" i="12"/>
  <c r="U1614" i="12"/>
  <c r="U1615" i="12"/>
  <c r="U1616" i="12"/>
  <c r="U1617" i="12"/>
  <c r="U1618" i="12"/>
  <c r="U1619" i="12"/>
  <c r="U1620" i="12"/>
  <c r="U1621" i="12"/>
  <c r="U1622" i="12"/>
  <c r="U1623" i="12"/>
  <c r="U1624" i="12"/>
  <c r="U1625" i="12"/>
  <c r="U1626" i="12"/>
  <c r="U1627" i="12"/>
  <c r="U1628" i="12"/>
  <c r="U1629" i="12"/>
  <c r="U1630" i="12"/>
  <c r="U1631" i="12"/>
  <c r="U1632" i="12"/>
  <c r="U1633" i="12"/>
  <c r="U1634" i="12"/>
  <c r="U1635" i="12"/>
  <c r="U1636" i="12"/>
  <c r="U1637" i="12"/>
  <c r="U1638" i="12"/>
  <c r="U1639" i="12"/>
  <c r="U1640" i="12"/>
  <c r="U1641" i="12"/>
  <c r="U1642" i="12"/>
  <c r="U1643" i="12"/>
  <c r="U1644" i="12"/>
  <c r="U1645" i="12"/>
  <c r="U1646" i="12"/>
  <c r="U1647" i="12"/>
  <c r="U1648" i="12"/>
  <c r="U1649" i="12"/>
  <c r="U1650" i="12"/>
  <c r="U1651" i="12"/>
  <c r="U1652" i="12"/>
  <c r="U1653" i="12"/>
  <c r="U1654" i="12"/>
  <c r="U1655" i="12"/>
  <c r="U1656" i="12"/>
  <c r="U1657" i="12"/>
  <c r="U1658" i="12"/>
  <c r="U1659" i="12"/>
  <c r="U1660" i="12"/>
  <c r="U1661" i="12"/>
  <c r="U1662" i="12"/>
  <c r="U1663" i="12"/>
  <c r="U1664" i="12"/>
  <c r="U1665" i="12"/>
  <c r="U1666" i="12"/>
  <c r="U1667" i="12"/>
  <c r="U1668" i="12"/>
  <c r="U1669" i="12"/>
  <c r="U1670" i="12"/>
  <c r="U1671" i="12"/>
  <c r="U1672" i="12"/>
  <c r="U1673" i="12"/>
  <c r="U1674" i="12"/>
  <c r="U1675" i="12"/>
  <c r="U1676" i="12"/>
  <c r="U1677" i="12"/>
  <c r="U1678" i="12"/>
  <c r="U1679" i="12"/>
  <c r="U1680" i="12"/>
  <c r="U1681" i="12"/>
  <c r="U1682" i="12"/>
  <c r="U1683" i="12"/>
  <c r="U1684" i="12"/>
  <c r="U1685" i="12"/>
  <c r="U1686" i="12"/>
  <c r="U1687" i="12"/>
  <c r="U1688" i="12"/>
  <c r="U1689" i="12"/>
  <c r="U1690" i="12"/>
  <c r="U1691" i="12"/>
  <c r="U1692" i="12"/>
  <c r="U1693" i="12"/>
  <c r="U1694" i="12"/>
  <c r="U1695" i="12"/>
  <c r="U1696" i="12"/>
  <c r="U1697" i="12"/>
  <c r="U1698" i="12"/>
  <c r="U1699" i="12"/>
  <c r="U1700" i="12"/>
  <c r="U1701" i="12"/>
  <c r="U1702" i="12"/>
  <c r="U1703" i="12"/>
  <c r="U1704" i="12"/>
  <c r="U1705" i="12"/>
  <c r="U1706" i="12"/>
  <c r="U1707" i="12"/>
  <c r="U1708" i="12"/>
  <c r="U1709" i="12"/>
  <c r="U1710" i="12"/>
  <c r="U1711" i="12"/>
  <c r="U1712" i="12"/>
  <c r="U1713" i="12"/>
  <c r="U1714" i="12"/>
  <c r="U1715" i="12"/>
  <c r="U1716" i="12"/>
  <c r="U1717" i="12"/>
  <c r="U1718" i="12"/>
  <c r="U1719" i="12"/>
  <c r="U1720" i="12"/>
  <c r="U1721" i="12"/>
  <c r="U1722" i="12"/>
  <c r="U1723" i="12"/>
  <c r="U1724" i="12"/>
  <c r="U1725" i="12"/>
  <c r="U1726" i="12"/>
  <c r="U1727" i="12"/>
  <c r="U1728" i="12"/>
  <c r="U1729" i="12"/>
  <c r="U1730" i="12"/>
  <c r="U1731" i="12"/>
  <c r="U1732" i="12"/>
  <c r="U1733" i="12"/>
  <c r="U1734" i="12"/>
  <c r="U1735" i="12"/>
  <c r="U1736" i="12"/>
  <c r="U1737" i="12"/>
  <c r="U1738" i="12"/>
  <c r="U1739" i="12"/>
  <c r="U1740" i="12"/>
  <c r="U1741" i="12"/>
  <c r="U1742" i="12"/>
  <c r="U1743" i="12"/>
  <c r="U1744" i="12"/>
  <c r="U1745" i="12"/>
  <c r="U1746" i="12"/>
  <c r="U1747" i="12"/>
  <c r="U1748" i="12"/>
  <c r="U1749" i="12"/>
  <c r="U1750" i="12"/>
  <c r="U1751" i="12"/>
  <c r="U1752" i="12"/>
  <c r="U1753" i="12"/>
  <c r="U1754" i="12"/>
  <c r="U1755" i="12"/>
  <c r="U1756" i="12"/>
  <c r="U1757" i="12"/>
  <c r="U1758" i="12"/>
  <c r="U1759" i="12"/>
  <c r="U1760" i="12"/>
  <c r="U1761" i="12"/>
  <c r="U1762" i="12"/>
  <c r="U1763" i="12"/>
  <c r="U1764" i="12"/>
  <c r="U1765" i="12"/>
  <c r="U1766" i="12"/>
  <c r="U1767" i="12"/>
  <c r="U1768" i="12"/>
  <c r="U1769" i="12"/>
  <c r="U1770" i="12"/>
  <c r="U1771" i="12"/>
  <c r="U1772" i="12"/>
  <c r="U1773" i="12"/>
  <c r="U1774" i="12"/>
  <c r="U1775" i="12"/>
  <c r="U1776" i="12"/>
  <c r="U1777" i="12"/>
  <c r="U1778" i="12"/>
  <c r="U1779" i="12"/>
  <c r="U1780" i="12"/>
  <c r="U1781" i="12"/>
  <c r="U1782" i="12"/>
  <c r="U1783" i="12"/>
  <c r="U1784" i="12"/>
  <c r="U1785" i="12"/>
  <c r="U1786" i="12"/>
  <c r="U1787" i="12"/>
  <c r="U1788" i="12"/>
  <c r="U1789" i="12"/>
  <c r="U1790" i="12"/>
  <c r="U1791" i="12"/>
  <c r="U1792" i="12"/>
  <c r="U1793" i="12"/>
  <c r="U1794" i="12"/>
  <c r="U1795" i="12"/>
  <c r="U1796" i="12"/>
  <c r="U1797" i="12"/>
  <c r="U1798" i="12"/>
  <c r="U1799" i="12"/>
  <c r="U1800" i="12"/>
  <c r="U1801" i="12"/>
  <c r="U1802" i="12"/>
  <c r="U1803" i="12"/>
  <c r="U1804" i="12"/>
  <c r="U1805" i="12"/>
  <c r="U1806" i="12"/>
  <c r="U1807" i="12"/>
  <c r="U1808" i="12"/>
  <c r="U1809" i="12"/>
  <c r="U1810" i="12"/>
  <c r="U1811" i="12"/>
  <c r="U1812" i="12"/>
  <c r="U1813" i="12"/>
  <c r="U1814" i="12"/>
  <c r="U1815" i="12"/>
  <c r="U1816" i="12"/>
  <c r="U1817" i="12"/>
  <c r="U1818" i="12"/>
  <c r="U1819" i="12"/>
  <c r="U1820" i="12"/>
  <c r="U1821" i="12"/>
  <c r="U1822" i="12"/>
  <c r="U1823" i="12"/>
  <c r="U1824" i="12"/>
  <c r="U1825" i="12"/>
  <c r="U1826" i="12"/>
  <c r="U1827" i="12"/>
  <c r="U1828" i="12"/>
  <c r="U1829" i="12"/>
  <c r="U1830" i="12"/>
  <c r="U1831" i="12"/>
  <c r="U1832" i="12"/>
  <c r="U1833" i="12"/>
  <c r="U1834" i="12"/>
  <c r="U1835" i="12"/>
  <c r="U1836" i="12"/>
  <c r="U1837" i="12"/>
  <c r="U1838" i="12"/>
  <c r="U1839" i="12"/>
  <c r="U1840" i="12"/>
  <c r="U1841" i="12"/>
  <c r="U1842" i="12"/>
  <c r="U1843" i="12"/>
  <c r="U1844" i="12"/>
  <c r="U1845" i="12"/>
  <c r="U1846" i="12"/>
  <c r="U1847" i="12"/>
  <c r="U1848" i="12"/>
  <c r="U1849" i="12"/>
  <c r="U1850" i="12"/>
  <c r="U1851" i="12"/>
  <c r="U1852" i="12"/>
  <c r="U1853" i="12"/>
  <c r="U1854" i="12"/>
  <c r="U1855" i="12"/>
  <c r="U1856" i="12"/>
  <c r="U1857" i="12"/>
  <c r="U1858" i="12"/>
  <c r="U1859" i="12"/>
  <c r="U1860" i="12"/>
  <c r="U1861" i="12"/>
  <c r="U1862" i="12"/>
  <c r="U1863" i="12"/>
  <c r="U1864" i="12"/>
  <c r="U1865" i="12"/>
  <c r="U1866" i="12"/>
  <c r="U1867" i="12"/>
  <c r="U1868" i="12"/>
  <c r="U1869" i="12"/>
  <c r="U1870" i="12"/>
  <c r="U1871" i="12"/>
  <c r="U1872" i="12"/>
  <c r="U1873" i="12"/>
  <c r="U1874" i="12"/>
  <c r="U1875" i="12"/>
  <c r="U1876" i="12"/>
  <c r="U1877" i="12"/>
  <c r="U1878" i="12"/>
  <c r="U1879" i="12"/>
  <c r="U1880" i="12"/>
  <c r="U1881" i="12"/>
  <c r="U1882" i="12"/>
  <c r="U1883" i="12"/>
  <c r="U1884" i="12"/>
  <c r="U1885" i="12"/>
  <c r="U1886" i="12"/>
  <c r="U1887" i="12"/>
  <c r="U1888" i="12"/>
  <c r="U1889" i="12"/>
  <c r="U1890" i="12"/>
  <c r="U1891" i="12"/>
  <c r="U1892" i="12"/>
  <c r="U1893" i="12"/>
  <c r="U1894" i="12"/>
  <c r="U1895" i="12"/>
  <c r="U1896" i="12"/>
  <c r="U1897" i="12"/>
  <c r="U1898" i="12"/>
  <c r="U1899" i="12"/>
  <c r="U1900" i="12"/>
  <c r="U1901" i="12"/>
  <c r="U1902" i="12"/>
  <c r="U1903" i="12"/>
  <c r="U1904" i="12"/>
  <c r="U1905" i="12"/>
  <c r="U1906" i="12"/>
  <c r="U1907" i="12"/>
  <c r="U1908" i="12"/>
  <c r="U1909" i="12"/>
  <c r="U1910" i="12"/>
  <c r="U1911" i="12"/>
  <c r="U1912" i="12"/>
  <c r="U1913" i="12"/>
  <c r="U1914" i="12"/>
  <c r="U1915" i="12"/>
  <c r="U1916" i="12"/>
  <c r="U1917" i="12"/>
  <c r="U1918" i="12"/>
  <c r="U1919" i="12"/>
  <c r="U1920" i="12"/>
  <c r="U1921" i="12"/>
  <c r="U1922" i="12"/>
  <c r="U1923" i="12"/>
  <c r="U1924" i="12"/>
  <c r="U1925" i="12"/>
  <c r="U1926" i="12"/>
  <c r="U1927" i="12"/>
  <c r="U1928" i="12"/>
  <c r="U1929" i="12"/>
  <c r="U1930" i="12"/>
  <c r="U1931" i="12"/>
  <c r="U1932" i="12"/>
  <c r="U1933" i="12"/>
  <c r="U1934" i="12"/>
  <c r="U1935" i="12"/>
  <c r="U1936" i="12"/>
  <c r="U1937" i="12"/>
  <c r="U1938" i="12"/>
  <c r="U1939" i="12"/>
  <c r="U1940" i="12"/>
  <c r="U1941" i="12"/>
  <c r="U1942" i="12"/>
  <c r="U1943" i="12"/>
  <c r="U1944" i="12"/>
  <c r="U1945" i="12"/>
  <c r="U1946" i="12"/>
  <c r="U1947" i="12"/>
  <c r="U1948" i="12"/>
  <c r="U1949" i="12"/>
  <c r="U1950" i="12"/>
  <c r="U1951" i="12"/>
  <c r="U1952" i="12"/>
  <c r="U1953" i="12"/>
  <c r="U1954" i="12"/>
  <c r="U1955" i="12"/>
  <c r="U1956" i="12"/>
  <c r="U1957" i="12"/>
  <c r="U1958" i="12"/>
  <c r="U1959" i="12"/>
  <c r="U1960" i="12"/>
  <c r="U1961" i="12"/>
  <c r="U1962" i="12"/>
  <c r="U1963" i="12"/>
  <c r="U1964" i="12"/>
  <c r="U1965" i="12"/>
  <c r="U1966" i="12"/>
  <c r="U1967" i="12"/>
  <c r="U1968" i="12"/>
  <c r="U1969" i="12"/>
  <c r="U1970" i="12"/>
  <c r="U1971" i="12"/>
  <c r="U1972" i="12"/>
  <c r="U1973" i="12"/>
  <c r="U1974" i="12"/>
  <c r="U1975" i="12"/>
  <c r="U1976" i="12"/>
  <c r="U1977" i="12"/>
  <c r="U1978" i="12"/>
  <c r="U1979" i="12"/>
  <c r="U1980" i="12"/>
  <c r="U1981" i="12"/>
  <c r="U1982" i="12"/>
  <c r="U1983" i="12"/>
  <c r="U1984" i="12"/>
  <c r="U1985" i="12"/>
  <c r="U1986" i="12"/>
  <c r="U1987" i="12"/>
  <c r="U1988" i="12"/>
  <c r="U1989" i="12"/>
  <c r="U1990" i="12"/>
  <c r="U1991" i="12"/>
  <c r="U1992" i="12"/>
  <c r="U1993" i="12"/>
  <c r="U1994" i="12"/>
  <c r="U1995" i="12"/>
  <c r="U1996" i="12"/>
  <c r="U1997" i="12"/>
  <c r="U1998" i="12"/>
  <c r="U1999" i="12"/>
  <c r="U2000" i="12"/>
  <c r="U2001" i="12"/>
  <c r="U2002" i="12"/>
  <c r="U2003" i="12"/>
  <c r="U2004" i="12"/>
  <c r="U2005" i="12"/>
  <c r="U2006" i="12"/>
  <c r="U2007" i="12"/>
  <c r="U2008" i="12"/>
  <c r="U2009" i="12"/>
  <c r="U2010" i="12"/>
  <c r="U2011" i="12"/>
  <c r="U2012" i="12"/>
  <c r="U2013" i="12"/>
  <c r="U2014" i="12"/>
  <c r="U2015" i="12"/>
  <c r="U2016" i="12"/>
  <c r="U2017" i="12"/>
  <c r="U2018" i="12"/>
  <c r="U2019" i="12"/>
  <c r="U2020" i="12"/>
  <c r="U2021" i="12"/>
  <c r="U2022" i="12"/>
  <c r="U2023" i="12"/>
  <c r="U2024" i="12"/>
  <c r="U2025" i="12"/>
  <c r="U2026" i="12"/>
  <c r="U2027" i="12"/>
  <c r="U2028" i="12"/>
  <c r="U2029" i="12"/>
  <c r="U2030" i="12"/>
  <c r="U2031" i="12"/>
  <c r="U2032" i="12"/>
  <c r="U2033" i="12"/>
  <c r="U2034" i="12"/>
  <c r="U2035" i="12"/>
  <c r="U2036" i="12"/>
  <c r="U2037" i="12"/>
  <c r="U2038" i="12"/>
  <c r="U2039" i="12"/>
  <c r="U2040" i="12"/>
  <c r="U2041" i="12"/>
  <c r="U2042" i="12"/>
  <c r="U2043" i="12"/>
  <c r="U2044" i="12"/>
  <c r="U2045" i="12"/>
  <c r="U2046" i="12"/>
  <c r="U2047" i="12"/>
  <c r="U2048" i="12"/>
  <c r="U2049" i="12"/>
  <c r="U2050" i="12"/>
  <c r="U2051" i="12"/>
  <c r="U2052" i="12"/>
  <c r="U2053" i="12"/>
  <c r="U2054" i="12"/>
  <c r="U2055" i="12"/>
  <c r="U2056" i="12"/>
  <c r="U2057" i="12"/>
  <c r="U2058" i="12"/>
  <c r="U2059" i="12"/>
  <c r="U2060" i="12"/>
  <c r="U2061" i="12"/>
  <c r="U2062" i="12"/>
  <c r="U2063" i="12"/>
  <c r="U2064" i="12"/>
  <c r="U2065" i="12"/>
  <c r="U2066" i="12"/>
  <c r="U2067" i="12"/>
  <c r="U2068" i="12"/>
  <c r="U2069" i="12"/>
  <c r="U2070" i="12"/>
  <c r="U2071" i="12"/>
  <c r="U2072" i="12"/>
  <c r="U2073" i="12"/>
  <c r="U2074" i="12"/>
  <c r="U2075" i="12"/>
  <c r="U2076" i="12"/>
  <c r="U2077" i="12"/>
  <c r="U2078" i="12"/>
  <c r="U2079" i="12"/>
  <c r="U2080" i="12"/>
  <c r="U2081" i="12"/>
  <c r="U2082" i="12"/>
  <c r="U2083" i="12"/>
  <c r="U2084" i="12"/>
  <c r="U2085" i="12"/>
  <c r="U2086" i="12"/>
  <c r="U2087" i="12"/>
  <c r="U2088" i="12"/>
  <c r="U2089" i="12"/>
  <c r="U2090" i="12"/>
  <c r="U2091" i="12"/>
  <c r="U2092" i="12"/>
  <c r="U2093" i="12"/>
  <c r="U2094" i="12"/>
  <c r="U2095" i="12"/>
  <c r="U2096" i="12"/>
  <c r="U2097" i="12"/>
  <c r="U2098" i="12"/>
  <c r="U2099" i="12"/>
  <c r="U2100" i="12"/>
  <c r="U2101" i="12"/>
  <c r="U2102" i="12"/>
  <c r="U2103" i="12"/>
  <c r="U2104" i="12"/>
  <c r="U2105" i="12"/>
  <c r="U2106" i="12"/>
  <c r="U2107" i="12"/>
  <c r="U2108" i="12"/>
  <c r="U2109" i="12"/>
  <c r="U2110" i="12"/>
  <c r="U2111" i="12"/>
  <c r="U2112" i="12"/>
  <c r="U2113" i="12"/>
  <c r="U2114" i="12"/>
  <c r="U2115" i="12"/>
  <c r="U2116" i="12"/>
  <c r="U2117" i="12"/>
  <c r="U2118" i="12"/>
  <c r="U2119" i="12"/>
  <c r="U2120" i="12"/>
  <c r="U2121" i="12"/>
  <c r="U2122" i="12"/>
  <c r="U2123" i="12"/>
  <c r="U2124" i="12"/>
  <c r="U2125" i="12"/>
  <c r="U2126" i="12"/>
  <c r="U2127" i="12"/>
  <c r="U2128" i="12"/>
  <c r="U2129" i="12"/>
  <c r="U2130" i="12"/>
  <c r="U2131" i="12"/>
  <c r="U2132" i="12"/>
  <c r="U2133" i="12"/>
  <c r="U2134" i="12"/>
  <c r="U2135" i="12"/>
  <c r="U2136" i="12"/>
  <c r="U2137" i="12"/>
  <c r="U2138" i="12"/>
  <c r="U2139" i="12"/>
  <c r="U2140" i="12"/>
  <c r="U2141" i="12"/>
  <c r="U2142" i="12"/>
  <c r="U2143" i="12"/>
  <c r="U2144" i="12"/>
  <c r="U2145" i="12"/>
  <c r="U2146" i="12"/>
  <c r="U2147" i="12"/>
  <c r="U2148" i="12"/>
  <c r="U2149" i="12"/>
  <c r="U2150" i="12"/>
  <c r="U2151" i="12"/>
  <c r="U2152" i="12"/>
  <c r="U2153" i="12"/>
  <c r="U2154" i="12"/>
  <c r="U2155" i="12"/>
  <c r="U2156" i="12"/>
  <c r="U2157" i="12"/>
  <c r="U2158" i="12"/>
  <c r="U2159" i="12"/>
  <c r="U2160" i="12"/>
  <c r="U2161" i="12"/>
  <c r="U2162" i="12"/>
  <c r="U2163" i="12"/>
  <c r="U2164" i="12"/>
  <c r="U2165" i="12"/>
  <c r="U2166" i="12"/>
  <c r="U2167" i="12"/>
  <c r="U2168" i="12"/>
  <c r="U2169" i="12"/>
  <c r="U2170" i="12"/>
  <c r="U2171" i="12"/>
  <c r="U2172" i="12"/>
  <c r="U2173" i="12"/>
  <c r="U2174" i="12"/>
  <c r="U2175" i="12"/>
  <c r="U2176" i="12"/>
  <c r="U2177" i="12"/>
  <c r="U2178" i="12"/>
  <c r="U2179" i="12"/>
  <c r="U2180" i="12"/>
  <c r="U2181" i="12"/>
  <c r="U2182" i="12"/>
  <c r="U2183" i="12"/>
  <c r="U2184" i="12"/>
  <c r="U2185" i="12"/>
  <c r="U2186" i="12"/>
  <c r="U2187" i="12"/>
  <c r="U2188" i="12"/>
  <c r="U2189" i="12"/>
  <c r="U2190" i="12"/>
  <c r="U2191" i="12"/>
  <c r="U2192" i="12"/>
  <c r="U2193" i="12"/>
  <c r="U2194" i="12"/>
  <c r="U2195" i="12"/>
  <c r="U2196" i="12"/>
  <c r="U2197" i="12"/>
  <c r="U2198" i="12"/>
  <c r="U2199" i="12"/>
  <c r="U2200" i="12"/>
  <c r="U2201" i="12"/>
  <c r="U2202" i="12"/>
  <c r="U2203" i="12"/>
  <c r="U2204" i="12"/>
  <c r="U2205" i="12"/>
  <c r="U2206" i="12"/>
  <c r="U2207" i="12"/>
  <c r="U2208" i="12"/>
  <c r="U2209" i="12"/>
  <c r="U2210" i="12"/>
  <c r="U2211" i="12"/>
  <c r="U2212" i="12"/>
  <c r="U2213" i="12"/>
  <c r="U2214" i="12"/>
  <c r="U2215" i="12"/>
  <c r="U2216" i="12"/>
  <c r="U2217" i="12"/>
  <c r="U2218" i="12"/>
  <c r="U2219" i="12"/>
  <c r="U2220" i="12"/>
  <c r="U2221" i="12"/>
  <c r="U2222" i="12"/>
  <c r="U2223" i="12"/>
  <c r="U2224" i="12"/>
  <c r="U2225" i="12"/>
  <c r="U2226" i="12"/>
  <c r="U2227" i="12"/>
  <c r="U2228" i="12"/>
  <c r="U2229" i="12"/>
  <c r="U2230" i="12"/>
  <c r="U2231" i="12"/>
  <c r="U2232" i="12"/>
  <c r="U2233" i="12"/>
  <c r="U2234" i="12"/>
  <c r="U2235" i="12"/>
  <c r="U2236" i="12"/>
  <c r="U2237" i="12"/>
  <c r="U2238" i="12"/>
  <c r="U2239" i="12"/>
  <c r="U2240" i="12"/>
  <c r="U2241" i="12"/>
  <c r="U2242" i="12"/>
  <c r="U2243" i="12"/>
  <c r="U2244" i="12"/>
  <c r="U2245" i="12"/>
  <c r="U2246" i="12"/>
  <c r="U2247" i="12"/>
  <c r="U2248" i="12"/>
  <c r="U2249" i="12"/>
  <c r="U2250" i="12"/>
  <c r="U2251" i="12"/>
  <c r="U2252" i="12"/>
  <c r="U2253" i="12"/>
  <c r="U2254" i="12"/>
  <c r="U2255" i="12"/>
  <c r="U2256" i="12"/>
  <c r="U2257" i="12"/>
  <c r="U2258" i="12"/>
  <c r="U2259" i="12"/>
  <c r="U2260" i="12"/>
  <c r="U2261" i="12"/>
  <c r="U2262" i="12"/>
  <c r="U2263" i="12"/>
  <c r="U2264" i="12"/>
  <c r="U2265" i="12"/>
  <c r="U2266" i="12"/>
  <c r="U2267" i="12"/>
  <c r="U2268" i="12"/>
  <c r="U2269" i="12"/>
  <c r="U2270" i="12"/>
  <c r="U2271" i="12"/>
  <c r="U2272" i="12"/>
  <c r="U2273" i="12"/>
  <c r="U2274" i="12"/>
  <c r="U2275" i="12"/>
  <c r="U2276" i="12"/>
  <c r="U2277" i="12"/>
  <c r="U2278" i="12"/>
  <c r="U2279" i="12"/>
  <c r="U2280" i="12"/>
  <c r="U2281" i="12"/>
  <c r="U2282" i="12"/>
  <c r="U2283" i="12"/>
  <c r="U2284" i="12"/>
  <c r="U2285" i="12"/>
  <c r="U2286" i="12"/>
  <c r="U2287" i="12"/>
  <c r="U2288" i="12"/>
  <c r="U2289" i="12"/>
  <c r="U2290" i="12"/>
  <c r="U2291" i="12"/>
  <c r="U2292" i="12"/>
  <c r="U2293" i="12"/>
  <c r="U2294" i="12"/>
  <c r="U2295" i="12"/>
  <c r="U2296" i="12"/>
  <c r="U2297" i="12"/>
  <c r="U2298" i="12"/>
  <c r="U2299" i="12"/>
  <c r="U2300" i="12"/>
  <c r="U2301" i="12"/>
  <c r="U2302" i="12"/>
  <c r="U2303" i="12"/>
  <c r="U2304" i="12"/>
  <c r="U2305" i="12"/>
  <c r="U2306" i="12"/>
  <c r="U2307" i="12"/>
  <c r="U2308" i="12"/>
  <c r="U2309" i="12"/>
  <c r="U2310" i="12"/>
  <c r="U2311" i="12"/>
  <c r="U2312" i="12"/>
  <c r="U2313" i="12"/>
  <c r="U2314" i="12"/>
  <c r="U2315" i="12"/>
  <c r="U2316" i="12"/>
  <c r="U2317" i="12"/>
  <c r="U2318" i="12"/>
  <c r="U2319" i="12"/>
  <c r="U2320" i="12"/>
  <c r="U2321" i="12"/>
  <c r="U2322" i="12"/>
  <c r="U2323" i="12"/>
  <c r="U2324" i="12"/>
  <c r="U2325" i="12"/>
  <c r="U2326" i="12"/>
  <c r="U2327" i="12"/>
  <c r="U2328" i="12"/>
  <c r="U2329" i="12"/>
  <c r="U2330" i="12"/>
  <c r="U2331" i="12"/>
  <c r="U2332" i="12"/>
  <c r="U2333" i="12"/>
  <c r="U2334" i="12"/>
  <c r="U2335" i="12"/>
  <c r="U2336" i="12"/>
  <c r="U2337" i="12"/>
  <c r="U2338" i="12"/>
  <c r="U2339" i="12"/>
  <c r="U2340" i="12"/>
  <c r="U2341" i="12"/>
  <c r="U2342" i="12"/>
  <c r="U2343" i="12"/>
  <c r="U2344" i="12"/>
  <c r="U2345" i="12"/>
  <c r="U2346" i="12"/>
  <c r="U2347" i="12"/>
  <c r="U2348" i="12"/>
  <c r="U2349" i="12"/>
  <c r="U2350" i="12"/>
  <c r="U2351" i="12"/>
  <c r="U2352" i="12"/>
  <c r="U2353" i="12"/>
  <c r="U2354" i="12"/>
  <c r="U2355" i="12"/>
  <c r="U2356" i="12"/>
  <c r="U2357" i="12"/>
  <c r="U2358" i="12"/>
  <c r="U2359" i="12"/>
  <c r="U2360" i="12"/>
  <c r="U2361" i="12"/>
  <c r="U2362" i="12"/>
  <c r="U2363" i="12"/>
  <c r="U2364" i="12"/>
  <c r="U2365" i="12"/>
  <c r="U2366" i="12"/>
  <c r="U2367" i="12"/>
  <c r="U2368" i="12"/>
  <c r="U2369" i="12"/>
  <c r="U2370" i="12"/>
  <c r="U2371" i="12"/>
  <c r="U2372" i="12"/>
  <c r="U2373" i="12"/>
  <c r="U2374" i="12"/>
  <c r="U2375" i="12"/>
  <c r="U2376" i="12"/>
  <c r="U2377" i="12"/>
  <c r="U2378" i="12"/>
  <c r="U2379" i="12"/>
  <c r="U2380" i="12"/>
  <c r="U2381" i="12"/>
  <c r="U2382" i="12"/>
  <c r="U2383" i="12"/>
  <c r="U2384" i="12"/>
  <c r="U2385" i="12"/>
  <c r="U2386" i="12"/>
  <c r="U2387" i="12"/>
  <c r="U2388" i="12"/>
  <c r="U2389" i="12"/>
  <c r="U2390" i="12"/>
  <c r="U2391" i="12"/>
  <c r="U2392" i="12"/>
  <c r="U2393" i="12"/>
  <c r="U2394" i="12"/>
  <c r="U2395" i="12"/>
  <c r="U2396" i="12"/>
  <c r="U2397" i="12"/>
  <c r="U2398" i="12"/>
  <c r="U2399" i="12"/>
  <c r="U2400" i="12"/>
  <c r="U2401" i="12"/>
  <c r="U2402" i="12"/>
  <c r="U2403" i="12"/>
  <c r="U2404" i="12"/>
  <c r="U2405" i="12"/>
  <c r="U2406" i="12"/>
  <c r="U2407" i="12"/>
  <c r="U2408" i="12"/>
  <c r="U2409" i="12"/>
  <c r="U2410" i="12"/>
  <c r="U2411" i="12"/>
  <c r="U2412" i="12"/>
  <c r="U2413" i="12"/>
  <c r="U2414" i="12"/>
  <c r="U2415" i="12"/>
  <c r="U2416" i="12"/>
  <c r="U2417" i="12"/>
  <c r="U2418" i="12"/>
  <c r="U2419" i="12"/>
  <c r="U2420" i="12"/>
  <c r="U2421" i="12"/>
  <c r="U2422" i="12"/>
  <c r="U2423" i="12"/>
  <c r="U2424" i="12"/>
  <c r="U2425" i="12"/>
  <c r="U2426" i="12"/>
  <c r="U2427" i="12"/>
  <c r="U2428" i="12"/>
  <c r="U2429" i="12"/>
  <c r="U2430" i="12"/>
  <c r="U2431" i="12"/>
  <c r="U2432" i="12"/>
  <c r="U2433" i="12"/>
  <c r="U2434" i="12"/>
  <c r="U2435" i="12"/>
  <c r="U2436" i="12"/>
  <c r="U2437" i="12"/>
  <c r="U2438" i="12"/>
  <c r="U2439" i="12"/>
  <c r="U2440" i="12"/>
  <c r="U2441" i="12"/>
  <c r="U2442" i="12"/>
  <c r="U2443" i="12"/>
  <c r="U2444" i="12"/>
  <c r="U2445" i="12"/>
  <c r="U2446" i="12"/>
  <c r="U2447" i="12"/>
  <c r="U2448" i="12"/>
  <c r="U2449" i="12"/>
  <c r="U2450" i="12"/>
  <c r="U2451" i="12"/>
  <c r="U2452" i="12"/>
  <c r="U2453" i="12"/>
  <c r="U2454" i="12"/>
  <c r="U2455" i="12"/>
  <c r="U2456" i="12"/>
  <c r="U2457" i="12"/>
  <c r="U2458" i="12"/>
  <c r="U2459" i="12"/>
  <c r="U2460" i="12"/>
  <c r="U2461" i="12"/>
  <c r="U2462" i="12"/>
  <c r="U2463" i="12"/>
  <c r="U2464" i="12"/>
  <c r="U2465" i="12"/>
  <c r="U2466" i="12"/>
  <c r="U2467" i="12"/>
  <c r="U2468" i="12"/>
  <c r="U2469" i="12"/>
  <c r="U2470" i="12"/>
  <c r="U2471" i="12"/>
  <c r="U2472" i="12"/>
  <c r="U2473" i="12"/>
  <c r="U2474" i="12"/>
  <c r="U2475" i="12"/>
  <c r="U2476" i="12"/>
  <c r="U2477" i="12"/>
  <c r="U2478" i="12"/>
  <c r="U2479" i="12"/>
  <c r="U2480" i="12"/>
  <c r="U2481" i="12"/>
  <c r="U2482" i="12"/>
  <c r="U2483" i="12"/>
  <c r="U2484" i="12"/>
  <c r="U2485" i="12"/>
  <c r="U2486" i="12"/>
  <c r="U2487" i="12"/>
  <c r="U2488" i="12"/>
  <c r="U2489" i="12"/>
  <c r="U2490" i="12"/>
  <c r="U2491" i="12"/>
  <c r="U2492" i="12"/>
  <c r="U2493" i="12"/>
  <c r="U2494" i="12"/>
  <c r="U2495" i="12"/>
  <c r="U2496" i="12"/>
  <c r="U2497" i="12"/>
  <c r="U2498" i="12"/>
  <c r="U2499" i="12"/>
  <c r="U2500" i="12"/>
  <c r="U2501" i="12"/>
  <c r="U2502" i="12"/>
  <c r="U2503" i="12"/>
  <c r="U2504" i="12"/>
  <c r="U2505" i="12"/>
  <c r="U2506" i="12"/>
  <c r="U2507" i="12"/>
  <c r="U2508" i="12"/>
  <c r="U2509" i="12"/>
  <c r="U2510" i="12"/>
  <c r="U2511" i="12"/>
  <c r="U2512" i="12"/>
  <c r="U2513" i="12"/>
  <c r="U2514" i="12"/>
  <c r="U2515" i="12"/>
  <c r="U2516" i="12"/>
  <c r="U2517" i="12"/>
  <c r="U2518" i="12"/>
  <c r="U2519" i="12"/>
  <c r="U2520" i="12"/>
  <c r="U2521" i="12"/>
  <c r="U2522" i="12"/>
  <c r="U2523" i="12"/>
  <c r="U2524" i="12"/>
  <c r="U2525" i="12"/>
  <c r="U2526" i="12"/>
  <c r="U2527" i="12"/>
  <c r="U2528" i="12"/>
  <c r="U2529" i="12"/>
  <c r="U2530" i="12"/>
  <c r="U2531" i="12"/>
  <c r="U2532" i="12"/>
  <c r="U2533" i="12"/>
  <c r="U2534" i="12"/>
  <c r="U2535" i="12"/>
  <c r="U2536" i="12"/>
  <c r="U2537" i="12"/>
  <c r="U2538" i="12"/>
  <c r="U2539" i="12"/>
  <c r="U2540" i="12"/>
  <c r="U2541" i="12"/>
  <c r="U2542" i="12"/>
  <c r="U2543" i="12"/>
  <c r="U2544" i="12"/>
  <c r="U2545" i="12"/>
  <c r="U2546" i="12"/>
  <c r="U2547" i="12"/>
  <c r="U2548" i="12"/>
  <c r="U2549" i="12"/>
  <c r="U2550" i="12"/>
  <c r="U2551" i="12"/>
  <c r="U2552" i="12"/>
  <c r="U2553" i="12"/>
  <c r="U2554" i="12"/>
  <c r="U2555" i="12"/>
  <c r="U2556" i="12"/>
  <c r="U2557" i="12"/>
  <c r="U2558" i="12"/>
  <c r="U2559" i="12"/>
  <c r="U2560" i="12"/>
  <c r="U2561" i="12"/>
  <c r="U2562" i="12"/>
  <c r="U2563" i="12"/>
  <c r="U2564" i="12"/>
  <c r="U2565" i="12"/>
  <c r="U2566" i="12"/>
  <c r="U2567" i="12"/>
  <c r="U2568" i="12"/>
  <c r="U2569" i="12"/>
  <c r="U2570" i="12"/>
  <c r="U2571" i="12"/>
  <c r="U2572" i="12"/>
  <c r="U2573" i="12"/>
  <c r="U2574" i="12"/>
  <c r="U2575" i="12"/>
  <c r="U2576" i="12"/>
  <c r="U2577" i="12"/>
  <c r="U2578" i="12"/>
  <c r="U2579" i="12"/>
  <c r="U2580" i="12"/>
  <c r="U2581" i="12"/>
  <c r="U2582" i="12"/>
  <c r="U2583" i="12"/>
  <c r="U2584" i="12"/>
  <c r="U2585" i="12"/>
  <c r="U2586" i="12"/>
  <c r="U2587" i="12"/>
  <c r="U2588" i="12"/>
  <c r="U2589" i="12"/>
  <c r="U2590" i="12"/>
  <c r="U2591" i="12"/>
  <c r="U2592" i="12"/>
  <c r="U2593" i="12"/>
  <c r="U2594" i="12"/>
  <c r="U2595" i="12"/>
  <c r="U2596" i="12"/>
  <c r="U2597" i="12"/>
  <c r="U2598" i="12"/>
  <c r="U2599" i="12"/>
  <c r="U2600" i="12"/>
  <c r="U2601" i="12"/>
  <c r="U2602" i="12"/>
  <c r="U2603" i="12"/>
  <c r="U2604" i="12"/>
  <c r="U2605" i="12"/>
  <c r="U2606" i="12"/>
  <c r="U2607" i="12"/>
  <c r="U2608" i="12"/>
  <c r="U2609" i="12"/>
  <c r="U2610" i="12"/>
  <c r="U2611" i="12"/>
  <c r="U2612" i="12"/>
  <c r="U2613" i="12"/>
  <c r="U2614" i="12"/>
  <c r="U2615" i="12"/>
  <c r="U2616" i="12"/>
  <c r="U2617" i="12"/>
  <c r="U2618" i="12"/>
  <c r="U2619" i="12"/>
  <c r="U2620" i="12"/>
  <c r="U2621" i="12"/>
  <c r="U2622" i="12"/>
  <c r="U2623" i="12"/>
  <c r="U2624" i="12"/>
  <c r="U2625" i="12"/>
  <c r="U2626" i="12"/>
  <c r="U2627" i="12"/>
  <c r="U2628" i="12"/>
  <c r="U2629" i="12"/>
  <c r="U2630" i="12"/>
  <c r="U2631" i="12"/>
  <c r="U2632" i="12"/>
  <c r="U2633" i="12"/>
  <c r="U2634" i="12"/>
  <c r="U2635" i="12"/>
  <c r="U2636" i="12"/>
  <c r="U2637" i="12"/>
  <c r="U2638" i="12"/>
  <c r="U2639" i="12"/>
  <c r="U2640" i="12"/>
  <c r="U2641" i="12"/>
  <c r="U2642" i="12"/>
  <c r="U2643" i="12"/>
  <c r="U2644" i="12"/>
  <c r="U2645" i="12"/>
  <c r="U2646" i="12"/>
  <c r="U2647" i="12"/>
  <c r="U2648" i="12"/>
  <c r="U2649" i="12"/>
  <c r="U2650" i="12"/>
  <c r="U2651" i="12"/>
  <c r="U2652" i="12"/>
  <c r="U2653" i="12"/>
  <c r="U2654" i="12"/>
  <c r="U2655" i="12"/>
  <c r="U2656" i="12"/>
  <c r="U2657" i="12"/>
  <c r="U2658" i="12"/>
  <c r="U2659" i="12"/>
  <c r="U2660" i="12"/>
  <c r="U2661" i="12"/>
  <c r="U2662" i="12"/>
  <c r="U2663" i="12"/>
  <c r="U2664" i="12"/>
  <c r="U2665" i="12"/>
  <c r="U2666" i="12"/>
  <c r="U2667" i="12"/>
  <c r="U2668" i="12"/>
  <c r="U2669" i="12"/>
  <c r="U2670" i="12"/>
  <c r="U2671" i="12"/>
  <c r="U2672" i="12"/>
  <c r="U2673" i="12"/>
  <c r="U2674" i="12"/>
  <c r="U2675" i="12"/>
  <c r="U2676" i="12"/>
  <c r="U2677" i="12"/>
  <c r="U2678" i="12"/>
  <c r="U2679" i="12"/>
  <c r="U2680" i="12"/>
  <c r="U2681" i="12"/>
  <c r="U2682" i="12"/>
  <c r="U2683" i="12"/>
  <c r="U2684" i="12"/>
  <c r="U2685" i="12"/>
  <c r="U2686" i="12"/>
  <c r="U2687" i="12"/>
  <c r="U2688" i="12"/>
  <c r="U2689" i="12"/>
  <c r="U2690" i="12"/>
  <c r="U2691" i="12"/>
  <c r="U2692" i="12"/>
  <c r="U2693" i="12"/>
  <c r="U2694" i="12"/>
  <c r="U2695" i="12"/>
  <c r="U2696" i="12"/>
  <c r="U2697" i="12"/>
  <c r="U2698" i="12"/>
  <c r="U2699" i="12"/>
  <c r="U2700" i="12"/>
  <c r="U2701" i="12"/>
  <c r="U2702" i="12"/>
  <c r="U2703" i="12"/>
  <c r="U2704" i="12"/>
  <c r="U2705" i="12"/>
  <c r="U2706" i="12"/>
  <c r="U2707" i="12"/>
  <c r="U2708" i="12"/>
  <c r="U2709" i="12"/>
  <c r="U2710" i="12"/>
  <c r="U2711" i="12"/>
  <c r="U2712" i="12"/>
  <c r="U2713" i="12"/>
  <c r="U2714" i="12"/>
  <c r="U2715" i="12"/>
  <c r="U2716" i="12"/>
  <c r="U2717" i="12"/>
  <c r="U2718" i="12"/>
  <c r="U2719" i="12"/>
  <c r="U2720" i="12"/>
  <c r="U2721" i="12"/>
  <c r="U2722" i="12"/>
  <c r="U2723" i="12"/>
  <c r="U2724" i="12"/>
  <c r="U2725" i="12"/>
  <c r="U2726" i="12"/>
  <c r="U2727" i="12"/>
  <c r="U2728" i="12"/>
  <c r="U2729" i="12"/>
  <c r="U2730" i="12"/>
  <c r="U2731" i="12"/>
  <c r="U2732" i="12"/>
  <c r="U2733" i="12"/>
  <c r="U2734" i="12"/>
  <c r="U2735" i="12"/>
  <c r="U2736" i="12"/>
  <c r="U2737" i="12"/>
  <c r="U2738" i="12"/>
  <c r="U2739" i="12"/>
  <c r="U2740" i="12"/>
  <c r="U2741" i="12"/>
  <c r="U2742" i="12"/>
  <c r="U2743" i="12"/>
  <c r="U2744" i="12"/>
  <c r="U2745" i="12"/>
  <c r="U2746" i="12"/>
  <c r="U2747" i="12"/>
  <c r="U2748" i="12"/>
  <c r="U2749" i="12"/>
  <c r="U2750" i="12"/>
  <c r="U2751" i="12"/>
  <c r="U2752" i="12"/>
  <c r="U2753" i="12"/>
  <c r="U2754" i="12"/>
  <c r="U2755" i="12"/>
  <c r="U2756" i="12"/>
  <c r="U2757" i="12"/>
  <c r="U2758" i="12"/>
  <c r="U2759" i="12"/>
  <c r="U2760" i="12"/>
  <c r="U2761" i="12"/>
  <c r="U2762" i="12"/>
  <c r="U2763" i="12"/>
  <c r="U2764" i="12"/>
  <c r="U2765" i="12"/>
  <c r="U2766" i="12"/>
  <c r="U2767" i="12"/>
  <c r="U2768" i="12"/>
  <c r="U2769" i="12"/>
  <c r="U2770" i="12"/>
  <c r="U2771" i="12"/>
  <c r="U2772" i="12"/>
  <c r="U2773" i="12"/>
  <c r="U2774" i="12"/>
  <c r="U2775" i="12"/>
  <c r="U2776" i="12"/>
  <c r="U2777" i="12"/>
  <c r="U2778" i="12"/>
  <c r="U2779" i="12"/>
  <c r="U2780" i="12"/>
  <c r="U2781" i="12"/>
  <c r="U2782" i="12"/>
  <c r="U2783" i="12"/>
  <c r="U2784" i="12"/>
  <c r="U2785" i="12"/>
  <c r="U2786" i="12"/>
  <c r="U2787" i="12"/>
  <c r="U2788" i="12"/>
  <c r="U2789" i="12"/>
  <c r="U2790" i="12"/>
  <c r="U2791" i="12"/>
  <c r="U2792" i="12"/>
  <c r="U2793" i="12"/>
  <c r="U2794" i="12"/>
  <c r="U2795" i="12"/>
  <c r="U2796" i="12"/>
  <c r="U2797" i="12"/>
  <c r="U2798" i="12"/>
  <c r="U2799" i="12"/>
  <c r="U2800" i="12"/>
  <c r="U2801" i="12"/>
  <c r="U2802" i="12"/>
  <c r="U2803" i="12"/>
  <c r="U2804" i="12"/>
  <c r="U2805" i="12"/>
  <c r="U2806" i="12"/>
  <c r="U2807" i="12"/>
  <c r="U2808" i="12"/>
  <c r="U2809" i="12"/>
  <c r="U2810" i="12"/>
  <c r="U2811" i="12"/>
  <c r="U2812" i="12"/>
  <c r="U2813" i="12"/>
  <c r="U2814" i="12"/>
  <c r="U2815" i="12"/>
  <c r="U2816" i="12"/>
  <c r="U2817" i="12"/>
  <c r="U2818" i="12"/>
  <c r="U2819" i="12"/>
  <c r="U2820" i="12"/>
  <c r="U2821" i="12"/>
  <c r="U2822" i="12"/>
  <c r="U2823" i="12"/>
  <c r="U2824" i="12"/>
  <c r="U2825" i="12"/>
  <c r="U2826" i="12"/>
  <c r="U2827" i="12"/>
  <c r="U2828" i="12"/>
  <c r="U2829" i="12"/>
  <c r="U2830" i="12"/>
  <c r="U2831" i="12"/>
  <c r="U2832" i="12"/>
  <c r="U2833" i="12"/>
  <c r="U2834" i="12"/>
  <c r="U2835" i="12"/>
  <c r="U2836" i="12"/>
  <c r="U2837" i="12"/>
  <c r="U2838" i="12"/>
  <c r="U2839" i="12"/>
  <c r="U2840" i="12"/>
  <c r="U2841" i="12"/>
  <c r="U2842" i="12"/>
  <c r="U2843" i="12"/>
  <c r="U2844" i="12"/>
  <c r="U2845" i="12"/>
  <c r="U2846" i="12"/>
  <c r="U2847" i="12"/>
  <c r="U2848" i="12"/>
  <c r="U2849" i="12"/>
  <c r="U2850" i="12"/>
  <c r="U2851" i="12"/>
  <c r="U2852" i="12"/>
  <c r="U2853" i="12"/>
  <c r="U2854" i="12"/>
  <c r="U2855" i="12"/>
  <c r="U2856" i="12"/>
  <c r="U2857" i="12"/>
  <c r="U2858" i="12"/>
  <c r="U2859" i="12"/>
  <c r="U2860" i="12"/>
  <c r="U2861" i="12"/>
  <c r="U2862" i="12"/>
  <c r="U2863" i="12"/>
  <c r="U2864" i="12"/>
  <c r="U2865" i="12"/>
  <c r="U2866" i="12"/>
  <c r="U2867" i="12"/>
  <c r="U2868" i="12"/>
  <c r="U2869" i="12"/>
  <c r="U2870" i="12"/>
  <c r="U2871" i="12"/>
  <c r="U2872" i="12"/>
  <c r="U2873" i="12"/>
  <c r="U2874" i="12"/>
  <c r="U2875" i="12"/>
  <c r="U2876" i="12"/>
  <c r="U2877" i="12"/>
  <c r="U2878" i="12"/>
  <c r="U2879" i="12"/>
  <c r="U2880" i="12"/>
  <c r="U2881" i="12"/>
  <c r="U2882" i="12"/>
  <c r="U2883" i="12"/>
  <c r="U2884" i="12"/>
  <c r="U2885" i="12"/>
  <c r="U2886" i="12"/>
  <c r="U2887" i="12"/>
  <c r="U2888" i="12"/>
  <c r="U2889" i="12"/>
  <c r="U2890" i="12"/>
  <c r="U2891" i="12"/>
  <c r="U2892" i="12"/>
  <c r="U2893" i="12"/>
  <c r="U2894" i="12"/>
  <c r="U2895" i="12"/>
  <c r="U2896" i="12"/>
  <c r="U2897" i="12"/>
  <c r="U2898" i="12"/>
  <c r="U2899" i="12"/>
  <c r="U2900" i="12"/>
  <c r="U2901" i="12"/>
  <c r="U2902" i="12"/>
  <c r="U2903" i="12"/>
  <c r="U2904" i="12"/>
  <c r="U2905" i="12"/>
  <c r="U2906" i="12"/>
  <c r="U2907" i="12"/>
  <c r="U2908" i="12"/>
  <c r="U2909" i="12"/>
  <c r="U2910" i="12"/>
  <c r="U2911" i="12"/>
  <c r="U2912" i="12"/>
  <c r="U2913" i="12"/>
  <c r="U2914" i="12"/>
  <c r="U2915" i="12"/>
  <c r="U2916" i="12"/>
  <c r="U2917" i="12"/>
  <c r="U2918" i="12"/>
  <c r="U2919" i="12"/>
  <c r="U2920" i="12"/>
  <c r="U2921" i="12"/>
  <c r="U2922" i="12"/>
  <c r="U2923" i="12"/>
  <c r="U2924" i="12"/>
  <c r="U2925" i="12"/>
  <c r="U2926" i="12"/>
  <c r="U2927" i="12"/>
  <c r="U2928" i="12"/>
  <c r="U2929" i="12"/>
  <c r="U2930" i="12"/>
  <c r="U2931" i="12"/>
  <c r="U2932" i="12"/>
  <c r="U2933" i="12"/>
  <c r="U2934" i="12"/>
  <c r="U2935" i="12"/>
  <c r="U2936" i="12"/>
  <c r="U2937" i="12"/>
  <c r="U2938" i="12"/>
  <c r="U2939" i="12"/>
  <c r="U2940" i="12"/>
  <c r="U2941" i="12"/>
  <c r="U2942" i="12"/>
  <c r="U2943" i="12"/>
  <c r="U2944" i="12"/>
  <c r="U2945" i="12"/>
  <c r="U2946" i="12"/>
  <c r="U2947" i="12"/>
  <c r="U2948" i="12"/>
  <c r="U2949" i="12"/>
  <c r="U2950" i="12"/>
  <c r="U2951" i="12"/>
  <c r="U2952" i="12"/>
  <c r="U2953" i="12"/>
  <c r="U2954" i="12"/>
  <c r="U2955" i="12"/>
  <c r="U2956" i="12"/>
  <c r="U2957" i="12"/>
  <c r="U2958" i="12"/>
  <c r="U2959" i="12"/>
  <c r="U2960" i="12"/>
  <c r="U2961" i="12"/>
  <c r="U2962" i="12"/>
  <c r="U2963" i="12"/>
  <c r="U2964" i="12"/>
  <c r="U2965" i="12"/>
  <c r="U2966" i="12"/>
  <c r="U2967" i="12"/>
  <c r="U2968" i="12"/>
  <c r="U2969" i="12"/>
  <c r="U2970" i="12"/>
  <c r="U2971" i="12"/>
  <c r="U2972" i="12"/>
  <c r="U2973" i="12"/>
  <c r="U2974" i="12"/>
  <c r="U2975" i="12"/>
  <c r="U2976" i="12"/>
  <c r="U2977" i="12"/>
  <c r="U2978" i="12"/>
  <c r="U2979" i="12"/>
  <c r="U2980" i="12"/>
  <c r="U2981" i="12"/>
  <c r="U2982" i="12"/>
  <c r="U2983" i="12"/>
  <c r="U2984" i="12"/>
  <c r="U2985" i="12"/>
  <c r="U2986" i="12"/>
  <c r="U2987" i="12"/>
  <c r="U2988" i="12"/>
  <c r="U2989" i="12"/>
  <c r="U2990" i="12"/>
  <c r="U2991" i="12"/>
  <c r="U2992" i="12"/>
  <c r="U2993" i="12"/>
  <c r="U2994" i="12"/>
  <c r="U2995" i="12"/>
  <c r="U2996" i="12"/>
  <c r="U2997" i="12"/>
  <c r="U2998" i="12"/>
  <c r="U2999" i="12"/>
  <c r="U3000" i="12"/>
  <c r="U3001" i="12"/>
  <c r="U3002" i="12"/>
  <c r="U3003" i="12"/>
  <c r="U3004" i="12"/>
  <c r="U3005" i="12"/>
  <c r="U3006" i="12"/>
  <c r="U3007" i="12"/>
  <c r="U3008" i="12"/>
  <c r="U3009" i="12"/>
  <c r="U3010" i="12"/>
  <c r="U3011" i="12"/>
  <c r="U3012" i="12"/>
  <c r="U3013" i="12"/>
  <c r="U3014" i="12"/>
  <c r="U3015" i="12"/>
  <c r="U3016" i="12"/>
  <c r="U3017" i="12"/>
  <c r="U3018" i="12"/>
  <c r="U3019" i="12"/>
  <c r="U3020" i="12"/>
  <c r="U3021" i="12"/>
  <c r="U3022" i="12"/>
  <c r="U3023" i="12"/>
  <c r="U3024" i="12"/>
  <c r="U3025" i="12"/>
  <c r="U3026" i="12"/>
  <c r="U3027" i="12"/>
  <c r="U3028" i="12"/>
  <c r="U3029" i="12"/>
  <c r="U3030" i="12"/>
  <c r="U3031" i="12"/>
  <c r="U3032" i="12"/>
  <c r="U3033" i="12"/>
  <c r="U3034" i="12"/>
  <c r="U3035" i="12"/>
  <c r="U3036" i="12"/>
  <c r="U3037" i="12"/>
  <c r="U3038" i="12"/>
  <c r="U3039" i="12"/>
  <c r="U3040" i="12"/>
  <c r="U3041" i="12"/>
  <c r="U3042" i="12"/>
  <c r="U3043" i="12"/>
  <c r="U3044" i="12"/>
  <c r="U3045" i="12"/>
  <c r="U3046" i="12"/>
  <c r="U3047" i="12"/>
  <c r="U3048" i="12"/>
  <c r="U3049" i="12"/>
  <c r="U3050" i="12"/>
  <c r="U3051" i="12"/>
  <c r="U3052" i="12"/>
  <c r="U3053" i="12"/>
  <c r="U3054" i="12"/>
  <c r="U3055" i="12"/>
  <c r="U3056" i="12"/>
  <c r="U3057" i="12"/>
  <c r="U3058" i="12"/>
  <c r="U3059" i="12"/>
  <c r="U3060" i="12"/>
  <c r="U3061" i="12"/>
  <c r="U3062" i="12"/>
  <c r="U3063" i="12"/>
  <c r="U3064" i="12"/>
  <c r="U3065" i="12"/>
  <c r="U3066" i="12"/>
  <c r="U3067" i="12"/>
  <c r="U3068" i="12"/>
  <c r="U3069" i="12"/>
  <c r="U3070" i="12"/>
  <c r="U3071" i="12"/>
  <c r="U3072" i="12"/>
  <c r="U3073" i="12"/>
  <c r="U3074" i="12"/>
  <c r="U3075" i="12"/>
  <c r="U3076" i="12"/>
  <c r="U3077" i="12"/>
  <c r="U3078" i="12"/>
  <c r="U3079" i="12"/>
  <c r="U3080" i="12"/>
  <c r="U3081" i="12"/>
  <c r="U3082" i="12"/>
  <c r="U3083" i="12"/>
  <c r="U3084" i="12"/>
  <c r="U3085" i="12"/>
  <c r="U3086" i="12"/>
  <c r="U3087" i="12"/>
  <c r="U3088" i="12"/>
  <c r="U3089" i="12"/>
  <c r="U3090" i="12"/>
  <c r="U3091" i="12"/>
  <c r="U3092" i="12"/>
  <c r="U3093" i="12"/>
  <c r="U3094" i="12"/>
  <c r="U3095" i="12"/>
  <c r="U3096" i="12"/>
  <c r="U3097" i="12"/>
  <c r="U3098" i="12"/>
  <c r="U3099" i="12"/>
  <c r="U3100" i="12"/>
  <c r="U3101" i="12"/>
  <c r="U3102" i="12"/>
  <c r="U3103" i="12"/>
  <c r="U3104" i="12"/>
  <c r="U3105" i="12"/>
  <c r="U3106" i="12"/>
  <c r="U3107" i="12"/>
  <c r="U3108" i="12"/>
  <c r="U3109" i="12"/>
  <c r="U3110" i="12"/>
  <c r="U3111" i="12"/>
  <c r="U3112" i="12"/>
  <c r="U3113" i="12"/>
  <c r="U3114" i="12"/>
  <c r="U3115" i="12"/>
  <c r="U3116" i="12"/>
  <c r="U3117" i="12"/>
  <c r="U3118" i="12"/>
  <c r="U3119" i="12"/>
  <c r="U3120" i="12"/>
  <c r="U3121" i="12"/>
  <c r="U3122" i="12"/>
  <c r="U3123" i="12"/>
  <c r="U3124" i="12"/>
  <c r="U3125" i="12"/>
  <c r="U3126" i="12"/>
  <c r="U3127" i="12"/>
  <c r="U3128" i="12"/>
  <c r="U3129" i="12"/>
  <c r="U3130" i="12"/>
  <c r="U3131" i="12"/>
  <c r="U3132" i="12"/>
  <c r="U3133" i="12"/>
  <c r="U3134" i="12"/>
  <c r="U3135" i="12"/>
  <c r="U3136" i="12"/>
  <c r="U3137" i="12"/>
  <c r="U3138" i="12"/>
  <c r="U3139" i="12"/>
  <c r="U3140" i="12"/>
  <c r="U3141" i="12"/>
  <c r="U3142" i="12"/>
  <c r="U3143" i="12"/>
  <c r="U3144" i="12"/>
  <c r="U3145" i="12"/>
  <c r="U3146" i="12"/>
  <c r="U3147" i="12"/>
  <c r="U3148" i="12"/>
  <c r="U3149" i="12"/>
  <c r="U3150" i="12"/>
  <c r="U3151" i="12"/>
  <c r="U3152" i="12"/>
  <c r="U3153" i="12"/>
  <c r="U3154" i="12"/>
  <c r="U3155" i="12"/>
  <c r="U3156" i="12"/>
  <c r="U3157" i="12"/>
  <c r="U3158" i="12"/>
  <c r="U3159" i="12"/>
  <c r="U3160" i="12"/>
  <c r="U3161" i="12"/>
  <c r="U3162" i="12"/>
  <c r="U3163" i="12"/>
  <c r="U3164" i="12"/>
  <c r="U3165" i="12"/>
  <c r="U3166" i="12"/>
  <c r="U3167" i="12"/>
  <c r="U3168" i="12"/>
  <c r="U3169" i="12"/>
  <c r="U3170" i="12"/>
  <c r="U3171" i="12"/>
  <c r="U3172" i="12"/>
  <c r="U3173" i="12"/>
  <c r="U3174" i="12"/>
  <c r="U3175" i="12"/>
  <c r="U3176" i="12"/>
  <c r="U3177" i="12"/>
  <c r="U3178" i="12"/>
  <c r="U3179" i="12"/>
  <c r="U3180" i="12"/>
  <c r="U3181" i="12"/>
  <c r="U3182" i="12"/>
  <c r="U3183" i="12"/>
  <c r="U3184" i="12"/>
  <c r="U3185" i="12"/>
  <c r="U3186" i="12"/>
  <c r="U3187" i="12"/>
  <c r="U3188" i="12"/>
  <c r="U3189" i="12"/>
  <c r="U3190" i="12"/>
  <c r="U3191" i="12"/>
  <c r="U3192" i="12"/>
  <c r="U3193" i="12"/>
  <c r="U3194" i="12"/>
  <c r="U3195" i="12"/>
  <c r="U3196" i="12"/>
  <c r="U3197" i="12"/>
  <c r="U3198" i="12"/>
  <c r="U3199" i="12"/>
  <c r="U3200" i="12"/>
  <c r="U3201" i="12"/>
  <c r="U3202" i="12"/>
  <c r="U3203" i="12"/>
  <c r="U3204" i="12"/>
  <c r="U3205" i="12"/>
  <c r="U3206" i="12"/>
  <c r="U3207" i="12"/>
  <c r="U3208" i="12"/>
  <c r="U3209" i="12"/>
  <c r="U3210" i="12"/>
  <c r="U3211" i="12"/>
  <c r="U3212" i="12"/>
  <c r="U3213" i="12"/>
  <c r="U3214" i="12"/>
  <c r="U3215" i="12"/>
  <c r="U3216" i="12"/>
  <c r="U3217" i="12"/>
  <c r="U3218" i="12"/>
  <c r="U3219" i="12"/>
  <c r="U3220" i="12"/>
  <c r="U3221" i="12"/>
  <c r="U3222" i="12"/>
  <c r="U3223" i="12"/>
  <c r="U3224" i="12"/>
  <c r="U3225" i="12"/>
  <c r="U3226" i="12"/>
  <c r="U3227" i="12"/>
  <c r="U3228" i="12"/>
  <c r="U3229" i="12"/>
  <c r="U3230" i="12"/>
  <c r="U3231" i="12"/>
  <c r="U3232" i="12"/>
  <c r="U3233" i="12"/>
  <c r="U3234" i="12"/>
  <c r="U3235" i="12"/>
  <c r="U3236" i="12"/>
  <c r="U3237" i="12"/>
  <c r="U3238" i="12"/>
  <c r="U3239" i="12"/>
  <c r="U3240" i="12"/>
  <c r="U3241" i="12"/>
  <c r="U3242" i="12"/>
  <c r="U3243" i="12"/>
  <c r="U3244" i="12"/>
  <c r="U3245" i="12"/>
  <c r="U3246" i="12"/>
  <c r="U3247" i="12"/>
  <c r="U3248" i="12"/>
  <c r="U3249" i="12"/>
  <c r="U3250" i="12"/>
  <c r="U3251" i="12"/>
  <c r="U3252" i="12"/>
  <c r="U3253" i="12"/>
  <c r="U3254" i="12"/>
  <c r="U3255" i="12"/>
  <c r="U3256" i="12"/>
  <c r="U3257" i="12"/>
  <c r="U3258" i="12"/>
  <c r="U3259" i="12"/>
  <c r="U3260" i="12"/>
  <c r="U3261" i="12"/>
  <c r="U3262" i="12"/>
  <c r="U3263" i="12"/>
  <c r="U3264" i="12"/>
  <c r="U3265" i="12"/>
  <c r="U3266" i="12"/>
  <c r="U3267" i="12"/>
  <c r="U3268" i="12"/>
  <c r="U3269" i="12"/>
  <c r="U3270" i="12"/>
  <c r="U3271" i="12"/>
  <c r="U3272" i="12"/>
  <c r="U3273" i="12"/>
  <c r="U3274" i="12"/>
  <c r="U3275" i="12"/>
  <c r="U3276" i="12"/>
  <c r="U3277" i="12"/>
  <c r="U3278" i="12"/>
  <c r="U3279" i="12"/>
  <c r="U3280" i="12"/>
  <c r="U3281" i="12"/>
  <c r="U3282" i="12"/>
  <c r="U3283" i="12"/>
  <c r="U3284" i="12"/>
  <c r="U3285" i="12"/>
  <c r="U3286" i="12"/>
  <c r="U3287" i="12"/>
  <c r="U3288" i="12"/>
  <c r="U3289" i="12"/>
  <c r="U3290" i="12"/>
  <c r="U3291" i="12"/>
  <c r="U3292" i="12"/>
  <c r="U3293" i="12"/>
  <c r="U3294" i="12"/>
  <c r="U3295" i="12"/>
  <c r="U3296" i="12"/>
  <c r="U3297" i="12"/>
  <c r="U3298" i="12"/>
  <c r="U3299" i="12"/>
  <c r="U3300" i="12"/>
  <c r="U3301" i="12"/>
  <c r="U3302" i="12"/>
  <c r="U3303" i="12"/>
  <c r="U3304" i="12"/>
  <c r="U3305" i="12"/>
  <c r="U3306" i="12"/>
  <c r="U3307" i="12"/>
  <c r="U3308" i="12"/>
  <c r="U3309" i="12"/>
  <c r="U3310" i="12"/>
  <c r="U3311" i="12"/>
  <c r="U3312" i="12"/>
  <c r="U3313" i="12"/>
  <c r="U3314" i="12"/>
  <c r="U3315" i="12"/>
  <c r="U3316" i="12"/>
  <c r="U3317" i="12"/>
  <c r="U3318" i="12"/>
  <c r="U3319" i="12"/>
  <c r="U3320" i="12"/>
  <c r="U3321" i="12"/>
  <c r="U3322" i="12"/>
  <c r="U3323" i="12"/>
  <c r="U3324" i="12"/>
  <c r="U3325" i="12"/>
  <c r="U3326" i="12"/>
  <c r="U3327" i="12"/>
  <c r="U3328" i="12"/>
  <c r="U3329" i="12"/>
  <c r="U3330" i="12"/>
  <c r="U3331" i="12"/>
  <c r="U3332" i="12"/>
  <c r="U3333" i="12"/>
  <c r="U3334" i="12"/>
  <c r="U3335" i="12"/>
  <c r="U3336" i="12"/>
  <c r="U3337" i="12"/>
  <c r="U3338" i="12"/>
  <c r="U3339" i="12"/>
  <c r="U3340" i="12"/>
  <c r="U3341" i="12"/>
  <c r="U3342" i="12"/>
  <c r="U3343" i="12"/>
  <c r="U3344" i="12"/>
  <c r="U3345" i="12"/>
  <c r="U3346" i="12"/>
  <c r="U3347" i="12"/>
  <c r="U3348" i="12"/>
  <c r="U3349" i="12"/>
  <c r="U3350" i="12"/>
  <c r="U3351" i="12"/>
  <c r="U3352" i="12"/>
  <c r="U3353" i="12"/>
  <c r="U3354" i="12"/>
  <c r="U3355" i="12"/>
  <c r="U3356" i="12"/>
  <c r="U3357" i="12"/>
  <c r="U3358" i="12"/>
  <c r="U3359" i="12"/>
  <c r="U3360" i="12"/>
  <c r="U3361" i="12"/>
  <c r="U3362" i="12"/>
  <c r="U3363" i="12"/>
  <c r="U3364" i="12"/>
  <c r="U3365" i="12"/>
  <c r="U3366" i="12"/>
  <c r="U3367" i="12"/>
  <c r="U3368" i="12"/>
  <c r="U3369" i="12"/>
  <c r="U3370" i="12"/>
  <c r="U3371" i="12"/>
  <c r="U3372" i="12"/>
  <c r="U3373" i="12"/>
  <c r="U3374" i="12"/>
  <c r="U3375" i="12"/>
  <c r="U3376" i="12"/>
  <c r="U3377" i="12"/>
  <c r="U3378" i="12"/>
  <c r="U3379" i="12"/>
  <c r="U3380" i="12"/>
  <c r="U3381" i="12"/>
  <c r="U3382" i="12"/>
  <c r="U3383" i="12"/>
  <c r="U3384" i="12"/>
  <c r="U3385" i="12"/>
  <c r="U3386" i="12"/>
  <c r="U3387" i="12"/>
  <c r="U3388" i="12"/>
  <c r="U3389" i="12"/>
  <c r="U3390" i="12"/>
  <c r="U3391" i="12"/>
  <c r="U3392" i="12"/>
  <c r="U3393" i="12"/>
  <c r="U3394" i="12"/>
  <c r="U3395" i="12"/>
  <c r="U3396" i="12"/>
  <c r="U3397" i="12"/>
  <c r="U3398" i="12"/>
  <c r="U3399" i="12"/>
  <c r="U3400" i="12"/>
  <c r="U3401" i="12"/>
  <c r="U3402" i="12"/>
  <c r="U3403" i="12"/>
  <c r="U3404" i="12"/>
  <c r="U3405" i="12"/>
  <c r="U3406" i="12"/>
  <c r="U3407" i="12"/>
  <c r="U3408" i="12"/>
  <c r="U3409" i="12"/>
  <c r="U3410" i="12"/>
  <c r="U3411" i="12"/>
  <c r="U3412" i="12"/>
  <c r="U3413" i="12"/>
  <c r="U3414" i="12"/>
  <c r="U3415" i="12"/>
  <c r="U3416" i="12"/>
  <c r="U3417" i="12"/>
  <c r="U3418" i="12"/>
  <c r="U3419" i="12"/>
  <c r="U3420" i="12"/>
  <c r="U3421" i="12"/>
  <c r="U3422" i="12"/>
  <c r="U3423" i="12"/>
  <c r="U3424" i="12"/>
  <c r="U3425" i="12"/>
  <c r="U3426" i="12"/>
  <c r="U3427" i="12"/>
  <c r="U3428" i="12"/>
  <c r="U3429" i="12"/>
  <c r="U3430" i="12"/>
  <c r="U3431" i="12"/>
  <c r="U3432" i="12"/>
  <c r="U3433" i="12"/>
  <c r="U3434" i="12"/>
  <c r="U3435" i="12"/>
  <c r="U3436" i="12"/>
  <c r="U3437" i="12"/>
  <c r="U3438" i="12"/>
  <c r="U3439" i="12"/>
  <c r="U3440" i="12"/>
  <c r="U3441" i="12"/>
  <c r="U3442" i="12"/>
  <c r="U3443" i="12"/>
  <c r="U3444" i="12"/>
  <c r="U3445" i="12"/>
  <c r="U3446" i="12"/>
  <c r="U3447" i="12"/>
  <c r="U3448" i="12"/>
  <c r="U3449" i="12"/>
  <c r="U3450" i="12"/>
  <c r="U3451" i="12"/>
  <c r="U3452" i="12"/>
  <c r="U3453" i="12"/>
  <c r="U3454" i="12"/>
  <c r="U3455" i="12"/>
  <c r="U3456" i="12"/>
  <c r="U3457" i="12"/>
  <c r="U3458" i="12"/>
  <c r="U3459" i="12"/>
  <c r="U3460" i="12"/>
  <c r="U3461" i="12"/>
  <c r="U3462" i="12"/>
  <c r="U3463" i="12"/>
  <c r="U3464" i="12"/>
  <c r="U3465" i="12"/>
  <c r="U3466" i="12"/>
  <c r="U3467" i="12"/>
  <c r="U3468" i="12"/>
  <c r="U3469" i="12"/>
  <c r="U3470" i="12"/>
  <c r="U3471" i="12"/>
  <c r="U3472" i="12"/>
  <c r="U3473" i="12"/>
  <c r="U3474" i="12"/>
  <c r="U3475" i="12"/>
  <c r="U3476" i="12"/>
  <c r="U3477" i="12"/>
  <c r="U3478" i="12"/>
  <c r="U3479" i="12"/>
  <c r="U3480" i="12"/>
  <c r="U3481" i="12"/>
  <c r="U3482" i="12"/>
  <c r="U3483" i="12"/>
  <c r="U3484" i="12"/>
  <c r="U3485" i="12"/>
  <c r="U3486" i="12"/>
  <c r="U3487" i="12"/>
  <c r="U3488" i="12"/>
  <c r="U3489" i="12"/>
  <c r="U3490" i="12"/>
  <c r="U3491" i="12"/>
  <c r="U3492" i="12"/>
  <c r="U3493" i="12"/>
  <c r="U3494" i="12"/>
  <c r="U3495" i="12"/>
  <c r="U3496" i="12"/>
  <c r="U3497" i="12"/>
  <c r="U3498" i="12"/>
  <c r="U3499" i="12"/>
  <c r="U3500" i="12"/>
  <c r="U3501" i="12"/>
  <c r="U3502" i="12"/>
  <c r="U3503" i="12"/>
  <c r="U3504" i="12"/>
  <c r="U3505" i="12"/>
  <c r="U3506" i="12"/>
  <c r="U3507" i="12"/>
  <c r="U3508" i="12"/>
  <c r="U3509" i="12"/>
  <c r="U3510" i="12"/>
  <c r="U3511" i="12"/>
  <c r="U3512" i="12"/>
  <c r="U3513" i="12"/>
  <c r="U3514" i="12"/>
  <c r="U3515" i="12"/>
  <c r="U3516" i="12"/>
  <c r="U3517" i="12"/>
  <c r="U3518" i="12"/>
  <c r="U3519" i="12"/>
  <c r="U3520" i="12"/>
  <c r="U3521" i="12"/>
  <c r="U3522" i="12"/>
  <c r="U3523" i="12"/>
  <c r="U3524" i="12"/>
  <c r="U3525" i="12"/>
  <c r="U3526" i="12"/>
  <c r="U3527" i="12"/>
  <c r="U3528" i="12"/>
  <c r="U3529" i="12"/>
  <c r="U3530" i="12"/>
  <c r="U3531" i="12"/>
  <c r="U3532" i="12"/>
  <c r="U3533" i="12"/>
  <c r="U3534" i="12"/>
  <c r="U3535" i="12"/>
  <c r="U3536" i="12"/>
  <c r="U3537" i="12"/>
  <c r="U3538" i="12"/>
  <c r="U3539" i="12"/>
  <c r="U3540" i="12"/>
  <c r="U3541" i="12"/>
  <c r="U3542" i="12"/>
  <c r="U3543" i="12"/>
  <c r="U3544" i="12"/>
  <c r="U3545" i="12"/>
  <c r="U3546" i="12"/>
  <c r="U3547" i="12"/>
  <c r="U3548" i="12"/>
  <c r="U3549" i="12"/>
  <c r="U3550" i="12"/>
  <c r="U3551" i="12"/>
  <c r="U3552" i="12"/>
  <c r="U3553" i="12"/>
  <c r="U3554" i="12"/>
  <c r="U3555" i="12"/>
  <c r="U3556" i="12"/>
  <c r="U3557" i="12"/>
  <c r="U3558" i="12"/>
  <c r="U3559" i="12"/>
  <c r="U3560" i="12"/>
  <c r="U3561" i="12"/>
  <c r="U3562" i="12"/>
  <c r="U3563" i="12"/>
  <c r="U3564" i="12"/>
  <c r="U3565" i="12"/>
  <c r="U3566" i="12"/>
  <c r="U3567" i="12"/>
  <c r="U3568" i="12"/>
  <c r="U3569" i="12"/>
  <c r="U3570" i="12"/>
  <c r="U3571" i="12"/>
  <c r="U3572" i="12"/>
  <c r="U3573" i="12"/>
  <c r="U3574" i="12"/>
  <c r="U3575" i="12"/>
  <c r="U3576" i="12"/>
  <c r="U3577" i="12"/>
  <c r="U3578" i="12"/>
  <c r="U3579" i="12"/>
  <c r="U3580" i="12"/>
  <c r="U3581" i="12"/>
  <c r="U3582" i="12"/>
  <c r="U3583" i="12"/>
  <c r="U3584" i="12"/>
  <c r="U3585" i="12"/>
  <c r="U3586" i="12"/>
  <c r="U3587" i="12"/>
  <c r="U3588" i="12"/>
  <c r="U3589" i="12"/>
  <c r="U3590" i="12"/>
  <c r="U3591" i="12"/>
  <c r="U3592" i="12"/>
  <c r="U3593" i="12"/>
  <c r="U3594" i="12"/>
  <c r="U3595" i="12"/>
  <c r="U3596" i="12"/>
  <c r="U3597" i="12"/>
  <c r="U3598" i="12"/>
  <c r="U3599" i="12"/>
  <c r="U3600" i="12"/>
  <c r="U3601" i="12"/>
  <c r="U3602" i="12"/>
  <c r="U3603" i="12"/>
  <c r="U3604" i="12"/>
  <c r="U3605" i="12"/>
  <c r="U3606" i="12"/>
  <c r="U3607" i="12"/>
  <c r="U3608" i="12"/>
  <c r="U3609" i="12"/>
  <c r="U3610" i="12"/>
  <c r="U3611" i="12"/>
  <c r="U3612" i="12"/>
  <c r="U3613" i="12"/>
  <c r="U3614" i="12"/>
  <c r="U3615" i="12"/>
  <c r="U3616" i="12"/>
  <c r="U3617" i="12"/>
  <c r="U3618" i="12"/>
  <c r="U3619" i="12"/>
  <c r="U3620" i="12"/>
  <c r="U3621" i="12"/>
  <c r="U3622" i="12"/>
  <c r="U3623" i="12"/>
  <c r="U3624" i="12"/>
  <c r="U3625" i="12"/>
  <c r="U3626" i="12"/>
  <c r="U3627" i="12"/>
  <c r="U3628" i="12"/>
  <c r="U3629" i="12"/>
  <c r="U3630" i="12"/>
  <c r="U3631" i="12"/>
  <c r="U3632" i="12"/>
  <c r="U3633" i="12"/>
  <c r="U3634" i="12"/>
  <c r="U3635" i="12"/>
  <c r="U3636" i="12"/>
  <c r="U3637" i="12"/>
  <c r="U3638" i="12"/>
  <c r="U3639" i="12"/>
  <c r="U3640" i="12"/>
  <c r="U3641" i="12"/>
  <c r="U3642" i="12"/>
  <c r="U3643" i="12"/>
  <c r="U3644" i="12"/>
  <c r="U3645" i="12"/>
  <c r="U3646" i="12"/>
  <c r="U3647" i="12"/>
  <c r="U3648" i="12"/>
  <c r="U3649" i="12"/>
  <c r="U3650" i="12"/>
  <c r="U3651" i="12"/>
  <c r="U3652" i="12"/>
  <c r="U3653" i="12"/>
  <c r="U3654" i="12"/>
  <c r="U3655" i="12"/>
  <c r="U3656" i="12"/>
  <c r="U3657" i="12"/>
  <c r="U3658" i="12"/>
  <c r="U3659" i="12"/>
  <c r="U3660" i="12"/>
  <c r="U3661" i="12"/>
  <c r="U3662" i="12"/>
  <c r="U3663" i="12"/>
  <c r="U3664" i="12"/>
  <c r="U3665" i="12"/>
  <c r="U3666" i="12"/>
  <c r="U3667" i="12"/>
  <c r="U3668" i="12"/>
  <c r="U3669" i="12"/>
  <c r="U3670" i="12"/>
  <c r="U3671" i="12"/>
  <c r="U3672" i="12"/>
  <c r="U3673" i="12"/>
  <c r="U3674" i="12"/>
  <c r="U3675" i="12"/>
  <c r="U3676" i="12"/>
  <c r="U3677" i="12"/>
  <c r="U3678" i="12"/>
  <c r="U3679" i="12"/>
  <c r="U3680" i="12"/>
  <c r="U3681" i="12"/>
  <c r="U3682" i="12"/>
  <c r="U3683" i="12"/>
  <c r="U3684" i="12"/>
  <c r="U3685" i="12"/>
  <c r="U3686" i="12"/>
  <c r="U3687" i="12"/>
  <c r="U3688" i="12"/>
  <c r="U3689" i="12"/>
  <c r="U3690" i="12"/>
  <c r="U3691" i="12"/>
  <c r="U3692" i="12"/>
  <c r="U3693" i="12"/>
  <c r="U3694" i="12"/>
  <c r="U3695" i="12"/>
  <c r="U3696" i="12"/>
  <c r="U3697" i="12"/>
  <c r="U3698" i="12"/>
  <c r="U3699" i="12"/>
  <c r="U3700" i="12"/>
  <c r="U3701" i="12"/>
  <c r="U3702" i="12"/>
  <c r="U3703" i="12"/>
  <c r="U3704" i="12"/>
  <c r="U3705" i="12"/>
  <c r="U3706" i="12"/>
  <c r="U3707" i="12"/>
  <c r="U3708" i="12"/>
  <c r="U3709" i="12"/>
  <c r="U3710" i="12"/>
  <c r="U3711" i="12"/>
  <c r="U3712" i="12"/>
  <c r="U3713" i="12"/>
  <c r="U3714" i="12"/>
  <c r="U3715" i="12"/>
  <c r="U3716" i="12"/>
  <c r="U3717" i="12"/>
  <c r="U3718" i="12"/>
  <c r="U3719" i="12"/>
  <c r="U3720" i="12"/>
  <c r="U3721" i="12"/>
  <c r="U3722" i="12"/>
  <c r="U3723" i="12"/>
  <c r="U3724" i="12"/>
  <c r="U3725" i="12"/>
  <c r="U3726" i="12"/>
  <c r="U3727" i="12"/>
  <c r="U3728" i="12"/>
  <c r="U3729" i="12"/>
  <c r="U3730" i="12"/>
  <c r="U3731" i="12"/>
  <c r="U3732" i="12"/>
  <c r="U3733" i="12"/>
  <c r="U3734" i="12"/>
  <c r="U3735" i="12"/>
  <c r="U3736" i="12"/>
  <c r="U3737" i="12"/>
  <c r="U3738" i="12"/>
  <c r="U3739" i="12"/>
  <c r="U3740" i="12"/>
  <c r="U3741" i="12"/>
  <c r="U3742" i="12"/>
  <c r="U3743" i="12"/>
  <c r="U3744" i="12"/>
  <c r="U3745" i="12"/>
  <c r="U3746" i="12"/>
  <c r="U3747" i="12"/>
  <c r="U3748" i="12"/>
  <c r="U3749" i="12"/>
  <c r="U3750" i="12"/>
  <c r="U3751" i="12"/>
  <c r="U3752" i="12"/>
  <c r="U3753" i="12"/>
  <c r="U3754" i="12"/>
  <c r="U3755" i="12"/>
  <c r="U3756" i="12"/>
  <c r="U3757" i="12"/>
  <c r="U3758" i="12"/>
  <c r="U3759" i="12"/>
  <c r="U3760" i="12"/>
  <c r="U3761" i="12"/>
  <c r="U3762" i="12"/>
  <c r="U3763" i="12"/>
  <c r="U3764" i="12"/>
  <c r="U3765" i="12"/>
  <c r="U3766" i="12"/>
  <c r="U3767" i="12"/>
  <c r="U3768" i="12"/>
  <c r="U3769" i="12"/>
  <c r="U3770" i="12"/>
  <c r="U3771" i="12"/>
  <c r="U3772" i="12"/>
  <c r="U3773" i="12"/>
  <c r="U3774" i="12"/>
  <c r="U3775" i="12"/>
  <c r="U3776" i="12"/>
  <c r="U3777" i="12"/>
  <c r="U3778" i="12"/>
  <c r="U3779" i="12"/>
  <c r="U3780" i="12"/>
  <c r="U3781" i="12"/>
  <c r="U3782" i="12"/>
  <c r="U3783" i="12"/>
  <c r="U3784" i="12"/>
  <c r="U3785" i="12"/>
  <c r="U3786" i="12"/>
  <c r="U3787" i="12"/>
  <c r="U3788" i="12"/>
  <c r="U3789" i="12"/>
  <c r="U3790" i="12"/>
  <c r="U3791" i="12"/>
  <c r="U3792" i="12"/>
  <c r="U3793" i="12"/>
  <c r="U3794" i="12"/>
  <c r="U3795" i="12"/>
  <c r="U3796" i="12"/>
  <c r="U3797" i="12"/>
  <c r="U3798" i="12"/>
  <c r="U3799" i="12"/>
  <c r="U3800" i="12"/>
  <c r="U3801" i="12"/>
  <c r="U3802" i="12"/>
  <c r="U3803" i="12"/>
  <c r="U3804" i="12"/>
  <c r="U3805" i="12"/>
  <c r="U3806" i="12"/>
  <c r="U3807" i="12"/>
  <c r="U3808" i="12"/>
  <c r="U3809" i="12"/>
  <c r="U3810" i="12"/>
  <c r="U3811" i="12"/>
  <c r="U3812" i="12"/>
  <c r="U3813" i="12"/>
  <c r="U3814" i="12"/>
  <c r="U3815" i="12"/>
  <c r="U3816" i="12"/>
  <c r="U3817" i="12"/>
  <c r="U3818" i="12"/>
  <c r="U3819" i="12"/>
  <c r="U3820" i="12"/>
  <c r="U3821" i="12"/>
  <c r="U3822" i="12"/>
  <c r="U3823" i="12"/>
  <c r="U3824" i="12"/>
  <c r="U3825" i="12"/>
  <c r="U3826" i="12"/>
  <c r="U3827" i="12"/>
  <c r="U3828" i="12"/>
  <c r="U3829" i="12"/>
  <c r="U3830" i="12"/>
  <c r="U3831" i="12"/>
  <c r="U3832" i="12"/>
  <c r="U3833" i="12"/>
  <c r="U3834" i="12"/>
  <c r="U3835" i="12"/>
  <c r="U3836" i="12"/>
  <c r="U3837" i="12"/>
  <c r="U3838" i="12"/>
  <c r="U3839" i="12"/>
  <c r="U3840" i="12"/>
  <c r="U3841" i="12"/>
  <c r="U3842" i="12"/>
  <c r="U3843" i="12"/>
  <c r="U3844" i="12"/>
  <c r="U3845" i="12"/>
  <c r="U3846" i="12"/>
  <c r="U3847" i="12"/>
  <c r="U3848" i="12"/>
  <c r="U3849" i="12"/>
  <c r="U3850" i="12"/>
  <c r="U3851" i="12"/>
  <c r="U3852" i="12"/>
  <c r="U3853" i="12"/>
  <c r="U3854" i="12"/>
  <c r="U3855" i="12"/>
  <c r="U3856" i="12"/>
  <c r="U3857" i="12"/>
  <c r="U3858" i="12"/>
  <c r="U3859" i="12"/>
  <c r="U3860" i="12"/>
  <c r="U3861" i="12"/>
  <c r="U3862" i="12"/>
  <c r="U3863" i="12"/>
  <c r="U3864" i="12"/>
  <c r="U3865" i="12"/>
  <c r="U3866" i="12"/>
  <c r="U3867" i="12"/>
  <c r="U3868" i="12"/>
  <c r="U3869" i="12"/>
  <c r="U3870" i="12"/>
  <c r="U3871" i="12"/>
  <c r="U3872" i="12"/>
  <c r="U3873" i="12"/>
  <c r="U3874" i="12"/>
  <c r="U3875" i="12"/>
  <c r="U3876" i="12"/>
  <c r="U3877" i="12"/>
  <c r="U3878" i="12"/>
  <c r="U3879" i="12"/>
  <c r="U3880" i="12"/>
  <c r="U3881" i="12"/>
  <c r="U3882" i="12"/>
  <c r="U3883" i="12"/>
  <c r="U3884" i="12"/>
  <c r="U3885" i="12"/>
  <c r="U3886" i="12"/>
  <c r="U3887" i="12"/>
  <c r="U3888" i="12"/>
  <c r="U3889" i="12"/>
  <c r="U3890" i="12"/>
  <c r="U3891" i="12"/>
  <c r="U3892" i="12"/>
  <c r="U3893" i="12"/>
  <c r="U3894" i="12"/>
  <c r="U3895" i="12"/>
  <c r="U3896" i="12"/>
  <c r="U3897" i="12"/>
  <c r="U3898" i="12"/>
  <c r="U3899" i="12"/>
  <c r="U3900" i="12"/>
  <c r="U3901" i="12"/>
  <c r="U3902" i="12"/>
  <c r="U3903" i="12"/>
  <c r="U3904" i="12"/>
  <c r="U3905" i="12"/>
  <c r="U3906" i="12"/>
  <c r="U3907" i="12"/>
  <c r="U3908" i="12"/>
  <c r="U3909" i="12"/>
  <c r="U3910" i="12"/>
  <c r="U3911" i="12"/>
  <c r="U3912" i="12"/>
  <c r="U3913" i="12"/>
  <c r="U3914" i="12"/>
  <c r="U3915" i="12"/>
  <c r="U3916" i="12"/>
  <c r="U3917" i="12"/>
  <c r="U3918" i="12"/>
  <c r="U3919" i="12"/>
  <c r="U3920" i="12"/>
  <c r="U3921" i="12"/>
  <c r="U3922" i="12"/>
  <c r="U3923" i="12"/>
  <c r="U3924" i="12"/>
  <c r="U3925" i="12"/>
  <c r="U3926" i="12"/>
  <c r="U3927" i="12"/>
  <c r="U3928" i="12"/>
  <c r="U3929" i="12"/>
  <c r="U3930" i="12"/>
  <c r="U3931" i="12"/>
  <c r="U3932" i="12"/>
  <c r="U3933" i="12"/>
  <c r="U3934" i="12"/>
  <c r="U3935" i="12"/>
  <c r="U3936" i="12"/>
  <c r="U3937" i="12"/>
  <c r="U3938" i="12"/>
  <c r="U3939" i="12"/>
  <c r="U3940" i="12"/>
  <c r="U3941" i="12"/>
  <c r="U3942" i="12"/>
  <c r="U3943" i="12"/>
  <c r="U3944" i="12"/>
  <c r="U3945" i="12"/>
  <c r="U3946" i="12"/>
  <c r="U3947" i="12"/>
  <c r="U3948" i="12"/>
  <c r="U3949" i="12"/>
  <c r="U3950" i="12"/>
  <c r="U3951" i="12"/>
  <c r="U3952" i="12"/>
  <c r="U3953" i="12"/>
  <c r="U3954" i="12"/>
  <c r="U3955" i="12"/>
  <c r="U3956" i="12"/>
  <c r="U3957" i="12"/>
  <c r="U3958" i="12"/>
  <c r="U3959" i="12"/>
  <c r="U3960" i="12"/>
  <c r="U3961" i="12"/>
  <c r="U3962" i="12"/>
  <c r="U3963" i="12"/>
  <c r="U3964" i="12"/>
  <c r="U3965" i="12"/>
  <c r="U3966" i="12"/>
  <c r="U3967" i="12"/>
  <c r="U3968" i="12"/>
  <c r="U3969" i="12"/>
  <c r="U3970" i="12"/>
  <c r="U3971" i="12"/>
  <c r="U3972" i="12"/>
  <c r="U3973" i="12"/>
  <c r="U3974" i="12"/>
  <c r="U3975" i="12"/>
  <c r="U3976" i="12"/>
  <c r="U3977" i="12"/>
  <c r="U3978" i="12"/>
  <c r="U3979" i="12"/>
  <c r="U3980" i="12"/>
  <c r="U3981" i="12"/>
  <c r="U3982" i="12"/>
  <c r="U3983" i="12"/>
  <c r="U3984" i="12"/>
  <c r="U3985" i="12"/>
  <c r="U3986" i="12"/>
  <c r="U3987" i="12"/>
  <c r="U3988" i="12"/>
  <c r="U3989" i="12"/>
  <c r="U3990" i="12"/>
  <c r="U3991" i="12"/>
  <c r="U3992" i="12"/>
  <c r="U3993" i="12"/>
  <c r="U3994" i="12"/>
  <c r="U3995" i="12"/>
  <c r="U3996" i="12"/>
  <c r="U3997" i="12"/>
  <c r="U3998" i="12"/>
  <c r="U3999" i="12"/>
  <c r="U4000" i="12"/>
  <c r="U4001" i="12"/>
  <c r="U4002" i="12"/>
  <c r="U4003" i="12"/>
  <c r="U4004" i="12"/>
  <c r="U4005" i="12"/>
  <c r="U4006" i="12"/>
  <c r="U4007" i="12"/>
  <c r="U4008" i="12"/>
  <c r="U4009" i="12"/>
  <c r="U4010" i="12"/>
  <c r="U4011" i="12"/>
  <c r="U4012" i="12"/>
  <c r="U4013" i="12"/>
  <c r="U4014" i="12"/>
  <c r="U4015" i="12"/>
  <c r="U4016" i="12"/>
  <c r="U4017" i="12"/>
  <c r="U4018" i="12"/>
  <c r="U4019" i="12"/>
  <c r="U4020" i="12"/>
  <c r="U4021" i="12"/>
  <c r="U4022" i="12"/>
  <c r="U4023" i="12"/>
  <c r="U4024" i="12"/>
  <c r="U4025" i="12"/>
  <c r="U4026" i="12"/>
  <c r="U4027" i="12"/>
  <c r="U4028" i="12"/>
  <c r="U4029" i="12"/>
  <c r="U4030" i="12"/>
  <c r="U4031" i="12"/>
  <c r="U4032" i="12"/>
  <c r="U4033" i="12"/>
  <c r="U4034" i="12"/>
  <c r="U4035" i="12"/>
  <c r="U4036" i="12"/>
  <c r="U4037" i="12"/>
  <c r="U4038" i="12"/>
  <c r="U4039" i="12"/>
  <c r="U4040" i="12"/>
  <c r="U4041" i="12"/>
  <c r="U4042" i="12"/>
  <c r="U4043" i="12"/>
  <c r="U4044" i="12"/>
  <c r="U4045" i="12"/>
  <c r="U4046" i="12"/>
  <c r="U4047" i="12"/>
  <c r="U4048" i="12"/>
  <c r="U4049" i="12"/>
  <c r="U4050" i="12"/>
  <c r="U4051" i="12"/>
  <c r="U4052" i="12"/>
  <c r="U4053" i="12"/>
  <c r="U4054" i="12"/>
  <c r="U4055" i="12"/>
  <c r="U4056" i="12"/>
  <c r="U4057" i="12"/>
  <c r="U4058" i="12"/>
  <c r="U4059" i="12"/>
  <c r="U4060" i="12"/>
  <c r="U4061" i="12"/>
  <c r="U4062" i="12"/>
  <c r="U4063" i="12"/>
  <c r="U4064" i="12"/>
  <c r="U4065" i="12"/>
  <c r="U4066" i="12"/>
  <c r="U4067" i="12"/>
  <c r="U4068" i="12"/>
  <c r="U4069" i="12"/>
  <c r="U4070" i="12"/>
  <c r="U4071" i="12"/>
  <c r="U4072" i="12"/>
  <c r="U4073" i="12"/>
  <c r="U4074" i="12"/>
  <c r="U4075" i="12"/>
  <c r="U4076" i="12"/>
  <c r="U4077" i="12"/>
  <c r="U4078" i="12"/>
  <c r="U4079" i="12"/>
  <c r="U4080" i="12"/>
  <c r="U4081" i="12"/>
  <c r="U4082" i="12"/>
  <c r="U4083" i="12"/>
  <c r="U4084" i="12"/>
  <c r="U4085" i="12"/>
  <c r="U4086" i="12"/>
  <c r="U4087" i="12"/>
  <c r="U4088" i="12"/>
  <c r="U4089" i="12"/>
  <c r="U4090" i="12"/>
  <c r="U4091" i="12"/>
  <c r="U4092" i="12"/>
  <c r="U4093" i="12"/>
  <c r="U4094" i="12"/>
  <c r="U4095" i="12"/>
  <c r="U4096" i="12"/>
  <c r="U4097" i="12"/>
  <c r="U4098" i="12"/>
  <c r="U4099" i="12"/>
  <c r="U4100" i="12"/>
  <c r="U4101" i="12"/>
  <c r="U4102" i="12"/>
  <c r="U4103" i="12"/>
  <c r="U4104" i="12"/>
  <c r="U4105" i="12"/>
  <c r="U4106" i="12"/>
  <c r="U4107" i="12"/>
  <c r="U4108" i="12"/>
  <c r="U4109" i="12"/>
  <c r="U4110" i="12"/>
  <c r="U4111" i="12"/>
  <c r="U4112" i="12"/>
  <c r="U4113" i="12"/>
  <c r="U4114" i="12"/>
  <c r="U4115" i="12"/>
  <c r="U4116" i="12"/>
  <c r="U4117" i="12"/>
  <c r="U4118" i="12"/>
  <c r="U4119" i="12"/>
  <c r="U4120" i="12"/>
  <c r="U4121" i="12"/>
  <c r="U4122" i="12"/>
  <c r="U4123" i="12"/>
  <c r="U4124" i="12"/>
  <c r="U4125" i="12"/>
  <c r="U4126" i="12"/>
  <c r="U4127" i="12"/>
  <c r="U4128" i="12"/>
  <c r="U4129" i="12"/>
  <c r="U4130" i="12"/>
  <c r="U4131" i="12"/>
  <c r="U4132" i="12"/>
  <c r="U4133" i="12"/>
  <c r="U4134" i="12"/>
  <c r="U4135" i="12"/>
  <c r="U4136" i="12"/>
  <c r="U4137" i="12"/>
  <c r="U4138" i="12"/>
  <c r="U4139" i="12"/>
  <c r="U4140" i="12"/>
  <c r="U4141" i="12"/>
  <c r="U4142" i="12"/>
  <c r="U4143" i="12"/>
  <c r="U4144" i="12"/>
  <c r="U4145" i="12"/>
  <c r="U4146" i="12"/>
  <c r="U4147" i="12"/>
  <c r="U4148" i="12"/>
  <c r="U4149" i="12"/>
  <c r="U4150" i="12"/>
  <c r="U4151" i="12"/>
  <c r="U4152" i="12"/>
  <c r="U4153" i="12"/>
  <c r="U4154" i="12"/>
  <c r="U4155" i="12"/>
  <c r="U4156" i="12"/>
  <c r="U4157" i="12"/>
  <c r="U4158" i="12"/>
  <c r="U4159" i="12"/>
  <c r="U4160" i="12"/>
  <c r="U4161" i="12"/>
  <c r="U4162" i="12"/>
  <c r="U4163" i="12"/>
  <c r="U4164" i="12"/>
  <c r="U4165" i="12"/>
  <c r="U4166" i="12"/>
  <c r="U4167" i="12"/>
  <c r="U4168" i="12"/>
  <c r="U4169" i="12"/>
  <c r="U4170" i="12"/>
  <c r="U4171" i="12"/>
  <c r="U4172" i="12"/>
  <c r="U4173" i="12"/>
  <c r="U4174" i="12"/>
  <c r="U4175" i="12"/>
  <c r="U4176" i="12"/>
  <c r="U4177" i="12"/>
  <c r="U4178" i="12"/>
  <c r="U4179" i="12"/>
  <c r="U4180" i="12"/>
  <c r="U4181" i="12"/>
  <c r="U4182" i="12"/>
  <c r="U4183" i="12"/>
  <c r="U4184" i="12"/>
  <c r="U4185" i="12"/>
  <c r="U4186" i="12"/>
  <c r="U4187" i="12"/>
  <c r="U4188" i="12"/>
  <c r="U4189" i="12"/>
  <c r="U4190" i="12"/>
  <c r="U4191" i="12"/>
  <c r="U4192" i="12"/>
  <c r="U4193" i="12"/>
  <c r="U4194" i="12"/>
  <c r="U4195" i="12"/>
  <c r="U4196" i="12"/>
  <c r="U4197" i="12"/>
  <c r="U4198" i="12"/>
  <c r="U4199" i="12"/>
  <c r="U4200" i="12"/>
  <c r="U4201" i="12"/>
  <c r="U4202" i="12"/>
  <c r="U4203" i="12"/>
  <c r="U4204" i="12"/>
  <c r="U4205" i="12"/>
  <c r="U4206" i="12"/>
  <c r="U4207" i="12"/>
  <c r="U4208" i="12"/>
  <c r="U4209" i="12"/>
  <c r="U4210" i="12"/>
  <c r="U4211" i="12"/>
  <c r="U4212" i="12"/>
  <c r="U4213" i="12"/>
  <c r="U4214" i="12"/>
  <c r="U4215" i="12"/>
  <c r="U4216" i="12"/>
  <c r="U4217" i="12"/>
  <c r="U4218" i="12"/>
  <c r="U4219" i="12"/>
  <c r="U4220" i="12"/>
  <c r="U4221" i="12"/>
  <c r="U4222" i="12"/>
  <c r="U4223" i="12"/>
  <c r="U4224" i="12"/>
  <c r="U4225" i="12"/>
  <c r="U4226" i="12"/>
  <c r="U4227" i="12"/>
  <c r="U4228" i="12"/>
  <c r="U4229" i="12"/>
  <c r="U4230" i="12"/>
  <c r="U4231" i="12"/>
  <c r="U4232" i="12"/>
  <c r="U4233" i="12"/>
  <c r="U4234" i="12"/>
  <c r="U4235" i="12"/>
  <c r="U4236" i="12"/>
  <c r="U4237" i="12"/>
  <c r="U4238" i="12"/>
  <c r="U4239" i="12"/>
  <c r="U4240" i="12"/>
  <c r="U4241" i="12"/>
  <c r="U4242" i="12"/>
  <c r="U4243" i="12"/>
  <c r="U4244" i="12"/>
  <c r="U4245" i="12"/>
  <c r="U4246" i="12"/>
  <c r="U4247" i="12"/>
  <c r="U4248" i="12"/>
  <c r="U4249" i="12"/>
  <c r="U4250" i="12"/>
  <c r="U4251" i="12"/>
  <c r="U4252" i="12"/>
  <c r="U4253" i="12"/>
  <c r="U4254" i="12"/>
  <c r="U4255" i="12"/>
  <c r="U4256" i="12"/>
  <c r="U4257" i="12"/>
  <c r="U4258" i="12"/>
  <c r="U4259" i="12"/>
  <c r="U4260" i="12"/>
  <c r="U4261" i="12"/>
  <c r="U4262" i="12"/>
  <c r="U4263" i="12"/>
  <c r="U4264" i="12"/>
  <c r="U4265" i="12"/>
  <c r="U4266" i="12"/>
  <c r="U4267" i="12"/>
  <c r="U4268" i="12"/>
  <c r="U4269" i="12"/>
  <c r="U4270" i="12"/>
  <c r="U4271" i="12"/>
  <c r="U4272" i="12"/>
  <c r="U4273" i="12"/>
  <c r="U4274" i="12"/>
  <c r="U4275" i="12"/>
  <c r="U4276" i="12"/>
  <c r="U4277" i="12"/>
  <c r="U4278" i="12"/>
  <c r="U4279" i="12"/>
  <c r="U4280" i="12"/>
  <c r="U4281" i="12"/>
  <c r="U4282" i="12"/>
  <c r="U4283" i="12"/>
  <c r="U4284" i="12"/>
  <c r="U4285" i="12"/>
  <c r="U4286" i="12"/>
  <c r="U4287" i="12"/>
  <c r="U4288" i="12"/>
  <c r="U4289" i="12"/>
  <c r="U4290" i="12"/>
  <c r="U4291" i="12"/>
  <c r="U4292" i="12"/>
  <c r="U4293" i="12"/>
  <c r="U4294" i="12"/>
  <c r="U4295" i="12"/>
  <c r="U4296" i="12"/>
  <c r="U4297" i="12"/>
  <c r="U4298" i="12"/>
  <c r="U4299" i="12"/>
  <c r="U4300" i="12"/>
  <c r="U4301" i="12"/>
  <c r="U4302" i="12"/>
  <c r="U4303" i="12"/>
  <c r="U4304" i="12"/>
  <c r="U4305" i="12"/>
  <c r="U4306" i="12"/>
  <c r="U4307" i="12"/>
  <c r="U4308" i="12"/>
  <c r="U4309" i="12"/>
  <c r="U4310" i="12"/>
  <c r="U4311" i="12"/>
  <c r="U4312" i="12"/>
  <c r="U4313" i="12"/>
  <c r="U4314" i="12"/>
  <c r="U4315" i="12"/>
  <c r="U4316" i="12"/>
  <c r="U4317" i="12"/>
  <c r="U4318" i="12"/>
  <c r="U4319" i="12"/>
  <c r="U4320" i="12"/>
  <c r="U4321" i="12"/>
  <c r="U4322" i="12"/>
  <c r="U4323" i="12"/>
  <c r="U4324" i="12"/>
  <c r="U4325" i="12"/>
  <c r="U4326" i="12"/>
  <c r="U4327" i="12"/>
  <c r="U4328" i="12"/>
  <c r="U4329" i="12"/>
  <c r="U4330" i="12"/>
  <c r="U4331" i="12"/>
  <c r="U4332" i="12"/>
  <c r="U4333" i="12"/>
  <c r="U4334" i="12"/>
  <c r="U4335" i="12"/>
  <c r="U4336" i="12"/>
  <c r="U4337" i="12"/>
  <c r="U4338" i="12"/>
  <c r="U4339" i="12"/>
  <c r="U4340" i="12"/>
  <c r="U4341" i="12"/>
  <c r="U4342" i="12"/>
  <c r="U4343" i="12"/>
  <c r="U4344" i="12"/>
  <c r="U4345" i="12"/>
  <c r="U4346" i="12"/>
  <c r="U4347" i="12"/>
  <c r="U4348" i="12"/>
  <c r="U4349" i="12"/>
  <c r="U4350" i="12"/>
  <c r="U4351" i="12"/>
  <c r="U4352" i="12"/>
  <c r="U4353" i="12"/>
  <c r="U4354" i="12"/>
  <c r="U4355" i="12"/>
  <c r="U4356" i="12"/>
  <c r="U4357" i="12"/>
  <c r="U4358" i="12"/>
  <c r="U4359" i="12"/>
  <c r="U4360" i="12"/>
  <c r="U4361" i="12"/>
  <c r="U4362" i="12"/>
  <c r="U4363" i="12"/>
  <c r="U4364" i="12"/>
  <c r="U4365" i="12"/>
  <c r="U4366" i="12"/>
  <c r="U4367" i="12"/>
  <c r="U4368" i="12"/>
  <c r="U4369" i="12"/>
  <c r="U4370" i="12"/>
  <c r="U4371" i="12"/>
  <c r="U4372" i="12"/>
  <c r="U4373" i="12"/>
  <c r="U4374" i="12"/>
  <c r="U4375" i="12"/>
  <c r="U4376" i="12"/>
  <c r="U4377" i="12"/>
  <c r="U4378" i="12"/>
  <c r="U4379" i="12"/>
  <c r="U4380" i="12"/>
  <c r="U4381" i="12"/>
  <c r="U4382" i="12"/>
  <c r="U4383" i="12"/>
  <c r="U4384" i="12"/>
  <c r="U4385" i="12"/>
  <c r="U4386" i="12"/>
  <c r="U4387" i="12"/>
  <c r="U4388" i="12"/>
  <c r="U4389" i="12"/>
  <c r="U4390" i="12"/>
  <c r="U4391" i="12"/>
  <c r="U4392" i="12"/>
  <c r="U4393" i="12"/>
  <c r="U4394" i="12"/>
  <c r="U4395" i="12"/>
  <c r="U4396" i="12"/>
  <c r="U4397" i="12"/>
  <c r="U4398" i="12"/>
  <c r="U4399" i="12"/>
  <c r="U4400" i="12"/>
  <c r="U4401" i="12"/>
  <c r="U4402" i="12"/>
  <c r="U4403" i="12"/>
  <c r="U4404" i="12"/>
  <c r="U4405" i="12"/>
  <c r="U4406" i="12"/>
  <c r="U4407" i="12"/>
  <c r="U4408" i="12"/>
  <c r="U4409" i="12"/>
  <c r="U4410" i="12"/>
  <c r="U4411" i="12"/>
  <c r="U4412" i="12"/>
  <c r="U4413" i="12"/>
  <c r="U4414" i="12"/>
  <c r="U4415" i="12"/>
  <c r="U4416" i="12"/>
  <c r="U4417" i="12"/>
  <c r="U4418" i="12"/>
  <c r="U4419" i="12"/>
  <c r="U4420" i="12"/>
  <c r="U4421" i="12"/>
  <c r="U4422" i="12"/>
  <c r="U4423" i="12"/>
  <c r="U4424" i="12"/>
  <c r="U4425" i="12"/>
  <c r="U4426" i="12"/>
  <c r="U4427" i="12"/>
  <c r="U4428" i="12"/>
  <c r="U4429" i="12"/>
  <c r="U4430" i="12"/>
  <c r="U4431" i="12"/>
  <c r="U4432" i="12"/>
  <c r="U4433" i="12"/>
  <c r="U4434" i="12"/>
  <c r="U4435" i="12"/>
  <c r="U4436" i="12"/>
  <c r="U4437" i="12"/>
  <c r="U4438" i="12"/>
  <c r="U4439" i="12"/>
  <c r="U4440" i="12"/>
  <c r="U4441" i="12"/>
  <c r="U4442" i="12"/>
  <c r="U4443" i="12"/>
  <c r="U4444" i="12"/>
  <c r="U4445" i="12"/>
  <c r="U4446" i="12"/>
  <c r="U4447" i="12"/>
  <c r="U4448" i="12"/>
  <c r="U4449" i="12"/>
  <c r="U4450" i="12"/>
  <c r="U4451" i="12"/>
  <c r="U4452" i="12"/>
  <c r="U4453" i="12"/>
  <c r="U4454" i="12"/>
  <c r="U4455" i="12"/>
  <c r="U4456" i="12"/>
  <c r="U4457" i="12"/>
  <c r="U4458" i="12"/>
  <c r="U4459" i="12"/>
  <c r="U4460" i="12"/>
  <c r="U4461" i="12"/>
  <c r="U4462" i="12"/>
  <c r="U4463" i="12"/>
  <c r="U4464" i="12"/>
  <c r="U4465" i="12"/>
  <c r="U4466" i="12"/>
  <c r="U4467" i="12"/>
  <c r="U4468" i="12"/>
  <c r="U4469" i="12"/>
  <c r="U4470" i="12"/>
  <c r="U4471" i="12"/>
  <c r="U4472" i="12"/>
  <c r="U4473" i="12"/>
  <c r="U4474" i="12"/>
  <c r="U4475" i="12"/>
  <c r="U4476" i="12"/>
  <c r="U4477" i="12"/>
  <c r="U4478" i="12"/>
  <c r="U4479" i="12"/>
  <c r="U4480" i="12"/>
  <c r="U4481" i="12"/>
  <c r="U4482" i="12"/>
  <c r="U4483" i="12"/>
  <c r="U4484" i="12"/>
  <c r="U4485" i="12"/>
  <c r="U4486" i="12"/>
  <c r="U4487" i="12"/>
  <c r="U4488" i="12"/>
  <c r="U4489" i="12"/>
  <c r="U4490" i="12"/>
  <c r="U4491" i="12"/>
  <c r="U4492" i="12"/>
  <c r="U4493" i="12"/>
  <c r="U4494" i="12"/>
  <c r="U4495" i="12"/>
  <c r="U4496" i="12"/>
  <c r="U4497" i="12"/>
  <c r="U4498" i="12"/>
  <c r="U4499" i="12"/>
  <c r="U4500" i="12"/>
  <c r="U4501" i="12"/>
  <c r="U4502" i="12"/>
  <c r="U4503" i="12"/>
  <c r="U4504" i="12"/>
  <c r="U4505" i="12"/>
  <c r="U4506" i="12"/>
  <c r="U4507" i="12"/>
  <c r="U4508" i="12"/>
  <c r="U4509" i="12"/>
  <c r="U4510" i="12"/>
  <c r="U4511" i="12"/>
  <c r="U4512" i="12"/>
  <c r="U4513" i="12"/>
  <c r="U4514" i="12"/>
  <c r="U4515" i="12"/>
  <c r="U4516" i="12"/>
  <c r="U4517" i="12"/>
  <c r="U4518" i="12"/>
  <c r="U4519" i="12"/>
  <c r="U4520" i="12"/>
  <c r="U4521" i="12"/>
  <c r="U4522" i="12"/>
  <c r="U4523" i="12"/>
  <c r="U4524" i="12"/>
  <c r="U4525" i="12"/>
  <c r="U4526" i="12"/>
  <c r="U4527" i="12"/>
  <c r="U4528" i="12"/>
  <c r="U4529" i="12"/>
  <c r="U4530" i="12"/>
  <c r="U4531" i="12"/>
  <c r="U4532" i="12"/>
  <c r="U4533" i="12"/>
  <c r="U4534" i="12"/>
  <c r="U4535" i="12"/>
  <c r="U4536" i="12"/>
  <c r="U4537" i="12"/>
  <c r="U4538" i="12"/>
  <c r="U4539" i="12"/>
  <c r="U4540" i="12"/>
  <c r="U4541" i="12"/>
  <c r="U4542" i="12"/>
  <c r="U4543" i="12"/>
  <c r="U4544" i="12"/>
  <c r="U4545" i="12"/>
  <c r="U4546" i="12"/>
  <c r="U4547" i="12"/>
  <c r="U4548" i="12"/>
  <c r="U4549" i="12"/>
  <c r="U4550" i="12"/>
  <c r="U4551" i="12"/>
  <c r="U4552" i="12"/>
  <c r="U4553" i="12"/>
  <c r="U4554" i="12"/>
  <c r="U4555" i="12"/>
  <c r="U4556" i="12"/>
  <c r="U4557" i="12"/>
  <c r="U4558" i="12"/>
  <c r="U4559" i="12"/>
  <c r="U4560" i="12"/>
  <c r="U4561" i="12"/>
  <c r="U4562" i="12"/>
  <c r="U4563" i="12"/>
  <c r="U4564" i="12"/>
  <c r="U4565" i="12"/>
  <c r="U4566" i="12"/>
  <c r="U4567" i="12"/>
  <c r="U4568" i="12"/>
  <c r="U4569" i="12"/>
  <c r="U4570" i="12"/>
  <c r="U4571" i="12"/>
  <c r="U4572" i="12"/>
  <c r="U4573" i="12"/>
  <c r="U4574" i="12"/>
  <c r="U4575" i="12"/>
  <c r="U4576" i="12"/>
  <c r="U4577" i="12"/>
  <c r="U4578" i="12"/>
  <c r="U4579" i="12"/>
  <c r="U4580" i="12"/>
  <c r="U4581" i="12"/>
  <c r="U4582" i="12"/>
  <c r="U4583" i="12"/>
  <c r="U4584" i="12"/>
  <c r="U4585" i="12"/>
  <c r="U4586" i="12"/>
  <c r="U4587" i="12"/>
  <c r="U4588" i="12"/>
  <c r="U4589" i="12"/>
  <c r="U4590" i="12"/>
  <c r="U4591" i="12"/>
  <c r="U4592" i="12"/>
  <c r="U4593" i="12"/>
  <c r="U4594" i="12"/>
  <c r="U4595" i="12"/>
  <c r="U4596" i="12"/>
  <c r="U4597" i="12"/>
  <c r="U4598" i="12"/>
  <c r="U4599" i="12"/>
  <c r="U4600" i="12"/>
  <c r="U4601" i="12"/>
  <c r="U4602" i="12"/>
  <c r="U4603" i="12"/>
  <c r="U4604" i="12"/>
  <c r="U4605" i="12"/>
  <c r="U4606" i="12"/>
  <c r="U4607" i="12"/>
  <c r="U4608" i="12"/>
  <c r="U4609" i="12"/>
  <c r="U4610" i="12"/>
  <c r="U4611" i="12"/>
  <c r="U4612" i="12"/>
  <c r="U4613" i="12"/>
  <c r="U4614" i="12"/>
  <c r="U4615" i="12"/>
  <c r="U4616" i="12"/>
  <c r="U4617" i="12"/>
  <c r="U4618" i="12"/>
  <c r="U4619" i="12"/>
  <c r="U4620" i="12"/>
  <c r="U4621" i="12"/>
  <c r="U4622" i="12"/>
  <c r="U4623" i="12"/>
  <c r="U4624" i="12"/>
  <c r="U4625" i="12"/>
  <c r="U4626" i="12"/>
  <c r="U4627" i="12"/>
  <c r="U4628" i="12"/>
  <c r="U4629" i="12"/>
  <c r="U4630" i="12"/>
  <c r="U4631" i="12"/>
  <c r="U4632" i="12"/>
  <c r="U4633" i="12"/>
  <c r="U4634" i="12"/>
  <c r="U4635" i="12"/>
  <c r="U4636" i="12"/>
  <c r="U4637" i="12"/>
  <c r="U4638" i="12"/>
  <c r="U4639" i="12"/>
  <c r="U4640" i="12"/>
  <c r="U4641" i="12"/>
  <c r="U4642" i="12"/>
  <c r="U4643" i="12"/>
  <c r="U4644" i="12"/>
  <c r="U4645" i="12"/>
  <c r="U4646" i="12"/>
  <c r="U4647" i="12"/>
  <c r="U4648" i="12"/>
  <c r="U4649" i="12"/>
  <c r="U4650" i="12"/>
  <c r="U4651" i="12"/>
  <c r="U4652" i="12"/>
  <c r="U4653" i="12"/>
  <c r="U4654" i="12"/>
  <c r="U4655" i="12"/>
  <c r="U4656" i="12"/>
  <c r="U4657" i="12"/>
  <c r="U4658" i="12"/>
  <c r="U4659" i="12"/>
  <c r="U4660" i="12"/>
  <c r="U4661" i="12"/>
  <c r="U4662" i="12"/>
  <c r="U4663" i="12"/>
  <c r="U4664" i="12"/>
  <c r="U4665" i="12"/>
  <c r="U4666" i="12"/>
  <c r="U4667" i="12"/>
  <c r="U4668" i="12"/>
  <c r="U4669" i="12"/>
  <c r="U4670" i="12"/>
  <c r="U4671" i="12"/>
  <c r="U4672" i="12"/>
  <c r="U4673" i="12"/>
  <c r="U4674" i="12"/>
  <c r="U4675" i="12"/>
  <c r="U4676" i="12"/>
  <c r="U4677" i="12"/>
  <c r="U4678" i="12"/>
  <c r="U4679" i="12"/>
  <c r="U4680" i="12"/>
  <c r="U4681" i="12"/>
  <c r="U4682" i="12"/>
  <c r="U4683" i="12"/>
  <c r="U4684" i="12"/>
  <c r="U4685" i="12"/>
  <c r="U4686" i="12"/>
  <c r="U4687" i="12"/>
  <c r="U4688" i="12"/>
  <c r="U4689" i="12"/>
  <c r="U4690" i="12"/>
  <c r="U4691" i="12"/>
  <c r="U4692" i="12"/>
  <c r="U4693" i="12"/>
  <c r="U4694" i="12"/>
  <c r="U4695" i="12"/>
  <c r="U4696" i="12"/>
  <c r="U4697" i="12"/>
  <c r="U4698" i="12"/>
  <c r="U4699" i="12"/>
  <c r="U4700" i="12"/>
  <c r="U4701" i="12"/>
  <c r="U4702" i="12"/>
  <c r="U4703" i="12"/>
  <c r="U4704" i="12"/>
  <c r="U4705" i="12"/>
  <c r="U4706" i="12"/>
  <c r="U4707" i="12"/>
  <c r="U4708" i="12"/>
  <c r="U4709" i="12"/>
  <c r="U4710" i="12"/>
  <c r="U4711" i="12"/>
  <c r="U4712" i="12"/>
  <c r="U4713" i="12"/>
  <c r="U4714" i="12"/>
  <c r="U4715" i="12"/>
  <c r="U4716" i="12"/>
  <c r="U4717" i="12"/>
  <c r="U4718" i="12"/>
  <c r="U4719" i="12"/>
  <c r="U4720" i="12"/>
  <c r="U4721" i="12"/>
  <c r="U4722" i="12"/>
  <c r="U4723" i="12"/>
  <c r="U4724" i="12"/>
  <c r="U4725" i="12"/>
  <c r="U4726" i="12"/>
  <c r="U4727" i="12"/>
  <c r="U4728" i="12"/>
  <c r="U4729" i="12"/>
  <c r="U4730" i="12"/>
  <c r="U4731" i="12"/>
  <c r="U4732" i="12"/>
  <c r="U4733" i="12"/>
  <c r="U4734" i="12"/>
  <c r="U4735" i="12"/>
  <c r="U4736" i="12"/>
  <c r="U4737" i="12"/>
  <c r="U4738" i="12"/>
  <c r="U4739" i="12"/>
  <c r="U4740" i="12"/>
  <c r="U4741" i="12"/>
  <c r="U4742" i="12"/>
  <c r="U4743" i="12"/>
  <c r="U4744" i="12"/>
  <c r="U4745" i="12"/>
  <c r="U4746" i="12"/>
  <c r="U4747" i="12"/>
  <c r="U4748" i="12"/>
  <c r="U4749" i="12"/>
  <c r="U4750" i="12"/>
  <c r="U4751" i="12"/>
  <c r="U4752" i="12"/>
  <c r="U4753" i="12"/>
  <c r="U4754" i="12"/>
  <c r="U4755" i="12"/>
  <c r="U4756" i="12"/>
  <c r="U4757" i="12"/>
  <c r="U4758" i="12"/>
  <c r="U4759" i="12"/>
  <c r="U4760" i="12"/>
  <c r="U4761" i="12"/>
  <c r="U4762" i="12"/>
  <c r="U4763" i="12"/>
  <c r="U4764" i="12"/>
  <c r="U4765" i="12"/>
  <c r="U4766" i="12"/>
  <c r="U4767" i="12"/>
  <c r="U4768" i="12"/>
  <c r="U4769" i="12"/>
  <c r="U4770" i="12"/>
  <c r="U4771" i="12"/>
  <c r="U4772" i="12"/>
  <c r="U4773" i="12"/>
  <c r="U4774" i="12"/>
  <c r="U4775" i="12"/>
  <c r="U4776" i="12"/>
  <c r="U4777" i="12"/>
  <c r="U4778" i="12"/>
  <c r="U4779" i="12"/>
  <c r="U4780" i="12"/>
  <c r="U4781" i="12"/>
  <c r="U4782" i="12"/>
  <c r="U4783" i="12"/>
  <c r="U4784" i="12"/>
  <c r="U4785" i="12"/>
  <c r="U4786" i="12"/>
  <c r="U4787" i="12"/>
  <c r="U4788" i="12"/>
  <c r="U4789" i="12"/>
  <c r="U4790" i="12"/>
  <c r="U4791" i="12"/>
  <c r="U4792" i="12"/>
  <c r="U4793" i="12"/>
  <c r="U4794" i="12"/>
  <c r="U4795" i="12"/>
  <c r="U4796" i="12"/>
  <c r="U4797" i="12"/>
  <c r="U4798" i="12"/>
  <c r="U4799" i="12"/>
  <c r="U4800" i="12"/>
  <c r="U4801" i="12"/>
  <c r="U4802" i="12"/>
  <c r="U4803" i="12"/>
  <c r="U4804" i="12"/>
  <c r="U4805" i="12"/>
  <c r="U4806" i="12"/>
  <c r="U4807" i="12"/>
  <c r="U4808" i="12"/>
  <c r="U4809" i="12"/>
  <c r="U4810" i="12"/>
  <c r="U4811" i="12"/>
  <c r="U4812" i="12"/>
  <c r="U4813" i="12"/>
  <c r="U4814" i="12"/>
  <c r="U4815" i="12"/>
  <c r="U4816" i="12"/>
  <c r="U4817" i="12"/>
  <c r="U4818" i="12"/>
  <c r="U4819" i="12"/>
  <c r="U4820" i="12"/>
  <c r="U4821" i="12"/>
  <c r="U4822" i="12"/>
  <c r="U4823" i="12"/>
  <c r="U4824" i="12"/>
  <c r="U4825" i="12"/>
  <c r="U4826" i="12"/>
  <c r="U4827" i="12"/>
  <c r="U4828" i="12"/>
  <c r="U4829" i="12"/>
  <c r="U4830" i="12"/>
  <c r="U4831" i="12"/>
  <c r="U4832" i="12"/>
  <c r="U4833" i="12"/>
  <c r="U4834" i="12"/>
  <c r="U4835" i="12"/>
  <c r="U4836" i="12"/>
  <c r="U4837" i="12"/>
  <c r="U4838" i="12"/>
  <c r="U4839" i="12"/>
  <c r="U4840" i="12"/>
  <c r="U4841" i="12"/>
  <c r="U4842" i="12"/>
  <c r="U4843" i="12"/>
  <c r="U4844" i="12"/>
  <c r="U4845" i="12"/>
  <c r="U4846" i="12"/>
  <c r="U4847" i="12"/>
  <c r="U4848" i="12"/>
  <c r="U4849" i="12"/>
  <c r="U4850" i="12"/>
  <c r="U4851" i="12"/>
  <c r="U4852" i="12"/>
  <c r="U4853" i="12"/>
  <c r="U4854" i="12"/>
  <c r="U4855" i="12"/>
  <c r="U4856" i="12"/>
  <c r="U4857" i="12"/>
  <c r="U4858" i="12"/>
  <c r="U4859" i="12"/>
  <c r="U4860" i="12"/>
  <c r="U4861" i="12"/>
  <c r="U4862" i="12"/>
  <c r="U4863" i="12"/>
  <c r="U4864" i="12"/>
  <c r="U4865" i="12"/>
  <c r="U4866" i="12"/>
  <c r="U4867" i="12"/>
  <c r="U4868" i="12"/>
  <c r="U4869" i="12"/>
  <c r="U4870" i="12"/>
  <c r="U4871" i="12"/>
  <c r="U4872" i="12"/>
  <c r="U4873" i="12"/>
  <c r="U4874" i="12"/>
  <c r="U4875" i="12"/>
  <c r="U4876" i="12"/>
  <c r="U4877" i="12"/>
  <c r="U4878" i="12"/>
  <c r="U4879" i="12"/>
  <c r="U4880" i="12"/>
  <c r="U4881" i="12"/>
  <c r="U4882" i="12"/>
  <c r="U4883" i="12"/>
  <c r="U4884" i="12"/>
  <c r="U4885" i="12"/>
  <c r="U4886" i="12"/>
  <c r="U4887" i="12"/>
  <c r="U4888" i="12"/>
  <c r="U4889" i="12"/>
  <c r="U4890" i="12"/>
  <c r="U4891" i="12"/>
  <c r="U4892" i="12"/>
  <c r="U4893" i="12"/>
  <c r="U4894" i="12"/>
  <c r="U4895" i="12"/>
  <c r="U4896" i="12"/>
  <c r="U4897" i="12"/>
  <c r="U4898" i="12"/>
  <c r="U4899" i="12"/>
  <c r="U4900" i="12"/>
  <c r="U4901" i="12"/>
  <c r="U4902" i="12"/>
  <c r="U4903" i="12"/>
  <c r="U4904" i="12"/>
  <c r="U4905" i="12"/>
  <c r="U4906" i="12"/>
  <c r="U4907" i="12"/>
  <c r="U4908" i="12"/>
  <c r="U4909" i="12"/>
  <c r="U4910" i="12"/>
  <c r="U4911" i="12"/>
  <c r="U4912" i="12"/>
  <c r="U4913" i="12"/>
  <c r="U4914" i="12"/>
  <c r="U4915" i="12"/>
  <c r="U4916" i="12"/>
  <c r="U4917" i="12"/>
  <c r="U4918" i="12"/>
  <c r="U4919" i="12"/>
  <c r="U4920" i="12"/>
  <c r="U4921" i="12"/>
  <c r="U4922" i="12"/>
  <c r="U4923" i="12"/>
  <c r="U4924" i="12"/>
  <c r="U4925" i="12"/>
  <c r="U4926" i="12"/>
  <c r="U4927" i="12"/>
  <c r="U4928" i="12"/>
  <c r="U4929" i="12"/>
  <c r="U4930" i="12"/>
  <c r="U4931" i="12"/>
  <c r="U4932" i="12"/>
  <c r="U4933" i="12"/>
  <c r="U4934" i="12"/>
  <c r="U4935" i="12"/>
  <c r="U4936" i="12"/>
  <c r="U4937" i="12"/>
  <c r="U4938" i="12"/>
  <c r="U4939" i="12"/>
  <c r="U4940" i="12"/>
  <c r="U4941" i="12"/>
  <c r="U4942" i="12"/>
  <c r="U4943" i="12"/>
  <c r="U4944" i="12"/>
  <c r="U4945" i="12"/>
  <c r="U4946" i="12"/>
  <c r="U4947" i="12"/>
  <c r="U4948" i="12"/>
  <c r="U4949" i="12"/>
  <c r="U4950" i="12"/>
  <c r="U4951" i="12"/>
  <c r="U4952" i="12"/>
  <c r="U4953" i="12"/>
  <c r="U4954" i="12"/>
  <c r="U4955" i="12"/>
  <c r="U4956" i="12"/>
  <c r="U4957" i="12"/>
  <c r="U4958" i="12"/>
  <c r="U4959" i="12"/>
  <c r="U4960" i="12"/>
  <c r="U4961" i="12"/>
  <c r="U4962" i="12"/>
  <c r="U4963" i="12"/>
  <c r="U4964" i="12"/>
  <c r="U4965" i="12"/>
  <c r="U4966" i="12"/>
  <c r="U4967" i="12"/>
  <c r="U4968" i="12"/>
  <c r="U4969" i="12"/>
  <c r="U4970" i="12"/>
  <c r="U4971" i="12"/>
  <c r="U4972" i="12"/>
  <c r="U4973" i="12"/>
  <c r="U4974" i="12"/>
  <c r="U4975" i="12"/>
  <c r="U4976" i="12"/>
  <c r="U4977" i="12"/>
  <c r="U4978" i="12"/>
  <c r="U4979" i="12"/>
  <c r="U4980" i="12"/>
  <c r="U4981" i="12"/>
  <c r="U4982" i="12"/>
  <c r="U4983" i="12"/>
  <c r="U4984" i="12"/>
  <c r="U4985" i="12"/>
  <c r="U4986" i="12"/>
  <c r="U4987" i="12"/>
  <c r="U4988" i="12"/>
  <c r="U4989" i="12"/>
  <c r="U4990" i="12"/>
  <c r="U4991" i="12"/>
  <c r="U4992" i="12"/>
  <c r="U4993" i="12"/>
  <c r="U4994" i="12"/>
  <c r="U4995" i="12"/>
  <c r="U4996" i="12"/>
  <c r="U4997" i="12"/>
  <c r="U4998" i="12"/>
  <c r="U4999" i="12"/>
  <c r="U5000" i="12"/>
  <c r="U5001" i="12"/>
  <c r="U5002" i="12"/>
  <c r="U5003" i="12"/>
  <c r="U5004" i="12"/>
  <c r="U5005" i="12"/>
  <c r="U5006" i="12"/>
  <c r="U5007" i="12"/>
  <c r="U5008" i="12"/>
  <c r="U5009" i="12"/>
  <c r="U5010" i="12"/>
  <c r="U5011" i="12"/>
  <c r="U5012" i="12"/>
  <c r="U5013" i="12"/>
  <c r="U5014" i="12"/>
  <c r="U5015" i="12"/>
  <c r="U5016" i="12"/>
  <c r="U5017" i="12"/>
  <c r="U5018" i="12"/>
  <c r="U5019" i="12"/>
  <c r="U5020" i="12"/>
  <c r="U5021" i="12"/>
  <c r="U5022" i="12"/>
  <c r="U5023" i="12"/>
  <c r="U5024" i="12"/>
  <c r="U5025" i="12"/>
  <c r="U5026" i="12"/>
  <c r="U5027" i="12"/>
  <c r="U5028" i="12"/>
  <c r="U5029" i="12"/>
  <c r="U5030" i="12"/>
  <c r="U5031" i="12"/>
  <c r="U5032" i="12"/>
  <c r="U5033" i="12"/>
  <c r="U5034" i="12"/>
  <c r="U5035" i="12"/>
  <c r="U5036" i="12"/>
  <c r="U5037" i="12"/>
  <c r="U5038" i="12"/>
  <c r="U5039" i="12"/>
  <c r="U5040" i="12"/>
  <c r="U5041" i="12"/>
  <c r="U5042" i="12"/>
  <c r="U5043" i="12"/>
  <c r="U5044" i="12"/>
  <c r="U5045" i="12"/>
  <c r="U5046" i="12"/>
  <c r="U5047" i="12"/>
  <c r="U5048" i="12"/>
  <c r="U5049" i="12"/>
  <c r="U5050" i="12"/>
  <c r="U5051" i="12"/>
  <c r="U5052" i="12"/>
  <c r="U5053" i="12"/>
  <c r="U5054" i="12"/>
  <c r="U5055" i="12"/>
  <c r="U5056" i="12"/>
  <c r="U5057" i="12"/>
  <c r="U5058" i="12"/>
  <c r="U5059" i="12"/>
  <c r="U5060" i="12"/>
  <c r="U5061" i="12"/>
  <c r="U5062" i="12"/>
  <c r="U5063" i="12"/>
  <c r="U5064" i="12"/>
  <c r="U5065" i="12"/>
  <c r="U5066" i="12"/>
  <c r="U5067" i="12"/>
  <c r="U5068" i="12"/>
  <c r="U5069" i="12"/>
  <c r="U5070" i="12"/>
  <c r="U5071" i="12"/>
  <c r="U5072" i="12"/>
  <c r="U5073" i="12"/>
  <c r="U5074" i="12"/>
  <c r="U5075" i="12"/>
  <c r="U5076" i="12"/>
  <c r="U5077" i="12"/>
  <c r="U5078" i="12"/>
  <c r="U5079" i="12"/>
  <c r="U5080" i="12"/>
  <c r="U5081" i="12"/>
  <c r="U5082" i="12"/>
  <c r="U5083" i="12"/>
  <c r="U5084" i="12"/>
  <c r="U5085" i="12"/>
  <c r="U5086" i="12"/>
  <c r="U5087" i="12"/>
  <c r="U5088" i="12"/>
  <c r="U5089" i="12"/>
  <c r="U5090" i="12"/>
  <c r="U5091" i="12"/>
  <c r="U5092" i="12"/>
  <c r="U5093" i="12"/>
  <c r="U5094" i="12"/>
  <c r="U5095" i="12"/>
  <c r="U5096" i="12"/>
  <c r="U5097" i="12"/>
  <c r="U5098" i="12"/>
  <c r="U5099" i="12"/>
  <c r="U5100" i="12"/>
  <c r="U5101" i="12"/>
  <c r="U5102" i="12"/>
  <c r="U5103" i="12"/>
  <c r="U5104" i="12"/>
  <c r="U5105" i="12"/>
  <c r="U5106" i="12"/>
  <c r="U5107" i="12"/>
  <c r="U5108" i="12"/>
  <c r="U5109" i="12"/>
  <c r="U5110" i="12"/>
  <c r="U5111" i="12"/>
  <c r="U5112" i="12"/>
  <c r="U5113" i="12"/>
  <c r="U5114" i="12"/>
  <c r="U5115" i="12"/>
  <c r="U5116" i="12"/>
  <c r="U5117" i="12"/>
  <c r="U5118" i="12"/>
  <c r="U5119" i="12"/>
  <c r="U5120" i="12"/>
  <c r="U5121" i="12"/>
  <c r="U5122" i="12"/>
  <c r="U5123" i="12"/>
  <c r="U5124" i="12"/>
  <c r="U5125" i="12"/>
  <c r="U5126" i="12"/>
  <c r="U5127" i="12"/>
  <c r="U5128" i="12"/>
  <c r="U5129" i="12"/>
  <c r="U5130" i="12"/>
  <c r="U5131" i="12"/>
  <c r="U5132" i="12"/>
  <c r="U5133" i="12"/>
  <c r="U5134" i="12"/>
  <c r="U5135" i="12"/>
  <c r="U5136" i="12"/>
  <c r="U5137" i="12"/>
  <c r="U5138" i="12"/>
  <c r="U5139" i="12"/>
  <c r="U5140" i="12"/>
  <c r="U5141" i="12"/>
  <c r="U5142" i="12"/>
  <c r="U5143" i="12"/>
  <c r="U5144" i="12"/>
  <c r="U5145" i="12"/>
  <c r="U5146" i="12"/>
  <c r="U5147" i="12"/>
  <c r="U5148" i="12"/>
  <c r="U5149" i="12"/>
  <c r="U5150" i="12"/>
  <c r="U5151" i="12"/>
  <c r="U5152" i="12"/>
  <c r="U5153" i="12"/>
  <c r="U5154" i="12"/>
  <c r="U5155" i="12"/>
  <c r="U5156" i="12"/>
  <c r="U5157" i="12"/>
  <c r="U5158" i="12"/>
  <c r="U5159" i="12"/>
  <c r="U5160" i="12"/>
  <c r="U5161" i="12"/>
  <c r="U5162" i="12"/>
  <c r="U5163" i="12"/>
  <c r="U5164" i="12"/>
  <c r="U5165" i="12"/>
  <c r="U5166" i="12"/>
  <c r="U5167" i="12"/>
  <c r="U5168" i="12"/>
  <c r="U5169" i="12"/>
  <c r="U5170" i="12"/>
  <c r="U5171" i="12"/>
  <c r="U5172" i="12"/>
  <c r="U5173" i="12"/>
  <c r="U5174" i="12"/>
  <c r="U5175" i="12"/>
  <c r="U5176" i="12"/>
  <c r="U5177" i="12"/>
  <c r="U5178" i="12"/>
  <c r="U5179" i="12"/>
  <c r="U5180" i="12"/>
  <c r="U5181" i="12"/>
  <c r="U5182" i="12"/>
  <c r="U5183" i="12"/>
  <c r="U5184" i="12"/>
  <c r="U5185" i="12"/>
  <c r="U5186" i="12"/>
  <c r="U5187" i="12"/>
  <c r="U5188" i="12"/>
  <c r="U5189" i="12"/>
  <c r="U5190" i="12"/>
  <c r="U5191" i="12"/>
  <c r="U5192" i="12"/>
  <c r="U5193" i="12"/>
  <c r="U5194" i="12"/>
  <c r="U5195" i="12"/>
  <c r="U5196" i="12"/>
  <c r="U5197" i="12"/>
  <c r="U5198" i="12"/>
  <c r="U5199" i="12"/>
  <c r="U5200" i="12"/>
  <c r="U5201" i="12"/>
  <c r="U5202" i="12"/>
  <c r="U5203" i="12"/>
  <c r="U5204" i="12"/>
  <c r="U5205" i="12"/>
  <c r="U5206" i="12"/>
  <c r="U5207" i="12"/>
  <c r="U5208" i="12"/>
  <c r="U5209" i="12"/>
  <c r="U5210" i="12"/>
  <c r="U5211" i="12"/>
  <c r="U5212" i="12"/>
  <c r="U5213" i="12"/>
  <c r="U5214" i="12"/>
  <c r="U5215" i="12"/>
  <c r="U5216" i="12"/>
  <c r="U5217" i="12"/>
  <c r="U5218" i="12"/>
  <c r="U5219" i="12"/>
  <c r="U5220" i="12"/>
  <c r="U5221" i="12"/>
  <c r="U5222" i="12"/>
  <c r="U5223" i="12"/>
  <c r="U5224" i="12"/>
  <c r="U5225" i="12"/>
  <c r="U5226" i="12"/>
  <c r="U5227" i="12"/>
  <c r="U5228" i="12"/>
  <c r="U5229" i="12"/>
  <c r="U5230" i="12"/>
  <c r="U5231" i="12"/>
  <c r="U5232" i="12"/>
  <c r="U5233" i="12"/>
  <c r="U5234" i="12"/>
  <c r="U5235" i="12"/>
  <c r="U5236" i="12"/>
  <c r="U5237" i="12"/>
  <c r="U5238" i="12"/>
  <c r="U5239" i="12"/>
  <c r="U5240" i="12"/>
  <c r="U5241" i="12"/>
  <c r="U5242" i="12"/>
  <c r="U5243" i="12"/>
  <c r="U5244" i="12"/>
  <c r="U5245" i="12"/>
  <c r="U5246" i="12"/>
  <c r="U5247" i="12"/>
  <c r="U5248" i="12"/>
  <c r="U5249" i="12"/>
  <c r="U5250" i="12"/>
  <c r="U5251" i="12"/>
  <c r="U5252" i="12"/>
  <c r="U5253" i="12"/>
  <c r="U5254" i="12"/>
  <c r="U5255" i="12"/>
  <c r="U5256" i="12"/>
  <c r="U5257" i="12"/>
  <c r="U5258" i="12"/>
  <c r="U5259" i="12"/>
  <c r="U5260" i="12"/>
  <c r="U5261" i="12"/>
  <c r="U5262" i="12"/>
  <c r="U5263" i="12"/>
  <c r="U5264" i="12"/>
  <c r="U5265" i="12"/>
  <c r="U5266" i="12"/>
  <c r="U5267" i="12"/>
  <c r="U5268" i="12"/>
  <c r="U5269" i="12"/>
  <c r="U5270" i="12"/>
  <c r="U5271" i="12"/>
  <c r="U5272" i="12"/>
  <c r="U5273" i="12"/>
  <c r="U5274" i="12"/>
  <c r="U5275" i="12"/>
  <c r="U5276" i="12"/>
  <c r="U5277" i="12"/>
  <c r="U5278" i="12"/>
  <c r="U5279" i="12"/>
  <c r="U5280" i="12"/>
  <c r="U5281" i="12"/>
  <c r="U5282" i="12"/>
  <c r="U5283" i="12"/>
  <c r="U5284" i="12"/>
  <c r="U5285" i="12"/>
  <c r="U5286" i="12"/>
  <c r="U5287" i="12"/>
  <c r="U5288" i="12"/>
  <c r="U5289" i="12"/>
  <c r="U5290" i="12"/>
  <c r="U5291" i="12"/>
  <c r="U5292" i="12"/>
  <c r="U5293" i="12"/>
  <c r="U5294" i="12"/>
  <c r="U5295" i="12"/>
  <c r="U5296" i="12"/>
  <c r="U5297" i="12"/>
  <c r="U5298" i="12"/>
  <c r="U5299" i="12"/>
  <c r="U5300" i="12"/>
  <c r="U5301" i="12"/>
  <c r="U5302" i="12"/>
  <c r="U5303" i="12"/>
  <c r="U5304" i="12"/>
  <c r="U5305" i="12"/>
  <c r="U5306" i="12"/>
  <c r="U5307" i="12"/>
  <c r="U5308" i="12"/>
  <c r="U5309" i="12"/>
  <c r="U5310" i="12"/>
  <c r="U5311" i="12"/>
  <c r="U5312" i="12"/>
  <c r="U5313" i="12"/>
  <c r="U5314" i="12"/>
  <c r="U5315" i="12"/>
  <c r="U5316" i="12"/>
  <c r="U5317" i="12"/>
  <c r="U5318" i="12"/>
  <c r="U5319" i="12"/>
  <c r="U5320" i="12"/>
  <c r="U5321" i="12"/>
  <c r="U5322" i="12"/>
  <c r="U5323" i="12"/>
  <c r="U5324" i="12"/>
  <c r="U5325" i="12"/>
  <c r="U5326" i="12"/>
  <c r="U5327" i="12"/>
  <c r="U5328" i="12"/>
  <c r="U5329" i="12"/>
  <c r="U5330" i="12"/>
  <c r="U5331" i="12"/>
  <c r="U5332" i="12"/>
  <c r="U5333" i="12"/>
  <c r="U5334" i="12"/>
  <c r="U5335" i="12"/>
  <c r="U5336" i="12"/>
  <c r="U5337" i="12"/>
  <c r="U5338" i="12"/>
  <c r="U5339" i="12"/>
  <c r="U5340" i="12"/>
  <c r="U5341" i="12"/>
  <c r="U5342" i="12"/>
  <c r="U5343" i="12"/>
  <c r="U5344" i="12"/>
  <c r="U5345" i="12"/>
  <c r="U5346" i="12"/>
  <c r="U5347" i="12"/>
  <c r="U5348" i="12"/>
  <c r="U5349" i="12"/>
  <c r="U5350" i="12"/>
  <c r="U5351" i="12"/>
  <c r="U5352" i="12"/>
  <c r="U5353" i="12"/>
  <c r="U5354" i="12"/>
  <c r="U5355" i="12"/>
  <c r="U5356" i="12"/>
  <c r="U5357" i="12"/>
  <c r="U5358" i="12"/>
  <c r="U5359" i="12"/>
  <c r="U5360" i="12"/>
  <c r="U5361" i="12"/>
  <c r="U5362" i="12"/>
  <c r="U5363" i="12"/>
  <c r="U5364" i="12"/>
  <c r="U5365" i="12"/>
  <c r="U5366" i="12"/>
  <c r="U5367" i="12"/>
  <c r="U5368" i="12"/>
  <c r="U5369" i="12"/>
  <c r="U5370" i="12"/>
  <c r="U5371" i="12"/>
  <c r="U5372" i="12"/>
  <c r="U5373" i="12"/>
  <c r="U5374" i="12"/>
  <c r="U5375" i="12"/>
  <c r="U5376" i="12"/>
  <c r="U5377" i="12"/>
  <c r="U5378" i="12"/>
  <c r="U5379" i="12"/>
  <c r="U5380" i="12"/>
  <c r="U5381" i="12"/>
  <c r="U5382" i="12"/>
  <c r="U5383" i="12"/>
  <c r="U5384" i="12"/>
  <c r="U5385" i="12"/>
  <c r="U5386" i="12"/>
  <c r="U5387" i="12"/>
  <c r="U5388" i="12"/>
  <c r="U5389" i="12"/>
  <c r="U5390" i="12"/>
  <c r="U5391" i="12"/>
  <c r="U5392" i="12"/>
  <c r="U5393" i="12"/>
  <c r="U5394" i="12"/>
  <c r="U5395" i="12"/>
  <c r="U5396" i="12"/>
  <c r="U5397" i="12"/>
  <c r="U5398" i="12"/>
  <c r="U5399" i="12"/>
  <c r="U5400" i="12"/>
  <c r="U5401" i="12"/>
  <c r="U5402" i="12"/>
  <c r="U5403" i="12"/>
  <c r="U5404" i="12"/>
  <c r="U5405" i="12"/>
  <c r="U5406" i="12"/>
  <c r="U5407" i="12"/>
  <c r="U5408" i="12"/>
  <c r="U5409" i="12"/>
  <c r="U5410" i="12"/>
  <c r="U5411" i="12"/>
  <c r="U5412" i="12"/>
  <c r="U5413" i="12"/>
  <c r="U5414" i="12"/>
  <c r="U5415" i="12"/>
  <c r="U5416" i="12"/>
  <c r="U5417" i="12"/>
  <c r="U5418" i="12"/>
  <c r="U5419" i="12"/>
  <c r="U5420" i="12"/>
  <c r="U5421" i="12"/>
  <c r="U5422" i="12"/>
  <c r="U5423" i="12"/>
  <c r="U5424" i="12"/>
  <c r="U5425" i="12"/>
  <c r="U5426" i="12"/>
  <c r="U5427" i="12"/>
  <c r="U5428" i="12"/>
  <c r="U5429" i="12"/>
  <c r="U5430" i="12"/>
  <c r="U5431" i="12"/>
  <c r="U5432" i="12"/>
  <c r="U5433" i="12"/>
  <c r="U5434" i="12"/>
  <c r="U5435" i="12"/>
  <c r="U5436" i="12"/>
  <c r="U5437" i="12"/>
  <c r="U5438" i="12"/>
  <c r="U5439" i="12"/>
  <c r="U5440" i="12"/>
  <c r="U5441" i="12"/>
  <c r="U5442" i="12"/>
  <c r="U5443" i="12"/>
  <c r="U5444" i="12"/>
  <c r="U5445" i="12"/>
  <c r="U5446" i="12"/>
  <c r="U5447" i="12"/>
  <c r="U5448" i="12"/>
  <c r="U5449" i="12"/>
  <c r="U5450" i="12"/>
  <c r="U5451" i="12"/>
  <c r="U5452" i="12"/>
  <c r="U5453" i="12"/>
  <c r="U5454" i="12"/>
  <c r="U5455" i="12"/>
  <c r="U5456" i="12"/>
  <c r="U5457" i="12"/>
  <c r="U5458" i="12"/>
  <c r="U5459" i="12"/>
  <c r="U5460" i="12"/>
  <c r="U5461" i="12"/>
  <c r="U5462" i="12"/>
  <c r="U5463" i="12"/>
  <c r="U5464" i="12"/>
  <c r="U5465" i="12"/>
  <c r="U5466" i="12"/>
  <c r="U5467" i="12"/>
  <c r="U5468" i="12"/>
  <c r="U5469" i="12"/>
  <c r="U5470" i="12"/>
  <c r="U5471" i="12"/>
  <c r="U5472" i="12"/>
  <c r="U5473" i="12"/>
  <c r="U5474" i="12"/>
  <c r="U5475" i="12"/>
  <c r="U5476" i="12"/>
  <c r="U5477" i="12"/>
  <c r="U5478" i="12"/>
  <c r="U5479" i="12"/>
  <c r="U5480" i="12"/>
  <c r="U5481" i="12"/>
  <c r="U5482" i="12"/>
  <c r="U5483" i="12"/>
  <c r="U5484" i="12"/>
  <c r="U5485" i="12"/>
  <c r="U5486" i="12"/>
  <c r="U5487" i="12"/>
  <c r="U5488" i="12"/>
  <c r="U5489" i="12"/>
  <c r="U5490" i="12"/>
  <c r="U5491" i="12"/>
  <c r="U5492" i="12"/>
  <c r="U5493" i="12"/>
  <c r="U5494" i="12"/>
  <c r="U5495" i="12"/>
  <c r="U5496" i="12"/>
  <c r="U5497" i="12"/>
  <c r="U5498" i="12"/>
  <c r="U5499" i="12"/>
  <c r="U5500" i="12"/>
  <c r="U5501" i="12"/>
  <c r="U5502" i="12"/>
  <c r="U5503" i="12"/>
  <c r="U5504" i="12"/>
  <c r="U5505" i="12"/>
  <c r="U5506" i="12"/>
  <c r="U5507" i="12"/>
  <c r="U5508" i="12"/>
  <c r="U5509" i="12"/>
  <c r="U5510" i="12"/>
  <c r="U5511" i="12"/>
  <c r="U5512" i="12"/>
  <c r="U5513" i="12"/>
  <c r="U5514" i="12"/>
  <c r="U5515" i="12"/>
  <c r="U5516" i="12"/>
  <c r="U5517" i="12"/>
  <c r="U5518" i="12"/>
  <c r="U5519" i="12"/>
  <c r="U5520" i="12"/>
  <c r="U5521" i="12"/>
  <c r="U5522" i="12"/>
  <c r="U5523" i="12"/>
  <c r="U5524" i="12"/>
  <c r="U5525" i="12"/>
  <c r="U5526" i="12"/>
  <c r="U5527" i="12"/>
  <c r="U5528" i="12"/>
  <c r="U5529" i="12"/>
  <c r="U5530" i="12"/>
  <c r="U5531" i="12"/>
  <c r="U5532" i="12"/>
  <c r="U5533" i="12"/>
  <c r="U5534" i="12"/>
  <c r="U5535" i="12"/>
  <c r="U5536" i="12"/>
  <c r="U5537" i="12"/>
  <c r="U5538" i="12"/>
  <c r="U5539" i="12"/>
  <c r="U5540" i="12"/>
  <c r="U5541" i="12"/>
  <c r="U5542" i="12"/>
  <c r="U5543" i="12"/>
  <c r="U5544" i="12"/>
  <c r="U5545" i="12"/>
  <c r="U5546" i="12"/>
  <c r="U5547" i="12"/>
  <c r="U5548" i="12"/>
  <c r="U5549" i="12"/>
  <c r="U5550" i="12"/>
  <c r="U5551" i="12"/>
  <c r="U5552" i="12"/>
  <c r="U5553" i="12"/>
  <c r="U5554" i="12"/>
  <c r="U5555" i="12"/>
  <c r="U5556" i="12"/>
  <c r="U5557" i="12"/>
  <c r="U5558" i="12"/>
  <c r="U5559" i="12"/>
  <c r="U5560" i="12"/>
  <c r="U5561" i="12"/>
  <c r="U5562" i="12"/>
  <c r="U5563" i="12"/>
  <c r="U5564" i="12"/>
  <c r="U5565" i="12"/>
  <c r="U5566" i="12"/>
  <c r="U5567" i="12"/>
  <c r="U5568" i="12"/>
  <c r="U5569" i="12"/>
  <c r="U5570" i="12"/>
  <c r="U5571" i="12"/>
  <c r="U5572" i="12"/>
  <c r="U5573" i="12"/>
  <c r="U5574" i="12"/>
  <c r="U5575" i="12"/>
  <c r="U5576" i="12"/>
  <c r="U5577" i="12"/>
  <c r="U5578" i="12"/>
  <c r="U5579" i="12"/>
  <c r="U5580" i="12"/>
  <c r="U5581" i="12"/>
  <c r="U5582" i="12"/>
  <c r="U5583" i="12"/>
  <c r="U5584" i="12"/>
  <c r="U5585" i="12"/>
  <c r="U5586" i="12"/>
  <c r="U5587" i="12"/>
  <c r="U5588" i="12"/>
  <c r="U5589" i="12"/>
  <c r="U5590" i="12"/>
  <c r="U5591" i="12"/>
  <c r="U5592" i="12"/>
  <c r="U5593" i="12"/>
  <c r="U5594" i="12"/>
  <c r="U5595" i="12"/>
  <c r="U5596" i="12"/>
  <c r="U5597" i="12"/>
  <c r="U5598" i="12"/>
  <c r="U5599" i="12"/>
  <c r="U5600" i="12"/>
  <c r="U5601" i="12"/>
  <c r="U5602" i="12"/>
  <c r="U5603" i="12"/>
  <c r="U5604" i="12"/>
  <c r="U5605" i="12"/>
  <c r="U5606" i="12"/>
  <c r="U5607" i="12"/>
  <c r="U5608" i="12"/>
  <c r="U5609" i="12"/>
  <c r="U5610" i="12"/>
  <c r="U5611" i="12"/>
  <c r="U5612" i="12"/>
  <c r="U5613" i="12"/>
  <c r="U5614" i="12"/>
  <c r="U5615" i="12"/>
  <c r="U5616" i="12"/>
  <c r="U5617" i="12"/>
  <c r="U5618" i="12"/>
  <c r="U5619" i="12"/>
  <c r="U5620" i="12"/>
  <c r="U5621" i="12"/>
  <c r="U5622" i="12"/>
  <c r="U5623" i="12"/>
  <c r="U5624" i="12"/>
  <c r="U5625" i="12"/>
  <c r="U5626" i="12"/>
  <c r="U5627" i="12"/>
  <c r="U5628" i="12"/>
  <c r="U5629" i="12"/>
  <c r="U5630" i="12"/>
  <c r="U5631" i="12"/>
  <c r="U5632" i="12"/>
  <c r="U5633" i="12"/>
  <c r="U5634" i="12"/>
  <c r="U5635" i="12"/>
  <c r="U5636" i="12"/>
  <c r="U5637" i="12"/>
  <c r="U5638" i="12"/>
  <c r="U5639" i="12"/>
  <c r="U5640" i="12"/>
  <c r="U5641" i="12"/>
  <c r="U5642" i="12"/>
  <c r="U5643" i="12"/>
  <c r="U5644" i="12"/>
  <c r="U5645" i="12"/>
  <c r="U5646" i="12"/>
  <c r="U5647" i="12"/>
  <c r="U5648" i="12"/>
  <c r="U5649" i="12"/>
  <c r="U5650" i="12"/>
  <c r="U5651" i="12"/>
  <c r="U5652" i="12"/>
  <c r="U5653" i="12"/>
  <c r="U5654" i="12"/>
  <c r="U5655" i="12"/>
  <c r="U5656" i="12"/>
  <c r="U5657" i="12"/>
  <c r="U5658" i="12"/>
  <c r="U5659" i="12"/>
  <c r="U5660" i="12"/>
  <c r="U5661" i="12"/>
  <c r="U5662" i="12"/>
  <c r="U5663" i="12"/>
  <c r="U5664" i="12"/>
  <c r="U5665" i="12"/>
  <c r="U5666" i="12"/>
  <c r="U5667" i="12"/>
  <c r="U5668" i="12"/>
  <c r="U5669" i="12"/>
  <c r="U5670" i="12"/>
  <c r="U5671" i="12"/>
  <c r="U5672" i="12"/>
  <c r="U5673" i="12"/>
  <c r="U5674" i="12"/>
  <c r="U5675" i="12"/>
  <c r="U5676" i="12"/>
  <c r="U5677" i="12"/>
  <c r="U5678" i="12"/>
  <c r="U5679" i="12"/>
  <c r="U5680" i="12"/>
  <c r="U5681" i="12"/>
  <c r="U5682" i="12"/>
  <c r="U5683" i="12"/>
  <c r="U5684" i="12"/>
  <c r="U5685" i="12"/>
  <c r="U5686" i="12"/>
  <c r="U5687" i="12"/>
  <c r="U5688" i="12"/>
  <c r="U5689" i="12"/>
  <c r="U5690" i="12"/>
  <c r="U5691" i="12"/>
  <c r="U5692" i="12"/>
  <c r="U5693" i="12"/>
  <c r="U5694" i="12"/>
  <c r="U5695" i="12"/>
  <c r="U5696" i="12"/>
  <c r="U5697" i="12"/>
  <c r="U5698" i="12"/>
  <c r="U5699" i="12"/>
  <c r="U5700" i="12"/>
  <c r="U5701" i="12"/>
  <c r="U5702" i="12"/>
  <c r="U5703" i="12"/>
  <c r="U5704" i="12"/>
  <c r="U5705" i="12"/>
  <c r="U5706" i="12"/>
  <c r="U5707" i="12"/>
  <c r="U5708" i="12"/>
  <c r="U5709" i="12"/>
  <c r="U5710" i="12"/>
  <c r="U5711" i="12"/>
  <c r="U5712" i="12"/>
  <c r="U5713" i="12"/>
  <c r="U5714" i="12"/>
  <c r="U5715" i="12"/>
  <c r="U5716" i="12"/>
  <c r="U5717" i="12"/>
  <c r="U5718" i="12"/>
  <c r="U5719" i="12"/>
  <c r="U5720" i="12"/>
  <c r="U5721" i="12"/>
  <c r="U5722" i="12"/>
  <c r="U5723" i="12"/>
  <c r="U5724" i="12"/>
  <c r="U5725" i="12"/>
  <c r="U5726" i="12"/>
  <c r="U5727" i="12"/>
  <c r="U5728" i="12"/>
  <c r="U5729" i="12"/>
  <c r="U5730" i="12"/>
  <c r="U5731" i="12"/>
  <c r="U5732" i="12"/>
  <c r="U5733" i="12"/>
  <c r="U5734" i="12"/>
  <c r="U5735" i="12"/>
  <c r="U5736" i="12"/>
  <c r="U5737" i="12"/>
  <c r="U5738" i="12"/>
  <c r="U5739" i="12"/>
  <c r="U5740" i="12"/>
  <c r="U5741" i="12"/>
  <c r="U5742" i="12"/>
  <c r="U5743" i="12"/>
  <c r="U5744" i="12"/>
  <c r="U5745" i="12"/>
  <c r="U5746" i="12"/>
  <c r="U5747" i="12"/>
  <c r="U5748" i="12"/>
  <c r="U5749" i="12"/>
  <c r="U5750" i="12"/>
  <c r="U5751" i="12"/>
  <c r="U5752" i="12"/>
  <c r="U5753" i="12"/>
  <c r="U5754" i="12"/>
  <c r="U5755" i="12"/>
  <c r="U5756" i="12"/>
  <c r="U5757" i="12"/>
  <c r="U5758" i="12"/>
  <c r="U5759" i="12"/>
  <c r="U5760" i="12"/>
  <c r="U5761" i="12"/>
  <c r="U5762" i="12"/>
  <c r="U5763" i="12"/>
  <c r="U5764" i="12"/>
  <c r="U5765" i="12"/>
  <c r="U5766" i="12"/>
  <c r="U5767" i="12"/>
  <c r="U5768" i="12"/>
  <c r="U5769" i="12"/>
  <c r="U5770" i="12"/>
  <c r="U5771" i="12"/>
  <c r="U5772" i="12"/>
  <c r="U5773" i="12"/>
  <c r="U5774" i="12"/>
  <c r="U5775" i="12"/>
  <c r="U5776" i="12"/>
  <c r="U5777" i="12"/>
  <c r="U5778" i="12"/>
  <c r="U5779" i="12"/>
  <c r="U5780" i="12"/>
  <c r="U5781" i="12"/>
  <c r="U5782" i="12"/>
  <c r="U5783" i="12"/>
  <c r="U5784" i="12"/>
  <c r="U5785" i="12"/>
  <c r="U5786" i="12"/>
  <c r="U5787" i="12"/>
  <c r="U5788" i="12"/>
  <c r="U5789" i="12"/>
  <c r="U5790" i="12"/>
  <c r="U5791" i="12"/>
  <c r="U5792" i="12"/>
  <c r="U5793" i="12"/>
  <c r="U5794" i="12"/>
  <c r="U5795" i="12"/>
  <c r="U5796" i="12"/>
  <c r="U5797" i="12"/>
  <c r="U5798" i="12"/>
  <c r="U5799" i="12"/>
  <c r="U5800" i="12"/>
  <c r="U5801" i="12"/>
  <c r="U5802" i="12"/>
  <c r="U5803" i="12"/>
  <c r="U5804" i="12"/>
  <c r="U5805" i="12"/>
  <c r="U5806" i="12"/>
  <c r="U5807" i="12"/>
  <c r="U5808" i="12"/>
  <c r="U5809" i="12"/>
  <c r="U5810" i="12"/>
  <c r="U5811" i="12"/>
  <c r="U5812" i="12"/>
  <c r="U5813" i="12"/>
  <c r="U5814" i="12"/>
  <c r="U5815" i="12"/>
  <c r="U5816" i="12"/>
  <c r="U5817" i="12"/>
  <c r="U5818" i="12"/>
  <c r="U5819" i="12"/>
  <c r="U5820" i="12"/>
  <c r="U5821" i="12"/>
  <c r="U5822" i="12"/>
  <c r="U5823" i="12"/>
  <c r="U5824" i="12"/>
  <c r="U5825" i="12"/>
  <c r="U5826" i="12"/>
  <c r="U5827" i="12"/>
  <c r="U5828" i="12"/>
  <c r="U5829" i="12"/>
  <c r="U5830" i="12"/>
  <c r="U5831" i="12"/>
  <c r="U5832" i="12"/>
  <c r="U5833" i="12"/>
  <c r="U5834" i="12"/>
  <c r="U5835" i="12"/>
  <c r="U5836" i="12"/>
  <c r="U5837" i="12"/>
  <c r="U5838" i="12"/>
  <c r="U5839" i="12"/>
  <c r="U5840" i="12"/>
  <c r="U5841" i="12"/>
  <c r="U5842" i="12"/>
  <c r="U5843" i="12"/>
  <c r="U5844" i="12"/>
  <c r="U5845" i="12"/>
  <c r="U5846" i="12"/>
  <c r="U5847" i="12"/>
  <c r="U5848" i="12"/>
  <c r="U5849" i="12"/>
  <c r="U5850" i="12"/>
  <c r="U5851" i="12"/>
  <c r="U5852" i="12"/>
  <c r="U5853" i="12"/>
  <c r="U5854" i="12"/>
  <c r="U5855" i="12"/>
  <c r="U5856" i="12"/>
  <c r="U5857" i="12"/>
  <c r="U5858" i="12"/>
  <c r="U5859" i="12"/>
  <c r="U5860" i="12"/>
  <c r="U5861" i="12"/>
  <c r="U5862" i="12"/>
  <c r="U5863" i="12"/>
  <c r="U5864" i="12"/>
  <c r="U5865" i="12"/>
  <c r="U5866" i="12"/>
  <c r="U5867" i="12"/>
  <c r="U5868" i="12"/>
  <c r="U5869" i="12"/>
  <c r="U5870" i="12"/>
  <c r="U5871" i="12"/>
  <c r="U5872" i="12"/>
  <c r="U5873" i="12"/>
  <c r="U5874" i="12"/>
  <c r="U5875" i="12"/>
  <c r="U5876" i="12"/>
  <c r="U5877" i="12"/>
  <c r="U5878" i="12"/>
  <c r="U5879" i="12"/>
  <c r="U5880" i="12"/>
  <c r="U5881" i="12"/>
  <c r="U5882" i="12"/>
  <c r="U5883" i="12"/>
  <c r="U5884" i="12"/>
  <c r="U5885" i="12"/>
  <c r="U5886" i="12"/>
  <c r="U5887" i="12"/>
  <c r="U5888" i="12"/>
  <c r="U5889" i="12"/>
  <c r="U5890" i="12"/>
  <c r="U5891" i="12"/>
  <c r="U5892" i="12"/>
  <c r="U5893" i="12"/>
  <c r="U5894" i="12"/>
  <c r="U5895" i="12"/>
  <c r="U5896" i="12"/>
  <c r="U5897" i="12"/>
  <c r="B1004" i="9"/>
  <c r="V1004" i="9" s="1"/>
  <c r="B1003" i="9"/>
  <c r="V1003" i="9" s="1"/>
  <c r="B1002" i="9"/>
  <c r="V1002" i="9" s="1"/>
  <c r="N53" i="16"/>
  <c r="BD231" i="6"/>
  <c r="BD230" i="6"/>
  <c r="V4047" i="12" l="1"/>
  <c r="V4023" i="12"/>
  <c r="V4035" i="12"/>
  <c r="V4011" i="12"/>
  <c r="V4059" i="12"/>
  <c r="V4071" i="12"/>
  <c r="V4695" i="12"/>
  <c r="V5679" i="12"/>
  <c r="V5415" i="12"/>
  <c r="V5355" i="12"/>
  <c r="V5079" i="12"/>
  <c r="V5019" i="12"/>
  <c r="V4947" i="12"/>
  <c r="V4875" i="12"/>
  <c r="V4827" i="12"/>
  <c r="V4587" i="12"/>
  <c r="V3903" i="12"/>
  <c r="V3039" i="12"/>
  <c r="V5715" i="12"/>
  <c r="V5427" i="12"/>
  <c r="V5331" i="12"/>
  <c r="V5067" i="12"/>
  <c r="V4995" i="12"/>
  <c r="V4923" i="12"/>
  <c r="V4851" i="12"/>
  <c r="V4335" i="12"/>
  <c r="V5691" i="12"/>
  <c r="V5391" i="12"/>
  <c r="V5235" i="12"/>
  <c r="V5043" i="12"/>
  <c r="V4983" i="12"/>
  <c r="V4899" i="12"/>
  <c r="V4863" i="12"/>
  <c r="V4623" i="12"/>
  <c r="V4107" i="12"/>
  <c r="V5703" i="12"/>
  <c r="V5403" i="12"/>
  <c r="V5343" i="12"/>
  <c r="V5211" i="12"/>
  <c r="V5031" i="12"/>
  <c r="V4959" i="12"/>
  <c r="V4887" i="12"/>
  <c r="V4323" i="12"/>
  <c r="V3000" i="12"/>
  <c r="V2808" i="12"/>
  <c r="V5751" i="12"/>
  <c r="V5667" i="12"/>
  <c r="V5379" i="12"/>
  <c r="V5247" i="12"/>
  <c r="V5055" i="12"/>
  <c r="V5007" i="12"/>
  <c r="V4935" i="12"/>
  <c r="V4839" i="12"/>
  <c r="V3012" i="12"/>
  <c r="V5727" i="12"/>
  <c r="V5439" i="12"/>
  <c r="V5367" i="12"/>
  <c r="V5223" i="12"/>
  <c r="V4971" i="12"/>
  <c r="V4611" i="12"/>
  <c r="V5739" i="12"/>
  <c r="V4911" i="12"/>
  <c r="V5822" i="12"/>
  <c r="V5655" i="12"/>
  <c r="V5547" i="12"/>
  <c r="V5283" i="12"/>
  <c r="V5175" i="12"/>
  <c r="V4803" i="12"/>
  <c r="V4683" i="12"/>
  <c r="V4491" i="12"/>
  <c r="V4419" i="12"/>
  <c r="V4215" i="12"/>
  <c r="V5870" i="12"/>
  <c r="V5619" i="12"/>
  <c r="V5499" i="12"/>
  <c r="V5295" i="12"/>
  <c r="V5187" i="12"/>
  <c r="V4743" i="12"/>
  <c r="V4599" i="12"/>
  <c r="V4383" i="12"/>
  <c r="V5846" i="12"/>
  <c r="V5607" i="12"/>
  <c r="V5463" i="12"/>
  <c r="V5115" i="12"/>
  <c r="V4779" i="12"/>
  <c r="V4659" i="12"/>
  <c r="V4539" i="12"/>
  <c r="V4395" i="12"/>
  <c r="V4263" i="12"/>
  <c r="V5798" i="12"/>
  <c r="V5583" i="12"/>
  <c r="V5475" i="12"/>
  <c r="V5319" i="12"/>
  <c r="V5091" i="12"/>
  <c r="V4719" i="12"/>
  <c r="V4503" i="12"/>
  <c r="V4407" i="12"/>
  <c r="V4275" i="12"/>
  <c r="V5894" i="12"/>
  <c r="V5786" i="12"/>
  <c r="V5595" i="12"/>
  <c r="V5523" i="12"/>
  <c r="V5307" i="12"/>
  <c r="V5199" i="12"/>
  <c r="V5103" i="12"/>
  <c r="V4815" i="12"/>
  <c r="V4707" i="12"/>
  <c r="V4527" i="12"/>
  <c r="V4455" i="12"/>
  <c r="V4239" i="12"/>
  <c r="V4179" i="12"/>
  <c r="V4131" i="12"/>
  <c r="V3999" i="12"/>
  <c r="V3951" i="12"/>
  <c r="V3855" i="12"/>
  <c r="V3783" i="12"/>
  <c r="V3735" i="12"/>
  <c r="V3687" i="12"/>
  <c r="V3627" i="12"/>
  <c r="V3591" i="12"/>
  <c r="V3543" i="12"/>
  <c r="V3483" i="12"/>
  <c r="V3447" i="12"/>
  <c r="V3399" i="12"/>
  <c r="V3339" i="12"/>
  <c r="V3291" i="12"/>
  <c r="V3255" i="12"/>
  <c r="V3231" i="12"/>
  <c r="V3207" i="12"/>
  <c r="V3183" i="12"/>
  <c r="V3135" i="12"/>
  <c r="V3111" i="12"/>
  <c r="V3087" i="12"/>
  <c r="V3063" i="12"/>
  <c r="V3015" i="12"/>
  <c r="V2991" i="12"/>
  <c r="V2979" i="12"/>
  <c r="V2967" i="12"/>
  <c r="V2955" i="12"/>
  <c r="V2931" i="12"/>
  <c r="V5882" i="12"/>
  <c r="V5774" i="12"/>
  <c r="V5559" i="12"/>
  <c r="V5487" i="12"/>
  <c r="V5271" i="12"/>
  <c r="V5163" i="12"/>
  <c r="V4755" i="12"/>
  <c r="V4635" i="12"/>
  <c r="V4551" i="12"/>
  <c r="V4443" i="12"/>
  <c r="V4347" i="12"/>
  <c r="V4251" i="12"/>
  <c r="V4167" i="12"/>
  <c r="V4083" i="12"/>
  <c r="V3939" i="12"/>
  <c r="V3879" i="12"/>
  <c r="V3831" i="12"/>
  <c r="V3771" i="12"/>
  <c r="V3711" i="12"/>
  <c r="V3651" i="12"/>
  <c r="V3579" i="12"/>
  <c r="V3531" i="12"/>
  <c r="V3507" i="12"/>
  <c r="V3459" i="12"/>
  <c r="V3423" i="12"/>
  <c r="V3363" i="12"/>
  <c r="V3315" i="12"/>
  <c r="V3267" i="12"/>
  <c r="V3219" i="12"/>
  <c r="V3195" i="12"/>
  <c r="V3171" i="12"/>
  <c r="V3123" i="12"/>
  <c r="V3099" i="12"/>
  <c r="V3075" i="12"/>
  <c r="V3051" i="12"/>
  <c r="V3027" i="12"/>
  <c r="V3003" i="12"/>
  <c r="V2943" i="12"/>
  <c r="V5834" i="12"/>
  <c r="V5571" i="12"/>
  <c r="V5451" i="12"/>
  <c r="V5127" i="12"/>
  <c r="V4767" i="12"/>
  <c r="V4647" i="12"/>
  <c r="V4515" i="12"/>
  <c r="V4431" i="12"/>
  <c r="V4299" i="12"/>
  <c r="V4203" i="12"/>
  <c r="V4143" i="12"/>
  <c r="V3975" i="12"/>
  <c r="V3891" i="12"/>
  <c r="V3819" i="12"/>
  <c r="V3747" i="12"/>
  <c r="V3663" i="12"/>
  <c r="V3387" i="12"/>
  <c r="V5858" i="12"/>
  <c r="V5762" i="12"/>
  <c r="V5631" i="12"/>
  <c r="V5511" i="12"/>
  <c r="V5259" i="12"/>
  <c r="V5151" i="12"/>
  <c r="V4791" i="12"/>
  <c r="V4575" i="12"/>
  <c r="V4467" i="12"/>
  <c r="V4359" i="12"/>
  <c r="V4287" i="12"/>
  <c r="V4191" i="12"/>
  <c r="V4119" i="12"/>
  <c r="V3987" i="12"/>
  <c r="V3927" i="12"/>
  <c r="V3867" i="12"/>
  <c r="V3795" i="12"/>
  <c r="V3723" i="12"/>
  <c r="V3675" i="12"/>
  <c r="V3615" i="12"/>
  <c r="V3555" i="12"/>
  <c r="V3495" i="12"/>
  <c r="V3435" i="12"/>
  <c r="V3375" i="12"/>
  <c r="V3303" i="12"/>
  <c r="V3159" i="12"/>
  <c r="V5810" i="12"/>
  <c r="V5643" i="12"/>
  <c r="V5535" i="12"/>
  <c r="V5139" i="12"/>
  <c r="V4731" i="12"/>
  <c r="V4671" i="12"/>
  <c r="V4563" i="12"/>
  <c r="V4479" i="12"/>
  <c r="V4371" i="12"/>
  <c r="V4311" i="12"/>
  <c r="V4227" i="12"/>
  <c r="V4155" i="12"/>
  <c r="V4095" i="12"/>
  <c r="V3963" i="12"/>
  <c r="V3915" i="12"/>
  <c r="V3843" i="12"/>
  <c r="V3807" i="12"/>
  <c r="V3759" i="12"/>
  <c r="V3699" i="12"/>
  <c r="V3639" i="12"/>
  <c r="V3603" i="12"/>
  <c r="V3567" i="12"/>
  <c r="V3519" i="12"/>
  <c r="V3471" i="12"/>
  <c r="V3411" i="12"/>
  <c r="V3351" i="12"/>
  <c r="V3327" i="12"/>
  <c r="V3279" i="12"/>
  <c r="V3243" i="12"/>
  <c r="V3147" i="12"/>
  <c r="V3009" i="12"/>
  <c r="V2997" i="12"/>
  <c r="V2961" i="12"/>
  <c r="V2817" i="12"/>
  <c r="V2984" i="12"/>
  <c r="V3103" i="12"/>
  <c r="V3007" i="12"/>
  <c r="V2999" i="12"/>
  <c r="V2993" i="12"/>
  <c r="V2871" i="12"/>
  <c r="V2823" i="12"/>
  <c r="V2787" i="12"/>
  <c r="V2763" i="12"/>
  <c r="V2703" i="12"/>
  <c r="V2667" i="12"/>
  <c r="V2619" i="12"/>
  <c r="V2583" i="12"/>
  <c r="V2547" i="12"/>
  <c r="V2499" i="12"/>
  <c r="V2451" i="12"/>
  <c r="V2427" i="12"/>
  <c r="V2391" i="12"/>
  <c r="V2367" i="12"/>
  <c r="V2331" i="12"/>
  <c r="V2295" i="12"/>
  <c r="V2271" i="12"/>
  <c r="V2247" i="12"/>
  <c r="V2199" i="12"/>
  <c r="V2091" i="12"/>
  <c r="V1719" i="12"/>
  <c r="V2919" i="12"/>
  <c r="V2895" i="12"/>
  <c r="V2859" i="12"/>
  <c r="V2835" i="12"/>
  <c r="V2811" i="12"/>
  <c r="V2775" i="12"/>
  <c r="V2739" i="12"/>
  <c r="V2727" i="12"/>
  <c r="V2691" i="12"/>
  <c r="V2655" i="12"/>
  <c r="V2631" i="12"/>
  <c r="V2595" i="12"/>
  <c r="V2559" i="12"/>
  <c r="V2535" i="12"/>
  <c r="V2511" i="12"/>
  <c r="V2487" i="12"/>
  <c r="V2463" i="12"/>
  <c r="V2439" i="12"/>
  <c r="V2415" i="12"/>
  <c r="V2403" i="12"/>
  <c r="V2379" i="12"/>
  <c r="V2343" i="12"/>
  <c r="V2319" i="12"/>
  <c r="V2307" i="12"/>
  <c r="V2283" i="12"/>
  <c r="V2259" i="12"/>
  <c r="V2175" i="12"/>
  <c r="V2907" i="12"/>
  <c r="V2883" i="12"/>
  <c r="V2847" i="12"/>
  <c r="V2799" i="12"/>
  <c r="V2751" i="12"/>
  <c r="V2715" i="12"/>
  <c r="V2679" i="12"/>
  <c r="V2643" i="12"/>
  <c r="V2607" i="12"/>
  <c r="V2571" i="12"/>
  <c r="V2523" i="12"/>
  <c r="V2475" i="12"/>
  <c r="V2355" i="12"/>
  <c r="V3013" i="12"/>
  <c r="V2953" i="12"/>
  <c r="V2845" i="12"/>
  <c r="V409" i="12"/>
  <c r="V397" i="12"/>
  <c r="V385" i="12"/>
  <c r="V2235" i="12"/>
  <c r="V2187" i="12"/>
  <c r="V2139" i="12"/>
  <c r="V2103" i="12"/>
  <c r="V2067" i="12"/>
  <c r="V1971" i="12"/>
  <c r="V361" i="12"/>
  <c r="V349" i="12"/>
  <c r="V2031" i="12"/>
  <c r="V2223" i="12"/>
  <c r="V2151" i="12"/>
  <c r="V2115" i="12"/>
  <c r="V1983" i="12"/>
  <c r="V3865" i="12"/>
  <c r="V433" i="12"/>
  <c r="V421" i="12"/>
  <c r="V373" i="12"/>
  <c r="V2211" i="12"/>
  <c r="V2163" i="12"/>
  <c r="V2127" i="12"/>
  <c r="V2079" i="12"/>
  <c r="V2055" i="12"/>
  <c r="V2043" i="12"/>
  <c r="V2019" i="12"/>
  <c r="V2007" i="12"/>
  <c r="V1995" i="12"/>
  <c r="V1959" i="12"/>
  <c r="V1947" i="12"/>
  <c r="V1935" i="12"/>
  <c r="V1923" i="12"/>
  <c r="V1911" i="12"/>
  <c r="V1899" i="12"/>
  <c r="V1887" i="12"/>
  <c r="V1875" i="12"/>
  <c r="V1863" i="12"/>
  <c r="V1851" i="12"/>
  <c r="V1839" i="12"/>
  <c r="V1827" i="12"/>
  <c r="V1815" i="12"/>
  <c r="V1803" i="12"/>
  <c r="V1791" i="12"/>
  <c r="V1779" i="12"/>
  <c r="V1767" i="12"/>
  <c r="V1755" i="12"/>
  <c r="V1743" i="12"/>
  <c r="V1731" i="12"/>
  <c r="V1707" i="12"/>
  <c r="V1695" i="12"/>
  <c r="V1671" i="12"/>
  <c r="V1647" i="12"/>
  <c r="V1623" i="12"/>
  <c r="V1599" i="12"/>
  <c r="V1575" i="12"/>
  <c r="V1551" i="12"/>
  <c r="V1515" i="12"/>
  <c r="V1503" i="12"/>
  <c r="V1479" i="12"/>
  <c r="V1455" i="12"/>
  <c r="V1431" i="12"/>
  <c r="V1395" i="12"/>
  <c r="V1371" i="12"/>
  <c r="V1347" i="12"/>
  <c r="V1323" i="12"/>
  <c r="V1311" i="12"/>
  <c r="V1287" i="12"/>
  <c r="V1263" i="12"/>
  <c r="V1239" i="12"/>
  <c r="V1215" i="12"/>
  <c r="V1191" i="12"/>
  <c r="V1167" i="12"/>
  <c r="V1143" i="12"/>
  <c r="V1119" i="12"/>
  <c r="V1095" i="12"/>
  <c r="V1071" i="12"/>
  <c r="V1035" i="12"/>
  <c r="V1011" i="12"/>
  <c r="V999" i="12"/>
  <c r="V975" i="12"/>
  <c r="V951" i="12"/>
  <c r="V927" i="12"/>
  <c r="V891" i="12"/>
  <c r="V867" i="12"/>
  <c r="V843" i="12"/>
  <c r="V771" i="12"/>
  <c r="V3002" i="12"/>
  <c r="V2954" i="12"/>
  <c r="V434" i="12"/>
  <c r="V422" i="12"/>
  <c r="V410" i="12"/>
  <c r="V398" i="12"/>
  <c r="V386" i="12"/>
  <c r="V374" i="12"/>
  <c r="V362" i="12"/>
  <c r="V350" i="12"/>
  <c r="V338" i="12"/>
  <c r="V326" i="12"/>
  <c r="V314" i="12"/>
  <c r="V302" i="12"/>
  <c r="V290" i="12"/>
  <c r="V278" i="12"/>
  <c r="V266" i="12"/>
  <c r="V254" i="12"/>
  <c r="V242" i="12"/>
  <c r="V420" i="12"/>
  <c r="V372" i="12"/>
  <c r="V336" i="12"/>
  <c r="V312" i="12"/>
  <c r="V288" i="12"/>
  <c r="V264" i="12"/>
  <c r="V252" i="12"/>
  <c r="V240" i="12"/>
  <c r="V337" i="12"/>
  <c r="V265" i="12"/>
  <c r="V408" i="12"/>
  <c r="V360" i="12"/>
  <c r="V431" i="12"/>
  <c r="V419" i="12"/>
  <c r="V407" i="12"/>
  <c r="V395" i="12"/>
  <c r="V383" i="12"/>
  <c r="V371" i="12"/>
  <c r="V359" i="12"/>
  <c r="V347" i="12"/>
  <c r="V335" i="12"/>
  <c r="V323" i="12"/>
  <c r="V311" i="12"/>
  <c r="V299" i="12"/>
  <c r="V287" i="12"/>
  <c r="V275" i="12"/>
  <c r="V263" i="12"/>
  <c r="V251" i="12"/>
  <c r="V239" i="12"/>
  <c r="V301" i="12"/>
  <c r="V432" i="12"/>
  <c r="V396" i="12"/>
  <c r="V384" i="12"/>
  <c r="V348" i="12"/>
  <c r="V324" i="12"/>
  <c r="V300" i="12"/>
  <c r="V276" i="12"/>
  <c r="V2854" i="12"/>
  <c r="V2818" i="12"/>
  <c r="V2806" i="12"/>
  <c r="V430" i="12"/>
  <c r="V418" i="12"/>
  <c r="V406" i="12"/>
  <c r="V394" i="12"/>
  <c r="V382" i="12"/>
  <c r="V370" i="12"/>
  <c r="V358" i="12"/>
  <c r="V346" i="12"/>
  <c r="V334" i="12"/>
  <c r="V322" i="12"/>
  <c r="V310" i="12"/>
  <c r="V298" i="12"/>
  <c r="V286" i="12"/>
  <c r="V274" i="12"/>
  <c r="V262" i="12"/>
  <c r="V250" i="12"/>
  <c r="V238" i="12"/>
  <c r="V429" i="12"/>
  <c r="V417" i="12"/>
  <c r="V405" i="12"/>
  <c r="V393" i="12"/>
  <c r="V381" i="12"/>
  <c r="V369" i="12"/>
  <c r="V357" i="12"/>
  <c r="V345" i="12"/>
  <c r="V333" i="12"/>
  <c r="V321" i="12"/>
  <c r="V309" i="12"/>
  <c r="V297" i="12"/>
  <c r="V285" i="12"/>
  <c r="V273" i="12"/>
  <c r="V261" i="12"/>
  <c r="V249" i="12"/>
  <c r="V237" i="12"/>
  <c r="V440" i="12"/>
  <c r="V428" i="12"/>
  <c r="V416" i="12"/>
  <c r="V404" i="12"/>
  <c r="V392" i="12"/>
  <c r="V380" i="12"/>
  <c r="V368" i="12"/>
  <c r="V356" i="12"/>
  <c r="V344" i="12"/>
  <c r="V332" i="12"/>
  <c r="V320" i="12"/>
  <c r="V308" i="12"/>
  <c r="V296" i="12"/>
  <c r="V284" i="12"/>
  <c r="V272" i="12"/>
  <c r="V260" i="12"/>
  <c r="V248" i="12"/>
  <c r="V325" i="12"/>
  <c r="V289" i="12"/>
  <c r="V241" i="12"/>
  <c r="V439" i="12"/>
  <c r="V427" i="12"/>
  <c r="V415" i="12"/>
  <c r="V403" i="12"/>
  <c r="V391" i="12"/>
  <c r="V379" i="12"/>
  <c r="V367" i="12"/>
  <c r="V355" i="12"/>
  <c r="V343" i="12"/>
  <c r="V331" i="12"/>
  <c r="V319" i="12"/>
  <c r="V307" i="12"/>
  <c r="V295" i="12"/>
  <c r="V283" i="12"/>
  <c r="V271" i="12"/>
  <c r="V259" i="12"/>
  <c r="V247" i="12"/>
  <c r="V313" i="12"/>
  <c r="V253" i="12"/>
  <c r="V2994" i="12"/>
  <c r="V2958" i="12"/>
  <c r="V438" i="12"/>
  <c r="V426" i="12"/>
  <c r="V414" i="12"/>
  <c r="V402" i="12"/>
  <c r="V390" i="12"/>
  <c r="V378" i="12"/>
  <c r="V366" i="12"/>
  <c r="V354" i="12"/>
  <c r="V342" i="12"/>
  <c r="V330" i="12"/>
  <c r="V318" i="12"/>
  <c r="V306" i="12"/>
  <c r="V294" i="12"/>
  <c r="V282" i="12"/>
  <c r="V270" i="12"/>
  <c r="V258" i="12"/>
  <c r="V246" i="12"/>
  <c r="V437" i="12"/>
  <c r="V425" i="12"/>
  <c r="V413" i="12"/>
  <c r="V401" i="12"/>
  <c r="V377" i="12"/>
  <c r="V365" i="12"/>
  <c r="V353" i="12"/>
  <c r="V341" i="12"/>
  <c r="V329" i="12"/>
  <c r="V317" i="12"/>
  <c r="V305" i="12"/>
  <c r="V293" i="12"/>
  <c r="V281" i="12"/>
  <c r="V269" i="12"/>
  <c r="V257" i="12"/>
  <c r="V245" i="12"/>
  <c r="V277" i="12"/>
  <c r="V389" i="12"/>
  <c r="V3100" i="12"/>
  <c r="V3004" i="12"/>
  <c r="V436" i="12"/>
  <c r="V424" i="12"/>
  <c r="V412" i="12"/>
  <c r="V400" i="12"/>
  <c r="V388" i="12"/>
  <c r="V376" i="12"/>
  <c r="V364" i="12"/>
  <c r="V352" i="12"/>
  <c r="V340" i="12"/>
  <c r="V328" i="12"/>
  <c r="V316" i="12"/>
  <c r="V304" i="12"/>
  <c r="V292" i="12"/>
  <c r="V280" i="12"/>
  <c r="V268" i="12"/>
  <c r="V256" i="12"/>
  <c r="V244" i="12"/>
  <c r="V1683" i="12"/>
  <c r="V1659" i="12"/>
  <c r="V1635" i="12"/>
  <c r="V1611" i="12"/>
  <c r="V1587" i="12"/>
  <c r="V1563" i="12"/>
  <c r="V1539" i="12"/>
  <c r="V1527" i="12"/>
  <c r="V1491" i="12"/>
  <c r="V1467" i="12"/>
  <c r="V1443" i="12"/>
  <c r="V1419" i="12"/>
  <c r="V1407" i="12"/>
  <c r="V1383" i="12"/>
  <c r="V1359" i="12"/>
  <c r="V1335" i="12"/>
  <c r="V1299" i="12"/>
  <c r="V1275" i="12"/>
  <c r="V1251" i="12"/>
  <c r="V1227" i="12"/>
  <c r="V1203" i="12"/>
  <c r="V1179" i="12"/>
  <c r="V1155" i="12"/>
  <c r="V1131" i="12"/>
  <c r="V1107" i="12"/>
  <c r="V1083" i="12"/>
  <c r="V1059" i="12"/>
  <c r="V1047" i="12"/>
  <c r="V1023" i="12"/>
  <c r="V987" i="12"/>
  <c r="V963" i="12"/>
  <c r="V939" i="12"/>
  <c r="V915" i="12"/>
  <c r="V903" i="12"/>
  <c r="V879" i="12"/>
  <c r="V855" i="12"/>
  <c r="V831" i="12"/>
  <c r="V819" i="12"/>
  <c r="V807" i="12"/>
  <c r="V795" i="12"/>
  <c r="V783" i="12"/>
  <c r="V759" i="12"/>
  <c r="V747" i="12"/>
  <c r="V735" i="12"/>
  <c r="V723" i="12"/>
  <c r="V711" i="12"/>
  <c r="V699" i="12"/>
  <c r="V687" i="12"/>
  <c r="V675" i="12"/>
  <c r="V663" i="12"/>
  <c r="V651" i="12"/>
  <c r="V639" i="12"/>
  <c r="V627" i="12"/>
  <c r="V615" i="12"/>
  <c r="V603" i="12"/>
  <c r="V591" i="12"/>
  <c r="V579" i="12"/>
  <c r="V567" i="12"/>
  <c r="V555" i="12"/>
  <c r="V543" i="12"/>
  <c r="V531" i="12"/>
  <c r="V519" i="12"/>
  <c r="V507" i="12"/>
  <c r="V495" i="12"/>
  <c r="V483" i="12"/>
  <c r="V471" i="12"/>
  <c r="V459" i="12"/>
  <c r="V447" i="12"/>
  <c r="V435" i="12"/>
  <c r="V423" i="12"/>
  <c r="V411" i="12"/>
  <c r="V399" i="12"/>
  <c r="V387" i="12"/>
  <c r="V375" i="12"/>
  <c r="V363" i="12"/>
  <c r="V351" i="12"/>
  <c r="V339" i="12"/>
  <c r="V327" i="12"/>
  <c r="V315" i="12"/>
  <c r="V303" i="12"/>
  <c r="V291" i="12"/>
  <c r="V279" i="12"/>
  <c r="V267" i="12"/>
  <c r="V255" i="12"/>
  <c r="V243" i="12"/>
  <c r="V5342" i="12"/>
  <c r="V5306" i="12"/>
  <c r="V5294" i="12"/>
  <c r="V5893" i="12"/>
  <c r="V5761" i="12"/>
  <c r="V5366" i="12"/>
  <c r="V5845" i="12"/>
  <c r="V5785" i="12"/>
  <c r="V5678" i="12"/>
  <c r="V5318" i="12"/>
  <c r="V5881" i="12"/>
  <c r="V5821" i="12"/>
  <c r="V5738" i="12"/>
  <c r="V5690" i="12"/>
  <c r="V5630" i="12"/>
  <c r="V5606" i="12"/>
  <c r="V5522" i="12"/>
  <c r="V5270" i="12"/>
  <c r="V5869" i="12"/>
  <c r="V5809" i="12"/>
  <c r="V5750" i="12"/>
  <c r="V5702" i="12"/>
  <c r="V5642" i="12"/>
  <c r="V5618" i="12"/>
  <c r="V5558" i="12"/>
  <c r="V5510" i="12"/>
  <c r="V5330" i="12"/>
  <c r="V5833" i="12"/>
  <c r="V5773" i="12"/>
  <c r="V5714" i="12"/>
  <c r="V5654" i="12"/>
  <c r="V5582" i="12"/>
  <c r="V5546" i="12"/>
  <c r="V5486" i="12"/>
  <c r="V5462" i="12"/>
  <c r="V5450" i="12"/>
  <c r="V5414" i="12"/>
  <c r="V5390" i="12"/>
  <c r="V5282" i="12"/>
  <c r="V5857" i="12"/>
  <c r="V5797" i="12"/>
  <c r="V5726" i="12"/>
  <c r="V5666" i="12"/>
  <c r="V5594" i="12"/>
  <c r="V5570" i="12"/>
  <c r="V5534" i="12"/>
  <c r="V5498" i="12"/>
  <c r="V5474" i="12"/>
  <c r="V5438" i="12"/>
  <c r="V5426" i="12"/>
  <c r="V5402" i="12"/>
  <c r="V5378" i="12"/>
  <c r="V5354" i="12"/>
  <c r="V5222" i="12"/>
  <c r="V5114" i="12"/>
  <c r="V4994" i="12"/>
  <c r="V4874" i="12"/>
  <c r="V4754" i="12"/>
  <c r="V4622" i="12"/>
  <c r="V4514" i="12"/>
  <c r="V4406" i="12"/>
  <c r="V4310" i="12"/>
  <c r="V4190" i="12"/>
  <c r="V4070" i="12"/>
  <c r="V3950" i="12"/>
  <c r="V3842" i="12"/>
  <c r="V3746" i="12"/>
  <c r="V3626" i="12"/>
  <c r="V3506" i="12"/>
  <c r="V3398" i="12"/>
  <c r="V3266" i="12"/>
  <c r="V3062" i="12"/>
  <c r="V5895" i="12"/>
  <c r="V5883" i="12"/>
  <c r="V5871" i="12"/>
  <c r="V5859" i="12"/>
  <c r="V5847" i="12"/>
  <c r="V5835" i="12"/>
  <c r="V5823" i="12"/>
  <c r="V5811" i="12"/>
  <c r="V5799" i="12"/>
  <c r="V5787" i="12"/>
  <c r="V5775" i="12"/>
  <c r="V5763" i="12"/>
  <c r="V5752" i="12"/>
  <c r="V5740" i="12"/>
  <c r="V5728" i="12"/>
  <c r="V5716" i="12"/>
  <c r="V5704" i="12"/>
  <c r="V5692" i="12"/>
  <c r="V5680" i="12"/>
  <c r="V5668" i="12"/>
  <c r="V5656" i="12"/>
  <c r="V5644" i="12"/>
  <c r="V5632" i="12"/>
  <c r="V5620" i="12"/>
  <c r="V5608" i="12"/>
  <c r="V5596" i="12"/>
  <c r="V5584" i="12"/>
  <c r="V5572" i="12"/>
  <c r="V5560" i="12"/>
  <c r="V5548" i="12"/>
  <c r="V5536" i="12"/>
  <c r="V5524" i="12"/>
  <c r="V5512" i="12"/>
  <c r="V5500" i="12"/>
  <c r="V5488" i="12"/>
  <c r="V5476" i="12"/>
  <c r="V5464" i="12"/>
  <c r="V5452" i="12"/>
  <c r="V5440" i="12"/>
  <c r="V5428" i="12"/>
  <c r="V5416" i="12"/>
  <c r="V5404" i="12"/>
  <c r="V5392" i="12"/>
  <c r="V5380" i="12"/>
  <c r="V5368" i="12"/>
  <c r="V5356" i="12"/>
  <c r="V5344" i="12"/>
  <c r="V5332" i="12"/>
  <c r="V5320" i="12"/>
  <c r="V5308" i="12"/>
  <c r="V5296" i="12"/>
  <c r="V5284" i="12"/>
  <c r="V5210" i="12"/>
  <c r="V5090" i="12"/>
  <c r="V4982" i="12"/>
  <c r="V4862" i="12"/>
  <c r="V4766" i="12"/>
  <c r="V4658" i="12"/>
  <c r="V4538" i="12"/>
  <c r="V4418" i="12"/>
  <c r="V4298" i="12"/>
  <c r="V4142" i="12"/>
  <c r="V3998" i="12"/>
  <c r="V3854" i="12"/>
  <c r="V3674" i="12"/>
  <c r="V3566" i="12"/>
  <c r="V3422" i="12"/>
  <c r="V3290" i="12"/>
  <c r="V3158" i="12"/>
  <c r="V3026" i="12"/>
  <c r="V5856" i="12"/>
  <c r="V5749" i="12"/>
  <c r="V5653" i="12"/>
  <c r="V5521" i="12"/>
  <c r="V5401" i="12"/>
  <c r="V5317" i="12"/>
  <c r="V5221" i="12"/>
  <c r="V5137" i="12"/>
  <c r="V4993" i="12"/>
  <c r="V4909" i="12"/>
  <c r="V4813" i="12"/>
  <c r="V4729" i="12"/>
  <c r="V4657" i="12"/>
  <c r="V4561" i="12"/>
  <c r="V4465" i="12"/>
  <c r="V4393" i="12"/>
  <c r="V4321" i="12"/>
  <c r="V4249" i="12"/>
  <c r="V4177" i="12"/>
  <c r="V4105" i="12"/>
  <c r="V4009" i="12"/>
  <c r="V3925" i="12"/>
  <c r="V5867" i="12"/>
  <c r="V5795" i="12"/>
  <c r="V5724" i="12"/>
  <c r="V5616" i="12"/>
  <c r="V5532" i="12"/>
  <c r="V5448" i="12"/>
  <c r="V5364" i="12"/>
  <c r="V5280" i="12"/>
  <c r="V5208" i="12"/>
  <c r="V5196" i="12"/>
  <c r="V5124" i="12"/>
  <c r="V5112" i="12"/>
  <c r="V5100" i="12"/>
  <c r="V5088" i="12"/>
  <c r="V5076" i="12"/>
  <c r="V5064" i="12"/>
  <c r="V5052" i="12"/>
  <c r="V5040" i="12"/>
  <c r="V5198" i="12"/>
  <c r="V5078" i="12"/>
  <c r="V4958" i="12"/>
  <c r="V4838" i="12"/>
  <c r="V4730" i="12"/>
  <c r="V4610" i="12"/>
  <c r="V4502" i="12"/>
  <c r="V4370" i="12"/>
  <c r="V4250" i="12"/>
  <c r="V4118" i="12"/>
  <c r="V4022" i="12"/>
  <c r="V3914" i="12"/>
  <c r="V3794" i="12"/>
  <c r="V3686" i="12"/>
  <c r="V3578" i="12"/>
  <c r="V3458" i="12"/>
  <c r="V3350" i="12"/>
  <c r="V3230" i="12"/>
  <c r="V3134" i="12"/>
  <c r="V3050" i="12"/>
  <c r="V5892" i="12"/>
  <c r="V5784" i="12"/>
  <c r="V5689" i="12"/>
  <c r="V5593" i="12"/>
  <c r="V5461" i="12"/>
  <c r="V5365" i="12"/>
  <c r="V5281" i="12"/>
  <c r="V5209" i="12"/>
  <c r="V5125" i="12"/>
  <c r="V5029" i="12"/>
  <c r="V4933" i="12"/>
  <c r="V4849" i="12"/>
  <c r="V4753" i="12"/>
  <c r="V4669" i="12"/>
  <c r="V4585" i="12"/>
  <c r="V4525" i="12"/>
  <c r="V4453" i="12"/>
  <c r="V4381" i="12"/>
  <c r="V4285" i="12"/>
  <c r="V4201" i="12"/>
  <c r="V4129" i="12"/>
  <c r="V4057" i="12"/>
  <c r="V3973" i="12"/>
  <c r="V3877" i="12"/>
  <c r="V5831" i="12"/>
  <c r="V5748" i="12"/>
  <c r="V5664" i="12"/>
  <c r="V5592" i="12"/>
  <c r="V5508" i="12"/>
  <c r="V5424" i="12"/>
  <c r="V5352" i="12"/>
  <c r="V5268" i="12"/>
  <c r="V5172" i="12"/>
  <c r="V5866" i="12"/>
  <c r="V5806" i="12"/>
  <c r="V5735" i="12"/>
  <c r="V5663" i="12"/>
  <c r="V5591" i="12"/>
  <c r="V5531" i="12"/>
  <c r="V5471" i="12"/>
  <c r="V5411" i="12"/>
  <c r="V5327" i="12"/>
  <c r="V5159" i="12"/>
  <c r="V5258" i="12"/>
  <c r="V5150" i="12"/>
  <c r="V5030" i="12"/>
  <c r="V4922" i="12"/>
  <c r="V4826" i="12"/>
  <c r="V4694" i="12"/>
  <c r="V4586" i="12"/>
  <c r="V4490" i="12"/>
  <c r="V4394" i="12"/>
  <c r="V4286" i="12"/>
  <c r="V4154" i="12"/>
  <c r="V4058" i="12"/>
  <c r="V3938" i="12"/>
  <c r="V3830" i="12"/>
  <c r="V3734" i="12"/>
  <c r="V3614" i="12"/>
  <c r="V3494" i="12"/>
  <c r="V3374" i="12"/>
  <c r="V3278" i="12"/>
  <c r="V3182" i="12"/>
  <c r="V3086" i="12"/>
  <c r="V2966" i="12"/>
  <c r="V5796" i="12"/>
  <c r="V5701" i="12"/>
  <c r="V5605" i="12"/>
  <c r="V5485" i="12"/>
  <c r="V5377" i="12"/>
  <c r="V5305" i="12"/>
  <c r="V5185" i="12"/>
  <c r="V5089" i="12"/>
  <c r="V5017" i="12"/>
  <c r="V4945" i="12"/>
  <c r="V4861" i="12"/>
  <c r="V4765" i="12"/>
  <c r="V4681" i="12"/>
  <c r="V4597" i="12"/>
  <c r="V4513" i="12"/>
  <c r="V4441" i="12"/>
  <c r="V4369" i="12"/>
  <c r="V4309" i="12"/>
  <c r="V4213" i="12"/>
  <c r="V4141" i="12"/>
  <c r="V4069" i="12"/>
  <c r="V3997" i="12"/>
  <c r="V3913" i="12"/>
  <c r="V5855" i="12"/>
  <c r="V5783" i="12"/>
  <c r="V5712" i="12"/>
  <c r="V5628" i="12"/>
  <c r="V5556" i="12"/>
  <c r="V5484" i="12"/>
  <c r="V5400" i="12"/>
  <c r="V5304" i="12"/>
  <c r="V5232" i="12"/>
  <c r="V5136" i="12"/>
  <c r="V5854" i="12"/>
  <c r="V5782" i="12"/>
  <c r="V5711" i="12"/>
  <c r="V5651" i="12"/>
  <c r="V5579" i="12"/>
  <c r="V5519" i="12"/>
  <c r="V5459" i="12"/>
  <c r="V5399" i="12"/>
  <c r="V5339" i="12"/>
  <c r="V5279" i="12"/>
  <c r="V5195" i="12"/>
  <c r="V5174" i="12"/>
  <c r="V5066" i="12"/>
  <c r="V4946" i="12"/>
  <c r="V4850" i="12"/>
  <c r="V4706" i="12"/>
  <c r="V4598" i="12"/>
  <c r="V4478" i="12"/>
  <c r="V4382" i="12"/>
  <c r="V4262" i="12"/>
  <c r="V4166" i="12"/>
  <c r="V4046" i="12"/>
  <c r="V3926" i="12"/>
  <c r="V3806" i="12"/>
  <c r="V3710" i="12"/>
  <c r="V3590" i="12"/>
  <c r="V3482" i="12"/>
  <c r="V3362" i="12"/>
  <c r="V3254" i="12"/>
  <c r="V3146" i="12"/>
  <c r="V3014" i="12"/>
  <c r="V5868" i="12"/>
  <c r="V5772" i="12"/>
  <c r="V5677" i="12"/>
  <c r="V5581" i="12"/>
  <c r="V5473" i="12"/>
  <c r="V5389" i="12"/>
  <c r="V5293" i="12"/>
  <c r="V5149" i="12"/>
  <c r="V5065" i="12"/>
  <c r="V4981" i="12"/>
  <c r="V4897" i="12"/>
  <c r="V4789" i="12"/>
  <c r="V4717" i="12"/>
  <c r="V4645" i="12"/>
  <c r="V4573" i="12"/>
  <c r="V4501" i="12"/>
  <c r="V4405" i="12"/>
  <c r="V4333" i="12"/>
  <c r="V4261" i="12"/>
  <c r="V4189" i="12"/>
  <c r="V4117" i="12"/>
  <c r="V4045" i="12"/>
  <c r="V3985" i="12"/>
  <c r="V3889" i="12"/>
  <c r="V5819" i="12"/>
  <c r="V5760" i="12"/>
  <c r="V5676" i="12"/>
  <c r="V5604" i="12"/>
  <c r="V5544" i="12"/>
  <c r="V5460" i="12"/>
  <c r="V5388" i="12"/>
  <c r="V5328" i="12"/>
  <c r="V5244" i="12"/>
  <c r="V5148" i="12"/>
  <c r="V5842" i="12"/>
  <c r="V5794" i="12"/>
  <c r="V5747" i="12"/>
  <c r="V5687" i="12"/>
  <c r="V5627" i="12"/>
  <c r="V5567" i="12"/>
  <c r="V5495" i="12"/>
  <c r="V5423" i="12"/>
  <c r="V5363" i="12"/>
  <c r="V5303" i="12"/>
  <c r="V5255" i="12"/>
  <c r="V5219" i="12"/>
  <c r="V5183" i="12"/>
  <c r="V5889" i="12"/>
  <c r="V5186" i="12"/>
  <c r="V5102" i="12"/>
  <c r="V5006" i="12"/>
  <c r="V4898" i="12"/>
  <c r="V4802" i="12"/>
  <c r="V4742" i="12"/>
  <c r="V4646" i="12"/>
  <c r="V4562" i="12"/>
  <c r="V4454" i="12"/>
  <c r="V4346" i="12"/>
  <c r="V4274" i="12"/>
  <c r="V4214" i="12"/>
  <c r="V4130" i="12"/>
  <c r="V4034" i="12"/>
  <c r="V3974" i="12"/>
  <c r="V3878" i="12"/>
  <c r="V3782" i="12"/>
  <c r="V3698" i="12"/>
  <c r="V3602" i="12"/>
  <c r="V3518" i="12"/>
  <c r="V3434" i="12"/>
  <c r="V3338" i="12"/>
  <c r="V3242" i="12"/>
  <c r="V3170" i="12"/>
  <c r="V3098" i="12"/>
  <c r="V3038" i="12"/>
  <c r="V5880" i="12"/>
  <c r="V5808" i="12"/>
  <c r="V5713" i="12"/>
  <c r="V5617" i="12"/>
  <c r="V5557" i="12"/>
  <c r="V5497" i="12"/>
  <c r="V5413" i="12"/>
  <c r="V5329" i="12"/>
  <c r="V5233" i="12"/>
  <c r="V5173" i="12"/>
  <c r="V5101" i="12"/>
  <c r="V5041" i="12"/>
  <c r="V4957" i="12"/>
  <c r="V4873" i="12"/>
  <c r="V4801" i="12"/>
  <c r="V4741" i="12"/>
  <c r="V4693" i="12"/>
  <c r="V4609" i="12"/>
  <c r="V4549" i="12"/>
  <c r="V4489" i="12"/>
  <c r="V4417" i="12"/>
  <c r="V4357" i="12"/>
  <c r="V4273" i="12"/>
  <c r="V4237" i="12"/>
  <c r="V4165" i="12"/>
  <c r="V4081" i="12"/>
  <c r="V4021" i="12"/>
  <c r="V3949" i="12"/>
  <c r="V3901" i="12"/>
  <c r="V5879" i="12"/>
  <c r="V5807" i="12"/>
  <c r="V5736" i="12"/>
  <c r="V5688" i="12"/>
  <c r="V5652" i="12"/>
  <c r="V5580" i="12"/>
  <c r="V5520" i="12"/>
  <c r="V5472" i="12"/>
  <c r="V5412" i="12"/>
  <c r="V5340" i="12"/>
  <c r="V5292" i="12"/>
  <c r="V5220" i="12"/>
  <c r="V5160" i="12"/>
  <c r="V5878" i="12"/>
  <c r="V5818" i="12"/>
  <c r="V5759" i="12"/>
  <c r="V5699" i="12"/>
  <c r="V5639" i="12"/>
  <c r="V5603" i="12"/>
  <c r="V5543" i="12"/>
  <c r="V5483" i="12"/>
  <c r="V5435" i="12"/>
  <c r="V5387" i="12"/>
  <c r="V5351" i="12"/>
  <c r="V5291" i="12"/>
  <c r="V5267" i="12"/>
  <c r="V5231" i="12"/>
  <c r="V5207" i="12"/>
  <c r="V5171" i="12"/>
  <c r="V5877" i="12"/>
  <c r="V5234" i="12"/>
  <c r="V5138" i="12"/>
  <c r="V5054" i="12"/>
  <c r="V4970" i="12"/>
  <c r="V4886" i="12"/>
  <c r="V4790" i="12"/>
  <c r="V4718" i="12"/>
  <c r="V4634" i="12"/>
  <c r="V4526" i="12"/>
  <c r="V4442" i="12"/>
  <c r="V4334" i="12"/>
  <c r="V4238" i="12"/>
  <c r="V4178" i="12"/>
  <c r="V4094" i="12"/>
  <c r="V3986" i="12"/>
  <c r="V3902" i="12"/>
  <c r="V3818" i="12"/>
  <c r="V3722" i="12"/>
  <c r="V3638" i="12"/>
  <c r="V3554" i="12"/>
  <c r="V3470" i="12"/>
  <c r="V3386" i="12"/>
  <c r="V3302" i="12"/>
  <c r="V3218" i="12"/>
  <c r="V3122" i="12"/>
  <c r="V3074" i="12"/>
  <c r="V2978" i="12"/>
  <c r="V5820" i="12"/>
  <c r="V5725" i="12"/>
  <c r="V5629" i="12"/>
  <c r="V5569" i="12"/>
  <c r="V5509" i="12"/>
  <c r="V5425" i="12"/>
  <c r="V5353" i="12"/>
  <c r="V5269" i="12"/>
  <c r="V5197" i="12"/>
  <c r="V5113" i="12"/>
  <c r="V5053" i="12"/>
  <c r="V4969" i="12"/>
  <c r="V4885" i="12"/>
  <c r="V4837" i="12"/>
  <c r="V4777" i="12"/>
  <c r="V4705" i="12"/>
  <c r="V4621" i="12"/>
  <c r="V4537" i="12"/>
  <c r="V4477" i="12"/>
  <c r="V4429" i="12"/>
  <c r="V4345" i="12"/>
  <c r="V4297" i="12"/>
  <c r="V4225" i="12"/>
  <c r="V4153" i="12"/>
  <c r="V4093" i="12"/>
  <c r="V4033" i="12"/>
  <c r="V3961" i="12"/>
  <c r="V3937" i="12"/>
  <c r="V5891" i="12"/>
  <c r="V5843" i="12"/>
  <c r="V5771" i="12"/>
  <c r="V5700" i="12"/>
  <c r="V5640" i="12"/>
  <c r="V5568" i="12"/>
  <c r="V5496" i="12"/>
  <c r="V5436" i="12"/>
  <c r="V5376" i="12"/>
  <c r="V5316" i="12"/>
  <c r="V5256" i="12"/>
  <c r="V5184" i="12"/>
  <c r="V5890" i="12"/>
  <c r="V5830" i="12"/>
  <c r="V5770" i="12"/>
  <c r="V5723" i="12"/>
  <c r="V5675" i="12"/>
  <c r="V5615" i="12"/>
  <c r="V5555" i="12"/>
  <c r="V5507" i="12"/>
  <c r="V5447" i="12"/>
  <c r="V5375" i="12"/>
  <c r="V5315" i="12"/>
  <c r="V5243" i="12"/>
  <c r="V5886" i="12"/>
  <c r="V5874" i="12"/>
  <c r="V5862" i="12"/>
  <c r="V5850" i="12"/>
  <c r="V5838" i="12"/>
  <c r="V5162" i="12"/>
  <c r="V5042" i="12"/>
  <c r="V4934" i="12"/>
  <c r="V4814" i="12"/>
  <c r="V4682" i="12"/>
  <c r="V4574" i="12"/>
  <c r="V4466" i="12"/>
  <c r="V4358" i="12"/>
  <c r="V4226" i="12"/>
  <c r="V4106" i="12"/>
  <c r="V4010" i="12"/>
  <c r="V3890" i="12"/>
  <c r="V3770" i="12"/>
  <c r="V3662" i="12"/>
  <c r="V3542" i="12"/>
  <c r="V3446" i="12"/>
  <c r="V3326" i="12"/>
  <c r="V3206" i="12"/>
  <c r="V5844" i="12"/>
  <c r="V5665" i="12"/>
  <c r="V5545" i="12"/>
  <c r="V5449" i="12"/>
  <c r="V5341" i="12"/>
  <c r="V5245" i="12"/>
  <c r="V5161" i="12"/>
  <c r="V5077" i="12"/>
  <c r="V5005" i="12"/>
  <c r="V4921" i="12"/>
  <c r="V4825" i="12"/>
  <c r="V4633" i="12"/>
  <c r="V5897" i="12"/>
  <c r="V5885" i="12"/>
  <c r="V5873" i="12"/>
  <c r="V5861" i="12"/>
  <c r="V5849" i="12"/>
  <c r="V5837" i="12"/>
  <c r="V5825" i="12"/>
  <c r="V5813" i="12"/>
  <c r="V5801" i="12"/>
  <c r="V5789" i="12"/>
  <c r="V5777" i="12"/>
  <c r="V5765" i="12"/>
  <c r="V5754" i="12"/>
  <c r="V5742" i="12"/>
  <c r="V5730" i="12"/>
  <c r="V5718" i="12"/>
  <c r="V5706" i="12"/>
  <c r="V5694" i="12"/>
  <c r="V5682" i="12"/>
  <c r="V5670" i="12"/>
  <c r="V5658" i="12"/>
  <c r="V5646" i="12"/>
  <c r="V5634" i="12"/>
  <c r="V5622" i="12"/>
  <c r="V5610" i="12"/>
  <c r="V5598" i="12"/>
  <c r="V5586" i="12"/>
  <c r="V5574" i="12"/>
  <c r="V5562" i="12"/>
  <c r="V5550" i="12"/>
  <c r="V5538" i="12"/>
  <c r="V5526" i="12"/>
  <c r="V5514" i="12"/>
  <c r="V5502" i="12"/>
  <c r="V5490" i="12"/>
  <c r="V5478" i="12"/>
  <c r="V5466" i="12"/>
  <c r="V5454" i="12"/>
  <c r="V5442" i="12"/>
  <c r="V5430" i="12"/>
  <c r="V5418" i="12"/>
  <c r="V5406" i="12"/>
  <c r="V5394" i="12"/>
  <c r="V5382" i="12"/>
  <c r="V5370" i="12"/>
  <c r="V5358" i="12"/>
  <c r="V5346" i="12"/>
  <c r="V5334" i="12"/>
  <c r="V5322" i="12"/>
  <c r="V5246" i="12"/>
  <c r="V5126" i="12"/>
  <c r="V5018" i="12"/>
  <c r="V4910" i="12"/>
  <c r="V4778" i="12"/>
  <c r="V4670" i="12"/>
  <c r="V4550" i="12"/>
  <c r="V4430" i="12"/>
  <c r="V4322" i="12"/>
  <c r="V4202" i="12"/>
  <c r="V4082" i="12"/>
  <c r="V3962" i="12"/>
  <c r="V3866" i="12"/>
  <c r="V3758" i="12"/>
  <c r="V3650" i="12"/>
  <c r="V3530" i="12"/>
  <c r="V3410" i="12"/>
  <c r="V3314" i="12"/>
  <c r="V3194" i="12"/>
  <c r="V3110" i="12"/>
  <c r="V2990" i="12"/>
  <c r="V5832" i="12"/>
  <c r="V5737" i="12"/>
  <c r="V5641" i="12"/>
  <c r="V5533" i="12"/>
  <c r="V5437" i="12"/>
  <c r="V5257" i="12"/>
  <c r="V5896" i="12"/>
  <c r="V5884" i="12"/>
  <c r="V5872" i="12"/>
  <c r="V5860" i="12"/>
  <c r="V5848" i="12"/>
  <c r="V5836" i="12"/>
  <c r="V5824" i="12"/>
  <c r="V5812" i="12"/>
  <c r="V5800" i="12"/>
  <c r="V5788" i="12"/>
  <c r="V5776" i="12"/>
  <c r="V5764" i="12"/>
  <c r="V5753" i="12"/>
  <c r="V5741" i="12"/>
  <c r="V5729" i="12"/>
  <c r="V5717" i="12"/>
  <c r="V5705" i="12"/>
  <c r="V5693" i="12"/>
  <c r="V5681" i="12"/>
  <c r="V5669" i="12"/>
  <c r="V5657" i="12"/>
  <c r="V5645" i="12"/>
  <c r="V5633" i="12"/>
  <c r="V5621" i="12"/>
  <c r="V5609" i="12"/>
  <c r="V5597" i="12"/>
  <c r="V5585" i="12"/>
  <c r="V5573" i="12"/>
  <c r="V5561" i="12"/>
  <c r="V5549" i="12"/>
  <c r="V5537" i="12"/>
  <c r="V5525" i="12"/>
  <c r="V5513" i="12"/>
  <c r="V5501" i="12"/>
  <c r="V5489" i="12"/>
  <c r="V5477" i="12"/>
  <c r="V5465" i="12"/>
  <c r="V5453" i="12"/>
  <c r="V5441" i="12"/>
  <c r="V5429" i="12"/>
  <c r="V5417" i="12"/>
  <c r="V5405" i="12"/>
  <c r="V5393" i="12"/>
  <c r="V5381" i="12"/>
  <c r="V5369" i="12"/>
  <c r="V5357" i="12"/>
  <c r="V5345" i="12"/>
  <c r="V5333" i="12"/>
  <c r="V5321" i="12"/>
  <c r="V5309" i="12"/>
  <c r="V5297" i="12"/>
  <c r="V5285" i="12"/>
  <c r="V5273" i="12"/>
  <c r="V5261" i="12"/>
  <c r="V5249" i="12"/>
  <c r="V5237" i="12"/>
  <c r="V5225" i="12"/>
  <c r="V5213" i="12"/>
  <c r="V5201" i="12"/>
  <c r="V5272" i="12"/>
  <c r="V5260" i="12"/>
  <c r="V5248" i="12"/>
  <c r="V5236" i="12"/>
  <c r="V5224" i="12"/>
  <c r="V5212" i="12"/>
  <c r="V5200" i="12"/>
  <c r="V5188" i="12"/>
  <c r="V5176" i="12"/>
  <c r="V5164" i="12"/>
  <c r="V5152" i="12"/>
  <c r="V5140" i="12"/>
  <c r="V5128" i="12"/>
  <c r="V5116" i="12"/>
  <c r="V5104" i="12"/>
  <c r="V5092" i="12"/>
  <c r="V5080" i="12"/>
  <c r="V5068" i="12"/>
  <c r="V5056" i="12"/>
  <c r="V5044" i="12"/>
  <c r="V5032" i="12"/>
  <c r="V5020" i="12"/>
  <c r="V5008" i="12"/>
  <c r="V4996" i="12"/>
  <c r="V4984" i="12"/>
  <c r="V4972" i="12"/>
  <c r="V4960" i="12"/>
  <c r="V4948" i="12"/>
  <c r="V4936" i="12"/>
  <c r="V4924" i="12"/>
  <c r="V4912" i="12"/>
  <c r="V4900" i="12"/>
  <c r="V4888" i="12"/>
  <c r="V4876" i="12"/>
  <c r="V4864" i="12"/>
  <c r="V4852" i="12"/>
  <c r="V4840" i="12"/>
  <c r="V4828" i="12"/>
  <c r="V4816" i="12"/>
  <c r="V4804" i="12"/>
  <c r="V4792" i="12"/>
  <c r="V4780" i="12"/>
  <c r="V4768" i="12"/>
  <c r="V4756" i="12"/>
  <c r="V4744" i="12"/>
  <c r="V4732" i="12"/>
  <c r="V4720" i="12"/>
  <c r="V4708" i="12"/>
  <c r="V4696" i="12"/>
  <c r="V4684" i="12"/>
  <c r="V4672" i="12"/>
  <c r="V4660" i="12"/>
  <c r="V4648" i="12"/>
  <c r="V4636" i="12"/>
  <c r="V4624" i="12"/>
  <c r="V4612" i="12"/>
  <c r="V4600" i="12"/>
  <c r="V4588" i="12"/>
  <c r="V4576" i="12"/>
  <c r="V4564" i="12"/>
  <c r="V4552" i="12"/>
  <c r="V4540" i="12"/>
  <c r="V4528" i="12"/>
  <c r="V4516" i="12"/>
  <c r="V4504" i="12"/>
  <c r="V4492" i="12"/>
  <c r="V4480" i="12"/>
  <c r="V4468" i="12"/>
  <c r="V4456" i="12"/>
  <c r="V4444" i="12"/>
  <c r="V4432" i="12"/>
  <c r="V4420" i="12"/>
  <c r="V4408" i="12"/>
  <c r="V4396" i="12"/>
  <c r="V4384" i="12"/>
  <c r="V4372" i="12"/>
  <c r="V4360" i="12"/>
  <c r="V4348" i="12"/>
  <c r="V4336" i="12"/>
  <c r="V4324" i="12"/>
  <c r="V4312" i="12"/>
  <c r="V4300" i="12"/>
  <c r="V4288" i="12"/>
  <c r="V4276" i="12"/>
  <c r="V4264" i="12"/>
  <c r="V2942" i="12"/>
  <c r="V3853" i="12"/>
  <c r="V3841" i="12"/>
  <c r="V3829" i="12"/>
  <c r="V3817" i="12"/>
  <c r="V3805" i="12"/>
  <c r="V3793" i="12"/>
  <c r="V3781" i="12"/>
  <c r="V3769" i="12"/>
  <c r="V3757" i="12"/>
  <c r="V3745" i="12"/>
  <c r="V3733" i="12"/>
  <c r="V3721" i="12"/>
  <c r="V3709" i="12"/>
  <c r="V3697" i="12"/>
  <c r="V3685" i="12"/>
  <c r="V3673" i="12"/>
  <c r="V3661" i="12"/>
  <c r="V3649" i="12"/>
  <c r="V3637" i="12"/>
  <c r="V3625" i="12"/>
  <c r="V3613" i="12"/>
  <c r="V3601" i="12"/>
  <c r="V3589" i="12"/>
  <c r="V3577" i="12"/>
  <c r="V3565" i="12"/>
  <c r="V3553" i="12"/>
  <c r="V3541" i="12"/>
  <c r="V3529" i="12"/>
  <c r="V3517" i="12"/>
  <c r="V3505" i="12"/>
  <c r="V3493" i="12"/>
  <c r="V3481" i="12"/>
  <c r="V3469" i="12"/>
  <c r="V3457" i="12"/>
  <c r="V3445" i="12"/>
  <c r="V3433" i="12"/>
  <c r="V3421" i="12"/>
  <c r="V3409" i="12"/>
  <c r="V3397" i="12"/>
  <c r="V3385" i="12"/>
  <c r="V3373" i="12"/>
  <c r="V3361" i="12"/>
  <c r="V3349" i="12"/>
  <c r="V3337" i="12"/>
  <c r="V3325" i="12"/>
  <c r="V3313" i="12"/>
  <c r="V3301" i="12"/>
  <c r="V3289" i="12"/>
  <c r="V3277" i="12"/>
  <c r="V3265" i="12"/>
  <c r="V3253" i="12"/>
  <c r="V3241" i="12"/>
  <c r="V3229" i="12"/>
  <c r="V3217" i="12"/>
  <c r="V3205" i="12"/>
  <c r="V3193" i="12"/>
  <c r="V3181" i="12"/>
  <c r="V3169" i="12"/>
  <c r="V3157" i="12"/>
  <c r="V3145" i="12"/>
  <c r="V3133" i="12"/>
  <c r="V3121" i="12"/>
  <c r="V3109" i="12"/>
  <c r="V3097" i="12"/>
  <c r="V3085" i="12"/>
  <c r="V3073" i="12"/>
  <c r="V3061" i="12"/>
  <c r="V3049" i="12"/>
  <c r="V3037" i="12"/>
  <c r="V3025" i="12"/>
  <c r="V3001" i="12"/>
  <c r="V2989" i="12"/>
  <c r="V2977" i="12"/>
  <c r="V2965" i="12"/>
  <c r="V5028" i="12"/>
  <c r="V5016" i="12"/>
  <c r="V5004" i="12"/>
  <c r="V4992" i="12"/>
  <c r="V4980" i="12"/>
  <c r="V4968" i="12"/>
  <c r="V4956" i="12"/>
  <c r="V4944" i="12"/>
  <c r="V4932" i="12"/>
  <c r="V4920" i="12"/>
  <c r="V4908" i="12"/>
  <c r="V4896" i="12"/>
  <c r="V4884" i="12"/>
  <c r="V4872" i="12"/>
  <c r="V4860" i="12"/>
  <c r="V4848" i="12"/>
  <c r="V4836" i="12"/>
  <c r="V4824" i="12"/>
  <c r="V4812" i="12"/>
  <c r="V4800" i="12"/>
  <c r="V4788" i="12"/>
  <c r="V4776" i="12"/>
  <c r="V4764" i="12"/>
  <c r="V4752" i="12"/>
  <c r="V4740" i="12"/>
  <c r="V4728" i="12"/>
  <c r="V4716" i="12"/>
  <c r="V4704" i="12"/>
  <c r="V4692" i="12"/>
  <c r="V4680" i="12"/>
  <c r="V4668" i="12"/>
  <c r="V4656" i="12"/>
  <c r="V4644" i="12"/>
  <c r="V4632" i="12"/>
  <c r="V4620" i="12"/>
  <c r="V4608" i="12"/>
  <c r="V4596" i="12"/>
  <c r="V4584" i="12"/>
  <c r="V4572" i="12"/>
  <c r="V4560" i="12"/>
  <c r="V4548" i="12"/>
  <c r="V4536" i="12"/>
  <c r="V4524" i="12"/>
  <c r="V4512" i="12"/>
  <c r="V4500" i="12"/>
  <c r="V4488" i="12"/>
  <c r="V4476" i="12"/>
  <c r="V4464" i="12"/>
  <c r="V4452" i="12"/>
  <c r="V4440" i="12"/>
  <c r="V4428" i="12"/>
  <c r="V4416" i="12"/>
  <c r="V4404" i="12"/>
  <c r="V4392" i="12"/>
  <c r="V4380" i="12"/>
  <c r="V4368" i="12"/>
  <c r="V4356" i="12"/>
  <c r="V4344" i="12"/>
  <c r="V4332" i="12"/>
  <c r="V4320" i="12"/>
  <c r="V4308" i="12"/>
  <c r="V4296" i="12"/>
  <c r="V4284" i="12"/>
  <c r="V4272" i="12"/>
  <c r="V4260" i="12"/>
  <c r="V4248" i="12"/>
  <c r="V4236" i="12"/>
  <c r="V4224" i="12"/>
  <c r="V4212" i="12"/>
  <c r="V4200" i="12"/>
  <c r="V4188" i="12"/>
  <c r="V4176" i="12"/>
  <c r="V4164" i="12"/>
  <c r="V4152" i="12"/>
  <c r="V4140" i="12"/>
  <c r="V5147" i="12"/>
  <c r="V5135" i="12"/>
  <c r="V5123" i="12"/>
  <c r="V5111" i="12"/>
  <c r="V5099" i="12"/>
  <c r="V5087" i="12"/>
  <c r="V5075" i="12"/>
  <c r="V5063" i="12"/>
  <c r="V5051" i="12"/>
  <c r="V5039" i="12"/>
  <c r="V5027" i="12"/>
  <c r="V5015" i="12"/>
  <c r="V5003" i="12"/>
  <c r="V4991" i="12"/>
  <c r="V4979" i="12"/>
  <c r="V4967" i="12"/>
  <c r="V4955" i="12"/>
  <c r="V4943" i="12"/>
  <c r="V4931" i="12"/>
  <c r="V4919" i="12"/>
  <c r="V4907" i="12"/>
  <c r="V4895" i="12"/>
  <c r="V4883" i="12"/>
  <c r="V4871" i="12"/>
  <c r="V4859" i="12"/>
  <c r="V4847" i="12"/>
  <c r="V4835" i="12"/>
  <c r="V4823" i="12"/>
  <c r="V4811" i="12"/>
  <c r="V4799" i="12"/>
  <c r="V4787" i="12"/>
  <c r="V4775" i="12"/>
  <c r="V4763" i="12"/>
  <c r="V4751" i="12"/>
  <c r="V4739" i="12"/>
  <c r="V4727" i="12"/>
  <c r="V4715" i="12"/>
  <c r="V4703" i="12"/>
  <c r="V4691" i="12"/>
  <c r="V4679" i="12"/>
  <c r="V4667" i="12"/>
  <c r="V4655" i="12"/>
  <c r="V4643" i="12"/>
  <c r="V4631" i="12"/>
  <c r="V4619" i="12"/>
  <c r="V4607" i="12"/>
  <c r="V4595" i="12"/>
  <c r="V4583" i="12"/>
  <c r="V4571" i="12"/>
  <c r="V4559" i="12"/>
  <c r="V4547" i="12"/>
  <c r="V4535" i="12"/>
  <c r="V4523" i="12"/>
  <c r="V4511" i="12"/>
  <c r="V4499" i="12"/>
  <c r="V4487" i="12"/>
  <c r="V4475" i="12"/>
  <c r="V4463" i="12"/>
  <c r="V4451" i="12"/>
  <c r="V4439" i="12"/>
  <c r="V4427" i="12"/>
  <c r="V4415" i="12"/>
  <c r="V4403" i="12"/>
  <c r="V4391" i="12"/>
  <c r="V4379" i="12"/>
  <c r="V4367" i="12"/>
  <c r="V4355" i="12"/>
  <c r="V4343" i="12"/>
  <c r="V4331" i="12"/>
  <c r="V4319" i="12"/>
  <c r="V4307" i="12"/>
  <c r="V4295" i="12"/>
  <c r="V4283" i="12"/>
  <c r="V4271" i="12"/>
  <c r="V4259" i="12"/>
  <c r="V5865" i="12"/>
  <c r="V5829" i="12"/>
  <c r="V5781" i="12"/>
  <c r="V5769" i="12"/>
  <c r="V5758" i="12"/>
  <c r="V5746" i="12"/>
  <c r="V5734" i="12"/>
  <c r="V5722" i="12"/>
  <c r="V5710" i="12"/>
  <c r="V5698" i="12"/>
  <c r="V5686" i="12"/>
  <c r="V5674" i="12"/>
  <c r="V5662" i="12"/>
  <c r="V5650" i="12"/>
  <c r="V5638" i="12"/>
  <c r="V5626" i="12"/>
  <c r="V5614" i="12"/>
  <c r="V5602" i="12"/>
  <c r="V5590" i="12"/>
  <c r="V5578" i="12"/>
  <c r="V5566" i="12"/>
  <c r="V5554" i="12"/>
  <c r="V5542" i="12"/>
  <c r="V5530" i="12"/>
  <c r="V5518" i="12"/>
  <c r="V5506" i="12"/>
  <c r="V5494" i="12"/>
  <c r="V5482" i="12"/>
  <c r="V5470" i="12"/>
  <c r="V5458" i="12"/>
  <c r="V5446" i="12"/>
  <c r="V5434" i="12"/>
  <c r="V5422" i="12"/>
  <c r="V5410" i="12"/>
  <c r="V5398" i="12"/>
  <c r="V5386" i="12"/>
  <c r="V5374" i="12"/>
  <c r="V5362" i="12"/>
  <c r="V5350" i="12"/>
  <c r="V5338" i="12"/>
  <c r="V5326" i="12"/>
  <c r="V5314" i="12"/>
  <c r="V5302" i="12"/>
  <c r="V5290" i="12"/>
  <c r="V5278" i="12"/>
  <c r="V5266" i="12"/>
  <c r="V5254" i="12"/>
  <c r="V5242" i="12"/>
  <c r="V5230" i="12"/>
  <c r="V5218" i="12"/>
  <c r="V5206" i="12"/>
  <c r="V5194" i="12"/>
  <c r="V5182" i="12"/>
  <c r="V5170" i="12"/>
  <c r="V5158" i="12"/>
  <c r="V5146" i="12"/>
  <c r="V5134" i="12"/>
  <c r="V5122" i="12"/>
  <c r="V5110" i="12"/>
  <c r="V5098" i="12"/>
  <c r="V5086" i="12"/>
  <c r="V5074" i="12"/>
  <c r="V5062" i="12"/>
  <c r="V5050" i="12"/>
  <c r="V5038" i="12"/>
  <c r="V5026" i="12"/>
  <c r="V5014" i="12"/>
  <c r="V5002" i="12"/>
  <c r="V4990" i="12"/>
  <c r="V4978" i="12"/>
  <c r="V4966" i="12"/>
  <c r="V4954" i="12"/>
  <c r="V4942" i="12"/>
  <c r="V4930" i="12"/>
  <c r="V4918" i="12"/>
  <c r="V4906" i="12"/>
  <c r="V4894" i="12"/>
  <c r="V4882" i="12"/>
  <c r="V4870" i="12"/>
  <c r="V4858" i="12"/>
  <c r="V4846" i="12"/>
  <c r="V4834" i="12"/>
  <c r="V4822" i="12"/>
  <c r="V4810" i="12"/>
  <c r="V5853" i="12"/>
  <c r="V5817" i="12"/>
  <c r="V5793" i="12"/>
  <c r="V5876" i="12"/>
  <c r="V5852" i="12"/>
  <c r="V5840" i="12"/>
  <c r="V5828" i="12"/>
  <c r="V5816" i="12"/>
  <c r="V5804" i="12"/>
  <c r="V5792" i="12"/>
  <c r="V5780" i="12"/>
  <c r="V5768" i="12"/>
  <c r="V5757" i="12"/>
  <c r="V5745" i="12"/>
  <c r="V5733" i="12"/>
  <c r="V5721" i="12"/>
  <c r="V5709" i="12"/>
  <c r="V5697" i="12"/>
  <c r="V5685" i="12"/>
  <c r="V5673" i="12"/>
  <c r="V5661" i="12"/>
  <c r="V5649" i="12"/>
  <c r="V5637" i="12"/>
  <c r="V5625" i="12"/>
  <c r="V5613" i="12"/>
  <c r="V5601" i="12"/>
  <c r="V5589" i="12"/>
  <c r="V5577" i="12"/>
  <c r="V5565" i="12"/>
  <c r="V5553" i="12"/>
  <c r="V5541" i="12"/>
  <c r="V5529" i="12"/>
  <c r="V5517" i="12"/>
  <c r="V5505" i="12"/>
  <c r="V5493" i="12"/>
  <c r="V5481" i="12"/>
  <c r="V5469" i="12"/>
  <c r="V5457" i="12"/>
  <c r="V5445" i="12"/>
  <c r="V5433" i="12"/>
  <c r="V5421" i="12"/>
  <c r="V5409" i="12"/>
  <c r="V5397" i="12"/>
  <c r="V5385" i="12"/>
  <c r="V5373" i="12"/>
  <c r="V5361" i="12"/>
  <c r="V5349" i="12"/>
  <c r="V5337" i="12"/>
  <c r="V5325" i="12"/>
  <c r="V5313" i="12"/>
  <c r="V5301" i="12"/>
  <c r="V5289" i="12"/>
  <c r="V5277" i="12"/>
  <c r="V5265" i="12"/>
  <c r="V5253" i="12"/>
  <c r="V5241" i="12"/>
  <c r="V5229" i="12"/>
  <c r="V5217" i="12"/>
  <c r="V5205" i="12"/>
  <c r="V5193" i="12"/>
  <c r="V5181" i="12"/>
  <c r="V5169" i="12"/>
  <c r="V5157" i="12"/>
  <c r="V5145" i="12"/>
  <c r="V5133" i="12"/>
  <c r="V5121" i="12"/>
  <c r="V5109" i="12"/>
  <c r="V5097" i="12"/>
  <c r="V5085" i="12"/>
  <c r="V5073" i="12"/>
  <c r="V5061" i="12"/>
  <c r="V5049" i="12"/>
  <c r="V5037" i="12"/>
  <c r="V5025" i="12"/>
  <c r="V5013" i="12"/>
  <c r="V5001" i="12"/>
  <c r="V4989" i="12"/>
  <c r="V4977" i="12"/>
  <c r="V4965" i="12"/>
  <c r="V4953" i="12"/>
  <c r="V4941" i="12"/>
  <c r="V4929" i="12"/>
  <c r="V4917" i="12"/>
  <c r="V4905" i="12"/>
  <c r="V4893" i="12"/>
  <c r="V4881" i="12"/>
  <c r="V4869" i="12"/>
  <c r="V4857" i="12"/>
  <c r="V4845" i="12"/>
  <c r="V4833" i="12"/>
  <c r="V4821" i="12"/>
  <c r="V5841" i="12"/>
  <c r="V5805" i="12"/>
  <c r="V5888" i="12"/>
  <c r="V5864" i="12"/>
  <c r="V5887" i="12"/>
  <c r="V5875" i="12"/>
  <c r="V5863" i="12"/>
  <c r="V5851" i="12"/>
  <c r="V5839" i="12"/>
  <c r="V5827" i="12"/>
  <c r="V5815" i="12"/>
  <c r="V5803" i="12"/>
  <c r="V5791" i="12"/>
  <c r="V5779" i="12"/>
  <c r="V5767" i="12"/>
  <c r="V5756" i="12"/>
  <c r="V5744" i="12"/>
  <c r="V5732" i="12"/>
  <c r="V5720" i="12"/>
  <c r="V5708" i="12"/>
  <c r="V5696" i="12"/>
  <c r="V5684" i="12"/>
  <c r="V5672" i="12"/>
  <c r="V5660" i="12"/>
  <c r="V5648" i="12"/>
  <c r="V5636" i="12"/>
  <c r="V5624" i="12"/>
  <c r="V5612" i="12"/>
  <c r="V5600" i="12"/>
  <c r="V5588" i="12"/>
  <c r="V5576" i="12"/>
  <c r="V5564" i="12"/>
  <c r="V5552" i="12"/>
  <c r="V5540" i="12"/>
  <c r="V5528" i="12"/>
  <c r="V5516" i="12"/>
  <c r="V5504" i="12"/>
  <c r="V5492" i="12"/>
  <c r="V5480" i="12"/>
  <c r="V5468" i="12"/>
  <c r="V5456" i="12"/>
  <c r="V5444" i="12"/>
  <c r="V5432" i="12"/>
  <c r="V5420" i="12"/>
  <c r="V5408" i="12"/>
  <c r="V5396" i="12"/>
  <c r="V5384" i="12"/>
  <c r="V5372" i="12"/>
  <c r="V5360" i="12"/>
  <c r="V5348" i="12"/>
  <c r="V5336" i="12"/>
  <c r="V5324" i="12"/>
  <c r="V5312" i="12"/>
  <c r="V5300" i="12"/>
  <c r="V5288" i="12"/>
  <c r="V5276" i="12"/>
  <c r="V5264" i="12"/>
  <c r="V5252" i="12"/>
  <c r="V5240" i="12"/>
  <c r="V5228" i="12"/>
  <c r="V5216" i="12"/>
  <c r="V5204" i="12"/>
  <c r="V5192" i="12"/>
  <c r="V5180" i="12"/>
  <c r="V5168" i="12"/>
  <c r="V5156" i="12"/>
  <c r="V5144" i="12"/>
  <c r="V5132" i="12"/>
  <c r="V5120" i="12"/>
  <c r="V5108" i="12"/>
  <c r="V5096" i="12"/>
  <c r="V5084" i="12"/>
  <c r="V5072" i="12"/>
  <c r="V5060" i="12"/>
  <c r="V5048" i="12"/>
  <c r="V5036" i="12"/>
  <c r="V5024" i="12"/>
  <c r="V5012" i="12"/>
  <c r="V5000" i="12"/>
  <c r="V4988" i="12"/>
  <c r="V4976" i="12"/>
  <c r="V4964" i="12"/>
  <c r="V5826" i="12"/>
  <c r="V5814" i="12"/>
  <c r="V5802" i="12"/>
  <c r="V5790" i="12"/>
  <c r="V5778" i="12"/>
  <c r="V5766" i="12"/>
  <c r="V5755" i="12"/>
  <c r="V5743" i="12"/>
  <c r="V5731" i="12"/>
  <c r="V5719" i="12"/>
  <c r="V5707" i="12"/>
  <c r="V5695" i="12"/>
  <c r="V5683" i="12"/>
  <c r="V5671" i="12"/>
  <c r="V5659" i="12"/>
  <c r="V5647" i="12"/>
  <c r="V5635" i="12"/>
  <c r="V5623" i="12"/>
  <c r="V5611" i="12"/>
  <c r="V5599" i="12"/>
  <c r="V5587" i="12"/>
  <c r="V5575" i="12"/>
  <c r="V5563" i="12"/>
  <c r="V5551" i="12"/>
  <c r="V5539" i="12"/>
  <c r="V5527" i="12"/>
  <c r="V5515" i="12"/>
  <c r="V5503" i="12"/>
  <c r="V5491" i="12"/>
  <c r="V5479" i="12"/>
  <c r="V5467" i="12"/>
  <c r="V5455" i="12"/>
  <c r="V5443" i="12"/>
  <c r="V5431" i="12"/>
  <c r="V5419" i="12"/>
  <c r="V5407" i="12"/>
  <c r="V5395" i="12"/>
  <c r="V5383" i="12"/>
  <c r="V5371" i="12"/>
  <c r="V5359" i="12"/>
  <c r="V5347" i="12"/>
  <c r="V5335" i="12"/>
  <c r="V5323" i="12"/>
  <c r="V5311" i="12"/>
  <c r="V5299" i="12"/>
  <c r="V5287" i="12"/>
  <c r="V5275" i="12"/>
  <c r="V5263" i="12"/>
  <c r="V5251" i="12"/>
  <c r="V5239" i="12"/>
  <c r="V5227" i="12"/>
  <c r="V5215" i="12"/>
  <c r="V5203" i="12"/>
  <c r="V5191" i="12"/>
  <c r="V5179" i="12"/>
  <c r="V5167" i="12"/>
  <c r="V5155" i="12"/>
  <c r="V5143" i="12"/>
  <c r="V5131" i="12"/>
  <c r="V5119" i="12"/>
  <c r="V5107" i="12"/>
  <c r="V5095" i="12"/>
  <c r="V5083" i="12"/>
  <c r="V5071" i="12"/>
  <c r="V5059" i="12"/>
  <c r="V5047" i="12"/>
  <c r="V5035" i="12"/>
  <c r="V5023" i="12"/>
  <c r="V5011" i="12"/>
  <c r="V4999" i="12"/>
  <c r="V4987" i="12"/>
  <c r="V4975" i="12"/>
  <c r="V4963" i="12"/>
  <c r="V4951" i="12"/>
  <c r="V4939" i="12"/>
  <c r="V4927" i="12"/>
  <c r="V4915" i="12"/>
  <c r="V5310" i="12"/>
  <c r="V5298" i="12"/>
  <c r="V5286" i="12"/>
  <c r="V5274" i="12"/>
  <c r="V5262" i="12"/>
  <c r="V5250" i="12"/>
  <c r="V5238" i="12"/>
  <c r="V5226" i="12"/>
  <c r="V5214" i="12"/>
  <c r="V5202" i="12"/>
  <c r="V5190" i="12"/>
  <c r="V5178" i="12"/>
  <c r="V5166" i="12"/>
  <c r="V5154" i="12"/>
  <c r="V5142" i="12"/>
  <c r="V5130" i="12"/>
  <c r="V5118" i="12"/>
  <c r="V5106" i="12"/>
  <c r="V5094" i="12"/>
  <c r="V5082" i="12"/>
  <c r="V5070" i="12"/>
  <c r="V5058" i="12"/>
  <c r="V5046" i="12"/>
  <c r="V5034" i="12"/>
  <c r="V5022" i="12"/>
  <c r="V5010" i="12"/>
  <c r="V4998" i="12"/>
  <c r="V4986" i="12"/>
  <c r="V4974" i="12"/>
  <c r="V4962" i="12"/>
  <c r="V4950" i="12"/>
  <c r="V4938" i="12"/>
  <c r="V4926" i="12"/>
  <c r="V4914" i="12"/>
  <c r="V4902" i="12"/>
  <c r="V4890" i="12"/>
  <c r="V4878" i="12"/>
  <c r="V4866" i="12"/>
  <c r="V4854" i="12"/>
  <c r="V4842" i="12"/>
  <c r="V4830" i="12"/>
  <c r="V4818" i="12"/>
  <c r="V4806" i="12"/>
  <c r="V4794" i="12"/>
  <c r="V4782" i="12"/>
  <c r="V4770" i="12"/>
  <c r="V4758" i="12"/>
  <c r="V4746" i="12"/>
  <c r="V4734" i="12"/>
  <c r="V4722" i="12"/>
  <c r="V4710" i="12"/>
  <c r="V4698" i="12"/>
  <c r="V4686" i="12"/>
  <c r="V4674" i="12"/>
  <c r="V4662" i="12"/>
  <c r="V4650" i="12"/>
  <c r="V4638" i="12"/>
  <c r="V4626" i="12"/>
  <c r="V4614" i="12"/>
  <c r="V4602" i="12"/>
  <c r="V4590" i="12"/>
  <c r="V4578" i="12"/>
  <c r="V4566" i="12"/>
  <c r="V4554" i="12"/>
  <c r="V4542" i="12"/>
  <c r="V4530" i="12"/>
  <c r="V4518" i="12"/>
  <c r="V4506" i="12"/>
  <c r="V4494" i="12"/>
  <c r="V4482" i="12"/>
  <c r="V4470" i="12"/>
  <c r="V4458" i="12"/>
  <c r="V4446" i="12"/>
  <c r="V4434" i="12"/>
  <c r="V4422" i="12"/>
  <c r="V4410" i="12"/>
  <c r="V4398" i="12"/>
  <c r="V4386" i="12"/>
  <c r="V4374" i="12"/>
  <c r="V4362" i="12"/>
  <c r="V4350" i="12"/>
  <c r="V4338" i="12"/>
  <c r="V4326" i="12"/>
  <c r="V4314" i="12"/>
  <c r="V4302" i="12"/>
  <c r="V4290" i="12"/>
  <c r="V4278" i="12"/>
  <c r="V4266" i="12"/>
  <c r="V4254" i="12"/>
  <c r="V4242" i="12"/>
  <c r="V5189" i="12"/>
  <c r="V5177" i="12"/>
  <c r="V5165" i="12"/>
  <c r="V5153" i="12"/>
  <c r="V5141" i="12"/>
  <c r="V5129" i="12"/>
  <c r="V5117" i="12"/>
  <c r="V5105" i="12"/>
  <c r="V5093" i="12"/>
  <c r="V5081" i="12"/>
  <c r="V5069" i="12"/>
  <c r="V5057" i="12"/>
  <c r="V5045" i="12"/>
  <c r="V5033" i="12"/>
  <c r="V5021" i="12"/>
  <c r="V5009" i="12"/>
  <c r="V4997" i="12"/>
  <c r="V4985" i="12"/>
  <c r="V4973" i="12"/>
  <c r="V4961" i="12"/>
  <c r="V4949" i="12"/>
  <c r="V4937" i="12"/>
  <c r="V4925" i="12"/>
  <c r="V4913" i="12"/>
  <c r="V4901" i="12"/>
  <c r="V4889" i="12"/>
  <c r="V4877" i="12"/>
  <c r="V4865" i="12"/>
  <c r="V4853" i="12"/>
  <c r="V4841" i="12"/>
  <c r="V4829" i="12"/>
  <c r="V4817" i="12"/>
  <c r="V4805" i="12"/>
  <c r="V4793" i="12"/>
  <c r="V4781" i="12"/>
  <c r="V4769" i="12"/>
  <c r="V4757" i="12"/>
  <c r="V4745" i="12"/>
  <c r="V4733" i="12"/>
  <c r="V4721" i="12"/>
  <c r="V4709" i="12"/>
  <c r="V4697" i="12"/>
  <c r="V4685" i="12"/>
  <c r="V4673" i="12"/>
  <c r="V4661" i="12"/>
  <c r="V4649" i="12"/>
  <c r="V4637" i="12"/>
  <c r="V4625" i="12"/>
  <c r="V4613" i="12"/>
  <c r="V4601" i="12"/>
  <c r="V4589" i="12"/>
  <c r="V4577" i="12"/>
  <c r="V4565" i="12"/>
  <c r="V4553" i="12"/>
  <c r="V4541" i="12"/>
  <c r="V4529" i="12"/>
  <c r="V4517" i="12"/>
  <c r="V4505" i="12"/>
  <c r="V4493" i="12"/>
  <c r="V4481" i="12"/>
  <c r="V4469" i="12"/>
  <c r="V4457" i="12"/>
  <c r="V4445" i="12"/>
  <c r="V4433" i="12"/>
  <c r="V4421" i="12"/>
  <c r="V4409" i="12"/>
  <c r="V4397" i="12"/>
  <c r="V4385" i="12"/>
  <c r="V4373" i="12"/>
  <c r="V4361" i="12"/>
  <c r="V4349" i="12"/>
  <c r="V4337" i="12"/>
  <c r="V4325" i="12"/>
  <c r="V4313" i="12"/>
  <c r="V4301" i="12"/>
  <c r="V4289" i="12"/>
  <c r="V4277" i="12"/>
  <c r="V4265" i="12"/>
  <c r="V4253" i="12"/>
  <c r="V4241" i="12"/>
  <c r="V4229" i="12"/>
  <c r="V4217" i="12"/>
  <c r="V4205" i="12"/>
  <c r="V4193" i="12"/>
  <c r="V4181" i="12"/>
  <c r="V4169" i="12"/>
  <c r="V4157" i="12"/>
  <c r="V4145" i="12"/>
  <c r="V4133" i="12"/>
  <c r="V4121" i="12"/>
  <c r="V4109" i="12"/>
  <c r="V4097" i="12"/>
  <c r="V4252" i="12"/>
  <c r="V4240" i="12"/>
  <c r="V4228" i="12"/>
  <c r="V4216" i="12"/>
  <c r="V4204" i="12"/>
  <c r="V4192" i="12"/>
  <c r="V4180" i="12"/>
  <c r="V4168" i="12"/>
  <c r="V4156" i="12"/>
  <c r="V4144" i="12"/>
  <c r="V4132" i="12"/>
  <c r="V4120" i="12"/>
  <c r="V4108" i="12"/>
  <c r="V4096" i="12"/>
  <c r="V4084" i="12"/>
  <c r="V4072" i="12"/>
  <c r="V4060" i="12"/>
  <c r="V4048" i="12"/>
  <c r="V4036" i="12"/>
  <c r="V4024" i="12"/>
  <c r="V4012" i="12"/>
  <c r="V4000" i="12"/>
  <c r="V3988" i="12"/>
  <c r="V3976" i="12"/>
  <c r="V3964" i="12"/>
  <c r="V3952" i="12"/>
  <c r="V3940" i="12"/>
  <c r="V3928" i="12"/>
  <c r="V3916" i="12"/>
  <c r="V3904" i="12"/>
  <c r="V3892" i="12"/>
  <c r="V3880" i="12"/>
  <c r="V3868" i="12"/>
  <c r="V3856" i="12"/>
  <c r="V3844" i="12"/>
  <c r="V3832" i="12"/>
  <c r="V3820" i="12"/>
  <c r="V3808" i="12"/>
  <c r="V3796" i="12"/>
  <c r="V3784" i="12"/>
  <c r="V3772" i="12"/>
  <c r="V3760" i="12"/>
  <c r="V3748" i="12"/>
  <c r="V3736" i="12"/>
  <c r="V3724" i="12"/>
  <c r="V3712" i="12"/>
  <c r="V3700" i="12"/>
  <c r="V3688" i="12"/>
  <c r="V3676" i="12"/>
  <c r="V3664" i="12"/>
  <c r="V3652" i="12"/>
  <c r="V3640" i="12"/>
  <c r="V3628" i="12"/>
  <c r="V3616" i="12"/>
  <c r="V3604" i="12"/>
  <c r="V3592" i="12"/>
  <c r="V3580" i="12"/>
  <c r="V3568" i="12"/>
  <c r="V3556" i="12"/>
  <c r="V3544" i="12"/>
  <c r="V3532" i="12"/>
  <c r="V3520" i="12"/>
  <c r="V3508" i="12"/>
  <c r="V3496" i="12"/>
  <c r="V3484" i="12"/>
  <c r="V3472" i="12"/>
  <c r="V3460" i="12"/>
  <c r="V3448" i="12"/>
  <c r="V3436" i="12"/>
  <c r="V3424" i="12"/>
  <c r="V3412" i="12"/>
  <c r="V3400" i="12"/>
  <c r="V3388" i="12"/>
  <c r="V3376" i="12"/>
  <c r="V3364" i="12"/>
  <c r="V3352" i="12"/>
  <c r="V3340" i="12"/>
  <c r="V3328" i="12"/>
  <c r="V3316" i="12"/>
  <c r="V3304" i="12"/>
  <c r="V2941" i="12"/>
  <c r="V2929" i="12"/>
  <c r="V2917" i="12"/>
  <c r="V2905" i="12"/>
  <c r="V2893" i="12"/>
  <c r="V2881" i="12"/>
  <c r="V2869" i="12"/>
  <c r="V2857" i="12"/>
  <c r="V2833" i="12"/>
  <c r="V2821" i="12"/>
  <c r="V2809" i="12"/>
  <c r="V2797" i="12"/>
  <c r="V2785" i="12"/>
  <c r="V2773" i="12"/>
  <c r="V2761" i="12"/>
  <c r="V2749" i="12"/>
  <c r="V2737" i="12"/>
  <c r="V2725" i="12"/>
  <c r="V2713" i="12"/>
  <c r="V2701" i="12"/>
  <c r="V2689" i="12"/>
  <c r="V2677" i="12"/>
  <c r="V2665" i="12"/>
  <c r="V2653" i="12"/>
  <c r="V2641" i="12"/>
  <c r="V2629" i="12"/>
  <c r="V2617" i="12"/>
  <c r="V2605" i="12"/>
  <c r="V2593" i="12"/>
  <c r="V2581" i="12"/>
  <c r="V2569" i="12"/>
  <c r="V2557" i="12"/>
  <c r="V2545" i="12"/>
  <c r="V2533" i="12"/>
  <c r="V2521" i="12"/>
  <c r="V2509" i="12"/>
  <c r="V2497" i="12"/>
  <c r="V2485" i="12"/>
  <c r="V2473" i="12"/>
  <c r="V2461" i="12"/>
  <c r="V2449" i="12"/>
  <c r="V2437" i="12"/>
  <c r="V2425" i="12"/>
  <c r="V2413" i="12"/>
  <c r="V2401" i="12"/>
  <c r="V2389" i="12"/>
  <c r="V2377" i="12"/>
  <c r="V2365" i="12"/>
  <c r="V2353" i="12"/>
  <c r="V2341" i="12"/>
  <c r="V2329" i="12"/>
  <c r="V2317" i="12"/>
  <c r="V2305" i="12"/>
  <c r="V2293" i="12"/>
  <c r="V2281" i="12"/>
  <c r="V2269" i="12"/>
  <c r="V2257" i="12"/>
  <c r="V2245" i="12"/>
  <c r="V2233" i="12"/>
  <c r="V2221" i="12"/>
  <c r="V2209" i="12"/>
  <c r="V2197" i="12"/>
  <c r="V2185" i="12"/>
  <c r="V2173" i="12"/>
  <c r="V2161" i="12"/>
  <c r="V2149" i="12"/>
  <c r="V2137" i="12"/>
  <c r="V2125" i="12"/>
  <c r="V2113" i="12"/>
  <c r="V2101" i="12"/>
  <c r="V2089" i="12"/>
  <c r="V2077" i="12"/>
  <c r="V2065" i="12"/>
  <c r="V2053" i="12"/>
  <c r="V2041" i="12"/>
  <c r="V2029" i="12"/>
  <c r="V4128" i="12"/>
  <c r="V4116" i="12"/>
  <c r="V4104" i="12"/>
  <c r="V4092" i="12"/>
  <c r="V4080" i="12"/>
  <c r="V4068" i="12"/>
  <c r="V4056" i="12"/>
  <c r="V4044" i="12"/>
  <c r="V4032" i="12"/>
  <c r="V4020" i="12"/>
  <c r="V4008" i="12"/>
  <c r="V3996" i="12"/>
  <c r="V3984" i="12"/>
  <c r="V3972" i="12"/>
  <c r="V3960" i="12"/>
  <c r="V3948" i="12"/>
  <c r="V3936" i="12"/>
  <c r="V3924" i="12"/>
  <c r="V3912" i="12"/>
  <c r="V3900" i="12"/>
  <c r="V3888" i="12"/>
  <c r="V3876" i="12"/>
  <c r="V3864" i="12"/>
  <c r="V3852" i="12"/>
  <c r="V3840" i="12"/>
  <c r="V3828" i="12"/>
  <c r="V3816" i="12"/>
  <c r="V3804" i="12"/>
  <c r="V3792" i="12"/>
  <c r="V3780" i="12"/>
  <c r="V3768" i="12"/>
  <c r="V3756" i="12"/>
  <c r="V3744" i="12"/>
  <c r="V3732" i="12"/>
  <c r="V3720" i="12"/>
  <c r="V3708" i="12"/>
  <c r="V3696" i="12"/>
  <c r="V3684" i="12"/>
  <c r="V3672" i="12"/>
  <c r="V3660" i="12"/>
  <c r="V3648" i="12"/>
  <c r="V3636" i="12"/>
  <c r="V3624" i="12"/>
  <c r="V3612" i="12"/>
  <c r="V3600" i="12"/>
  <c r="V3588" i="12"/>
  <c r="V3576" i="12"/>
  <c r="V3564" i="12"/>
  <c r="V3552" i="12"/>
  <c r="V3540" i="12"/>
  <c r="V3528" i="12"/>
  <c r="V3516" i="12"/>
  <c r="V3504" i="12"/>
  <c r="V3492" i="12"/>
  <c r="V3480" i="12"/>
  <c r="V3468" i="12"/>
  <c r="V3456" i="12"/>
  <c r="V3444" i="12"/>
  <c r="V3432" i="12"/>
  <c r="V3420" i="12"/>
  <c r="V3408" i="12"/>
  <c r="V3396" i="12"/>
  <c r="V3384" i="12"/>
  <c r="V3372" i="12"/>
  <c r="V3360" i="12"/>
  <c r="V3348" i="12"/>
  <c r="V3336" i="12"/>
  <c r="V3324" i="12"/>
  <c r="V3312" i="12"/>
  <c r="V3300" i="12"/>
  <c r="V3288" i="12"/>
  <c r="V3276" i="12"/>
  <c r="V3264" i="12"/>
  <c r="V3252" i="12"/>
  <c r="V3240" i="12"/>
  <c r="V3228" i="12"/>
  <c r="V3216" i="12"/>
  <c r="V3204" i="12"/>
  <c r="V3192" i="12"/>
  <c r="V3180" i="12"/>
  <c r="V3168" i="12"/>
  <c r="V3156" i="12"/>
  <c r="V3144" i="12"/>
  <c r="V4247" i="12"/>
  <c r="V4235" i="12"/>
  <c r="V4223" i="12"/>
  <c r="V4211" i="12"/>
  <c r="V4199" i="12"/>
  <c r="V4187" i="12"/>
  <c r="V4175" i="12"/>
  <c r="V4163" i="12"/>
  <c r="V4151" i="12"/>
  <c r="V4139" i="12"/>
  <c r="V4127" i="12"/>
  <c r="V4115" i="12"/>
  <c r="V4103" i="12"/>
  <c r="V4091" i="12"/>
  <c r="V4079" i="12"/>
  <c r="V4067" i="12"/>
  <c r="V4055" i="12"/>
  <c r="V4043" i="12"/>
  <c r="V4031" i="12"/>
  <c r="V4019" i="12"/>
  <c r="V4007" i="12"/>
  <c r="V3995" i="12"/>
  <c r="V3983" i="12"/>
  <c r="V3971" i="12"/>
  <c r="V3959" i="12"/>
  <c r="V3947" i="12"/>
  <c r="V3935" i="12"/>
  <c r="V3923" i="12"/>
  <c r="V3911" i="12"/>
  <c r="V3899" i="12"/>
  <c r="V3887" i="12"/>
  <c r="V3875" i="12"/>
  <c r="V3863" i="12"/>
  <c r="V3851" i="12"/>
  <c r="V3839" i="12"/>
  <c r="V3827" i="12"/>
  <c r="V3815" i="12"/>
  <c r="V3803" i="12"/>
  <c r="V3791" i="12"/>
  <c r="V3779" i="12"/>
  <c r="V3767" i="12"/>
  <c r="V3755" i="12"/>
  <c r="V3743" i="12"/>
  <c r="V3731" i="12"/>
  <c r="V3719" i="12"/>
  <c r="V3707" i="12"/>
  <c r="V3695" i="12"/>
  <c r="V3683" i="12"/>
  <c r="V3671" i="12"/>
  <c r="V3659" i="12"/>
  <c r="V3647" i="12"/>
  <c r="V3635" i="12"/>
  <c r="V3623" i="12"/>
  <c r="V3611" i="12"/>
  <c r="V3599" i="12"/>
  <c r="V3587" i="12"/>
  <c r="V3575" i="12"/>
  <c r="V3563" i="12"/>
  <c r="V3551" i="12"/>
  <c r="V3539" i="12"/>
  <c r="V3527" i="12"/>
  <c r="V3515" i="12"/>
  <c r="V3503" i="12"/>
  <c r="V3491" i="12"/>
  <c r="V3479" i="12"/>
  <c r="V3467" i="12"/>
  <c r="V3455" i="12"/>
  <c r="V3443" i="12"/>
  <c r="V3431" i="12"/>
  <c r="V3419" i="12"/>
  <c r="V3407" i="12"/>
  <c r="V3395" i="12"/>
  <c r="V3383" i="12"/>
  <c r="V3371" i="12"/>
  <c r="V3359" i="12"/>
  <c r="V3347" i="12"/>
  <c r="V3335" i="12"/>
  <c r="V3323" i="12"/>
  <c r="V3311" i="12"/>
  <c r="V3299" i="12"/>
  <c r="V3287" i="12"/>
  <c r="V3275" i="12"/>
  <c r="V3263" i="12"/>
  <c r="V3251" i="12"/>
  <c r="V3239" i="12"/>
  <c r="V4798" i="12"/>
  <c r="V4786" i="12"/>
  <c r="V4774" i="12"/>
  <c r="V4762" i="12"/>
  <c r="V4750" i="12"/>
  <c r="V4738" i="12"/>
  <c r="V4726" i="12"/>
  <c r="V4714" i="12"/>
  <c r="V4702" i="12"/>
  <c r="V4690" i="12"/>
  <c r="V4678" i="12"/>
  <c r="V4666" i="12"/>
  <c r="V4654" i="12"/>
  <c r="V4642" i="12"/>
  <c r="V4630" i="12"/>
  <c r="V4618" i="12"/>
  <c r="V4606" i="12"/>
  <c r="V4594" i="12"/>
  <c r="V4582" i="12"/>
  <c r="V4570" i="12"/>
  <c r="V4558" i="12"/>
  <c r="V4546" i="12"/>
  <c r="V4534" i="12"/>
  <c r="V4522" i="12"/>
  <c r="V4510" i="12"/>
  <c r="V4498" i="12"/>
  <c r="V4486" i="12"/>
  <c r="V4474" i="12"/>
  <c r="V4462" i="12"/>
  <c r="V4450" i="12"/>
  <c r="V4438" i="12"/>
  <c r="V4426" i="12"/>
  <c r="V4414" i="12"/>
  <c r="V4402" i="12"/>
  <c r="V4390" i="12"/>
  <c r="V4378" i="12"/>
  <c r="V4366" i="12"/>
  <c r="V4354" i="12"/>
  <c r="V4342" i="12"/>
  <c r="V4330" i="12"/>
  <c r="V4318" i="12"/>
  <c r="V4306" i="12"/>
  <c r="V4294" i="12"/>
  <c r="V4282" i="12"/>
  <c r="V4270" i="12"/>
  <c r="V4258" i="12"/>
  <c r="V4246" i="12"/>
  <c r="V4234" i="12"/>
  <c r="V4222" i="12"/>
  <c r="V4210" i="12"/>
  <c r="V4198" i="12"/>
  <c r="V4186" i="12"/>
  <c r="V4174" i="12"/>
  <c r="V4162" i="12"/>
  <c r="V4150" i="12"/>
  <c r="V4138" i="12"/>
  <c r="V4126" i="12"/>
  <c r="V4114" i="12"/>
  <c r="V4102" i="12"/>
  <c r="V4090" i="12"/>
  <c r="V4078" i="12"/>
  <c r="V4066" i="12"/>
  <c r="V4054" i="12"/>
  <c r="V4042" i="12"/>
  <c r="V4030" i="12"/>
  <c r="V4018" i="12"/>
  <c r="V4006" i="12"/>
  <c r="V3994" i="12"/>
  <c r="V3982" i="12"/>
  <c r="V3970" i="12"/>
  <c r="V3958" i="12"/>
  <c r="V3946" i="12"/>
  <c r="V3934" i="12"/>
  <c r="V3922" i="12"/>
  <c r="V3910" i="12"/>
  <c r="V3898" i="12"/>
  <c r="V3886" i="12"/>
  <c r="V3874" i="12"/>
  <c r="V3862" i="12"/>
  <c r="V3850" i="12"/>
  <c r="V4809" i="12"/>
  <c r="V4797" i="12"/>
  <c r="V4785" i="12"/>
  <c r="V4773" i="12"/>
  <c r="V4761" i="12"/>
  <c r="V4749" i="12"/>
  <c r="V4737" i="12"/>
  <c r="V4725" i="12"/>
  <c r="V4713" i="12"/>
  <c r="V4701" i="12"/>
  <c r="V4689" i="12"/>
  <c r="V4677" i="12"/>
  <c r="V4665" i="12"/>
  <c r="V4653" i="12"/>
  <c r="V4641" i="12"/>
  <c r="V4629" i="12"/>
  <c r="V4617" i="12"/>
  <c r="V4605" i="12"/>
  <c r="V4593" i="12"/>
  <c r="V4581" i="12"/>
  <c r="V4569" i="12"/>
  <c r="V4557" i="12"/>
  <c r="V4545" i="12"/>
  <c r="V4533" i="12"/>
  <c r="V4521" i="12"/>
  <c r="V4509" i="12"/>
  <c r="V4497" i="12"/>
  <c r="V4485" i="12"/>
  <c r="V4473" i="12"/>
  <c r="V4461" i="12"/>
  <c r="V4449" i="12"/>
  <c r="V4437" i="12"/>
  <c r="V4425" i="12"/>
  <c r="V4413" i="12"/>
  <c r="V4401" i="12"/>
  <c r="V4389" i="12"/>
  <c r="V4377" i="12"/>
  <c r="V4365" i="12"/>
  <c r="V4353" i="12"/>
  <c r="V4341" i="12"/>
  <c r="V4329" i="12"/>
  <c r="V4317" i="12"/>
  <c r="V4305" i="12"/>
  <c r="V4293" i="12"/>
  <c r="V4281" i="12"/>
  <c r="V4269" i="12"/>
  <c r="V4257" i="12"/>
  <c r="V4245" i="12"/>
  <c r="V4233" i="12"/>
  <c r="V4221" i="12"/>
  <c r="V4209" i="12"/>
  <c r="V4197" i="12"/>
  <c r="V4185" i="12"/>
  <c r="V4173" i="12"/>
  <c r="V4161" i="12"/>
  <c r="V4149" i="12"/>
  <c r="V4137" i="12"/>
  <c r="V4125" i="12"/>
  <c r="V4113" i="12"/>
  <c r="V4101" i="12"/>
  <c r="V4089" i="12"/>
  <c r="V4077" i="12"/>
  <c r="V4065" i="12"/>
  <c r="V4053" i="12"/>
  <c r="V4041" i="12"/>
  <c r="V4029" i="12"/>
  <c r="V4017" i="12"/>
  <c r="V4005" i="12"/>
  <c r="V3993" i="12"/>
  <c r="V3981" i="12"/>
  <c r="V3969" i="12"/>
  <c r="V3957" i="12"/>
  <c r="V3945" i="12"/>
  <c r="V3933" i="12"/>
  <c r="V3921" i="12"/>
  <c r="V3909" i="12"/>
  <c r="V3897" i="12"/>
  <c r="V3885" i="12"/>
  <c r="V3873" i="12"/>
  <c r="V3861" i="12"/>
  <c r="V3849" i="12"/>
  <c r="V3837" i="12"/>
  <c r="V3825" i="12"/>
  <c r="V3813" i="12"/>
  <c r="V3801" i="12"/>
  <c r="V3789" i="12"/>
  <c r="V3777" i="12"/>
  <c r="V3765" i="12"/>
  <c r="V3753" i="12"/>
  <c r="V3741" i="12"/>
  <c r="V3729" i="12"/>
  <c r="V3717" i="12"/>
  <c r="V3705" i="12"/>
  <c r="V3693" i="12"/>
  <c r="V3681" i="12"/>
  <c r="V3669" i="12"/>
  <c r="V4952" i="12"/>
  <c r="V4940" i="12"/>
  <c r="V4928" i="12"/>
  <c r="V4916" i="12"/>
  <c r="V4904" i="12"/>
  <c r="V4892" i="12"/>
  <c r="V4880" i="12"/>
  <c r="V4868" i="12"/>
  <c r="V4856" i="12"/>
  <c r="V4844" i="12"/>
  <c r="V4832" i="12"/>
  <c r="V4820" i="12"/>
  <c r="V4808" i="12"/>
  <c r="V4796" i="12"/>
  <c r="V4784" i="12"/>
  <c r="V4772" i="12"/>
  <c r="V4760" i="12"/>
  <c r="V4748" i="12"/>
  <c r="V4736" i="12"/>
  <c r="V4724" i="12"/>
  <c r="V4712" i="12"/>
  <c r="V4700" i="12"/>
  <c r="V4688" i="12"/>
  <c r="V4676" i="12"/>
  <c r="V4664" i="12"/>
  <c r="V4652" i="12"/>
  <c r="V4640" i="12"/>
  <c r="V4628" i="12"/>
  <c r="V4616" i="12"/>
  <c r="V4604" i="12"/>
  <c r="V4592" i="12"/>
  <c r="V4580" i="12"/>
  <c r="V4568" i="12"/>
  <c r="V4556" i="12"/>
  <c r="V4544" i="12"/>
  <c r="V4532" i="12"/>
  <c r="V4520" i="12"/>
  <c r="V4508" i="12"/>
  <c r="V4496" i="12"/>
  <c r="V4484" i="12"/>
  <c r="V4472" i="12"/>
  <c r="V4460" i="12"/>
  <c r="V4448" i="12"/>
  <c r="V4436" i="12"/>
  <c r="V4424" i="12"/>
  <c r="V4412" i="12"/>
  <c r="V4400" i="12"/>
  <c r="V4388" i="12"/>
  <c r="V4376" i="12"/>
  <c r="V4364" i="12"/>
  <c r="V4352" i="12"/>
  <c r="V4340" i="12"/>
  <c r="V4328" i="12"/>
  <c r="V4316" i="12"/>
  <c r="V4304" i="12"/>
  <c r="V4292" i="12"/>
  <c r="V4280" i="12"/>
  <c r="V4268" i="12"/>
  <c r="V4256" i="12"/>
  <c r="V4244" i="12"/>
  <c r="V4232" i="12"/>
  <c r="V4220" i="12"/>
  <c r="V4208" i="12"/>
  <c r="V4196" i="12"/>
  <c r="V4184" i="12"/>
  <c r="V4172" i="12"/>
  <c r="V4160" i="12"/>
  <c r="V4148" i="12"/>
  <c r="V4136" i="12"/>
  <c r="V4124" i="12"/>
  <c r="V4112" i="12"/>
  <c r="V4100" i="12"/>
  <c r="V4088" i="12"/>
  <c r="V4076" i="12"/>
  <c r="V4064" i="12"/>
  <c r="V4052" i="12"/>
  <c r="V4040" i="12"/>
  <c r="V4028" i="12"/>
  <c r="V4016" i="12"/>
  <c r="V4004" i="12"/>
  <c r="V3992" i="12"/>
  <c r="V3980" i="12"/>
  <c r="V3968" i="12"/>
  <c r="V3956" i="12"/>
  <c r="V4903" i="12"/>
  <c r="V4891" i="12"/>
  <c r="V4879" i="12"/>
  <c r="V4867" i="12"/>
  <c r="V4855" i="12"/>
  <c r="V4843" i="12"/>
  <c r="V4831" i="12"/>
  <c r="V4819" i="12"/>
  <c r="V4807" i="12"/>
  <c r="V4795" i="12"/>
  <c r="V4783" i="12"/>
  <c r="V4771" i="12"/>
  <c r="V4759" i="12"/>
  <c r="V4747" i="12"/>
  <c r="V4735" i="12"/>
  <c r="V4723" i="12"/>
  <c r="V4711" i="12"/>
  <c r="V4699" i="12"/>
  <c r="V4687" i="12"/>
  <c r="V4675" i="12"/>
  <c r="V4663" i="12"/>
  <c r="V4651" i="12"/>
  <c r="V4639" i="12"/>
  <c r="V4627" i="12"/>
  <c r="V4615" i="12"/>
  <c r="V4603" i="12"/>
  <c r="V4591" i="12"/>
  <c r="V4579" i="12"/>
  <c r="V4567" i="12"/>
  <c r="V4555" i="12"/>
  <c r="V4543" i="12"/>
  <c r="V4531" i="12"/>
  <c r="V4519" i="12"/>
  <c r="V4507" i="12"/>
  <c r="V4495" i="12"/>
  <c r="V4483" i="12"/>
  <c r="V4471" i="12"/>
  <c r="V4459" i="12"/>
  <c r="V4447" i="12"/>
  <c r="V4435" i="12"/>
  <c r="V4423" i="12"/>
  <c r="V4411" i="12"/>
  <c r="V4399" i="12"/>
  <c r="V4387" i="12"/>
  <c r="V4375" i="12"/>
  <c r="V4363" i="12"/>
  <c r="V4351" i="12"/>
  <c r="V4339" i="12"/>
  <c r="V4327" i="12"/>
  <c r="V4315" i="12"/>
  <c r="V4303" i="12"/>
  <c r="V4291" i="12"/>
  <c r="V4279" i="12"/>
  <c r="V4267" i="12"/>
  <c r="V4255" i="12"/>
  <c r="V4243" i="12"/>
  <c r="V4231" i="12"/>
  <c r="V4219" i="12"/>
  <c r="V4207" i="12"/>
  <c r="V4195" i="12"/>
  <c r="V4183" i="12"/>
  <c r="V4171" i="12"/>
  <c r="V4159" i="12"/>
  <c r="V4147" i="12"/>
  <c r="V4135" i="12"/>
  <c r="V4123" i="12"/>
  <c r="V4111" i="12"/>
  <c r="V4099" i="12"/>
  <c r="V4087" i="12"/>
  <c r="V4075" i="12"/>
  <c r="V4063" i="12"/>
  <c r="V4051" i="12"/>
  <c r="V4039" i="12"/>
  <c r="V4027" i="12"/>
  <c r="V4015" i="12"/>
  <c r="V4003" i="12"/>
  <c r="V3991" i="12"/>
  <c r="V3979" i="12"/>
  <c r="V3967" i="12"/>
  <c r="V3955" i="12"/>
  <c r="V3943" i="12"/>
  <c r="V4230" i="12"/>
  <c r="V4218" i="12"/>
  <c r="V4206" i="12"/>
  <c r="V4194" i="12"/>
  <c r="V4182" i="12"/>
  <c r="V4170" i="12"/>
  <c r="V4158" i="12"/>
  <c r="V4146" i="12"/>
  <c r="V4134" i="12"/>
  <c r="V4122" i="12"/>
  <c r="V4110" i="12"/>
  <c r="V4098" i="12"/>
  <c r="V4086" i="12"/>
  <c r="V4074" i="12"/>
  <c r="V4062" i="12"/>
  <c r="V4050" i="12"/>
  <c r="V4038" i="12"/>
  <c r="V4026" i="12"/>
  <c r="V4014" i="12"/>
  <c r="V4002" i="12"/>
  <c r="V3990" i="12"/>
  <c r="V3978" i="12"/>
  <c r="V3966" i="12"/>
  <c r="V3954" i="12"/>
  <c r="V3942" i="12"/>
  <c r="V3930" i="12"/>
  <c r="V3918" i="12"/>
  <c r="V3906" i="12"/>
  <c r="V3894" i="12"/>
  <c r="V3882" i="12"/>
  <c r="V3870" i="12"/>
  <c r="V3858" i="12"/>
  <c r="V3846" i="12"/>
  <c r="V3834" i="12"/>
  <c r="V3822" i="12"/>
  <c r="V3810" i="12"/>
  <c r="V3798" i="12"/>
  <c r="V3786" i="12"/>
  <c r="V3774" i="12"/>
  <c r="V3762" i="12"/>
  <c r="V3750" i="12"/>
  <c r="V3738" i="12"/>
  <c r="V3726" i="12"/>
  <c r="V3714" i="12"/>
  <c r="V3702" i="12"/>
  <c r="V3690" i="12"/>
  <c r="V3678" i="12"/>
  <c r="V3666" i="12"/>
  <c r="V3654" i="12"/>
  <c r="V3642" i="12"/>
  <c r="V3630" i="12"/>
  <c r="V3618" i="12"/>
  <c r="V3606" i="12"/>
  <c r="V3594" i="12"/>
  <c r="V3582" i="12"/>
  <c r="V3570" i="12"/>
  <c r="V3558" i="12"/>
  <c r="V3546" i="12"/>
  <c r="V3534" i="12"/>
  <c r="V3522" i="12"/>
  <c r="V3510" i="12"/>
  <c r="V3498" i="12"/>
  <c r="V3486" i="12"/>
  <c r="V3474" i="12"/>
  <c r="V3462" i="12"/>
  <c r="V3450" i="12"/>
  <c r="V3438" i="12"/>
  <c r="V3426" i="12"/>
  <c r="V3414" i="12"/>
  <c r="V3402" i="12"/>
  <c r="V3390" i="12"/>
  <c r="V3378" i="12"/>
  <c r="V3366" i="12"/>
  <c r="V3354" i="12"/>
  <c r="V3342" i="12"/>
  <c r="V3330" i="12"/>
  <c r="V3318" i="12"/>
  <c r="V3306" i="12"/>
  <c r="V3294" i="12"/>
  <c r="V3282" i="12"/>
  <c r="V3270" i="12"/>
  <c r="V3258" i="12"/>
  <c r="V3246" i="12"/>
  <c r="V3234" i="12"/>
  <c r="V3222" i="12"/>
  <c r="V3210" i="12"/>
  <c r="V3198" i="12"/>
  <c r="V3186" i="12"/>
  <c r="V3174" i="12"/>
  <c r="V3162" i="12"/>
  <c r="V3150" i="12"/>
  <c r="V3138" i="12"/>
  <c r="V3126" i="12"/>
  <c r="V4085" i="12"/>
  <c r="V4073" i="12"/>
  <c r="V4061" i="12"/>
  <c r="V4049" i="12"/>
  <c r="V4037" i="12"/>
  <c r="V4025" i="12"/>
  <c r="V4013" i="12"/>
  <c r="V4001" i="12"/>
  <c r="V3989" i="12"/>
  <c r="V3977" i="12"/>
  <c r="V3965" i="12"/>
  <c r="V3953" i="12"/>
  <c r="V3941" i="12"/>
  <c r="V3929" i="12"/>
  <c r="V3917" i="12"/>
  <c r="V3905" i="12"/>
  <c r="V3893" i="12"/>
  <c r="V3881" i="12"/>
  <c r="V3869" i="12"/>
  <c r="V3857" i="12"/>
  <c r="V3845" i="12"/>
  <c r="V3833" i="12"/>
  <c r="V3821" i="12"/>
  <c r="V3809" i="12"/>
  <c r="V3797" i="12"/>
  <c r="V3785" i="12"/>
  <c r="V3773" i="12"/>
  <c r="V3761" i="12"/>
  <c r="V3749" i="12"/>
  <c r="V3737" i="12"/>
  <c r="V3725" i="12"/>
  <c r="V3713" i="12"/>
  <c r="V3701" i="12"/>
  <c r="V3689" i="12"/>
  <c r="V3677" i="12"/>
  <c r="V3665" i="12"/>
  <c r="V3653" i="12"/>
  <c r="V3641" i="12"/>
  <c r="V3629" i="12"/>
  <c r="V3617" i="12"/>
  <c r="V3605" i="12"/>
  <c r="V3593" i="12"/>
  <c r="V3581" i="12"/>
  <c r="V3569" i="12"/>
  <c r="V3557" i="12"/>
  <c r="V3545" i="12"/>
  <c r="V3533" i="12"/>
  <c r="V3521" i="12"/>
  <c r="V3509" i="12"/>
  <c r="V3497" i="12"/>
  <c r="V3485" i="12"/>
  <c r="V3473" i="12"/>
  <c r="V3461" i="12"/>
  <c r="V3449" i="12"/>
  <c r="V3437" i="12"/>
  <c r="V3425" i="12"/>
  <c r="V3413" i="12"/>
  <c r="V3401" i="12"/>
  <c r="V3389" i="12"/>
  <c r="V3377" i="12"/>
  <c r="V3365" i="12"/>
  <c r="V3353" i="12"/>
  <c r="V3341" i="12"/>
  <c r="V3329" i="12"/>
  <c r="V3317" i="12"/>
  <c r="V3305" i="12"/>
  <c r="V3293" i="12"/>
  <c r="V3281" i="12"/>
  <c r="V3269" i="12"/>
  <c r="V3257" i="12"/>
  <c r="V3245" i="12"/>
  <c r="V3233" i="12"/>
  <c r="V3221" i="12"/>
  <c r="V3209" i="12"/>
  <c r="V3197" i="12"/>
  <c r="V3185" i="12"/>
  <c r="V3173" i="12"/>
  <c r="V3161" i="12"/>
  <c r="V3149" i="12"/>
  <c r="V3137" i="12"/>
  <c r="V3125" i="12"/>
  <c r="V3113" i="12"/>
  <c r="V3101" i="12"/>
  <c r="V3089" i="12"/>
  <c r="V3077" i="12"/>
  <c r="V3065" i="12"/>
  <c r="V3053" i="12"/>
  <c r="V3041" i="12"/>
  <c r="V3029" i="12"/>
  <c r="V3017" i="12"/>
  <c r="V3005" i="12"/>
  <c r="V2981" i="12"/>
  <c r="V2969" i="12"/>
  <c r="V2957" i="12"/>
  <c r="V2945" i="12"/>
  <c r="V2933" i="12"/>
  <c r="V2921" i="12"/>
  <c r="V2909" i="12"/>
  <c r="V2897" i="12"/>
  <c r="V2885" i="12"/>
  <c r="V2873" i="12"/>
  <c r="V2861" i="12"/>
  <c r="V3292" i="12"/>
  <c r="V3280" i="12"/>
  <c r="V3268" i="12"/>
  <c r="V3256" i="12"/>
  <c r="V3244" i="12"/>
  <c r="V3232" i="12"/>
  <c r="V3220" i="12"/>
  <c r="V3208" i="12"/>
  <c r="V3196" i="12"/>
  <c r="V3184" i="12"/>
  <c r="V3172" i="12"/>
  <c r="V3160" i="12"/>
  <c r="V3148" i="12"/>
  <c r="V3136" i="12"/>
  <c r="V3124" i="12"/>
  <c r="V3112" i="12"/>
  <c r="V3088" i="12"/>
  <c r="V3076" i="12"/>
  <c r="V3064" i="12"/>
  <c r="V3052" i="12"/>
  <c r="V3040" i="12"/>
  <c r="V3028" i="12"/>
  <c r="V3016" i="12"/>
  <c r="V2992" i="12"/>
  <c r="V2980" i="12"/>
  <c r="V2968" i="12"/>
  <c r="V2956" i="12"/>
  <c r="V2944" i="12"/>
  <c r="V2932" i="12"/>
  <c r="V2920" i="12"/>
  <c r="V2908" i="12"/>
  <c r="V2896" i="12"/>
  <c r="V2884" i="12"/>
  <c r="V2872" i="12"/>
  <c r="V2860" i="12"/>
  <c r="V2848" i="12"/>
  <c r="V2836" i="12"/>
  <c r="V2824" i="12"/>
  <c r="V2812" i="12"/>
  <c r="V2800" i="12"/>
  <c r="V2788" i="12"/>
  <c r="V2776" i="12"/>
  <c r="V2764" i="12"/>
  <c r="V2752" i="12"/>
  <c r="V2740" i="12"/>
  <c r="V2728" i="12"/>
  <c r="V2716" i="12"/>
  <c r="V2704" i="12"/>
  <c r="V2692" i="12"/>
  <c r="V2680" i="12"/>
  <c r="V2668" i="12"/>
  <c r="V2656" i="12"/>
  <c r="V2644" i="12"/>
  <c r="V2632" i="12"/>
  <c r="V2620" i="12"/>
  <c r="V2608" i="12"/>
  <c r="V2596" i="12"/>
  <c r="V2584" i="12"/>
  <c r="V2572" i="12"/>
  <c r="V2560" i="12"/>
  <c r="V2548" i="12"/>
  <c r="V2536" i="12"/>
  <c r="V2524" i="12"/>
  <c r="V2512" i="12"/>
  <c r="V2500" i="12"/>
  <c r="V2488" i="12"/>
  <c r="V2476" i="12"/>
  <c r="V2464" i="12"/>
  <c r="V2452" i="12"/>
  <c r="V2440" i="12"/>
  <c r="V2428" i="12"/>
  <c r="V2416" i="12"/>
  <c r="V2404" i="12"/>
  <c r="V2392" i="12"/>
  <c r="V2380" i="12"/>
  <c r="V2368" i="12"/>
  <c r="V2356" i="12"/>
  <c r="V2344" i="12"/>
  <c r="V2332" i="12"/>
  <c r="V2320" i="12"/>
  <c r="V2308" i="12"/>
  <c r="V2296" i="12"/>
  <c r="V2930" i="12"/>
  <c r="V2918" i="12"/>
  <c r="V2906" i="12"/>
  <c r="V2894" i="12"/>
  <c r="V2882" i="12"/>
  <c r="V2870" i="12"/>
  <c r="V2858" i="12"/>
  <c r="V2846" i="12"/>
  <c r="V2834" i="12"/>
  <c r="V2822" i="12"/>
  <c r="V2810" i="12"/>
  <c r="V2798" i="12"/>
  <c r="V2786" i="12"/>
  <c r="V2774" i="12"/>
  <c r="V2762" i="12"/>
  <c r="V2750" i="12"/>
  <c r="V2738" i="12"/>
  <c r="V2726" i="12"/>
  <c r="V2714" i="12"/>
  <c r="V2702" i="12"/>
  <c r="V2690" i="12"/>
  <c r="V2678" i="12"/>
  <c r="V2666" i="12"/>
  <c r="V2654" i="12"/>
  <c r="V2642" i="12"/>
  <c r="V2630" i="12"/>
  <c r="V2618" i="12"/>
  <c r="V2606" i="12"/>
  <c r="V2594" i="12"/>
  <c r="V2582" i="12"/>
  <c r="V2570" i="12"/>
  <c r="V2558" i="12"/>
  <c r="V2546" i="12"/>
  <c r="V2534" i="12"/>
  <c r="V2522" i="12"/>
  <c r="V2510" i="12"/>
  <c r="V2498" i="12"/>
  <c r="V2486" i="12"/>
  <c r="V2474" i="12"/>
  <c r="V2462" i="12"/>
  <c r="V2450" i="12"/>
  <c r="V2438" i="12"/>
  <c r="V2426" i="12"/>
  <c r="V2414" i="12"/>
  <c r="V2402" i="12"/>
  <c r="V2390" i="12"/>
  <c r="V2378" i="12"/>
  <c r="V2366" i="12"/>
  <c r="V2354" i="12"/>
  <c r="V2342" i="12"/>
  <c r="V2330" i="12"/>
  <c r="V2318" i="12"/>
  <c r="V2306" i="12"/>
  <c r="V2294" i="12"/>
  <c r="V2282" i="12"/>
  <c r="V2270" i="12"/>
  <c r="V2258" i="12"/>
  <c r="V2246" i="12"/>
  <c r="V2234" i="12"/>
  <c r="V2222" i="12"/>
  <c r="V2210" i="12"/>
  <c r="V2198" i="12"/>
  <c r="V2186" i="12"/>
  <c r="V2174" i="12"/>
  <c r="V2162" i="12"/>
  <c r="V2150" i="12"/>
  <c r="V2138" i="12"/>
  <c r="V2126" i="12"/>
  <c r="V2114" i="12"/>
  <c r="V2102" i="12"/>
  <c r="V2090" i="12"/>
  <c r="V2078" i="12"/>
  <c r="V2066" i="12"/>
  <c r="V2054" i="12"/>
  <c r="V2042" i="12"/>
  <c r="V2030" i="12"/>
  <c r="V2018" i="12"/>
  <c r="V2006" i="12"/>
  <c r="V1994" i="12"/>
  <c r="V1982" i="12"/>
  <c r="V1970" i="12"/>
  <c r="V1958" i="12"/>
  <c r="V1946" i="12"/>
  <c r="V2017" i="12"/>
  <c r="V3132" i="12"/>
  <c r="V3120" i="12"/>
  <c r="V3108" i="12"/>
  <c r="V3096" i="12"/>
  <c r="V3084" i="12"/>
  <c r="V3072" i="12"/>
  <c r="V3060" i="12"/>
  <c r="V3048" i="12"/>
  <c r="V3036" i="12"/>
  <c r="V3024" i="12"/>
  <c r="V2988" i="12"/>
  <c r="V2976" i="12"/>
  <c r="V2964" i="12"/>
  <c r="V2952" i="12"/>
  <c r="V2940" i="12"/>
  <c r="V2928" i="12"/>
  <c r="V2916" i="12"/>
  <c r="V2904" i="12"/>
  <c r="V2892" i="12"/>
  <c r="V2880" i="12"/>
  <c r="V2868" i="12"/>
  <c r="V2856" i="12"/>
  <c r="V2844" i="12"/>
  <c r="V2832" i="12"/>
  <c r="V2820" i="12"/>
  <c r="V2796" i="12"/>
  <c r="V2784" i="12"/>
  <c r="V2772" i="12"/>
  <c r="V2760" i="12"/>
  <c r="V2748" i="12"/>
  <c r="V2736" i="12"/>
  <c r="V2724" i="12"/>
  <c r="V2712" i="12"/>
  <c r="V2700" i="12"/>
  <c r="V2688" i="12"/>
  <c r="V2676" i="12"/>
  <c r="V2664" i="12"/>
  <c r="V2652" i="12"/>
  <c r="V2640" i="12"/>
  <c r="V2628" i="12"/>
  <c r="V2616" i="12"/>
  <c r="V2604" i="12"/>
  <c r="V2592" i="12"/>
  <c r="V2580" i="12"/>
  <c r="V2568" i="12"/>
  <c r="V2556" i="12"/>
  <c r="V2544" i="12"/>
  <c r="V2532" i="12"/>
  <c r="V2520" i="12"/>
  <c r="V2508" i="12"/>
  <c r="V2496" i="12"/>
  <c r="V2484" i="12"/>
  <c r="V2472" i="12"/>
  <c r="V2460" i="12"/>
  <c r="V2448" i="12"/>
  <c r="V2436" i="12"/>
  <c r="V2424" i="12"/>
  <c r="V2412" i="12"/>
  <c r="V2400" i="12"/>
  <c r="V2388" i="12"/>
  <c r="V2376" i="12"/>
  <c r="V2364" i="12"/>
  <c r="V2352" i="12"/>
  <c r="V2340" i="12"/>
  <c r="V2328" i="12"/>
  <c r="V2316" i="12"/>
  <c r="V2304" i="12"/>
  <c r="V2292" i="12"/>
  <c r="V2280" i="12"/>
  <c r="V2268" i="12"/>
  <c r="V3227" i="12"/>
  <c r="V3215" i="12"/>
  <c r="V3203" i="12"/>
  <c r="V3191" i="12"/>
  <c r="V3179" i="12"/>
  <c r="V3167" i="12"/>
  <c r="V3155" i="12"/>
  <c r="V3143" i="12"/>
  <c r="V3131" i="12"/>
  <c r="V3119" i="12"/>
  <c r="V3107" i="12"/>
  <c r="V3095" i="12"/>
  <c r="V3083" i="12"/>
  <c r="V3071" i="12"/>
  <c r="V3059" i="12"/>
  <c r="V3047" i="12"/>
  <c r="V3035" i="12"/>
  <c r="V3023" i="12"/>
  <c r="V3011" i="12"/>
  <c r="V2987" i="12"/>
  <c r="V2975" i="12"/>
  <c r="V2963" i="12"/>
  <c r="V2951" i="12"/>
  <c r="V2939" i="12"/>
  <c r="V2927" i="12"/>
  <c r="V2915" i="12"/>
  <c r="V2903" i="12"/>
  <c r="V2891" i="12"/>
  <c r="V2879" i="12"/>
  <c r="V2867" i="12"/>
  <c r="V2855" i="12"/>
  <c r="V2843" i="12"/>
  <c r="V2831" i="12"/>
  <c r="V2819" i="12"/>
  <c r="V2807" i="12"/>
  <c r="V2795" i="12"/>
  <c r="V2783" i="12"/>
  <c r="V2771" i="12"/>
  <c r="V2759" i="12"/>
  <c r="V2747" i="12"/>
  <c r="V2735" i="12"/>
  <c r="V2723" i="12"/>
  <c r="V2711" i="12"/>
  <c r="V2699" i="12"/>
  <c r="V2687" i="12"/>
  <c r="V2675" i="12"/>
  <c r="V2663" i="12"/>
  <c r="V2651" i="12"/>
  <c r="V2639" i="12"/>
  <c r="V2627" i="12"/>
  <c r="V2615" i="12"/>
  <c r="V2603" i="12"/>
  <c r="V2591" i="12"/>
  <c r="V2579" i="12"/>
  <c r="V2567" i="12"/>
  <c r="V2555" i="12"/>
  <c r="V2543" i="12"/>
  <c r="V2531" i="12"/>
  <c r="V2519" i="12"/>
  <c r="V2507" i="12"/>
  <c r="V2495" i="12"/>
  <c r="V2483" i="12"/>
  <c r="V2471" i="12"/>
  <c r="V2459" i="12"/>
  <c r="V2447" i="12"/>
  <c r="V2435" i="12"/>
  <c r="V2423" i="12"/>
  <c r="V2411" i="12"/>
  <c r="V2399" i="12"/>
  <c r="V2387" i="12"/>
  <c r="V2375" i="12"/>
  <c r="V2363" i="12"/>
  <c r="V2351" i="12"/>
  <c r="V3838" i="12"/>
  <c r="V3826" i="12"/>
  <c r="V3814" i="12"/>
  <c r="V3802" i="12"/>
  <c r="V3790" i="12"/>
  <c r="V3778" i="12"/>
  <c r="V3766" i="12"/>
  <c r="V3754" i="12"/>
  <c r="V3742" i="12"/>
  <c r="V3730" i="12"/>
  <c r="V3718" i="12"/>
  <c r="V3706" i="12"/>
  <c r="V3694" i="12"/>
  <c r="V3682" i="12"/>
  <c r="V3670" i="12"/>
  <c r="V3658" i="12"/>
  <c r="V3646" i="12"/>
  <c r="V3634" i="12"/>
  <c r="V3622" i="12"/>
  <c r="V3610" i="12"/>
  <c r="V3598" i="12"/>
  <c r="V3586" i="12"/>
  <c r="V3574" i="12"/>
  <c r="V3562" i="12"/>
  <c r="V3550" i="12"/>
  <c r="V3538" i="12"/>
  <c r="V3526" i="12"/>
  <c r="V3514" i="12"/>
  <c r="V3502" i="12"/>
  <c r="V3490" i="12"/>
  <c r="V3478" i="12"/>
  <c r="V3466" i="12"/>
  <c r="V3454" i="12"/>
  <c r="V3442" i="12"/>
  <c r="V3430" i="12"/>
  <c r="V3418" i="12"/>
  <c r="V3406" i="12"/>
  <c r="V3394" i="12"/>
  <c r="V3382" i="12"/>
  <c r="V3370" i="12"/>
  <c r="V3358" i="12"/>
  <c r="V3346" i="12"/>
  <c r="V3334" i="12"/>
  <c r="V3322" i="12"/>
  <c r="V3310" i="12"/>
  <c r="V3298" i="12"/>
  <c r="V3286" i="12"/>
  <c r="V3274" i="12"/>
  <c r="V3262" i="12"/>
  <c r="V3250" i="12"/>
  <c r="V3238" i="12"/>
  <c r="V3226" i="12"/>
  <c r="V3214" i="12"/>
  <c r="V3202" i="12"/>
  <c r="V3190" i="12"/>
  <c r="V3178" i="12"/>
  <c r="V3166" i="12"/>
  <c r="V3154" i="12"/>
  <c r="V3142" i="12"/>
  <c r="V3130" i="12"/>
  <c r="V3118" i="12"/>
  <c r="V3106" i="12"/>
  <c r="V3094" i="12"/>
  <c r="V3082" i="12"/>
  <c r="V3070" i="12"/>
  <c r="V3058" i="12"/>
  <c r="V3046" i="12"/>
  <c r="V3034" i="12"/>
  <c r="V3022" i="12"/>
  <c r="V3010" i="12"/>
  <c r="V2998" i="12"/>
  <c r="V2986" i="12"/>
  <c r="V2974" i="12"/>
  <c r="V2962" i="12"/>
  <c r="V2950" i="12"/>
  <c r="V2938" i="12"/>
  <c r="V2926" i="12"/>
  <c r="V3657" i="12"/>
  <c r="V3645" i="12"/>
  <c r="V3633" i="12"/>
  <c r="V3621" i="12"/>
  <c r="V3609" i="12"/>
  <c r="V3597" i="12"/>
  <c r="V3585" i="12"/>
  <c r="V3573" i="12"/>
  <c r="V3561" i="12"/>
  <c r="V3549" i="12"/>
  <c r="V3537" i="12"/>
  <c r="V3525" i="12"/>
  <c r="V3513" i="12"/>
  <c r="V3501" i="12"/>
  <c r="V3489" i="12"/>
  <c r="V3477" i="12"/>
  <c r="V3465" i="12"/>
  <c r="V3453" i="12"/>
  <c r="V3441" i="12"/>
  <c r="V3429" i="12"/>
  <c r="V3417" i="12"/>
  <c r="V3405" i="12"/>
  <c r="V3393" i="12"/>
  <c r="V3381" i="12"/>
  <c r="V3369" i="12"/>
  <c r="V3357" i="12"/>
  <c r="V3345" i="12"/>
  <c r="V3333" i="12"/>
  <c r="V3321" i="12"/>
  <c r="V3309" i="12"/>
  <c r="V3297" i="12"/>
  <c r="V3285" i="12"/>
  <c r="V3273" i="12"/>
  <c r="V3261" i="12"/>
  <c r="V3249" i="12"/>
  <c r="V3237" i="12"/>
  <c r="V3225" i="12"/>
  <c r="V3213" i="12"/>
  <c r="V3201" i="12"/>
  <c r="V3189" i="12"/>
  <c r="V3177" i="12"/>
  <c r="V3165" i="12"/>
  <c r="V3153" i="12"/>
  <c r="V3141" i="12"/>
  <c r="V3129" i="12"/>
  <c r="V3117" i="12"/>
  <c r="V3105" i="12"/>
  <c r="V3093" i="12"/>
  <c r="V3081" i="12"/>
  <c r="V3069" i="12"/>
  <c r="V3057" i="12"/>
  <c r="V3045" i="12"/>
  <c r="V3033" i="12"/>
  <c r="V3021" i="12"/>
  <c r="V2985" i="12"/>
  <c r="V2973" i="12"/>
  <c r="V2949" i="12"/>
  <c r="V2937" i="12"/>
  <c r="V2925" i="12"/>
  <c r="V2913" i="12"/>
  <c r="V2901" i="12"/>
  <c r="V2889" i="12"/>
  <c r="V2877" i="12"/>
  <c r="V2865" i="12"/>
  <c r="V2853" i="12"/>
  <c r="V2841" i="12"/>
  <c r="V2829" i="12"/>
  <c r="V2805" i="12"/>
  <c r="V2793" i="12"/>
  <c r="V2781" i="12"/>
  <c r="V2769" i="12"/>
  <c r="V2757" i="12"/>
  <c r="V2745" i="12"/>
  <c r="V2733" i="12"/>
  <c r="V2721" i="12"/>
  <c r="V2709" i="12"/>
  <c r="V3944" i="12"/>
  <c r="V3932" i="12"/>
  <c r="V3920" i="12"/>
  <c r="V3908" i="12"/>
  <c r="V3896" i="12"/>
  <c r="V3884" i="12"/>
  <c r="V3872" i="12"/>
  <c r="V3860" i="12"/>
  <c r="V3848" i="12"/>
  <c r="V3836" i="12"/>
  <c r="V3824" i="12"/>
  <c r="V3812" i="12"/>
  <c r="V3800" i="12"/>
  <c r="V3788" i="12"/>
  <c r="V3776" i="12"/>
  <c r="V3764" i="12"/>
  <c r="V3752" i="12"/>
  <c r="V3740" i="12"/>
  <c r="V3728" i="12"/>
  <c r="V3716" i="12"/>
  <c r="V3704" i="12"/>
  <c r="V3692" i="12"/>
  <c r="V3680" i="12"/>
  <c r="V3668" i="12"/>
  <c r="V3656" i="12"/>
  <c r="V3644" i="12"/>
  <c r="V3632" i="12"/>
  <c r="V3620" i="12"/>
  <c r="V3608" i="12"/>
  <c r="V3596" i="12"/>
  <c r="V3584" i="12"/>
  <c r="V3572" i="12"/>
  <c r="V3560" i="12"/>
  <c r="V3548" i="12"/>
  <c r="V3536" i="12"/>
  <c r="V3524" i="12"/>
  <c r="V3512" i="12"/>
  <c r="V3500" i="12"/>
  <c r="V3488" i="12"/>
  <c r="V3476" i="12"/>
  <c r="V3464" i="12"/>
  <c r="V3452" i="12"/>
  <c r="V3440" i="12"/>
  <c r="V3428" i="12"/>
  <c r="V3416" i="12"/>
  <c r="V3404" i="12"/>
  <c r="V3392" i="12"/>
  <c r="V3380" i="12"/>
  <c r="V3368" i="12"/>
  <c r="V3356" i="12"/>
  <c r="V3344" i="12"/>
  <c r="V3332" i="12"/>
  <c r="V3320" i="12"/>
  <c r="V3308" i="12"/>
  <c r="V3296" i="12"/>
  <c r="V3284" i="12"/>
  <c r="V3272" i="12"/>
  <c r="V3260" i="12"/>
  <c r="V3248" i="12"/>
  <c r="V3236" i="12"/>
  <c r="V3224" i="12"/>
  <c r="V3212" i="12"/>
  <c r="V3200" i="12"/>
  <c r="V3188" i="12"/>
  <c r="V3176" i="12"/>
  <c r="V3164" i="12"/>
  <c r="V3152" i="12"/>
  <c r="V3140" i="12"/>
  <c r="V3128" i="12"/>
  <c r="V3116" i="12"/>
  <c r="V3104" i="12"/>
  <c r="V3092" i="12"/>
  <c r="V3080" i="12"/>
  <c r="V3068" i="12"/>
  <c r="V3056" i="12"/>
  <c r="V3044" i="12"/>
  <c r="V3032" i="12"/>
  <c r="V3020" i="12"/>
  <c r="V3008" i="12"/>
  <c r="V2996" i="12"/>
  <c r="V2972" i="12"/>
  <c r="V3931" i="12"/>
  <c r="V3919" i="12"/>
  <c r="V3907" i="12"/>
  <c r="V3895" i="12"/>
  <c r="V3883" i="12"/>
  <c r="V3871" i="12"/>
  <c r="V3859" i="12"/>
  <c r="V3847" i="12"/>
  <c r="V3835" i="12"/>
  <c r="V3823" i="12"/>
  <c r="V3811" i="12"/>
  <c r="V3799" i="12"/>
  <c r="V3787" i="12"/>
  <c r="V3775" i="12"/>
  <c r="V3763" i="12"/>
  <c r="V3751" i="12"/>
  <c r="V3739" i="12"/>
  <c r="V3727" i="12"/>
  <c r="V3715" i="12"/>
  <c r="V3703" i="12"/>
  <c r="V3691" i="12"/>
  <c r="V3679" i="12"/>
  <c r="V3667" i="12"/>
  <c r="V3655" i="12"/>
  <c r="V3643" i="12"/>
  <c r="V3631" i="12"/>
  <c r="V3619" i="12"/>
  <c r="V3607" i="12"/>
  <c r="V3595" i="12"/>
  <c r="V3583" i="12"/>
  <c r="V3571" i="12"/>
  <c r="V3559" i="12"/>
  <c r="V3547" i="12"/>
  <c r="V3535" i="12"/>
  <c r="V3523" i="12"/>
  <c r="V3511" i="12"/>
  <c r="V3499" i="12"/>
  <c r="V3487" i="12"/>
  <c r="V3475" i="12"/>
  <c r="V3463" i="12"/>
  <c r="V3451" i="12"/>
  <c r="V3439" i="12"/>
  <c r="V3427" i="12"/>
  <c r="V3415" i="12"/>
  <c r="V3403" i="12"/>
  <c r="V3391" i="12"/>
  <c r="V3379" i="12"/>
  <c r="V3367" i="12"/>
  <c r="V3355" i="12"/>
  <c r="V3343" i="12"/>
  <c r="V3331" i="12"/>
  <c r="V3319" i="12"/>
  <c r="V3307" i="12"/>
  <c r="V3295" i="12"/>
  <c r="V3283" i="12"/>
  <c r="V3271" i="12"/>
  <c r="V3259" i="12"/>
  <c r="V3247" i="12"/>
  <c r="V3235" i="12"/>
  <c r="V3223" i="12"/>
  <c r="V3211" i="12"/>
  <c r="V3199" i="12"/>
  <c r="V3187" i="12"/>
  <c r="V3175" i="12"/>
  <c r="V3163" i="12"/>
  <c r="V3151" i="12"/>
  <c r="V3139" i="12"/>
  <c r="V3127" i="12"/>
  <c r="V3115" i="12"/>
  <c r="V3091" i="12"/>
  <c r="V3079" i="12"/>
  <c r="V3067" i="12"/>
  <c r="V3055" i="12"/>
  <c r="V3043" i="12"/>
  <c r="V3031" i="12"/>
  <c r="V3019" i="12"/>
  <c r="V2995" i="12"/>
  <c r="V2983" i="12"/>
  <c r="V2971" i="12"/>
  <c r="V3114" i="12"/>
  <c r="V3102" i="12"/>
  <c r="V3090" i="12"/>
  <c r="V3078" i="12"/>
  <c r="V3066" i="12"/>
  <c r="V3054" i="12"/>
  <c r="V3042" i="12"/>
  <c r="V3030" i="12"/>
  <c r="V3018" i="12"/>
  <c r="V3006" i="12"/>
  <c r="V2982" i="12"/>
  <c r="V2970" i="12"/>
  <c r="V2946" i="12"/>
  <c r="V2934" i="12"/>
  <c r="V2922" i="12"/>
  <c r="V2910" i="12"/>
  <c r="V2898" i="12"/>
  <c r="V2886" i="12"/>
  <c r="V2874" i="12"/>
  <c r="V2862" i="12"/>
  <c r="V2850" i="12"/>
  <c r="V2838" i="12"/>
  <c r="V2826" i="12"/>
  <c r="V2814" i="12"/>
  <c r="V2802" i="12"/>
  <c r="V2790" i="12"/>
  <c r="V2778" i="12"/>
  <c r="V2766" i="12"/>
  <c r="V2754" i="12"/>
  <c r="V2742" i="12"/>
  <c r="V2730" i="12"/>
  <c r="V2718" i="12"/>
  <c r="V2706" i="12"/>
  <c r="V2694" i="12"/>
  <c r="V2682" i="12"/>
  <c r="V2670" i="12"/>
  <c r="V2658" i="12"/>
  <c r="V2646" i="12"/>
  <c r="V2634" i="12"/>
  <c r="V2622" i="12"/>
  <c r="V2610" i="12"/>
  <c r="V2598" i="12"/>
  <c r="V2586" i="12"/>
  <c r="V2574" i="12"/>
  <c r="V2562" i="12"/>
  <c r="V2550" i="12"/>
  <c r="V2538" i="12"/>
  <c r="V2526" i="12"/>
  <c r="V2514" i="12"/>
  <c r="V2502" i="12"/>
  <c r="V2490" i="12"/>
  <c r="V2478" i="12"/>
  <c r="V2466" i="12"/>
  <c r="V2454" i="12"/>
  <c r="V2442" i="12"/>
  <c r="V2430" i="12"/>
  <c r="V2418" i="12"/>
  <c r="V2406" i="12"/>
  <c r="V2394" i="12"/>
  <c r="V2382" i="12"/>
  <c r="V2370" i="12"/>
  <c r="V2358" i="12"/>
  <c r="V2346" i="12"/>
  <c r="V2334" i="12"/>
  <c r="V2322" i="12"/>
  <c r="V2310" i="12"/>
  <c r="V2298" i="12"/>
  <c r="V2286" i="12"/>
  <c r="V2274" i="12"/>
  <c r="V2262" i="12"/>
  <c r="V2250" i="12"/>
  <c r="V2238" i="12"/>
  <c r="V2226" i="12"/>
  <c r="V2214" i="12"/>
  <c r="V2202" i="12"/>
  <c r="V2190" i="12"/>
  <c r="V2178" i="12"/>
  <c r="V2166" i="12"/>
  <c r="V2154" i="12"/>
  <c r="V2142" i="12"/>
  <c r="V2130" i="12"/>
  <c r="V2118" i="12"/>
  <c r="V2106" i="12"/>
  <c r="V2094" i="12"/>
  <c r="V2082" i="12"/>
  <c r="V2849" i="12"/>
  <c r="V2837" i="12"/>
  <c r="V2825" i="12"/>
  <c r="V2813" i="12"/>
  <c r="V2801" i="12"/>
  <c r="V2789" i="12"/>
  <c r="V2777" i="12"/>
  <c r="V2765" i="12"/>
  <c r="V2753" i="12"/>
  <c r="V2741" i="12"/>
  <c r="V2729" i="12"/>
  <c r="V2717" i="12"/>
  <c r="V2705" i="12"/>
  <c r="V2693" i="12"/>
  <c r="V2681" i="12"/>
  <c r="V2669" i="12"/>
  <c r="V2657" i="12"/>
  <c r="V2645" i="12"/>
  <c r="V2633" i="12"/>
  <c r="V2621" i="12"/>
  <c r="V2609" i="12"/>
  <c r="V2597" i="12"/>
  <c r="V2585" i="12"/>
  <c r="V2573" i="12"/>
  <c r="V2561" i="12"/>
  <c r="V2549" i="12"/>
  <c r="V2537" i="12"/>
  <c r="V2525" i="12"/>
  <c r="V2513" i="12"/>
  <c r="V2501" i="12"/>
  <c r="V2489" i="12"/>
  <c r="V2477" i="12"/>
  <c r="V2465" i="12"/>
  <c r="V2453" i="12"/>
  <c r="V2441" i="12"/>
  <c r="V2429" i="12"/>
  <c r="V2417" i="12"/>
  <c r="V2405" i="12"/>
  <c r="V2393" i="12"/>
  <c r="V2381" i="12"/>
  <c r="V2369" i="12"/>
  <c r="V2357" i="12"/>
  <c r="V2345" i="12"/>
  <c r="V2333" i="12"/>
  <c r="V2321" i="12"/>
  <c r="V2309" i="12"/>
  <c r="V2297" i="12"/>
  <c r="V2285" i="12"/>
  <c r="V2273" i="12"/>
  <c r="V2261" i="12"/>
  <c r="V2249" i="12"/>
  <c r="V2237" i="12"/>
  <c r="V2225" i="12"/>
  <c r="V2213" i="12"/>
  <c r="V2201" i="12"/>
  <c r="V2189" i="12"/>
  <c r="V2177" i="12"/>
  <c r="V2165" i="12"/>
  <c r="V2153" i="12"/>
  <c r="V2141" i="12"/>
  <c r="V2129" i="12"/>
  <c r="V2117" i="12"/>
  <c r="V2105" i="12"/>
  <c r="V2093" i="12"/>
  <c r="V2081" i="12"/>
  <c r="V2069" i="12"/>
  <c r="V2057" i="12"/>
  <c r="V2045" i="12"/>
  <c r="V2033" i="12"/>
  <c r="V2021" i="12"/>
  <c r="V2009" i="12"/>
  <c r="V1997" i="12"/>
  <c r="V1985" i="12"/>
  <c r="V1973" i="12"/>
  <c r="V1961" i="12"/>
  <c r="V1949" i="12"/>
  <c r="V1937" i="12"/>
  <c r="V1925" i="12"/>
  <c r="V1913" i="12"/>
  <c r="V1901" i="12"/>
  <c r="V1889" i="12"/>
  <c r="V1877" i="12"/>
  <c r="V1865" i="12"/>
  <c r="V1853" i="12"/>
  <c r="V1841" i="12"/>
  <c r="V1829" i="12"/>
  <c r="V1817" i="12"/>
  <c r="V1805" i="12"/>
  <c r="V1793" i="12"/>
  <c r="V1781" i="12"/>
  <c r="V1769" i="12"/>
  <c r="V1757" i="12"/>
  <c r="V1745" i="12"/>
  <c r="V1733" i="12"/>
  <c r="V1721" i="12"/>
  <c r="V2284" i="12"/>
  <c r="V2272" i="12"/>
  <c r="V2260" i="12"/>
  <c r="V2248" i="12"/>
  <c r="V2236" i="12"/>
  <c r="V2224" i="12"/>
  <c r="V2212" i="12"/>
  <c r="V2200" i="12"/>
  <c r="V2188" i="12"/>
  <c r="V2176" i="12"/>
  <c r="V2164" i="12"/>
  <c r="V2152" i="12"/>
  <c r="V2140" i="12"/>
  <c r="V2128" i="12"/>
  <c r="V2116" i="12"/>
  <c r="V2104" i="12"/>
  <c r="V2092" i="12"/>
  <c r="V2080" i="12"/>
  <c r="V2068" i="12"/>
  <c r="V2056" i="12"/>
  <c r="V2044" i="12"/>
  <c r="V2032" i="12"/>
  <c r="V2020" i="12"/>
  <c r="V2008" i="12"/>
  <c r="V1996" i="12"/>
  <c r="V1984" i="12"/>
  <c r="V1972" i="12"/>
  <c r="V1960" i="12"/>
  <c r="V1948" i="12"/>
  <c r="V1936" i="12"/>
  <c r="V1924" i="12"/>
  <c r="V1912" i="12"/>
  <c r="V1900" i="12"/>
  <c r="V1888" i="12"/>
  <c r="V1876" i="12"/>
  <c r="V1864" i="12"/>
  <c r="V1852" i="12"/>
  <c r="V1840" i="12"/>
  <c r="V1828" i="12"/>
  <c r="V1816" i="12"/>
  <c r="V1804" i="12"/>
  <c r="V1792" i="12"/>
  <c r="V1780" i="12"/>
  <c r="V1768" i="12"/>
  <c r="V1756" i="12"/>
  <c r="V1744" i="12"/>
  <c r="V1732" i="12"/>
  <c r="V1720" i="12"/>
  <c r="V1708" i="12"/>
  <c r="V1696" i="12"/>
  <c r="V1684" i="12"/>
  <c r="V1672" i="12"/>
  <c r="V1660" i="12"/>
  <c r="V1648" i="12"/>
  <c r="V1636" i="12"/>
  <c r="V1624" i="12"/>
  <c r="V1612" i="12"/>
  <c r="V1600" i="12"/>
  <c r="V1588" i="12"/>
  <c r="V1576" i="12"/>
  <c r="V1564" i="12"/>
  <c r="V1552" i="12"/>
  <c r="V1540" i="12"/>
  <c r="V1528" i="12"/>
  <c r="V1516" i="12"/>
  <c r="V1504" i="12"/>
  <c r="V1492" i="12"/>
  <c r="V1480" i="12"/>
  <c r="V1468" i="12"/>
  <c r="V1456" i="12"/>
  <c r="V1444" i="12"/>
  <c r="V1432" i="12"/>
  <c r="V1934" i="12"/>
  <c r="V2256" i="12"/>
  <c r="V2244" i="12"/>
  <c r="V2232" i="12"/>
  <c r="V2220" i="12"/>
  <c r="V2208" i="12"/>
  <c r="V2196" i="12"/>
  <c r="V2184" i="12"/>
  <c r="V2172" i="12"/>
  <c r="V2160" i="12"/>
  <c r="V2148" i="12"/>
  <c r="V2136" i="12"/>
  <c r="V2124" i="12"/>
  <c r="V2112" i="12"/>
  <c r="V2100" i="12"/>
  <c r="V2088" i="12"/>
  <c r="V2076" i="12"/>
  <c r="V2064" i="12"/>
  <c r="V2052" i="12"/>
  <c r="V2040" i="12"/>
  <c r="V2028" i="12"/>
  <c r="V2016" i="12"/>
  <c r="V2004" i="12"/>
  <c r="V1992" i="12"/>
  <c r="V1980" i="12"/>
  <c r="V1968" i="12"/>
  <c r="V1956" i="12"/>
  <c r="V1944" i="12"/>
  <c r="V1932" i="12"/>
  <c r="V1920" i="12"/>
  <c r="V1908" i="12"/>
  <c r="V1896" i="12"/>
  <c r="V1884" i="12"/>
  <c r="V1872" i="12"/>
  <c r="V1860" i="12"/>
  <c r="V1848" i="12"/>
  <c r="V1836" i="12"/>
  <c r="V1824" i="12"/>
  <c r="V1812" i="12"/>
  <c r="V1800" i="12"/>
  <c r="V1788" i="12"/>
  <c r="V1776" i="12"/>
  <c r="V1764" i="12"/>
  <c r="V1752" i="12"/>
  <c r="V1740" i="12"/>
  <c r="V1728" i="12"/>
  <c r="V1716" i="12"/>
  <c r="V1704" i="12"/>
  <c r="V1692" i="12"/>
  <c r="V1680" i="12"/>
  <c r="V1668" i="12"/>
  <c r="V1656" i="12"/>
  <c r="V1644" i="12"/>
  <c r="V1632" i="12"/>
  <c r="V1620" i="12"/>
  <c r="V1608" i="12"/>
  <c r="V1596" i="12"/>
  <c r="V1584" i="12"/>
  <c r="V1572" i="12"/>
  <c r="V1560" i="12"/>
  <c r="V1548" i="12"/>
  <c r="V1536" i="12"/>
  <c r="V1524" i="12"/>
  <c r="V1512" i="12"/>
  <c r="V1500" i="12"/>
  <c r="V1488" i="12"/>
  <c r="V1476" i="12"/>
  <c r="V2339" i="12"/>
  <c r="V2327" i="12"/>
  <c r="V2315" i="12"/>
  <c r="V2303" i="12"/>
  <c r="V2291" i="12"/>
  <c r="V2279" i="12"/>
  <c r="V2267" i="12"/>
  <c r="V2255" i="12"/>
  <c r="V2243" i="12"/>
  <c r="V2231" i="12"/>
  <c r="V2219" i="12"/>
  <c r="V2207" i="12"/>
  <c r="V2195" i="12"/>
  <c r="V2183" i="12"/>
  <c r="V2171" i="12"/>
  <c r="V2159" i="12"/>
  <c r="V2147" i="12"/>
  <c r="V2135" i="12"/>
  <c r="V2123" i="12"/>
  <c r="V2111" i="12"/>
  <c r="V2099" i="12"/>
  <c r="V2087" i="12"/>
  <c r="V2075" i="12"/>
  <c r="V2063" i="12"/>
  <c r="V2051" i="12"/>
  <c r="V2039" i="12"/>
  <c r="V2027" i="12"/>
  <c r="V2015" i="12"/>
  <c r="V2003" i="12"/>
  <c r="V1991" i="12"/>
  <c r="V1979" i="12"/>
  <c r="V1967" i="12"/>
  <c r="V1955" i="12"/>
  <c r="V1943" i="12"/>
  <c r="V1931" i="12"/>
  <c r="V1919" i="12"/>
  <c r="V1907" i="12"/>
  <c r="V1895" i="12"/>
  <c r="V1883" i="12"/>
  <c r="V1871" i="12"/>
  <c r="V1859" i="12"/>
  <c r="V1847" i="12"/>
  <c r="V1835" i="12"/>
  <c r="V1823" i="12"/>
  <c r="V1811" i="12"/>
  <c r="V1799" i="12"/>
  <c r="V1787" i="12"/>
  <c r="V1775" i="12"/>
  <c r="V1763" i="12"/>
  <c r="V1751" i="12"/>
  <c r="V1739" i="12"/>
  <c r="V1727" i="12"/>
  <c r="V1715" i="12"/>
  <c r="V1703" i="12"/>
  <c r="V1691" i="12"/>
  <c r="V1679" i="12"/>
  <c r="V1667" i="12"/>
  <c r="V1655" i="12"/>
  <c r="V1643" i="12"/>
  <c r="V1631" i="12"/>
  <c r="V1619" i="12"/>
  <c r="V1607" i="12"/>
  <c r="V1595" i="12"/>
  <c r="V1583" i="12"/>
  <c r="V1571" i="12"/>
  <c r="V1559" i="12"/>
  <c r="V1547" i="12"/>
  <c r="V1535" i="12"/>
  <c r="V2914" i="12"/>
  <c r="V2902" i="12"/>
  <c r="V2890" i="12"/>
  <c r="V2878" i="12"/>
  <c r="V2866" i="12"/>
  <c r="V2842" i="12"/>
  <c r="V2830" i="12"/>
  <c r="V2794" i="12"/>
  <c r="V2782" i="12"/>
  <c r="V2770" i="12"/>
  <c r="V2758" i="12"/>
  <c r="V2746" i="12"/>
  <c r="V2734" i="12"/>
  <c r="V2722" i="12"/>
  <c r="V2710" i="12"/>
  <c r="V2698" i="12"/>
  <c r="V2686" i="12"/>
  <c r="V2674" i="12"/>
  <c r="V2662" i="12"/>
  <c r="V2650" i="12"/>
  <c r="V2638" i="12"/>
  <c r="V2626" i="12"/>
  <c r="V2614" i="12"/>
  <c r="V2602" i="12"/>
  <c r="V2590" i="12"/>
  <c r="V2578" i="12"/>
  <c r="V2566" i="12"/>
  <c r="V2554" i="12"/>
  <c r="V2542" i="12"/>
  <c r="V2530" i="12"/>
  <c r="V2518" i="12"/>
  <c r="V2506" i="12"/>
  <c r="V2494" i="12"/>
  <c r="V2482" i="12"/>
  <c r="V2470" i="12"/>
  <c r="V2458" i="12"/>
  <c r="V2446" i="12"/>
  <c r="V2434" i="12"/>
  <c r="V2422" i="12"/>
  <c r="V2410" i="12"/>
  <c r="V2398" i="12"/>
  <c r="V2386" i="12"/>
  <c r="V2374" i="12"/>
  <c r="V2362" i="12"/>
  <c r="V2350" i="12"/>
  <c r="V2338" i="12"/>
  <c r="V2326" i="12"/>
  <c r="V2314" i="12"/>
  <c r="V2302" i="12"/>
  <c r="V2290" i="12"/>
  <c r="V2278" i="12"/>
  <c r="V2266" i="12"/>
  <c r="V2254" i="12"/>
  <c r="V2242" i="12"/>
  <c r="V2230" i="12"/>
  <c r="V2218" i="12"/>
  <c r="V2206" i="12"/>
  <c r="V2194" i="12"/>
  <c r="V2182" i="12"/>
  <c r="V2170" i="12"/>
  <c r="V2158" i="12"/>
  <c r="V2146" i="12"/>
  <c r="V2134" i="12"/>
  <c r="V2122" i="12"/>
  <c r="V2110" i="12"/>
  <c r="V2098" i="12"/>
  <c r="V2086" i="12"/>
  <c r="V2074" i="12"/>
  <c r="V2062" i="12"/>
  <c r="V2050" i="12"/>
  <c r="V2038" i="12"/>
  <c r="V2026" i="12"/>
  <c r="V2697" i="12"/>
  <c r="V2685" i="12"/>
  <c r="V2673" i="12"/>
  <c r="V2661" i="12"/>
  <c r="V2649" i="12"/>
  <c r="V2637" i="12"/>
  <c r="V2625" i="12"/>
  <c r="V2613" i="12"/>
  <c r="V2601" i="12"/>
  <c r="V2589" i="12"/>
  <c r="V2577" i="12"/>
  <c r="V2565" i="12"/>
  <c r="V2553" i="12"/>
  <c r="V2541" i="12"/>
  <c r="V2529" i="12"/>
  <c r="V2517" i="12"/>
  <c r="V2505" i="12"/>
  <c r="V2493" i="12"/>
  <c r="V2481" i="12"/>
  <c r="V2469" i="12"/>
  <c r="V2457" i="12"/>
  <c r="V2445" i="12"/>
  <c r="V2433" i="12"/>
  <c r="V2421" i="12"/>
  <c r="V2409" i="12"/>
  <c r="V2397" i="12"/>
  <c r="V2385" i="12"/>
  <c r="V2373" i="12"/>
  <c r="V2361" i="12"/>
  <c r="V2349" i="12"/>
  <c r="V2337" i="12"/>
  <c r="V2325" i="12"/>
  <c r="V2313" i="12"/>
  <c r="V2301" i="12"/>
  <c r="V2289" i="12"/>
  <c r="V2277" i="12"/>
  <c r="V2265" i="12"/>
  <c r="V2253" i="12"/>
  <c r="V2241" i="12"/>
  <c r="V2229" i="12"/>
  <c r="V2217" i="12"/>
  <c r="V2205" i="12"/>
  <c r="V2193" i="12"/>
  <c r="V2181" i="12"/>
  <c r="V2169" i="12"/>
  <c r="V2157" i="12"/>
  <c r="V2145" i="12"/>
  <c r="V2133" i="12"/>
  <c r="V2121" i="12"/>
  <c r="V2109" i="12"/>
  <c r="V2097" i="12"/>
  <c r="V2085" i="12"/>
  <c r="V2073" i="12"/>
  <c r="V2061" i="12"/>
  <c r="V2049" i="12"/>
  <c r="V2037" i="12"/>
  <c r="V2025" i="12"/>
  <c r="V2013" i="12"/>
  <c r="V2001" i="12"/>
  <c r="V1989" i="12"/>
  <c r="V2960" i="12"/>
  <c r="V2948" i="12"/>
  <c r="V2936" i="12"/>
  <c r="V2924" i="12"/>
  <c r="V2912" i="12"/>
  <c r="V2900" i="12"/>
  <c r="V2888" i="12"/>
  <c r="V2876" i="12"/>
  <c r="V2864" i="12"/>
  <c r="V2852" i="12"/>
  <c r="V2840" i="12"/>
  <c r="V2828" i="12"/>
  <c r="V2816" i="12"/>
  <c r="V2804" i="12"/>
  <c r="V2792" i="12"/>
  <c r="V2780" i="12"/>
  <c r="V2768" i="12"/>
  <c r="V2756" i="12"/>
  <c r="V2744" i="12"/>
  <c r="V2732" i="12"/>
  <c r="V2720" i="12"/>
  <c r="V2708" i="12"/>
  <c r="V2696" i="12"/>
  <c r="V2684" i="12"/>
  <c r="V2672" i="12"/>
  <c r="V2660" i="12"/>
  <c r="V2648" i="12"/>
  <c r="V2636" i="12"/>
  <c r="V2624" i="12"/>
  <c r="V2612" i="12"/>
  <c r="V2600" i="12"/>
  <c r="V2588" i="12"/>
  <c r="V2576" i="12"/>
  <c r="V2564" i="12"/>
  <c r="V2552" i="12"/>
  <c r="V2540" i="12"/>
  <c r="V2528" i="12"/>
  <c r="V2516" i="12"/>
  <c r="V2504" i="12"/>
  <c r="V2492" i="12"/>
  <c r="V2480" i="12"/>
  <c r="V2468" i="12"/>
  <c r="V2456" i="12"/>
  <c r="V2444" i="12"/>
  <c r="V2432" i="12"/>
  <c r="V2420" i="12"/>
  <c r="V2408" i="12"/>
  <c r="V2396" i="12"/>
  <c r="V2384" i="12"/>
  <c r="V2372" i="12"/>
  <c r="V2360" i="12"/>
  <c r="V2348" i="12"/>
  <c r="V2336" i="12"/>
  <c r="V2324" i="12"/>
  <c r="V2312" i="12"/>
  <c r="V2300" i="12"/>
  <c r="V2288" i="12"/>
  <c r="V2276" i="12"/>
  <c r="V2264" i="12"/>
  <c r="V2252" i="12"/>
  <c r="V2240" i="12"/>
  <c r="V2228" i="12"/>
  <c r="V2216" i="12"/>
  <c r="V2204" i="12"/>
  <c r="V2192" i="12"/>
  <c r="V2180" i="12"/>
  <c r="V2168" i="12"/>
  <c r="V2156" i="12"/>
  <c r="V2144" i="12"/>
  <c r="V2132" i="12"/>
  <c r="V2120" i="12"/>
  <c r="V2108" i="12"/>
  <c r="V2096" i="12"/>
  <c r="V2084" i="12"/>
  <c r="V2072" i="12"/>
  <c r="V2060" i="12"/>
  <c r="V2048" i="12"/>
  <c r="V2036" i="12"/>
  <c r="V2024" i="12"/>
  <c r="V2959" i="12"/>
  <c r="V2947" i="12"/>
  <c r="V2935" i="12"/>
  <c r="V2923" i="12"/>
  <c r="V2911" i="12"/>
  <c r="V2899" i="12"/>
  <c r="V2887" i="12"/>
  <c r="V2875" i="12"/>
  <c r="V2863" i="12"/>
  <c r="V2851" i="12"/>
  <c r="V2839" i="12"/>
  <c r="V2827" i="12"/>
  <c r="V2815" i="12"/>
  <c r="V2803" i="12"/>
  <c r="V2791" i="12"/>
  <c r="V2779" i="12"/>
  <c r="V2767" i="12"/>
  <c r="V2755" i="12"/>
  <c r="V2743" i="12"/>
  <c r="V2731" i="12"/>
  <c r="V2719" i="12"/>
  <c r="V2707" i="12"/>
  <c r="V2695" i="12"/>
  <c r="V2683" i="12"/>
  <c r="V2671" i="12"/>
  <c r="V2659" i="12"/>
  <c r="V2647" i="12"/>
  <c r="V2635" i="12"/>
  <c r="V2623" i="12"/>
  <c r="V2611" i="12"/>
  <c r="V2599" i="12"/>
  <c r="V2587" i="12"/>
  <c r="V2575" i="12"/>
  <c r="V2563" i="12"/>
  <c r="V2551" i="12"/>
  <c r="V2539" i="12"/>
  <c r="V2527" i="12"/>
  <c r="V2515" i="12"/>
  <c r="V2503" i="12"/>
  <c r="V2491" i="12"/>
  <c r="V2479" i="12"/>
  <c r="V2467" i="12"/>
  <c r="V2455" i="12"/>
  <c r="V2443" i="12"/>
  <c r="V2431" i="12"/>
  <c r="V2419" i="12"/>
  <c r="V2407" i="12"/>
  <c r="V2395" i="12"/>
  <c r="V2383" i="12"/>
  <c r="V2371" i="12"/>
  <c r="V2359" i="12"/>
  <c r="V2347" i="12"/>
  <c r="V2335" i="12"/>
  <c r="V2323" i="12"/>
  <c r="V2311" i="12"/>
  <c r="V2299" i="12"/>
  <c r="V2287" i="12"/>
  <c r="V2275" i="12"/>
  <c r="V2263" i="12"/>
  <c r="V2251" i="12"/>
  <c r="V2239" i="12"/>
  <c r="V2227" i="12"/>
  <c r="V2215" i="12"/>
  <c r="V2203" i="12"/>
  <c r="V2191" i="12"/>
  <c r="V2179" i="12"/>
  <c r="V2167" i="12"/>
  <c r="V2155" i="12"/>
  <c r="V2143" i="12"/>
  <c r="V2131" i="12"/>
  <c r="V2119" i="12"/>
  <c r="V2107" i="12"/>
  <c r="V2095" i="12"/>
  <c r="V2083" i="12"/>
  <c r="V2071" i="12"/>
  <c r="V2059" i="12"/>
  <c r="V2047" i="12"/>
  <c r="V2035" i="12"/>
  <c r="V2070" i="12"/>
  <c r="V2058" i="12"/>
  <c r="V2046" i="12"/>
  <c r="V2034" i="12"/>
  <c r="V2022" i="12"/>
  <c r="V2010" i="12"/>
  <c r="V1998" i="12"/>
  <c r="V1986" i="12"/>
  <c r="V1974" i="12"/>
  <c r="V1962" i="12"/>
  <c r="V1950" i="12"/>
  <c r="V1938" i="12"/>
  <c r="V1926" i="12"/>
  <c r="V1914" i="12"/>
  <c r="V1902" i="12"/>
  <c r="V1890" i="12"/>
  <c r="V1878" i="12"/>
  <c r="V1866" i="12"/>
  <c r="V1854" i="12"/>
  <c r="V1842" i="12"/>
  <c r="V1830" i="12"/>
  <c r="V1818" i="12"/>
  <c r="V1806" i="12"/>
  <c r="V1794" i="12"/>
  <c r="V1782" i="12"/>
  <c r="V1770" i="12"/>
  <c r="V1758" i="12"/>
  <c r="V1746" i="12"/>
  <c r="V1734" i="12"/>
  <c r="V1722" i="12"/>
  <c r="V1710" i="12"/>
  <c r="V1698" i="12"/>
  <c r="V1686" i="12"/>
  <c r="V1674" i="12"/>
  <c r="V1662" i="12"/>
  <c r="V1650" i="12"/>
  <c r="V1638" i="12"/>
  <c r="V1626" i="12"/>
  <c r="V1614" i="12"/>
  <c r="V1602" i="12"/>
  <c r="V1590" i="12"/>
  <c r="V1578" i="12"/>
  <c r="V1566" i="12"/>
  <c r="V1554" i="12"/>
  <c r="V1542" i="12"/>
  <c r="V1530" i="12"/>
  <c r="V1518" i="12"/>
  <c r="V1506" i="12"/>
  <c r="V1494" i="12"/>
  <c r="V1482" i="12"/>
  <c r="V1470" i="12"/>
  <c r="V1458" i="12"/>
  <c r="V1446" i="12"/>
  <c r="V1434" i="12"/>
  <c r="V1422" i="12"/>
  <c r="V1410" i="12"/>
  <c r="V1398" i="12"/>
  <c r="V1386" i="12"/>
  <c r="V1374" i="12"/>
  <c r="V1362" i="12"/>
  <c r="V1350" i="12"/>
  <c r="V1338" i="12"/>
  <c r="V1326" i="12"/>
  <c r="V1314" i="12"/>
  <c r="V1302" i="12"/>
  <c r="V1290" i="12"/>
  <c r="V1278" i="12"/>
  <c r="V1266" i="12"/>
  <c r="V1254" i="12"/>
  <c r="V1242" i="12"/>
  <c r="V1230" i="12"/>
  <c r="V1218" i="12"/>
  <c r="V1206" i="12"/>
  <c r="V1194" i="12"/>
  <c r="V1182" i="12"/>
  <c r="V1170" i="12"/>
  <c r="V1158" i="12"/>
  <c r="V1709" i="12"/>
  <c r="V1697" i="12"/>
  <c r="V1685" i="12"/>
  <c r="V1673" i="12"/>
  <c r="V1661" i="12"/>
  <c r="V1649" i="12"/>
  <c r="V1637" i="12"/>
  <c r="V1625" i="12"/>
  <c r="V1613" i="12"/>
  <c r="V1601" i="12"/>
  <c r="V1589" i="12"/>
  <c r="V1577" i="12"/>
  <c r="V1565" i="12"/>
  <c r="V1553" i="12"/>
  <c r="V1541" i="12"/>
  <c r="V1529" i="12"/>
  <c r="V1517" i="12"/>
  <c r="V1505" i="12"/>
  <c r="V1493" i="12"/>
  <c r="V1481" i="12"/>
  <c r="V1469" i="12"/>
  <c r="V1457" i="12"/>
  <c r="V1445" i="12"/>
  <c r="V1433" i="12"/>
  <c r="V1421" i="12"/>
  <c r="V1409" i="12"/>
  <c r="V1397" i="12"/>
  <c r="V1385" i="12"/>
  <c r="V1373" i="12"/>
  <c r="V1361" i="12"/>
  <c r="V1349" i="12"/>
  <c r="V1337" i="12"/>
  <c r="V1325" i="12"/>
  <c r="V1313" i="12"/>
  <c r="V1301" i="12"/>
  <c r="V1289" i="12"/>
  <c r="V1277" i="12"/>
  <c r="V1265" i="12"/>
  <c r="V1253" i="12"/>
  <c r="V1241" i="12"/>
  <c r="V1229" i="12"/>
  <c r="V1217" i="12"/>
  <c r="V1205" i="12"/>
  <c r="V1193" i="12"/>
  <c r="V1181" i="12"/>
  <c r="V1169" i="12"/>
  <c r="V1157" i="12"/>
  <c r="V1145" i="12"/>
  <c r="V1133" i="12"/>
  <c r="V1121" i="12"/>
  <c r="V1109" i="12"/>
  <c r="V1097" i="12"/>
  <c r="V1085" i="12"/>
  <c r="V1073" i="12"/>
  <c r="V1061" i="12"/>
  <c r="V1049" i="12"/>
  <c r="V1037" i="12"/>
  <c r="V1025" i="12"/>
  <c r="V1013" i="12"/>
  <c r="V1001" i="12"/>
  <c r="V989" i="12"/>
  <c r="V977" i="12"/>
  <c r="V965" i="12"/>
  <c r="V953" i="12"/>
  <c r="V941" i="12"/>
  <c r="V929" i="12"/>
  <c r="V917" i="12"/>
  <c r="V905" i="12"/>
  <c r="V893" i="12"/>
  <c r="V881" i="12"/>
  <c r="V869" i="12"/>
  <c r="V857" i="12"/>
  <c r="V845" i="12"/>
  <c r="V833" i="12"/>
  <c r="V821" i="12"/>
  <c r="V809" i="12"/>
  <c r="V797" i="12"/>
  <c r="V785" i="12"/>
  <c r="V773" i="12"/>
  <c r="V761" i="12"/>
  <c r="V749" i="12"/>
  <c r="V737" i="12"/>
  <c r="V725" i="12"/>
  <c r="V713" i="12"/>
  <c r="V701" i="12"/>
  <c r="V1420" i="12"/>
  <c r="V1408" i="12"/>
  <c r="V1396" i="12"/>
  <c r="V1384" i="12"/>
  <c r="V1372" i="12"/>
  <c r="V1360" i="12"/>
  <c r="V1348" i="12"/>
  <c r="V1336" i="12"/>
  <c r="V1324" i="12"/>
  <c r="V1312" i="12"/>
  <c r="V1300" i="12"/>
  <c r="V1288" i="12"/>
  <c r="V1276" i="12"/>
  <c r="V1264" i="12"/>
  <c r="V1252" i="12"/>
  <c r="V1240" i="12"/>
  <c r="V1228" i="12"/>
  <c r="V1216" i="12"/>
  <c r="V1204" i="12"/>
  <c r="V1192" i="12"/>
  <c r="V1180" i="12"/>
  <c r="V1168" i="12"/>
  <c r="V1156" i="12"/>
  <c r="V1144" i="12"/>
  <c r="V1132" i="12"/>
  <c r="V1120" i="12"/>
  <c r="V1108" i="12"/>
  <c r="V1096" i="12"/>
  <c r="V1084" i="12"/>
  <c r="V1072" i="12"/>
  <c r="V1060" i="12"/>
  <c r="V1048" i="12"/>
  <c r="V1036" i="12"/>
  <c r="V1024" i="12"/>
  <c r="V1012" i="12"/>
  <c r="V1000" i="12"/>
  <c r="V988" i="12"/>
  <c r="V976" i="12"/>
  <c r="V964" i="12"/>
  <c r="V952" i="12"/>
  <c r="V940" i="12"/>
  <c r="V916" i="12"/>
  <c r="V1922" i="12"/>
  <c r="V1910" i="12"/>
  <c r="V1898" i="12"/>
  <c r="V1886" i="12"/>
  <c r="V1874" i="12"/>
  <c r="V1862" i="12"/>
  <c r="V1850" i="12"/>
  <c r="V1838" i="12"/>
  <c r="V1826" i="12"/>
  <c r="V1814" i="12"/>
  <c r="V1802" i="12"/>
  <c r="V1790" i="12"/>
  <c r="V1778" i="12"/>
  <c r="V1766" i="12"/>
  <c r="V1754" i="12"/>
  <c r="V1742" i="12"/>
  <c r="V1730" i="12"/>
  <c r="V1718" i="12"/>
  <c r="V1706" i="12"/>
  <c r="V1694" i="12"/>
  <c r="V1682" i="12"/>
  <c r="V1670" i="12"/>
  <c r="V1658" i="12"/>
  <c r="V1646" i="12"/>
  <c r="V1634" i="12"/>
  <c r="V1622" i="12"/>
  <c r="V1610" i="12"/>
  <c r="V1598" i="12"/>
  <c r="V1586" i="12"/>
  <c r="V1574" i="12"/>
  <c r="V1562" i="12"/>
  <c r="V1550" i="12"/>
  <c r="V1538" i="12"/>
  <c r="V1526" i="12"/>
  <c r="V1514" i="12"/>
  <c r="V1502" i="12"/>
  <c r="V1490" i="12"/>
  <c r="V1478" i="12"/>
  <c r="V1466" i="12"/>
  <c r="V1454" i="12"/>
  <c r="V1442" i="12"/>
  <c r="V1430" i="12"/>
  <c r="V1418" i="12"/>
  <c r="V1406" i="12"/>
  <c r="V1394" i="12"/>
  <c r="V1382" i="12"/>
  <c r="V1370" i="12"/>
  <c r="V1358" i="12"/>
  <c r="V1346" i="12"/>
  <c r="V1334" i="12"/>
  <c r="V1322" i="12"/>
  <c r="V1310" i="12"/>
  <c r="V1298" i="12"/>
  <c r="V1286" i="12"/>
  <c r="V1274" i="12"/>
  <c r="V1262" i="12"/>
  <c r="V1250" i="12"/>
  <c r="V1238" i="12"/>
  <c r="V1226" i="12"/>
  <c r="V1214" i="12"/>
  <c r="V1202" i="12"/>
  <c r="V1190" i="12"/>
  <c r="V1178" i="12"/>
  <c r="V1166" i="12"/>
  <c r="V1154" i="12"/>
  <c r="V1142" i="12"/>
  <c r="V1130" i="12"/>
  <c r="V1118" i="12"/>
  <c r="V1106" i="12"/>
  <c r="V1094" i="12"/>
  <c r="V1082" i="12"/>
  <c r="V1070" i="12"/>
  <c r="V1058" i="12"/>
  <c r="V1046" i="12"/>
  <c r="V1034" i="12"/>
  <c r="V1022" i="12"/>
  <c r="V1010" i="12"/>
  <c r="V998" i="12"/>
  <c r="V986" i="12"/>
  <c r="V974" i="12"/>
  <c r="V962" i="12"/>
  <c r="V950" i="12"/>
  <c r="V938" i="12"/>
  <c r="V2005" i="12"/>
  <c r="V1993" i="12"/>
  <c r="V1981" i="12"/>
  <c r="V1969" i="12"/>
  <c r="V1957" i="12"/>
  <c r="V1945" i="12"/>
  <c r="V1933" i="12"/>
  <c r="V1921" i="12"/>
  <c r="V1909" i="12"/>
  <c r="V1897" i="12"/>
  <c r="V1885" i="12"/>
  <c r="V1873" i="12"/>
  <c r="V1861" i="12"/>
  <c r="V1849" i="12"/>
  <c r="V1837" i="12"/>
  <c r="V1825" i="12"/>
  <c r="V1813" i="12"/>
  <c r="V1801" i="12"/>
  <c r="V1789" i="12"/>
  <c r="V1777" i="12"/>
  <c r="V1765" i="12"/>
  <c r="V1753" i="12"/>
  <c r="V1741" i="12"/>
  <c r="V1729" i="12"/>
  <c r="V1717" i="12"/>
  <c r="V1705" i="12"/>
  <c r="V1693" i="12"/>
  <c r="V1681" i="12"/>
  <c r="V1669" i="12"/>
  <c r="V1657" i="12"/>
  <c r="V1645" i="12"/>
  <c r="V1633" i="12"/>
  <c r="V1621" i="12"/>
  <c r="V1609" i="12"/>
  <c r="V1597" i="12"/>
  <c r="V1585" i="12"/>
  <c r="V1573" i="12"/>
  <c r="V1561" i="12"/>
  <c r="V1549" i="12"/>
  <c r="V1537" i="12"/>
  <c r="V1525" i="12"/>
  <c r="V1513" i="12"/>
  <c r="V1501" i="12"/>
  <c r="V1489" i="12"/>
  <c r="V1477" i="12"/>
  <c r="V1465" i="12"/>
  <c r="V1453" i="12"/>
  <c r="V1441" i="12"/>
  <c r="V1464" i="12"/>
  <c r="V1452" i="12"/>
  <c r="V1440" i="12"/>
  <c r="V1428" i="12"/>
  <c r="V1416" i="12"/>
  <c r="V1404" i="12"/>
  <c r="V1392" i="12"/>
  <c r="V1380" i="12"/>
  <c r="V1368" i="12"/>
  <c r="V1356" i="12"/>
  <c r="V1344" i="12"/>
  <c r="V1332" i="12"/>
  <c r="V1320" i="12"/>
  <c r="V1308" i="12"/>
  <c r="V1296" i="12"/>
  <c r="V1284" i="12"/>
  <c r="V1272" i="12"/>
  <c r="V1260" i="12"/>
  <c r="V1248" i="12"/>
  <c r="V1236" i="12"/>
  <c r="V1224" i="12"/>
  <c r="V1212" i="12"/>
  <c r="V1200" i="12"/>
  <c r="V1188" i="12"/>
  <c r="V1176" i="12"/>
  <c r="V1164" i="12"/>
  <c r="V1152" i="12"/>
  <c r="V1140" i="12"/>
  <c r="V1128" i="12"/>
  <c r="V1116" i="12"/>
  <c r="V1104" i="12"/>
  <c r="V1092" i="12"/>
  <c r="V1080" i="12"/>
  <c r="V1068" i="12"/>
  <c r="V1056" i="12"/>
  <c r="V1044" i="12"/>
  <c r="V1032" i="12"/>
  <c r="V1020" i="12"/>
  <c r="V1008" i="12"/>
  <c r="V996" i="12"/>
  <c r="V1523" i="12"/>
  <c r="V1511" i="12"/>
  <c r="V1499" i="12"/>
  <c r="V1487" i="12"/>
  <c r="V1475" i="12"/>
  <c r="V1463" i="12"/>
  <c r="V1451" i="12"/>
  <c r="V1439" i="12"/>
  <c r="V1427" i="12"/>
  <c r="V1415" i="12"/>
  <c r="V1403" i="12"/>
  <c r="V1391" i="12"/>
  <c r="V1379" i="12"/>
  <c r="V1367" i="12"/>
  <c r="V1355" i="12"/>
  <c r="V1343" i="12"/>
  <c r="V1331" i="12"/>
  <c r="V1319" i="12"/>
  <c r="V1307" i="12"/>
  <c r="V1295" i="12"/>
  <c r="V1283" i="12"/>
  <c r="V1271" i="12"/>
  <c r="V1259" i="12"/>
  <c r="V1247" i="12"/>
  <c r="V1235" i="12"/>
  <c r="V1223" i="12"/>
  <c r="V1211" i="12"/>
  <c r="V1199" i="12"/>
  <c r="V1187" i="12"/>
  <c r="V1175" i="12"/>
  <c r="V1163" i="12"/>
  <c r="V1151" i="12"/>
  <c r="V1139" i="12"/>
  <c r="V1127" i="12"/>
  <c r="V1115" i="12"/>
  <c r="V1103" i="12"/>
  <c r="V1091" i="12"/>
  <c r="V1079" i="12"/>
  <c r="V1067" i="12"/>
  <c r="V1055" i="12"/>
  <c r="V1043" i="12"/>
  <c r="V1031" i="12"/>
  <c r="V2014" i="12"/>
  <c r="V2002" i="12"/>
  <c r="V1990" i="12"/>
  <c r="V1978" i="12"/>
  <c r="V1966" i="12"/>
  <c r="V1954" i="12"/>
  <c r="V1942" i="12"/>
  <c r="V1930" i="12"/>
  <c r="V1918" i="12"/>
  <c r="V1906" i="12"/>
  <c r="V1894" i="12"/>
  <c r="V1882" i="12"/>
  <c r="V1870" i="12"/>
  <c r="V1858" i="12"/>
  <c r="V1846" i="12"/>
  <c r="V1834" i="12"/>
  <c r="V1822" i="12"/>
  <c r="V1810" i="12"/>
  <c r="V1798" i="12"/>
  <c r="V1786" i="12"/>
  <c r="V1774" i="12"/>
  <c r="V1762" i="12"/>
  <c r="V1750" i="12"/>
  <c r="V1738" i="12"/>
  <c r="V1726" i="12"/>
  <c r="V1714" i="12"/>
  <c r="V1702" i="12"/>
  <c r="V1690" i="12"/>
  <c r="V1678" i="12"/>
  <c r="V1666" i="12"/>
  <c r="V1654" i="12"/>
  <c r="V1642" i="12"/>
  <c r="V1630" i="12"/>
  <c r="V1618" i="12"/>
  <c r="V1606" i="12"/>
  <c r="V1594" i="12"/>
  <c r="V1582" i="12"/>
  <c r="V1570" i="12"/>
  <c r="V1558" i="12"/>
  <c r="V1546" i="12"/>
  <c r="V1534" i="12"/>
  <c r="V1977" i="12"/>
  <c r="V1965" i="12"/>
  <c r="V1953" i="12"/>
  <c r="V1941" i="12"/>
  <c r="V1929" i="12"/>
  <c r="V1917" i="12"/>
  <c r="V1905" i="12"/>
  <c r="V1893" i="12"/>
  <c r="V1881" i="12"/>
  <c r="V1869" i="12"/>
  <c r="V1857" i="12"/>
  <c r="V1845" i="12"/>
  <c r="V1833" i="12"/>
  <c r="V1821" i="12"/>
  <c r="V1809" i="12"/>
  <c r="V1797" i="12"/>
  <c r="V1785" i="12"/>
  <c r="V1773" i="12"/>
  <c r="V1761" i="12"/>
  <c r="V1749" i="12"/>
  <c r="V1737" i="12"/>
  <c r="V1725" i="12"/>
  <c r="V1713" i="12"/>
  <c r="V1701" i="12"/>
  <c r="V1689" i="12"/>
  <c r="V1677" i="12"/>
  <c r="V1665" i="12"/>
  <c r="V1653" i="12"/>
  <c r="V1641" i="12"/>
  <c r="V1629" i="12"/>
  <c r="V1617" i="12"/>
  <c r="V1605" i="12"/>
  <c r="V1593" i="12"/>
  <c r="V1581" i="12"/>
  <c r="V1569" i="12"/>
  <c r="V1557" i="12"/>
  <c r="V1545" i="12"/>
  <c r="V1533" i="12"/>
  <c r="V1521" i="12"/>
  <c r="V1509" i="12"/>
  <c r="V1497" i="12"/>
  <c r="V1485" i="12"/>
  <c r="V1473" i="12"/>
  <c r="V1461" i="12"/>
  <c r="V1449" i="12"/>
  <c r="V1437" i="12"/>
  <c r="V1425" i="12"/>
  <c r="V1413" i="12"/>
  <c r="V1401" i="12"/>
  <c r="V1389" i="12"/>
  <c r="V1377" i="12"/>
  <c r="V1365" i="12"/>
  <c r="V1353" i="12"/>
  <c r="V1341" i="12"/>
  <c r="V1329" i="12"/>
  <c r="V1317" i="12"/>
  <c r="V1305" i="12"/>
  <c r="V1293" i="12"/>
  <c r="V1281" i="12"/>
  <c r="V1269" i="12"/>
  <c r="V1257" i="12"/>
  <c r="V1245" i="12"/>
  <c r="V1233" i="12"/>
  <c r="V1221" i="12"/>
  <c r="V1209" i="12"/>
  <c r="V1197" i="12"/>
  <c r="V1185" i="12"/>
  <c r="V1173" i="12"/>
  <c r="V1161" i="12"/>
  <c r="V1149" i="12"/>
  <c r="V1137" i="12"/>
  <c r="V1125" i="12"/>
  <c r="V1113" i="12"/>
  <c r="V1101" i="12"/>
  <c r="V1089" i="12"/>
  <c r="V1077" i="12"/>
  <c r="V1065" i="12"/>
  <c r="V1053" i="12"/>
  <c r="V1041" i="12"/>
  <c r="V1029" i="12"/>
  <c r="V1017" i="12"/>
  <c r="V1005" i="12"/>
  <c r="V993" i="12"/>
  <c r="V981" i="12"/>
  <c r="V969" i="12"/>
  <c r="V2012" i="12"/>
  <c r="V2000" i="12"/>
  <c r="V1988" i="12"/>
  <c r="V1976" i="12"/>
  <c r="V1964" i="12"/>
  <c r="V1952" i="12"/>
  <c r="V1940" i="12"/>
  <c r="V1928" i="12"/>
  <c r="V1916" i="12"/>
  <c r="V1904" i="12"/>
  <c r="V1892" i="12"/>
  <c r="V1880" i="12"/>
  <c r="V1868" i="12"/>
  <c r="V1856" i="12"/>
  <c r="V1844" i="12"/>
  <c r="V1832" i="12"/>
  <c r="V1820" i="12"/>
  <c r="V1808" i="12"/>
  <c r="V1796" i="12"/>
  <c r="V1784" i="12"/>
  <c r="V1772" i="12"/>
  <c r="V1760" i="12"/>
  <c r="V1748" i="12"/>
  <c r="V1736" i="12"/>
  <c r="V1724" i="12"/>
  <c r="V1712" i="12"/>
  <c r="V1700" i="12"/>
  <c r="V1688" i="12"/>
  <c r="V1676" i="12"/>
  <c r="V1664" i="12"/>
  <c r="V1652" i="12"/>
  <c r="V1640" i="12"/>
  <c r="V1628" i="12"/>
  <c r="V1616" i="12"/>
  <c r="V1604" i="12"/>
  <c r="V1592" i="12"/>
  <c r="V1580" i="12"/>
  <c r="V1568" i="12"/>
  <c r="V1556" i="12"/>
  <c r="V1544" i="12"/>
  <c r="V1532" i="12"/>
  <c r="V1520" i="12"/>
  <c r="V2023" i="12"/>
  <c r="V2011" i="12"/>
  <c r="V1999" i="12"/>
  <c r="V1987" i="12"/>
  <c r="V1975" i="12"/>
  <c r="V1963" i="12"/>
  <c r="V1951" i="12"/>
  <c r="V1939" i="12"/>
  <c r="V1927" i="12"/>
  <c r="V1915" i="12"/>
  <c r="V1903" i="12"/>
  <c r="V1891" i="12"/>
  <c r="V1879" i="12"/>
  <c r="V1867" i="12"/>
  <c r="V1855" i="12"/>
  <c r="V1843" i="12"/>
  <c r="V1831" i="12"/>
  <c r="V1819" i="12"/>
  <c r="V1807" i="12"/>
  <c r="V1795" i="12"/>
  <c r="V1783" i="12"/>
  <c r="V1771" i="12"/>
  <c r="V1759" i="12"/>
  <c r="V1747" i="12"/>
  <c r="V1735" i="12"/>
  <c r="V1723" i="12"/>
  <c r="V1711" i="12"/>
  <c r="V1699" i="12"/>
  <c r="V1687" i="12"/>
  <c r="V1675" i="12"/>
  <c r="V1663" i="12"/>
  <c r="V1651" i="12"/>
  <c r="V1639" i="12"/>
  <c r="V1627" i="12"/>
  <c r="V1615" i="12"/>
  <c r="V1603" i="12"/>
  <c r="V1591" i="12"/>
  <c r="V1579" i="12"/>
  <c r="V1567" i="12"/>
  <c r="V1555" i="12"/>
  <c r="V1543" i="12"/>
  <c r="V1531" i="12"/>
  <c r="V1146" i="12"/>
  <c r="V1134" i="12"/>
  <c r="V1122" i="12"/>
  <c r="V1110" i="12"/>
  <c r="V1098" i="12"/>
  <c r="V1086" i="12"/>
  <c r="V1074" i="12"/>
  <c r="V1062" i="12"/>
  <c r="V1050" i="12"/>
  <c r="V1038" i="12"/>
  <c r="V1026" i="12"/>
  <c r="V1014" i="12"/>
  <c r="V1002" i="12"/>
  <c r="V990" i="12"/>
  <c r="V978" i="12"/>
  <c r="V966" i="12"/>
  <c r="V954" i="12"/>
  <c r="V942" i="12"/>
  <c r="V930" i="12"/>
  <c r="V918" i="12"/>
  <c r="V906" i="12"/>
  <c r="V894" i="12"/>
  <c r="V882" i="12"/>
  <c r="V870" i="12"/>
  <c r="V858" i="12"/>
  <c r="V846" i="12"/>
  <c r="V834" i="12"/>
  <c r="V822" i="12"/>
  <c r="V810" i="12"/>
  <c r="V798" i="12"/>
  <c r="V786" i="12"/>
  <c r="V774" i="12"/>
  <c r="V762" i="12"/>
  <c r="V750" i="12"/>
  <c r="V738" i="12"/>
  <c r="V726" i="12"/>
  <c r="V714" i="12"/>
  <c r="V689" i="12"/>
  <c r="V677" i="12"/>
  <c r="V665" i="12"/>
  <c r="V653" i="12"/>
  <c r="V641" i="12"/>
  <c r="V629" i="12"/>
  <c r="V617" i="12"/>
  <c r="V605" i="12"/>
  <c r="V593" i="12"/>
  <c r="V581" i="12"/>
  <c r="V569" i="12"/>
  <c r="V557" i="12"/>
  <c r="V545" i="12"/>
  <c r="V533" i="12"/>
  <c r="V521" i="12"/>
  <c r="V509" i="12"/>
  <c r="V497" i="12"/>
  <c r="V485" i="12"/>
  <c r="V473" i="12"/>
  <c r="V461" i="12"/>
  <c r="V449" i="12"/>
  <c r="V233" i="12"/>
  <c r="V221" i="12"/>
  <c r="V209" i="12"/>
  <c r="V197" i="12"/>
  <c r="V185" i="12"/>
  <c r="V173" i="12"/>
  <c r="V161" i="12"/>
  <c r="V149" i="12"/>
  <c r="V137" i="12"/>
  <c r="V125" i="12"/>
  <c r="V113" i="12"/>
  <c r="V101" i="12"/>
  <c r="V89" i="12"/>
  <c r="V77" i="12"/>
  <c r="V65" i="12"/>
  <c r="V53" i="12"/>
  <c r="V41" i="12"/>
  <c r="V29" i="12"/>
  <c r="V17" i="12"/>
  <c r="V5" i="12"/>
  <c r="V702" i="12"/>
  <c r="V690" i="12"/>
  <c r="V678" i="12"/>
  <c r="V666" i="12"/>
  <c r="V654" i="12"/>
  <c r="V642" i="12"/>
  <c r="V630" i="12"/>
  <c r="V618" i="12"/>
  <c r="V606" i="12"/>
  <c r="V594" i="12"/>
  <c r="V582" i="12"/>
  <c r="V570" i="12"/>
  <c r="V558" i="12"/>
  <c r="V546" i="12"/>
  <c r="V534" i="12"/>
  <c r="V522" i="12"/>
  <c r="V510" i="12"/>
  <c r="V498" i="12"/>
  <c r="V486" i="12"/>
  <c r="V474" i="12"/>
  <c r="V462" i="12"/>
  <c r="V450" i="12"/>
  <c r="V928" i="12"/>
  <c r="V904" i="12"/>
  <c r="V892" i="12"/>
  <c r="V880" i="12"/>
  <c r="V868" i="12"/>
  <c r="V856" i="12"/>
  <c r="V844" i="12"/>
  <c r="V832" i="12"/>
  <c r="V820" i="12"/>
  <c r="V808" i="12"/>
  <c r="V796" i="12"/>
  <c r="V784" i="12"/>
  <c r="V772" i="12"/>
  <c r="V760" i="12"/>
  <c r="V748" i="12"/>
  <c r="V736" i="12"/>
  <c r="V724" i="12"/>
  <c r="V712" i="12"/>
  <c r="V700" i="12"/>
  <c r="V688" i="12"/>
  <c r="V676" i="12"/>
  <c r="V664" i="12"/>
  <c r="V652" i="12"/>
  <c r="V640" i="12"/>
  <c r="V628" i="12"/>
  <c r="V616" i="12"/>
  <c r="V604" i="12"/>
  <c r="V592" i="12"/>
  <c r="V231" i="12"/>
  <c r="V219" i="12"/>
  <c r="V207" i="12"/>
  <c r="V195" i="12"/>
  <c r="V183" i="12"/>
  <c r="V171" i="12"/>
  <c r="V159" i="12"/>
  <c r="V147" i="12"/>
  <c r="V135" i="12"/>
  <c r="V123" i="12"/>
  <c r="V111" i="12"/>
  <c r="V99" i="12"/>
  <c r="V87" i="12"/>
  <c r="V75" i="12"/>
  <c r="V63" i="12"/>
  <c r="V51" i="12"/>
  <c r="V39" i="12"/>
  <c r="V27" i="12"/>
  <c r="V926" i="12"/>
  <c r="V914" i="12"/>
  <c r="V902" i="12"/>
  <c r="V890" i="12"/>
  <c r="V878" i="12"/>
  <c r="V866" i="12"/>
  <c r="V854" i="12"/>
  <c r="V842" i="12"/>
  <c r="V830" i="12"/>
  <c r="V818" i="12"/>
  <c r="V806" i="12"/>
  <c r="V794" i="12"/>
  <c r="V782" i="12"/>
  <c r="V770" i="12"/>
  <c r="V758" i="12"/>
  <c r="V746" i="12"/>
  <c r="V734" i="12"/>
  <c r="V722" i="12"/>
  <c r="V710" i="12"/>
  <c r="V698" i="12"/>
  <c r="V686" i="12"/>
  <c r="V674" i="12"/>
  <c r="V662" i="12"/>
  <c r="V650" i="12"/>
  <c r="V638" i="12"/>
  <c r="V626" i="12"/>
  <c r="V614" i="12"/>
  <c r="V602" i="12"/>
  <c r="V590" i="12"/>
  <c r="V1429" i="12"/>
  <c r="V1417" i="12"/>
  <c r="V1405" i="12"/>
  <c r="V1393" i="12"/>
  <c r="V1381" i="12"/>
  <c r="V1369" i="12"/>
  <c r="V1357" i="12"/>
  <c r="V1345" i="12"/>
  <c r="V1333" i="12"/>
  <c r="V1321" i="12"/>
  <c r="V1309" i="12"/>
  <c r="V1297" i="12"/>
  <c r="V1285" i="12"/>
  <c r="V1273" i="12"/>
  <c r="V1261" i="12"/>
  <c r="V1249" i="12"/>
  <c r="V1237" i="12"/>
  <c r="V1225" i="12"/>
  <c r="V1213" i="12"/>
  <c r="V1201" i="12"/>
  <c r="V1189" i="12"/>
  <c r="V1177" i="12"/>
  <c r="V1165" i="12"/>
  <c r="V1153" i="12"/>
  <c r="V1141" i="12"/>
  <c r="V1129" i="12"/>
  <c r="V984" i="12"/>
  <c r="V972" i="12"/>
  <c r="V960" i="12"/>
  <c r="V948" i="12"/>
  <c r="V936" i="12"/>
  <c r="V924" i="12"/>
  <c r="V912" i="12"/>
  <c r="V900" i="12"/>
  <c r="V888" i="12"/>
  <c r="V876" i="12"/>
  <c r="V864" i="12"/>
  <c r="V852" i="12"/>
  <c r="V840" i="12"/>
  <c r="V828" i="12"/>
  <c r="V816" i="12"/>
  <c r="V804" i="12"/>
  <c r="V792" i="12"/>
  <c r="V780" i="12"/>
  <c r="V768" i="12"/>
  <c r="V756" i="12"/>
  <c r="V744" i="12"/>
  <c r="V732" i="12"/>
  <c r="V720" i="12"/>
  <c r="V708" i="12"/>
  <c r="V696" i="12"/>
  <c r="V684" i="12"/>
  <c r="V672" i="12"/>
  <c r="V660" i="12"/>
  <c r="V648" i="12"/>
  <c r="V636" i="12"/>
  <c r="V624" i="12"/>
  <c r="V612" i="12"/>
  <c r="V600" i="12"/>
  <c r="V588" i="12"/>
  <c r="V1019" i="12"/>
  <c r="V1007" i="12"/>
  <c r="V995" i="12"/>
  <c r="V983" i="12"/>
  <c r="V971" i="12"/>
  <c r="V959" i="12"/>
  <c r="V947" i="12"/>
  <c r="V935" i="12"/>
  <c r="V923" i="12"/>
  <c r="V911" i="12"/>
  <c r="V899" i="12"/>
  <c r="V887" i="12"/>
  <c r="V875" i="12"/>
  <c r="V863" i="12"/>
  <c r="V851" i="12"/>
  <c r="V839" i="12"/>
  <c r="V827" i="12"/>
  <c r="V815" i="12"/>
  <c r="V803" i="12"/>
  <c r="V791" i="12"/>
  <c r="V779" i="12"/>
  <c r="V767" i="12"/>
  <c r="V755" i="12"/>
  <c r="V743" i="12"/>
  <c r="V731" i="12"/>
  <c r="V719" i="12"/>
  <c r="V707" i="12"/>
  <c r="V695" i="12"/>
  <c r="V683" i="12"/>
  <c r="V1522" i="12"/>
  <c r="V1510" i="12"/>
  <c r="V1498" i="12"/>
  <c r="V1486" i="12"/>
  <c r="V1474" i="12"/>
  <c r="V1462" i="12"/>
  <c r="V1450" i="12"/>
  <c r="V1438" i="12"/>
  <c r="V1426" i="12"/>
  <c r="V1414" i="12"/>
  <c r="V1402" i="12"/>
  <c r="V1390" i="12"/>
  <c r="V1378" i="12"/>
  <c r="V1366" i="12"/>
  <c r="V1354" i="12"/>
  <c r="V1342" i="12"/>
  <c r="V1330" i="12"/>
  <c r="V1318" i="12"/>
  <c r="V1306" i="12"/>
  <c r="V1294" i="12"/>
  <c r="V1282" i="12"/>
  <c r="V1270" i="12"/>
  <c r="V1258" i="12"/>
  <c r="V1246" i="12"/>
  <c r="V1234" i="12"/>
  <c r="V957" i="12"/>
  <c r="V945" i="12"/>
  <c r="V933" i="12"/>
  <c r="V921" i="12"/>
  <c r="V909" i="12"/>
  <c r="V897" i="12"/>
  <c r="V885" i="12"/>
  <c r="V873" i="12"/>
  <c r="V861" i="12"/>
  <c r="V849" i="12"/>
  <c r="V837" i="12"/>
  <c r="V825" i="12"/>
  <c r="V813" i="12"/>
  <c r="V801" i="12"/>
  <c r="V789" i="12"/>
  <c r="V777" i="12"/>
  <c r="V765" i="12"/>
  <c r="V753" i="12"/>
  <c r="V741" i="12"/>
  <c r="V729" i="12"/>
  <c r="V717" i="12"/>
  <c r="V705" i="12"/>
  <c r="V693" i="12"/>
  <c r="V681" i="12"/>
  <c r="V669" i="12"/>
  <c r="V657" i="12"/>
  <c r="V645" i="12"/>
  <c r="V633" i="12"/>
  <c r="V621" i="12"/>
  <c r="V609" i="12"/>
  <c r="V597" i="12"/>
  <c r="V585" i="12"/>
  <c r="V573" i="12"/>
  <c r="V1508" i="12"/>
  <c r="V1496" i="12"/>
  <c r="V1484" i="12"/>
  <c r="V1472" i="12"/>
  <c r="V1460" i="12"/>
  <c r="V1448" i="12"/>
  <c r="V1436" i="12"/>
  <c r="V1424" i="12"/>
  <c r="V1412" i="12"/>
  <c r="V1400" i="12"/>
  <c r="V1388" i="12"/>
  <c r="V1376" i="12"/>
  <c r="V1364" i="12"/>
  <c r="V1352" i="12"/>
  <c r="V1340" i="12"/>
  <c r="V1328" i="12"/>
  <c r="V1316" i="12"/>
  <c r="V1304" i="12"/>
  <c r="V1292" i="12"/>
  <c r="V1280" i="12"/>
  <c r="V1268" i="12"/>
  <c r="V1256" i="12"/>
  <c r="V1244" i="12"/>
  <c r="V1232" i="12"/>
  <c r="V1519" i="12"/>
  <c r="V1507" i="12"/>
  <c r="V1495" i="12"/>
  <c r="V1483" i="12"/>
  <c r="V1471" i="12"/>
  <c r="V1459" i="12"/>
  <c r="V1447" i="12"/>
  <c r="V1435" i="12"/>
  <c r="V1423" i="12"/>
  <c r="V1411" i="12"/>
  <c r="V1399" i="12"/>
  <c r="V1387" i="12"/>
  <c r="V1375" i="12"/>
  <c r="V1363" i="12"/>
  <c r="V1351" i="12"/>
  <c r="V1339" i="12"/>
  <c r="V1327" i="12"/>
  <c r="V1315" i="12"/>
  <c r="V1303" i="12"/>
  <c r="V1291" i="12"/>
  <c r="V1279" i="12"/>
  <c r="V1267" i="12"/>
  <c r="V1255" i="12"/>
  <c r="V1243" i="12"/>
  <c r="V1231" i="12"/>
  <c r="V1219" i="12"/>
  <c r="V1207" i="12"/>
  <c r="V1195" i="12"/>
  <c r="V1183" i="12"/>
  <c r="V1171" i="12"/>
  <c r="V1159" i="12"/>
  <c r="V1147" i="12"/>
  <c r="V1135" i="12"/>
  <c r="V1123" i="12"/>
  <c r="V1111" i="12"/>
  <c r="V234" i="12"/>
  <c r="V222" i="12"/>
  <c r="V210" i="12"/>
  <c r="V198" i="12"/>
  <c r="V186" i="12"/>
  <c r="V174" i="12"/>
  <c r="V162" i="12"/>
  <c r="V150" i="12"/>
  <c r="V138" i="12"/>
  <c r="V126" i="12"/>
  <c r="V114" i="12"/>
  <c r="V102" i="12"/>
  <c r="V90" i="12"/>
  <c r="V78" i="12"/>
  <c r="V66" i="12"/>
  <c r="V54" i="12"/>
  <c r="V42" i="12"/>
  <c r="V30" i="12"/>
  <c r="V18" i="12"/>
  <c r="V6" i="12"/>
  <c r="V580" i="12"/>
  <c r="V568" i="12"/>
  <c r="V556" i="12"/>
  <c r="V544" i="12"/>
  <c r="V532" i="12"/>
  <c r="V520" i="12"/>
  <c r="V508" i="12"/>
  <c r="V496" i="12"/>
  <c r="V484" i="12"/>
  <c r="V472" i="12"/>
  <c r="V460" i="12"/>
  <c r="V448" i="12"/>
  <c r="V232" i="12"/>
  <c r="V220" i="12"/>
  <c r="V208" i="12"/>
  <c r="V196" i="12"/>
  <c r="V184" i="12"/>
  <c r="V172" i="12"/>
  <c r="V160" i="12"/>
  <c r="V148" i="12"/>
  <c r="V136" i="12"/>
  <c r="V124" i="12"/>
  <c r="V112" i="12"/>
  <c r="V100" i="12"/>
  <c r="V88" i="12"/>
  <c r="V76" i="12"/>
  <c r="V64" i="12"/>
  <c r="V52" i="12"/>
  <c r="V40" i="12"/>
  <c r="V28" i="12"/>
  <c r="V16" i="12"/>
  <c r="V15" i="12"/>
  <c r="V578" i="12"/>
  <c r="V566" i="12"/>
  <c r="V554" i="12"/>
  <c r="V542" i="12"/>
  <c r="V530" i="12"/>
  <c r="V518" i="12"/>
  <c r="V506" i="12"/>
  <c r="V494" i="12"/>
  <c r="V482" i="12"/>
  <c r="V470" i="12"/>
  <c r="V458" i="12"/>
  <c r="V446" i="12"/>
  <c r="V230" i="12"/>
  <c r="V218" i="12"/>
  <c r="V206" i="12"/>
  <c r="V194" i="12"/>
  <c r="V182" i="12"/>
  <c r="V170" i="12"/>
  <c r="V158" i="12"/>
  <c r="V146" i="12"/>
  <c r="V134" i="12"/>
  <c r="V122" i="12"/>
  <c r="V110" i="12"/>
  <c r="V98" i="12"/>
  <c r="V86" i="12"/>
  <c r="V74" i="12"/>
  <c r="V62" i="12"/>
  <c r="V50" i="12"/>
  <c r="V38" i="12"/>
  <c r="V26" i="12"/>
  <c r="V14" i="12"/>
  <c r="V1117" i="12"/>
  <c r="V1105" i="12"/>
  <c r="V1093" i="12"/>
  <c r="V1081" i="12"/>
  <c r="V1069" i="12"/>
  <c r="V1057" i="12"/>
  <c r="V1045" i="12"/>
  <c r="V1033" i="12"/>
  <c r="V1021" i="12"/>
  <c r="V1009" i="12"/>
  <c r="V997" i="12"/>
  <c r="V985" i="12"/>
  <c r="V973" i="12"/>
  <c r="V961" i="12"/>
  <c r="V949" i="12"/>
  <c r="V937" i="12"/>
  <c r="V925" i="12"/>
  <c r="V913" i="12"/>
  <c r="V901" i="12"/>
  <c r="V889" i="12"/>
  <c r="V877" i="12"/>
  <c r="V865" i="12"/>
  <c r="V853" i="12"/>
  <c r="V841" i="12"/>
  <c r="V829" i="12"/>
  <c r="V817" i="12"/>
  <c r="V805" i="12"/>
  <c r="V793" i="12"/>
  <c r="V781" i="12"/>
  <c r="V769" i="12"/>
  <c r="V757" i="12"/>
  <c r="V745" i="12"/>
  <c r="V733" i="12"/>
  <c r="V721" i="12"/>
  <c r="V709" i="12"/>
  <c r="V697" i="12"/>
  <c r="V685" i="12"/>
  <c r="V673" i="12"/>
  <c r="V661" i="12"/>
  <c r="V649" i="12"/>
  <c r="V637" i="12"/>
  <c r="V625" i="12"/>
  <c r="V613" i="12"/>
  <c r="V601" i="12"/>
  <c r="V589" i="12"/>
  <c r="V577" i="12"/>
  <c r="V565" i="12"/>
  <c r="V553" i="12"/>
  <c r="V541" i="12"/>
  <c r="V529" i="12"/>
  <c r="V517" i="12"/>
  <c r="V505" i="12"/>
  <c r="V493" i="12"/>
  <c r="V481" i="12"/>
  <c r="V469" i="12"/>
  <c r="V457" i="12"/>
  <c r="V445" i="12"/>
  <c r="V229" i="12"/>
  <c r="V217" i="12"/>
  <c r="V205" i="12"/>
  <c r="V193" i="12"/>
  <c r="V181" i="12"/>
  <c r="V169" i="12"/>
  <c r="V157" i="12"/>
  <c r="V145" i="12"/>
  <c r="V133" i="12"/>
  <c r="V121" i="12"/>
  <c r="V109" i="12"/>
  <c r="V97" i="12"/>
  <c r="V85" i="12"/>
  <c r="V73" i="12"/>
  <c r="V61" i="12"/>
  <c r="V49" i="12"/>
  <c r="V37" i="12"/>
  <c r="V25" i="12"/>
  <c r="V13" i="12"/>
  <c r="V576" i="12"/>
  <c r="V564" i="12"/>
  <c r="V552" i="12"/>
  <c r="V540" i="12"/>
  <c r="V528" i="12"/>
  <c r="V516" i="12"/>
  <c r="V504" i="12"/>
  <c r="V492" i="12"/>
  <c r="V480" i="12"/>
  <c r="V468" i="12"/>
  <c r="V456" i="12"/>
  <c r="V444" i="12"/>
  <c r="V228" i="12"/>
  <c r="V216" i="12"/>
  <c r="V204" i="12"/>
  <c r="V192" i="12"/>
  <c r="V180" i="12"/>
  <c r="V168" i="12"/>
  <c r="V156" i="12"/>
  <c r="V144" i="12"/>
  <c r="V132" i="12"/>
  <c r="V120" i="12"/>
  <c r="V108" i="12"/>
  <c r="V96" i="12"/>
  <c r="V84" i="12"/>
  <c r="V72" i="12"/>
  <c r="V60" i="12"/>
  <c r="V48" i="12"/>
  <c r="V36" i="12"/>
  <c r="V24" i="12"/>
  <c r="V12" i="12"/>
  <c r="V671" i="12"/>
  <c r="V659" i="12"/>
  <c r="V647" i="12"/>
  <c r="V635" i="12"/>
  <c r="V623" i="12"/>
  <c r="V611" i="12"/>
  <c r="V599" i="12"/>
  <c r="V587" i="12"/>
  <c r="V575" i="12"/>
  <c r="V563" i="12"/>
  <c r="V551" i="12"/>
  <c r="V539" i="12"/>
  <c r="V527" i="12"/>
  <c r="V515" i="12"/>
  <c r="V503" i="12"/>
  <c r="V491" i="12"/>
  <c r="V479" i="12"/>
  <c r="V467" i="12"/>
  <c r="V455" i="12"/>
  <c r="V443" i="12"/>
  <c r="V227" i="12"/>
  <c r="V215" i="12"/>
  <c r="V203" i="12"/>
  <c r="V191" i="12"/>
  <c r="V179" i="12"/>
  <c r="V167" i="12"/>
  <c r="V155" i="12"/>
  <c r="V143" i="12"/>
  <c r="V131" i="12"/>
  <c r="V119" i="12"/>
  <c r="V107" i="12"/>
  <c r="V95" i="12"/>
  <c r="V83" i="12"/>
  <c r="V71" i="12"/>
  <c r="V59" i="12"/>
  <c r="V47" i="12"/>
  <c r="V35" i="12"/>
  <c r="V23" i="12"/>
  <c r="V11" i="12"/>
  <c r="V1222" i="12"/>
  <c r="V1210" i="12"/>
  <c r="V1198" i="12"/>
  <c r="V1186" i="12"/>
  <c r="V1174" i="12"/>
  <c r="V1162" i="12"/>
  <c r="V1150" i="12"/>
  <c r="V1138" i="12"/>
  <c r="V1126" i="12"/>
  <c r="V1114" i="12"/>
  <c r="V1102" i="12"/>
  <c r="V1090" i="12"/>
  <c r="V1078" i="12"/>
  <c r="V1066" i="12"/>
  <c r="V1054" i="12"/>
  <c r="V1042" i="12"/>
  <c r="V1030" i="12"/>
  <c r="V1018" i="12"/>
  <c r="V1006" i="12"/>
  <c r="V994" i="12"/>
  <c r="V982" i="12"/>
  <c r="V970" i="12"/>
  <c r="V958" i="12"/>
  <c r="V946" i="12"/>
  <c r="V934" i="12"/>
  <c r="V922" i="12"/>
  <c r="V910" i="12"/>
  <c r="V898" i="12"/>
  <c r="V886" i="12"/>
  <c r="V874" i="12"/>
  <c r="V862" i="12"/>
  <c r="V850" i="12"/>
  <c r="V838" i="12"/>
  <c r="V826" i="12"/>
  <c r="V814" i="12"/>
  <c r="V802" i="12"/>
  <c r="V790" i="12"/>
  <c r="V778" i="12"/>
  <c r="V766" i="12"/>
  <c r="V754" i="12"/>
  <c r="V742" i="12"/>
  <c r="V730" i="12"/>
  <c r="V718" i="12"/>
  <c r="V706" i="12"/>
  <c r="V694" i="12"/>
  <c r="V682" i="12"/>
  <c r="V670" i="12"/>
  <c r="V658" i="12"/>
  <c r="V646" i="12"/>
  <c r="V634" i="12"/>
  <c r="V622" i="12"/>
  <c r="V610" i="12"/>
  <c r="V598" i="12"/>
  <c r="V586" i="12"/>
  <c r="V574" i="12"/>
  <c r="V562" i="12"/>
  <c r="V550" i="12"/>
  <c r="V538" i="12"/>
  <c r="V526" i="12"/>
  <c r="V514" i="12"/>
  <c r="V502" i="12"/>
  <c r="V490" i="12"/>
  <c r="V478" i="12"/>
  <c r="V466" i="12"/>
  <c r="V454" i="12"/>
  <c r="V442" i="12"/>
  <c r="V226" i="12"/>
  <c r="V214" i="12"/>
  <c r="V202" i="12"/>
  <c r="V190" i="12"/>
  <c r="V178" i="12"/>
  <c r="V166" i="12"/>
  <c r="V154" i="12"/>
  <c r="V142" i="12"/>
  <c r="V130" i="12"/>
  <c r="V118" i="12"/>
  <c r="V106" i="12"/>
  <c r="V94" i="12"/>
  <c r="V82" i="12"/>
  <c r="V70" i="12"/>
  <c r="V58" i="12"/>
  <c r="V46" i="12"/>
  <c r="V34" i="12"/>
  <c r="V22" i="12"/>
  <c r="V10" i="12"/>
  <c r="V561" i="12"/>
  <c r="V549" i="12"/>
  <c r="V537" i="12"/>
  <c r="V525" i="12"/>
  <c r="V513" i="12"/>
  <c r="V501" i="12"/>
  <c r="V489" i="12"/>
  <c r="V477" i="12"/>
  <c r="V465" i="12"/>
  <c r="V453" i="12"/>
  <c r="V441" i="12"/>
  <c r="V225" i="12"/>
  <c r="V213" i="12"/>
  <c r="V201" i="12"/>
  <c r="V189" i="12"/>
  <c r="V177" i="12"/>
  <c r="V165" i="12"/>
  <c r="V153" i="12"/>
  <c r="V141" i="12"/>
  <c r="V129" i="12"/>
  <c r="V117" i="12"/>
  <c r="V105" i="12"/>
  <c r="V93" i="12"/>
  <c r="V81" i="12"/>
  <c r="V69" i="12"/>
  <c r="V57" i="12"/>
  <c r="V45" i="12"/>
  <c r="V33" i="12"/>
  <c r="V21" i="12"/>
  <c r="V9" i="12"/>
  <c r="V1220" i="12"/>
  <c r="V1208" i="12"/>
  <c r="V1196" i="12"/>
  <c r="V1184" i="12"/>
  <c r="V1172" i="12"/>
  <c r="V1160" i="12"/>
  <c r="V1148" i="12"/>
  <c r="V1136" i="12"/>
  <c r="V1124" i="12"/>
  <c r="V1112" i="12"/>
  <c r="V1100" i="12"/>
  <c r="V1088" i="12"/>
  <c r="V1076" i="12"/>
  <c r="V1064" i="12"/>
  <c r="V1052" i="12"/>
  <c r="V1040" i="12"/>
  <c r="V1028" i="12"/>
  <c r="V1016" i="12"/>
  <c r="V1004" i="12"/>
  <c r="V992" i="12"/>
  <c r="V980" i="12"/>
  <c r="V968" i="12"/>
  <c r="V956" i="12"/>
  <c r="V944" i="12"/>
  <c r="V932" i="12"/>
  <c r="V920" i="12"/>
  <c r="V908" i="12"/>
  <c r="V896" i="12"/>
  <c r="V884" i="12"/>
  <c r="V872" i="12"/>
  <c r="V860" i="12"/>
  <c r="V848" i="12"/>
  <c r="V836" i="12"/>
  <c r="V824" i="12"/>
  <c r="V812" i="12"/>
  <c r="V800" i="12"/>
  <c r="V788" i="12"/>
  <c r="V776" i="12"/>
  <c r="V764" i="12"/>
  <c r="V752" i="12"/>
  <c r="V740" i="12"/>
  <c r="V728" i="12"/>
  <c r="V716" i="12"/>
  <c r="V704" i="12"/>
  <c r="V692" i="12"/>
  <c r="V680" i="12"/>
  <c r="V668" i="12"/>
  <c r="V656" i="12"/>
  <c r="V644" i="12"/>
  <c r="V632" i="12"/>
  <c r="V620" i="12"/>
  <c r="V608" i="12"/>
  <c r="V596" i="12"/>
  <c r="V584" i="12"/>
  <c r="V572" i="12"/>
  <c r="V560" i="12"/>
  <c r="V548" i="12"/>
  <c r="V536" i="12"/>
  <c r="V524" i="12"/>
  <c r="V512" i="12"/>
  <c r="V500" i="12"/>
  <c r="V488" i="12"/>
  <c r="V476" i="12"/>
  <c r="V464" i="12"/>
  <c r="V452" i="12"/>
  <c r="V236" i="12"/>
  <c r="V224" i="12"/>
  <c r="V212" i="12"/>
  <c r="V200" i="12"/>
  <c r="V188" i="12"/>
  <c r="V176" i="12"/>
  <c r="V164" i="12"/>
  <c r="V152" i="12"/>
  <c r="V140" i="12"/>
  <c r="V128" i="12"/>
  <c r="V116" i="12"/>
  <c r="V104" i="12"/>
  <c r="V92" i="12"/>
  <c r="V80" i="12"/>
  <c r="V68" i="12"/>
  <c r="V56" i="12"/>
  <c r="V44" i="12"/>
  <c r="V32" i="12"/>
  <c r="V20" i="12"/>
  <c r="V8" i="12"/>
  <c r="V1099" i="12"/>
  <c r="V1087" i="12"/>
  <c r="V1075" i="12"/>
  <c r="V1063" i="12"/>
  <c r="V1051" i="12"/>
  <c r="V1039" i="12"/>
  <c r="V1027" i="12"/>
  <c r="V1015" i="12"/>
  <c r="V1003" i="12"/>
  <c r="V991" i="12"/>
  <c r="V979" i="12"/>
  <c r="V967" i="12"/>
  <c r="V955" i="12"/>
  <c r="V943" i="12"/>
  <c r="V931" i="12"/>
  <c r="V919" i="12"/>
  <c r="V907" i="12"/>
  <c r="V895" i="12"/>
  <c r="V883" i="12"/>
  <c r="V871" i="12"/>
  <c r="V859" i="12"/>
  <c r="V847" i="12"/>
  <c r="V835" i="12"/>
  <c r="V823" i="12"/>
  <c r="V811" i="12"/>
  <c r="V799" i="12"/>
  <c r="V787" i="12"/>
  <c r="V775" i="12"/>
  <c r="V763" i="12"/>
  <c r="V751" i="12"/>
  <c r="V739" i="12"/>
  <c r="V727" i="12"/>
  <c r="V715" i="12"/>
  <c r="V703" i="12"/>
  <c r="V691" i="12"/>
  <c r="V679" i="12"/>
  <c r="V667" i="12"/>
  <c r="V655" i="12"/>
  <c r="V643" i="12"/>
  <c r="V631" i="12"/>
  <c r="V619" i="12"/>
  <c r="V607" i="12"/>
  <c r="V595" i="12"/>
  <c r="V583" i="12"/>
  <c r="V571" i="12"/>
  <c r="V559" i="12"/>
  <c r="V547" i="12"/>
  <c r="V535" i="12"/>
  <c r="V523" i="12"/>
  <c r="V511" i="12"/>
  <c r="V499" i="12"/>
  <c r="V487" i="12"/>
  <c r="V475" i="12"/>
  <c r="V463" i="12"/>
  <c r="V451" i="12"/>
  <c r="V235" i="12"/>
  <c r="V223" i="12"/>
  <c r="V211" i="12"/>
  <c r="V199" i="12"/>
  <c r="V187" i="12"/>
  <c r="V175" i="12"/>
  <c r="V163" i="12"/>
  <c r="V151" i="12"/>
  <c r="V139" i="12"/>
  <c r="V127" i="12"/>
  <c r="V115" i="12"/>
  <c r="V103" i="12"/>
  <c r="V91" i="12"/>
  <c r="V79" i="12"/>
  <c r="V67" i="12"/>
  <c r="V55" i="12"/>
  <c r="V43" i="12"/>
  <c r="V31" i="12"/>
  <c r="V19" i="12"/>
  <c r="V7" i="12"/>
  <c r="B1001" i="9"/>
  <c r="N460" i="16"/>
  <c r="B921" i="9"/>
  <c r="B1000" i="9"/>
  <c r="B999" i="9"/>
  <c r="B998" i="9"/>
  <c r="B997" i="9"/>
  <c r="V998" i="9" l="1"/>
  <c r="V997" i="9"/>
  <c r="V999" i="9"/>
  <c r="V1000" i="9"/>
  <c r="V921" i="9"/>
  <c r="V1001" i="9"/>
  <c r="D345" i="24"/>
  <c r="E345" i="24" s="1"/>
  <c r="D344" i="24"/>
  <c r="E344" i="24" s="1"/>
  <c r="N46" i="16"/>
  <c r="N40" i="16"/>
  <c r="N38" i="16"/>
  <c r="N442" i="16"/>
  <c r="B996" i="9"/>
  <c r="N151" i="16"/>
  <c r="N81" i="16"/>
  <c r="B995" i="9"/>
  <c r="B994" i="9"/>
  <c r="B993" i="9"/>
  <c r="B992" i="9"/>
  <c r="G63" i="20"/>
  <c r="V996" i="9" l="1"/>
  <c r="V992" i="9"/>
  <c r="V993" i="9"/>
  <c r="V994" i="9"/>
  <c r="V995" i="9"/>
  <c r="D78" i="24"/>
  <c r="E78" i="24" s="1"/>
  <c r="D77" i="24"/>
  <c r="E77" i="24" s="1"/>
  <c r="D76" i="24"/>
  <c r="E76" i="24" s="1"/>
  <c r="B991" i="9"/>
  <c r="N428" i="16"/>
  <c r="N194" i="16"/>
  <c r="B990" i="9"/>
  <c r="N195" i="16"/>
  <c r="V991" i="9" l="1"/>
  <c r="V990" i="9"/>
  <c r="B989" i="9"/>
  <c r="B988" i="9"/>
  <c r="B987" i="9"/>
  <c r="B986" i="9"/>
  <c r="B985" i="9"/>
  <c r="B984" i="9"/>
  <c r="B983" i="9"/>
  <c r="B982" i="9"/>
  <c r="V985" i="9" l="1"/>
  <c r="V986" i="9"/>
  <c r="V987" i="9"/>
  <c r="V988" i="9"/>
  <c r="V982" i="9"/>
  <c r="V989" i="9"/>
  <c r="V984" i="9"/>
  <c r="V983" i="9"/>
  <c r="Y58" i="20"/>
  <c r="G58" i="20" s="1"/>
  <c r="B981" i="9"/>
  <c r="B980" i="9"/>
  <c r="B977" i="9"/>
  <c r="B978" i="9"/>
  <c r="B979" i="9"/>
  <c r="B975" i="9"/>
  <c r="B976" i="9"/>
  <c r="B972" i="9"/>
  <c r="B973" i="9"/>
  <c r="B974" i="9"/>
  <c r="B969" i="9"/>
  <c r="B970" i="9"/>
  <c r="B971" i="9"/>
  <c r="B968" i="9"/>
  <c r="B966" i="9"/>
  <c r="B967" i="9"/>
  <c r="B964" i="9"/>
  <c r="B965" i="9"/>
  <c r="B963" i="9"/>
  <c r="B959" i="9"/>
  <c r="B960" i="9"/>
  <c r="B961" i="9"/>
  <c r="B962" i="9"/>
  <c r="B942" i="9"/>
  <c r="B943" i="9"/>
  <c r="B944" i="9"/>
  <c r="B945" i="9"/>
  <c r="B946" i="9"/>
  <c r="B947" i="9"/>
  <c r="B948" i="9"/>
  <c r="B949" i="9"/>
  <c r="B950" i="9"/>
  <c r="B951" i="9"/>
  <c r="B952" i="9"/>
  <c r="B953" i="9"/>
  <c r="B954" i="9"/>
  <c r="B955" i="9"/>
  <c r="B956" i="9"/>
  <c r="B957" i="9"/>
  <c r="B958" i="9"/>
  <c r="B940" i="9"/>
  <c r="B941" i="9"/>
  <c r="B939" i="9"/>
  <c r="B938" i="9"/>
  <c r="B937" i="9"/>
  <c r="B936" i="9"/>
  <c r="B935" i="9"/>
  <c r="B934" i="9"/>
  <c r="B933" i="9"/>
  <c r="B932" i="9"/>
  <c r="B931" i="9"/>
  <c r="B930" i="9"/>
  <c r="B929" i="9"/>
  <c r="B928" i="9"/>
  <c r="B927" i="9"/>
  <c r="B926" i="9"/>
  <c r="B925" i="9"/>
  <c r="B924" i="9"/>
  <c r="B923" i="9"/>
  <c r="B922" i="9"/>
  <c r="B920" i="9"/>
  <c r="V934" i="9" l="1"/>
  <c r="V928" i="9"/>
  <c r="V936" i="9"/>
  <c r="V937" i="9"/>
  <c r="V925" i="9"/>
  <c r="V960" i="9"/>
  <c r="V973" i="9"/>
  <c r="V926" i="9"/>
  <c r="V938" i="9"/>
  <c r="V950" i="9"/>
  <c r="V972" i="9"/>
  <c r="V941" i="9"/>
  <c r="V948" i="9"/>
  <c r="V965" i="9"/>
  <c r="V975" i="9"/>
  <c r="V923" i="9"/>
  <c r="V935" i="9"/>
  <c r="V953" i="9"/>
  <c r="V962" i="9"/>
  <c r="V969" i="9"/>
  <c r="V929" i="9"/>
  <c r="V940" i="9"/>
  <c r="V947" i="9"/>
  <c r="V964" i="9"/>
  <c r="V979" i="9"/>
  <c r="V930" i="9"/>
  <c r="V945" i="9"/>
  <c r="V958" i="9"/>
  <c r="V946" i="9"/>
  <c r="V967" i="9"/>
  <c r="V978" i="9"/>
  <c r="V931" i="9"/>
  <c r="V977" i="9"/>
  <c r="V956" i="9"/>
  <c r="V980" i="9"/>
  <c r="V955" i="9"/>
  <c r="V957" i="9"/>
  <c r="V966" i="9"/>
  <c r="V932" i="9"/>
  <c r="V944" i="9"/>
  <c r="V968" i="9"/>
  <c r="V920" i="9"/>
  <c r="V933" i="9"/>
  <c r="V943" i="9"/>
  <c r="V971" i="9"/>
  <c r="V981" i="9"/>
  <c r="V922" i="9"/>
  <c r="V954" i="9"/>
  <c r="V942" i="9"/>
  <c r="V970" i="9"/>
  <c r="V951" i="9"/>
  <c r="V959" i="9"/>
  <c r="V924" i="9"/>
  <c r="V952" i="9"/>
  <c r="V961" i="9"/>
  <c r="V974" i="9"/>
  <c r="V927" i="9"/>
  <c r="V939" i="9"/>
  <c r="V949" i="9"/>
  <c r="V963" i="9"/>
  <c r="V976" i="9"/>
  <c r="B919" i="9"/>
  <c r="B605" i="9"/>
  <c r="G57" i="20"/>
  <c r="G77" i="20" s="1"/>
  <c r="B918" i="9"/>
  <c r="B917" i="9"/>
  <c r="B916" i="9"/>
  <c r="B915" i="9"/>
  <c r="B914" i="9"/>
  <c r="B913" i="9"/>
  <c r="V915" i="9" l="1"/>
  <c r="V916" i="9"/>
  <c r="V917" i="9"/>
  <c r="V918" i="9"/>
  <c r="V605" i="9"/>
  <c r="V913" i="9"/>
  <c r="V914" i="9"/>
  <c r="V919" i="9"/>
  <c r="B912" i="9"/>
  <c r="B911" i="9"/>
  <c r="B907" i="9"/>
  <c r="B904" i="9"/>
  <c r="B902" i="9"/>
  <c r="B901" i="9"/>
  <c r="B900" i="9"/>
  <c r="N35" i="16"/>
  <c r="N33" i="16"/>
  <c r="N34" i="16"/>
  <c r="N27" i="16"/>
  <c r="B910" i="9"/>
  <c r="V904" i="9" l="1"/>
  <c r="V900" i="9"/>
  <c r="V910" i="9"/>
  <c r="V902" i="9"/>
  <c r="V907" i="9"/>
  <c r="V901" i="9"/>
  <c r="V911" i="9"/>
  <c r="V912" i="9"/>
  <c r="B909" i="9"/>
  <c r="B908" i="9"/>
  <c r="B906" i="9"/>
  <c r="B905" i="9"/>
  <c r="B903" i="9"/>
  <c r="BD229" i="6"/>
  <c r="B899" i="9"/>
  <c r="B898" i="9"/>
  <c r="BD228" i="6"/>
  <c r="B897" i="9"/>
  <c r="V903" i="9" l="1"/>
  <c r="V905" i="9"/>
  <c r="V906" i="9"/>
  <c r="V908" i="9"/>
  <c r="V897" i="9"/>
  <c r="V899" i="9"/>
  <c r="V909" i="9"/>
  <c r="V898" i="9"/>
  <c r="B896" i="9"/>
  <c r="B895" i="9"/>
  <c r="B894" i="9"/>
  <c r="B893" i="9"/>
  <c r="B892" i="9"/>
  <c r="N173" i="16"/>
  <c r="N72" i="16"/>
  <c r="N154" i="16"/>
  <c r="B890" i="9"/>
  <c r="B891" i="9"/>
  <c r="B876" i="9"/>
  <c r="B877" i="9"/>
  <c r="B878" i="9"/>
  <c r="B879" i="9"/>
  <c r="B880" i="9"/>
  <c r="B881" i="9"/>
  <c r="B882" i="9"/>
  <c r="B883" i="9"/>
  <c r="B884" i="9"/>
  <c r="B885" i="9"/>
  <c r="B886" i="9"/>
  <c r="B887" i="9"/>
  <c r="B888" i="9"/>
  <c r="B889" i="9"/>
  <c r="B875" i="9"/>
  <c r="N214" i="16"/>
  <c r="B874" i="9"/>
  <c r="BD227" i="6"/>
  <c r="N15" i="16"/>
  <c r="N110" i="16"/>
  <c r="B873" i="9"/>
  <c r="B872" i="9"/>
  <c r="N121" i="16"/>
  <c r="N172" i="16"/>
  <c r="N170" i="16"/>
  <c r="N150" i="16"/>
  <c r="B126" i="5"/>
  <c r="B366" i="5"/>
  <c r="B871" i="9"/>
  <c r="B869" i="9"/>
  <c r="V869" i="9" l="1"/>
  <c r="V886" i="9"/>
  <c r="V872" i="9"/>
  <c r="V884" i="9"/>
  <c r="V892" i="9"/>
  <c r="V881" i="9"/>
  <c r="V893" i="9"/>
  <c r="V875" i="9"/>
  <c r="V889" i="9"/>
  <c r="V876" i="9"/>
  <c r="V887" i="9"/>
  <c r="V890" i="9"/>
  <c r="V885" i="9"/>
  <c r="V873" i="9"/>
  <c r="V883" i="9"/>
  <c r="V871" i="9"/>
  <c r="V880" i="9"/>
  <c r="V877" i="9"/>
  <c r="V882" i="9"/>
  <c r="V874" i="9"/>
  <c r="V894" i="9"/>
  <c r="V879" i="9"/>
  <c r="V895" i="9"/>
  <c r="V878" i="9"/>
  <c r="V896" i="9"/>
  <c r="V888" i="9"/>
  <c r="V891" i="9"/>
  <c r="B367" i="5"/>
  <c r="B368" i="5"/>
  <c r="B369" i="5"/>
  <c r="B370" i="5"/>
  <c r="B371" i="5"/>
  <c r="B372" i="5"/>
  <c r="B373" i="5"/>
  <c r="B374" i="5"/>
  <c r="B375" i="5"/>
  <c r="B358" i="5"/>
  <c r="B359" i="5"/>
  <c r="B360" i="5"/>
  <c r="B361" i="5"/>
  <c r="B362" i="5"/>
  <c r="B363" i="5"/>
  <c r="B364" i="5"/>
  <c r="B365" i="5"/>
  <c r="B376" i="5"/>
  <c r="B377" i="5"/>
  <c r="B378" i="5"/>
  <c r="B379" i="5"/>
  <c r="B380" i="5"/>
  <c r="B381" i="5"/>
  <c r="B340" i="5"/>
  <c r="B341" i="5"/>
  <c r="B342" i="5"/>
  <c r="B343" i="5"/>
  <c r="B344" i="5"/>
  <c r="B345" i="5"/>
  <c r="B346" i="5"/>
  <c r="B332" i="5"/>
  <c r="B333" i="5"/>
  <c r="B334" i="5"/>
  <c r="B335" i="5"/>
  <c r="B336" i="5"/>
  <c r="B337" i="5"/>
  <c r="B338" i="5"/>
  <c r="B339" i="5"/>
  <c r="B347" i="5"/>
  <c r="B348" i="5"/>
  <c r="B349" i="5"/>
  <c r="B350" i="5"/>
  <c r="B351" i="5"/>
  <c r="B352" i="5"/>
  <c r="B353" i="5"/>
  <c r="B354" i="5"/>
  <c r="B355" i="5"/>
  <c r="B356" i="5"/>
  <c r="B357" i="5"/>
  <c r="B433" i="5"/>
  <c r="B401" i="5"/>
  <c r="B402" i="5"/>
  <c r="B403" i="5"/>
  <c r="B404" i="5"/>
  <c r="B405" i="5"/>
  <c r="B406" i="5"/>
  <c r="B407" i="5"/>
  <c r="B408" i="5"/>
  <c r="B409" i="5"/>
  <c r="B425" i="5"/>
  <c r="B426" i="5"/>
  <c r="B427" i="5"/>
  <c r="B428" i="5"/>
  <c r="B429" i="5"/>
  <c r="B430" i="5"/>
  <c r="B431" i="5"/>
  <c r="B432" i="5"/>
  <c r="B410" i="5"/>
  <c r="B411" i="5"/>
  <c r="B412" i="5"/>
  <c r="B413" i="5"/>
  <c r="B414" i="5"/>
  <c r="B415" i="5"/>
  <c r="B416" i="5"/>
  <c r="B417" i="5"/>
  <c r="B394" i="5"/>
  <c r="B395" i="5"/>
  <c r="B396" i="5"/>
  <c r="B397" i="5"/>
  <c r="B398" i="5"/>
  <c r="B399" i="5"/>
  <c r="B400" i="5"/>
  <c r="B418" i="5"/>
  <c r="B419" i="5"/>
  <c r="B420" i="5"/>
  <c r="B421" i="5"/>
  <c r="B422" i="5"/>
  <c r="B423" i="5"/>
  <c r="B424" i="5"/>
  <c r="B383" i="5"/>
  <c r="B384" i="5"/>
  <c r="B385" i="5"/>
  <c r="B386" i="5"/>
  <c r="B387" i="5"/>
  <c r="B388" i="5"/>
  <c r="B389" i="5"/>
  <c r="B390" i="5"/>
  <c r="B391" i="5"/>
  <c r="B392" i="5"/>
  <c r="B393" i="5"/>
  <c r="B105" i="5"/>
  <c r="B106" i="5"/>
  <c r="B107" i="5"/>
  <c r="B108" i="5"/>
  <c r="B109" i="5"/>
  <c r="B110" i="5"/>
  <c r="B111" i="5"/>
  <c r="B112" i="5"/>
  <c r="B113" i="5"/>
  <c r="B114" i="5"/>
  <c r="B115" i="5"/>
  <c r="B116" i="5"/>
  <c r="B117" i="5"/>
  <c r="B120" i="5"/>
  <c r="B121" i="5"/>
  <c r="B122" i="5"/>
  <c r="B123" i="5"/>
  <c r="B88" i="5"/>
  <c r="B89" i="5"/>
  <c r="B90" i="5"/>
  <c r="B91" i="5"/>
  <c r="B92" i="5"/>
  <c r="B93" i="5"/>
  <c r="B94" i="5"/>
  <c r="B95" i="5"/>
  <c r="B96" i="5"/>
  <c r="B97" i="5"/>
  <c r="B99" i="5"/>
  <c r="B100" i="5"/>
  <c r="B101" i="5"/>
  <c r="B102" i="5"/>
  <c r="B103" i="5"/>
  <c r="B104" i="5"/>
  <c r="B129" i="5"/>
  <c r="B130" i="5"/>
  <c r="B131" i="5"/>
  <c r="B132" i="5"/>
  <c r="B133" i="5"/>
  <c r="B134" i="5"/>
  <c r="B135" i="5"/>
  <c r="B136" i="5"/>
  <c r="B67" i="5"/>
  <c r="B68" i="5"/>
  <c r="B69" i="5"/>
  <c r="B70" i="5"/>
  <c r="B71" i="5"/>
  <c r="B72" i="5"/>
  <c r="B73" i="5"/>
  <c r="B74" i="5"/>
  <c r="B82" i="5"/>
  <c r="B83" i="5"/>
  <c r="B84" i="5"/>
  <c r="B85" i="5"/>
  <c r="B86" i="5"/>
  <c r="B87" i="5"/>
  <c r="B75" i="5"/>
  <c r="B76" i="5"/>
  <c r="B77" i="5"/>
  <c r="B78" i="5"/>
  <c r="B79" i="5"/>
  <c r="B80" i="5"/>
  <c r="B81" i="5"/>
  <c r="B153" i="5"/>
  <c r="B151" i="5"/>
  <c r="B128" i="5"/>
  <c r="B119" i="5"/>
  <c r="B65" i="5"/>
  <c r="B382" i="5"/>
  <c r="B137" i="5"/>
  <c r="B66" i="5"/>
  <c r="B870" i="9"/>
  <c r="B868" i="9"/>
  <c r="N142" i="16"/>
  <c r="B867" i="9"/>
  <c r="V870" i="9" l="1"/>
  <c r="V867" i="9"/>
  <c r="V868" i="9"/>
  <c r="BD226" i="6"/>
  <c r="N281" i="16"/>
  <c r="B866" i="9"/>
  <c r="G32" i="20"/>
  <c r="V866" i="9" l="1"/>
  <c r="N394" i="16"/>
  <c r="B865" i="9"/>
  <c r="N280" i="16"/>
  <c r="N279" i="16"/>
  <c r="N278" i="16"/>
  <c r="V865" i="9" l="1"/>
  <c r="B864" i="9"/>
  <c r="B863" i="9"/>
  <c r="N277" i="16"/>
  <c r="N273" i="16"/>
  <c r="N275" i="16"/>
  <c r="N274" i="16"/>
  <c r="B858" i="9"/>
  <c r="B859" i="9"/>
  <c r="B860" i="9"/>
  <c r="B861" i="9"/>
  <c r="B862" i="9"/>
  <c r="B857" i="9"/>
  <c r="B854" i="9"/>
  <c r="B855" i="9"/>
  <c r="B856" i="9"/>
  <c r="V862" i="9" l="1"/>
  <c r="V861" i="9"/>
  <c r="V860" i="9"/>
  <c r="V858" i="9"/>
  <c r="V859" i="9"/>
  <c r="V856" i="9"/>
  <c r="V863" i="9"/>
  <c r="V855" i="9"/>
  <c r="V854" i="9"/>
  <c r="V864" i="9"/>
  <c r="V857" i="9"/>
  <c r="B853" i="9"/>
  <c r="B852" i="9"/>
  <c r="B851" i="9"/>
  <c r="B850" i="9"/>
  <c r="B849" i="9"/>
  <c r="B848" i="9"/>
  <c r="V850" i="9" l="1"/>
  <c r="V848" i="9"/>
  <c r="V849" i="9"/>
  <c r="V851" i="9"/>
  <c r="V852" i="9"/>
  <c r="V853" i="9"/>
  <c r="B847" i="9"/>
  <c r="V847" i="9" l="1"/>
  <c r="B846" i="9"/>
  <c r="AL32" i="20"/>
  <c r="V846" i="9" l="1"/>
  <c r="N115" i="16"/>
  <c r="B845" i="9"/>
  <c r="B844" i="9"/>
  <c r="B843" i="9"/>
  <c r="B842" i="9"/>
  <c r="B841" i="9"/>
  <c r="AL24" i="20"/>
  <c r="AL10" i="20"/>
  <c r="AL9" i="20"/>
  <c r="AL5" i="20"/>
  <c r="B840" i="9"/>
  <c r="L29" i="20"/>
  <c r="B839" i="9"/>
  <c r="B838" i="9"/>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G24" i="20"/>
  <c r="V841" i="9" l="1"/>
  <c r="V840" i="9"/>
  <c r="V842" i="9"/>
  <c r="V843" i="9"/>
  <c r="V844" i="9"/>
  <c r="V845" i="9"/>
  <c r="V839" i="9"/>
  <c r="V838" i="9"/>
  <c r="BD225" i="6"/>
  <c r="L26" i="20"/>
  <c r="B837" i="9"/>
  <c r="V837" i="9" l="1"/>
  <c r="B836" i="9"/>
  <c r="V836" i="9" l="1"/>
  <c r="B835" i="9"/>
  <c r="B834" i="9"/>
  <c r="B833" i="9"/>
  <c r="B832" i="9"/>
  <c r="B831" i="9"/>
  <c r="B830" i="9"/>
  <c r="G20" i="20"/>
  <c r="BD224" i="6"/>
  <c r="B829" i="9"/>
  <c r="B828" i="9"/>
  <c r="B827" i="9"/>
  <c r="N201" i="16"/>
  <c r="V833" i="9" l="1"/>
  <c r="V831" i="9"/>
  <c r="V827" i="9"/>
  <c r="V834" i="9"/>
  <c r="V835" i="9"/>
  <c r="V830" i="9"/>
  <c r="V832" i="9"/>
  <c r="V828" i="9"/>
  <c r="V829" i="9"/>
  <c r="B826" i="9"/>
  <c r="V826" i="9" l="1"/>
  <c r="B640" i="5"/>
  <c r="B825" i="9"/>
  <c r="V825" i="9" l="1"/>
  <c r="BD223" i="6"/>
  <c r="N69" i="16" l="1"/>
  <c r="N387" i="16"/>
  <c r="N59" i="16"/>
  <c r="N268" i="16"/>
  <c r="B824" i="9" l="1"/>
  <c r="B823" i="9"/>
  <c r="B822" i="9"/>
  <c r="B821" i="9"/>
  <c r="B820" i="9"/>
  <c r="N200" i="16"/>
  <c r="N202" i="16"/>
  <c r="N199" i="16"/>
  <c r="B819" i="9"/>
  <c r="BD222" i="6"/>
  <c r="BD221" i="6"/>
  <c r="B818" i="9"/>
  <c r="N198" i="16"/>
  <c r="BD220" i="6"/>
  <c r="B817" i="9"/>
  <c r="V820" i="9" l="1"/>
  <c r="V821" i="9"/>
  <c r="V817" i="9"/>
  <c r="V822" i="9"/>
  <c r="V818" i="9"/>
  <c r="V823" i="9"/>
  <c r="V819" i="9"/>
  <c r="V824" i="9"/>
  <c r="G9" i="20"/>
  <c r="G8" i="20"/>
  <c r="L8" i="20"/>
  <c r="L73" i="20" s="1"/>
  <c r="N122" i="16"/>
  <c r="B816" i="9"/>
  <c r="BD219" i="6"/>
  <c r="AL8" i="20" l="1"/>
  <c r="V816" i="9"/>
  <c r="B815" i="9"/>
  <c r="B814" i="9"/>
  <c r="AL73" i="20" l="1"/>
  <c r="V815" i="9"/>
  <c r="V814" i="9"/>
  <c r="G5" i="20"/>
  <c r="G73" i="20" s="1"/>
  <c r="L76" i="20" s="1"/>
  <c r="L79" i="20" s="1"/>
  <c r="B813" i="9"/>
  <c r="B812" i="9"/>
  <c r="B811" i="9"/>
  <c r="B810" i="9"/>
  <c r="V810" i="9" l="1"/>
  <c r="V811" i="9"/>
  <c r="V812" i="9"/>
  <c r="V813" i="9"/>
  <c r="BD218" i="6"/>
  <c r="B219" i="5"/>
  <c r="B809" i="9"/>
  <c r="B808" i="9"/>
  <c r="V808" i="9" l="1"/>
  <c r="V809" i="9"/>
  <c r="B807" i="9"/>
  <c r="B806" i="9"/>
  <c r="B805" i="9"/>
  <c r="B804" i="9"/>
  <c r="B158" i="5"/>
  <c r="B803" i="9"/>
  <c r="B802" i="9"/>
  <c r="B800" i="9"/>
  <c r="B801" i="9"/>
  <c r="B799" i="9"/>
  <c r="B798" i="9"/>
  <c r="B797" i="9"/>
  <c r="B796" i="9"/>
  <c r="B795" i="9"/>
  <c r="B794" i="9"/>
  <c r="B793" i="9"/>
  <c r="B792" i="9"/>
  <c r="B791" i="9"/>
  <c r="B790" i="9"/>
  <c r="V807" i="9" l="1"/>
  <c r="V806" i="9"/>
  <c r="V799" i="9"/>
  <c r="V790" i="9"/>
  <c r="V791" i="9"/>
  <c r="V803" i="9"/>
  <c r="V792" i="9"/>
  <c r="V793" i="9"/>
  <c r="V804" i="9"/>
  <c r="V794" i="9"/>
  <c r="V805" i="9"/>
  <c r="V797" i="9"/>
  <c r="V801" i="9"/>
  <c r="V800" i="9"/>
  <c r="V802" i="9"/>
  <c r="V795" i="9"/>
  <c r="V796" i="9"/>
  <c r="V798" i="9"/>
  <c r="B789" i="9"/>
  <c r="V789" i="9" l="1"/>
  <c r="B787" i="9"/>
  <c r="B788" i="9"/>
  <c r="B784" i="9"/>
  <c r="B785" i="9"/>
  <c r="B786" i="9"/>
  <c r="B783" i="9"/>
  <c r="V786" i="9" l="1"/>
  <c r="V788" i="9"/>
  <c r="V787" i="9"/>
  <c r="V783" i="9"/>
  <c r="V785" i="9"/>
  <c r="V784" i="9"/>
  <c r="B782" i="9"/>
  <c r="B781" i="9"/>
  <c r="B780" i="9"/>
  <c r="B779" i="9"/>
  <c r="B778" i="9"/>
  <c r="B777" i="9"/>
  <c r="B776" i="9"/>
  <c r="V776" i="9" l="1"/>
  <c r="V777" i="9"/>
  <c r="V778" i="9"/>
  <c r="V779" i="9"/>
  <c r="V781" i="9"/>
  <c r="V782" i="9"/>
  <c r="V780" i="9"/>
  <c r="B775" i="9"/>
  <c r="B774" i="9"/>
  <c r="B773" i="9"/>
  <c r="B772" i="9"/>
  <c r="B771" i="9"/>
  <c r="B770" i="9"/>
  <c r="B769" i="9"/>
  <c r="B758" i="9"/>
  <c r="B768" i="9"/>
  <c r="B767" i="9"/>
  <c r="B766" i="9"/>
  <c r="B765" i="9"/>
  <c r="B760" i="9"/>
  <c r="B759" i="9"/>
  <c r="B757" i="9"/>
  <c r="B756" i="9"/>
  <c r="B755" i="9"/>
  <c r="B754" i="9"/>
  <c r="V771" i="9" l="1"/>
  <c r="V773" i="9"/>
  <c r="V754" i="9"/>
  <c r="V757" i="9"/>
  <c r="V769" i="9"/>
  <c r="V775" i="9"/>
  <c r="V758" i="9"/>
  <c r="V770" i="9"/>
  <c r="V774" i="9"/>
  <c r="V772" i="9"/>
  <c r="V759" i="9"/>
  <c r="V760" i="9"/>
  <c r="V756" i="9"/>
  <c r="V765" i="9"/>
  <c r="V766" i="9"/>
  <c r="V767" i="9"/>
  <c r="V768" i="9"/>
  <c r="V755" i="9"/>
  <c r="B753" i="9"/>
  <c r="B584" i="5"/>
  <c r="N180" i="16"/>
  <c r="BD217" i="6"/>
  <c r="B752" i="9"/>
  <c r="B751" i="9"/>
  <c r="B750" i="9"/>
  <c r="BD216" i="6"/>
  <c r="B749" i="9"/>
  <c r="BD215" i="6"/>
  <c r="B748" i="9"/>
  <c r="BD214" i="6"/>
  <c r="BD213" i="6"/>
  <c r="N128" i="16"/>
  <c r="BD212" i="6"/>
  <c r="N54" i="16"/>
  <c r="B747" i="9"/>
  <c r="B746" i="9"/>
  <c r="BD211" i="6"/>
  <c r="N184" i="16"/>
  <c r="B745" i="9"/>
  <c r="V753" i="9" l="1"/>
  <c r="V748" i="9"/>
  <c r="V745" i="9"/>
  <c r="V752" i="9"/>
  <c r="V749" i="9"/>
  <c r="V746" i="9"/>
  <c r="V750" i="9"/>
  <c r="V747" i="9"/>
  <c r="V751" i="9"/>
  <c r="N14" i="16" l="1"/>
  <c r="B724" i="9" l="1"/>
  <c r="B725" i="9"/>
  <c r="B726" i="9"/>
  <c r="B727" i="9"/>
  <c r="B728" i="9"/>
  <c r="B729" i="9"/>
  <c r="B730" i="9"/>
  <c r="B731" i="9"/>
  <c r="B732" i="9"/>
  <c r="B733" i="9"/>
  <c r="B734" i="9"/>
  <c r="B735" i="9"/>
  <c r="B736" i="9"/>
  <c r="B737" i="9"/>
  <c r="B738" i="9"/>
  <c r="B739" i="9"/>
  <c r="B740" i="9"/>
  <c r="B741" i="9"/>
  <c r="B742" i="9"/>
  <c r="B743" i="9"/>
  <c r="B744" i="9"/>
  <c r="V735" i="9" l="1"/>
  <c r="V734" i="9"/>
  <c r="V744" i="9"/>
  <c r="V733" i="9"/>
  <c r="V726" i="9"/>
  <c r="V731" i="9"/>
  <c r="V736" i="9"/>
  <c r="V742" i="9"/>
  <c r="V730" i="9"/>
  <c r="V729" i="9"/>
  <c r="V743" i="9"/>
  <c r="V738" i="9"/>
  <c r="V724" i="9"/>
  <c r="V732" i="9"/>
  <c r="V741" i="9"/>
  <c r="V740" i="9"/>
  <c r="V728" i="9"/>
  <c r="V739" i="9"/>
  <c r="V727" i="9"/>
  <c r="V737" i="9"/>
  <c r="V725" i="9"/>
  <c r="N16" i="16"/>
  <c r="B723" i="9"/>
  <c r="V723" i="9" l="1"/>
  <c r="BD210" i="6"/>
  <c r="N383" i="16"/>
  <c r="B722" i="9"/>
  <c r="BD209" i="6"/>
  <c r="B721" i="9"/>
  <c r="BD208" i="6"/>
  <c r="B720" i="9"/>
  <c r="B719" i="9"/>
  <c r="N364" i="16"/>
  <c r="B718" i="9"/>
  <c r="BD207" i="6"/>
  <c r="N308" i="16"/>
  <c r="BD206" i="6"/>
  <c r="BD205" i="6"/>
  <c r="B717" i="9"/>
  <c r="N51" i="16"/>
  <c r="B716" i="9"/>
  <c r="N336" i="16"/>
  <c r="N381" i="16"/>
  <c r="BD204" i="6"/>
  <c r="B715" i="9"/>
  <c r="B714" i="9"/>
  <c r="N25" i="16"/>
  <c r="B711" i="9"/>
  <c r="B712" i="9"/>
  <c r="B713" i="9"/>
  <c r="BD203" i="6"/>
  <c r="B710" i="9"/>
  <c r="B687" i="9"/>
  <c r="B688" i="9"/>
  <c r="B689" i="9"/>
  <c r="B690" i="9"/>
  <c r="B691" i="9"/>
  <c r="B692" i="9"/>
  <c r="B693" i="9"/>
  <c r="B694" i="9"/>
  <c r="B695" i="9"/>
  <c r="B696" i="9"/>
  <c r="B697" i="9"/>
  <c r="B698" i="9"/>
  <c r="B699" i="9"/>
  <c r="B700" i="9"/>
  <c r="B701" i="9"/>
  <c r="B702" i="9"/>
  <c r="B703" i="9"/>
  <c r="B704" i="9"/>
  <c r="B705" i="9"/>
  <c r="B706" i="9"/>
  <c r="B707" i="9"/>
  <c r="B708" i="9"/>
  <c r="B709" i="9"/>
  <c r="V697" i="9" l="1"/>
  <c r="V709" i="9"/>
  <c r="V713" i="9"/>
  <c r="V694" i="9"/>
  <c r="V693" i="9"/>
  <c r="V712" i="9"/>
  <c r="V711" i="9"/>
  <c r="V714" i="9"/>
  <c r="V702" i="9"/>
  <c r="V718" i="9"/>
  <c r="V692" i="9"/>
  <c r="V689" i="9"/>
  <c r="V715" i="9"/>
  <c r="V707" i="9"/>
  <c r="V720" i="9"/>
  <c r="V688" i="9"/>
  <c r="V695" i="9"/>
  <c r="V687" i="9"/>
  <c r="V716" i="9"/>
  <c r="V722" i="9"/>
  <c r="V710" i="9"/>
  <c r="V691" i="9"/>
  <c r="V719" i="9"/>
  <c r="V705" i="9"/>
  <c r="V704" i="9"/>
  <c r="V703" i="9"/>
  <c r="V717" i="9"/>
  <c r="V721" i="9"/>
  <c r="V706" i="9"/>
  <c r="V699" i="9"/>
  <c r="V708" i="9"/>
  <c r="V701" i="9"/>
  <c r="V698" i="9"/>
  <c r="V700" i="9"/>
  <c r="V690" i="9"/>
  <c r="V696" i="9"/>
  <c r="N45" i="16"/>
  <c r="D388" i="16"/>
  <c r="E388" i="16"/>
  <c r="S388" i="16"/>
  <c r="N192" i="16"/>
  <c r="BD202" i="6"/>
  <c r="BD201" i="6"/>
  <c r="BD200" i="6"/>
  <c r="BD199" i="6"/>
  <c r="N282" i="16"/>
  <c r="BD198" i="6"/>
  <c r="B669" i="9" l="1"/>
  <c r="B670" i="9"/>
  <c r="B671" i="9"/>
  <c r="B672" i="9"/>
  <c r="B673" i="9"/>
  <c r="B674" i="9"/>
  <c r="B675" i="9"/>
  <c r="B676" i="9"/>
  <c r="B677" i="9"/>
  <c r="B678" i="9"/>
  <c r="B679" i="9"/>
  <c r="B680" i="9"/>
  <c r="B681" i="9"/>
  <c r="B682" i="9"/>
  <c r="B683" i="9"/>
  <c r="B684" i="9"/>
  <c r="B685" i="9"/>
  <c r="B686" i="9"/>
  <c r="N380" i="16"/>
  <c r="B668" i="9"/>
  <c r="B667" i="9"/>
  <c r="B666" i="9"/>
  <c r="V679" i="9" l="1"/>
  <c r="V678" i="9"/>
  <c r="V669" i="9"/>
  <c r="V681" i="9"/>
  <c r="V672" i="9"/>
  <c r="V668" i="9"/>
  <c r="V667" i="9"/>
  <c r="V676" i="9"/>
  <c r="V685" i="9"/>
  <c r="V683" i="9"/>
  <c r="V666" i="9"/>
  <c r="V686" i="9"/>
  <c r="V684" i="9"/>
  <c r="V675" i="9"/>
  <c r="V682" i="9"/>
  <c r="V674" i="9"/>
  <c r="V673" i="9"/>
  <c r="V680" i="9"/>
  <c r="V671" i="9"/>
  <c r="V670" i="9"/>
  <c r="V677" i="9"/>
  <c r="B665" i="9"/>
  <c r="B650" i="9"/>
  <c r="B651" i="9"/>
  <c r="B652" i="9"/>
  <c r="B653" i="9"/>
  <c r="B654" i="9"/>
  <c r="B655" i="9"/>
  <c r="B656" i="9"/>
  <c r="B657" i="9"/>
  <c r="B658" i="9"/>
  <c r="B659" i="9"/>
  <c r="B660" i="9"/>
  <c r="B661" i="9"/>
  <c r="B662" i="9"/>
  <c r="B663" i="9"/>
  <c r="B664" i="9"/>
  <c r="B649" i="9"/>
  <c r="B648" i="9"/>
  <c r="B647" i="9"/>
  <c r="B646" i="9"/>
  <c r="B645" i="9"/>
  <c r="B644" i="9"/>
  <c r="B643" i="9"/>
  <c r="B642" i="9"/>
  <c r="V665" i="9" l="1"/>
  <c r="V656" i="9"/>
  <c r="V653" i="9"/>
  <c r="V654" i="9"/>
  <c r="V663" i="9"/>
  <c r="V655" i="9"/>
  <c r="V649" i="9"/>
  <c r="V645" i="9"/>
  <c r="V646" i="9"/>
  <c r="V648" i="9"/>
  <c r="V657" i="9"/>
  <c r="V647" i="9"/>
  <c r="V664" i="9"/>
  <c r="V652" i="9"/>
  <c r="V651" i="9"/>
  <c r="V662" i="9"/>
  <c r="V650" i="9"/>
  <c r="V659" i="9"/>
  <c r="V661" i="9"/>
  <c r="V642" i="9"/>
  <c r="V660" i="9"/>
  <c r="V643" i="9"/>
  <c r="V644" i="9"/>
  <c r="V658" i="9"/>
  <c r="B641" i="9"/>
  <c r="B640" i="9"/>
  <c r="V640" i="9" l="1"/>
  <c r="V641" i="9"/>
  <c r="B639" i="9"/>
  <c r="B638" i="9"/>
  <c r="B637" i="9"/>
  <c r="B635" i="9"/>
  <c r="B636" i="9"/>
  <c r="B634" i="9"/>
  <c r="B633" i="9"/>
  <c r="B632" i="9"/>
  <c r="B630" i="9"/>
  <c r="B631" i="9"/>
  <c r="B629" i="9"/>
  <c r="B628" i="9"/>
  <c r="B627" i="9"/>
  <c r="B626" i="9"/>
  <c r="B625" i="9"/>
  <c r="B624" i="9"/>
  <c r="B623" i="9"/>
  <c r="B622" i="9"/>
  <c r="B621" i="9"/>
  <c r="B619" i="9"/>
  <c r="B620" i="9"/>
  <c r="V620" i="9" l="1"/>
  <c r="V619" i="9"/>
  <c r="V622" i="9"/>
  <c r="V629" i="9"/>
  <c r="V633" i="9"/>
  <c r="V624" i="9"/>
  <c r="V635" i="9"/>
  <c r="V634" i="9"/>
  <c r="V626" i="9"/>
  <c r="V637" i="9"/>
  <c r="V631" i="9"/>
  <c r="V627" i="9"/>
  <c r="V621" i="9"/>
  <c r="V630" i="9"/>
  <c r="V632" i="9"/>
  <c r="V623" i="9"/>
  <c r="V636" i="9"/>
  <c r="V625" i="9"/>
  <c r="V639" i="9"/>
  <c r="V628" i="9"/>
  <c r="V638" i="9"/>
  <c r="B618" i="9"/>
  <c r="N101" i="16"/>
  <c r="V618" i="9" l="1"/>
  <c r="B617" i="9"/>
  <c r="BD197" i="6"/>
  <c r="B616" i="9"/>
  <c r="N166" i="16"/>
  <c r="N283" i="16"/>
  <c r="BD196" i="6"/>
  <c r="B614" i="9"/>
  <c r="B615" i="9"/>
  <c r="B613" i="9"/>
  <c r="N284" i="16"/>
  <c r="N185" i="16"/>
  <c r="N124" i="16"/>
  <c r="B612" i="9"/>
  <c r="B611" i="9"/>
  <c r="BD195" i="6"/>
  <c r="BD194" i="6"/>
  <c r="B610" i="9"/>
  <c r="BD193" i="6"/>
  <c r="BD192" i="6"/>
  <c r="BD191" i="6"/>
  <c r="BD190" i="6"/>
  <c r="B609" i="9"/>
  <c r="B607" i="9"/>
  <c r="B608" i="9"/>
  <c r="B606" i="9"/>
  <c r="V606" i="9" l="1"/>
  <c r="V607" i="9"/>
  <c r="V609" i="9"/>
  <c r="V617" i="9"/>
  <c r="V615" i="9"/>
  <c r="V613" i="9"/>
  <c r="V611" i="9"/>
  <c r="V614" i="9"/>
  <c r="V616" i="9"/>
  <c r="V610" i="9"/>
  <c r="V608" i="9"/>
  <c r="V612" i="9"/>
  <c r="N320" i="16"/>
  <c r="B604" i="9" l="1"/>
  <c r="BD4" i="6"/>
  <c r="BD5" i="6"/>
  <c r="BD6" i="6"/>
  <c r="BD7" i="6"/>
  <c r="BD8" i="6"/>
  <c r="BD9" i="6"/>
  <c r="BD10" i="6"/>
  <c r="BD11" i="6"/>
  <c r="BD12" i="6"/>
  <c r="BD13" i="6"/>
  <c r="BD14" i="6"/>
  <c r="BD15" i="6"/>
  <c r="BD16" i="6"/>
  <c r="BD17" i="6"/>
  <c r="BD18" i="6"/>
  <c r="BD19" i="6"/>
  <c r="BD20" i="6"/>
  <c r="BD21" i="6"/>
  <c r="BD22" i="6"/>
  <c r="BD23" i="6"/>
  <c r="BD24" i="6"/>
  <c r="BD25" i="6"/>
  <c r="BD26" i="6"/>
  <c r="BD27" i="6"/>
  <c r="BD28" i="6"/>
  <c r="BD29" i="6"/>
  <c r="BD30" i="6"/>
  <c r="BD31" i="6"/>
  <c r="BD32" i="6"/>
  <c r="BD33" i="6"/>
  <c r="BD34" i="6"/>
  <c r="BD35" i="6"/>
  <c r="BD36" i="6"/>
  <c r="BD37" i="6"/>
  <c r="BD38" i="6"/>
  <c r="BD39" i="6"/>
  <c r="BD40" i="6"/>
  <c r="BD41" i="6"/>
  <c r="BD105" i="6"/>
  <c r="BD42" i="6"/>
  <c r="BD43" i="6"/>
  <c r="BD44" i="6"/>
  <c r="BD45" i="6"/>
  <c r="BD46" i="6"/>
  <c r="BD47" i="6"/>
  <c r="BD48" i="6"/>
  <c r="BD49" i="6"/>
  <c r="BD50" i="6"/>
  <c r="BD51" i="6"/>
  <c r="BD52" i="6"/>
  <c r="BD53" i="6"/>
  <c r="BD54" i="6"/>
  <c r="BD55" i="6"/>
  <c r="BD56" i="6"/>
  <c r="BD57" i="6"/>
  <c r="BD58" i="6"/>
  <c r="BD59" i="6"/>
  <c r="BD60" i="6"/>
  <c r="BD61" i="6"/>
  <c r="BD62" i="6"/>
  <c r="BD63" i="6"/>
  <c r="BD64" i="6"/>
  <c r="BD65" i="6"/>
  <c r="BD66" i="6"/>
  <c r="BD67" i="6"/>
  <c r="BD68" i="6"/>
  <c r="BD69" i="6"/>
  <c r="BD70" i="6"/>
  <c r="BD71" i="6"/>
  <c r="BD72" i="6"/>
  <c r="BD73" i="6"/>
  <c r="BD132" i="6"/>
  <c r="BD133" i="6"/>
  <c r="BD134" i="6"/>
  <c r="BD135" i="6"/>
  <c r="BD136" i="6"/>
  <c r="BD137" i="6"/>
  <c r="BD138" i="6"/>
  <c r="BD139" i="6"/>
  <c r="BD140" i="6"/>
  <c r="BD141" i="6"/>
  <c r="BD142" i="6"/>
  <c r="BD143" i="6"/>
  <c r="BD144" i="6"/>
  <c r="BD145" i="6"/>
  <c r="BD146" i="6"/>
  <c r="BD147" i="6"/>
  <c r="BD148" i="6"/>
  <c r="BD149" i="6"/>
  <c r="BD150" i="6"/>
  <c r="BD151" i="6"/>
  <c r="BD152" i="6"/>
  <c r="BD153" i="6"/>
  <c r="BD154" i="6"/>
  <c r="BD155" i="6"/>
  <c r="BD156" i="6"/>
  <c r="BD157" i="6"/>
  <c r="BD158" i="6"/>
  <c r="BD159" i="6"/>
  <c r="BD160" i="6"/>
  <c r="BD161" i="6"/>
  <c r="BD162" i="6"/>
  <c r="BD163" i="6"/>
  <c r="BD164" i="6"/>
  <c r="BD165" i="6"/>
  <c r="BD166" i="6"/>
  <c r="BD167" i="6"/>
  <c r="BD168" i="6"/>
  <c r="BD169" i="6"/>
  <c r="BD170" i="6"/>
  <c r="BD171" i="6"/>
  <c r="BD172" i="6"/>
  <c r="BD173" i="6"/>
  <c r="BD174" i="6"/>
  <c r="BD175" i="6"/>
  <c r="BD176" i="6"/>
  <c r="BD177" i="6"/>
  <c r="BD178" i="6"/>
  <c r="BD179" i="6"/>
  <c r="BD180" i="6"/>
  <c r="BD181" i="6"/>
  <c r="BD182" i="6"/>
  <c r="BD183" i="6"/>
  <c r="BD184" i="6"/>
  <c r="BD185" i="6"/>
  <c r="BD74" i="6"/>
  <c r="BD75" i="6"/>
  <c r="BD76" i="6"/>
  <c r="BD77" i="6"/>
  <c r="BD78" i="6"/>
  <c r="BD79" i="6"/>
  <c r="BD80" i="6"/>
  <c r="BD81" i="6"/>
  <c r="BD82" i="6"/>
  <c r="BD83" i="6"/>
  <c r="BD84" i="6"/>
  <c r="BD85" i="6"/>
  <c r="BD86" i="6"/>
  <c r="BD87" i="6"/>
  <c r="BD88" i="6"/>
  <c r="BD89" i="6"/>
  <c r="BD90" i="6"/>
  <c r="BD91" i="6"/>
  <c r="BD92" i="6"/>
  <c r="BD93" i="6"/>
  <c r="BD94" i="6"/>
  <c r="BD95" i="6"/>
  <c r="BD96" i="6"/>
  <c r="BD97" i="6"/>
  <c r="BD98" i="6"/>
  <c r="BD186" i="6"/>
  <c r="BD99" i="6"/>
  <c r="BD100" i="6"/>
  <c r="BD101" i="6"/>
  <c r="BD102" i="6"/>
  <c r="BD103" i="6"/>
  <c r="BD104" i="6"/>
  <c r="BD106" i="6"/>
  <c r="BD107" i="6"/>
  <c r="BD108" i="6"/>
  <c r="BD109" i="6"/>
  <c r="BD110" i="6"/>
  <c r="BD111" i="6"/>
  <c r="BD112" i="6"/>
  <c r="BD113" i="6"/>
  <c r="BD114" i="6"/>
  <c r="BD115" i="6"/>
  <c r="BD116" i="6"/>
  <c r="BD117" i="6"/>
  <c r="BD118" i="6"/>
  <c r="BD119" i="6"/>
  <c r="BD120" i="6"/>
  <c r="BD121" i="6"/>
  <c r="BD122" i="6"/>
  <c r="BD123" i="6"/>
  <c r="BD124" i="6"/>
  <c r="BD125" i="6"/>
  <c r="BD126" i="6"/>
  <c r="BD127" i="6"/>
  <c r="BD128" i="6"/>
  <c r="BD129" i="6"/>
  <c r="BD130" i="6"/>
  <c r="BD131" i="6"/>
  <c r="BD187" i="6"/>
  <c r="W462" i="16" l="1"/>
  <c r="V462" i="16"/>
  <c r="W461" i="16"/>
  <c r="V461" i="16"/>
  <c r="W460" i="16"/>
  <c r="V460" i="16"/>
  <c r="W447" i="16"/>
  <c r="W459" i="16"/>
  <c r="V458" i="16"/>
  <c r="V447" i="16"/>
  <c r="V459" i="16"/>
  <c r="V448" i="16"/>
  <c r="W446" i="16"/>
  <c r="V454" i="16"/>
  <c r="W448" i="16"/>
  <c r="V449" i="16"/>
  <c r="V453" i="16"/>
  <c r="V455" i="16"/>
  <c r="V456" i="16"/>
  <c r="W449" i="16"/>
  <c r="W450" i="16"/>
  <c r="W451" i="16"/>
  <c r="V450" i="16"/>
  <c r="W445" i="16"/>
  <c r="W452" i="16"/>
  <c r="W453" i="16"/>
  <c r="W454" i="16"/>
  <c r="W455" i="16"/>
  <c r="W456" i="16"/>
  <c r="W457" i="16"/>
  <c r="W458" i="16"/>
  <c r="V457" i="16"/>
  <c r="V446" i="16"/>
  <c r="V451" i="16"/>
  <c r="V445" i="16"/>
  <c r="V452" i="16"/>
  <c r="W444" i="16"/>
  <c r="V444" i="16"/>
  <c r="V443" i="16"/>
  <c r="W443" i="16"/>
  <c r="V442" i="16"/>
  <c r="W442" i="16"/>
  <c r="V440" i="16"/>
  <c r="W440" i="16"/>
  <c r="V441" i="16"/>
  <c r="W441" i="16"/>
  <c r="V439" i="16"/>
  <c r="W438" i="16"/>
  <c r="V437" i="16"/>
  <c r="W439" i="16"/>
  <c r="V438" i="16"/>
  <c r="W437" i="16"/>
  <c r="W436" i="16"/>
  <c r="W433" i="16"/>
  <c r="V434" i="16"/>
  <c r="W434" i="16"/>
  <c r="V435" i="16"/>
  <c r="V436" i="16"/>
  <c r="W435" i="16"/>
  <c r="V433" i="16"/>
  <c r="V432" i="16"/>
  <c r="W432" i="16"/>
  <c r="W428" i="16"/>
  <c r="W429" i="16"/>
  <c r="V429" i="16"/>
  <c r="V431" i="16"/>
  <c r="W431" i="16"/>
  <c r="W430" i="16"/>
  <c r="V430" i="16"/>
  <c r="V53" i="16"/>
  <c r="W53" i="16"/>
  <c r="V428" i="16"/>
  <c r="V427" i="16"/>
  <c r="W165" i="16"/>
  <c r="V164" i="16"/>
  <c r="W427" i="16"/>
  <c r="V165" i="16"/>
  <c r="W164" i="16"/>
  <c r="V422" i="16"/>
  <c r="V423" i="16"/>
  <c r="V426" i="16"/>
  <c r="W426" i="16"/>
  <c r="V425" i="16"/>
  <c r="W423" i="16"/>
  <c r="W422" i="16"/>
  <c r="W425" i="16"/>
  <c r="V424" i="16"/>
  <c r="W424" i="16"/>
  <c r="W421" i="16"/>
  <c r="W420" i="16"/>
  <c r="V420" i="16"/>
  <c r="V421" i="16"/>
  <c r="W419" i="16"/>
  <c r="V419" i="16"/>
  <c r="V414" i="16"/>
  <c r="W418" i="16"/>
  <c r="V417" i="16"/>
  <c r="V149" i="16"/>
  <c r="V410" i="16"/>
  <c r="V406" i="16"/>
  <c r="V402" i="16"/>
  <c r="V398" i="16"/>
  <c r="W146" i="16"/>
  <c r="W417" i="16"/>
  <c r="W410" i="16"/>
  <c r="W406" i="16"/>
  <c r="W402" i="16"/>
  <c r="W398" i="16"/>
  <c r="W149" i="16"/>
  <c r="V416" i="16"/>
  <c r="V413" i="16"/>
  <c r="V409" i="16"/>
  <c r="V405" i="16"/>
  <c r="V401" i="16"/>
  <c r="V154" i="16"/>
  <c r="W408" i="16"/>
  <c r="W400" i="16"/>
  <c r="V407" i="16"/>
  <c r="W414" i="16"/>
  <c r="W403" i="16"/>
  <c r="W416" i="16"/>
  <c r="W413" i="16"/>
  <c r="W409" i="16"/>
  <c r="W405" i="16"/>
  <c r="W401" i="16"/>
  <c r="W154" i="16"/>
  <c r="W412" i="16"/>
  <c r="V418" i="16"/>
  <c r="V403" i="16"/>
  <c r="W411" i="16"/>
  <c r="W399" i="16"/>
  <c r="V415" i="16"/>
  <c r="V412" i="16"/>
  <c r="V408" i="16"/>
  <c r="V404" i="16"/>
  <c r="V400" i="16"/>
  <c r="W415" i="16"/>
  <c r="W404" i="16"/>
  <c r="V411" i="16"/>
  <c r="V399" i="16"/>
  <c r="W407" i="16"/>
  <c r="V146" i="16"/>
  <c r="V396" i="16"/>
  <c r="W397" i="16"/>
  <c r="V397" i="16"/>
  <c r="W396" i="16"/>
  <c r="V142" i="16"/>
  <c r="V395" i="16"/>
  <c r="W142" i="16"/>
  <c r="W395" i="16"/>
  <c r="W145" i="16"/>
  <c r="V145" i="16"/>
  <c r="V141" i="16"/>
  <c r="W141" i="16"/>
  <c r="W137" i="16"/>
  <c r="V137" i="16"/>
  <c r="V394" i="16"/>
  <c r="W394" i="16"/>
  <c r="V280" i="16"/>
  <c r="V277" i="16"/>
  <c r="W277" i="16"/>
  <c r="V276" i="16"/>
  <c r="W278" i="16"/>
  <c r="W280" i="16"/>
  <c r="V278" i="16"/>
  <c r="W279" i="16"/>
  <c r="V279" i="16"/>
  <c r="W276" i="16"/>
  <c r="V267" i="16"/>
  <c r="V29" i="16"/>
  <c r="V393" i="16"/>
  <c r="W267" i="16"/>
  <c r="W393" i="16"/>
  <c r="W29" i="16"/>
  <c r="V391" i="16"/>
  <c r="V32" i="16"/>
  <c r="W391" i="16"/>
  <c r="W32" i="16"/>
  <c r="W392" i="16"/>
  <c r="V392" i="16"/>
  <c r="V140" i="16"/>
  <c r="W390" i="16"/>
  <c r="W140" i="16"/>
  <c r="V390" i="16"/>
  <c r="V270" i="16"/>
  <c r="W270" i="16"/>
  <c r="V129" i="16"/>
  <c r="W269" i="16"/>
  <c r="W129" i="16"/>
  <c r="V269" i="16"/>
  <c r="W132" i="16"/>
  <c r="V132" i="16"/>
  <c r="V604" i="9"/>
  <c r="W148" i="16"/>
  <c r="V148" i="16"/>
  <c r="V389" i="16"/>
  <c r="W389" i="16"/>
  <c r="W167" i="16"/>
  <c r="V167" i="16"/>
  <c r="V168" i="16"/>
  <c r="W168" i="16"/>
  <c r="W342" i="16"/>
  <c r="V342" i="16"/>
  <c r="W300" i="16"/>
  <c r="V300" i="16"/>
  <c r="V302" i="16"/>
  <c r="V301" i="16"/>
  <c r="W302" i="16"/>
  <c r="W301" i="16"/>
  <c r="V299" i="16"/>
  <c r="W299" i="16"/>
  <c r="W298" i="16"/>
  <c r="V298" i="16"/>
  <c r="W196" i="16"/>
  <c r="V196" i="16"/>
  <c r="W186" i="16"/>
  <c r="V186" i="16"/>
  <c r="W109" i="16"/>
  <c r="V109" i="16"/>
  <c r="V286" i="16"/>
  <c r="W312" i="16"/>
  <c r="V312" i="16"/>
  <c r="W286" i="16"/>
  <c r="W69" i="16"/>
  <c r="V69" i="16"/>
  <c r="V190" i="16"/>
  <c r="W59" i="16"/>
  <c r="W387" i="16"/>
  <c r="V59" i="16"/>
  <c r="V387" i="16"/>
  <c r="W190" i="16"/>
  <c r="W179" i="16"/>
  <c r="V179" i="16"/>
  <c r="W297" i="16"/>
  <c r="V297" i="16"/>
  <c r="W296" i="16"/>
  <c r="V296" i="16"/>
  <c r="V268" i="16"/>
  <c r="W77" i="16"/>
  <c r="W295" i="16"/>
  <c r="V202" i="16"/>
  <c r="W265" i="16"/>
  <c r="V118" i="16"/>
  <c r="V77" i="16"/>
  <c r="W202" i="16"/>
  <c r="V265" i="16"/>
  <c r="V369" i="16"/>
  <c r="W118" i="16"/>
  <c r="W200" i="16"/>
  <c r="W75" i="16"/>
  <c r="V75" i="16"/>
  <c r="V200" i="16"/>
  <c r="W268" i="16"/>
  <c r="V295" i="16"/>
  <c r="W369" i="16"/>
  <c r="V83" i="16"/>
  <c r="W83" i="16"/>
  <c r="V198" i="16"/>
  <c r="W198" i="16"/>
  <c r="V78" i="16"/>
  <c r="W78" i="16"/>
  <c r="V117" i="16"/>
  <c r="W117" i="16"/>
  <c r="W232" i="16"/>
  <c r="V204" i="16"/>
  <c r="V232" i="16"/>
  <c r="W204" i="16"/>
  <c r="V55" i="16"/>
  <c r="W55" i="16"/>
  <c r="V38" i="16"/>
  <c r="W38" i="16"/>
  <c r="V347" i="16"/>
  <c r="W347" i="16"/>
  <c r="V17" i="16"/>
  <c r="W134" i="16"/>
  <c r="V134" i="16"/>
  <c r="W17" i="16"/>
  <c r="V63" i="16"/>
  <c r="W63" i="16"/>
  <c r="W291" i="16"/>
  <c r="V293" i="16"/>
  <c r="W293" i="16"/>
  <c r="W294" i="16"/>
  <c r="V294" i="16"/>
  <c r="V368" i="16"/>
  <c r="W317" i="16"/>
  <c r="W368" i="16"/>
  <c r="V317" i="16"/>
  <c r="V291" i="16"/>
  <c r="W292" i="16"/>
  <c r="V292" i="16"/>
  <c r="V203" i="16"/>
  <c r="W203" i="16"/>
  <c r="V290" i="16"/>
  <c r="V289" i="16"/>
  <c r="W98" i="16"/>
  <c r="V288" i="16"/>
  <c r="W108" i="16"/>
  <c r="W290" i="16"/>
  <c r="W289" i="16"/>
  <c r="V98" i="16"/>
  <c r="W71" i="16"/>
  <c r="W288" i="16"/>
  <c r="V108" i="16"/>
  <c r="V71" i="16"/>
  <c r="V373" i="16"/>
  <c r="W373" i="16"/>
  <c r="V287" i="16"/>
  <c r="W287" i="16"/>
  <c r="V56" i="16"/>
  <c r="W56" i="16"/>
  <c r="W22" i="16"/>
  <c r="V90" i="16"/>
  <c r="W90" i="16"/>
  <c r="V22" i="16"/>
  <c r="W123" i="16"/>
  <c r="V123" i="16"/>
  <c r="V52" i="16"/>
  <c r="W52" i="16"/>
  <c r="W128" i="16"/>
  <c r="V128" i="16"/>
  <c r="W54" i="16"/>
  <c r="V54" i="16"/>
  <c r="V26" i="16"/>
  <c r="W26" i="16"/>
  <c r="W67" i="16"/>
  <c r="V67" i="16"/>
  <c r="W184" i="16"/>
  <c r="V184" i="16"/>
  <c r="W16" i="16"/>
  <c r="V16" i="16"/>
  <c r="V139" i="16"/>
  <c r="W139" i="16"/>
  <c r="V383" i="16"/>
  <c r="W383" i="16"/>
  <c r="W121" i="16"/>
  <c r="V121" i="16"/>
  <c r="V127" i="16"/>
  <c r="W127" i="16"/>
  <c r="V130" i="16"/>
  <c r="W130" i="16"/>
  <c r="V27" i="16"/>
  <c r="V131" i="16"/>
  <c r="W27" i="16"/>
  <c r="W131" i="16"/>
  <c r="V364" i="16"/>
  <c r="W364" i="16"/>
  <c r="V100" i="16"/>
  <c r="W100" i="16"/>
  <c r="V74" i="16"/>
  <c r="W74" i="16"/>
  <c r="V92" i="16"/>
  <c r="W92" i="16"/>
  <c r="V336" i="16"/>
  <c r="W336" i="16"/>
  <c r="V382" i="16"/>
  <c r="W382" i="16"/>
  <c r="V51" i="16"/>
  <c r="W51" i="16"/>
  <c r="V82" i="16"/>
  <c r="W82" i="16"/>
  <c r="V381" i="16"/>
  <c r="W23" i="16"/>
  <c r="W381" i="16"/>
  <c r="V23" i="16"/>
  <c r="V24" i="16"/>
  <c r="V25" i="16"/>
  <c r="W24" i="16"/>
  <c r="W25" i="16"/>
  <c r="W192" i="16"/>
  <c r="V45" i="16"/>
  <c r="V191" i="16"/>
  <c r="W45" i="16"/>
  <c r="W191" i="16"/>
  <c r="V44" i="16"/>
  <c r="V72" i="16"/>
  <c r="W44" i="16"/>
  <c r="W72" i="16"/>
  <c r="V192" i="16"/>
  <c r="V388" i="16"/>
  <c r="W388" i="16"/>
  <c r="W21" i="16"/>
  <c r="V21" i="16"/>
  <c r="W170" i="16"/>
  <c r="V170" i="16"/>
  <c r="V171" i="16"/>
  <c r="W171" i="16"/>
  <c r="W43" i="16"/>
  <c r="V43" i="16"/>
  <c r="V42" i="16"/>
  <c r="W42" i="16"/>
  <c r="V65" i="16"/>
  <c r="V380" i="16"/>
  <c r="W380" i="16"/>
  <c r="W65" i="16"/>
  <c r="V66" i="16"/>
  <c r="W66" i="16"/>
  <c r="W76" i="16"/>
  <c r="V76" i="16"/>
  <c r="V14" i="16"/>
  <c r="W14" i="16"/>
  <c r="V319" i="16"/>
  <c r="W305" i="16"/>
  <c r="W379" i="16"/>
  <c r="W319" i="16"/>
  <c r="V305" i="16"/>
  <c r="V379" i="16"/>
  <c r="V377" i="16"/>
  <c r="W377" i="16"/>
  <c r="V378" i="16"/>
  <c r="W378" i="16"/>
  <c r="V79" i="16"/>
  <c r="V99" i="16"/>
  <c r="V84" i="16"/>
  <c r="W143" i="16"/>
  <c r="W79" i="16"/>
  <c r="W99" i="16"/>
  <c r="V183" i="16"/>
  <c r="V147" i="16"/>
  <c r="W144" i="16"/>
  <c r="W147" i="16"/>
  <c r="W183" i="16"/>
  <c r="V143" i="16"/>
  <c r="W84" i="16"/>
  <c r="V144" i="16"/>
  <c r="V163" i="16"/>
  <c r="W163" i="16"/>
  <c r="W101" i="16"/>
  <c r="V101" i="16"/>
  <c r="V370" i="16"/>
  <c r="W370" i="16"/>
  <c r="V162" i="16"/>
  <c r="W162" i="16"/>
  <c r="W181" i="16"/>
  <c r="W7" i="16"/>
  <c r="W205" i="16"/>
  <c r="W315" i="16"/>
  <c r="W62" i="16"/>
  <c r="W39" i="16"/>
  <c r="W153" i="16"/>
  <c r="W327" i="16"/>
  <c r="W219" i="16"/>
  <c r="W48" i="16"/>
  <c r="W81" i="16"/>
  <c r="W50" i="16"/>
  <c r="W13" i="16"/>
  <c r="W31" i="16"/>
  <c r="W150" i="16"/>
  <c r="W262" i="16"/>
  <c r="W126" i="16"/>
  <c r="W91" i="16"/>
  <c r="W106" i="16"/>
  <c r="W349" i="16"/>
  <c r="W11" i="16"/>
  <c r="W195" i="16"/>
  <c r="W314" i="16"/>
  <c r="W217" i="16"/>
  <c r="W239" i="16"/>
  <c r="W193" i="16"/>
  <c r="W169" i="16"/>
  <c r="W309" i="16"/>
  <c r="W103" i="16"/>
  <c r="W64" i="16"/>
  <c r="W40" i="16"/>
  <c r="W28" i="16"/>
  <c r="W332" i="16"/>
  <c r="W220" i="16"/>
  <c r="W9" i="16"/>
  <c r="W350" i="16"/>
  <c r="W356" i="16"/>
  <c r="W358" i="16"/>
  <c r="W249" i="16"/>
  <c r="W256" i="16"/>
  <c r="W34" i="16"/>
  <c r="W263" i="16"/>
  <c r="W372" i="16"/>
  <c r="W124" i="16"/>
  <c r="W160" i="16"/>
  <c r="W95" i="16"/>
  <c r="W221" i="16"/>
  <c r="W326" i="16"/>
  <c r="W371" i="16"/>
  <c r="W307" i="16"/>
  <c r="W206" i="16"/>
  <c r="W208" i="16"/>
  <c r="W155" i="16"/>
  <c r="W323" i="16"/>
  <c r="W157" i="16"/>
  <c r="W328" i="16"/>
  <c r="W343" i="16"/>
  <c r="W351" i="16"/>
  <c r="W224" i="16"/>
  <c r="W359" i="16"/>
  <c r="W4" i="16"/>
  <c r="W20" i="16"/>
  <c r="W275" i="16"/>
  <c r="W102" i="16"/>
  <c r="W105" i="16"/>
  <c r="W35" i="16"/>
  <c r="W207" i="16"/>
  <c r="W58" i="16"/>
  <c r="W357" i="16"/>
  <c r="W367" i="16"/>
  <c r="W173" i="16"/>
  <c r="W316" i="16"/>
  <c r="W156" i="16"/>
  <c r="W41" i="16"/>
  <c r="W8" i="16"/>
  <c r="W324" i="16"/>
  <c r="W337" i="16"/>
  <c r="W344" i="16"/>
  <c r="W33" i="16"/>
  <c r="W225" i="16"/>
  <c r="W111" i="16"/>
  <c r="W233" i="16"/>
  <c r="W241" i="16"/>
  <c r="W112" i="16"/>
  <c r="W5" i="16"/>
  <c r="W85" i="16"/>
  <c r="W374" i="16"/>
  <c r="W125" i="16"/>
  <c r="W158" i="16"/>
  <c r="W104" i="16"/>
  <c r="W260" i="16"/>
  <c r="W308" i="16"/>
  <c r="W331" i="16"/>
  <c r="W223" i="16"/>
  <c r="W30" i="16"/>
  <c r="W385" i="16"/>
  <c r="W176" i="16"/>
  <c r="W281" i="16"/>
  <c r="W209" i="16"/>
  <c r="W322" i="16"/>
  <c r="W120" i="16"/>
  <c r="W119" i="16"/>
  <c r="W329" i="16"/>
  <c r="W73" i="16"/>
  <c r="W338" i="16"/>
  <c r="W353" i="16"/>
  <c r="W226" i="16"/>
  <c r="W360" i="16"/>
  <c r="W234" i="16"/>
  <c r="W242" i="16"/>
  <c r="W250" i="16"/>
  <c r="W6" i="16"/>
  <c r="W264" i="16"/>
  <c r="W88" i="16"/>
  <c r="W284" i="16"/>
  <c r="W159" i="16"/>
  <c r="W222" i="16"/>
  <c r="W318" i="16"/>
  <c r="W19" i="16"/>
  <c r="W197" i="16"/>
  <c r="W303" i="16"/>
  <c r="W174" i="16"/>
  <c r="W310" i="16"/>
  <c r="W210" i="16"/>
  <c r="W37" i="16"/>
  <c r="W97" i="16"/>
  <c r="W138" i="16"/>
  <c r="W214" i="16"/>
  <c r="W333" i="16"/>
  <c r="W345" i="16"/>
  <c r="W227" i="16"/>
  <c r="W361" i="16"/>
  <c r="W235" i="16"/>
  <c r="W243" i="16"/>
  <c r="W251" i="16"/>
  <c r="W362" i="16"/>
  <c r="W113" i="16"/>
  <c r="W180" i="16"/>
  <c r="W87" i="16"/>
  <c r="W185" i="16"/>
  <c r="W15" i="16"/>
  <c r="W321" i="16"/>
  <c r="W70" i="16"/>
  <c r="W259" i="16"/>
  <c r="W199" i="16"/>
  <c r="W110" i="16"/>
  <c r="W304" i="16"/>
  <c r="W175" i="16"/>
  <c r="W178" i="16"/>
  <c r="W93" i="16"/>
  <c r="W68" i="16"/>
  <c r="W182" i="16"/>
  <c r="W46" i="16"/>
  <c r="W334" i="16"/>
  <c r="W339" i="16"/>
  <c r="W346" i="16"/>
  <c r="W352" i="16"/>
  <c r="W228" i="16"/>
  <c r="W274" i="16"/>
  <c r="W236" i="16"/>
  <c r="W244" i="16"/>
  <c r="W252" i="16"/>
  <c r="W363" i="16"/>
  <c r="W107" i="16"/>
  <c r="W86" i="16"/>
  <c r="W376" i="16"/>
  <c r="W89" i="16"/>
  <c r="W386" i="16"/>
  <c r="W355" i="16"/>
  <c r="W255" i="16"/>
  <c r="W36" i="16"/>
  <c r="W273" i="16"/>
  <c r="W136" i="16"/>
  <c r="W366" i="16"/>
  <c r="W306" i="16"/>
  <c r="W218" i="16"/>
  <c r="W12" i="16"/>
  <c r="W122" i="16"/>
  <c r="W177" i="16"/>
  <c r="W311" i="16"/>
  <c r="W187" i="16"/>
  <c r="W60" i="16"/>
  <c r="W213" i="16"/>
  <c r="W335" i="16"/>
  <c r="W340" i="16"/>
  <c r="W10" i="16"/>
  <c r="W354" i="16"/>
  <c r="W229" i="16"/>
  <c r="W49" i="16"/>
  <c r="W237" i="16"/>
  <c r="W245" i="16"/>
  <c r="W253" i="16"/>
  <c r="W365" i="16"/>
  <c r="W257" i="16"/>
  <c r="W57" i="16"/>
  <c r="W375" i="16"/>
  <c r="W201" i="16"/>
  <c r="W285" i="16"/>
  <c r="W94" i="16"/>
  <c r="W231" i="16"/>
  <c r="W266" i="16"/>
  <c r="W211" i="16"/>
  <c r="W18" i="16"/>
  <c r="W212" i="16"/>
  <c r="W135" i="16"/>
  <c r="W271" i="16"/>
  <c r="W61" i="16"/>
  <c r="W188" i="16"/>
  <c r="W282" i="16"/>
  <c r="W115" i="16"/>
  <c r="W152" i="16"/>
  <c r="W325" i="16"/>
  <c r="W330" i="16"/>
  <c r="W215" i="16"/>
  <c r="W341" i="16"/>
  <c r="W348" i="16"/>
  <c r="W151" i="16"/>
  <c r="W230" i="16"/>
  <c r="W172" i="16"/>
  <c r="W238" i="16"/>
  <c r="W246" i="16"/>
  <c r="W254" i="16"/>
  <c r="W96" i="16"/>
  <c r="W258" i="16"/>
  <c r="W116" i="16"/>
  <c r="W161" i="16"/>
  <c r="W283" i="16"/>
  <c r="V285" i="16"/>
  <c r="W320" i="16"/>
  <c r="W248" i="16"/>
  <c r="W133" i="16"/>
  <c r="W261" i="16"/>
  <c r="W80" i="16"/>
  <c r="W272" i="16"/>
  <c r="W313" i="16"/>
  <c r="W189" i="16"/>
  <c r="W216" i="16"/>
  <c r="W194" i="16"/>
  <c r="W247" i="16"/>
  <c r="W166" i="16"/>
  <c r="W47" i="16"/>
  <c r="W384" i="16"/>
  <c r="W114" i="16"/>
  <c r="W240" i="16"/>
  <c r="V386" i="16"/>
  <c r="V106" i="16"/>
  <c r="V105" i="16"/>
  <c r="V15" i="16"/>
  <c r="V197" i="16"/>
  <c r="V221" i="16"/>
  <c r="V159" i="16"/>
  <c r="V160" i="16"/>
  <c r="V158" i="16"/>
  <c r="V201" i="16"/>
  <c r="V89" i="16"/>
  <c r="V64" i="16"/>
  <c r="V185" i="16"/>
  <c r="V284" i="16"/>
  <c r="V166" i="16"/>
  <c r="V156" i="16"/>
  <c r="V125" i="16"/>
  <c r="V283" i="16"/>
  <c r="V322" i="16"/>
  <c r="V314" i="16"/>
  <c r="V188" i="16"/>
  <c r="V175" i="16"/>
  <c r="V189" i="16"/>
  <c r="V102" i="16"/>
  <c r="V177" i="16"/>
  <c r="V176" i="16"/>
  <c r="V174" i="16"/>
  <c r="V80" i="16"/>
  <c r="V320" i="16"/>
  <c r="V178" i="16"/>
  <c r="V272" i="16"/>
  <c r="V5" i="16"/>
  <c r="V260" i="16"/>
  <c r="V107" i="16"/>
  <c r="V360" i="16"/>
  <c r="V217" i="16"/>
  <c r="V11" i="16"/>
  <c r="V243" i="16"/>
  <c r="V351" i="16"/>
  <c r="V251" i="16"/>
  <c r="V327" i="16"/>
  <c r="V135" i="16"/>
  <c r="V249" i="16"/>
  <c r="V206" i="16"/>
  <c r="V316" i="16"/>
  <c r="V157" i="16"/>
  <c r="V87" i="16"/>
  <c r="V271" i="16"/>
  <c r="V4" i="16"/>
  <c r="V256" i="16"/>
  <c r="V385" i="16"/>
  <c r="V357" i="16"/>
  <c r="V345" i="16"/>
  <c r="V70" i="16"/>
  <c r="V365" i="16"/>
  <c r="V252" i="16"/>
  <c r="V19" i="16"/>
  <c r="V250" i="16"/>
  <c r="V372" i="16"/>
  <c r="V238" i="16"/>
  <c r="V318" i="16"/>
  <c r="V173" i="16"/>
  <c r="V328" i="16"/>
  <c r="V88" i="16"/>
  <c r="V384" i="16"/>
  <c r="V231" i="16"/>
  <c r="V34" i="16"/>
  <c r="V229" i="16"/>
  <c r="V214" i="16"/>
  <c r="V47" i="16"/>
  <c r="V254" i="16"/>
  <c r="V371" i="16"/>
  <c r="V350" i="16"/>
  <c r="V194" i="16"/>
  <c r="V120" i="16"/>
  <c r="V49" i="16"/>
  <c r="V215" i="16"/>
  <c r="V18" i="16"/>
  <c r="V241" i="16"/>
  <c r="V236" i="16"/>
  <c r="V315" i="16"/>
  <c r="V324" i="16"/>
  <c r="V193" i="16"/>
  <c r="V124" i="16"/>
  <c r="V264" i="16"/>
  <c r="V216" i="16"/>
  <c r="V363" i="16"/>
  <c r="V366" i="16"/>
  <c r="V28" i="16"/>
  <c r="V344" i="16"/>
  <c r="V331" i="16"/>
  <c r="V274" i="16"/>
  <c r="V349" i="16"/>
  <c r="V126" i="16"/>
  <c r="V60" i="16"/>
  <c r="V95" i="16"/>
  <c r="V303" i="16"/>
  <c r="V253" i="16"/>
  <c r="V199" i="16"/>
  <c r="V138" i="16"/>
  <c r="V40" i="16"/>
  <c r="V181" i="16"/>
  <c r="V91" i="16"/>
  <c r="V85" i="16"/>
  <c r="V263" i="16"/>
  <c r="V259" i="16"/>
  <c r="V362" i="16"/>
  <c r="V228" i="16"/>
  <c r="V326" i="16"/>
  <c r="V150" i="16"/>
  <c r="V119" i="16"/>
  <c r="V304" i="16"/>
  <c r="V12" i="16"/>
  <c r="V273" i="16"/>
  <c r="V50" i="16"/>
  <c r="V37" i="16"/>
  <c r="V114" i="16"/>
  <c r="V172" i="16"/>
  <c r="V311" i="16"/>
  <c r="V233" i="16"/>
  <c r="V93" i="16"/>
  <c r="V275" i="16"/>
  <c r="V225" i="16"/>
  <c r="V258" i="16"/>
  <c r="V375" i="16"/>
  <c r="V346" i="16"/>
  <c r="V212" i="16"/>
  <c r="V239" i="16"/>
  <c r="V13" i="16"/>
  <c r="V348" i="16"/>
  <c r="V46" i="16"/>
  <c r="V8" i="16"/>
  <c r="V73" i="16"/>
  <c r="V325" i="16"/>
  <c r="V321" i="16"/>
  <c r="V48" i="16"/>
  <c r="V161" i="16"/>
  <c r="V338" i="16"/>
  <c r="V116" i="16"/>
  <c r="V20" i="16"/>
  <c r="V262" i="16"/>
  <c r="V257" i="16"/>
  <c r="V374" i="16"/>
  <c r="V207" i="16"/>
  <c r="V246" i="16"/>
  <c r="V355" i="16"/>
  <c r="V58" i="16"/>
  <c r="V340" i="16"/>
  <c r="V281" i="16"/>
  <c r="V152" i="16"/>
  <c r="V313" i="16"/>
  <c r="V205" i="16"/>
  <c r="V41" i="16"/>
  <c r="V353" i="16"/>
  <c r="V245" i="16"/>
  <c r="V35" i="16"/>
  <c r="V113" i="16"/>
  <c r="V226" i="16"/>
  <c r="V208" i="16"/>
  <c r="V9" i="16"/>
  <c r="V61" i="16"/>
  <c r="V334" i="16"/>
  <c r="V335" i="16"/>
  <c r="V330" i="16"/>
  <c r="V354" i="16"/>
  <c r="V62" i="16"/>
  <c r="V339" i="16"/>
  <c r="V153" i="16"/>
  <c r="V97" i="16"/>
  <c r="V151" i="16"/>
  <c r="V30" i="16"/>
  <c r="V237" i="16"/>
  <c r="V103" i="16"/>
  <c r="V235" i="16"/>
  <c r="V248" i="16"/>
  <c r="V36" i="16"/>
  <c r="V112" i="16"/>
  <c r="V211" i="16"/>
  <c r="V224" i="16"/>
  <c r="V242" i="16"/>
  <c r="V220" i="16"/>
  <c r="V307" i="16"/>
  <c r="V333" i="16"/>
  <c r="V367" i="16"/>
  <c r="V359" i="16"/>
  <c r="V122" i="16"/>
  <c r="V309" i="16"/>
  <c r="V332" i="16"/>
  <c r="V329" i="16"/>
  <c r="V376" i="16"/>
  <c r="V310" i="16"/>
  <c r="V115" i="16"/>
  <c r="V133" i="16"/>
  <c r="V195" i="16"/>
  <c r="V57" i="16"/>
  <c r="V111" i="16"/>
  <c r="V210" i="16"/>
  <c r="V209" i="16"/>
  <c r="V33" i="16"/>
  <c r="V31" i="16"/>
  <c r="V169" i="16"/>
  <c r="V343" i="16"/>
  <c r="V358" i="16"/>
  <c r="V352" i="16"/>
  <c r="V266" i="16"/>
  <c r="V308" i="16"/>
  <c r="V94" i="16"/>
  <c r="V96" i="16"/>
  <c r="V361" i="16"/>
  <c r="V213" i="16"/>
  <c r="V86" i="16"/>
  <c r="V110" i="16"/>
  <c r="V261" i="16"/>
  <c r="V223" i="16"/>
  <c r="V219" i="16"/>
  <c r="V7" i="16"/>
  <c r="V356" i="16"/>
  <c r="V247" i="16"/>
  <c r="V136" i="16"/>
  <c r="V282" i="16"/>
  <c r="V39" i="16"/>
  <c r="V182" i="16"/>
  <c r="V337" i="16"/>
  <c r="V155" i="16"/>
  <c r="V68" i="16"/>
  <c r="V81" i="16"/>
  <c r="V180" i="16"/>
  <c r="V6" i="16"/>
  <c r="V227" i="16"/>
  <c r="V222" i="16"/>
  <c r="V234" i="16"/>
  <c r="V218" i="16"/>
  <c r="V306" i="16"/>
  <c r="V240" i="16"/>
  <c r="V244" i="16"/>
  <c r="V341" i="16"/>
  <c r="V255" i="16"/>
  <c r="V230" i="16"/>
  <c r="V323" i="16"/>
  <c r="V104" i="16"/>
  <c r="V10" i="16"/>
  <c r="V187" i="16"/>
  <c r="B603" i="9"/>
  <c r="B602" i="9"/>
  <c r="B601" i="9"/>
  <c r="B600" i="9"/>
  <c r="B599" i="9"/>
  <c r="V601" i="9" l="1"/>
  <c r="V602" i="9"/>
  <c r="V600" i="9"/>
  <c r="V603" i="9"/>
  <c r="V599" i="9"/>
  <c r="B594" i="9"/>
  <c r="B595" i="9"/>
  <c r="B596" i="9"/>
  <c r="B597" i="9"/>
  <c r="B598" i="9"/>
  <c r="B593" i="9"/>
  <c r="B592" i="9"/>
  <c r="B591" i="9"/>
  <c r="B590" i="9"/>
  <c r="B589" i="9"/>
  <c r="B588" i="9"/>
  <c r="B587" i="9"/>
  <c r="B586" i="9"/>
  <c r="V588" i="9" l="1"/>
  <c r="V596" i="9"/>
  <c r="V589" i="9"/>
  <c r="V590" i="9"/>
  <c r="V591" i="9"/>
  <c r="V593" i="9"/>
  <c r="V597" i="9"/>
  <c r="V595" i="9"/>
  <c r="V592" i="9"/>
  <c r="V586" i="9"/>
  <c r="V598" i="9"/>
  <c r="V594" i="9"/>
  <c r="V587" i="9"/>
  <c r="B585" i="9"/>
  <c r="V585" i="9" l="1"/>
  <c r="B583" i="9"/>
  <c r="B582" i="9"/>
  <c r="B581" i="9"/>
  <c r="B580" i="9"/>
  <c r="B579" i="9"/>
  <c r="B578" i="9"/>
  <c r="B577" i="9"/>
  <c r="B576" i="9"/>
  <c r="B575" i="9"/>
  <c r="B574" i="9"/>
  <c r="B573" i="9"/>
  <c r="B572" i="9"/>
  <c r="B571" i="9"/>
  <c r="B570" i="9"/>
  <c r="B569" i="9"/>
  <c r="B568" i="9"/>
  <c r="B567" i="9"/>
  <c r="B566" i="9"/>
  <c r="B562" i="9"/>
  <c r="B563" i="9"/>
  <c r="B564" i="9"/>
  <c r="B565" i="9"/>
  <c r="B561" i="9"/>
  <c r="B560" i="9"/>
  <c r="B559" i="9"/>
  <c r="B558" i="9"/>
  <c r="B557" i="9"/>
  <c r="B556" i="9"/>
  <c r="B555" i="9"/>
  <c r="B554" i="9"/>
  <c r="B553" i="9"/>
  <c r="B552" i="9"/>
  <c r="B551" i="9"/>
  <c r="B550" i="9"/>
  <c r="B549" i="9"/>
  <c r="B548" i="9"/>
  <c r="B547" i="9"/>
  <c r="B546" i="9"/>
  <c r="B545" i="9"/>
  <c r="B544" i="9"/>
  <c r="B143" i="5"/>
  <c r="B543" i="9"/>
  <c r="B542" i="9"/>
  <c r="B541" i="9"/>
  <c r="B540" i="9"/>
  <c r="B539" i="9"/>
  <c r="B538" i="9"/>
  <c r="B537" i="9"/>
  <c r="B536" i="9"/>
  <c r="B535" i="9"/>
  <c r="B534" i="9"/>
  <c r="B533" i="9"/>
  <c r="B532" i="9"/>
  <c r="B531" i="9"/>
  <c r="B530" i="9"/>
  <c r="B529" i="9"/>
  <c r="B528" i="9"/>
  <c r="B527" i="9"/>
  <c r="B526" i="9"/>
  <c r="B525" i="9"/>
  <c r="B524" i="9"/>
  <c r="B523" i="9"/>
  <c r="B522" i="9"/>
  <c r="B521" i="9"/>
  <c r="B520" i="9"/>
  <c r="B519" i="9"/>
  <c r="B518" i="9"/>
  <c r="B517" i="9"/>
  <c r="B516" i="9"/>
  <c r="B515" i="9"/>
  <c r="B514" i="9"/>
  <c r="B513" i="9"/>
  <c r="B512" i="9"/>
  <c r="B511" i="9"/>
  <c r="B510" i="9"/>
  <c r="B508" i="9"/>
  <c r="B509" i="9"/>
  <c r="B507" i="9"/>
  <c r="B506" i="9"/>
  <c r="B505" i="9"/>
  <c r="B504" i="9"/>
  <c r="B501" i="9"/>
  <c r="B502" i="9"/>
  <c r="B503" i="9"/>
  <c r="B500" i="9"/>
  <c r="B499" i="9"/>
  <c r="B496" i="9"/>
  <c r="B497" i="9"/>
  <c r="B498" i="9"/>
  <c r="B495" i="9"/>
  <c r="V514" i="9" l="1"/>
  <c r="V530" i="9"/>
  <c r="V577" i="9"/>
  <c r="V565" i="9"/>
  <c r="V578" i="9"/>
  <c r="V564" i="9"/>
  <c r="V579" i="9"/>
  <c r="V533" i="9"/>
  <c r="V563" i="9"/>
  <c r="V580" i="9"/>
  <c r="V543" i="9"/>
  <c r="V566" i="9"/>
  <c r="V546" i="9"/>
  <c r="V518" i="9"/>
  <c r="V526" i="9"/>
  <c r="V534" i="9"/>
  <c r="V542" i="9"/>
  <c r="V562" i="9"/>
  <c r="V573" i="9"/>
  <c r="V574" i="9"/>
  <c r="V567" i="9"/>
  <c r="V575" i="9"/>
  <c r="V513" i="9"/>
  <c r="V560" i="9"/>
  <c r="V568" i="9"/>
  <c r="V576" i="9"/>
  <c r="V511" i="9"/>
  <c r="V503" i="9"/>
  <c r="V524" i="9"/>
  <c r="V535" i="9"/>
  <c r="V558" i="9"/>
  <c r="V569" i="9"/>
  <c r="V525" i="9"/>
  <c r="V570" i="9"/>
  <c r="V581" i="9"/>
  <c r="V556" i="9"/>
  <c r="V537" i="9"/>
  <c r="V571" i="9"/>
  <c r="V582" i="9"/>
  <c r="V549" i="9"/>
  <c r="V572" i="9"/>
  <c r="V583" i="9"/>
  <c r="V557" i="9"/>
  <c r="V536" i="9"/>
  <c r="V515" i="9"/>
  <c r="V528" i="9"/>
  <c r="V561" i="9"/>
  <c r="V523" i="9"/>
  <c r="V501" i="9"/>
  <c r="V548" i="9"/>
  <c r="V498" i="9"/>
  <c r="V497" i="9"/>
  <c r="V540" i="9"/>
  <c r="V551" i="9"/>
  <c r="V522" i="9"/>
  <c r="V512" i="9"/>
  <c r="V538" i="9"/>
  <c r="V539" i="9"/>
  <c r="V496" i="9"/>
  <c r="V529" i="9"/>
  <c r="V541" i="9"/>
  <c r="V552" i="9"/>
  <c r="V545" i="9"/>
  <c r="V505" i="9"/>
  <c r="V506" i="9"/>
  <c r="V507" i="9"/>
  <c r="V509" i="9"/>
  <c r="V519" i="9"/>
  <c r="V553" i="9"/>
  <c r="V544" i="9"/>
  <c r="V527" i="9"/>
  <c r="V516" i="9"/>
  <c r="V517" i="9"/>
  <c r="V520" i="9"/>
  <c r="V531" i="9"/>
  <c r="V547" i="9"/>
  <c r="V550" i="9"/>
  <c r="V499" i="9"/>
  <c r="V500" i="9"/>
  <c r="V521" i="9"/>
  <c r="V532" i="9"/>
  <c r="V555" i="9"/>
  <c r="V502" i="9"/>
  <c r="V508" i="9"/>
  <c r="V554" i="9"/>
  <c r="V510" i="9"/>
  <c r="V504" i="9"/>
  <c r="V559" i="9"/>
  <c r="V495" i="9"/>
  <c r="B43" i="5"/>
  <c r="B56" i="5"/>
  <c r="B42" i="5"/>
  <c r="B41" i="5"/>
  <c r="B40" i="5"/>
  <c r="B39" i="5"/>
  <c r="B494" i="9"/>
  <c r="B493" i="9"/>
  <c r="V494" i="9" l="1"/>
  <c r="V493" i="9"/>
  <c r="J35" i="10"/>
  <c r="J37" i="10"/>
  <c r="J39" i="10"/>
  <c r="J92" i="10"/>
  <c r="J116" i="10"/>
  <c r="J141" i="10"/>
  <c r="J152" i="10"/>
  <c r="J207" i="10"/>
  <c r="J214" i="10"/>
  <c r="J253" i="10"/>
  <c r="J256" i="10"/>
  <c r="J260" i="10"/>
  <c r="J261" i="10"/>
  <c r="J284" i="10"/>
  <c r="J285" i="10"/>
  <c r="J308" i="10"/>
  <c r="J357" i="10"/>
  <c r="J371" i="10"/>
  <c r="J372" i="10"/>
  <c r="J379" i="10"/>
  <c r="J386" i="10"/>
  <c r="J464" i="10"/>
  <c r="J466" i="10"/>
  <c r="J472" i="10"/>
  <c r="J491" i="10"/>
  <c r="J502" i="10"/>
  <c r="J510" i="10"/>
  <c r="J518" i="10"/>
  <c r="J519" i="10"/>
  <c r="J548" i="10"/>
  <c r="J576" i="10"/>
  <c r="J582" i="10"/>
  <c r="J600" i="10"/>
  <c r="J608" i="10"/>
  <c r="J616" i="10"/>
  <c r="J624" i="10"/>
  <c r="J641" i="10"/>
  <c r="J654" i="10"/>
  <c r="J656" i="10"/>
  <c r="C918" i="22"/>
  <c r="C919" i="22"/>
  <c r="C920" i="22"/>
  <c r="C921" i="22"/>
  <c r="C922" i="22"/>
  <c r="C923" i="22"/>
  <c r="C924" i="22"/>
  <c r="C925" i="22"/>
  <c r="C926" i="22"/>
  <c r="C927" i="22"/>
  <c r="C928" i="22"/>
  <c r="C929" i="22"/>
  <c r="C930" i="22"/>
  <c r="C931" i="22"/>
  <c r="C932" i="22"/>
  <c r="C933" i="22"/>
  <c r="C934" i="22"/>
  <c r="C935" i="22"/>
  <c r="C936" i="22"/>
  <c r="C937" i="22"/>
  <c r="C938" i="22"/>
  <c r="C939" i="22"/>
  <c r="C940" i="22"/>
  <c r="C941" i="22"/>
  <c r="C942" i="22"/>
  <c r="C943" i="22"/>
  <c r="C944" i="22"/>
  <c r="C945" i="22"/>
  <c r="C946" i="22"/>
  <c r="C947" i="22"/>
  <c r="C948" i="22"/>
  <c r="C949" i="22"/>
  <c r="C950" i="22"/>
  <c r="C951" i="22"/>
  <c r="C952" i="22"/>
  <c r="C953" i="22"/>
  <c r="C954" i="22"/>
  <c r="C955" i="22"/>
  <c r="C956" i="22"/>
  <c r="C957" i="22"/>
  <c r="C958" i="22"/>
  <c r="C959" i="22"/>
  <c r="C960" i="22"/>
  <c r="C961" i="22"/>
  <c r="C962" i="22"/>
  <c r="C963" i="22"/>
  <c r="C964" i="22"/>
  <c r="C965" i="22"/>
  <c r="C966" i="22"/>
  <c r="C967" i="22"/>
  <c r="C968" i="22"/>
  <c r="C969" i="22"/>
  <c r="C970" i="22"/>
  <c r="C971" i="22"/>
  <c r="C972" i="22"/>
  <c r="C973" i="22"/>
  <c r="C974" i="22"/>
  <c r="C975" i="22"/>
  <c r="C976" i="22"/>
  <c r="C977" i="22"/>
  <c r="C978" i="22"/>
  <c r="C979" i="22"/>
  <c r="C980" i="22"/>
  <c r="C981" i="22"/>
  <c r="C982" i="22"/>
  <c r="C983" i="22"/>
  <c r="C984" i="22"/>
  <c r="C985" i="22"/>
  <c r="C986" i="22"/>
  <c r="C987" i="22"/>
  <c r="C988" i="22"/>
  <c r="C989" i="22"/>
  <c r="C990" i="22"/>
  <c r="C991" i="22"/>
  <c r="C992" i="22"/>
  <c r="C993" i="22"/>
  <c r="C994" i="22"/>
  <c r="C995" i="22"/>
  <c r="C996" i="22"/>
  <c r="C997" i="22"/>
  <c r="C998" i="22"/>
  <c r="C999" i="22"/>
  <c r="C1000" i="22"/>
  <c r="C1001" i="22"/>
  <c r="C1002" i="22"/>
  <c r="C1003" i="22"/>
  <c r="C1004" i="22"/>
  <c r="C1005" i="22"/>
  <c r="C1006" i="22"/>
  <c r="C1007" i="22"/>
  <c r="C1008" i="22"/>
  <c r="C1009" i="22"/>
  <c r="C1010" i="22"/>
  <c r="C1011" i="22"/>
  <c r="C1012" i="22"/>
  <c r="C1013" i="22"/>
  <c r="C1014" i="22"/>
  <c r="C1015" i="22"/>
  <c r="C1016" i="22"/>
  <c r="C1017" i="22"/>
  <c r="C1018" i="22"/>
  <c r="C1019" i="22"/>
  <c r="C1020" i="22"/>
  <c r="C1021" i="22"/>
  <c r="C1022" i="22"/>
  <c r="C1023" i="22"/>
  <c r="C1024" i="22"/>
  <c r="C1025" i="22"/>
  <c r="C1026" i="22"/>
  <c r="C1027" i="22"/>
  <c r="C1028" i="22"/>
  <c r="C1029" i="22"/>
  <c r="C1030" i="22"/>
  <c r="C1031" i="22"/>
  <c r="C1032" i="22"/>
  <c r="C1033" i="22"/>
  <c r="C1034" i="22"/>
  <c r="C1035" i="22"/>
  <c r="C1036" i="22"/>
  <c r="C1037" i="22"/>
  <c r="C1038" i="22"/>
  <c r="C1039" i="22"/>
  <c r="C1040" i="22"/>
  <c r="C1041" i="22"/>
  <c r="C1042" i="22"/>
  <c r="C1043" i="22"/>
  <c r="C1044" i="22"/>
  <c r="C1045" i="22"/>
  <c r="C1046" i="22"/>
  <c r="C1047" i="22"/>
  <c r="C1048" i="22"/>
  <c r="C1049" i="22"/>
  <c r="C1050" i="22"/>
  <c r="C1051" i="22"/>
  <c r="C1052" i="22"/>
  <c r="C1053" i="22"/>
  <c r="C1054" i="22"/>
  <c r="C1055" i="22"/>
  <c r="C1056" i="22"/>
  <c r="C1057" i="22"/>
  <c r="C1058" i="22"/>
  <c r="C1059" i="22"/>
  <c r="C1060" i="22"/>
  <c r="C1061" i="22"/>
  <c r="C1062" i="22"/>
  <c r="C1063" i="22"/>
  <c r="C1064" i="22"/>
  <c r="C1065" i="22"/>
  <c r="C1066" i="22"/>
  <c r="C1067" i="22"/>
  <c r="C1068" i="22"/>
  <c r="C1069" i="22"/>
  <c r="C1070" i="22"/>
  <c r="C1071" i="22"/>
  <c r="C1072" i="22"/>
  <c r="C1073" i="22"/>
  <c r="C1074" i="22"/>
  <c r="C1075" i="22"/>
  <c r="C1076" i="22"/>
  <c r="C1077" i="22"/>
  <c r="C1078" i="22"/>
  <c r="C1079" i="22"/>
  <c r="C1080" i="22"/>
  <c r="C1081" i="22"/>
  <c r="C1082" i="22"/>
  <c r="C1083" i="22"/>
  <c r="C1084" i="22"/>
  <c r="C1085" i="22"/>
  <c r="C1086" i="22"/>
  <c r="C1087" i="22"/>
  <c r="C1088" i="22"/>
  <c r="C1089" i="22"/>
  <c r="C1090" i="22"/>
  <c r="C1091" i="22"/>
  <c r="C1092" i="22"/>
  <c r="C1093" i="22"/>
  <c r="C1094" i="22"/>
  <c r="C1095" i="22"/>
  <c r="C1096" i="22"/>
  <c r="C1097" i="22"/>
  <c r="C1098" i="22"/>
  <c r="C1099" i="22"/>
  <c r="C1100" i="22"/>
  <c r="C1101" i="22"/>
  <c r="C1102" i="22"/>
  <c r="C1103" i="22"/>
  <c r="C1104" i="22"/>
  <c r="C1105" i="22"/>
  <c r="C1106" i="22"/>
  <c r="C1107" i="22"/>
  <c r="C1108" i="22"/>
  <c r="C1109" i="22"/>
  <c r="C1110" i="22"/>
  <c r="C1111" i="22"/>
  <c r="C1112" i="22"/>
  <c r="C1113" i="22"/>
  <c r="C1114" i="22"/>
  <c r="C1115" i="22"/>
  <c r="C1116" i="22"/>
  <c r="C1117" i="22"/>
  <c r="C1118" i="22"/>
  <c r="C1119" i="22"/>
  <c r="C1120" i="22"/>
  <c r="C1121" i="22"/>
  <c r="C1122" i="22"/>
  <c r="C1123" i="22"/>
  <c r="C1124" i="22"/>
  <c r="C1125" i="22"/>
  <c r="C1126" i="22"/>
  <c r="C1127" i="22"/>
  <c r="C1128" i="22"/>
  <c r="C1129" i="22"/>
  <c r="C1130" i="22"/>
  <c r="C1131" i="22"/>
  <c r="C1132" i="22"/>
  <c r="C1133" i="22"/>
  <c r="C1134" i="22"/>
  <c r="C1135" i="22"/>
  <c r="C1136" i="22"/>
  <c r="C1137" i="22"/>
  <c r="C1138" i="22"/>
  <c r="C1139" i="22"/>
  <c r="C1140" i="22"/>
  <c r="C1141" i="22"/>
  <c r="C1142" i="22"/>
  <c r="C1143" i="22"/>
  <c r="C1144" i="22"/>
  <c r="C1145" i="22"/>
  <c r="C1146" i="22"/>
  <c r="C1147" i="22"/>
  <c r="C1148" i="22"/>
  <c r="C1149" i="22"/>
  <c r="C1150" i="22"/>
  <c r="C1151" i="22"/>
  <c r="C1152" i="22"/>
  <c r="C1153" i="22"/>
  <c r="C1154" i="22"/>
  <c r="C1155" i="22"/>
  <c r="C1156" i="22"/>
  <c r="C1157" i="22"/>
  <c r="C1158" i="22"/>
  <c r="C1159" i="22"/>
  <c r="C1160" i="22"/>
  <c r="C1161" i="22"/>
  <c r="C1162" i="22"/>
  <c r="C1163" i="22"/>
  <c r="C1164" i="22"/>
  <c r="C1165" i="22"/>
  <c r="C1166" i="22"/>
  <c r="C1167" i="22"/>
  <c r="C1168" i="22"/>
  <c r="C1169" i="22"/>
  <c r="C1170" i="22"/>
  <c r="C1171" i="22"/>
  <c r="C1172" i="22"/>
  <c r="C1173" i="22"/>
  <c r="C1174" i="22"/>
  <c r="C1175" i="22"/>
  <c r="C1176" i="22"/>
  <c r="C1177" i="22"/>
  <c r="C1178" i="22"/>
  <c r="C1179" i="22"/>
  <c r="C1180" i="22"/>
  <c r="C1181" i="22"/>
  <c r="C1182" i="22"/>
  <c r="C1183" i="22"/>
  <c r="C1184" i="22"/>
  <c r="C1185" i="22"/>
  <c r="C1186" i="22"/>
  <c r="C1187" i="22"/>
  <c r="C1188" i="22"/>
  <c r="C1189" i="22"/>
  <c r="C1190" i="22"/>
  <c r="C1191" i="22"/>
  <c r="C1192" i="22"/>
  <c r="C1193" i="22"/>
  <c r="C1194" i="22"/>
  <c r="C1195" i="22"/>
  <c r="C1196" i="22"/>
  <c r="C1197" i="22"/>
  <c r="C1198" i="22"/>
  <c r="C1199" i="22"/>
  <c r="C1200" i="22"/>
  <c r="C1201" i="22"/>
  <c r="C1202" i="22"/>
  <c r="C1203" i="22"/>
  <c r="C1204" i="22"/>
  <c r="C1205" i="22"/>
  <c r="C1206" i="22"/>
  <c r="C1207" i="22"/>
  <c r="C1208" i="22"/>
  <c r="C1209" i="22"/>
  <c r="C1210" i="22"/>
  <c r="C1211" i="22"/>
  <c r="C1212" i="22"/>
  <c r="C1213" i="22"/>
  <c r="C1214" i="22"/>
  <c r="C1215" i="22"/>
  <c r="C1216" i="22"/>
  <c r="C1217" i="22"/>
  <c r="C1218" i="22"/>
  <c r="C1219" i="22"/>
  <c r="C1220" i="22"/>
  <c r="C1221" i="22"/>
  <c r="C1222" i="22"/>
  <c r="C1223" i="22"/>
  <c r="C1224" i="22"/>
  <c r="C1225" i="22"/>
  <c r="C1226" i="22"/>
  <c r="C1227" i="22"/>
  <c r="C1228" i="22"/>
  <c r="C1229" i="22"/>
  <c r="C1230" i="22"/>
  <c r="C1231" i="22"/>
  <c r="C1232" i="22"/>
  <c r="C1233" i="22"/>
  <c r="C1234" i="22"/>
  <c r="C1235" i="22"/>
  <c r="C1236" i="22"/>
  <c r="C1237" i="22"/>
  <c r="C1238" i="22"/>
  <c r="C1239" i="22"/>
  <c r="C1240" i="22"/>
  <c r="C1241" i="22"/>
  <c r="C1242" i="22"/>
  <c r="C1243" i="22"/>
  <c r="C1244" i="22"/>
  <c r="C1245" i="22"/>
  <c r="C1246" i="22"/>
  <c r="C1247" i="22"/>
  <c r="C1248" i="22"/>
  <c r="C1249" i="22"/>
  <c r="C1250" i="22"/>
  <c r="C1251" i="22"/>
  <c r="C1252" i="22"/>
  <c r="C1253" i="22"/>
  <c r="C1254" i="22"/>
  <c r="C1255" i="22"/>
  <c r="C1256" i="22"/>
  <c r="C1257" i="22"/>
  <c r="C1258" i="22"/>
  <c r="C1259" i="22"/>
  <c r="C1260" i="22"/>
  <c r="C1261" i="22"/>
  <c r="C1262" i="22"/>
  <c r="C1263" i="22"/>
  <c r="C1264" i="22"/>
  <c r="C1265" i="22"/>
  <c r="C1266" i="22"/>
  <c r="C1267" i="22"/>
  <c r="C1268" i="22"/>
  <c r="C1269" i="22"/>
  <c r="C1270" i="22"/>
  <c r="C1271" i="22"/>
  <c r="C1272" i="22"/>
  <c r="C1273" i="22"/>
  <c r="C1274" i="22"/>
  <c r="C1275" i="22"/>
  <c r="C1276" i="22"/>
  <c r="C1277" i="22"/>
  <c r="C1278" i="22"/>
  <c r="C1279" i="22"/>
  <c r="C1280" i="22"/>
  <c r="C1281" i="22"/>
  <c r="C1282" i="22"/>
  <c r="C1283" i="22"/>
  <c r="C1284" i="22"/>
  <c r="C1285" i="22"/>
  <c r="C1286" i="22"/>
  <c r="C1287" i="22"/>
  <c r="C1288" i="22"/>
  <c r="C1289" i="22"/>
  <c r="C917" i="22"/>
  <c r="C22" i="10"/>
  <c r="C26" i="10"/>
  <c r="C28" i="10"/>
  <c r="C29" i="10"/>
  <c r="C33" i="10"/>
  <c r="C59" i="10"/>
  <c r="C60" i="10"/>
  <c r="C64" i="10"/>
  <c r="C68" i="10"/>
  <c r="C85" i="10"/>
  <c r="C87" i="10"/>
  <c r="C88" i="10"/>
  <c r="C94" i="10"/>
  <c r="C97" i="10"/>
  <c r="C101" i="10"/>
  <c r="C103" i="10"/>
  <c r="C105" i="10"/>
  <c r="C107" i="10"/>
  <c r="C112" i="10"/>
  <c r="C127" i="10"/>
  <c r="C130" i="10"/>
  <c r="C132" i="10"/>
  <c r="C158" i="10"/>
  <c r="C161" i="10"/>
  <c r="C162" i="10"/>
  <c r="C164" i="10"/>
  <c r="C168" i="10"/>
  <c r="C185" i="10"/>
  <c r="C187" i="10"/>
  <c r="C190" i="10"/>
  <c r="C194" i="10"/>
  <c r="C198" i="10"/>
  <c r="C216" i="10"/>
  <c r="C217" i="10"/>
  <c r="C219" i="10"/>
  <c r="C222" i="10"/>
  <c r="C227" i="10"/>
  <c r="C229" i="10"/>
  <c r="C230" i="10"/>
  <c r="C232" i="10"/>
  <c r="C235" i="10"/>
  <c r="C240" i="10"/>
  <c r="C243" i="10"/>
  <c r="C244" i="10"/>
  <c r="C247" i="10"/>
  <c r="C272" i="10"/>
  <c r="C273" i="10"/>
  <c r="C276" i="10"/>
  <c r="C287" i="10"/>
  <c r="C291" i="10"/>
  <c r="C294" i="10"/>
  <c r="C296" i="10"/>
  <c r="C300" i="10"/>
  <c r="C315" i="10"/>
  <c r="C316" i="10"/>
  <c r="C318" i="10"/>
  <c r="C325" i="10"/>
  <c r="C327" i="10"/>
  <c r="C328" i="10"/>
  <c r="C330" i="10"/>
  <c r="C334" i="10"/>
  <c r="C340" i="10"/>
  <c r="C341" i="10"/>
  <c r="C345" i="10"/>
  <c r="C349" i="10"/>
  <c r="C362" i="10"/>
  <c r="C364" i="10"/>
  <c r="C367" i="10"/>
  <c r="C374" i="10"/>
  <c r="C383" i="10"/>
  <c r="C391" i="10"/>
  <c r="C393" i="10"/>
  <c r="C395" i="10"/>
  <c r="C397" i="10"/>
  <c r="C408" i="10"/>
  <c r="C409" i="10"/>
  <c r="C411" i="10"/>
  <c r="C415" i="10"/>
  <c r="C419" i="10"/>
  <c r="C422" i="10"/>
  <c r="C423" i="10"/>
  <c r="C425" i="10"/>
  <c r="C428" i="10"/>
  <c r="C435" i="10"/>
  <c r="C436" i="10"/>
  <c r="C438" i="10"/>
  <c r="C441" i="10"/>
  <c r="C445" i="10"/>
  <c r="C447" i="10"/>
  <c r="C448" i="10"/>
  <c r="C450" i="10"/>
  <c r="C453" i="10"/>
  <c r="C458" i="10"/>
  <c r="C474" i="10"/>
  <c r="C477" i="10"/>
  <c r="C479" i="10"/>
  <c r="C482" i="10"/>
  <c r="C488" i="10"/>
  <c r="C490" i="10"/>
  <c r="C492" i="10"/>
  <c r="C494" i="10"/>
  <c r="C517" i="10"/>
  <c r="C520" i="10"/>
  <c r="C522" i="10"/>
  <c r="C525" i="10"/>
  <c r="C527" i="10"/>
  <c r="C529" i="10"/>
  <c r="C531" i="10"/>
  <c r="C532" i="10"/>
  <c r="C534" i="10"/>
  <c r="C535" i="10"/>
  <c r="C537" i="10"/>
  <c r="C540" i="10"/>
  <c r="C547" i="10"/>
  <c r="C550" i="10"/>
  <c r="C551" i="10"/>
  <c r="C552" i="10"/>
  <c r="C553" i="10"/>
  <c r="C554" i="10"/>
  <c r="C555" i="10"/>
  <c r="C556" i="10"/>
  <c r="C557" i="10"/>
  <c r="C558" i="10"/>
  <c r="C559" i="10"/>
  <c r="C561" i="10"/>
  <c r="C562" i="10"/>
  <c r="C563" i="10"/>
  <c r="C565" i="10"/>
  <c r="C566" i="10"/>
  <c r="C567" i="10"/>
  <c r="C568" i="10"/>
  <c r="C572" i="10"/>
  <c r="C575" i="10"/>
  <c r="C577" i="10"/>
  <c r="C578" i="10"/>
  <c r="C579" i="10"/>
  <c r="C580" i="10"/>
  <c r="C581" i="10"/>
  <c r="C583" i="10"/>
  <c r="C585" i="10"/>
  <c r="C588" i="10"/>
  <c r="C589" i="10"/>
  <c r="C590" i="10"/>
  <c r="C591" i="10"/>
  <c r="C592" i="10"/>
  <c r="C596" i="10"/>
  <c r="C597" i="10"/>
  <c r="C601" i="10"/>
  <c r="C602" i="10"/>
  <c r="C604" i="10"/>
  <c r="C605" i="10"/>
  <c r="C606" i="10"/>
  <c r="C607" i="10"/>
  <c r="C622" i="10"/>
  <c r="C623" i="10"/>
  <c r="C625" i="10"/>
  <c r="C626" i="10"/>
  <c r="C627" i="10"/>
  <c r="C628" i="10"/>
  <c r="C629" i="10"/>
  <c r="C630" i="10"/>
  <c r="C631" i="10"/>
  <c r="C632" i="10"/>
  <c r="C633" i="10"/>
  <c r="C634" i="10"/>
  <c r="C636" i="10"/>
  <c r="C640" i="10"/>
  <c r="C643" i="10"/>
  <c r="C644" i="10"/>
  <c r="C645" i="10"/>
  <c r="C646" i="10"/>
  <c r="C649" i="10"/>
  <c r="C650" i="10"/>
  <c r="C651" i="10"/>
  <c r="C652" i="10"/>
  <c r="C653" i="10"/>
  <c r="C655" i="10"/>
  <c r="C21" i="10"/>
  <c r="C23" i="10"/>
  <c r="C24" i="10"/>
  <c r="C25" i="10"/>
  <c r="C27" i="10"/>
  <c r="C30" i="10"/>
  <c r="C36" i="10"/>
  <c r="C42" i="10"/>
  <c r="C43" i="10"/>
  <c r="C47" i="10"/>
  <c r="C48" i="10"/>
  <c r="C49" i="10"/>
  <c r="C52" i="10"/>
  <c r="C56" i="10"/>
  <c r="C62" i="10"/>
  <c r="C65" i="10"/>
  <c r="C67" i="10"/>
  <c r="C69" i="10"/>
  <c r="C79" i="10"/>
  <c r="C82" i="10"/>
  <c r="C86" i="10"/>
  <c r="C91" i="10"/>
  <c r="C95" i="10"/>
  <c r="C96" i="10"/>
  <c r="C98" i="10"/>
  <c r="C99" i="10"/>
  <c r="C100" i="10"/>
  <c r="C102" i="10"/>
  <c r="C106" i="10"/>
  <c r="C108" i="10"/>
  <c r="C111" i="10"/>
  <c r="C113" i="10"/>
  <c r="C114" i="10"/>
  <c r="C120" i="10"/>
  <c r="C124" i="10"/>
  <c r="C125" i="10"/>
  <c r="C131" i="10"/>
  <c r="C133" i="10"/>
  <c r="C137" i="10"/>
  <c r="C138" i="10"/>
  <c r="C144" i="10"/>
  <c r="C156" i="10"/>
  <c r="C157" i="10"/>
  <c r="C160" i="10"/>
  <c r="C163" i="10"/>
  <c r="C165" i="10"/>
  <c r="C167" i="10"/>
  <c r="C179" i="10"/>
  <c r="C181" i="10"/>
  <c r="C182" i="10"/>
  <c r="C186" i="10"/>
  <c r="C192" i="10"/>
  <c r="C195" i="10"/>
  <c r="C197" i="10"/>
  <c r="C200" i="10"/>
  <c r="C201" i="10"/>
  <c r="C210" i="10"/>
  <c r="C211" i="10"/>
  <c r="C212" i="10"/>
  <c r="C218" i="10"/>
  <c r="C220" i="10"/>
  <c r="C221" i="10"/>
  <c r="C223" i="10"/>
  <c r="C224" i="10"/>
  <c r="C225" i="10"/>
  <c r="C228" i="10"/>
  <c r="C231" i="10"/>
  <c r="C233" i="10"/>
  <c r="C234" i="10"/>
  <c r="C236" i="10"/>
  <c r="C238" i="10"/>
  <c r="C239" i="10"/>
  <c r="C241" i="10"/>
  <c r="C246" i="10"/>
  <c r="C263" i="10"/>
  <c r="C264" i="10"/>
  <c r="C266" i="10"/>
  <c r="C267" i="10"/>
  <c r="C268" i="10"/>
  <c r="C269" i="10"/>
  <c r="C270" i="10"/>
  <c r="C271" i="10"/>
  <c r="C274" i="10"/>
  <c r="C277" i="10"/>
  <c r="C278" i="10"/>
  <c r="C288" i="10"/>
  <c r="C289" i="10"/>
  <c r="C290" i="10"/>
  <c r="C292" i="10"/>
  <c r="C293" i="10"/>
  <c r="C295" i="10"/>
  <c r="C298" i="10"/>
  <c r="C299" i="10"/>
  <c r="C301" i="10"/>
  <c r="C307" i="10"/>
  <c r="C311" i="10"/>
  <c r="C312" i="10"/>
  <c r="C314" i="10"/>
  <c r="C317" i="10"/>
  <c r="C319" i="10"/>
  <c r="C320" i="10"/>
  <c r="C321" i="10"/>
  <c r="C322" i="10"/>
  <c r="C323" i="10"/>
  <c r="C324" i="10"/>
  <c r="C326" i="10"/>
  <c r="C329" i="10"/>
  <c r="C332" i="10"/>
  <c r="C333" i="10"/>
  <c r="C335" i="10"/>
  <c r="C336" i="10"/>
  <c r="C337" i="10"/>
  <c r="C338" i="10"/>
  <c r="C339" i="10"/>
  <c r="C342" i="10"/>
  <c r="C347" i="10"/>
  <c r="C348" i="10"/>
  <c r="C350" i="10"/>
  <c r="C360" i="10"/>
  <c r="C361" i="10"/>
  <c r="C363" i="10"/>
  <c r="C368" i="10"/>
  <c r="C380" i="10"/>
  <c r="C382" i="10"/>
  <c r="C384" i="10"/>
  <c r="C385" i="10"/>
  <c r="C388" i="10"/>
  <c r="C392" i="10"/>
  <c r="C396" i="10"/>
  <c r="C398" i="10"/>
  <c r="C399" i="10"/>
  <c r="C400" i="10"/>
  <c r="C401" i="10"/>
  <c r="C404" i="10"/>
  <c r="C405" i="10"/>
  <c r="C406" i="10"/>
  <c r="C407" i="10"/>
  <c r="C410" i="10"/>
  <c r="C413" i="10"/>
  <c r="C414" i="10"/>
  <c r="C416" i="10"/>
  <c r="C417" i="10"/>
  <c r="C418" i="10"/>
  <c r="C420" i="10"/>
  <c r="C424" i="10"/>
  <c r="C426" i="10"/>
  <c r="C427" i="10"/>
  <c r="C429" i="10"/>
  <c r="C430" i="10"/>
  <c r="C431" i="10"/>
  <c r="C433" i="10"/>
  <c r="C434" i="10"/>
  <c r="C437" i="10"/>
  <c r="C439" i="10"/>
  <c r="C440" i="10"/>
  <c r="C442" i="10"/>
  <c r="C443" i="10"/>
  <c r="C444" i="10"/>
  <c r="C446" i="10"/>
  <c r="C449" i="10"/>
  <c r="C451" i="10"/>
  <c r="C452" i="10"/>
  <c r="C454" i="10"/>
  <c r="C456" i="10"/>
  <c r="C457" i="10"/>
  <c r="C460" i="10"/>
  <c r="C478" i="10"/>
  <c r="C480" i="10"/>
  <c r="C481" i="10"/>
  <c r="C483" i="10"/>
  <c r="C484" i="10"/>
  <c r="C487" i="10"/>
  <c r="C489" i="10"/>
  <c r="C493" i="10"/>
  <c r="C495" i="10"/>
  <c r="C496" i="10"/>
  <c r="C497" i="10"/>
  <c r="C499" i="10"/>
  <c r="C500" i="10"/>
  <c r="C501" i="10"/>
  <c r="C506" i="10"/>
  <c r="C514" i="10"/>
  <c r="C521" i="10"/>
  <c r="C523" i="10"/>
  <c r="C524" i="10"/>
  <c r="C526" i="10"/>
  <c r="C528" i="10"/>
  <c r="C530" i="10"/>
  <c r="C533" i="10"/>
  <c r="C536" i="10"/>
  <c r="C541" i="10"/>
  <c r="C542" i="10"/>
  <c r="C543" i="10"/>
  <c r="C544" i="10"/>
  <c r="C546" i="10"/>
  <c r="C587" i="10"/>
  <c r="I21" i="10"/>
  <c r="J21" i="10" s="1"/>
  <c r="I22" i="10"/>
  <c r="J22" i="10" s="1"/>
  <c r="I23" i="10"/>
  <c r="J23" i="10" s="1"/>
  <c r="I24" i="10"/>
  <c r="J24" i="10" s="1"/>
  <c r="I25" i="10"/>
  <c r="J25" i="10" s="1"/>
  <c r="I26" i="10"/>
  <c r="J26" i="10" s="1"/>
  <c r="I27" i="10"/>
  <c r="J27" i="10" s="1"/>
  <c r="I28" i="10"/>
  <c r="J28" i="10" s="1"/>
  <c r="I29" i="10"/>
  <c r="J29" i="10" s="1"/>
  <c r="I30" i="10"/>
  <c r="J30" i="10" s="1"/>
  <c r="I33" i="10"/>
  <c r="J33" i="10" s="1"/>
  <c r="I36" i="10"/>
  <c r="J36" i="10" s="1"/>
  <c r="I42" i="10"/>
  <c r="J42" i="10" s="1"/>
  <c r="I43" i="10"/>
  <c r="J43" i="10" s="1"/>
  <c r="I47" i="10"/>
  <c r="J47" i="10" s="1"/>
  <c r="I48" i="10"/>
  <c r="J48" i="10" s="1"/>
  <c r="I49" i="10"/>
  <c r="J49" i="10" s="1"/>
  <c r="I52" i="10"/>
  <c r="J52" i="10" s="1"/>
  <c r="I56" i="10"/>
  <c r="J56" i="10" s="1"/>
  <c r="I59" i="10"/>
  <c r="J59" i="10" s="1"/>
  <c r="I60" i="10"/>
  <c r="J60" i="10" s="1"/>
  <c r="I62" i="10"/>
  <c r="J62" i="10" s="1"/>
  <c r="I64" i="10"/>
  <c r="J64" i="10" s="1"/>
  <c r="I65" i="10"/>
  <c r="J65" i="10" s="1"/>
  <c r="I67" i="10"/>
  <c r="J67" i="10" s="1"/>
  <c r="I68" i="10"/>
  <c r="J68" i="10" s="1"/>
  <c r="I69" i="10"/>
  <c r="J69" i="10" s="1"/>
  <c r="I79" i="10"/>
  <c r="J79" i="10" s="1"/>
  <c r="I82" i="10"/>
  <c r="J82" i="10" s="1"/>
  <c r="I85" i="10"/>
  <c r="J85" i="10" s="1"/>
  <c r="I86" i="10"/>
  <c r="J86" i="10" s="1"/>
  <c r="I87" i="10"/>
  <c r="J87" i="10" s="1"/>
  <c r="I88" i="10"/>
  <c r="J88" i="10" s="1"/>
  <c r="I91" i="10"/>
  <c r="J91" i="10" s="1"/>
  <c r="I94" i="10"/>
  <c r="J94" i="10" s="1"/>
  <c r="I95" i="10"/>
  <c r="J95" i="10" s="1"/>
  <c r="I96" i="10"/>
  <c r="J96" i="10" s="1"/>
  <c r="I97" i="10"/>
  <c r="J97" i="10" s="1"/>
  <c r="I98" i="10"/>
  <c r="J98" i="10" s="1"/>
  <c r="I99" i="10"/>
  <c r="J99" i="10" s="1"/>
  <c r="I100" i="10"/>
  <c r="J100" i="10" s="1"/>
  <c r="I101" i="10"/>
  <c r="J101" i="10" s="1"/>
  <c r="I102" i="10"/>
  <c r="J102" i="10" s="1"/>
  <c r="I103" i="10"/>
  <c r="J103" i="10" s="1"/>
  <c r="I105" i="10"/>
  <c r="J105" i="10" s="1"/>
  <c r="I106" i="10"/>
  <c r="J106" i="10" s="1"/>
  <c r="I107" i="10"/>
  <c r="J107" i="10" s="1"/>
  <c r="I108" i="10"/>
  <c r="J108" i="10" s="1"/>
  <c r="I111" i="10"/>
  <c r="J111" i="10" s="1"/>
  <c r="I112" i="10"/>
  <c r="J112" i="10" s="1"/>
  <c r="I113" i="10"/>
  <c r="J113" i="10" s="1"/>
  <c r="I114" i="10"/>
  <c r="J114" i="10" s="1"/>
  <c r="I120" i="10"/>
  <c r="J120" i="10" s="1"/>
  <c r="I124" i="10"/>
  <c r="J124" i="10" s="1"/>
  <c r="I125" i="10"/>
  <c r="J125" i="10" s="1"/>
  <c r="I127" i="10"/>
  <c r="J127" i="10" s="1"/>
  <c r="I130" i="10"/>
  <c r="J130" i="10" s="1"/>
  <c r="I131" i="10"/>
  <c r="J131" i="10" s="1"/>
  <c r="I132" i="10"/>
  <c r="J132" i="10" s="1"/>
  <c r="I133" i="10"/>
  <c r="J133" i="10" s="1"/>
  <c r="I137" i="10"/>
  <c r="J137" i="10" s="1"/>
  <c r="I138" i="10"/>
  <c r="J138" i="10" s="1"/>
  <c r="I144" i="10"/>
  <c r="J144" i="10" s="1"/>
  <c r="I156" i="10"/>
  <c r="J156" i="10" s="1"/>
  <c r="I157" i="10"/>
  <c r="J157" i="10" s="1"/>
  <c r="I158" i="10"/>
  <c r="J158" i="10" s="1"/>
  <c r="I160" i="10"/>
  <c r="J160" i="10" s="1"/>
  <c r="I161" i="10"/>
  <c r="J161" i="10" s="1"/>
  <c r="I162" i="10"/>
  <c r="J162" i="10" s="1"/>
  <c r="I163" i="10"/>
  <c r="J163" i="10" s="1"/>
  <c r="I164" i="10"/>
  <c r="J164" i="10" s="1"/>
  <c r="I165" i="10"/>
  <c r="J165" i="10" s="1"/>
  <c r="I167" i="10"/>
  <c r="J167" i="10" s="1"/>
  <c r="I168" i="10"/>
  <c r="J168" i="10" s="1"/>
  <c r="I179" i="10"/>
  <c r="J179" i="10" s="1"/>
  <c r="I181" i="10"/>
  <c r="J181" i="10" s="1"/>
  <c r="I182" i="10"/>
  <c r="J182" i="10" s="1"/>
  <c r="I185" i="10"/>
  <c r="J185" i="10" s="1"/>
  <c r="I186" i="10"/>
  <c r="J186" i="10" s="1"/>
  <c r="I187" i="10"/>
  <c r="J187" i="10" s="1"/>
  <c r="I190" i="10"/>
  <c r="J190" i="10" s="1"/>
  <c r="I192" i="10"/>
  <c r="J192" i="10" s="1"/>
  <c r="I194" i="10"/>
  <c r="J194" i="10" s="1"/>
  <c r="I195" i="10"/>
  <c r="J195" i="10" s="1"/>
  <c r="I197" i="10"/>
  <c r="J197" i="10" s="1"/>
  <c r="I198" i="10"/>
  <c r="J198" i="10" s="1"/>
  <c r="I200" i="10"/>
  <c r="J200" i="10" s="1"/>
  <c r="I201" i="10"/>
  <c r="J201" i="10" s="1"/>
  <c r="I210" i="10"/>
  <c r="J210" i="10" s="1"/>
  <c r="I211" i="10"/>
  <c r="J211" i="10" s="1"/>
  <c r="I212" i="10"/>
  <c r="J212" i="10" s="1"/>
  <c r="I216" i="10"/>
  <c r="J216" i="10" s="1"/>
  <c r="I217" i="10"/>
  <c r="J217" i="10" s="1"/>
  <c r="I218" i="10"/>
  <c r="J218" i="10" s="1"/>
  <c r="I219" i="10"/>
  <c r="J219" i="10" s="1"/>
  <c r="I220" i="10"/>
  <c r="J220" i="10" s="1"/>
  <c r="I221" i="10"/>
  <c r="J221" i="10" s="1"/>
  <c r="I222" i="10"/>
  <c r="J222" i="10" s="1"/>
  <c r="I223" i="10"/>
  <c r="J223" i="10" s="1"/>
  <c r="I224" i="10"/>
  <c r="J224" i="10" s="1"/>
  <c r="I225" i="10"/>
  <c r="J225" i="10" s="1"/>
  <c r="I227" i="10"/>
  <c r="J227" i="10" s="1"/>
  <c r="I228" i="10"/>
  <c r="J228" i="10" s="1"/>
  <c r="I229" i="10"/>
  <c r="J229" i="10" s="1"/>
  <c r="I230" i="10"/>
  <c r="J230" i="10" s="1"/>
  <c r="I231" i="10"/>
  <c r="J231" i="10" s="1"/>
  <c r="I232" i="10"/>
  <c r="J232" i="10" s="1"/>
  <c r="I233" i="10"/>
  <c r="J233" i="10" s="1"/>
  <c r="I234" i="10"/>
  <c r="J234" i="10" s="1"/>
  <c r="I235" i="10"/>
  <c r="J235" i="10" s="1"/>
  <c r="I236" i="10"/>
  <c r="J236" i="10" s="1"/>
  <c r="I238" i="10"/>
  <c r="J238" i="10" s="1"/>
  <c r="I239" i="10"/>
  <c r="J239" i="10" s="1"/>
  <c r="I240" i="10"/>
  <c r="J240" i="10" s="1"/>
  <c r="I241" i="10"/>
  <c r="J241" i="10" s="1"/>
  <c r="I243" i="10"/>
  <c r="J243" i="10" s="1"/>
  <c r="I244" i="10"/>
  <c r="J244" i="10" s="1"/>
  <c r="I246" i="10"/>
  <c r="J246" i="10" s="1"/>
  <c r="I247" i="10"/>
  <c r="J247" i="10" s="1"/>
  <c r="I263" i="10"/>
  <c r="J263" i="10" s="1"/>
  <c r="I264" i="10"/>
  <c r="J264" i="10" s="1"/>
  <c r="I266" i="10"/>
  <c r="J266" i="10" s="1"/>
  <c r="I267" i="10"/>
  <c r="J267" i="10" s="1"/>
  <c r="I268" i="10"/>
  <c r="J268" i="10" s="1"/>
  <c r="I269" i="10"/>
  <c r="J269" i="10" s="1"/>
  <c r="I270" i="10"/>
  <c r="J270" i="10" s="1"/>
  <c r="I271" i="10"/>
  <c r="J271" i="10" s="1"/>
  <c r="I272" i="10"/>
  <c r="J272" i="10" s="1"/>
  <c r="I273" i="10"/>
  <c r="J273" i="10" s="1"/>
  <c r="I274" i="10"/>
  <c r="J274" i="10" s="1"/>
  <c r="I276" i="10"/>
  <c r="J276" i="10" s="1"/>
  <c r="I277" i="10"/>
  <c r="J277" i="10" s="1"/>
  <c r="I278" i="10"/>
  <c r="J278" i="10" s="1"/>
  <c r="I287" i="10"/>
  <c r="J287" i="10" s="1"/>
  <c r="I288" i="10"/>
  <c r="J288" i="10" s="1"/>
  <c r="I289" i="10"/>
  <c r="J289" i="10" s="1"/>
  <c r="I290" i="10"/>
  <c r="J290" i="10" s="1"/>
  <c r="I291" i="10"/>
  <c r="J291" i="10" s="1"/>
  <c r="I292" i="10"/>
  <c r="J292" i="10" s="1"/>
  <c r="I293" i="10"/>
  <c r="J293" i="10" s="1"/>
  <c r="I294" i="10"/>
  <c r="J294" i="10" s="1"/>
  <c r="I295" i="10"/>
  <c r="J295" i="10" s="1"/>
  <c r="I296" i="10"/>
  <c r="J296" i="10" s="1"/>
  <c r="I298" i="10"/>
  <c r="J298" i="10" s="1"/>
  <c r="I299" i="10"/>
  <c r="J299" i="10" s="1"/>
  <c r="I300" i="10"/>
  <c r="J300" i="10" s="1"/>
  <c r="I301" i="10"/>
  <c r="J301" i="10" s="1"/>
  <c r="I307" i="10"/>
  <c r="J307" i="10" s="1"/>
  <c r="I311" i="10"/>
  <c r="J311" i="10" s="1"/>
  <c r="I312" i="10"/>
  <c r="J312" i="10" s="1"/>
  <c r="I314" i="10"/>
  <c r="J314" i="10" s="1"/>
  <c r="I315" i="10"/>
  <c r="J315" i="10" s="1"/>
  <c r="I316" i="10"/>
  <c r="J316" i="10" s="1"/>
  <c r="I317" i="10"/>
  <c r="J317" i="10" s="1"/>
  <c r="I318" i="10"/>
  <c r="J318" i="10" s="1"/>
  <c r="I319" i="10"/>
  <c r="J319" i="10" s="1"/>
  <c r="I320" i="10"/>
  <c r="J320" i="10" s="1"/>
  <c r="I321" i="10"/>
  <c r="J321" i="10" s="1"/>
  <c r="I322" i="10"/>
  <c r="J322" i="10" s="1"/>
  <c r="I323" i="10"/>
  <c r="J323" i="10" s="1"/>
  <c r="I324" i="10"/>
  <c r="J324" i="10" s="1"/>
  <c r="I325" i="10"/>
  <c r="J325" i="10" s="1"/>
  <c r="I326" i="10"/>
  <c r="J326" i="10" s="1"/>
  <c r="I327" i="10"/>
  <c r="J327" i="10" s="1"/>
  <c r="I328" i="10"/>
  <c r="J328" i="10" s="1"/>
  <c r="I329" i="10"/>
  <c r="J329" i="10" s="1"/>
  <c r="I330" i="10"/>
  <c r="J330" i="10" s="1"/>
  <c r="I332" i="10"/>
  <c r="J332" i="10" s="1"/>
  <c r="I333" i="10"/>
  <c r="J333" i="10" s="1"/>
  <c r="I334" i="10"/>
  <c r="J334" i="10" s="1"/>
  <c r="I335" i="10"/>
  <c r="J335" i="10" s="1"/>
  <c r="I336" i="10"/>
  <c r="J336" i="10" s="1"/>
  <c r="I337" i="10"/>
  <c r="J337" i="10" s="1"/>
  <c r="I338" i="10"/>
  <c r="J338" i="10" s="1"/>
  <c r="I339" i="10"/>
  <c r="J339" i="10" s="1"/>
  <c r="I340" i="10"/>
  <c r="J340" i="10" s="1"/>
  <c r="I341" i="10"/>
  <c r="J341" i="10" s="1"/>
  <c r="I342" i="10"/>
  <c r="J342" i="10" s="1"/>
  <c r="I345" i="10"/>
  <c r="J345" i="10" s="1"/>
  <c r="I347" i="10"/>
  <c r="J347" i="10" s="1"/>
  <c r="I348" i="10"/>
  <c r="J348" i="10" s="1"/>
  <c r="I349" i="10"/>
  <c r="J349" i="10" s="1"/>
  <c r="I350" i="10"/>
  <c r="J350" i="10" s="1"/>
  <c r="I360" i="10"/>
  <c r="J360" i="10" s="1"/>
  <c r="I361" i="10"/>
  <c r="J361" i="10" s="1"/>
  <c r="I362" i="10"/>
  <c r="J362" i="10" s="1"/>
  <c r="I363" i="10"/>
  <c r="J363" i="10" s="1"/>
  <c r="I364" i="10"/>
  <c r="J364" i="10" s="1"/>
  <c r="I367" i="10"/>
  <c r="J367" i="10" s="1"/>
  <c r="I368" i="10"/>
  <c r="J368" i="10" s="1"/>
  <c r="I374" i="10"/>
  <c r="J374" i="10" s="1"/>
  <c r="I380" i="10"/>
  <c r="J380" i="10" s="1"/>
  <c r="I382" i="10"/>
  <c r="J382" i="10" s="1"/>
  <c r="I383" i="10"/>
  <c r="J383" i="10" s="1"/>
  <c r="I384" i="10"/>
  <c r="J384" i="10" s="1"/>
  <c r="I385" i="10"/>
  <c r="J385" i="10" s="1"/>
  <c r="I388" i="10"/>
  <c r="J388" i="10" s="1"/>
  <c r="I391" i="10"/>
  <c r="J391" i="10" s="1"/>
  <c r="I392" i="10"/>
  <c r="J392" i="10" s="1"/>
  <c r="I393" i="10"/>
  <c r="J393" i="10" s="1"/>
  <c r="I395" i="10"/>
  <c r="J395" i="10" s="1"/>
  <c r="I396" i="10"/>
  <c r="J396" i="10" s="1"/>
  <c r="I397" i="10"/>
  <c r="J397" i="10" s="1"/>
  <c r="I398" i="10"/>
  <c r="J398" i="10" s="1"/>
  <c r="I399" i="10"/>
  <c r="J399" i="10" s="1"/>
  <c r="I400" i="10"/>
  <c r="J400" i="10" s="1"/>
  <c r="I401" i="10"/>
  <c r="J401" i="10" s="1"/>
  <c r="I404" i="10"/>
  <c r="J404" i="10" s="1"/>
  <c r="I405" i="10"/>
  <c r="J405" i="10" s="1"/>
  <c r="I406" i="10"/>
  <c r="J406" i="10" s="1"/>
  <c r="I407" i="10"/>
  <c r="J407" i="10" s="1"/>
  <c r="I408" i="10"/>
  <c r="J408" i="10" s="1"/>
  <c r="I409" i="10"/>
  <c r="J409" i="10" s="1"/>
  <c r="I410" i="10"/>
  <c r="J410" i="10" s="1"/>
  <c r="I411" i="10"/>
  <c r="J411" i="10" s="1"/>
  <c r="I413" i="10"/>
  <c r="J413" i="10" s="1"/>
  <c r="I414" i="10"/>
  <c r="J414" i="10" s="1"/>
  <c r="I415" i="10"/>
  <c r="J415" i="10" s="1"/>
  <c r="I416" i="10"/>
  <c r="J416" i="10" s="1"/>
  <c r="I417" i="10"/>
  <c r="J417" i="10" s="1"/>
  <c r="I418" i="10"/>
  <c r="J418" i="10" s="1"/>
  <c r="I419" i="10"/>
  <c r="J419" i="10" s="1"/>
  <c r="I420" i="10"/>
  <c r="J420" i="10" s="1"/>
  <c r="I422" i="10"/>
  <c r="J422" i="10" s="1"/>
  <c r="I423" i="10"/>
  <c r="J423" i="10" s="1"/>
  <c r="I424" i="10"/>
  <c r="J424" i="10" s="1"/>
  <c r="I425" i="10"/>
  <c r="J425" i="10" s="1"/>
  <c r="I426" i="10"/>
  <c r="J426" i="10" s="1"/>
  <c r="I427" i="10"/>
  <c r="J427" i="10" s="1"/>
  <c r="I428" i="10"/>
  <c r="J428" i="10" s="1"/>
  <c r="I429" i="10"/>
  <c r="J429" i="10" s="1"/>
  <c r="I430" i="10"/>
  <c r="J430" i="10" s="1"/>
  <c r="I431" i="10"/>
  <c r="J431" i="10" s="1"/>
  <c r="I433" i="10"/>
  <c r="J433" i="10" s="1"/>
  <c r="I434" i="10"/>
  <c r="J434" i="10" s="1"/>
  <c r="I435" i="10"/>
  <c r="J435" i="10" s="1"/>
  <c r="I436" i="10"/>
  <c r="J436" i="10" s="1"/>
  <c r="I437" i="10"/>
  <c r="J437" i="10" s="1"/>
  <c r="I438" i="10"/>
  <c r="J438" i="10" s="1"/>
  <c r="I439" i="10"/>
  <c r="J439" i="10" s="1"/>
  <c r="I440" i="10"/>
  <c r="J440" i="10" s="1"/>
  <c r="I441" i="10"/>
  <c r="J441" i="10" s="1"/>
  <c r="I442" i="10"/>
  <c r="J442" i="10" s="1"/>
  <c r="I443" i="10"/>
  <c r="J443" i="10" s="1"/>
  <c r="I444" i="10"/>
  <c r="J444" i="10" s="1"/>
  <c r="I445" i="10"/>
  <c r="J445" i="10" s="1"/>
  <c r="I446" i="10"/>
  <c r="J446" i="10" s="1"/>
  <c r="I447" i="10"/>
  <c r="J447" i="10" s="1"/>
  <c r="I448" i="10"/>
  <c r="J448" i="10" s="1"/>
  <c r="I449" i="10"/>
  <c r="J449" i="10" s="1"/>
  <c r="I450" i="10"/>
  <c r="J450" i="10" s="1"/>
  <c r="I451" i="10"/>
  <c r="J451" i="10" s="1"/>
  <c r="I452" i="10"/>
  <c r="J452" i="10" s="1"/>
  <c r="I453" i="10"/>
  <c r="J453" i="10" s="1"/>
  <c r="I454" i="10"/>
  <c r="J454" i="10" s="1"/>
  <c r="I456" i="10"/>
  <c r="J456" i="10" s="1"/>
  <c r="I457" i="10"/>
  <c r="J457" i="10" s="1"/>
  <c r="I458" i="10"/>
  <c r="J458" i="10" s="1"/>
  <c r="I460" i="10"/>
  <c r="J460" i="10" s="1"/>
  <c r="I474" i="10"/>
  <c r="J474" i="10" s="1"/>
  <c r="I477" i="10"/>
  <c r="J477" i="10" s="1"/>
  <c r="I478" i="10"/>
  <c r="J478" i="10" s="1"/>
  <c r="I479" i="10"/>
  <c r="J479" i="10" s="1"/>
  <c r="I480" i="10"/>
  <c r="J480" i="10" s="1"/>
  <c r="I481" i="10"/>
  <c r="J481" i="10" s="1"/>
  <c r="I482" i="10"/>
  <c r="J482" i="10" s="1"/>
  <c r="I483" i="10"/>
  <c r="J483" i="10" s="1"/>
  <c r="I484" i="10"/>
  <c r="J484" i="10" s="1"/>
  <c r="I487" i="10"/>
  <c r="J487" i="10" s="1"/>
  <c r="I488" i="10"/>
  <c r="J488" i="10" s="1"/>
  <c r="I489" i="10"/>
  <c r="J489" i="10" s="1"/>
  <c r="I490" i="10"/>
  <c r="J490" i="10" s="1"/>
  <c r="I492" i="10"/>
  <c r="J492" i="10" s="1"/>
  <c r="I493" i="10"/>
  <c r="J493" i="10" s="1"/>
  <c r="I494" i="10"/>
  <c r="J494" i="10" s="1"/>
  <c r="I495" i="10"/>
  <c r="J495" i="10" s="1"/>
  <c r="I496" i="10"/>
  <c r="J496" i="10" s="1"/>
  <c r="I497" i="10"/>
  <c r="J497" i="10" s="1"/>
  <c r="I499" i="10"/>
  <c r="J499" i="10" s="1"/>
  <c r="I500" i="10"/>
  <c r="J500" i="10" s="1"/>
  <c r="I501" i="10"/>
  <c r="J501" i="10" s="1"/>
  <c r="I506" i="10"/>
  <c r="J506" i="10" s="1"/>
  <c r="I514" i="10"/>
  <c r="J514" i="10" s="1"/>
  <c r="I517" i="10"/>
  <c r="J517" i="10" s="1"/>
  <c r="I520" i="10"/>
  <c r="J520" i="10" s="1"/>
  <c r="I521" i="10"/>
  <c r="J521" i="10" s="1"/>
  <c r="I522" i="10"/>
  <c r="J522" i="10" s="1"/>
  <c r="I523" i="10"/>
  <c r="J523" i="10" s="1"/>
  <c r="I524" i="10"/>
  <c r="J524" i="10" s="1"/>
  <c r="I525" i="10"/>
  <c r="J525" i="10" s="1"/>
  <c r="I526" i="10"/>
  <c r="J526" i="10" s="1"/>
  <c r="I527" i="10"/>
  <c r="J527" i="10" s="1"/>
  <c r="I528" i="10"/>
  <c r="J528" i="10" s="1"/>
  <c r="I529" i="10"/>
  <c r="J529" i="10" s="1"/>
  <c r="I530" i="10"/>
  <c r="J530" i="10" s="1"/>
  <c r="I531" i="10"/>
  <c r="J531" i="10" s="1"/>
  <c r="I532" i="10"/>
  <c r="J532" i="10" s="1"/>
  <c r="I533" i="10"/>
  <c r="J533" i="10" s="1"/>
  <c r="I534" i="10"/>
  <c r="J534" i="10" s="1"/>
  <c r="I535" i="10"/>
  <c r="J535" i="10" s="1"/>
  <c r="I536" i="10"/>
  <c r="J536" i="10" s="1"/>
  <c r="I537" i="10"/>
  <c r="J537" i="10" s="1"/>
  <c r="I540" i="10"/>
  <c r="J540" i="10" s="1"/>
  <c r="I541" i="10"/>
  <c r="J541" i="10" s="1"/>
  <c r="I542" i="10"/>
  <c r="J542" i="10" s="1"/>
  <c r="I543" i="10"/>
  <c r="J543" i="10" s="1"/>
  <c r="I544" i="10"/>
  <c r="J544" i="10" s="1"/>
  <c r="I546" i="10"/>
  <c r="J546" i="10" s="1"/>
  <c r="I547" i="10"/>
  <c r="J547" i="10" s="1"/>
  <c r="I550" i="10"/>
  <c r="J550" i="10" s="1"/>
  <c r="I551" i="10"/>
  <c r="J551" i="10" s="1"/>
  <c r="I552" i="10"/>
  <c r="J552" i="10" s="1"/>
  <c r="I553" i="10"/>
  <c r="J553" i="10" s="1"/>
  <c r="I554" i="10"/>
  <c r="J554" i="10" s="1"/>
  <c r="I555" i="10"/>
  <c r="J555" i="10" s="1"/>
  <c r="I556" i="10"/>
  <c r="J556" i="10" s="1"/>
  <c r="I557" i="10"/>
  <c r="J557" i="10" s="1"/>
  <c r="I558" i="10"/>
  <c r="J558" i="10" s="1"/>
  <c r="I559" i="10"/>
  <c r="J559" i="10" s="1"/>
  <c r="I561" i="10"/>
  <c r="J561" i="10" s="1"/>
  <c r="I562" i="10"/>
  <c r="J562" i="10" s="1"/>
  <c r="I563" i="10"/>
  <c r="J563" i="10" s="1"/>
  <c r="I565" i="10"/>
  <c r="J565" i="10" s="1"/>
  <c r="I566" i="10"/>
  <c r="J566" i="10" s="1"/>
  <c r="I567" i="10"/>
  <c r="J567" i="10" s="1"/>
  <c r="I568" i="10"/>
  <c r="J568" i="10" s="1"/>
  <c r="I572" i="10"/>
  <c r="J572" i="10" s="1"/>
  <c r="I575" i="10"/>
  <c r="J575" i="10" s="1"/>
  <c r="I577" i="10"/>
  <c r="J577" i="10" s="1"/>
  <c r="I578" i="10"/>
  <c r="J578" i="10" s="1"/>
  <c r="I579" i="10"/>
  <c r="J579" i="10" s="1"/>
  <c r="I580" i="10"/>
  <c r="J580" i="10" s="1"/>
  <c r="I581" i="10"/>
  <c r="J581" i="10" s="1"/>
  <c r="I583" i="10"/>
  <c r="J583" i="10" s="1"/>
  <c r="I585" i="10"/>
  <c r="J585" i="10" s="1"/>
  <c r="I587" i="10"/>
  <c r="J587" i="10" s="1"/>
  <c r="I588" i="10"/>
  <c r="J588" i="10" s="1"/>
  <c r="I589" i="10"/>
  <c r="J589" i="10" s="1"/>
  <c r="I590" i="10"/>
  <c r="J590" i="10" s="1"/>
  <c r="I591" i="10"/>
  <c r="J591" i="10" s="1"/>
  <c r="I592" i="10"/>
  <c r="J592" i="10" s="1"/>
  <c r="I596" i="10"/>
  <c r="J596" i="10" s="1"/>
  <c r="I597" i="10"/>
  <c r="J597" i="10" s="1"/>
  <c r="I601" i="10"/>
  <c r="J601" i="10" s="1"/>
  <c r="I602" i="10"/>
  <c r="J602" i="10" s="1"/>
  <c r="I604" i="10"/>
  <c r="J604" i="10" s="1"/>
  <c r="I605" i="10"/>
  <c r="J605" i="10" s="1"/>
  <c r="I606" i="10"/>
  <c r="J606" i="10" s="1"/>
  <c r="I607" i="10"/>
  <c r="J607" i="10" s="1"/>
  <c r="I622" i="10"/>
  <c r="J622" i="10" s="1"/>
  <c r="I623" i="10"/>
  <c r="J623" i="10" s="1"/>
  <c r="I625" i="10"/>
  <c r="J625" i="10" s="1"/>
  <c r="I626" i="10"/>
  <c r="J626" i="10" s="1"/>
  <c r="I627" i="10"/>
  <c r="J627" i="10" s="1"/>
  <c r="I628" i="10"/>
  <c r="J628" i="10" s="1"/>
  <c r="I629" i="10"/>
  <c r="J629" i="10" s="1"/>
  <c r="I630" i="10"/>
  <c r="J630" i="10" s="1"/>
  <c r="I631" i="10"/>
  <c r="J631" i="10" s="1"/>
  <c r="I632" i="10"/>
  <c r="J632" i="10" s="1"/>
  <c r="I633" i="10"/>
  <c r="J633" i="10" s="1"/>
  <c r="I634" i="10"/>
  <c r="J634" i="10" s="1"/>
  <c r="I636" i="10"/>
  <c r="J636" i="10" s="1"/>
  <c r="I640" i="10"/>
  <c r="J640" i="10" s="1"/>
  <c r="I643" i="10"/>
  <c r="J643" i="10" s="1"/>
  <c r="I644" i="10"/>
  <c r="J644" i="10" s="1"/>
  <c r="I645" i="10"/>
  <c r="J645" i="10" s="1"/>
  <c r="I646" i="10"/>
  <c r="J646" i="10" s="1"/>
  <c r="I649" i="10"/>
  <c r="J649" i="10" s="1"/>
  <c r="I650" i="10"/>
  <c r="J650" i="10" s="1"/>
  <c r="I651" i="10"/>
  <c r="J651" i="10" s="1"/>
  <c r="I652" i="10"/>
  <c r="J652" i="10" s="1"/>
  <c r="I653" i="10"/>
  <c r="J653" i="10" s="1"/>
  <c r="I655" i="10"/>
  <c r="J655" i="10" s="1"/>
  <c r="L21" i="10"/>
  <c r="L22" i="10"/>
  <c r="L23" i="10"/>
  <c r="L24" i="10"/>
  <c r="L25" i="10"/>
  <c r="L26" i="10"/>
  <c r="L27" i="10"/>
  <c r="L28" i="10"/>
  <c r="L29" i="10"/>
  <c r="L30" i="10"/>
  <c r="L33" i="10"/>
  <c r="L36" i="10"/>
  <c r="L42" i="10"/>
  <c r="L43" i="10"/>
  <c r="L47" i="10"/>
  <c r="L48" i="10"/>
  <c r="L49" i="10"/>
  <c r="L52" i="10"/>
  <c r="L56" i="10"/>
  <c r="L59" i="10"/>
  <c r="L60" i="10"/>
  <c r="L62" i="10"/>
  <c r="L64" i="10"/>
  <c r="L65" i="10"/>
  <c r="L67" i="10"/>
  <c r="L68" i="10"/>
  <c r="L69" i="10"/>
  <c r="L79" i="10"/>
  <c r="L82" i="10"/>
  <c r="L85" i="10"/>
  <c r="L86" i="10"/>
  <c r="L87" i="10"/>
  <c r="L88" i="10"/>
  <c r="L91" i="10"/>
  <c r="L94" i="10"/>
  <c r="L95" i="10"/>
  <c r="L96" i="10"/>
  <c r="L97" i="10"/>
  <c r="L98" i="10"/>
  <c r="L99" i="10"/>
  <c r="L100" i="10"/>
  <c r="L101" i="10"/>
  <c r="L102" i="10"/>
  <c r="L103" i="10"/>
  <c r="L105" i="10"/>
  <c r="L106" i="10"/>
  <c r="L107" i="10"/>
  <c r="L108" i="10"/>
  <c r="L111" i="10"/>
  <c r="L112" i="10"/>
  <c r="L113" i="10"/>
  <c r="L114" i="10"/>
  <c r="L120" i="10"/>
  <c r="L124" i="10"/>
  <c r="L125" i="10"/>
  <c r="L127" i="10"/>
  <c r="L130" i="10"/>
  <c r="L131" i="10"/>
  <c r="L132" i="10"/>
  <c r="L133" i="10"/>
  <c r="L137" i="10"/>
  <c r="L138" i="10"/>
  <c r="L144" i="10"/>
  <c r="L156" i="10"/>
  <c r="L157" i="10"/>
  <c r="L158" i="10"/>
  <c r="L160" i="10"/>
  <c r="L161" i="10"/>
  <c r="L162" i="10"/>
  <c r="L163" i="10"/>
  <c r="L164" i="10"/>
  <c r="L165" i="10"/>
  <c r="L167" i="10"/>
  <c r="L168" i="10"/>
  <c r="L179" i="10"/>
  <c r="L181" i="10"/>
  <c r="L182" i="10"/>
  <c r="L185" i="10"/>
  <c r="L186" i="10"/>
  <c r="L187" i="10"/>
  <c r="L190" i="10"/>
  <c r="L192" i="10"/>
  <c r="L194" i="10"/>
  <c r="L195" i="10"/>
  <c r="L197" i="10"/>
  <c r="L198" i="10"/>
  <c r="L200" i="10"/>
  <c r="L201" i="10"/>
  <c r="L210" i="10"/>
  <c r="L211" i="10"/>
  <c r="L212" i="10"/>
  <c r="L216" i="10"/>
  <c r="L217" i="10"/>
  <c r="L218" i="10"/>
  <c r="L219" i="10"/>
  <c r="L220" i="10"/>
  <c r="L221" i="10"/>
  <c r="L222" i="10"/>
  <c r="L223" i="10"/>
  <c r="L224" i="10"/>
  <c r="L225" i="10"/>
  <c r="L227" i="10"/>
  <c r="L228" i="10"/>
  <c r="L229" i="10"/>
  <c r="L230" i="10"/>
  <c r="L231" i="10"/>
  <c r="L232" i="10"/>
  <c r="L233" i="10"/>
  <c r="L234" i="10"/>
  <c r="L235" i="10"/>
  <c r="L236" i="10"/>
  <c r="L238" i="10"/>
  <c r="L239" i="10"/>
  <c r="L240" i="10"/>
  <c r="L241" i="10"/>
  <c r="L243" i="10"/>
  <c r="L244" i="10"/>
  <c r="L246" i="10"/>
  <c r="L247" i="10"/>
  <c r="L263" i="10"/>
  <c r="L264" i="10"/>
  <c r="L266" i="10"/>
  <c r="L267" i="10"/>
  <c r="L268" i="10"/>
  <c r="L269" i="10"/>
  <c r="L270" i="10"/>
  <c r="L271" i="10"/>
  <c r="L272" i="10"/>
  <c r="L273" i="10"/>
  <c r="L274" i="10"/>
  <c r="L276" i="10"/>
  <c r="L277" i="10"/>
  <c r="L278" i="10"/>
  <c r="L287" i="10"/>
  <c r="L288" i="10"/>
  <c r="L289" i="10"/>
  <c r="L290" i="10"/>
  <c r="L291" i="10"/>
  <c r="L292" i="10"/>
  <c r="L293" i="10"/>
  <c r="L294" i="10"/>
  <c r="L295" i="10"/>
  <c r="L296" i="10"/>
  <c r="L298" i="10"/>
  <c r="L299" i="10"/>
  <c r="L300" i="10"/>
  <c r="L301" i="10"/>
  <c r="L307" i="10"/>
  <c r="L311" i="10"/>
  <c r="L312" i="10"/>
  <c r="L314" i="10"/>
  <c r="L315" i="10"/>
  <c r="L316" i="10"/>
  <c r="L317" i="10"/>
  <c r="L318" i="10"/>
  <c r="L319" i="10"/>
  <c r="L320" i="10"/>
  <c r="L321" i="10"/>
  <c r="L322" i="10"/>
  <c r="L323" i="10"/>
  <c r="L324" i="10"/>
  <c r="L325" i="10"/>
  <c r="L326" i="10"/>
  <c r="L327" i="10"/>
  <c r="L328" i="10"/>
  <c r="L329" i="10"/>
  <c r="L330" i="10"/>
  <c r="L332" i="10"/>
  <c r="L333" i="10"/>
  <c r="L334" i="10"/>
  <c r="L335" i="10"/>
  <c r="L336" i="10"/>
  <c r="L337" i="10"/>
  <c r="L338" i="10"/>
  <c r="L339" i="10"/>
  <c r="L340" i="10"/>
  <c r="L341" i="10"/>
  <c r="L342" i="10"/>
  <c r="L345" i="10"/>
  <c r="L347" i="10"/>
  <c r="L348" i="10"/>
  <c r="L349" i="10"/>
  <c r="L350" i="10"/>
  <c r="L360" i="10"/>
  <c r="L361" i="10"/>
  <c r="L362" i="10"/>
  <c r="L363" i="10"/>
  <c r="L364" i="10"/>
  <c r="L367" i="10"/>
  <c r="L368" i="10"/>
  <c r="L374" i="10"/>
  <c r="L380" i="10"/>
  <c r="L382" i="10"/>
  <c r="L383" i="10"/>
  <c r="L384" i="10"/>
  <c r="L385" i="10"/>
  <c r="L388" i="10"/>
  <c r="L391" i="10"/>
  <c r="L392" i="10"/>
  <c r="L393" i="10"/>
  <c r="L395" i="10"/>
  <c r="L396" i="10"/>
  <c r="L397" i="10"/>
  <c r="L398" i="10"/>
  <c r="L399" i="10"/>
  <c r="L400" i="10"/>
  <c r="L401" i="10"/>
  <c r="L404" i="10"/>
  <c r="L405" i="10"/>
  <c r="L406" i="10"/>
  <c r="L407" i="10"/>
  <c r="L408" i="10"/>
  <c r="L409" i="10"/>
  <c r="L410" i="10"/>
  <c r="L411" i="10"/>
  <c r="L413" i="10"/>
  <c r="L414" i="10"/>
  <c r="L415" i="10"/>
  <c r="L416" i="10"/>
  <c r="L417" i="10"/>
  <c r="L418" i="10"/>
  <c r="L419" i="10"/>
  <c r="L420" i="10"/>
  <c r="L422" i="10"/>
  <c r="L423" i="10"/>
  <c r="L424" i="10"/>
  <c r="L425" i="10"/>
  <c r="L426" i="10"/>
  <c r="L427" i="10"/>
  <c r="L428" i="10"/>
  <c r="L429" i="10"/>
  <c r="L430" i="10"/>
  <c r="L431" i="10"/>
  <c r="L433" i="10"/>
  <c r="L434" i="10"/>
  <c r="L435" i="10"/>
  <c r="L436" i="10"/>
  <c r="L437" i="10"/>
  <c r="L438" i="10"/>
  <c r="L439" i="10"/>
  <c r="L440" i="10"/>
  <c r="L441" i="10"/>
  <c r="L442" i="10"/>
  <c r="L443" i="10"/>
  <c r="L444" i="10"/>
  <c r="L445" i="10"/>
  <c r="L446" i="10"/>
  <c r="L447" i="10"/>
  <c r="L448" i="10"/>
  <c r="L449" i="10"/>
  <c r="L450" i="10"/>
  <c r="L451" i="10"/>
  <c r="L452" i="10"/>
  <c r="L453" i="10"/>
  <c r="L454" i="10"/>
  <c r="L456" i="10"/>
  <c r="L457" i="10"/>
  <c r="L458" i="10"/>
  <c r="L460" i="10"/>
  <c r="L474" i="10"/>
  <c r="L477" i="10"/>
  <c r="L478" i="10"/>
  <c r="L479" i="10"/>
  <c r="L480" i="10"/>
  <c r="L481" i="10"/>
  <c r="L482" i="10"/>
  <c r="L483" i="10"/>
  <c r="L484" i="10"/>
  <c r="L487" i="10"/>
  <c r="L488" i="10"/>
  <c r="L489" i="10"/>
  <c r="L490" i="10"/>
  <c r="L492" i="10"/>
  <c r="L493" i="10"/>
  <c r="L494" i="10"/>
  <c r="L495" i="10"/>
  <c r="L496" i="10"/>
  <c r="L497" i="10"/>
  <c r="L499" i="10"/>
  <c r="L500" i="10"/>
  <c r="L501" i="10"/>
  <c r="L506" i="10"/>
  <c r="L514" i="10"/>
  <c r="L517" i="10"/>
  <c r="L520" i="10"/>
  <c r="L521" i="10"/>
  <c r="L522" i="10"/>
  <c r="L523" i="10"/>
  <c r="L524" i="10"/>
  <c r="L525" i="10"/>
  <c r="L526" i="10"/>
  <c r="L527" i="10"/>
  <c r="L528" i="10"/>
  <c r="L529" i="10"/>
  <c r="L530" i="10"/>
  <c r="L531" i="10"/>
  <c r="L532" i="10"/>
  <c r="L533" i="10"/>
  <c r="L534" i="10"/>
  <c r="L535" i="10"/>
  <c r="L536" i="10"/>
  <c r="L537" i="10"/>
  <c r="L540" i="10"/>
  <c r="L541" i="10"/>
  <c r="L542" i="10"/>
  <c r="L543" i="10"/>
  <c r="L544" i="10"/>
  <c r="L546" i="10"/>
  <c r="L547" i="10"/>
  <c r="L550" i="10"/>
  <c r="L551" i="10"/>
  <c r="L552" i="10"/>
  <c r="L553" i="10"/>
  <c r="L554" i="10"/>
  <c r="L555" i="10"/>
  <c r="L556" i="10"/>
  <c r="L557" i="10"/>
  <c r="L558" i="10"/>
  <c r="L559" i="10"/>
  <c r="L561" i="10"/>
  <c r="L562" i="10"/>
  <c r="L563" i="10"/>
  <c r="L565" i="10"/>
  <c r="L566" i="10"/>
  <c r="L567" i="10"/>
  <c r="L568" i="10"/>
  <c r="L572" i="10"/>
  <c r="L575" i="10"/>
  <c r="L577" i="10"/>
  <c r="L578" i="10"/>
  <c r="L579" i="10"/>
  <c r="L580" i="10"/>
  <c r="L581" i="10"/>
  <c r="L583" i="10"/>
  <c r="L585" i="10"/>
  <c r="L587" i="10"/>
  <c r="L588" i="10"/>
  <c r="L589" i="10"/>
  <c r="L590" i="10"/>
  <c r="L591" i="10"/>
  <c r="L592" i="10"/>
  <c r="L596" i="10"/>
  <c r="L597" i="10"/>
  <c r="L601" i="10"/>
  <c r="L602" i="10"/>
  <c r="L604" i="10"/>
  <c r="L605" i="10"/>
  <c r="L606" i="10"/>
  <c r="L607" i="10"/>
  <c r="L622" i="10"/>
  <c r="L623" i="10"/>
  <c r="L625" i="10"/>
  <c r="L626" i="10"/>
  <c r="L627" i="10"/>
  <c r="L628" i="10"/>
  <c r="L629" i="10"/>
  <c r="L630" i="10"/>
  <c r="L631" i="10"/>
  <c r="L632" i="10"/>
  <c r="L633" i="10"/>
  <c r="L634" i="10"/>
  <c r="L636" i="10"/>
  <c r="L640" i="10"/>
  <c r="L643" i="10"/>
  <c r="L644" i="10"/>
  <c r="L645" i="10"/>
  <c r="L646" i="10"/>
  <c r="L649" i="10"/>
  <c r="L650" i="10"/>
  <c r="L651" i="10"/>
  <c r="L652" i="10"/>
  <c r="L653" i="10"/>
  <c r="L655" i="10"/>
  <c r="M21" i="10"/>
  <c r="M22" i="10"/>
  <c r="M23" i="10"/>
  <c r="M24" i="10"/>
  <c r="M25" i="10"/>
  <c r="M26" i="10"/>
  <c r="M27" i="10"/>
  <c r="M28" i="10"/>
  <c r="M29" i="10"/>
  <c r="M30" i="10"/>
  <c r="M33" i="10"/>
  <c r="M36" i="10"/>
  <c r="M42" i="10"/>
  <c r="M43" i="10"/>
  <c r="M47" i="10"/>
  <c r="M48" i="10"/>
  <c r="M49" i="10"/>
  <c r="M52" i="10"/>
  <c r="M56" i="10"/>
  <c r="M59" i="10"/>
  <c r="M60" i="10"/>
  <c r="M62" i="10"/>
  <c r="M64" i="10"/>
  <c r="M65" i="10"/>
  <c r="M67" i="10"/>
  <c r="M68" i="10"/>
  <c r="M69" i="10"/>
  <c r="M79" i="10"/>
  <c r="M82" i="10"/>
  <c r="M85" i="10"/>
  <c r="M86" i="10"/>
  <c r="M87" i="10"/>
  <c r="M88" i="10"/>
  <c r="M91" i="10"/>
  <c r="M94" i="10"/>
  <c r="M95" i="10"/>
  <c r="M96" i="10"/>
  <c r="M97" i="10"/>
  <c r="M98" i="10"/>
  <c r="M99" i="10"/>
  <c r="M100" i="10"/>
  <c r="M101" i="10"/>
  <c r="M102" i="10"/>
  <c r="M103" i="10"/>
  <c r="M105" i="10"/>
  <c r="M106" i="10"/>
  <c r="M107" i="10"/>
  <c r="M108" i="10"/>
  <c r="M111" i="10"/>
  <c r="M112" i="10"/>
  <c r="M113" i="10"/>
  <c r="M114" i="10"/>
  <c r="M120" i="10"/>
  <c r="M124" i="10"/>
  <c r="M125" i="10"/>
  <c r="M127" i="10"/>
  <c r="M130" i="10"/>
  <c r="M131" i="10"/>
  <c r="M132" i="10"/>
  <c r="M133" i="10"/>
  <c r="M137" i="10"/>
  <c r="M138" i="10"/>
  <c r="M144" i="10"/>
  <c r="M156" i="10"/>
  <c r="M157" i="10"/>
  <c r="M158" i="10"/>
  <c r="M160" i="10"/>
  <c r="M161" i="10"/>
  <c r="M162" i="10"/>
  <c r="M163" i="10"/>
  <c r="M164" i="10"/>
  <c r="M165" i="10"/>
  <c r="M167" i="10"/>
  <c r="M168" i="10"/>
  <c r="M179" i="10"/>
  <c r="M181" i="10"/>
  <c r="M182" i="10"/>
  <c r="M185" i="10"/>
  <c r="M186" i="10"/>
  <c r="M187" i="10"/>
  <c r="M190" i="10"/>
  <c r="M192" i="10"/>
  <c r="M194" i="10"/>
  <c r="M195" i="10"/>
  <c r="M197" i="10"/>
  <c r="M198" i="10"/>
  <c r="M200" i="10"/>
  <c r="M201" i="10"/>
  <c r="M210" i="10"/>
  <c r="M211" i="10"/>
  <c r="M212" i="10"/>
  <c r="M216" i="10"/>
  <c r="M217" i="10"/>
  <c r="M218" i="10"/>
  <c r="M219" i="10"/>
  <c r="M220" i="10"/>
  <c r="M221" i="10"/>
  <c r="M222" i="10"/>
  <c r="M223" i="10"/>
  <c r="M224" i="10"/>
  <c r="M225" i="10"/>
  <c r="M227" i="10"/>
  <c r="M228" i="10"/>
  <c r="M229" i="10"/>
  <c r="M230" i="10"/>
  <c r="M231" i="10"/>
  <c r="M232" i="10"/>
  <c r="M233" i="10"/>
  <c r="M234" i="10"/>
  <c r="M235" i="10"/>
  <c r="M236" i="10"/>
  <c r="M238" i="10"/>
  <c r="M239" i="10"/>
  <c r="M240" i="10"/>
  <c r="M241" i="10"/>
  <c r="M243" i="10"/>
  <c r="M244" i="10"/>
  <c r="M246" i="10"/>
  <c r="M247" i="10"/>
  <c r="M263" i="10"/>
  <c r="M264" i="10"/>
  <c r="M266" i="10"/>
  <c r="M267" i="10"/>
  <c r="M268" i="10"/>
  <c r="M269" i="10"/>
  <c r="M270" i="10"/>
  <c r="M271" i="10"/>
  <c r="M272" i="10"/>
  <c r="M273" i="10"/>
  <c r="M274" i="10"/>
  <c r="M276" i="10"/>
  <c r="M277" i="10"/>
  <c r="M278" i="10"/>
  <c r="M287" i="10"/>
  <c r="M288" i="10"/>
  <c r="M289" i="10"/>
  <c r="M290" i="10"/>
  <c r="M291" i="10"/>
  <c r="M292" i="10"/>
  <c r="M293" i="10"/>
  <c r="M294" i="10"/>
  <c r="M295" i="10"/>
  <c r="M296" i="10"/>
  <c r="M298" i="10"/>
  <c r="M299" i="10"/>
  <c r="M300" i="10"/>
  <c r="M301" i="10"/>
  <c r="M307" i="10"/>
  <c r="M311" i="10"/>
  <c r="M312" i="10"/>
  <c r="M314" i="10"/>
  <c r="M315" i="10"/>
  <c r="M316" i="10"/>
  <c r="M317" i="10"/>
  <c r="M318" i="10"/>
  <c r="M319" i="10"/>
  <c r="M320" i="10"/>
  <c r="M321" i="10"/>
  <c r="M322" i="10"/>
  <c r="M323" i="10"/>
  <c r="M324" i="10"/>
  <c r="M325" i="10"/>
  <c r="M326" i="10"/>
  <c r="M327" i="10"/>
  <c r="M328" i="10"/>
  <c r="M329" i="10"/>
  <c r="M330" i="10"/>
  <c r="M332" i="10"/>
  <c r="M333" i="10"/>
  <c r="M334" i="10"/>
  <c r="M335" i="10"/>
  <c r="M336" i="10"/>
  <c r="M337" i="10"/>
  <c r="M338" i="10"/>
  <c r="M339" i="10"/>
  <c r="M340" i="10"/>
  <c r="M341" i="10"/>
  <c r="M342" i="10"/>
  <c r="M345" i="10"/>
  <c r="M347" i="10"/>
  <c r="M348" i="10"/>
  <c r="M349" i="10"/>
  <c r="M350" i="10"/>
  <c r="M360" i="10"/>
  <c r="M361" i="10"/>
  <c r="M362" i="10"/>
  <c r="M363" i="10"/>
  <c r="M364" i="10"/>
  <c r="M367" i="10"/>
  <c r="M368" i="10"/>
  <c r="M374" i="10"/>
  <c r="M380" i="10"/>
  <c r="M382" i="10"/>
  <c r="M383" i="10"/>
  <c r="M384" i="10"/>
  <c r="M385" i="10"/>
  <c r="M388" i="10"/>
  <c r="M391" i="10"/>
  <c r="M392" i="10"/>
  <c r="M393" i="10"/>
  <c r="M395" i="10"/>
  <c r="M396" i="10"/>
  <c r="M397" i="10"/>
  <c r="M398" i="10"/>
  <c r="M399" i="10"/>
  <c r="M400" i="10"/>
  <c r="M401" i="10"/>
  <c r="M404" i="10"/>
  <c r="M405" i="10"/>
  <c r="M406" i="10"/>
  <c r="M407" i="10"/>
  <c r="M408" i="10"/>
  <c r="M409" i="10"/>
  <c r="M410" i="10"/>
  <c r="M411" i="10"/>
  <c r="M413" i="10"/>
  <c r="M414" i="10"/>
  <c r="M415" i="10"/>
  <c r="M416" i="10"/>
  <c r="M417" i="10"/>
  <c r="M418" i="10"/>
  <c r="M419" i="10"/>
  <c r="M420" i="10"/>
  <c r="M422" i="10"/>
  <c r="M423" i="10"/>
  <c r="M424" i="10"/>
  <c r="M425" i="10"/>
  <c r="M426" i="10"/>
  <c r="M427" i="10"/>
  <c r="M428" i="10"/>
  <c r="M429" i="10"/>
  <c r="M430" i="10"/>
  <c r="M431" i="10"/>
  <c r="M433" i="10"/>
  <c r="M434" i="10"/>
  <c r="M435" i="10"/>
  <c r="M436" i="10"/>
  <c r="M437" i="10"/>
  <c r="M438" i="10"/>
  <c r="M439" i="10"/>
  <c r="M440" i="10"/>
  <c r="M441" i="10"/>
  <c r="M442" i="10"/>
  <c r="M443" i="10"/>
  <c r="M444" i="10"/>
  <c r="M445" i="10"/>
  <c r="M446" i="10"/>
  <c r="M447" i="10"/>
  <c r="M448" i="10"/>
  <c r="M449" i="10"/>
  <c r="M450" i="10"/>
  <c r="M451" i="10"/>
  <c r="M452" i="10"/>
  <c r="M453" i="10"/>
  <c r="M454" i="10"/>
  <c r="M456" i="10"/>
  <c r="M457" i="10"/>
  <c r="M458" i="10"/>
  <c r="M460" i="10"/>
  <c r="M474" i="10"/>
  <c r="M477" i="10"/>
  <c r="M478" i="10"/>
  <c r="M479" i="10"/>
  <c r="M480" i="10"/>
  <c r="M481" i="10"/>
  <c r="M482" i="10"/>
  <c r="M483" i="10"/>
  <c r="M484" i="10"/>
  <c r="M487" i="10"/>
  <c r="M488" i="10"/>
  <c r="M489" i="10"/>
  <c r="M490" i="10"/>
  <c r="M492" i="10"/>
  <c r="M493" i="10"/>
  <c r="M494" i="10"/>
  <c r="M495" i="10"/>
  <c r="M496" i="10"/>
  <c r="M497" i="10"/>
  <c r="M499" i="10"/>
  <c r="M500" i="10"/>
  <c r="M501" i="10"/>
  <c r="M506" i="10"/>
  <c r="M514" i="10"/>
  <c r="M517" i="10"/>
  <c r="M520" i="10"/>
  <c r="M521" i="10"/>
  <c r="M522" i="10"/>
  <c r="M523" i="10"/>
  <c r="M524" i="10"/>
  <c r="M525" i="10"/>
  <c r="M526" i="10"/>
  <c r="M527" i="10"/>
  <c r="M528" i="10"/>
  <c r="M529" i="10"/>
  <c r="M530" i="10"/>
  <c r="M531" i="10"/>
  <c r="M532" i="10"/>
  <c r="M533" i="10"/>
  <c r="M534" i="10"/>
  <c r="M535" i="10"/>
  <c r="M536" i="10"/>
  <c r="M537" i="10"/>
  <c r="M540" i="10"/>
  <c r="M541" i="10"/>
  <c r="M542" i="10"/>
  <c r="M543" i="10"/>
  <c r="M544" i="10"/>
  <c r="M546" i="10"/>
  <c r="M547" i="10"/>
  <c r="M550" i="10"/>
  <c r="M551" i="10"/>
  <c r="M552" i="10"/>
  <c r="M553" i="10"/>
  <c r="M554" i="10"/>
  <c r="M555" i="10"/>
  <c r="M556" i="10"/>
  <c r="M557" i="10"/>
  <c r="M558" i="10"/>
  <c r="M559" i="10"/>
  <c r="M561" i="10"/>
  <c r="M562" i="10"/>
  <c r="M563" i="10"/>
  <c r="M565" i="10"/>
  <c r="M566" i="10"/>
  <c r="M567" i="10"/>
  <c r="M568" i="10"/>
  <c r="M572" i="10"/>
  <c r="M575" i="10"/>
  <c r="M577" i="10"/>
  <c r="M578" i="10"/>
  <c r="M579" i="10"/>
  <c r="M580" i="10"/>
  <c r="M581" i="10"/>
  <c r="M583" i="10"/>
  <c r="M585" i="10"/>
  <c r="M587" i="10"/>
  <c r="M588" i="10"/>
  <c r="M589" i="10"/>
  <c r="M590" i="10"/>
  <c r="M591" i="10"/>
  <c r="M592" i="10"/>
  <c r="M596" i="10"/>
  <c r="M597" i="10"/>
  <c r="M601" i="10"/>
  <c r="M602" i="10"/>
  <c r="M604" i="10"/>
  <c r="M605" i="10"/>
  <c r="M606" i="10"/>
  <c r="M607" i="10"/>
  <c r="M622" i="10"/>
  <c r="M623" i="10"/>
  <c r="M625" i="10"/>
  <c r="M626" i="10"/>
  <c r="M627" i="10"/>
  <c r="M628" i="10"/>
  <c r="M629" i="10"/>
  <c r="M630" i="10"/>
  <c r="M631" i="10"/>
  <c r="M632" i="10"/>
  <c r="M633" i="10"/>
  <c r="M634" i="10"/>
  <c r="M636" i="10"/>
  <c r="M640" i="10"/>
  <c r="M643" i="10"/>
  <c r="M644" i="10"/>
  <c r="M645" i="10"/>
  <c r="M646" i="10"/>
  <c r="M649" i="10"/>
  <c r="M650" i="10"/>
  <c r="M651" i="10"/>
  <c r="M652" i="10"/>
  <c r="M653" i="10"/>
  <c r="M655" i="10"/>
  <c r="C17" i="10"/>
  <c r="C18" i="10"/>
  <c r="C19" i="10"/>
  <c r="I17" i="10"/>
  <c r="J17" i="10" s="1"/>
  <c r="L17" i="10"/>
  <c r="M17" i="10"/>
  <c r="I18" i="10"/>
  <c r="J18" i="10" s="1"/>
  <c r="L18" i="10"/>
  <c r="M18" i="10"/>
  <c r="I19" i="10"/>
  <c r="J19" i="10" s="1"/>
  <c r="L19" i="10"/>
  <c r="M19" i="10"/>
  <c r="L6" i="10"/>
  <c r="L7" i="10"/>
  <c r="L8" i="10"/>
  <c r="L9" i="10"/>
  <c r="L10" i="10"/>
  <c r="L11" i="10"/>
  <c r="L12" i="10"/>
  <c r="L13" i="10"/>
  <c r="L14" i="10"/>
  <c r="L15" i="10"/>
  <c r="L32" i="10"/>
  <c r="L34" i="10"/>
  <c r="L38" i="10"/>
  <c r="L40" i="10"/>
  <c r="L41" i="10"/>
  <c r="L44" i="10"/>
  <c r="L45" i="10"/>
  <c r="L46" i="10"/>
  <c r="L50" i="10"/>
  <c r="L51" i="10"/>
  <c r="L53" i="10"/>
  <c r="L54" i="10"/>
  <c r="L55" i="10"/>
  <c r="L57" i="10"/>
  <c r="L58" i="10"/>
  <c r="L61" i="10"/>
  <c r="L63" i="10"/>
  <c r="L66" i="10"/>
  <c r="L70" i="10"/>
  <c r="L71" i="10"/>
  <c r="L72" i="10"/>
  <c r="L73" i="10"/>
  <c r="L74" i="10"/>
  <c r="L75" i="10"/>
  <c r="L76" i="10"/>
  <c r="L77" i="10"/>
  <c r="L78" i="10"/>
  <c r="L80" i="10"/>
  <c r="L81" i="10"/>
  <c r="L83" i="10"/>
  <c r="L84" i="10"/>
  <c r="L89" i="10"/>
  <c r="L90" i="10"/>
  <c r="L93" i="10"/>
  <c r="L104" i="10"/>
  <c r="L109" i="10"/>
  <c r="L110" i="10"/>
  <c r="L115" i="10"/>
  <c r="L117" i="10"/>
  <c r="L118" i="10"/>
  <c r="L119" i="10"/>
  <c r="L121" i="10"/>
  <c r="L122" i="10"/>
  <c r="L123" i="10"/>
  <c r="L126" i="10"/>
  <c r="L128" i="10"/>
  <c r="L129" i="10"/>
  <c r="L134" i="10"/>
  <c r="L135" i="10"/>
  <c r="L136" i="10"/>
  <c r="L139" i="10"/>
  <c r="L140" i="10"/>
  <c r="L142" i="10"/>
  <c r="L143" i="10"/>
  <c r="L145" i="10"/>
  <c r="L146" i="10"/>
  <c r="L147" i="10"/>
  <c r="L148" i="10"/>
  <c r="L149" i="10"/>
  <c r="L150" i="10"/>
  <c r="L151" i="10"/>
  <c r="L153" i="10"/>
  <c r="L154" i="10"/>
  <c r="L155" i="10"/>
  <c r="L159" i="10"/>
  <c r="L166" i="10"/>
  <c r="L169" i="10"/>
  <c r="L170" i="10"/>
  <c r="L171" i="10"/>
  <c r="L172" i="10"/>
  <c r="L173" i="10"/>
  <c r="L174" i="10"/>
  <c r="L175" i="10"/>
  <c r="L176" i="10"/>
  <c r="L177" i="10"/>
  <c r="L178" i="10"/>
  <c r="L180" i="10"/>
  <c r="L183" i="10"/>
  <c r="L184" i="10"/>
  <c r="L188" i="10"/>
  <c r="L189" i="10"/>
  <c r="L191" i="10"/>
  <c r="L193" i="10"/>
  <c r="L196" i="10"/>
  <c r="L199" i="10"/>
  <c r="L202" i="10"/>
  <c r="L203" i="10"/>
  <c r="L204" i="10"/>
  <c r="L205" i="10"/>
  <c r="L206" i="10"/>
  <c r="L208" i="10"/>
  <c r="L209" i="10"/>
  <c r="L213" i="10"/>
  <c r="L215" i="10"/>
  <c r="L226" i="10"/>
  <c r="L237" i="10"/>
  <c r="L242" i="10"/>
  <c r="L245" i="10"/>
  <c r="L248" i="10"/>
  <c r="L249" i="10"/>
  <c r="L250" i="10"/>
  <c r="L251" i="10"/>
  <c r="L252" i="10"/>
  <c r="L254" i="10"/>
  <c r="L255" i="10"/>
  <c r="L257" i="10"/>
  <c r="L258" i="10"/>
  <c r="L259" i="10"/>
  <c r="L262" i="10"/>
  <c r="L265" i="10"/>
  <c r="L275" i="10"/>
  <c r="L279" i="10"/>
  <c r="L280" i="10"/>
  <c r="L281" i="10"/>
  <c r="L282" i="10"/>
  <c r="L283" i="10"/>
  <c r="L286" i="10"/>
  <c r="L297" i="10"/>
  <c r="L302" i="10"/>
  <c r="L303" i="10"/>
  <c r="L304" i="10"/>
  <c r="L305" i="10"/>
  <c r="L306" i="10"/>
  <c r="L309" i="10"/>
  <c r="L310" i="10"/>
  <c r="L313" i="10"/>
  <c r="L331" i="10"/>
  <c r="L343" i="10"/>
  <c r="L344" i="10"/>
  <c r="L346" i="10"/>
  <c r="L351" i="10"/>
  <c r="L352" i="10"/>
  <c r="L353" i="10"/>
  <c r="L354" i="10"/>
  <c r="L355" i="10"/>
  <c r="L356" i="10"/>
  <c r="L358" i="10"/>
  <c r="L359" i="10"/>
  <c r="L365" i="10"/>
  <c r="L366" i="10"/>
  <c r="L369" i="10"/>
  <c r="L370" i="10"/>
  <c r="L373" i="10"/>
  <c r="L375" i="10"/>
  <c r="L376" i="10"/>
  <c r="L377" i="10"/>
  <c r="L378" i="10"/>
  <c r="L381" i="10"/>
  <c r="L387" i="10"/>
  <c r="L389" i="10"/>
  <c r="L390" i="10"/>
  <c r="L394" i="10"/>
  <c r="L402" i="10"/>
  <c r="L403" i="10"/>
  <c r="L412" i="10"/>
  <c r="L421" i="10"/>
  <c r="L432" i="10"/>
  <c r="L455" i="10"/>
  <c r="L459" i="10"/>
  <c r="L461" i="10"/>
  <c r="L462" i="10"/>
  <c r="L463" i="10"/>
  <c r="L465" i="10"/>
  <c r="L467" i="10"/>
  <c r="L468" i="10"/>
  <c r="L469" i="10"/>
  <c r="L470" i="10"/>
  <c r="L471" i="10"/>
  <c r="L473" i="10"/>
  <c r="L475" i="10"/>
  <c r="L476" i="10"/>
  <c r="L485" i="10"/>
  <c r="L486" i="10"/>
  <c r="L498" i="10"/>
  <c r="L503" i="10"/>
  <c r="L504" i="10"/>
  <c r="L505" i="10"/>
  <c r="L507" i="10"/>
  <c r="L508" i="10"/>
  <c r="L509" i="10"/>
  <c r="L511" i="10"/>
  <c r="L512" i="10"/>
  <c r="L513" i="10"/>
  <c r="L515" i="10"/>
  <c r="L516" i="10"/>
  <c r="L538" i="10"/>
  <c r="L539" i="10"/>
  <c r="L545" i="10"/>
  <c r="L549" i="10"/>
  <c r="L560" i="10"/>
  <c r="L564" i="10"/>
  <c r="L569" i="10"/>
  <c r="L570" i="10"/>
  <c r="L571" i="10"/>
  <c r="L573" i="10"/>
  <c r="L574" i="10"/>
  <c r="L584" i="10"/>
  <c r="L586" i="10"/>
  <c r="L593" i="10"/>
  <c r="L594" i="10"/>
  <c r="L595" i="10"/>
  <c r="L598" i="10"/>
  <c r="L599" i="10"/>
  <c r="L603" i="10"/>
  <c r="L609" i="10"/>
  <c r="L610" i="10"/>
  <c r="L611" i="10"/>
  <c r="L612" i="10"/>
  <c r="L613" i="10"/>
  <c r="L614" i="10"/>
  <c r="L615" i="10"/>
  <c r="L617" i="10"/>
  <c r="L618" i="10"/>
  <c r="L619" i="10"/>
  <c r="L620" i="10"/>
  <c r="L621" i="10"/>
  <c r="L635" i="10"/>
  <c r="L637" i="10"/>
  <c r="L638" i="10"/>
  <c r="L639" i="10"/>
  <c r="L642" i="10"/>
  <c r="L647" i="10"/>
  <c r="L648" i="10"/>
  <c r="J3" i="10"/>
  <c r="J5" i="10"/>
  <c r="J16" i="10"/>
  <c r="I6" i="10"/>
  <c r="J6" i="10" s="1"/>
  <c r="I7" i="10"/>
  <c r="J7" i="10" s="1"/>
  <c r="I8" i="10"/>
  <c r="J8" i="10" s="1"/>
  <c r="I9" i="10"/>
  <c r="J9" i="10" s="1"/>
  <c r="I10" i="10"/>
  <c r="J10" i="10" s="1"/>
  <c r="I11" i="10"/>
  <c r="J11" i="10" s="1"/>
  <c r="I12" i="10"/>
  <c r="J12" i="10" s="1"/>
  <c r="I13" i="10"/>
  <c r="J13" i="10" s="1"/>
  <c r="I14" i="10"/>
  <c r="J14" i="10" s="1"/>
  <c r="I15" i="10"/>
  <c r="J15" i="10" s="1"/>
  <c r="J20" i="10"/>
  <c r="J31" i="10"/>
  <c r="I32" i="10"/>
  <c r="J32" i="10" s="1"/>
  <c r="I34" i="10"/>
  <c r="J34" i="10" s="1"/>
  <c r="I38" i="10"/>
  <c r="J38" i="10" s="1"/>
  <c r="I40" i="10"/>
  <c r="J40" i="10" s="1"/>
  <c r="I41" i="10"/>
  <c r="J41" i="10" s="1"/>
  <c r="I44" i="10"/>
  <c r="J44" i="10" s="1"/>
  <c r="I45" i="10"/>
  <c r="J45" i="10" s="1"/>
  <c r="I46" i="10"/>
  <c r="J46" i="10" s="1"/>
  <c r="I50" i="10"/>
  <c r="J50" i="10" s="1"/>
  <c r="I51" i="10"/>
  <c r="J51" i="10" s="1"/>
  <c r="I53" i="10"/>
  <c r="J53" i="10" s="1"/>
  <c r="I54" i="10"/>
  <c r="J54" i="10" s="1"/>
  <c r="I55" i="10"/>
  <c r="J55" i="10" s="1"/>
  <c r="I57" i="10"/>
  <c r="J57" i="10" s="1"/>
  <c r="I58" i="10"/>
  <c r="J58" i="10" s="1"/>
  <c r="I61" i="10"/>
  <c r="J61" i="10" s="1"/>
  <c r="I63" i="10"/>
  <c r="J63" i="10" s="1"/>
  <c r="I66" i="10"/>
  <c r="J66" i="10" s="1"/>
  <c r="I70" i="10"/>
  <c r="J70" i="10" s="1"/>
  <c r="I71" i="10"/>
  <c r="J71" i="10" s="1"/>
  <c r="I72" i="10"/>
  <c r="J72" i="10" s="1"/>
  <c r="I73" i="10"/>
  <c r="J73" i="10" s="1"/>
  <c r="I74" i="10"/>
  <c r="J74" i="10" s="1"/>
  <c r="I75" i="10"/>
  <c r="J75" i="10" s="1"/>
  <c r="I76" i="10"/>
  <c r="J76" i="10" s="1"/>
  <c r="I77" i="10"/>
  <c r="J77" i="10" s="1"/>
  <c r="I78" i="10"/>
  <c r="J78" i="10" s="1"/>
  <c r="I80" i="10"/>
  <c r="J80" i="10" s="1"/>
  <c r="I81" i="10"/>
  <c r="J81" i="10" s="1"/>
  <c r="I83" i="10"/>
  <c r="J83" i="10" s="1"/>
  <c r="I84" i="10"/>
  <c r="J84" i="10" s="1"/>
  <c r="I89" i="10"/>
  <c r="J89" i="10" s="1"/>
  <c r="I90" i="10"/>
  <c r="J90" i="10" s="1"/>
  <c r="I93" i="10"/>
  <c r="J93" i="10" s="1"/>
  <c r="I104" i="10"/>
  <c r="J104" i="10" s="1"/>
  <c r="I109" i="10"/>
  <c r="J109" i="10" s="1"/>
  <c r="I110" i="10"/>
  <c r="J110" i="10" s="1"/>
  <c r="I115" i="10"/>
  <c r="J115" i="10" s="1"/>
  <c r="I117" i="10"/>
  <c r="J117" i="10" s="1"/>
  <c r="I118" i="10"/>
  <c r="J118" i="10" s="1"/>
  <c r="I119" i="10"/>
  <c r="J119" i="10" s="1"/>
  <c r="I121" i="10"/>
  <c r="J121" i="10" s="1"/>
  <c r="I122" i="10"/>
  <c r="J122" i="10" s="1"/>
  <c r="I123" i="10"/>
  <c r="J123" i="10" s="1"/>
  <c r="I126" i="10"/>
  <c r="J126" i="10" s="1"/>
  <c r="I128" i="10"/>
  <c r="J128" i="10" s="1"/>
  <c r="I129" i="10"/>
  <c r="J129" i="10" s="1"/>
  <c r="I134" i="10"/>
  <c r="J134" i="10" s="1"/>
  <c r="I135" i="10"/>
  <c r="J135" i="10" s="1"/>
  <c r="I136" i="10"/>
  <c r="J136" i="10" s="1"/>
  <c r="I139" i="10"/>
  <c r="J139" i="10" s="1"/>
  <c r="I140" i="10"/>
  <c r="J140" i="10" s="1"/>
  <c r="I142" i="10"/>
  <c r="J142" i="10" s="1"/>
  <c r="I143" i="10"/>
  <c r="J143" i="10" s="1"/>
  <c r="I145" i="10"/>
  <c r="J145" i="10" s="1"/>
  <c r="I146" i="10"/>
  <c r="J146" i="10" s="1"/>
  <c r="I147" i="10"/>
  <c r="J147" i="10" s="1"/>
  <c r="I148" i="10"/>
  <c r="J148" i="10" s="1"/>
  <c r="I149" i="10"/>
  <c r="J149" i="10" s="1"/>
  <c r="I150" i="10"/>
  <c r="J150" i="10" s="1"/>
  <c r="I151" i="10"/>
  <c r="J151" i="10" s="1"/>
  <c r="I153" i="10"/>
  <c r="J153" i="10" s="1"/>
  <c r="I154" i="10"/>
  <c r="J154" i="10" s="1"/>
  <c r="I155" i="10"/>
  <c r="J155" i="10" s="1"/>
  <c r="I159" i="10"/>
  <c r="J159" i="10" s="1"/>
  <c r="I166" i="10"/>
  <c r="J166" i="10" s="1"/>
  <c r="I169" i="10"/>
  <c r="J169" i="10" s="1"/>
  <c r="I170" i="10"/>
  <c r="J170" i="10" s="1"/>
  <c r="I171" i="10"/>
  <c r="J171" i="10" s="1"/>
  <c r="I172" i="10"/>
  <c r="J172" i="10" s="1"/>
  <c r="I173" i="10"/>
  <c r="J173" i="10" s="1"/>
  <c r="I174" i="10"/>
  <c r="J174" i="10" s="1"/>
  <c r="I175" i="10"/>
  <c r="J175" i="10" s="1"/>
  <c r="I176" i="10"/>
  <c r="J176" i="10" s="1"/>
  <c r="I177" i="10"/>
  <c r="J177" i="10" s="1"/>
  <c r="I178" i="10"/>
  <c r="J178" i="10" s="1"/>
  <c r="I180" i="10"/>
  <c r="J180" i="10" s="1"/>
  <c r="I183" i="10"/>
  <c r="J183" i="10" s="1"/>
  <c r="I184" i="10"/>
  <c r="J184" i="10" s="1"/>
  <c r="I188" i="10"/>
  <c r="J188" i="10" s="1"/>
  <c r="I189" i="10"/>
  <c r="J189" i="10" s="1"/>
  <c r="I191" i="10"/>
  <c r="J191" i="10" s="1"/>
  <c r="I193" i="10"/>
  <c r="J193" i="10" s="1"/>
  <c r="I196" i="10"/>
  <c r="J196" i="10" s="1"/>
  <c r="I199" i="10"/>
  <c r="J199" i="10" s="1"/>
  <c r="I202" i="10"/>
  <c r="J202" i="10" s="1"/>
  <c r="I203" i="10"/>
  <c r="J203" i="10" s="1"/>
  <c r="I204" i="10"/>
  <c r="J204" i="10" s="1"/>
  <c r="I205" i="10"/>
  <c r="J205" i="10" s="1"/>
  <c r="I206" i="10"/>
  <c r="J206" i="10" s="1"/>
  <c r="I208" i="10"/>
  <c r="J208" i="10" s="1"/>
  <c r="I209" i="10"/>
  <c r="J209" i="10" s="1"/>
  <c r="I213" i="10"/>
  <c r="J213" i="10" s="1"/>
  <c r="I215" i="10"/>
  <c r="J215" i="10" s="1"/>
  <c r="I226" i="10"/>
  <c r="J226" i="10" s="1"/>
  <c r="I237" i="10"/>
  <c r="J237" i="10" s="1"/>
  <c r="I242" i="10"/>
  <c r="J242" i="10" s="1"/>
  <c r="I245" i="10"/>
  <c r="J245" i="10" s="1"/>
  <c r="I248" i="10"/>
  <c r="J248" i="10" s="1"/>
  <c r="I249" i="10"/>
  <c r="J249" i="10" s="1"/>
  <c r="I250" i="10"/>
  <c r="J250" i="10" s="1"/>
  <c r="I251" i="10"/>
  <c r="J251" i="10" s="1"/>
  <c r="I252" i="10"/>
  <c r="J252" i="10" s="1"/>
  <c r="I254" i="10"/>
  <c r="J254" i="10" s="1"/>
  <c r="I255" i="10"/>
  <c r="J255" i="10" s="1"/>
  <c r="I257" i="10"/>
  <c r="J257" i="10" s="1"/>
  <c r="I258" i="10"/>
  <c r="J258" i="10" s="1"/>
  <c r="I259" i="10"/>
  <c r="J259" i="10" s="1"/>
  <c r="I262" i="10"/>
  <c r="J262" i="10" s="1"/>
  <c r="I265" i="10"/>
  <c r="J265" i="10" s="1"/>
  <c r="I275" i="10"/>
  <c r="J275" i="10" s="1"/>
  <c r="I279" i="10"/>
  <c r="J279" i="10" s="1"/>
  <c r="I280" i="10"/>
  <c r="J280" i="10" s="1"/>
  <c r="I281" i="10"/>
  <c r="J281" i="10" s="1"/>
  <c r="I282" i="10"/>
  <c r="J282" i="10" s="1"/>
  <c r="I283" i="10"/>
  <c r="J283" i="10" s="1"/>
  <c r="I286" i="10"/>
  <c r="J286" i="10" s="1"/>
  <c r="I297" i="10"/>
  <c r="J297" i="10" s="1"/>
  <c r="I302" i="10"/>
  <c r="J302" i="10" s="1"/>
  <c r="I303" i="10"/>
  <c r="J303" i="10" s="1"/>
  <c r="I304" i="10"/>
  <c r="J304" i="10" s="1"/>
  <c r="I305" i="10"/>
  <c r="J305" i="10" s="1"/>
  <c r="I306" i="10"/>
  <c r="J306" i="10" s="1"/>
  <c r="I309" i="10"/>
  <c r="J309" i="10" s="1"/>
  <c r="I310" i="10"/>
  <c r="J310" i="10" s="1"/>
  <c r="I313" i="10"/>
  <c r="J313" i="10" s="1"/>
  <c r="I331" i="10"/>
  <c r="J331" i="10" s="1"/>
  <c r="I343" i="10"/>
  <c r="J343" i="10" s="1"/>
  <c r="I344" i="10"/>
  <c r="J344" i="10" s="1"/>
  <c r="I346" i="10"/>
  <c r="J346" i="10" s="1"/>
  <c r="I351" i="10"/>
  <c r="J351" i="10" s="1"/>
  <c r="I352" i="10"/>
  <c r="J352" i="10" s="1"/>
  <c r="I353" i="10"/>
  <c r="J353" i="10" s="1"/>
  <c r="I354" i="10"/>
  <c r="J354" i="10" s="1"/>
  <c r="I355" i="10"/>
  <c r="J355" i="10" s="1"/>
  <c r="I356" i="10"/>
  <c r="J356" i="10" s="1"/>
  <c r="I358" i="10"/>
  <c r="J358" i="10" s="1"/>
  <c r="I359" i="10"/>
  <c r="J359" i="10" s="1"/>
  <c r="I365" i="10"/>
  <c r="J365" i="10" s="1"/>
  <c r="I366" i="10"/>
  <c r="J366" i="10" s="1"/>
  <c r="I369" i="10"/>
  <c r="J369" i="10" s="1"/>
  <c r="I370" i="10"/>
  <c r="J370" i="10" s="1"/>
  <c r="I373" i="10"/>
  <c r="J373" i="10" s="1"/>
  <c r="I375" i="10"/>
  <c r="J375" i="10" s="1"/>
  <c r="I376" i="10"/>
  <c r="J376" i="10" s="1"/>
  <c r="I377" i="10"/>
  <c r="J377" i="10" s="1"/>
  <c r="I378" i="10"/>
  <c r="J378" i="10" s="1"/>
  <c r="I381" i="10"/>
  <c r="J381" i="10" s="1"/>
  <c r="I387" i="10"/>
  <c r="J387" i="10" s="1"/>
  <c r="I389" i="10"/>
  <c r="J389" i="10" s="1"/>
  <c r="I390" i="10"/>
  <c r="J390" i="10" s="1"/>
  <c r="I394" i="10"/>
  <c r="J394" i="10" s="1"/>
  <c r="I402" i="10"/>
  <c r="J402" i="10" s="1"/>
  <c r="I403" i="10"/>
  <c r="J403" i="10" s="1"/>
  <c r="I412" i="10"/>
  <c r="J412" i="10" s="1"/>
  <c r="I421" i="10"/>
  <c r="J421" i="10" s="1"/>
  <c r="I432" i="10"/>
  <c r="J432" i="10" s="1"/>
  <c r="I455" i="10"/>
  <c r="J455" i="10" s="1"/>
  <c r="I459" i="10"/>
  <c r="J459" i="10" s="1"/>
  <c r="I461" i="10"/>
  <c r="J461" i="10" s="1"/>
  <c r="I462" i="10"/>
  <c r="J462" i="10" s="1"/>
  <c r="I463" i="10"/>
  <c r="J463" i="10" s="1"/>
  <c r="I465" i="10"/>
  <c r="J465" i="10" s="1"/>
  <c r="I467" i="10"/>
  <c r="J467" i="10" s="1"/>
  <c r="I468" i="10"/>
  <c r="J468" i="10" s="1"/>
  <c r="I469" i="10"/>
  <c r="J469" i="10" s="1"/>
  <c r="I470" i="10"/>
  <c r="J470" i="10" s="1"/>
  <c r="I471" i="10"/>
  <c r="J471" i="10" s="1"/>
  <c r="I473" i="10"/>
  <c r="J473" i="10" s="1"/>
  <c r="I475" i="10"/>
  <c r="J475" i="10" s="1"/>
  <c r="I476" i="10"/>
  <c r="J476" i="10" s="1"/>
  <c r="I485" i="10"/>
  <c r="J485" i="10" s="1"/>
  <c r="I486" i="10"/>
  <c r="J486" i="10" s="1"/>
  <c r="I498" i="10"/>
  <c r="J498" i="10" s="1"/>
  <c r="I503" i="10"/>
  <c r="J503" i="10" s="1"/>
  <c r="I504" i="10"/>
  <c r="J504" i="10" s="1"/>
  <c r="I505" i="10"/>
  <c r="J505" i="10" s="1"/>
  <c r="I507" i="10"/>
  <c r="J507" i="10" s="1"/>
  <c r="I508" i="10"/>
  <c r="J508" i="10" s="1"/>
  <c r="I509" i="10"/>
  <c r="J509" i="10" s="1"/>
  <c r="I511" i="10"/>
  <c r="J511" i="10" s="1"/>
  <c r="I512" i="10"/>
  <c r="J512" i="10" s="1"/>
  <c r="I513" i="10"/>
  <c r="J513" i="10" s="1"/>
  <c r="I515" i="10"/>
  <c r="J515" i="10" s="1"/>
  <c r="I516" i="10"/>
  <c r="J516" i="10" s="1"/>
  <c r="I538" i="10"/>
  <c r="J538" i="10" s="1"/>
  <c r="I539" i="10"/>
  <c r="J539" i="10" s="1"/>
  <c r="I545" i="10"/>
  <c r="J545" i="10" s="1"/>
  <c r="I549" i="10"/>
  <c r="J549" i="10" s="1"/>
  <c r="I560" i="10"/>
  <c r="J560" i="10" s="1"/>
  <c r="I564" i="10"/>
  <c r="J564" i="10" s="1"/>
  <c r="I569" i="10"/>
  <c r="J569" i="10" s="1"/>
  <c r="I570" i="10"/>
  <c r="J570" i="10" s="1"/>
  <c r="I571" i="10"/>
  <c r="J571" i="10" s="1"/>
  <c r="I573" i="10"/>
  <c r="J573" i="10" s="1"/>
  <c r="I574" i="10"/>
  <c r="J574" i="10" s="1"/>
  <c r="I584" i="10"/>
  <c r="J584" i="10" s="1"/>
  <c r="I586" i="10"/>
  <c r="J586" i="10" s="1"/>
  <c r="I593" i="10"/>
  <c r="J593" i="10" s="1"/>
  <c r="I594" i="10"/>
  <c r="J594" i="10" s="1"/>
  <c r="I595" i="10"/>
  <c r="J595" i="10" s="1"/>
  <c r="I598" i="10"/>
  <c r="J598" i="10" s="1"/>
  <c r="I599" i="10"/>
  <c r="J599" i="10" s="1"/>
  <c r="I603" i="10"/>
  <c r="J603" i="10" s="1"/>
  <c r="I609" i="10"/>
  <c r="J609" i="10" s="1"/>
  <c r="I610" i="10"/>
  <c r="J610" i="10" s="1"/>
  <c r="I611" i="10"/>
  <c r="J611" i="10" s="1"/>
  <c r="I612" i="10"/>
  <c r="J612" i="10" s="1"/>
  <c r="I613" i="10"/>
  <c r="J613" i="10" s="1"/>
  <c r="I614" i="10"/>
  <c r="J614" i="10" s="1"/>
  <c r="I615" i="10"/>
  <c r="J615" i="10" s="1"/>
  <c r="I617" i="10"/>
  <c r="J617" i="10" s="1"/>
  <c r="I618" i="10"/>
  <c r="J618" i="10" s="1"/>
  <c r="I619" i="10"/>
  <c r="J619" i="10" s="1"/>
  <c r="I620" i="10"/>
  <c r="J620" i="10" s="1"/>
  <c r="I621" i="10"/>
  <c r="J621" i="10" s="1"/>
  <c r="I635" i="10"/>
  <c r="J635" i="10" s="1"/>
  <c r="I637" i="10"/>
  <c r="J637" i="10" s="1"/>
  <c r="I638" i="10"/>
  <c r="J638" i="10" s="1"/>
  <c r="I639" i="10"/>
  <c r="J639" i="10" s="1"/>
  <c r="I642" i="10"/>
  <c r="J642" i="10" s="1"/>
  <c r="I647" i="10"/>
  <c r="J647" i="10" s="1"/>
  <c r="I648" i="10"/>
  <c r="J648" i="10" s="1"/>
  <c r="J4" i="10"/>
  <c r="H3" i="22"/>
  <c r="H4" i="22"/>
  <c r="H5" i="22"/>
  <c r="H6" i="22"/>
  <c r="H7" i="22"/>
  <c r="H8" i="22"/>
  <c r="H9" i="22"/>
  <c r="H10" i="22"/>
  <c r="H11" i="22"/>
  <c r="H12" i="22"/>
  <c r="H13" i="22"/>
  <c r="H14" i="22"/>
  <c r="H15" i="22"/>
  <c r="H16" i="22"/>
  <c r="H17" i="22"/>
  <c r="H18" i="22"/>
  <c r="H19" i="22"/>
  <c r="H20" i="22"/>
  <c r="H21" i="22"/>
  <c r="H22" i="22"/>
  <c r="H23" i="22"/>
  <c r="H24" i="22"/>
  <c r="H25" i="22"/>
  <c r="H26" i="22"/>
  <c r="H27" i="22"/>
  <c r="H28" i="22"/>
  <c r="H29" i="22"/>
  <c r="H30" i="22"/>
  <c r="H31" i="22"/>
  <c r="H32" i="22"/>
  <c r="H33" i="22"/>
  <c r="H34" i="22"/>
  <c r="H35" i="22"/>
  <c r="H36" i="22"/>
  <c r="H37" i="22"/>
  <c r="H38" i="22"/>
  <c r="H39" i="22"/>
  <c r="H40" i="22"/>
  <c r="H41" i="22"/>
  <c r="H42" i="22"/>
  <c r="H43" i="22"/>
  <c r="H44" i="22"/>
  <c r="H45" i="22"/>
  <c r="H46" i="22"/>
  <c r="H47" i="22"/>
  <c r="H48" i="22"/>
  <c r="H49" i="22"/>
  <c r="H50" i="22"/>
  <c r="H51" i="22"/>
  <c r="H52" i="22"/>
  <c r="H53" i="22"/>
  <c r="H54" i="22"/>
  <c r="H55" i="22"/>
  <c r="H56" i="22"/>
  <c r="H57" i="22"/>
  <c r="H58" i="22"/>
  <c r="H59" i="22"/>
  <c r="H60" i="22"/>
  <c r="H61" i="22"/>
  <c r="H62" i="22"/>
  <c r="H63" i="22"/>
  <c r="H64" i="22"/>
  <c r="H65" i="22"/>
  <c r="H66" i="22"/>
  <c r="H67" i="22"/>
  <c r="H68" i="22"/>
  <c r="H69" i="22"/>
  <c r="H70" i="22"/>
  <c r="H71" i="22"/>
  <c r="H72" i="22"/>
  <c r="H73" i="22"/>
  <c r="H74" i="22"/>
  <c r="H75" i="22"/>
  <c r="H76" i="22"/>
  <c r="H77" i="22"/>
  <c r="H78" i="22"/>
  <c r="H79" i="22"/>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H105" i="22"/>
  <c r="H106" i="22"/>
  <c r="H107" i="22"/>
  <c r="H108" i="22"/>
  <c r="H109" i="22"/>
  <c r="H110" i="22"/>
  <c r="H111" i="22"/>
  <c r="H112" i="22"/>
  <c r="H113" i="22"/>
  <c r="H114" i="22"/>
  <c r="H115" i="22"/>
  <c r="H116" i="22"/>
  <c r="H117" i="22"/>
  <c r="H118" i="22"/>
  <c r="H119" i="22"/>
  <c r="H120" i="22"/>
  <c r="H121" i="22"/>
  <c r="H122" i="22"/>
  <c r="H123" i="22"/>
  <c r="H124" i="22"/>
  <c r="H125" i="22"/>
  <c r="H126" i="22"/>
  <c r="H127" i="22"/>
  <c r="H128" i="22"/>
  <c r="H129" i="22"/>
  <c r="H130" i="22"/>
  <c r="H131" i="22"/>
  <c r="H132" i="22"/>
  <c r="H133" i="22"/>
  <c r="H134" i="22"/>
  <c r="H135" i="22"/>
  <c r="H136" i="22"/>
  <c r="H137" i="22"/>
  <c r="H138" i="22"/>
  <c r="H139" i="22"/>
  <c r="H140" i="22"/>
  <c r="H141" i="22"/>
  <c r="H142" i="22"/>
  <c r="H143" i="22"/>
  <c r="H144" i="22"/>
  <c r="H145" i="22"/>
  <c r="H146" i="22"/>
  <c r="H147" i="22"/>
  <c r="H148" i="22"/>
  <c r="H149" i="22"/>
  <c r="H150" i="22"/>
  <c r="H151" i="22"/>
  <c r="H152" i="22"/>
  <c r="H153" i="22"/>
  <c r="H154" i="22"/>
  <c r="H155" i="22"/>
  <c r="H156" i="22"/>
  <c r="H157" i="22"/>
  <c r="H158" i="22"/>
  <c r="H159" i="22"/>
  <c r="H160" i="22"/>
  <c r="H161" i="22"/>
  <c r="H162" i="22"/>
  <c r="H163" i="22"/>
  <c r="H164" i="22"/>
  <c r="H165" i="22"/>
  <c r="H166" i="22"/>
  <c r="H167" i="22"/>
  <c r="H168" i="22"/>
  <c r="H169" i="22"/>
  <c r="H170" i="22"/>
  <c r="H171" i="22"/>
  <c r="H172" i="22"/>
  <c r="H173" i="22"/>
  <c r="H174" i="22"/>
  <c r="H175" i="22"/>
  <c r="H176" i="22"/>
  <c r="H177" i="22"/>
  <c r="H178" i="22"/>
  <c r="H179" i="22"/>
  <c r="H180" i="22"/>
  <c r="H181" i="22"/>
  <c r="H182" i="22"/>
  <c r="H183" i="22"/>
  <c r="H184" i="22"/>
  <c r="H185" i="22"/>
  <c r="H186" i="22"/>
  <c r="H187" i="22"/>
  <c r="H188" i="22"/>
  <c r="H189" i="22"/>
  <c r="H190" i="22"/>
  <c r="H191" i="22"/>
  <c r="H192" i="22"/>
  <c r="H193" i="22"/>
  <c r="H194" i="22"/>
  <c r="H195" i="22"/>
  <c r="H196" i="22"/>
  <c r="H197" i="22"/>
  <c r="H198" i="22"/>
  <c r="H199" i="22"/>
  <c r="H200" i="22"/>
  <c r="H201" i="22"/>
  <c r="H202" i="22"/>
  <c r="H203" i="22"/>
  <c r="H204" i="22"/>
  <c r="H205" i="22"/>
  <c r="H206" i="22"/>
  <c r="H207" i="22"/>
  <c r="H208" i="22"/>
  <c r="H209" i="22"/>
  <c r="H210" i="22"/>
  <c r="H211" i="22"/>
  <c r="H212" i="22"/>
  <c r="H213" i="22"/>
  <c r="H214" i="22"/>
  <c r="H215" i="22"/>
  <c r="H216" i="22"/>
  <c r="H217" i="22"/>
  <c r="H218" i="22"/>
  <c r="H219" i="22"/>
  <c r="H220" i="22"/>
  <c r="H221" i="22"/>
  <c r="H222" i="22"/>
  <c r="H223" i="22"/>
  <c r="H224" i="22"/>
  <c r="H225" i="22"/>
  <c r="H226" i="22"/>
  <c r="H227" i="22"/>
  <c r="H228" i="22"/>
  <c r="H229" i="22"/>
  <c r="H230" i="22"/>
  <c r="H231" i="22"/>
  <c r="H232" i="22"/>
  <c r="H233" i="22"/>
  <c r="H234" i="22"/>
  <c r="H235" i="22"/>
  <c r="H236" i="22"/>
  <c r="H237" i="22"/>
  <c r="H238" i="22"/>
  <c r="H239" i="22"/>
  <c r="H240" i="22"/>
  <c r="H241" i="22"/>
  <c r="H242" i="22"/>
  <c r="H243" i="22"/>
  <c r="H244" i="22"/>
  <c r="H245" i="22"/>
  <c r="H246" i="22"/>
  <c r="H247" i="22"/>
  <c r="H248" i="22"/>
  <c r="H249" i="22"/>
  <c r="H250" i="22"/>
  <c r="H251" i="22"/>
  <c r="H252" i="22"/>
  <c r="H253" i="22"/>
  <c r="H254" i="22"/>
  <c r="H255" i="22"/>
  <c r="H256" i="22"/>
  <c r="H257" i="22"/>
  <c r="H258" i="22"/>
  <c r="H259" i="22"/>
  <c r="H260" i="22"/>
  <c r="H261" i="22"/>
  <c r="H262" i="22"/>
  <c r="H263" i="22"/>
  <c r="H264" i="22"/>
  <c r="H265" i="22"/>
  <c r="H266" i="22"/>
  <c r="H267" i="22"/>
  <c r="H268" i="22"/>
  <c r="H269" i="22"/>
  <c r="H270" i="22"/>
  <c r="H271" i="22"/>
  <c r="H272" i="22"/>
  <c r="H273" i="22"/>
  <c r="H274" i="22"/>
  <c r="H275" i="22"/>
  <c r="H276" i="22"/>
  <c r="H277" i="22"/>
  <c r="H278" i="22"/>
  <c r="H279" i="22"/>
  <c r="H280" i="22"/>
  <c r="H281" i="22"/>
  <c r="H282" i="22"/>
  <c r="H283" i="22"/>
  <c r="H284" i="22"/>
  <c r="H285" i="22"/>
  <c r="H286" i="22"/>
  <c r="H287" i="22"/>
  <c r="H288" i="22"/>
  <c r="H289" i="22"/>
  <c r="H290" i="22"/>
  <c r="H291" i="22"/>
  <c r="H292" i="22"/>
  <c r="H293" i="22"/>
  <c r="H294" i="22"/>
  <c r="H295" i="22"/>
  <c r="H296" i="22"/>
  <c r="H297" i="22"/>
  <c r="H298" i="22"/>
  <c r="H299" i="22"/>
  <c r="H300" i="22"/>
  <c r="H301" i="22"/>
  <c r="H302" i="22"/>
  <c r="H303" i="22"/>
  <c r="H304" i="22"/>
  <c r="H305" i="22"/>
  <c r="H306" i="22"/>
  <c r="H307" i="22"/>
  <c r="H308" i="22"/>
  <c r="H309" i="22"/>
  <c r="H310" i="22"/>
  <c r="H311" i="22"/>
  <c r="H312" i="22"/>
  <c r="H313" i="22"/>
  <c r="H314" i="22"/>
  <c r="H315" i="22"/>
  <c r="H316" i="22"/>
  <c r="H317" i="22"/>
  <c r="H318" i="22"/>
  <c r="H319" i="22"/>
  <c r="H320" i="22"/>
  <c r="H321" i="22"/>
  <c r="H322" i="22"/>
  <c r="H323" i="22"/>
  <c r="H324" i="22"/>
  <c r="H325" i="22"/>
  <c r="H326" i="22"/>
  <c r="H327" i="22"/>
  <c r="H328" i="22"/>
  <c r="H329" i="22"/>
  <c r="H330" i="22"/>
  <c r="H331" i="22"/>
  <c r="H332" i="22"/>
  <c r="H333" i="22"/>
  <c r="H334" i="22"/>
  <c r="H335" i="22"/>
  <c r="H336" i="22"/>
  <c r="H337" i="22"/>
  <c r="H338" i="22"/>
  <c r="H339" i="22"/>
  <c r="H340" i="22"/>
  <c r="H341" i="22"/>
  <c r="H342" i="22"/>
  <c r="H343" i="22"/>
  <c r="H344" i="22"/>
  <c r="H345" i="22"/>
  <c r="H346" i="22"/>
  <c r="H347" i="22"/>
  <c r="H348" i="22"/>
  <c r="H349" i="22"/>
  <c r="H350" i="22"/>
  <c r="H351" i="22"/>
  <c r="H352" i="22"/>
  <c r="H353" i="22"/>
  <c r="H354" i="22"/>
  <c r="H355" i="22"/>
  <c r="H356" i="22"/>
  <c r="H357" i="22"/>
  <c r="H358" i="22"/>
  <c r="H359" i="22"/>
  <c r="H360" i="22"/>
  <c r="H361" i="22"/>
  <c r="H362" i="22"/>
  <c r="H363" i="22"/>
  <c r="H364" i="22"/>
  <c r="H365" i="22"/>
  <c r="H366" i="22"/>
  <c r="H367" i="22"/>
  <c r="H368" i="22"/>
  <c r="H369" i="22"/>
  <c r="H370" i="22"/>
  <c r="H371" i="22"/>
  <c r="H372" i="22"/>
  <c r="H373" i="22"/>
  <c r="H374" i="22"/>
  <c r="H375" i="22"/>
  <c r="H376" i="22"/>
  <c r="H377" i="22"/>
  <c r="H378" i="22"/>
  <c r="H379" i="22"/>
  <c r="H380" i="22"/>
  <c r="H381" i="22"/>
  <c r="H382" i="22"/>
  <c r="H383" i="22"/>
  <c r="H384" i="22"/>
  <c r="H385" i="22"/>
  <c r="H386" i="22"/>
  <c r="H387" i="22"/>
  <c r="H388" i="22"/>
  <c r="H389" i="22"/>
  <c r="H390" i="22"/>
  <c r="H391" i="22"/>
  <c r="H392" i="22"/>
  <c r="H393" i="22"/>
  <c r="H394" i="22"/>
  <c r="H395" i="22"/>
  <c r="H396" i="22"/>
  <c r="H397" i="22"/>
  <c r="H398" i="22"/>
  <c r="H399" i="22"/>
  <c r="H400" i="22"/>
  <c r="H401" i="22"/>
  <c r="H402" i="22"/>
  <c r="H403" i="22"/>
  <c r="H404" i="22"/>
  <c r="H405" i="22"/>
  <c r="H406" i="22"/>
  <c r="H407" i="22"/>
  <c r="H408" i="22"/>
  <c r="H409" i="22"/>
  <c r="H410" i="22"/>
  <c r="H411" i="22"/>
  <c r="H412" i="22"/>
  <c r="H413" i="22"/>
  <c r="H414" i="22"/>
  <c r="H415" i="22"/>
  <c r="H416" i="22"/>
  <c r="H417" i="22"/>
  <c r="H418" i="22"/>
  <c r="H419" i="22"/>
  <c r="H420" i="22"/>
  <c r="H421" i="22"/>
  <c r="H422" i="22"/>
  <c r="H423" i="22"/>
  <c r="H424" i="22"/>
  <c r="H425" i="22"/>
  <c r="H426" i="22"/>
  <c r="H427" i="22"/>
  <c r="H428" i="22"/>
  <c r="H429" i="22"/>
  <c r="H430" i="22"/>
  <c r="H431" i="22"/>
  <c r="H432" i="22"/>
  <c r="H433" i="22"/>
  <c r="H434" i="22"/>
  <c r="H435" i="22"/>
  <c r="H436" i="22"/>
  <c r="H437" i="22"/>
  <c r="H438" i="22"/>
  <c r="H439" i="22"/>
  <c r="H440" i="22"/>
  <c r="H441" i="22"/>
  <c r="H442" i="22"/>
  <c r="H443" i="22"/>
  <c r="H444" i="22"/>
  <c r="H445" i="22"/>
  <c r="H446" i="22"/>
  <c r="H447" i="22"/>
  <c r="H448" i="22"/>
  <c r="H449" i="22"/>
  <c r="H450" i="22"/>
  <c r="H451" i="22"/>
  <c r="H452" i="22"/>
  <c r="H453" i="22"/>
  <c r="H454" i="22"/>
  <c r="H455" i="22"/>
  <c r="H456" i="22"/>
  <c r="H457" i="22"/>
  <c r="H458" i="22"/>
  <c r="H459" i="22"/>
  <c r="H460" i="22"/>
  <c r="H461" i="22"/>
  <c r="H462" i="22"/>
  <c r="H463" i="22"/>
  <c r="H464" i="22"/>
  <c r="H465" i="22"/>
  <c r="H466" i="22"/>
  <c r="H467" i="22"/>
  <c r="H468" i="22"/>
  <c r="H469" i="22"/>
  <c r="H470" i="22"/>
  <c r="H471" i="22"/>
  <c r="H472" i="22"/>
  <c r="H473" i="22"/>
  <c r="H474" i="22"/>
  <c r="H475" i="22"/>
  <c r="H476" i="22"/>
  <c r="H477" i="22"/>
  <c r="H478" i="22"/>
  <c r="H479" i="22"/>
  <c r="H480" i="22"/>
  <c r="H481" i="22"/>
  <c r="H482" i="22"/>
  <c r="H483" i="22"/>
  <c r="H484" i="22"/>
  <c r="H485" i="22"/>
  <c r="H486" i="22"/>
  <c r="H487" i="22"/>
  <c r="H488" i="22"/>
  <c r="H489" i="22"/>
  <c r="H490" i="22"/>
  <c r="H491" i="22"/>
  <c r="H492" i="22"/>
  <c r="H493" i="22"/>
  <c r="H494" i="22"/>
  <c r="H495" i="22"/>
  <c r="H496" i="22"/>
  <c r="H497" i="22"/>
  <c r="H498" i="22"/>
  <c r="H499" i="22"/>
  <c r="H500" i="22"/>
  <c r="H501" i="22"/>
  <c r="H502" i="22"/>
  <c r="H503" i="22"/>
  <c r="H504" i="22"/>
  <c r="H505" i="22"/>
  <c r="H506" i="22"/>
  <c r="H507" i="22"/>
  <c r="H508" i="22"/>
  <c r="H509" i="22"/>
  <c r="H510" i="22"/>
  <c r="H511" i="22"/>
  <c r="H512" i="22"/>
  <c r="H513" i="22"/>
  <c r="H514" i="22"/>
  <c r="H515" i="22"/>
  <c r="H516" i="22"/>
  <c r="H517" i="22"/>
  <c r="H518" i="22"/>
  <c r="H519" i="22"/>
  <c r="H520" i="22"/>
  <c r="H521" i="22"/>
  <c r="H522" i="22"/>
  <c r="H523" i="22"/>
  <c r="H524" i="22"/>
  <c r="H525" i="22"/>
  <c r="H526" i="22"/>
  <c r="H527" i="22"/>
  <c r="H528" i="22"/>
  <c r="H529" i="22"/>
  <c r="H530" i="22"/>
  <c r="H531" i="22"/>
  <c r="H532" i="22"/>
  <c r="H533" i="22"/>
  <c r="H534" i="22"/>
  <c r="H535" i="22"/>
  <c r="H536" i="22"/>
  <c r="H537" i="22"/>
  <c r="H538" i="22"/>
  <c r="H539" i="22"/>
  <c r="H540" i="22"/>
  <c r="H541" i="22"/>
  <c r="H542" i="22"/>
  <c r="H543" i="22"/>
  <c r="H544" i="22"/>
  <c r="H545" i="22"/>
  <c r="H546" i="22"/>
  <c r="H547" i="22"/>
  <c r="H548" i="22"/>
  <c r="H549" i="22"/>
  <c r="H550" i="22"/>
  <c r="H551" i="22"/>
  <c r="H552" i="22"/>
  <c r="H553" i="22"/>
  <c r="H554" i="22"/>
  <c r="H555" i="22"/>
  <c r="H556" i="22"/>
  <c r="H557" i="22"/>
  <c r="H558" i="22"/>
  <c r="H559" i="22"/>
  <c r="H560" i="22"/>
  <c r="H561" i="22"/>
  <c r="H562" i="22"/>
  <c r="H563" i="22"/>
  <c r="H564" i="22"/>
  <c r="H565" i="22"/>
  <c r="H566" i="22"/>
  <c r="H567" i="22"/>
  <c r="H568" i="22"/>
  <c r="H569" i="22"/>
  <c r="H570" i="22"/>
  <c r="H571" i="22"/>
  <c r="H572" i="22"/>
  <c r="H573" i="22"/>
  <c r="H574" i="22"/>
  <c r="H575" i="22"/>
  <c r="H576" i="22"/>
  <c r="H577" i="22"/>
  <c r="H578" i="22"/>
  <c r="H579" i="22"/>
  <c r="H580" i="22"/>
  <c r="H581" i="22"/>
  <c r="H582" i="22"/>
  <c r="H583" i="22"/>
  <c r="H584" i="22"/>
  <c r="H585" i="22"/>
  <c r="H586" i="22"/>
  <c r="H587" i="22"/>
  <c r="H588" i="22"/>
  <c r="H589" i="22"/>
  <c r="H590" i="22"/>
  <c r="H591" i="22"/>
  <c r="H592" i="22"/>
  <c r="H593" i="22"/>
  <c r="H594" i="22"/>
  <c r="H595" i="22"/>
  <c r="H596" i="22"/>
  <c r="H597" i="22"/>
  <c r="H598" i="22"/>
  <c r="H599" i="22"/>
  <c r="H600" i="22"/>
  <c r="H601" i="22"/>
  <c r="H602" i="22"/>
  <c r="H603" i="22"/>
  <c r="H604" i="22"/>
  <c r="H605" i="22"/>
  <c r="H606" i="22"/>
  <c r="H607" i="22"/>
  <c r="H608" i="22"/>
  <c r="H609" i="22"/>
  <c r="H610" i="22"/>
  <c r="H2" i="22"/>
  <c r="M6" i="10"/>
  <c r="M7" i="10"/>
  <c r="M8" i="10"/>
  <c r="M9" i="10"/>
  <c r="M10" i="10"/>
  <c r="M11" i="10"/>
  <c r="M12" i="10"/>
  <c r="M13" i="10"/>
  <c r="M14" i="10"/>
  <c r="M15" i="10"/>
  <c r="M32" i="10"/>
  <c r="M34" i="10"/>
  <c r="M38" i="10"/>
  <c r="M40" i="10"/>
  <c r="M41" i="10"/>
  <c r="M44" i="10"/>
  <c r="M45" i="10"/>
  <c r="M46" i="10"/>
  <c r="M50" i="10"/>
  <c r="M51" i="10"/>
  <c r="M53" i="10"/>
  <c r="M54" i="10"/>
  <c r="M55" i="10"/>
  <c r="M57" i="10"/>
  <c r="M58" i="10"/>
  <c r="M61" i="10"/>
  <c r="M63" i="10"/>
  <c r="M66" i="10"/>
  <c r="M70" i="10"/>
  <c r="M71" i="10"/>
  <c r="M72" i="10"/>
  <c r="M73" i="10"/>
  <c r="M74" i="10"/>
  <c r="M75" i="10"/>
  <c r="M76" i="10"/>
  <c r="M77" i="10"/>
  <c r="M78" i="10"/>
  <c r="M80" i="10"/>
  <c r="M81" i="10"/>
  <c r="M83" i="10"/>
  <c r="M84" i="10"/>
  <c r="M89" i="10"/>
  <c r="M90" i="10"/>
  <c r="M93" i="10"/>
  <c r="M104" i="10"/>
  <c r="M109" i="10"/>
  <c r="M110" i="10"/>
  <c r="M115" i="10"/>
  <c r="M117" i="10"/>
  <c r="M118" i="10"/>
  <c r="M119" i="10"/>
  <c r="M121" i="10"/>
  <c r="M122" i="10"/>
  <c r="M123" i="10"/>
  <c r="M126" i="10"/>
  <c r="M128" i="10"/>
  <c r="M129" i="10"/>
  <c r="M134" i="10"/>
  <c r="M135" i="10"/>
  <c r="M136" i="10"/>
  <c r="M139" i="10"/>
  <c r="M140" i="10"/>
  <c r="M142" i="10"/>
  <c r="M143" i="10"/>
  <c r="M145" i="10"/>
  <c r="M146" i="10"/>
  <c r="M147" i="10"/>
  <c r="M148" i="10"/>
  <c r="M149" i="10"/>
  <c r="M150" i="10"/>
  <c r="M151" i="10"/>
  <c r="M153" i="10"/>
  <c r="M154" i="10"/>
  <c r="M155" i="10"/>
  <c r="M159" i="10"/>
  <c r="M166" i="10"/>
  <c r="M169" i="10"/>
  <c r="M170" i="10"/>
  <c r="M171" i="10"/>
  <c r="M172" i="10"/>
  <c r="M173" i="10"/>
  <c r="M174" i="10"/>
  <c r="M175" i="10"/>
  <c r="M176" i="10"/>
  <c r="M177" i="10"/>
  <c r="M178" i="10"/>
  <c r="M180" i="10"/>
  <c r="M183" i="10"/>
  <c r="M184" i="10"/>
  <c r="M188" i="10"/>
  <c r="M189" i="10"/>
  <c r="M191" i="10"/>
  <c r="M193" i="10"/>
  <c r="M196" i="10"/>
  <c r="M199" i="10"/>
  <c r="M202" i="10"/>
  <c r="M203" i="10"/>
  <c r="M204" i="10"/>
  <c r="M205" i="10"/>
  <c r="M206" i="10"/>
  <c r="M208" i="10"/>
  <c r="M209" i="10"/>
  <c r="M213" i="10"/>
  <c r="M215" i="10"/>
  <c r="M226" i="10"/>
  <c r="M237" i="10"/>
  <c r="M242" i="10"/>
  <c r="M245" i="10"/>
  <c r="M248" i="10"/>
  <c r="M249" i="10"/>
  <c r="M250" i="10"/>
  <c r="M251" i="10"/>
  <c r="M252" i="10"/>
  <c r="M254" i="10"/>
  <c r="M255" i="10"/>
  <c r="M257" i="10"/>
  <c r="M258" i="10"/>
  <c r="M259" i="10"/>
  <c r="M262" i="10"/>
  <c r="M265" i="10"/>
  <c r="M275" i="10"/>
  <c r="M279" i="10"/>
  <c r="M280" i="10"/>
  <c r="M281" i="10"/>
  <c r="M282" i="10"/>
  <c r="M283" i="10"/>
  <c r="M286" i="10"/>
  <c r="M297" i="10"/>
  <c r="M302" i="10"/>
  <c r="M303" i="10"/>
  <c r="M304" i="10"/>
  <c r="M305" i="10"/>
  <c r="M306" i="10"/>
  <c r="M309" i="10"/>
  <c r="M310" i="10"/>
  <c r="M313" i="10"/>
  <c r="M331" i="10"/>
  <c r="M343" i="10"/>
  <c r="M344" i="10"/>
  <c r="M346" i="10"/>
  <c r="M351" i="10"/>
  <c r="M352" i="10"/>
  <c r="M353" i="10"/>
  <c r="M354" i="10"/>
  <c r="M355" i="10"/>
  <c r="M356" i="10"/>
  <c r="M358" i="10"/>
  <c r="M359" i="10"/>
  <c r="M365" i="10"/>
  <c r="M366" i="10"/>
  <c r="M369" i="10"/>
  <c r="M370" i="10"/>
  <c r="M373" i="10"/>
  <c r="M375" i="10"/>
  <c r="M376" i="10"/>
  <c r="M377" i="10"/>
  <c r="M378" i="10"/>
  <c r="M381" i="10"/>
  <c r="M387" i="10"/>
  <c r="M389" i="10"/>
  <c r="M390" i="10"/>
  <c r="M394" i="10"/>
  <c r="M402" i="10"/>
  <c r="M403" i="10"/>
  <c r="M412" i="10"/>
  <c r="M421" i="10"/>
  <c r="M432" i="10"/>
  <c r="M455" i="10"/>
  <c r="M459" i="10"/>
  <c r="M461" i="10"/>
  <c r="M462" i="10"/>
  <c r="M463" i="10"/>
  <c r="M465" i="10"/>
  <c r="M467" i="10"/>
  <c r="M468" i="10"/>
  <c r="M469" i="10"/>
  <c r="M470" i="10"/>
  <c r="M471" i="10"/>
  <c r="M473" i="10"/>
  <c r="M475" i="10"/>
  <c r="M476" i="10"/>
  <c r="M485" i="10"/>
  <c r="M486" i="10"/>
  <c r="M498" i="10"/>
  <c r="M503" i="10"/>
  <c r="M504" i="10"/>
  <c r="M505" i="10"/>
  <c r="M507" i="10"/>
  <c r="M508" i="10"/>
  <c r="M509" i="10"/>
  <c r="M511" i="10"/>
  <c r="M512" i="10"/>
  <c r="M513" i="10"/>
  <c r="M515" i="10"/>
  <c r="M516" i="10"/>
  <c r="M538" i="10"/>
  <c r="M539" i="10"/>
  <c r="M545" i="10"/>
  <c r="M549" i="10"/>
  <c r="M560" i="10"/>
  <c r="M564" i="10"/>
  <c r="M569" i="10"/>
  <c r="M570" i="10"/>
  <c r="M571" i="10"/>
  <c r="M573" i="10"/>
  <c r="M574" i="10"/>
  <c r="M584" i="10"/>
  <c r="M586" i="10"/>
  <c r="M593" i="10"/>
  <c r="M594" i="10"/>
  <c r="M595" i="10"/>
  <c r="M598" i="10"/>
  <c r="M599" i="10"/>
  <c r="M603" i="10"/>
  <c r="M609" i="10"/>
  <c r="M610" i="10"/>
  <c r="M611" i="10"/>
  <c r="M612" i="10"/>
  <c r="M613" i="10"/>
  <c r="M614" i="10"/>
  <c r="M615" i="10"/>
  <c r="M617" i="10"/>
  <c r="M618" i="10"/>
  <c r="M619" i="10"/>
  <c r="M620" i="10"/>
  <c r="M621" i="10"/>
  <c r="M635" i="10"/>
  <c r="M637" i="10"/>
  <c r="M638" i="10"/>
  <c r="M639" i="10"/>
  <c r="M642" i="10"/>
  <c r="M647" i="10"/>
  <c r="M648" i="10"/>
  <c r="B492" i="9"/>
  <c r="B490" i="9"/>
  <c r="B491" i="9"/>
  <c r="B584" i="9"/>
  <c r="B489" i="9"/>
  <c r="B488" i="9"/>
  <c r="B487" i="9"/>
  <c r="B486" i="9"/>
  <c r="B485" i="9"/>
  <c r="B484" i="9"/>
  <c r="B482" i="9"/>
  <c r="B483" i="9"/>
  <c r="B481" i="9"/>
  <c r="B479" i="9"/>
  <c r="B480" i="9"/>
  <c r="B475" i="9"/>
  <c r="B476" i="9"/>
  <c r="B477" i="9"/>
  <c r="B478" i="9"/>
  <c r="B472" i="9"/>
  <c r="B473" i="9"/>
  <c r="B474" i="9"/>
  <c r="B470" i="9"/>
  <c r="B471" i="9"/>
  <c r="B469" i="9"/>
  <c r="B468" i="9"/>
  <c r="V479" i="9" l="1"/>
  <c r="V491" i="9"/>
  <c r="V470" i="9"/>
  <c r="V484" i="9"/>
  <c r="V486" i="9"/>
  <c r="V477" i="9"/>
  <c r="V487" i="9"/>
  <c r="V476" i="9"/>
  <c r="V488" i="9"/>
  <c r="V475" i="9"/>
  <c r="V489" i="9"/>
  <c r="V480" i="9"/>
  <c r="V469" i="9"/>
  <c r="V481" i="9"/>
  <c r="V490" i="9"/>
  <c r="V478" i="9"/>
  <c r="V471" i="9"/>
  <c r="V483" i="9"/>
  <c r="V492" i="9"/>
  <c r="V468" i="9"/>
  <c r="V482" i="9"/>
  <c r="V474" i="9"/>
  <c r="V473" i="9"/>
  <c r="V485" i="9"/>
  <c r="V472" i="9"/>
  <c r="V584" i="9"/>
  <c r="B467" i="9"/>
  <c r="B466" i="9"/>
  <c r="B465" i="9"/>
  <c r="B464" i="9"/>
  <c r="B463" i="9"/>
  <c r="B462" i="9"/>
  <c r="B461" i="9"/>
  <c r="B460" i="9"/>
  <c r="B459" i="9"/>
  <c r="B458" i="9"/>
  <c r="V467" i="9" l="1"/>
  <c r="V459" i="9"/>
  <c r="V460" i="9"/>
  <c r="V458" i="9"/>
  <c r="V461" i="9"/>
  <c r="V462" i="9"/>
  <c r="V465" i="9"/>
  <c r="V466" i="9"/>
  <c r="V463" i="9"/>
  <c r="V464" i="9"/>
  <c r="B457" i="9"/>
  <c r="V457" i="9" l="1"/>
  <c r="B456" i="9"/>
  <c r="B455" i="9"/>
  <c r="V455" i="9" l="1"/>
  <c r="V456" i="9"/>
  <c r="B454" i="9"/>
  <c r="B524" i="5"/>
  <c r="B453" i="9"/>
  <c r="B452" i="9"/>
  <c r="B451" i="9"/>
  <c r="B450" i="9"/>
  <c r="B449" i="9"/>
  <c r="C486" i="10"/>
  <c r="C462" i="10"/>
  <c r="V449" i="9" l="1"/>
  <c r="V450" i="9"/>
  <c r="V451" i="9"/>
  <c r="V452" i="9"/>
  <c r="V454" i="9"/>
  <c r="V453" i="9"/>
  <c r="B523" i="5"/>
  <c r="B761" i="9"/>
  <c r="B448" i="9"/>
  <c r="B447" i="9"/>
  <c r="B446" i="9"/>
  <c r="B445" i="9"/>
  <c r="B444" i="9"/>
  <c r="B443" i="9"/>
  <c r="B442" i="9"/>
  <c r="B441" i="9"/>
  <c r="N223" i="16"/>
  <c r="N222" i="16"/>
  <c r="C40" i="10"/>
  <c r="B440" i="9"/>
  <c r="B439" i="9"/>
  <c r="B438" i="9"/>
  <c r="B437" i="9"/>
  <c r="B436" i="9"/>
  <c r="B435" i="9"/>
  <c r="B434" i="9"/>
  <c r="V434" i="9" l="1"/>
  <c r="V441" i="9"/>
  <c r="V761" i="9"/>
  <c r="V437" i="9"/>
  <c r="V438" i="9"/>
  <c r="V439" i="9"/>
  <c r="V448" i="9"/>
  <c r="V447" i="9"/>
  <c r="V444" i="9"/>
  <c r="V436" i="9"/>
  <c r="V442" i="9"/>
  <c r="V445" i="9"/>
  <c r="V443" i="9"/>
  <c r="V446" i="9"/>
  <c r="V440" i="9"/>
  <c r="V435" i="9"/>
  <c r="B220" i="5"/>
  <c r="B433" i="9"/>
  <c r="B432" i="9"/>
  <c r="B431" i="9"/>
  <c r="B430" i="9"/>
  <c r="B429" i="9"/>
  <c r="B428" i="9"/>
  <c r="B427" i="9"/>
  <c r="B426" i="9"/>
  <c r="B425" i="9"/>
  <c r="C3" i="10"/>
  <c r="V426" i="9" l="1"/>
  <c r="V429" i="9"/>
  <c r="V428" i="9"/>
  <c r="V430" i="9"/>
  <c r="V432" i="9"/>
  <c r="V433" i="9"/>
  <c r="V427" i="9"/>
  <c r="V425" i="9"/>
  <c r="V431" i="9"/>
  <c r="B142" i="5"/>
  <c r="B193" i="5"/>
  <c r="B424" i="9"/>
  <c r="B423" i="9"/>
  <c r="B422" i="9"/>
  <c r="B421" i="9"/>
  <c r="B420" i="9"/>
  <c r="B419" i="9"/>
  <c r="Q152" i="16"/>
  <c r="Q161" i="16"/>
  <c r="V424" i="9" l="1"/>
  <c r="V419" i="9"/>
  <c r="V421" i="9"/>
  <c r="V420" i="9"/>
  <c r="V422" i="9"/>
  <c r="V423" i="9"/>
  <c r="B418" i="9"/>
  <c r="B330" i="5"/>
  <c r="N385" i="16"/>
  <c r="B254" i="5"/>
  <c r="B253" i="5"/>
  <c r="B252" i="5"/>
  <c r="B251" i="5"/>
  <c r="B249" i="5"/>
  <c r="B250" i="5"/>
  <c r="V418" i="9" l="1"/>
  <c r="B417" i="9"/>
  <c r="C545" i="10"/>
  <c r="C381" i="10"/>
  <c r="C513" i="10"/>
  <c r="B416" i="9"/>
  <c r="B415" i="9"/>
  <c r="B409" i="9"/>
  <c r="B410" i="9"/>
  <c r="B411" i="9"/>
  <c r="B412" i="9"/>
  <c r="B413" i="9"/>
  <c r="B414" i="9"/>
  <c r="B645" i="5"/>
  <c r="B408" i="9"/>
  <c r="B407" i="9"/>
  <c r="B406" i="9"/>
  <c r="B405" i="9"/>
  <c r="B404" i="9"/>
  <c r="B403" i="9"/>
  <c r="B402" i="9"/>
  <c r="B401" i="9"/>
  <c r="B400" i="9"/>
  <c r="B399" i="9"/>
  <c r="B398" i="9"/>
  <c r="B397" i="9"/>
  <c r="C432" i="10"/>
  <c r="C389" i="10"/>
  <c r="C390" i="10"/>
  <c r="B329" i="5"/>
  <c r="B214" i="5"/>
  <c r="B396" i="9"/>
  <c r="B395" i="9"/>
  <c r="B394" i="9"/>
  <c r="B393" i="9"/>
  <c r="B392" i="9"/>
  <c r="B391" i="9"/>
  <c r="C306" i="10"/>
  <c r="C303" i="10"/>
  <c r="C297" i="10"/>
  <c r="B390" i="9"/>
  <c r="B389" i="9"/>
  <c r="B388" i="9"/>
  <c r="B387" i="9"/>
  <c r="B386" i="9"/>
  <c r="B385" i="9"/>
  <c r="B384" i="9"/>
  <c r="B383" i="9"/>
  <c r="B382" i="9"/>
  <c r="V389" i="9" l="1"/>
  <c r="V398" i="9"/>
  <c r="V383" i="9"/>
  <c r="V415" i="9"/>
  <c r="V401" i="9"/>
  <c r="V414" i="9"/>
  <c r="V413" i="9"/>
  <c r="V412" i="9"/>
  <c r="V417" i="9"/>
  <c r="V397" i="9"/>
  <c r="V411" i="9"/>
  <c r="V405" i="9"/>
  <c r="V416" i="9"/>
  <c r="V390" i="9"/>
  <c r="V404" i="9"/>
  <c r="V408" i="9"/>
  <c r="V391" i="9"/>
  <c r="V399" i="9"/>
  <c r="V407" i="9"/>
  <c r="V392" i="9"/>
  <c r="V384" i="9"/>
  <c r="V393" i="9"/>
  <c r="V400" i="9"/>
  <c r="V406" i="9"/>
  <c r="V382" i="9"/>
  <c r="V394" i="9"/>
  <c r="V386" i="9"/>
  <c r="V395" i="9"/>
  <c r="V410" i="9"/>
  <c r="V388" i="9"/>
  <c r="V385" i="9"/>
  <c r="V387" i="9"/>
  <c r="V396" i="9"/>
  <c r="V403" i="9"/>
  <c r="V409" i="9"/>
  <c r="V402" i="9"/>
  <c r="B381" i="9"/>
  <c r="B380" i="9"/>
  <c r="B379" i="9"/>
  <c r="B378" i="9"/>
  <c r="B377" i="9"/>
  <c r="B376" i="9"/>
  <c r="B375" i="9"/>
  <c r="B374" i="9"/>
  <c r="B373" i="9"/>
  <c r="B372" i="9"/>
  <c r="B371" i="9"/>
  <c r="B370" i="9"/>
  <c r="B369" i="9"/>
  <c r="B368" i="9"/>
  <c r="V368" i="9" l="1"/>
  <c r="V369" i="9"/>
  <c r="V380" i="9"/>
  <c r="V371" i="9"/>
  <c r="V379" i="9"/>
  <c r="V374" i="9"/>
  <c r="V375" i="9"/>
  <c r="V376" i="9"/>
  <c r="V373" i="9"/>
  <c r="V377" i="9"/>
  <c r="V372" i="9"/>
  <c r="V378" i="9"/>
  <c r="V370" i="9"/>
  <c r="V381" i="9"/>
  <c r="B364" i="9"/>
  <c r="B365" i="9"/>
  <c r="B366" i="9"/>
  <c r="B367" i="9"/>
  <c r="B363" i="9"/>
  <c r="B358" i="9"/>
  <c r="B359" i="9"/>
  <c r="B360" i="9"/>
  <c r="B361" i="9"/>
  <c r="B362" i="9"/>
  <c r="B357" i="9"/>
  <c r="B356" i="9"/>
  <c r="B355" i="9"/>
  <c r="V355" i="9" l="1"/>
  <c r="V364" i="9"/>
  <c r="V358" i="9"/>
  <c r="V363" i="9"/>
  <c r="V367" i="9"/>
  <c r="V366" i="9"/>
  <c r="V362" i="9"/>
  <c r="V360" i="9"/>
  <c r="V357" i="9"/>
  <c r="V361" i="9"/>
  <c r="V359" i="9"/>
  <c r="V365" i="9"/>
  <c r="V356" i="9"/>
  <c r="B354" i="9"/>
  <c r="B352" i="9"/>
  <c r="B353" i="9"/>
  <c r="B351" i="9"/>
  <c r="B350" i="9"/>
  <c r="B349" i="9"/>
  <c r="B348" i="9"/>
  <c r="B312" i="5"/>
  <c r="B293" i="5"/>
  <c r="B287" i="5"/>
  <c r="B285" i="5"/>
  <c r="B299" i="5"/>
  <c r="B291" i="5"/>
  <c r="B292" i="5"/>
  <c r="B277" i="5"/>
  <c r="B278" i="5"/>
  <c r="B279" i="5"/>
  <c r="B280" i="5"/>
  <c r="B281" i="5"/>
  <c r="B282" i="5"/>
  <c r="B283" i="5"/>
  <c r="B284" i="5"/>
  <c r="B286" i="5"/>
  <c r="B296" i="5"/>
  <c r="B297" i="5"/>
  <c r="B298" i="5"/>
  <c r="B303" i="5"/>
  <c r="B304" i="5"/>
  <c r="B305" i="5"/>
  <c r="B306" i="5"/>
  <c r="B307" i="5"/>
  <c r="B300" i="5"/>
  <c r="B308" i="5"/>
  <c r="B309" i="5"/>
  <c r="B310" i="5"/>
  <c r="B311" i="5"/>
  <c r="B320" i="5"/>
  <c r="B321" i="5"/>
  <c r="B322" i="5"/>
  <c r="B323" i="5"/>
  <c r="B324" i="5"/>
  <c r="B325" i="5"/>
  <c r="B326" i="5"/>
  <c r="B327" i="5"/>
  <c r="B328" i="5"/>
  <c r="B60" i="5"/>
  <c r="B59" i="5"/>
  <c r="B58" i="5"/>
  <c r="B46" i="5"/>
  <c r="B47" i="5"/>
  <c r="B48" i="5"/>
  <c r="B49" i="5"/>
  <c r="B50" i="5"/>
  <c r="B51" i="5"/>
  <c r="B52" i="5"/>
  <c r="B53" i="5"/>
  <c r="B54" i="5"/>
  <c r="B55" i="5"/>
  <c r="B45" i="5"/>
  <c r="B57" i="5"/>
  <c r="B44" i="5"/>
  <c r="B61" i="5"/>
  <c r="B347" i="9"/>
  <c r="B346" i="9"/>
  <c r="B345" i="9"/>
  <c r="B344" i="9"/>
  <c r="B343" i="9"/>
  <c r="B342" i="9"/>
  <c r="B341" i="9"/>
  <c r="B663" i="5"/>
  <c r="B664" i="5"/>
  <c r="B665" i="5"/>
  <c r="B666" i="5"/>
  <c r="B667" i="5"/>
  <c r="B668" i="5"/>
  <c r="B669" i="5"/>
  <c r="B670" i="5"/>
  <c r="B671" i="5"/>
  <c r="B672" i="5"/>
  <c r="B673" i="5"/>
  <c r="B674" i="5"/>
  <c r="B675" i="5"/>
  <c r="B676" i="5"/>
  <c r="B655" i="5"/>
  <c r="B656" i="5"/>
  <c r="B657" i="5"/>
  <c r="B658" i="5"/>
  <c r="B659" i="5"/>
  <c r="B660" i="5"/>
  <c r="B661" i="5"/>
  <c r="B652" i="5"/>
  <c r="B653" i="5"/>
  <c r="B647" i="5"/>
  <c r="B648" i="5"/>
  <c r="B649" i="5"/>
  <c r="B650" i="5"/>
  <c r="B642" i="5"/>
  <c r="B643" i="5"/>
  <c r="B644" i="5"/>
  <c r="B662" i="5"/>
  <c r="B654" i="5"/>
  <c r="B651" i="5"/>
  <c r="B646" i="5"/>
  <c r="B641" i="5"/>
  <c r="B677" i="5"/>
  <c r="B218" i="5"/>
  <c r="B217" i="5"/>
  <c r="B216" i="5"/>
  <c r="B215" i="5"/>
  <c r="B213" i="5"/>
  <c r="B212" i="5"/>
  <c r="B211" i="5"/>
  <c r="B210" i="5"/>
  <c r="B209" i="5"/>
  <c r="B208" i="5"/>
  <c r="B207" i="5"/>
  <c r="B221" i="5"/>
  <c r="B598" i="5"/>
  <c r="B597" i="5"/>
  <c r="B596" i="5"/>
  <c r="B595" i="5"/>
  <c r="B594" i="5"/>
  <c r="B593" i="5"/>
  <c r="B592" i="5"/>
  <c r="B591" i="5"/>
  <c r="V342" i="9" l="1"/>
  <c r="V354" i="9"/>
  <c r="V346" i="9"/>
  <c r="V344" i="9"/>
  <c r="V341" i="9"/>
  <c r="V349" i="9"/>
  <c r="V347" i="9"/>
  <c r="V353" i="9"/>
  <c r="V348" i="9"/>
  <c r="V345" i="9"/>
  <c r="V350" i="9"/>
  <c r="V351" i="9"/>
  <c r="V352" i="9"/>
  <c r="V343" i="9"/>
  <c r="B525" i="5"/>
  <c r="B554" i="5"/>
  <c r="B522" i="5"/>
  <c r="B543" i="5"/>
  <c r="B583" i="5"/>
  <c r="B340" i="9"/>
  <c r="B339" i="9"/>
  <c r="Q40" i="16"/>
  <c r="Q103" i="16"/>
  <c r="V339" i="9" l="1"/>
  <c r="V340" i="9"/>
  <c r="Q193" i="16"/>
  <c r="B338" i="9"/>
  <c r="B337" i="9"/>
  <c r="B336" i="9"/>
  <c r="B335" i="9"/>
  <c r="B334" i="9"/>
  <c r="B333" i="9"/>
  <c r="B332" i="9"/>
  <c r="AV4" i="6"/>
  <c r="AV5" i="6"/>
  <c r="AV6" i="6"/>
  <c r="AV7" i="6"/>
  <c r="B331" i="5"/>
  <c r="C4" i="10"/>
  <c r="B521" i="5"/>
  <c r="B331" i="9"/>
  <c r="B330" i="9"/>
  <c r="B329" i="9"/>
  <c r="B328" i="9"/>
  <c r="B327" i="9"/>
  <c r="B326" i="9"/>
  <c r="B325" i="9"/>
  <c r="B324" i="9"/>
  <c r="B323" i="9"/>
  <c r="B322" i="9"/>
  <c r="B321" i="9"/>
  <c r="B320" i="9"/>
  <c r="B319" i="9"/>
  <c r="B318" i="9"/>
  <c r="B317" i="9"/>
  <c r="B316" i="9"/>
  <c r="B315" i="9"/>
  <c r="B314" i="9"/>
  <c r="B313" i="9"/>
  <c r="B311" i="9"/>
  <c r="B312" i="9"/>
  <c r="N323" i="16"/>
  <c r="N375" i="16"/>
  <c r="N374" i="16"/>
  <c r="N355" i="16"/>
  <c r="N354" i="16"/>
  <c r="N351" i="16"/>
  <c r="N350" i="16"/>
  <c r="N348" i="16"/>
  <c r="N340" i="16"/>
  <c r="N329" i="16"/>
  <c r="N321" i="16"/>
  <c r="N318" i="16"/>
  <c r="N311" i="16"/>
  <c r="B310" i="9"/>
  <c r="B309" i="9"/>
  <c r="N352" i="16"/>
  <c r="B306" i="9"/>
  <c r="B307" i="9"/>
  <c r="B308" i="9"/>
  <c r="B305" i="9"/>
  <c r="N358" i="16"/>
  <c r="N325" i="16"/>
  <c r="B304" i="9"/>
  <c r="B303" i="9"/>
  <c r="B302" i="9"/>
  <c r="B301" i="9"/>
  <c r="B300" i="9"/>
  <c r="B299" i="9"/>
  <c r="B298" i="9"/>
  <c r="V334" i="9" l="1"/>
  <c r="V332" i="9"/>
  <c r="V327" i="9"/>
  <c r="V336" i="9"/>
  <c r="V313" i="9"/>
  <c r="V298" i="9"/>
  <c r="V333" i="9"/>
  <c r="V316" i="9"/>
  <c r="V329" i="9"/>
  <c r="V308" i="9"/>
  <c r="V307" i="9"/>
  <c r="V299" i="9"/>
  <c r="V309" i="9"/>
  <c r="V320" i="9"/>
  <c r="V321" i="9"/>
  <c r="V328" i="9"/>
  <c r="V317" i="9"/>
  <c r="V330" i="9"/>
  <c r="V331" i="9"/>
  <c r="V335" i="9"/>
  <c r="V303" i="9"/>
  <c r="V337" i="9"/>
  <c r="V301" i="9"/>
  <c r="V312" i="9"/>
  <c r="V323" i="9"/>
  <c r="V338" i="9"/>
  <c r="V319" i="9"/>
  <c r="V302" i="9"/>
  <c r="V311" i="9"/>
  <c r="V324" i="9"/>
  <c r="V304" i="9"/>
  <c r="V325" i="9"/>
  <c r="V315" i="9"/>
  <c r="V306" i="9"/>
  <c r="V318" i="9"/>
  <c r="V300" i="9"/>
  <c r="V310" i="9"/>
  <c r="V305" i="9"/>
  <c r="V314" i="9"/>
  <c r="V326" i="9"/>
  <c r="V322" i="9"/>
  <c r="B295" i="9"/>
  <c r="B296" i="9"/>
  <c r="B297" i="9"/>
  <c r="B294" i="9"/>
  <c r="B293" i="9"/>
  <c r="B292" i="9"/>
  <c r="B291" i="9"/>
  <c r="B288" i="9"/>
  <c r="B289" i="9"/>
  <c r="B290" i="9"/>
  <c r="B287" i="9"/>
  <c r="B286" i="9"/>
  <c r="B285" i="9"/>
  <c r="B284" i="9"/>
  <c r="B175" i="5"/>
  <c r="N366" i="16"/>
  <c r="N315" i="16"/>
  <c r="N285" i="16"/>
  <c r="B283" i="9"/>
  <c r="C642" i="10"/>
  <c r="C647" i="10"/>
  <c r="C648" i="10"/>
  <c r="C635" i="10"/>
  <c r="C637" i="10"/>
  <c r="C638" i="10"/>
  <c r="C639" i="10"/>
  <c r="C617" i="10"/>
  <c r="C618" i="10"/>
  <c r="C619" i="10"/>
  <c r="C620" i="10"/>
  <c r="C621" i="10"/>
  <c r="C609" i="10"/>
  <c r="C610" i="10"/>
  <c r="C611" i="10"/>
  <c r="C612" i="10"/>
  <c r="C613" i="10"/>
  <c r="C614" i="10"/>
  <c r="C615" i="10"/>
  <c r="C603" i="10"/>
  <c r="C584" i="10"/>
  <c r="C586" i="10"/>
  <c r="C593" i="10"/>
  <c r="C594" i="10"/>
  <c r="C595" i="10"/>
  <c r="C598" i="10"/>
  <c r="C599" i="10"/>
  <c r="C549" i="10"/>
  <c r="C560" i="10"/>
  <c r="C564" i="10"/>
  <c r="C569" i="10"/>
  <c r="C570" i="10"/>
  <c r="C571" i="10"/>
  <c r="C573" i="10"/>
  <c r="C574" i="10"/>
  <c r="C538" i="10"/>
  <c r="C539" i="10"/>
  <c r="C511" i="10"/>
  <c r="C512" i="10"/>
  <c r="C515" i="10"/>
  <c r="C516" i="10"/>
  <c r="C518" i="10"/>
  <c r="C503" i="10"/>
  <c r="C504" i="10"/>
  <c r="C505" i="10"/>
  <c r="C507" i="10"/>
  <c r="C508" i="10"/>
  <c r="C509" i="10"/>
  <c r="C498" i="10"/>
  <c r="C473" i="10"/>
  <c r="C475" i="10"/>
  <c r="C476" i="10"/>
  <c r="C485" i="10"/>
  <c r="C467" i="10"/>
  <c r="C468" i="10"/>
  <c r="C469" i="10"/>
  <c r="C470" i="10"/>
  <c r="C471" i="10"/>
  <c r="C465" i="10"/>
  <c r="C387" i="10"/>
  <c r="C394" i="10"/>
  <c r="C402" i="10"/>
  <c r="C403" i="10"/>
  <c r="C412" i="10"/>
  <c r="C421" i="10"/>
  <c r="C455" i="10"/>
  <c r="C459" i="10"/>
  <c r="C461" i="10"/>
  <c r="C463" i="10"/>
  <c r="C373" i="10"/>
  <c r="C375" i="10"/>
  <c r="C376" i="10"/>
  <c r="C377" i="10"/>
  <c r="C378" i="10"/>
  <c r="C358" i="10"/>
  <c r="C359" i="10"/>
  <c r="C365" i="10"/>
  <c r="C366" i="10"/>
  <c r="C369" i="10"/>
  <c r="C370" i="10"/>
  <c r="C309" i="10"/>
  <c r="C310" i="10"/>
  <c r="C313" i="10"/>
  <c r="C331" i="10"/>
  <c r="C343" i="10"/>
  <c r="C344" i="10"/>
  <c r="C346" i="10"/>
  <c r="C351" i="10"/>
  <c r="C352" i="10"/>
  <c r="C353" i="10"/>
  <c r="C354" i="10"/>
  <c r="C355" i="10"/>
  <c r="C356" i="10"/>
  <c r="C286" i="10"/>
  <c r="C302" i="10"/>
  <c r="C304" i="10"/>
  <c r="C305" i="10"/>
  <c r="C254" i="10"/>
  <c r="C255" i="10"/>
  <c r="C256" i="10"/>
  <c r="C257" i="10"/>
  <c r="C258" i="10"/>
  <c r="C259" i="10"/>
  <c r="C260" i="10"/>
  <c r="C261" i="10"/>
  <c r="C262" i="10"/>
  <c r="C265" i="10"/>
  <c r="C275" i="10"/>
  <c r="C279" i="10"/>
  <c r="C280" i="10"/>
  <c r="C281" i="10"/>
  <c r="C282" i="10"/>
  <c r="C283" i="10"/>
  <c r="C284" i="10"/>
  <c r="C215" i="10"/>
  <c r="C226" i="10"/>
  <c r="C237" i="10"/>
  <c r="C242" i="10"/>
  <c r="C245" i="10"/>
  <c r="C248" i="10"/>
  <c r="C249" i="10"/>
  <c r="C250" i="10"/>
  <c r="C251" i="10"/>
  <c r="C252" i="10"/>
  <c r="C208" i="10"/>
  <c r="C209" i="10"/>
  <c r="C213" i="10"/>
  <c r="C153" i="10"/>
  <c r="C154" i="10"/>
  <c r="C155" i="10"/>
  <c r="C159" i="10"/>
  <c r="C166" i="10"/>
  <c r="C169" i="10"/>
  <c r="C170" i="10"/>
  <c r="C171" i="10"/>
  <c r="C172" i="10"/>
  <c r="C173" i="10"/>
  <c r="C174" i="10"/>
  <c r="C175" i="10"/>
  <c r="C176" i="10"/>
  <c r="C177" i="10"/>
  <c r="C178" i="10"/>
  <c r="C180" i="10"/>
  <c r="C183" i="10"/>
  <c r="C184" i="10"/>
  <c r="C188" i="10"/>
  <c r="C189" i="10"/>
  <c r="C191" i="10"/>
  <c r="C193" i="10"/>
  <c r="C196" i="10"/>
  <c r="C199" i="10"/>
  <c r="C202" i="10"/>
  <c r="C203" i="10"/>
  <c r="C204" i="10"/>
  <c r="C205" i="10"/>
  <c r="C206" i="10"/>
  <c r="C142" i="10"/>
  <c r="C143" i="10"/>
  <c r="C145" i="10"/>
  <c r="C146" i="10"/>
  <c r="C147" i="10"/>
  <c r="C148" i="10"/>
  <c r="C149" i="10"/>
  <c r="C150" i="10"/>
  <c r="C151" i="10"/>
  <c r="C117" i="10"/>
  <c r="C118" i="10"/>
  <c r="C119" i="10"/>
  <c r="C121" i="10"/>
  <c r="C122" i="10"/>
  <c r="C123" i="10"/>
  <c r="C126" i="10"/>
  <c r="C128" i="10"/>
  <c r="C129" i="10"/>
  <c r="C134" i="10"/>
  <c r="C135" i="10"/>
  <c r="C136" i="10"/>
  <c r="C139" i="10"/>
  <c r="C140" i="10"/>
  <c r="C93" i="10"/>
  <c r="C104" i="10"/>
  <c r="C109" i="10"/>
  <c r="C110" i="10"/>
  <c r="C115" i="10"/>
  <c r="C41" i="10"/>
  <c r="C44" i="10"/>
  <c r="C45" i="10"/>
  <c r="C46" i="10"/>
  <c r="C50" i="10"/>
  <c r="C51" i="10"/>
  <c r="C53" i="10"/>
  <c r="C54" i="10"/>
  <c r="C55" i="10"/>
  <c r="C57" i="10"/>
  <c r="C58" i="10"/>
  <c r="C61" i="10"/>
  <c r="C63" i="10"/>
  <c r="C66" i="10"/>
  <c r="C70" i="10"/>
  <c r="C71" i="10"/>
  <c r="C72" i="10"/>
  <c r="C73" i="10"/>
  <c r="C74" i="10"/>
  <c r="C75" i="10"/>
  <c r="C76" i="10"/>
  <c r="C77" i="10"/>
  <c r="C78" i="10"/>
  <c r="C80" i="10"/>
  <c r="C81" i="10"/>
  <c r="C83" i="10"/>
  <c r="C84" i="10"/>
  <c r="C89" i="10"/>
  <c r="C90" i="10"/>
  <c r="C38" i="10"/>
  <c r="C32" i="10"/>
  <c r="C34" i="10"/>
  <c r="B282" i="9"/>
  <c r="B281" i="9"/>
  <c r="B280" i="9"/>
  <c r="B279" i="9"/>
  <c r="B278" i="9"/>
  <c r="B277" i="9"/>
  <c r="B276" i="9"/>
  <c r="B275" i="9"/>
  <c r="B274" i="9"/>
  <c r="B313" i="5"/>
  <c r="B314" i="5"/>
  <c r="B315" i="5"/>
  <c r="B316" i="5"/>
  <c r="B301" i="5"/>
  <c r="B317" i="5"/>
  <c r="B302" i="5"/>
  <c r="B274" i="5"/>
  <c r="B294" i="5"/>
  <c r="B275" i="5"/>
  <c r="B288" i="5"/>
  <c r="B289" i="5"/>
  <c r="B276" i="5"/>
  <c r="B290" i="5"/>
  <c r="B318" i="5"/>
  <c r="B319" i="5"/>
  <c r="B295"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26" i="5"/>
  <c r="B527" i="5"/>
  <c r="B528" i="5"/>
  <c r="B529" i="5"/>
  <c r="B530" i="5"/>
  <c r="B531" i="5"/>
  <c r="B532" i="5"/>
  <c r="B533" i="5"/>
  <c r="B534" i="5"/>
  <c r="B535" i="5"/>
  <c r="B536" i="5"/>
  <c r="B537" i="5"/>
  <c r="B538" i="5"/>
  <c r="B539" i="5"/>
  <c r="B540" i="5"/>
  <c r="B541" i="5"/>
  <c r="B542" i="5"/>
  <c r="B544" i="5"/>
  <c r="B545" i="5"/>
  <c r="B546" i="5"/>
  <c r="B547" i="5"/>
  <c r="B548" i="5"/>
  <c r="B509" i="5"/>
  <c r="B510" i="5"/>
  <c r="B511" i="5"/>
  <c r="B512" i="5"/>
  <c r="B513" i="5"/>
  <c r="B514" i="5"/>
  <c r="B515" i="5"/>
  <c r="B516" i="5"/>
  <c r="B517" i="5"/>
  <c r="B518" i="5"/>
  <c r="B519" i="5"/>
  <c r="B520" i="5"/>
  <c r="B549" i="5"/>
  <c r="B550" i="5"/>
  <c r="B551" i="5"/>
  <c r="B552" i="5"/>
  <c r="B553" i="5"/>
  <c r="B127" i="5"/>
  <c r="C5" i="10"/>
  <c r="C16" i="10"/>
  <c r="C6" i="10"/>
  <c r="C7" i="10"/>
  <c r="C8" i="10"/>
  <c r="C9" i="10"/>
  <c r="C10" i="10"/>
  <c r="C11" i="10"/>
  <c r="C12" i="10"/>
  <c r="C13" i="10"/>
  <c r="C14" i="10"/>
  <c r="C15" i="10"/>
  <c r="C20" i="10"/>
  <c r="C31" i="10"/>
  <c r="C35" i="10"/>
  <c r="C37" i="10"/>
  <c r="C39" i="10"/>
  <c r="C92" i="10"/>
  <c r="C116" i="10"/>
  <c r="C141" i="10"/>
  <c r="C152" i="10"/>
  <c r="C207" i="10"/>
  <c r="C214" i="10"/>
  <c r="C253" i="10"/>
  <c r="C285" i="10"/>
  <c r="C308" i="10"/>
  <c r="C357" i="10"/>
  <c r="C371" i="10"/>
  <c r="C372" i="10"/>
  <c r="C379" i="10"/>
  <c r="C386" i="10"/>
  <c r="C464" i="10"/>
  <c r="C466" i="10"/>
  <c r="C472" i="10"/>
  <c r="C491" i="10"/>
  <c r="C502" i="10"/>
  <c r="C510" i="10"/>
  <c r="C519" i="10"/>
  <c r="C548" i="10"/>
  <c r="C576" i="10"/>
  <c r="C582" i="10"/>
  <c r="C600" i="10"/>
  <c r="C608" i="10"/>
  <c r="C616" i="10"/>
  <c r="C624" i="10"/>
  <c r="C641" i="10"/>
  <c r="C654" i="10"/>
  <c r="C656" i="10"/>
  <c r="B273" i="9"/>
  <c r="V292" i="9" l="1"/>
  <c r="V296" i="9"/>
  <c r="V297" i="9"/>
  <c r="V275" i="9"/>
  <c r="V294" i="9"/>
  <c r="V277" i="9"/>
  <c r="V285" i="9"/>
  <c r="V278" i="9"/>
  <c r="V286" i="9"/>
  <c r="V295" i="9"/>
  <c r="V273" i="9"/>
  <c r="V279" i="9"/>
  <c r="V287" i="9"/>
  <c r="V280" i="9"/>
  <c r="V290" i="9"/>
  <c r="V281" i="9"/>
  <c r="V289" i="9"/>
  <c r="V282" i="9"/>
  <c r="V288" i="9"/>
  <c r="V283" i="9"/>
  <c r="V291" i="9"/>
  <c r="V284" i="9"/>
  <c r="V274" i="9"/>
  <c r="V293" i="9"/>
  <c r="V276" i="9"/>
  <c r="B272" i="9"/>
  <c r="B271" i="9"/>
  <c r="B270" i="9"/>
  <c r="B269" i="9"/>
  <c r="B268" i="9"/>
  <c r="B264" i="9"/>
  <c r="B265" i="9"/>
  <c r="B266" i="9"/>
  <c r="B267" i="9"/>
  <c r="B263" i="9"/>
  <c r="B262" i="9"/>
  <c r="B261" i="9"/>
  <c r="Q4" i="6"/>
  <c r="Q5" i="6"/>
  <c r="Q6" i="6"/>
  <c r="Q7" i="6"/>
  <c r="B260" i="9"/>
  <c r="B259" i="9"/>
  <c r="B258" i="9"/>
  <c r="B6" i="5"/>
  <c r="B762" i="9"/>
  <c r="B763" i="9"/>
  <c r="B4" i="9"/>
  <c r="B5" i="9"/>
  <c r="B6" i="9"/>
  <c r="B7" i="9"/>
  <c r="B249"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50" i="9"/>
  <c r="B251" i="9"/>
  <c r="B252" i="9"/>
  <c r="B253" i="9"/>
  <c r="B254" i="9"/>
  <c r="B255" i="9"/>
  <c r="B256" i="9"/>
  <c r="B257" i="9"/>
  <c r="B764" i="9"/>
  <c r="B638" i="5"/>
  <c r="B639" i="5"/>
  <c r="G320" i="1"/>
  <c r="G313" i="1"/>
  <c r="G314" i="1"/>
  <c r="G315" i="1"/>
  <c r="G316" i="1"/>
  <c r="G317" i="1"/>
  <c r="G318" i="1"/>
  <c r="G319" i="1"/>
  <c r="G312" i="1"/>
  <c r="M2731" i="12" l="1"/>
  <c r="M2710" i="12"/>
  <c r="M2711" i="12"/>
  <c r="M2712" i="12"/>
  <c r="M2768" i="12"/>
  <c r="M2733" i="12"/>
  <c r="M2722" i="12"/>
  <c r="M5895" i="12"/>
  <c r="M2718" i="12"/>
  <c r="M2721" i="12"/>
  <c r="M2708" i="12"/>
  <c r="M2770" i="12"/>
  <c r="M2714" i="12"/>
  <c r="M2762" i="12"/>
  <c r="M5876" i="12"/>
  <c r="M2767" i="12"/>
  <c r="M5888" i="12"/>
  <c r="M5877" i="12"/>
  <c r="M2729" i="12"/>
  <c r="M2769" i="12"/>
  <c r="M2744" i="12"/>
  <c r="M2732" i="12"/>
  <c r="M2746" i="12"/>
  <c r="M5878" i="12"/>
  <c r="M2766" i="12"/>
  <c r="M2701" i="12"/>
  <c r="M2761" i="12"/>
  <c r="M2730" i="12"/>
  <c r="M2743" i="12"/>
  <c r="M2759" i="12"/>
  <c r="M2771" i="12"/>
  <c r="M2760" i="12"/>
  <c r="M2715" i="12"/>
  <c r="M5858" i="12"/>
  <c r="M5857" i="12"/>
  <c r="D350" i="24"/>
  <c r="E348" i="24"/>
  <c r="D348" i="24"/>
  <c r="Q348" i="24"/>
  <c r="D346" i="24"/>
  <c r="Q346" i="24"/>
  <c r="E346" i="24"/>
  <c r="Q351" i="24"/>
  <c r="Q350" i="24"/>
  <c r="Q347" i="24"/>
  <c r="E350" i="24"/>
  <c r="Q349" i="24"/>
  <c r="S462" i="16"/>
  <c r="E462" i="16"/>
  <c r="D462" i="16"/>
  <c r="V254" i="9"/>
  <c r="V212" i="9"/>
  <c r="V188" i="9"/>
  <c r="V202" i="9"/>
  <c r="V186" i="9"/>
  <c r="V98" i="9"/>
  <c r="V58" i="9"/>
  <c r="V50" i="9"/>
  <c r="V42" i="9"/>
  <c r="V209" i="9"/>
  <c r="V201" i="9"/>
  <c r="V185" i="9"/>
  <c r="V177" i="9"/>
  <c r="V169" i="9"/>
  <c r="V161" i="9"/>
  <c r="V137" i="9"/>
  <c r="V121" i="9"/>
  <c r="V113" i="9"/>
  <c r="V105" i="9"/>
  <c r="V97" i="9"/>
  <c r="V89" i="9"/>
  <c r="V81" i="9"/>
  <c r="V73" i="9"/>
  <c r="V65" i="9"/>
  <c r="V57" i="9"/>
  <c r="V41" i="9"/>
  <c r="V25" i="9"/>
  <c r="V253" i="9"/>
  <c r="V204" i="9"/>
  <c r="V210" i="9"/>
  <c r="V194" i="9"/>
  <c r="V178" i="9"/>
  <c r="V170" i="9"/>
  <c r="V162" i="9"/>
  <c r="V154" i="9"/>
  <c r="V82" i="9"/>
  <c r="V66" i="9"/>
  <c r="V26" i="9"/>
  <c r="V248" i="9"/>
  <c r="V224" i="9"/>
  <c r="V208" i="9"/>
  <c r="V200" i="9"/>
  <c r="V192" i="9"/>
  <c r="V184" i="9"/>
  <c r="V176" i="9"/>
  <c r="V160" i="9"/>
  <c r="V144" i="9"/>
  <c r="V112" i="9"/>
  <c r="V96" i="9"/>
  <c r="V72" i="9"/>
  <c r="V64" i="9"/>
  <c r="V48" i="9"/>
  <c r="V40" i="9"/>
  <c r="V32" i="9"/>
  <c r="V24" i="9"/>
  <c r="V269" i="9"/>
  <c r="V215" i="9"/>
  <c r="V207" i="9"/>
  <c r="V199" i="9"/>
  <c r="V191" i="9"/>
  <c r="V183" i="9"/>
  <c r="V175" i="9"/>
  <c r="V167" i="9"/>
  <c r="V159" i="9"/>
  <c r="V135" i="9"/>
  <c r="V103" i="9"/>
  <c r="V87" i="9"/>
  <c r="V79" i="9"/>
  <c r="V71" i="9"/>
  <c r="V63" i="9"/>
  <c r="V55" i="9"/>
  <c r="V47" i="9"/>
  <c r="V39" i="9"/>
  <c r="V31" i="9"/>
  <c r="V23" i="9"/>
  <c r="V246" i="9"/>
  <c r="V214" i="9"/>
  <c r="V206" i="9"/>
  <c r="V198" i="9"/>
  <c r="V174" i="9"/>
  <c r="V166" i="9"/>
  <c r="V158" i="9"/>
  <c r="V142" i="9"/>
  <c r="V110" i="9"/>
  <c r="V102" i="9"/>
  <c r="V78" i="9"/>
  <c r="V70" i="9"/>
  <c r="V62" i="9"/>
  <c r="V54" i="9"/>
  <c r="V46" i="9"/>
  <c r="V22" i="9"/>
  <c r="V259" i="9"/>
  <c r="V245" i="9"/>
  <c r="V229" i="9"/>
  <c r="V213" i="9"/>
  <c r="V205" i="9"/>
  <c r="V197" i="9"/>
  <c r="V189" i="9"/>
  <c r="V181" i="9"/>
  <c r="V165" i="9"/>
  <c r="V117" i="9"/>
  <c r="V109" i="9"/>
  <c r="V101" i="9"/>
  <c r="V93" i="9"/>
  <c r="V77" i="9"/>
  <c r="V69" i="9"/>
  <c r="V61" i="9"/>
  <c r="V45" i="9"/>
  <c r="V6" i="9"/>
  <c r="V180" i="9"/>
  <c r="V164" i="9"/>
  <c r="V36" i="9"/>
  <c r="V196" i="9"/>
  <c r="V172" i="9"/>
  <c r="V148" i="9"/>
  <c r="V108" i="9"/>
  <c r="V84" i="9"/>
  <c r="V76" i="9"/>
  <c r="V68" i="9"/>
  <c r="V60" i="9"/>
  <c r="V52" i="9"/>
  <c r="V20" i="9"/>
  <c r="V252" i="9"/>
  <c r="V243" i="9"/>
  <c r="V219" i="9"/>
  <c r="V211" i="9"/>
  <c r="V195" i="9"/>
  <c r="V179" i="9"/>
  <c r="V163" i="9"/>
  <c r="V139" i="9"/>
  <c r="V131" i="9"/>
  <c r="V123" i="9"/>
  <c r="V115" i="9"/>
  <c r="V107" i="9"/>
  <c r="V83" i="9"/>
  <c r="V75" i="9"/>
  <c r="V67" i="9"/>
  <c r="V59" i="9"/>
  <c r="V51" i="9"/>
  <c r="V27" i="9"/>
  <c r="V130" i="9"/>
  <c r="V114" i="9"/>
  <c r="M5809" i="12"/>
  <c r="M5821" i="12"/>
  <c r="M5833" i="12"/>
  <c r="M5845" i="12"/>
  <c r="M5761" i="12"/>
  <c r="M5773" i="12"/>
  <c r="M5785" i="12"/>
  <c r="M5797" i="12"/>
  <c r="M5810" i="12"/>
  <c r="M5822" i="12"/>
  <c r="M5834" i="12"/>
  <c r="M5846" i="12"/>
  <c r="M5762" i="12"/>
  <c r="M5774" i="12"/>
  <c r="M5786" i="12"/>
  <c r="M5798" i="12"/>
  <c r="M5811" i="12"/>
  <c r="M5823" i="12"/>
  <c r="M5835" i="12"/>
  <c r="M5847" i="12"/>
  <c r="M5763" i="12"/>
  <c r="M5775" i="12"/>
  <c r="M5787" i="12"/>
  <c r="M5799" i="12"/>
  <c r="M5812" i="12"/>
  <c r="M5824" i="12"/>
  <c r="M5836" i="12"/>
  <c r="M5848" i="12"/>
  <c r="M5764" i="12"/>
  <c r="M5776" i="12"/>
  <c r="M5788" i="12"/>
  <c r="M5800" i="12"/>
  <c r="M5814" i="12"/>
  <c r="M5826" i="12"/>
  <c r="M5838" i="12"/>
  <c r="M5850" i="12"/>
  <c r="M5766" i="12"/>
  <c r="M5778" i="12"/>
  <c r="M5790" i="12"/>
  <c r="M5802" i="12"/>
  <c r="M5815" i="12"/>
  <c r="M5827" i="12"/>
  <c r="M5839" i="12"/>
  <c r="M5851" i="12"/>
  <c r="M5767" i="12"/>
  <c r="M5779" i="12"/>
  <c r="M5791" i="12"/>
  <c r="M5803" i="12"/>
  <c r="M5816" i="12"/>
  <c r="M5828" i="12"/>
  <c r="M5840" i="12"/>
  <c r="M5852" i="12"/>
  <c r="M5768" i="12"/>
  <c r="M5780" i="12"/>
  <c r="M5792" i="12"/>
  <c r="M5804" i="12"/>
  <c r="M5817" i="12"/>
  <c r="M5829" i="12"/>
  <c r="M5841" i="12"/>
  <c r="M5853" i="12"/>
  <c r="M5769" i="12"/>
  <c r="M5781" i="12"/>
  <c r="M5793" i="12"/>
  <c r="M5805" i="12"/>
  <c r="M5818" i="12"/>
  <c r="M5830" i="12"/>
  <c r="M5842" i="12"/>
  <c r="M5854" i="12"/>
  <c r="M5770" i="12"/>
  <c r="M5782" i="12"/>
  <c r="M5794" i="12"/>
  <c r="M5806" i="12"/>
  <c r="M5819" i="12"/>
  <c r="M5820" i="12"/>
  <c r="M5832" i="12"/>
  <c r="M5844" i="12"/>
  <c r="M5856" i="12"/>
  <c r="M5772" i="12"/>
  <c r="M5784" i="12"/>
  <c r="M5796" i="12"/>
  <c r="M5808" i="12"/>
  <c r="M5825" i="12"/>
  <c r="M5777" i="12"/>
  <c r="M5831" i="12"/>
  <c r="M5783" i="12"/>
  <c r="M612" i="12"/>
  <c r="M468" i="12"/>
  <c r="M478" i="12"/>
  <c r="M489" i="12"/>
  <c r="M500" i="12"/>
  <c r="M510" i="12"/>
  <c r="M519" i="12"/>
  <c r="M527" i="12"/>
  <c r="M535" i="12"/>
  <c r="M636" i="12"/>
  <c r="M648" i="12"/>
  <c r="M548" i="12"/>
  <c r="M559" i="12"/>
  <c r="M571" i="12"/>
  <c r="M583" i="12"/>
  <c r="M595" i="12"/>
  <c r="M657" i="12"/>
  <c r="M5837" i="12"/>
  <c r="M5789" i="12"/>
  <c r="M5843" i="12"/>
  <c r="M5795" i="12"/>
  <c r="M5849" i="12"/>
  <c r="M5801" i="12"/>
  <c r="M5855" i="12"/>
  <c r="M5807" i="12"/>
  <c r="M460" i="12"/>
  <c r="M472" i="12"/>
  <c r="M481" i="12"/>
  <c r="M492" i="12"/>
  <c r="M504" i="12"/>
  <c r="M514" i="12"/>
  <c r="M624" i="12"/>
  <c r="M531" i="12"/>
  <c r="M539" i="12"/>
  <c r="M640" i="12"/>
  <c r="M543" i="12"/>
  <c r="M552" i="12"/>
  <c r="M563" i="12"/>
  <c r="M575" i="12"/>
  <c r="M587" i="12"/>
  <c r="M599" i="12"/>
  <c r="M608" i="12"/>
  <c r="M461" i="12"/>
  <c r="M473" i="12"/>
  <c r="M482" i="12"/>
  <c r="M493" i="12"/>
  <c r="M505" i="12"/>
  <c r="M515" i="12"/>
  <c r="M625" i="12"/>
  <c r="M532" i="12"/>
  <c r="M632" i="12"/>
  <c r="M641" i="12"/>
  <c r="M544" i="12"/>
  <c r="M553" i="12"/>
  <c r="M564" i="12"/>
  <c r="M576" i="12"/>
  <c r="M588" i="12"/>
  <c r="M600" i="12"/>
  <c r="M609" i="12"/>
  <c r="M610" i="12"/>
  <c r="M464" i="12"/>
  <c r="M616" i="12"/>
  <c r="M485" i="12"/>
  <c r="M496" i="12"/>
  <c r="M507" i="12"/>
  <c r="M517" i="12"/>
  <c r="M523" i="12"/>
  <c r="M630" i="12"/>
  <c r="M542" i="12"/>
  <c r="M644" i="12"/>
  <c r="M546" i="12"/>
  <c r="M655" i="12"/>
  <c r="M567" i="12"/>
  <c r="M579" i="12"/>
  <c r="M591" i="12"/>
  <c r="M603" i="12"/>
  <c r="M5813" i="12"/>
  <c r="M5771" i="12"/>
  <c r="M458" i="12"/>
  <c r="M466" i="12"/>
  <c r="M476" i="12"/>
  <c r="M487" i="12"/>
  <c r="M498" i="12"/>
  <c r="M509" i="12"/>
  <c r="M623" i="12"/>
  <c r="M525" i="12"/>
  <c r="M533" i="12"/>
  <c r="M634" i="12"/>
  <c r="M646" i="12"/>
  <c r="M547" i="12"/>
  <c r="M557" i="12"/>
  <c r="M569" i="12"/>
  <c r="M581" i="12"/>
  <c r="M593" i="12"/>
  <c r="M605" i="12"/>
  <c r="M467" i="12"/>
  <c r="M484" i="12"/>
  <c r="M503" i="12"/>
  <c r="M520" i="12"/>
  <c r="M631" i="12"/>
  <c r="M642" i="12"/>
  <c r="M550" i="12"/>
  <c r="M570" i="12"/>
  <c r="M590" i="12"/>
  <c r="M607" i="12"/>
  <c r="M469" i="12"/>
  <c r="M486" i="12"/>
  <c r="M506" i="12"/>
  <c r="M521" i="12"/>
  <c r="M534" i="12"/>
  <c r="M643" i="12"/>
  <c r="M551" i="12"/>
  <c r="M572" i="12"/>
  <c r="M592" i="12"/>
  <c r="M659" i="12"/>
  <c r="M470" i="12"/>
  <c r="M488" i="12"/>
  <c r="M619" i="12"/>
  <c r="M522" i="12"/>
  <c r="M536" i="12"/>
  <c r="M645" i="12"/>
  <c r="M554" i="12"/>
  <c r="M573" i="12"/>
  <c r="M594" i="12"/>
  <c r="M456" i="12"/>
  <c r="M471" i="12"/>
  <c r="M490" i="12"/>
  <c r="M508" i="12"/>
  <c r="M626" i="12"/>
  <c r="M537" i="12"/>
  <c r="M647" i="12"/>
  <c r="M555" i="12"/>
  <c r="M574" i="12"/>
  <c r="M596" i="12"/>
  <c r="M5765" i="12"/>
  <c r="M457" i="12"/>
  <c r="M615" i="12"/>
  <c r="M618" i="12"/>
  <c r="M620" i="12"/>
  <c r="M627" i="12"/>
  <c r="M538" i="12"/>
  <c r="M649" i="12"/>
  <c r="M556" i="12"/>
  <c r="M577" i="12"/>
  <c r="M597" i="12"/>
  <c r="M611" i="12"/>
  <c r="M474" i="12"/>
  <c r="M491" i="12"/>
  <c r="M511" i="12"/>
  <c r="M524" i="12"/>
  <c r="M540" i="12"/>
  <c r="M650" i="12"/>
  <c r="M558" i="12"/>
  <c r="M578" i="12"/>
  <c r="M598" i="12"/>
  <c r="M172" i="12"/>
  <c r="M28" i="12"/>
  <c r="M38" i="12"/>
  <c r="M49" i="12"/>
  <c r="M60" i="12"/>
  <c r="M70" i="12"/>
  <c r="M613" i="12"/>
  <c r="M475" i="12"/>
  <c r="M494" i="12"/>
  <c r="M512" i="12"/>
  <c r="M526" i="12"/>
  <c r="M541" i="12"/>
  <c r="M651" i="12"/>
  <c r="M560" i="12"/>
  <c r="M580" i="12"/>
  <c r="M601" i="12"/>
  <c r="M614" i="12"/>
  <c r="M477" i="12"/>
  <c r="M495" i="12"/>
  <c r="M513" i="12"/>
  <c r="M528" i="12"/>
  <c r="M633" i="12"/>
  <c r="M545" i="12"/>
  <c r="M561" i="12"/>
  <c r="M582" i="12"/>
  <c r="M602" i="12"/>
  <c r="M459" i="12"/>
  <c r="M479" i="12"/>
  <c r="M497" i="12"/>
  <c r="M516" i="12"/>
  <c r="M529" i="12"/>
  <c r="M635" i="12"/>
  <c r="M652" i="12"/>
  <c r="M562" i="12"/>
  <c r="M584" i="12"/>
  <c r="M604" i="12"/>
  <c r="M462" i="12"/>
  <c r="M617" i="12"/>
  <c r="M499" i="12"/>
  <c r="M621" i="12"/>
  <c r="M530" i="12"/>
  <c r="M637" i="12"/>
  <c r="M653" i="12"/>
  <c r="M565" i="12"/>
  <c r="M585" i="12"/>
  <c r="M656" i="12"/>
  <c r="M465" i="12"/>
  <c r="M483" i="12"/>
  <c r="M502" i="12"/>
  <c r="M518" i="12"/>
  <c r="M629" i="12"/>
  <c r="M639" i="12"/>
  <c r="M549" i="12"/>
  <c r="M568" i="12"/>
  <c r="M589" i="12"/>
  <c r="M658" i="12"/>
  <c r="M12" i="12"/>
  <c r="M22" i="12"/>
  <c r="M33" i="12"/>
  <c r="M43" i="12"/>
  <c r="M54" i="12"/>
  <c r="M178" i="12"/>
  <c r="M501" i="12"/>
  <c r="M170" i="12"/>
  <c r="M29" i="12"/>
  <c r="M40" i="12"/>
  <c r="M53" i="12"/>
  <c r="M67" i="12"/>
  <c r="M182" i="12"/>
  <c r="M84" i="12"/>
  <c r="M92" i="12"/>
  <c r="M193" i="12"/>
  <c r="M205" i="12"/>
  <c r="M106" i="12"/>
  <c r="M116" i="12"/>
  <c r="M128" i="12"/>
  <c r="M140" i="12"/>
  <c r="M152" i="12"/>
  <c r="M164" i="12"/>
  <c r="M622" i="12"/>
  <c r="M628" i="12"/>
  <c r="M638" i="12"/>
  <c r="M18" i="12"/>
  <c r="M32" i="12"/>
  <c r="M44" i="12"/>
  <c r="M57" i="12"/>
  <c r="M69" i="12"/>
  <c r="M79" i="12"/>
  <c r="M87" i="12"/>
  <c r="M95" i="12"/>
  <c r="M196" i="12"/>
  <c r="M208" i="12"/>
  <c r="M108" i="12"/>
  <c r="M119" i="12"/>
  <c r="M131" i="12"/>
  <c r="M143" i="12"/>
  <c r="M155" i="12"/>
  <c r="M165" i="12"/>
  <c r="M654" i="12"/>
  <c r="M566" i="12"/>
  <c r="M20" i="12"/>
  <c r="M175" i="12"/>
  <c r="M46" i="12"/>
  <c r="M59" i="12"/>
  <c r="M72" i="12"/>
  <c r="M81" i="12"/>
  <c r="M89" i="12"/>
  <c r="M97" i="12"/>
  <c r="M198" i="12"/>
  <c r="M210" i="12"/>
  <c r="M110" i="12"/>
  <c r="M121" i="12"/>
  <c r="M133" i="12"/>
  <c r="M145" i="12"/>
  <c r="M157" i="12"/>
  <c r="M166" i="12"/>
  <c r="M586" i="12"/>
  <c r="M21" i="12"/>
  <c r="M34" i="12"/>
  <c r="M47" i="12"/>
  <c r="M61" i="12"/>
  <c r="M73" i="12"/>
  <c r="M183" i="12"/>
  <c r="M90" i="12"/>
  <c r="M98" i="12"/>
  <c r="M199" i="12"/>
  <c r="M102" i="12"/>
  <c r="M111" i="12"/>
  <c r="M122" i="12"/>
  <c r="M134" i="12"/>
  <c r="M146" i="12"/>
  <c r="M158" i="12"/>
  <c r="M167" i="12"/>
  <c r="M606" i="12"/>
  <c r="M169" i="12"/>
  <c r="M25" i="12"/>
  <c r="M37" i="12"/>
  <c r="M50" i="12"/>
  <c r="M64" i="12"/>
  <c r="M180" i="12"/>
  <c r="M186" i="12"/>
  <c r="M188" i="12"/>
  <c r="M100" i="12"/>
  <c r="M463" i="12"/>
  <c r="M480" i="12"/>
  <c r="M24" i="12"/>
  <c r="M45" i="12"/>
  <c r="M68" i="12"/>
  <c r="M82" i="12"/>
  <c r="M191" i="12"/>
  <c r="M206" i="12"/>
  <c r="M113" i="12"/>
  <c r="M129" i="12"/>
  <c r="M148" i="12"/>
  <c r="M215" i="12"/>
  <c r="M26" i="12"/>
  <c r="M48" i="12"/>
  <c r="M179" i="12"/>
  <c r="M83" i="12"/>
  <c r="M99" i="12"/>
  <c r="M207" i="12"/>
  <c r="M114" i="12"/>
  <c r="M130" i="12"/>
  <c r="M149" i="12"/>
  <c r="M216" i="12"/>
  <c r="M27" i="12"/>
  <c r="M177" i="12"/>
  <c r="M71" i="12"/>
  <c r="M85" i="12"/>
  <c r="M101" i="12"/>
  <c r="M209" i="12"/>
  <c r="M214" i="12"/>
  <c r="M132" i="12"/>
  <c r="M150" i="12"/>
  <c r="M217" i="12"/>
  <c r="M30" i="12"/>
  <c r="M51" i="12"/>
  <c r="M74" i="12"/>
  <c r="M86" i="12"/>
  <c r="M192" i="12"/>
  <c r="M103" i="12"/>
  <c r="M115" i="12"/>
  <c r="M135" i="12"/>
  <c r="M151" i="12"/>
  <c r="M168" i="12"/>
  <c r="M203" i="12"/>
  <c r="M162" i="12"/>
  <c r="M31" i="12"/>
  <c r="M52" i="12"/>
  <c r="M75" i="12"/>
  <c r="M88" i="12"/>
  <c r="M194" i="12"/>
  <c r="M104" i="12"/>
  <c r="M117" i="12"/>
  <c r="M136" i="12"/>
  <c r="M153" i="12"/>
  <c r="M218" i="12"/>
  <c r="M174" i="12"/>
  <c r="M55" i="12"/>
  <c r="M76" i="12"/>
  <c r="M91" i="12"/>
  <c r="M195" i="12"/>
  <c r="M211" i="12"/>
  <c r="M118" i="12"/>
  <c r="M137" i="12"/>
  <c r="M154" i="12"/>
  <c r="M109" i="12"/>
  <c r="M16" i="12"/>
  <c r="M35" i="12"/>
  <c r="M56" i="12"/>
  <c r="M181" i="12"/>
  <c r="M187" i="12"/>
  <c r="M197" i="12"/>
  <c r="M105" i="12"/>
  <c r="M120" i="12"/>
  <c r="M138" i="12"/>
  <c r="M156" i="12"/>
  <c r="M144" i="12"/>
  <c r="M17" i="12"/>
  <c r="M36" i="12"/>
  <c r="M58" i="12"/>
  <c r="M77" i="12"/>
  <c r="M189" i="12"/>
  <c r="M200" i="12"/>
  <c r="M212" i="12"/>
  <c r="M123" i="12"/>
  <c r="M139" i="12"/>
  <c r="M159" i="12"/>
  <c r="M184" i="12"/>
  <c r="M171" i="12"/>
  <c r="M176" i="12"/>
  <c r="M62" i="12"/>
  <c r="M78" i="12"/>
  <c r="M190" i="12"/>
  <c r="M201" i="12"/>
  <c r="M213" i="12"/>
  <c r="M124" i="12"/>
  <c r="M141" i="12"/>
  <c r="M160" i="12"/>
  <c r="M41" i="12"/>
  <c r="M173" i="12"/>
  <c r="M39" i="12"/>
  <c r="M63" i="12"/>
  <c r="M80" i="12"/>
  <c r="M93" i="12"/>
  <c r="M202" i="12"/>
  <c r="M107" i="12"/>
  <c r="M125" i="12"/>
  <c r="M142" i="12"/>
  <c r="M161" i="12"/>
  <c r="M19" i="12"/>
  <c r="M65" i="12"/>
  <c r="M94" i="12"/>
  <c r="M126" i="12"/>
  <c r="M23" i="12"/>
  <c r="M42" i="12"/>
  <c r="M66" i="12"/>
  <c r="M185" i="12"/>
  <c r="M96" i="12"/>
  <c r="M204" i="12"/>
  <c r="M112" i="12"/>
  <c r="M127" i="12"/>
  <c r="M147" i="12"/>
  <c r="M163" i="12"/>
  <c r="D460" i="16"/>
  <c r="E460" i="16"/>
  <c r="E461" i="16"/>
  <c r="S461" i="16"/>
  <c r="D461" i="16"/>
  <c r="S460" i="16"/>
  <c r="M914" i="12"/>
  <c r="M440" i="12"/>
  <c r="S457" i="16"/>
  <c r="E456" i="16"/>
  <c r="D455" i="16"/>
  <c r="S445" i="16"/>
  <c r="M1260" i="12"/>
  <c r="S458" i="16"/>
  <c r="E457" i="16"/>
  <c r="D456" i="16"/>
  <c r="E445" i="16"/>
  <c r="S447" i="16"/>
  <c r="S459" i="16"/>
  <c r="E458" i="16"/>
  <c r="D457" i="16"/>
  <c r="D445" i="16"/>
  <c r="S448" i="16"/>
  <c r="E447" i="16"/>
  <c r="E459" i="16"/>
  <c r="D458" i="16"/>
  <c r="S449" i="16"/>
  <c r="E448" i="16"/>
  <c r="D447" i="16"/>
  <c r="D459" i="16"/>
  <c r="M749" i="12"/>
  <c r="S453" i="16"/>
  <c r="E452" i="16"/>
  <c r="D451" i="16"/>
  <c r="E446" i="16"/>
  <c r="S450" i="16"/>
  <c r="E449" i="16"/>
  <c r="D448" i="16"/>
  <c r="S444" i="16"/>
  <c r="S451" i="16"/>
  <c r="E450" i="16"/>
  <c r="D449" i="16"/>
  <c r="E444" i="16"/>
  <c r="S452" i="16"/>
  <c r="E451" i="16"/>
  <c r="D450" i="16"/>
  <c r="S446" i="16"/>
  <c r="D444" i="16"/>
  <c r="S454" i="16"/>
  <c r="E453" i="16"/>
  <c r="D452" i="16"/>
  <c r="D446" i="16"/>
  <c r="S455" i="16"/>
  <c r="E454" i="16"/>
  <c r="D453" i="16"/>
  <c r="S456" i="16"/>
  <c r="E455" i="16"/>
  <c r="D454" i="16"/>
  <c r="Q345" i="24"/>
  <c r="Q344" i="24"/>
  <c r="E118" i="24"/>
  <c r="D118" i="24"/>
  <c r="M1930" i="12"/>
  <c r="M3372" i="12"/>
  <c r="Q282" i="24"/>
  <c r="Q343" i="24"/>
  <c r="Q333" i="24"/>
  <c r="Q317" i="24"/>
  <c r="Q276" i="24"/>
  <c r="Q328" i="24"/>
  <c r="Q339" i="24"/>
  <c r="Q322" i="24"/>
  <c r="Q301" i="24"/>
  <c r="Q294" i="24"/>
  <c r="Q272" i="24"/>
  <c r="Q274" i="24"/>
  <c r="Q329" i="24"/>
  <c r="Q312" i="24"/>
  <c r="Q278" i="24"/>
  <c r="Q309" i="24"/>
  <c r="Q300" i="24"/>
  <c r="Q315" i="24"/>
  <c r="Q306" i="24"/>
  <c r="Q284" i="24"/>
  <c r="Q286" i="24"/>
  <c r="Q341" i="24"/>
  <c r="Q336" i="24"/>
  <c r="Q290" i="24"/>
  <c r="Q318" i="24"/>
  <c r="Q296" i="24"/>
  <c r="Q298" i="24"/>
  <c r="Q275" i="24"/>
  <c r="Q277" i="24"/>
  <c r="Q302" i="24"/>
  <c r="Q330" i="24"/>
  <c r="Q308" i="24"/>
  <c r="Q310" i="24"/>
  <c r="Q287" i="24"/>
  <c r="Q289" i="24"/>
  <c r="Q314" i="24"/>
  <c r="Q342" i="24"/>
  <c r="Q320" i="24"/>
  <c r="Q299" i="24"/>
  <c r="Q326" i="24"/>
  <c r="Q271" i="24"/>
  <c r="Q332" i="24"/>
  <c r="Q334" i="24"/>
  <c r="Q311" i="24"/>
  <c r="Q313" i="24"/>
  <c r="Q338" i="24"/>
  <c r="Q273" i="24"/>
  <c r="Q304" i="24"/>
  <c r="Q323" i="24"/>
  <c r="Q325" i="24"/>
  <c r="Q279" i="24"/>
  <c r="Q283" i="24"/>
  <c r="Q319" i="24"/>
  <c r="Q293" i="24"/>
  <c r="Q292" i="24"/>
  <c r="Q295" i="24"/>
  <c r="Q285" i="24"/>
  <c r="Q340" i="24"/>
  <c r="Q335" i="24"/>
  <c r="Q337" i="24"/>
  <c r="Q291" i="24"/>
  <c r="Q307" i="24"/>
  <c r="Q297" i="24"/>
  <c r="Q281" i="24"/>
  <c r="Q288" i="24"/>
  <c r="Q280" i="24"/>
  <c r="Q303" i="24"/>
  <c r="Q331" i="24"/>
  <c r="Q321" i="24"/>
  <c r="Q305" i="24"/>
  <c r="Q324" i="24"/>
  <c r="Q316" i="24"/>
  <c r="Q327" i="24"/>
  <c r="M5199" i="12"/>
  <c r="D443" i="16"/>
  <c r="E443" i="16"/>
  <c r="S443" i="16"/>
  <c r="D442" i="16"/>
  <c r="E442" i="16"/>
  <c r="S442" i="16"/>
  <c r="M1252" i="12"/>
  <c r="M1255" i="12"/>
  <c r="M1226" i="12"/>
  <c r="M1204" i="12"/>
  <c r="M1041" i="12"/>
  <c r="M1233" i="12"/>
  <c r="M1224" i="12"/>
  <c r="M1130" i="12"/>
  <c r="M1228" i="12"/>
  <c r="M1139" i="12"/>
  <c r="M1205" i="12"/>
  <c r="M1208" i="12"/>
  <c r="M1247" i="12"/>
  <c r="M1235" i="12"/>
  <c r="M1138" i="12"/>
  <c r="M1251" i="12"/>
  <c r="M1207" i="12"/>
  <c r="M1250" i="12"/>
  <c r="M1227" i="12"/>
  <c r="M1206" i="12"/>
  <c r="M1259" i="12"/>
  <c r="M1234" i="12"/>
  <c r="M1236" i="12"/>
  <c r="M1232" i="12"/>
  <c r="M1225" i="12"/>
  <c r="M1063" i="12"/>
  <c r="M1218" i="12"/>
  <c r="M1042" i="12"/>
  <c r="M1048" i="12"/>
  <c r="M1116" i="12"/>
  <c r="M1237" i="12"/>
  <c r="M1257" i="12"/>
  <c r="M1216" i="12"/>
  <c r="M1253" i="12"/>
  <c r="M1064" i="12"/>
  <c r="M1040" i="12"/>
  <c r="M1258" i="12"/>
  <c r="M1203" i="12"/>
  <c r="M1115" i="12"/>
  <c r="M1242" i="12"/>
  <c r="M1141" i="12"/>
  <c r="M1245" i="12"/>
  <c r="M1124" i="12"/>
  <c r="M1049" i="12"/>
  <c r="M1211" i="12"/>
  <c r="M1240" i="12"/>
  <c r="M1214" i="12"/>
  <c r="M1215" i="12"/>
  <c r="M1047" i="12"/>
  <c r="M1213" i="12"/>
  <c r="M1244" i="12"/>
  <c r="M1217" i="12"/>
  <c r="M1212" i="12"/>
  <c r="M1210" i="12"/>
  <c r="M1239" i="12"/>
  <c r="M1241" i="12"/>
  <c r="M1105" i="12"/>
  <c r="M1243" i="12"/>
  <c r="M862" i="12"/>
  <c r="M4096" i="12"/>
  <c r="M4098" i="12"/>
  <c r="M4100" i="12"/>
  <c r="M4102" i="12"/>
  <c r="M4099" i="12"/>
  <c r="M4091" i="12"/>
  <c r="M4092" i="12"/>
  <c r="M4101" i="12"/>
  <c r="M4097" i="12"/>
  <c r="M4095" i="12"/>
  <c r="M4093" i="12"/>
  <c r="M4089" i="12"/>
  <c r="M4088" i="12"/>
  <c r="M4094" i="12"/>
  <c r="M4090" i="12"/>
  <c r="M4082" i="12"/>
  <c r="M4086" i="12"/>
  <c r="M4084" i="12"/>
  <c r="M4080" i="12"/>
  <c r="M4087" i="12"/>
  <c r="M4085" i="12"/>
  <c r="M4083" i="12"/>
  <c r="M4081" i="12"/>
  <c r="Q77" i="24"/>
  <c r="M4899" i="12"/>
  <c r="M5089" i="12"/>
  <c r="Q78" i="24"/>
  <c r="Q76" i="24"/>
  <c r="F4931" i="12"/>
  <c r="G4931" i="12"/>
  <c r="Q4931" i="12"/>
  <c r="E4931" i="12"/>
  <c r="R4931" i="12"/>
  <c r="M5041" i="12"/>
  <c r="M4898" i="12"/>
  <c r="M4897" i="12"/>
  <c r="M4896" i="12"/>
  <c r="M5087" i="12"/>
  <c r="M5088" i="12"/>
  <c r="M4895" i="12"/>
  <c r="M4931" i="12"/>
  <c r="M5317" i="12"/>
  <c r="M5198" i="12"/>
  <c r="M5243" i="12"/>
  <c r="M5244" i="12"/>
  <c r="M5316" i="12"/>
  <c r="M5197" i="12"/>
  <c r="D441" i="16"/>
  <c r="E441" i="16"/>
  <c r="S441" i="16"/>
  <c r="D440" i="16"/>
  <c r="S440" i="16"/>
  <c r="E440" i="16"/>
  <c r="M5196" i="12"/>
  <c r="M5195" i="12"/>
  <c r="M5240" i="12"/>
  <c r="M5313" i="12"/>
  <c r="M5239" i="12"/>
  <c r="M5242" i="12"/>
  <c r="M5241" i="12"/>
  <c r="M5194" i="12"/>
  <c r="M5193" i="12"/>
  <c r="M5312" i="12"/>
  <c r="M5315" i="12"/>
  <c r="M5314" i="12"/>
  <c r="M5106" i="12"/>
  <c r="M5118" i="12"/>
  <c r="M5126" i="12"/>
  <c r="M5136" i="12"/>
  <c r="M5147" i="12"/>
  <c r="M5156" i="12"/>
  <c r="M5186" i="12"/>
  <c r="M5128" i="12"/>
  <c r="M5149" i="12"/>
  <c r="M5107" i="12"/>
  <c r="M5119" i="12"/>
  <c r="M5127" i="12"/>
  <c r="M5137" i="12"/>
  <c r="M5148" i="12"/>
  <c r="M5175" i="12"/>
  <c r="M5120" i="12"/>
  <c r="M5138" i="12"/>
  <c r="M5166" i="12"/>
  <c r="M5108" i="12"/>
  <c r="M5187" i="12"/>
  <c r="M5109" i="12"/>
  <c r="M5121" i="12"/>
  <c r="M5129" i="12"/>
  <c r="M5139" i="12"/>
  <c r="M5150" i="12"/>
  <c r="M5158" i="12"/>
  <c r="M5177" i="12"/>
  <c r="M5188" i="12"/>
  <c r="M5160" i="12"/>
  <c r="M5179" i="12"/>
  <c r="M5161" i="12"/>
  <c r="M5191" i="12"/>
  <c r="M5122" i="12"/>
  <c r="M5184" i="12"/>
  <c r="M5110" i="12"/>
  <c r="M5140" i="12"/>
  <c r="M5151" i="12"/>
  <c r="M5159" i="12"/>
  <c r="M5167" i="12"/>
  <c r="M5178" i="12"/>
  <c r="M5189" i="12"/>
  <c r="M5141" i="12"/>
  <c r="M5168" i="12"/>
  <c r="M5142" i="12"/>
  <c r="M5169" i="12"/>
  <c r="M5170" i="12"/>
  <c r="M5132" i="12"/>
  <c r="M5182" i="12"/>
  <c r="M5111" i="12"/>
  <c r="M5152" i="12"/>
  <c r="M5190" i="12"/>
  <c r="M5180" i="12"/>
  <c r="M5143" i="12"/>
  <c r="M5112" i="12"/>
  <c r="M5130" i="12"/>
  <c r="M5153" i="12"/>
  <c r="M5181" i="12"/>
  <c r="M5163" i="12"/>
  <c r="M5113" i="12"/>
  <c r="M5131" i="12"/>
  <c r="M5162" i="12"/>
  <c r="M5192" i="12"/>
  <c r="M5171" i="12"/>
  <c r="M5114" i="12"/>
  <c r="M5115" i="12"/>
  <c r="M5123" i="12"/>
  <c r="M5133" i="12"/>
  <c r="M5144" i="12"/>
  <c r="M5164" i="12"/>
  <c r="M5172" i="12"/>
  <c r="M5183" i="12"/>
  <c r="M5116" i="12"/>
  <c r="M5124" i="12"/>
  <c r="M5134" i="12"/>
  <c r="M5145" i="12"/>
  <c r="M5154" i="12"/>
  <c r="M5165" i="12"/>
  <c r="M5173" i="12"/>
  <c r="M5117" i="12"/>
  <c r="M5125" i="12"/>
  <c r="M5135" i="12"/>
  <c r="M5146" i="12"/>
  <c r="M5155" i="12"/>
  <c r="M5174" i="12"/>
  <c r="M5185" i="12"/>
  <c r="M5157" i="12"/>
  <c r="M5176" i="12"/>
  <c r="M5311" i="12"/>
  <c r="M5252" i="12"/>
  <c r="M5238" i="12"/>
  <c r="M5310" i="12"/>
  <c r="M5309" i="12"/>
  <c r="M5251" i="12"/>
  <c r="M5245" i="12"/>
  <c r="M5250" i="12"/>
  <c r="M699" i="12"/>
  <c r="M5237" i="12"/>
  <c r="M5249" i="12"/>
  <c r="M5248" i="12"/>
  <c r="M5236" i="12"/>
  <c r="M1450" i="12"/>
  <c r="M5247" i="12"/>
  <c r="M5235" i="12"/>
  <c r="M5234" i="12"/>
  <c r="M5308" i="12"/>
  <c r="M5233" i="12"/>
  <c r="M4167" i="12"/>
  <c r="M4823" i="12"/>
  <c r="M5307" i="12"/>
  <c r="M4930" i="12"/>
  <c r="M4166" i="12"/>
  <c r="M4929" i="12"/>
  <c r="M3104" i="12"/>
  <c r="M3102" i="12"/>
  <c r="M1479" i="12"/>
  <c r="M3103" i="12"/>
  <c r="M5085" i="12"/>
  <c r="M5086" i="12"/>
  <c r="E438" i="16"/>
  <c r="D438" i="16"/>
  <c r="S437" i="16"/>
  <c r="D437" i="16"/>
  <c r="E437" i="16"/>
  <c r="S439" i="16"/>
  <c r="E439" i="16"/>
  <c r="D439" i="16"/>
  <c r="S438" i="16"/>
  <c r="M4319" i="12"/>
  <c r="M4318" i="12"/>
  <c r="M4577" i="12"/>
  <c r="M4576" i="12"/>
  <c r="M4575" i="12"/>
  <c r="M4574" i="12"/>
  <c r="M4573" i="12"/>
  <c r="M4572" i="12"/>
  <c r="M4463" i="12"/>
  <c r="M4316" i="12"/>
  <c r="M4571" i="12"/>
  <c r="M4484" i="12"/>
  <c r="M4291" i="12"/>
  <c r="M4317" i="12"/>
  <c r="M4570" i="12"/>
  <c r="M4483" i="12"/>
  <c r="M4551" i="12"/>
  <c r="M4563" i="12"/>
  <c r="M4552" i="12"/>
  <c r="M4564" i="12"/>
  <c r="M4553" i="12"/>
  <c r="M4565" i="12"/>
  <c r="M4482" i="12"/>
  <c r="M4554" i="12"/>
  <c r="M4566" i="12"/>
  <c r="M4555" i="12"/>
  <c r="M4567" i="12"/>
  <c r="M4556" i="12"/>
  <c r="M4568" i="12"/>
  <c r="M4557" i="12"/>
  <c r="M4569" i="12"/>
  <c r="M4559" i="12"/>
  <c r="M4558" i="12"/>
  <c r="M4560" i="12"/>
  <c r="M4561" i="12"/>
  <c r="M4562" i="12"/>
  <c r="M4550" i="12"/>
  <c r="M4548" i="12"/>
  <c r="M4546" i="12"/>
  <c r="M4544" i="12"/>
  <c r="M4542" i="12"/>
  <c r="M4541" i="12"/>
  <c r="M4539" i="12"/>
  <c r="M4537" i="12"/>
  <c r="M4533" i="12"/>
  <c r="M4534" i="12"/>
  <c r="M4535" i="12"/>
  <c r="M4549" i="12"/>
  <c r="M4547" i="12"/>
  <c r="M4545" i="12"/>
  <c r="M4543" i="12"/>
  <c r="M4540" i="12"/>
  <c r="M4538" i="12"/>
  <c r="M4536" i="12"/>
  <c r="M4520" i="12"/>
  <c r="M4515" i="12"/>
  <c r="M4527" i="12"/>
  <c r="M4528" i="12"/>
  <c r="M4518" i="12"/>
  <c r="M4521" i="12"/>
  <c r="M4514" i="12"/>
  <c r="M4522" i="12"/>
  <c r="M4524" i="12"/>
  <c r="M4531" i="12"/>
  <c r="M4513" i="12"/>
  <c r="M4525" i="12"/>
  <c r="M4516" i="12"/>
  <c r="M4523" i="12"/>
  <c r="M4526" i="12"/>
  <c r="M4517" i="12"/>
  <c r="M4529" i="12"/>
  <c r="M4532" i="12"/>
  <c r="M4530" i="12"/>
  <c r="M4519" i="12"/>
  <c r="M4512" i="12"/>
  <c r="M4509" i="12"/>
  <c r="M4505" i="12"/>
  <c r="M4511" i="12"/>
  <c r="M4507" i="12"/>
  <c r="M4503" i="12"/>
  <c r="M4510" i="12"/>
  <c r="M4508" i="12"/>
  <c r="M4506" i="12"/>
  <c r="M4504" i="12"/>
  <c r="M4196" i="12"/>
  <c r="M4193" i="12"/>
  <c r="M4376" i="12"/>
  <c r="M4399" i="12"/>
  <c r="M4395" i="12"/>
  <c r="M4441" i="12"/>
  <c r="M4481" i="12"/>
  <c r="M4502" i="12"/>
  <c r="M4496" i="12"/>
  <c r="M4492" i="12"/>
  <c r="M4367" i="12"/>
  <c r="M4401" i="12"/>
  <c r="M4412" i="12"/>
  <c r="M4444" i="12"/>
  <c r="M4398" i="12"/>
  <c r="M4197" i="12"/>
  <c r="M4194" i="12"/>
  <c r="M4192" i="12"/>
  <c r="M4375" i="12"/>
  <c r="M4400" i="12"/>
  <c r="M4396" i="12"/>
  <c r="M4442" i="12"/>
  <c r="M4469" i="12"/>
  <c r="M4500" i="12"/>
  <c r="M4498" i="12"/>
  <c r="M4494" i="12"/>
  <c r="M4363" i="12"/>
  <c r="M4462" i="12"/>
  <c r="M4432" i="12"/>
  <c r="M4360" i="12"/>
  <c r="M4440" i="12"/>
  <c r="M4366" i="12"/>
  <c r="M4195" i="12"/>
  <c r="M4402" i="12"/>
  <c r="M4374" i="12"/>
  <c r="M4409" i="12"/>
  <c r="M4431" i="12"/>
  <c r="M4443" i="12"/>
  <c r="M4453" i="12"/>
  <c r="M4351" i="12"/>
  <c r="M4447" i="12"/>
  <c r="M4437" i="12"/>
  <c r="M4295" i="12"/>
  <c r="M4364" i="12"/>
  <c r="M4449" i="12"/>
  <c r="M4461" i="12"/>
  <c r="M4411" i="12"/>
  <c r="M4433" i="12"/>
  <c r="M4445" i="12"/>
  <c r="M4365" i="12"/>
  <c r="M4373" i="12"/>
  <c r="M4435" i="12"/>
  <c r="M4501" i="12"/>
  <c r="M4499" i="12"/>
  <c r="M4497" i="12"/>
  <c r="M4495" i="12"/>
  <c r="M4493" i="12"/>
  <c r="M4491" i="12"/>
  <c r="M4370" i="12"/>
  <c r="M4293" i="12"/>
  <c r="M4458" i="12"/>
  <c r="M4379" i="12"/>
  <c r="M4354" i="12"/>
  <c r="M4438" i="12"/>
  <c r="M4478" i="12"/>
  <c r="M4369" i="12"/>
  <c r="M4361" i="12"/>
  <c r="M4356" i="12"/>
  <c r="M4397" i="12"/>
  <c r="M4393" i="12"/>
  <c r="M4439" i="12"/>
  <c r="M4368" i="12"/>
  <c r="M4294" i="12"/>
  <c r="M4454" i="12"/>
  <c r="M4460" i="12"/>
  <c r="M4450" i="12"/>
  <c r="M4434" i="12"/>
  <c r="M4446" i="12"/>
  <c r="M4371" i="12"/>
  <c r="M4452" i="12"/>
  <c r="M4381" i="12"/>
  <c r="M4352" i="12"/>
  <c r="M4436" i="12"/>
  <c r="M4448" i="12"/>
  <c r="M4296" i="12"/>
  <c r="M4362" i="12"/>
  <c r="M4459" i="12"/>
  <c r="M4380" i="12"/>
  <c r="M4353" i="12"/>
  <c r="M4479" i="12"/>
  <c r="M4477" i="12"/>
  <c r="M4198" i="12"/>
  <c r="M4355" i="12"/>
  <c r="M4394" i="12"/>
  <c r="M4480" i="12"/>
  <c r="M4277" i="12"/>
  <c r="M4247" i="12"/>
  <c r="M4305" i="12"/>
  <c r="M4467" i="12"/>
  <c r="M4488" i="12"/>
  <c r="M4229" i="12"/>
  <c r="M4231" i="12"/>
  <c r="M4455" i="12"/>
  <c r="M4471" i="12"/>
  <c r="M4457" i="12"/>
  <c r="M4472" i="12"/>
  <c r="M4205" i="12"/>
  <c r="M4234" i="12"/>
  <c r="M4287" i="12"/>
  <c r="M4468" i="12"/>
  <c r="M4466" i="12"/>
  <c r="M4465" i="12"/>
  <c r="M4476" i="12"/>
  <c r="M4240" i="12"/>
  <c r="M4238" i="12"/>
  <c r="M4270" i="12"/>
  <c r="M4245" i="12"/>
  <c r="M4251" i="12"/>
  <c r="M4310" i="12"/>
  <c r="M4346" i="12"/>
  <c r="M4456" i="12"/>
  <c r="M4288" i="12"/>
  <c r="M4486" i="12"/>
  <c r="M4470" i="12"/>
  <c r="M4314" i="12"/>
  <c r="M4304" i="12"/>
  <c r="M4307" i="12"/>
  <c r="M4306" i="12"/>
  <c r="M4300" i="12"/>
  <c r="M4311" i="12"/>
  <c r="M4201" i="12"/>
  <c r="M4308" i="12"/>
  <c r="M4464" i="12"/>
  <c r="M4359" i="12"/>
  <c r="M4191" i="12"/>
  <c r="M4208" i="12"/>
  <c r="M4302" i="12"/>
  <c r="M4303" i="12"/>
  <c r="M4315" i="12"/>
  <c r="M4199" i="12"/>
  <c r="M4299" i="12"/>
  <c r="M4297" i="12"/>
  <c r="M4489" i="12"/>
  <c r="M4309" i="12"/>
  <c r="M4312" i="12"/>
  <c r="M4200" i="12"/>
  <c r="M4372" i="12"/>
  <c r="M4298" i="12"/>
  <c r="M4487" i="12"/>
  <c r="M4313" i="12"/>
  <c r="M4292" i="12"/>
  <c r="M4301" i="12"/>
  <c r="M1061" i="12"/>
  <c r="M1059" i="12"/>
  <c r="M1177" i="12"/>
  <c r="M1128" i="12"/>
  <c r="M1095" i="12"/>
  <c r="M1060" i="12"/>
  <c r="M1137" i="12"/>
  <c r="S433" i="16"/>
  <c r="M1129" i="12"/>
  <c r="M1051" i="12"/>
  <c r="M1187" i="12"/>
  <c r="S436" i="16"/>
  <c r="M1142" i="12"/>
  <c r="M1114" i="12"/>
  <c r="M1102" i="12"/>
  <c r="M1084" i="12"/>
  <c r="M1071" i="12"/>
  <c r="M1125" i="12"/>
  <c r="M1044" i="12"/>
  <c r="M1090" i="12"/>
  <c r="M1055" i="12"/>
  <c r="M1075" i="12"/>
  <c r="M1106" i="12"/>
  <c r="D433" i="16"/>
  <c r="E433" i="16"/>
  <c r="D435" i="16"/>
  <c r="E435" i="16"/>
  <c r="S435" i="16"/>
  <c r="D434" i="16"/>
  <c r="E434" i="16"/>
  <c r="M1109" i="12"/>
  <c r="M1122" i="12"/>
  <c r="M1147" i="12"/>
  <c r="S434" i="16"/>
  <c r="M1107" i="12"/>
  <c r="M1159" i="12"/>
  <c r="M1108" i="12"/>
  <c r="M1097" i="12"/>
  <c r="D436" i="16"/>
  <c r="E436" i="16"/>
  <c r="M4475" i="12"/>
  <c r="M4485" i="12"/>
  <c r="M4285" i="12"/>
  <c r="M4490" i="12"/>
  <c r="M4286" i="12"/>
  <c r="M4358" i="12"/>
  <c r="M4357" i="12"/>
  <c r="D432" i="16"/>
  <c r="E432" i="16"/>
  <c r="S432" i="16"/>
  <c r="M948" i="12"/>
  <c r="M3904" i="12"/>
  <c r="M2580" i="12"/>
  <c r="M1818" i="12"/>
  <c r="E117" i="24"/>
  <c r="D117" i="24"/>
  <c r="Q117" i="24"/>
  <c r="Q22" i="24"/>
  <c r="Q119" i="24"/>
  <c r="Q41" i="24"/>
  <c r="Q137" i="24"/>
  <c r="Q81" i="24"/>
  <c r="Q156" i="24"/>
  <c r="Q163" i="24"/>
  <c r="Q170" i="24"/>
  <c r="Q175" i="24"/>
  <c r="Q178" i="24"/>
  <c r="Q186" i="24"/>
  <c r="Q193" i="24"/>
  <c r="Q92" i="24"/>
  <c r="Q102" i="24"/>
  <c r="Q202" i="24"/>
  <c r="Q207" i="24"/>
  <c r="Q219" i="24"/>
  <c r="Q230" i="24"/>
  <c r="Q236" i="24"/>
  <c r="Q269" i="24"/>
  <c r="Q243" i="24"/>
  <c r="Q248" i="24"/>
  <c r="Q254" i="24"/>
  <c r="Q260" i="24"/>
  <c r="Q23" i="24"/>
  <c r="E116" i="24"/>
  <c r="D116" i="24"/>
  <c r="Q126" i="24"/>
  <c r="Q29" i="24"/>
  <c r="Q34" i="24"/>
  <c r="Q131" i="24"/>
  <c r="Q149" i="24"/>
  <c r="Q83" i="24"/>
  <c r="Q166" i="24"/>
  <c r="Q173" i="24"/>
  <c r="Q177" i="24"/>
  <c r="Q180" i="24"/>
  <c r="Q87" i="24"/>
  <c r="Q95" i="24"/>
  <c r="Q106" i="24"/>
  <c r="Q73" i="24"/>
  <c r="Q212" i="24"/>
  <c r="Q224" i="24"/>
  <c r="Q52" i="24"/>
  <c r="Q239" i="24"/>
  <c r="Q245" i="24"/>
  <c r="Q249" i="24"/>
  <c r="Q62" i="24"/>
  <c r="Q75" i="24"/>
  <c r="E264" i="24"/>
  <c r="M1197" i="12"/>
  <c r="Q116" i="24"/>
  <c r="Q31" i="24"/>
  <c r="Q36" i="24"/>
  <c r="Q133" i="24"/>
  <c r="Q143" i="24"/>
  <c r="Q151" i="24"/>
  <c r="Q160" i="24"/>
  <c r="Q167" i="24"/>
  <c r="Q174" i="24"/>
  <c r="Q181" i="24"/>
  <c r="Q190" i="24"/>
  <c r="Q199" i="24"/>
  <c r="Q97" i="24"/>
  <c r="Q66" i="24"/>
  <c r="Q204" i="24"/>
  <c r="Q214" i="24"/>
  <c r="Q226" i="24"/>
  <c r="Q233" i="24"/>
  <c r="Q267" i="24"/>
  <c r="Q251" i="24"/>
  <c r="Q258" i="24"/>
  <c r="Q114" i="24"/>
  <c r="E431" i="16"/>
  <c r="M5284" i="12"/>
  <c r="M5296" i="12"/>
  <c r="M5302" i="12"/>
  <c r="M5258" i="12"/>
  <c r="M5300" i="12"/>
  <c r="M5303" i="12"/>
  <c r="M5299" i="12"/>
  <c r="M5277" i="12"/>
  <c r="M1058" i="12"/>
  <c r="M5219" i="12"/>
  <c r="M5205" i="12"/>
  <c r="M5049" i="12"/>
  <c r="M4936" i="12"/>
  <c r="M4940" i="12"/>
  <c r="M5065" i="12"/>
  <c r="M4948" i="12"/>
  <c r="M5067" i="12"/>
  <c r="M5058" i="12"/>
  <c r="M5014" i="12"/>
  <c r="M5037" i="12"/>
  <c r="M5075" i="12"/>
  <c r="M5028" i="12"/>
  <c r="M4976" i="12"/>
  <c r="M4926" i="12"/>
  <c r="M4911" i="12"/>
  <c r="M4854" i="12"/>
  <c r="M4855" i="12"/>
  <c r="M4834" i="12"/>
  <c r="M4890" i="12"/>
  <c r="M4844" i="12"/>
  <c r="M4874" i="12"/>
  <c r="M4881" i="12"/>
  <c r="M4832" i="12"/>
  <c r="M1983" i="12"/>
  <c r="D431" i="16"/>
  <c r="M5285" i="12"/>
  <c r="M5297" i="12"/>
  <c r="M5201" i="12"/>
  <c r="M5218" i="12"/>
  <c r="M4986" i="12"/>
  <c r="M4990" i="12"/>
  <c r="M4943" i="12"/>
  <c r="M5001" i="12"/>
  <c r="M5054" i="12"/>
  <c r="M4952" i="12"/>
  <c r="M5046" i="12"/>
  <c r="Q121" i="24"/>
  <c r="Q32" i="24"/>
  <c r="Q37" i="24"/>
  <c r="Q144" i="24"/>
  <c r="Q152" i="24"/>
  <c r="Q161" i="24"/>
  <c r="Q168" i="24"/>
  <c r="Q182" i="24"/>
  <c r="Q191" i="24"/>
  <c r="Q88" i="24"/>
  <c r="Q98" i="24"/>
  <c r="Q67" i="24"/>
  <c r="Q215" i="24"/>
  <c r="Q227" i="24"/>
  <c r="Q109" i="24"/>
  <c r="Q112" i="24"/>
  <c r="Q246" i="24"/>
  <c r="Q63" i="24"/>
  <c r="Q115" i="24"/>
  <c r="Q266" i="24"/>
  <c r="Q127" i="24"/>
  <c r="Q33" i="24"/>
  <c r="Q38" i="24"/>
  <c r="Q134" i="24"/>
  <c r="Q145" i="24"/>
  <c r="Q153" i="24"/>
  <c r="Q162" i="24"/>
  <c r="Q169" i="24"/>
  <c r="Q183" i="24"/>
  <c r="Q196" i="24"/>
  <c r="Q89" i="24"/>
  <c r="Q99" i="24"/>
  <c r="Q68" i="24"/>
  <c r="Q216" i="24"/>
  <c r="Q228" i="24"/>
  <c r="Q53" i="24"/>
  <c r="Q61" i="24"/>
  <c r="Q259" i="24"/>
  <c r="M1002" i="12"/>
  <c r="Q26" i="24"/>
  <c r="Q40" i="24"/>
  <c r="Q142" i="24"/>
  <c r="Q159" i="24"/>
  <c r="Q171" i="24"/>
  <c r="Q197" i="24"/>
  <c r="Q101" i="24"/>
  <c r="Q203" i="24"/>
  <c r="Q222" i="24"/>
  <c r="Q110" i="24"/>
  <c r="Q242" i="24"/>
  <c r="Q60" i="24"/>
  <c r="Q113" i="24"/>
  <c r="Q28" i="24"/>
  <c r="Q43" i="24"/>
  <c r="Q80" i="24"/>
  <c r="Q84" i="24"/>
  <c r="Q179" i="24"/>
  <c r="Q192" i="24"/>
  <c r="Q86" i="24"/>
  <c r="Q104" i="24"/>
  <c r="Q206" i="24"/>
  <c r="Q225" i="24"/>
  <c r="Q111" i="24"/>
  <c r="Q59" i="24"/>
  <c r="Q252" i="24"/>
  <c r="Q74" i="24"/>
  <c r="M5279" i="12"/>
  <c r="M5293" i="12"/>
  <c r="M5229" i="12"/>
  <c r="M5213" i="12"/>
  <c r="M5040" i="12"/>
  <c r="M4987" i="12"/>
  <c r="M4992" i="12"/>
  <c r="M4946" i="12"/>
  <c r="M5005" i="12"/>
  <c r="M5045" i="12"/>
  <c r="M4960" i="12"/>
  <c r="M5048" i="12"/>
  <c r="M5074" i="12"/>
  <c r="M5084" i="12"/>
  <c r="M4977" i="12"/>
  <c r="M4918" i="12"/>
  <c r="M4905" i="12"/>
  <c r="M4849" i="12"/>
  <c r="M4842" i="12"/>
  <c r="M4888" i="12"/>
  <c r="M4828" i="12"/>
  <c r="M4882" i="12"/>
  <c r="M4623" i="12"/>
  <c r="M4665" i="12"/>
  <c r="M1050" i="12"/>
  <c r="M1062" i="12"/>
  <c r="M2077" i="12"/>
  <c r="D428" i="16"/>
  <c r="M5280" i="12"/>
  <c r="M5294" i="12"/>
  <c r="M5253" i="12"/>
  <c r="M5230" i="12"/>
  <c r="M5226" i="12"/>
  <c r="Q21" i="24"/>
  <c r="Q30" i="24"/>
  <c r="Q45" i="24"/>
  <c r="Q172" i="24"/>
  <c r="Q198" i="24"/>
  <c r="Q200" i="24"/>
  <c r="Q208" i="24"/>
  <c r="Q229" i="24"/>
  <c r="Q238" i="24"/>
  <c r="Q244" i="24"/>
  <c r="Q253" i="24"/>
  <c r="Q263" i="24"/>
  <c r="Q122" i="24"/>
  <c r="Q44" i="24"/>
  <c r="Q146" i="24"/>
  <c r="Q46" i="24"/>
  <c r="Q194" i="24"/>
  <c r="Q90" i="24"/>
  <c r="Q105" i="24"/>
  <c r="Q209" i="24"/>
  <c r="Q240" i="24"/>
  <c r="Q255" i="24"/>
  <c r="Q264" i="24"/>
  <c r="Q123" i="24"/>
  <c r="Q132" i="24"/>
  <c r="Q147" i="24"/>
  <c r="Q164" i="24"/>
  <c r="Q195" i="24"/>
  <c r="Q91" i="24"/>
  <c r="Q107" i="24"/>
  <c r="Q210" i="24"/>
  <c r="Q231" i="24"/>
  <c r="Q54" i="24"/>
  <c r="Q256" i="24"/>
  <c r="Q265" i="24"/>
  <c r="Q124" i="24"/>
  <c r="Q135" i="24"/>
  <c r="Q148" i="24"/>
  <c r="Q65" i="24"/>
  <c r="Q69" i="24"/>
  <c r="Q211" i="24"/>
  <c r="Q270" i="24"/>
  <c r="Q241" i="24"/>
  <c r="Q257" i="24"/>
  <c r="Q125" i="24"/>
  <c r="Q136" i="24"/>
  <c r="Q150" i="24"/>
  <c r="Q165" i="24"/>
  <c r="Q184" i="24"/>
  <c r="Q118" i="24"/>
  <c r="Q201" i="24"/>
  <c r="Q213" i="24"/>
  <c r="Q50" i="24"/>
  <c r="Q55" i="24"/>
  <c r="Q247" i="24"/>
  <c r="E265" i="24"/>
  <c r="M1202" i="12"/>
  <c r="M5286" i="12"/>
  <c r="M5231" i="12"/>
  <c r="M5272" i="12"/>
  <c r="M5232" i="12"/>
  <c r="M5207" i="12"/>
  <c r="M4984" i="12"/>
  <c r="M4938" i="12"/>
  <c r="M4995" i="12"/>
  <c r="M5002" i="12"/>
  <c r="M5057" i="12"/>
  <c r="M4972" i="12"/>
  <c r="M5068" i="12"/>
  <c r="M5051" i="12"/>
  <c r="M4973" i="12"/>
  <c r="M4979" i="12"/>
  <c r="M5029" i="12"/>
  <c r="M4916" i="12"/>
  <c r="M4909" i="12"/>
  <c r="M4868" i="12"/>
  <c r="M4831" i="12"/>
  <c r="M4891" i="12"/>
  <c r="M4889" i="12"/>
  <c r="M4839" i="12"/>
  <c r="M4843" i="12"/>
  <c r="M2079" i="12"/>
  <c r="M1104" i="12"/>
  <c r="M1161" i="12"/>
  <c r="M1186" i="12"/>
  <c r="M1172" i="12"/>
  <c r="M1070" i="12"/>
  <c r="M1175" i="12"/>
  <c r="M1065" i="12"/>
  <c r="M1153" i="12"/>
  <c r="M1162" i="12"/>
  <c r="M1045" i="12"/>
  <c r="M1166" i="12"/>
  <c r="M1144" i="12"/>
  <c r="M1174" i="12"/>
  <c r="M1092" i="12"/>
  <c r="M1140" i="12"/>
  <c r="M1096" i="12"/>
  <c r="M4836" i="12"/>
  <c r="M4914" i="12"/>
  <c r="M1150" i="12"/>
  <c r="M1123" i="12"/>
  <c r="M1120" i="12"/>
  <c r="Q24" i="24"/>
  <c r="Q129" i="24"/>
  <c r="Q138" i="24"/>
  <c r="Q154" i="24"/>
  <c r="Q47" i="24"/>
  <c r="Q185" i="24"/>
  <c r="Q93" i="24"/>
  <c r="Q108" i="24"/>
  <c r="Q217" i="24"/>
  <c r="Q51" i="24"/>
  <c r="Q56" i="24"/>
  <c r="Q140" i="24"/>
  <c r="Q96" i="24"/>
  <c r="Q234" i="24"/>
  <c r="M5289" i="12"/>
  <c r="Q141" i="24"/>
  <c r="Q100" i="24"/>
  <c r="Q235" i="24"/>
  <c r="Q64" i="24"/>
  <c r="M5290" i="12"/>
  <c r="Q79" i="24"/>
  <c r="Q103" i="24"/>
  <c r="Q237" i="24"/>
  <c r="Q261" i="24"/>
  <c r="M5291" i="12"/>
  <c r="M5301" i="12"/>
  <c r="M5209" i="12"/>
  <c r="M4969" i="12"/>
  <c r="M4994" i="12"/>
  <c r="M5066" i="12"/>
  <c r="M5044" i="12"/>
  <c r="M4967" i="12"/>
  <c r="M5016" i="12"/>
  <c r="M5019" i="12"/>
  <c r="M5024" i="12"/>
  <c r="M5083" i="12"/>
  <c r="M4917" i="12"/>
  <c r="M4821" i="12"/>
  <c r="M4864" i="12"/>
  <c r="M4886" i="12"/>
  <c r="M4879" i="12"/>
  <c r="M4883" i="12"/>
  <c r="Q128" i="24"/>
  <c r="Q155" i="24"/>
  <c r="Q187" i="24"/>
  <c r="Q70" i="24"/>
  <c r="Q57" i="24"/>
  <c r="Q262" i="24"/>
  <c r="Q120" i="24"/>
  <c r="Q157" i="24"/>
  <c r="Q71" i="24"/>
  <c r="Q58" i="24"/>
  <c r="M5295" i="12"/>
  <c r="M5263" i="12"/>
  <c r="M5202" i="12"/>
  <c r="M5211" i="12"/>
  <c r="M4988" i="12"/>
  <c r="M4996" i="12"/>
  <c r="M5003" i="12"/>
  <c r="M4959" i="12"/>
  <c r="M5020" i="12"/>
  <c r="M5072" i="12"/>
  <c r="M5078" i="12"/>
  <c r="M5032" i="12"/>
  <c r="M5035" i="12"/>
  <c r="M4904" i="12"/>
  <c r="M4923" i="12"/>
  <c r="M4824" i="12"/>
  <c r="M4871" i="12"/>
  <c r="M4880" i="12"/>
  <c r="M1209" i="12"/>
  <c r="M1056" i="12"/>
  <c r="M1037" i="12"/>
  <c r="Q25" i="24"/>
  <c r="Q158" i="24"/>
  <c r="Q188" i="24"/>
  <c r="Q72" i="24"/>
  <c r="D265" i="24"/>
  <c r="M5298" i="12"/>
  <c r="M5274" i="12"/>
  <c r="M5276" i="12"/>
  <c r="M5265" i="12"/>
  <c r="M5267" i="12"/>
  <c r="M5269" i="12"/>
  <c r="M5271" i="12"/>
  <c r="M5260" i="12"/>
  <c r="M5214" i="12"/>
  <c r="M5306" i="12"/>
  <c r="M5255" i="12"/>
  <c r="M5203" i="12"/>
  <c r="M5222" i="12"/>
  <c r="M4932" i="12"/>
  <c r="M5062" i="12"/>
  <c r="M4944" i="12"/>
  <c r="M5004" i="12"/>
  <c r="M4964" i="12"/>
  <c r="M4953" i="12"/>
  <c r="M4966" i="12"/>
  <c r="M4974" i="12"/>
  <c r="M5073" i="12"/>
  <c r="M4961" i="12"/>
  <c r="M5061" i="12"/>
  <c r="M4915" i="12"/>
  <c r="M4856" i="12"/>
  <c r="M4847" i="12"/>
  <c r="M4865" i="12"/>
  <c r="M4872" i="12"/>
  <c r="M4829" i="12"/>
  <c r="M4840" i="12"/>
  <c r="M1256" i="12"/>
  <c r="M1982" i="12"/>
  <c r="M1192" i="12"/>
  <c r="M1158" i="12"/>
  <c r="M5227" i="12"/>
  <c r="M5212" i="12"/>
  <c r="M4983" i="12"/>
  <c r="M4989" i="12"/>
  <c r="M4997" i="12"/>
  <c r="Q27" i="24"/>
  <c r="Q82" i="24"/>
  <c r="Q189" i="24"/>
  <c r="Q205" i="24"/>
  <c r="S430" i="16"/>
  <c r="M5278" i="12"/>
  <c r="Q176" i="24"/>
  <c r="M5273" i="12"/>
  <c r="M5210" i="12"/>
  <c r="M4985" i="12"/>
  <c r="M5064" i="12"/>
  <c r="M4951" i="12"/>
  <c r="M5010" i="12"/>
  <c r="M5017" i="12"/>
  <c r="M5023" i="12"/>
  <c r="M5033" i="12"/>
  <c r="M4815" i="12"/>
  <c r="M5043" i="12"/>
  <c r="M4924" i="12"/>
  <c r="M4833" i="12"/>
  <c r="M4837" i="12"/>
  <c r="M4893" i="12"/>
  <c r="M1167" i="12"/>
  <c r="E428" i="16"/>
  <c r="M5026" i="12"/>
  <c r="M4857" i="12"/>
  <c r="Q268" i="24"/>
  <c r="S431" i="16"/>
  <c r="M5281" i="12"/>
  <c r="M4978" i="12"/>
  <c r="M4945" i="12"/>
  <c r="M5006" i="12"/>
  <c r="M4965" i="12"/>
  <c r="M5036" i="12"/>
  <c r="M5027" i="12"/>
  <c r="M4962" i="12"/>
  <c r="M5042" i="12"/>
  <c r="M4925" i="12"/>
  <c r="M4825" i="12"/>
  <c r="M4862" i="12"/>
  <c r="M4876" i="12"/>
  <c r="M3424" i="12"/>
  <c r="M1191" i="12"/>
  <c r="M1087" i="12"/>
  <c r="M5053" i="12"/>
  <c r="M4867" i="12"/>
  <c r="M4870" i="12"/>
  <c r="M5266" i="12"/>
  <c r="M4970" i="12"/>
  <c r="M5081" i="12"/>
  <c r="M4901" i="12"/>
  <c r="M5304" i="12"/>
  <c r="M5030" i="12"/>
  <c r="M4873" i="12"/>
  <c r="M5275" i="12"/>
  <c r="M4935" i="12"/>
  <c r="M5047" i="12"/>
  <c r="M1066" i="12"/>
  <c r="M1173" i="12"/>
  <c r="S428" i="16"/>
  <c r="Q250" i="24"/>
  <c r="E430" i="16"/>
  <c r="M5282" i="12"/>
  <c r="M5039" i="12"/>
  <c r="M4998" i="12"/>
  <c r="M5007" i="12"/>
  <c r="M5011" i="12"/>
  <c r="M5077" i="12"/>
  <c r="M5034" i="12"/>
  <c r="M4927" i="12"/>
  <c r="M4869" i="12"/>
  <c r="M4858" i="12"/>
  <c r="M4838" i="12"/>
  <c r="M3425" i="12"/>
  <c r="M1098" i="12"/>
  <c r="M1103" i="12"/>
  <c r="M5012" i="12"/>
  <c r="M5018" i="12"/>
  <c r="M5069" i="12"/>
  <c r="M5079" i="12"/>
  <c r="M4846" i="12"/>
  <c r="M4877" i="12"/>
  <c r="M3539" i="12"/>
  <c r="M1148" i="12"/>
  <c r="M3541" i="12"/>
  <c r="Q221" i="24"/>
  <c r="M5268" i="12"/>
  <c r="M4968" i="12"/>
  <c r="M4910" i="12"/>
  <c r="M4852" i="12"/>
  <c r="Q48" i="24"/>
  <c r="M5215" i="12"/>
  <c r="M4942" i="12"/>
  <c r="M5056" i="12"/>
  <c r="M4814" i="12"/>
  <c r="M5206" i="12"/>
  <c r="M4993" i="12"/>
  <c r="M5076" i="12"/>
  <c r="M4912" i="12"/>
  <c r="Q130" i="24"/>
  <c r="D430" i="16"/>
  <c r="M5283" i="12"/>
  <c r="M5257" i="12"/>
  <c r="M4971" i="12"/>
  <c r="M4885" i="12"/>
  <c r="M5758" i="12"/>
  <c r="M1201" i="12"/>
  <c r="M5015" i="12"/>
  <c r="M4845" i="12"/>
  <c r="M4884" i="12"/>
  <c r="Q35" i="24"/>
  <c r="Q85" i="24"/>
  <c r="S429" i="16"/>
  <c r="M5287" i="12"/>
  <c r="M5256" i="12"/>
  <c r="M5305" i="12"/>
  <c r="M4937" i="12"/>
  <c r="M4999" i="12"/>
  <c r="M5008" i="12"/>
  <c r="M5013" i="12"/>
  <c r="M5070" i="12"/>
  <c r="M4981" i="12"/>
  <c r="M4848" i="12"/>
  <c r="M4887" i="12"/>
  <c r="M4878" i="12"/>
  <c r="M4841" i="12"/>
  <c r="M4622" i="12"/>
  <c r="M3540" i="12"/>
  <c r="M1163" i="12"/>
  <c r="M4957" i="12"/>
  <c r="M1198" i="12"/>
  <c r="M4982" i="12"/>
  <c r="M4903" i="12"/>
  <c r="Q39" i="24"/>
  <c r="Q94" i="24"/>
  <c r="E429" i="16"/>
  <c r="M5288" i="12"/>
  <c r="M5261" i="12"/>
  <c r="M5262" i="12"/>
  <c r="M5216" i="12"/>
  <c r="M4939" i="12"/>
  <c r="M4947" i="12"/>
  <c r="M5055" i="12"/>
  <c r="M5060" i="12"/>
  <c r="M5071" i="12"/>
  <c r="M4955" i="12"/>
  <c r="M5082" i="12"/>
  <c r="M4906" i="12"/>
  <c r="M4850" i="12"/>
  <c r="M4866" i="12"/>
  <c r="M4894" i="12"/>
  <c r="M4619" i="12"/>
  <c r="M2078" i="12"/>
  <c r="M1143" i="12"/>
  <c r="M4826" i="12"/>
  <c r="M4860" i="12"/>
  <c r="M1135" i="12"/>
  <c r="M1088" i="12"/>
  <c r="M4949" i="12"/>
  <c r="M5059" i="12"/>
  <c r="M5080" i="12"/>
  <c r="M4892" i="12"/>
  <c r="M1184" i="12"/>
  <c r="M5204" i="12"/>
  <c r="M4811" i="12"/>
  <c r="M1170" i="12"/>
  <c r="M5050" i="12"/>
  <c r="M4835" i="12"/>
  <c r="Q232" i="24"/>
  <c r="M5264" i="12"/>
  <c r="M4934" i="12"/>
  <c r="M4975" i="12"/>
  <c r="Q49" i="24"/>
  <c r="M4958" i="12"/>
  <c r="M5031" i="12"/>
  <c r="M4875" i="12"/>
  <c r="Q42" i="24"/>
  <c r="Q218" i="24"/>
  <c r="D264" i="24"/>
  <c r="D429" i="16"/>
  <c r="M5292" i="12"/>
  <c r="M5259" i="12"/>
  <c r="M5228" i="12"/>
  <c r="M4941" i="12"/>
  <c r="M5000" i="12"/>
  <c r="M4816" i="12"/>
  <c r="M4954" i="12"/>
  <c r="M4956" i="12"/>
  <c r="M5038" i="12"/>
  <c r="M4907" i="12"/>
  <c r="M4851" i="12"/>
  <c r="M3269" i="12"/>
  <c r="M4991" i="12"/>
  <c r="M5009" i="12"/>
  <c r="M5025" i="12"/>
  <c r="M4963" i="12"/>
  <c r="M4908" i="12"/>
  <c r="M4830" i="12"/>
  <c r="Q223" i="24"/>
  <c r="M4933" i="12"/>
  <c r="M5021" i="12"/>
  <c r="M4921" i="12"/>
  <c r="M4853" i="12"/>
  <c r="M4950" i="12"/>
  <c r="M4902" i="12"/>
  <c r="M4863" i="12"/>
  <c r="M4859" i="12"/>
  <c r="M5208" i="12"/>
  <c r="M5063" i="12"/>
  <c r="M4980" i="12"/>
  <c r="M4913" i="12"/>
  <c r="M4861" i="12"/>
  <c r="Q139" i="24"/>
  <c r="Q220" i="24"/>
  <c r="M5270" i="12"/>
  <c r="M5217" i="12"/>
  <c r="M5052" i="12"/>
  <c r="M4827" i="12"/>
  <c r="M5022" i="12"/>
  <c r="M4473" i="12"/>
  <c r="M4474" i="12"/>
  <c r="E4473" i="12"/>
  <c r="G4474" i="12"/>
  <c r="F4473" i="12"/>
  <c r="E4474" i="12"/>
  <c r="G4473" i="12"/>
  <c r="Q4473" i="12"/>
  <c r="R4473" i="12"/>
  <c r="F4474" i="12"/>
  <c r="R4474" i="12"/>
  <c r="Q4474" i="12"/>
  <c r="S53" i="16"/>
  <c r="E4179" i="12"/>
  <c r="G4175" i="12"/>
  <c r="Q4173" i="12"/>
  <c r="E4177" i="12"/>
  <c r="G4181" i="12"/>
  <c r="E4169" i="12"/>
  <c r="E4171" i="12"/>
  <c r="G4179" i="12"/>
  <c r="E4173" i="12"/>
  <c r="G4177" i="12"/>
  <c r="G4169" i="12"/>
  <c r="G4171" i="12"/>
  <c r="F4181" i="12"/>
  <c r="F4179" i="12"/>
  <c r="Q4175" i="12"/>
  <c r="R4173" i="12"/>
  <c r="F4177" i="12"/>
  <c r="Q4181" i="12"/>
  <c r="F4171" i="12"/>
  <c r="R4175" i="12"/>
  <c r="R4181" i="12"/>
  <c r="R4171" i="12"/>
  <c r="R4179" i="12"/>
  <c r="R4177" i="12"/>
  <c r="Q4171" i="12"/>
  <c r="R4169" i="12"/>
  <c r="F4175" i="12"/>
  <c r="G4173" i="12"/>
  <c r="Q4179" i="12"/>
  <c r="F4169" i="12"/>
  <c r="Q4177" i="12"/>
  <c r="E4181" i="12"/>
  <c r="E4175" i="12"/>
  <c r="F4173" i="12"/>
  <c r="Q4169" i="12"/>
  <c r="D53" i="16"/>
  <c r="E53" i="16"/>
  <c r="M947" i="12"/>
  <c r="M4408" i="12"/>
  <c r="M4349" i="12"/>
  <c r="M4281" i="12"/>
  <c r="M4209" i="12"/>
  <c r="M4226" i="12"/>
  <c r="M4327" i="12"/>
  <c r="M4350" i="12"/>
  <c r="M4242" i="12"/>
  <c r="M4177" i="12"/>
  <c r="M4207" i="12"/>
  <c r="M4423" i="12"/>
  <c r="M4222" i="12"/>
  <c r="M4282" i="12"/>
  <c r="M4252" i="12"/>
  <c r="M4263" i="12"/>
  <c r="M4382" i="12"/>
  <c r="M4336" i="12"/>
  <c r="M4171" i="12"/>
  <c r="M4253" i="12"/>
  <c r="M4210" i="12"/>
  <c r="M4211" i="12"/>
  <c r="M4383" i="12"/>
  <c r="M4406" i="12"/>
  <c r="M4329" i="12"/>
  <c r="M4244" i="12"/>
  <c r="M4173" i="12"/>
  <c r="M4413" i="12"/>
  <c r="M4425" i="12"/>
  <c r="M4214" i="12"/>
  <c r="M4224" i="12"/>
  <c r="M4284" i="12"/>
  <c r="M4451" i="12"/>
  <c r="M4265" i="12"/>
  <c r="M4338" i="12"/>
  <c r="M4232" i="12"/>
  <c r="M4189" i="12"/>
  <c r="M4426" i="12"/>
  <c r="M4215" i="12"/>
  <c r="M4239" i="12"/>
  <c r="M4254" i="12"/>
  <c r="M4340" i="12"/>
  <c r="M4202" i="12"/>
  <c r="M4268" i="12"/>
  <c r="M4179" i="12"/>
  <c r="M4262" i="12"/>
  <c r="M4328" i="12"/>
  <c r="M4424" i="12"/>
  <c r="M4290" i="12"/>
  <c r="M4212" i="12"/>
  <c r="M4227" i="12"/>
  <c r="M4330" i="12"/>
  <c r="M4414" i="12"/>
  <c r="M4266" i="12"/>
  <c r="M4243" i="12"/>
  <c r="M4213" i="12"/>
  <c r="M4384" i="12"/>
  <c r="M4331" i="12"/>
  <c r="M4278" i="12"/>
  <c r="M4389" i="12"/>
  <c r="M4190" i="12"/>
  <c r="M4415" i="12"/>
  <c r="M4427" i="12"/>
  <c r="M4378" i="12"/>
  <c r="M4405" i="12"/>
  <c r="M4255" i="12"/>
  <c r="M4267" i="12"/>
  <c r="M4385" i="12"/>
  <c r="M4320" i="12"/>
  <c r="M4183" i="12"/>
  <c r="M4187" i="12"/>
  <c r="M4390" i="12"/>
  <c r="M4416" i="12"/>
  <c r="M4335" i="12"/>
  <c r="M4256" i="12"/>
  <c r="M4221" i="12"/>
  <c r="M4283" i="12"/>
  <c r="M4279" i="12"/>
  <c r="M4428" i="12"/>
  <c r="M4342" i="12"/>
  <c r="M4272" i="12"/>
  <c r="M4386" i="12"/>
  <c r="M4185" i="12"/>
  <c r="M4321" i="12"/>
  <c r="M4184" i="12"/>
  <c r="M4188" i="12"/>
  <c r="M4391" i="12"/>
  <c r="M4203" i="12"/>
  <c r="M4417" i="12"/>
  <c r="M4429" i="12"/>
  <c r="M4216" i="12"/>
  <c r="M4343" i="12"/>
  <c r="M4257" i="12"/>
  <c r="M4269" i="12"/>
  <c r="M4325" i="12"/>
  <c r="M4275" i="12"/>
  <c r="M4261" i="12"/>
  <c r="M4326" i="12"/>
  <c r="M4206" i="12"/>
  <c r="M4264" i="12"/>
  <c r="M4410" i="12"/>
  <c r="M4387" i="12"/>
  <c r="M4186" i="12"/>
  <c r="M4322" i="12"/>
  <c r="M4332" i="12"/>
  <c r="M4289" i="12"/>
  <c r="M4249" i="12"/>
  <c r="M4392" i="12"/>
  <c r="M4204" i="12"/>
  <c r="M4418" i="12"/>
  <c r="M4430" i="12"/>
  <c r="M4217" i="12"/>
  <c r="M4235" i="12"/>
  <c r="M4344" i="12"/>
  <c r="M4258" i="12"/>
  <c r="M4403" i="12"/>
  <c r="M4421" i="12"/>
  <c r="M4225" i="12"/>
  <c r="M4241" i="12"/>
  <c r="M4169" i="12"/>
  <c r="M4246" i="12"/>
  <c r="M4388" i="12"/>
  <c r="M4182" i="12"/>
  <c r="M4333" i="12"/>
  <c r="M4273" i="12"/>
  <c r="M4250" i="12"/>
  <c r="M4233" i="12"/>
  <c r="M4419" i="12"/>
  <c r="M4218" i="12"/>
  <c r="M4236" i="12"/>
  <c r="M4345" i="12"/>
  <c r="M4259" i="12"/>
  <c r="M4348" i="12"/>
  <c r="M4280" i="12"/>
  <c r="M4404" i="12"/>
  <c r="M4276" i="12"/>
  <c r="M4422" i="12"/>
  <c r="M4223" i="12"/>
  <c r="M4341" i="12"/>
  <c r="M4228" i="12"/>
  <c r="M4324" i="12"/>
  <c r="M4347" i="12"/>
  <c r="M4274" i="12"/>
  <c r="M4407" i="12"/>
  <c r="M4175" i="12"/>
  <c r="M4420" i="12"/>
  <c r="M4219" i="12"/>
  <c r="M4237" i="12"/>
  <c r="M4248" i="12"/>
  <c r="M4260" i="12"/>
  <c r="M4377" i="12"/>
  <c r="M4181" i="12"/>
  <c r="M4220" i="12"/>
  <c r="M4334" i="12"/>
  <c r="M4271" i="12"/>
  <c r="M243" i="12"/>
  <c r="M266" i="12"/>
  <c r="M305" i="12"/>
  <c r="M324" i="12"/>
  <c r="M359" i="12"/>
  <c r="M374" i="12"/>
  <c r="M240" i="12"/>
  <c r="M261" i="12"/>
  <c r="M297" i="12"/>
  <c r="M322" i="12"/>
  <c r="M343" i="12"/>
  <c r="M363" i="12"/>
  <c r="M393" i="12"/>
  <c r="M404" i="12"/>
  <c r="M417" i="12"/>
  <c r="M429" i="12"/>
  <c r="M4702" i="12"/>
  <c r="M245" i="12"/>
  <c r="M267" i="12"/>
  <c r="M278" i="12"/>
  <c r="M306" i="12"/>
  <c r="M325" i="12"/>
  <c r="M360" i="12"/>
  <c r="M375" i="12"/>
  <c r="M241" i="12"/>
  <c r="M276" i="12"/>
  <c r="M298" i="12"/>
  <c r="M330" i="12"/>
  <c r="M344" i="12"/>
  <c r="M371" i="12"/>
  <c r="M394" i="12"/>
  <c r="M405" i="12"/>
  <c r="M418" i="12"/>
  <c r="M430" i="12"/>
  <c r="M4703" i="12"/>
  <c r="M248" i="12"/>
  <c r="M268" i="12"/>
  <c r="M279" i="12"/>
  <c r="M307" i="12"/>
  <c r="M326" i="12"/>
  <c r="M361" i="12"/>
  <c r="M382" i="12"/>
  <c r="M242" i="12"/>
  <c r="M280" i="12"/>
  <c r="M299" i="12"/>
  <c r="M331" i="12"/>
  <c r="M345" i="12"/>
  <c r="M372" i="12"/>
  <c r="M395" i="12"/>
  <c r="M406" i="12"/>
  <c r="M419" i="12"/>
  <c r="M431" i="12"/>
  <c r="M4694" i="12"/>
  <c r="M249" i="12"/>
  <c r="M269" i="12"/>
  <c r="M282" i="12"/>
  <c r="M310" i="12"/>
  <c r="M327" i="12"/>
  <c r="M362" i="12"/>
  <c r="M384" i="12"/>
  <c r="M244" i="12"/>
  <c r="M281" i="12"/>
  <c r="M301" i="12"/>
  <c r="M333" i="12"/>
  <c r="M346" i="12"/>
  <c r="M376" i="12"/>
  <c r="M407" i="12"/>
  <c r="M420" i="12"/>
  <c r="M432" i="12"/>
  <c r="M4696" i="12"/>
  <c r="M255" i="12"/>
  <c r="M270" i="12"/>
  <c r="M285" i="12"/>
  <c r="M312" i="12"/>
  <c r="M328" i="12"/>
  <c r="M364" i="12"/>
  <c r="M385" i="12"/>
  <c r="M246" i="12"/>
  <c r="M283" i="12"/>
  <c r="M303" i="12"/>
  <c r="M334" i="12"/>
  <c r="M347" i="12"/>
  <c r="M377" i="12"/>
  <c r="M396" i="12"/>
  <c r="M408" i="12"/>
  <c r="M421" i="12"/>
  <c r="M433" i="12"/>
  <c r="M4636" i="12"/>
  <c r="M357" i="12"/>
  <c r="M293" i="12"/>
  <c r="M402" i="12"/>
  <c r="M257" i="12"/>
  <c r="M271" i="12"/>
  <c r="M286" i="12"/>
  <c r="M313" i="12"/>
  <c r="M329" i="12"/>
  <c r="M365" i="12"/>
  <c r="M386" i="12"/>
  <c r="M247" i="12"/>
  <c r="M284" i="12"/>
  <c r="M304" i="12"/>
  <c r="M336" i="12"/>
  <c r="M348" i="12"/>
  <c r="M378" i="12"/>
  <c r="M397" i="12"/>
  <c r="M409" i="12"/>
  <c r="M422" i="12"/>
  <c r="M434" i="12"/>
  <c r="M4637" i="12"/>
  <c r="M300" i="12"/>
  <c r="M370" i="12"/>
  <c r="M389" i="12"/>
  <c r="M427" i="12"/>
  <c r="M259" i="12"/>
  <c r="M272" i="12"/>
  <c r="M287" i="12"/>
  <c r="M314" i="12"/>
  <c r="M332" i="12"/>
  <c r="M366" i="12"/>
  <c r="M387" i="12"/>
  <c r="M250" i="12"/>
  <c r="M288" i="12"/>
  <c r="M308" i="12"/>
  <c r="M337" i="12"/>
  <c r="M349" i="12"/>
  <c r="M379" i="12"/>
  <c r="M398" i="12"/>
  <c r="M410" i="12"/>
  <c r="M423" i="12"/>
  <c r="M435" i="12"/>
  <c r="M4638" i="12"/>
  <c r="M277" i="12"/>
  <c r="M238" i="12"/>
  <c r="M341" i="12"/>
  <c r="M415" i="12"/>
  <c r="M260" i="12"/>
  <c r="M273" i="12"/>
  <c r="M292" i="12"/>
  <c r="M315" i="12"/>
  <c r="M335" i="12"/>
  <c r="M367" i="12"/>
  <c r="M388" i="12"/>
  <c r="M251" i="12"/>
  <c r="M289" i="12"/>
  <c r="M309" i="12"/>
  <c r="M338" i="12"/>
  <c r="M350" i="12"/>
  <c r="M380" i="12"/>
  <c r="M399" i="12"/>
  <c r="M411" i="12"/>
  <c r="M424" i="12"/>
  <c r="M436" i="12"/>
  <c r="M320" i="12"/>
  <c r="M256" i="12"/>
  <c r="M354" i="12"/>
  <c r="M262" i="12"/>
  <c r="M274" i="12"/>
  <c r="M294" i="12"/>
  <c r="M316" i="12"/>
  <c r="M353" i="12"/>
  <c r="M368" i="12"/>
  <c r="M390" i="12"/>
  <c r="M252" i="12"/>
  <c r="M290" i="12"/>
  <c r="M311" i="12"/>
  <c r="M339" i="12"/>
  <c r="M351" i="12"/>
  <c r="M381" i="12"/>
  <c r="M400" i="12"/>
  <c r="M413" i="12"/>
  <c r="M425" i="12"/>
  <c r="M437" i="12"/>
  <c r="M264" i="12"/>
  <c r="M319" i="12"/>
  <c r="M439" i="12"/>
  <c r="M263" i="12"/>
  <c r="M275" i="12"/>
  <c r="M295" i="12"/>
  <c r="M317" i="12"/>
  <c r="M356" i="12"/>
  <c r="M369" i="12"/>
  <c r="M237" i="12"/>
  <c r="M253" i="12"/>
  <c r="M291" i="12"/>
  <c r="M318" i="12"/>
  <c r="M340" i="12"/>
  <c r="M352" i="12"/>
  <c r="M383" i="12"/>
  <c r="M401" i="12"/>
  <c r="M414" i="12"/>
  <c r="M426" i="12"/>
  <c r="M438" i="12"/>
  <c r="M265" i="12"/>
  <c r="M302" i="12"/>
  <c r="M323" i="12"/>
  <c r="M358" i="12"/>
  <c r="M373" i="12"/>
  <c r="M239" i="12"/>
  <c r="M258" i="12"/>
  <c r="M296" i="12"/>
  <c r="M321" i="12"/>
  <c r="M342" i="12"/>
  <c r="M355" i="12"/>
  <c r="M392" i="12"/>
  <c r="M403" i="12"/>
  <c r="M416" i="12"/>
  <c r="M428" i="12"/>
  <c r="M4701" i="12"/>
  <c r="D427" i="16"/>
  <c r="M4610" i="12"/>
  <c r="M4628" i="12"/>
  <c r="M4656" i="12"/>
  <c r="E427" i="16"/>
  <c r="M4620" i="12"/>
  <c r="M4604" i="12"/>
  <c r="M4630" i="12"/>
  <c r="M4605" i="12"/>
  <c r="S427" i="16"/>
  <c r="M4679" i="12"/>
  <c r="M4629" i="12"/>
  <c r="M4608" i="12"/>
  <c r="M4612" i="12"/>
  <c r="M4614" i="12"/>
  <c r="M4606" i="12"/>
  <c r="M4616" i="12"/>
  <c r="M4611" i="12"/>
  <c r="M4615" i="12"/>
  <c r="M4747" i="12"/>
  <c r="M4609" i="12"/>
  <c r="M4749" i="12"/>
  <c r="M4613" i="12"/>
  <c r="M4655" i="12"/>
  <c r="M4667" i="12"/>
  <c r="M4666" i="12"/>
  <c r="M4777" i="12"/>
  <c r="M4653" i="12"/>
  <c r="M4654" i="12"/>
  <c r="M4754" i="12"/>
  <c r="M4646" i="12"/>
  <c r="M4804" i="12"/>
  <c r="M4652" i="12"/>
  <c r="M4658" i="12"/>
  <c r="M4710" i="12"/>
  <c r="M4760" i="12"/>
  <c r="M4639" i="12"/>
  <c r="M4713" i="12"/>
  <c r="M4801" i="12"/>
  <c r="M4698" i="12"/>
  <c r="M4744" i="12"/>
  <c r="M4807" i="12"/>
  <c r="M5759" i="12"/>
  <c r="M4725" i="12"/>
  <c r="M4719" i="12"/>
  <c r="M4797" i="12"/>
  <c r="M4800" i="12"/>
  <c r="M4686" i="12"/>
  <c r="M4632" i="12"/>
  <c r="M4617" i="12"/>
  <c r="M5760" i="12"/>
  <c r="M4711" i="12"/>
  <c r="M4621" i="12"/>
  <c r="M4704" i="12"/>
  <c r="M4798" i="12"/>
  <c r="M4751" i="12"/>
  <c r="M4663" i="12"/>
  <c r="M4627" i="12"/>
  <c r="M4714" i="12"/>
  <c r="M4718" i="12"/>
  <c r="M4720" i="12"/>
  <c r="M1057" i="12"/>
  <c r="M4110" i="12"/>
  <c r="M4036" i="12"/>
  <c r="M1077" i="12"/>
  <c r="M1160" i="12"/>
  <c r="M4118" i="12"/>
  <c r="M4109" i="12"/>
  <c r="M1185" i="12"/>
  <c r="M1133" i="12"/>
  <c r="M4107" i="12"/>
  <c r="M4108" i="12"/>
  <c r="M1039" i="12"/>
  <c r="M1169" i="12"/>
  <c r="M1134" i="12"/>
  <c r="M1080" i="12"/>
  <c r="M1068" i="12"/>
  <c r="M1182" i="12"/>
  <c r="M1178" i="12"/>
  <c r="M1121" i="12"/>
  <c r="M1168" i="12"/>
  <c r="M1171" i="12"/>
  <c r="M1176" i="12"/>
  <c r="M4105" i="12"/>
  <c r="M4151" i="12"/>
  <c r="M1149" i="12"/>
  <c r="M1069" i="12"/>
  <c r="M1155" i="12"/>
  <c r="M1136" i="12"/>
  <c r="M4079" i="12"/>
  <c r="M1089" i="12"/>
  <c r="M4025" i="12"/>
  <c r="M774" i="12"/>
  <c r="M773" i="12"/>
  <c r="M795" i="12"/>
  <c r="M906" i="12"/>
  <c r="M837" i="12"/>
  <c r="M797" i="12"/>
  <c r="M898" i="12"/>
  <c r="D165" i="16"/>
  <c r="E165" i="16"/>
  <c r="S165" i="16"/>
  <c r="D164" i="16"/>
  <c r="S164" i="16"/>
  <c r="E164" i="16"/>
  <c r="D424" i="16"/>
  <c r="E424" i="16"/>
  <c r="S425" i="16"/>
  <c r="D426" i="16"/>
  <c r="S424" i="16"/>
  <c r="S426" i="16"/>
  <c r="D423" i="16"/>
  <c r="E423" i="16"/>
  <c r="D422" i="16"/>
  <c r="E422" i="16"/>
  <c r="S422" i="16"/>
  <c r="E426" i="16"/>
  <c r="D425" i="16"/>
  <c r="S423" i="16"/>
  <c r="E425" i="16"/>
  <c r="M776" i="12"/>
  <c r="M779" i="12"/>
  <c r="M772" i="12"/>
  <c r="M775" i="12"/>
  <c r="M778" i="12"/>
  <c r="M777" i="12"/>
  <c r="M4677" i="12"/>
  <c r="M4643" i="12"/>
  <c r="M4705" i="12"/>
  <c r="M4746" i="12"/>
  <c r="M4762" i="12"/>
  <c r="M4774" i="12"/>
  <c r="M4784" i="12"/>
  <c r="M4793" i="12"/>
  <c r="M4727" i="12"/>
  <c r="M4739" i="12"/>
  <c r="M4802" i="12"/>
  <c r="M4691" i="12"/>
  <c r="M4733" i="12"/>
  <c r="M4689" i="12"/>
  <c r="M4790" i="12"/>
  <c r="M4635" i="12"/>
  <c r="M4757" i="12"/>
  <c r="M4808" i="12"/>
  <c r="M4759" i="12"/>
  <c r="M4737" i="12"/>
  <c r="M4792" i="12"/>
  <c r="M4680" i="12"/>
  <c r="M4644" i="12"/>
  <c r="M4706" i="12"/>
  <c r="M4748" i="12"/>
  <c r="M4763" i="12"/>
  <c r="M4775" i="12"/>
  <c r="M4785" i="12"/>
  <c r="M4794" i="12"/>
  <c r="M4728" i="12"/>
  <c r="M4740" i="12"/>
  <c r="M4769" i="12"/>
  <c r="M4734" i="12"/>
  <c r="M4675" i="12"/>
  <c r="M4791" i="12"/>
  <c r="M4661" i="12"/>
  <c r="M4782" i="12"/>
  <c r="M4700" i="12"/>
  <c r="M4738" i="12"/>
  <c r="M4682" i="12"/>
  <c r="M4645" i="12"/>
  <c r="M4678" i="12"/>
  <c r="M4707" i="12"/>
  <c r="M4750" i="12"/>
  <c r="M4764" i="12"/>
  <c r="M4776" i="12"/>
  <c r="M4786" i="12"/>
  <c r="M4795" i="12"/>
  <c r="M4729" i="12"/>
  <c r="M4741" i="12"/>
  <c r="M4768" i="12"/>
  <c r="M4692" i="12"/>
  <c r="M4755" i="12"/>
  <c r="M4806" i="12"/>
  <c r="M4657" i="12"/>
  <c r="M4770" i="12"/>
  <c r="M4735" i="12"/>
  <c r="M4641" i="12"/>
  <c r="M4699" i="12"/>
  <c r="M4662" i="12"/>
  <c r="M4783" i="12"/>
  <c r="M4684" i="12"/>
  <c r="M4647" i="12"/>
  <c r="M4681" i="12"/>
  <c r="M4708" i="12"/>
  <c r="M4752" i="12"/>
  <c r="M4765" i="12"/>
  <c r="M4778" i="12"/>
  <c r="M4730" i="12"/>
  <c r="M4742" i="12"/>
  <c r="M4772" i="12"/>
  <c r="M4642" i="12"/>
  <c r="M4773" i="12"/>
  <c r="M4670" i="12"/>
  <c r="M4648" i="12"/>
  <c r="M4669" i="12"/>
  <c r="M4683" i="12"/>
  <c r="M4753" i="12"/>
  <c r="M4766" i="12"/>
  <c r="M4779" i="12"/>
  <c r="M4796" i="12"/>
  <c r="M4731" i="12"/>
  <c r="M4743" i="12"/>
  <c r="D421" i="16"/>
  <c r="E421" i="16"/>
  <c r="M4805" i="12"/>
  <c r="M4716" i="12"/>
  <c r="M4695" i="12"/>
  <c r="M4690" i="12"/>
  <c r="M4780" i="12"/>
  <c r="M4723" i="12"/>
  <c r="M4810" i="12"/>
  <c r="M4745" i="12"/>
  <c r="M4726" i="12"/>
  <c r="M4668" i="12"/>
  <c r="M4649" i="12"/>
  <c r="M4672" i="12"/>
  <c r="M4685" i="12"/>
  <c r="M4767" i="12"/>
  <c r="M4788" i="12"/>
  <c r="M4732" i="12"/>
  <c r="S421" i="16"/>
  <c r="M4761" i="12"/>
  <c r="M4633" i="12"/>
  <c r="M4650" i="12"/>
  <c r="M4673" i="12"/>
  <c r="M4688" i="12"/>
  <c r="M4712" i="12"/>
  <c r="M4789" i="12"/>
  <c r="M4717" i="12"/>
  <c r="M4634" i="12"/>
  <c r="M4674" i="12"/>
  <c r="M4640" i="12"/>
  <c r="M4659" i="12"/>
  <c r="M4676" i="12"/>
  <c r="M4693" i="12"/>
  <c r="M4721" i="12"/>
  <c r="M4758" i="12"/>
  <c r="M4771" i="12"/>
  <c r="M4781" i="12"/>
  <c r="M4809" i="12"/>
  <c r="M4736" i="12"/>
  <c r="M4618" i="12"/>
  <c r="E420" i="16"/>
  <c r="S420" i="16"/>
  <c r="M4651" i="12"/>
  <c r="M4624" i="12"/>
  <c r="D420" i="16"/>
  <c r="M4722" i="12"/>
  <c r="M4803" i="12"/>
  <c r="M4715" i="12"/>
  <c r="M4660" i="12"/>
  <c r="M4709" i="12"/>
  <c r="M4664" i="12"/>
  <c r="M4724" i="12"/>
  <c r="M4787" i="12"/>
  <c r="M4799" i="12"/>
  <c r="M4671" i="12"/>
  <c r="M4756" i="12"/>
  <c r="M4697" i="12"/>
  <c r="M4687" i="12"/>
  <c r="M4136" i="12"/>
  <c r="M4144" i="12"/>
  <c r="M4125" i="12"/>
  <c r="M4032" i="12"/>
  <c r="M4056" i="12"/>
  <c r="M4062" i="12"/>
  <c r="M4009" i="12"/>
  <c r="M4035" i="12"/>
  <c r="M4020" i="12"/>
  <c r="M4146" i="12"/>
  <c r="M4027" i="12"/>
  <c r="M4037" i="12"/>
  <c r="M4052" i="12"/>
  <c r="M4072" i="12"/>
  <c r="M4076" i="12"/>
  <c r="M4029" i="12"/>
  <c r="M4040" i="12"/>
  <c r="M4013" i="12"/>
  <c r="M4018" i="12"/>
  <c r="M4017" i="12"/>
  <c r="M4137" i="12"/>
  <c r="M4145" i="12"/>
  <c r="M4119" i="12"/>
  <c r="M4004" i="12"/>
  <c r="M4006" i="12"/>
  <c r="M4026" i="12"/>
  <c r="M4023" i="12"/>
  <c r="M4048" i="12"/>
  <c r="M4039" i="12"/>
  <c r="M4008" i="12"/>
  <c r="M4010" i="12"/>
  <c r="M4068" i="12"/>
  <c r="M4019" i="12"/>
  <c r="M4138" i="12"/>
  <c r="M4106" i="12"/>
  <c r="M4139" i="12"/>
  <c r="M4147" i="12"/>
  <c r="M4120" i="12"/>
  <c r="M4033" i="12"/>
  <c r="M4007" i="12"/>
  <c r="M4074" i="12"/>
  <c r="M4058" i="12"/>
  <c r="M4063" i="12"/>
  <c r="M4024" i="12"/>
  <c r="M4049" i="12"/>
  <c r="M4077" i="12"/>
  <c r="M4041" i="12"/>
  <c r="M4046" i="12"/>
  <c r="M4059" i="12"/>
  <c r="M4073" i="12"/>
  <c r="M4078" i="12"/>
  <c r="M4133" i="12"/>
  <c r="M4131" i="12"/>
  <c r="M4015" i="12"/>
  <c r="M4064" i="12"/>
  <c r="M4075" i="12"/>
  <c r="M4132" i="12"/>
  <c r="M4140" i="12"/>
  <c r="M4148" i="12"/>
  <c r="M4111" i="12"/>
  <c r="M4005" i="12"/>
  <c r="M4034" i="12"/>
  <c r="M4021" i="12"/>
  <c r="M4070" i="12"/>
  <c r="M4043" i="12"/>
  <c r="M4149" i="12"/>
  <c r="M4141" i="12"/>
  <c r="M4112" i="12"/>
  <c r="M4051" i="12"/>
  <c r="M4044" i="12"/>
  <c r="M4022" i="12"/>
  <c r="M4012" i="12"/>
  <c r="M4134" i="12"/>
  <c r="M4142" i="12"/>
  <c r="M4123" i="12"/>
  <c r="M4113" i="12"/>
  <c r="M4038" i="12"/>
  <c r="M4011" i="12"/>
  <c r="M4054" i="12"/>
  <c r="M4060" i="12"/>
  <c r="M4069" i="12"/>
  <c r="M4016" i="12"/>
  <c r="M4047" i="12"/>
  <c r="M4066" i="12"/>
  <c r="M4135" i="12"/>
  <c r="M4143" i="12"/>
  <c r="M4124" i="12"/>
  <c r="M4050" i="12"/>
  <c r="M4028" i="12"/>
  <c r="M4067" i="12"/>
  <c r="M4055" i="12"/>
  <c r="M4061" i="12"/>
  <c r="M4065" i="12"/>
  <c r="M4014" i="12"/>
  <c r="M4045" i="12"/>
  <c r="M4031" i="12"/>
  <c r="M4042" i="12"/>
  <c r="M4057" i="12"/>
  <c r="M4030" i="12"/>
  <c r="M4053" i="12"/>
  <c r="M4071" i="12"/>
  <c r="S419" i="16"/>
  <c r="E419" i="16"/>
  <c r="D419" i="16"/>
  <c r="M4150" i="12"/>
  <c r="M4117" i="12"/>
  <c r="M4115" i="12"/>
  <c r="M4130" i="12"/>
  <c r="M4116" i="12"/>
  <c r="M4127" i="12"/>
  <c r="M4129" i="12"/>
  <c r="M4128" i="12"/>
  <c r="M4122" i="12"/>
  <c r="M4126" i="12"/>
  <c r="M4121" i="12"/>
  <c r="M833" i="12"/>
  <c r="M819" i="12"/>
  <c r="M858" i="12"/>
  <c r="M854" i="12"/>
  <c r="M905" i="12"/>
  <c r="M768" i="12"/>
  <c r="M836" i="12"/>
  <c r="M798" i="12"/>
  <c r="M872" i="12"/>
  <c r="M763" i="12"/>
  <c r="M827" i="12"/>
  <c r="M863" i="12"/>
  <c r="M800" i="12"/>
  <c r="M793" i="12"/>
  <c r="M801" i="12"/>
  <c r="M792" i="12"/>
  <c r="M826" i="12"/>
  <c r="M861" i="12"/>
  <c r="M830" i="12"/>
  <c r="M811" i="12"/>
  <c r="M902" i="12"/>
  <c r="M770" i="12"/>
  <c r="M840" i="12"/>
  <c r="M903" i="12"/>
  <c r="M769" i="12"/>
  <c r="M895" i="12"/>
  <c r="M4114" i="12"/>
  <c r="M839" i="12"/>
  <c r="M832" i="12"/>
  <c r="M892" i="12"/>
  <c r="M851" i="12"/>
  <c r="M901" i="12"/>
  <c r="M771" i="12"/>
  <c r="M874" i="12"/>
  <c r="M782" i="12"/>
  <c r="M817" i="12"/>
  <c r="M894" i="12"/>
  <c r="M856" i="12"/>
  <c r="M887" i="12"/>
  <c r="M823" i="12"/>
  <c r="M842" i="12"/>
  <c r="M816" i="12"/>
  <c r="M786" i="12"/>
  <c r="M794" i="12"/>
  <c r="M847" i="12"/>
  <c r="M809" i="12"/>
  <c r="M879" i="12"/>
  <c r="M899" i="12"/>
  <c r="M866" i="12"/>
  <c r="M890" i="12"/>
  <c r="M752" i="12"/>
  <c r="M911" i="12"/>
  <c r="M859" i="12"/>
  <c r="M910" i="12"/>
  <c r="M883" i="12"/>
  <c r="M873" i="12"/>
  <c r="M848" i="12"/>
  <c r="M912" i="12"/>
  <c r="M913" i="12"/>
  <c r="M766" i="12"/>
  <c r="M845" i="12"/>
  <c r="M4631" i="12"/>
  <c r="M4104" i="12"/>
  <c r="M855" i="12"/>
  <c r="M750" i="12"/>
  <c r="E415" i="16"/>
  <c r="D411" i="16"/>
  <c r="S409" i="16"/>
  <c r="E404" i="16"/>
  <c r="D399" i="16"/>
  <c r="M944" i="12"/>
  <c r="D413" i="16"/>
  <c r="S411" i="16"/>
  <c r="E406" i="16"/>
  <c r="D401" i="16"/>
  <c r="S399" i="16"/>
  <c r="M942" i="12"/>
  <c r="M846" i="12"/>
  <c r="D418" i="16"/>
  <c r="S416" i="16"/>
  <c r="E412" i="16"/>
  <c r="D407" i="16"/>
  <c r="S405" i="16"/>
  <c r="E400" i="16"/>
  <c r="M876" i="12"/>
  <c r="M818" i="12"/>
  <c r="D417" i="16"/>
  <c r="S415" i="16"/>
  <c r="E411" i="16"/>
  <c r="D406" i="16"/>
  <c r="S404" i="16"/>
  <c r="E399" i="16"/>
  <c r="M943" i="12"/>
  <c r="M868" i="12"/>
  <c r="M838" i="12"/>
  <c r="E417" i="16"/>
  <c r="M821" i="12"/>
  <c r="M781" i="12"/>
  <c r="M791" i="12"/>
  <c r="M813" i="12"/>
  <c r="S417" i="16"/>
  <c r="E413" i="16"/>
  <c r="D408" i="16"/>
  <c r="S406" i="16"/>
  <c r="E401" i="16"/>
  <c r="M946" i="12"/>
  <c r="M780" i="12"/>
  <c r="M896" i="12"/>
  <c r="D414" i="16"/>
  <c r="S413" i="16"/>
  <c r="E408" i="16"/>
  <c r="D403" i="16"/>
  <c r="S401" i="16"/>
  <c r="E149" i="16"/>
  <c r="E402" i="16"/>
  <c r="M815" i="12"/>
  <c r="M888" i="12"/>
  <c r="E414" i="16"/>
  <c r="D410" i="16"/>
  <c r="S408" i="16"/>
  <c r="E403" i="16"/>
  <c r="D398" i="16"/>
  <c r="M765" i="12"/>
  <c r="D412" i="16"/>
  <c r="D400" i="16"/>
  <c r="M884" i="12"/>
  <c r="M843" i="12"/>
  <c r="M904" i="12"/>
  <c r="D416" i="16"/>
  <c r="S414" i="16"/>
  <c r="E410" i="16"/>
  <c r="D405" i="16"/>
  <c r="S403" i="16"/>
  <c r="E398" i="16"/>
  <c r="S410" i="16"/>
  <c r="M834" i="12"/>
  <c r="M857" i="12"/>
  <c r="M852" i="12"/>
  <c r="M882" i="12"/>
  <c r="M831" i="12"/>
  <c r="E418" i="16"/>
  <c r="D149" i="16"/>
  <c r="S412" i="16"/>
  <c r="E407" i="16"/>
  <c r="D402" i="16"/>
  <c r="S400" i="16"/>
  <c r="M785" i="12"/>
  <c r="M828" i="12"/>
  <c r="S418" i="16"/>
  <c r="D409" i="16"/>
  <c r="S407" i="16"/>
  <c r="M835" i="12"/>
  <c r="M871" i="12"/>
  <c r="D415" i="16"/>
  <c r="S149" i="16"/>
  <c r="E409" i="16"/>
  <c r="D404" i="16"/>
  <c r="S402" i="16"/>
  <c r="M945" i="12"/>
  <c r="M825" i="12"/>
  <c r="E416" i="16"/>
  <c r="E405" i="16"/>
  <c r="S398" i="16"/>
  <c r="M970" i="12"/>
  <c r="M1001" i="12"/>
  <c r="M997" i="12"/>
  <c r="M939" i="12"/>
  <c r="M951" i="12"/>
  <c r="M941" i="12"/>
  <c r="M931" i="12"/>
  <c r="M934" i="12"/>
  <c r="M930" i="12"/>
  <c r="M967" i="12"/>
  <c r="M972" i="12"/>
  <c r="M927" i="12"/>
  <c r="M962" i="12"/>
  <c r="M996" i="12"/>
  <c r="M940" i="12"/>
  <c r="M1005" i="12"/>
  <c r="M1013" i="12"/>
  <c r="M955" i="12"/>
  <c r="M960" i="12"/>
  <c r="M935" i="12"/>
  <c r="M929" i="12"/>
  <c r="M1007" i="12"/>
  <c r="M958" i="12"/>
  <c r="M937" i="12"/>
  <c r="M993" i="12"/>
  <c r="M986" i="12"/>
  <c r="M995" i="12"/>
  <c r="M991" i="12"/>
  <c r="M949" i="12"/>
  <c r="M1009" i="12"/>
  <c r="M928" i="12"/>
  <c r="M965" i="12"/>
  <c r="M957" i="12"/>
  <c r="M984" i="12"/>
  <c r="D154" i="16"/>
  <c r="E154" i="16"/>
  <c r="S154" i="16"/>
  <c r="E5105" i="12"/>
  <c r="F5103" i="12"/>
  <c r="G5101" i="12"/>
  <c r="R5105" i="12"/>
  <c r="G5102" i="12"/>
  <c r="E5092" i="12"/>
  <c r="F5091" i="12"/>
  <c r="Q5093" i="12"/>
  <c r="R5096" i="12"/>
  <c r="E4819" i="12"/>
  <c r="F4817" i="12"/>
  <c r="Q4822" i="12"/>
  <c r="R4819" i="12"/>
  <c r="E5104" i="12"/>
  <c r="F5099" i="12"/>
  <c r="G5100" i="12"/>
  <c r="R5104" i="12"/>
  <c r="Q5102" i="12"/>
  <c r="E5091" i="12"/>
  <c r="G5093" i="12"/>
  <c r="Q5096" i="12"/>
  <c r="R5095" i="12"/>
  <c r="E4812" i="12"/>
  <c r="F4813" i="12"/>
  <c r="Q4820" i="12"/>
  <c r="R4812" i="12"/>
  <c r="E4600" i="12"/>
  <c r="F4603" i="12"/>
  <c r="G4602" i="12"/>
  <c r="Q4601" i="12"/>
  <c r="R4597" i="12"/>
  <c r="E4590" i="12"/>
  <c r="G4594" i="12"/>
  <c r="Q4589" i="12"/>
  <c r="R4590" i="12"/>
  <c r="E4582" i="12"/>
  <c r="F4580" i="12"/>
  <c r="Q4584" i="12"/>
  <c r="R4582" i="12"/>
  <c r="R4581" i="12"/>
  <c r="F4157" i="12"/>
  <c r="G4152" i="12"/>
  <c r="Q4153" i="12"/>
  <c r="F4155" i="12"/>
  <c r="E3998" i="12"/>
  <c r="F4000" i="12"/>
  <c r="G3999" i="12"/>
  <c r="R4001" i="12"/>
  <c r="E454" i="12"/>
  <c r="F449" i="12"/>
  <c r="G450" i="12"/>
  <c r="R454" i="12"/>
  <c r="Q452" i="12"/>
  <c r="F447" i="12"/>
  <c r="G445" i="12"/>
  <c r="Q443" i="12"/>
  <c r="E444" i="12"/>
  <c r="E234" i="12"/>
  <c r="F230" i="12"/>
  <c r="G232" i="12"/>
  <c r="Q231" i="12"/>
  <c r="E226" i="12"/>
  <c r="F224" i="12"/>
  <c r="G222" i="12"/>
  <c r="R226" i="12"/>
  <c r="G223" i="12"/>
  <c r="E7" i="12"/>
  <c r="F6" i="12"/>
  <c r="Q8" i="12"/>
  <c r="R11" i="12"/>
  <c r="E4178" i="12"/>
  <c r="F4176" i="12"/>
  <c r="G4168" i="12"/>
  <c r="Q4172" i="12"/>
  <c r="R4170" i="12"/>
  <c r="F5322" i="12"/>
  <c r="G5325" i="12"/>
  <c r="Q5324" i="12"/>
  <c r="R5323" i="12"/>
  <c r="F5100" i="12"/>
  <c r="E5093" i="12"/>
  <c r="G5095" i="12"/>
  <c r="Q5094" i="12"/>
  <c r="E4813" i="12"/>
  <c r="Q4812" i="12"/>
  <c r="F4601" i="12"/>
  <c r="Q4599" i="12"/>
  <c r="G4589" i="12"/>
  <c r="E4580" i="12"/>
  <c r="Q4582" i="12"/>
  <c r="G4153" i="12"/>
  <c r="E3999" i="12"/>
  <c r="R4003" i="12"/>
  <c r="Q454" i="12"/>
  <c r="F445" i="12"/>
  <c r="R447" i="12"/>
  <c r="Q233" i="12"/>
  <c r="F222" i="12"/>
  <c r="E5103" i="12"/>
  <c r="F5101" i="12"/>
  <c r="Q5105" i="12"/>
  <c r="R5103" i="12"/>
  <c r="R5102" i="12"/>
  <c r="F5093" i="12"/>
  <c r="G5096" i="12"/>
  <c r="Q5095" i="12"/>
  <c r="R5094" i="12"/>
  <c r="E4817" i="12"/>
  <c r="G4822" i="12"/>
  <c r="Q4819" i="12"/>
  <c r="R4817" i="12"/>
  <c r="E4603" i="12"/>
  <c r="F4602" i="12"/>
  <c r="G4601" i="12"/>
  <c r="Q4597" i="12"/>
  <c r="R4599" i="12"/>
  <c r="F4595" i="12"/>
  <c r="G4593" i="12"/>
  <c r="Q4591" i="12"/>
  <c r="E4592" i="12"/>
  <c r="E4578" i="12"/>
  <c r="F4579" i="12"/>
  <c r="Q4583" i="12"/>
  <c r="R4578" i="12"/>
  <c r="E4158" i="12"/>
  <c r="F4156" i="12"/>
  <c r="G4154" i="12"/>
  <c r="R4158" i="12"/>
  <c r="G4155" i="12"/>
  <c r="E4000" i="12"/>
  <c r="F3999" i="12"/>
  <c r="Q4001" i="12"/>
  <c r="E453" i="12"/>
  <c r="F451" i="12"/>
  <c r="Q455" i="12"/>
  <c r="R453" i="12"/>
  <c r="R452" i="12"/>
  <c r="F446" i="12"/>
  <c r="G441" i="12"/>
  <c r="Q442" i="12"/>
  <c r="F444" i="12"/>
  <c r="E230" i="12"/>
  <c r="F232" i="12"/>
  <c r="G231" i="12"/>
  <c r="R233" i="12"/>
  <c r="E225" i="12"/>
  <c r="F220" i="12"/>
  <c r="G221" i="12"/>
  <c r="R225" i="12"/>
  <c r="Q223" i="12"/>
  <c r="E6" i="12"/>
  <c r="G8" i="12"/>
  <c r="Q11" i="12"/>
  <c r="R10" i="12"/>
  <c r="E4176" i="12"/>
  <c r="F4168" i="12"/>
  <c r="G4172" i="12"/>
  <c r="Q4170" i="12"/>
  <c r="E5322" i="12"/>
  <c r="F5325" i="12"/>
  <c r="G5324" i="12"/>
  <c r="Q5323" i="12"/>
  <c r="R5318" i="12"/>
  <c r="Q5104" i="12"/>
  <c r="R5099" i="12"/>
  <c r="F5096" i="12"/>
  <c r="R5090" i="12"/>
  <c r="G4820" i="12"/>
  <c r="R4813" i="12"/>
  <c r="G4597" i="12"/>
  <c r="R4598" i="12"/>
  <c r="Q4590" i="12"/>
  <c r="G4584" i="12"/>
  <c r="E4157" i="12"/>
  <c r="F4152" i="12"/>
  <c r="Q4155" i="12"/>
  <c r="G4001" i="12"/>
  <c r="E449" i="12"/>
  <c r="R449" i="12"/>
  <c r="G443" i="12"/>
  <c r="G444" i="12"/>
  <c r="F231" i="12"/>
  <c r="E5099" i="12"/>
  <c r="E4602" i="12"/>
  <c r="F4594" i="12"/>
  <c r="F4592" i="12"/>
  <c r="R4580" i="12"/>
  <c r="R4157" i="12"/>
  <c r="F450" i="12"/>
  <c r="E447" i="12"/>
  <c r="E232" i="12"/>
  <c r="R236" i="12"/>
  <c r="F5105" i="12"/>
  <c r="G5103" i="12"/>
  <c r="Q5101" i="12"/>
  <c r="E5102" i="12"/>
  <c r="E5094" i="12"/>
  <c r="F5090" i="12"/>
  <c r="G5092" i="12"/>
  <c r="Q5091" i="12"/>
  <c r="E4822" i="12"/>
  <c r="F4819" i="12"/>
  <c r="G4817" i="12"/>
  <c r="R4822" i="12"/>
  <c r="G4818" i="12"/>
  <c r="E4599" i="12"/>
  <c r="F4598" i="12"/>
  <c r="Q4600" i="12"/>
  <c r="R4603" i="12"/>
  <c r="E4593" i="12"/>
  <c r="F4591" i="12"/>
  <c r="Q4595" i="12"/>
  <c r="R4593" i="12"/>
  <c r="R4592" i="12"/>
  <c r="F4583" i="12"/>
  <c r="G4578" i="12"/>
  <c r="Q4579" i="12"/>
  <c r="F4581" i="12"/>
  <c r="E4154" i="12"/>
  <c r="G4158" i="12"/>
  <c r="Q4156" i="12"/>
  <c r="R4154" i="12"/>
  <c r="F4003" i="12"/>
  <c r="G4002" i="12"/>
  <c r="Q3998" i="12"/>
  <c r="R4000" i="12"/>
  <c r="F455" i="12"/>
  <c r="G453" i="12"/>
  <c r="Q451" i="12"/>
  <c r="E452" i="12"/>
  <c r="E441" i="12"/>
  <c r="F442" i="12"/>
  <c r="Q446" i="12"/>
  <c r="R441" i="12"/>
  <c r="E233" i="12"/>
  <c r="F236" i="12"/>
  <c r="G235" i="12"/>
  <c r="Q234" i="12"/>
  <c r="R230" i="12"/>
  <c r="E221" i="12"/>
  <c r="G225" i="12"/>
  <c r="Q220" i="12"/>
  <c r="R221" i="12"/>
  <c r="E10" i="12"/>
  <c r="F9" i="12"/>
  <c r="G5" i="12"/>
  <c r="Q7" i="12"/>
  <c r="R6" i="12"/>
  <c r="F4174" i="12"/>
  <c r="G4180" i="12"/>
  <c r="Q4178" i="12"/>
  <c r="R4176" i="12"/>
  <c r="E5318" i="12"/>
  <c r="F5321" i="12"/>
  <c r="G5319" i="12"/>
  <c r="R5322" i="12"/>
  <c r="F5104" i="12"/>
  <c r="G5099" i="12"/>
  <c r="Q5100" i="12"/>
  <c r="F5102" i="12"/>
  <c r="E5090" i="12"/>
  <c r="F5092" i="12"/>
  <c r="G5091" i="12"/>
  <c r="R5093" i="12"/>
  <c r="E4820" i="12"/>
  <c r="F4812" i="12"/>
  <c r="G4813" i="12"/>
  <c r="R4820" i="12"/>
  <c r="Q4818" i="12"/>
  <c r="E4598" i="12"/>
  <c r="G4600" i="12"/>
  <c r="Q4603" i="12"/>
  <c r="R4602" i="12"/>
  <c r="E4589" i="12"/>
  <c r="F4590" i="12"/>
  <c r="Q4594" i="12"/>
  <c r="E5101" i="12"/>
  <c r="E5096" i="12"/>
  <c r="R5092" i="12"/>
  <c r="E4818" i="12"/>
  <c r="G4603" i="12"/>
  <c r="E4594" i="12"/>
  <c r="R4595" i="12"/>
  <c r="E4579" i="12"/>
  <c r="Q4578" i="12"/>
  <c r="E4156" i="12"/>
  <c r="Q4158" i="12"/>
  <c r="R4155" i="12"/>
  <c r="R4002" i="12"/>
  <c r="G455" i="12"/>
  <c r="R451" i="12"/>
  <c r="F441" i="12"/>
  <c r="R446" i="12"/>
  <c r="E231" i="12"/>
  <c r="Q236" i="12"/>
  <c r="E224" i="12"/>
  <c r="G220" i="12"/>
  <c r="R222" i="12"/>
  <c r="F8" i="12"/>
  <c r="G7" i="12"/>
  <c r="R5" i="12"/>
  <c r="F4178" i="12"/>
  <c r="Q4180" i="12"/>
  <c r="E5325" i="12"/>
  <c r="F5319" i="12"/>
  <c r="Q5321" i="12"/>
  <c r="E4597" i="12"/>
  <c r="G4592" i="12"/>
  <c r="R4156" i="12"/>
  <c r="E446" i="12"/>
  <c r="R235" i="12"/>
  <c r="F7" i="12"/>
  <c r="R4180" i="12"/>
  <c r="G5090" i="12"/>
  <c r="F4600" i="12"/>
  <c r="Q4592" i="12"/>
  <c r="R4152" i="12"/>
  <c r="E450" i="12"/>
  <c r="Q447" i="12"/>
  <c r="R234" i="12"/>
  <c r="E11" i="12"/>
  <c r="E4172" i="12"/>
  <c r="F5324" i="12"/>
  <c r="E5100" i="12"/>
  <c r="E5095" i="12"/>
  <c r="R5091" i="12"/>
  <c r="F4818" i="12"/>
  <c r="G4599" i="12"/>
  <c r="E4591" i="12"/>
  <c r="R4594" i="12"/>
  <c r="F4584" i="12"/>
  <c r="Q4580" i="12"/>
  <c r="E4152" i="12"/>
  <c r="Q4157" i="12"/>
  <c r="E4001" i="12"/>
  <c r="G4003" i="12"/>
  <c r="R3998" i="12"/>
  <c r="G454" i="12"/>
  <c r="R450" i="12"/>
  <c r="F443" i="12"/>
  <c r="R445" i="12"/>
  <c r="F233" i="12"/>
  <c r="Q235" i="12"/>
  <c r="E220" i="12"/>
  <c r="Q226" i="12"/>
  <c r="E223" i="12"/>
  <c r="F11" i="12"/>
  <c r="G6" i="12"/>
  <c r="R7" i="12"/>
  <c r="F4172" i="12"/>
  <c r="Q4176" i="12"/>
  <c r="E5324" i="12"/>
  <c r="G5322" i="12"/>
  <c r="Q5319" i="12"/>
  <c r="Q5103" i="12"/>
  <c r="G4595" i="12"/>
  <c r="R4579" i="12"/>
  <c r="F4001" i="12"/>
  <c r="Q453" i="12"/>
  <c r="G233" i="12"/>
  <c r="E8" i="12"/>
  <c r="E4168" i="12"/>
  <c r="E5319" i="12"/>
  <c r="Q5099" i="12"/>
  <c r="R4600" i="12"/>
  <c r="G4582" i="12"/>
  <c r="F4153" i="12"/>
  <c r="Q4002" i="12"/>
  <c r="E445" i="12"/>
  <c r="G236" i="12"/>
  <c r="Q221" i="12"/>
  <c r="Q6" i="12"/>
  <c r="R4178" i="12"/>
  <c r="R5319" i="12"/>
  <c r="E5" i="12"/>
  <c r="G9" i="12"/>
  <c r="Q4174" i="12"/>
  <c r="Q5318" i="12"/>
  <c r="G5105" i="12"/>
  <c r="F5095" i="12"/>
  <c r="F4822" i="12"/>
  <c r="R4818" i="12"/>
  <c r="G4598" i="12"/>
  <c r="F4593" i="12"/>
  <c r="R4589" i="12"/>
  <c r="F4582" i="12"/>
  <c r="R4584" i="12"/>
  <c r="E4153" i="12"/>
  <c r="Q4152" i="12"/>
  <c r="E4003" i="12"/>
  <c r="G3998" i="12"/>
  <c r="R3999" i="12"/>
  <c r="G449" i="12"/>
  <c r="F452" i="12"/>
  <c r="G447" i="12"/>
  <c r="R443" i="12"/>
  <c r="F235" i="12"/>
  <c r="Q230" i="12"/>
  <c r="E222" i="12"/>
  <c r="Q225" i="12"/>
  <c r="F223" i="12"/>
  <c r="F10" i="12"/>
  <c r="Q10" i="12"/>
  <c r="E4174" i="12"/>
  <c r="F4170" i="12"/>
  <c r="Q4168" i="12"/>
  <c r="E5323" i="12"/>
  <c r="G5323" i="12"/>
  <c r="R5325" i="12"/>
  <c r="G5094" i="12"/>
  <c r="Q4598" i="12"/>
  <c r="F4154" i="12"/>
  <c r="E451" i="12"/>
  <c r="Q444" i="12"/>
  <c r="Q222" i="12"/>
  <c r="G4178" i="12"/>
  <c r="R5321" i="12"/>
  <c r="G4812" i="12"/>
  <c r="G4591" i="12"/>
  <c r="E4581" i="12"/>
  <c r="Q449" i="12"/>
  <c r="R444" i="12"/>
  <c r="F221" i="12"/>
  <c r="G11" i="12"/>
  <c r="G4176" i="12"/>
  <c r="Q5322" i="12"/>
  <c r="R220" i="12"/>
  <c r="F4180" i="12"/>
  <c r="R4172" i="12"/>
  <c r="G5104" i="12"/>
  <c r="F5094" i="12"/>
  <c r="F4820" i="12"/>
  <c r="E4601" i="12"/>
  <c r="Q4602" i="12"/>
  <c r="F4589" i="12"/>
  <c r="R4591" i="12"/>
  <c r="F4578" i="12"/>
  <c r="R4583" i="12"/>
  <c r="F4158" i="12"/>
  <c r="Q4154" i="12"/>
  <c r="E4002" i="12"/>
  <c r="G4000" i="12"/>
  <c r="E455" i="12"/>
  <c r="G451" i="12"/>
  <c r="G452" i="12"/>
  <c r="G446" i="12"/>
  <c r="R442" i="12"/>
  <c r="F234" i="12"/>
  <c r="Q232" i="12"/>
  <c r="F226" i="12"/>
  <c r="Q224" i="12"/>
  <c r="R223" i="12"/>
  <c r="F5" i="12"/>
  <c r="Q9" i="12"/>
  <c r="E4180" i="12"/>
  <c r="G4174" i="12"/>
  <c r="R4174" i="12"/>
  <c r="E5321" i="12"/>
  <c r="G5318" i="12"/>
  <c r="R5324" i="12"/>
  <c r="G4819" i="12"/>
  <c r="G4583" i="12"/>
  <c r="Q4003" i="12"/>
  <c r="G442" i="12"/>
  <c r="F225" i="12"/>
  <c r="Q5" i="12"/>
  <c r="G5321" i="12"/>
  <c r="R5101" i="12"/>
  <c r="Q5090" i="12"/>
  <c r="Q4817" i="12"/>
  <c r="F4597" i="12"/>
  <c r="R4601" i="12"/>
  <c r="G4590" i="12"/>
  <c r="E4584" i="12"/>
  <c r="G4580" i="12"/>
  <c r="G4581" i="12"/>
  <c r="G4157" i="12"/>
  <c r="R4153" i="12"/>
  <c r="F4002" i="12"/>
  <c r="Q4000" i="12"/>
  <c r="F454" i="12"/>
  <c r="Q450" i="12"/>
  <c r="E443" i="12"/>
  <c r="Q445" i="12"/>
  <c r="E236" i="12"/>
  <c r="G234" i="12"/>
  <c r="R232" i="12"/>
  <c r="G226" i="12"/>
  <c r="R224" i="12"/>
  <c r="E9" i="12"/>
  <c r="G10" i="12"/>
  <c r="R8" i="12"/>
  <c r="E4170" i="12"/>
  <c r="G4170" i="12"/>
  <c r="R4168" i="12"/>
  <c r="F5323" i="12"/>
  <c r="Q5325" i="12"/>
  <c r="R5100" i="12"/>
  <c r="Q5092" i="12"/>
  <c r="Q4813" i="12"/>
  <c r="F4599" i="12"/>
  <c r="E4595" i="12"/>
  <c r="Q4593" i="12"/>
  <c r="E4583" i="12"/>
  <c r="G4579" i="12"/>
  <c r="Q4581" i="12"/>
  <c r="G4156" i="12"/>
  <c r="E4155" i="12"/>
  <c r="F3998" i="12"/>
  <c r="Q3999" i="12"/>
  <c r="F453" i="12"/>
  <c r="R455" i="12"/>
  <c r="E442" i="12"/>
  <c r="Q441" i="12"/>
  <c r="E235" i="12"/>
  <c r="G230" i="12"/>
  <c r="R231" i="12"/>
  <c r="G224" i="12"/>
  <c r="R9" i="12"/>
  <c r="F5318" i="12"/>
  <c r="M5099" i="12"/>
  <c r="M5094" i="12"/>
  <c r="M4818" i="12"/>
  <c r="M4589" i="12"/>
  <c r="M4579" i="12"/>
  <c r="M4155" i="12"/>
  <c r="M449" i="12"/>
  <c r="M442" i="12"/>
  <c r="M232" i="12"/>
  <c r="M226" i="12"/>
  <c r="M9" i="12"/>
  <c r="M4180" i="12"/>
  <c r="M5103" i="12"/>
  <c r="M5095" i="12"/>
  <c r="M4598" i="12"/>
  <c r="M4593" i="12"/>
  <c r="M4580" i="12"/>
  <c r="M3999" i="12"/>
  <c r="M453" i="12"/>
  <c r="M443" i="12"/>
  <c r="M230" i="12"/>
  <c r="M225" i="12"/>
  <c r="M5" i="12"/>
  <c r="M4178" i="12"/>
  <c r="M5322" i="12"/>
  <c r="M5104" i="12"/>
  <c r="M5096" i="12"/>
  <c r="M4813" i="12"/>
  <c r="M4599" i="12"/>
  <c r="M4594" i="12"/>
  <c r="M4578" i="12"/>
  <c r="M4153" i="12"/>
  <c r="M4000" i="12"/>
  <c r="M454" i="12"/>
  <c r="M441" i="12"/>
  <c r="M234" i="12"/>
  <c r="M224" i="12"/>
  <c r="M7" i="12"/>
  <c r="M4176" i="12"/>
  <c r="M5325" i="12"/>
  <c r="M5105" i="12"/>
  <c r="M5093" i="12"/>
  <c r="M4817" i="12"/>
  <c r="M4597" i="12"/>
  <c r="M4595" i="12"/>
  <c r="M4582" i="12"/>
  <c r="M4154" i="12"/>
  <c r="M3998" i="12"/>
  <c r="M455" i="12"/>
  <c r="M445" i="12"/>
  <c r="M235" i="12"/>
  <c r="M220" i="12"/>
  <c r="M6" i="12"/>
  <c r="M4168" i="12"/>
  <c r="M5324" i="12"/>
  <c r="M5102" i="12"/>
  <c r="M4812" i="12"/>
  <c r="M4601" i="12"/>
  <c r="M4592" i="12"/>
  <c r="M4583" i="12"/>
  <c r="M4152" i="12"/>
  <c r="M4002" i="12"/>
  <c r="M452" i="12"/>
  <c r="M446" i="12"/>
  <c r="M236" i="12"/>
  <c r="M222" i="12"/>
  <c r="M4172" i="12"/>
  <c r="M5323" i="12"/>
  <c r="M4600" i="12"/>
  <c r="M4001" i="12"/>
  <c r="M10" i="12"/>
  <c r="M5319" i="12"/>
  <c r="M5091" i="12"/>
  <c r="M4819" i="12"/>
  <c r="M4602" i="12"/>
  <c r="M4584" i="12"/>
  <c r="M4156" i="12"/>
  <c r="M4003" i="12"/>
  <c r="M447" i="12"/>
  <c r="M233" i="12"/>
  <c r="M221" i="12"/>
  <c r="M223" i="12"/>
  <c r="M8" i="12"/>
  <c r="M4170" i="12"/>
  <c r="M5318" i="12"/>
  <c r="M4822" i="12"/>
  <c r="M451" i="12"/>
  <c r="M4174" i="12"/>
  <c r="M5100" i="12"/>
  <c r="M5092" i="12"/>
  <c r="M4820" i="12"/>
  <c r="M4603" i="12"/>
  <c r="M4590" i="12"/>
  <c r="M4581" i="12"/>
  <c r="M4157" i="12"/>
  <c r="M450" i="12"/>
  <c r="M444" i="12"/>
  <c r="M11" i="12"/>
  <c r="M5321" i="12"/>
  <c r="M5101" i="12"/>
  <c r="M5090" i="12"/>
  <c r="M4591" i="12"/>
  <c r="M4158" i="12"/>
  <c r="M231" i="12"/>
  <c r="M963" i="12"/>
  <c r="R666" i="12"/>
  <c r="R669" i="12"/>
  <c r="R667" i="12"/>
  <c r="R670" i="12"/>
  <c r="R676" i="12"/>
  <c r="R671" i="12"/>
  <c r="R672" i="12"/>
  <c r="Q669" i="12"/>
  <c r="Q667" i="12"/>
  <c r="Q670" i="12"/>
  <c r="Q676" i="12"/>
  <c r="Q672" i="12"/>
  <c r="Q671" i="12"/>
  <c r="Q666" i="12"/>
  <c r="G676" i="12"/>
  <c r="G666" i="12"/>
  <c r="G669" i="12"/>
  <c r="G667" i="12"/>
  <c r="G670" i="12"/>
  <c r="G672" i="12"/>
  <c r="G671" i="12"/>
  <c r="F670" i="12"/>
  <c r="F676" i="12"/>
  <c r="F672" i="12"/>
  <c r="F671" i="12"/>
  <c r="F666" i="12"/>
  <c r="F669" i="12"/>
  <c r="F667" i="12"/>
  <c r="E672" i="12"/>
  <c r="E666" i="12"/>
  <c r="E676" i="12"/>
  <c r="E671" i="12"/>
  <c r="E669" i="12"/>
  <c r="E667" i="12"/>
  <c r="E670" i="12"/>
  <c r="M1052" i="12"/>
  <c r="M1054" i="12"/>
  <c r="M1053" i="12"/>
  <c r="M1085" i="12"/>
  <c r="M1157" i="12"/>
  <c r="M1183" i="12"/>
  <c r="M1076" i="12"/>
  <c r="M1165" i="12"/>
  <c r="M1046" i="12"/>
  <c r="M1081" i="12"/>
  <c r="M1164" i="12"/>
  <c r="M1194" i="12"/>
  <c r="M665" i="12"/>
  <c r="M696" i="12"/>
  <c r="M692" i="12"/>
  <c r="M254" i="12"/>
  <c r="M5337" i="12"/>
  <c r="M5353" i="12"/>
  <c r="M5340" i="12"/>
  <c r="M5426" i="12"/>
  <c r="M5342" i="12"/>
  <c r="M5361" i="12"/>
  <c r="M5433" i="12"/>
  <c r="M5396" i="12"/>
  <c r="M5374" i="12"/>
  <c r="M875" i="12"/>
  <c r="M886" i="12"/>
  <c r="M864" i="12"/>
  <c r="M673" i="12"/>
  <c r="M697" i="12"/>
  <c r="M698" i="12"/>
  <c r="M4159" i="12"/>
  <c r="M5338" i="12"/>
  <c r="M5354" i="12"/>
  <c r="M5415" i="12"/>
  <c r="M5427" i="12"/>
  <c r="M5437" i="12"/>
  <c r="M5362" i="12"/>
  <c r="M5375" i="12"/>
  <c r="M5397" i="12"/>
  <c r="M5344" i="12"/>
  <c r="M829" i="12"/>
  <c r="M860" i="12"/>
  <c r="M824" i="12"/>
  <c r="M674" i="12"/>
  <c r="M682" i="12"/>
  <c r="M693" i="12"/>
  <c r="M5330" i="12"/>
  <c r="M5364" i="12"/>
  <c r="M5376" i="12"/>
  <c r="M5422" i="12"/>
  <c r="M5384" i="12"/>
  <c r="M5438" i="12"/>
  <c r="M5363" i="12"/>
  <c r="M5380" i="12"/>
  <c r="M5398" i="12"/>
  <c r="M5381" i="12"/>
  <c r="M761" i="12"/>
  <c r="M850" i="12"/>
  <c r="M670" i="12"/>
  <c r="M675" i="12"/>
  <c r="M687" i="12"/>
  <c r="M694" i="12"/>
  <c r="M5332" i="12"/>
  <c r="M5365" i="12"/>
  <c r="M5377" i="12"/>
  <c r="M5423" i="12"/>
  <c r="M5385" i="12"/>
  <c r="M5439" i="12"/>
  <c r="M5411" i="12"/>
  <c r="M5416" i="12"/>
  <c r="M5399" i="12"/>
  <c r="M5382" i="12"/>
  <c r="M762" i="12"/>
  <c r="M870" i="12"/>
  <c r="M690" i="12"/>
  <c r="M5386" i="12"/>
  <c r="M5372" i="12"/>
  <c r="M5404" i="12"/>
  <c r="M841" i="12"/>
  <c r="M227" i="12"/>
  <c r="M5349" i="12"/>
  <c r="M5387" i="12"/>
  <c r="M5428" i="12"/>
  <c r="M751" i="12"/>
  <c r="M5346" i="12"/>
  <c r="M844" i="12"/>
  <c r="M789" i="12"/>
  <c r="M691" i="12"/>
  <c r="M5389" i="12"/>
  <c r="M5339" i="12"/>
  <c r="M5341" i="12"/>
  <c r="M5395" i="12"/>
  <c r="M814" i="12"/>
  <c r="M820" i="12"/>
  <c r="M676" i="12"/>
  <c r="M13" i="12"/>
  <c r="M688" i="12"/>
  <c r="M683" i="12"/>
  <c r="M5418" i="12"/>
  <c r="M5366" i="12"/>
  <c r="M5328" i="12"/>
  <c r="M5408" i="12"/>
  <c r="M5378" i="12"/>
  <c r="M5343" i="12"/>
  <c r="M5412" i="12"/>
  <c r="M5417" i="12"/>
  <c r="M5400" i="12"/>
  <c r="M5383" i="12"/>
  <c r="M878" i="12"/>
  <c r="M849" i="12"/>
  <c r="M822" i="12"/>
  <c r="M229" i="12"/>
  <c r="M679" i="12"/>
  <c r="M5358" i="12"/>
  <c r="M5351" i="12"/>
  <c r="M5334" i="12"/>
  <c r="M5355" i="12"/>
  <c r="M5434" i="12"/>
  <c r="M5392" i="12"/>
  <c r="M662" i="12"/>
  <c r="M900" i="12"/>
  <c r="M686" i="12"/>
  <c r="M680" i="12"/>
  <c r="M5352" i="12"/>
  <c r="M5345" i="12"/>
  <c r="M5347" i="12"/>
  <c r="M5410" i="12"/>
  <c r="M5393" i="12"/>
  <c r="M5405" i="12"/>
  <c r="M853" i="12"/>
  <c r="M908" i="12"/>
  <c r="M391" i="12"/>
  <c r="M695" i="12"/>
  <c r="M5326" i="12"/>
  <c r="M5350" i="12"/>
  <c r="M5388" i="12"/>
  <c r="M5424" i="12"/>
  <c r="M5348" i="12"/>
  <c r="M5359" i="12"/>
  <c r="M5429" i="12"/>
  <c r="M5394" i="12"/>
  <c r="M5406" i="12"/>
  <c r="M796" i="12"/>
  <c r="M448" i="12"/>
  <c r="M5327" i="12"/>
  <c r="M5414" i="12"/>
  <c r="M5425" i="12"/>
  <c r="M5360" i="12"/>
  <c r="M5430" i="12"/>
  <c r="M5373" i="12"/>
  <c r="M880" i="12"/>
  <c r="M672" i="12"/>
  <c r="M14" i="12"/>
  <c r="M678" i="12"/>
  <c r="M684" i="12"/>
  <c r="M5419" i="12"/>
  <c r="M5367" i="12"/>
  <c r="M5329" i="12"/>
  <c r="M5409" i="12"/>
  <c r="M5379" i="12"/>
  <c r="M5435" i="12"/>
  <c r="M5413" i="12"/>
  <c r="M5390" i="12"/>
  <c r="M5401" i="12"/>
  <c r="M5432" i="12"/>
  <c r="M802" i="12"/>
  <c r="M787" i="12"/>
  <c r="M15" i="12"/>
  <c r="M677" i="12"/>
  <c r="M685" i="12"/>
  <c r="M5356" i="12"/>
  <c r="M5336" i="12"/>
  <c r="M5331" i="12"/>
  <c r="M5420" i="12"/>
  <c r="M5368" i="12"/>
  <c r="M5436" i="12"/>
  <c r="M5370" i="12"/>
  <c r="M5407" i="12"/>
  <c r="M5402" i="12"/>
  <c r="M660" i="12"/>
  <c r="M764" i="12"/>
  <c r="M806" i="12"/>
  <c r="M909" i="12"/>
  <c r="M671" i="12"/>
  <c r="M666" i="12"/>
  <c r="M228" i="12"/>
  <c r="M689" i="12"/>
  <c r="M681" i="12"/>
  <c r="M5357" i="12"/>
  <c r="M5335" i="12"/>
  <c r="M5333" i="12"/>
  <c r="M5421" i="12"/>
  <c r="M5369" i="12"/>
  <c r="M5431" i="12"/>
  <c r="M5371" i="12"/>
  <c r="M5391" i="12"/>
  <c r="M5403" i="12"/>
  <c r="M661" i="12"/>
  <c r="M810" i="12"/>
  <c r="M804" i="12"/>
  <c r="M869" i="12"/>
  <c r="M669" i="12"/>
  <c r="M667" i="12"/>
  <c r="M668" i="12"/>
  <c r="M3567" i="12"/>
  <c r="M1610" i="12"/>
  <c r="S146" i="16"/>
  <c r="M1585" i="12"/>
  <c r="M2100" i="12"/>
  <c r="D146" i="16"/>
  <c r="E146" i="16"/>
  <c r="D397" i="16"/>
  <c r="E397" i="16"/>
  <c r="S397" i="16"/>
  <c r="D396" i="16"/>
  <c r="E396" i="16"/>
  <c r="S396" i="16"/>
  <c r="E68" i="24"/>
  <c r="E74" i="24"/>
  <c r="D72" i="24"/>
  <c r="D68" i="24"/>
  <c r="D74" i="24"/>
  <c r="D71" i="24"/>
  <c r="E263" i="24"/>
  <c r="E67" i="24"/>
  <c r="E262" i="24"/>
  <c r="E70" i="24"/>
  <c r="D263" i="24"/>
  <c r="D67" i="24"/>
  <c r="D262" i="24"/>
  <c r="D70" i="24"/>
  <c r="D65" i="24"/>
  <c r="D66" i="24"/>
  <c r="E72" i="24"/>
  <c r="E69" i="24"/>
  <c r="E75" i="24"/>
  <c r="E71" i="24"/>
  <c r="D69" i="24"/>
  <c r="D73" i="24"/>
  <c r="E65" i="24"/>
  <c r="E66" i="24"/>
  <c r="E73" i="24"/>
  <c r="D75" i="24"/>
  <c r="M999" i="12"/>
  <c r="M971" i="12"/>
  <c r="M979" i="12"/>
  <c r="M1015" i="12"/>
  <c r="M933" i="12"/>
  <c r="M974" i="12"/>
  <c r="M973" i="12"/>
  <c r="M959" i="12"/>
  <c r="M998" i="12"/>
  <c r="M988" i="12"/>
  <c r="M964" i="12"/>
  <c r="M1011" i="12"/>
  <c r="M994" i="12"/>
  <c r="M990" i="12"/>
  <c r="M926" i="12"/>
  <c r="M989" i="12"/>
  <c r="M1003" i="12"/>
  <c r="M950" i="12"/>
  <c r="M975" i="12"/>
  <c r="M956" i="12"/>
  <c r="M992" i="12"/>
  <c r="M969" i="12"/>
  <c r="M961" i="12"/>
  <c r="M981" i="12"/>
  <c r="M1012" i="12"/>
  <c r="M1008" i="12"/>
  <c r="M985" i="12"/>
  <c r="M980" i="12"/>
  <c r="M1010" i="12"/>
  <c r="M1006" i="12"/>
  <c r="M1014" i="12"/>
  <c r="M983" i="12"/>
  <c r="M968" i="12"/>
  <c r="M1000" i="12"/>
  <c r="M982" i="12"/>
  <c r="M1025" i="12"/>
  <c r="M2579" i="12"/>
  <c r="M2578" i="12"/>
  <c r="M1464" i="12"/>
  <c r="M1477" i="12"/>
  <c r="M1476" i="12"/>
  <c r="D395" i="16"/>
  <c r="E395" i="16"/>
  <c r="S395" i="16"/>
  <c r="M5512" i="12"/>
  <c r="M938" i="12"/>
  <c r="S145" i="16"/>
  <c r="E145" i="16"/>
  <c r="D145" i="16"/>
  <c r="S142" i="16"/>
  <c r="E142" i="16"/>
  <c r="D142" i="16"/>
  <c r="M2553" i="12"/>
  <c r="D141" i="16"/>
  <c r="E141" i="16"/>
  <c r="S141" i="16"/>
  <c r="M1817" i="12"/>
  <c r="E137" i="16"/>
  <c r="S137" i="16"/>
  <c r="D137" i="16"/>
  <c r="M2604" i="12"/>
  <c r="M2612" i="12"/>
  <c r="M2592" i="12"/>
  <c r="M2586" i="12"/>
  <c r="M2633" i="12"/>
  <c r="M2589" i="12"/>
  <c r="M2608" i="12"/>
  <c r="M2570" i="12"/>
  <c r="M2631" i="12"/>
  <c r="M2610" i="12"/>
  <c r="M2606" i="12"/>
  <c r="M2602" i="12"/>
  <c r="M2596" i="12"/>
  <c r="M2600" i="12"/>
  <c r="M2594" i="12"/>
  <c r="M2561" i="12"/>
  <c r="D394" i="16"/>
  <c r="S394" i="16"/>
  <c r="M2630" i="12"/>
  <c r="E394" i="16"/>
  <c r="M2632" i="12"/>
  <c r="D280" i="16"/>
  <c r="E280" i="16"/>
  <c r="S280" i="16"/>
  <c r="D279" i="16"/>
  <c r="E279" i="16"/>
  <c r="S279" i="16"/>
  <c r="E278" i="16"/>
  <c r="D278" i="16"/>
  <c r="S278" i="16"/>
  <c r="S276" i="16"/>
  <c r="S277" i="16"/>
  <c r="D277" i="16"/>
  <c r="E277" i="16"/>
  <c r="D276" i="16"/>
  <c r="E276" i="16"/>
  <c r="M3598" i="12"/>
  <c r="M3599" i="12"/>
  <c r="M3600" i="12"/>
  <c r="M3601" i="12"/>
  <c r="M3602" i="12"/>
  <c r="M3848" i="12"/>
  <c r="M3597" i="12"/>
  <c r="M3595" i="12"/>
  <c r="M3812" i="12"/>
  <c r="M3596" i="12"/>
  <c r="M3594" i="12"/>
  <c r="D267" i="16"/>
  <c r="S267" i="16"/>
  <c r="E267" i="16"/>
  <c r="M1454" i="12"/>
  <c r="M2808" i="12"/>
  <c r="M1263" i="12"/>
  <c r="D29" i="16"/>
  <c r="E29" i="16"/>
  <c r="S29" i="16"/>
  <c r="S393" i="16"/>
  <c r="D393" i="16"/>
  <c r="E393" i="16"/>
  <c r="M918" i="12"/>
  <c r="M2576" i="12"/>
  <c r="M2575" i="12"/>
  <c r="M2574" i="12"/>
  <c r="M2573" i="12"/>
  <c r="M2581" i="12"/>
  <c r="M2689" i="12"/>
  <c r="M2647" i="12"/>
  <c r="M2577" i="12"/>
  <c r="M2655" i="12"/>
  <c r="M2667" i="12"/>
  <c r="M2657" i="12"/>
  <c r="M2572" i="12"/>
  <c r="D391" i="16"/>
  <c r="D32" i="16"/>
  <c r="E391" i="16"/>
  <c r="E392" i="16"/>
  <c r="D392" i="16"/>
  <c r="S391" i="16"/>
  <c r="E32" i="16"/>
  <c r="S32" i="16"/>
  <c r="S392" i="16"/>
  <c r="D140" i="16"/>
  <c r="E140" i="16"/>
  <c r="S140" i="16"/>
  <c r="D390" i="16"/>
  <c r="M3593" i="12"/>
  <c r="E390" i="16"/>
  <c r="S390" i="16"/>
  <c r="M2640" i="12"/>
  <c r="M2628" i="12"/>
  <c r="M2641" i="12"/>
  <c r="M2598" i="12"/>
  <c r="M2637" i="12"/>
  <c r="M2639" i="12"/>
  <c r="M2638" i="12"/>
  <c r="M2571" i="12"/>
  <c r="M2569" i="12"/>
  <c r="M2568" i="12"/>
  <c r="M2567" i="12"/>
  <c r="M2566" i="12"/>
  <c r="M1238" i="12"/>
  <c r="D129" i="16"/>
  <c r="E129" i="16"/>
  <c r="S129" i="16"/>
  <c r="D269" i="16"/>
  <c r="E269" i="16"/>
  <c r="M767" i="12"/>
  <c r="D270" i="16"/>
  <c r="E270" i="16"/>
  <c r="S270" i="16"/>
  <c r="M3903" i="12"/>
  <c r="S269" i="16"/>
  <c r="V242" i="9"/>
  <c r="V232" i="9"/>
  <c r="V231" i="9"/>
  <c r="V150" i="9"/>
  <c r="V128" i="9"/>
  <c r="V116" i="9"/>
  <c r="V104" i="9"/>
  <c r="V34" i="9"/>
  <c r="V10" i="9"/>
  <c r="V258" i="9"/>
  <c r="V263" i="9"/>
  <c r="V173" i="9"/>
  <c r="V44" i="9"/>
  <c r="V8" i="9"/>
  <c r="V260" i="9"/>
  <c r="V127" i="9"/>
  <c r="V21" i="9"/>
  <c r="V80" i="9"/>
  <c r="V56" i="9"/>
  <c r="V266" i="9"/>
  <c r="V251" i="9"/>
  <c r="V240" i="9"/>
  <c r="V228" i="9"/>
  <c r="V218" i="9"/>
  <c r="V171" i="9"/>
  <c r="V147" i="9"/>
  <c r="V136" i="9"/>
  <c r="V125" i="9"/>
  <c r="V43" i="9"/>
  <c r="V19" i="9"/>
  <c r="V265" i="9"/>
  <c r="V126" i="9"/>
  <c r="V217" i="9"/>
  <c r="V100" i="9"/>
  <c r="V30" i="9"/>
  <c r="V18" i="9"/>
  <c r="V249" i="9"/>
  <c r="V264" i="9"/>
  <c r="V92" i="9"/>
  <c r="V267" i="9"/>
  <c r="V134" i="9"/>
  <c r="V88" i="9"/>
  <c r="V53" i="9"/>
  <c r="V29" i="9"/>
  <c r="V17" i="9"/>
  <c r="V7" i="9"/>
  <c r="V762" i="9"/>
  <c r="V268" i="9"/>
  <c r="V230" i="9"/>
  <c r="V149" i="9"/>
  <c r="V33" i="9"/>
  <c r="V91" i="9"/>
  <c r="V193" i="9"/>
  <c r="V124" i="9"/>
  <c r="V764" i="9"/>
  <c r="V237" i="9"/>
  <c r="V225" i="9"/>
  <c r="V168" i="9"/>
  <c r="V156" i="9"/>
  <c r="V28" i="9"/>
  <c r="V16" i="9"/>
  <c r="V9" i="9"/>
  <c r="V239" i="9"/>
  <c r="V146" i="9"/>
  <c r="V226" i="9"/>
  <c r="V157" i="9"/>
  <c r="V257" i="9"/>
  <c r="V247" i="9"/>
  <c r="V236" i="9"/>
  <c r="V190" i="9"/>
  <c r="V155" i="9"/>
  <c r="V143" i="9"/>
  <c r="V133" i="9"/>
  <c r="V86" i="9"/>
  <c r="V15" i="9"/>
  <c r="V5" i="9"/>
  <c r="V270" i="9"/>
  <c r="V227" i="9"/>
  <c r="V216" i="9"/>
  <c r="V256" i="9"/>
  <c r="V235" i="9"/>
  <c r="V223" i="9"/>
  <c r="V120" i="9"/>
  <c r="V74" i="9"/>
  <c r="V38" i="9"/>
  <c r="V14" i="9"/>
  <c r="V271" i="9"/>
  <c r="V250" i="9"/>
  <c r="V238" i="9"/>
  <c r="V255" i="9"/>
  <c r="V234" i="9"/>
  <c r="V222" i="9"/>
  <c r="V153" i="9"/>
  <c r="V141" i="9"/>
  <c r="V95" i="9"/>
  <c r="V85" i="9"/>
  <c r="V49" i="9"/>
  <c r="V37" i="9"/>
  <c r="V13" i="9"/>
  <c r="V763" i="9"/>
  <c r="V272" i="9"/>
  <c r="V241" i="9"/>
  <c r="V244" i="9"/>
  <c r="V233" i="9"/>
  <c r="V221" i="9"/>
  <c r="V187" i="9"/>
  <c r="V12" i="9"/>
  <c r="V261" i="9"/>
  <c r="V138" i="9"/>
  <c r="V220" i="9"/>
  <c r="V151" i="9"/>
  <c r="V129" i="9"/>
  <c r="V94" i="9"/>
  <c r="V35" i="9"/>
  <c r="V11" i="9"/>
  <c r="V262" i="9"/>
  <c r="V4" i="9"/>
  <c r="S132" i="16"/>
  <c r="M936" i="12"/>
  <c r="D132" i="16"/>
  <c r="E132" i="16"/>
  <c r="M3652" i="12"/>
  <c r="M3813" i="12"/>
  <c r="M3859" i="12"/>
  <c r="M3640" i="12"/>
  <c r="M3674" i="12"/>
  <c r="M3897" i="12"/>
  <c r="M3681" i="12"/>
  <c r="M3680" i="12"/>
  <c r="M3898" i="12"/>
  <c r="M3738" i="12"/>
  <c r="M3739" i="12"/>
  <c r="M3783" i="12"/>
  <c r="M3623" i="12"/>
  <c r="M3675" i="12"/>
  <c r="M3764" i="12"/>
  <c r="M3604" i="12"/>
  <c r="M3616" i="12"/>
  <c r="M3620" i="12"/>
  <c r="M3647" i="12"/>
  <c r="M663" i="12"/>
  <c r="D148" i="16"/>
  <c r="E148" i="16"/>
  <c r="M5254" i="12"/>
  <c r="S148" i="16"/>
  <c r="M1024" i="12"/>
  <c r="S389" i="16"/>
  <c r="E389" i="16"/>
  <c r="D389" i="16"/>
  <c r="D168" i="16"/>
  <c r="E168" i="16"/>
  <c r="S168" i="16"/>
  <c r="D167" i="16"/>
  <c r="E167" i="16"/>
  <c r="S167" i="16"/>
  <c r="M1018" i="12"/>
  <c r="M1022" i="12"/>
  <c r="M1023" i="12"/>
  <c r="M1021" i="12"/>
  <c r="M1019" i="12"/>
  <c r="M1020" i="12"/>
  <c r="M1026" i="12"/>
  <c r="M1030" i="12"/>
  <c r="M1034" i="12"/>
  <c r="M1029" i="12"/>
  <c r="M1032" i="12"/>
  <c r="M1031" i="12"/>
  <c r="M1028" i="12"/>
  <c r="M1027" i="12"/>
  <c r="M925" i="12"/>
  <c r="M1033" i="12"/>
  <c r="M1035" i="12"/>
  <c r="D342" i="16"/>
  <c r="S342" i="16"/>
  <c r="E342" i="16"/>
  <c r="M2658" i="12"/>
  <c r="V182" i="9"/>
  <c r="E301" i="16"/>
  <c r="S301" i="16"/>
  <c r="M2565" i="12"/>
  <c r="D301" i="16"/>
  <c r="S302" i="16"/>
  <c r="E302" i="16"/>
  <c r="D302" i="16"/>
  <c r="M2564" i="12"/>
  <c r="M2563" i="12"/>
  <c r="E300" i="16"/>
  <c r="S300" i="16"/>
  <c r="D300" i="16"/>
  <c r="M2627" i="12"/>
  <c r="M2690" i="12"/>
  <c r="M2673" i="12"/>
  <c r="M2659" i="12"/>
  <c r="M2588" i="12"/>
  <c r="M2635" i="12"/>
  <c r="M2664" i="12"/>
  <c r="M2642" i="12"/>
  <c r="M2666" i="12"/>
  <c r="M2652" i="12"/>
  <c r="M2623" i="12"/>
  <c r="V203" i="9"/>
  <c r="V119" i="9"/>
  <c r="V111" i="9"/>
  <c r="V118" i="9"/>
  <c r="V132" i="9"/>
  <c r="V140" i="9"/>
  <c r="V145" i="9"/>
  <c r="V99" i="9"/>
  <c r="V152" i="9"/>
  <c r="V122" i="9"/>
  <c r="M1846" i="12"/>
  <c r="M1914" i="12"/>
  <c r="M1867" i="12"/>
  <c r="M1918" i="12"/>
  <c r="M1908" i="12"/>
  <c r="M1860" i="12"/>
  <c r="M1840" i="12"/>
  <c r="M1917" i="12"/>
  <c r="M1905" i="12"/>
  <c r="M1896" i="12"/>
  <c r="M1919" i="12"/>
  <c r="M1906" i="12"/>
  <c r="M1824" i="12"/>
  <c r="M1921" i="12"/>
  <c r="M1901" i="12"/>
  <c r="M1820" i="12"/>
  <c r="M1900" i="12"/>
  <c r="M1863" i="12"/>
  <c r="M1909" i="12"/>
  <c r="M1913" i="12"/>
  <c r="M1912" i="12"/>
  <c r="M1894" i="12"/>
  <c r="M1915" i="12"/>
  <c r="M1848" i="12"/>
  <c r="M1866" i="12"/>
  <c r="M1920" i="12"/>
  <c r="M1839" i="12"/>
  <c r="M1822" i="12"/>
  <c r="M1869" i="12"/>
  <c r="M1903" i="12"/>
  <c r="M1862" i="12"/>
  <c r="M1849" i="12"/>
  <c r="M1868" i="12"/>
  <c r="M1899" i="12"/>
  <c r="M1907" i="12"/>
  <c r="M1916" i="12"/>
  <c r="M1910" i="12"/>
  <c r="M1819" i="12"/>
  <c r="M1897" i="12"/>
  <c r="M1871" i="12"/>
  <c r="M1870" i="12"/>
  <c r="M1895" i="12"/>
  <c r="M1823" i="12"/>
  <c r="M1911" i="12"/>
  <c r="M1902" i="12"/>
  <c r="M1904" i="12"/>
  <c r="M1884" i="12"/>
  <c r="M1898" i="12"/>
  <c r="M1843" i="12"/>
  <c r="M1885" i="12"/>
  <c r="V90" i="9"/>
  <c r="E299" i="16"/>
  <c r="D299" i="16"/>
  <c r="M2807" i="12"/>
  <c r="S299" i="16"/>
  <c r="M1246" i="12"/>
  <c r="M1248" i="12"/>
  <c r="M1249" i="12"/>
  <c r="M3902" i="12"/>
  <c r="M2562" i="12"/>
  <c r="M1816" i="12"/>
  <c r="D298" i="16"/>
  <c r="E298" i="16"/>
  <c r="S298" i="16"/>
  <c r="V106" i="9"/>
  <c r="M3134" i="12"/>
  <c r="M3209" i="12"/>
  <c r="M3217" i="12"/>
  <c r="M3200" i="12"/>
  <c r="M3201" i="12"/>
  <c r="M3202" i="12"/>
  <c r="M3213" i="12"/>
  <c r="M3214" i="12"/>
  <c r="M3206" i="12"/>
  <c r="M3204" i="12"/>
  <c r="M3121" i="12"/>
  <c r="M3208" i="12"/>
  <c r="M3216" i="12"/>
  <c r="M3210" i="12"/>
  <c r="M3211" i="12"/>
  <c r="M3212" i="12"/>
  <c r="M3203" i="12"/>
  <c r="M5622" i="12"/>
  <c r="M3215" i="12"/>
  <c r="M1145" i="12"/>
  <c r="S69" i="16"/>
  <c r="E186" i="16"/>
  <c r="E190" i="16"/>
  <c r="D196" i="16"/>
  <c r="E286" i="16"/>
  <c r="D387" i="16"/>
  <c r="D186" i="16"/>
  <c r="D179" i="16"/>
  <c r="S286" i="16"/>
  <c r="S196" i="16"/>
  <c r="E196" i="16"/>
  <c r="D286" i="16"/>
  <c r="D109" i="16"/>
  <c r="D59" i="16"/>
  <c r="S186" i="16"/>
  <c r="D190" i="16"/>
  <c r="S179" i="16"/>
  <c r="E179" i="16"/>
  <c r="S190" i="16"/>
  <c r="S387" i="16"/>
  <c r="E312" i="16"/>
  <c r="E109" i="16"/>
  <c r="E59" i="16"/>
  <c r="E387" i="16"/>
  <c r="E69" i="16"/>
  <c r="S109" i="16"/>
  <c r="S59" i="16"/>
  <c r="S312" i="16"/>
  <c r="D69" i="16"/>
  <c r="D312" i="16"/>
  <c r="S297" i="16"/>
  <c r="D297" i="16"/>
  <c r="E297" i="16"/>
  <c r="M3153" i="12"/>
  <c r="D296" i="16"/>
  <c r="S296" i="16"/>
  <c r="E296" i="16"/>
  <c r="M3152" i="12"/>
  <c r="D369" i="16"/>
  <c r="E268" i="16"/>
  <c r="S77" i="16"/>
  <c r="S268" i="16"/>
  <c r="M1453" i="12"/>
  <c r="M1452" i="12"/>
  <c r="E77" i="16"/>
  <c r="D77" i="16"/>
  <c r="M3287" i="12"/>
  <c r="S75" i="16"/>
  <c r="E369" i="16"/>
  <c r="S369" i="16"/>
  <c r="E75" i="16"/>
  <c r="D75" i="16"/>
  <c r="D268" i="16"/>
  <c r="D295" i="16"/>
  <c r="E295" i="16"/>
  <c r="S295" i="16"/>
  <c r="M3451" i="12"/>
  <c r="M2008" i="12"/>
  <c r="M2007" i="12"/>
  <c r="M3373" i="12"/>
  <c r="M3450" i="12"/>
  <c r="M3385" i="12"/>
  <c r="M3445" i="12"/>
  <c r="M1941" i="12"/>
  <c r="M3384" i="12"/>
  <c r="M3454" i="12"/>
  <c r="D265" i="16"/>
  <c r="E265" i="16"/>
  <c r="D202" i="16"/>
  <c r="D118" i="16"/>
  <c r="E118" i="16"/>
  <c r="S265" i="16"/>
  <c r="S118" i="16"/>
  <c r="S202" i="16"/>
  <c r="S200" i="16"/>
  <c r="E200" i="16"/>
  <c r="D200" i="16"/>
  <c r="M664" i="12"/>
  <c r="E202" i="16"/>
  <c r="D83" i="16"/>
  <c r="D78" i="16"/>
  <c r="E83" i="16"/>
  <c r="S83" i="16"/>
  <c r="S78" i="16"/>
  <c r="E78" i="16"/>
  <c r="M932" i="12"/>
  <c r="D198" i="16"/>
  <c r="E198" i="16"/>
  <c r="S198" i="16"/>
  <c r="S117" i="16"/>
  <c r="D117" i="16"/>
  <c r="E117" i="16"/>
  <c r="M917" i="12"/>
  <c r="E173" i="16"/>
  <c r="M3486" i="12"/>
  <c r="M3433" i="12"/>
  <c r="M3419" i="12"/>
  <c r="M3420" i="12"/>
  <c r="D232" i="16"/>
  <c r="E232" i="16"/>
  <c r="S232" i="16"/>
  <c r="M1043" i="12"/>
  <c r="M726" i="12"/>
  <c r="D204" i="16"/>
  <c r="E204" i="16"/>
  <c r="S204" i="16"/>
  <c r="M3371" i="12"/>
  <c r="M1929" i="12"/>
  <c r="M1994" i="12"/>
  <c r="M1564" i="12"/>
  <c r="M1529" i="12"/>
  <c r="M1950" i="12"/>
  <c r="M3410" i="12"/>
  <c r="M3386" i="12"/>
  <c r="M3460" i="12"/>
  <c r="M3436" i="12"/>
  <c r="M1543" i="12"/>
  <c r="M1993" i="12"/>
  <c r="M1546" i="12"/>
  <c r="M1944" i="12"/>
  <c r="M1548" i="12"/>
  <c r="M3392" i="12"/>
  <c r="M3397" i="12"/>
  <c r="M3437" i="12"/>
  <c r="M1535" i="12"/>
  <c r="M1550" i="12"/>
  <c r="M1534" i="12"/>
  <c r="M1549" i="12"/>
  <c r="M2001" i="12"/>
  <c r="M1540" i="12"/>
  <c r="M1521" i="12"/>
  <c r="M1553" i="12"/>
  <c r="M1986" i="12"/>
  <c r="M1961" i="12"/>
  <c r="M2032" i="12"/>
  <c r="M3404" i="12"/>
  <c r="M3428" i="12"/>
  <c r="M1928" i="12"/>
  <c r="M3444" i="12"/>
  <c r="M1571" i="12"/>
  <c r="M2049" i="12"/>
  <c r="M2009" i="12"/>
  <c r="M3417" i="12"/>
  <c r="M1943" i="12"/>
  <c r="M3448" i="12"/>
  <c r="M1570" i="12"/>
  <c r="M1949" i="12"/>
  <c r="M3434" i="12"/>
  <c r="M3461" i="12"/>
  <c r="M3483" i="12"/>
  <c r="M1528" i="12"/>
  <c r="M3466" i="12"/>
  <c r="M3421" i="12"/>
  <c r="M1551" i="12"/>
  <c r="M1569" i="12"/>
  <c r="M1497" i="12"/>
  <c r="M3088" i="12"/>
  <c r="D17" i="16"/>
  <c r="S55" i="16"/>
  <c r="E17" i="16"/>
  <c r="S38" i="16"/>
  <c r="S17" i="16"/>
  <c r="D38" i="16"/>
  <c r="E55" i="16"/>
  <c r="E38" i="16"/>
  <c r="S347" i="16"/>
  <c r="D134" i="16"/>
  <c r="E134" i="16"/>
  <c r="S134" i="16"/>
  <c r="D347" i="16"/>
  <c r="E347" i="16"/>
  <c r="D55" i="16"/>
  <c r="D63" i="16"/>
  <c r="E63" i="16"/>
  <c r="S63" i="16"/>
  <c r="M5657" i="12"/>
  <c r="M5669" i="12"/>
  <c r="M5670" i="12"/>
  <c r="M5678" i="12"/>
  <c r="M5679" i="12"/>
  <c r="M5658" i="12"/>
  <c r="M5675" i="12"/>
  <c r="M5683" i="12"/>
  <c r="M5684" i="12"/>
  <c r="M5677" i="12"/>
  <c r="M5682" i="12"/>
  <c r="M5664" i="12"/>
  <c r="M5667" i="12"/>
  <c r="M5666" i="12"/>
  <c r="M5680" i="12"/>
  <c r="M5681" i="12"/>
  <c r="M5663" i="12"/>
  <c r="M5668" i="12"/>
  <c r="M5674" i="12"/>
  <c r="M5686" i="12"/>
  <c r="M5665" i="12"/>
  <c r="M5659" i="12"/>
  <c r="M5676" i="12"/>
  <c r="M5672" i="12"/>
  <c r="M5671" i="12"/>
  <c r="M5685" i="12"/>
  <c r="M5673" i="12"/>
  <c r="M5662" i="12"/>
  <c r="M5661" i="12"/>
  <c r="M5660" i="12"/>
  <c r="M5591" i="12"/>
  <c r="M5542" i="12"/>
  <c r="M5508" i="12"/>
  <c r="M5518" i="12"/>
  <c r="M5545" i="12"/>
  <c r="M5516" i="12"/>
  <c r="M5541" i="12"/>
  <c r="M5550" i="12"/>
  <c r="M5687" i="12"/>
  <c r="M5725" i="12"/>
  <c r="M5521" i="12"/>
  <c r="M5515" i="12"/>
  <c r="M5520" i="12"/>
  <c r="M5517" i="12"/>
  <c r="M5502" i="12"/>
  <c r="M5522" i="12"/>
  <c r="M5552" i="12"/>
  <c r="M5519" i="12"/>
  <c r="M5534" i="12"/>
  <c r="M5504" i="12"/>
  <c r="M5713" i="12"/>
  <c r="M5546" i="12"/>
  <c r="M5551" i="12"/>
  <c r="M5506" i="12"/>
  <c r="S368" i="16"/>
  <c r="S293" i="16"/>
  <c r="D294" i="16"/>
  <c r="D291" i="16"/>
  <c r="E294" i="16"/>
  <c r="E291" i="16"/>
  <c r="S294" i="16"/>
  <c r="S291" i="16"/>
  <c r="D317" i="16"/>
  <c r="E317" i="16"/>
  <c r="S317" i="16"/>
  <c r="D293" i="16"/>
  <c r="E293" i="16"/>
  <c r="D368" i="16"/>
  <c r="E368" i="16"/>
  <c r="M5693" i="12"/>
  <c r="M5692" i="12"/>
  <c r="M5694" i="12"/>
  <c r="M5691" i="12"/>
  <c r="M5695" i="12"/>
  <c r="M5690" i="12"/>
  <c r="M5689" i="12"/>
  <c r="M5696" i="12"/>
  <c r="M5688" i="12"/>
  <c r="M5543" i="12"/>
  <c r="M5544" i="12"/>
  <c r="M5540" i="12"/>
  <c r="M5602" i="12"/>
  <c r="S292" i="16"/>
  <c r="D292" i="16"/>
  <c r="M5601" i="12"/>
  <c r="M5610" i="12"/>
  <c r="E292" i="16"/>
  <c r="M5712" i="12"/>
  <c r="M5709" i="12"/>
  <c r="M5723" i="12"/>
  <c r="M5717" i="12"/>
  <c r="M5557" i="12"/>
  <c r="M5729" i="12"/>
  <c r="M5724" i="12"/>
  <c r="M5603" i="12"/>
  <c r="M5710" i="12"/>
  <c r="M5716" i="12"/>
  <c r="M5722" i="12"/>
  <c r="M5719" i="12"/>
  <c r="M5721" i="12"/>
  <c r="M5720" i="12"/>
  <c r="M5708" i="12"/>
  <c r="M5718" i="12"/>
  <c r="M5743" i="12"/>
  <c r="M5523" i="12"/>
  <c r="M5744" i="12"/>
  <c r="M5537" i="12"/>
  <c r="M5745" i="12"/>
  <c r="M5511" i="12"/>
  <c r="M5746" i="12"/>
  <c r="M5747" i="12"/>
  <c r="M5727" i="12"/>
  <c r="M5736" i="12"/>
  <c r="M5748" i="12"/>
  <c r="M5737" i="12"/>
  <c r="M5738" i="12"/>
  <c r="M5739" i="12"/>
  <c r="M5741" i="12"/>
  <c r="M5742" i="12"/>
  <c r="M5740" i="12"/>
  <c r="M5536" i="12"/>
  <c r="M5480" i="12"/>
  <c r="M5458" i="12"/>
  <c r="M5452" i="12"/>
  <c r="M5473" i="12"/>
  <c r="M5441" i="12"/>
  <c r="M5469" i="12"/>
  <c r="M5475" i="12"/>
  <c r="M5483" i="12"/>
  <c r="M5477" i="12"/>
  <c r="M5479" i="12"/>
  <c r="M5638" i="12"/>
  <c r="D203" i="16"/>
  <c r="M5633" i="12"/>
  <c r="M5623" i="12"/>
  <c r="M5636" i="12"/>
  <c r="M5642" i="12"/>
  <c r="M5635" i="12"/>
  <c r="S203" i="16"/>
  <c r="M5467" i="12"/>
  <c r="M5449" i="12"/>
  <c r="M5461" i="12"/>
  <c r="M3396" i="12"/>
  <c r="M5466" i="12"/>
  <c r="M5464" i="12"/>
  <c r="M5451" i="12"/>
  <c r="M3395" i="12"/>
  <c r="M3418" i="12"/>
  <c r="M5465" i="12"/>
  <c r="M5450" i="12"/>
  <c r="M5448" i="12"/>
  <c r="M5460" i="12"/>
  <c r="M5462" i="12"/>
  <c r="M5570" i="12"/>
  <c r="M5569" i="12"/>
  <c r="E289" i="16"/>
  <c r="M5525" i="12"/>
  <c r="M5563" i="12"/>
  <c r="M5565" i="12"/>
  <c r="M5443" i="12"/>
  <c r="M5556" i="12"/>
  <c r="M5567" i="12"/>
  <c r="D290" i="16"/>
  <c r="M5444" i="12"/>
  <c r="E290" i="16"/>
  <c r="S290" i="16"/>
  <c r="M5463" i="12"/>
  <c r="D289" i="16"/>
  <c r="S289" i="16"/>
  <c r="D71" i="16"/>
  <c r="E71" i="16"/>
  <c r="M5440" i="12"/>
  <c r="D108" i="16"/>
  <c r="M5474" i="12"/>
  <c r="M5454" i="12"/>
  <c r="M5472" i="12"/>
  <c r="D288" i="16"/>
  <c r="M5459" i="12"/>
  <c r="M5476" i="12"/>
  <c r="M5442" i="12"/>
  <c r="M5446" i="12"/>
  <c r="M5456" i="12"/>
  <c r="E108" i="16"/>
  <c r="E288" i="16"/>
  <c r="S288" i="16"/>
  <c r="S71" i="16"/>
  <c r="S108" i="16"/>
  <c r="M5468" i="12"/>
  <c r="M5470" i="12"/>
  <c r="M5453" i="12"/>
  <c r="M5634" i="12"/>
  <c r="M5514" i="12"/>
  <c r="M5549" i="12"/>
  <c r="M5752" i="12"/>
  <c r="M5751" i="12"/>
  <c r="M5482" i="12"/>
  <c r="M5735" i="12"/>
  <c r="M5455" i="12"/>
  <c r="M5629" i="12"/>
  <c r="M5539" i="12"/>
  <c r="M5756" i="12"/>
  <c r="M5728" i="12"/>
  <c r="M5457" i="12"/>
  <c r="M5447" i="12"/>
  <c r="M5481" i="12"/>
  <c r="M5608" i="12"/>
  <c r="M5637" i="12"/>
  <c r="M5559" i="12"/>
  <c r="M5726" i="12"/>
  <c r="M5484" i="12"/>
  <c r="M5750" i="12"/>
  <c r="M5471" i="12"/>
  <c r="M5592" i="12"/>
  <c r="M5478" i="12"/>
  <c r="M5590" i="12"/>
  <c r="M5524" i="12"/>
  <c r="M5749" i="12"/>
  <c r="M5711" i="12"/>
  <c r="M5757" i="12"/>
  <c r="M5445" i="12"/>
  <c r="M5509" i="12"/>
  <c r="D98" i="16"/>
  <c r="E98" i="16"/>
  <c r="S98" i="16"/>
  <c r="M3370" i="12"/>
  <c r="M3482" i="12"/>
  <c r="M3467" i="12"/>
  <c r="M3490" i="12"/>
  <c r="M3393" i="12"/>
  <c r="M3387" i="12"/>
  <c r="M3452" i="12"/>
  <c r="M2558" i="12"/>
  <c r="M3901" i="12"/>
  <c r="M3899" i="12"/>
  <c r="M2559" i="12"/>
  <c r="M1815" i="12"/>
  <c r="M3151" i="12"/>
  <c r="M3150" i="12"/>
  <c r="M1814" i="12"/>
  <c r="M3900" i="12"/>
  <c r="M877" i="12"/>
  <c r="M803" i="12"/>
  <c r="M3550" i="12"/>
  <c r="M3523" i="12"/>
  <c r="M893" i="12"/>
  <c r="M812" i="12"/>
  <c r="M759" i="12"/>
  <c r="M760" i="12"/>
  <c r="M891" i="12"/>
  <c r="M865" i="12"/>
  <c r="M757" i="12"/>
  <c r="M758" i="12"/>
  <c r="M897" i="12"/>
  <c r="D373" i="16"/>
  <c r="E373" i="16"/>
  <c r="S373" i="16"/>
  <c r="M1525" i="12"/>
  <c r="M1482" i="12"/>
  <c r="M1489" i="12"/>
  <c r="M1557" i="12"/>
  <c r="M3378" i="12"/>
  <c r="M3401" i="12"/>
  <c r="D287" i="16"/>
  <c r="M1526" i="12"/>
  <c r="M1527" i="12"/>
  <c r="M1545" i="12"/>
  <c r="M1555" i="12"/>
  <c r="M1568" i="12"/>
  <c r="M3369" i="12"/>
  <c r="M3374" i="12"/>
  <c r="M3402" i="12"/>
  <c r="M3442" i="12"/>
  <c r="E287" i="16"/>
  <c r="M3379" i="12"/>
  <c r="M1494" i="12"/>
  <c r="M1580" i="12"/>
  <c r="M1567" i="12"/>
  <c r="M3427" i="12"/>
  <c r="M3368" i="12"/>
  <c r="M3475" i="12"/>
  <c r="M3375" i="12"/>
  <c r="M3403" i="12"/>
  <c r="M3382" i="12"/>
  <c r="S287" i="16"/>
  <c r="M3435" i="12"/>
  <c r="M1547" i="12"/>
  <c r="M1533" i="12"/>
  <c r="M1577" i="12"/>
  <c r="M1491" i="12"/>
  <c r="M1541" i="12"/>
  <c r="M1493" i="12"/>
  <c r="M1581" i="12"/>
  <c r="M1538" i="12"/>
  <c r="M3426" i="12"/>
  <c r="M3391" i="12"/>
  <c r="M3474" i="12"/>
  <c r="M3440" i="12"/>
  <c r="M1487" i="12"/>
  <c r="M1523" i="12"/>
  <c r="M3400" i="12"/>
  <c r="M1485" i="12"/>
  <c r="M1562" i="12"/>
  <c r="M1559" i="12"/>
  <c r="M1514" i="12"/>
  <c r="M3389" i="12"/>
  <c r="M3390" i="12"/>
  <c r="M3484" i="12"/>
  <c r="M3438" i="12"/>
  <c r="M1488" i="12"/>
  <c r="M3383" i="12"/>
  <c r="M1484" i="12"/>
  <c r="M1574" i="12"/>
  <c r="M1516" i="12"/>
  <c r="M1513" i="12"/>
  <c r="M3388" i="12"/>
  <c r="M3472" i="12"/>
  <c r="M3485" i="12"/>
  <c r="M3422" i="12"/>
  <c r="M3439" i="12"/>
  <c r="M1537" i="12"/>
  <c r="M1509" i="12"/>
  <c r="M1573" i="12"/>
  <c r="M1515" i="12"/>
  <c r="M1552" i="12"/>
  <c r="M3405" i="12"/>
  <c r="M3365" i="12"/>
  <c r="M3473" i="12"/>
  <c r="M3449" i="12"/>
  <c r="M1507" i="12"/>
  <c r="M1508" i="12"/>
  <c r="M1556" i="12"/>
  <c r="M1517" i="12"/>
  <c r="M1499" i="12"/>
  <c r="M3407" i="12"/>
  <c r="M3364" i="12"/>
  <c r="M3411" i="12"/>
  <c r="M3453" i="12"/>
  <c r="M3447" i="12"/>
  <c r="M1503" i="12"/>
  <c r="M1506" i="12"/>
  <c r="M1536" i="12"/>
  <c r="M1518" i="12"/>
  <c r="M3406" i="12"/>
  <c r="M3367" i="12"/>
  <c r="M3412" i="12"/>
  <c r="M3465" i="12"/>
  <c r="M1992" i="12"/>
  <c r="M1575" i="12"/>
  <c r="M1563" i="12"/>
  <c r="M1576" i="12"/>
  <c r="M1542" i="12"/>
  <c r="M1554" i="12"/>
  <c r="M1522" i="12"/>
  <c r="M1481" i="12"/>
  <c r="M1512" i="12"/>
  <c r="M1519" i="12"/>
  <c r="M3408" i="12"/>
  <c r="M3366" i="12"/>
  <c r="M3416" i="12"/>
  <c r="M3399" i="12"/>
  <c r="M3464" i="12"/>
  <c r="M1486" i="12"/>
  <c r="M1524" i="12"/>
  <c r="M1480" i="12"/>
  <c r="M1500" i="12"/>
  <c r="M1520" i="12"/>
  <c r="M3409" i="12"/>
  <c r="M3394" i="12"/>
  <c r="M3398" i="12"/>
  <c r="M3423" i="12"/>
  <c r="M1483" i="12"/>
  <c r="M756" i="12"/>
  <c r="M1579" i="12"/>
  <c r="M1501" i="12"/>
  <c r="M1490" i="12"/>
  <c r="M1677" i="12"/>
  <c r="M1495" i="12"/>
  <c r="M1578" i="12"/>
  <c r="M1492" i="12"/>
  <c r="M1544" i="12"/>
  <c r="M1678" i="12"/>
  <c r="M1676" i="12"/>
  <c r="M867" i="12"/>
  <c r="M783" i="12"/>
  <c r="M755" i="12"/>
  <c r="M754" i="12"/>
  <c r="M885" i="12"/>
  <c r="M753" i="12"/>
  <c r="M808" i="12"/>
  <c r="M907" i="12"/>
  <c r="M889" i="12"/>
  <c r="M799" i="12"/>
  <c r="M3506" i="12"/>
  <c r="M3521" i="12"/>
  <c r="M3517" i="12"/>
  <c r="M3515" i="12"/>
  <c r="M3516" i="12"/>
  <c r="M3522" i="12"/>
  <c r="M3499" i="12"/>
  <c r="M3520" i="12"/>
  <c r="M3498" i="12"/>
  <c r="M3518" i="12"/>
  <c r="M3514" i="12"/>
  <c r="M3507" i="12"/>
  <c r="M3519" i="12"/>
  <c r="M3500" i="12"/>
  <c r="M3529" i="12"/>
  <c r="M3533" i="12"/>
  <c r="M3501" i="12"/>
  <c r="M3509" i="12"/>
  <c r="M3560" i="12"/>
  <c r="M3531" i="12"/>
  <c r="M3545" i="12"/>
  <c r="M3544" i="12"/>
  <c r="M3496" i="12"/>
  <c r="M3493" i="12"/>
  <c r="M3562" i="12"/>
  <c r="M3536" i="12"/>
  <c r="M3495" i="12"/>
  <c r="M3527" i="12"/>
  <c r="M3538" i="12"/>
  <c r="M3494" i="12"/>
  <c r="M3525" i="12"/>
  <c r="M3568" i="12"/>
  <c r="M3508" i="12"/>
  <c r="M3534" i="12"/>
  <c r="M3526" i="12"/>
  <c r="M3559" i="12"/>
  <c r="M3502" i="12"/>
  <c r="M3556" i="12"/>
  <c r="M3537" i="12"/>
  <c r="M3552" i="12"/>
  <c r="M3530" i="12"/>
  <c r="M3548" i="12"/>
  <c r="M3561" i="12"/>
  <c r="M3492" i="12"/>
  <c r="M3511" i="12"/>
  <c r="M3566" i="12"/>
  <c r="M3558" i="12"/>
  <c r="M3564" i="12"/>
  <c r="M3512" i="12"/>
  <c r="M3510" i="12"/>
  <c r="M3491" i="12"/>
  <c r="M3554" i="12"/>
  <c r="M3563" i="12"/>
  <c r="M3535" i="12"/>
  <c r="M3528" i="12"/>
  <c r="M3565" i="12"/>
  <c r="M3513" i="12"/>
  <c r="M790" i="12"/>
  <c r="M805" i="12"/>
  <c r="M3497" i="12"/>
  <c r="M3551" i="12"/>
  <c r="M3555" i="12"/>
  <c r="M3547" i="12"/>
  <c r="M3524" i="12"/>
  <c r="M788" i="12"/>
  <c r="M3532" i="12"/>
  <c r="M784" i="12"/>
  <c r="M3549" i="12"/>
  <c r="M807" i="12"/>
  <c r="M3546" i="12"/>
  <c r="M3503" i="12"/>
  <c r="M3553" i="12"/>
  <c r="M881" i="12"/>
  <c r="D56" i="16"/>
  <c r="E56" i="16"/>
  <c r="S56" i="16"/>
  <c r="M1016" i="12"/>
  <c r="M2101" i="12"/>
  <c r="E22" i="16"/>
  <c r="D22" i="16"/>
  <c r="S22" i="16"/>
  <c r="D90" i="16"/>
  <c r="E90" i="16"/>
  <c r="S90" i="16"/>
  <c r="M3335" i="12"/>
  <c r="D123" i="16"/>
  <c r="M1193" i="12"/>
  <c r="E123" i="16"/>
  <c r="S123" i="16"/>
  <c r="D52" i="16"/>
  <c r="E52" i="16"/>
  <c r="S52" i="16"/>
  <c r="M4928" i="12"/>
  <c r="D128" i="16"/>
  <c r="M3334" i="12"/>
  <c r="E128" i="16"/>
  <c r="S128" i="16"/>
  <c r="E54" i="16"/>
  <c r="D54" i="16"/>
  <c r="S54" i="16"/>
  <c r="M5246" i="12"/>
  <c r="D26" i="16"/>
  <c r="E26" i="16"/>
  <c r="S26" i="16"/>
  <c r="M3333" i="12"/>
  <c r="S184" i="16"/>
  <c r="D184" i="16"/>
  <c r="E184" i="16"/>
  <c r="D67" i="16"/>
  <c r="E67" i="16"/>
  <c r="S67" i="16"/>
  <c r="M1756" i="12"/>
  <c r="M1639" i="12"/>
  <c r="M3587" i="12"/>
  <c r="M1614" i="12"/>
  <c r="M3578" i="12"/>
  <c r="M1620" i="12"/>
  <c r="M1688" i="12"/>
  <c r="M1643" i="12"/>
  <c r="M3574" i="12"/>
  <c r="M1613" i="12"/>
  <c r="M1617" i="12"/>
  <c r="M1761" i="12"/>
  <c r="M1686" i="12"/>
  <c r="M3585" i="12"/>
  <c r="M1663" i="12"/>
  <c r="M1625" i="12"/>
  <c r="M1741" i="12"/>
  <c r="M1725" i="12"/>
  <c r="M1612" i="12"/>
  <c r="M1781" i="12"/>
  <c r="M1739" i="12"/>
  <c r="M1640" i="12"/>
  <c r="M1644" i="12"/>
  <c r="M3591" i="12"/>
  <c r="M3583" i="12"/>
  <c r="M1616" i="12"/>
  <c r="M1619" i="12"/>
  <c r="M1641" i="12"/>
  <c r="M1621" i="12"/>
  <c r="M1740" i="12"/>
  <c r="M1707" i="12"/>
  <c r="M1648" i="12"/>
  <c r="M1642" i="12"/>
  <c r="M3577" i="12"/>
  <c r="M3589" i="12"/>
  <c r="M1618" i="12"/>
  <c r="M1685" i="12"/>
  <c r="M1626" i="12"/>
  <c r="M1777" i="12"/>
  <c r="M1647" i="12"/>
  <c r="M3582" i="12"/>
  <c r="M1615" i="12"/>
  <c r="M1724" i="12"/>
  <c r="M1791" i="12"/>
  <c r="M1799" i="12"/>
  <c r="M1802" i="12"/>
  <c r="M1796" i="12"/>
  <c r="M1790" i="12"/>
  <c r="M1806" i="12"/>
  <c r="M1792" i="12"/>
  <c r="M1807" i="12"/>
  <c r="M1793" i="12"/>
  <c r="M1808" i="12"/>
  <c r="M1794" i="12"/>
  <c r="M1809" i="12"/>
  <c r="M1795" i="12"/>
  <c r="M1797" i="12"/>
  <c r="M1810" i="12"/>
  <c r="M1798" i="12"/>
  <c r="M1811" i="12"/>
  <c r="M1800" i="12"/>
  <c r="M1812" i="12"/>
  <c r="M1801" i="12"/>
  <c r="M1813" i="12"/>
  <c r="M1803" i="12"/>
  <c r="M1804" i="12"/>
  <c r="M1789" i="12"/>
  <c r="M1805" i="12"/>
  <c r="M1759" i="12"/>
  <c r="M1667" i="12"/>
  <c r="M1670" i="12"/>
  <c r="M1701" i="12"/>
  <c r="M1662" i="12"/>
  <c r="M1651" i="12"/>
  <c r="M1709" i="12"/>
  <c r="M1690" i="12"/>
  <c r="M1692" i="12"/>
  <c r="S16" i="16"/>
  <c r="D16" i="16"/>
  <c r="E16" i="16"/>
  <c r="M2691" i="12"/>
  <c r="M3997" i="12"/>
  <c r="M1708" i="12"/>
  <c r="M1689" i="12"/>
  <c r="M1637" i="12"/>
  <c r="M1623" i="12"/>
  <c r="M1750" i="12"/>
  <c r="M1732" i="12"/>
  <c r="M1652" i="12"/>
  <c r="M1711" i="12"/>
  <c r="M1649" i="12"/>
  <c r="M1783" i="12"/>
  <c r="M1772" i="12"/>
  <c r="M1669" i="12"/>
  <c r="M1414" i="12"/>
  <c r="M1719" i="12"/>
  <c r="M1671" i="12"/>
  <c r="M1638" i="12"/>
  <c r="M1710" i="12"/>
  <c r="M1425" i="12"/>
  <c r="M1764" i="12"/>
  <c r="M1774" i="12"/>
  <c r="M1666" i="12"/>
  <c r="M1412" i="12"/>
  <c r="M1629" i="12"/>
  <c r="M1650" i="12"/>
  <c r="M1628" i="12"/>
  <c r="M1734" i="12"/>
  <c r="M1738" i="12"/>
  <c r="M1622" i="12"/>
  <c r="M1733" i="12"/>
  <c r="M1778" i="12"/>
  <c r="M1768" i="12"/>
  <c r="M1779" i="12"/>
  <c r="M1763" i="12"/>
  <c r="M1668" i="12"/>
  <c r="D139" i="16"/>
  <c r="E139" i="16"/>
  <c r="S139" i="16"/>
  <c r="D383" i="16"/>
  <c r="E383" i="16"/>
  <c r="S383" i="16"/>
  <c r="D121" i="16"/>
  <c r="E121" i="16"/>
  <c r="S121" i="16"/>
  <c r="M1190" i="12"/>
  <c r="S127" i="16"/>
  <c r="D127" i="16"/>
  <c r="E127" i="16"/>
  <c r="M1367" i="12"/>
  <c r="D131" i="16"/>
  <c r="E131" i="16"/>
  <c r="S131" i="16"/>
  <c r="D130" i="16"/>
  <c r="E130" i="16"/>
  <c r="S130" i="16"/>
  <c r="D27" i="16"/>
  <c r="E27" i="16"/>
  <c r="S27" i="16"/>
  <c r="D364" i="16"/>
  <c r="E364" i="16"/>
  <c r="S364" i="16"/>
  <c r="D100" i="16"/>
  <c r="E100" i="16"/>
  <c r="S100" i="16"/>
  <c r="D74" i="16"/>
  <c r="E74" i="16"/>
  <c r="S74" i="16"/>
  <c r="D92" i="16"/>
  <c r="E92" i="16"/>
  <c r="S92" i="16"/>
  <c r="D382" i="16"/>
  <c r="E382" i="16"/>
  <c r="M1036" i="12"/>
  <c r="S382" i="16"/>
  <c r="M219" i="12"/>
  <c r="D51" i="16"/>
  <c r="E51" i="16"/>
  <c r="S51" i="16"/>
  <c r="D336" i="16"/>
  <c r="E336" i="16"/>
  <c r="S336" i="16"/>
  <c r="D381" i="16"/>
  <c r="E381" i="16"/>
  <c r="S381" i="16"/>
  <c r="M3332" i="12"/>
  <c r="D82" i="16"/>
  <c r="E82" i="16"/>
  <c r="S82" i="16"/>
  <c r="M1698" i="12"/>
  <c r="M1788" i="12"/>
  <c r="M1786" i="12"/>
  <c r="M1682" i="12"/>
  <c r="M1680" i="12"/>
  <c r="M1658" i="12"/>
  <c r="M1758" i="12"/>
  <c r="M1703" i="12"/>
  <c r="M1673" i="12"/>
  <c r="M1780" i="12"/>
  <c r="M1659" i="12"/>
  <c r="M1624" i="12"/>
  <c r="M1748" i="12"/>
  <c r="M1664" i="12"/>
  <c r="M1706" i="12"/>
  <c r="M1752" i="12"/>
  <c r="M1729" i="12"/>
  <c r="M1743" i="12"/>
  <c r="M1757" i="12"/>
  <c r="M1770" i="12"/>
  <c r="M1714" i="12"/>
  <c r="M1745" i="12"/>
  <c r="M1767" i="12"/>
  <c r="M1776" i="12"/>
  <c r="M1636" i="12"/>
  <c r="M1728" i="12"/>
  <c r="M1635" i="12"/>
  <c r="M1695" i="12"/>
  <c r="M1712" i="12"/>
  <c r="M1660" i="12"/>
  <c r="M1645" i="12"/>
  <c r="M1633" i="12"/>
  <c r="M1754" i="12"/>
  <c r="M1746" i="12"/>
  <c r="M1657" i="12"/>
  <c r="M1765" i="12"/>
  <c r="D23" i="16"/>
  <c r="M1691" i="12"/>
  <c r="M1675" i="12"/>
  <c r="D24" i="16"/>
  <c r="M1766" i="12"/>
  <c r="M1679" i="12"/>
  <c r="M1687" i="12"/>
  <c r="M1773" i="12"/>
  <c r="M1674" i="12"/>
  <c r="M1699" i="12"/>
  <c r="M1715" i="12"/>
  <c r="M1787" i="12"/>
  <c r="M1672" i="12"/>
  <c r="M1684" i="12"/>
  <c r="M1630" i="12"/>
  <c r="M1784" i="12"/>
  <c r="M1751" i="12"/>
  <c r="M1631" i="12"/>
  <c r="M1696" i="12"/>
  <c r="M1735" i="12"/>
  <c r="M1681" i="12"/>
  <c r="M1654" i="12"/>
  <c r="M1717" i="12"/>
  <c r="M1755" i="12"/>
  <c r="M1775" i="12"/>
  <c r="D25" i="16"/>
  <c r="M1683" i="12"/>
  <c r="M1736" i="12"/>
  <c r="M1653" i="12"/>
  <c r="M1723" i="12"/>
  <c r="E23" i="16"/>
  <c r="E24" i="16"/>
  <c r="E25" i="16"/>
  <c r="M1632" i="12"/>
  <c r="S25" i="16"/>
  <c r="M1665" i="12"/>
  <c r="M1627" i="12"/>
  <c r="M1769" i="12"/>
  <c r="M1694" i="12"/>
  <c r="M1749" i="12"/>
  <c r="M1727" i="12"/>
  <c r="M1726" i="12"/>
  <c r="M1705" i="12"/>
  <c r="M1704" i="12"/>
  <c r="M1753" i="12"/>
  <c r="M1634" i="12"/>
  <c r="M1730" i="12"/>
  <c r="M1760" i="12"/>
  <c r="M1661" i="12"/>
  <c r="M1646" i="12"/>
  <c r="M1737" i="12"/>
  <c r="M1742" i="12"/>
  <c r="M1611" i="12"/>
  <c r="M1702" i="12"/>
  <c r="M1762" i="12"/>
  <c r="M1771" i="12"/>
  <c r="M1744" i="12"/>
  <c r="M1713" i="12"/>
  <c r="M1747" i="12"/>
  <c r="M1656" i="12"/>
  <c r="M1655" i="12"/>
  <c r="M1718" i="12"/>
  <c r="M1731" i="12"/>
  <c r="M1782" i="12"/>
  <c r="M1721" i="12"/>
  <c r="M1722" i="12"/>
  <c r="M1693" i="12"/>
  <c r="S23" i="16"/>
  <c r="M1785" i="12"/>
  <c r="M1697" i="12"/>
  <c r="M1716" i="12"/>
  <c r="M1700" i="12"/>
  <c r="S24" i="16"/>
  <c r="M3942" i="12"/>
  <c r="M1720" i="12"/>
  <c r="M3948" i="12"/>
  <c r="M3929" i="12"/>
  <c r="M3894" i="12"/>
  <c r="M3975" i="12"/>
  <c r="M3994" i="12"/>
  <c r="M3976" i="12"/>
  <c r="M3984" i="12"/>
  <c r="M3995" i="12"/>
  <c r="M3977" i="12"/>
  <c r="M3985" i="12"/>
  <c r="M3952" i="12"/>
  <c r="M3962" i="12"/>
  <c r="M3986" i="12"/>
  <c r="M3978" i="12"/>
  <c r="M3987" i="12"/>
  <c r="M3979" i="12"/>
  <c r="M3988" i="12"/>
  <c r="M3972" i="12"/>
  <c r="M3980" i="12"/>
  <c r="M3989" i="12"/>
  <c r="M3973" i="12"/>
  <c r="M3981" i="12"/>
  <c r="M3990" i="12"/>
  <c r="M3982" i="12"/>
  <c r="M3974" i="12"/>
  <c r="M3983" i="12"/>
  <c r="M3991" i="12"/>
  <c r="M3992" i="12"/>
  <c r="M3996" i="12"/>
  <c r="M3968" i="12"/>
  <c r="M3936" i="12"/>
  <c r="M3944" i="12"/>
  <c r="M3906" i="12"/>
  <c r="M3957" i="12"/>
  <c r="M3940" i="12"/>
  <c r="M3943" i="12"/>
  <c r="M3965" i="12"/>
  <c r="M3939" i="12"/>
  <c r="M3960" i="12"/>
  <c r="M3993" i="12"/>
  <c r="M3945" i="12"/>
  <c r="M3941" i="12"/>
  <c r="M3949" i="12"/>
  <c r="M3938" i="12"/>
  <c r="M3951" i="12"/>
  <c r="M3950" i="12"/>
  <c r="M3961" i="12"/>
  <c r="M3935" i="12"/>
  <c r="M3930" i="12"/>
  <c r="M3934" i="12"/>
  <c r="M3937" i="12"/>
  <c r="M3925" i="12"/>
  <c r="M3963" i="12"/>
  <c r="M3964" i="12"/>
  <c r="M3905" i="12"/>
  <c r="M3967" i="12"/>
  <c r="M3953" i="12"/>
  <c r="M3966" i="12"/>
  <c r="M3219" i="12"/>
  <c r="M2616" i="12"/>
  <c r="M2634" i="12"/>
  <c r="M2665" i="12"/>
  <c r="M2643" i="12"/>
  <c r="M2619" i="12"/>
  <c r="D45" i="16"/>
  <c r="E45" i="16"/>
  <c r="S45" i="16"/>
  <c r="E192" i="16"/>
  <c r="S191" i="16"/>
  <c r="D192" i="16"/>
  <c r="E191" i="16"/>
  <c r="D44" i="16"/>
  <c r="E44" i="16"/>
  <c r="S192" i="16"/>
  <c r="S44" i="16"/>
  <c r="D191" i="16"/>
  <c r="D72" i="16"/>
  <c r="E72" i="16"/>
  <c r="S72" i="16"/>
  <c r="D21" i="16"/>
  <c r="E21" i="16"/>
  <c r="S21" i="16"/>
  <c r="D170" i="16"/>
  <c r="S170" i="16"/>
  <c r="E170" i="16"/>
  <c r="D171" i="16"/>
  <c r="E171" i="16"/>
  <c r="S171" i="16"/>
  <c r="D43" i="16"/>
  <c r="E43" i="16"/>
  <c r="S43" i="16"/>
  <c r="D42" i="16"/>
  <c r="E42" i="16"/>
  <c r="S42" i="16"/>
  <c r="M3912" i="12"/>
  <c r="M3909" i="12"/>
  <c r="M3911" i="12"/>
  <c r="M3922" i="12"/>
  <c r="M2587" i="12"/>
  <c r="M2605" i="12"/>
  <c r="M3920" i="12"/>
  <c r="M3923" i="12"/>
  <c r="M3913" i="12"/>
  <c r="M3954" i="12"/>
  <c r="M2597" i="12"/>
  <c r="M2609" i="12"/>
  <c r="M3928" i="12"/>
  <c r="M3914" i="12"/>
  <c r="M3958" i="12"/>
  <c r="M2601" i="12"/>
  <c r="M2613" i="12"/>
  <c r="M3926" i="12"/>
  <c r="M3959" i="12"/>
  <c r="M3933" i="12"/>
  <c r="M3927" i="12"/>
  <c r="M3915" i="12"/>
  <c r="M3956" i="12"/>
  <c r="M2593" i="12"/>
  <c r="M2645" i="12"/>
  <c r="M3932" i="12"/>
  <c r="M3916" i="12"/>
  <c r="M3907" i="12"/>
  <c r="M3947" i="12"/>
  <c r="M3931" i="12"/>
  <c r="M3946" i="12"/>
  <c r="M3917" i="12"/>
  <c r="M3969" i="12"/>
  <c r="M3918" i="12"/>
  <c r="M3908" i="12"/>
  <c r="M3924" i="12"/>
  <c r="M3970" i="12"/>
  <c r="M3919" i="12"/>
  <c r="M3955" i="12"/>
  <c r="M3971" i="12"/>
  <c r="M3921" i="12"/>
  <c r="M3910" i="12"/>
  <c r="M2670" i="12"/>
  <c r="M2591" i="12"/>
  <c r="M2595" i="12"/>
  <c r="M2599" i="12"/>
  <c r="M2603" i="12"/>
  <c r="M2607" i="12"/>
  <c r="M2611" i="12"/>
  <c r="M2644" i="12"/>
  <c r="M2681" i="12"/>
  <c r="M2682" i="12"/>
  <c r="M2683" i="12"/>
  <c r="M2671" i="12"/>
  <c r="M2684" i="12"/>
  <c r="M2672" i="12"/>
  <c r="M2685" i="12"/>
  <c r="M2674" i="12"/>
  <c r="M2686" i="12"/>
  <c r="M2675" i="12"/>
  <c r="M2687" i="12"/>
  <c r="M2676" i="12"/>
  <c r="M2688" i="12"/>
  <c r="M2677" i="12"/>
  <c r="M2678" i="12"/>
  <c r="M2679" i="12"/>
  <c r="M2680" i="12"/>
  <c r="M2656" i="12"/>
  <c r="M2615" i="12"/>
  <c r="M2650" i="12"/>
  <c r="M2583" i="12"/>
  <c r="M2582" i="12"/>
  <c r="M2629" i="12"/>
  <c r="M2649" i="12"/>
  <c r="M2663" i="12"/>
  <c r="M2584" i="12"/>
  <c r="M2651" i="12"/>
  <c r="M2653" i="12"/>
  <c r="M2622" i="12"/>
  <c r="M2626" i="12"/>
  <c r="M2646" i="12"/>
  <c r="M2617" i="12"/>
  <c r="M3893" i="12"/>
  <c r="M2620" i="12"/>
  <c r="M2648" i="12"/>
  <c r="M2621" i="12"/>
  <c r="S380" i="16"/>
  <c r="M2614" i="12"/>
  <c r="M2668" i="12"/>
  <c r="M2661" i="12"/>
  <c r="M2654" i="12"/>
  <c r="M2625" i="12"/>
  <c r="M2660" i="12"/>
  <c r="M2560" i="12"/>
  <c r="M2590" i="12"/>
  <c r="D380" i="16"/>
  <c r="M2636" i="12"/>
  <c r="E380" i="16"/>
  <c r="M2618" i="12"/>
  <c r="M2669" i="12"/>
  <c r="M2624" i="12"/>
  <c r="M2585" i="12"/>
  <c r="M2662" i="12"/>
  <c r="D66" i="16"/>
  <c r="S66" i="16"/>
  <c r="E66" i="16"/>
  <c r="E65" i="16"/>
  <c r="D65" i="16"/>
  <c r="S65" i="16"/>
  <c r="D76" i="16"/>
  <c r="E76" i="16"/>
  <c r="S76" i="16"/>
  <c r="M3579" i="12"/>
  <c r="M3581" i="12"/>
  <c r="M3584" i="12"/>
  <c r="M3586" i="12"/>
  <c r="M3588" i="12"/>
  <c r="M3573" i="12"/>
  <c r="M3576" i="12"/>
  <c r="D14" i="16"/>
  <c r="E14" i="16"/>
  <c r="S14" i="16"/>
  <c r="M3207" i="12"/>
  <c r="M3319" i="12"/>
  <c r="M3205" i="12"/>
  <c r="M3878" i="12"/>
  <c r="M3890" i="12"/>
  <c r="M3879" i="12"/>
  <c r="M3891" i="12"/>
  <c r="M3889" i="12"/>
  <c r="M3880" i="12"/>
  <c r="M3892" i="12"/>
  <c r="M3881" i="12"/>
  <c r="M3882" i="12"/>
  <c r="M3883" i="12"/>
  <c r="M3884" i="12"/>
  <c r="M3885" i="12"/>
  <c r="M3888" i="12"/>
  <c r="M3886" i="12"/>
  <c r="M3887" i="12"/>
  <c r="M3760" i="12"/>
  <c r="M3605" i="12"/>
  <c r="M3631" i="12"/>
  <c r="M3833" i="12"/>
  <c r="M3698" i="12"/>
  <c r="M3671" i="12"/>
  <c r="M3799" i="12"/>
  <c r="M3771" i="12"/>
  <c r="M3868" i="12"/>
  <c r="M3871" i="12"/>
  <c r="M3873" i="12"/>
  <c r="M3875" i="12"/>
  <c r="M3876" i="12"/>
  <c r="M3836" i="12"/>
  <c r="M3872" i="12"/>
  <c r="M3874" i="12"/>
  <c r="M3877" i="12"/>
  <c r="M3575" i="12"/>
  <c r="M3661" i="12"/>
  <c r="M3693" i="12"/>
  <c r="M3745" i="12"/>
  <c r="M3815" i="12"/>
  <c r="M3754" i="12"/>
  <c r="M3711" i="12"/>
  <c r="M3607" i="12"/>
  <c r="M3705" i="12"/>
  <c r="M3685" i="12"/>
  <c r="M3690" i="12"/>
  <c r="M3627" i="12"/>
  <c r="M3832" i="12"/>
  <c r="M3789" i="12"/>
  <c r="M3580" i="12"/>
  <c r="M3663" i="12"/>
  <c r="M3697" i="12"/>
  <c r="M3750" i="12"/>
  <c r="M3816" i="12"/>
  <c r="M3818" i="12"/>
  <c r="M3732" i="12"/>
  <c r="M3590" i="12"/>
  <c r="M3768" i="12"/>
  <c r="M3725" i="12"/>
  <c r="M3727" i="12"/>
  <c r="M3805" i="12"/>
  <c r="M3800" i="12"/>
  <c r="M3728" i="12"/>
  <c r="M3737" i="12"/>
  <c r="M3606" i="12"/>
  <c r="M3666" i="12"/>
  <c r="M3701" i="12"/>
  <c r="M3673" i="12"/>
  <c r="M3788" i="12"/>
  <c r="M3743" i="12"/>
  <c r="M3649" i="12"/>
  <c r="M3608" i="12"/>
  <c r="M3669" i="12"/>
  <c r="M3703" i="12"/>
  <c r="M3758" i="12"/>
  <c r="M3820" i="12"/>
  <c r="M3847" i="12"/>
  <c r="M3672" i="12"/>
  <c r="M3782" i="12"/>
  <c r="M3785" i="12"/>
  <c r="M3793" i="12"/>
  <c r="M3835" i="12"/>
  <c r="M3691" i="12"/>
  <c r="M3630" i="12"/>
  <c r="M3803" i="12"/>
  <c r="M3834" i="12"/>
  <c r="M3609" i="12"/>
  <c r="M3753" i="12"/>
  <c r="M3829" i="12"/>
  <c r="M3811" i="12"/>
  <c r="M3611" i="12"/>
  <c r="M3677" i="12"/>
  <c r="M3707" i="12"/>
  <c r="M3776" i="12"/>
  <c r="M3822" i="12"/>
  <c r="M3625" i="12"/>
  <c r="M3718" i="12"/>
  <c r="M3828" i="12"/>
  <c r="M3628" i="12"/>
  <c r="M3644" i="12"/>
  <c r="M3762" i="12"/>
  <c r="M3570" i="12"/>
  <c r="M3614" i="12"/>
  <c r="M3686" i="12"/>
  <c r="M3716" i="12"/>
  <c r="M3778" i="12"/>
  <c r="M3824" i="12"/>
  <c r="M3682" i="12"/>
  <c r="M3684" i="12"/>
  <c r="M3781" i="12"/>
  <c r="M3695" i="12"/>
  <c r="M3656" i="12"/>
  <c r="M3724" i="12"/>
  <c r="M3689" i="12"/>
  <c r="M3658" i="12"/>
  <c r="D319" i="16"/>
  <c r="E319" i="16"/>
  <c r="S319" i="16"/>
  <c r="D305" i="16"/>
  <c r="M3717" i="12"/>
  <c r="M3830" i="12"/>
  <c r="M3572" i="12"/>
  <c r="M3612" i="12"/>
  <c r="M3664" i="12"/>
  <c r="M3775" i="12"/>
  <c r="M3657" i="12"/>
  <c r="M3569" i="12"/>
  <c r="M3825" i="12"/>
  <c r="E305" i="16"/>
  <c r="M3615" i="12"/>
  <c r="M3639" i="12"/>
  <c r="D379" i="16"/>
  <c r="M3792" i="12"/>
  <c r="S305" i="16"/>
  <c r="M3779" i="12"/>
  <c r="M3831" i="12"/>
  <c r="M3678" i="12"/>
  <c r="M3870" i="12"/>
  <c r="M3791" i="12"/>
  <c r="S379" i="16"/>
  <c r="D377" i="16"/>
  <c r="M3731" i="12"/>
  <c r="M3687" i="12"/>
  <c r="E377" i="16"/>
  <c r="M3650" i="12"/>
  <c r="M3714" i="12"/>
  <c r="S377" i="16"/>
  <c r="E379" i="16"/>
  <c r="M3790" i="12"/>
  <c r="D378" i="16"/>
  <c r="E378" i="16"/>
  <c r="S378" i="16"/>
  <c r="M3869" i="12"/>
  <c r="D79" i="16"/>
  <c r="E79" i="16"/>
  <c r="S79" i="16"/>
  <c r="M747" i="12"/>
  <c r="M3772" i="12"/>
  <c r="M3864" i="12"/>
  <c r="M3863" i="12"/>
  <c r="M3865" i="12"/>
  <c r="M3866" i="12"/>
  <c r="M3867" i="12"/>
  <c r="M3855" i="12"/>
  <c r="M3856" i="12"/>
  <c r="M3857" i="12"/>
  <c r="M3858" i="12"/>
  <c r="M3860" i="12"/>
  <c r="M3861" i="12"/>
  <c r="M3862" i="12"/>
  <c r="D84" i="16"/>
  <c r="E84" i="16"/>
  <c r="S84" i="16"/>
  <c r="D99" i="16"/>
  <c r="E99" i="16"/>
  <c r="S99" i="16"/>
  <c r="E143" i="16"/>
  <c r="D147" i="16"/>
  <c r="E147" i="16"/>
  <c r="D144" i="16"/>
  <c r="E144" i="16"/>
  <c r="D183" i="16"/>
  <c r="E183" i="16"/>
  <c r="S183" i="16"/>
  <c r="S143" i="16"/>
  <c r="S147" i="16"/>
  <c r="D143" i="16"/>
  <c r="S144" i="16"/>
  <c r="M3807" i="12"/>
  <c r="M3823" i="12"/>
  <c r="M3838" i="12"/>
  <c r="M3635" i="12"/>
  <c r="M3842" i="12"/>
  <c r="M3850" i="12"/>
  <c r="M3787" i="12"/>
  <c r="M3751" i="12"/>
  <c r="M3748" i="12"/>
  <c r="M3773" i="12"/>
  <c r="M3624" i="12"/>
  <c r="M3633" i="12"/>
  <c r="M3643" i="12"/>
  <c r="M3852" i="12"/>
  <c r="M3704" i="12"/>
  <c r="M3713" i="12"/>
  <c r="M3654" i="12"/>
  <c r="M3665" i="12"/>
  <c r="M3895" i="12"/>
  <c r="M3821" i="12"/>
  <c r="M3853" i="12"/>
  <c r="M3740" i="12"/>
  <c r="M3769" i="12"/>
  <c r="M3676" i="12"/>
  <c r="M3645" i="12"/>
  <c r="M3729" i="12"/>
  <c r="M3683" i="12"/>
  <c r="M3844" i="12"/>
  <c r="M3817" i="12"/>
  <c r="M3854" i="12"/>
  <c r="M3784" i="12"/>
  <c r="M3638" i="12"/>
  <c r="M3648" i="12"/>
  <c r="M3618" i="12"/>
  <c r="M3733" i="12"/>
  <c r="M3610" i="12"/>
  <c r="M3721" i="12"/>
  <c r="M3845" i="12"/>
  <c r="M3765" i="12"/>
  <c r="M3798" i="12"/>
  <c r="M3637" i="12"/>
  <c r="M3603" i="12"/>
  <c r="M3735" i="12"/>
  <c r="M3840" i="12"/>
  <c r="M3592" i="12"/>
  <c r="M3846" i="12"/>
  <c r="M3809" i="12"/>
  <c r="M3696" i="12"/>
  <c r="M3709" i="12"/>
  <c r="M3668" i="12"/>
  <c r="M3746" i="12"/>
  <c r="M3786" i="12"/>
  <c r="M3804" i="12"/>
  <c r="M3755" i="12"/>
  <c r="M3700" i="12"/>
  <c r="M3849" i="12"/>
  <c r="M3794" i="12"/>
  <c r="M3621" i="12"/>
  <c r="M3777" i="12"/>
  <c r="M3827" i="12"/>
  <c r="M3814" i="12"/>
  <c r="M3761" i="12"/>
  <c r="M3653" i="12"/>
  <c r="M3757" i="12"/>
  <c r="M3796" i="12"/>
  <c r="M3629" i="12"/>
  <c r="M3692" i="12"/>
  <c r="M3712" i="12"/>
  <c r="M3819" i="12"/>
  <c r="M3659" i="12"/>
  <c r="M3742" i="12"/>
  <c r="M3719" i="12"/>
  <c r="M3843" i="12"/>
  <c r="D163" i="16"/>
  <c r="E163" i="16"/>
  <c r="S163" i="16"/>
  <c r="E101" i="16"/>
  <c r="S101" i="16"/>
  <c r="E370" i="16"/>
  <c r="D370" i="16"/>
  <c r="S370" i="16"/>
  <c r="D101" i="16"/>
  <c r="M2051" i="12"/>
  <c r="S162" i="16"/>
  <c r="D162" i="16"/>
  <c r="E162" i="16"/>
  <c r="D386" i="16"/>
  <c r="E386" i="16"/>
  <c r="S386" i="16"/>
  <c r="S105" i="16"/>
  <c r="D15" i="16"/>
  <c r="E15" i="16"/>
  <c r="D160" i="16"/>
  <c r="S15" i="16"/>
  <c r="E160" i="16"/>
  <c r="D159" i="16"/>
  <c r="S160" i="16"/>
  <c r="E159" i="16"/>
  <c r="D106" i="16"/>
  <c r="S159" i="16"/>
  <c r="E106" i="16"/>
  <c r="D158" i="16"/>
  <c r="S106" i="16"/>
  <c r="E158" i="16"/>
  <c r="S158" i="16"/>
  <c r="D105" i="16"/>
  <c r="S197" i="16"/>
  <c r="E105" i="16"/>
  <c r="D197" i="16"/>
  <c r="E197" i="16"/>
  <c r="D221" i="16"/>
  <c r="E221" i="16"/>
  <c r="S221" i="16"/>
  <c r="S166" i="16"/>
  <c r="E166" i="16"/>
  <c r="D166" i="16"/>
  <c r="D283" i="16"/>
  <c r="E283" i="16"/>
  <c r="S283" i="16"/>
  <c r="D201" i="16"/>
  <c r="E201" i="16"/>
  <c r="S201" i="16"/>
  <c r="E284" i="16"/>
  <c r="D89" i="16"/>
  <c r="S284" i="16"/>
  <c r="E89" i="16"/>
  <c r="S89" i="16"/>
  <c r="D125" i="16"/>
  <c r="E125" i="16"/>
  <c r="D284" i="16"/>
  <c r="S125" i="16"/>
  <c r="D185" i="16"/>
  <c r="E185" i="16"/>
  <c r="S185" i="16"/>
  <c r="D322" i="16"/>
  <c r="E322" i="16"/>
  <c r="S322" i="16"/>
  <c r="D156" i="16"/>
  <c r="E156" i="16"/>
  <c r="S156" i="16"/>
  <c r="D64" i="16"/>
  <c r="E64" i="16"/>
  <c r="S64" i="16"/>
  <c r="D314" i="16"/>
  <c r="E314" i="16"/>
  <c r="S314" i="16"/>
  <c r="D188" i="16"/>
  <c r="E188" i="16"/>
  <c r="S188" i="16"/>
  <c r="D189" i="16"/>
  <c r="S177" i="16"/>
  <c r="E189" i="16"/>
  <c r="S189" i="16"/>
  <c r="D102" i="16"/>
  <c r="E102" i="16"/>
  <c r="S102" i="16"/>
  <c r="D177" i="16"/>
  <c r="E177" i="16"/>
  <c r="D175" i="16"/>
  <c r="E175" i="16"/>
  <c r="S175" i="16"/>
  <c r="S176" i="16"/>
  <c r="D174" i="16"/>
  <c r="E174" i="16"/>
  <c r="S174" i="16"/>
  <c r="D176" i="16"/>
  <c r="E176" i="16"/>
  <c r="D80" i="16"/>
  <c r="E80" i="16"/>
  <c r="S80" i="16"/>
  <c r="M3780" i="12"/>
  <c r="M3736" i="12"/>
  <c r="M3767" i="12"/>
  <c r="M3660" i="12"/>
  <c r="M3766" i="12"/>
  <c r="M3634" i="12"/>
  <c r="M3797" i="12"/>
  <c r="M3571" i="12"/>
  <c r="M3747" i="12"/>
  <c r="M3770" i="12"/>
  <c r="M3688" i="12"/>
  <c r="M3694" i="12"/>
  <c r="M3756" i="12"/>
  <c r="M3722" i="12"/>
  <c r="M3723" i="12"/>
  <c r="M3801" i="12"/>
  <c r="M3802" i="12"/>
  <c r="M3826" i="12"/>
  <c r="M3806" i="12"/>
  <c r="M3741" i="12"/>
  <c r="M3726" i="12"/>
  <c r="M3839" i="12"/>
  <c r="M3708" i="12"/>
  <c r="M3720" i="12"/>
  <c r="M3841" i="12"/>
  <c r="M3851" i="12"/>
  <c r="M3744" i="12"/>
  <c r="M3667" i="12"/>
  <c r="M3632" i="12"/>
  <c r="M3636" i="12"/>
  <c r="M3837" i="12"/>
  <c r="M3759" i="12"/>
  <c r="M3896" i="12"/>
  <c r="M3808" i="12"/>
  <c r="M3749" i="12"/>
  <c r="M3795" i="12"/>
  <c r="M3646" i="12"/>
  <c r="M3619" i="12"/>
  <c r="M3715" i="12"/>
  <c r="M3626" i="12"/>
  <c r="M3613" i="12"/>
  <c r="M3702" i="12"/>
  <c r="M3622" i="12"/>
  <c r="M3752" i="12"/>
  <c r="M3699" i="12"/>
  <c r="M3730" i="12"/>
  <c r="M3810" i="12"/>
  <c r="M3763" i="12"/>
  <c r="M3710" i="12"/>
  <c r="M3651" i="12"/>
  <c r="M3734" i="12"/>
  <c r="M3662" i="12"/>
  <c r="M3679" i="12"/>
  <c r="M3655" i="12"/>
  <c r="M3706" i="12"/>
  <c r="M3774" i="12"/>
  <c r="M3670" i="12"/>
  <c r="M2152" i="12"/>
  <c r="M2145" i="12"/>
  <c r="M2147" i="12"/>
  <c r="M2144" i="12"/>
  <c r="M2120" i="12"/>
  <c r="M2150" i="12"/>
  <c r="M2149" i="12"/>
  <c r="M2148" i="12"/>
  <c r="M2146" i="12"/>
  <c r="M2143" i="12"/>
  <c r="M2154" i="12"/>
  <c r="M2116" i="12"/>
  <c r="M2484" i="12"/>
  <c r="M2540" i="12"/>
  <c r="M2359" i="12"/>
  <c r="M2344" i="12"/>
  <c r="M2481" i="12"/>
  <c r="M2492" i="12"/>
  <c r="M2155" i="12"/>
  <c r="M2214" i="12"/>
  <c r="M2526" i="12"/>
  <c r="M2197" i="12"/>
  <c r="M2243" i="12"/>
  <c r="M2346" i="12"/>
  <c r="M2448" i="12"/>
  <c r="M2437" i="12"/>
  <c r="M2361" i="12"/>
  <c r="M2325" i="12"/>
  <c r="M2527" i="12"/>
  <c r="M2193" i="12"/>
  <c r="M2245" i="12"/>
  <c r="M2430" i="12"/>
  <c r="M2300" i="12"/>
  <c r="M2153" i="12"/>
  <c r="M2240" i="12"/>
  <c r="M2236" i="12"/>
  <c r="M2360" i="12"/>
  <c r="M2342" i="12"/>
  <c r="M2485" i="12"/>
  <c r="M2169" i="12"/>
  <c r="M2151" i="12"/>
  <c r="M2482" i="12"/>
  <c r="M2543" i="12"/>
  <c r="M2358" i="12"/>
  <c r="M2345" i="12"/>
  <c r="M2434" i="12"/>
  <c r="M2454" i="12"/>
  <c r="M2333" i="12"/>
  <c r="M2157" i="12"/>
  <c r="E320" i="16"/>
  <c r="D320" i="16"/>
  <c r="M2406" i="12"/>
  <c r="S320" i="16"/>
  <c r="M2408" i="12"/>
  <c r="M707" i="12"/>
  <c r="M711" i="12"/>
  <c r="M700" i="12"/>
  <c r="M717" i="12"/>
  <c r="M743" i="12"/>
  <c r="M748" i="12"/>
  <c r="M705" i="12"/>
  <c r="M725" i="12"/>
  <c r="M742" i="12"/>
  <c r="M701" i="12"/>
  <c r="M2288" i="12"/>
  <c r="M2224" i="12"/>
  <c r="M2099" i="12"/>
  <c r="M2107" i="12"/>
  <c r="M2378" i="12"/>
  <c r="M2377" i="12"/>
  <c r="M3326" i="12"/>
  <c r="M3328" i="12"/>
  <c r="M3327" i="12"/>
  <c r="M718" i="12"/>
  <c r="M713" i="12"/>
  <c r="M716" i="12"/>
  <c r="M720" i="12"/>
  <c r="M719" i="12"/>
  <c r="M722" i="12"/>
  <c r="M706" i="12"/>
  <c r="M721" i="12"/>
  <c r="M714" i="12"/>
  <c r="M978" i="12"/>
  <c r="M977" i="12"/>
  <c r="M715" i="12"/>
  <c r="M2264" i="12"/>
  <c r="M2388" i="12"/>
  <c r="M2232" i="12"/>
  <c r="M2547" i="12"/>
  <c r="M2382" i="12"/>
  <c r="M2226" i="12"/>
  <c r="M2548" i="12"/>
  <c r="M2383" i="12"/>
  <c r="M2225" i="12"/>
  <c r="M2549" i="12"/>
  <c r="M2550" i="12"/>
  <c r="M2384" i="12"/>
  <c r="M2233" i="12"/>
  <c r="M2551" i="12"/>
  <c r="M2109" i="12"/>
  <c r="M2385" i="12"/>
  <c r="M2173" i="12"/>
  <c r="M2110" i="12"/>
  <c r="M2269" i="12"/>
  <c r="M2303" i="12"/>
  <c r="M2386" i="12"/>
  <c r="M2433" i="12"/>
  <c r="M2387" i="12"/>
  <c r="M2198" i="12"/>
  <c r="M2380" i="12"/>
  <c r="M2381" i="12"/>
  <c r="M2546" i="12"/>
  <c r="M2287" i="12"/>
  <c r="M2319" i="12"/>
  <c r="M2290" i="12"/>
  <c r="M2246" i="12"/>
  <c r="M2505" i="12"/>
  <c r="M2330" i="12"/>
  <c r="M2279" i="12"/>
  <c r="M2250" i="12"/>
  <c r="M2114" i="12"/>
  <c r="M2284" i="12"/>
  <c r="M2334" i="12"/>
  <c r="M2237" i="12"/>
  <c r="M2118" i="12"/>
  <c r="M2273" i="12"/>
  <c r="M2248" i="12"/>
  <c r="M2105" i="12"/>
  <c r="M2162" i="12"/>
  <c r="M2470" i="12"/>
  <c r="M2124" i="12"/>
  <c r="M2463" i="12"/>
  <c r="M2219" i="12"/>
  <c r="M2141" i="12"/>
  <c r="M2275" i="12"/>
  <c r="M2352" i="12"/>
  <c r="M2121" i="12"/>
  <c r="M2194" i="12"/>
  <c r="M2316" i="12"/>
  <c r="M2216" i="12"/>
  <c r="M2206" i="12"/>
  <c r="M2402" i="12"/>
  <c r="M2222" i="12"/>
  <c r="M2537" i="12"/>
  <c r="M2253" i="12"/>
  <c r="M2230" i="12"/>
  <c r="M2211" i="12"/>
  <c r="M2409" i="12"/>
  <c r="M2234" i="12"/>
  <c r="M2340" i="12"/>
  <c r="M2539" i="12"/>
  <c r="M2541" i="12"/>
  <c r="M2542" i="12"/>
  <c r="M2544" i="12"/>
  <c r="M2545" i="12"/>
  <c r="M2536" i="12"/>
  <c r="M2229" i="12"/>
  <c r="M2299" i="12"/>
  <c r="M2306" i="12"/>
  <c r="M2379" i="12"/>
  <c r="M2339" i="12"/>
  <c r="M2365" i="12"/>
  <c r="M2314" i="12"/>
  <c r="M2126" i="12"/>
  <c r="M2532" i="12"/>
  <c r="M2533" i="12"/>
  <c r="M2534" i="12"/>
  <c r="M2104" i="12"/>
  <c r="M2283" i="12"/>
  <c r="M2426" i="12"/>
  <c r="M2535" i="12"/>
  <c r="M2538" i="12"/>
  <c r="M2117" i="12"/>
  <c r="M2529" i="12"/>
  <c r="M2530" i="12"/>
  <c r="M2531" i="12"/>
  <c r="M2429" i="12"/>
  <c r="M2298" i="12"/>
  <c r="E87" i="16"/>
  <c r="S87" i="16"/>
  <c r="M2324" i="12"/>
  <c r="E88" i="16"/>
  <c r="M2205" i="12"/>
  <c r="S88" i="16"/>
  <c r="M2202" i="12"/>
  <c r="M2370" i="12"/>
  <c r="M2186" i="12"/>
  <c r="M2289" i="12"/>
  <c r="M2167" i="12"/>
  <c r="M2136" i="12"/>
  <c r="M2177" i="12"/>
  <c r="D88" i="16"/>
  <c r="M2260" i="12"/>
  <c r="M2123" i="12"/>
  <c r="M2218" i="12"/>
  <c r="M2267" i="12"/>
  <c r="M2165" i="12"/>
  <c r="M2168" i="12"/>
  <c r="M2262" i="12"/>
  <c r="M2209" i="12"/>
  <c r="M2336" i="12"/>
  <c r="M2172" i="12"/>
  <c r="M2308" i="12"/>
  <c r="M2348" i="12"/>
  <c r="D87" i="16"/>
  <c r="M2201" i="12"/>
  <c r="E124" i="16"/>
  <c r="D124" i="16"/>
  <c r="S124" i="16"/>
  <c r="D91" i="16"/>
  <c r="E91" i="16"/>
  <c r="S91" i="16"/>
  <c r="M2039" i="12"/>
  <c r="M2041" i="12"/>
  <c r="M1945" i="12"/>
  <c r="M1947" i="12"/>
  <c r="M1984" i="12"/>
  <c r="M2498" i="12"/>
  <c r="M2524" i="12"/>
  <c r="M2268" i="12"/>
  <c r="M2494" i="12"/>
  <c r="M2500" i="12"/>
  <c r="M2521" i="12"/>
  <c r="M2188" i="12"/>
  <c r="M2129" i="12"/>
  <c r="M2519" i="12"/>
  <c r="M2305" i="12"/>
  <c r="M2517" i="12"/>
  <c r="M2515" i="12"/>
  <c r="M2508" i="12"/>
  <c r="M2504" i="12"/>
  <c r="M2327" i="12"/>
  <c r="M2488" i="12"/>
  <c r="M2436" i="12"/>
  <c r="M2483" i="12"/>
  <c r="M2432" i="12"/>
  <c r="M1989" i="12"/>
  <c r="M3431" i="12"/>
  <c r="M2036" i="12"/>
  <c r="M3471" i="12"/>
  <c r="M2034" i="12"/>
  <c r="M3469" i="12"/>
  <c r="M2038" i="12"/>
  <c r="M2511" i="12"/>
  <c r="M2512" i="12"/>
  <c r="M2501" i="12"/>
  <c r="M2513" i="12"/>
  <c r="M2502" i="12"/>
  <c r="M2514" i="12"/>
  <c r="M2503" i="12"/>
  <c r="M2516" i="12"/>
  <c r="M2506" i="12"/>
  <c r="M2518" i="12"/>
  <c r="M2507" i="12"/>
  <c r="M2520" i="12"/>
  <c r="M2509" i="12"/>
  <c r="M2522" i="12"/>
  <c r="M2523" i="12"/>
  <c r="M2510" i="12"/>
  <c r="M2525" i="12"/>
  <c r="M2490" i="12"/>
  <c r="M2489" i="12"/>
  <c r="M2343" i="12"/>
  <c r="M2128" i="12"/>
  <c r="M2364" i="12"/>
  <c r="M2307" i="12"/>
  <c r="M2473" i="12"/>
  <c r="M2491" i="12"/>
  <c r="M2474" i="12"/>
  <c r="M2493" i="12"/>
  <c r="M2475" i="12"/>
  <c r="M2495" i="12"/>
  <c r="M2476" i="12"/>
  <c r="M2496" i="12"/>
  <c r="M2487" i="12"/>
  <c r="M2477" i="12"/>
  <c r="M2478" i="12"/>
  <c r="M2497" i="12"/>
  <c r="M2304" i="12"/>
  <c r="M2171" i="12"/>
  <c r="M2328" i="12"/>
  <c r="M2261" i="12"/>
  <c r="M2479" i="12"/>
  <c r="M2499" i="12"/>
  <c r="M2480" i="12"/>
  <c r="M2486" i="12"/>
  <c r="M2132" i="12"/>
  <c r="M2397" i="12"/>
  <c r="M2190" i="12"/>
  <c r="M2462" i="12"/>
  <c r="M2228" i="12"/>
  <c r="M2249" i="12"/>
  <c r="M2440" i="12"/>
  <c r="M2450" i="12"/>
  <c r="M2213" i="12"/>
  <c r="M2353" i="12"/>
  <c r="M2460" i="12"/>
  <c r="M2221" i="12"/>
  <c r="M2208" i="12"/>
  <c r="M2338" i="12"/>
  <c r="M2442" i="12"/>
  <c r="M2399" i="12"/>
  <c r="M2418" i="12"/>
  <c r="M2196" i="12"/>
  <c r="M2292" i="12"/>
  <c r="M2185" i="12"/>
  <c r="M2266" i="12"/>
  <c r="M2439" i="12"/>
  <c r="M2187" i="12"/>
  <c r="M2183" i="12"/>
  <c r="M2423" i="12"/>
  <c r="M2416" i="12"/>
  <c r="M2135" i="12"/>
  <c r="M2235" i="12"/>
  <c r="M2297" i="12"/>
  <c r="M2176" i="12"/>
  <c r="M2263" i="12"/>
  <c r="M2404" i="12"/>
  <c r="M2161" i="12"/>
  <c r="M2156" i="12"/>
  <c r="M2444" i="12"/>
  <c r="M2556" i="12"/>
  <c r="M2217" i="12"/>
  <c r="M2392" i="12"/>
  <c r="M2204" i="12"/>
  <c r="M2329" i="12"/>
  <c r="M2277" i="12"/>
  <c r="M2294" i="12"/>
  <c r="M2469" i="12"/>
  <c r="M2254" i="12"/>
  <c r="M2296" i="12"/>
  <c r="M2312" i="12"/>
  <c r="M2401" i="12"/>
  <c r="M2159" i="12"/>
  <c r="M2350" i="12"/>
  <c r="M2103" i="12"/>
  <c r="M2280" i="12"/>
  <c r="M2435" i="12"/>
  <c r="M2446" i="12"/>
  <c r="M2111" i="12"/>
  <c r="M2458" i="12"/>
  <c r="M2140" i="12"/>
  <c r="M2192" i="12"/>
  <c r="M2318" i="12"/>
  <c r="M2407" i="12"/>
  <c r="M2428" i="12"/>
  <c r="M2138" i="12"/>
  <c r="M2369" i="12"/>
  <c r="M2465" i="12"/>
  <c r="M2130" i="12"/>
  <c r="M2259" i="12"/>
  <c r="M2467" i="12"/>
  <c r="M2122" i="12"/>
  <c r="M2113" i="12"/>
  <c r="M2257" i="12"/>
  <c r="M2322" i="12"/>
  <c r="M2179" i="12"/>
  <c r="M2413" i="12"/>
  <c r="M2453" i="12"/>
  <c r="M2164" i="12"/>
  <c r="M2332" i="12"/>
  <c r="M2282" i="12"/>
  <c r="M2181" i="12"/>
  <c r="M2425" i="12"/>
  <c r="M2420" i="12"/>
  <c r="M2554" i="12"/>
  <c r="M2244" i="12"/>
  <c r="M2320" i="12"/>
  <c r="M2452" i="12"/>
  <c r="M2195" i="12"/>
  <c r="M2102" i="12"/>
  <c r="M2215" i="12"/>
  <c r="M2238" i="12"/>
  <c r="M2466" i="12"/>
  <c r="M2223" i="12"/>
  <c r="M2455" i="12"/>
  <c r="M2106" i="12"/>
  <c r="M2456" i="12"/>
  <c r="M2281" i="12"/>
  <c r="M2231" i="12"/>
  <c r="M2457" i="12"/>
  <c r="M2459" i="12"/>
  <c r="M2445" i="12"/>
  <c r="M2335" i="12"/>
  <c r="M2468" i="12"/>
  <c r="M2449" i="12"/>
  <c r="M2472" i="12"/>
  <c r="M2158" i="12"/>
  <c r="M2441" i="12"/>
  <c r="M2461" i="12"/>
  <c r="M2160" i="12"/>
  <c r="M2252" i="12"/>
  <c r="M2443" i="12"/>
  <c r="M2464" i="12"/>
  <c r="M2137" i="12"/>
  <c r="M2247" i="12"/>
  <c r="M2557" i="12"/>
  <c r="M2351" i="12"/>
  <c r="M2271" i="12"/>
  <c r="M2447" i="12"/>
  <c r="M2471" i="12"/>
  <c r="M2251" i="12"/>
  <c r="M2255" i="12"/>
  <c r="M2451" i="12"/>
  <c r="M2419" i="12"/>
  <c r="M2139" i="12"/>
  <c r="M2276" i="12"/>
  <c r="M2210" i="12"/>
  <c r="M2421" i="12"/>
  <c r="M2180" i="12"/>
  <c r="M2295" i="12"/>
  <c r="M2182" i="12"/>
  <c r="M2422" i="12"/>
  <c r="M2424" i="12"/>
  <c r="M2278" i="12"/>
  <c r="M2220" i="12"/>
  <c r="M2438" i="12"/>
  <c r="M2415" i="12"/>
  <c r="M2427" i="12"/>
  <c r="M2191" i="12"/>
  <c r="M2265" i="12"/>
  <c r="M2414" i="12"/>
  <c r="M2431" i="12"/>
  <c r="M2302" i="12"/>
  <c r="M2241" i="12"/>
  <c r="M2256" i="12"/>
  <c r="M2301" i="12"/>
  <c r="M2163" i="12"/>
  <c r="M2112" i="12"/>
  <c r="M2417" i="12"/>
  <c r="M2293" i="12"/>
  <c r="M2166" i="12"/>
  <c r="M2127" i="12"/>
  <c r="M2410" i="12"/>
  <c r="M2403" i="12"/>
  <c r="M2555" i="12"/>
  <c r="M2405" i="12"/>
  <c r="M2131" i="12"/>
  <c r="M2331" i="12"/>
  <c r="M2362" i="12"/>
  <c r="M2411" i="12"/>
  <c r="M2412" i="12"/>
  <c r="M2274" i="12"/>
  <c r="M2354" i="12"/>
  <c r="M2398" i="12"/>
  <c r="M2400" i="12"/>
  <c r="M2356" i="12"/>
  <c r="M2371" i="12"/>
  <c r="M2313" i="12"/>
  <c r="M2207" i="12"/>
  <c r="M2125" i="12"/>
  <c r="M2396" i="12"/>
  <c r="M2285" i="12"/>
  <c r="M2395" i="12"/>
  <c r="M2394" i="12"/>
  <c r="M2393" i="12"/>
  <c r="M2376" i="12"/>
  <c r="M2375" i="12"/>
  <c r="M2389" i="12"/>
  <c r="M2391" i="12"/>
  <c r="M2390" i="12"/>
  <c r="M2341" i="12"/>
  <c r="M2133" i="12"/>
  <c r="M2199" i="12"/>
  <c r="M2178" i="12"/>
  <c r="M2142" i="12"/>
  <c r="M2374" i="12"/>
  <c r="M2372" i="12"/>
  <c r="M2373" i="12"/>
  <c r="M2368" i="12"/>
  <c r="M2355" i="12"/>
  <c r="E93" i="16"/>
  <c r="S93" i="16"/>
  <c r="M2357" i="12"/>
  <c r="M2317" i="12"/>
  <c r="M2242" i="12"/>
  <c r="M2239" i="12"/>
  <c r="M2552" i="12"/>
  <c r="M2203" i="12"/>
  <c r="M2347" i="12"/>
  <c r="M2286" i="12"/>
  <c r="M2108" i="12"/>
  <c r="M2272" i="12"/>
  <c r="M2326" i="12"/>
  <c r="M2134" i="12"/>
  <c r="M2528" i="12"/>
  <c r="D93" i="16"/>
  <c r="M2258" i="12"/>
  <c r="M2337" i="12"/>
  <c r="M3415" i="12"/>
  <c r="M2026" i="12"/>
  <c r="M1978" i="12"/>
  <c r="M3413" i="12"/>
  <c r="M2024" i="12"/>
  <c r="M2012" i="12"/>
  <c r="M1970" i="12"/>
  <c r="M1966" i="12"/>
  <c r="M1561" i="12"/>
  <c r="M1955" i="12"/>
  <c r="M1505" i="12"/>
  <c r="M2029" i="12"/>
  <c r="M2015" i="12"/>
  <c r="M1968" i="12"/>
  <c r="M1972" i="12"/>
  <c r="M2349" i="12"/>
  <c r="M1935" i="12"/>
  <c r="M2056" i="12"/>
  <c r="M1995" i="12"/>
  <c r="M2227" i="12"/>
  <c r="M2054" i="12"/>
  <c r="M1924" i="12"/>
  <c r="M2212" i="12"/>
  <c r="M1565" i="12"/>
  <c r="M2017" i="12"/>
  <c r="M3489" i="12"/>
  <c r="M1922" i="12"/>
  <c r="M2367" i="12"/>
  <c r="M2014" i="12"/>
  <c r="M3487" i="12"/>
  <c r="M1958" i="12"/>
  <c r="M2366" i="12"/>
  <c r="M3459" i="12"/>
  <c r="M1530" i="12"/>
  <c r="M1511" i="12"/>
  <c r="M1532" i="12"/>
  <c r="M1959" i="12"/>
  <c r="M3432" i="12"/>
  <c r="M3481" i="12"/>
  <c r="M3443" i="12"/>
  <c r="M1990" i="12"/>
  <c r="M2000" i="12"/>
  <c r="M1933" i="12"/>
  <c r="M2048" i="12"/>
  <c r="M3376" i="12"/>
  <c r="M2046" i="12"/>
  <c r="M2047" i="12"/>
  <c r="M1934" i="12"/>
  <c r="M3480" i="12"/>
  <c r="M3479" i="12"/>
  <c r="M3377" i="12"/>
  <c r="M2050" i="12"/>
  <c r="M2003" i="12"/>
  <c r="M3446" i="12"/>
  <c r="M2045" i="12"/>
  <c r="M3478" i="12"/>
  <c r="M2043" i="12"/>
  <c r="M2044" i="12"/>
  <c r="M1998" i="12"/>
  <c r="M3441" i="12"/>
  <c r="M3477" i="12"/>
  <c r="M3476" i="12"/>
  <c r="M2042" i="12"/>
  <c r="M2018" i="12"/>
  <c r="M2002" i="12"/>
  <c r="M1985" i="12"/>
  <c r="M2040" i="12"/>
  <c r="M1948" i="12"/>
  <c r="M1946" i="12"/>
  <c r="M1981" i="12"/>
  <c r="M2037" i="12"/>
  <c r="M3470" i="12"/>
  <c r="M1988" i="12"/>
  <c r="M2035" i="12"/>
  <c r="M2020" i="12"/>
  <c r="M3468" i="12"/>
  <c r="M2033" i="12"/>
  <c r="M3455" i="12"/>
  <c r="M3430" i="12"/>
  <c r="M1558" i="12"/>
  <c r="M1572" i="12"/>
  <c r="M1510" i="12"/>
  <c r="M2030" i="12"/>
  <c r="M1502" i="12"/>
  <c r="M1566" i="12"/>
  <c r="M1504" i="12"/>
  <c r="M2031" i="12"/>
  <c r="M2027" i="12"/>
  <c r="M2028" i="12"/>
  <c r="M1980" i="12"/>
  <c r="M3463" i="12"/>
  <c r="M3462" i="12"/>
  <c r="M2025" i="12"/>
  <c r="M2021" i="12"/>
  <c r="M2022" i="12"/>
  <c r="M3457" i="12"/>
  <c r="M1987" i="12"/>
  <c r="M3456" i="12"/>
  <c r="M2019" i="12"/>
  <c r="M2023" i="12"/>
  <c r="M3458" i="12"/>
  <c r="M3429" i="12"/>
  <c r="M1953" i="12"/>
  <c r="M1975" i="12"/>
  <c r="M1967" i="12"/>
  <c r="M1952" i="12"/>
  <c r="D116" i="16"/>
  <c r="E116" i="16"/>
  <c r="S116" i="16"/>
  <c r="M1855" i="12"/>
  <c r="M1887" i="12"/>
  <c r="M1856" i="12"/>
  <c r="M1853" i="12"/>
  <c r="M1854" i="12"/>
  <c r="M1888" i="12"/>
  <c r="M1857" i="12"/>
  <c r="M1889" i="12"/>
  <c r="M1890" i="12"/>
  <c r="M1891" i="12"/>
  <c r="M1892" i="12"/>
  <c r="M1893" i="12"/>
  <c r="M1858" i="12"/>
  <c r="M1852" i="12"/>
  <c r="D35" i="16"/>
  <c r="E35" i="16"/>
  <c r="S35" i="16"/>
  <c r="D36" i="16"/>
  <c r="E36" i="16"/>
  <c r="S36" i="16"/>
  <c r="M1004" i="12"/>
  <c r="M2119" i="12"/>
  <c r="M2115" i="12"/>
  <c r="M2309" i="12"/>
  <c r="M2323" i="12"/>
  <c r="M1850" i="12"/>
  <c r="M1883" i="12"/>
  <c r="M1851" i="12"/>
  <c r="M1829" i="12"/>
  <c r="M1830" i="12"/>
  <c r="M1831" i="12"/>
  <c r="M1832" i="12"/>
  <c r="M1833" i="12"/>
  <c r="M1834" i="12"/>
  <c r="M1865" i="12"/>
  <c r="M1835" i="12"/>
  <c r="M1861" i="12"/>
  <c r="M1836" i="12"/>
  <c r="M1886" i="12"/>
  <c r="M1837" i="12"/>
  <c r="M1825" i="12"/>
  <c r="M1838" i="12"/>
  <c r="M1875" i="12"/>
  <c r="M1877" i="12"/>
  <c r="M1827" i="12"/>
  <c r="M1879" i="12"/>
  <c r="M1828" i="12"/>
  <c r="M1882" i="12"/>
  <c r="M1880" i="12"/>
  <c r="M1878" i="12"/>
  <c r="M1876" i="12"/>
  <c r="D57" i="16"/>
  <c r="E57" i="16"/>
  <c r="S57" i="16"/>
  <c r="D86" i="16"/>
  <c r="D180" i="16"/>
  <c r="E86" i="16"/>
  <c r="S86" i="16"/>
  <c r="E180" i="16"/>
  <c r="S180" i="16"/>
  <c r="M1872" i="12"/>
  <c r="M1873" i="12"/>
  <c r="M1874" i="12"/>
  <c r="D272" i="16"/>
  <c r="S272" i="16"/>
  <c r="D271" i="16"/>
  <c r="E271" i="16"/>
  <c r="S271" i="16"/>
  <c r="E272" i="16"/>
  <c r="M2756" i="12"/>
  <c r="M2727" i="12"/>
  <c r="M5868" i="12"/>
  <c r="M5887" i="12"/>
  <c r="M2778" i="12"/>
  <c r="M5886" i="12"/>
  <c r="M2777" i="12"/>
  <c r="M2742" i="12"/>
  <c r="M1881" i="12"/>
  <c r="M5890" i="12"/>
  <c r="M2741" i="12"/>
  <c r="M2736" i="12"/>
  <c r="M2734" i="12"/>
  <c r="M5861" i="12"/>
  <c r="M5869" i="12"/>
  <c r="M2740" i="12"/>
  <c r="M2735" i="12"/>
  <c r="M5872" i="12"/>
  <c r="M2698" i="12"/>
  <c r="M2776" i="12"/>
  <c r="M5894" i="12"/>
  <c r="M5862" i="12"/>
  <c r="M5893" i="12"/>
  <c r="M5871" i="12"/>
  <c r="M2757" i="12"/>
  <c r="M5892" i="12"/>
  <c r="M2700" i="12"/>
  <c r="M5875" i="12"/>
  <c r="M5891" i="12"/>
  <c r="M2699" i="12"/>
  <c r="M5885" i="12"/>
  <c r="M2728" i="12"/>
  <c r="M2758" i="12"/>
  <c r="M5884" i="12"/>
  <c r="D264" i="16"/>
  <c r="E264" i="16"/>
  <c r="S264" i="16"/>
  <c r="M1841" i="12"/>
  <c r="M1826" i="12"/>
  <c r="M1864" i="12"/>
  <c r="M1842" i="12"/>
  <c r="M1821" i="12"/>
  <c r="M1859" i="12"/>
  <c r="M1847" i="12"/>
  <c r="M2270" i="12"/>
  <c r="M2363" i="12"/>
  <c r="M2291" i="12"/>
  <c r="M2315" i="12"/>
  <c r="M2310" i="12"/>
  <c r="M2321" i="12"/>
  <c r="M2170" i="12"/>
  <c r="M2184" i="12"/>
  <c r="M2200" i="12"/>
  <c r="M2311" i="12"/>
  <c r="M3617" i="12"/>
  <c r="M2189" i="12"/>
  <c r="D85" i="16"/>
  <c r="E85" i="16"/>
  <c r="S85" i="16"/>
  <c r="D275" i="16"/>
  <c r="E275" i="16"/>
  <c r="S275" i="16"/>
  <c r="D20" i="16"/>
  <c r="E20" i="16"/>
  <c r="S20" i="16"/>
  <c r="M1587" i="12"/>
  <c r="M1600" i="12"/>
  <c r="M1603" i="12"/>
  <c r="M1596" i="12"/>
  <c r="M1584" i="12"/>
  <c r="M1591" i="12"/>
  <c r="M1582" i="12"/>
  <c r="M1609" i="12"/>
  <c r="M1583" i="12"/>
  <c r="M1601" i="12"/>
  <c r="M1590" i="12"/>
  <c r="M1606" i="12"/>
  <c r="M1607" i="12"/>
  <c r="M1604" i="12"/>
  <c r="M1592" i="12"/>
  <c r="M1595" i="12"/>
  <c r="M1597" i="12"/>
  <c r="M1605" i="12"/>
  <c r="M1594" i="12"/>
  <c r="M1586" i="12"/>
  <c r="M1602" i="12"/>
  <c r="M1598" i="12"/>
  <c r="M1608" i="12"/>
  <c r="M1599" i="12"/>
  <c r="M1593" i="12"/>
  <c r="M3098" i="12"/>
  <c r="M3085" i="12"/>
  <c r="M3083" i="12"/>
  <c r="M3087" i="12"/>
  <c r="M3084" i="12"/>
  <c r="M5593" i="12"/>
  <c r="M3086" i="12"/>
  <c r="M1965" i="12"/>
  <c r="M1932" i="12"/>
  <c r="M1960" i="12"/>
  <c r="M1997" i="12"/>
  <c r="M2016" i="12"/>
  <c r="M1963" i="12"/>
  <c r="M2013" i="12"/>
  <c r="M1936" i="12"/>
  <c r="M2011" i="12"/>
  <c r="M2005" i="12"/>
  <c r="M1999" i="12"/>
  <c r="M1560" i="12"/>
  <c r="M1977" i="12"/>
  <c r="M2010" i="12"/>
  <c r="M1969" i="12"/>
  <c r="M1942" i="12"/>
  <c r="M1931" i="12"/>
  <c r="M1991" i="12"/>
  <c r="M3488" i="12"/>
  <c r="M2055" i="12"/>
  <c r="M1926" i="12"/>
  <c r="M1971" i="12"/>
  <c r="M1996" i="12"/>
  <c r="M1531" i="12"/>
  <c r="M3414" i="12"/>
  <c r="M1951" i="12"/>
  <c r="M1957" i="12"/>
  <c r="M2004" i="12"/>
  <c r="M1925" i="12"/>
  <c r="M2053" i="12"/>
  <c r="D113" i="16"/>
  <c r="E113" i="16"/>
  <c r="S113" i="16"/>
  <c r="D112" i="16"/>
  <c r="E112" i="16"/>
  <c r="S112" i="16"/>
  <c r="D111" i="16"/>
  <c r="E111" i="16"/>
  <c r="S111" i="16"/>
  <c r="D110" i="16"/>
  <c r="E110" i="16"/>
  <c r="S110" i="16"/>
  <c r="M2074" i="12"/>
  <c r="M2075" i="12"/>
  <c r="M2093" i="12"/>
  <c r="M2073" i="12"/>
  <c r="M2087" i="12"/>
  <c r="M2091" i="12"/>
  <c r="D4" i="16"/>
  <c r="E4" i="16"/>
  <c r="S4" i="16"/>
  <c r="M2083" i="12"/>
  <c r="M3082" i="12"/>
  <c r="M2057" i="12"/>
  <c r="M2068" i="12"/>
  <c r="M2067" i="12"/>
  <c r="M2058" i="12"/>
  <c r="E6" i="16"/>
  <c r="M3081" i="12"/>
  <c r="M2066" i="12"/>
  <c r="D6" i="16"/>
  <c r="M2069" i="12"/>
  <c r="M2059" i="12"/>
  <c r="M2070" i="12"/>
  <c r="S6" i="16"/>
  <c r="M2060" i="12"/>
  <c r="M2071" i="12"/>
  <c r="D5" i="16"/>
  <c r="E5" i="16"/>
  <c r="S5" i="16"/>
  <c r="M1199" i="12"/>
  <c r="M3077" i="12"/>
  <c r="M2824" i="12"/>
  <c r="M2850" i="12"/>
  <c r="M3045" i="12"/>
  <c r="M2805" i="12"/>
  <c r="M2825" i="12"/>
  <c r="M3078" i="12"/>
  <c r="M3061" i="12"/>
  <c r="M1200" i="12"/>
  <c r="M2846" i="12"/>
  <c r="S285" i="16"/>
  <c r="S338" i="16"/>
  <c r="S161" i="16"/>
  <c r="S41" i="16"/>
  <c r="S237" i="16"/>
  <c r="S30" i="16"/>
  <c r="S151" i="16"/>
  <c r="S97" i="16"/>
  <c r="S153" i="16"/>
  <c r="S339" i="16"/>
  <c r="S62" i="16"/>
  <c r="S354" i="16"/>
  <c r="S330" i="16"/>
  <c r="S335" i="16"/>
  <c r="S334" i="16"/>
  <c r="S61" i="16"/>
  <c r="S9" i="16"/>
  <c r="S208" i="16"/>
  <c r="S226" i="16"/>
  <c r="S94" i="16"/>
  <c r="S310" i="16"/>
  <c r="S211" i="16"/>
  <c r="S233" i="16"/>
  <c r="S311" i="16"/>
  <c r="S48" i="16"/>
  <c r="S205" i="16"/>
  <c r="S313" i="16"/>
  <c r="S152" i="16"/>
  <c r="S281" i="16"/>
  <c r="S340" i="16"/>
  <c r="S58" i="16"/>
  <c r="S355" i="16"/>
  <c r="S246" i="16"/>
  <c r="S207" i="16"/>
  <c r="S374" i="16"/>
  <c r="S257" i="16"/>
  <c r="S262" i="16"/>
  <c r="S243" i="16"/>
  <c r="S155" i="16"/>
  <c r="S255" i="16"/>
  <c r="S222" i="16"/>
  <c r="S136" i="16"/>
  <c r="S261" i="16"/>
  <c r="S33" i="16"/>
  <c r="S115" i="16"/>
  <c r="S359" i="16"/>
  <c r="S181" i="16"/>
  <c r="S40" i="16"/>
  <c r="S172" i="16"/>
  <c r="S321" i="16"/>
  <c r="S325" i="16"/>
  <c r="S73" i="16"/>
  <c r="S8" i="16"/>
  <c r="S46" i="16"/>
  <c r="S348" i="16"/>
  <c r="S13" i="16"/>
  <c r="S239" i="16"/>
  <c r="S212" i="16"/>
  <c r="S346" i="16"/>
  <c r="S375" i="16"/>
  <c r="S258" i="16"/>
  <c r="S225" i="16"/>
  <c r="S259" i="16"/>
  <c r="S263" i="16"/>
  <c r="S351" i="16"/>
  <c r="S217" i="16"/>
  <c r="S244" i="16"/>
  <c r="S227" i="16"/>
  <c r="S195" i="16"/>
  <c r="S247" i="16"/>
  <c r="S219" i="16"/>
  <c r="S308" i="16"/>
  <c r="S245" i="16"/>
  <c r="S309" i="16"/>
  <c r="S333" i="16"/>
  <c r="S193" i="16"/>
  <c r="S324" i="16"/>
  <c r="S138" i="16"/>
  <c r="S199" i="16"/>
  <c r="S114" i="16"/>
  <c r="S37" i="16"/>
  <c r="S50" i="16"/>
  <c r="S273" i="16"/>
  <c r="S12" i="16"/>
  <c r="S304" i="16"/>
  <c r="S119" i="16"/>
  <c r="S150" i="16"/>
  <c r="S326" i="16"/>
  <c r="S228" i="16"/>
  <c r="S362" i="16"/>
  <c r="S216" i="16"/>
  <c r="S260" i="16"/>
  <c r="S306" i="16"/>
  <c r="S223" i="16"/>
  <c r="S343" i="16"/>
  <c r="S103" i="16"/>
  <c r="S367" i="16"/>
  <c r="S328" i="16"/>
  <c r="S315" i="16"/>
  <c r="S236" i="16"/>
  <c r="S253" i="16"/>
  <c r="S303" i="16"/>
  <c r="S95" i="16"/>
  <c r="S60" i="16"/>
  <c r="S126" i="16"/>
  <c r="S349" i="16"/>
  <c r="S274" i="16"/>
  <c r="S331" i="16"/>
  <c r="S344" i="16"/>
  <c r="S28" i="16"/>
  <c r="S366" i="16"/>
  <c r="S363" i="16"/>
  <c r="S231" i="16"/>
  <c r="S135" i="16"/>
  <c r="S11" i="16"/>
  <c r="S323" i="16"/>
  <c r="S230" i="16"/>
  <c r="S234" i="16"/>
  <c r="S361" i="16"/>
  <c r="S282" i="16"/>
  <c r="S31" i="16"/>
  <c r="S376" i="16"/>
  <c r="S307" i="16"/>
  <c r="S157" i="16"/>
  <c r="S173" i="16"/>
  <c r="S318" i="16"/>
  <c r="S241" i="16"/>
  <c r="S18" i="16"/>
  <c r="S215" i="16"/>
  <c r="S49" i="16"/>
  <c r="S120" i="16"/>
  <c r="S194" i="16"/>
  <c r="S350" i="16"/>
  <c r="S371" i="16"/>
  <c r="S254" i="16"/>
  <c r="S47" i="16"/>
  <c r="S214" i="16"/>
  <c r="S229" i="16"/>
  <c r="S34" i="16"/>
  <c r="S384" i="16"/>
  <c r="S327" i="16"/>
  <c r="S107" i="16"/>
  <c r="S218" i="16"/>
  <c r="S39" i="16"/>
  <c r="S7" i="16"/>
  <c r="S266" i="16"/>
  <c r="S209" i="16"/>
  <c r="S242" i="16"/>
  <c r="S178" i="16"/>
  <c r="S187" i="16"/>
  <c r="S316" i="16"/>
  <c r="S206" i="16"/>
  <c r="S238" i="16"/>
  <c r="S372" i="16"/>
  <c r="S250" i="16"/>
  <c r="S19" i="16"/>
  <c r="S252" i="16"/>
  <c r="S365" i="16"/>
  <c r="S70" i="16"/>
  <c r="S345" i="16"/>
  <c r="S357" i="16"/>
  <c r="S385" i="16"/>
  <c r="S256" i="16"/>
  <c r="S68" i="16"/>
  <c r="S10" i="16"/>
  <c r="S104" i="16"/>
  <c r="S249" i="16"/>
  <c r="S251" i="16"/>
  <c r="S360" i="16"/>
  <c r="S337" i="16"/>
  <c r="S341" i="16"/>
  <c r="S240" i="16"/>
  <c r="S182" i="16"/>
  <c r="S356" i="16"/>
  <c r="S352" i="16"/>
  <c r="S169" i="16"/>
  <c r="S353" i="16"/>
  <c r="S329" i="16"/>
  <c r="S122" i="16"/>
  <c r="S224" i="16"/>
  <c r="S81" i="16"/>
  <c r="S213" i="16"/>
  <c r="S248" i="16"/>
  <c r="S235" i="16"/>
  <c r="S133" i="16"/>
  <c r="S96" i="16"/>
  <c r="S358" i="16"/>
  <c r="S210" i="16"/>
  <c r="S332" i="16"/>
  <c r="S220" i="16"/>
  <c r="D384" i="16"/>
  <c r="E384" i="16"/>
  <c r="D263" i="16"/>
  <c r="E263" i="16"/>
  <c r="D225" i="16"/>
  <c r="E225" i="16"/>
  <c r="D262" i="16"/>
  <c r="E262" i="16"/>
  <c r="D226" i="16"/>
  <c r="E226" i="16"/>
  <c r="D211" i="16"/>
  <c r="E211" i="16"/>
  <c r="D210" i="16"/>
  <c r="E210" i="16"/>
  <c r="D261" i="16"/>
  <c r="E261" i="16"/>
  <c r="D227" i="16"/>
  <c r="E227" i="16"/>
  <c r="D260" i="16"/>
  <c r="E260" i="16"/>
  <c r="D256" i="16"/>
  <c r="E256" i="16"/>
  <c r="D231" i="16"/>
  <c r="E231" i="16"/>
  <c r="D216" i="16"/>
  <c r="E216" i="16"/>
  <c r="D259" i="16"/>
  <c r="E259" i="16"/>
  <c r="D258" i="16"/>
  <c r="E258" i="16"/>
  <c r="D257" i="16"/>
  <c r="E257" i="16"/>
  <c r="D208" i="16"/>
  <c r="E208" i="16"/>
  <c r="M987" i="12"/>
  <c r="D224" i="16"/>
  <c r="E224" i="16"/>
  <c r="D209" i="16"/>
  <c r="E209" i="16"/>
  <c r="M3017" i="12"/>
  <c r="M744" i="12"/>
  <c r="M745" i="12"/>
  <c r="M3018" i="12"/>
  <c r="M3016" i="12"/>
  <c r="M746" i="12"/>
  <c r="M1366" i="12"/>
  <c r="M1264" i="12"/>
  <c r="D223" i="16"/>
  <c r="D222" i="16"/>
  <c r="E222" i="16"/>
  <c r="E223" i="16"/>
  <c r="M1336" i="12"/>
  <c r="M1348" i="12"/>
  <c r="M1305" i="12"/>
  <c r="M1317" i="12"/>
  <c r="M1296" i="12"/>
  <c r="M1284" i="12"/>
  <c r="M1274" i="12"/>
  <c r="M1359" i="12"/>
  <c r="M1322" i="12"/>
  <c r="M1337" i="12"/>
  <c r="M1349" i="12"/>
  <c r="M1306" i="12"/>
  <c r="M1318" i="12"/>
  <c r="M1295" i="12"/>
  <c r="M1285" i="12"/>
  <c r="M1421" i="12"/>
  <c r="M1365" i="12"/>
  <c r="M1291" i="12"/>
  <c r="M1338" i="12"/>
  <c r="M1350" i="12"/>
  <c r="M1307" i="12"/>
  <c r="M1319" i="12"/>
  <c r="M1294" i="12"/>
  <c r="M1283" i="12"/>
  <c r="M1422" i="12"/>
  <c r="M1364" i="12"/>
  <c r="M1353" i="12"/>
  <c r="M1339" i="12"/>
  <c r="M1351" i="12"/>
  <c r="M1308" i="12"/>
  <c r="M1320" i="12"/>
  <c r="M1293" i="12"/>
  <c r="M1282" i="12"/>
  <c r="M1423" i="12"/>
  <c r="M1340" i="12"/>
  <c r="M1352" i="12"/>
  <c r="M1309" i="12"/>
  <c r="M1321" i="12"/>
  <c r="M1292" i="12"/>
  <c r="M1281" i="12"/>
  <c r="M1436" i="12"/>
  <c r="M1341" i="12"/>
  <c r="M1330" i="12"/>
  <c r="M1342" i="12"/>
  <c r="M1354" i="12"/>
  <c r="M1311" i="12"/>
  <c r="M1323" i="12"/>
  <c r="M1290" i="12"/>
  <c r="M1279" i="12"/>
  <c r="M1407" i="12"/>
  <c r="M1331" i="12"/>
  <c r="M1343" i="12"/>
  <c r="M1300" i="12"/>
  <c r="M1312" i="12"/>
  <c r="M1324" i="12"/>
  <c r="M1288" i="12"/>
  <c r="M1270" i="12"/>
  <c r="M1332" i="12"/>
  <c r="M1344" i="12"/>
  <c r="M1301" i="12"/>
  <c r="M1313" i="12"/>
  <c r="M1298" i="12"/>
  <c r="M1289" i="12"/>
  <c r="M1278" i="12"/>
  <c r="M1355" i="12"/>
  <c r="M1333" i="12"/>
  <c r="M1345" i="12"/>
  <c r="M1302" i="12"/>
  <c r="M1314" i="12"/>
  <c r="M1273" i="12"/>
  <c r="M1286" i="12"/>
  <c r="M1277" i="12"/>
  <c r="M1356" i="12"/>
  <c r="M1334" i="12"/>
  <c r="M1346" i="12"/>
  <c r="M1303" i="12"/>
  <c r="M1315" i="12"/>
  <c r="M1269" i="12"/>
  <c r="M1368" i="12"/>
  <c r="M1276" i="12"/>
  <c r="M1357" i="12"/>
  <c r="M1280" i="12"/>
  <c r="M1434" i="12"/>
  <c r="M1335" i="12"/>
  <c r="M1347" i="12"/>
  <c r="M1304" i="12"/>
  <c r="M1316" i="12"/>
  <c r="M1297" i="12"/>
  <c r="M1287" i="12"/>
  <c r="M1275" i="12"/>
  <c r="M1358" i="12"/>
  <c r="M1310" i="12"/>
  <c r="M1363" i="12"/>
  <c r="M1362" i="12"/>
  <c r="M1361" i="12"/>
  <c r="M1360" i="12"/>
  <c r="M1329" i="12"/>
  <c r="M1261" i="12"/>
  <c r="M1327" i="12"/>
  <c r="M1267" i="12"/>
  <c r="M1272" i="12"/>
  <c r="M1299" i="12"/>
  <c r="M1268" i="12"/>
  <c r="M1326" i="12"/>
  <c r="M2098" i="12"/>
  <c r="D107" i="16"/>
  <c r="E107" i="16"/>
  <c r="M2084" i="12"/>
  <c r="M2097" i="12"/>
  <c r="M2062" i="12"/>
  <c r="M2092" i="12"/>
  <c r="M2072" i="12"/>
  <c r="M2061" i="12"/>
  <c r="M2086" i="12"/>
  <c r="M2095" i="12"/>
  <c r="M2090" i="12"/>
  <c r="M2094" i="12"/>
  <c r="M2096" i="12"/>
  <c r="M2089" i="12"/>
  <c r="M2065" i="12"/>
  <c r="M2085" i="12"/>
  <c r="M2082" i="12"/>
  <c r="M3348" i="12"/>
  <c r="M1385" i="12"/>
  <c r="M916" i="12"/>
  <c r="M1386" i="12"/>
  <c r="M1379" i="12"/>
  <c r="M2692" i="12"/>
  <c r="M1380" i="12"/>
  <c r="M1451" i="12"/>
  <c r="M1376" i="12"/>
  <c r="M1377" i="12"/>
  <c r="M1262" i="12"/>
  <c r="M1370" i="12"/>
  <c r="M915" i="12"/>
  <c r="M1371" i="12"/>
  <c r="M3146" i="12"/>
  <c r="M1384" i="12"/>
  <c r="M2806" i="12"/>
  <c r="M1374" i="12"/>
  <c r="M1373" i="12"/>
  <c r="M1382" i="12"/>
  <c r="M1383" i="12"/>
  <c r="M1372" i="12"/>
  <c r="M1375" i="12"/>
  <c r="M1381" i="12"/>
  <c r="M1378" i="12"/>
  <c r="M1399" i="12"/>
  <c r="M1369" i="12"/>
  <c r="D357" i="16"/>
  <c r="E357" i="16"/>
  <c r="D307" i="16"/>
  <c r="E307" i="16"/>
  <c r="D7" i="16"/>
  <c r="E212" i="16"/>
  <c r="E7" i="16"/>
  <c r="D212" i="16"/>
  <c r="M3245" i="12"/>
  <c r="M3250" i="12"/>
  <c r="M3195" i="12"/>
  <c r="M3186" i="12"/>
  <c r="M3246" i="12"/>
  <c r="M3112" i="12"/>
  <c r="M3111" i="12"/>
  <c r="M3110" i="12"/>
  <c r="M3154" i="12"/>
  <c r="M3191" i="12"/>
  <c r="M3314" i="12"/>
  <c r="M3253" i="12"/>
  <c r="M3241" i="12"/>
  <c r="M3252" i="12"/>
  <c r="M3251" i="12"/>
  <c r="M3114" i="12"/>
  <c r="M3243" i="12"/>
  <c r="M3256" i="12"/>
  <c r="M3223" i="12"/>
  <c r="M3115" i="12"/>
  <c r="M3257" i="12"/>
  <c r="M3237" i="12"/>
  <c r="M3116" i="12"/>
  <c r="M3248" i="12"/>
  <c r="M3343" i="12"/>
  <c r="M3542" i="12"/>
  <c r="M3543" i="12"/>
  <c r="M3557" i="12"/>
  <c r="E33" i="16"/>
  <c r="M2080" i="12"/>
  <c r="M2081" i="12"/>
  <c r="M2088" i="12"/>
  <c r="D34" i="16"/>
  <c r="E34" i="16"/>
  <c r="D33" i="16"/>
  <c r="M5654" i="12"/>
  <c r="M5655" i="12"/>
  <c r="M5656" i="12"/>
  <c r="M1539" i="12"/>
  <c r="M5647" i="12"/>
  <c r="M5648" i="12"/>
  <c r="M5649" i="12"/>
  <c r="M5653" i="12"/>
  <c r="M5650" i="12"/>
  <c r="M5651" i="12"/>
  <c r="M5652" i="12"/>
  <c r="D122" i="16"/>
  <c r="E122" i="16"/>
  <c r="D367" i="16"/>
  <c r="E367" i="16"/>
  <c r="D150" i="16"/>
  <c r="E150" i="16"/>
  <c r="M3349" i="12"/>
  <c r="M3309" i="12"/>
  <c r="M3350" i="12"/>
  <c r="M5605" i="12"/>
  <c r="M3351" i="12"/>
  <c r="M3352" i="12"/>
  <c r="M5641" i="12"/>
  <c r="M3353" i="12"/>
  <c r="M5604" i="12"/>
  <c r="M3356" i="12"/>
  <c r="M5643" i="12"/>
  <c r="M3357" i="12"/>
  <c r="M5606" i="12"/>
  <c r="M1328" i="12"/>
  <c r="M3358" i="12"/>
  <c r="M3359" i="12"/>
  <c r="M3360" i="12"/>
  <c r="M3354" i="12"/>
  <c r="M5607" i="12"/>
  <c r="M5640" i="12"/>
  <c r="M5609" i="12"/>
  <c r="M3080" i="12"/>
  <c r="M5866" i="12"/>
  <c r="M2738" i="12"/>
  <c r="M1498" i="12"/>
  <c r="M1266" i="12"/>
  <c r="M2726" i="12"/>
  <c r="M2739" i="12"/>
  <c r="M1455" i="12"/>
  <c r="M1845" i="12"/>
  <c r="M920" i="12"/>
  <c r="M2775" i="12"/>
  <c r="M2780" i="12"/>
  <c r="M2716" i="12"/>
  <c r="M1589" i="12"/>
  <c r="M2818" i="12"/>
  <c r="M1844" i="12"/>
  <c r="M5527" i="12"/>
  <c r="M3044" i="12"/>
  <c r="M5864" i="12"/>
  <c r="M5859" i="12"/>
  <c r="M3504" i="12"/>
  <c r="M1938" i="12"/>
  <c r="M1456" i="12"/>
  <c r="M1265" i="12"/>
  <c r="M2694" i="12"/>
  <c r="M5860" i="12"/>
  <c r="M3641" i="12"/>
  <c r="M2175" i="12"/>
  <c r="M2809" i="12"/>
  <c r="M2695" i="12"/>
  <c r="M3380" i="12"/>
  <c r="M2064" i="12"/>
  <c r="M5874" i="12"/>
  <c r="M1230" i="12"/>
  <c r="M2696" i="12"/>
  <c r="M2063" i="12"/>
  <c r="M3381" i="12"/>
  <c r="M2847" i="12"/>
  <c r="M1229" i="12"/>
  <c r="M1231" i="12"/>
  <c r="M2822" i="12"/>
  <c r="M2697" i="12"/>
  <c r="M954" i="12"/>
  <c r="M2174" i="12"/>
  <c r="M3642" i="12"/>
  <c r="M919" i="12"/>
  <c r="M3074" i="12"/>
  <c r="M2764" i="12"/>
  <c r="M953" i="12"/>
  <c r="M1937" i="12"/>
  <c r="M3505" i="12"/>
  <c r="M1496" i="12"/>
  <c r="M2765" i="12"/>
  <c r="M2725" i="12"/>
  <c r="M2817" i="12"/>
  <c r="M1588" i="12"/>
  <c r="M2717" i="12"/>
  <c r="M3157" i="12"/>
  <c r="M3312" i="12"/>
  <c r="M3311" i="12"/>
  <c r="M3329" i="12"/>
  <c r="M3330" i="12"/>
  <c r="M3158" i="12"/>
  <c r="M3156" i="12"/>
  <c r="M3170" i="12"/>
  <c r="M3162" i="12"/>
  <c r="M3166" i="12"/>
  <c r="M3163" i="12"/>
  <c r="M3331" i="12"/>
  <c r="M3218" i="12"/>
  <c r="M3288" i="12"/>
  <c r="M3272" i="12"/>
  <c r="M3293" i="12"/>
  <c r="M3270" i="12"/>
  <c r="M3291" i="12"/>
  <c r="M3290" i="12"/>
  <c r="M3289" i="12"/>
  <c r="M3271" i="12"/>
  <c r="M3310" i="12"/>
  <c r="M3292" i="12"/>
  <c r="M3268" i="12"/>
  <c r="M3262" i="12"/>
  <c r="M3194" i="12"/>
  <c r="M3181" i="12"/>
  <c r="M3175" i="12"/>
  <c r="M3161" i="12"/>
  <c r="M3159" i="12"/>
  <c r="M3362" i="12"/>
  <c r="M2763" i="12"/>
  <c r="M5873" i="12"/>
  <c r="M5870" i="12"/>
  <c r="M5867" i="12"/>
  <c r="M5865" i="12"/>
  <c r="M5863" i="12"/>
  <c r="M2774" i="12"/>
  <c r="M2737" i="12"/>
  <c r="M2724" i="12"/>
  <c r="M3148" i="12"/>
  <c r="M3298" i="12"/>
  <c r="M1179" i="12"/>
  <c r="M1126" i="12"/>
  <c r="M3144" i="12"/>
  <c r="M3297" i="12"/>
  <c r="M1181" i="12"/>
  <c r="M3307" i="12"/>
  <c r="M3304" i="12"/>
  <c r="M3323" i="12"/>
  <c r="M3308" i="12"/>
  <c r="M3296" i="12"/>
  <c r="M1127" i="12"/>
  <c r="M3164" i="12"/>
  <c r="M1189" i="12"/>
  <c r="M1146" i="12"/>
  <c r="M2779" i="12"/>
  <c r="M3306" i="12"/>
  <c r="M1094" i="12"/>
  <c r="M3325" i="12"/>
  <c r="M3305" i="12"/>
  <c r="M1079" i="12"/>
  <c r="M3324" i="12"/>
  <c r="M3303" i="12"/>
  <c r="M3322" i="12"/>
  <c r="M3302" i="12"/>
  <c r="M1067" i="12"/>
  <c r="M1180" i="12"/>
  <c r="M1117" i="12"/>
  <c r="M3321" i="12"/>
  <c r="M3301" i="12"/>
  <c r="M1132" i="12"/>
  <c r="M1154" i="12"/>
  <c r="M3320" i="12"/>
  <c r="M3300" i="12"/>
  <c r="M3294" i="12"/>
  <c r="M3299" i="12"/>
  <c r="M1152" i="12"/>
  <c r="M1083" i="12"/>
  <c r="M1078" i="12"/>
  <c r="M1073" i="12"/>
  <c r="D96" i="16"/>
  <c r="E96" i="16"/>
  <c r="M3100" i="12"/>
  <c r="M2968" i="12"/>
  <c r="M2833" i="12"/>
  <c r="M3094" i="12"/>
  <c r="M1457" i="12"/>
  <c r="M3038" i="12"/>
  <c r="M3036" i="12"/>
  <c r="M3035" i="12"/>
  <c r="M3023" i="12"/>
  <c r="M3022" i="12"/>
  <c r="M3021" i="12"/>
  <c r="M3020" i="12"/>
  <c r="M1151" i="12"/>
  <c r="M1038" i="12"/>
  <c r="M1111" i="12"/>
  <c r="M1118" i="12"/>
  <c r="M1112" i="12"/>
  <c r="M1110" i="12"/>
  <c r="M1196" i="12"/>
  <c r="M1113" i="12"/>
  <c r="M1091" i="12"/>
  <c r="M1156" i="12"/>
  <c r="M1086" i="12"/>
  <c r="M1195" i="12"/>
  <c r="M1099" i="12"/>
  <c r="M1072" i="12"/>
  <c r="M1119" i="12"/>
  <c r="M1074" i="12"/>
  <c r="M1100" i="12"/>
  <c r="M1131" i="12"/>
  <c r="M1188" i="12"/>
  <c r="M1093" i="12"/>
  <c r="M1101" i="12"/>
  <c r="M1082" i="12"/>
  <c r="M5526" i="12"/>
  <c r="M5588" i="12"/>
  <c r="M5619" i="12"/>
  <c r="M5575" i="12"/>
  <c r="M923" i="12"/>
  <c r="M1411" i="12"/>
  <c r="M3196" i="12"/>
  <c r="M5528" i="12"/>
  <c r="M5572" i="12"/>
  <c r="M5320" i="12"/>
  <c r="M5573" i="12"/>
  <c r="M5715" i="12"/>
  <c r="M5574" i="12"/>
  <c r="M1254" i="12"/>
  <c r="M5493" i="12"/>
  <c r="M5581" i="12"/>
  <c r="M2947" i="12"/>
  <c r="M5754" i="12"/>
  <c r="M5576" i="12"/>
  <c r="M5582" i="12"/>
  <c r="M2076" i="12"/>
  <c r="M1271" i="12"/>
  <c r="M2845" i="12"/>
  <c r="M2959" i="12"/>
  <c r="M5510" i="12"/>
  <c r="M5577" i="12"/>
  <c r="M5583" i="12"/>
  <c r="M2866" i="12"/>
  <c r="M2981" i="12"/>
  <c r="M5578" i="12"/>
  <c r="M5584" i="12"/>
  <c r="M2950" i="12"/>
  <c r="M2867" i="12"/>
  <c r="M2948" i="12"/>
  <c r="M5571" i="12"/>
  <c r="M5585" i="12"/>
  <c r="M5579" i="12"/>
  <c r="M5586" i="12"/>
  <c r="M1962" i="12"/>
  <c r="M1460" i="12"/>
  <c r="M922" i="12"/>
  <c r="M2979" i="12"/>
  <c r="M952" i="12"/>
  <c r="M5753" i="12"/>
  <c r="M5580" i="12"/>
  <c r="M5587" i="12"/>
  <c r="M2949" i="12"/>
  <c r="M3005" i="12"/>
  <c r="M2856" i="12"/>
  <c r="M2927" i="12"/>
  <c r="M2863" i="12"/>
  <c r="M2870" i="12"/>
  <c r="M2926" i="12"/>
  <c r="M3006" i="12"/>
  <c r="M2957" i="12"/>
  <c r="M2987" i="12"/>
  <c r="M3091" i="12"/>
  <c r="M3011" i="12"/>
  <c r="M2831" i="12"/>
  <c r="M2990" i="12"/>
  <c r="M5492" i="12"/>
  <c r="M5618" i="12"/>
  <c r="M2842" i="12"/>
  <c r="M2723" i="12"/>
  <c r="M5488" i="12"/>
  <c r="M5628" i="12"/>
  <c r="M5612" i="12"/>
  <c r="M3284" i="12"/>
  <c r="M5491" i="12"/>
  <c r="M3092" i="12"/>
  <c r="M5499" i="12"/>
  <c r="M5490" i="12"/>
  <c r="M5489" i="12"/>
  <c r="M5621" i="12"/>
  <c r="M5617" i="12"/>
  <c r="M3285" i="12"/>
  <c r="M2869" i="12"/>
  <c r="M5632" i="12"/>
  <c r="M5611" i="12"/>
  <c r="M2841" i="12"/>
  <c r="M2719" i="12"/>
  <c r="M2702" i="12"/>
  <c r="M5639" i="12"/>
  <c r="M3286" i="12"/>
  <c r="M5631" i="12"/>
  <c r="M1470" i="12"/>
  <c r="M2945" i="12"/>
  <c r="M2956" i="12"/>
  <c r="M5882" i="12"/>
  <c r="M5616" i="12"/>
  <c r="M5487" i="12"/>
  <c r="M2992" i="12"/>
  <c r="M2991" i="12"/>
  <c r="M2982" i="12"/>
  <c r="M1223" i="12"/>
  <c r="M2855" i="12"/>
  <c r="M3008" i="12"/>
  <c r="M2998" i="12"/>
  <c r="M2704" i="12"/>
  <c r="M2943" i="12"/>
  <c r="M3001" i="12"/>
  <c r="M1468" i="12"/>
  <c r="M3280" i="12"/>
  <c r="M2995" i="12"/>
  <c r="M5486" i="12"/>
  <c r="M2706" i="12"/>
  <c r="M5620" i="12"/>
  <c r="M5613" i="12"/>
  <c r="M1469" i="12"/>
  <c r="M2843" i="12"/>
  <c r="M5498" i="12"/>
  <c r="M5881" i="12"/>
  <c r="M5098" i="12"/>
  <c r="M5485" i="12"/>
  <c r="M5630" i="12"/>
  <c r="M1467" i="12"/>
  <c r="M2853" i="12"/>
  <c r="M2862" i="12"/>
  <c r="M3003" i="12"/>
  <c r="M5897" i="12"/>
  <c r="M3283" i="12"/>
  <c r="M2942" i="12"/>
  <c r="M5500" i="12"/>
  <c r="M5883" i="12"/>
  <c r="M5615" i="12"/>
  <c r="M1466" i="12"/>
  <c r="M2946" i="12"/>
  <c r="M2944" i="12"/>
  <c r="M2978" i="12"/>
  <c r="M2703" i="12"/>
  <c r="M5627" i="12"/>
  <c r="M2941" i="12"/>
  <c r="M5889" i="12"/>
  <c r="M2705" i="12"/>
  <c r="M5880" i="12"/>
  <c r="M5614" i="12"/>
  <c r="M3281" i="12"/>
  <c r="M1478" i="12"/>
  <c r="M2925" i="12"/>
  <c r="M2709" i="12"/>
  <c r="M2707" i="12"/>
  <c r="M5594" i="12"/>
  <c r="M3282" i="12"/>
  <c r="M1475" i="12"/>
  <c r="M1463" i="12"/>
  <c r="M1459" i="12"/>
  <c r="M1471" i="12"/>
  <c r="M1462" i="12"/>
  <c r="M1465" i="12"/>
  <c r="M1474" i="12"/>
  <c r="M1472" i="12"/>
  <c r="M1473" i="12"/>
  <c r="M1461" i="12"/>
  <c r="M3259" i="12"/>
  <c r="M1458" i="12"/>
  <c r="M3185" i="12"/>
  <c r="M3265" i="12"/>
  <c r="M3183" i="12"/>
  <c r="M3176" i="12"/>
  <c r="M3105" i="12"/>
  <c r="M3180" i="12"/>
  <c r="M3222" i="12"/>
  <c r="M3177" i="12"/>
  <c r="M3178" i="12"/>
  <c r="M3220" i="12"/>
  <c r="M3221" i="12"/>
  <c r="M3279" i="12"/>
  <c r="M3174" i="12"/>
  <c r="M3258" i="12"/>
  <c r="M3197" i="12"/>
  <c r="M3263" i="12"/>
  <c r="M3179" i="12"/>
  <c r="M5494" i="12"/>
  <c r="M2773" i="12"/>
  <c r="M5495" i="12"/>
  <c r="M2749" i="12"/>
  <c r="M5496" i="12"/>
  <c r="M2750" i="12"/>
  <c r="M2754" i="12"/>
  <c r="M2751" i="12"/>
  <c r="M5497" i="12"/>
  <c r="M2755" i="12"/>
  <c r="M5097" i="12"/>
  <c r="M2748" i="12"/>
  <c r="M4230" i="12"/>
  <c r="M2753" i="12"/>
  <c r="M2752" i="12"/>
  <c r="M2720" i="12"/>
  <c r="E363" i="16"/>
  <c r="M2713" i="12"/>
  <c r="D363" i="16"/>
  <c r="E362" i="16"/>
  <c r="D362" i="16"/>
  <c r="M2772" i="12"/>
  <c r="M2693" i="12"/>
  <c r="M2745" i="12"/>
  <c r="M5896" i="12"/>
  <c r="D48" i="16"/>
  <c r="E48" i="16"/>
  <c r="D353" i="16"/>
  <c r="E353" i="16"/>
  <c r="D349" i="16"/>
  <c r="E349" i="16"/>
  <c r="D10" i="16"/>
  <c r="E10" i="16"/>
  <c r="M2781" i="12"/>
  <c r="M3072" i="12"/>
  <c r="M3101" i="12"/>
  <c r="M2852" i="12"/>
  <c r="M3071" i="12"/>
  <c r="M3067" i="12"/>
  <c r="M2980" i="12"/>
  <c r="M3089" i="12"/>
  <c r="M3029" i="12"/>
  <c r="M3010" i="12"/>
  <c r="M2940" i="12"/>
  <c r="M3070" i="12"/>
  <c r="M2816" i="12"/>
  <c r="M2977" i="12"/>
  <c r="M3090" i="12"/>
  <c r="M2960" i="12"/>
  <c r="M2955" i="12"/>
  <c r="M2857" i="12"/>
  <c r="M3069" i="12"/>
  <c r="M2821" i="12"/>
  <c r="M2954" i="12"/>
  <c r="M1220" i="12"/>
  <c r="M1221" i="12"/>
  <c r="D31" i="16"/>
  <c r="E31" i="16"/>
  <c r="M3068" i="12"/>
  <c r="D30" i="16"/>
  <c r="E30" i="16"/>
  <c r="M2868" i="12"/>
  <c r="M1222" i="12"/>
  <c r="M3066" i="12"/>
  <c r="M2939" i="12"/>
  <c r="M2747" i="12"/>
  <c r="M2989" i="12"/>
  <c r="M5879" i="12"/>
  <c r="M3075" i="12"/>
  <c r="M3076" i="12"/>
  <c r="D220" i="16"/>
  <c r="D254" i="16"/>
  <c r="E220" i="16"/>
  <c r="D255" i="16"/>
  <c r="D219" i="16"/>
  <c r="E219" i="16"/>
  <c r="E251" i="16"/>
  <c r="D218" i="16"/>
  <c r="E252" i="16"/>
  <c r="E218" i="16"/>
  <c r="E253" i="16"/>
  <c r="D217" i="16"/>
  <c r="E254" i="16"/>
  <c r="E217" i="16"/>
  <c r="E255" i="16"/>
  <c r="D250" i="16"/>
  <c r="D251" i="16"/>
  <c r="D252" i="16"/>
  <c r="D253" i="16"/>
  <c r="E250" i="16"/>
  <c r="D214" i="16"/>
  <c r="E214" i="16"/>
  <c r="D9" i="16"/>
  <c r="E9" i="16"/>
  <c r="D248" i="16"/>
  <c r="D12" i="16"/>
  <c r="D13" i="16"/>
  <c r="D249" i="16"/>
  <c r="E248" i="16"/>
  <c r="E12" i="16"/>
  <c r="E13" i="16"/>
  <c r="E249" i="16"/>
  <c r="E247" i="16"/>
  <c r="D247" i="16"/>
  <c r="D246" i="16"/>
  <c r="E246" i="16"/>
  <c r="D245" i="16"/>
  <c r="E245" i="16"/>
  <c r="D266" i="16"/>
  <c r="E266" i="16"/>
  <c r="D230" i="16"/>
  <c r="E230" i="16"/>
  <c r="D229" i="16"/>
  <c r="E229" i="16"/>
  <c r="D206" i="16"/>
  <c r="E206" i="16"/>
  <c r="D215" i="16"/>
  <c r="E215" i="16"/>
  <c r="D241" i="16"/>
  <c r="D242" i="16"/>
  <c r="D243" i="16"/>
  <c r="D244" i="16"/>
  <c r="E241" i="16"/>
  <c r="E242" i="16"/>
  <c r="E243" i="16"/>
  <c r="E244" i="16"/>
  <c r="D228" i="16"/>
  <c r="E228" i="16"/>
  <c r="D207" i="16"/>
  <c r="E207" i="16"/>
  <c r="D240" i="16"/>
  <c r="E240" i="16"/>
  <c r="D234" i="16"/>
  <c r="E11" i="16"/>
  <c r="E236" i="16"/>
  <c r="D235" i="16"/>
  <c r="E239" i="16"/>
  <c r="D236" i="16"/>
  <c r="D237" i="16"/>
  <c r="D238" i="16"/>
  <c r="D11" i="16"/>
  <c r="D239" i="16"/>
  <c r="E234" i="16"/>
  <c r="E235" i="16"/>
  <c r="E237" i="16"/>
  <c r="E238" i="16"/>
  <c r="D213" i="16"/>
  <c r="D385" i="16"/>
  <c r="D46" i="16"/>
  <c r="E285" i="16"/>
  <c r="E193" i="16"/>
  <c r="E181" i="16"/>
  <c r="E161" i="16"/>
  <c r="E340" i="16"/>
  <c r="E120" i="16"/>
  <c r="E331" i="16"/>
  <c r="E28" i="16"/>
  <c r="E371" i="16"/>
  <c r="D95" i="16"/>
  <c r="D328" i="16"/>
  <c r="D104" i="16"/>
  <c r="D323" i="16"/>
  <c r="D194" i="16"/>
  <c r="D334" i="16"/>
  <c r="D365" i="16"/>
  <c r="D49" i="16"/>
  <c r="D233" i="16"/>
  <c r="D333" i="16"/>
  <c r="E366" i="16"/>
  <c r="E354" i="16"/>
  <c r="E37" i="16"/>
  <c r="E39" i="16"/>
  <c r="E19" i="16"/>
  <c r="E341" i="16"/>
  <c r="E345" i="16"/>
  <c r="E361" i="16"/>
  <c r="E205" i="16"/>
  <c r="D358" i="16"/>
  <c r="D338" i="16"/>
  <c r="D321" i="16"/>
  <c r="D337" i="16"/>
  <c r="D350" i="16"/>
  <c r="D94" i="16"/>
  <c r="D282" i="16"/>
  <c r="D119" i="16"/>
  <c r="D274" i="16"/>
  <c r="D70" i="16"/>
  <c r="E348" i="16"/>
  <c r="E359" i="16"/>
  <c r="E138" i="16"/>
  <c r="E199" i="16"/>
  <c r="E18" i="16"/>
  <c r="E97" i="16"/>
  <c r="E327" i="16"/>
  <c r="E356" i="16"/>
  <c r="E360" i="16"/>
  <c r="E126" i="16"/>
  <c r="D81" i="16"/>
  <c r="D374" i="16"/>
  <c r="D133" i="16"/>
  <c r="D351" i="16"/>
  <c r="D332" i="16"/>
  <c r="D309" i="16"/>
  <c r="D344" i="16"/>
  <c r="D304" i="16"/>
  <c r="E318" i="16"/>
  <c r="E169" i="16"/>
  <c r="D329" i="16"/>
  <c r="D58" i="16"/>
  <c r="D40" i="16"/>
  <c r="D60" i="16"/>
  <c r="D326" i="16"/>
  <c r="E316" i="16"/>
  <c r="E213" i="16"/>
  <c r="E151" i="16"/>
  <c r="E339" i="16"/>
  <c r="E355" i="16"/>
  <c r="E311" i="16"/>
  <c r="E73" i="16"/>
  <c r="E308" i="16"/>
  <c r="E330" i="16"/>
  <c r="E385" i="16"/>
  <c r="E303" i="16"/>
  <c r="D325" i="16"/>
  <c r="D157" i="16"/>
  <c r="D103" i="16"/>
  <c r="D115" i="16"/>
  <c r="D182" i="16"/>
  <c r="D153" i="16"/>
  <c r="D62" i="16"/>
  <c r="D343" i="16"/>
  <c r="D47" i="16"/>
  <c r="D172" i="16"/>
  <c r="D136" i="16"/>
  <c r="E155" i="16"/>
  <c r="E375" i="16"/>
  <c r="E281" i="16"/>
  <c r="E346" i="16"/>
  <c r="D41" i="16"/>
  <c r="D335" i="16"/>
  <c r="D372" i="16"/>
  <c r="D313" i="16"/>
  <c r="D330" i="16"/>
  <c r="E273" i="16"/>
  <c r="D318" i="16"/>
  <c r="E178" i="16"/>
  <c r="E324" i="16"/>
  <c r="E46" i="16"/>
  <c r="E333" i="16"/>
  <c r="D352" i="16"/>
  <c r="D187" i="16"/>
  <c r="D376" i="16"/>
  <c r="D306" i="16"/>
  <c r="D195" i="16"/>
  <c r="D316" i="16"/>
  <c r="D50" i="16"/>
  <c r="E315" i="16"/>
  <c r="D178" i="16"/>
  <c r="D169" i="16"/>
  <c r="E95" i="16"/>
  <c r="E328" i="16"/>
  <c r="E104" i="16"/>
  <c r="E323" i="16"/>
  <c r="E194" i="16"/>
  <c r="E334" i="16"/>
  <c r="E365" i="16"/>
  <c r="E49" i="16"/>
  <c r="E233" i="16"/>
  <c r="D68" i="16"/>
  <c r="D114" i="16"/>
  <c r="D152" i="16"/>
  <c r="D8" i="16"/>
  <c r="D61" i="16"/>
  <c r="D310" i="16"/>
  <c r="D135" i="16"/>
  <c r="E338" i="16"/>
  <c r="E321" i="16"/>
  <c r="E337" i="16"/>
  <c r="E350" i="16"/>
  <c r="E94" i="16"/>
  <c r="E282" i="16"/>
  <c r="E119" i="16"/>
  <c r="E274" i="16"/>
  <c r="E70" i="16"/>
  <c r="D285" i="16"/>
  <c r="D315" i="16"/>
  <c r="D273" i="16"/>
  <c r="E195" i="16"/>
  <c r="E326" i="16"/>
  <c r="D375" i="16"/>
  <c r="E358" i="16"/>
  <c r="E81" i="16"/>
  <c r="E374" i="16"/>
  <c r="E133" i="16"/>
  <c r="E351" i="16"/>
  <c r="E332" i="16"/>
  <c r="E309" i="16"/>
  <c r="E344" i="16"/>
  <c r="E304" i="16"/>
  <c r="D193" i="16"/>
  <c r="D181" i="16"/>
  <c r="D161" i="16"/>
  <c r="D340" i="16"/>
  <c r="D120" i="16"/>
  <c r="D331" i="16"/>
  <c r="D28" i="16"/>
  <c r="D371" i="16"/>
  <c r="E114" i="16"/>
  <c r="E310" i="16"/>
  <c r="D151" i="16"/>
  <c r="D311" i="16"/>
  <c r="D303" i="16"/>
  <c r="E60" i="16"/>
  <c r="D324" i="16"/>
  <c r="D281" i="16"/>
  <c r="E325" i="16"/>
  <c r="E157" i="16"/>
  <c r="E103" i="16"/>
  <c r="E115" i="16"/>
  <c r="E182" i="16"/>
  <c r="E153" i="16"/>
  <c r="E62" i="16"/>
  <c r="E343" i="16"/>
  <c r="E47" i="16"/>
  <c r="E172" i="16"/>
  <c r="E136" i="16"/>
  <c r="D366" i="16"/>
  <c r="D354" i="16"/>
  <c r="D37" i="16"/>
  <c r="D39" i="16"/>
  <c r="D19" i="16"/>
  <c r="D341" i="16"/>
  <c r="D345" i="16"/>
  <c r="D361" i="16"/>
  <c r="D205" i="16"/>
  <c r="E152" i="16"/>
  <c r="E135" i="16"/>
  <c r="D339" i="16"/>
  <c r="D355" i="16"/>
  <c r="D73" i="16"/>
  <c r="E40" i="16"/>
  <c r="D155" i="16"/>
  <c r="D346" i="16"/>
  <c r="E352" i="16"/>
  <c r="E329" i="16"/>
  <c r="E187" i="16"/>
  <c r="E41" i="16"/>
  <c r="E376" i="16"/>
  <c r="E58" i="16"/>
  <c r="E335" i="16"/>
  <c r="E306" i="16"/>
  <c r="E372" i="16"/>
  <c r="D348" i="16"/>
  <c r="D359" i="16"/>
  <c r="D138" i="16"/>
  <c r="D199" i="16"/>
  <c r="D18" i="16"/>
  <c r="D97" i="16"/>
  <c r="D327" i="16"/>
  <c r="D356" i="16"/>
  <c r="D360" i="16"/>
  <c r="D126" i="16"/>
  <c r="E68" i="16"/>
  <c r="E8" i="16"/>
  <c r="E61" i="16"/>
  <c r="D173" i="16"/>
  <c r="D308" i="16"/>
  <c r="E313" i="16"/>
  <c r="E50" i="16"/>
  <c r="M3073" i="12"/>
  <c r="M3014" i="12"/>
  <c r="M3099" i="12"/>
  <c r="M2859" i="12"/>
  <c r="M2894" i="12"/>
  <c r="M3056" i="12"/>
  <c r="M2964" i="12"/>
  <c r="M2913" i="12"/>
  <c r="M3025" i="12"/>
  <c r="M3062" i="12"/>
  <c r="M2828" i="12"/>
  <c r="M2974" i="12"/>
  <c r="M2971" i="12"/>
  <c r="M2970" i="12"/>
  <c r="M2814" i="12"/>
  <c r="M3063" i="12"/>
  <c r="M3064" i="12"/>
  <c r="M2861" i="12"/>
  <c r="M2973" i="12"/>
  <c r="M2826" i="12"/>
  <c r="M2972" i="12"/>
  <c r="M2975" i="12"/>
  <c r="M3278" i="12"/>
  <c r="M3355" i="12"/>
  <c r="M3165" i="12"/>
  <c r="M3168" i="12"/>
  <c r="M3273" i="12"/>
  <c r="M3274" i="12"/>
  <c r="M3275" i="12"/>
  <c r="M3276" i="12"/>
  <c r="M3182" i="12"/>
  <c r="M3277" i="12"/>
  <c r="M3232" i="12"/>
  <c r="M3260" i="12"/>
  <c r="M2918" i="12"/>
  <c r="M2912" i="12"/>
  <c r="M2896" i="12"/>
  <c r="M2892" i="12"/>
  <c r="M2874" i="12"/>
  <c r="M2919" i="12"/>
  <c r="M2901" i="12"/>
  <c r="M2897" i="12"/>
  <c r="M2893" i="12"/>
  <c r="M2915" i="12"/>
  <c r="M2902" i="12"/>
  <c r="M2898" i="12"/>
  <c r="M2895" i="12"/>
  <c r="M3173" i="12"/>
  <c r="M3199" i="12"/>
  <c r="M3160" i="12"/>
  <c r="M3231" i="12"/>
  <c r="M3295" i="12"/>
  <c r="M2914" i="12"/>
  <c r="M2903" i="12"/>
  <c r="M2883" i="12"/>
  <c r="M2882" i="12"/>
  <c r="M2876" i="12"/>
  <c r="M2923" i="12"/>
  <c r="M2888" i="12"/>
  <c r="M2909" i="12"/>
  <c r="M2899" i="12"/>
  <c r="M2916" i="12"/>
  <c r="M2890" i="12"/>
  <c r="M2911" i="12"/>
  <c r="M2873" i="12"/>
  <c r="M2920" i="12"/>
  <c r="M2904" i="12"/>
  <c r="M2884" i="12"/>
  <c r="M2880" i="12"/>
  <c r="M2921" i="12"/>
  <c r="M2905" i="12"/>
  <c r="M2885" i="12"/>
  <c r="M2881" i="12"/>
  <c r="M5538" i="12"/>
  <c r="M2906" i="12"/>
  <c r="M2886" i="12"/>
  <c r="M2875" i="12"/>
  <c r="M3193" i="12"/>
  <c r="M3149" i="12"/>
  <c r="M3171" i="12"/>
  <c r="M2922" i="12"/>
  <c r="M2907" i="12"/>
  <c r="M2887" i="12"/>
  <c r="M2928" i="12"/>
  <c r="M2908" i="12"/>
  <c r="M2877" i="12"/>
  <c r="M2924" i="12"/>
  <c r="M2889" i="12"/>
  <c r="M2878" i="12"/>
  <c r="M2910" i="12"/>
  <c r="M2879" i="12"/>
  <c r="M3155" i="12"/>
  <c r="M3145" i="12"/>
  <c r="M2917" i="12"/>
  <c r="M2900" i="12"/>
  <c r="M2891" i="12"/>
  <c r="M5700" i="12"/>
  <c r="M5714" i="12"/>
  <c r="M5200" i="12"/>
  <c r="M4900" i="12"/>
  <c r="M5698" i="12"/>
  <c r="M5529" i="12"/>
  <c r="M4607" i="12"/>
  <c r="M4596" i="12"/>
  <c r="M4585" i="12"/>
  <c r="M5732" i="12"/>
  <c r="M4323" i="12"/>
  <c r="M5706" i="12"/>
  <c r="M4160" i="12"/>
  <c r="M5731" i="12"/>
  <c r="M4103" i="12"/>
  <c r="M1390" i="12"/>
  <c r="M5733" i="12"/>
  <c r="M5530" i="12"/>
  <c r="M5707" i="12"/>
  <c r="M5705" i="12"/>
  <c r="M5501" i="12"/>
  <c r="M5697" i="12"/>
  <c r="M5703" i="12"/>
  <c r="M5503" i="12"/>
  <c r="M732" i="12"/>
  <c r="M5505" i="12"/>
  <c r="M5507" i="12"/>
  <c r="M5699" i="12"/>
  <c r="M702" i="12"/>
  <c r="M704" i="12"/>
  <c r="M736" i="12"/>
  <c r="M712" i="12"/>
  <c r="M734" i="12"/>
  <c r="M708" i="12"/>
  <c r="M727" i="12"/>
  <c r="M739" i="12"/>
  <c r="M735" i="12"/>
  <c r="M740" i="12"/>
  <c r="M710" i="12"/>
  <c r="M729" i="12"/>
  <c r="M737" i="12"/>
  <c r="M741" i="12"/>
  <c r="M724" i="12"/>
  <c r="M921" i="12"/>
  <c r="M3128" i="12"/>
  <c r="M3227" i="12"/>
  <c r="M3249" i="12"/>
  <c r="M3247" i="12"/>
  <c r="M3342" i="12"/>
  <c r="M3346" i="12"/>
  <c r="M3340" i="12"/>
  <c r="M3126" i="12"/>
  <c r="M1448" i="12"/>
  <c r="M3113" i="12"/>
  <c r="M3240" i="12"/>
  <c r="M3316" i="12"/>
  <c r="M3147" i="12"/>
  <c r="M3172" i="12"/>
  <c r="M3344" i="12"/>
  <c r="M3363" i="12"/>
  <c r="M3341" i="12"/>
  <c r="M3339" i="12"/>
  <c r="M3229" i="12"/>
  <c r="M3190" i="12"/>
  <c r="M3106" i="12"/>
  <c r="M3347" i="12"/>
  <c r="M3317" i="12"/>
  <c r="M3345" i="12"/>
  <c r="M3238" i="12"/>
  <c r="M3224" i="12"/>
  <c r="M3124" i="12"/>
  <c r="M3123" i="12"/>
  <c r="M3239" i="12"/>
  <c r="M3254" i="12"/>
  <c r="M3065" i="12"/>
  <c r="M1446" i="12"/>
  <c r="M5730" i="12"/>
  <c r="M1445" i="12"/>
  <c r="M1444" i="12"/>
  <c r="M1443" i="12"/>
  <c r="M1442" i="12"/>
  <c r="M1441" i="12"/>
  <c r="M1017" i="12"/>
  <c r="M733" i="12"/>
  <c r="M966" i="12"/>
  <c r="M976" i="12"/>
  <c r="M703" i="12"/>
  <c r="M728" i="12"/>
  <c r="M730" i="12"/>
  <c r="M731" i="12"/>
  <c r="M723" i="12"/>
  <c r="M738" i="12"/>
  <c r="M709" i="12"/>
  <c r="M5589" i="12"/>
  <c r="M2851" i="12"/>
  <c r="M3039" i="12"/>
  <c r="M2962" i="12"/>
  <c r="M3037" i="12"/>
  <c r="M3034" i="12"/>
  <c r="M3033" i="12"/>
  <c r="M3015" i="12"/>
  <c r="M2858" i="12"/>
  <c r="M2830" i="12"/>
  <c r="M2819" i="12"/>
  <c r="M3032" i="12"/>
  <c r="M3031" i="12"/>
  <c r="M3093" i="12"/>
  <c r="M2963" i="12"/>
  <c r="M3030" i="12"/>
  <c r="M2848" i="12"/>
  <c r="M2986" i="12"/>
  <c r="M2983" i="12"/>
  <c r="M3028" i="12"/>
  <c r="M3027" i="12"/>
  <c r="M3026" i="12"/>
  <c r="M2996" i="12"/>
  <c r="M3079" i="12"/>
  <c r="M2985" i="12"/>
  <c r="M2844" i="12"/>
  <c r="M3060" i="12"/>
  <c r="M3024" i="12"/>
  <c r="M3019" i="12"/>
  <c r="M2967" i="12"/>
  <c r="M2965" i="12"/>
  <c r="M5597" i="12"/>
  <c r="M5644" i="12"/>
  <c r="M5645" i="12"/>
  <c r="M3167" i="12"/>
  <c r="M5646" i="12"/>
  <c r="M3336" i="12"/>
  <c r="M3337" i="12"/>
  <c r="M3338" i="12"/>
  <c r="M3318" i="12"/>
  <c r="M3117" i="12"/>
  <c r="M3230" i="12"/>
  <c r="M3109" i="12"/>
  <c r="M3184" i="12"/>
  <c r="M3108" i="12"/>
  <c r="M5595" i="12"/>
  <c r="M3226" i="12"/>
  <c r="M5596" i="12"/>
  <c r="M5568" i="12"/>
  <c r="M5566" i="12"/>
  <c r="M5564" i="12"/>
  <c r="M5555" i="12"/>
  <c r="M5755" i="12"/>
  <c r="M5562" i="12"/>
  <c r="M5704" i="12"/>
  <c r="M5553" i="12"/>
  <c r="M5554" i="12"/>
  <c r="M5561" i="12"/>
  <c r="M5513" i="12"/>
  <c r="M3187" i="12"/>
  <c r="M3188" i="12"/>
  <c r="M3189" i="12"/>
  <c r="M3261" i="12"/>
  <c r="M3266" i="12"/>
  <c r="M1325" i="12"/>
  <c r="M3143" i="12"/>
  <c r="M412" i="12"/>
  <c r="M3013" i="12"/>
  <c r="M3012" i="12"/>
  <c r="M2984" i="12"/>
  <c r="M3009" i="12"/>
  <c r="M3007" i="12"/>
  <c r="M5548" i="12"/>
  <c r="M5560" i="12"/>
  <c r="M5547" i="12"/>
  <c r="M3004" i="12"/>
  <c r="M3000" i="12"/>
  <c r="M2854" i="12"/>
  <c r="M2961" i="12"/>
  <c r="M2999" i="12"/>
  <c r="M3002" i="12"/>
  <c r="M2997" i="12"/>
  <c r="M2994" i="12"/>
  <c r="M2993" i="12"/>
  <c r="M2958" i="12"/>
  <c r="M2988" i="12"/>
  <c r="M2953" i="12"/>
  <c r="M4625" i="12"/>
  <c r="M4163" i="12"/>
  <c r="M4165" i="12"/>
  <c r="M4337" i="12"/>
  <c r="M4587" i="12"/>
  <c r="M4586" i="12"/>
  <c r="M4164" i="12"/>
  <c r="M5224" i="12"/>
  <c r="M4339" i="12"/>
  <c r="M5223" i="12"/>
  <c r="M5225" i="12"/>
  <c r="M4922" i="12"/>
  <c r="M4626" i="12"/>
  <c r="M1437" i="12"/>
  <c r="M1438" i="12"/>
  <c r="M1439" i="12"/>
  <c r="M1440" i="12"/>
  <c r="M1432" i="12"/>
  <c r="M1435" i="12"/>
  <c r="M1433" i="12"/>
  <c r="M1429" i="12"/>
  <c r="M1424" i="12"/>
  <c r="M1398" i="12"/>
  <c r="M3264" i="12"/>
  <c r="M5221" i="12"/>
  <c r="M4919" i="12"/>
  <c r="M1427" i="12"/>
  <c r="M5220" i="12"/>
  <c r="M4920" i="12"/>
  <c r="M4162" i="12"/>
  <c r="M4161" i="12"/>
  <c r="M3267" i="12"/>
  <c r="M3135" i="12"/>
  <c r="M3131" i="12"/>
  <c r="M1392" i="12"/>
  <c r="M1404" i="12"/>
  <c r="M3138" i="12"/>
  <c r="M3136" i="12"/>
  <c r="M3244" i="12"/>
  <c r="M3122" i="12"/>
  <c r="M1420" i="12"/>
  <c r="M1415" i="12"/>
  <c r="M3139" i="12"/>
  <c r="M3137" i="12"/>
  <c r="M1393" i="12"/>
  <c r="M1400" i="12"/>
  <c r="M3140" i="12"/>
  <c r="M3235" i="12"/>
  <c r="M4588" i="12"/>
  <c r="M1394" i="12"/>
  <c r="M1387" i="12"/>
  <c r="M3141" i="12"/>
  <c r="M3234" i="12"/>
  <c r="M3242" i="12"/>
  <c r="M5702" i="12"/>
  <c r="M1395" i="12"/>
  <c r="M1449" i="12"/>
  <c r="M3142" i="12"/>
  <c r="M3233" i="12"/>
  <c r="M5701" i="12"/>
  <c r="M1396" i="12"/>
  <c r="M1388" i="12"/>
  <c r="M3198" i="12"/>
  <c r="M1403" i="12"/>
  <c r="M5624" i="12"/>
  <c r="M3169" i="12"/>
  <c r="M1419" i="12"/>
  <c r="M1397" i="12"/>
  <c r="M1389" i="12"/>
  <c r="M3130" i="12"/>
  <c r="M5625" i="12"/>
  <c r="M3119" i="12"/>
  <c r="M3120" i="12"/>
  <c r="M1426" i="12"/>
  <c r="M1409" i="12"/>
  <c r="M1401" i="12"/>
  <c r="M5626" i="12"/>
  <c r="M3125" i="12"/>
  <c r="M1418" i="12"/>
  <c r="M5598" i="12"/>
  <c r="M3127" i="12"/>
  <c r="M1417" i="12"/>
  <c r="M1391" i="12"/>
  <c r="M5599" i="12"/>
  <c r="M3129" i="12"/>
  <c r="M1416" i="12"/>
  <c r="M1402" i="12"/>
  <c r="M5600" i="12"/>
  <c r="M1447" i="12"/>
  <c r="M1410" i="12"/>
  <c r="M5734" i="12"/>
  <c r="M1431" i="12"/>
  <c r="M1405" i="12"/>
  <c r="M1430" i="12"/>
  <c r="M1413" i="12"/>
  <c r="M1428" i="12"/>
  <c r="M1406" i="12"/>
  <c r="M1408" i="12"/>
  <c r="M2938" i="12"/>
  <c r="M2969" i="12"/>
  <c r="M5533" i="12"/>
  <c r="M2803" i="12"/>
  <c r="M2834" i="12"/>
  <c r="M2813" i="12"/>
  <c r="M2835" i="12"/>
  <c r="M5532" i="12"/>
  <c r="M2952" i="12"/>
  <c r="M2812" i="12"/>
  <c r="M2804" i="12"/>
  <c r="M3040" i="12"/>
  <c r="M1923" i="12"/>
  <c r="M2815" i="12"/>
  <c r="M2787" i="12"/>
  <c r="M2794" i="12"/>
  <c r="M3048" i="12"/>
  <c r="M2839" i="12"/>
  <c r="M2788" i="12"/>
  <c r="M2795" i="12"/>
  <c r="M3049" i="12"/>
  <c r="M2840" i="12"/>
  <c r="M3053" i="12"/>
  <c r="M2811" i="12"/>
  <c r="M2820" i="12"/>
  <c r="M2860" i="12"/>
  <c r="M2836" i="12"/>
  <c r="M3096" i="12"/>
  <c r="M2801" i="12"/>
  <c r="M3059" i="12"/>
  <c r="M2793" i="12"/>
  <c r="M3047" i="12"/>
  <c r="M2789" i="12"/>
  <c r="M2796" i="12"/>
  <c r="M3097" i="12"/>
  <c r="M3050" i="12"/>
  <c r="M2976" i="12"/>
  <c r="M5558" i="12"/>
  <c r="M5531" i="12"/>
  <c r="M2790" i="12"/>
  <c r="M2797" i="12"/>
  <c r="M3051" i="12"/>
  <c r="M2827" i="12"/>
  <c r="M2782" i="12"/>
  <c r="M2802" i="12"/>
  <c r="M2871" i="12"/>
  <c r="M2951" i="12"/>
  <c r="M2800" i="12"/>
  <c r="M3055" i="12"/>
  <c r="M2784" i="12"/>
  <c r="M2837" i="12"/>
  <c r="M2785" i="12"/>
  <c r="M3058" i="12"/>
  <c r="M3043" i="12"/>
  <c r="M5535" i="12"/>
  <c r="M2832" i="12"/>
  <c r="M2791" i="12"/>
  <c r="M2798" i="12"/>
  <c r="M3052" i="12"/>
  <c r="M3095" i="12"/>
  <c r="M2799" i="12"/>
  <c r="M2792" i="12"/>
  <c r="M3054" i="12"/>
  <c r="M2864" i="12"/>
  <c r="M2783" i="12"/>
  <c r="M2829" i="12"/>
  <c r="M3041" i="12"/>
  <c r="M2810" i="12"/>
  <c r="M3057" i="12"/>
  <c r="M3042" i="12"/>
  <c r="M2838" i="12"/>
  <c r="M2786" i="12"/>
  <c r="M3046" i="12"/>
  <c r="M2966" i="12"/>
  <c r="M2935" i="12"/>
  <c r="M2865" i="12"/>
  <c r="M2929" i="12"/>
  <c r="M1219" i="12"/>
  <c r="M2936" i="12"/>
  <c r="M2933" i="12"/>
  <c r="M2937" i="12"/>
  <c r="M2872" i="12"/>
  <c r="M2932" i="12"/>
  <c r="M924" i="12"/>
  <c r="M2931" i="12"/>
  <c r="M2930" i="12"/>
  <c r="M2934" i="12"/>
  <c r="M3236" i="12"/>
  <c r="M1927" i="12"/>
  <c r="M3315" i="12"/>
  <c r="M3133" i="12"/>
  <c r="M3132" i="12"/>
  <c r="M2006" i="12"/>
  <c r="M1979" i="12"/>
  <c r="M3228" i="12"/>
  <c r="M3361" i="12"/>
  <c r="M3313" i="12"/>
  <c r="M1954" i="12"/>
  <c r="M3107" i="12"/>
  <c r="B206" i="5"/>
  <c r="B467" i="5"/>
  <c r="B508" i="5"/>
  <c r="B273" i="5"/>
  <c r="B637" i="5"/>
  <c r="B8" i="5"/>
  <c r="B16" i="5"/>
  <c r="B20" i="5"/>
  <c r="B26" i="5"/>
  <c r="B30" i="5"/>
  <c r="B36" i="5"/>
  <c r="B138" i="5"/>
  <c r="B144" i="5"/>
  <c r="B150" i="5"/>
  <c r="B159" i="5"/>
  <c r="B163" i="5"/>
  <c r="B167" i="5"/>
  <c r="B176" i="5"/>
  <c r="B181" i="5"/>
  <c r="B185" i="5"/>
  <c r="B189" i="5"/>
  <c r="B195" i="5"/>
  <c r="B202" i="5"/>
  <c r="B434" i="5"/>
  <c r="B439" i="5"/>
  <c r="B452" i="5"/>
  <c r="B453" i="5"/>
  <c r="B458" i="5"/>
  <c r="B468" i="5"/>
  <c r="B473" i="5"/>
  <c r="B478" i="5"/>
  <c r="B483" i="5"/>
  <c r="B488" i="5"/>
  <c r="B493" i="5"/>
  <c r="B498" i="5"/>
  <c r="B503" i="5"/>
  <c r="B222" i="5"/>
  <c r="B228" i="5"/>
  <c r="B233" i="5"/>
  <c r="B239" i="5"/>
  <c r="B261" i="5"/>
  <c r="B267" i="5"/>
  <c r="B243" i="5"/>
  <c r="B255" i="5"/>
  <c r="B585" i="5"/>
  <c r="B599" i="5"/>
  <c r="B605" i="5"/>
  <c r="B611" i="5"/>
  <c r="B616" i="5"/>
  <c r="B621" i="5"/>
  <c r="B626" i="5"/>
  <c r="B631" i="5"/>
  <c r="B9" i="5"/>
  <c r="B10" i="5"/>
  <c r="B11" i="5"/>
  <c r="B12" i="5"/>
  <c r="B13" i="5"/>
  <c r="B14" i="5"/>
  <c r="B17" i="5"/>
  <c r="B18" i="5"/>
  <c r="B15" i="5"/>
  <c r="B19" i="5"/>
  <c r="B21" i="5"/>
  <c r="B22" i="5"/>
  <c r="B23" i="5"/>
  <c r="B24" i="5"/>
  <c r="B25" i="5"/>
  <c r="B27" i="5"/>
  <c r="B28" i="5"/>
  <c r="B29" i="5"/>
  <c r="B31" i="5"/>
  <c r="B33" i="5"/>
  <c r="B34" i="5"/>
  <c r="B35" i="5"/>
  <c r="B32" i="5"/>
  <c r="B37" i="5"/>
  <c r="B38" i="5"/>
  <c r="B139" i="5"/>
  <c r="B140" i="5"/>
  <c r="B141" i="5"/>
  <c r="B145" i="5"/>
  <c r="B146" i="5"/>
  <c r="B147" i="5"/>
  <c r="B148" i="5"/>
  <c r="B149" i="5"/>
  <c r="B156" i="5"/>
  <c r="B155" i="5"/>
  <c r="B157" i="5"/>
  <c r="B154" i="5"/>
  <c r="B152" i="5"/>
  <c r="B98" i="5"/>
  <c r="B118" i="5"/>
  <c r="B62" i="5"/>
  <c r="B63" i="5"/>
  <c r="B124" i="5"/>
  <c r="B64" i="5"/>
  <c r="B125" i="5"/>
  <c r="B160" i="5"/>
  <c r="B161" i="5"/>
  <c r="B162" i="5"/>
  <c r="B164" i="5"/>
  <c r="B165" i="5"/>
  <c r="B166" i="5"/>
  <c r="B168" i="5"/>
  <c r="B169" i="5"/>
  <c r="B170" i="5"/>
  <c r="B171" i="5"/>
  <c r="B172" i="5"/>
  <c r="B173" i="5"/>
  <c r="B174" i="5"/>
  <c r="B177" i="5"/>
  <c r="B178" i="5"/>
  <c r="B179" i="5"/>
  <c r="B180" i="5"/>
  <c r="B182" i="5"/>
  <c r="B183" i="5"/>
  <c r="B184" i="5"/>
  <c r="B186" i="5"/>
  <c r="B187" i="5"/>
  <c r="B188" i="5"/>
  <c r="B190" i="5"/>
  <c r="B191" i="5"/>
  <c r="B192" i="5"/>
  <c r="B194" i="5"/>
  <c r="B196" i="5"/>
  <c r="B197" i="5"/>
  <c r="B198" i="5"/>
  <c r="B199" i="5"/>
  <c r="B200" i="5"/>
  <c r="B201" i="5"/>
  <c r="B203" i="5"/>
  <c r="B204" i="5"/>
  <c r="B205" i="5"/>
  <c r="B435" i="5"/>
  <c r="B436" i="5"/>
  <c r="B437" i="5"/>
  <c r="B438" i="5"/>
  <c r="B440" i="5"/>
  <c r="B441" i="5"/>
  <c r="B442" i="5"/>
  <c r="B443" i="5"/>
  <c r="B444" i="5"/>
  <c r="B445" i="5"/>
  <c r="B446" i="5"/>
  <c r="B447" i="5"/>
  <c r="B448" i="5"/>
  <c r="B449" i="5"/>
  <c r="B450" i="5"/>
  <c r="B451" i="5"/>
  <c r="B454" i="5"/>
  <c r="B455" i="5"/>
  <c r="B456" i="5"/>
  <c r="B457" i="5"/>
  <c r="B459" i="5"/>
  <c r="B460" i="5"/>
  <c r="B461" i="5"/>
  <c r="B462" i="5"/>
  <c r="B463" i="5"/>
  <c r="B464" i="5"/>
  <c r="B465" i="5"/>
  <c r="B466" i="5"/>
  <c r="B469" i="5"/>
  <c r="B470" i="5"/>
  <c r="B471" i="5"/>
  <c r="B472" i="5"/>
  <c r="B474" i="5"/>
  <c r="B475" i="5"/>
  <c r="B476" i="5"/>
  <c r="B477" i="5"/>
  <c r="B479" i="5"/>
  <c r="B480" i="5"/>
  <c r="B481" i="5"/>
  <c r="B482" i="5"/>
  <c r="B484" i="5"/>
  <c r="B485" i="5"/>
  <c r="B486" i="5"/>
  <c r="B487" i="5"/>
  <c r="B489" i="5"/>
  <c r="B490" i="5"/>
  <c r="B491" i="5"/>
  <c r="B492" i="5"/>
  <c r="B494" i="5"/>
  <c r="B495" i="5"/>
  <c r="B496" i="5"/>
  <c r="B497" i="5"/>
  <c r="B499" i="5"/>
  <c r="B500" i="5"/>
  <c r="B501" i="5"/>
  <c r="B502" i="5"/>
  <c r="B504" i="5"/>
  <c r="B505" i="5"/>
  <c r="B506" i="5"/>
  <c r="B507" i="5"/>
  <c r="B223" i="5"/>
  <c r="B224" i="5"/>
  <c r="B225" i="5"/>
  <c r="B226" i="5"/>
  <c r="B227" i="5"/>
  <c r="B229" i="5"/>
  <c r="B230" i="5"/>
  <c r="B231" i="5"/>
  <c r="B232" i="5"/>
  <c r="B234" i="5"/>
  <c r="B235" i="5"/>
  <c r="B236" i="5"/>
  <c r="B237" i="5"/>
  <c r="B238" i="5"/>
  <c r="B240" i="5"/>
  <c r="B241" i="5"/>
  <c r="B242" i="5"/>
  <c r="B262" i="5"/>
  <c r="B263" i="5"/>
  <c r="B264" i="5"/>
  <c r="B265" i="5"/>
  <c r="B266" i="5"/>
  <c r="B268" i="5"/>
  <c r="B269" i="5"/>
  <c r="B271" i="5"/>
  <c r="B272" i="5"/>
  <c r="B270" i="5"/>
  <c r="B244" i="5"/>
  <c r="B245" i="5"/>
  <c r="B246" i="5"/>
  <c r="B247" i="5"/>
  <c r="B248" i="5"/>
  <c r="B256" i="5"/>
  <c r="B257" i="5"/>
  <c r="B258" i="5"/>
  <c r="B259" i="5"/>
  <c r="B260" i="5"/>
  <c r="B586" i="5"/>
  <c r="B587" i="5"/>
  <c r="B588" i="5"/>
  <c r="B589" i="5"/>
  <c r="B590" i="5"/>
  <c r="B600" i="5"/>
  <c r="B601" i="5"/>
  <c r="B602" i="5"/>
  <c r="B603" i="5"/>
  <c r="B604" i="5"/>
  <c r="B606" i="5"/>
  <c r="B607" i="5"/>
  <c r="B608" i="5"/>
  <c r="B610" i="5"/>
  <c r="B609" i="5"/>
  <c r="B612" i="5"/>
  <c r="B613" i="5"/>
  <c r="B614" i="5"/>
  <c r="B615" i="5"/>
  <c r="B617" i="5"/>
  <c r="B618" i="5"/>
  <c r="B619" i="5"/>
  <c r="B620" i="5"/>
  <c r="B622" i="5"/>
  <c r="B623" i="5"/>
  <c r="B624" i="5"/>
  <c r="B625" i="5"/>
  <c r="B627" i="5"/>
  <c r="B628" i="5"/>
  <c r="B629" i="5"/>
  <c r="B630" i="5"/>
  <c r="B632" i="5"/>
  <c r="B633" i="5"/>
  <c r="B634" i="5"/>
  <c r="B635" i="5"/>
  <c r="B636" i="5"/>
  <c r="B7" i="5"/>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B2" i="4" s="1"/>
  <c r="G66" i="1"/>
  <c r="G67" i="1"/>
  <c r="G68" i="1"/>
  <c r="G69" i="1"/>
  <c r="G70" i="1"/>
  <c r="G71" i="1"/>
  <c r="B3" i="4" s="1"/>
  <c r="G72" i="1"/>
  <c r="G73" i="1"/>
  <c r="G74" i="1"/>
  <c r="G75" i="1"/>
  <c r="B4" i="4" s="1"/>
  <c r="G76" i="1"/>
  <c r="G77" i="1"/>
  <c r="G78" i="1"/>
  <c r="G79" i="1"/>
  <c r="G80" i="1"/>
  <c r="B5" i="4" s="1"/>
  <c r="G81" i="1"/>
  <c r="G82" i="1"/>
  <c r="G83" i="1"/>
  <c r="B6" i="4" s="1"/>
  <c r="G84" i="1"/>
  <c r="G85" i="1"/>
  <c r="G86" i="1"/>
  <c r="G87" i="1"/>
  <c r="G88" i="1"/>
  <c r="B7" i="4" s="1"/>
  <c r="G89" i="1"/>
  <c r="G90" i="1"/>
  <c r="B8" i="4" s="1"/>
  <c r="G91" i="1"/>
  <c r="G92" i="1"/>
  <c r="G93" i="1"/>
  <c r="B9" i="4" s="1"/>
  <c r="G94" i="1"/>
  <c r="G95" i="1"/>
  <c r="G96" i="1"/>
  <c r="G97" i="1"/>
  <c r="G98" i="1"/>
  <c r="B10" i="4" s="1"/>
  <c r="G99" i="1"/>
  <c r="G100" i="1"/>
  <c r="G101" i="1"/>
  <c r="G102" i="1"/>
  <c r="G103" i="1"/>
  <c r="B11" i="4" s="1"/>
  <c r="G104" i="1"/>
  <c r="G105" i="1"/>
  <c r="G106" i="1"/>
  <c r="G107" i="1"/>
  <c r="G108" i="1"/>
  <c r="B12" i="4" s="1"/>
  <c r="G109" i="1"/>
  <c r="G110" i="1"/>
  <c r="G111" i="1"/>
  <c r="G112" i="1"/>
  <c r="G113" i="1"/>
  <c r="G114" i="1"/>
  <c r="B13" i="4" s="1"/>
  <c r="G115" i="1"/>
  <c r="G116" i="1"/>
  <c r="G117" i="1"/>
  <c r="B14" i="4" s="1"/>
  <c r="G118" i="1"/>
  <c r="G119" i="1"/>
  <c r="G120" i="1"/>
  <c r="B15" i="4" s="1"/>
  <c r="G121" i="1"/>
  <c r="G122" i="1"/>
  <c r="G123" i="1"/>
  <c r="B16" i="4" s="1"/>
  <c r="G124" i="1"/>
  <c r="G125" i="1"/>
  <c r="G126" i="1"/>
  <c r="G127" i="1"/>
  <c r="G128" i="1"/>
  <c r="G129" i="1"/>
  <c r="G130" i="1"/>
  <c r="B17" i="4" s="1"/>
  <c r="G131" i="1"/>
  <c r="G132" i="1"/>
  <c r="G133" i="1"/>
  <c r="G134" i="1"/>
  <c r="B18" i="4" s="1"/>
  <c r="G135" i="1"/>
  <c r="G136" i="1"/>
  <c r="G137" i="1"/>
  <c r="B19" i="4" s="1"/>
  <c r="G138" i="1"/>
  <c r="G139" i="1"/>
  <c r="G140" i="1"/>
  <c r="B20" i="4" s="1"/>
  <c r="G141" i="1"/>
  <c r="G142" i="1"/>
  <c r="G143" i="1"/>
  <c r="G144" i="1"/>
  <c r="B21" i="4" s="1"/>
  <c r="G145" i="1"/>
  <c r="G146" i="1"/>
  <c r="G147" i="1"/>
  <c r="G148" i="1"/>
  <c r="G149" i="1"/>
  <c r="G150" i="1"/>
  <c r="B22" i="4" s="1"/>
  <c r="G151" i="1"/>
  <c r="G152" i="1"/>
  <c r="G153" i="1"/>
  <c r="B23" i="4" s="1"/>
  <c r="G154" i="1"/>
  <c r="G155" i="1"/>
  <c r="G156" i="1"/>
  <c r="G157" i="1"/>
  <c r="G158" i="1"/>
  <c r="G159" i="1"/>
  <c r="B24" i="4" s="1"/>
  <c r="G160" i="1"/>
  <c r="G161" i="1"/>
  <c r="G162" i="1"/>
  <c r="G163" i="1"/>
  <c r="G164" i="1"/>
  <c r="G165" i="1"/>
  <c r="G166" i="1"/>
  <c r="B25" i="4" s="1"/>
  <c r="G167" i="1"/>
  <c r="G168" i="1"/>
  <c r="G169" i="1"/>
  <c r="G170" i="1"/>
  <c r="G171" i="1"/>
  <c r="G172" i="1"/>
  <c r="B26" i="4" s="1"/>
  <c r="G173" i="1"/>
  <c r="G174" i="1"/>
  <c r="G175" i="1"/>
  <c r="G176" i="1"/>
  <c r="G177" i="1"/>
  <c r="G178" i="1"/>
  <c r="G179" i="1"/>
  <c r="B27" i="4" s="1"/>
  <c r="G180" i="1"/>
  <c r="G181" i="1"/>
  <c r="G182" i="1"/>
  <c r="G183" i="1"/>
  <c r="B28" i="4" s="1"/>
  <c r="G184" i="1"/>
  <c r="G185" i="1"/>
  <c r="G186" i="1"/>
  <c r="G187" i="1"/>
  <c r="G188" i="1"/>
  <c r="G189" i="1"/>
  <c r="G190" i="1"/>
  <c r="G191" i="1"/>
  <c r="G192" i="1"/>
  <c r="G193" i="1"/>
  <c r="G194" i="1"/>
  <c r="G195" i="1"/>
  <c r="B29" i="4" s="1"/>
  <c r="G196" i="1"/>
  <c r="G197" i="1"/>
  <c r="G198" i="1"/>
  <c r="G199" i="1"/>
  <c r="B30" i="4" s="1"/>
  <c r="G200" i="1"/>
  <c r="G201" i="1"/>
  <c r="G202" i="1"/>
  <c r="G203" i="1"/>
  <c r="G204" i="1"/>
  <c r="G205" i="1"/>
  <c r="G206" i="1"/>
  <c r="G207" i="1"/>
  <c r="B31" i="4" s="1"/>
  <c r="G208" i="1"/>
  <c r="G209" i="1"/>
  <c r="G210" i="1"/>
  <c r="G211" i="1"/>
  <c r="B32" i="4" s="1"/>
  <c r="G212" i="1"/>
  <c r="G213" i="1"/>
  <c r="G214" i="1"/>
  <c r="G215" i="1"/>
  <c r="B33" i="4" s="1"/>
  <c r="G216" i="1"/>
  <c r="G217" i="1"/>
  <c r="G218" i="1"/>
  <c r="G219" i="1"/>
  <c r="B34" i="4" s="1"/>
  <c r="G220" i="1"/>
  <c r="G221" i="1"/>
  <c r="G222" i="1"/>
  <c r="G223" i="1"/>
  <c r="B35" i="4" s="1"/>
  <c r="G224" i="1"/>
  <c r="G225" i="1"/>
  <c r="G226" i="1"/>
  <c r="G227" i="1"/>
  <c r="B36" i="4" s="1"/>
  <c r="G228" i="1"/>
  <c r="G229" i="1"/>
  <c r="G230" i="1"/>
  <c r="G231" i="1"/>
  <c r="B37" i="4" s="1"/>
  <c r="G232" i="1"/>
  <c r="G233" i="1"/>
  <c r="G234" i="1"/>
  <c r="G235" i="1"/>
  <c r="B38" i="4" s="1"/>
  <c r="G236" i="1"/>
  <c r="G237" i="1"/>
  <c r="G238" i="1"/>
  <c r="G239" i="1"/>
  <c r="B39" i="4" s="1"/>
  <c r="G240" i="1"/>
  <c r="G241" i="1"/>
  <c r="G242" i="1"/>
  <c r="G243" i="1"/>
  <c r="G244" i="1"/>
  <c r="B40" i="4" s="1"/>
  <c r="G245" i="1"/>
  <c r="G246" i="1"/>
  <c r="G247" i="1"/>
  <c r="G248" i="1"/>
  <c r="B41" i="4" s="1"/>
  <c r="G249" i="1"/>
  <c r="G250" i="1"/>
  <c r="G251" i="1"/>
  <c r="G252" i="1"/>
  <c r="G253" i="1"/>
  <c r="B42" i="4" s="1"/>
  <c r="G254" i="1"/>
  <c r="G255" i="1"/>
  <c r="G256" i="1"/>
  <c r="B43" i="4" s="1"/>
  <c r="G257" i="1"/>
  <c r="G258" i="1"/>
  <c r="G259" i="1"/>
  <c r="G260" i="1"/>
  <c r="G261" i="1"/>
  <c r="B44" i="4" s="1"/>
  <c r="G262" i="1"/>
  <c r="G263" i="1"/>
  <c r="G264" i="1"/>
  <c r="G265" i="1"/>
  <c r="G266" i="1"/>
  <c r="B45" i="4" s="1"/>
  <c r="G267" i="1"/>
  <c r="G268" i="1"/>
  <c r="G269" i="1"/>
  <c r="G270" i="1"/>
  <c r="G271" i="1"/>
  <c r="B46" i="4" s="1"/>
  <c r="G272" i="1"/>
  <c r="G273" i="1"/>
  <c r="G274" i="1"/>
  <c r="G275" i="1"/>
  <c r="G276" i="1"/>
  <c r="B47" i="4" s="1"/>
  <c r="G277" i="1"/>
  <c r="G278" i="1"/>
  <c r="G279" i="1"/>
  <c r="G280" i="1"/>
  <c r="G281" i="1"/>
  <c r="B48" i="4" s="1"/>
  <c r="G282" i="1"/>
  <c r="G283" i="1"/>
  <c r="G284" i="1"/>
  <c r="G285" i="1"/>
  <c r="G286" i="1"/>
  <c r="B49" i="4" s="1"/>
  <c r="G287" i="1"/>
  <c r="G288" i="1"/>
  <c r="G289" i="1"/>
  <c r="G290" i="1"/>
  <c r="G291" i="1"/>
  <c r="B50" i="4" s="1"/>
  <c r="G292" i="1"/>
  <c r="G293" i="1"/>
  <c r="G294" i="1"/>
  <c r="G295" i="1"/>
  <c r="B51" i="4" s="1"/>
  <c r="G296" i="1"/>
  <c r="G297" i="1"/>
  <c r="G298" i="1"/>
  <c r="G299" i="1"/>
  <c r="B52" i="4" s="1"/>
  <c r="G300" i="1"/>
  <c r="G301" i="1"/>
  <c r="G302" i="1"/>
  <c r="G303" i="1"/>
  <c r="B53" i="4" s="1"/>
  <c r="G304" i="1"/>
  <c r="G305" i="1"/>
  <c r="G306" i="1"/>
  <c r="G307" i="1"/>
  <c r="B54" i="4" s="1"/>
  <c r="G308" i="1"/>
  <c r="G309" i="1"/>
  <c r="G310" i="1"/>
  <c r="G311" i="1"/>
  <c r="E2731" i="12" l="1"/>
  <c r="R2731" i="12"/>
  <c r="G2731" i="12"/>
  <c r="Q2731" i="12"/>
  <c r="F2731" i="12"/>
  <c r="E2769" i="12"/>
  <c r="G2711" i="12"/>
  <c r="Q5878" i="12"/>
  <c r="G2770" i="12"/>
  <c r="E2767" i="12"/>
  <c r="Q2701" i="12"/>
  <c r="R2768" i="12"/>
  <c r="G2718" i="12"/>
  <c r="R2732" i="12"/>
  <c r="Q2766" i="12"/>
  <c r="F2746" i="12"/>
  <c r="Q2711" i="12"/>
  <c r="Q5895" i="12"/>
  <c r="Q2729" i="12"/>
  <c r="F5888" i="12"/>
  <c r="Q2733" i="12"/>
  <c r="G2708" i="12"/>
  <c r="G2762" i="12"/>
  <c r="G2767" i="12"/>
  <c r="Q2760" i="12"/>
  <c r="F2770" i="12"/>
  <c r="R2746" i="12"/>
  <c r="R2711" i="12"/>
  <c r="Q2714" i="12"/>
  <c r="Q2732" i="12"/>
  <c r="R5877" i="12"/>
  <c r="G2771" i="12"/>
  <c r="F2767" i="12"/>
  <c r="E2714" i="12"/>
  <c r="R2761" i="12"/>
  <c r="F2743" i="12"/>
  <c r="Q2721" i="12"/>
  <c r="Q2715" i="12"/>
  <c r="E2730" i="12"/>
  <c r="F2761" i="12"/>
  <c r="R2715" i="12"/>
  <c r="G5895" i="12"/>
  <c r="E2711" i="12"/>
  <c r="F2732" i="12"/>
  <c r="F2701" i="12"/>
  <c r="G2768" i="12"/>
  <c r="E2718" i="12"/>
  <c r="Q2769" i="12"/>
  <c r="Q2730" i="12"/>
  <c r="F5876" i="12"/>
  <c r="G2744" i="12"/>
  <c r="E2722" i="12"/>
  <c r="R5888" i="12"/>
  <c r="E2721" i="12"/>
  <c r="Q2770" i="12"/>
  <c r="F2712" i="12"/>
  <c r="G2760" i="12"/>
  <c r="E2762" i="12"/>
  <c r="R5895" i="12"/>
  <c r="R2766" i="12"/>
  <c r="R5876" i="12"/>
  <c r="E2708" i="12"/>
  <c r="Q2722" i="12"/>
  <c r="E2770" i="12"/>
  <c r="F2766" i="12"/>
  <c r="G2712" i="12"/>
  <c r="Q2767" i="12"/>
  <c r="F2759" i="12"/>
  <c r="G2769" i="12"/>
  <c r="F2729" i="12"/>
  <c r="R2743" i="12"/>
  <c r="E2761" i="12"/>
  <c r="Q2718" i="12"/>
  <c r="R2708" i="12"/>
  <c r="G2759" i="12"/>
  <c r="G2746" i="12"/>
  <c r="Q2712" i="12"/>
  <c r="F2714" i="12"/>
  <c r="F2762" i="12"/>
  <c r="R2729" i="12"/>
  <c r="G5888" i="12"/>
  <c r="F2721" i="12"/>
  <c r="F2730" i="12"/>
  <c r="E2729" i="12"/>
  <c r="G2743" i="12"/>
  <c r="G2715" i="12"/>
  <c r="R2760" i="12"/>
  <c r="G2721" i="12"/>
  <c r="F2711" i="12"/>
  <c r="F2769" i="12"/>
  <c r="R2759" i="12"/>
  <c r="E2715" i="12"/>
  <c r="E5895" i="12"/>
  <c r="R2730" i="12"/>
  <c r="Q2708" i="12"/>
  <c r="G5877" i="12"/>
  <c r="E2771" i="12"/>
  <c r="F2760" i="12"/>
  <c r="R2770" i="12"/>
  <c r="E2760" i="12"/>
  <c r="G2761" i="12"/>
  <c r="E2712" i="12"/>
  <c r="R2714" i="12"/>
  <c r="G2701" i="12"/>
  <c r="Q2768" i="12"/>
  <c r="Q2771" i="12"/>
  <c r="F5878" i="12"/>
  <c r="G2766" i="12"/>
  <c r="E2768" i="12"/>
  <c r="R2718" i="12"/>
  <c r="G2729" i="12"/>
  <c r="G2722" i="12"/>
  <c r="R2721" i="12"/>
  <c r="E2744" i="12"/>
  <c r="Q2762" i="12"/>
  <c r="G2732" i="12"/>
  <c r="E2743" i="12"/>
  <c r="F2708" i="12"/>
  <c r="F2718" i="12"/>
  <c r="R2701" i="12"/>
  <c r="E2759" i="12"/>
  <c r="G5876" i="12"/>
  <c r="Q2744" i="12"/>
  <c r="F2722" i="12"/>
  <c r="R2712" i="12"/>
  <c r="E5877" i="12"/>
  <c r="R5878" i="12"/>
  <c r="F5877" i="12"/>
  <c r="G2710" i="12"/>
  <c r="E2733" i="12"/>
  <c r="Q2746" i="12"/>
  <c r="R2710" i="12"/>
  <c r="R2722" i="12"/>
  <c r="F2733" i="12"/>
  <c r="Q5877" i="12"/>
  <c r="E2746" i="12"/>
  <c r="Q2710" i="12"/>
  <c r="R2767" i="12"/>
  <c r="Q2761" i="12"/>
  <c r="E5888" i="12"/>
  <c r="R2762" i="12"/>
  <c r="R2769" i="12"/>
  <c r="F2710" i="12"/>
  <c r="Q2759" i="12"/>
  <c r="F5895" i="12"/>
  <c r="E2710" i="12"/>
  <c r="G2714" i="12"/>
  <c r="E2701" i="12"/>
  <c r="F2768" i="12"/>
  <c r="Q5888" i="12"/>
  <c r="Q2743" i="12"/>
  <c r="G2730" i="12"/>
  <c r="E5876" i="12"/>
  <c r="F2744" i="12"/>
  <c r="R2733" i="12"/>
  <c r="G5878" i="12"/>
  <c r="E5878" i="12"/>
  <c r="F2715" i="12"/>
  <c r="R2771" i="12"/>
  <c r="E2732" i="12"/>
  <c r="Q5876" i="12"/>
  <c r="R2744" i="12"/>
  <c r="F2771" i="12"/>
  <c r="G2733" i="12"/>
  <c r="E2766" i="12"/>
  <c r="E5858" i="12"/>
  <c r="R5858" i="12"/>
  <c r="Q5858" i="12"/>
  <c r="G5858" i="12"/>
  <c r="F5858" i="12"/>
  <c r="P351" i="24"/>
  <c r="E5857" i="12"/>
  <c r="F5857" i="12"/>
  <c r="G5857" i="12"/>
  <c r="Q5857" i="12"/>
  <c r="R5857" i="12"/>
  <c r="P347" i="24"/>
  <c r="P348" i="24"/>
  <c r="P349" i="24"/>
  <c r="P350" i="24"/>
  <c r="P346" i="24"/>
  <c r="G5831" i="12"/>
  <c r="R123" i="12"/>
  <c r="R157" i="12"/>
  <c r="Q214" i="12"/>
  <c r="R74" i="12"/>
  <c r="Q189" i="12"/>
  <c r="E92" i="12"/>
  <c r="R130" i="12"/>
  <c r="Q217" i="12"/>
  <c r="Q171" i="12"/>
  <c r="R19" i="12"/>
  <c r="G153" i="12"/>
  <c r="R128" i="12"/>
  <c r="G128" i="12"/>
  <c r="R183" i="12"/>
  <c r="R127" i="12"/>
  <c r="Q136" i="12"/>
  <c r="G124" i="12"/>
  <c r="R129" i="12"/>
  <c r="Q216" i="12"/>
  <c r="R105" i="12"/>
  <c r="Q135" i="12"/>
  <c r="G147" i="12"/>
  <c r="Q148" i="12"/>
  <c r="G27" i="12"/>
  <c r="R113" i="12"/>
  <c r="G144" i="12"/>
  <c r="G181" i="12"/>
  <c r="G139" i="12"/>
  <c r="E203" i="12"/>
  <c r="G159" i="12"/>
  <c r="E107" i="12"/>
  <c r="E59" i="12"/>
  <c r="E145" i="12"/>
  <c r="G177" i="12"/>
  <c r="R642" i="12"/>
  <c r="G195" i="12"/>
  <c r="G47" i="12"/>
  <c r="Q49" i="12"/>
  <c r="E175" i="12"/>
  <c r="E50" i="12"/>
  <c r="E67" i="12"/>
  <c r="G179" i="12"/>
  <c r="F100" i="12"/>
  <c r="R588" i="12"/>
  <c r="F173" i="12"/>
  <c r="R572" i="12"/>
  <c r="Q598" i="12"/>
  <c r="G533" i="12"/>
  <c r="Q515" i="12"/>
  <c r="F504" i="12"/>
  <c r="R112" i="12"/>
  <c r="R133" i="12"/>
  <c r="Q197" i="12"/>
  <c r="R61" i="12"/>
  <c r="Q184" i="12"/>
  <c r="R108" i="12"/>
  <c r="R118" i="12"/>
  <c r="Q154" i="12"/>
  <c r="G157" i="12"/>
  <c r="Q138" i="12"/>
  <c r="G129" i="12"/>
  <c r="R91" i="12"/>
  <c r="G203" i="12"/>
  <c r="R44" i="12"/>
  <c r="R212" i="12"/>
  <c r="Q122" i="12"/>
  <c r="G201" i="12"/>
  <c r="R213" i="12"/>
  <c r="Q137" i="12"/>
  <c r="R202" i="12"/>
  <c r="Q120" i="12"/>
  <c r="G118" i="12"/>
  <c r="Q119" i="12"/>
  <c r="R194" i="12"/>
  <c r="R96" i="12"/>
  <c r="R21" i="12"/>
  <c r="F218" i="12"/>
  <c r="G111" i="12"/>
  <c r="F151" i="12"/>
  <c r="G145" i="12"/>
  <c r="R587" i="12"/>
  <c r="E40" i="12"/>
  <c r="E124" i="12"/>
  <c r="G36" i="12"/>
  <c r="Q592" i="12"/>
  <c r="G92" i="12"/>
  <c r="G34" i="12"/>
  <c r="Q38" i="12"/>
  <c r="E17" i="12"/>
  <c r="E174" i="12"/>
  <c r="E48" i="12"/>
  <c r="G56" i="12"/>
  <c r="F54" i="12"/>
  <c r="R576" i="12"/>
  <c r="E217" i="12"/>
  <c r="R560" i="12"/>
  <c r="Q584" i="12"/>
  <c r="F553" i="12"/>
  <c r="Q473" i="12"/>
  <c r="F618" i="12"/>
  <c r="R85" i="12"/>
  <c r="R121" i="12"/>
  <c r="R217" i="12"/>
  <c r="R48" i="12"/>
  <c r="Q67" i="12"/>
  <c r="R175" i="12"/>
  <c r="R107" i="12"/>
  <c r="Q139" i="12"/>
  <c r="G132" i="12"/>
  <c r="Q124" i="12"/>
  <c r="G209" i="12"/>
  <c r="R32" i="12"/>
  <c r="G85" i="12"/>
  <c r="Q165" i="12"/>
  <c r="R99" i="12"/>
  <c r="Q108" i="12"/>
  <c r="G84" i="12"/>
  <c r="R101" i="12"/>
  <c r="Q109" i="12"/>
  <c r="R191" i="12"/>
  <c r="Q107" i="12"/>
  <c r="G199" i="12"/>
  <c r="Q213" i="12"/>
  <c r="R137" i="12"/>
  <c r="R176" i="12"/>
  <c r="R159" i="12"/>
  <c r="E130" i="12"/>
  <c r="R147" i="12"/>
  <c r="F130" i="12"/>
  <c r="G130" i="12"/>
  <c r="R567" i="12"/>
  <c r="E23" i="12"/>
  <c r="R604" i="12"/>
  <c r="G23" i="12"/>
  <c r="R39" i="12"/>
  <c r="F122" i="12"/>
  <c r="F55" i="12"/>
  <c r="G193" i="12"/>
  <c r="G206" i="12"/>
  <c r="G107" i="12"/>
  <c r="R205" i="12"/>
  <c r="F67" i="12"/>
  <c r="E180" i="12"/>
  <c r="Q480" i="12"/>
  <c r="R638" i="12"/>
  <c r="Q613" i="12"/>
  <c r="Q597" i="12"/>
  <c r="Q464" i="12"/>
  <c r="Q599" i="12"/>
  <c r="E5844" i="12"/>
  <c r="R167" i="12"/>
  <c r="R210" i="12"/>
  <c r="R156" i="12"/>
  <c r="R34" i="12"/>
  <c r="Q52" i="12"/>
  <c r="Q188" i="12"/>
  <c r="R207" i="12"/>
  <c r="Q125" i="12"/>
  <c r="G103" i="12"/>
  <c r="Q111" i="12"/>
  <c r="G88" i="12"/>
  <c r="Q123" i="12"/>
  <c r="G41" i="12"/>
  <c r="R164" i="12"/>
  <c r="R90" i="12"/>
  <c r="Q204" i="12"/>
  <c r="G40" i="12"/>
  <c r="R70" i="12"/>
  <c r="R163" i="12"/>
  <c r="R88" i="12"/>
  <c r="Q203" i="12"/>
  <c r="G185" i="12"/>
  <c r="Q202" i="12"/>
  <c r="R125" i="12"/>
  <c r="R27" i="12"/>
  <c r="R199" i="12"/>
  <c r="R494" i="12"/>
  <c r="R95" i="12"/>
  <c r="F111" i="12"/>
  <c r="G52" i="12"/>
  <c r="R653" i="12"/>
  <c r="R605" i="12"/>
  <c r="R583" i="12"/>
  <c r="F164" i="12"/>
  <c r="R30" i="12"/>
  <c r="F105" i="12"/>
  <c r="F35" i="12"/>
  <c r="G189" i="12"/>
  <c r="G192" i="12"/>
  <c r="G205" i="12"/>
  <c r="R193" i="12"/>
  <c r="F48" i="12"/>
  <c r="E178" i="12"/>
  <c r="Q463" i="12"/>
  <c r="R537" i="12"/>
  <c r="F552" i="12"/>
  <c r="Q583" i="12"/>
  <c r="G603" i="12"/>
  <c r="Q539" i="12"/>
  <c r="G5843" i="12"/>
  <c r="R134" i="12"/>
  <c r="R196" i="12"/>
  <c r="R144" i="12"/>
  <c r="R22" i="12"/>
  <c r="Q34" i="12"/>
  <c r="Q173" i="12"/>
  <c r="R192" i="12"/>
  <c r="Q112" i="12"/>
  <c r="G89" i="12"/>
  <c r="Q207" i="12"/>
  <c r="G51" i="12"/>
  <c r="Q100" i="12"/>
  <c r="F66" i="12"/>
  <c r="R140" i="12"/>
  <c r="R79" i="12"/>
  <c r="Q99" i="12"/>
  <c r="F46" i="12"/>
  <c r="R174" i="12"/>
  <c r="R139" i="12"/>
  <c r="R78" i="12"/>
  <c r="Q191" i="12"/>
  <c r="G29" i="12"/>
  <c r="Q98" i="12"/>
  <c r="R211" i="12"/>
  <c r="R16" i="12"/>
  <c r="R76" i="12"/>
  <c r="R24" i="12"/>
  <c r="R146" i="12"/>
  <c r="F203" i="12"/>
  <c r="G39" i="12"/>
  <c r="R471" i="12"/>
  <c r="G64" i="12"/>
  <c r="R563" i="12"/>
  <c r="F145" i="12"/>
  <c r="R18" i="12"/>
  <c r="F193" i="12"/>
  <c r="F18" i="12"/>
  <c r="G184" i="12"/>
  <c r="G187" i="12"/>
  <c r="G101" i="12"/>
  <c r="R92" i="12"/>
  <c r="F31" i="12"/>
  <c r="E54" i="12"/>
  <c r="F658" i="12"/>
  <c r="R529" i="12"/>
  <c r="E582" i="12"/>
  <c r="Q568" i="12"/>
  <c r="G591" i="12"/>
  <c r="Q531" i="12"/>
  <c r="E5809" i="12"/>
  <c r="Q5809" i="12"/>
  <c r="F5761" i="12"/>
  <c r="R5761" i="12"/>
  <c r="F5810" i="12"/>
  <c r="R5810" i="12"/>
  <c r="E5821" i="12"/>
  <c r="Q5821" i="12"/>
  <c r="F5773" i="12"/>
  <c r="R5773" i="12"/>
  <c r="F5822" i="12"/>
  <c r="R5822" i="12"/>
  <c r="G5774" i="12"/>
  <c r="E464" i="12"/>
  <c r="G5847" i="12"/>
  <c r="E5799" i="12"/>
  <c r="Q5799" i="12"/>
  <c r="F5848" i="12"/>
  <c r="R5848" i="12"/>
  <c r="G5800" i="12"/>
  <c r="E5813" i="12"/>
  <c r="G5850" i="12"/>
  <c r="E5802" i="12"/>
  <c r="Q5802" i="12"/>
  <c r="E527" i="12"/>
  <c r="F478" i="12"/>
  <c r="F583" i="12"/>
  <c r="F5839" i="12"/>
  <c r="R5839" i="12"/>
  <c r="G5791" i="12"/>
  <c r="F5852" i="12"/>
  <c r="R5852" i="12"/>
  <c r="G5804" i="12"/>
  <c r="E618" i="12"/>
  <c r="G5841" i="12"/>
  <c r="E5793" i="12"/>
  <c r="Q5793" i="12"/>
  <c r="F5830" i="12"/>
  <c r="R5830" i="12"/>
  <c r="G5782" i="12"/>
  <c r="E472" i="12"/>
  <c r="G5855" i="12"/>
  <c r="G5856" i="12"/>
  <c r="E5808" i="12"/>
  <c r="Q5808" i="12"/>
  <c r="E628" i="12"/>
  <c r="F483" i="12"/>
  <c r="F589" i="12"/>
  <c r="E616" i="12"/>
  <c r="F456" i="12"/>
  <c r="F582" i="12"/>
  <c r="E475" i="12"/>
  <c r="F610" i="12"/>
  <c r="F584" i="12"/>
  <c r="G648" i="12"/>
  <c r="Q510" i="12"/>
  <c r="E518" i="12"/>
  <c r="F492" i="12"/>
  <c r="G465" i="12"/>
  <c r="E520" i="12"/>
  <c r="F493" i="12"/>
  <c r="G466" i="12"/>
  <c r="E496" i="12"/>
  <c r="F470" i="12"/>
  <c r="F602" i="12"/>
  <c r="E497" i="12"/>
  <c r="F471" i="12"/>
  <c r="F603" i="12"/>
  <c r="G552" i="12"/>
  <c r="Q624" i="12"/>
  <c r="R472" i="12"/>
  <c r="E498" i="12"/>
  <c r="F472" i="12"/>
  <c r="F604" i="12"/>
  <c r="G553" i="12"/>
  <c r="Q625" i="12"/>
  <c r="E485" i="12"/>
  <c r="F459" i="12"/>
  <c r="F591" i="12"/>
  <c r="Q5777" i="12"/>
  <c r="E580" i="12"/>
  <c r="F550" i="12"/>
  <c r="R5855" i="12"/>
  <c r="E651" i="12"/>
  <c r="F630" i="12"/>
  <c r="G507" i="12"/>
  <c r="Q610" i="12"/>
  <c r="E490" i="12"/>
  <c r="F464" i="12"/>
  <c r="F596" i="12"/>
  <c r="G547" i="12"/>
  <c r="E5833" i="12"/>
  <c r="Q5833" i="12"/>
  <c r="F5785" i="12"/>
  <c r="R5785" i="12"/>
  <c r="F5834" i="12"/>
  <c r="R5834" i="12"/>
  <c r="G5786" i="12"/>
  <c r="E5811" i="12"/>
  <c r="Q5811" i="12"/>
  <c r="F5763" i="12"/>
  <c r="R5763" i="12"/>
  <c r="G5812" i="12"/>
  <c r="E5764" i="12"/>
  <c r="Q5764" i="12"/>
  <c r="E5814" i="12"/>
  <c r="Q5814" i="12"/>
  <c r="F5766" i="12"/>
  <c r="R5766" i="12"/>
  <c r="E535" i="12"/>
  <c r="F489" i="12"/>
  <c r="F595" i="12"/>
  <c r="F5851" i="12"/>
  <c r="R5851" i="12"/>
  <c r="G5803" i="12"/>
  <c r="G5816" i="12"/>
  <c r="E5768" i="12"/>
  <c r="Q5768" i="12"/>
  <c r="E502" i="12"/>
  <c r="G5853" i="12"/>
  <c r="E5805" i="12"/>
  <c r="Q5805" i="12"/>
  <c r="F5842" i="12"/>
  <c r="R5842" i="12"/>
  <c r="G5794" i="12"/>
  <c r="E5819" i="12"/>
  <c r="E5820" i="12"/>
  <c r="Q5820" i="12"/>
  <c r="F5772" i="12"/>
  <c r="R5772" i="12"/>
  <c r="E540" i="12"/>
  <c r="F494" i="12"/>
  <c r="F601" i="12"/>
  <c r="E5845" i="12"/>
  <c r="R5833" i="12"/>
  <c r="Q5773" i="12"/>
  <c r="F5846" i="12"/>
  <c r="E5786" i="12"/>
  <c r="R5762" i="12"/>
  <c r="G5811" i="12"/>
  <c r="E5787" i="12"/>
  <c r="R5787" i="12"/>
  <c r="Q5812" i="12"/>
  <c r="F5788" i="12"/>
  <c r="E458" i="12"/>
  <c r="G5838" i="12"/>
  <c r="F5790" i="12"/>
  <c r="E612" i="12"/>
  <c r="E583" i="12"/>
  <c r="F548" i="12"/>
  <c r="F5827" i="12"/>
  <c r="E5779" i="12"/>
  <c r="E5816" i="12"/>
  <c r="Q5840" i="12"/>
  <c r="G5768" i="12"/>
  <c r="E617" i="12"/>
  <c r="Q5829" i="12"/>
  <c r="F5805" i="12"/>
  <c r="E5818" i="12"/>
  <c r="Q5842" i="12"/>
  <c r="G5770" i="12"/>
  <c r="E5843" i="12"/>
  <c r="F5820" i="12"/>
  <c r="R5844" i="12"/>
  <c r="Q5772" i="12"/>
  <c r="E626" i="12"/>
  <c r="F516" i="12"/>
  <c r="G483" i="12"/>
  <c r="E640" i="12"/>
  <c r="F534" i="12"/>
  <c r="E5783" i="12"/>
  <c r="E572" i="12"/>
  <c r="F655" i="12"/>
  <c r="G636" i="12"/>
  <c r="Q519" i="12"/>
  <c r="E539" i="12"/>
  <c r="F526" i="12"/>
  <c r="R5819" i="12"/>
  <c r="E560" i="12"/>
  <c r="F546" i="12"/>
  <c r="E5801" i="12"/>
  <c r="E575" i="12"/>
  <c r="F558" i="12"/>
  <c r="E613" i="12"/>
  <c r="F613" i="12"/>
  <c r="G458" i="12"/>
  <c r="G575" i="12"/>
  <c r="Q640" i="12"/>
  <c r="Q5813" i="12"/>
  <c r="E647" i="12"/>
  <c r="F541" i="12"/>
  <c r="G625" i="12"/>
  <c r="Q482" i="12"/>
  <c r="Q5771" i="12"/>
  <c r="E593" i="12"/>
  <c r="F576" i="12"/>
  <c r="R5783" i="12"/>
  <c r="E658" i="12"/>
  <c r="F592" i="12"/>
  <c r="R5789" i="12"/>
  <c r="E607" i="12"/>
  <c r="F593" i="12"/>
  <c r="G655" i="12"/>
  <c r="F5795" i="12"/>
  <c r="E584" i="12"/>
  <c r="F567" i="12"/>
  <c r="G646" i="12"/>
  <c r="Q623" i="12"/>
  <c r="G5849" i="12"/>
  <c r="Q486" i="12"/>
  <c r="R615" i="12"/>
  <c r="E638" i="12"/>
  <c r="Q619" i="12"/>
  <c r="R485" i="12"/>
  <c r="G521" i="12"/>
  <c r="Q631" i="12"/>
  <c r="R509" i="12"/>
  <c r="G645" i="12"/>
  <c r="Q655" i="12"/>
  <c r="R534" i="12"/>
  <c r="F5809" i="12"/>
  <c r="R5845" i="12"/>
  <c r="Q5785" i="12"/>
  <c r="G5810" i="12"/>
  <c r="E5798" i="12"/>
  <c r="R5774" i="12"/>
  <c r="G5823" i="12"/>
  <c r="F5775" i="12"/>
  <c r="R5799" i="12"/>
  <c r="Q5824" i="12"/>
  <c r="F5800" i="12"/>
  <c r="E466" i="12"/>
  <c r="Q5826" i="12"/>
  <c r="F5802" i="12"/>
  <c r="E468" i="12"/>
  <c r="E595" i="12"/>
  <c r="F559" i="12"/>
  <c r="G5815" i="12"/>
  <c r="E5791" i="12"/>
  <c r="E5828" i="12"/>
  <c r="Q5852" i="12"/>
  <c r="G5780" i="12"/>
  <c r="E5817" i="12"/>
  <c r="Q5841" i="12"/>
  <c r="G5769" i="12"/>
  <c r="E5830" i="12"/>
  <c r="Q5854" i="12"/>
  <c r="G5806" i="12"/>
  <c r="E5855" i="12"/>
  <c r="F5832" i="12"/>
  <c r="R5856" i="12"/>
  <c r="Q5784" i="12"/>
  <c r="E642" i="12"/>
  <c r="F626" i="12"/>
  <c r="E5825" i="12"/>
  <c r="E652" i="12"/>
  <c r="F638" i="12"/>
  <c r="F5807" i="12"/>
  <c r="E586" i="12"/>
  <c r="F569" i="12"/>
  <c r="G548" i="12"/>
  <c r="Q527" i="12"/>
  <c r="E643" i="12"/>
  <c r="F537" i="12"/>
  <c r="E5795" i="12"/>
  <c r="E574" i="12"/>
  <c r="F557" i="12"/>
  <c r="G5777" i="12"/>
  <c r="E590" i="12"/>
  <c r="F573" i="12"/>
  <c r="E481" i="12"/>
  <c r="F482" i="12"/>
  <c r="G469" i="12"/>
  <c r="G587" i="12"/>
  <c r="Q543" i="12"/>
  <c r="R5837" i="12"/>
  <c r="E550" i="12"/>
  <c r="F645" i="12"/>
  <c r="G532" i="12"/>
  <c r="Q493" i="12"/>
  <c r="R5779" i="12"/>
  <c r="E606" i="12"/>
  <c r="F605" i="12"/>
  <c r="E467" i="12"/>
  <c r="F460" i="12"/>
  <c r="F656" i="12"/>
  <c r="E469" i="12"/>
  <c r="F461" i="12"/>
  <c r="F606" i="12"/>
  <c r="G567" i="12"/>
  <c r="Q5795" i="12"/>
  <c r="E598" i="12"/>
  <c r="F581" i="12"/>
  <c r="G557" i="12"/>
  <c r="Q525" i="12"/>
  <c r="E534" i="12"/>
  <c r="Q506" i="12"/>
  <c r="R484" i="12"/>
  <c r="F627" i="12"/>
  <c r="Q521" i="12"/>
  <c r="R497" i="12"/>
  <c r="G534" i="12"/>
  <c r="Q637" i="12"/>
  <c r="R623" i="12"/>
  <c r="G554" i="12"/>
  <c r="Q570" i="12"/>
  <c r="R635" i="12"/>
  <c r="F5821" i="12"/>
  <c r="E5761" i="12"/>
  <c r="Q5797" i="12"/>
  <c r="G5822" i="12"/>
  <c r="F5762" i="12"/>
  <c r="R5786" i="12"/>
  <c r="G5835" i="12"/>
  <c r="F5787" i="12"/>
  <c r="E5812" i="12"/>
  <c r="Q5836" i="12"/>
  <c r="G5764" i="12"/>
  <c r="E476" i="12"/>
  <c r="Q5838" i="12"/>
  <c r="G5766" i="12"/>
  <c r="E478" i="12"/>
  <c r="E657" i="12"/>
  <c r="F571" i="12"/>
  <c r="G5827" i="12"/>
  <c r="E5803" i="12"/>
  <c r="E5840" i="12"/>
  <c r="R5816" i="12"/>
  <c r="G5792" i="12"/>
  <c r="E5829" i="12"/>
  <c r="Q5853" i="12"/>
  <c r="G5781" i="12"/>
  <c r="E5842" i="12"/>
  <c r="R5818" i="12"/>
  <c r="Q5770" i="12"/>
  <c r="F5819" i="12"/>
  <c r="F5844" i="12"/>
  <c r="E5772" i="12"/>
  <c r="Q5796" i="12"/>
  <c r="E545" i="12"/>
  <c r="F628" i="12"/>
  <c r="Q5849" i="12"/>
  <c r="E556" i="12"/>
  <c r="F543" i="12"/>
  <c r="Q5803" i="12"/>
  <c r="E600" i="12"/>
  <c r="F598" i="12"/>
  <c r="G559" i="12"/>
  <c r="E5849" i="12"/>
  <c r="E653" i="12"/>
  <c r="F640" i="12"/>
  <c r="G5771" i="12"/>
  <c r="E588" i="12"/>
  <c r="F572" i="12"/>
  <c r="R5767" i="12"/>
  <c r="E604" i="12"/>
  <c r="F587" i="12"/>
  <c r="E511" i="12"/>
  <c r="F496" i="12"/>
  <c r="G480" i="12"/>
  <c r="G599" i="12"/>
  <c r="Q552" i="12"/>
  <c r="F5765" i="12"/>
  <c r="E563" i="12"/>
  <c r="F654" i="12"/>
  <c r="G632" i="12"/>
  <c r="Q505" i="12"/>
  <c r="E465" i="12"/>
  <c r="F473" i="12"/>
  <c r="G613" i="12"/>
  <c r="E486" i="12"/>
  <c r="F474" i="12"/>
  <c r="G614" i="12"/>
  <c r="E487" i="12"/>
  <c r="F616" i="12"/>
  <c r="G459" i="12"/>
  <c r="G579" i="12"/>
  <c r="R5795" i="12"/>
  <c r="E609" i="12"/>
  <c r="F607" i="12"/>
  <c r="G569" i="12"/>
  <c r="Q533" i="12"/>
  <c r="F514" i="12"/>
  <c r="Q520" i="12"/>
  <c r="R496" i="12"/>
  <c r="G497" i="12"/>
  <c r="Q630" i="12"/>
  <c r="R508" i="12"/>
  <c r="G643" i="12"/>
  <c r="Q544" i="12"/>
  <c r="R525" i="12"/>
  <c r="G573" i="12"/>
  <c r="F5833" i="12"/>
  <c r="E5773" i="12"/>
  <c r="R5797" i="12"/>
  <c r="G5834" i="12"/>
  <c r="F5774" i="12"/>
  <c r="R5798" i="12"/>
  <c r="Q5823" i="12"/>
  <c r="F5799" i="12"/>
  <c r="E5824" i="12"/>
  <c r="Q5848" i="12"/>
  <c r="G5776" i="12"/>
  <c r="E5826" i="12"/>
  <c r="Q5850" i="12"/>
  <c r="G5778" i="12"/>
  <c r="E489" i="12"/>
  <c r="F612" i="12"/>
  <c r="F657" i="12"/>
  <c r="G5839" i="12"/>
  <c r="F5767" i="12"/>
  <c r="E5852" i="12"/>
  <c r="R5828" i="12"/>
  <c r="Q5780" i="12"/>
  <c r="E5841" i="12"/>
  <c r="R5817" i="12"/>
  <c r="G5793" i="12"/>
  <c r="E5854" i="12"/>
  <c r="R5854" i="12"/>
  <c r="Q5782" i="12"/>
  <c r="F5831" i="12"/>
  <c r="F5856" i="12"/>
  <c r="E5784" i="12"/>
  <c r="R5784" i="12"/>
  <c r="E554" i="12"/>
  <c r="F540" i="12"/>
  <c r="E5777" i="12"/>
  <c r="E570" i="12"/>
  <c r="F555" i="12"/>
  <c r="R5803" i="12"/>
  <c r="F466" i="12"/>
  <c r="F609" i="12"/>
  <c r="G571" i="12"/>
  <c r="R5813" i="12"/>
  <c r="E558" i="12"/>
  <c r="F5845" i="12"/>
  <c r="E5785" i="12"/>
  <c r="E456" i="12"/>
  <c r="G5846" i="12"/>
  <c r="F5786" i="12"/>
  <c r="E610" i="12"/>
  <c r="Q5835" i="12"/>
  <c r="G5763" i="12"/>
  <c r="E5836" i="12"/>
  <c r="R5812" i="12"/>
  <c r="G5788" i="12"/>
  <c r="E5838" i="12"/>
  <c r="R5814" i="12"/>
  <c r="G5790" i="12"/>
  <c r="E500" i="12"/>
  <c r="F468" i="12"/>
  <c r="G612" i="12"/>
  <c r="G5851" i="12"/>
  <c r="F5779" i="12"/>
  <c r="F5816" i="12"/>
  <c r="R5840" i="12"/>
  <c r="Q5792" i="12"/>
  <c r="E5853" i="12"/>
  <c r="R5829" i="12"/>
  <c r="G5805" i="12"/>
  <c r="F5818" i="12"/>
  <c r="E5770" i="12"/>
  <c r="Q5794" i="12"/>
  <c r="F5843" i="12"/>
  <c r="G5820" i="12"/>
  <c r="E5796" i="12"/>
  <c r="R5796" i="12"/>
  <c r="E565" i="12"/>
  <c r="F642" i="12"/>
  <c r="F5801" i="12"/>
  <c r="E585" i="12"/>
  <c r="F568" i="12"/>
  <c r="E492" i="12"/>
  <c r="F479" i="12"/>
  <c r="G464" i="12"/>
  <c r="G583" i="12"/>
  <c r="E5789" i="12"/>
  <c r="E573" i="12"/>
  <c r="F556" i="12"/>
  <c r="E457" i="12"/>
  <c r="F458" i="12"/>
  <c r="F600" i="12"/>
  <c r="E480" i="12"/>
  <c r="F481" i="12"/>
  <c r="G467" i="12"/>
  <c r="E532" i="12"/>
  <c r="F520" i="12"/>
  <c r="G504" i="12"/>
  <c r="Q460" i="12"/>
  <c r="Q575" i="12"/>
  <c r="Q5765" i="12"/>
  <c r="E592" i="12"/>
  <c r="F575" i="12"/>
  <c r="G544" i="12"/>
  <c r="G5809" i="12"/>
  <c r="E5797" i="12"/>
  <c r="E463" i="12"/>
  <c r="Q5810" i="12"/>
  <c r="F5798" i="12"/>
  <c r="E5823" i="12"/>
  <c r="Q5847" i="12"/>
  <c r="G5775" i="12"/>
  <c r="E5848" i="12"/>
  <c r="R5824" i="12"/>
  <c r="Q5776" i="12"/>
  <c r="E5850" i="12"/>
  <c r="R5826" i="12"/>
  <c r="G5802" i="12"/>
  <c r="E510" i="12"/>
  <c r="F500" i="12"/>
  <c r="G468" i="12"/>
  <c r="Q5815" i="12"/>
  <c r="F5791" i="12"/>
  <c r="F5828" i="12"/>
  <c r="E5780" i="12"/>
  <c r="Q5804" i="12"/>
  <c r="F5817" i="12"/>
  <c r="R5841" i="12"/>
  <c r="Q5769" i="12"/>
  <c r="F5854" i="12"/>
  <c r="E5782" i="12"/>
  <c r="Q5806" i="12"/>
  <c r="F5855" i="12"/>
  <c r="G5832" i="12"/>
  <c r="F5784" i="12"/>
  <c r="R5808" i="12"/>
  <c r="E577" i="12"/>
  <c r="F545" i="12"/>
  <c r="Q5801" i="12"/>
  <c r="E599" i="12"/>
  <c r="F597" i="12"/>
  <c r="E507" i="12"/>
  <c r="F491" i="12"/>
  <c r="G476" i="12"/>
  <c r="G595" i="12"/>
  <c r="G5765" i="12"/>
  <c r="E587" i="12"/>
  <c r="F570" i="12"/>
  <c r="E479" i="12"/>
  <c r="F469" i="12"/>
  <c r="G610" i="12"/>
  <c r="E620" i="12"/>
  <c r="F495" i="12"/>
  <c r="G617" i="12"/>
  <c r="E542" i="12"/>
  <c r="F530" i="12"/>
  <c r="G514" i="12"/>
  <c r="Q472" i="12"/>
  <c r="Q587" i="12"/>
  <c r="R5777" i="12"/>
  <c r="E656" i="12"/>
  <c r="F590" i="12"/>
  <c r="G564" i="12"/>
  <c r="Q632" i="12"/>
  <c r="E625" i="12"/>
  <c r="F511" i="12"/>
  <c r="G494" i="12"/>
  <c r="E627" i="12"/>
  <c r="F512" i="12"/>
  <c r="G5821" i="12"/>
  <c r="F5797" i="12"/>
  <c r="E474" i="12"/>
  <c r="Q5822" i="12"/>
  <c r="G5762" i="12"/>
  <c r="E5835" i="12"/>
  <c r="R5811" i="12"/>
  <c r="G5787" i="12"/>
  <c r="F5812" i="12"/>
  <c r="R5836" i="12"/>
  <c r="Q5788" i="12"/>
  <c r="F5814" i="12"/>
  <c r="R5838" i="12"/>
  <c r="Q5766" i="12"/>
  <c r="E519" i="12"/>
  <c r="F510" i="12"/>
  <c r="G478" i="12"/>
  <c r="Q5827" i="12"/>
  <c r="F5803" i="12"/>
  <c r="F5840" i="12"/>
  <c r="E5792" i="12"/>
  <c r="R5768" i="12"/>
  <c r="F5829" i="12"/>
  <c r="R5853" i="12"/>
  <c r="Q5781" i="12"/>
  <c r="G5818" i="12"/>
  <c r="E5794" i="12"/>
  <c r="R5770" i="12"/>
  <c r="G5819" i="12"/>
  <c r="G5844" i="12"/>
  <c r="F5796" i="12"/>
  <c r="E462" i="12"/>
  <c r="E589" i="12"/>
  <c r="F554" i="12"/>
  <c r="R5801" i="12"/>
  <c r="F465" i="12"/>
  <c r="F608" i="12"/>
  <c r="E623" i="12"/>
  <c r="F505" i="12"/>
  <c r="G489" i="12"/>
  <c r="G657" i="12"/>
  <c r="Q5807" i="12"/>
  <c r="E602" i="12"/>
  <c r="F585" i="12"/>
  <c r="E495" i="12"/>
  <c r="F480" i="12"/>
  <c r="G479" i="12"/>
  <c r="E521" i="12"/>
  <c r="F508" i="12"/>
  <c r="G5833" i="12"/>
  <c r="E5822" i="12"/>
  <c r="Q5798" i="12"/>
  <c r="Q5763" i="12"/>
  <c r="F5764" i="12"/>
  <c r="R5850" i="12"/>
  <c r="E548" i="12"/>
  <c r="F5815" i="12"/>
  <c r="G5840" i="12"/>
  <c r="E614" i="12"/>
  <c r="R5769" i="12"/>
  <c r="F5782" i="12"/>
  <c r="E5856" i="12"/>
  <c r="E483" i="12"/>
  <c r="G462" i="12"/>
  <c r="G463" i="12"/>
  <c r="F536" i="12"/>
  <c r="Q500" i="12"/>
  <c r="F599" i="12"/>
  <c r="F507" i="12"/>
  <c r="E531" i="12"/>
  <c r="G491" i="12"/>
  <c r="E605" i="12"/>
  <c r="G640" i="12"/>
  <c r="Q608" i="12"/>
  <c r="E578" i="12"/>
  <c r="G505" i="12"/>
  <c r="G5813" i="12"/>
  <c r="E579" i="12"/>
  <c r="G5825" i="12"/>
  <c r="E594" i="12"/>
  <c r="G619" i="12"/>
  <c r="E567" i="12"/>
  <c r="G473" i="12"/>
  <c r="Q616" i="12"/>
  <c r="E544" i="12"/>
  <c r="G461" i="12"/>
  <c r="Q458" i="12"/>
  <c r="Q593" i="12"/>
  <c r="Q629" i="12"/>
  <c r="R630" i="12"/>
  <c r="G607" i="12"/>
  <c r="R622" i="12"/>
  <c r="G659" i="12"/>
  <c r="R616" i="12"/>
  <c r="G594" i="12"/>
  <c r="R464" i="12"/>
  <c r="R594" i="12"/>
  <c r="E206" i="12"/>
  <c r="F179" i="12"/>
  <c r="G170" i="12"/>
  <c r="Q491" i="12"/>
  <c r="R476" i="12"/>
  <c r="G508" i="12"/>
  <c r="Q536" i="12"/>
  <c r="R511" i="12"/>
  <c r="E172" i="12"/>
  <c r="E119" i="12"/>
  <c r="F87" i="12"/>
  <c r="G38" i="12"/>
  <c r="G143" i="12"/>
  <c r="G598" i="12"/>
  <c r="Q602" i="12"/>
  <c r="R550" i="12"/>
  <c r="E80" i="12"/>
  <c r="F29" i="12"/>
  <c r="F132" i="12"/>
  <c r="G560" i="12"/>
  <c r="Q574" i="12"/>
  <c r="R639" i="12"/>
  <c r="Q462" i="12"/>
  <c r="R612" i="12"/>
  <c r="G516" i="12"/>
  <c r="Q541" i="12"/>
  <c r="R515" i="12"/>
  <c r="E20" i="12"/>
  <c r="E123" i="12"/>
  <c r="F91" i="12"/>
  <c r="E524" i="12"/>
  <c r="Q503" i="12"/>
  <c r="R483" i="12"/>
  <c r="R590" i="12"/>
  <c r="E202" i="12"/>
  <c r="F178" i="12"/>
  <c r="G12" i="12"/>
  <c r="G114" i="12"/>
  <c r="G5845" i="12"/>
  <c r="E5834" i="12"/>
  <c r="E5847" i="12"/>
  <c r="Q5775" i="12"/>
  <c r="F5776" i="12"/>
  <c r="E5766" i="12"/>
  <c r="E559" i="12"/>
  <c r="Q5839" i="12"/>
  <c r="G5852" i="12"/>
  <c r="E470" i="12"/>
  <c r="R5781" i="12"/>
  <c r="F5794" i="12"/>
  <c r="Q5832" i="12"/>
  <c r="E494" i="12"/>
  <c r="G615" i="12"/>
  <c r="G475" i="12"/>
  <c r="F639" i="12"/>
  <c r="R5807" i="12"/>
  <c r="G456" i="12"/>
  <c r="F623" i="12"/>
  <c r="E541" i="12"/>
  <c r="F5837" i="12"/>
  <c r="F509" i="12"/>
  <c r="G543" i="12"/>
  <c r="R460" i="12"/>
  <c r="F614" i="12"/>
  <c r="G515" i="12"/>
  <c r="Q5819" i="12"/>
  <c r="F485" i="12"/>
  <c r="Q5825" i="12"/>
  <c r="F486" i="12"/>
  <c r="G5837" i="12"/>
  <c r="E581" i="12"/>
  <c r="G485" i="12"/>
  <c r="Q485" i="12"/>
  <c r="E655" i="12"/>
  <c r="G616" i="12"/>
  <c r="Q466" i="12"/>
  <c r="Q605" i="12"/>
  <c r="Q635" i="12"/>
  <c r="R542" i="12"/>
  <c r="Q470" i="12"/>
  <c r="R524" i="12"/>
  <c r="Q456" i="12"/>
  <c r="R486" i="12"/>
  <c r="Q457" i="12"/>
  <c r="R475" i="12"/>
  <c r="R656" i="12"/>
  <c r="E213" i="12"/>
  <c r="F77" i="12"/>
  <c r="E568" i="12"/>
  <c r="Q511" i="12"/>
  <c r="R488" i="12"/>
  <c r="G627" i="12"/>
  <c r="Q642" i="12"/>
  <c r="R520" i="12"/>
  <c r="E28" i="12"/>
  <c r="E131" i="12"/>
  <c r="F95" i="12"/>
  <c r="G49" i="12"/>
  <c r="G155" i="12"/>
  <c r="Q614" i="12"/>
  <c r="R457" i="12"/>
  <c r="R561" i="12"/>
  <c r="E88" i="12"/>
  <c r="F176" i="12"/>
  <c r="F144" i="12"/>
  <c r="G580" i="12"/>
  <c r="Q589" i="12"/>
  <c r="R651" i="12"/>
  <c r="Q617" i="12"/>
  <c r="R469" i="12"/>
  <c r="G529" i="12"/>
  <c r="Q647" i="12"/>
  <c r="R625" i="12"/>
  <c r="E32" i="12"/>
  <c r="E135" i="12"/>
  <c r="F191" i="12"/>
  <c r="F502" i="12"/>
  <c r="Q518" i="12"/>
  <c r="R495" i="12"/>
  <c r="R602" i="12"/>
  <c r="E211" i="12"/>
  <c r="F180" i="12"/>
  <c r="G22" i="12"/>
  <c r="Q5845" i="12"/>
  <c r="E5846" i="12"/>
  <c r="F5811" i="12"/>
  <c r="Q5787" i="12"/>
  <c r="Q5800" i="12"/>
  <c r="E5778" i="12"/>
  <c r="E571" i="12"/>
  <c r="Q5851" i="12"/>
  <c r="Q5816" i="12"/>
  <c r="F5841" i="12"/>
  <c r="R5793" i="12"/>
  <c r="F5806" i="12"/>
  <c r="Q5844" i="12"/>
  <c r="E506" i="12"/>
  <c r="E491" i="12"/>
  <c r="G488" i="12"/>
  <c r="F544" i="12"/>
  <c r="E477" i="12"/>
  <c r="G477" i="12"/>
  <c r="F528" i="12"/>
  <c r="E645" i="12"/>
  <c r="R5831" i="12"/>
  <c r="F632" i="12"/>
  <c r="G563" i="12"/>
  <c r="R481" i="12"/>
  <c r="F484" i="12"/>
  <c r="G641" i="12"/>
  <c r="R5843" i="12"/>
  <c r="F498" i="12"/>
  <c r="R5849" i="12"/>
  <c r="F499" i="12"/>
  <c r="Q5831" i="12"/>
  <c r="E596" i="12"/>
  <c r="G496" i="12"/>
  <c r="Q496" i="12"/>
  <c r="E569" i="12"/>
  <c r="G487" i="12"/>
  <c r="Q476" i="12"/>
  <c r="R458" i="12"/>
  <c r="Q650" i="12"/>
  <c r="R644" i="12"/>
  <c r="Q488" i="12"/>
  <c r="R631" i="12"/>
  <c r="Q471" i="12"/>
  <c r="R498" i="12"/>
  <c r="Q615" i="12"/>
  <c r="R487" i="12"/>
  <c r="E170" i="12"/>
  <c r="E117" i="12"/>
  <c r="F85" i="12"/>
  <c r="F650" i="12"/>
  <c r="Q627" i="12"/>
  <c r="R500" i="12"/>
  <c r="G538" i="12"/>
  <c r="Q546" i="12"/>
  <c r="R528" i="12"/>
  <c r="E38" i="12"/>
  <c r="E143" i="12"/>
  <c r="F196" i="12"/>
  <c r="G60" i="12"/>
  <c r="G165" i="12"/>
  <c r="Q477" i="12"/>
  <c r="R467" i="12"/>
  <c r="R573" i="12"/>
  <c r="E96" i="12"/>
  <c r="F177" i="12"/>
  <c r="F156" i="12"/>
  <c r="G601" i="12"/>
  <c r="Q603" i="12"/>
  <c r="E488" i="12"/>
  <c r="Q499" i="12"/>
  <c r="R617" i="12"/>
  <c r="G635" i="12"/>
  <c r="Q549" i="12"/>
  <c r="R532" i="12"/>
  <c r="E41" i="12"/>
  <c r="E147" i="12"/>
  <c r="F200" i="12"/>
  <c r="G474" i="12"/>
  <c r="Q628" i="12"/>
  <c r="R619" i="12"/>
  <c r="E12" i="12"/>
  <c r="E114" i="12"/>
  <c r="F186" i="12"/>
  <c r="G33" i="12"/>
  <c r="R5809" i="12"/>
  <c r="Q5834" i="12"/>
  <c r="F5823" i="12"/>
  <c r="R5775" i="12"/>
  <c r="R5764" i="12"/>
  <c r="E5790" i="12"/>
  <c r="F519" i="12"/>
  <c r="R5815" i="12"/>
  <c r="Q5828" i="12"/>
  <c r="F5853" i="12"/>
  <c r="R5805" i="12"/>
  <c r="R5782" i="12"/>
  <c r="Q5856" i="12"/>
  <c r="E516" i="12"/>
  <c r="E619" i="12"/>
  <c r="E5837" i="12"/>
  <c r="G500" i="12"/>
  <c r="E493" i="12"/>
  <c r="G490" i="12"/>
  <c r="F538" i="12"/>
  <c r="E654" i="12"/>
  <c r="E5807" i="12"/>
  <c r="F644" i="12"/>
  <c r="G608" i="12"/>
  <c r="R492" i="12"/>
  <c r="F497" i="12"/>
  <c r="G576" i="12"/>
  <c r="F5771" i="12"/>
  <c r="F522" i="12"/>
  <c r="F5777" i="12"/>
  <c r="F624" i="12"/>
  <c r="F5783" i="12"/>
  <c r="F487" i="12"/>
  <c r="G517" i="12"/>
  <c r="Q507" i="12"/>
  <c r="F476" i="12"/>
  <c r="G498" i="12"/>
  <c r="Q487" i="12"/>
  <c r="G486" i="12"/>
  <c r="Q553" i="12"/>
  <c r="R546" i="12"/>
  <c r="Q636" i="12"/>
  <c r="R633" i="12"/>
  <c r="Q490" i="12"/>
  <c r="R533" i="12"/>
  <c r="Q618" i="12"/>
  <c r="R499" i="12"/>
  <c r="E26" i="12"/>
  <c r="E129" i="12"/>
  <c r="F93" i="12"/>
  <c r="G503" i="12"/>
  <c r="Q535" i="12"/>
  <c r="R510" i="12"/>
  <c r="G649" i="12"/>
  <c r="Q558" i="12"/>
  <c r="R536" i="12"/>
  <c r="E49" i="12"/>
  <c r="E155" i="12"/>
  <c r="F208" i="12"/>
  <c r="G70" i="12"/>
  <c r="R5791" i="12"/>
  <c r="Q495" i="12"/>
  <c r="R478" i="12"/>
  <c r="R585" i="12"/>
  <c r="E197" i="12"/>
  <c r="F61" i="12"/>
  <c r="F217" i="12"/>
  <c r="Q459" i="12"/>
  <c r="R611" i="12"/>
  <c r="F463" i="12"/>
  <c r="Q621" i="12"/>
  <c r="R491" i="12"/>
  <c r="G652" i="12"/>
  <c r="Q562" i="12"/>
  <c r="R632" i="12"/>
  <c r="E52" i="12"/>
  <c r="E159" i="12"/>
  <c r="F103" i="12"/>
  <c r="G622" i="12"/>
  <c r="Q633" i="12"/>
  <c r="R621" i="12"/>
  <c r="E22" i="12"/>
  <c r="E125" i="12"/>
  <c r="F188" i="12"/>
  <c r="G43" i="12"/>
  <c r="R5821" i="12"/>
  <c r="Q5846" i="12"/>
  <c r="F5835" i="12"/>
  <c r="F5824" i="12"/>
  <c r="R5776" i="12"/>
  <c r="F5778" i="12"/>
  <c r="F527" i="12"/>
  <c r="R5827" i="12"/>
  <c r="E5804" i="12"/>
  <c r="G5817" i="12"/>
  <c r="E459" i="12"/>
  <c r="R5794" i="12"/>
  <c r="R5820" i="12"/>
  <c r="E601" i="12"/>
  <c r="E622" i="12"/>
  <c r="Q5855" i="12"/>
  <c r="G510" i="12"/>
  <c r="E508" i="12"/>
  <c r="F5813" i="12"/>
  <c r="F641" i="12"/>
  <c r="E561" i="12"/>
  <c r="G5783" i="12"/>
  <c r="F547" i="12"/>
  <c r="Q481" i="12"/>
  <c r="F5849" i="12"/>
  <c r="F620" i="12"/>
  <c r="G588" i="12"/>
  <c r="G5795" i="12"/>
  <c r="F532" i="12"/>
  <c r="G5801" i="12"/>
  <c r="F629" i="12"/>
  <c r="G5807" i="12"/>
  <c r="F501" i="12"/>
  <c r="G523" i="12"/>
  <c r="Q5843" i="12"/>
  <c r="F490" i="12"/>
  <c r="G509" i="12"/>
  <c r="Q498" i="12"/>
  <c r="G518" i="12"/>
  <c r="Q566" i="12"/>
  <c r="R655" i="12"/>
  <c r="Q651" i="12"/>
  <c r="R645" i="12"/>
  <c r="Q508" i="12"/>
  <c r="R634" i="12"/>
  <c r="Q620" i="12"/>
  <c r="R620" i="12"/>
  <c r="E36" i="12"/>
  <c r="E141" i="12"/>
  <c r="F194" i="12"/>
  <c r="G626" i="12"/>
  <c r="Q639" i="12"/>
  <c r="R519" i="12"/>
  <c r="G556" i="12"/>
  <c r="Q572" i="12"/>
  <c r="R637" i="12"/>
  <c r="E60" i="12"/>
  <c r="E165" i="12"/>
  <c r="F108" i="12"/>
  <c r="G79" i="12"/>
  <c r="E597" i="12"/>
  <c r="Q513" i="12"/>
  <c r="R490" i="12"/>
  <c r="R597" i="12"/>
  <c r="E209" i="12"/>
  <c r="F71" i="12"/>
  <c r="G173" i="12"/>
  <c r="Q479" i="12"/>
  <c r="R468" i="12"/>
  <c r="F594" i="12"/>
  <c r="Q528" i="12"/>
  <c r="R504" i="12"/>
  <c r="G562" i="12"/>
  <c r="Q577" i="12"/>
  <c r="R641" i="12"/>
  <c r="E64" i="12"/>
  <c r="E168" i="12"/>
  <c r="F112" i="12"/>
  <c r="G628" i="12"/>
  <c r="Q649" i="12"/>
  <c r="G5761" i="12"/>
  <c r="R5846" i="12"/>
  <c r="F5847" i="12"/>
  <c r="F5836" i="12"/>
  <c r="R5788" i="12"/>
  <c r="Q5778" i="12"/>
  <c r="F535" i="12"/>
  <c r="E5767" i="12"/>
  <c r="F5768" i="12"/>
  <c r="G5829" i="12"/>
  <c r="G5830" i="12"/>
  <c r="R5806" i="12"/>
  <c r="R5832" i="12"/>
  <c r="E659" i="12"/>
  <c r="E526" i="12"/>
  <c r="E528" i="12"/>
  <c r="G519" i="12"/>
  <c r="E529" i="12"/>
  <c r="R5765" i="12"/>
  <c r="F586" i="12"/>
  <c r="F611" i="12"/>
  <c r="R5771" i="12"/>
  <c r="F560" i="12"/>
  <c r="Q492" i="12"/>
  <c r="G5789" i="12"/>
  <c r="F521" i="12"/>
  <c r="G600" i="12"/>
  <c r="E499" i="12"/>
  <c r="F542" i="12"/>
  <c r="E501" i="12"/>
  <c r="F633" i="12"/>
  <c r="Q5783" i="12"/>
  <c r="F513" i="12"/>
  <c r="G630" i="12"/>
  <c r="E5771" i="12"/>
  <c r="F503" i="12"/>
  <c r="G623" i="12"/>
  <c r="Q509" i="12"/>
  <c r="G629" i="12"/>
  <c r="Q580" i="12"/>
  <c r="Q5837" i="12"/>
  <c r="Q554" i="12"/>
  <c r="E5765" i="12"/>
  <c r="Q522" i="12"/>
  <c r="R646" i="12"/>
  <c r="Q626" i="12"/>
  <c r="R518" i="12"/>
  <c r="E47" i="12"/>
  <c r="E153" i="12"/>
  <c r="F206" i="12"/>
  <c r="G537" i="12"/>
  <c r="Q652" i="12"/>
  <c r="R527" i="12"/>
  <c r="G577" i="12"/>
  <c r="Q586" i="12"/>
  <c r="R649" i="12"/>
  <c r="E70" i="12"/>
  <c r="F172" i="12"/>
  <c r="F119" i="12"/>
  <c r="G87" i="12"/>
  <c r="F566" i="12"/>
  <c r="Q524" i="12"/>
  <c r="R502" i="12"/>
  <c r="R658" i="12"/>
  <c r="E109" i="12"/>
  <c r="F80" i="12"/>
  <c r="E471" i="12"/>
  <c r="Q497" i="12"/>
  <c r="R479" i="12"/>
  <c r="G513" i="12"/>
  <c r="Q540" i="12"/>
  <c r="R514" i="12"/>
  <c r="G584" i="12"/>
  <c r="Q591" i="12"/>
  <c r="R544" i="12"/>
  <c r="E74" i="12"/>
  <c r="F20" i="12"/>
  <c r="F123" i="12"/>
  <c r="G638" i="12"/>
  <c r="Q551" i="12"/>
  <c r="R629" i="12"/>
  <c r="E43" i="12"/>
  <c r="E149" i="12"/>
  <c r="F202" i="12"/>
  <c r="G178" i="12"/>
  <c r="G5773" i="12"/>
  <c r="E5762" i="12"/>
  <c r="R5823" i="12"/>
  <c r="G5824" i="12"/>
  <c r="R5800" i="12"/>
  <c r="Q5790" i="12"/>
  <c r="F636" i="12"/>
  <c r="G5767" i="12"/>
  <c r="F5780" i="12"/>
  <c r="Q5817" i="12"/>
  <c r="G5842" i="12"/>
  <c r="E460" i="12"/>
  <c r="F5808" i="12"/>
  <c r="F462" i="12"/>
  <c r="E537" i="12"/>
  <c r="E538" i="12"/>
  <c r="G527" i="12"/>
  <c r="F457" i="12"/>
  <c r="E509" i="12"/>
  <c r="G618" i="12"/>
  <c r="F518" i="12"/>
  <c r="E522" i="12"/>
  <c r="F574" i="12"/>
  <c r="Q504" i="12"/>
  <c r="E461" i="12"/>
  <c r="F531" i="12"/>
  <c r="G609" i="12"/>
  <c r="E513" i="12"/>
  <c r="F646" i="12"/>
  <c r="E514" i="12"/>
  <c r="F647" i="12"/>
  <c r="E503" i="12"/>
  <c r="F625" i="12"/>
  <c r="G542" i="12"/>
  <c r="E473" i="12"/>
  <c r="F515" i="12"/>
  <c r="G525" i="12"/>
  <c r="Q634" i="12"/>
  <c r="G639" i="12"/>
  <c r="Q595" i="12"/>
  <c r="G520" i="12"/>
  <c r="Q567" i="12"/>
  <c r="E543" i="12"/>
  <c r="Q555" i="12"/>
  <c r="F5789" i="12"/>
  <c r="Q534" i="12"/>
  <c r="R526" i="12"/>
  <c r="E58" i="12"/>
  <c r="E215" i="12"/>
  <c r="F213" i="12"/>
  <c r="G647" i="12"/>
  <c r="Q556" i="12"/>
  <c r="R535" i="12"/>
  <c r="G597" i="12"/>
  <c r="Q601" i="12"/>
  <c r="R549" i="12"/>
  <c r="E79" i="12"/>
  <c r="F28" i="12"/>
  <c r="F131" i="12"/>
  <c r="G95" i="12"/>
  <c r="G620" i="12"/>
  <c r="Q537" i="12"/>
  <c r="R512" i="12"/>
  <c r="E173" i="12"/>
  <c r="E120" i="12"/>
  <c r="F88" i="12"/>
  <c r="E608" i="12"/>
  <c r="Q516" i="12"/>
  <c r="R618" i="12"/>
  <c r="G528" i="12"/>
  <c r="Q645" i="12"/>
  <c r="R624" i="12"/>
  <c r="G604" i="12"/>
  <c r="Q656" i="12"/>
  <c r="R553" i="12"/>
  <c r="E184" i="12"/>
  <c r="F32" i="12"/>
  <c r="F135" i="12"/>
  <c r="G654" i="12"/>
  <c r="Q565" i="12"/>
  <c r="R541" i="12"/>
  <c r="E484" i="12"/>
  <c r="Q5774" i="12"/>
  <c r="E5775" i="12"/>
  <c r="E5788" i="12"/>
  <c r="G5814" i="12"/>
  <c r="E636" i="12"/>
  <c r="E5839" i="12"/>
  <c r="Q5791" i="12"/>
  <c r="R5792" i="12"/>
  <c r="F5781" i="12"/>
  <c r="E5806" i="12"/>
  <c r="E5832" i="12"/>
  <c r="G5808" i="12"/>
  <c r="F577" i="12"/>
  <c r="F621" i="12"/>
  <c r="F517" i="12"/>
  <c r="Q478" i="12"/>
  <c r="F622" i="12"/>
  <c r="E547" i="12"/>
  <c r="R5825" i="12"/>
  <c r="F653" i="12"/>
  <c r="E576" i="12"/>
  <c r="G531" i="12"/>
  <c r="Q563" i="12"/>
  <c r="E629" i="12"/>
  <c r="G481" i="12"/>
  <c r="G5785" i="12"/>
  <c r="G5836" i="12"/>
  <c r="F648" i="12"/>
  <c r="E5769" i="12"/>
  <c r="G5772" i="12"/>
  <c r="E641" i="12"/>
  <c r="E530" i="12"/>
  <c r="E646" i="12"/>
  <c r="E482" i="12"/>
  <c r="Q641" i="12"/>
  <c r="E635" i="12"/>
  <c r="E637" i="12"/>
  <c r="E505" i="12"/>
  <c r="G581" i="12"/>
  <c r="Q469" i="12"/>
  <c r="Q596" i="12"/>
  <c r="Q609" i="12"/>
  <c r="R647" i="12"/>
  <c r="F36" i="12"/>
  <c r="Q474" i="12"/>
  <c r="Q475" i="12"/>
  <c r="R596" i="12"/>
  <c r="F143" i="12"/>
  <c r="G650" i="12"/>
  <c r="R650" i="12"/>
  <c r="F197" i="12"/>
  <c r="Q654" i="12"/>
  <c r="Q548" i="12"/>
  <c r="Q501" i="12"/>
  <c r="R609" i="12"/>
  <c r="F159" i="12"/>
  <c r="R459" i="12"/>
  <c r="E186" i="12"/>
  <c r="F114" i="12"/>
  <c r="G125" i="12"/>
  <c r="E46" i="12"/>
  <c r="F185" i="12"/>
  <c r="G90" i="12"/>
  <c r="Q57" i="12"/>
  <c r="Q164" i="12"/>
  <c r="F488" i="12"/>
  <c r="E205" i="12"/>
  <c r="F136" i="12"/>
  <c r="G121" i="12"/>
  <c r="E98" i="12"/>
  <c r="F116" i="12"/>
  <c r="G109" i="12"/>
  <c r="E83" i="12"/>
  <c r="F102" i="12"/>
  <c r="G207" i="12"/>
  <c r="Q79" i="12"/>
  <c r="E34" i="12"/>
  <c r="F73" i="12"/>
  <c r="G637" i="12"/>
  <c r="E104" i="12"/>
  <c r="F142" i="12"/>
  <c r="G126" i="12"/>
  <c r="Q97" i="12"/>
  <c r="R50" i="12"/>
  <c r="R603" i="12"/>
  <c r="F39" i="12"/>
  <c r="G63" i="12"/>
  <c r="Q31" i="12"/>
  <c r="E21" i="12"/>
  <c r="F59" i="12"/>
  <c r="G76" i="12"/>
  <c r="E187" i="12"/>
  <c r="F107" i="12"/>
  <c r="R657" i="12"/>
  <c r="F44" i="12"/>
  <c r="G66" i="12"/>
  <c r="R547" i="12"/>
  <c r="E150" i="12"/>
  <c r="F133" i="12"/>
  <c r="Q104" i="12"/>
  <c r="Q141" i="12"/>
  <c r="Q54" i="12"/>
  <c r="R180" i="12"/>
  <c r="G214" i="12"/>
  <c r="Q131" i="12"/>
  <c r="R155" i="12"/>
  <c r="Q74" i="12"/>
  <c r="R52" i="12"/>
  <c r="R218" i="12"/>
  <c r="R161" i="12"/>
  <c r="G168" i="12"/>
  <c r="G5797" i="12"/>
  <c r="G5848" i="12"/>
  <c r="E5815" i="12"/>
  <c r="E5781" i="12"/>
  <c r="G5784" i="12"/>
  <c r="E546" i="12"/>
  <c r="E632" i="12"/>
  <c r="E549" i="12"/>
  <c r="E512" i="12"/>
  <c r="E630" i="12"/>
  <c r="E650" i="12"/>
  <c r="E553" i="12"/>
  <c r="E517" i="12"/>
  <c r="G593" i="12"/>
  <c r="Q658" i="12"/>
  <c r="Q607" i="12"/>
  <c r="R463" i="12"/>
  <c r="R654" i="12"/>
  <c r="F47" i="12"/>
  <c r="Q571" i="12"/>
  <c r="Q494" i="12"/>
  <c r="R606" i="12"/>
  <c r="F155" i="12"/>
  <c r="G558" i="12"/>
  <c r="E29" i="12"/>
  <c r="F209" i="12"/>
  <c r="Q560" i="12"/>
  <c r="Q561" i="12"/>
  <c r="Q517" i="12"/>
  <c r="E91" i="12"/>
  <c r="F168" i="12"/>
  <c r="R473" i="12"/>
  <c r="E188" i="12"/>
  <c r="F125" i="12"/>
  <c r="G137" i="12"/>
  <c r="E66" i="12"/>
  <c r="F97" i="12"/>
  <c r="G99" i="12"/>
  <c r="Q68" i="12"/>
  <c r="R17" i="12"/>
  <c r="Q542" i="12"/>
  <c r="E214" i="12"/>
  <c r="F157" i="12"/>
  <c r="G460" i="12"/>
  <c r="E207" i="12"/>
  <c r="F138" i="12"/>
  <c r="G122" i="12"/>
  <c r="E99" i="12"/>
  <c r="F118" i="12"/>
  <c r="G110" i="12"/>
  <c r="Q87" i="12"/>
  <c r="E53" i="12"/>
  <c r="F86" i="12"/>
  <c r="Q578" i="12"/>
  <c r="E121" i="12"/>
  <c r="F163" i="12"/>
  <c r="G140" i="12"/>
  <c r="Q198" i="12"/>
  <c r="R62" i="12"/>
  <c r="E19" i="12"/>
  <c r="F57" i="12"/>
  <c r="G75" i="12"/>
  <c r="Q40" i="12"/>
  <c r="E39" i="12"/>
  <c r="F181" i="12"/>
  <c r="G585" i="12"/>
  <c r="E198" i="12"/>
  <c r="F127" i="12"/>
  <c r="E24" i="12"/>
  <c r="F63" i="12"/>
  <c r="G182" i="12"/>
  <c r="R568" i="12"/>
  <c r="E167" i="12"/>
  <c r="G67" i="12"/>
  <c r="Q129" i="12"/>
  <c r="R143" i="12"/>
  <c r="Q69" i="12"/>
  <c r="R111" i="12"/>
  <c r="G142" i="12"/>
  <c r="Q146" i="12"/>
  <c r="R548" i="12"/>
  <c r="Q83" i="12"/>
  <c r="R178" i="12"/>
  <c r="Q134" i="12"/>
  <c r="G158" i="12"/>
  <c r="Q5761" i="12"/>
  <c r="E5776" i="12"/>
  <c r="E5827" i="12"/>
  <c r="F5769" i="12"/>
  <c r="G5796" i="12"/>
  <c r="E557" i="12"/>
  <c r="E644" i="12"/>
  <c r="E562" i="12"/>
  <c r="E624" i="12"/>
  <c r="E634" i="12"/>
  <c r="E552" i="12"/>
  <c r="F634" i="12"/>
  <c r="E525" i="12"/>
  <c r="G605" i="12"/>
  <c r="R461" i="12"/>
  <c r="R462" i="12"/>
  <c r="E555" i="12"/>
  <c r="R558" i="12"/>
  <c r="F58" i="12"/>
  <c r="Q585" i="12"/>
  <c r="Q512" i="12"/>
  <c r="E87" i="12"/>
  <c r="F165" i="12"/>
  <c r="G578" i="12"/>
  <c r="E176" i="12"/>
  <c r="F109" i="12"/>
  <c r="R503" i="12"/>
  <c r="Q576" i="12"/>
  <c r="Q529" i="12"/>
  <c r="E191" i="12"/>
  <c r="G20" i="12"/>
  <c r="R627" i="12"/>
  <c r="E100" i="12"/>
  <c r="F137" i="12"/>
  <c r="G149" i="12"/>
  <c r="E183" i="12"/>
  <c r="F205" i="12"/>
  <c r="G204" i="12"/>
  <c r="Q182" i="12"/>
  <c r="R25" i="12"/>
  <c r="R516" i="12"/>
  <c r="E134" i="12"/>
  <c r="G17" i="12"/>
  <c r="Q648" i="12"/>
  <c r="E115" i="12"/>
  <c r="F158" i="12"/>
  <c r="G621" i="12"/>
  <c r="E210" i="12"/>
  <c r="F139" i="12"/>
  <c r="G123" i="12"/>
  <c r="Q95" i="12"/>
  <c r="E72" i="12"/>
  <c r="F192" i="12"/>
  <c r="R640" i="12"/>
  <c r="E140" i="12"/>
  <c r="G21" i="12"/>
  <c r="G154" i="12"/>
  <c r="Q210" i="12"/>
  <c r="R72" i="12"/>
  <c r="E37" i="12"/>
  <c r="F76" i="12"/>
  <c r="G83" i="12"/>
  <c r="Q51" i="12"/>
  <c r="E57" i="12"/>
  <c r="F187" i="12"/>
  <c r="Q465" i="12"/>
  <c r="E106" i="12"/>
  <c r="F148" i="12"/>
  <c r="E42" i="12"/>
  <c r="F78" i="12"/>
  <c r="G86" i="12"/>
  <c r="R589" i="12"/>
  <c r="F27" i="12"/>
  <c r="G96" i="12"/>
  <c r="Q218" i="12"/>
  <c r="Q622" i="12"/>
  <c r="Q186" i="12"/>
  <c r="R158" i="12"/>
  <c r="G215" i="12"/>
  <c r="Q160" i="12"/>
  <c r="E151" i="12"/>
  <c r="Q96" i="12"/>
  <c r="R181" i="12"/>
  <c r="Q162" i="12"/>
  <c r="Q80" i="12"/>
  <c r="Q42" i="12"/>
  <c r="E5810" i="12"/>
  <c r="E5800" i="12"/>
  <c r="E5851" i="12"/>
  <c r="F5793" i="12"/>
  <c r="E615" i="12"/>
  <c r="F525" i="12"/>
  <c r="E603" i="12"/>
  <c r="E591" i="12"/>
  <c r="E633" i="12"/>
  <c r="E649" i="12"/>
  <c r="E566" i="12"/>
  <c r="F649" i="12"/>
  <c r="E536" i="12"/>
  <c r="Q646" i="12"/>
  <c r="R507" i="12"/>
  <c r="R474" i="12"/>
  <c r="F635" i="12"/>
  <c r="R570" i="12"/>
  <c r="F117" i="12"/>
  <c r="Q600" i="12"/>
  <c r="Q523" i="12"/>
  <c r="E95" i="12"/>
  <c r="G172" i="12"/>
  <c r="Q643" i="12"/>
  <c r="E177" i="12"/>
  <c r="F120" i="12"/>
  <c r="R513" i="12"/>
  <c r="Q590" i="12"/>
  <c r="R613" i="12"/>
  <c r="E200" i="12"/>
  <c r="G32" i="12"/>
  <c r="R643" i="12"/>
  <c r="E137" i="12"/>
  <c r="F149" i="12"/>
  <c r="G161" i="12"/>
  <c r="E94" i="12"/>
  <c r="F214" i="12"/>
  <c r="G213" i="12"/>
  <c r="Q84" i="12"/>
  <c r="R35" i="12"/>
  <c r="R552" i="12"/>
  <c r="E154" i="12"/>
  <c r="G31" i="12"/>
  <c r="R626" i="12"/>
  <c r="E136" i="12"/>
  <c r="G171" i="12"/>
  <c r="Q550" i="12"/>
  <c r="E116" i="12"/>
  <c r="F160" i="12"/>
  <c r="G138" i="12"/>
  <c r="Q196" i="12"/>
  <c r="E84" i="12"/>
  <c r="F104" i="12"/>
  <c r="R559" i="12"/>
  <c r="E162" i="12"/>
  <c r="G35" i="12"/>
  <c r="G166" i="12"/>
  <c r="Q110" i="12"/>
  <c r="R81" i="12"/>
  <c r="E56" i="12"/>
  <c r="F90" i="12"/>
  <c r="G93" i="12"/>
  <c r="Q63" i="12"/>
  <c r="E76" i="12"/>
  <c r="F198" i="12"/>
  <c r="R614" i="12"/>
  <c r="E126" i="12"/>
  <c r="F166" i="12"/>
  <c r="E62" i="12"/>
  <c r="F190" i="12"/>
  <c r="G97" i="12"/>
  <c r="R607" i="12"/>
  <c r="F45" i="12"/>
  <c r="G106" i="12"/>
  <c r="R49" i="12"/>
  <c r="E111" i="12"/>
  <c r="Q93" i="12"/>
  <c r="R103" i="12"/>
  <c r="Q23" i="12"/>
  <c r="R169" i="12"/>
  <c r="G169" i="12"/>
  <c r="Q201" i="12"/>
  <c r="R86" i="12"/>
  <c r="R170" i="12"/>
  <c r="Q167" i="12"/>
  <c r="Q58" i="12"/>
  <c r="E5774" i="12"/>
  <c r="F5826" i="12"/>
  <c r="G5779" i="12"/>
  <c r="G5854" i="12"/>
  <c r="F615" i="12"/>
  <c r="G535" i="12"/>
  <c r="G502" i="12"/>
  <c r="F588" i="12"/>
  <c r="F561" i="12"/>
  <c r="E551" i="12"/>
  <c r="F563" i="12"/>
  <c r="F551" i="12"/>
  <c r="E639" i="12"/>
  <c r="Q547" i="12"/>
  <c r="R517" i="12"/>
  <c r="F631" i="12"/>
  <c r="G501" i="12"/>
  <c r="R582" i="12"/>
  <c r="F129" i="12"/>
  <c r="R456" i="12"/>
  <c r="R610" i="12"/>
  <c r="E196" i="12"/>
  <c r="G28" i="12"/>
  <c r="Q653" i="12"/>
  <c r="E61" i="12"/>
  <c r="F580" i="12"/>
  <c r="R522" i="12"/>
  <c r="Q604" i="12"/>
  <c r="R470" i="12"/>
  <c r="E103" i="12"/>
  <c r="G566" i="12"/>
  <c r="R652" i="12"/>
  <c r="E161" i="12"/>
  <c r="F161" i="12"/>
  <c r="E621" i="12"/>
  <c r="E204" i="12"/>
  <c r="F134" i="12"/>
  <c r="G120" i="12"/>
  <c r="Q92" i="12"/>
  <c r="R46" i="12"/>
  <c r="R574" i="12"/>
  <c r="F16" i="12"/>
  <c r="G44" i="12"/>
  <c r="R554" i="12"/>
  <c r="E157" i="12"/>
  <c r="G174" i="12"/>
  <c r="R628" i="12"/>
  <c r="E138" i="12"/>
  <c r="G18" i="12"/>
  <c r="G152" i="12"/>
  <c r="Q208" i="12"/>
  <c r="E101" i="12"/>
  <c r="F121" i="12"/>
  <c r="R580" i="12"/>
  <c r="F19" i="12"/>
  <c r="G48" i="12"/>
  <c r="Q18" i="12"/>
  <c r="Q121" i="12"/>
  <c r="R89" i="12"/>
  <c r="E75" i="12"/>
  <c r="F195" i="12"/>
  <c r="G197" i="12"/>
  <c r="Q73" i="12"/>
  <c r="E90" i="12"/>
  <c r="F106" i="12"/>
  <c r="R545" i="12"/>
  <c r="E146" i="12"/>
  <c r="G25" i="12"/>
  <c r="E182" i="12"/>
  <c r="F201" i="12"/>
  <c r="G200" i="12"/>
  <c r="E25" i="12"/>
  <c r="F65" i="12"/>
  <c r="G136" i="12"/>
  <c r="R93" i="12"/>
  <c r="F152" i="12"/>
  <c r="Q199" i="12"/>
  <c r="R135" i="12"/>
  <c r="Q176" i="12"/>
  <c r="R26" i="12"/>
  <c r="G77" i="12"/>
  <c r="G5798" i="12"/>
  <c r="F5838" i="12"/>
  <c r="Q5767" i="12"/>
  <c r="Q5818" i="12"/>
  <c r="F506" i="12"/>
  <c r="Q612" i="12"/>
  <c r="G512" i="12"/>
  <c r="G492" i="12"/>
  <c r="G611" i="12"/>
  <c r="E564" i="12"/>
  <c r="F578" i="12"/>
  <c r="F564" i="12"/>
  <c r="F523" i="12"/>
  <c r="Q557" i="12"/>
  <c r="R523" i="12"/>
  <c r="G499" i="12"/>
  <c r="G522" i="12"/>
  <c r="E179" i="12"/>
  <c r="F141" i="12"/>
  <c r="R465" i="12"/>
  <c r="R466" i="12"/>
  <c r="E208" i="12"/>
  <c r="G196" i="12"/>
  <c r="Q559" i="12"/>
  <c r="E71" i="12"/>
  <c r="G511" i="12"/>
  <c r="R530" i="12"/>
  <c r="R531" i="12"/>
  <c r="R480" i="12"/>
  <c r="E112" i="12"/>
  <c r="G586" i="12"/>
  <c r="R555" i="12"/>
  <c r="F12" i="12"/>
  <c r="G54" i="12"/>
  <c r="Q530" i="12"/>
  <c r="E113" i="12"/>
  <c r="F154" i="12"/>
  <c r="G134" i="12"/>
  <c r="Q193" i="12"/>
  <c r="R57" i="12"/>
  <c r="R593" i="12"/>
  <c r="F174" i="12"/>
  <c r="G57" i="12"/>
  <c r="R575" i="12"/>
  <c r="F17" i="12"/>
  <c r="G45" i="12"/>
  <c r="R556" i="12"/>
  <c r="E158" i="12"/>
  <c r="G175" i="12"/>
  <c r="G216" i="12"/>
  <c r="G530" i="12"/>
  <c r="E102" i="12"/>
  <c r="F140" i="12"/>
  <c r="R601" i="12"/>
  <c r="F37" i="12"/>
  <c r="G62" i="12"/>
  <c r="Q30" i="12"/>
  <c r="Q133" i="12"/>
  <c r="R97" i="12"/>
  <c r="E89" i="12"/>
  <c r="F212" i="12"/>
  <c r="G102" i="12"/>
  <c r="Q183" i="12"/>
  <c r="E195" i="12"/>
  <c r="F126" i="12"/>
  <c r="R565" i="12"/>
  <c r="E216" i="12"/>
  <c r="G176" i="12"/>
  <c r="E189" i="12"/>
  <c r="F110" i="12"/>
  <c r="G105" i="12"/>
  <c r="E44" i="12"/>
  <c r="F81" i="12"/>
  <c r="G162" i="12"/>
  <c r="R110" i="12"/>
  <c r="G68" i="12"/>
  <c r="Q211" i="12"/>
  <c r="Q155" i="12"/>
  <c r="Q55" i="12"/>
  <c r="R38" i="12"/>
  <c r="G194" i="12"/>
  <c r="Q118" i="12"/>
  <c r="R200" i="12"/>
  <c r="R53" i="12"/>
  <c r="R569" i="12"/>
  <c r="Q5762" i="12"/>
  <c r="F5850" i="12"/>
  <c r="Q5779" i="12"/>
  <c r="Q5830" i="12"/>
  <c r="F565" i="12"/>
  <c r="Q468" i="12"/>
  <c r="F5825" i="12"/>
  <c r="G624" i="12"/>
  <c r="G470" i="12"/>
  <c r="F549" i="12"/>
  <c r="G472" i="12"/>
  <c r="F579" i="12"/>
  <c r="F533" i="12"/>
  <c r="Q569" i="12"/>
  <c r="G631" i="12"/>
  <c r="G551" i="12"/>
  <c r="G536" i="12"/>
  <c r="E77" i="12"/>
  <c r="F153" i="12"/>
  <c r="R636" i="12"/>
  <c r="R477" i="12"/>
  <c r="E108" i="12"/>
  <c r="G208" i="12"/>
  <c r="Q573" i="12"/>
  <c r="E132" i="12"/>
  <c r="G526" i="12"/>
  <c r="R538" i="12"/>
  <c r="R539" i="12"/>
  <c r="R493" i="12"/>
  <c r="F41" i="12"/>
  <c r="G606" i="12"/>
  <c r="R566" i="12"/>
  <c r="F22" i="12"/>
  <c r="G180" i="12"/>
  <c r="R506" i="12"/>
  <c r="E133" i="12"/>
  <c r="G16" i="12"/>
  <c r="G148" i="12"/>
  <c r="Q205" i="12"/>
  <c r="R68" i="12"/>
  <c r="E169" i="12"/>
  <c r="F50" i="12"/>
  <c r="G69" i="12"/>
  <c r="R595" i="12"/>
  <c r="F175" i="12"/>
  <c r="G58" i="12"/>
  <c r="R577" i="12"/>
  <c r="F171" i="12"/>
  <c r="G46" i="12"/>
  <c r="Q172" i="12"/>
  <c r="Q564" i="12"/>
  <c r="E118" i="12"/>
  <c r="F162" i="12"/>
  <c r="E18" i="12"/>
  <c r="F56" i="12"/>
  <c r="G74" i="12"/>
  <c r="Q39" i="12"/>
  <c r="Q145" i="12"/>
  <c r="R198" i="12"/>
  <c r="E193" i="12"/>
  <c r="F124" i="12"/>
  <c r="G113" i="12"/>
  <c r="G565" i="12"/>
  <c r="E212" i="12"/>
  <c r="F146" i="12"/>
  <c r="R586" i="12"/>
  <c r="F24" i="12"/>
  <c r="G656" i="12"/>
  <c r="E199" i="12"/>
  <c r="F128" i="12"/>
  <c r="G116" i="12"/>
  <c r="E63" i="12"/>
  <c r="F92" i="12"/>
  <c r="Q21" i="12"/>
  <c r="R145" i="12"/>
  <c r="G98" i="12"/>
  <c r="Q115" i="12"/>
  <c r="R131" i="12"/>
  <c r="Q71" i="12"/>
  <c r="R51" i="12"/>
  <c r="G115" i="12"/>
  <c r="Q132" i="12"/>
  <c r="R104" i="12"/>
  <c r="R77" i="12"/>
  <c r="E218" i="12"/>
  <c r="Q5786" i="12"/>
  <c r="G5826" i="12"/>
  <c r="G5828" i="12"/>
  <c r="F5770" i="12"/>
  <c r="F659" i="12"/>
  <c r="Q489" i="12"/>
  <c r="E611" i="12"/>
  <c r="G539" i="12"/>
  <c r="G493" i="12"/>
  <c r="F562" i="12"/>
  <c r="G484" i="12"/>
  <c r="G644" i="12"/>
  <c r="F637" i="12"/>
  <c r="Q581" i="12"/>
  <c r="G642" i="12"/>
  <c r="G572" i="12"/>
  <c r="Q638" i="12"/>
  <c r="E85" i="12"/>
  <c r="F215" i="12"/>
  <c r="R648" i="12"/>
  <c r="R489" i="12"/>
  <c r="F38" i="12"/>
  <c r="G108" i="12"/>
  <c r="Q588" i="12"/>
  <c r="E144" i="12"/>
  <c r="G541" i="12"/>
  <c r="G633" i="12"/>
  <c r="E504" i="12"/>
  <c r="R505" i="12"/>
  <c r="F52" i="12"/>
  <c r="Q467" i="12"/>
  <c r="R578" i="12"/>
  <c r="F33" i="12"/>
  <c r="G186" i="12"/>
  <c r="R551" i="12"/>
  <c r="E152" i="12"/>
  <c r="G30" i="12"/>
  <c r="G163" i="12"/>
  <c r="Q106" i="12"/>
  <c r="R182" i="12"/>
  <c r="E31" i="12"/>
  <c r="F68" i="12"/>
  <c r="G81" i="12"/>
  <c r="E16" i="12"/>
  <c r="F51" i="12"/>
  <c r="G71" i="12"/>
  <c r="R598" i="12"/>
  <c r="F34" i="12"/>
  <c r="G59" i="12"/>
  <c r="Q28" i="12"/>
  <c r="R540" i="12"/>
  <c r="E139" i="12"/>
  <c r="G19" i="12"/>
  <c r="E35" i="12"/>
  <c r="F75" i="12"/>
  <c r="G82" i="12"/>
  <c r="Q50" i="12"/>
  <c r="Q157" i="12"/>
  <c r="G653" i="12"/>
  <c r="R5835" i="12"/>
  <c r="R5778" i="12"/>
  <c r="F5792" i="12"/>
  <c r="E5831" i="12"/>
  <c r="F477" i="12"/>
  <c r="F467" i="12"/>
  <c r="F529" i="12"/>
  <c r="Q514" i="12"/>
  <c r="Q461" i="12"/>
  <c r="G471" i="12"/>
  <c r="G495" i="12"/>
  <c r="G546" i="12"/>
  <c r="F651" i="12"/>
  <c r="G549" i="12"/>
  <c r="G550" i="12"/>
  <c r="G592" i="12"/>
  <c r="Q545" i="12"/>
  <c r="E93" i="12"/>
  <c r="G555" i="12"/>
  <c r="Q5789" i="12"/>
  <c r="R501" i="12"/>
  <c r="F49" i="12"/>
  <c r="G119" i="12"/>
  <c r="R521" i="12"/>
  <c r="E156" i="12"/>
  <c r="G651" i="12"/>
  <c r="G545" i="12"/>
  <c r="F475" i="12"/>
  <c r="R564" i="12"/>
  <c r="F64" i="12"/>
  <c r="Q484" i="12"/>
  <c r="E33" i="12"/>
  <c r="F43" i="12"/>
  <c r="G188" i="12"/>
  <c r="R571" i="12"/>
  <c r="F169" i="12"/>
  <c r="G42" i="12"/>
  <c r="Q17" i="12"/>
  <c r="Q116" i="12"/>
  <c r="R84" i="12"/>
  <c r="E5763" i="12"/>
  <c r="R5802" i="12"/>
  <c r="R122" i="12"/>
  <c r="R82" i="12"/>
  <c r="R132" i="12"/>
  <c r="Q168" i="12"/>
  <c r="Q20" i="12"/>
  <c r="G104" i="12"/>
  <c r="R188" i="12"/>
  <c r="Q209" i="12"/>
  <c r="G53" i="12"/>
  <c r="Q101" i="12"/>
  <c r="F183" i="12"/>
  <c r="Q90" i="12"/>
  <c r="E27" i="12"/>
  <c r="R106" i="12"/>
  <c r="R179" i="12"/>
  <c r="Q88" i="12"/>
  <c r="R608" i="12"/>
  <c r="Q153" i="12"/>
  <c r="R115" i="12"/>
  <c r="R67" i="12"/>
  <c r="Q86" i="12"/>
  <c r="F30" i="12"/>
  <c r="Q85" i="12"/>
  <c r="R201" i="12"/>
  <c r="Q161" i="12"/>
  <c r="R65" i="12"/>
  <c r="R12" i="12"/>
  <c r="R197" i="12"/>
  <c r="E128" i="12"/>
  <c r="G26" i="12"/>
  <c r="Q483" i="12"/>
  <c r="G50" i="12"/>
  <c r="R543" i="12"/>
  <c r="F21" i="12"/>
  <c r="Q166" i="12"/>
  <c r="F89" i="12"/>
  <c r="E160" i="12"/>
  <c r="G72" i="12"/>
  <c r="G183" i="12"/>
  <c r="G91" i="12"/>
  <c r="Q152" i="12"/>
  <c r="E30" i="12"/>
  <c r="Q606" i="12"/>
  <c r="G602" i="12"/>
  <c r="G540" i="12"/>
  <c r="Q611" i="12"/>
  <c r="Q582" i="12"/>
  <c r="E533" i="12"/>
  <c r="G457" i="12"/>
  <c r="R5804" i="12"/>
  <c r="R102" i="12"/>
  <c r="R75" i="12"/>
  <c r="R120" i="12"/>
  <c r="Q156" i="12"/>
  <c r="G160" i="12"/>
  <c r="G55" i="12"/>
  <c r="R184" i="12"/>
  <c r="Q192" i="12"/>
  <c r="F94" i="12"/>
  <c r="Q91" i="12"/>
  <c r="E45" i="12"/>
  <c r="Q181" i="12"/>
  <c r="R185" i="12"/>
  <c r="R100" i="12"/>
  <c r="R55" i="12"/>
  <c r="Q76" i="12"/>
  <c r="R165" i="12"/>
  <c r="R152" i="12"/>
  <c r="R203" i="12"/>
  <c r="R54" i="12"/>
  <c r="Q180" i="12"/>
  <c r="R591" i="12"/>
  <c r="Q75" i="12"/>
  <c r="R87" i="12"/>
  <c r="Q147" i="12"/>
  <c r="Q117" i="12"/>
  <c r="Q159" i="12"/>
  <c r="R64" i="12"/>
  <c r="E110" i="12"/>
  <c r="F167" i="12"/>
  <c r="F199" i="12"/>
  <c r="G37" i="12"/>
  <c r="Q657" i="12"/>
  <c r="E163" i="12"/>
  <c r="Q89" i="12"/>
  <c r="E192" i="12"/>
  <c r="E171" i="12"/>
  <c r="F101" i="12"/>
  <c r="F210" i="12"/>
  <c r="F115" i="12"/>
  <c r="Q140" i="12"/>
  <c r="R659" i="12"/>
  <c r="Q594" i="12"/>
  <c r="G582" i="12"/>
  <c r="G524" i="12"/>
  <c r="G596" i="12"/>
  <c r="G590" i="12"/>
  <c r="E523" i="12"/>
  <c r="F643" i="12"/>
  <c r="R5780" i="12"/>
  <c r="R94" i="12"/>
  <c r="R63" i="12"/>
  <c r="R109" i="12"/>
  <c r="Q142" i="12"/>
  <c r="G135" i="12"/>
  <c r="F204" i="12"/>
  <c r="R71" i="12"/>
  <c r="Q187" i="12"/>
  <c r="E65" i="12"/>
  <c r="Q77" i="12"/>
  <c r="R189" i="12"/>
  <c r="Q64" i="12"/>
  <c r="Q126" i="12"/>
  <c r="R56" i="12"/>
  <c r="R42" i="12"/>
  <c r="Q61" i="12"/>
  <c r="R208" i="12"/>
  <c r="R116" i="12"/>
  <c r="R162" i="12"/>
  <c r="R41" i="12"/>
  <c r="Q59" i="12"/>
  <c r="R149" i="12"/>
  <c r="Q26" i="12"/>
  <c r="R28" i="12"/>
  <c r="Q212" i="12"/>
  <c r="Q105" i="12"/>
  <c r="Q144" i="12"/>
  <c r="Q190" i="12"/>
  <c r="E201" i="12"/>
  <c r="F150" i="12"/>
  <c r="F189" i="12"/>
  <c r="G24" i="12"/>
  <c r="Q19" i="12"/>
  <c r="E142" i="12"/>
  <c r="Q81" i="12"/>
  <c r="E86" i="12"/>
  <c r="R599" i="12"/>
  <c r="F84" i="12"/>
  <c r="F99" i="12"/>
  <c r="F207" i="12"/>
  <c r="Q128" i="12"/>
  <c r="R592" i="12"/>
  <c r="Q579" i="12"/>
  <c r="G561" i="12"/>
  <c r="G131" i="12"/>
  <c r="G574" i="12"/>
  <c r="G570" i="12"/>
  <c r="E515" i="12"/>
  <c r="F539" i="12"/>
  <c r="F5804" i="12"/>
  <c r="R119" i="12"/>
  <c r="R83" i="12"/>
  <c r="R36" i="12"/>
  <c r="R209" i="12"/>
  <c r="Q127" i="12"/>
  <c r="G212" i="12"/>
  <c r="E81" i="12"/>
  <c r="R59" i="12"/>
  <c r="Q78" i="12"/>
  <c r="R73" i="12"/>
  <c r="Q65" i="12"/>
  <c r="Q194" i="12"/>
  <c r="Q45" i="12"/>
  <c r="Q177" i="12"/>
  <c r="R173" i="12"/>
  <c r="R31" i="12"/>
  <c r="Q44" i="12"/>
  <c r="R47" i="12"/>
  <c r="R204" i="12"/>
  <c r="R150" i="12"/>
  <c r="R29" i="12"/>
  <c r="Q43" i="12"/>
  <c r="R114" i="12"/>
  <c r="G146" i="12"/>
  <c r="R160" i="12"/>
  <c r="Q56" i="12"/>
  <c r="Q200" i="12"/>
  <c r="Q130" i="12"/>
  <c r="Q185" i="12"/>
  <c r="E190" i="12"/>
  <c r="F25" i="12"/>
  <c r="F182" i="12"/>
  <c r="F216" i="12"/>
  <c r="G167" i="12"/>
  <c r="E122" i="12"/>
  <c r="Q72" i="12"/>
  <c r="E73" i="12"/>
  <c r="R579" i="12"/>
  <c r="F72" i="12"/>
  <c r="F83" i="12"/>
  <c r="F98" i="12"/>
  <c r="Q46" i="12"/>
  <c r="G211" i="12"/>
  <c r="F147" i="12"/>
  <c r="Q644" i="12"/>
  <c r="F79" i="12"/>
  <c r="F26" i="12"/>
  <c r="G658" i="12"/>
  <c r="E631" i="12"/>
  <c r="F652" i="12"/>
  <c r="E648" i="12"/>
  <c r="R60" i="12"/>
  <c r="R177" i="12"/>
  <c r="R23" i="12"/>
  <c r="R195" i="12"/>
  <c r="Q114" i="12"/>
  <c r="G94" i="12"/>
  <c r="R216" i="12"/>
  <c r="R45" i="12"/>
  <c r="Q178" i="12"/>
  <c r="Q66" i="12"/>
  <c r="Q47" i="12"/>
  <c r="R215" i="12"/>
  <c r="Q32" i="12"/>
  <c r="G133" i="12"/>
  <c r="Q151" i="12"/>
  <c r="R172" i="12"/>
  <c r="Q29" i="12"/>
  <c r="Q102" i="12"/>
  <c r="R80" i="12"/>
  <c r="R138" i="12"/>
  <c r="R171" i="12"/>
  <c r="Q27" i="12"/>
  <c r="R98" i="12"/>
  <c r="G117" i="12"/>
  <c r="R148" i="12"/>
  <c r="Q41" i="12"/>
  <c r="Q94" i="12"/>
  <c r="Q37" i="12"/>
  <c r="Q179" i="12"/>
  <c r="E78" i="12"/>
  <c r="E166" i="12"/>
  <c r="F62" i="12"/>
  <c r="F40" i="12"/>
  <c r="G156" i="12"/>
  <c r="E105" i="12"/>
  <c r="Q62" i="12"/>
  <c r="E55" i="12"/>
  <c r="R557" i="12"/>
  <c r="F53" i="12"/>
  <c r="F69" i="12"/>
  <c r="F82" i="12"/>
  <c r="Q35" i="12"/>
  <c r="G202" i="12"/>
  <c r="F184" i="12"/>
  <c r="Q538" i="12"/>
  <c r="F70" i="12"/>
  <c r="F170" i="12"/>
  <c r="G589" i="12"/>
  <c r="G506" i="12"/>
  <c r="F619" i="12"/>
  <c r="R5790" i="12"/>
  <c r="Q113" i="12"/>
  <c r="R37" i="12"/>
  <c r="Q158" i="12"/>
  <c r="R190" i="12"/>
  <c r="Q103" i="12"/>
  <c r="G65" i="12"/>
  <c r="R154" i="12"/>
  <c r="R33" i="12"/>
  <c r="Q48" i="12"/>
  <c r="R153" i="12"/>
  <c r="Q174" i="12"/>
  <c r="R206" i="12"/>
  <c r="Q16" i="12"/>
  <c r="R141" i="12"/>
  <c r="Q206" i="12"/>
  <c r="Q215" i="12"/>
  <c r="Q169" i="12"/>
  <c r="Q175" i="12"/>
  <c r="R69" i="12"/>
  <c r="R126" i="12"/>
  <c r="Q163" i="12"/>
  <c r="Q12" i="12"/>
  <c r="R66" i="12"/>
  <c r="G198" i="12"/>
  <c r="R136" i="12"/>
  <c r="Q24" i="12"/>
  <c r="Q82" i="12"/>
  <c r="Q22" i="12"/>
  <c r="Q53" i="12"/>
  <c r="R482" i="12"/>
  <c r="E148" i="12"/>
  <c r="F42" i="12"/>
  <c r="F23" i="12"/>
  <c r="G141" i="12"/>
  <c r="R581" i="12"/>
  <c r="G112" i="12"/>
  <c r="G73" i="12"/>
  <c r="Q70" i="12"/>
  <c r="E69" i="12"/>
  <c r="E82" i="12"/>
  <c r="E97" i="12"/>
  <c r="Q25" i="12"/>
  <c r="G100" i="12"/>
  <c r="F74" i="12"/>
  <c r="Q526" i="12"/>
  <c r="F60" i="12"/>
  <c r="E194" i="12"/>
  <c r="G568" i="12"/>
  <c r="G482" i="12"/>
  <c r="F617" i="12"/>
  <c r="G5799" i="12"/>
  <c r="R168" i="12"/>
  <c r="R166" i="12"/>
  <c r="Q143" i="12"/>
  <c r="R186" i="12"/>
  <c r="Q195" i="12"/>
  <c r="F113" i="12"/>
  <c r="R142" i="12"/>
  <c r="R20" i="12"/>
  <c r="Q33" i="12"/>
  <c r="R187" i="12"/>
  <c r="Q170" i="12"/>
  <c r="R58" i="12"/>
  <c r="G151" i="12"/>
  <c r="R117" i="12"/>
  <c r="R151" i="12"/>
  <c r="Q150" i="12"/>
  <c r="G150" i="12"/>
  <c r="G190" i="12"/>
  <c r="R43" i="12"/>
  <c r="R214" i="12"/>
  <c r="Q149" i="12"/>
  <c r="G218" i="12"/>
  <c r="R40" i="12"/>
  <c r="G78" i="12"/>
  <c r="R124" i="12"/>
  <c r="G217" i="12"/>
  <c r="G191" i="12"/>
  <c r="G164" i="12"/>
  <c r="Q36" i="12"/>
  <c r="Q502" i="12"/>
  <c r="E127" i="12"/>
  <c r="E181" i="12"/>
  <c r="E164" i="12"/>
  <c r="G127" i="12"/>
  <c r="R562" i="12"/>
  <c r="G210" i="12"/>
  <c r="G61" i="12"/>
  <c r="Q60" i="12"/>
  <c r="E51" i="12"/>
  <c r="E68" i="12"/>
  <c r="E185" i="12"/>
  <c r="G80" i="12"/>
  <c r="F211" i="12"/>
  <c r="R600" i="12"/>
  <c r="F96" i="12"/>
  <c r="R584" i="12"/>
  <c r="Q659" i="12"/>
  <c r="G634" i="12"/>
  <c r="Q532" i="12"/>
  <c r="F524" i="12"/>
  <c r="R5847" i="12"/>
  <c r="F914" i="12"/>
  <c r="R914" i="12"/>
  <c r="Q914" i="12"/>
  <c r="G914" i="12"/>
  <c r="E914" i="12"/>
  <c r="E440" i="12"/>
  <c r="G749" i="12"/>
  <c r="R749" i="12"/>
  <c r="E1260" i="12"/>
  <c r="F1260" i="12"/>
  <c r="G1260" i="12"/>
  <c r="Q1260" i="12"/>
  <c r="R1260" i="12"/>
  <c r="E749" i="12"/>
  <c r="F749" i="12"/>
  <c r="Q749" i="12"/>
  <c r="R440" i="12"/>
  <c r="Q440" i="12"/>
  <c r="G440" i="12"/>
  <c r="F440" i="12"/>
  <c r="P273" i="24"/>
  <c r="P344" i="24"/>
  <c r="P345" i="24"/>
  <c r="P275" i="24"/>
  <c r="P274" i="24"/>
  <c r="R3372" i="12"/>
  <c r="P320" i="24"/>
  <c r="Q3372" i="12"/>
  <c r="G3372" i="12"/>
  <c r="F3372" i="12"/>
  <c r="E3372" i="12"/>
  <c r="R1930" i="12"/>
  <c r="Q1930" i="12"/>
  <c r="G1930" i="12"/>
  <c r="F1930" i="12"/>
  <c r="E1930" i="12"/>
  <c r="P280" i="24"/>
  <c r="P278" i="24"/>
  <c r="P301" i="24"/>
  <c r="P322" i="24"/>
  <c r="P308" i="24"/>
  <c r="P340" i="24"/>
  <c r="P341" i="24"/>
  <c r="P289" i="24"/>
  <c r="P342" i="24"/>
  <c r="P310" i="24"/>
  <c r="P296" i="24"/>
  <c r="P328" i="24"/>
  <c r="P329" i="24"/>
  <c r="P277" i="24"/>
  <c r="P330" i="24"/>
  <c r="P298" i="24"/>
  <c r="P284" i="24"/>
  <c r="P316" i="24"/>
  <c r="P317" i="24"/>
  <c r="P337" i="24"/>
  <c r="P318" i="24"/>
  <c r="P286" i="24"/>
  <c r="P272" i="24"/>
  <c r="P304" i="24"/>
  <c r="P305" i="24"/>
  <c r="P313" i="24"/>
  <c r="P306" i="24"/>
  <c r="P333" i="24"/>
  <c r="P343" i="24"/>
  <c r="P292" i="24"/>
  <c r="P293" i="24"/>
  <c r="P336" i="24"/>
  <c r="P294" i="24"/>
  <c r="P321" i="24"/>
  <c r="P331" i="24"/>
  <c r="P339" i="24"/>
  <c r="P338" i="24"/>
  <c r="P324" i="24"/>
  <c r="P335" i="24"/>
  <c r="P309" i="24"/>
  <c r="P319" i="24"/>
  <c r="P327" i="24"/>
  <c r="P326" i="24"/>
  <c r="P312" i="24"/>
  <c r="P323" i="24"/>
  <c r="P297" i="24"/>
  <c r="P307" i="24"/>
  <c r="P315" i="24"/>
  <c r="P314" i="24"/>
  <c r="P300" i="24"/>
  <c r="P311" i="24"/>
  <c r="P285" i="24"/>
  <c r="P295" i="24"/>
  <c r="P303" i="24"/>
  <c r="P302" i="24"/>
  <c r="P288" i="24"/>
  <c r="P299" i="24"/>
  <c r="P283" i="24"/>
  <c r="P282" i="24"/>
  <c r="P291" i="24"/>
  <c r="P290" i="24"/>
  <c r="P276" i="24"/>
  <c r="P287" i="24"/>
  <c r="P332" i="24"/>
  <c r="P271" i="24"/>
  <c r="P281" i="24"/>
  <c r="P279" i="24"/>
  <c r="P325" i="24"/>
  <c r="P334" i="24"/>
  <c r="E5199" i="12"/>
  <c r="R5199" i="12"/>
  <c r="Q5199" i="12"/>
  <c r="G5199" i="12"/>
  <c r="F5199" i="12"/>
  <c r="Q1250" i="12"/>
  <c r="Q1237" i="12"/>
  <c r="E1115" i="12"/>
  <c r="R1218" i="12"/>
  <c r="R1251" i="12"/>
  <c r="R1047" i="12"/>
  <c r="R1258" i="12"/>
  <c r="G1227" i="12"/>
  <c r="E1203" i="12"/>
  <c r="E1047" i="12"/>
  <c r="F1138" i="12"/>
  <c r="R1105" i="12"/>
  <c r="G1105" i="12"/>
  <c r="E1041" i="12"/>
  <c r="G1237" i="12"/>
  <c r="R1243" i="12"/>
  <c r="E1211" i="12"/>
  <c r="Q1232" i="12"/>
  <c r="F1064" i="12"/>
  <c r="R1250" i="12"/>
  <c r="G1243" i="12"/>
  <c r="Q1141" i="12"/>
  <c r="Q1247" i="12"/>
  <c r="F1130" i="12"/>
  <c r="Q1208" i="12"/>
  <c r="R1259" i="12"/>
  <c r="F1141" i="12"/>
  <c r="G1048" i="12"/>
  <c r="R1255" i="12"/>
  <c r="E1124" i="12"/>
  <c r="G1245" i="12"/>
  <c r="R1233" i="12"/>
  <c r="F1245" i="12"/>
  <c r="G1214" i="12"/>
  <c r="R1204" i="12"/>
  <c r="F1047" i="12"/>
  <c r="E1241" i="12"/>
  <c r="G1247" i="12"/>
  <c r="F1211" i="12"/>
  <c r="F1239" i="12"/>
  <c r="Q1040" i="12"/>
  <c r="F1105" i="12"/>
  <c r="G1242" i="12"/>
  <c r="Q1233" i="12"/>
  <c r="R1212" i="12"/>
  <c r="F1040" i="12"/>
  <c r="G1213" i="12"/>
  <c r="R1063" i="12"/>
  <c r="E1130" i="12"/>
  <c r="F1204" i="12"/>
  <c r="R1210" i="12"/>
  <c r="E1141" i="12"/>
  <c r="Q1239" i="12"/>
  <c r="F1042" i="12"/>
  <c r="E1216" i="12"/>
  <c r="F1235" i="12"/>
  <c r="G1218" i="12"/>
  <c r="F1257" i="12"/>
  <c r="R1207" i="12"/>
  <c r="G1257" i="12"/>
  <c r="R1215" i="12"/>
  <c r="E1138" i="12"/>
  <c r="Q1259" i="12"/>
  <c r="R1217" i="12"/>
  <c r="G1259" i="12"/>
  <c r="G1253" i="12"/>
  <c r="Q1115" i="12"/>
  <c r="Q1244" i="12"/>
  <c r="G1217" i="12"/>
  <c r="E1259" i="12"/>
  <c r="F1124" i="12"/>
  <c r="E1205" i="12"/>
  <c r="Q1063" i="12"/>
  <c r="G1236" i="12"/>
  <c r="F1212" i="12"/>
  <c r="R1041" i="12"/>
  <c r="E1214" i="12"/>
  <c r="G1216" i="12"/>
  <c r="Q1218" i="12"/>
  <c r="Q1251" i="12"/>
  <c r="Q1049" i="12"/>
  <c r="R1253" i="12"/>
  <c r="G1225" i="12"/>
  <c r="Q1258" i="12"/>
  <c r="F1214" i="12"/>
  <c r="G1204" i="12"/>
  <c r="E1247" i="12"/>
  <c r="G1244" i="12"/>
  <c r="R1130" i="12"/>
  <c r="R1240" i="12"/>
  <c r="R1141" i="12"/>
  <c r="F1253" i="12"/>
  <c r="E1244" i="12"/>
  <c r="G1130" i="12"/>
  <c r="R1203" i="12"/>
  <c r="G1224" i="12"/>
  <c r="R1206" i="12"/>
  <c r="F1215" i="12"/>
  <c r="R1241" i="12"/>
  <c r="G1208" i="12"/>
  <c r="F1116" i="12"/>
  <c r="Q1048" i="12"/>
  <c r="F1048" i="12"/>
  <c r="Q1255" i="12"/>
  <c r="E1208" i="12"/>
  <c r="G1258" i="12"/>
  <c r="E1227" i="12"/>
  <c r="R1116" i="12"/>
  <c r="E1257" i="12"/>
  <c r="Q1207" i="12"/>
  <c r="Q1139" i="12"/>
  <c r="E1215" i="12"/>
  <c r="G1139" i="12"/>
  <c r="F1247" i="12"/>
  <c r="G1040" i="12"/>
  <c r="R1040" i="12"/>
  <c r="Q1213" i="12"/>
  <c r="E1139" i="12"/>
  <c r="G1042" i="12"/>
  <c r="E1226" i="12"/>
  <c r="F1224" i="12"/>
  <c r="E1116" i="12"/>
  <c r="Q1047" i="12"/>
  <c r="R1138" i="12"/>
  <c r="R1139" i="12"/>
  <c r="G1210" i="12"/>
  <c r="R1049" i="12"/>
  <c r="R1244" i="12"/>
  <c r="E1063" i="12"/>
  <c r="E1245" i="12"/>
  <c r="F1233" i="12"/>
  <c r="E1048" i="12"/>
  <c r="Q1253" i="12"/>
  <c r="F1225" i="12"/>
  <c r="E1204" i="12"/>
  <c r="R1124" i="12"/>
  <c r="R1205" i="12"/>
  <c r="Q1228" i="12"/>
  <c r="Q1130" i="12"/>
  <c r="E1239" i="12"/>
  <c r="G1124" i="12"/>
  <c r="F1205" i="12"/>
  <c r="E1242" i="12"/>
  <c r="G1232" i="12"/>
  <c r="R1227" i="12"/>
  <c r="Q1212" i="12"/>
  <c r="E1213" i="12"/>
  <c r="G1063" i="12"/>
  <c r="R1234" i="12"/>
  <c r="E1212" i="12"/>
  <c r="Q1041" i="12"/>
  <c r="E1258" i="12"/>
  <c r="Q1225" i="12"/>
  <c r="Q1116" i="12"/>
  <c r="R1236" i="12"/>
  <c r="G1041" i="12"/>
  <c r="F1258" i="12"/>
  <c r="R1228" i="12"/>
  <c r="F1207" i="12"/>
  <c r="G1064" i="12"/>
  <c r="E1207" i="12"/>
  <c r="G1239" i="12"/>
  <c r="F1139" i="12"/>
  <c r="F1244" i="12"/>
  <c r="E1064" i="12"/>
  <c r="Q1224" i="12"/>
  <c r="Q1216" i="12"/>
  <c r="R1235" i="12"/>
  <c r="F1232" i="12"/>
  <c r="E1243" i="12"/>
  <c r="R1257" i="12"/>
  <c r="G1206" i="12"/>
  <c r="E1105" i="12"/>
  <c r="Q1241" i="12"/>
  <c r="F1208" i="12"/>
  <c r="E1049" i="12"/>
  <c r="G1233" i="12"/>
  <c r="F1218" i="12"/>
  <c r="F1251" i="12"/>
  <c r="G1138" i="12"/>
  <c r="R1237" i="12"/>
  <c r="E1233" i="12"/>
  <c r="R1226" i="12"/>
  <c r="E1253" i="12"/>
  <c r="Q1226" i="12"/>
  <c r="Q1064" i="12"/>
  <c r="G1205" i="12"/>
  <c r="Q1124" i="12"/>
  <c r="Q1042" i="12"/>
  <c r="F1226" i="12"/>
  <c r="F1115" i="12"/>
  <c r="F1250" i="12"/>
  <c r="Q1235" i="12"/>
  <c r="E1217" i="12"/>
  <c r="G1203" i="12"/>
  <c r="E1224" i="12"/>
  <c r="R1242" i="12"/>
  <c r="G1047" i="12"/>
  <c r="Q1138" i="12"/>
  <c r="E1225" i="12"/>
  <c r="G1251" i="12"/>
  <c r="R1211" i="12"/>
  <c r="G1255" i="12"/>
  <c r="E1206" i="12"/>
  <c r="G1116" i="12"/>
  <c r="Q1236" i="12"/>
  <c r="G1228" i="12"/>
  <c r="Q1242" i="12"/>
  <c r="F1228" i="12"/>
  <c r="Q1240" i="12"/>
  <c r="R1224" i="12"/>
  <c r="R1042" i="12"/>
  <c r="F1242" i="12"/>
  <c r="R1232" i="12"/>
  <c r="R1048" i="12"/>
  <c r="F1252" i="12"/>
  <c r="E1250" i="12"/>
  <c r="F1213" i="12"/>
  <c r="E1042" i="12"/>
  <c r="Q1227" i="12"/>
  <c r="F1243" i="12"/>
  <c r="R1214" i="12"/>
  <c r="F1063" i="12"/>
  <c r="F1210" i="12"/>
  <c r="E1210" i="12"/>
  <c r="G1049" i="12"/>
  <c r="R1064" i="12"/>
  <c r="F1227" i="12"/>
  <c r="E1218" i="12"/>
  <c r="E1251" i="12"/>
  <c r="Q1234" i="12"/>
  <c r="F1237" i="12"/>
  <c r="G1234" i="12"/>
  <c r="Q1243" i="12"/>
  <c r="G1226" i="12"/>
  <c r="E1237" i="12"/>
  <c r="R1216" i="12"/>
  <c r="E1234" i="12"/>
  <c r="G1141" i="12"/>
  <c r="E4080" i="12"/>
  <c r="E1252" i="12"/>
  <c r="Q1203" i="12"/>
  <c r="Q1245" i="12"/>
  <c r="E1232" i="12"/>
  <c r="F1217" i="12"/>
  <c r="Q1257" i="12"/>
  <c r="F1206" i="12"/>
  <c r="G1241" i="12"/>
  <c r="Q1105" i="12"/>
  <c r="F1041" i="12"/>
  <c r="G1211" i="12"/>
  <c r="E1235" i="12"/>
  <c r="Q1211" i="12"/>
  <c r="F1255" i="12"/>
  <c r="F1236" i="12"/>
  <c r="R1115" i="12"/>
  <c r="E1236" i="12"/>
  <c r="Q1217" i="12"/>
  <c r="E1228" i="12"/>
  <c r="F1240" i="12"/>
  <c r="G1115" i="12"/>
  <c r="G1250" i="12"/>
  <c r="E1040" i="12"/>
  <c r="G1215" i="12"/>
  <c r="R1245" i="12"/>
  <c r="F1216" i="12"/>
  <c r="G1235" i="12"/>
  <c r="G1212" i="12"/>
  <c r="F1203" i="12"/>
  <c r="R1225" i="12"/>
  <c r="Q1214" i="12"/>
  <c r="F1241" i="12"/>
  <c r="R1247" i="12"/>
  <c r="G1207" i="12"/>
  <c r="R1239" i="12"/>
  <c r="F1049" i="12"/>
  <c r="E1255" i="12"/>
  <c r="R1252" i="12"/>
  <c r="G1240" i="12"/>
  <c r="Q1252" i="12"/>
  <c r="R1213" i="12"/>
  <c r="F1234" i="12"/>
  <c r="F1259" i="12"/>
  <c r="E1240" i="12"/>
  <c r="G1252" i="12"/>
  <c r="R1208" i="12"/>
  <c r="E4088" i="12"/>
  <c r="Q4087" i="12"/>
  <c r="F4084" i="12"/>
  <c r="G4097" i="12"/>
  <c r="G4102" i="12"/>
  <c r="G4083" i="12"/>
  <c r="Q4094" i="12"/>
  <c r="Q4093" i="12"/>
  <c r="F4080" i="12"/>
  <c r="Q4091" i="12"/>
  <c r="F4089" i="12"/>
  <c r="R4085" i="12"/>
  <c r="E4099" i="12"/>
  <c r="Q4096" i="12"/>
  <c r="E4085" i="12"/>
  <c r="F4082" i="12"/>
  <c r="F4095" i="12"/>
  <c r="R4088" i="12"/>
  <c r="F4093" i="12"/>
  <c r="R4092" i="12"/>
  <c r="E4094" i="12"/>
  <c r="Q4102" i="12"/>
  <c r="E4098" i="12"/>
  <c r="Q4088" i="12"/>
  <c r="E4089" i="12"/>
  <c r="R4098" i="12"/>
  <c r="G4081" i="12"/>
  <c r="R4096" i="12"/>
  <c r="G4094" i="12"/>
  <c r="F4099" i="12"/>
  <c r="G4084" i="12"/>
  <c r="E4091" i="12"/>
  <c r="F4090" i="12"/>
  <c r="Q4085" i="12"/>
  <c r="G4100" i="12"/>
  <c r="E4083" i="12"/>
  <c r="G4098" i="12"/>
  <c r="E4096" i="12"/>
  <c r="R4102" i="12"/>
  <c r="F4096" i="12"/>
  <c r="R4080" i="12"/>
  <c r="R4093" i="12"/>
  <c r="G4092" i="12"/>
  <c r="E4102" i="12"/>
  <c r="Q4086" i="12"/>
  <c r="F4086" i="12"/>
  <c r="E4100" i="12"/>
  <c r="Q4099" i="12"/>
  <c r="E4086" i="12"/>
  <c r="F4094" i="12"/>
  <c r="Q4092" i="12"/>
  <c r="G4095" i="12"/>
  <c r="E4087" i="12"/>
  <c r="E4081" i="12"/>
  <c r="F4088" i="12"/>
  <c r="R4082" i="12"/>
  <c r="R4101" i="12"/>
  <c r="F4101" i="12"/>
  <c r="G4089" i="12"/>
  <c r="R4090" i="12"/>
  <c r="E4082" i="12"/>
  <c r="E4097" i="12"/>
  <c r="F4085" i="12"/>
  <c r="E4093" i="12"/>
  <c r="R4091" i="12"/>
  <c r="F4091" i="12"/>
  <c r="Q4101" i="12"/>
  <c r="Q4089" i="12"/>
  <c r="G4087" i="12"/>
  <c r="G4090" i="12"/>
  <c r="F4087" i="12"/>
  <c r="Q4100" i="12"/>
  <c r="Q4081" i="12"/>
  <c r="R4094" i="12"/>
  <c r="G4093" i="12"/>
  <c r="R4099" i="12"/>
  <c r="G4101" i="12"/>
  <c r="R4097" i="12"/>
  <c r="Q4080" i="12"/>
  <c r="E4092" i="12"/>
  <c r="G4080" i="12"/>
  <c r="F4102" i="12"/>
  <c r="F4083" i="12"/>
  <c r="R4087" i="12"/>
  <c r="E4095" i="12"/>
  <c r="F4081" i="12"/>
  <c r="R4089" i="12"/>
  <c r="G4099" i="12"/>
  <c r="R4083" i="12"/>
  <c r="Q4095" i="12"/>
  <c r="Q4090" i="12"/>
  <c r="Q4084" i="12"/>
  <c r="R4086" i="12"/>
  <c r="E4084" i="12"/>
  <c r="Q4098" i="12"/>
  <c r="R4084" i="12"/>
  <c r="Q4082" i="12"/>
  <c r="E4101" i="12"/>
  <c r="F4092" i="12"/>
  <c r="F4097" i="12"/>
  <c r="Q4083" i="12"/>
  <c r="G4091" i="12"/>
  <c r="G4088" i="12"/>
  <c r="Q4097" i="12"/>
  <c r="F4100" i="12"/>
  <c r="G4086" i="12"/>
  <c r="G4082" i="12"/>
  <c r="F4098" i="12"/>
  <c r="R4095" i="12"/>
  <c r="R4100" i="12"/>
  <c r="R4081" i="12"/>
  <c r="G4096" i="12"/>
  <c r="E4090" i="12"/>
  <c r="G4085" i="12"/>
  <c r="G5087" i="12"/>
  <c r="R5089" i="12"/>
  <c r="F5244" i="12"/>
  <c r="R4895" i="12"/>
  <c r="Q4896" i="12"/>
  <c r="E5241" i="12"/>
  <c r="R4898" i="12"/>
  <c r="Q5316" i="12"/>
  <c r="G5316" i="12"/>
  <c r="R4897" i="12"/>
  <c r="G5317" i="12"/>
  <c r="G5243" i="12"/>
  <c r="F5198" i="12"/>
  <c r="G5244" i="12"/>
  <c r="G4898" i="12"/>
  <c r="F4898" i="12"/>
  <c r="R4899" i="12"/>
  <c r="Q4899" i="12"/>
  <c r="F5243" i="12"/>
  <c r="Q5041" i="12"/>
  <c r="E4896" i="12"/>
  <c r="R5244" i="12"/>
  <c r="E4895" i="12"/>
  <c r="F5089" i="12"/>
  <c r="E5089" i="12"/>
  <c r="P78" i="24"/>
  <c r="G4897" i="12"/>
  <c r="E5197" i="12"/>
  <c r="F5087" i="12"/>
  <c r="Q5240" i="12"/>
  <c r="R5087" i="12"/>
  <c r="E4898" i="12"/>
  <c r="G4895" i="12"/>
  <c r="R4896" i="12"/>
  <c r="P77" i="24"/>
  <c r="F5041" i="12"/>
  <c r="R5243" i="12"/>
  <c r="Q5317" i="12"/>
  <c r="R5041" i="12"/>
  <c r="Q5195" i="12"/>
  <c r="E5088" i="12"/>
  <c r="Q4898" i="12"/>
  <c r="Q5088" i="12"/>
  <c r="F4897" i="12"/>
  <c r="G5088" i="12"/>
  <c r="Q5244" i="12"/>
  <c r="E5244" i="12"/>
  <c r="Q5087" i="12"/>
  <c r="G5198" i="12"/>
  <c r="Q5089" i="12"/>
  <c r="G5089" i="12"/>
  <c r="F5317" i="12"/>
  <c r="F5088" i="12"/>
  <c r="E4897" i="12"/>
  <c r="F5197" i="12"/>
  <c r="R5088" i="12"/>
  <c r="E4899" i="12"/>
  <c r="Q5198" i="12"/>
  <c r="G4896" i="12"/>
  <c r="P76" i="24"/>
  <c r="R5198" i="12"/>
  <c r="E5317" i="12"/>
  <c r="F4895" i="12"/>
  <c r="E5198" i="12"/>
  <c r="R5317" i="12"/>
  <c r="Q4897" i="12"/>
  <c r="R5316" i="12"/>
  <c r="F4899" i="12"/>
  <c r="E5041" i="12"/>
  <c r="E5243" i="12"/>
  <c r="Q5197" i="12"/>
  <c r="G5197" i="12"/>
  <c r="G5041" i="12"/>
  <c r="F4896" i="12"/>
  <c r="Q4895" i="12"/>
  <c r="Q5243" i="12"/>
  <c r="R5197" i="12"/>
  <c r="F5316" i="12"/>
  <c r="E5316" i="12"/>
  <c r="E5087" i="12"/>
  <c r="G4899" i="12"/>
  <c r="E5239" i="12"/>
  <c r="R5240" i="12"/>
  <c r="F5312" i="12"/>
  <c r="F5239" i="12"/>
  <c r="R5314" i="12"/>
  <c r="F5193" i="12"/>
  <c r="R5241" i="12"/>
  <c r="Q5239" i="12"/>
  <c r="F5313" i="12"/>
  <c r="E5312" i="12"/>
  <c r="R5194" i="12"/>
  <c r="R5195" i="12"/>
  <c r="F5240" i="12"/>
  <c r="R5315" i="12"/>
  <c r="Q5194" i="12"/>
  <c r="F5194" i="12"/>
  <c r="Q5242" i="12"/>
  <c r="R5239" i="12"/>
  <c r="R5242" i="12"/>
  <c r="F5314" i="12"/>
  <c r="R5196" i="12"/>
  <c r="Q5315" i="12"/>
  <c r="F5241" i="12"/>
  <c r="F5315" i="12"/>
  <c r="G5312" i="12"/>
  <c r="F5242" i="12"/>
  <c r="E5193" i="12"/>
  <c r="G5239" i="12"/>
  <c r="F5196" i="12"/>
  <c r="G5193" i="12"/>
  <c r="R5312" i="12"/>
  <c r="R5313" i="12"/>
  <c r="G5313" i="12"/>
  <c r="E5313" i="12"/>
  <c r="F5195" i="12"/>
  <c r="G5240" i="12"/>
  <c r="E5240" i="12"/>
  <c r="Q5313" i="12"/>
  <c r="G5194" i="12"/>
  <c r="E5194" i="12"/>
  <c r="R5193" i="12"/>
  <c r="Q5314" i="12"/>
  <c r="G5314" i="12"/>
  <c r="E5314" i="12"/>
  <c r="Q5241" i="12"/>
  <c r="G5241" i="12"/>
  <c r="Q5193" i="12"/>
  <c r="E5106" i="12"/>
  <c r="G5195" i="12"/>
  <c r="E5195" i="12"/>
  <c r="Q5196" i="12"/>
  <c r="G5315" i="12"/>
  <c r="E5315" i="12"/>
  <c r="G5242" i="12"/>
  <c r="E5242" i="12"/>
  <c r="Q5312" i="12"/>
  <c r="G5196" i="12"/>
  <c r="E5196" i="12"/>
  <c r="F5155" i="12"/>
  <c r="F5119" i="12"/>
  <c r="F5150" i="12"/>
  <c r="F5161" i="12"/>
  <c r="R5139" i="12"/>
  <c r="E5117" i="12"/>
  <c r="G5132" i="12"/>
  <c r="F5157" i="12"/>
  <c r="R5115" i="12"/>
  <c r="Q5112" i="12"/>
  <c r="R5145" i="12"/>
  <c r="E5158" i="12"/>
  <c r="F5192" i="12"/>
  <c r="E5184" i="12"/>
  <c r="F5114" i="12"/>
  <c r="G5147" i="12"/>
  <c r="Q5182" i="12"/>
  <c r="E5141" i="12"/>
  <c r="F5172" i="12"/>
  <c r="Q5123" i="12"/>
  <c r="Q5108" i="12"/>
  <c r="F5116" i="12"/>
  <c r="G5149" i="12"/>
  <c r="Q5184" i="12"/>
  <c r="G5188" i="12"/>
  <c r="Q5147" i="12"/>
  <c r="Q5175" i="12"/>
  <c r="R5173" i="12"/>
  <c r="Q5157" i="12"/>
  <c r="G5152" i="12"/>
  <c r="Q5167" i="12"/>
  <c r="E5171" i="12"/>
  <c r="G5181" i="12"/>
  <c r="Q5189" i="12"/>
  <c r="E5119" i="12"/>
  <c r="F5152" i="12"/>
  <c r="G5183" i="12"/>
  <c r="R5133" i="12"/>
  <c r="E5149" i="12"/>
  <c r="F5180" i="12"/>
  <c r="Q5130" i="12"/>
  <c r="R5165" i="12"/>
  <c r="E5177" i="12"/>
  <c r="G5125" i="12"/>
  <c r="Q5162" i="12"/>
  <c r="Q5166" i="12"/>
  <c r="F5132" i="12"/>
  <c r="R5118" i="12"/>
  <c r="R5179" i="12"/>
  <c r="E5160" i="12"/>
  <c r="G5107" i="12"/>
  <c r="Q5144" i="12"/>
  <c r="R5175" i="12"/>
  <c r="R5169" i="12"/>
  <c r="F5134" i="12"/>
  <c r="G5166" i="12"/>
  <c r="R5120" i="12"/>
  <c r="F5174" i="12"/>
  <c r="Q5125" i="12"/>
  <c r="R5188" i="12"/>
  <c r="F5106" i="12"/>
  <c r="G5140" i="12"/>
  <c r="R5161" i="12"/>
  <c r="F5137" i="12"/>
  <c r="G5168" i="12"/>
  <c r="R5111" i="12"/>
  <c r="E5135" i="12"/>
  <c r="Q5109" i="12"/>
  <c r="E5186" i="12"/>
  <c r="F5138" i="12"/>
  <c r="E5128" i="12"/>
  <c r="G5164" i="12"/>
  <c r="Q5121" i="12"/>
  <c r="F5177" i="12"/>
  <c r="E5146" i="12"/>
  <c r="G5179" i="12"/>
  <c r="F5148" i="12"/>
  <c r="E5115" i="12"/>
  <c r="G5151" i="12"/>
  <c r="F5118" i="12"/>
  <c r="E5116" i="12"/>
  <c r="Q5135" i="12"/>
  <c r="F5185" i="12"/>
  <c r="R5128" i="12"/>
  <c r="G5176" i="12"/>
  <c r="F5145" i="12"/>
  <c r="E5112" i="12"/>
  <c r="G5119" i="12"/>
  <c r="E5168" i="12"/>
  <c r="E5134" i="12"/>
  <c r="R5126" i="12"/>
  <c r="F5143" i="12"/>
  <c r="E5110" i="12"/>
  <c r="Q5170" i="12"/>
  <c r="G5135" i="12"/>
  <c r="E5188" i="12"/>
  <c r="R5184" i="12"/>
  <c r="Q5142" i="12"/>
  <c r="F5191" i="12"/>
  <c r="E5157" i="12"/>
  <c r="R5144" i="12"/>
  <c r="Q5111" i="12"/>
  <c r="F5160" i="12"/>
  <c r="E5127" i="12"/>
  <c r="R5114" i="12"/>
  <c r="G5163" i="12"/>
  <c r="E5165" i="12"/>
  <c r="R5131" i="12"/>
  <c r="G5192" i="12"/>
  <c r="F5158" i="12"/>
  <c r="E5125" i="12"/>
  <c r="G5160" i="12"/>
  <c r="F5127" i="12"/>
  <c r="Q5138" i="12"/>
  <c r="Q5156" i="12"/>
  <c r="E5182" i="12"/>
  <c r="R5150" i="12"/>
  <c r="Q5117" i="12"/>
  <c r="E5131" i="12"/>
  <c r="R5108" i="12"/>
  <c r="G5157" i="12"/>
  <c r="F5124" i="12"/>
  <c r="R5142" i="12"/>
  <c r="Q5133" i="12"/>
  <c r="F5183" i="12"/>
  <c r="E5152" i="12"/>
  <c r="R5178" i="12"/>
  <c r="R5106" i="12"/>
  <c r="G5156" i="12"/>
  <c r="F5122" i="12"/>
  <c r="G5142" i="12"/>
  <c r="G5117" i="12"/>
  <c r="R5154" i="12"/>
  <c r="F5169" i="12"/>
  <c r="E5138" i="12"/>
  <c r="R5123" i="12"/>
  <c r="G5172" i="12"/>
  <c r="F5141" i="12"/>
  <c r="E5107" i="12"/>
  <c r="Q5178" i="12"/>
  <c r="G5143" i="12"/>
  <c r="F5110" i="12"/>
  <c r="R5183" i="12"/>
  <c r="R5113" i="12"/>
  <c r="G5170" i="12"/>
  <c r="F5139" i="12"/>
  <c r="R5112" i="12"/>
  <c r="G5141" i="12"/>
  <c r="F5107" i="12"/>
  <c r="E5124" i="12"/>
  <c r="Q5136" i="12"/>
  <c r="G5110" i="12"/>
  <c r="E5163" i="12"/>
  <c r="R5129" i="12"/>
  <c r="G5177" i="12"/>
  <c r="F5146" i="12"/>
  <c r="E5113" i="12"/>
  <c r="Q5173" i="12"/>
  <c r="G5138" i="12"/>
  <c r="E5191" i="12"/>
  <c r="G5180" i="12"/>
  <c r="R5148" i="12"/>
  <c r="Q5115" i="12"/>
  <c r="F5164" i="12"/>
  <c r="R5158" i="12"/>
  <c r="Q5171" i="12"/>
  <c r="G5136" i="12"/>
  <c r="E5189" i="12"/>
  <c r="Q5131" i="12"/>
  <c r="F5181" i="12"/>
  <c r="E5150" i="12"/>
  <c r="R5134" i="12"/>
  <c r="G5184" i="12"/>
  <c r="F5153" i="12"/>
  <c r="E5120" i="12"/>
  <c r="Q5190" i="12"/>
  <c r="G5130" i="12"/>
  <c r="Q5159" i="12"/>
  <c r="G5122" i="12"/>
  <c r="R5182" i="12"/>
  <c r="Q5188" i="12"/>
  <c r="G5162" i="12"/>
  <c r="F5129" i="12"/>
  <c r="G5161" i="12"/>
  <c r="E5183" i="12"/>
  <c r="R5159" i="12"/>
  <c r="Q5126" i="12"/>
  <c r="F5186" i="12"/>
  <c r="R5121" i="12"/>
  <c r="F5135" i="12"/>
  <c r="Q5187" i="12"/>
  <c r="Q5165" i="12"/>
  <c r="G5128" i="12"/>
  <c r="E5180" i="12"/>
  <c r="F5166" i="12"/>
  <c r="R5137" i="12"/>
  <c r="R5166" i="12"/>
  <c r="Q5163" i="12"/>
  <c r="G5126" i="12"/>
  <c r="E5178" i="12"/>
  <c r="R5155" i="12"/>
  <c r="F5170" i="12"/>
  <c r="E5139" i="12"/>
  <c r="R5124" i="12"/>
  <c r="G5173" i="12"/>
  <c r="F5142" i="12"/>
  <c r="E5108" i="12"/>
  <c r="Q5179" i="12"/>
  <c r="G5144" i="12"/>
  <c r="F5111" i="12"/>
  <c r="F5128" i="12"/>
  <c r="Q5151" i="12"/>
  <c r="G5114" i="12"/>
  <c r="R5171" i="12"/>
  <c r="Q5177" i="12"/>
  <c r="F5121" i="12"/>
  <c r="E5173" i="12"/>
  <c r="Q5148" i="12"/>
  <c r="E5172" i="12"/>
  <c r="R5151" i="12"/>
  <c r="Q5118" i="12"/>
  <c r="E5143" i="12"/>
  <c r="R5109" i="12"/>
  <c r="G5158" i="12"/>
  <c r="F5125" i="12"/>
  <c r="F5187" i="12"/>
  <c r="Q5154" i="12"/>
  <c r="G5120" i="12"/>
  <c r="E5169" i="12"/>
  <c r="E5154" i="12"/>
  <c r="R5127" i="12"/>
  <c r="G5175" i="12"/>
  <c r="F5144" i="12"/>
  <c r="E5111" i="12"/>
  <c r="R5186" i="12"/>
  <c r="G5118" i="12"/>
  <c r="E5167" i="12"/>
  <c r="R5146" i="12"/>
  <c r="Q5113" i="12"/>
  <c r="F5162" i="12"/>
  <c r="E5129" i="12"/>
  <c r="R5116" i="12"/>
  <c r="G5165" i="12"/>
  <c r="F5130" i="12"/>
  <c r="Q5168" i="12"/>
  <c r="G5133" i="12"/>
  <c r="R5185" i="12"/>
  <c r="Q5140" i="12"/>
  <c r="F5189" i="12"/>
  <c r="E5156" i="12"/>
  <c r="F5109" i="12"/>
  <c r="R5168" i="12"/>
  <c r="Q5137" i="12"/>
  <c r="G5111" i="12"/>
  <c r="E5164" i="12"/>
  <c r="R5140" i="12"/>
  <c r="Q5106" i="12"/>
  <c r="E5132" i="12"/>
  <c r="Q5185" i="12"/>
  <c r="G5150" i="12"/>
  <c r="F5117" i="12"/>
  <c r="E5145" i="12"/>
  <c r="Q5145" i="12"/>
  <c r="G5108" i="12"/>
  <c r="E5161" i="12"/>
  <c r="R5190" i="12"/>
  <c r="R5119" i="12"/>
  <c r="F5133" i="12"/>
  <c r="R5180" i="12"/>
  <c r="Q5143" i="12"/>
  <c r="G5106" i="12"/>
  <c r="E5159" i="12"/>
  <c r="R5135" i="12"/>
  <c r="G5185" i="12"/>
  <c r="E5121" i="12"/>
  <c r="Q5191" i="12"/>
  <c r="G5154" i="12"/>
  <c r="G5169" i="12"/>
  <c r="Q5160" i="12"/>
  <c r="G5123" i="12"/>
  <c r="E5175" i="12"/>
  <c r="R5172" i="12"/>
  <c r="F5178" i="12"/>
  <c r="E5147" i="12"/>
  <c r="R5191" i="12"/>
  <c r="R5192" i="12"/>
  <c r="Q5158" i="12"/>
  <c r="G5131" i="12"/>
  <c r="E5185" i="12"/>
  <c r="R5160" i="12"/>
  <c r="Q5127" i="12"/>
  <c r="G5189" i="12"/>
  <c r="F5156" i="12"/>
  <c r="E5122" i="12"/>
  <c r="Q5174" i="12"/>
  <c r="G5139" i="12"/>
  <c r="E5192" i="12"/>
  <c r="R5167" i="12"/>
  <c r="Q5134" i="12"/>
  <c r="F5184" i="12"/>
  <c r="E5153" i="12"/>
  <c r="R5189" i="12"/>
  <c r="R5107" i="12"/>
  <c r="F5123" i="12"/>
  <c r="R5130" i="12"/>
  <c r="Q5132" i="12"/>
  <c r="F5182" i="12"/>
  <c r="E5151" i="12"/>
  <c r="R5125" i="12"/>
  <c r="G5174" i="12"/>
  <c r="E5109" i="12"/>
  <c r="Q5180" i="12"/>
  <c r="G5145" i="12"/>
  <c r="F5112" i="12"/>
  <c r="F5120" i="12"/>
  <c r="Q5152" i="12"/>
  <c r="G5115" i="12"/>
  <c r="R5163" i="12"/>
  <c r="F5167" i="12"/>
  <c r="E5136" i="12"/>
  <c r="R5153" i="12"/>
  <c r="R5181" i="12"/>
  <c r="Q5150" i="12"/>
  <c r="E5174" i="12"/>
  <c r="R5152" i="12"/>
  <c r="Q5119" i="12"/>
  <c r="F5175" i="12"/>
  <c r="E5144" i="12"/>
  <c r="G5178" i="12"/>
  <c r="F5147" i="12"/>
  <c r="E5114" i="12"/>
  <c r="G5129" i="12"/>
  <c r="E5181" i="12"/>
  <c r="R5176" i="12"/>
  <c r="Q5124" i="12"/>
  <c r="F5173" i="12"/>
  <c r="E5142" i="12"/>
  <c r="R5177" i="12"/>
  <c r="Q5183" i="12"/>
  <c r="G5148" i="12"/>
  <c r="F5115" i="12"/>
  <c r="Q5120" i="12"/>
  <c r="R5156" i="12"/>
  <c r="Q5122" i="12"/>
  <c r="F5171" i="12"/>
  <c r="E5140" i="12"/>
  <c r="R5117" i="12"/>
  <c r="F5131" i="12"/>
  <c r="Q5149" i="12"/>
  <c r="Q5169" i="12"/>
  <c r="G5134" i="12"/>
  <c r="E5187" i="12"/>
  <c r="R5174" i="12"/>
  <c r="Q5141" i="12"/>
  <c r="F5190" i="12"/>
  <c r="R5143" i="12"/>
  <c r="Q5110" i="12"/>
  <c r="F5159" i="12"/>
  <c r="E5126" i="12"/>
  <c r="Q5128" i="12"/>
  <c r="R5170" i="12"/>
  <c r="Q5139" i="12"/>
  <c r="G5113" i="12"/>
  <c r="R5141" i="12"/>
  <c r="Q5107" i="12"/>
  <c r="E5133" i="12"/>
  <c r="R5110" i="12"/>
  <c r="G5167" i="12"/>
  <c r="F5136" i="12"/>
  <c r="Q5176" i="12"/>
  <c r="Q5155" i="12"/>
  <c r="G5121" i="12"/>
  <c r="E5170" i="12"/>
  <c r="R5149" i="12"/>
  <c r="Q5116" i="12"/>
  <c r="F5165" i="12"/>
  <c r="E5130" i="12"/>
  <c r="R5187" i="12"/>
  <c r="Q5172" i="12"/>
  <c r="G5137" i="12"/>
  <c r="E5190" i="12"/>
  <c r="G5153" i="12"/>
  <c r="R5147" i="12"/>
  <c r="Q5114" i="12"/>
  <c r="F5163" i="12"/>
  <c r="Q5192" i="12"/>
  <c r="G5155" i="12"/>
  <c r="G5112" i="12"/>
  <c r="Q5161" i="12"/>
  <c r="G5124" i="12"/>
  <c r="E5176" i="12"/>
  <c r="R5164" i="12"/>
  <c r="F5179" i="12"/>
  <c r="E5148" i="12"/>
  <c r="R5132" i="12"/>
  <c r="G5182" i="12"/>
  <c r="F5151" i="12"/>
  <c r="E5118" i="12"/>
  <c r="G5191" i="12"/>
  <c r="R5162" i="12"/>
  <c r="Q5129" i="12"/>
  <c r="F5188" i="12"/>
  <c r="E5155" i="12"/>
  <c r="G5190" i="12"/>
  <c r="E5123" i="12"/>
  <c r="Q5186" i="12"/>
  <c r="G5159" i="12"/>
  <c r="F5126" i="12"/>
  <c r="F5176" i="12"/>
  <c r="Q5146" i="12"/>
  <c r="G5109" i="12"/>
  <c r="E5162" i="12"/>
  <c r="R5138" i="12"/>
  <c r="G5187" i="12"/>
  <c r="F5154" i="12"/>
  <c r="R5157" i="12"/>
  <c r="Q5164" i="12"/>
  <c r="G5127" i="12"/>
  <c r="E5179" i="12"/>
  <c r="F5149" i="12"/>
  <c r="R5136" i="12"/>
  <c r="G5186" i="12"/>
  <c r="Q5181" i="12"/>
  <c r="G5146" i="12"/>
  <c r="F5113" i="12"/>
  <c r="F5108" i="12"/>
  <c r="Q5153" i="12"/>
  <c r="G5116" i="12"/>
  <c r="E5166" i="12"/>
  <c r="F5168" i="12"/>
  <c r="E5137" i="12"/>
  <c r="R5122" i="12"/>
  <c r="G5171" i="12"/>
  <c r="F5140" i="12"/>
  <c r="R5311" i="12"/>
  <c r="Q5311" i="12"/>
  <c r="R5235" i="12"/>
  <c r="G5310" i="12"/>
  <c r="Q5310" i="12"/>
  <c r="R5251" i="12"/>
  <c r="F5309" i="12"/>
  <c r="E5309" i="12"/>
  <c r="F5236" i="12"/>
  <c r="F5233" i="12"/>
  <c r="E5251" i="12"/>
  <c r="Q5238" i="12"/>
  <c r="G5233" i="12"/>
  <c r="E5237" i="12"/>
  <c r="F4930" i="12"/>
  <c r="F5252" i="12"/>
  <c r="R5252" i="12"/>
  <c r="E5311" i="12"/>
  <c r="F5311" i="12"/>
  <c r="G699" i="12"/>
  <c r="F4167" i="12"/>
  <c r="F4166" i="12"/>
  <c r="G4166" i="12"/>
  <c r="E5248" i="12"/>
  <c r="E5250" i="12"/>
  <c r="Q5307" i="12"/>
  <c r="E4929" i="12"/>
  <c r="R5234" i="12"/>
  <c r="E1450" i="12"/>
  <c r="Q4823" i="12"/>
  <c r="G5245" i="12"/>
  <c r="Q5233" i="12"/>
  <c r="Q4167" i="12"/>
  <c r="F4823" i="12"/>
  <c r="E5238" i="12"/>
  <c r="F5251" i="12"/>
  <c r="F5247" i="12"/>
  <c r="F4929" i="12"/>
  <c r="G5307" i="12"/>
  <c r="E5247" i="12"/>
  <c r="E5310" i="12"/>
  <c r="G5309" i="12"/>
  <c r="E4166" i="12"/>
  <c r="E4823" i="12"/>
  <c r="G5234" i="12"/>
  <c r="G5252" i="12"/>
  <c r="F5310" i="12"/>
  <c r="G1450" i="12"/>
  <c r="Q4930" i="12"/>
  <c r="R5307" i="12"/>
  <c r="Q1450" i="12"/>
  <c r="G5248" i="12"/>
  <c r="G5238" i="12"/>
  <c r="G4167" i="12"/>
  <c r="F5234" i="12"/>
  <c r="Q5235" i="12"/>
  <c r="Q5252" i="12"/>
  <c r="E5252" i="12"/>
  <c r="Q5248" i="12"/>
  <c r="E5233" i="12"/>
  <c r="R4930" i="12"/>
  <c r="Q4929" i="12"/>
  <c r="G5247" i="12"/>
  <c r="G5311" i="12"/>
  <c r="R5233" i="12"/>
  <c r="G5235" i="12"/>
  <c r="R5236" i="12"/>
  <c r="F1450" i="12"/>
  <c r="R4167" i="12"/>
  <c r="F5248" i="12"/>
  <c r="F5237" i="12"/>
  <c r="F5308" i="12"/>
  <c r="G5308" i="12"/>
  <c r="Q5308" i="12"/>
  <c r="G4929" i="12"/>
  <c r="F5307" i="12"/>
  <c r="E5234" i="12"/>
  <c r="Q5236" i="12"/>
  <c r="R699" i="12"/>
  <c r="R5310" i="12"/>
  <c r="Q4166" i="12"/>
  <c r="R4823" i="12"/>
  <c r="E5308" i="12"/>
  <c r="Q5247" i="12"/>
  <c r="R5247" i="12"/>
  <c r="E5236" i="12"/>
  <c r="E4167" i="12"/>
  <c r="F5250" i="12"/>
  <c r="F5235" i="12"/>
  <c r="R5249" i="12"/>
  <c r="R5245" i="12"/>
  <c r="F5238" i="12"/>
  <c r="E5307" i="12"/>
  <c r="G5237" i="12"/>
  <c r="Q5237" i="12"/>
  <c r="R1450" i="12"/>
  <c r="E5249" i="12"/>
  <c r="F5249" i="12"/>
  <c r="R4929" i="12"/>
  <c r="E4930" i="12"/>
  <c r="G5236" i="12"/>
  <c r="Q699" i="12"/>
  <c r="R5309" i="12"/>
  <c r="G5249" i="12"/>
  <c r="G4823" i="12"/>
  <c r="G5250" i="12"/>
  <c r="Q5250" i="12"/>
  <c r="R5237" i="12"/>
  <c r="E699" i="12"/>
  <c r="F699" i="12"/>
  <c r="R5308" i="12"/>
  <c r="G4930" i="12"/>
  <c r="Q5249" i="12"/>
  <c r="Q5245" i="12"/>
  <c r="R5238" i="12"/>
  <c r="Q5234" i="12"/>
  <c r="G5251" i="12"/>
  <c r="Q5251" i="12"/>
  <c r="R5250" i="12"/>
  <c r="E5245" i="12"/>
  <c r="F5245" i="12"/>
  <c r="E5235" i="12"/>
  <c r="R5248" i="12"/>
  <c r="R4166" i="12"/>
  <c r="Q5309" i="12"/>
  <c r="E5086" i="12"/>
  <c r="R1479" i="12"/>
  <c r="R5085" i="12"/>
  <c r="E5085" i="12"/>
  <c r="G3103" i="12"/>
  <c r="F5085" i="12"/>
  <c r="R3103" i="12"/>
  <c r="F3103" i="12"/>
  <c r="G1479" i="12"/>
  <c r="F3102" i="12"/>
  <c r="R3102" i="12"/>
  <c r="G5086" i="12"/>
  <c r="F5086" i="12"/>
  <c r="R5086" i="12"/>
  <c r="E3103" i="12"/>
  <c r="Q3104" i="12"/>
  <c r="Q5086" i="12"/>
  <c r="G5085" i="12"/>
  <c r="G3104" i="12"/>
  <c r="Q5085" i="12"/>
  <c r="E3102" i="12"/>
  <c r="F3104" i="12"/>
  <c r="Q3103" i="12"/>
  <c r="E1479" i="12"/>
  <c r="E3104" i="12"/>
  <c r="Q3102" i="12"/>
  <c r="G3102" i="12"/>
  <c r="F1479" i="12"/>
  <c r="Q1479" i="12"/>
  <c r="R3104" i="12"/>
  <c r="G4291" i="12"/>
  <c r="F4573" i="12"/>
  <c r="Q4319" i="12"/>
  <c r="G4319" i="12"/>
  <c r="R4319" i="12"/>
  <c r="F4319" i="12"/>
  <c r="E4319" i="12"/>
  <c r="Q4483" i="12"/>
  <c r="E4574" i="12"/>
  <c r="R4483" i="12"/>
  <c r="E4483" i="12"/>
  <c r="E4316" i="12"/>
  <c r="Q4463" i="12"/>
  <c r="Q4576" i="12"/>
  <c r="F4576" i="12"/>
  <c r="G4483" i="12"/>
  <c r="F4483" i="12"/>
  <c r="R4573" i="12"/>
  <c r="R4318" i="12"/>
  <c r="G4318" i="12"/>
  <c r="E4482" i="12"/>
  <c r="Q4482" i="12"/>
  <c r="F4317" i="12"/>
  <c r="E4570" i="12"/>
  <c r="R4571" i="12"/>
  <c r="G4575" i="12"/>
  <c r="Q4318" i="12"/>
  <c r="E4463" i="12"/>
  <c r="R4463" i="12"/>
  <c r="F4318" i="12"/>
  <c r="F4575" i="12"/>
  <c r="E4317" i="12"/>
  <c r="Q4316" i="12"/>
  <c r="G4316" i="12"/>
  <c r="E4577" i="12"/>
  <c r="R4570" i="12"/>
  <c r="Q4484" i="12"/>
  <c r="Q4571" i="12"/>
  <c r="E4196" i="12"/>
  <c r="Q4572" i="12"/>
  <c r="F4572" i="12"/>
  <c r="E4572" i="12"/>
  <c r="Q4574" i="12"/>
  <c r="R4572" i="12"/>
  <c r="G4573" i="12"/>
  <c r="E4484" i="12"/>
  <c r="Q4573" i="12"/>
  <c r="R4482" i="12"/>
  <c r="F4574" i="12"/>
  <c r="R4575" i="12"/>
  <c r="Q4575" i="12"/>
  <c r="E4576" i="12"/>
  <c r="F4571" i="12"/>
  <c r="Q4291" i="12"/>
  <c r="Q4317" i="12"/>
  <c r="R4577" i="12"/>
  <c r="G4577" i="12"/>
  <c r="F4577" i="12"/>
  <c r="F4570" i="12"/>
  <c r="E4575" i="12"/>
  <c r="F4484" i="12"/>
  <c r="F4463" i="12"/>
  <c r="Q4577" i="12"/>
  <c r="F4316" i="12"/>
  <c r="Q4570" i="12"/>
  <c r="F4291" i="12"/>
  <c r="G4317" i="12"/>
  <c r="F4482" i="12"/>
  <c r="R4291" i="12"/>
  <c r="R4317" i="12"/>
  <c r="R4574" i="12"/>
  <c r="R4576" i="12"/>
  <c r="R4316" i="12"/>
  <c r="E4291" i="12"/>
  <c r="G4570" i="12"/>
  <c r="R4484" i="12"/>
  <c r="G4484" i="12"/>
  <c r="G4463" i="12"/>
  <c r="G4576" i="12"/>
  <c r="G4572" i="12"/>
  <c r="G4574" i="12"/>
  <c r="G4482" i="12"/>
  <c r="G4571" i="12"/>
  <c r="E4571" i="12"/>
  <c r="E4573" i="12"/>
  <c r="E4318" i="12"/>
  <c r="G4518" i="12"/>
  <c r="G4537" i="12"/>
  <c r="Q4492" i="12"/>
  <c r="Q4513" i="12"/>
  <c r="F4546" i="12"/>
  <c r="Q4532" i="12"/>
  <c r="F4512" i="12"/>
  <c r="F4540" i="12"/>
  <c r="F4492" i="12"/>
  <c r="G4528" i="12"/>
  <c r="R4547" i="12"/>
  <c r="F4564" i="12"/>
  <c r="Q4520" i="12"/>
  <c r="Q4545" i="12"/>
  <c r="Q4536" i="12"/>
  <c r="R4505" i="12"/>
  <c r="Q4533" i="12"/>
  <c r="G4566" i="12"/>
  <c r="F4530" i="12"/>
  <c r="Q4551" i="12"/>
  <c r="Q4567" i="12"/>
  <c r="G4568" i="12"/>
  <c r="E4500" i="12"/>
  <c r="Q4510" i="12"/>
  <c r="E4554" i="12"/>
  <c r="Q4503" i="12"/>
  <c r="G4534" i="12"/>
  <c r="G4551" i="12"/>
  <c r="F4496" i="12"/>
  <c r="F4525" i="12"/>
  <c r="R4553" i="12"/>
  <c r="E4524" i="12"/>
  <c r="R4521" i="12"/>
  <c r="F4494" i="12"/>
  <c r="R4519" i="12"/>
  <c r="R4495" i="12"/>
  <c r="G4549" i="12"/>
  <c r="G4525" i="12"/>
  <c r="G4569" i="12"/>
  <c r="E4533" i="12"/>
  <c r="G4536" i="12"/>
  <c r="F4552" i="12"/>
  <c r="R4524" i="12"/>
  <c r="R4544" i="12"/>
  <c r="R4497" i="12"/>
  <c r="F4523" i="12"/>
  <c r="R4563" i="12"/>
  <c r="R4560" i="12"/>
  <c r="Q4524" i="12"/>
  <c r="G4544" i="12"/>
  <c r="G4497" i="12"/>
  <c r="F4521" i="12"/>
  <c r="R4561" i="12"/>
  <c r="Q4521" i="12"/>
  <c r="G4513" i="12"/>
  <c r="R4550" i="12"/>
  <c r="Q4500" i="12"/>
  <c r="E4509" i="12"/>
  <c r="Q4539" i="12"/>
  <c r="F4561" i="12"/>
  <c r="R4537" i="12"/>
  <c r="G4553" i="12"/>
  <c r="E4497" i="12"/>
  <c r="E4558" i="12"/>
  <c r="F4507" i="12"/>
  <c r="Q4529" i="12"/>
  <c r="E4545" i="12"/>
  <c r="E4525" i="12"/>
  <c r="R4508" i="12"/>
  <c r="E4539" i="12"/>
  <c r="E4565" i="12"/>
  <c r="G4501" i="12"/>
  <c r="E4518" i="12"/>
  <c r="G4562" i="12"/>
  <c r="R4492" i="12"/>
  <c r="Q4514" i="12"/>
  <c r="G4546" i="12"/>
  <c r="R4549" i="12"/>
  <c r="F4558" i="12"/>
  <c r="G4192" i="12"/>
  <c r="G4499" i="12"/>
  <c r="E4528" i="12"/>
  <c r="R4551" i="12"/>
  <c r="G4492" i="12"/>
  <c r="G4529" i="12"/>
  <c r="E4546" i="12"/>
  <c r="E4499" i="12"/>
  <c r="E4526" i="12"/>
  <c r="Q4568" i="12"/>
  <c r="G4532" i="12"/>
  <c r="F4518" i="12"/>
  <c r="R4558" i="12"/>
  <c r="R4528" i="12"/>
  <c r="R4526" i="12"/>
  <c r="F4541" i="12"/>
  <c r="E4568" i="12"/>
  <c r="G4539" i="12"/>
  <c r="F4560" i="12"/>
  <c r="F4502" i="12"/>
  <c r="Q4493" i="12"/>
  <c r="R4510" i="12"/>
  <c r="Q4517" i="12"/>
  <c r="Q4548" i="12"/>
  <c r="Q4555" i="12"/>
  <c r="G4510" i="12"/>
  <c r="E4553" i="12"/>
  <c r="G4503" i="12"/>
  <c r="Q4531" i="12"/>
  <c r="F4569" i="12"/>
  <c r="G4494" i="12"/>
  <c r="G4519" i="12"/>
  <c r="E4548" i="12"/>
  <c r="F4505" i="12"/>
  <c r="E4501" i="12"/>
  <c r="E4516" i="12"/>
  <c r="Q4558" i="12"/>
  <c r="E4494" i="12"/>
  <c r="G4517" i="12"/>
  <c r="Q4549" i="12"/>
  <c r="Q4502" i="12"/>
  <c r="E4514" i="12"/>
  <c r="Q4556" i="12"/>
  <c r="R4545" i="12"/>
  <c r="E4523" i="12"/>
  <c r="Q4565" i="12"/>
  <c r="R4530" i="12"/>
  <c r="R4514" i="12"/>
  <c r="R4543" i="12"/>
  <c r="E4556" i="12"/>
  <c r="E4541" i="12"/>
  <c r="E4567" i="12"/>
  <c r="E4511" i="12"/>
  <c r="R4498" i="12"/>
  <c r="G4491" i="12"/>
  <c r="G4522" i="12"/>
  <c r="F4550" i="12"/>
  <c r="G4495" i="12"/>
  <c r="R4523" i="12"/>
  <c r="F4543" i="12"/>
  <c r="G4502" i="12"/>
  <c r="E4505" i="12"/>
  <c r="G4533" i="12"/>
  <c r="F4557" i="12"/>
  <c r="E4496" i="12"/>
  <c r="F4524" i="12"/>
  <c r="R4564" i="12"/>
  <c r="F4513" i="12"/>
  <c r="E4503" i="12"/>
  <c r="F4531" i="12"/>
  <c r="G4560" i="12"/>
  <c r="Q4497" i="12"/>
  <c r="F4522" i="12"/>
  <c r="R4562" i="12"/>
  <c r="Q4504" i="12"/>
  <c r="R4532" i="12"/>
  <c r="G4558" i="12"/>
  <c r="F4563" i="12"/>
  <c r="Q4530" i="12"/>
  <c r="Q4553" i="12"/>
  <c r="Q4541" i="12"/>
  <c r="Q4519" i="12"/>
  <c r="G4545" i="12"/>
  <c r="R4525" i="12"/>
  <c r="Q4543" i="12"/>
  <c r="E4555" i="12"/>
  <c r="R4516" i="12"/>
  <c r="E4502" i="12"/>
  <c r="E4493" i="12"/>
  <c r="F4527" i="12"/>
  <c r="R4567" i="12"/>
  <c r="G4526" i="12"/>
  <c r="Q4528" i="12"/>
  <c r="R4546" i="12"/>
  <c r="E4536" i="12"/>
  <c r="Q4508" i="12"/>
  <c r="F4537" i="12"/>
  <c r="E4564" i="12"/>
  <c r="Q4499" i="12"/>
  <c r="E4529" i="12"/>
  <c r="R4552" i="12"/>
  <c r="Q4560" i="12"/>
  <c r="Q4506" i="12"/>
  <c r="R4535" i="12"/>
  <c r="F4567" i="12"/>
  <c r="F4499" i="12"/>
  <c r="E4527" i="12"/>
  <c r="Q4569" i="12"/>
  <c r="F4506" i="12"/>
  <c r="R4533" i="12"/>
  <c r="F4565" i="12"/>
  <c r="F4495" i="12"/>
  <c r="F4532" i="12"/>
  <c r="G4567" i="12"/>
  <c r="E4549" i="12"/>
  <c r="G4524" i="12"/>
  <c r="E4547" i="12"/>
  <c r="R4513" i="12"/>
  <c r="F4545" i="12"/>
  <c r="R4500" i="12"/>
  <c r="F4519" i="12"/>
  <c r="R4491" i="12"/>
  <c r="Q4496" i="12"/>
  <c r="F4515" i="12"/>
  <c r="R4555" i="12"/>
  <c r="Q4554" i="12"/>
  <c r="Q4516" i="12"/>
  <c r="G4548" i="12"/>
  <c r="G4557" i="12"/>
  <c r="F4510" i="12"/>
  <c r="R4540" i="12"/>
  <c r="E4552" i="12"/>
  <c r="F4501" i="12"/>
  <c r="E4517" i="12"/>
  <c r="Q4559" i="12"/>
  <c r="G4543" i="12"/>
  <c r="F4508" i="12"/>
  <c r="F4535" i="12"/>
  <c r="F4555" i="12"/>
  <c r="R4502" i="12"/>
  <c r="E4515" i="12"/>
  <c r="Q4557" i="12"/>
  <c r="R4509" i="12"/>
  <c r="F4533" i="12"/>
  <c r="F4553" i="12"/>
  <c r="E4504" i="12"/>
  <c r="Q4534" i="12"/>
  <c r="G4555" i="12"/>
  <c r="F4551" i="12"/>
  <c r="F4529" i="12"/>
  <c r="Q4550" i="12"/>
  <c r="Q4518" i="12"/>
  <c r="R4548" i="12"/>
  <c r="F4511" i="12"/>
  <c r="Q4535" i="12"/>
  <c r="E4495" i="12"/>
  <c r="F4498" i="12"/>
  <c r="E4520" i="12"/>
  <c r="Q4562" i="12"/>
  <c r="F4491" i="12"/>
  <c r="G4521" i="12"/>
  <c r="E4550" i="12"/>
  <c r="R4507" i="12"/>
  <c r="R4512" i="12"/>
  <c r="Q4495" i="12"/>
  <c r="F4503" i="12"/>
  <c r="G4531" i="12"/>
  <c r="G4561" i="12"/>
  <c r="R4541" i="12"/>
  <c r="R4542" i="12"/>
  <c r="G4516" i="12"/>
  <c r="F4504" i="12"/>
  <c r="F4547" i="12"/>
  <c r="G4507" i="12"/>
  <c r="G4554" i="12"/>
  <c r="G4565" i="12"/>
  <c r="G4556" i="12"/>
  <c r="Q4505" i="12"/>
  <c r="E4538" i="12"/>
  <c r="E4492" i="12"/>
  <c r="R4511" i="12"/>
  <c r="R4538" i="12"/>
  <c r="E4562" i="12"/>
  <c r="R4504" i="12"/>
  <c r="E4531" i="12"/>
  <c r="G4559" i="12"/>
  <c r="G4511" i="12"/>
  <c r="G4538" i="12"/>
  <c r="E4560" i="12"/>
  <c r="Q4507" i="12"/>
  <c r="E4534" i="12"/>
  <c r="F4562" i="12"/>
  <c r="G4500" i="12"/>
  <c r="F4517" i="12"/>
  <c r="R4569" i="12"/>
  <c r="G4523" i="12"/>
  <c r="G4550" i="12"/>
  <c r="R4517" i="12"/>
  <c r="E4535" i="12"/>
  <c r="Q4491" i="12"/>
  <c r="R4501" i="12"/>
  <c r="E4530" i="12"/>
  <c r="G4564" i="12"/>
  <c r="R4494" i="12"/>
  <c r="F4526" i="12"/>
  <c r="R4566" i="12"/>
  <c r="G4514" i="12"/>
  <c r="R4522" i="12"/>
  <c r="E4543" i="12"/>
  <c r="G4515" i="12"/>
  <c r="R4506" i="12"/>
  <c r="R4536" i="12"/>
  <c r="F4568" i="12"/>
  <c r="Q4526" i="12"/>
  <c r="Q4522" i="12"/>
  <c r="G4512" i="12"/>
  <c r="G4540" i="12"/>
  <c r="E4506" i="12"/>
  <c r="G4506" i="12"/>
  <c r="R4534" i="12"/>
  <c r="F4566" i="12"/>
  <c r="E4512" i="12"/>
  <c r="E4540" i="12"/>
  <c r="F4497" i="12"/>
  <c r="F4509" i="12"/>
  <c r="R4539" i="12"/>
  <c r="E4569" i="12"/>
  <c r="G4493" i="12"/>
  <c r="E4522" i="12"/>
  <c r="R4557" i="12"/>
  <c r="F4528" i="12"/>
  <c r="R4568" i="12"/>
  <c r="E4513" i="12"/>
  <c r="F4542" i="12"/>
  <c r="F4493" i="12"/>
  <c r="R4503" i="12"/>
  <c r="G4535" i="12"/>
  <c r="G4552" i="12"/>
  <c r="G4496" i="12"/>
  <c r="F4514" i="12"/>
  <c r="R4554" i="12"/>
  <c r="R4559" i="12"/>
  <c r="Q4527" i="12"/>
  <c r="Q4546" i="12"/>
  <c r="G4542" i="12"/>
  <c r="G4508" i="12"/>
  <c r="F4536" i="12"/>
  <c r="F4556" i="12"/>
  <c r="G4504" i="12"/>
  <c r="E4544" i="12"/>
  <c r="R4520" i="12"/>
  <c r="R4529" i="12"/>
  <c r="E4508" i="12"/>
  <c r="F4534" i="12"/>
  <c r="F4554" i="12"/>
  <c r="R4518" i="12"/>
  <c r="Q4542" i="12"/>
  <c r="F4520" i="12"/>
  <c r="R4527" i="12"/>
  <c r="G4541" i="12"/>
  <c r="E4557" i="12"/>
  <c r="Q4498" i="12"/>
  <c r="G4530" i="12"/>
  <c r="Q4564" i="12"/>
  <c r="F4516" i="12"/>
  <c r="R4556" i="12"/>
  <c r="F4538" i="12"/>
  <c r="G4547" i="12"/>
  <c r="R4496" i="12"/>
  <c r="G4505" i="12"/>
  <c r="Q4537" i="12"/>
  <c r="F4559" i="12"/>
  <c r="E4498" i="12"/>
  <c r="E4519" i="12"/>
  <c r="Q4561" i="12"/>
  <c r="E4491" i="12"/>
  <c r="Q4515" i="12"/>
  <c r="F4548" i="12"/>
  <c r="R4493" i="12"/>
  <c r="E4510" i="12"/>
  <c r="E4537" i="12"/>
  <c r="E4563" i="12"/>
  <c r="R4499" i="12"/>
  <c r="E4559" i="12"/>
  <c r="Q4525" i="12"/>
  <c r="Q4544" i="12"/>
  <c r="G4527" i="12"/>
  <c r="Q4511" i="12"/>
  <c r="Q4538" i="12"/>
  <c r="E4561" i="12"/>
  <c r="Q4523" i="12"/>
  <c r="F4544" i="12"/>
  <c r="Q4547" i="12"/>
  <c r="R4515" i="12"/>
  <c r="E4542" i="12"/>
  <c r="Q4509" i="12"/>
  <c r="F4500" i="12"/>
  <c r="E4532" i="12"/>
  <c r="Q4552" i="12"/>
  <c r="E4521" i="12"/>
  <c r="Q4563" i="12"/>
  <c r="F4549" i="12"/>
  <c r="Q4566" i="12"/>
  <c r="G4498" i="12"/>
  <c r="E4507" i="12"/>
  <c r="F4539" i="12"/>
  <c r="E4566" i="12"/>
  <c r="Q4501" i="12"/>
  <c r="R4531" i="12"/>
  <c r="G4563" i="12"/>
  <c r="Q4494" i="12"/>
  <c r="G4520" i="12"/>
  <c r="R4565" i="12"/>
  <c r="G4509" i="12"/>
  <c r="Q4512" i="12"/>
  <c r="Q4540" i="12"/>
  <c r="E4551" i="12"/>
  <c r="E4193" i="12"/>
  <c r="F4366" i="12"/>
  <c r="R4366" i="12"/>
  <c r="R4196" i="12"/>
  <c r="R4362" i="12"/>
  <c r="Q4371" i="12"/>
  <c r="Q4198" i="12"/>
  <c r="E4361" i="12"/>
  <c r="F4195" i="12"/>
  <c r="Q4294" i="12"/>
  <c r="Q4365" i="12"/>
  <c r="Q4195" i="12"/>
  <c r="F4360" i="12"/>
  <c r="F4196" i="12"/>
  <c r="R4365" i="12"/>
  <c r="G4360" i="12"/>
  <c r="Q4369" i="12"/>
  <c r="G4364" i="12"/>
  <c r="F4369" i="12"/>
  <c r="E4362" i="12"/>
  <c r="R4295" i="12"/>
  <c r="G4365" i="12"/>
  <c r="G4195" i="12"/>
  <c r="E4192" i="12"/>
  <c r="F4365" i="12"/>
  <c r="Q4363" i="12"/>
  <c r="Q4296" i="12"/>
  <c r="G4367" i="12"/>
  <c r="F4296" i="12"/>
  <c r="R4194" i="12"/>
  <c r="E4371" i="12"/>
  <c r="R4364" i="12"/>
  <c r="E4365" i="12"/>
  <c r="E4195" i="12"/>
  <c r="E4360" i="12"/>
  <c r="Q4370" i="12"/>
  <c r="E4363" i="12"/>
  <c r="G4362" i="12"/>
  <c r="F4194" i="12"/>
  <c r="E4294" i="12"/>
  <c r="Q1084" i="12"/>
  <c r="Q4367" i="12"/>
  <c r="R4198" i="12"/>
  <c r="F4198" i="12"/>
  <c r="E4293" i="12"/>
  <c r="E4364" i="12"/>
  <c r="R4369" i="12"/>
  <c r="G4371" i="12"/>
  <c r="Q4295" i="12"/>
  <c r="F4363" i="12"/>
  <c r="Q4197" i="12"/>
  <c r="Q4293" i="12"/>
  <c r="G4193" i="12"/>
  <c r="R4370" i="12"/>
  <c r="F4370" i="12"/>
  <c r="G4293" i="12"/>
  <c r="R4296" i="12"/>
  <c r="F4192" i="12"/>
  <c r="G4295" i="12"/>
  <c r="G4296" i="12"/>
  <c r="G4197" i="12"/>
  <c r="E4369" i="12"/>
  <c r="R4361" i="12"/>
  <c r="R4363" i="12"/>
  <c r="R4371" i="12"/>
  <c r="F4371" i="12"/>
  <c r="Q4194" i="12"/>
  <c r="G4363" i="12"/>
  <c r="F4293" i="12"/>
  <c r="E4295" i="12"/>
  <c r="G4366" i="12"/>
  <c r="E4197" i="12"/>
  <c r="E4296" i="12"/>
  <c r="G4369" i="12"/>
  <c r="R4368" i="12"/>
  <c r="R4197" i="12"/>
  <c r="G4194" i="12"/>
  <c r="G4198" i="12"/>
  <c r="Q4368" i="12"/>
  <c r="Q4193" i="12"/>
  <c r="F4364" i="12"/>
  <c r="F4193" i="12"/>
  <c r="F4295" i="12"/>
  <c r="F4294" i="12"/>
  <c r="Q4366" i="12"/>
  <c r="F4368" i="12"/>
  <c r="F4197" i="12"/>
  <c r="E4194" i="12"/>
  <c r="G4370" i="12"/>
  <c r="G4368" i="12"/>
  <c r="Q4361" i="12"/>
  <c r="E4367" i="12"/>
  <c r="F4361" i="12"/>
  <c r="G4361" i="12"/>
  <c r="Q4196" i="12"/>
  <c r="R4293" i="12"/>
  <c r="R4192" i="12"/>
  <c r="R4367" i="12"/>
  <c r="G4294" i="12"/>
  <c r="E4198" i="12"/>
  <c r="E4368" i="12"/>
  <c r="Q4362" i="12"/>
  <c r="Q4192" i="12"/>
  <c r="F4362" i="12"/>
  <c r="G4196" i="12"/>
  <c r="R4360" i="12"/>
  <c r="F4367" i="12"/>
  <c r="Q4364" i="12"/>
  <c r="E4370" i="12"/>
  <c r="R4193" i="12"/>
  <c r="Q4360" i="12"/>
  <c r="R4294" i="12"/>
  <c r="E4366" i="12"/>
  <c r="R4195" i="12"/>
  <c r="G4299" i="12"/>
  <c r="G1142" i="12"/>
  <c r="Q1071" i="12"/>
  <c r="R4434" i="12"/>
  <c r="R4191" i="12"/>
  <c r="R1055" i="12"/>
  <c r="G4306" i="12"/>
  <c r="Q1059" i="12"/>
  <c r="F1187" i="12"/>
  <c r="G4205" i="12"/>
  <c r="Q4436" i="12"/>
  <c r="Q4444" i="12"/>
  <c r="Q4234" i="12"/>
  <c r="E4443" i="12"/>
  <c r="Q4469" i="12"/>
  <c r="F4312" i="12"/>
  <c r="F4398" i="12"/>
  <c r="R4466" i="12"/>
  <c r="E4354" i="12"/>
  <c r="F1044" i="12"/>
  <c r="Q1125" i="12"/>
  <c r="E4238" i="12"/>
  <c r="R4400" i="12"/>
  <c r="E4445" i="12"/>
  <c r="G4456" i="12"/>
  <c r="E1147" i="12"/>
  <c r="E4314" i="12"/>
  <c r="E4441" i="12"/>
  <c r="G4302" i="12"/>
  <c r="R1061" i="12"/>
  <c r="R4476" i="12"/>
  <c r="G4308" i="12"/>
  <c r="Q4450" i="12"/>
  <c r="F4240" i="12"/>
  <c r="F4297" i="12"/>
  <c r="E4356" i="12"/>
  <c r="E4470" i="12"/>
  <c r="G4478" i="12"/>
  <c r="R4485" i="12"/>
  <c r="Q4458" i="12"/>
  <c r="Q4446" i="12"/>
  <c r="Q4310" i="12"/>
  <c r="Q4395" i="12"/>
  <c r="R4297" i="12"/>
  <c r="Q4447" i="12"/>
  <c r="G4353" i="12"/>
  <c r="R1129" i="12"/>
  <c r="Q4454" i="12"/>
  <c r="F4379" i="12"/>
  <c r="R4471" i="12"/>
  <c r="G4373" i="12"/>
  <c r="Q4435" i="12"/>
  <c r="R4357" i="12"/>
  <c r="F4476" i="12"/>
  <c r="G1187" i="12"/>
  <c r="E4306" i="12"/>
  <c r="E4460" i="12"/>
  <c r="G4435" i="12"/>
  <c r="F1129" i="12"/>
  <c r="Q4478" i="12"/>
  <c r="R4397" i="12"/>
  <c r="R4314" i="12"/>
  <c r="R4448" i="12"/>
  <c r="Q4305" i="12"/>
  <c r="Q1075" i="12"/>
  <c r="Q4461" i="12"/>
  <c r="G1084" i="12"/>
  <c r="R4445" i="12"/>
  <c r="R4301" i="12"/>
  <c r="F4301" i="12"/>
  <c r="E4286" i="12"/>
  <c r="R4480" i="12"/>
  <c r="F4489" i="12"/>
  <c r="E4454" i="12"/>
  <c r="R1122" i="12"/>
  <c r="R4238" i="12"/>
  <c r="F4437" i="12"/>
  <c r="R4373" i="12"/>
  <c r="G1114" i="12"/>
  <c r="G4444" i="12"/>
  <c r="Q4393" i="12"/>
  <c r="Q4488" i="12"/>
  <c r="G4309" i="12"/>
  <c r="G4471" i="12"/>
  <c r="R4440" i="12"/>
  <c r="R4286" i="12"/>
  <c r="R1109" i="12"/>
  <c r="G4372" i="12"/>
  <c r="E4373" i="12"/>
  <c r="Q4286" i="12"/>
  <c r="R4234" i="12"/>
  <c r="G4438" i="12"/>
  <c r="E4457" i="12"/>
  <c r="F1107" i="12"/>
  <c r="G4433" i="12"/>
  <c r="F4201" i="12"/>
  <c r="Q4376" i="12"/>
  <c r="E4375" i="12"/>
  <c r="E4397" i="12"/>
  <c r="R4353" i="12"/>
  <c r="R4287" i="12"/>
  <c r="Q4313" i="12"/>
  <c r="R1106" i="12"/>
  <c r="R1108" i="12"/>
  <c r="F4380" i="12"/>
  <c r="Q4440" i="12"/>
  <c r="F4457" i="12"/>
  <c r="G4487" i="12"/>
  <c r="F4461" i="12"/>
  <c r="Q4199" i="12"/>
  <c r="G4374" i="12"/>
  <c r="F4310" i="12"/>
  <c r="G1137" i="12"/>
  <c r="E4467" i="12"/>
  <c r="E4452" i="12"/>
  <c r="G4448" i="12"/>
  <c r="F4460" i="12"/>
  <c r="R4285" i="12"/>
  <c r="E1090" i="12"/>
  <c r="G1109" i="12"/>
  <c r="E4446" i="12"/>
  <c r="E4456" i="12"/>
  <c r="E1129" i="12"/>
  <c r="E4313" i="12"/>
  <c r="E4308" i="12"/>
  <c r="G4452" i="12"/>
  <c r="F1075" i="12"/>
  <c r="Q1051" i="12"/>
  <c r="F4292" i="12"/>
  <c r="G4303" i="12"/>
  <c r="Q4299" i="12"/>
  <c r="R4469" i="12"/>
  <c r="R4381" i="12"/>
  <c r="R1107" i="12"/>
  <c r="Q1159" i="12"/>
  <c r="Q4231" i="12"/>
  <c r="R1097" i="12"/>
  <c r="Q4245" i="12"/>
  <c r="F4455" i="12"/>
  <c r="Q1055" i="12"/>
  <c r="G4465" i="12"/>
  <c r="Q4270" i="12"/>
  <c r="R4470" i="12"/>
  <c r="F4431" i="12"/>
  <c r="Q4355" i="12"/>
  <c r="F4308" i="12"/>
  <c r="R4446" i="12"/>
  <c r="G4398" i="12"/>
  <c r="R4288" i="12"/>
  <c r="R4432" i="12"/>
  <c r="F4400" i="12"/>
  <c r="E4379" i="12"/>
  <c r="F1108" i="12"/>
  <c r="G4288" i="12"/>
  <c r="R4396" i="12"/>
  <c r="Q4398" i="12"/>
  <c r="F4439" i="12"/>
  <c r="Q1114" i="12"/>
  <c r="F4372" i="12"/>
  <c r="G4447" i="12"/>
  <c r="Q4373" i="12"/>
  <c r="E4381" i="12"/>
  <c r="Q1122" i="12"/>
  <c r="F4315" i="12"/>
  <c r="E4251" i="12"/>
  <c r="F4472" i="12"/>
  <c r="E4438" i="12"/>
  <c r="G4457" i="12"/>
  <c r="Q4441" i="12"/>
  <c r="G4380" i="12"/>
  <c r="G1147" i="12"/>
  <c r="E1071" i="12"/>
  <c r="E4292" i="12"/>
  <c r="Q4455" i="12"/>
  <c r="R4354" i="12"/>
  <c r="E4398" i="12"/>
  <c r="F4490" i="12"/>
  <c r="G1097" i="12"/>
  <c r="R4303" i="12"/>
  <c r="F4307" i="12"/>
  <c r="R4437" i="12"/>
  <c r="E4409" i="12"/>
  <c r="R4270" i="12"/>
  <c r="E4300" i="12"/>
  <c r="R4478" i="12"/>
  <c r="R4201" i="12"/>
  <c r="F4208" i="12"/>
  <c r="E4485" i="12"/>
  <c r="E1109" i="12"/>
  <c r="Q4438" i="12"/>
  <c r="R1187" i="12"/>
  <c r="Q4285" i="12"/>
  <c r="F1109" i="12"/>
  <c r="E4478" i="12"/>
  <c r="E1114" i="12"/>
  <c r="E4469" i="12"/>
  <c r="R1159" i="12"/>
  <c r="G1055" i="12"/>
  <c r="R4472" i="12"/>
  <c r="G1044" i="12"/>
  <c r="G1071" i="12"/>
  <c r="Q1177" i="12"/>
  <c r="R4443" i="12"/>
  <c r="Q4480" i="12"/>
  <c r="E4433" i="12"/>
  <c r="Q4452" i="12"/>
  <c r="Q4300" i="12"/>
  <c r="F4205" i="12"/>
  <c r="Q4448" i="12"/>
  <c r="Q4489" i="12"/>
  <c r="E4346" i="12"/>
  <c r="Q4434" i="12"/>
  <c r="F4381" i="12"/>
  <c r="E4462" i="12"/>
  <c r="E1102" i="12"/>
  <c r="R4298" i="12"/>
  <c r="Q4314" i="12"/>
  <c r="R4240" i="12"/>
  <c r="Q4432" i="12"/>
  <c r="R4380" i="12"/>
  <c r="F4399" i="12"/>
  <c r="G1122" i="12"/>
  <c r="G4315" i="12"/>
  <c r="F4251" i="12"/>
  <c r="G4472" i="12"/>
  <c r="G4351" i="12"/>
  <c r="Q4374" i="12"/>
  <c r="F4357" i="12"/>
  <c r="E1060" i="12"/>
  <c r="G4359" i="12"/>
  <c r="F4247" i="12"/>
  <c r="G4468" i="12"/>
  <c r="E4400" i="12"/>
  <c r="R4488" i="12"/>
  <c r="G4445" i="12"/>
  <c r="G4461" i="12"/>
  <c r="F1060" i="12"/>
  <c r="R1102" i="12"/>
  <c r="E4298" i="12"/>
  <c r="E4240" i="12"/>
  <c r="Q4394" i="12"/>
  <c r="F4373" i="12"/>
  <c r="E1107" i="12"/>
  <c r="F1071" i="12"/>
  <c r="F4303" i="12"/>
  <c r="G4455" i="12"/>
  <c r="Q4439" i="12"/>
  <c r="E4380" i="12"/>
  <c r="E4205" i="12"/>
  <c r="Q4277" i="12"/>
  <c r="Q4475" i="12"/>
  <c r="G4396" i="12"/>
  <c r="F1114" i="12"/>
  <c r="E4475" i="12"/>
  <c r="Q4287" i="12"/>
  <c r="G4467" i="12"/>
  <c r="F4313" i="12"/>
  <c r="E4450" i="12"/>
  <c r="R4433" i="12"/>
  <c r="G1159" i="12"/>
  <c r="R4312" i="12"/>
  <c r="F4444" i="12"/>
  <c r="G4469" i="12"/>
  <c r="F4270" i="12"/>
  <c r="Q4354" i="12"/>
  <c r="R4309" i="12"/>
  <c r="G1177" i="12"/>
  <c r="Q4351" i="12"/>
  <c r="G4442" i="12"/>
  <c r="Q4312" i="12"/>
  <c r="G4489" i="12"/>
  <c r="R4305" i="12"/>
  <c r="R4447" i="12"/>
  <c r="Q4412" i="12"/>
  <c r="Q4401" i="12"/>
  <c r="F4287" i="12"/>
  <c r="Q4352" i="12"/>
  <c r="R4372" i="12"/>
  <c r="G4354" i="12"/>
  <c r="F4462" i="12"/>
  <c r="E4355" i="12"/>
  <c r="R1142" i="12"/>
  <c r="E4200" i="12"/>
  <c r="R4310" i="12"/>
  <c r="G4436" i="12"/>
  <c r="R4461" i="12"/>
  <c r="G4357" i="12"/>
  <c r="R1128" i="12"/>
  <c r="Q4359" i="12"/>
  <c r="G4247" i="12"/>
  <c r="Q4468" i="12"/>
  <c r="F4353" i="12"/>
  <c r="Q4356" i="12"/>
  <c r="G4490" i="12"/>
  <c r="R1095" i="12"/>
  <c r="R4307" i="12"/>
  <c r="R4394" i="12"/>
  <c r="F1084" i="12"/>
  <c r="E4472" i="12"/>
  <c r="F4447" i="12"/>
  <c r="G4376" i="12"/>
  <c r="Q4487" i="12"/>
  <c r="Q1147" i="12"/>
  <c r="E4310" i="12"/>
  <c r="F4471" i="12"/>
  <c r="G4432" i="12"/>
  <c r="F4374" i="12"/>
  <c r="Q1137" i="12"/>
  <c r="E1055" i="12"/>
  <c r="F4487" i="12"/>
  <c r="R4277" i="12"/>
  <c r="G4443" i="12"/>
  <c r="E4461" i="12"/>
  <c r="G4480" i="12"/>
  <c r="E4466" i="12"/>
  <c r="F4475" i="12"/>
  <c r="R4460" i="12"/>
  <c r="G4475" i="12"/>
  <c r="G1125" i="12"/>
  <c r="E4434" i="12"/>
  <c r="G4400" i="12"/>
  <c r="Q1044" i="12"/>
  <c r="F1142" i="12"/>
  <c r="F4309" i="12"/>
  <c r="G4397" i="12"/>
  <c r="Q4433" i="12"/>
  <c r="E1097" i="12"/>
  <c r="F4432" i="12"/>
  <c r="G4311" i="12"/>
  <c r="Q4309" i="12"/>
  <c r="F4395" i="12"/>
  <c r="G1075" i="12"/>
  <c r="E4199" i="12"/>
  <c r="F4200" i="12"/>
  <c r="G4287" i="12"/>
  <c r="R4435" i="12"/>
  <c r="R4399" i="12"/>
  <c r="R4456" i="12"/>
  <c r="G4440" i="12"/>
  <c r="G4200" i="12"/>
  <c r="R4251" i="12"/>
  <c r="E4476" i="12"/>
  <c r="F4440" i="12"/>
  <c r="F4375" i="12"/>
  <c r="E4458" i="12"/>
  <c r="F1122" i="12"/>
  <c r="Q4315" i="12"/>
  <c r="G4251" i="12"/>
  <c r="Q4472" i="12"/>
  <c r="G4352" i="12"/>
  <c r="R4374" i="12"/>
  <c r="E4285" i="12"/>
  <c r="F1137" i="12"/>
  <c r="G4201" i="12"/>
  <c r="E4229" i="12"/>
  <c r="Q4481" i="12"/>
  <c r="E4439" i="12"/>
  <c r="Q4459" i="12"/>
  <c r="R1090" i="12"/>
  <c r="Q4302" i="12"/>
  <c r="G4304" i="12"/>
  <c r="Q4442" i="12"/>
  <c r="Q4301" i="12"/>
  <c r="G4234" i="12"/>
  <c r="Q4466" i="12"/>
  <c r="F4435" i="12"/>
  <c r="G4356" i="12"/>
  <c r="E1051" i="12"/>
  <c r="R4208" i="12"/>
  <c r="R4465" i="12"/>
  <c r="F4446" i="12"/>
  <c r="F4376" i="12"/>
  <c r="E4301" i="12"/>
  <c r="G1107" i="12"/>
  <c r="R4299" i="12"/>
  <c r="G4488" i="12"/>
  <c r="G4431" i="12"/>
  <c r="E4374" i="12"/>
  <c r="G4358" i="12"/>
  <c r="E4480" i="12"/>
  <c r="G1061" i="12"/>
  <c r="R4355" i="12"/>
  <c r="R1060" i="12"/>
  <c r="F1159" i="12"/>
  <c r="E1122" i="12"/>
  <c r="F4306" i="12"/>
  <c r="G4460" i="12"/>
  <c r="F4358" i="12"/>
  <c r="G1059" i="12"/>
  <c r="Q4372" i="12"/>
  <c r="R1177" i="12"/>
  <c r="F4441" i="12"/>
  <c r="F4199" i="12"/>
  <c r="Q1187" i="12"/>
  <c r="Q1097" i="12"/>
  <c r="R4489" i="12"/>
  <c r="G4412" i="12"/>
  <c r="G1051" i="12"/>
  <c r="Q4456" i="12"/>
  <c r="E4464" i="12"/>
  <c r="E4455" i="12"/>
  <c r="R4351" i="12"/>
  <c r="G4399" i="12"/>
  <c r="Q4297" i="12"/>
  <c r="G4346" i="12"/>
  <c r="G4394" i="12"/>
  <c r="G4245" i="12"/>
  <c r="Q4467" i="12"/>
  <c r="F4394" i="12"/>
  <c r="F4355" i="12"/>
  <c r="E4401" i="12"/>
  <c r="Q1109" i="12"/>
  <c r="E4245" i="12"/>
  <c r="F4467" i="12"/>
  <c r="F4438" i="12"/>
  <c r="R4376" i="12"/>
  <c r="Q4490" i="12"/>
  <c r="Q1095" i="12"/>
  <c r="E4311" i="12"/>
  <c r="Q4477" i="12"/>
  <c r="E4393" i="12"/>
  <c r="Q4453" i="12"/>
  <c r="F1106" i="12"/>
  <c r="G4312" i="12"/>
  <c r="G4486" i="12"/>
  <c r="Q4396" i="12"/>
  <c r="R4199" i="12"/>
  <c r="E4247" i="12"/>
  <c r="F4468" i="12"/>
  <c r="F4351" i="12"/>
  <c r="G4459" i="12"/>
  <c r="E4201" i="12"/>
  <c r="G1129" i="12"/>
  <c r="G4191" i="12"/>
  <c r="F4234" i="12"/>
  <c r="G4466" i="12"/>
  <c r="F4434" i="12"/>
  <c r="F4356" i="12"/>
  <c r="F4298" i="12"/>
  <c r="R1147" i="12"/>
  <c r="G4199" i="12"/>
  <c r="R4231" i="12"/>
  <c r="E4471" i="12"/>
  <c r="F4445" i="12"/>
  <c r="E4376" i="12"/>
  <c r="G1128" i="12"/>
  <c r="R4431" i="12"/>
  <c r="G4208" i="12"/>
  <c r="R4454" i="12"/>
  <c r="E4297" i="12"/>
  <c r="E1142" i="12"/>
  <c r="R4302" i="12"/>
  <c r="E4287" i="12"/>
  <c r="G4355" i="12"/>
  <c r="Q1107" i="12"/>
  <c r="R4313" i="12"/>
  <c r="R4412" i="12"/>
  <c r="F4346" i="12"/>
  <c r="F1055" i="12"/>
  <c r="Q4200" i="12"/>
  <c r="G4379" i="12"/>
  <c r="R4352" i="12"/>
  <c r="Q4485" i="12"/>
  <c r="G4300" i="12"/>
  <c r="Q4346" i="12"/>
  <c r="Q4437" i="12"/>
  <c r="Q4379" i="12"/>
  <c r="F4299" i="12"/>
  <c r="F4277" i="12"/>
  <c r="F4442" i="12"/>
  <c r="E4270" i="12"/>
  <c r="F4470" i="12"/>
  <c r="E4442" i="12"/>
  <c r="F4458" i="12"/>
  <c r="Q4357" i="12"/>
  <c r="Q1128" i="12"/>
  <c r="R4359" i="12"/>
  <c r="Q4247" i="12"/>
  <c r="R4468" i="12"/>
  <c r="F4354" i="12"/>
  <c r="R4356" i="12"/>
  <c r="Q1090" i="12"/>
  <c r="Q4303" i="12"/>
  <c r="Q4304" i="12"/>
  <c r="Q4479" i="12"/>
  <c r="Q4411" i="12"/>
  <c r="Q4449" i="12"/>
  <c r="Q1108" i="12"/>
  <c r="E4302" i="12"/>
  <c r="E4288" i="12"/>
  <c r="G4446" i="12"/>
  <c r="Q4191" i="12"/>
  <c r="Q4238" i="12"/>
  <c r="G4481" i="12"/>
  <c r="E4437" i="12"/>
  <c r="G4453" i="12"/>
  <c r="R4358" i="12"/>
  <c r="G1060" i="12"/>
  <c r="E4359" i="12"/>
  <c r="E4468" i="12"/>
  <c r="E4448" i="12"/>
  <c r="F4459" i="12"/>
  <c r="E4315" i="12"/>
  <c r="F1051" i="12"/>
  <c r="Q4465" i="12"/>
  <c r="F4433" i="12"/>
  <c r="F3904" i="12"/>
  <c r="F1095" i="12"/>
  <c r="G4439" i="12"/>
  <c r="E4305" i="12"/>
  <c r="E1075" i="12"/>
  <c r="R4315" i="12"/>
  <c r="R1051" i="12"/>
  <c r="F4488" i="12"/>
  <c r="G4454" i="12"/>
  <c r="F4302" i="12"/>
  <c r="E4299" i="12"/>
  <c r="R4311" i="12"/>
  <c r="E1095" i="12"/>
  <c r="R4379" i="12"/>
  <c r="E1187" i="12"/>
  <c r="R4375" i="12"/>
  <c r="F1177" i="12"/>
  <c r="G4464" i="12"/>
  <c r="G4462" i="12"/>
  <c r="R4346" i="12"/>
  <c r="G4277" i="12"/>
  <c r="Q4353" i="12"/>
  <c r="Q4381" i="12"/>
  <c r="R4200" i="12"/>
  <c r="F4396" i="12"/>
  <c r="F4464" i="12"/>
  <c r="Q4229" i="12"/>
  <c r="F4469" i="12"/>
  <c r="E4396" i="12"/>
  <c r="F4452" i="12"/>
  <c r="F4285" i="12"/>
  <c r="E1137" i="12"/>
  <c r="Q4201" i="12"/>
  <c r="F4229" i="12"/>
  <c r="R4481" i="12"/>
  <c r="E4440" i="12"/>
  <c r="R4459" i="12"/>
  <c r="E1106" i="12"/>
  <c r="G4313" i="12"/>
  <c r="Q4486" i="12"/>
  <c r="R4441" i="12"/>
  <c r="Q4409" i="12"/>
  <c r="Q4402" i="12"/>
  <c r="E1084" i="12"/>
  <c r="R4487" i="12"/>
  <c r="Q4457" i="12"/>
  <c r="G4434" i="12"/>
  <c r="Q4307" i="12"/>
  <c r="G4477" i="12"/>
  <c r="E4353" i="12"/>
  <c r="G4449" i="12"/>
  <c r="G4286" i="12"/>
  <c r="R1137" i="12"/>
  <c r="R4306" i="12"/>
  <c r="G4238" i="12"/>
  <c r="F4481" i="12"/>
  <c r="E4436" i="12"/>
  <c r="F4453" i="12"/>
  <c r="F4359" i="12"/>
  <c r="Q1129" i="12"/>
  <c r="Q4208" i="12"/>
  <c r="E4234" i="12"/>
  <c r="F4466" i="12"/>
  <c r="E4447" i="12"/>
  <c r="E4459" i="12"/>
  <c r="E948" i="12"/>
  <c r="G4301" i="12"/>
  <c r="E4431" i="12"/>
  <c r="Q4308" i="12"/>
  <c r="E4277" i="12"/>
  <c r="F1059" i="12"/>
  <c r="Q4445" i="12"/>
  <c r="R4450" i="12"/>
  <c r="R4229" i="12"/>
  <c r="F4485" i="12"/>
  <c r="G4305" i="12"/>
  <c r="G4285" i="12"/>
  <c r="Q4288" i="12"/>
  <c r="E1125" i="12"/>
  <c r="R4462" i="12"/>
  <c r="R4464" i="12"/>
  <c r="F1128" i="12"/>
  <c r="E4309" i="12"/>
  <c r="R4300" i="12"/>
  <c r="G4458" i="12"/>
  <c r="E1108" i="12"/>
  <c r="G4485" i="12"/>
  <c r="E4488" i="12"/>
  <c r="G4441" i="12"/>
  <c r="Q4460" i="12"/>
  <c r="F4231" i="12"/>
  <c r="G4476" i="12"/>
  <c r="E4444" i="12"/>
  <c r="Q4311" i="12"/>
  <c r="F4480" i="12"/>
  <c r="F4450" i="12"/>
  <c r="F4454" i="12"/>
  <c r="R4490" i="12"/>
  <c r="G1095" i="12"/>
  <c r="F4311" i="12"/>
  <c r="R4477" i="12"/>
  <c r="E4394" i="12"/>
  <c r="R4453" i="12"/>
  <c r="G1108" i="12"/>
  <c r="E4303" i="12"/>
  <c r="F4288" i="12"/>
  <c r="R4395" i="12"/>
  <c r="Q4397" i="12"/>
  <c r="F4393" i="12"/>
  <c r="G1102" i="12"/>
  <c r="G4298" i="12"/>
  <c r="F4314" i="12"/>
  <c r="G4240" i="12"/>
  <c r="F4448" i="12"/>
  <c r="F4304" i="12"/>
  <c r="G4479" i="12"/>
  <c r="G4411" i="12"/>
  <c r="G4402" i="12"/>
  <c r="E4490" i="12"/>
  <c r="E1061" i="12"/>
  <c r="G4307" i="12"/>
  <c r="F4477" i="12"/>
  <c r="E4352" i="12"/>
  <c r="F4449" i="12"/>
  <c r="Q4358" i="12"/>
  <c r="Q1060" i="12"/>
  <c r="F4191" i="12"/>
  <c r="E4481" i="12"/>
  <c r="E4435" i="12"/>
  <c r="E4453" i="12"/>
  <c r="Q2580" i="12"/>
  <c r="G4297" i="12"/>
  <c r="G4381" i="12"/>
  <c r="R4247" i="12"/>
  <c r="R4436" i="12"/>
  <c r="G4437" i="12"/>
  <c r="Q1061" i="12"/>
  <c r="G4393" i="12"/>
  <c r="E1159" i="12"/>
  <c r="E4487" i="12"/>
  <c r="G4470" i="12"/>
  <c r="F1090" i="12"/>
  <c r="R1059" i="12"/>
  <c r="R4458" i="12"/>
  <c r="E4231" i="12"/>
  <c r="F4245" i="12"/>
  <c r="E4307" i="12"/>
  <c r="F4456" i="12"/>
  <c r="G4401" i="12"/>
  <c r="Q1142" i="12"/>
  <c r="E1044" i="12"/>
  <c r="Q4205" i="12"/>
  <c r="G4231" i="12"/>
  <c r="Q4476" i="12"/>
  <c r="G4395" i="12"/>
  <c r="Q4462" i="12"/>
  <c r="E4208" i="12"/>
  <c r="R4245" i="12"/>
  <c r="E4465" i="12"/>
  <c r="E4432" i="12"/>
  <c r="F4300" i="12"/>
  <c r="F4478" i="12"/>
  <c r="F4412" i="12"/>
  <c r="F4401" i="12"/>
  <c r="G1090" i="12"/>
  <c r="R4304" i="12"/>
  <c r="R4479" i="12"/>
  <c r="R4411" i="12"/>
  <c r="R4449" i="12"/>
  <c r="R1075" i="12"/>
  <c r="E4489" i="12"/>
  <c r="R4457" i="12"/>
  <c r="Q4443" i="12"/>
  <c r="F4397" i="12"/>
  <c r="E4395" i="12"/>
  <c r="R1114" i="12"/>
  <c r="E4372" i="12"/>
  <c r="F4436" i="12"/>
  <c r="F4486" i="12"/>
  <c r="R4439" i="12"/>
  <c r="G4409" i="12"/>
  <c r="G1106" i="12"/>
  <c r="F1097" i="12"/>
  <c r="Q4292" i="12"/>
  <c r="E4304" i="12"/>
  <c r="F4479" i="12"/>
  <c r="F4411" i="12"/>
  <c r="F4402" i="12"/>
  <c r="F4286" i="12"/>
  <c r="E1177" i="12"/>
  <c r="R4308" i="12"/>
  <c r="F4238" i="12"/>
  <c r="E4477" i="12"/>
  <c r="E4351" i="12"/>
  <c r="E4449" i="12"/>
  <c r="G4375" i="12"/>
  <c r="R4452" i="12"/>
  <c r="F1125" i="12"/>
  <c r="R4292" i="12"/>
  <c r="G4450" i="12"/>
  <c r="E1059" i="12"/>
  <c r="R4467" i="12"/>
  <c r="E4358" i="12"/>
  <c r="R1125" i="12"/>
  <c r="G4229" i="12"/>
  <c r="E4191" i="12"/>
  <c r="R4401" i="12"/>
  <c r="R1084" i="12"/>
  <c r="Q4251" i="12"/>
  <c r="E1128" i="12"/>
  <c r="E4312" i="12"/>
  <c r="R1071" i="12"/>
  <c r="F4465" i="12"/>
  <c r="F4443" i="12"/>
  <c r="Q4375" i="12"/>
  <c r="Q4464" i="12"/>
  <c r="G4270" i="12"/>
  <c r="Q4470" i="12"/>
  <c r="R4398" i="12"/>
  <c r="F4305" i="12"/>
  <c r="R4444" i="12"/>
  <c r="Q4400" i="12"/>
  <c r="E4412" i="12"/>
  <c r="R1044" i="12"/>
  <c r="G4292" i="12"/>
  <c r="R4486" i="12"/>
  <c r="R4442" i="12"/>
  <c r="R4409" i="12"/>
  <c r="R4402" i="12"/>
  <c r="F1102" i="12"/>
  <c r="Q4298" i="12"/>
  <c r="G4314" i="12"/>
  <c r="Q4240" i="12"/>
  <c r="Q4431" i="12"/>
  <c r="Q4380" i="12"/>
  <c r="Q4399" i="12"/>
  <c r="F1147" i="12"/>
  <c r="G4310" i="12"/>
  <c r="Q4471" i="12"/>
  <c r="F4352" i="12"/>
  <c r="R4455" i="12"/>
  <c r="R4393" i="12"/>
  <c r="E4399" i="12"/>
  <c r="Q1102" i="12"/>
  <c r="Q1106" i="12"/>
  <c r="E4486" i="12"/>
  <c r="R4438" i="12"/>
  <c r="F4409" i="12"/>
  <c r="E4357" i="12"/>
  <c r="R4475" i="12"/>
  <c r="F1061" i="12"/>
  <c r="Q4306" i="12"/>
  <c r="R4205" i="12"/>
  <c r="E4479" i="12"/>
  <c r="E4411" i="12"/>
  <c r="E4402" i="12"/>
  <c r="R3904" i="12"/>
  <c r="R2580" i="12"/>
  <c r="R948" i="12"/>
  <c r="Q1818" i="12"/>
  <c r="Q948" i="12"/>
  <c r="E3904" i="12"/>
  <c r="G2580" i="12"/>
  <c r="R1818" i="12"/>
  <c r="G948" i="12"/>
  <c r="Q3904" i="12"/>
  <c r="E1818" i="12"/>
  <c r="G1818" i="12"/>
  <c r="F2580" i="12"/>
  <c r="G3904" i="12"/>
  <c r="F948" i="12"/>
  <c r="F1818" i="12"/>
  <c r="E2580" i="12"/>
  <c r="R5204" i="12"/>
  <c r="F5059" i="12"/>
  <c r="Q1173" i="12"/>
  <c r="R1088" i="12"/>
  <c r="G2079" i="12"/>
  <c r="Q1163" i="12"/>
  <c r="R4997" i="12"/>
  <c r="G5054" i="12"/>
  <c r="F4993" i="12"/>
  <c r="E5051" i="12"/>
  <c r="P178" i="24"/>
  <c r="R4875" i="12"/>
  <c r="Q4826" i="12"/>
  <c r="E4875" i="12"/>
  <c r="F4845" i="12"/>
  <c r="R4862" i="12"/>
  <c r="Q1150" i="12"/>
  <c r="G4891" i="12"/>
  <c r="R4840" i="12"/>
  <c r="Q4866" i="12"/>
  <c r="E4947" i="12"/>
  <c r="E5290" i="12"/>
  <c r="Q4913" i="12"/>
  <c r="F5082" i="12"/>
  <c r="E4872" i="12"/>
  <c r="F4847" i="12"/>
  <c r="R4844" i="12"/>
  <c r="E4915" i="12"/>
  <c r="G1175" i="12"/>
  <c r="G5290" i="12"/>
  <c r="R4849" i="12"/>
  <c r="Q4975" i="12"/>
  <c r="E4932" i="12"/>
  <c r="E5013" i="12"/>
  <c r="Q4849" i="12"/>
  <c r="F4923" i="12"/>
  <c r="R1070" i="12"/>
  <c r="F4988" i="12"/>
  <c r="F5285" i="12"/>
  <c r="G4921" i="12"/>
  <c r="R5273" i="12"/>
  <c r="F4879" i="12"/>
  <c r="R4892" i="12"/>
  <c r="R4890" i="12"/>
  <c r="E4959" i="12"/>
  <c r="F4905" i="12"/>
  <c r="F4882" i="12"/>
  <c r="Q1056" i="12"/>
  <c r="F5023" i="12"/>
  <c r="Q5283" i="12"/>
  <c r="F5292" i="12"/>
  <c r="R4978" i="12"/>
  <c r="F4838" i="12"/>
  <c r="E5299" i="12"/>
  <c r="F1982" i="12"/>
  <c r="E5050" i="12"/>
  <c r="F4886" i="12"/>
  <c r="F4870" i="12"/>
  <c r="E5063" i="12"/>
  <c r="F4811" i="12"/>
  <c r="Q4992" i="12"/>
  <c r="G5253" i="12"/>
  <c r="F5073" i="12"/>
  <c r="E4885" i="12"/>
  <c r="F4914" i="12"/>
  <c r="G5299" i="12"/>
  <c r="F5281" i="12"/>
  <c r="R4874" i="12"/>
  <c r="G4993" i="12"/>
  <c r="Q4870" i="12"/>
  <c r="E5027" i="12"/>
  <c r="E4849" i="12"/>
  <c r="E4984" i="12"/>
  <c r="R5260" i="12"/>
  <c r="F5210" i="12"/>
  <c r="R4841" i="12"/>
  <c r="G4881" i="12"/>
  <c r="R4831" i="12"/>
  <c r="E4966" i="12"/>
  <c r="F4883" i="12"/>
  <c r="R5296" i="12"/>
  <c r="F4857" i="12"/>
  <c r="G4821" i="12"/>
  <c r="R5203" i="12"/>
  <c r="E5261" i="12"/>
  <c r="R5253" i="12"/>
  <c r="R4829" i="12"/>
  <c r="P115" i="24"/>
  <c r="F5060" i="12"/>
  <c r="Q4829" i="12"/>
  <c r="P90" i="24"/>
  <c r="R5287" i="12"/>
  <c r="F5280" i="12"/>
  <c r="F3540" i="12"/>
  <c r="G5279" i="12"/>
  <c r="E4893" i="12"/>
  <c r="R5022" i="12"/>
  <c r="Q4976" i="12"/>
  <c r="G5074" i="12"/>
  <c r="E5044" i="12"/>
  <c r="R5036" i="12"/>
  <c r="E4996" i="12"/>
  <c r="P101" i="24"/>
  <c r="R4857" i="12"/>
  <c r="Q4871" i="12"/>
  <c r="P263" i="24"/>
  <c r="F5261" i="12"/>
  <c r="Q4966" i="12"/>
  <c r="Q5082" i="12"/>
  <c r="F4969" i="12"/>
  <c r="R4868" i="12"/>
  <c r="P173" i="24"/>
  <c r="F4968" i="12"/>
  <c r="Q4837" i="12"/>
  <c r="F5046" i="12"/>
  <c r="Q4963" i="12"/>
  <c r="G1058" i="12"/>
  <c r="Q5286" i="12"/>
  <c r="G5215" i="12"/>
  <c r="E5206" i="12"/>
  <c r="P267" i="24"/>
  <c r="F1103" i="12"/>
  <c r="G5053" i="12"/>
  <c r="Q4926" i="12"/>
  <c r="R4830" i="12"/>
  <c r="P56" i="24"/>
  <c r="G5295" i="12"/>
  <c r="R4984" i="12"/>
  <c r="P180" i="24"/>
  <c r="F4972" i="12"/>
  <c r="E4912" i="12"/>
  <c r="Q4860" i="12"/>
  <c r="P79" i="24"/>
  <c r="F5054" i="12"/>
  <c r="Q5073" i="12"/>
  <c r="R5301" i="12"/>
  <c r="Q1123" i="12"/>
  <c r="P200" i="24"/>
  <c r="Q4619" i="12"/>
  <c r="Q1104" i="12"/>
  <c r="G1087" i="12"/>
  <c r="R5297" i="12"/>
  <c r="F4849" i="12"/>
  <c r="Q4841" i="12"/>
  <c r="R1103" i="12"/>
  <c r="P89" i="24"/>
  <c r="R4932" i="12"/>
  <c r="F1002" i="12"/>
  <c r="P218" i="24"/>
  <c r="P135" i="24"/>
  <c r="E1104" i="12"/>
  <c r="F5050" i="12"/>
  <c r="F4875" i="12"/>
  <c r="G4903" i="12"/>
  <c r="G1070" i="12"/>
  <c r="Q4851" i="12"/>
  <c r="F1050" i="12"/>
  <c r="E4903" i="12"/>
  <c r="G5297" i="12"/>
  <c r="E4958" i="12"/>
  <c r="E4965" i="12"/>
  <c r="G4857" i="12"/>
  <c r="E5213" i="12"/>
  <c r="G1037" i="12"/>
  <c r="F5077" i="12"/>
  <c r="E5029" i="12"/>
  <c r="E4909" i="12"/>
  <c r="Q4888" i="12"/>
  <c r="F5008" i="12"/>
  <c r="E4853" i="12"/>
  <c r="F4826" i="12"/>
  <c r="G3539" i="12"/>
  <c r="G5026" i="12"/>
  <c r="G1062" i="12"/>
  <c r="R5295" i="12"/>
  <c r="R5004" i="12"/>
  <c r="Q5021" i="12"/>
  <c r="E4941" i="12"/>
  <c r="F4665" i="12"/>
  <c r="G5267" i="12"/>
  <c r="Q5291" i="12"/>
  <c r="E4904" i="12"/>
  <c r="F5006" i="12"/>
  <c r="F4867" i="12"/>
  <c r="E4925" i="12"/>
  <c r="G4976" i="12"/>
  <c r="Q5222" i="12"/>
  <c r="R5064" i="12"/>
  <c r="R4855" i="12"/>
  <c r="Q4863" i="12"/>
  <c r="E5025" i="12"/>
  <c r="P244" i="24"/>
  <c r="R5078" i="12"/>
  <c r="R5305" i="12"/>
  <c r="E4999" i="12"/>
  <c r="E1173" i="12"/>
  <c r="G4848" i="12"/>
  <c r="E4837" i="12"/>
  <c r="F4962" i="12"/>
  <c r="R1087" i="12"/>
  <c r="R4811" i="12"/>
  <c r="F4889" i="12"/>
  <c r="E1045" i="12"/>
  <c r="F4944" i="12"/>
  <c r="E4857" i="12"/>
  <c r="F5074" i="12"/>
  <c r="Q1186" i="12"/>
  <c r="R1065" i="12"/>
  <c r="G4884" i="12"/>
  <c r="G5038" i="12"/>
  <c r="E4879" i="12"/>
  <c r="F1066" i="12"/>
  <c r="Q5037" i="12"/>
  <c r="F1161" i="12"/>
  <c r="E4855" i="12"/>
  <c r="Q4886" i="12"/>
  <c r="R1045" i="12"/>
  <c r="E5207" i="12"/>
  <c r="E4951" i="12"/>
  <c r="E1161" i="12"/>
  <c r="P103" i="24"/>
  <c r="R5013" i="12"/>
  <c r="Q5268" i="12"/>
  <c r="E4992" i="12"/>
  <c r="E4890" i="12"/>
  <c r="R1062" i="12"/>
  <c r="E4868" i="12"/>
  <c r="E4848" i="12"/>
  <c r="R5072" i="12"/>
  <c r="E3269" i="12"/>
  <c r="F4876" i="12"/>
  <c r="Q4858" i="12"/>
  <c r="F1148" i="12"/>
  <c r="R5210" i="12"/>
  <c r="F5061" i="12"/>
  <c r="G1104" i="12"/>
  <c r="P62" i="24"/>
  <c r="R5009" i="12"/>
  <c r="E5264" i="12"/>
  <c r="R4967" i="12"/>
  <c r="F5064" i="12"/>
  <c r="E5061" i="12"/>
  <c r="Q1191" i="12"/>
  <c r="G5276" i="12"/>
  <c r="E5081" i="12"/>
  <c r="G4852" i="12"/>
  <c r="G1191" i="12"/>
  <c r="Q3541" i="12"/>
  <c r="E4957" i="12"/>
  <c r="E4937" i="12"/>
  <c r="R5073" i="12"/>
  <c r="Q4997" i="12"/>
  <c r="G4829" i="12"/>
  <c r="E4882" i="12"/>
  <c r="F4906" i="12"/>
  <c r="G4835" i="12"/>
  <c r="P57" i="24"/>
  <c r="E5055" i="12"/>
  <c r="F5758" i="12"/>
  <c r="F4917" i="12"/>
  <c r="F5071" i="12"/>
  <c r="P55" i="24"/>
  <c r="R5071" i="12"/>
  <c r="Q4827" i="12"/>
  <c r="Q5253" i="12"/>
  <c r="E4888" i="12"/>
  <c r="E4942" i="12"/>
  <c r="Q5300" i="12"/>
  <c r="R1174" i="12"/>
  <c r="E4901" i="12"/>
  <c r="G4974" i="12"/>
  <c r="G1135" i="12"/>
  <c r="R1123" i="12"/>
  <c r="G4832" i="12"/>
  <c r="E4988" i="12"/>
  <c r="F5056" i="12"/>
  <c r="R1172" i="12"/>
  <c r="G4893" i="12"/>
  <c r="Q4916" i="12"/>
  <c r="E5271" i="12"/>
  <c r="F1144" i="12"/>
  <c r="F4913" i="12"/>
  <c r="F4951" i="12"/>
  <c r="P113" i="24"/>
  <c r="E3425" i="12"/>
  <c r="R4893" i="12"/>
  <c r="E5289" i="12"/>
  <c r="F4970" i="12"/>
  <c r="Q4623" i="12"/>
  <c r="E4910" i="12"/>
  <c r="G5058" i="12"/>
  <c r="F4943" i="12"/>
  <c r="E5040" i="12"/>
  <c r="Q4986" i="12"/>
  <c r="Q4993" i="12"/>
  <c r="Q5204" i="12"/>
  <c r="E5279" i="12"/>
  <c r="P176" i="24"/>
  <c r="F1096" i="12"/>
  <c r="R5202" i="12"/>
  <c r="G5051" i="12"/>
  <c r="E1050" i="12"/>
  <c r="F1192" i="12"/>
  <c r="E5016" i="12"/>
  <c r="Q4927" i="12"/>
  <c r="E1143" i="12"/>
  <c r="E4880" i="12"/>
  <c r="Q1092" i="12"/>
  <c r="F4981" i="12"/>
  <c r="E4971" i="12"/>
  <c r="F1143" i="12"/>
  <c r="R4957" i="12"/>
  <c r="R4852" i="12"/>
  <c r="F4892" i="12"/>
  <c r="R4891" i="12"/>
  <c r="E4905" i="12"/>
  <c r="F5044" i="12"/>
  <c r="Q4880" i="12"/>
  <c r="E5758" i="12"/>
  <c r="E5004" i="12"/>
  <c r="F4828" i="12"/>
  <c r="G4907" i="12"/>
  <c r="G4954" i="12"/>
  <c r="P152" i="24"/>
  <c r="F5208" i="12"/>
  <c r="R4882" i="12"/>
  <c r="G5296" i="12"/>
  <c r="E4831" i="12"/>
  <c r="R4850" i="12"/>
  <c r="G5259" i="12"/>
  <c r="E1166" i="12"/>
  <c r="F4894" i="12"/>
  <c r="G4927" i="12"/>
  <c r="G4996" i="12"/>
  <c r="E4834" i="12"/>
  <c r="F4974" i="12"/>
  <c r="E4954" i="12"/>
  <c r="E1037" i="12"/>
  <c r="E1096" i="12"/>
  <c r="G4846" i="12"/>
  <c r="E2077" i="12"/>
  <c r="G4872" i="12"/>
  <c r="R4917" i="12"/>
  <c r="Q5292" i="12"/>
  <c r="E1098" i="12"/>
  <c r="F4825" i="12"/>
  <c r="F4918" i="12"/>
  <c r="F4941" i="12"/>
  <c r="G3424" i="12"/>
  <c r="R4885" i="12"/>
  <c r="F5018" i="12"/>
  <c r="P231" i="24"/>
  <c r="F5062" i="12"/>
  <c r="Q4875" i="12"/>
  <c r="E4876" i="12"/>
  <c r="F4921" i="12"/>
  <c r="G4989" i="12"/>
  <c r="G5082" i="12"/>
  <c r="F5058" i="12"/>
  <c r="F5219" i="12"/>
  <c r="E5306" i="12"/>
  <c r="G5258" i="12"/>
  <c r="P193" i="24"/>
  <c r="P110" i="24"/>
  <c r="P34" i="24"/>
  <c r="P50" i="24"/>
  <c r="P117" i="24"/>
  <c r="P31" i="24"/>
  <c r="E5281" i="12"/>
  <c r="F5258" i="12"/>
  <c r="F5215" i="12"/>
  <c r="R5068" i="12"/>
  <c r="Q4936" i="12"/>
  <c r="P32" i="24"/>
  <c r="E5282" i="12"/>
  <c r="E1198" i="12"/>
  <c r="P45" i="24"/>
  <c r="P106" i="24"/>
  <c r="F5274" i="12"/>
  <c r="E5262" i="12"/>
  <c r="E5215" i="12"/>
  <c r="R5019" i="12"/>
  <c r="F1198" i="12"/>
  <c r="P64" i="24"/>
  <c r="P107" i="24"/>
  <c r="E5274" i="12"/>
  <c r="R5299" i="12"/>
  <c r="E5205" i="12"/>
  <c r="R1201" i="12"/>
  <c r="P52" i="24"/>
  <c r="P85" i="24"/>
  <c r="E5297" i="12"/>
  <c r="E5263" i="12"/>
  <c r="E5218" i="12"/>
  <c r="R5053" i="12"/>
  <c r="P232" i="24"/>
  <c r="R5306" i="12"/>
  <c r="E5208" i="12"/>
  <c r="P30" i="24"/>
  <c r="G5283" i="12"/>
  <c r="R5218" i="12"/>
  <c r="E5286" i="12"/>
  <c r="Q5229" i="12"/>
  <c r="R5017" i="12"/>
  <c r="Q5054" i="12"/>
  <c r="P208" i="24"/>
  <c r="G5265" i="12"/>
  <c r="G5211" i="12"/>
  <c r="R4980" i="12"/>
  <c r="Q5059" i="12"/>
  <c r="G4969" i="12"/>
  <c r="G5029" i="12"/>
  <c r="P223" i="24"/>
  <c r="Q5275" i="12"/>
  <c r="G5219" i="12"/>
  <c r="R5023" i="12"/>
  <c r="Q5011" i="12"/>
  <c r="G4933" i="12"/>
  <c r="G5027" i="12"/>
  <c r="R5279" i="12"/>
  <c r="Q4971" i="12"/>
  <c r="G5039" i="12"/>
  <c r="G5061" i="12"/>
  <c r="E4940" i="12"/>
  <c r="G5280" i="12"/>
  <c r="P183" i="24"/>
  <c r="E5275" i="12"/>
  <c r="R4949" i="12"/>
  <c r="Q5046" i="12"/>
  <c r="G4947" i="12"/>
  <c r="G5042" i="12"/>
  <c r="E1002" i="12"/>
  <c r="F5298" i="12"/>
  <c r="R5002" i="12"/>
  <c r="Q5056" i="12"/>
  <c r="G5000" i="12"/>
  <c r="P40" i="24"/>
  <c r="G5304" i="12"/>
  <c r="R5024" i="12"/>
  <c r="G5013" i="12"/>
  <c r="F4990" i="12"/>
  <c r="F4977" i="12"/>
  <c r="G5300" i="12"/>
  <c r="Q5068" i="12"/>
  <c r="G5023" i="12"/>
  <c r="F5022" i="12"/>
  <c r="E5058" i="12"/>
  <c r="R4906" i="12"/>
  <c r="Q4874" i="12"/>
  <c r="E4891" i="12"/>
  <c r="E3424" i="12"/>
  <c r="E1092" i="12"/>
  <c r="R4826" i="12"/>
  <c r="G4864" i="12"/>
  <c r="Q5267" i="12"/>
  <c r="Q4947" i="12"/>
  <c r="G4952" i="12"/>
  <c r="F5013" i="12"/>
  <c r="E5255" i="12"/>
  <c r="Q1202" i="12"/>
  <c r="P43" i="24"/>
  <c r="E5293" i="12"/>
  <c r="R5263" i="12"/>
  <c r="F5226" i="12"/>
  <c r="G1202" i="12"/>
  <c r="P44" i="24"/>
  <c r="E5294" i="12"/>
  <c r="P146" i="24"/>
  <c r="P87" i="24"/>
  <c r="R5264" i="12"/>
  <c r="Q5277" i="12"/>
  <c r="E5226" i="12"/>
  <c r="P186" i="24"/>
  <c r="P80" i="24"/>
  <c r="Q5264" i="12"/>
  <c r="G5277" i="12"/>
  <c r="G1198" i="12"/>
  <c r="P141" i="24"/>
  <c r="P96" i="24"/>
  <c r="R5275" i="12"/>
  <c r="Q5299" i="12"/>
  <c r="R5069" i="12"/>
  <c r="P150" i="24"/>
  <c r="P91" i="24"/>
  <c r="G5305" i="12"/>
  <c r="R5042" i="12"/>
  <c r="P59" i="24"/>
  <c r="F5284" i="12"/>
  <c r="Q5227" i="12"/>
  <c r="P250" i="24"/>
  <c r="E5273" i="12"/>
  <c r="R4975" i="12"/>
  <c r="Q1002" i="12"/>
  <c r="P261" i="24"/>
  <c r="E5269" i="12"/>
  <c r="F5230" i="12"/>
  <c r="Q5017" i="12"/>
  <c r="G4942" i="12"/>
  <c r="G4962" i="12"/>
  <c r="P215" i="24"/>
  <c r="F5265" i="12"/>
  <c r="G5222" i="12"/>
  <c r="Q4968" i="12"/>
  <c r="G4937" i="12"/>
  <c r="G5080" i="12"/>
  <c r="Q5295" i="12"/>
  <c r="R4969" i="12"/>
  <c r="F4816" i="12"/>
  <c r="E5065" i="12"/>
  <c r="F5296" i="12"/>
  <c r="R4989" i="12"/>
  <c r="P201" i="24"/>
  <c r="Q5270" i="12"/>
  <c r="R5050" i="12"/>
  <c r="Q5018" i="12"/>
  <c r="G5067" i="12"/>
  <c r="P187" i="24"/>
  <c r="R5276" i="12"/>
  <c r="R4972" i="12"/>
  <c r="F5049" i="12"/>
  <c r="F5075" i="12"/>
  <c r="F5262" i="12"/>
  <c r="R5029" i="12"/>
  <c r="Q1197" i="12"/>
  <c r="P54" i="24"/>
  <c r="P95" i="24"/>
  <c r="Q5274" i="12"/>
  <c r="G5262" i="12"/>
  <c r="E5230" i="12"/>
  <c r="R4816" i="12"/>
  <c r="R1197" i="12"/>
  <c r="P23" i="24"/>
  <c r="P105" i="24"/>
  <c r="G5274" i="12"/>
  <c r="P237" i="24"/>
  <c r="P68" i="24"/>
  <c r="G5266" i="12"/>
  <c r="F1058" i="12"/>
  <c r="P131" i="24"/>
  <c r="P69" i="24"/>
  <c r="F5266" i="12"/>
  <c r="E1058" i="12"/>
  <c r="R5049" i="12"/>
  <c r="R5075" i="12"/>
  <c r="P154" i="24"/>
  <c r="P81" i="24"/>
  <c r="G5264" i="12"/>
  <c r="F5277" i="12"/>
  <c r="R5026" i="12"/>
  <c r="P145" i="24"/>
  <c r="P71" i="24"/>
  <c r="E5304" i="12"/>
  <c r="R4987" i="12"/>
  <c r="Q4984" i="12"/>
  <c r="E5280" i="12"/>
  <c r="Q5226" i="12"/>
  <c r="P206" i="24"/>
  <c r="Q5265" i="12"/>
  <c r="G5210" i="12"/>
  <c r="R5076" i="12"/>
  <c r="G1197" i="12"/>
  <c r="Q5261" i="12"/>
  <c r="E5203" i="12"/>
  <c r="R5083" i="12"/>
  <c r="Q4973" i="12"/>
  <c r="G4945" i="12"/>
  <c r="G1002" i="12"/>
  <c r="P148" i="24"/>
  <c r="R5270" i="12"/>
  <c r="F5204" i="12"/>
  <c r="R5081" i="12"/>
  <c r="Q5036" i="12"/>
  <c r="G4992" i="12"/>
  <c r="F5295" i="12"/>
  <c r="R4946" i="12"/>
  <c r="G4946" i="12"/>
  <c r="F5048" i="12"/>
  <c r="P153" i="24"/>
  <c r="F5275" i="12"/>
  <c r="R4947" i="12"/>
  <c r="P221" i="24"/>
  <c r="F5256" i="12"/>
  <c r="Q5022" i="12"/>
  <c r="F5084" i="12"/>
  <c r="P202" i="24"/>
  <c r="G5270" i="12"/>
  <c r="R5016" i="12"/>
  <c r="Q5023" i="12"/>
  <c r="F4936" i="12"/>
  <c r="F5028" i="12"/>
  <c r="P256" i="24"/>
  <c r="R5201" i="12"/>
  <c r="Q4962" i="12"/>
  <c r="P184" i="24"/>
  <c r="P104" i="24"/>
  <c r="F5276" i="12"/>
  <c r="E5301" i="12"/>
  <c r="E5212" i="12"/>
  <c r="R5048" i="12"/>
  <c r="P185" i="24"/>
  <c r="P86" i="24"/>
  <c r="E5276" i="12"/>
  <c r="P157" i="24"/>
  <c r="P142" i="24"/>
  <c r="R5283" i="12"/>
  <c r="E5268" i="12"/>
  <c r="R5217" i="12"/>
  <c r="R5084" i="12"/>
  <c r="P203" i="24"/>
  <c r="P143" i="24"/>
  <c r="R5284" i="12"/>
  <c r="R5269" i="12"/>
  <c r="R5229" i="12"/>
  <c r="R4936" i="12"/>
  <c r="R5028" i="12"/>
  <c r="P134" i="24"/>
  <c r="P65" i="24"/>
  <c r="E5266" i="12"/>
  <c r="R5230" i="12"/>
  <c r="R4986" i="12"/>
  <c r="R5079" i="12"/>
  <c r="P124" i="24"/>
  <c r="R5280" i="12"/>
  <c r="Q5263" i="12"/>
  <c r="R5063" i="12"/>
  <c r="Q4939" i="12"/>
  <c r="P196" i="24"/>
  <c r="F5273" i="12"/>
  <c r="R1002" i="12"/>
  <c r="P216" i="24"/>
  <c r="F5269" i="12"/>
  <c r="F5229" i="12"/>
  <c r="R5080" i="12"/>
  <c r="P233" i="24"/>
  <c r="P63" i="24"/>
  <c r="F5306" i="12"/>
  <c r="E5211" i="12"/>
  <c r="Q5070" i="12"/>
  <c r="Q1198" i="12"/>
  <c r="G5261" i="12"/>
  <c r="E5227" i="12"/>
  <c r="Q5020" i="12"/>
  <c r="G4998" i="12"/>
  <c r="P182" i="24"/>
  <c r="G5275" i="12"/>
  <c r="G5005" i="12"/>
  <c r="F5025" i="12"/>
  <c r="P198" i="24"/>
  <c r="R5268" i="12"/>
  <c r="P28" i="24"/>
  <c r="G5302" i="12"/>
  <c r="R5070" i="12"/>
  <c r="Q5025" i="12"/>
  <c r="G5045" i="12"/>
  <c r="F4939" i="12"/>
  <c r="F5031" i="12"/>
  <c r="P140" i="24"/>
  <c r="E5256" i="12"/>
  <c r="R4979" i="12"/>
  <c r="Q5074" i="12"/>
  <c r="G5012" i="12"/>
  <c r="F4940" i="12"/>
  <c r="F4976" i="12"/>
  <c r="P197" i="24"/>
  <c r="P240" i="24"/>
  <c r="R5293" i="12"/>
  <c r="E5270" i="12"/>
  <c r="R5209" i="12"/>
  <c r="R4938" i="12"/>
  <c r="R5030" i="12"/>
  <c r="P199" i="24"/>
  <c r="P252" i="24"/>
  <c r="R5294" i="12"/>
  <c r="R5271" i="12"/>
  <c r="P130" i="24"/>
  <c r="P170" i="24"/>
  <c r="Q5298" i="12"/>
  <c r="R5256" i="12"/>
  <c r="Q5209" i="12"/>
  <c r="R5000" i="12"/>
  <c r="R4815" i="12"/>
  <c r="P188" i="24"/>
  <c r="P172" i="24"/>
  <c r="G5278" i="12"/>
  <c r="Q5256" i="12"/>
  <c r="Q5210" i="12"/>
  <c r="R4948" i="12"/>
  <c r="P190" i="24"/>
  <c r="P163" i="24"/>
  <c r="Q5288" i="12"/>
  <c r="R5261" i="12"/>
  <c r="Q5211" i="12"/>
  <c r="R5001" i="12"/>
  <c r="P58" i="24"/>
  <c r="F5283" i="12"/>
  <c r="R5205" i="12"/>
  <c r="R5045" i="12"/>
  <c r="E1197" i="12"/>
  <c r="E5259" i="12"/>
  <c r="P151" i="24"/>
  <c r="P93" i="24"/>
  <c r="G5231" i="12"/>
  <c r="R5040" i="12"/>
  <c r="P168" i="24"/>
  <c r="R5288" i="12"/>
  <c r="G5303" i="12"/>
  <c r="R4944" i="12"/>
  <c r="Q4941" i="12"/>
  <c r="Q5032" i="12"/>
  <c r="G4959" i="12"/>
  <c r="P195" i="24"/>
  <c r="P74" i="24"/>
  <c r="E5258" i="12"/>
  <c r="R5062" i="12"/>
  <c r="Q4955" i="12"/>
  <c r="G5050" i="12"/>
  <c r="P26" i="24"/>
  <c r="E5300" i="12"/>
  <c r="R5077" i="12"/>
  <c r="Q5078" i="12"/>
  <c r="G5056" i="12"/>
  <c r="F4994" i="12"/>
  <c r="E5303" i="12"/>
  <c r="P177" i="24"/>
  <c r="Q5035" i="12"/>
  <c r="F4958" i="12"/>
  <c r="F5038" i="12"/>
  <c r="P255" i="24"/>
  <c r="Q5232" i="12"/>
  <c r="R5043" i="12"/>
  <c r="Q5061" i="12"/>
  <c r="G5069" i="12"/>
  <c r="F5067" i="12"/>
  <c r="R5298" i="12"/>
  <c r="E5229" i="12"/>
  <c r="Q5004" i="12"/>
  <c r="P132" i="24"/>
  <c r="F5214" i="12"/>
  <c r="R4935" i="12"/>
  <c r="Q5049" i="12"/>
  <c r="P136" i="24"/>
  <c r="G5260" i="12"/>
  <c r="P251" i="24"/>
  <c r="E5283" i="12"/>
  <c r="G5207" i="12"/>
  <c r="R4956" i="12"/>
  <c r="P51" i="24"/>
  <c r="F5293" i="12"/>
  <c r="G5227" i="12"/>
  <c r="R4976" i="12"/>
  <c r="P46" i="24"/>
  <c r="G5291" i="12"/>
  <c r="Q5217" i="12"/>
  <c r="P258" i="24"/>
  <c r="Q5202" i="12"/>
  <c r="Q4995" i="12"/>
  <c r="R5286" i="12"/>
  <c r="P167" i="24"/>
  <c r="G5306" i="12"/>
  <c r="R4953" i="12"/>
  <c r="P53" i="24"/>
  <c r="F5301" i="12"/>
  <c r="P269" i="24"/>
  <c r="E5231" i="12"/>
  <c r="R5056" i="12"/>
  <c r="Q5043" i="12"/>
  <c r="F4950" i="12"/>
  <c r="P27" i="24"/>
  <c r="E5216" i="12"/>
  <c r="R5291" i="12"/>
  <c r="Q4969" i="12"/>
  <c r="G5047" i="12"/>
  <c r="F5051" i="12"/>
  <c r="G4994" i="12"/>
  <c r="F5014" i="12"/>
  <c r="G5293" i="12"/>
  <c r="R4966" i="12"/>
  <c r="G4978" i="12"/>
  <c r="F5053" i="12"/>
  <c r="F5288" i="12"/>
  <c r="Q4999" i="12"/>
  <c r="G5037" i="12"/>
  <c r="F4980" i="12"/>
  <c r="E5037" i="12"/>
  <c r="Q4923" i="12"/>
  <c r="R4878" i="12"/>
  <c r="F4851" i="12"/>
  <c r="R1209" i="12"/>
  <c r="Q1098" i="12"/>
  <c r="F4912" i="12"/>
  <c r="Q4883" i="12"/>
  <c r="F5289" i="12"/>
  <c r="Q5009" i="12"/>
  <c r="G5048" i="12"/>
  <c r="G4913" i="12"/>
  <c r="F4989" i="12"/>
  <c r="E4934" i="12"/>
  <c r="E4981" i="12"/>
  <c r="F4915" i="12"/>
  <c r="Q4867" i="12"/>
  <c r="G4827" i="12"/>
  <c r="F4881" i="12"/>
  <c r="R1256" i="12"/>
  <c r="E1065" i="12"/>
  <c r="P129" i="24"/>
  <c r="F4934" i="12"/>
  <c r="F5267" i="12"/>
  <c r="Q5050" i="12"/>
  <c r="G5036" i="12"/>
  <c r="R4925" i="12"/>
  <c r="R4856" i="12"/>
  <c r="Q4892" i="12"/>
  <c r="G4894" i="12"/>
  <c r="F3425" i="12"/>
  <c r="R1158" i="12"/>
  <c r="R5052" i="12"/>
  <c r="G1201" i="12"/>
  <c r="G5212" i="12"/>
  <c r="Q5026" i="12"/>
  <c r="F4961" i="12"/>
  <c r="Q4908" i="12"/>
  <c r="R4887" i="12"/>
  <c r="F4831" i="12"/>
  <c r="E4878" i="12"/>
  <c r="F1056" i="12"/>
  <c r="G4836" i="12"/>
  <c r="F5272" i="12"/>
  <c r="G4973" i="12"/>
  <c r="E5008" i="12"/>
  <c r="F4911" i="12"/>
  <c r="G4825" i="12"/>
  <c r="E4846" i="12"/>
  <c r="Q1135" i="12"/>
  <c r="F4619" i="12"/>
  <c r="R5758" i="12"/>
  <c r="E4842" i="12"/>
  <c r="R5278" i="12"/>
  <c r="G4943" i="12"/>
  <c r="E4991" i="12"/>
  <c r="G4926" i="12"/>
  <c r="E5052" i="12"/>
  <c r="P160" i="24"/>
  <c r="R5257" i="12"/>
  <c r="R4994" i="12"/>
  <c r="P220" i="24"/>
  <c r="E5214" i="12"/>
  <c r="P239" i="24"/>
  <c r="E5295" i="12"/>
  <c r="F5201" i="12"/>
  <c r="R5038" i="12"/>
  <c r="P253" i="24"/>
  <c r="E5284" i="12"/>
  <c r="G5208" i="12"/>
  <c r="P35" i="24"/>
  <c r="F5282" i="12"/>
  <c r="G5216" i="12"/>
  <c r="R4977" i="12"/>
  <c r="P212" i="24"/>
  <c r="Q5213" i="12"/>
  <c r="Q5000" i="12"/>
  <c r="Q5282" i="12"/>
  <c r="P270" i="24"/>
  <c r="Q5258" i="12"/>
  <c r="R5232" i="12"/>
  <c r="Q4985" i="12"/>
  <c r="G4983" i="12"/>
  <c r="P38" i="24"/>
  <c r="F5303" i="12"/>
  <c r="P224" i="24"/>
  <c r="R5021" i="12"/>
  <c r="G5049" i="12"/>
  <c r="P227" i="24"/>
  <c r="R5015" i="12"/>
  <c r="G5281" i="12"/>
  <c r="Q4994" i="12"/>
  <c r="G5052" i="12"/>
  <c r="F5019" i="12"/>
  <c r="P102" i="24"/>
  <c r="Q4937" i="12"/>
  <c r="F5037" i="12"/>
  <c r="E5278" i="12"/>
  <c r="G4932" i="12"/>
  <c r="F5069" i="12"/>
  <c r="R5267" i="12"/>
  <c r="G5077" i="12"/>
  <c r="G4915" i="12"/>
  <c r="R4859" i="12"/>
  <c r="G1066" i="12"/>
  <c r="F1191" i="12"/>
  <c r="E4926" i="12"/>
  <c r="G4849" i="12"/>
  <c r="F5255" i="12"/>
  <c r="Q5055" i="12"/>
  <c r="G5078" i="12"/>
  <c r="F5081" i="12"/>
  <c r="E5053" i="12"/>
  <c r="E4911" i="12"/>
  <c r="P128" i="24"/>
  <c r="G4940" i="12"/>
  <c r="F4945" i="12"/>
  <c r="E4989" i="12"/>
  <c r="E5032" i="12"/>
  <c r="G4862" i="12"/>
  <c r="F4832" i="12"/>
  <c r="G1209" i="12"/>
  <c r="Q1148" i="12"/>
  <c r="P70" i="24"/>
  <c r="F5007" i="12"/>
  <c r="F5299" i="12"/>
  <c r="G4979" i="12"/>
  <c r="F5070" i="12"/>
  <c r="E5011" i="12"/>
  <c r="P192" i="24"/>
  <c r="P66" i="24"/>
  <c r="Q5305" i="12"/>
  <c r="R4999" i="12"/>
  <c r="P156" i="24"/>
  <c r="Q5257" i="12"/>
  <c r="P174" i="24"/>
  <c r="Q5271" i="12"/>
  <c r="F5218" i="12"/>
  <c r="Q4978" i="12"/>
  <c r="P127" i="24"/>
  <c r="E5296" i="12"/>
  <c r="F5202" i="12"/>
  <c r="P144" i="24"/>
  <c r="F5294" i="12"/>
  <c r="G5209" i="12"/>
  <c r="R4963" i="12"/>
  <c r="G5205" i="12"/>
  <c r="P234" i="24"/>
  <c r="R5265" i="12"/>
  <c r="P36" i="24"/>
  <c r="Q5303" i="12"/>
  <c r="P137" i="24"/>
  <c r="R5207" i="12"/>
  <c r="Q4996" i="12"/>
  <c r="G5057" i="12"/>
  <c r="P222" i="24"/>
  <c r="R5277" i="12"/>
  <c r="P210" i="24"/>
  <c r="R5082" i="12"/>
  <c r="P211" i="24"/>
  <c r="F5297" i="12"/>
  <c r="G5076" i="12"/>
  <c r="F4956" i="12"/>
  <c r="R5292" i="12"/>
  <c r="Q5064" i="12"/>
  <c r="G5019" i="12"/>
  <c r="Q5276" i="12"/>
  <c r="Q4988" i="12"/>
  <c r="G5062" i="12"/>
  <c r="F5026" i="12"/>
  <c r="G5255" i="12"/>
  <c r="Q4816" i="12"/>
  <c r="G5032" i="12"/>
  <c r="F5083" i="12"/>
  <c r="R4843" i="12"/>
  <c r="E4821" i="12"/>
  <c r="R3541" i="12"/>
  <c r="R1144" i="12"/>
  <c r="R4863" i="12"/>
  <c r="F5300" i="12"/>
  <c r="Q5052" i="12"/>
  <c r="G4961" i="12"/>
  <c r="E5069" i="12"/>
  <c r="P108" i="24"/>
  <c r="G4999" i="12"/>
  <c r="F5005" i="12"/>
  <c r="E4943" i="12"/>
  <c r="E4927" i="12"/>
  <c r="Q4811" i="12"/>
  <c r="E4824" i="12"/>
  <c r="E1066" i="12"/>
  <c r="F1098" i="12"/>
  <c r="E5292" i="12"/>
  <c r="F4960" i="12"/>
  <c r="R5215" i="12"/>
  <c r="G5084" i="12"/>
  <c r="F5027" i="12"/>
  <c r="E4968" i="12"/>
  <c r="Q4924" i="12"/>
  <c r="R4835" i="12"/>
  <c r="Q4830" i="12"/>
  <c r="F4868" i="12"/>
  <c r="E4886" i="12"/>
  <c r="R1192" i="12"/>
  <c r="E1088" i="12"/>
  <c r="Q5047" i="12"/>
  <c r="P48" i="24"/>
  <c r="R4942" i="12"/>
  <c r="Q4982" i="12"/>
  <c r="E5024" i="12"/>
  <c r="G4906" i="12"/>
  <c r="R4880" i="12"/>
  <c r="P247" i="24"/>
  <c r="R5281" i="12"/>
  <c r="Q5302" i="12"/>
  <c r="R4950" i="12"/>
  <c r="P194" i="24"/>
  <c r="P67" i="24"/>
  <c r="P116" i="24"/>
  <c r="F5260" i="12"/>
  <c r="E5232" i="12"/>
  <c r="Q5040" i="12"/>
  <c r="P175" i="24"/>
  <c r="G5271" i="12"/>
  <c r="F5206" i="12"/>
  <c r="P254" i="24"/>
  <c r="E5285" i="12"/>
  <c r="F5203" i="12"/>
  <c r="Q5281" i="12"/>
  <c r="F5228" i="12"/>
  <c r="P155" i="24"/>
  <c r="G5269" i="12"/>
  <c r="P60" i="24"/>
  <c r="G5301" i="12"/>
  <c r="Q4935" i="12"/>
  <c r="P94" i="24"/>
  <c r="Q5230" i="12"/>
  <c r="Q4949" i="12"/>
  <c r="R5219" i="12"/>
  <c r="Q4991" i="12"/>
  <c r="G5003" i="12"/>
  <c r="G4967" i="12"/>
  <c r="F5068" i="12"/>
  <c r="R5035" i="12"/>
  <c r="R5262" i="12"/>
  <c r="Q5044" i="12"/>
  <c r="F4815" i="12"/>
  <c r="G5292" i="12"/>
  <c r="Q5003" i="12"/>
  <c r="G4980" i="12"/>
  <c r="F5270" i="12"/>
  <c r="Q5065" i="12"/>
  <c r="G5064" i="12"/>
  <c r="F5079" i="12"/>
  <c r="R5227" i="12"/>
  <c r="Q5071" i="12"/>
  <c r="E5075" i="12"/>
  <c r="F4927" i="12"/>
  <c r="Q4854" i="12"/>
  <c r="G4870" i="12"/>
  <c r="Q2079" i="12"/>
  <c r="G1174" i="12"/>
  <c r="G4865" i="12"/>
  <c r="R5228" i="12"/>
  <c r="Q5072" i="12"/>
  <c r="E5026" i="12"/>
  <c r="R4866" i="12"/>
  <c r="Q5280" i="12"/>
  <c r="Q4989" i="12"/>
  <c r="G5044" i="12"/>
  <c r="E4949" i="12"/>
  <c r="E4921" i="12"/>
  <c r="Q4831" i="12"/>
  <c r="G4878" i="12"/>
  <c r="E4850" i="12"/>
  <c r="Q1982" i="12"/>
  <c r="R1166" i="12"/>
  <c r="Q5201" i="12"/>
  <c r="F5033" i="12"/>
  <c r="G5206" i="12"/>
  <c r="Q5075" i="12"/>
  <c r="G4956" i="12"/>
  <c r="F5032" i="12"/>
  <c r="E5036" i="12"/>
  <c r="Q4907" i="12"/>
  <c r="R4888" i="12"/>
  <c r="E4877" i="12"/>
  <c r="G1056" i="12"/>
  <c r="Q4836" i="12"/>
  <c r="R4971" i="12"/>
  <c r="F4984" i="12"/>
  <c r="F4901" i="12"/>
  <c r="G4869" i="12"/>
  <c r="F4837" i="12"/>
  <c r="R4622" i="12"/>
  <c r="E1175" i="12"/>
  <c r="F1087" i="12"/>
  <c r="G5079" i="12"/>
  <c r="R5011" i="12"/>
  <c r="E5023" i="12"/>
  <c r="R4834" i="12"/>
  <c r="G4837" i="12"/>
  <c r="E4852" i="12"/>
  <c r="E1191" i="12"/>
  <c r="G4876" i="12"/>
  <c r="G3269" i="12"/>
  <c r="Q4918" i="12"/>
  <c r="R1104" i="12"/>
  <c r="E4950" i="12"/>
  <c r="Q5206" i="12"/>
  <c r="G5031" i="12"/>
  <c r="E4953" i="12"/>
  <c r="E4908" i="12"/>
  <c r="Q3425" i="12"/>
  <c r="P22" i="24"/>
  <c r="G5287" i="12"/>
  <c r="Q5203" i="12"/>
  <c r="R5025" i="12"/>
  <c r="P83" i="24"/>
  <c r="Q5297" i="12"/>
  <c r="P259" i="24"/>
  <c r="P88" i="24"/>
  <c r="F5302" i="12"/>
  <c r="R4958" i="12"/>
  <c r="P248" i="24"/>
  <c r="E5305" i="12"/>
  <c r="R5065" i="12"/>
  <c r="P265" i="24"/>
  <c r="G5256" i="12"/>
  <c r="R4990" i="12"/>
  <c r="Q4987" i="12"/>
  <c r="G5273" i="12"/>
  <c r="R5044" i="12"/>
  <c r="P112" i="24"/>
  <c r="R5258" i="12"/>
  <c r="P73" i="24"/>
  <c r="E5202" i="12"/>
  <c r="Q5001" i="12"/>
  <c r="G5285" i="12"/>
  <c r="R4988" i="12"/>
  <c r="Q4967" i="12"/>
  <c r="G5021" i="12"/>
  <c r="R5289" i="12"/>
  <c r="E5222" i="12"/>
  <c r="Q5006" i="12"/>
  <c r="Q5214" i="12"/>
  <c r="Q4948" i="12"/>
  <c r="G5075" i="12"/>
  <c r="F4982" i="12"/>
  <c r="G5214" i="12"/>
  <c r="Q5063" i="12"/>
  <c r="F5227" i="12"/>
  <c r="Q4977" i="12"/>
  <c r="E5039" i="12"/>
  <c r="G5217" i="12"/>
  <c r="Q5028" i="12"/>
  <c r="G4982" i="12"/>
  <c r="P264" i="24"/>
  <c r="G5229" i="12"/>
  <c r="Q5015" i="12"/>
  <c r="G5009" i="12"/>
  <c r="F5001" i="12"/>
  <c r="P121" i="24"/>
  <c r="P241" i="24"/>
  <c r="R5266" i="12"/>
  <c r="G5218" i="12"/>
  <c r="R4982" i="12"/>
  <c r="P230" i="24"/>
  <c r="F5291" i="12"/>
  <c r="P47" i="24"/>
  <c r="G5289" i="12"/>
  <c r="R5211" i="12"/>
  <c r="P109" i="24"/>
  <c r="Q5287" i="12"/>
  <c r="F5263" i="12"/>
  <c r="R5058" i="12"/>
  <c r="P179" i="24"/>
  <c r="R5285" i="12"/>
  <c r="R5304" i="12"/>
  <c r="R5054" i="12"/>
  <c r="P29" i="24"/>
  <c r="F5259" i="12"/>
  <c r="R4954" i="12"/>
  <c r="F1197" i="12"/>
  <c r="G5284" i="12"/>
  <c r="R4996" i="12"/>
  <c r="P205" i="24"/>
  <c r="R5274" i="12"/>
  <c r="R5012" i="12"/>
  <c r="P236" i="24"/>
  <c r="F5287" i="12"/>
  <c r="R4970" i="12"/>
  <c r="Q4980" i="12"/>
  <c r="G5072" i="12"/>
  <c r="Q5212" i="12"/>
  <c r="Q5031" i="12"/>
  <c r="F4935" i="12"/>
  <c r="E5049" i="12"/>
  <c r="R5226" i="12"/>
  <c r="P229" i="24"/>
  <c r="R4941" i="12"/>
  <c r="G5040" i="12"/>
  <c r="F4964" i="12"/>
  <c r="P39" i="24"/>
  <c r="F4948" i="12"/>
  <c r="P266" i="24"/>
  <c r="Q5079" i="12"/>
  <c r="F4952" i="12"/>
  <c r="P217" i="24"/>
  <c r="G4997" i="12"/>
  <c r="E5067" i="12"/>
  <c r="R4903" i="12"/>
  <c r="R4827" i="12"/>
  <c r="Q4832" i="12"/>
  <c r="F4835" i="12"/>
  <c r="R1175" i="12"/>
  <c r="Q4902" i="12"/>
  <c r="P260" i="24"/>
  <c r="R5027" i="12"/>
  <c r="F5009" i="12"/>
  <c r="E5054" i="12"/>
  <c r="R4907" i="12"/>
  <c r="R1202" i="12"/>
  <c r="E5204" i="12"/>
  <c r="F5035" i="12"/>
  <c r="E4973" i="12"/>
  <c r="G4901" i="12"/>
  <c r="R4872" i="12"/>
  <c r="F4890" i="12"/>
  <c r="F1170" i="12"/>
  <c r="G4914" i="12"/>
  <c r="G4991" i="12"/>
  <c r="P125" i="24"/>
  <c r="Q1058" i="12"/>
  <c r="P191" i="24"/>
  <c r="F1202" i="12"/>
  <c r="G5257" i="12"/>
  <c r="Q5039" i="12"/>
  <c r="E5260" i="12"/>
  <c r="Q5269" i="12"/>
  <c r="F5213" i="12"/>
  <c r="Q5306" i="12"/>
  <c r="P262" i="24"/>
  <c r="Q4951" i="12"/>
  <c r="P61" i="24"/>
  <c r="Q4944" i="12"/>
  <c r="P99" i="24"/>
  <c r="G4960" i="12"/>
  <c r="P100" i="24"/>
  <c r="R1058" i="12"/>
  <c r="Q5304" i="12"/>
  <c r="R5255" i="12"/>
  <c r="G4948" i="12"/>
  <c r="F4963" i="12"/>
  <c r="Q5062" i="12"/>
  <c r="F5004" i="12"/>
  <c r="Q4855" i="12"/>
  <c r="F4888" i="12"/>
  <c r="Q1170" i="12"/>
  <c r="R4871" i="12"/>
  <c r="Q5279" i="12"/>
  <c r="G4939" i="12"/>
  <c r="E4938" i="12"/>
  <c r="Q4825" i="12"/>
  <c r="R5039" i="12"/>
  <c r="G4923" i="12"/>
  <c r="G1144" i="12"/>
  <c r="R5057" i="12"/>
  <c r="R4873" i="12"/>
  <c r="E4864" i="12"/>
  <c r="E1170" i="12"/>
  <c r="P25" i="24"/>
  <c r="F5024" i="12"/>
  <c r="R4960" i="12"/>
  <c r="F4979" i="12"/>
  <c r="Q4838" i="12"/>
  <c r="F4860" i="12"/>
  <c r="E1209" i="12"/>
  <c r="G1166" i="12"/>
  <c r="F5264" i="12"/>
  <c r="E5031" i="12"/>
  <c r="F4880" i="12"/>
  <c r="G1170" i="12"/>
  <c r="G4888" i="12"/>
  <c r="Q1161" i="12"/>
  <c r="P207" i="24"/>
  <c r="G5020" i="12"/>
  <c r="E5048" i="12"/>
  <c r="R4838" i="12"/>
  <c r="G4622" i="12"/>
  <c r="F4959" i="12"/>
  <c r="R4839" i="12"/>
  <c r="E1256" i="12"/>
  <c r="R1140" i="12"/>
  <c r="R1184" i="12"/>
  <c r="R5059" i="12"/>
  <c r="F4937" i="12"/>
  <c r="R4847" i="12"/>
  <c r="G4851" i="12"/>
  <c r="R1167" i="12"/>
  <c r="R4923" i="12"/>
  <c r="Q5007" i="12"/>
  <c r="G4909" i="12"/>
  <c r="Q1184" i="12"/>
  <c r="E4972" i="12"/>
  <c r="G5226" i="12"/>
  <c r="E5068" i="12"/>
  <c r="E4923" i="12"/>
  <c r="G4847" i="12"/>
  <c r="E4887" i="12"/>
  <c r="R1153" i="12"/>
  <c r="R5020" i="12"/>
  <c r="E5072" i="12"/>
  <c r="F4862" i="12"/>
  <c r="R4945" i="12"/>
  <c r="E5073" i="12"/>
  <c r="Q3269" i="12"/>
  <c r="G4938" i="12"/>
  <c r="Q4865" i="12"/>
  <c r="R1162" i="12"/>
  <c r="Q4665" i="12"/>
  <c r="F4902" i="12"/>
  <c r="P249" i="24"/>
  <c r="E4871" i="12"/>
  <c r="Q4859" i="12"/>
  <c r="E1120" i="12"/>
  <c r="E4869" i="12"/>
  <c r="Q4983" i="12"/>
  <c r="R4886" i="12"/>
  <c r="E1192" i="12"/>
  <c r="E5021" i="12"/>
  <c r="G1143" i="12"/>
  <c r="F4967" i="12"/>
  <c r="R4814" i="12"/>
  <c r="F1186" i="12"/>
  <c r="Q4904" i="12"/>
  <c r="G2077" i="12"/>
  <c r="F4973" i="12"/>
  <c r="F2079" i="12"/>
  <c r="P82" i="24"/>
  <c r="R5216" i="12"/>
  <c r="P126" i="24"/>
  <c r="P204" i="24"/>
  <c r="F5305" i="12"/>
  <c r="E1202" i="12"/>
  <c r="F5257" i="12"/>
  <c r="F5271" i="12"/>
  <c r="Q4932" i="12"/>
  <c r="R5066" i="12"/>
  <c r="Q5231" i="12"/>
  <c r="R5206" i="12"/>
  <c r="Q5289" i="12"/>
  <c r="P97" i="24"/>
  <c r="Q5002" i="12"/>
  <c r="E5267" i="12"/>
  <c r="R5290" i="12"/>
  <c r="G5228" i="12"/>
  <c r="Q5262" i="12"/>
  <c r="Q5219" i="12"/>
  <c r="G4951" i="12"/>
  <c r="Q5029" i="12"/>
  <c r="F5012" i="12"/>
  <c r="Q4834" i="12"/>
  <c r="F4873" i="12"/>
  <c r="F1184" i="12"/>
  <c r="R4861" i="12"/>
  <c r="G5204" i="12"/>
  <c r="G5008" i="12"/>
  <c r="E4995" i="12"/>
  <c r="Q4884" i="12"/>
  <c r="R5007" i="12"/>
  <c r="G5034" i="12"/>
  <c r="E4967" i="12"/>
  <c r="E4870" i="12"/>
  <c r="E1174" i="12"/>
  <c r="G4963" i="12"/>
  <c r="R5060" i="12"/>
  <c r="G5068" i="12"/>
  <c r="E4935" i="12"/>
  <c r="R4851" i="12"/>
  <c r="G4858" i="12"/>
  <c r="Q1070" i="12"/>
  <c r="R5032" i="12"/>
  <c r="G5055" i="12"/>
  <c r="E5033" i="12"/>
  <c r="Q4852" i="12"/>
  <c r="F4829" i="12"/>
  <c r="R3424" i="12"/>
  <c r="E1144" i="12"/>
  <c r="Q5218" i="12"/>
  <c r="F5002" i="12"/>
  <c r="E4982" i="12"/>
  <c r="Q4869" i="12"/>
  <c r="F4841" i="12"/>
  <c r="F1065" i="12"/>
  <c r="G4883" i="12"/>
  <c r="Q1172" i="12"/>
  <c r="G4855" i="12"/>
  <c r="E5265" i="12"/>
  <c r="Q4850" i="12"/>
  <c r="F1158" i="12"/>
  <c r="Q5012" i="12"/>
  <c r="F5021" i="12"/>
  <c r="E4815" i="12"/>
  <c r="R1066" i="12"/>
  <c r="Q1045" i="12"/>
  <c r="F5003" i="12"/>
  <c r="E5078" i="12"/>
  <c r="R4623" i="12"/>
  <c r="Q1174" i="12"/>
  <c r="G5004" i="12"/>
  <c r="G4908" i="12"/>
  <c r="E4832" i="12"/>
  <c r="R4821" i="12"/>
  <c r="G1153" i="12"/>
  <c r="E5080" i="12"/>
  <c r="R4993" i="12"/>
  <c r="E5060" i="12"/>
  <c r="R4864" i="12"/>
  <c r="E4838" i="12"/>
  <c r="G1098" i="12"/>
  <c r="Q5067" i="12"/>
  <c r="E4863" i="12"/>
  <c r="R1186" i="12"/>
  <c r="E4994" i="12"/>
  <c r="G4853" i="12"/>
  <c r="E1158" i="12"/>
  <c r="F4893" i="12"/>
  <c r="R1135" i="12"/>
  <c r="R4837" i="12"/>
  <c r="G1186" i="12"/>
  <c r="Q4957" i="12"/>
  <c r="Q1065" i="12"/>
  <c r="G4890" i="12"/>
  <c r="P243" i="24"/>
  <c r="E4851" i="12"/>
  <c r="G1103" i="12"/>
  <c r="G5016" i="12"/>
  <c r="F4908" i="12"/>
  <c r="F4910" i="12"/>
  <c r="G5006" i="12"/>
  <c r="Q4873" i="12"/>
  <c r="R1191" i="12"/>
  <c r="E4946" i="12"/>
  <c r="Q1120" i="12"/>
  <c r="Q4893" i="12"/>
  <c r="F5042" i="12"/>
  <c r="G1173" i="12"/>
  <c r="Q5207" i="12"/>
  <c r="P24" i="24"/>
  <c r="P138" i="24"/>
  <c r="R5272" i="12"/>
  <c r="P189" i="24"/>
  <c r="E5302" i="12"/>
  <c r="P158" i="24"/>
  <c r="E5257" i="12"/>
  <c r="E1201" i="12"/>
  <c r="R5047" i="12"/>
  <c r="R5303" i="12"/>
  <c r="E5210" i="12"/>
  <c r="F5286" i="12"/>
  <c r="Q5076" i="12"/>
  <c r="Q5290" i="12"/>
  <c r="F5253" i="12"/>
  <c r="G4981" i="12"/>
  <c r="R5302" i="12"/>
  <c r="E5228" i="12"/>
  <c r="F4995" i="12"/>
  <c r="F5216" i="12"/>
  <c r="F5217" i="12"/>
  <c r="G4966" i="12"/>
  <c r="P268" i="24"/>
  <c r="Q4956" i="12"/>
  <c r="F5036" i="12"/>
  <c r="Q4890" i="12"/>
  <c r="E4814" i="12"/>
  <c r="G1065" i="12"/>
  <c r="R4894" i="12"/>
  <c r="F5212" i="12"/>
  <c r="E5001" i="12"/>
  <c r="Q4882" i="12"/>
  <c r="Q5066" i="12"/>
  <c r="G5043" i="12"/>
  <c r="E5059" i="12"/>
  <c r="E4839" i="12"/>
  <c r="Q1037" i="12"/>
  <c r="Q1201" i="12"/>
  <c r="E4939" i="12"/>
  <c r="R4909" i="12"/>
  <c r="G4871" i="12"/>
  <c r="E4865" i="12"/>
  <c r="F1175" i="12"/>
  <c r="Q5293" i="12"/>
  <c r="P122" i="24"/>
  <c r="Q1983" i="12"/>
  <c r="Q1158" i="12"/>
  <c r="F5011" i="12"/>
  <c r="E5043" i="12"/>
  <c r="Q4862" i="12"/>
  <c r="G1162" i="12"/>
  <c r="G1163" i="12"/>
  <c r="G4882" i="12"/>
  <c r="G4968" i="12"/>
  <c r="E5272" i="12"/>
  <c r="F4987" i="12"/>
  <c r="E4962" i="12"/>
  <c r="Q4877" i="12"/>
  <c r="G5298" i="12"/>
  <c r="Q5069" i="12"/>
  <c r="F5029" i="12"/>
  <c r="R4918" i="12"/>
  <c r="Q4864" i="12"/>
  <c r="F4833" i="12"/>
  <c r="Q3539" i="12"/>
  <c r="Q5758" i="12"/>
  <c r="F1140" i="12"/>
  <c r="Q4946" i="12"/>
  <c r="F4953" i="12"/>
  <c r="E5034" i="12"/>
  <c r="R4877" i="12"/>
  <c r="F4850" i="12"/>
  <c r="R1050" i="12"/>
  <c r="Q1140" i="12"/>
  <c r="G5025" i="12"/>
  <c r="F4926" i="12"/>
  <c r="R1983" i="12"/>
  <c r="G4936" i="12"/>
  <c r="R4889" i="12"/>
  <c r="R1150" i="12"/>
  <c r="R4904" i="12"/>
  <c r="R4973" i="12"/>
  <c r="F4942" i="12"/>
  <c r="E5071" i="12"/>
  <c r="R4848" i="12"/>
  <c r="G4880" i="12"/>
  <c r="Q1167" i="12"/>
  <c r="Q5027" i="12"/>
  <c r="R4926" i="12"/>
  <c r="E4844" i="12"/>
  <c r="Q5051" i="12"/>
  <c r="Q4912" i="12"/>
  <c r="F1167" i="12"/>
  <c r="E5015" i="12"/>
  <c r="F4996" i="12"/>
  <c r="G4957" i="12"/>
  <c r="E4873" i="12"/>
  <c r="G1092" i="12"/>
  <c r="G4814" i="12"/>
  <c r="Q1096" i="12"/>
  <c r="P114" i="24"/>
  <c r="F1070" i="12"/>
  <c r="Q5042" i="12"/>
  <c r="E5298" i="12"/>
  <c r="G4925" i="12"/>
  <c r="R4665" i="12"/>
  <c r="G4958" i="12"/>
  <c r="G4854" i="12"/>
  <c r="E5019" i="12"/>
  <c r="Q4842" i="12"/>
  <c r="G4815" i="12"/>
  <c r="G4868" i="12"/>
  <c r="F1092" i="12"/>
  <c r="E5047" i="12"/>
  <c r="F4814" i="12"/>
  <c r="Q5010" i="12"/>
  <c r="F4878" i="12"/>
  <c r="E4854" i="12"/>
  <c r="R4832" i="12"/>
  <c r="G5201" i="12"/>
  <c r="P84" i="24"/>
  <c r="G5263" i="12"/>
  <c r="P228" i="24"/>
  <c r="Q5272" i="12"/>
  <c r="P159" i="24"/>
  <c r="R5231" i="12"/>
  <c r="P111" i="24"/>
  <c r="R4974" i="12"/>
  <c r="Q5301" i="12"/>
  <c r="R4937" i="12"/>
  <c r="E5287" i="12"/>
  <c r="Q4981" i="12"/>
  <c r="G5286" i="12"/>
  <c r="Q4979" i="12"/>
  <c r="R5213" i="12"/>
  <c r="G5033" i="12"/>
  <c r="E5253" i="12"/>
  <c r="F5000" i="12"/>
  <c r="E5217" i="12"/>
  <c r="F5065" i="12"/>
  <c r="G5070" i="12"/>
  <c r="Q5038" i="12"/>
  <c r="Q4901" i="12"/>
  <c r="Q4844" i="12"/>
  <c r="E4847" i="12"/>
  <c r="E1153" i="12"/>
  <c r="Q4868" i="12"/>
  <c r="R4985" i="12"/>
  <c r="E4952" i="12"/>
  <c r="G4886" i="12"/>
  <c r="F4983" i="12"/>
  <c r="E5017" i="12"/>
  <c r="R4869" i="12"/>
  <c r="G4859" i="12"/>
  <c r="E4840" i="12"/>
  <c r="F1088" i="12"/>
  <c r="P162" i="24"/>
  <c r="F4978" i="12"/>
  <c r="E4944" i="12"/>
  <c r="G4902" i="12"/>
  <c r="Q4821" i="12"/>
  <c r="G4866" i="12"/>
  <c r="R1163" i="12"/>
  <c r="E5277" i="12"/>
  <c r="G5024" i="12"/>
  <c r="E4985" i="12"/>
  <c r="R4846" i="12"/>
  <c r="G4842" i="12"/>
  <c r="G3425" i="12"/>
  <c r="F1037" i="12"/>
  <c r="G5002" i="12"/>
  <c r="F5020" i="12"/>
  <c r="R4911" i="12"/>
  <c r="Q4839" i="12"/>
  <c r="E4833" i="12"/>
  <c r="F1173" i="12"/>
  <c r="F4891" i="12"/>
  <c r="F1162" i="12"/>
  <c r="F4848" i="12"/>
  <c r="F5047" i="12"/>
  <c r="R4983" i="12"/>
  <c r="F5066" i="12"/>
  <c r="G4834" i="12"/>
  <c r="R1198" i="12"/>
  <c r="R4912" i="12"/>
  <c r="Q4846" i="12"/>
  <c r="F4871" i="12"/>
  <c r="G3541" i="12"/>
  <c r="G1123" i="12"/>
  <c r="E1087" i="12"/>
  <c r="Q5013" i="12"/>
  <c r="F4975" i="12"/>
  <c r="F4869" i="12"/>
  <c r="Q1066" i="12"/>
  <c r="R4867" i="12"/>
  <c r="E2079" i="12"/>
  <c r="G5059" i="12"/>
  <c r="Q4856" i="12"/>
  <c r="G4910" i="12"/>
  <c r="F5057" i="12"/>
  <c r="R4860" i="12"/>
  <c r="G4623" i="12"/>
  <c r="F1174" i="12"/>
  <c r="Q4921" i="12"/>
  <c r="Q4622" i="12"/>
  <c r="E4916" i="12"/>
  <c r="E4836" i="12"/>
  <c r="E4956" i="12"/>
  <c r="F5076" i="12"/>
  <c r="F4824" i="12"/>
  <c r="E4969" i="12"/>
  <c r="E4622" i="12"/>
  <c r="G4912" i="12"/>
  <c r="Q4964" i="12"/>
  <c r="F1153" i="12"/>
  <c r="Q5215" i="12"/>
  <c r="G4873" i="12"/>
  <c r="F4985" i="12"/>
  <c r="R1170" i="12"/>
  <c r="Q5205" i="12"/>
  <c r="E4906" i="12"/>
  <c r="R3269" i="12"/>
  <c r="F4863" i="12"/>
  <c r="G4972" i="12"/>
  <c r="F4907" i="12"/>
  <c r="G4830" i="12"/>
  <c r="F3541" i="12"/>
  <c r="G4828" i="12"/>
  <c r="F1150" i="12"/>
  <c r="E5030" i="12"/>
  <c r="E4884" i="12"/>
  <c r="F5052" i="12"/>
  <c r="R3539" i="12"/>
  <c r="F5304" i="12"/>
  <c r="P164" i="24"/>
  <c r="F5232" i="12"/>
  <c r="P238" i="24"/>
  <c r="P33" i="24"/>
  <c r="Q5216" i="12"/>
  <c r="P49" i="24"/>
  <c r="R5222" i="12"/>
  <c r="P133" i="24"/>
  <c r="G5272" i="12"/>
  <c r="P235" i="24"/>
  <c r="R5003" i="12"/>
  <c r="F5231" i="12"/>
  <c r="E5288" i="12"/>
  <c r="Q4961" i="12"/>
  <c r="F4938" i="12"/>
  <c r="G5202" i="12"/>
  <c r="R4981" i="12"/>
  <c r="F4965" i="12"/>
  <c r="R4991" i="12"/>
  <c r="G5081" i="12"/>
  <c r="E4933" i="12"/>
  <c r="Q4905" i="12"/>
  <c r="Q4881" i="12"/>
  <c r="E4892" i="12"/>
  <c r="Q1088" i="12"/>
  <c r="R5006" i="12"/>
  <c r="F4932" i="12"/>
  <c r="E5046" i="12"/>
  <c r="G4841" i="12"/>
  <c r="Q5014" i="12"/>
  <c r="F5055" i="12"/>
  <c r="E5070" i="12"/>
  <c r="R4842" i="12"/>
  <c r="G4843" i="12"/>
  <c r="F4623" i="12"/>
  <c r="R4836" i="12"/>
  <c r="P21" i="24"/>
  <c r="Q4940" i="12"/>
  <c r="F4933" i="12"/>
  <c r="E5002" i="12"/>
  <c r="G4861" i="12"/>
  <c r="E4841" i="12"/>
  <c r="G1148" i="12"/>
  <c r="E5209" i="12"/>
  <c r="P98" i="24"/>
  <c r="Q4950" i="12"/>
  <c r="G5028" i="12"/>
  <c r="E4990" i="12"/>
  <c r="R4845" i="12"/>
  <c r="G4885" i="12"/>
  <c r="F3539" i="12"/>
  <c r="R1096" i="12"/>
  <c r="G5060" i="12"/>
  <c r="Q4945" i="12"/>
  <c r="F4955" i="12"/>
  <c r="Q4915" i="12"/>
  <c r="E4828" i="12"/>
  <c r="R1037" i="12"/>
  <c r="F4830" i="12"/>
  <c r="F1166" i="12"/>
  <c r="F4861" i="12"/>
  <c r="R4959" i="12"/>
  <c r="F5045" i="12"/>
  <c r="E5042" i="12"/>
  <c r="P41" i="24"/>
  <c r="Q4909" i="12"/>
  <c r="Q4885" i="12"/>
  <c r="F4852" i="12"/>
  <c r="E2078" i="12"/>
  <c r="P181" i="24"/>
  <c r="Q5024" i="12"/>
  <c r="F5080" i="12"/>
  <c r="R4901" i="12"/>
  <c r="Q2077" i="12"/>
  <c r="G5758" i="12"/>
  <c r="F4971" i="12"/>
  <c r="R1143" i="12"/>
  <c r="G4867" i="12"/>
  <c r="F5209" i="12"/>
  <c r="R4853" i="12"/>
  <c r="Q4958" i="12"/>
  <c r="F5015" i="12"/>
  <c r="R4881" i="12"/>
  <c r="F4864" i="12"/>
  <c r="Q1050" i="12"/>
  <c r="G1140" i="12"/>
  <c r="G5046" i="12"/>
  <c r="E4924" i="12"/>
  <c r="Q2078" i="12"/>
  <c r="G4970" i="12"/>
  <c r="P226" i="24"/>
  <c r="Q4925" i="12"/>
  <c r="E4987" i="12"/>
  <c r="F4827" i="12"/>
  <c r="R2078" i="12"/>
  <c r="G4811" i="12"/>
  <c r="Q1209" i="12"/>
  <c r="F5040" i="12"/>
  <c r="R5033" i="12"/>
  <c r="G1192" i="12"/>
  <c r="E5057" i="12"/>
  <c r="F1120" i="12"/>
  <c r="R4962" i="12"/>
  <c r="R4833" i="12"/>
  <c r="F1104" i="12"/>
  <c r="P118" i="24"/>
  <c r="P246" i="24"/>
  <c r="R4905" i="12"/>
  <c r="G4875" i="12"/>
  <c r="G3540" i="12"/>
  <c r="E4975" i="12"/>
  <c r="R1148" i="12"/>
  <c r="G4816" i="12"/>
  <c r="R4619" i="12"/>
  <c r="Q5284" i="12"/>
  <c r="R5282" i="12"/>
  <c r="R4939" i="12"/>
  <c r="E5219" i="12"/>
  <c r="P209" i="24"/>
  <c r="F5207" i="12"/>
  <c r="G5282" i="12"/>
  <c r="P149" i="24"/>
  <c r="Q4990" i="12"/>
  <c r="G5232" i="12"/>
  <c r="G5015" i="12"/>
  <c r="R5208" i="12"/>
  <c r="G4971" i="12"/>
  <c r="Q4934" i="12"/>
  <c r="F5078" i="12"/>
  <c r="Q4965" i="12"/>
  <c r="E4978" i="12"/>
  <c r="F4986" i="12"/>
  <c r="G5230" i="12"/>
  <c r="G5007" i="12"/>
  <c r="E5064" i="12"/>
  <c r="E4917" i="12"/>
  <c r="G4850" i="12"/>
  <c r="E4830" i="12"/>
  <c r="R4914" i="12"/>
  <c r="G4877" i="12"/>
  <c r="F4997" i="12"/>
  <c r="E4977" i="12"/>
  <c r="P119" i="24"/>
  <c r="Q4954" i="12"/>
  <c r="R4879" i="12"/>
  <c r="F4855" i="12"/>
  <c r="F1983" i="12"/>
  <c r="Q1087" i="12"/>
  <c r="Q5081" i="12"/>
  <c r="F4998" i="12"/>
  <c r="E5020" i="12"/>
  <c r="Q4847" i="12"/>
  <c r="F4884" i="12"/>
  <c r="Q1256" i="12"/>
  <c r="Q1166" i="12"/>
  <c r="G4935" i="12"/>
  <c r="E5291" i="12"/>
  <c r="Q5016" i="12"/>
  <c r="F4991" i="12"/>
  <c r="E5066" i="12"/>
  <c r="R4910" i="12"/>
  <c r="Q4853" i="12"/>
  <c r="G4879" i="12"/>
  <c r="E4827" i="12"/>
  <c r="Q1192" i="12"/>
  <c r="Q1103" i="12"/>
  <c r="F4946" i="12"/>
  <c r="F4903" i="12"/>
  <c r="G4833" i="12"/>
  <c r="E4665" i="12"/>
  <c r="Q4914" i="12"/>
  <c r="E4826" i="12"/>
  <c r="R3425" i="12"/>
  <c r="Q4998" i="12"/>
  <c r="E4861" i="12"/>
  <c r="Q5259" i="12"/>
  <c r="G5010" i="12"/>
  <c r="E5000" i="12"/>
  <c r="F4916" i="12"/>
  <c r="Q4840" i="12"/>
  <c r="R5037" i="12"/>
  <c r="E4825" i="12"/>
  <c r="P75" i="24"/>
  <c r="E1167" i="12"/>
  <c r="G4874" i="12"/>
  <c r="G4665" i="12"/>
  <c r="Q4933" i="12"/>
  <c r="Q1144" i="12"/>
  <c r="G4911" i="12"/>
  <c r="E1070" i="12"/>
  <c r="G5030" i="12"/>
  <c r="G1120" i="12"/>
  <c r="Q4845" i="12"/>
  <c r="E5005" i="12"/>
  <c r="F4885" i="12"/>
  <c r="E5038" i="12"/>
  <c r="G4950" i="12"/>
  <c r="Q1153" i="12"/>
  <c r="E1172" i="12"/>
  <c r="F4846" i="12"/>
  <c r="R4913" i="12"/>
  <c r="G5066" i="12"/>
  <c r="E4986" i="12"/>
  <c r="F4853" i="12"/>
  <c r="E5084" i="12"/>
  <c r="F1123" i="12"/>
  <c r="E4867" i="12"/>
  <c r="E4902" i="12"/>
  <c r="F1163" i="12"/>
  <c r="G4838" i="12"/>
  <c r="R5055" i="12"/>
  <c r="R1120" i="12"/>
  <c r="E1062" i="12"/>
  <c r="E1983" i="12"/>
  <c r="R4876" i="12"/>
  <c r="G5213" i="12"/>
  <c r="E4843" i="12"/>
  <c r="Q4833" i="12"/>
  <c r="E5056" i="12"/>
  <c r="G4941" i="12"/>
  <c r="G1983" i="12"/>
  <c r="G4826" i="12"/>
  <c r="E4961" i="12"/>
  <c r="G4990" i="12"/>
  <c r="Q4974" i="12"/>
  <c r="Q4906" i="12"/>
  <c r="G5017" i="12"/>
  <c r="F4904" i="12"/>
  <c r="F4856" i="12"/>
  <c r="E5028" i="12"/>
  <c r="R4968" i="12"/>
  <c r="G4987" i="12"/>
  <c r="E4936" i="12"/>
  <c r="P147" i="24"/>
  <c r="P161" i="24"/>
  <c r="P120" i="24"/>
  <c r="P92" i="24"/>
  <c r="R4952" i="12"/>
  <c r="R5014" i="12"/>
  <c r="R5051" i="12"/>
  <c r="Q5266" i="12"/>
  <c r="G5268" i="12"/>
  <c r="P257" i="24"/>
  <c r="E4998" i="12"/>
  <c r="E4829" i="12"/>
  <c r="F4949" i="12"/>
  <c r="E4889" i="12"/>
  <c r="G5035" i="12"/>
  <c r="E4993" i="12"/>
  <c r="F4865" i="12"/>
  <c r="R4870" i="12"/>
  <c r="P225" i="24"/>
  <c r="E4913" i="12"/>
  <c r="E1162" i="12"/>
  <c r="E5077" i="12"/>
  <c r="E3540" i="12"/>
  <c r="G1256" i="12"/>
  <c r="G4949" i="12"/>
  <c r="E3539" i="12"/>
  <c r="E5083" i="12"/>
  <c r="G4905" i="12"/>
  <c r="G4918" i="12"/>
  <c r="R4858" i="12"/>
  <c r="E4976" i="12"/>
  <c r="G5063" i="12"/>
  <c r="P171" i="24"/>
  <c r="P72" i="24"/>
  <c r="Q5260" i="12"/>
  <c r="Q4835" i="12"/>
  <c r="R1173" i="12"/>
  <c r="E5035" i="12"/>
  <c r="E4881" i="12"/>
  <c r="F5211" i="12"/>
  <c r="F2078" i="12"/>
  <c r="R4915" i="12"/>
  <c r="G4995" i="12"/>
  <c r="E1186" i="12"/>
  <c r="E5010" i="12"/>
  <c r="E5022" i="12"/>
  <c r="Q4872" i="12"/>
  <c r="E1184" i="12"/>
  <c r="E5074" i="12"/>
  <c r="Q5077" i="12"/>
  <c r="E4970" i="12"/>
  <c r="E1056" i="12"/>
  <c r="F5072" i="12"/>
  <c r="R1056" i="12"/>
  <c r="G4856" i="12"/>
  <c r="R4902" i="12"/>
  <c r="G4985" i="12"/>
  <c r="F4954" i="12"/>
  <c r="G4892" i="12"/>
  <c r="P219" i="24"/>
  <c r="E4960" i="12"/>
  <c r="R1098" i="12"/>
  <c r="F4925" i="12"/>
  <c r="G4977" i="12"/>
  <c r="P42" i="24"/>
  <c r="F1135" i="12"/>
  <c r="G4887" i="12"/>
  <c r="E5018" i="12"/>
  <c r="R4933" i="12"/>
  <c r="E1140" i="12"/>
  <c r="F1256" i="12"/>
  <c r="G2078" i="12"/>
  <c r="G5065" i="12"/>
  <c r="R5259" i="12"/>
  <c r="E4859" i="12"/>
  <c r="Q4848" i="12"/>
  <c r="E5045" i="12"/>
  <c r="G4934" i="12"/>
  <c r="Q3424" i="12"/>
  <c r="G4863" i="12"/>
  <c r="E4955" i="12"/>
  <c r="G4984" i="12"/>
  <c r="Q5005" i="12"/>
  <c r="F4874" i="12"/>
  <c r="Q4903" i="12"/>
  <c r="G5011" i="12"/>
  <c r="R4924" i="12"/>
  <c r="G4840" i="12"/>
  <c r="E5014" i="12"/>
  <c r="R4951" i="12"/>
  <c r="Q5048" i="12"/>
  <c r="G4975" i="12"/>
  <c r="P123" i="24"/>
  <c r="P213" i="24"/>
  <c r="R4965" i="12"/>
  <c r="F5279" i="12"/>
  <c r="F5290" i="12"/>
  <c r="F5039" i="12"/>
  <c r="G1982" i="12"/>
  <c r="R4824" i="12"/>
  <c r="Q4828" i="12"/>
  <c r="G4916" i="12"/>
  <c r="G1158" i="12"/>
  <c r="Q4911" i="12"/>
  <c r="R5214" i="12"/>
  <c r="E4856" i="12"/>
  <c r="G5294" i="12"/>
  <c r="R1161" i="12"/>
  <c r="Q4889" i="12"/>
  <c r="G5001" i="12"/>
  <c r="F5268" i="12"/>
  <c r="F4866" i="12"/>
  <c r="F4909" i="12"/>
  <c r="E4894" i="12"/>
  <c r="F5043" i="12"/>
  <c r="R4854" i="12"/>
  <c r="E4835" i="12"/>
  <c r="Q5273" i="12"/>
  <c r="F5017" i="12"/>
  <c r="R4825" i="12"/>
  <c r="F4842" i="12"/>
  <c r="E4860" i="12"/>
  <c r="G1096" i="12"/>
  <c r="F4957" i="12"/>
  <c r="E1982" i="12"/>
  <c r="Q5057" i="12"/>
  <c r="F4821" i="12"/>
  <c r="F4992" i="12"/>
  <c r="E3541" i="12"/>
  <c r="Q4843" i="12"/>
  <c r="Q4815" i="12"/>
  <c r="F5063" i="12"/>
  <c r="R4927" i="12"/>
  <c r="F4836" i="12"/>
  <c r="E1163" i="12"/>
  <c r="F4872" i="12"/>
  <c r="G4904" i="12"/>
  <c r="G5022" i="12"/>
  <c r="F2077" i="12"/>
  <c r="G1172" i="12"/>
  <c r="E5012" i="12"/>
  <c r="Q5208" i="12"/>
  <c r="E4918" i="12"/>
  <c r="G1045" i="12"/>
  <c r="E4874" i="12"/>
  <c r="R2079" i="12"/>
  <c r="Q4857" i="12"/>
  <c r="E5009" i="12"/>
  <c r="Q5030" i="12"/>
  <c r="G5073" i="12"/>
  <c r="R1982" i="12"/>
  <c r="Q4876" i="12"/>
  <c r="E4980" i="12"/>
  <c r="R4961" i="12"/>
  <c r="F4844" i="12"/>
  <c r="R4908" i="12"/>
  <c r="Q5080" i="12"/>
  <c r="E1123" i="12"/>
  <c r="R4934" i="12"/>
  <c r="Q5060" i="12"/>
  <c r="Q5033" i="12"/>
  <c r="G5071" i="12"/>
  <c r="P214" i="24"/>
  <c r="R4943" i="12"/>
  <c r="R5067" i="12"/>
  <c r="R4964" i="12"/>
  <c r="G5288" i="12"/>
  <c r="F5278" i="12"/>
  <c r="R5046" i="12"/>
  <c r="F4877" i="12"/>
  <c r="F4966" i="12"/>
  <c r="F5010" i="12"/>
  <c r="P245" i="24"/>
  <c r="R5005" i="12"/>
  <c r="G1184" i="12"/>
  <c r="G4845" i="12"/>
  <c r="F4947" i="12"/>
  <c r="Q1062" i="12"/>
  <c r="G1088" i="12"/>
  <c r="R1092" i="12"/>
  <c r="R3540" i="12"/>
  <c r="Q4960" i="12"/>
  <c r="R4998" i="12"/>
  <c r="F5034" i="12"/>
  <c r="G4860" i="12"/>
  <c r="G5083" i="12"/>
  <c r="F3424" i="12"/>
  <c r="Q4879" i="12"/>
  <c r="E4964" i="12"/>
  <c r="E5082" i="12"/>
  <c r="G1167" i="12"/>
  <c r="E4983" i="12"/>
  <c r="E1135" i="12"/>
  <c r="G4844" i="12"/>
  <c r="Q4910" i="12"/>
  <c r="G4965" i="12"/>
  <c r="G1050" i="12"/>
  <c r="G1161" i="12"/>
  <c r="R5300" i="12"/>
  <c r="F4924" i="12"/>
  <c r="Q4953" i="12"/>
  <c r="Q1143" i="12"/>
  <c r="E4858" i="12"/>
  <c r="F1062" i="12"/>
  <c r="E4907" i="12"/>
  <c r="Q5034" i="12"/>
  <c r="F1201" i="12"/>
  <c r="E4862" i="12"/>
  <c r="E5007" i="12"/>
  <c r="Q5053" i="12"/>
  <c r="G4964" i="12"/>
  <c r="F1209" i="12"/>
  <c r="Q4891" i="12"/>
  <c r="E4979" i="12"/>
  <c r="R4992" i="12"/>
  <c r="F4834" i="12"/>
  <c r="R4916" i="12"/>
  <c r="E4963" i="12"/>
  <c r="Q4938" i="12"/>
  <c r="G1150" i="12"/>
  <c r="G4839" i="12"/>
  <c r="E4948" i="12"/>
  <c r="F5222" i="12"/>
  <c r="Q4952" i="12"/>
  <c r="Q5058" i="12"/>
  <c r="Q5084" i="12"/>
  <c r="F5030" i="12"/>
  <c r="G4953" i="12"/>
  <c r="G5018" i="12"/>
  <c r="Q4943" i="12"/>
  <c r="P165" i="24"/>
  <c r="E5201" i="12"/>
  <c r="R4940" i="12"/>
  <c r="R4995" i="12"/>
  <c r="Q5285" i="12"/>
  <c r="Q5296" i="12"/>
  <c r="F3269" i="12"/>
  <c r="F4840" i="12"/>
  <c r="R5010" i="12"/>
  <c r="F1045" i="12"/>
  <c r="Q5045" i="12"/>
  <c r="Q4917" i="12"/>
  <c r="G4924" i="12"/>
  <c r="Q4824" i="12"/>
  <c r="Q1175" i="12"/>
  <c r="G5014" i="12"/>
  <c r="F4858" i="12"/>
  <c r="R4865" i="12"/>
  <c r="R4883" i="12"/>
  <c r="R5008" i="12"/>
  <c r="E4974" i="12"/>
  <c r="G4988" i="12"/>
  <c r="P139" i="24"/>
  <c r="P169" i="24"/>
  <c r="P37" i="24"/>
  <c r="R5031" i="12"/>
  <c r="R4884" i="12"/>
  <c r="E1148" i="12"/>
  <c r="Q4861" i="12"/>
  <c r="Q5008" i="12"/>
  <c r="F4887" i="12"/>
  <c r="R2077" i="12"/>
  <c r="E1103" i="12"/>
  <c r="E4845" i="12"/>
  <c r="E4945" i="12"/>
  <c r="G4889" i="12"/>
  <c r="E4811" i="12"/>
  <c r="G4955" i="12"/>
  <c r="F4839" i="12"/>
  <c r="Q1162" i="12"/>
  <c r="F4622" i="12"/>
  <c r="R5074" i="12"/>
  <c r="Q5255" i="12"/>
  <c r="F5016" i="12"/>
  <c r="Q4894" i="12"/>
  <c r="F5205" i="12"/>
  <c r="Q3540" i="12"/>
  <c r="Q4887" i="12"/>
  <c r="E5003" i="12"/>
  <c r="G4986" i="12"/>
  <c r="E4816" i="12"/>
  <c r="F4859" i="12"/>
  <c r="F1172" i="12"/>
  <c r="G4831" i="12"/>
  <c r="G4944" i="12"/>
  <c r="E4866" i="12"/>
  <c r="E4619" i="12"/>
  <c r="Q4878" i="12"/>
  <c r="Q5294" i="12"/>
  <c r="R4921" i="12"/>
  <c r="R5034" i="12"/>
  <c r="E4883" i="12"/>
  <c r="F4843" i="12"/>
  <c r="G4619" i="12"/>
  <c r="G4917" i="12"/>
  <c r="Q4959" i="12"/>
  <c r="E4914" i="12"/>
  <c r="R4828" i="12"/>
  <c r="E4997" i="12"/>
  <c r="Q4972" i="12"/>
  <c r="Q4942" i="12"/>
  <c r="E4623" i="12"/>
  <c r="Q4814" i="12"/>
  <c r="E5006" i="12"/>
  <c r="Q4970" i="12"/>
  <c r="E1150" i="12"/>
  <c r="F4854" i="12"/>
  <c r="E5076" i="12"/>
  <c r="Q5019" i="12"/>
  <c r="E5079" i="12"/>
  <c r="R5018" i="12"/>
  <c r="G4824" i="12"/>
  <c r="E5062" i="12"/>
  <c r="Q5278" i="12"/>
  <c r="R4955" i="12"/>
  <c r="R5061" i="12"/>
  <c r="F4999" i="12"/>
  <c r="Q5083" i="12"/>
  <c r="R5212" i="12"/>
  <c r="Q5228" i="12"/>
  <c r="G5203" i="12"/>
  <c r="P166" i="24"/>
  <c r="P242" i="24"/>
  <c r="Q4248" i="12"/>
  <c r="R4428" i="12"/>
  <c r="E4221" i="12"/>
  <c r="F4278" i="12"/>
  <c r="G4237" i="12"/>
  <c r="Q4244" i="12"/>
  <c r="R4387" i="12"/>
  <c r="R4344" i="12"/>
  <c r="F4187" i="12"/>
  <c r="G4220" i="12"/>
  <c r="E4382" i="12"/>
  <c r="E4283" i="12"/>
  <c r="F4391" i="12"/>
  <c r="G4404" i="12"/>
  <c r="Q4190" i="12"/>
  <c r="E4244" i="12"/>
  <c r="F4387" i="12"/>
  <c r="F4344" i="12"/>
  <c r="F4246" i="12"/>
  <c r="F4218" i="12"/>
  <c r="Q4272" i="12"/>
  <c r="E4256" i="12"/>
  <c r="G4266" i="12"/>
  <c r="Q4419" i="12"/>
  <c r="R4328" i="12"/>
  <c r="E4203" i="12"/>
  <c r="F4262" i="12"/>
  <c r="G4415" i="12"/>
  <c r="Q4324" i="12"/>
  <c r="Q4377" i="12"/>
  <c r="E4410" i="12"/>
  <c r="E4217" i="12"/>
  <c r="Q4408" i="12"/>
  <c r="R4227" i="12"/>
  <c r="G4321" i="12"/>
  <c r="Q4268" i="12"/>
  <c r="R4258" i="12"/>
  <c r="R4220" i="12"/>
  <c r="Q4266" i="12"/>
  <c r="F4265" i="12"/>
  <c r="Q4223" i="12"/>
  <c r="R4424" i="12"/>
  <c r="Q4328" i="12"/>
  <c r="R4407" i="12"/>
  <c r="R4188" i="12"/>
  <c r="G4284" i="12"/>
  <c r="R4320" i="12"/>
  <c r="F4239" i="12"/>
  <c r="R4184" i="12"/>
  <c r="F4283" i="12"/>
  <c r="R4219" i="12"/>
  <c r="R4253" i="12"/>
  <c r="E4377" i="12"/>
  <c r="E4427" i="12"/>
  <c r="G4214" i="12"/>
  <c r="R4224" i="12"/>
  <c r="F4334" i="12"/>
  <c r="Q4418" i="12"/>
  <c r="G4273" i="12"/>
  <c r="E4347" i="12"/>
  <c r="G4289" i="12"/>
  <c r="E4225" i="12"/>
  <c r="E4281" i="12"/>
  <c r="F4389" i="12"/>
  <c r="G4228" i="12"/>
  <c r="G4248" i="12"/>
  <c r="R4186" i="12"/>
  <c r="E4209" i="12"/>
  <c r="E4222" i="12"/>
  <c r="F4279" i="12"/>
  <c r="G4280" i="12"/>
  <c r="E4336" i="12"/>
  <c r="E4253" i="12"/>
  <c r="F4203" i="12"/>
  <c r="G4262" i="12"/>
  <c r="Q4415" i="12"/>
  <c r="R4324" i="12"/>
  <c r="F4186" i="12"/>
  <c r="F4258" i="12"/>
  <c r="G4207" i="12"/>
  <c r="Q4320" i="12"/>
  <c r="F4236" i="12"/>
  <c r="G4243" i="12"/>
  <c r="Q4386" i="12"/>
  <c r="E4320" i="12"/>
  <c r="E4268" i="12"/>
  <c r="F4421" i="12"/>
  <c r="G4330" i="12"/>
  <c r="G4340" i="12"/>
  <c r="E4417" i="12"/>
  <c r="F4326" i="12"/>
  <c r="G4427" i="12"/>
  <c r="Q4347" i="12"/>
  <c r="E4235" i="12"/>
  <c r="F4242" i="12"/>
  <c r="G4385" i="12"/>
  <c r="G4342" i="12"/>
  <c r="E4273" i="12"/>
  <c r="Q4271" i="12"/>
  <c r="R4342" i="12"/>
  <c r="R4345" i="12"/>
  <c r="R4268" i="12"/>
  <c r="Q4241" i="12"/>
  <c r="R4237" i="12"/>
  <c r="R4221" i="12"/>
  <c r="E4267" i="12"/>
  <c r="G4338" i="12"/>
  <c r="R4350" i="12"/>
  <c r="G4233" i="12"/>
  <c r="F4290" i="12"/>
  <c r="R4183" i="12"/>
  <c r="F4383" i="12"/>
  <c r="E4404" i="12"/>
  <c r="F4190" i="12"/>
  <c r="G4260" i="12"/>
  <c r="Q4413" i="12"/>
  <c r="R4322" i="12"/>
  <c r="E4226" i="12"/>
  <c r="E4282" i="12"/>
  <c r="F4390" i="12"/>
  <c r="G4403" i="12"/>
  <c r="E4264" i="12"/>
  <c r="F4417" i="12"/>
  <c r="G4326" i="12"/>
  <c r="Q4427" i="12"/>
  <c r="R4347" i="12"/>
  <c r="E4413" i="12"/>
  <c r="F4322" i="12"/>
  <c r="G4423" i="12"/>
  <c r="Q4183" i="12"/>
  <c r="E4232" i="12"/>
  <c r="F4388" i="12"/>
  <c r="F4345" i="12"/>
  <c r="Q4185" i="12"/>
  <c r="E4183" i="12"/>
  <c r="Q4246" i="12"/>
  <c r="Q4218" i="12"/>
  <c r="E4429" i="12"/>
  <c r="F4349" i="12"/>
  <c r="G4378" i="12"/>
  <c r="Q4274" i="12"/>
  <c r="R4211" i="12"/>
  <c r="E4387" i="12"/>
  <c r="E4344" i="12"/>
  <c r="G4256" i="12"/>
  <c r="G4417" i="12"/>
  <c r="R4384" i="12"/>
  <c r="E4280" i="12"/>
  <c r="G4322" i="12"/>
  <c r="Q4269" i="12"/>
  <c r="R4259" i="12"/>
  <c r="Q4414" i="12"/>
  <c r="F4414" i="12"/>
  <c r="Q4206" i="12"/>
  <c r="R4280" i="12"/>
  <c r="R4391" i="12"/>
  <c r="Q4387" i="12"/>
  <c r="Q4336" i="12"/>
  <c r="E4341" i="12"/>
  <c r="G4386" i="12"/>
  <c r="Q4254" i="12"/>
  <c r="Q4235" i="12"/>
  <c r="F4329" i="12"/>
  <c r="R4213" i="12"/>
  <c r="Q4410" i="12"/>
  <c r="R4273" i="12"/>
  <c r="E4348" i="12"/>
  <c r="R4425" i="12"/>
  <c r="F4271" i="12"/>
  <c r="Q4283" i="12"/>
  <c r="R4284" i="12"/>
  <c r="Q4189" i="12"/>
  <c r="G4217" i="12"/>
  <c r="R4185" i="12"/>
  <c r="G4246" i="12"/>
  <c r="E4262" i="12"/>
  <c r="F4415" i="12"/>
  <c r="G4324" i="12"/>
  <c r="G4377" i="12"/>
  <c r="Q4425" i="12"/>
  <c r="R4332" i="12"/>
  <c r="E4252" i="12"/>
  <c r="F4202" i="12"/>
  <c r="G4261" i="12"/>
  <c r="E4328" i="12"/>
  <c r="E4290" i="12"/>
  <c r="F4429" i="12"/>
  <c r="G4349" i="12"/>
  <c r="Q4378" i="12"/>
  <c r="R4274" i="12"/>
  <c r="E4425" i="12"/>
  <c r="F4332" i="12"/>
  <c r="Q4187" i="12"/>
  <c r="E4189" i="12"/>
  <c r="F4259" i="12"/>
  <c r="Q4321" i="12"/>
  <c r="E4187" i="12"/>
  <c r="F4220" i="12"/>
  <c r="Q4236" i="12"/>
  <c r="R947" i="12"/>
  <c r="E4216" i="12"/>
  <c r="F4276" i="12"/>
  <c r="G4213" i="12"/>
  <c r="Q4407" i="12"/>
  <c r="R4383" i="12"/>
  <c r="E4186" i="12"/>
  <c r="E4258" i="12"/>
  <c r="F4207" i="12"/>
  <c r="G4320" i="12"/>
  <c r="G4268" i="12"/>
  <c r="Q4421" i="12"/>
  <c r="R4330" i="12"/>
  <c r="E4218" i="12"/>
  <c r="R4250" i="12"/>
  <c r="F4232" i="12"/>
  <c r="E4274" i="12"/>
  <c r="G4249" i="12"/>
  <c r="R4246" i="12"/>
  <c r="Q4290" i="12"/>
  <c r="G4413" i="12"/>
  <c r="Q4429" i="12"/>
  <c r="Q4232" i="12"/>
  <c r="R4256" i="12"/>
  <c r="F4324" i="12"/>
  <c r="Q4332" i="12"/>
  <c r="R4218" i="12"/>
  <c r="Q4281" i="12"/>
  <c r="E4182" i="12"/>
  <c r="G4184" i="12"/>
  <c r="R4187" i="12"/>
  <c r="E4326" i="12"/>
  <c r="F4427" i="12"/>
  <c r="G4347" i="12"/>
  <c r="Q4214" i="12"/>
  <c r="R4289" i="12"/>
  <c r="E4263" i="12"/>
  <c r="F4416" i="12"/>
  <c r="G4325" i="12"/>
  <c r="E4271" i="12"/>
  <c r="F4216" i="12"/>
  <c r="G4276" i="12"/>
  <c r="Q4213" i="12"/>
  <c r="E947" i="12"/>
  <c r="E4214" i="12"/>
  <c r="F4289" i="12"/>
  <c r="G4209" i="12"/>
  <c r="G4222" i="12"/>
  <c r="Q4279" i="12"/>
  <c r="E4414" i="12"/>
  <c r="F4182" i="12"/>
  <c r="G4424" i="12"/>
  <c r="Q4184" i="12"/>
  <c r="E4279" i="12"/>
  <c r="F4280" i="12"/>
  <c r="G4232" i="12"/>
  <c r="Q4388" i="12"/>
  <c r="Q4345" i="12"/>
  <c r="E4272" i="12"/>
  <c r="F4241" i="12"/>
  <c r="G4384" i="12"/>
  <c r="G4405" i="12"/>
  <c r="R4406" i="12"/>
  <c r="E4322" i="12"/>
  <c r="F4423" i="12"/>
  <c r="G4183" i="12"/>
  <c r="E4259" i="12"/>
  <c r="G4269" i="12"/>
  <c r="R4333" i="12"/>
  <c r="R4415" i="12"/>
  <c r="G4333" i="12"/>
  <c r="G4418" i="12"/>
  <c r="R4385" i="12"/>
  <c r="R4190" i="12"/>
  <c r="Q4343" i="12"/>
  <c r="F4266" i="12"/>
  <c r="Q4256" i="12"/>
  <c r="F4274" i="12"/>
  <c r="F4407" i="12"/>
  <c r="E4349" i="12"/>
  <c r="F4378" i="12"/>
  <c r="G4274" i="12"/>
  <c r="Q4211" i="12"/>
  <c r="Q4224" i="12"/>
  <c r="R4249" i="12"/>
  <c r="E4327" i="12"/>
  <c r="F4428" i="12"/>
  <c r="G4348" i="12"/>
  <c r="F4272" i="12"/>
  <c r="G4241" i="12"/>
  <c r="Q4384" i="12"/>
  <c r="Q4405" i="12"/>
  <c r="E4211" i="12"/>
  <c r="E4224" i="12"/>
  <c r="F4249" i="12"/>
  <c r="G4226" i="12"/>
  <c r="G4282" i="12"/>
  <c r="Q4390" i="12"/>
  <c r="E4426" i="12"/>
  <c r="F4333" i="12"/>
  <c r="G4334" i="12"/>
  <c r="Q4188" i="12"/>
  <c r="E4390" i="12"/>
  <c r="F4403" i="12"/>
  <c r="G4189" i="12"/>
  <c r="Q4259" i="12"/>
  <c r="E4386" i="12"/>
  <c r="E4343" i="12"/>
  <c r="G4255" i="12"/>
  <c r="E4332" i="12"/>
  <c r="G4187" i="12"/>
  <c r="Q4220" i="12"/>
  <c r="F4210" i="12"/>
  <c r="Q4225" i="12"/>
  <c r="R4279" i="12"/>
  <c r="R4236" i="12"/>
  <c r="E4219" i="12"/>
  <c r="G4235" i="12"/>
  <c r="R4281" i="12"/>
  <c r="R4215" i="12"/>
  <c r="Q4252" i="12"/>
  <c r="R4241" i="12"/>
  <c r="G4224" i="12"/>
  <c r="F4420" i="12"/>
  <c r="Q4207" i="12"/>
  <c r="R4262" i="12"/>
  <c r="E4419" i="12"/>
  <c r="G4429" i="12"/>
  <c r="R4403" i="12"/>
  <c r="E4276" i="12"/>
  <c r="F4213" i="12"/>
  <c r="G4407" i="12"/>
  <c r="Q4383" i="12"/>
  <c r="Q4284" i="12"/>
  <c r="R4392" i="12"/>
  <c r="E4350" i="12"/>
  <c r="F4335" i="12"/>
  <c r="G4275" i="12"/>
  <c r="Q4212" i="12"/>
  <c r="E4243" i="12"/>
  <c r="F4386" i="12"/>
  <c r="F4343" i="12"/>
  <c r="Q4255" i="12"/>
  <c r="E4383" i="12"/>
  <c r="E4284" i="12"/>
  <c r="F4392" i="12"/>
  <c r="G4252" i="12"/>
  <c r="F947" i="12"/>
  <c r="E4215" i="12"/>
  <c r="F4273" i="12"/>
  <c r="G4210" i="12"/>
  <c r="G4223" i="12"/>
  <c r="E4202" i="12"/>
  <c r="F4261" i="12"/>
  <c r="G4414" i="12"/>
  <c r="Q4182" i="12"/>
  <c r="E4185" i="12"/>
  <c r="E4257" i="12"/>
  <c r="F4206" i="12"/>
  <c r="G4267" i="12"/>
  <c r="Q4420" i="12"/>
  <c r="R4329" i="12"/>
  <c r="E4289" i="12"/>
  <c r="F4209" i="12"/>
  <c r="F4222" i="12"/>
  <c r="G4279" i="12"/>
  <c r="Q4280" i="12"/>
  <c r="R4232" i="12"/>
  <c r="Q4326" i="12"/>
  <c r="R4377" i="12"/>
  <c r="Q4257" i="12"/>
  <c r="E4260" i="12"/>
  <c r="R4348" i="12"/>
  <c r="G4182" i="12"/>
  <c r="R4263" i="12"/>
  <c r="Q4221" i="12"/>
  <c r="F4237" i="12"/>
  <c r="Q4430" i="12"/>
  <c r="R4264" i="12"/>
  <c r="E4236" i="12"/>
  <c r="G4343" i="12"/>
  <c r="R4321" i="12"/>
  <c r="E4408" i="12"/>
  <c r="E4241" i="12"/>
  <c r="F4384" i="12"/>
  <c r="F4405" i="12"/>
  <c r="Q4406" i="12"/>
  <c r="Q4451" i="12"/>
  <c r="R4204" i="12"/>
  <c r="G4408" i="12"/>
  <c r="Q4227" i="12"/>
  <c r="F4185" i="12"/>
  <c r="F4257" i="12"/>
  <c r="G4206" i="12"/>
  <c r="Q4267" i="12"/>
  <c r="E4406" i="12"/>
  <c r="E4451" i="12"/>
  <c r="F4204" i="12"/>
  <c r="G4263" i="12"/>
  <c r="E4212" i="12"/>
  <c r="F4250" i="12"/>
  <c r="G4382" i="12"/>
  <c r="G4283" i="12"/>
  <c r="Q4391" i="12"/>
  <c r="E4416" i="12"/>
  <c r="F4325" i="12"/>
  <c r="G4426" i="12"/>
  <c r="Q4333" i="12"/>
  <c r="E4321" i="12"/>
  <c r="E4269" i="12"/>
  <c r="F4422" i="12"/>
  <c r="G4331" i="12"/>
  <c r="E4249" i="12"/>
  <c r="F4226" i="12"/>
  <c r="F4282" i="12"/>
  <c r="G4390" i="12"/>
  <c r="Q4403" i="12"/>
  <c r="R4189" i="12"/>
  <c r="R4207" i="12"/>
  <c r="R4416" i="12"/>
  <c r="R4242" i="12"/>
  <c r="F4211" i="12"/>
  <c r="Q4226" i="12"/>
  <c r="R4216" i="12"/>
  <c r="G4388" i="12"/>
  <c r="E4275" i="12"/>
  <c r="G4250" i="12"/>
  <c r="E4421" i="12"/>
  <c r="F4255" i="12"/>
  <c r="Q4265" i="12"/>
  <c r="R4418" i="12"/>
  <c r="E4242" i="12"/>
  <c r="F4385" i="12"/>
  <c r="F4342" i="12"/>
  <c r="F4321" i="12"/>
  <c r="F4269" i="12"/>
  <c r="G4422" i="12"/>
  <c r="Q4331" i="12"/>
  <c r="E4265" i="12"/>
  <c r="F4418" i="12"/>
  <c r="G4327" i="12"/>
  <c r="E4227" i="12"/>
  <c r="E4239" i="12"/>
  <c r="F4233" i="12"/>
  <c r="G4336" i="12"/>
  <c r="G4253" i="12"/>
  <c r="G947" i="12"/>
  <c r="E4428" i="12"/>
  <c r="F4348" i="12"/>
  <c r="G4215" i="12"/>
  <c r="Q4273" i="12"/>
  <c r="R4210" i="12"/>
  <c r="E4184" i="12"/>
  <c r="Q4341" i="12"/>
  <c r="Q4219" i="12"/>
  <c r="E4392" i="12"/>
  <c r="F4252" i="12"/>
  <c r="G4202" i="12"/>
  <c r="Q4261" i="12"/>
  <c r="R4414" i="12"/>
  <c r="Q4203" i="12"/>
  <c r="R4426" i="12"/>
  <c r="R4282" i="12"/>
  <c r="Q4327" i="12"/>
  <c r="R4248" i="12"/>
  <c r="Q4392" i="12"/>
  <c r="G4419" i="12"/>
  <c r="R4386" i="12"/>
  <c r="F4330" i="12"/>
  <c r="E4206" i="12"/>
  <c r="F4267" i="12"/>
  <c r="G4420" i="12"/>
  <c r="Q4329" i="12"/>
  <c r="Q4338" i="12"/>
  <c r="R4430" i="12"/>
  <c r="F4256" i="12"/>
  <c r="E4424" i="12"/>
  <c r="F4184" i="12"/>
  <c r="R4341" i="12"/>
  <c r="E4329" i="12"/>
  <c r="E4338" i="12"/>
  <c r="F4430" i="12"/>
  <c r="G4350" i="12"/>
  <c r="E4254" i="12"/>
  <c r="G4264" i="12"/>
  <c r="Q947" i="12"/>
  <c r="E4335" i="12"/>
  <c r="F4275" i="12"/>
  <c r="G4212" i="12"/>
  <c r="Q4250" i="12"/>
  <c r="R4382" i="12"/>
  <c r="E4188" i="12"/>
  <c r="F4221" i="12"/>
  <c r="G4278" i="12"/>
  <c r="Q4237" i="12"/>
  <c r="R4244" i="12"/>
  <c r="E4204" i="12"/>
  <c r="F4263" i="12"/>
  <c r="G4416" i="12"/>
  <c r="Q4325" i="12"/>
  <c r="F4223" i="12"/>
  <c r="Q4426" i="12"/>
  <c r="R4378" i="12"/>
  <c r="Q4249" i="12"/>
  <c r="E4220" i="12"/>
  <c r="G4236" i="12"/>
  <c r="R4349" i="12"/>
  <c r="F4340" i="12"/>
  <c r="G4329" i="12"/>
  <c r="R4252" i="12"/>
  <c r="F4328" i="12"/>
  <c r="Q4349" i="12"/>
  <c r="Q4416" i="12"/>
  <c r="E4407" i="12"/>
  <c r="G4392" i="12"/>
  <c r="G4406" i="12"/>
  <c r="E4422" i="12"/>
  <c r="F4331" i="12"/>
  <c r="R4410" i="12"/>
  <c r="R4217" i="12"/>
  <c r="E4207" i="12"/>
  <c r="F4320" i="12"/>
  <c r="F4268" i="12"/>
  <c r="G4421" i="12"/>
  <c r="Q4330" i="12"/>
  <c r="E4334" i="12"/>
  <c r="F4188" i="12"/>
  <c r="G4221" i="12"/>
  <c r="Q4278" i="12"/>
  <c r="F4410" i="12"/>
  <c r="F4217" i="12"/>
  <c r="E4266" i="12"/>
  <c r="F4419" i="12"/>
  <c r="G4328" i="12"/>
  <c r="G4290" i="12"/>
  <c r="F4408" i="12"/>
  <c r="G4227" i="12"/>
  <c r="G4239" i="12"/>
  <c r="Q4233" i="12"/>
  <c r="R4336" i="12"/>
  <c r="F4225" i="12"/>
  <c r="R4233" i="12"/>
  <c r="Q4216" i="12"/>
  <c r="R4254" i="12"/>
  <c r="F4336" i="12"/>
  <c r="R4421" i="12"/>
  <c r="Q4186" i="12"/>
  <c r="E4331" i="12"/>
  <c r="F4338" i="12"/>
  <c r="R4202" i="12"/>
  <c r="R4260" i="12"/>
  <c r="R4427" i="12"/>
  <c r="Q4275" i="12"/>
  <c r="E4391" i="12"/>
  <c r="G4281" i="12"/>
  <c r="E4423" i="12"/>
  <c r="G4218" i="12"/>
  <c r="E4340" i="12"/>
  <c r="Q4342" i="12"/>
  <c r="R4235" i="12"/>
  <c r="F4341" i="12"/>
  <c r="R4334" i="12"/>
  <c r="Q4276" i="12"/>
  <c r="G4259" i="12"/>
  <c r="F4215" i="12"/>
  <c r="R4326" i="12"/>
  <c r="R4271" i="12"/>
  <c r="F4244" i="12"/>
  <c r="F4426" i="12"/>
  <c r="F4227" i="12"/>
  <c r="G4244" i="12"/>
  <c r="Q4428" i="12"/>
  <c r="Q4222" i="12"/>
  <c r="G4428" i="12"/>
  <c r="G4254" i="12"/>
  <c r="Q4385" i="12"/>
  <c r="Q4348" i="12"/>
  <c r="R4405" i="12"/>
  <c r="R4423" i="12"/>
  <c r="E4248" i="12"/>
  <c r="F4254" i="12"/>
  <c r="R4389" i="12"/>
  <c r="G4257" i="12"/>
  <c r="E4233" i="12"/>
  <c r="R4272" i="12"/>
  <c r="E4237" i="12"/>
  <c r="G4391" i="12"/>
  <c r="E4325" i="12"/>
  <c r="G4383" i="12"/>
  <c r="F4212" i="12"/>
  <c r="Q4204" i="12"/>
  <c r="G4272" i="12"/>
  <c r="E4223" i="12"/>
  <c r="R4223" i="12"/>
  <c r="Q4260" i="12"/>
  <c r="F4406" i="12"/>
  <c r="G4225" i="12"/>
  <c r="Q4209" i="12"/>
  <c r="R4275" i="12"/>
  <c r="G4216" i="12"/>
  <c r="E4333" i="12"/>
  <c r="R4267" i="12"/>
  <c r="F4248" i="12"/>
  <c r="E4420" i="12"/>
  <c r="F4424" i="12"/>
  <c r="R4419" i="12"/>
  <c r="F4377" i="12"/>
  <c r="E4261" i="12"/>
  <c r="F4224" i="12"/>
  <c r="F4264" i="12"/>
  <c r="Q4228" i="12"/>
  <c r="G4242" i="12"/>
  <c r="R4203" i="12"/>
  <c r="Q4243" i="12"/>
  <c r="E4330" i="12"/>
  <c r="Q4264" i="12"/>
  <c r="R4390" i="12"/>
  <c r="G4258" i="12"/>
  <c r="E4388" i="12"/>
  <c r="R4327" i="12"/>
  <c r="G4203" i="12"/>
  <c r="E4384" i="12"/>
  <c r="R4338" i="12"/>
  <c r="Q4258" i="12"/>
  <c r="E4324" i="12"/>
  <c r="F4243" i="12"/>
  <c r="R4404" i="12"/>
  <c r="E4415" i="12"/>
  <c r="R4290" i="12"/>
  <c r="F4413" i="12"/>
  <c r="G4190" i="12"/>
  <c r="E4342" i="12"/>
  <c r="F4235" i="12"/>
  <c r="G4219" i="12"/>
  <c r="Q4423" i="12"/>
  <c r="R4276" i="12"/>
  <c r="G4204" i="12"/>
  <c r="R4257" i="12"/>
  <c r="G4188" i="12"/>
  <c r="Q4424" i="12"/>
  <c r="R4265" i="12"/>
  <c r="Q4282" i="12"/>
  <c r="E4213" i="12"/>
  <c r="R4417" i="12"/>
  <c r="F4382" i="12"/>
  <c r="E4278" i="12"/>
  <c r="R4420" i="12"/>
  <c r="E4403" i="12"/>
  <c r="F4350" i="12"/>
  <c r="G4389" i="12"/>
  <c r="E4385" i="12"/>
  <c r="E4210" i="12"/>
  <c r="Q4344" i="12"/>
  <c r="R4331" i="12"/>
  <c r="G4186" i="12"/>
  <c r="G4185" i="12"/>
  <c r="E4190" i="12"/>
  <c r="R4451" i="12"/>
  <c r="Q4215" i="12"/>
  <c r="F4347" i="12"/>
  <c r="G4344" i="12"/>
  <c r="E4246" i="12"/>
  <c r="R4261" i="12"/>
  <c r="F4327" i="12"/>
  <c r="G4271" i="12"/>
  <c r="G4341" i="12"/>
  <c r="Q4422" i="12"/>
  <c r="Q4289" i="12"/>
  <c r="Q4340" i="12"/>
  <c r="F4219" i="12"/>
  <c r="G4335" i="12"/>
  <c r="Q4210" i="12"/>
  <c r="G4410" i="12"/>
  <c r="R4239" i="12"/>
  <c r="F4253" i="12"/>
  <c r="R4214" i="12"/>
  <c r="R4283" i="12"/>
  <c r="Q4417" i="12"/>
  <c r="F4228" i="12"/>
  <c r="G4430" i="12"/>
  <c r="R4278" i="12"/>
  <c r="R4408" i="12"/>
  <c r="E4250" i="12"/>
  <c r="R4388" i="12"/>
  <c r="R4206" i="12"/>
  <c r="R4429" i="12"/>
  <c r="R4182" i="12"/>
  <c r="R4212" i="12"/>
  <c r="E4430" i="12"/>
  <c r="F4281" i="12"/>
  <c r="E4228" i="12"/>
  <c r="R4225" i="12"/>
  <c r="G4451" i="12"/>
  <c r="R4226" i="12"/>
  <c r="F4284" i="12"/>
  <c r="Q4242" i="12"/>
  <c r="R4255" i="12"/>
  <c r="R4422" i="12"/>
  <c r="E4345" i="12"/>
  <c r="R4243" i="12"/>
  <c r="E4378" i="12"/>
  <c r="F4425" i="12"/>
  <c r="Q4404" i="12"/>
  <c r="R4325" i="12"/>
  <c r="G4425" i="12"/>
  <c r="Q4382" i="12"/>
  <c r="Q4263" i="12"/>
  <c r="F4451" i="12"/>
  <c r="G4211" i="12"/>
  <c r="R4340" i="12"/>
  <c r="Q4262" i="12"/>
  <c r="R4222" i="12"/>
  <c r="E4405" i="12"/>
  <c r="G4332" i="12"/>
  <c r="Q4322" i="12"/>
  <c r="Q4202" i="12"/>
  <c r="Q4334" i="12"/>
  <c r="Q4350" i="12"/>
  <c r="E4418" i="12"/>
  <c r="R4228" i="12"/>
  <c r="R4269" i="12"/>
  <c r="F4189" i="12"/>
  <c r="Q4239" i="12"/>
  <c r="F4214" i="12"/>
  <c r="E4255" i="12"/>
  <c r="R4266" i="12"/>
  <c r="Q4335" i="12"/>
  <c r="Q4217" i="12"/>
  <c r="E4389" i="12"/>
  <c r="G4387" i="12"/>
  <c r="F4260" i="12"/>
  <c r="R4209" i="12"/>
  <c r="G4265" i="12"/>
  <c r="Q4253" i="12"/>
  <c r="G4345" i="12"/>
  <c r="R4335" i="12"/>
  <c r="R4343" i="12"/>
  <c r="R4413" i="12"/>
  <c r="F4404" i="12"/>
  <c r="Q4389" i="12"/>
  <c r="F4183" i="12"/>
  <c r="R322" i="12"/>
  <c r="Q293" i="12"/>
  <c r="R342" i="12"/>
  <c r="G376" i="12"/>
  <c r="F434" i="12"/>
  <c r="G331" i="12"/>
  <c r="E330" i="12"/>
  <c r="G415" i="12"/>
  <c r="G299" i="12"/>
  <c r="F429" i="12"/>
  <c r="E298" i="12"/>
  <c r="Q354" i="12"/>
  <c r="G427" i="12"/>
  <c r="G253" i="12"/>
  <c r="E409" i="12"/>
  <c r="R413" i="12"/>
  <c r="E393" i="12"/>
  <c r="F408" i="12"/>
  <c r="Q4703" i="12"/>
  <c r="R247" i="12"/>
  <c r="R422" i="12"/>
  <c r="Q337" i="12"/>
  <c r="F268" i="12"/>
  <c r="F341" i="12"/>
  <c r="R394" i="12"/>
  <c r="F264" i="12"/>
  <c r="E380" i="12"/>
  <c r="G423" i="12"/>
  <c r="Q350" i="12"/>
  <c r="F393" i="12"/>
  <c r="R4694" i="12"/>
  <c r="F417" i="12"/>
  <c r="F334" i="12"/>
  <c r="Q370" i="12"/>
  <c r="G399" i="12"/>
  <c r="E308" i="12"/>
  <c r="F414" i="12"/>
  <c r="F278" i="12"/>
  <c r="Q238" i="12"/>
  <c r="G411" i="12"/>
  <c r="E241" i="12"/>
  <c r="R336" i="12"/>
  <c r="G413" i="12"/>
  <c r="R352" i="12"/>
  <c r="F392" i="12"/>
  <c r="R439" i="12"/>
  <c r="E371" i="12"/>
  <c r="Q4638" i="12"/>
  <c r="G389" i="12"/>
  <c r="E323" i="12"/>
  <c r="F238" i="12"/>
  <c r="Q394" i="12"/>
  <c r="Q276" i="12"/>
  <c r="R260" i="12"/>
  <c r="R349" i="12"/>
  <c r="R258" i="12"/>
  <c r="G408" i="12"/>
  <c r="F401" i="12"/>
  <c r="E337" i="12"/>
  <c r="F325" i="12"/>
  <c r="F432" i="12"/>
  <c r="Q357" i="12"/>
  <c r="F397" i="12"/>
  <c r="R400" i="12"/>
  <c r="G280" i="12"/>
  <c r="Q277" i="12"/>
  <c r="Q348" i="12"/>
  <c r="R427" i="12"/>
  <c r="R297" i="12"/>
  <c r="E425" i="12"/>
  <c r="G424" i="12"/>
  <c r="Q4701" i="12"/>
  <c r="Q403" i="12"/>
  <c r="G238" i="12"/>
  <c r="R406" i="12"/>
  <c r="E240" i="12"/>
  <c r="F394" i="12"/>
  <c r="F289" i="12"/>
  <c r="G277" i="12"/>
  <c r="G343" i="12"/>
  <c r="F426" i="12"/>
  <c r="R416" i="12"/>
  <c r="E434" i="12"/>
  <c r="R245" i="12"/>
  <c r="E4638" i="12"/>
  <c r="F399" i="12"/>
  <c r="F306" i="12"/>
  <c r="E414" i="12"/>
  <c r="R377" i="12"/>
  <c r="F283" i="12"/>
  <c r="F411" i="12"/>
  <c r="G364" i="12"/>
  <c r="R375" i="12"/>
  <c r="Q411" i="12"/>
  <c r="R253" i="12"/>
  <c r="E392" i="12"/>
  <c r="F439" i="12"/>
  <c r="E4703" i="12"/>
  <c r="G403" i="12"/>
  <c r="F343" i="12"/>
  <c r="Q431" i="12"/>
  <c r="R359" i="12"/>
  <c r="Q346" i="12"/>
  <c r="R295" i="12"/>
  <c r="E312" i="12"/>
  <c r="E347" i="12"/>
  <c r="Q256" i="12"/>
  <c r="G375" i="12"/>
  <c r="E417" i="12"/>
  <c r="F360" i="12"/>
  <c r="E4636" i="12"/>
  <c r="E432" i="12"/>
  <c r="G4694" i="12"/>
  <c r="E397" i="12"/>
  <c r="R4696" i="12"/>
  <c r="E276" i="12"/>
  <c r="F245" i="12"/>
  <c r="Q264" i="12"/>
  <c r="G4703" i="12"/>
  <c r="F4703" i="12"/>
  <c r="R334" i="12"/>
  <c r="E424" i="12"/>
  <c r="Q4636" i="12"/>
  <c r="E421" i="12"/>
  <c r="F240" i="12"/>
  <c r="G431" i="12"/>
  <c r="R266" i="12"/>
  <c r="F352" i="12"/>
  <c r="G324" i="12"/>
  <c r="R259" i="12"/>
  <c r="Q375" i="12"/>
  <c r="G432" i="12"/>
  <c r="F307" i="12"/>
  <c r="R401" i="12"/>
  <c r="E401" i="12"/>
  <c r="R434" i="12"/>
  <c r="E4702" i="12"/>
  <c r="E415" i="12"/>
  <c r="R414" i="12"/>
  <c r="R363" i="12"/>
  <c r="Q413" i="12"/>
  <c r="G385" i="12"/>
  <c r="E427" i="12"/>
  <c r="R311" i="12"/>
  <c r="G328" i="12"/>
  <c r="F4701" i="12"/>
  <c r="E4701" i="12"/>
  <c r="R296" i="12"/>
  <c r="R251" i="12"/>
  <c r="R347" i="12"/>
  <c r="Q420" i="12"/>
  <c r="E242" i="12"/>
  <c r="F406" i="12"/>
  <c r="Q275" i="12"/>
  <c r="R373" i="12"/>
  <c r="E366" i="12"/>
  <c r="G275" i="12"/>
  <c r="G273" i="12"/>
  <c r="E279" i="12"/>
  <c r="Q434" i="12"/>
  <c r="R378" i="12"/>
  <c r="F4636" i="12"/>
  <c r="R432" i="12"/>
  <c r="E399" i="12"/>
  <c r="R397" i="12"/>
  <c r="R340" i="12"/>
  <c r="F396" i="12"/>
  <c r="F267" i="12"/>
  <c r="E411" i="12"/>
  <c r="R4701" i="12"/>
  <c r="E370" i="12"/>
  <c r="R409" i="12"/>
  <c r="R425" i="12"/>
  <c r="R252" i="12"/>
  <c r="G372" i="12"/>
  <c r="R290" i="12"/>
  <c r="G436" i="12"/>
  <c r="R361" i="12"/>
  <c r="E431" i="12"/>
  <c r="G384" i="12"/>
  <c r="Q262" i="12"/>
  <c r="Q240" i="12"/>
  <c r="E310" i="12"/>
  <c r="E306" i="12"/>
  <c r="G401" i="12"/>
  <c r="F296" i="12"/>
  <c r="Q379" i="12"/>
  <c r="Q417" i="12"/>
  <c r="R343" i="12"/>
  <c r="Q416" i="12"/>
  <c r="R415" i="12"/>
  <c r="R341" i="12"/>
  <c r="Q429" i="12"/>
  <c r="R304" i="12"/>
  <c r="E413" i="12"/>
  <c r="G4636" i="12"/>
  <c r="R354" i="12"/>
  <c r="Q396" i="12"/>
  <c r="G4702" i="12"/>
  <c r="R393" i="12"/>
  <c r="R392" i="12"/>
  <c r="Q341" i="12"/>
  <c r="G285" i="12"/>
  <c r="F347" i="12"/>
  <c r="F420" i="12"/>
  <c r="R268" i="12"/>
  <c r="R372" i="12"/>
  <c r="G282" i="12"/>
  <c r="F250" i="12"/>
  <c r="G330" i="12"/>
  <c r="G239" i="12"/>
  <c r="R418" i="12"/>
  <c r="Q401" i="12"/>
  <c r="R318" i="12"/>
  <c r="F416" i="12"/>
  <c r="R399" i="12"/>
  <c r="R309" i="12"/>
  <c r="Q414" i="12"/>
  <c r="R261" i="12"/>
  <c r="E396" i="12"/>
  <c r="G400" i="12"/>
  <c r="R338" i="12"/>
  <c r="R411" i="12"/>
  <c r="Q433" i="12"/>
  <c r="G426" i="12"/>
  <c r="Q408" i="12"/>
  <c r="F239" i="12"/>
  <c r="E4696" i="12"/>
  <c r="R417" i="12"/>
  <c r="R346" i="12"/>
  <c r="Q377" i="12"/>
  <c r="F305" i="12"/>
  <c r="Q331" i="12"/>
  <c r="R274" i="12"/>
  <c r="E336" i="12"/>
  <c r="E244" i="12"/>
  <c r="F321" i="12"/>
  <c r="F389" i="12"/>
  <c r="G434" i="12"/>
  <c r="R284" i="12"/>
  <c r="E400" i="12"/>
  <c r="Q415" i="12"/>
  <c r="R281" i="12"/>
  <c r="Q397" i="12"/>
  <c r="Q247" i="12"/>
  <c r="R355" i="12"/>
  <c r="R396" i="12"/>
  <c r="R301" i="12"/>
  <c r="G4637" i="12"/>
  <c r="G416" i="12"/>
  <c r="G409" i="12"/>
  <c r="Q392" i="12"/>
  <c r="R360" i="12"/>
  <c r="Q422" i="12"/>
  <c r="G433" i="12"/>
  <c r="R289" i="12"/>
  <c r="G386" i="12"/>
  <c r="Q334" i="12"/>
  <c r="F266" i="12"/>
  <c r="F339" i="12"/>
  <c r="G302" i="12"/>
  <c r="Q361" i="12"/>
  <c r="G397" i="12"/>
  <c r="E243" i="12"/>
  <c r="F362" i="12"/>
  <c r="Q305" i="12"/>
  <c r="E281" i="12"/>
  <c r="G258" i="12"/>
  <c r="E325" i="12"/>
  <c r="G292" i="12"/>
  <c r="R255" i="12"/>
  <c r="E377" i="12"/>
  <c r="G363" i="12"/>
  <c r="R379" i="12"/>
  <c r="G435" i="12"/>
  <c r="E307" i="12"/>
  <c r="G274" i="12"/>
  <c r="Q382" i="12"/>
  <c r="E348" i="12"/>
  <c r="G344" i="12"/>
  <c r="E327" i="12"/>
  <c r="G295" i="12"/>
  <c r="R272" i="12"/>
  <c r="E328" i="12"/>
  <c r="G300" i="12"/>
  <c r="R273" i="12"/>
  <c r="F247" i="12"/>
  <c r="Q239" i="12"/>
  <c r="E365" i="12"/>
  <c r="G323" i="12"/>
  <c r="R294" i="12"/>
  <c r="F288" i="12"/>
  <c r="Q261" i="12"/>
  <c r="E387" i="12"/>
  <c r="G359" i="12"/>
  <c r="R317" i="12"/>
  <c r="F309" i="12"/>
  <c r="Q298" i="12"/>
  <c r="F277" i="12"/>
  <c r="Q260" i="12"/>
  <c r="R370" i="12"/>
  <c r="F351" i="12"/>
  <c r="Q345" i="12"/>
  <c r="F302" i="12"/>
  <c r="Q274" i="12"/>
  <c r="E239" i="12"/>
  <c r="F383" i="12"/>
  <c r="Q376" i="12"/>
  <c r="F405" i="12"/>
  <c r="R405" i="12"/>
  <c r="Q263" i="12"/>
  <c r="R374" i="12"/>
  <c r="F354" i="12"/>
  <c r="Q347" i="12"/>
  <c r="F395" i="12"/>
  <c r="R395" i="12"/>
  <c r="F279" i="12"/>
  <c r="Q265" i="12"/>
  <c r="R382" i="12"/>
  <c r="F363" i="12"/>
  <c r="Q349" i="12"/>
  <c r="R319" i="12"/>
  <c r="Q402" i="12"/>
  <c r="G437" i="12"/>
  <c r="R4702" i="12"/>
  <c r="R433" i="12"/>
  <c r="R321" i="12"/>
  <c r="F428" i="12"/>
  <c r="R291" i="12"/>
  <c r="R438" i="12"/>
  <c r="Q338" i="12"/>
  <c r="G407" i="12"/>
  <c r="E357" i="12"/>
  <c r="E408" i="12"/>
  <c r="R408" i="12"/>
  <c r="F409" i="12"/>
  <c r="E266" i="12"/>
  <c r="F384" i="12"/>
  <c r="Q324" i="12"/>
  <c r="E301" i="12"/>
  <c r="G296" i="12"/>
  <c r="E360" i="12"/>
  <c r="G315" i="12"/>
  <c r="R270" i="12"/>
  <c r="F242" i="12"/>
  <c r="Q252" i="12"/>
  <c r="E398" i="12"/>
  <c r="Q398" i="12"/>
  <c r="E326" i="12"/>
  <c r="G294" i="12"/>
  <c r="R257" i="12"/>
  <c r="E378" i="12"/>
  <c r="G371" i="12"/>
  <c r="E362" i="12"/>
  <c r="G317" i="12"/>
  <c r="R287" i="12"/>
  <c r="E364" i="12"/>
  <c r="G320" i="12"/>
  <c r="R292" i="12"/>
  <c r="F284" i="12"/>
  <c r="Q258" i="12"/>
  <c r="E386" i="12"/>
  <c r="G358" i="12"/>
  <c r="R316" i="12"/>
  <c r="F308" i="12"/>
  <c r="Q297" i="12"/>
  <c r="F263" i="12"/>
  <c r="G374" i="12"/>
  <c r="R356" i="12"/>
  <c r="F338" i="12"/>
  <c r="Q330" i="12"/>
  <c r="F300" i="12"/>
  <c r="Q273" i="12"/>
  <c r="E238" i="12"/>
  <c r="F381" i="12"/>
  <c r="Q372" i="12"/>
  <c r="F323" i="12"/>
  <c r="Q294" i="12"/>
  <c r="E258" i="12"/>
  <c r="G251" i="12"/>
  <c r="R241" i="12"/>
  <c r="F418" i="12"/>
  <c r="G259" i="12"/>
  <c r="Q359" i="12"/>
  <c r="E333" i="12"/>
  <c r="G321" i="12"/>
  <c r="E375" i="12"/>
  <c r="G335" i="12"/>
  <c r="R285" i="12"/>
  <c r="F280" i="12"/>
  <c r="Q290" i="12"/>
  <c r="E410" i="12"/>
  <c r="Q410" i="12"/>
  <c r="E361" i="12"/>
  <c r="G316" i="12"/>
  <c r="R271" i="12"/>
  <c r="F244" i="12"/>
  <c r="Q237" i="12"/>
  <c r="E384" i="12"/>
  <c r="G356" i="12"/>
  <c r="R314" i="12"/>
  <c r="E385" i="12"/>
  <c r="G357" i="12"/>
  <c r="R315" i="12"/>
  <c r="F304" i="12"/>
  <c r="Q296" i="12"/>
  <c r="F262" i="12"/>
  <c r="G373" i="12"/>
  <c r="R353" i="12"/>
  <c r="F337" i="12"/>
  <c r="Q322" i="12"/>
  <c r="F275" i="12"/>
  <c r="Q259" i="12"/>
  <c r="R369" i="12"/>
  <c r="F350" i="12"/>
  <c r="Q344" i="12"/>
  <c r="F320" i="12"/>
  <c r="Q292" i="12"/>
  <c r="E256" i="12"/>
  <c r="G250" i="12"/>
  <c r="R240" i="12"/>
  <c r="F358" i="12"/>
  <c r="Q316" i="12"/>
  <c r="E296" i="12"/>
  <c r="G289" i="12"/>
  <c r="R276" i="12"/>
  <c r="F430" i="12"/>
  <c r="R430" i="12"/>
  <c r="F324" i="12"/>
  <c r="Q295" i="12"/>
  <c r="E261" i="12"/>
  <c r="G252" i="12"/>
  <c r="R242" i="12"/>
  <c r="F419" i="12"/>
  <c r="R419" i="12"/>
  <c r="F326" i="12"/>
  <c r="Q302" i="12"/>
  <c r="E280" i="12"/>
  <c r="G256" i="12"/>
  <c r="R246" i="12"/>
  <c r="R380" i="12"/>
  <c r="Q436" i="12"/>
  <c r="Q437" i="12"/>
  <c r="R4638" i="12"/>
  <c r="G4638" i="12"/>
  <c r="E403" i="12"/>
  <c r="Q383" i="12"/>
  <c r="R348" i="12"/>
  <c r="G428" i="12"/>
  <c r="R293" i="12"/>
  <c r="G439" i="12"/>
  <c r="E305" i="12"/>
  <c r="G272" i="12"/>
  <c r="Q374" i="12"/>
  <c r="E346" i="12"/>
  <c r="G342" i="12"/>
  <c r="F255" i="12"/>
  <c r="G367" i="12"/>
  <c r="R312" i="12"/>
  <c r="F299" i="12"/>
  <c r="Q311" i="12"/>
  <c r="E423" i="12"/>
  <c r="Q423" i="12"/>
  <c r="E382" i="12"/>
  <c r="G353" i="12"/>
  <c r="R286" i="12"/>
  <c r="F281" i="12"/>
  <c r="Q253" i="12"/>
  <c r="F259" i="12"/>
  <c r="G369" i="12"/>
  <c r="R332" i="12"/>
  <c r="F260" i="12"/>
  <c r="G370" i="12"/>
  <c r="R335" i="12"/>
  <c r="F336" i="12"/>
  <c r="Q321" i="12"/>
  <c r="F274" i="12"/>
  <c r="Q257" i="12"/>
  <c r="R368" i="12"/>
  <c r="F349" i="12"/>
  <c r="Q343" i="12"/>
  <c r="F295" i="12"/>
  <c r="Q272" i="12"/>
  <c r="E237" i="12"/>
  <c r="F380" i="12"/>
  <c r="Q371" i="12"/>
  <c r="F357" i="12"/>
  <c r="Q315" i="12"/>
  <c r="E293" i="12"/>
  <c r="G288" i="12"/>
  <c r="E262" i="12"/>
  <c r="F373" i="12"/>
  <c r="Q353" i="12"/>
  <c r="E321" i="12"/>
  <c r="G309" i="12"/>
  <c r="R298" i="12"/>
  <c r="G394" i="12"/>
  <c r="G4701" i="12"/>
  <c r="F359" i="12"/>
  <c r="Q317" i="12"/>
  <c r="E297" i="12"/>
  <c r="G290" i="12"/>
  <c r="R280" i="12"/>
  <c r="F431" i="12"/>
  <c r="R431" i="12"/>
  <c r="F361" i="12"/>
  <c r="Q323" i="12"/>
  <c r="E299" i="12"/>
  <c r="G293" i="12"/>
  <c r="E264" i="12"/>
  <c r="E402" i="12"/>
  <c r="R402" i="12"/>
  <c r="R403" i="12"/>
  <c r="R424" i="12"/>
  <c r="E277" i="12"/>
  <c r="F403" i="12"/>
  <c r="Q400" i="12"/>
  <c r="R383" i="12"/>
  <c r="R4637" i="12"/>
  <c r="R333" i="12"/>
  <c r="Q407" i="12"/>
  <c r="E324" i="12"/>
  <c r="G287" i="12"/>
  <c r="R249" i="12"/>
  <c r="E376" i="12"/>
  <c r="G355" i="12"/>
  <c r="F270" i="12"/>
  <c r="G388" i="12"/>
  <c r="R328" i="12"/>
  <c r="F331" i="12"/>
  <c r="Q339" i="12"/>
  <c r="E435" i="12"/>
  <c r="Q435" i="12"/>
  <c r="F257" i="12"/>
  <c r="G368" i="12"/>
  <c r="R313" i="12"/>
  <c r="F301" i="12"/>
  <c r="Q291" i="12"/>
  <c r="F272" i="12"/>
  <c r="Q249" i="12"/>
  <c r="R366" i="12"/>
  <c r="F273" i="12"/>
  <c r="Q255" i="12"/>
  <c r="R367" i="12"/>
  <c r="F348" i="12"/>
  <c r="Q342" i="12"/>
  <c r="F294" i="12"/>
  <c r="Q271" i="12"/>
  <c r="R390" i="12"/>
  <c r="F379" i="12"/>
  <c r="Q363" i="12"/>
  <c r="F317" i="12"/>
  <c r="Q287" i="12"/>
  <c r="E253" i="12"/>
  <c r="G247" i="12"/>
  <c r="E260" i="12"/>
  <c r="F370" i="12"/>
  <c r="Q335" i="12"/>
  <c r="E319" i="12"/>
  <c r="G308" i="12"/>
  <c r="E274" i="12"/>
  <c r="G248" i="12"/>
  <c r="Q368" i="12"/>
  <c r="E342" i="12"/>
  <c r="G338" i="12"/>
  <c r="R330" i="12"/>
  <c r="G405" i="12"/>
  <c r="E263" i="12"/>
  <c r="F374" i="12"/>
  <c r="Q356" i="12"/>
  <c r="E322" i="12"/>
  <c r="G311" i="12"/>
  <c r="R299" i="12"/>
  <c r="G395" i="12"/>
  <c r="E265" i="12"/>
  <c r="F382" i="12"/>
  <c r="Q358" i="12"/>
  <c r="E331" i="12"/>
  <c r="G319" i="12"/>
  <c r="F375" i="12"/>
  <c r="E420" i="12"/>
  <c r="R420" i="12"/>
  <c r="R421" i="12"/>
  <c r="E4637" i="12"/>
  <c r="G255" i="12"/>
  <c r="G421" i="12"/>
  <c r="E300" i="12"/>
  <c r="E404" i="12"/>
  <c r="R283" i="12"/>
  <c r="R350" i="12"/>
  <c r="Q424" i="12"/>
  <c r="G237" i="12"/>
  <c r="F425" i="12"/>
  <c r="F4696" i="12"/>
  <c r="Q393" i="12"/>
  <c r="Q4696" i="12"/>
  <c r="F246" i="12"/>
  <c r="E359" i="12"/>
  <c r="G314" i="12"/>
  <c r="R269" i="12"/>
  <c r="F241" i="12"/>
  <c r="Q251" i="12"/>
  <c r="F285" i="12"/>
  <c r="Q245" i="12"/>
  <c r="R364" i="12"/>
  <c r="F345" i="12"/>
  <c r="Q351" i="12"/>
  <c r="F398" i="12"/>
  <c r="R398" i="12"/>
  <c r="F271" i="12"/>
  <c r="G390" i="12"/>
  <c r="R329" i="12"/>
  <c r="F333" i="12"/>
  <c r="Q318" i="12"/>
  <c r="F287" i="12"/>
  <c r="Q269" i="12"/>
  <c r="R387" i="12"/>
  <c r="F292" i="12"/>
  <c r="Q270" i="12"/>
  <c r="R388" i="12"/>
  <c r="F378" i="12"/>
  <c r="Q355" i="12"/>
  <c r="F316" i="12"/>
  <c r="Q286" i="12"/>
  <c r="E252" i="12"/>
  <c r="G246" i="12"/>
  <c r="R238" i="12"/>
  <c r="F356" i="12"/>
  <c r="Q314" i="12"/>
  <c r="E291" i="12"/>
  <c r="G284" i="12"/>
  <c r="E273" i="12"/>
  <c r="G245" i="12"/>
  <c r="Q367" i="12"/>
  <c r="E341" i="12"/>
  <c r="G337" i="12"/>
  <c r="E294" i="12"/>
  <c r="G268" i="12"/>
  <c r="Q390" i="12"/>
  <c r="E355" i="12"/>
  <c r="G350" i="12"/>
  <c r="R344" i="12"/>
  <c r="G418" i="12"/>
  <c r="E275" i="12"/>
  <c r="G249" i="12"/>
  <c r="Q369" i="12"/>
  <c r="E343" i="12"/>
  <c r="G339" i="12"/>
  <c r="R331" i="12"/>
  <c r="G406" i="12"/>
  <c r="G257" i="12"/>
  <c r="Q373" i="12"/>
  <c r="E345" i="12"/>
  <c r="G341" i="12"/>
  <c r="R267" i="12"/>
  <c r="E436" i="12"/>
  <c r="R436" i="12"/>
  <c r="Q4702" i="12"/>
  <c r="F413" i="12"/>
  <c r="R278" i="12"/>
  <c r="Q421" i="12"/>
  <c r="G270" i="12"/>
  <c r="E422" i="12"/>
  <c r="F4694" i="12"/>
  <c r="R389" i="12"/>
  <c r="Q439" i="12"/>
  <c r="G383" i="12"/>
  <c r="G392" i="12"/>
  <c r="F4637" i="12"/>
  <c r="Q426" i="12"/>
  <c r="R4703" i="12"/>
  <c r="G242" i="12"/>
  <c r="F4702" i="12"/>
  <c r="Q4637" i="12"/>
  <c r="R303" i="12"/>
  <c r="Q320" i="12"/>
  <c r="E429" i="12"/>
  <c r="F433" i="12"/>
  <c r="R376" i="12"/>
  <c r="Q432" i="12"/>
  <c r="E374" i="12"/>
  <c r="G332" i="12"/>
  <c r="R282" i="12"/>
  <c r="F276" i="12"/>
  <c r="Q289" i="12"/>
  <c r="F312" i="12"/>
  <c r="Q267" i="12"/>
  <c r="R385" i="12"/>
  <c r="F372" i="12"/>
  <c r="Q381" i="12"/>
  <c r="F410" i="12"/>
  <c r="R410" i="12"/>
  <c r="F286" i="12"/>
  <c r="Q248" i="12"/>
  <c r="R365" i="12"/>
  <c r="F346" i="12"/>
  <c r="Q340" i="12"/>
  <c r="F314" i="12"/>
  <c r="Q282" i="12"/>
  <c r="E250" i="12"/>
  <c r="F315" i="12"/>
  <c r="Q285" i="12"/>
  <c r="E251" i="12"/>
  <c r="G244" i="12"/>
  <c r="R237" i="12"/>
  <c r="F353" i="12"/>
  <c r="Q313" i="12"/>
  <c r="E290" i="12"/>
  <c r="G283" i="12"/>
  <c r="E259" i="12"/>
  <c r="F369" i="12"/>
  <c r="Q332" i="12"/>
  <c r="E318" i="12"/>
  <c r="G304" i="12"/>
  <c r="E292" i="12"/>
  <c r="G267" i="12"/>
  <c r="Q388" i="12"/>
  <c r="E354" i="12"/>
  <c r="G349" i="12"/>
  <c r="E316" i="12"/>
  <c r="G279" i="12"/>
  <c r="R265" i="12"/>
  <c r="F237" i="12"/>
  <c r="G380" i="12"/>
  <c r="R371" i="12"/>
  <c r="G430" i="12"/>
  <c r="E295" i="12"/>
  <c r="G269" i="12"/>
  <c r="R243" i="12"/>
  <c r="E363" i="12"/>
  <c r="G351" i="12"/>
  <c r="R345" i="12"/>
  <c r="G419" i="12"/>
  <c r="E302" i="12"/>
  <c r="G271" i="12"/>
  <c r="R248" i="12"/>
  <c r="E372" i="12"/>
  <c r="G354" i="12"/>
  <c r="E344" i="12"/>
  <c r="F402" i="12"/>
  <c r="R381" i="12"/>
  <c r="Q4694" i="12"/>
  <c r="Q428" i="12"/>
  <c r="E349" i="12"/>
  <c r="R437" i="12"/>
  <c r="R306" i="12"/>
  <c r="E438" i="12"/>
  <c r="E320" i="12"/>
  <c r="E407" i="12"/>
  <c r="R407" i="12"/>
  <c r="F249" i="12"/>
  <c r="G366" i="12"/>
  <c r="R310" i="12"/>
  <c r="F298" i="12"/>
  <c r="Q309" i="12"/>
  <c r="F328" i="12"/>
  <c r="Q278" i="12"/>
  <c r="E246" i="12"/>
  <c r="G240" i="12"/>
  <c r="R250" i="12"/>
  <c r="F423" i="12"/>
  <c r="R423" i="12"/>
  <c r="F313" i="12"/>
  <c r="Q268" i="12"/>
  <c r="R386" i="12"/>
  <c r="F376" i="12"/>
  <c r="Q352" i="12"/>
  <c r="F332" i="12"/>
  <c r="Q310" i="12"/>
  <c r="E288" i="12"/>
  <c r="F335" i="12"/>
  <c r="Q312" i="12"/>
  <c r="E289" i="12"/>
  <c r="G281" i="12"/>
  <c r="E257" i="12"/>
  <c r="F368" i="12"/>
  <c r="Q329" i="12"/>
  <c r="E311" i="12"/>
  <c r="G303" i="12"/>
  <c r="E272" i="12"/>
  <c r="G243" i="12"/>
  <c r="Q366" i="12"/>
  <c r="E340" i="12"/>
  <c r="G336" i="12"/>
  <c r="E315" i="12"/>
  <c r="G278" i="12"/>
  <c r="R264" i="12"/>
  <c r="E389" i="12"/>
  <c r="G379" i="12"/>
  <c r="E353" i="12"/>
  <c r="G307" i="12"/>
  <c r="F253" i="12"/>
  <c r="Q244" i="12"/>
  <c r="E394" i="12"/>
  <c r="F269" i="12"/>
  <c r="G387" i="12"/>
  <c r="R327" i="12"/>
  <c r="F330" i="12"/>
  <c r="E245" i="12"/>
  <c r="F364" i="12"/>
  <c r="Q306" i="12"/>
  <c r="E283" i="12"/>
  <c r="G261" i="12"/>
  <c r="R288" i="12"/>
  <c r="F435" i="12"/>
  <c r="R435" i="12"/>
  <c r="F329" i="12"/>
  <c r="Q279" i="12"/>
  <c r="E247" i="12"/>
  <c r="G241" i="12"/>
  <c r="E249" i="12"/>
  <c r="F366" i="12"/>
  <c r="Q327" i="12"/>
  <c r="E255" i="12"/>
  <c r="F367" i="12"/>
  <c r="Q328" i="12"/>
  <c r="E309" i="12"/>
  <c r="G301" i="12"/>
  <c r="E271" i="12"/>
  <c r="F390" i="12"/>
  <c r="Q365" i="12"/>
  <c r="E339" i="12"/>
  <c r="G334" i="12"/>
  <c r="E287" i="12"/>
  <c r="G266" i="12"/>
  <c r="Q387" i="12"/>
  <c r="E352" i="12"/>
  <c r="G348" i="12"/>
  <c r="E335" i="12"/>
  <c r="G306" i="12"/>
  <c r="R277" i="12"/>
  <c r="F252" i="12"/>
  <c r="Q242" i="12"/>
  <c r="E368" i="12"/>
  <c r="G326" i="12"/>
  <c r="R302" i="12"/>
  <c r="F291" i="12"/>
  <c r="Q281" i="12"/>
  <c r="E405" i="12"/>
  <c r="Q405" i="12"/>
  <c r="E356" i="12"/>
  <c r="G310" i="12"/>
  <c r="F256" i="12"/>
  <c r="Q246" i="12"/>
  <c r="E395" i="12"/>
  <c r="Q395" i="12"/>
  <c r="E358" i="12"/>
  <c r="G313" i="12"/>
  <c r="R279" i="12"/>
  <c r="F261" i="12"/>
  <c r="Q250" i="12"/>
  <c r="G340" i="12"/>
  <c r="F436" i="12"/>
  <c r="E437" i="12"/>
  <c r="G422" i="12"/>
  <c r="R429" i="12"/>
  <c r="G345" i="12"/>
  <c r="G438" i="12"/>
  <c r="F355" i="12"/>
  <c r="F422" i="12"/>
  <c r="R325" i="12"/>
  <c r="E439" i="12"/>
  <c r="G396" i="12"/>
  <c r="F282" i="12"/>
  <c r="Q243" i="12"/>
  <c r="R362" i="12"/>
  <c r="F344" i="12"/>
  <c r="E267" i="12"/>
  <c r="F385" i="12"/>
  <c r="Q325" i="12"/>
  <c r="E303" i="12"/>
  <c r="G297" i="12"/>
  <c r="R308" i="12"/>
  <c r="G398" i="12"/>
  <c r="E248" i="12"/>
  <c r="F365" i="12"/>
  <c r="Q307" i="12"/>
  <c r="E284" i="12"/>
  <c r="G276" i="12"/>
  <c r="E269" i="12"/>
  <c r="F387" i="12"/>
  <c r="Q362" i="12"/>
  <c r="E270" i="12"/>
  <c r="F388" i="12"/>
  <c r="Q364" i="12"/>
  <c r="E338" i="12"/>
  <c r="G333" i="12"/>
  <c r="E286" i="12"/>
  <c r="G265" i="12"/>
  <c r="Q386" i="12"/>
  <c r="E351" i="12"/>
  <c r="G347" i="12"/>
  <c r="E314" i="12"/>
  <c r="R263" i="12"/>
  <c r="E383" i="12"/>
  <c r="G378" i="12"/>
  <c r="E367" i="12"/>
  <c r="G325" i="12"/>
  <c r="R300" i="12"/>
  <c r="F290" i="12"/>
  <c r="Q280" i="12"/>
  <c r="E390" i="12"/>
  <c r="G361" i="12"/>
  <c r="R323" i="12"/>
  <c r="F318" i="12"/>
  <c r="Q301" i="12"/>
  <c r="E418" i="12"/>
  <c r="Q418" i="12"/>
  <c r="E369" i="12"/>
  <c r="G327" i="12"/>
  <c r="R305" i="12"/>
  <c r="F293" i="12"/>
  <c r="Q283" i="12"/>
  <c r="E406" i="12"/>
  <c r="Q406" i="12"/>
  <c r="E373" i="12"/>
  <c r="G329" i="12"/>
  <c r="R307" i="12"/>
  <c r="F297" i="12"/>
  <c r="Q288" i="12"/>
  <c r="Q304" i="12"/>
  <c r="G402" i="12"/>
  <c r="F421" i="12"/>
  <c r="Q404" i="12"/>
  <c r="G318" i="12"/>
  <c r="Q319" i="12"/>
  <c r="R404" i="12"/>
  <c r="G352" i="12"/>
  <c r="F438" i="12"/>
  <c r="E379" i="12"/>
  <c r="F407" i="12"/>
  <c r="F310" i="12"/>
  <c r="Q266" i="12"/>
  <c r="R384" i="12"/>
  <c r="F371" i="12"/>
  <c r="E278" i="12"/>
  <c r="G260" i="12"/>
  <c r="Q360" i="12"/>
  <c r="E334" i="12"/>
  <c r="G322" i="12"/>
  <c r="R337" i="12"/>
  <c r="G410" i="12"/>
  <c r="E268" i="12"/>
  <c r="F386" i="12"/>
  <c r="Q326" i="12"/>
  <c r="E304" i="12"/>
  <c r="G298" i="12"/>
  <c r="E282" i="12"/>
  <c r="G263" i="12"/>
  <c r="Q384" i="12"/>
  <c r="E285" i="12"/>
  <c r="G264" i="12"/>
  <c r="Q385" i="12"/>
  <c r="E350" i="12"/>
  <c r="G346" i="12"/>
  <c r="E313" i="12"/>
  <c r="R262" i="12"/>
  <c r="E381" i="12"/>
  <c r="G377" i="12"/>
  <c r="E332" i="12"/>
  <c r="G305" i="12"/>
  <c r="R275" i="12"/>
  <c r="F251" i="12"/>
  <c r="Q241" i="12"/>
  <c r="E388" i="12"/>
  <c r="G360" i="12"/>
  <c r="R320" i="12"/>
  <c r="F311" i="12"/>
  <c r="Q299" i="12"/>
  <c r="F265" i="12"/>
  <c r="G382" i="12"/>
  <c r="R358" i="12"/>
  <c r="F340" i="12"/>
  <c r="Q333" i="12"/>
  <c r="E430" i="12"/>
  <c r="Q430" i="12"/>
  <c r="F243" i="12"/>
  <c r="G362" i="12"/>
  <c r="R324" i="12"/>
  <c r="F319" i="12"/>
  <c r="Q303" i="12"/>
  <c r="E419" i="12"/>
  <c r="Q419" i="12"/>
  <c r="F248" i="12"/>
  <c r="G365" i="12"/>
  <c r="R326" i="12"/>
  <c r="F322" i="12"/>
  <c r="Q308" i="12"/>
  <c r="R239" i="12"/>
  <c r="G420" i="12"/>
  <c r="F437" i="12"/>
  <c r="Q438" i="12"/>
  <c r="E416" i="12"/>
  <c r="R244" i="12"/>
  <c r="R4636" i="12"/>
  <c r="Q336" i="12"/>
  <c r="G404" i="12"/>
  <c r="F377" i="12"/>
  <c r="F424" i="12"/>
  <c r="F400" i="12"/>
  <c r="R351" i="12"/>
  <c r="Q425" i="12"/>
  <c r="E426" i="12"/>
  <c r="G4696" i="12"/>
  <c r="F4638" i="12"/>
  <c r="Q409" i="12"/>
  <c r="F258" i="12"/>
  <c r="F427" i="12"/>
  <c r="Q300" i="12"/>
  <c r="E428" i="12"/>
  <c r="Q378" i="12"/>
  <c r="G414" i="12"/>
  <c r="F303" i="12"/>
  <c r="F415" i="12"/>
  <c r="E4694" i="12"/>
  <c r="G417" i="12"/>
  <c r="Q389" i="12"/>
  <c r="Q284" i="12"/>
  <c r="Q399" i="12"/>
  <c r="Q380" i="12"/>
  <c r="G429" i="12"/>
  <c r="G291" i="12"/>
  <c r="R339" i="12"/>
  <c r="Q427" i="12"/>
  <c r="R256" i="12"/>
  <c r="R426" i="12"/>
  <c r="E433" i="12"/>
  <c r="G393" i="12"/>
  <c r="G425" i="12"/>
  <c r="G312" i="12"/>
  <c r="F404" i="12"/>
  <c r="R428" i="12"/>
  <c r="F342" i="12"/>
  <c r="G286" i="12"/>
  <c r="G381" i="12"/>
  <c r="E317" i="12"/>
  <c r="R357" i="12"/>
  <c r="E329" i="12"/>
  <c r="G262" i="12"/>
  <c r="F327" i="12"/>
  <c r="E4679" i="12"/>
  <c r="E4725" i="12"/>
  <c r="E4760" i="12"/>
  <c r="G4667" i="12"/>
  <c r="G4604" i="12"/>
  <c r="G4606" i="12"/>
  <c r="F4698" i="12"/>
  <c r="F4646" i="12"/>
  <c r="R4698" i="12"/>
  <c r="E4658" i="12"/>
  <c r="R4610" i="12"/>
  <c r="F4639" i="12"/>
  <c r="Q4653" i="12"/>
  <c r="E4751" i="12"/>
  <c r="G4710" i="12"/>
  <c r="F4615" i="12"/>
  <c r="Q4698" i="12"/>
  <c r="G5760" i="12"/>
  <c r="Q4612" i="12"/>
  <c r="Q4704" i="12"/>
  <c r="E4653" i="12"/>
  <c r="E4801" i="12"/>
  <c r="E5760" i="12"/>
  <c r="F4612" i="12"/>
  <c r="F4704" i="12"/>
  <c r="Q4654" i="12"/>
  <c r="E4614" i="12"/>
  <c r="Q4606" i="12"/>
  <c r="R4639" i="12"/>
  <c r="E4604" i="12"/>
  <c r="Q4639" i="12"/>
  <c r="Q4754" i="12"/>
  <c r="Q4604" i="12"/>
  <c r="Q4663" i="12"/>
  <c r="G4608" i="12"/>
  <c r="R4744" i="12"/>
  <c r="F4754" i="12"/>
  <c r="E4777" i="12"/>
  <c r="E4800" i="12"/>
  <c r="R4612" i="12"/>
  <c r="R4646" i="12"/>
  <c r="E4663" i="12"/>
  <c r="F4610" i="12"/>
  <c r="F4744" i="12"/>
  <c r="Q4777" i="12"/>
  <c r="Q4629" i="12"/>
  <c r="Q4652" i="12"/>
  <c r="R4609" i="12"/>
  <c r="R4686" i="12"/>
  <c r="F4777" i="12"/>
  <c r="R4627" i="12"/>
  <c r="F4604" i="12"/>
  <c r="G4658" i="12"/>
  <c r="Q4613" i="12"/>
  <c r="F4719" i="12"/>
  <c r="G4655" i="12"/>
  <c r="F4711" i="12"/>
  <c r="F4617" i="12"/>
  <c r="E4620" i="12"/>
  <c r="G4621" i="12"/>
  <c r="E4655" i="12"/>
  <c r="F4749" i="12"/>
  <c r="Q5760" i="12"/>
  <c r="G4610" i="12"/>
  <c r="R4620" i="12"/>
  <c r="Q4714" i="12"/>
  <c r="R4616" i="12"/>
  <c r="R4760" i="12"/>
  <c r="G4666" i="12"/>
  <c r="G5759" i="12"/>
  <c r="F4714" i="12"/>
  <c r="G4616" i="12"/>
  <c r="G4760" i="12"/>
  <c r="E4666" i="12"/>
  <c r="R4621" i="12"/>
  <c r="R4804" i="12"/>
  <c r="G4686" i="12"/>
  <c r="E4608" i="12"/>
  <c r="Q4719" i="12"/>
  <c r="Q4656" i="12"/>
  <c r="F5759" i="12"/>
  <c r="G4611" i="12"/>
  <c r="Q4617" i="12"/>
  <c r="R4608" i="12"/>
  <c r="G4627" i="12"/>
  <c r="F4606" i="12"/>
  <c r="E4711" i="12"/>
  <c r="G4797" i="12"/>
  <c r="F4747" i="12"/>
  <c r="Q4710" i="12"/>
  <c r="G4615" i="12"/>
  <c r="G4807" i="12"/>
  <c r="R4714" i="12"/>
  <c r="Q4630" i="12"/>
  <c r="R4800" i="12"/>
  <c r="R4751" i="12"/>
  <c r="E4628" i="12"/>
  <c r="E4710" i="12"/>
  <c r="F4605" i="12"/>
  <c r="F4686" i="12"/>
  <c r="G4751" i="12"/>
  <c r="Q4749" i="12"/>
  <c r="Q4711" i="12"/>
  <c r="R4604" i="12"/>
  <c r="E5759" i="12"/>
  <c r="Q4667" i="12"/>
  <c r="R4605" i="12"/>
  <c r="F4663" i="12"/>
  <c r="G4630" i="12"/>
  <c r="R4617" i="12"/>
  <c r="E4609" i="12"/>
  <c r="F4713" i="12"/>
  <c r="G4620" i="12"/>
  <c r="E4698" i="12"/>
  <c r="R4615" i="12"/>
  <c r="R4720" i="12"/>
  <c r="E4646" i="12"/>
  <c r="G4711" i="12"/>
  <c r="F4800" i="12"/>
  <c r="E4613" i="12"/>
  <c r="G4629" i="12"/>
  <c r="G4804" i="12"/>
  <c r="F4628" i="12"/>
  <c r="F4720" i="12"/>
  <c r="G4798" i="12"/>
  <c r="Q4679" i="12"/>
  <c r="Q4801" i="12"/>
  <c r="R4614" i="12"/>
  <c r="R4718" i="12"/>
  <c r="E4798" i="12"/>
  <c r="F4679" i="12"/>
  <c r="F4801" i="12"/>
  <c r="G4614" i="12"/>
  <c r="Q4658" i="12"/>
  <c r="E4630" i="12"/>
  <c r="G4713" i="12"/>
  <c r="Q4620" i="12"/>
  <c r="R4797" i="12"/>
  <c r="E4629" i="12"/>
  <c r="Q4800" i="12"/>
  <c r="G4613" i="12"/>
  <c r="G4639" i="12"/>
  <c r="R4653" i="12"/>
  <c r="R4611" i="12"/>
  <c r="R5760" i="12"/>
  <c r="Q4610" i="12"/>
  <c r="Q4627" i="12"/>
  <c r="E4797" i="12"/>
  <c r="R4679" i="12"/>
  <c r="R4704" i="12"/>
  <c r="F4653" i="12"/>
  <c r="F4652" i="12"/>
  <c r="F5760" i="12"/>
  <c r="G4612" i="12"/>
  <c r="G4704" i="12"/>
  <c r="R4654" i="12"/>
  <c r="G4632" i="12"/>
  <c r="R5759" i="12"/>
  <c r="E4612" i="12"/>
  <c r="F4611" i="12"/>
  <c r="Q4628" i="12"/>
  <c r="G4725" i="12"/>
  <c r="E4632" i="12"/>
  <c r="F4629" i="12"/>
  <c r="G4646" i="12"/>
  <c r="Q4747" i="12"/>
  <c r="F4658" i="12"/>
  <c r="E4611" i="12"/>
  <c r="E4719" i="12"/>
  <c r="G4754" i="12"/>
  <c r="R4719" i="12"/>
  <c r="G4663" i="12"/>
  <c r="F4608" i="12"/>
  <c r="G4720" i="12"/>
  <c r="Q4798" i="12"/>
  <c r="E4704" i="12"/>
  <c r="G4744" i="12"/>
  <c r="R4777" i="12"/>
  <c r="E4656" i="12"/>
  <c r="R4652" i="12"/>
  <c r="E4610" i="12"/>
  <c r="E4744" i="12"/>
  <c r="G4777" i="12"/>
  <c r="G4609" i="12"/>
  <c r="G4652" i="12"/>
  <c r="Q4609" i="12"/>
  <c r="F4804" i="12"/>
  <c r="Q4646" i="12"/>
  <c r="R4747" i="12"/>
  <c r="E4807" i="12"/>
  <c r="Q4686" i="12"/>
  <c r="R4663" i="12"/>
  <c r="Q4608" i="12"/>
  <c r="Q4621" i="12"/>
  <c r="F4655" i="12"/>
  <c r="F4654" i="12"/>
  <c r="E4617" i="12"/>
  <c r="R4630" i="12"/>
  <c r="E4639" i="12"/>
  <c r="G4653" i="12"/>
  <c r="R4713" i="12"/>
  <c r="E4621" i="12"/>
  <c r="Q4666" i="12"/>
  <c r="E4652" i="12"/>
  <c r="G4714" i="12"/>
  <c r="Q4616" i="12"/>
  <c r="Q4760" i="12"/>
  <c r="F4666" i="12"/>
  <c r="F4632" i="12"/>
  <c r="E4714" i="12"/>
  <c r="F4616" i="12"/>
  <c r="R4632" i="12"/>
  <c r="F4807" i="12"/>
  <c r="G4718" i="12"/>
  <c r="R4754" i="12"/>
  <c r="G4654" i="12"/>
  <c r="G4617" i="12"/>
  <c r="F4620" i="12"/>
  <c r="F4627" i="12"/>
  <c r="E4606" i="12"/>
  <c r="E4718" i="12"/>
  <c r="Q4804" i="12"/>
  <c r="G4628" i="12"/>
  <c r="Q4744" i="12"/>
  <c r="E4754" i="12"/>
  <c r="Q4807" i="12"/>
  <c r="Q4725" i="12"/>
  <c r="R4656" i="12"/>
  <c r="Q4611" i="12"/>
  <c r="E4804" i="12"/>
  <c r="F4630" i="12"/>
  <c r="F4725" i="12"/>
  <c r="G4656" i="12"/>
  <c r="F4609" i="12"/>
  <c r="Q4632" i="12"/>
  <c r="R4629" i="12"/>
  <c r="R4613" i="12"/>
  <c r="F4656" i="12"/>
  <c r="Q5759" i="12"/>
  <c r="E4654" i="12"/>
  <c r="R4667" i="12"/>
  <c r="Q4655" i="12"/>
  <c r="Q4713" i="12"/>
  <c r="E4713" i="12"/>
  <c r="R4628" i="12"/>
  <c r="R4710" i="12"/>
  <c r="Q4615" i="12"/>
  <c r="G4719" i="12"/>
  <c r="F4797" i="12"/>
  <c r="E4747" i="12"/>
  <c r="F4621" i="12"/>
  <c r="R4666" i="12"/>
  <c r="E4616" i="12"/>
  <c r="F4710" i="12"/>
  <c r="G4605" i="12"/>
  <c r="E4686" i="12"/>
  <c r="Q4751" i="12"/>
  <c r="R4749" i="12"/>
  <c r="R4711" i="12"/>
  <c r="E4605" i="12"/>
  <c r="G4698" i="12"/>
  <c r="F4751" i="12"/>
  <c r="G4749" i="12"/>
  <c r="E4667" i="12"/>
  <c r="E4627" i="12"/>
  <c r="R4606" i="12"/>
  <c r="F4614" i="12"/>
  <c r="R4655" i="12"/>
  <c r="R4658" i="12"/>
  <c r="F4667" i="12"/>
  <c r="E4749" i="12"/>
  <c r="Q4797" i="12"/>
  <c r="G4747" i="12"/>
  <c r="G4800" i="12"/>
  <c r="F4613" i="12"/>
  <c r="Q4720" i="12"/>
  <c r="R4798" i="12"/>
  <c r="F4760" i="12"/>
  <c r="R4725" i="12"/>
  <c r="Q4605" i="12"/>
  <c r="F4718" i="12"/>
  <c r="R4801" i="12"/>
  <c r="E4615" i="12"/>
  <c r="E4720" i="12"/>
  <c r="F4798" i="12"/>
  <c r="G4679" i="12"/>
  <c r="G4801" i="12"/>
  <c r="Q4614" i="12"/>
  <c r="Q4718" i="12"/>
  <c r="R4807" i="12"/>
  <c r="Q1171" i="12"/>
  <c r="Q1089" i="12"/>
  <c r="G1121" i="12"/>
  <c r="G1133" i="12"/>
  <c r="E1080" i="12"/>
  <c r="Q1057" i="12"/>
  <c r="G1136" i="12"/>
  <c r="G1182" i="12"/>
  <c r="G1185" i="12"/>
  <c r="Q1178" i="12"/>
  <c r="E1178" i="12"/>
  <c r="E1155" i="12"/>
  <c r="Q1168" i="12"/>
  <c r="F1160" i="12"/>
  <c r="E1176" i="12"/>
  <c r="E1077" i="12"/>
  <c r="E1069" i="12"/>
  <c r="Q1121" i="12"/>
  <c r="Q1133" i="12"/>
  <c r="Q1068" i="12"/>
  <c r="F1149" i="12"/>
  <c r="E1121" i="12"/>
  <c r="Q1182" i="12"/>
  <c r="Q1185" i="12"/>
  <c r="Q1169" i="12"/>
  <c r="R1089" i="12"/>
  <c r="F1178" i="12"/>
  <c r="F1155" i="12"/>
  <c r="F1080" i="12"/>
  <c r="R1057" i="12"/>
  <c r="Q1136" i="12"/>
  <c r="F1077" i="12"/>
  <c r="F1069" i="12"/>
  <c r="F1039" i="12"/>
  <c r="R1121" i="12"/>
  <c r="R1133" i="12"/>
  <c r="R1068" i="12"/>
  <c r="R1168" i="12"/>
  <c r="R1136" i="12"/>
  <c r="F1176" i="12"/>
  <c r="R1185" i="12"/>
  <c r="R1169" i="12"/>
  <c r="R1178" i="12"/>
  <c r="G1178" i="12"/>
  <c r="G1155" i="12"/>
  <c r="G1080" i="12"/>
  <c r="G1149" i="12"/>
  <c r="G1176" i="12"/>
  <c r="R1182" i="12"/>
  <c r="G1069" i="12"/>
  <c r="G1039" i="12"/>
  <c r="G1160" i="12"/>
  <c r="E1160" i="12"/>
  <c r="E1171" i="12"/>
  <c r="E1134" i="12"/>
  <c r="E1089" i="12"/>
  <c r="E1133" i="12"/>
  <c r="G1077" i="12"/>
  <c r="E1168" i="12"/>
  <c r="E1057" i="12"/>
  <c r="E1182" i="12"/>
  <c r="Q1155" i="12"/>
  <c r="Q1080" i="12"/>
  <c r="Q1149" i="12"/>
  <c r="R1155" i="12"/>
  <c r="Q1077" i="12"/>
  <c r="E1068" i="12"/>
  <c r="Q1039" i="12"/>
  <c r="Q1134" i="12"/>
  <c r="Q4118" i="12"/>
  <c r="F1171" i="12"/>
  <c r="F1134" i="12"/>
  <c r="F1089" i="12"/>
  <c r="Q1176" i="12"/>
  <c r="F1068" i="12"/>
  <c r="Q1069" i="12"/>
  <c r="F1057" i="12"/>
  <c r="E1136" i="12"/>
  <c r="F1185" i="12"/>
  <c r="R1080" i="12"/>
  <c r="R1149" i="12"/>
  <c r="G1171" i="12"/>
  <c r="F1133" i="12"/>
  <c r="R1069" i="12"/>
  <c r="F1168" i="12"/>
  <c r="E1185" i="12"/>
  <c r="Q1160" i="12"/>
  <c r="R1134" i="12"/>
  <c r="G1134" i="12"/>
  <c r="G1089" i="12"/>
  <c r="F1121" i="12"/>
  <c r="R1077" i="12"/>
  <c r="G1168" i="12"/>
  <c r="R1039" i="12"/>
  <c r="F1136" i="12"/>
  <c r="F1182" i="12"/>
  <c r="G1169" i="12"/>
  <c r="E1169" i="12"/>
  <c r="F1169" i="12"/>
  <c r="R1176" i="12"/>
  <c r="G1068" i="12"/>
  <c r="E1149" i="12"/>
  <c r="G1057" i="12"/>
  <c r="R1160" i="12"/>
  <c r="R1171" i="12"/>
  <c r="E1039" i="12"/>
  <c r="F4079" i="12"/>
  <c r="F4036" i="12"/>
  <c r="R4108" i="12"/>
  <c r="Q4107" i="12"/>
  <c r="Q4109" i="12"/>
  <c r="E4107" i="12"/>
  <c r="F4107" i="12"/>
  <c r="E4079" i="12"/>
  <c r="R4036" i="12"/>
  <c r="Q4110" i="12"/>
  <c r="G4108" i="12"/>
  <c r="F4110" i="12"/>
  <c r="R4107" i="12"/>
  <c r="Q4025" i="12"/>
  <c r="E4151" i="12"/>
  <c r="G4036" i="12"/>
  <c r="G4118" i="12"/>
  <c r="E4118" i="12"/>
  <c r="Q4079" i="12"/>
  <c r="Q4036" i="12"/>
  <c r="Q4108" i="12"/>
  <c r="G4107" i="12"/>
  <c r="G4109" i="12"/>
  <c r="E4109" i="12"/>
  <c r="R4118" i="12"/>
  <c r="F4105" i="12"/>
  <c r="E4108" i="12"/>
  <c r="G4151" i="12"/>
  <c r="G4110" i="12"/>
  <c r="E4110" i="12"/>
  <c r="R4109" i="12"/>
  <c r="F4108" i="12"/>
  <c r="G4025" i="12"/>
  <c r="E4025" i="12"/>
  <c r="R4110" i="12"/>
  <c r="F4151" i="12"/>
  <c r="Q4151" i="12"/>
  <c r="G4079" i="12"/>
  <c r="F4118" i="12"/>
  <c r="R4025" i="12"/>
  <c r="E4036" i="12"/>
  <c r="R4151" i="12"/>
  <c r="G4105" i="12"/>
  <c r="F4109" i="12"/>
  <c r="R4079" i="12"/>
  <c r="E4105" i="12"/>
  <c r="Q4105" i="12"/>
  <c r="F4025" i="12"/>
  <c r="R4105" i="12"/>
  <c r="R774" i="12"/>
  <c r="E774" i="12"/>
  <c r="G795" i="12"/>
  <c r="E898" i="12"/>
  <c r="F855" i="12"/>
  <c r="E906" i="12"/>
  <c r="F774" i="12"/>
  <c r="E855" i="12"/>
  <c r="G773" i="12"/>
  <c r="R773" i="12"/>
  <c r="R898" i="12"/>
  <c r="F797" i="12"/>
  <c r="F906" i="12"/>
  <c r="F773" i="12"/>
  <c r="R837" i="12"/>
  <c r="Q773" i="12"/>
  <c r="Q774" i="12"/>
  <c r="F795" i="12"/>
  <c r="Q837" i="12"/>
  <c r="R797" i="12"/>
  <c r="Q906" i="12"/>
  <c r="Q795" i="12"/>
  <c r="F898" i="12"/>
  <c r="E795" i="12"/>
  <c r="F837" i="12"/>
  <c r="R906" i="12"/>
  <c r="Q797" i="12"/>
  <c r="R795" i="12"/>
  <c r="G898" i="12"/>
  <c r="G837" i="12"/>
  <c r="G797" i="12"/>
  <c r="G906" i="12"/>
  <c r="E797" i="12"/>
  <c r="G774" i="12"/>
  <c r="Q898" i="12"/>
  <c r="E837" i="12"/>
  <c r="E773" i="12"/>
  <c r="Q779" i="12"/>
  <c r="G776" i="12"/>
  <c r="Q775" i="12"/>
  <c r="E776" i="12"/>
  <c r="R777" i="12"/>
  <c r="G777" i="12"/>
  <c r="E778" i="12"/>
  <c r="F776" i="12"/>
  <c r="Q776" i="12"/>
  <c r="F772" i="12"/>
  <c r="Q777" i="12"/>
  <c r="G778" i="12"/>
  <c r="E775" i="12"/>
  <c r="Q772" i="12"/>
  <c r="E777" i="12"/>
  <c r="R772" i="12"/>
  <c r="F779" i="12"/>
  <c r="R775" i="12"/>
  <c r="G779" i="12"/>
  <c r="F777" i="12"/>
  <c r="G775" i="12"/>
  <c r="F778" i="12"/>
  <c r="R776" i="12"/>
  <c r="E772" i="12"/>
  <c r="G772" i="12"/>
  <c r="R779" i="12"/>
  <c r="E779" i="12"/>
  <c r="F775" i="12"/>
  <c r="Q778" i="12"/>
  <c r="R778" i="12"/>
  <c r="E4682" i="12"/>
  <c r="Q4647" i="12"/>
  <c r="E4722" i="12"/>
  <c r="Q4743" i="12"/>
  <c r="Q4659" i="12"/>
  <c r="F4793" i="12"/>
  <c r="E4767" i="12"/>
  <c r="R4765" i="12"/>
  <c r="Q4671" i="12"/>
  <c r="G4789" i="12"/>
  <c r="F4735" i="12"/>
  <c r="Q4634" i="12"/>
  <c r="F4651" i="12"/>
  <c r="E4766" i="12"/>
  <c r="E4647" i="12"/>
  <c r="F4017" i="12"/>
  <c r="R4746" i="12"/>
  <c r="Q4649" i="12"/>
  <c r="F4780" i="12"/>
  <c r="E4748" i="12"/>
  <c r="F4691" i="12"/>
  <c r="G4709" i="12"/>
  <c r="R4732" i="12"/>
  <c r="R4745" i="12"/>
  <c r="Q4669" i="12"/>
  <c r="F4790" i="12"/>
  <c r="E4762" i="12"/>
  <c r="E4681" i="12"/>
  <c r="R4759" i="12"/>
  <c r="Q4681" i="12"/>
  <c r="F4805" i="12"/>
  <c r="E4773" i="12"/>
  <c r="F4721" i="12"/>
  <c r="F4787" i="12"/>
  <c r="R4771" i="12"/>
  <c r="Q4707" i="12"/>
  <c r="G4643" i="12"/>
  <c r="E4782" i="12"/>
  <c r="G4685" i="12"/>
  <c r="R4731" i="12"/>
  <c r="E4735" i="12"/>
  <c r="Q4785" i="12"/>
  <c r="G4745" i="12"/>
  <c r="F4669" i="12"/>
  <c r="G4624" i="12"/>
  <c r="G4735" i="12"/>
  <c r="Q4746" i="12"/>
  <c r="E4808" i="12"/>
  <c r="G4677" i="12"/>
  <c r="Q4757" i="12"/>
  <c r="Q4803" i="12"/>
  <c r="Q4722" i="12"/>
  <c r="F4739" i="12"/>
  <c r="R4712" i="12"/>
  <c r="Q4662" i="12"/>
  <c r="F4795" i="12"/>
  <c r="R4802" i="12"/>
  <c r="Q4699" i="12"/>
  <c r="G4657" i="12"/>
  <c r="E4789" i="12"/>
  <c r="G4806" i="12"/>
  <c r="F4769" i="12"/>
  <c r="E4660" i="12"/>
  <c r="E4692" i="12"/>
  <c r="F4722" i="12"/>
  <c r="Q4731" i="12"/>
  <c r="R4683" i="12"/>
  <c r="Q4640" i="12"/>
  <c r="F4784" i="12"/>
  <c r="Q4791" i="12"/>
  <c r="F4697" i="12"/>
  <c r="E4729" i="12"/>
  <c r="G4802" i="12"/>
  <c r="G4691" i="12"/>
  <c r="Q4017" i="12"/>
  <c r="E4671" i="12"/>
  <c r="F4770" i="12"/>
  <c r="E4706" i="12"/>
  <c r="R4733" i="12"/>
  <c r="E4803" i="12"/>
  <c r="Q4738" i="12"/>
  <c r="R4700" i="12"/>
  <c r="Q4648" i="12"/>
  <c r="E4746" i="12"/>
  <c r="G4017" i="12"/>
  <c r="Q4650" i="12"/>
  <c r="F4709" i="12"/>
  <c r="R4723" i="12"/>
  <c r="F4789" i="12"/>
  <c r="E4761" i="12"/>
  <c r="E4752" i="12"/>
  <c r="F4659" i="12"/>
  <c r="E4687" i="12"/>
  <c r="R4758" i="12"/>
  <c r="Q4678" i="12"/>
  <c r="F4802" i="12"/>
  <c r="E4772" i="12"/>
  <c r="F4782" i="12"/>
  <c r="G4683" i="12"/>
  <c r="Q4106" i="12"/>
  <c r="R4808" i="12"/>
  <c r="Q4775" i="12"/>
  <c r="G4700" i="12"/>
  <c r="F4648" i="12"/>
  <c r="F4729" i="12"/>
  <c r="R4769" i="12"/>
  <c r="Q4705" i="12"/>
  <c r="G4661" i="12"/>
  <c r="E4791" i="12"/>
  <c r="R4017" i="12"/>
  <c r="Q4635" i="12"/>
  <c r="F4660" i="12"/>
  <c r="F4727" i="12"/>
  <c r="E4769" i="12"/>
  <c r="R4688" i="12"/>
  <c r="Q4642" i="12"/>
  <c r="F4786" i="12"/>
  <c r="R4788" i="12"/>
  <c r="G4635" i="12"/>
  <c r="E4745" i="12"/>
  <c r="R4687" i="12"/>
  <c r="E4776" i="12"/>
  <c r="R4721" i="12"/>
  <c r="F4788" i="12"/>
  <c r="E4759" i="12"/>
  <c r="F4781" i="12"/>
  <c r="G4715" i="12"/>
  <c r="R4791" i="12"/>
  <c r="Q4763" i="12"/>
  <c r="E4809" i="12"/>
  <c r="R4730" i="12"/>
  <c r="F4106" i="12"/>
  <c r="G4692" i="12"/>
  <c r="R4755" i="12"/>
  <c r="G4641" i="12"/>
  <c r="E4780" i="12"/>
  <c r="G4651" i="12"/>
  <c r="E4733" i="12"/>
  <c r="E4755" i="12"/>
  <c r="R4673" i="12"/>
  <c r="G4809" i="12"/>
  <c r="F4776" i="12"/>
  <c r="R4767" i="12"/>
  <c r="Q4661" i="12"/>
  <c r="F4794" i="12"/>
  <c r="E4768" i="12"/>
  <c r="G4767" i="12"/>
  <c r="Q4740" i="12"/>
  <c r="R4699" i="12"/>
  <c r="E4724" i="12"/>
  <c r="R4726" i="12"/>
  <c r="G4731" i="12"/>
  <c r="R4648" i="12"/>
  <c r="G4790" i="12"/>
  <c r="F4762" i="12"/>
  <c r="E4685" i="12"/>
  <c r="G4768" i="12"/>
  <c r="G4742" i="12"/>
  <c r="Q4651" i="12"/>
  <c r="F4773" i="12"/>
  <c r="R4764" i="12"/>
  <c r="E4740" i="12"/>
  <c r="G4741" i="12"/>
  <c r="F4734" i="12"/>
  <c r="F4803" i="12"/>
  <c r="R4643" i="12"/>
  <c r="G4778" i="12"/>
  <c r="F4717" i="12"/>
  <c r="G4739" i="12"/>
  <c r="G4738" i="12"/>
  <c r="R4662" i="12"/>
  <c r="G4786" i="12"/>
  <c r="F4755" i="12"/>
  <c r="G4766" i="12"/>
  <c r="G4794" i="12"/>
  <c r="F4768" i="12"/>
  <c r="E4700" i="12"/>
  <c r="E4678" i="12"/>
  <c r="Q4692" i="12"/>
  <c r="R4693" i="12"/>
  <c r="Q4645" i="12"/>
  <c r="E4723" i="12"/>
  <c r="F4693" i="12"/>
  <c r="Q4756" i="12"/>
  <c r="R4780" i="12"/>
  <c r="Q4748" i="12"/>
  <c r="G4662" i="12"/>
  <c r="G4106" i="12"/>
  <c r="E4715" i="12"/>
  <c r="R4740" i="12"/>
  <c r="R4716" i="12"/>
  <c r="E4770" i="12"/>
  <c r="G4688" i="12"/>
  <c r="R4735" i="12"/>
  <c r="G4664" i="12"/>
  <c r="R4805" i="12"/>
  <c r="E4716" i="12"/>
  <c r="R4650" i="12"/>
  <c r="F4764" i="12"/>
  <c r="Q4641" i="12"/>
  <c r="F4785" i="12"/>
  <c r="G4743" i="12"/>
  <c r="R4786" i="12"/>
  <c r="F4687" i="12"/>
  <c r="F4738" i="12"/>
  <c r="E4664" i="12"/>
  <c r="F4737" i="12"/>
  <c r="Q4809" i="12"/>
  <c r="F4746" i="12"/>
  <c r="E4672" i="12"/>
  <c r="F4783" i="12"/>
  <c r="R4778" i="12"/>
  <c r="R4750" i="12"/>
  <c r="F4810" i="12"/>
  <c r="Q4768" i="12"/>
  <c r="R4795" i="12"/>
  <c r="R4775" i="12"/>
  <c r="R4787" i="12"/>
  <c r="Q4802" i="12"/>
  <c r="G4765" i="12"/>
  <c r="F4690" i="12"/>
  <c r="E4644" i="12"/>
  <c r="F4733" i="12"/>
  <c r="G4726" i="12"/>
  <c r="R4642" i="12"/>
  <c r="G4776" i="12"/>
  <c r="F4716" i="12"/>
  <c r="E4618" i="12"/>
  <c r="G4737" i="12"/>
  <c r="R4661" i="12"/>
  <c r="G4785" i="12"/>
  <c r="Q4728" i="12"/>
  <c r="R4106" i="12"/>
  <c r="Q4736" i="12"/>
  <c r="R4676" i="12"/>
  <c r="G4793" i="12"/>
  <c r="F4767" i="12"/>
  <c r="E4699" i="12"/>
  <c r="R4709" i="12"/>
  <c r="E4795" i="12"/>
  <c r="R4660" i="12"/>
  <c r="R4770" i="12"/>
  <c r="Q4706" i="12"/>
  <c r="G4642" i="12"/>
  <c r="E4781" i="12"/>
  <c r="F4715" i="12"/>
  <c r="Q4799" i="12"/>
  <c r="R4728" i="12"/>
  <c r="R4689" i="12"/>
  <c r="Q4643" i="12"/>
  <c r="E4757" i="12"/>
  <c r="G4618" i="12"/>
  <c r="G4650" i="12"/>
  <c r="Q4729" i="12"/>
  <c r="R4789" i="12"/>
  <c r="E4689" i="12"/>
  <c r="R4633" i="12"/>
  <c r="G4781" i="12"/>
  <c r="F4750" i="12"/>
  <c r="R4685" i="12"/>
  <c r="G4808" i="12"/>
  <c r="F4775" i="12"/>
  <c r="E4712" i="12"/>
  <c r="Q4675" i="12"/>
  <c r="Q4724" i="12"/>
  <c r="F4757" i="12"/>
  <c r="G4803" i="12"/>
  <c r="R4768" i="12"/>
  <c r="E4732" i="12"/>
  <c r="R4651" i="12"/>
  <c r="E4743" i="12"/>
  <c r="G4769" i="12"/>
  <c r="F4705" i="12"/>
  <c r="E4649" i="12"/>
  <c r="F4662" i="12"/>
  <c r="Q4742" i="12"/>
  <c r="E4796" i="12"/>
  <c r="R4678" i="12"/>
  <c r="G4684" i="12"/>
  <c r="R4707" i="12"/>
  <c r="R4644" i="12"/>
  <c r="Q4788" i="12"/>
  <c r="G4752" i="12"/>
  <c r="F4675" i="12"/>
  <c r="F4668" i="12"/>
  <c r="E4739" i="12"/>
  <c r="G4687" i="12"/>
  <c r="F4732" i="12"/>
  <c r="Q4796" i="12"/>
  <c r="G4764" i="12"/>
  <c r="F4689" i="12"/>
  <c r="E4643" i="12"/>
  <c r="R4734" i="12"/>
  <c r="G4648" i="12"/>
  <c r="F4743" i="12"/>
  <c r="R4641" i="12"/>
  <c r="G4775" i="12"/>
  <c r="F4712" i="12"/>
  <c r="E4662" i="12"/>
  <c r="E4728" i="12"/>
  <c r="R4756" i="12"/>
  <c r="G4736" i="12"/>
  <c r="R4659" i="12"/>
  <c r="G4784" i="12"/>
  <c r="F4724" i="12"/>
  <c r="E4750" i="12"/>
  <c r="R4757" i="12"/>
  <c r="F4796" i="12"/>
  <c r="E4771" i="12"/>
  <c r="G4756" i="12"/>
  <c r="F4756" i="12"/>
  <c r="Q4734" i="12"/>
  <c r="R4674" i="12"/>
  <c r="G4810" i="12"/>
  <c r="F4778" i="12"/>
  <c r="E4717" i="12"/>
  <c r="Q4691" i="12"/>
  <c r="F4792" i="12"/>
  <c r="G4729" i="12"/>
  <c r="E4674" i="12"/>
  <c r="Q4792" i="12"/>
  <c r="G4771" i="12"/>
  <c r="Q4697" i="12"/>
  <c r="R4649" i="12"/>
  <c r="G4791" i="12"/>
  <c r="F4763" i="12"/>
  <c r="E4688" i="12"/>
  <c r="R4669" i="12"/>
  <c r="G4633" i="12"/>
  <c r="G4695" i="12"/>
  <c r="Q4727" i="12"/>
  <c r="Q4787" i="12"/>
  <c r="Q4726" i="12"/>
  <c r="E4705" i="12"/>
  <c r="F4759" i="12"/>
  <c r="Q4618" i="12"/>
  <c r="E4731" i="12"/>
  <c r="Q4781" i="12"/>
  <c r="G4755" i="12"/>
  <c r="R4668" i="12"/>
  <c r="E4779" i="12"/>
  <c r="Q4717" i="12"/>
  <c r="F4736" i="12"/>
  <c r="E4683" i="12"/>
  <c r="R4645" i="12"/>
  <c r="F4723" i="12"/>
  <c r="G4680" i="12"/>
  <c r="Q4806" i="12"/>
  <c r="Q4688" i="12"/>
  <c r="Q4687" i="12"/>
  <c r="G4708" i="12"/>
  <c r="F4657" i="12"/>
  <c r="F4684" i="12"/>
  <c r="R4793" i="12"/>
  <c r="E4738" i="12"/>
  <c r="G4750" i="12"/>
  <c r="F4674" i="12"/>
  <c r="E4668" i="12"/>
  <c r="G4728" i="12"/>
  <c r="F4731" i="12"/>
  <c r="G4763" i="12"/>
  <c r="F4688" i="12"/>
  <c r="E4642" i="12"/>
  <c r="R4748" i="12"/>
  <c r="F4742" i="12"/>
  <c r="R4640" i="12"/>
  <c r="G4774" i="12"/>
  <c r="E4661" i="12"/>
  <c r="E4645" i="12"/>
  <c r="R4742" i="12"/>
  <c r="R4717" i="12"/>
  <c r="E4758" i="12"/>
  <c r="E4787" i="12"/>
  <c r="R4722" i="12"/>
  <c r="G4734" i="12"/>
  <c r="F4765" i="12"/>
  <c r="E4690" i="12"/>
  <c r="Q4730" i="12"/>
  <c r="F4761" i="12"/>
  <c r="E4741" i="12"/>
  <c r="F4707" i="12"/>
  <c r="Q4783" i="12"/>
  <c r="G4758" i="12"/>
  <c r="F4799" i="12"/>
  <c r="Q4810" i="12"/>
  <c r="G4780" i="12"/>
  <c r="F4748" i="12"/>
  <c r="E4673" i="12"/>
  <c r="R4724" i="12"/>
  <c r="Q4709" i="12"/>
  <c r="G4796" i="12"/>
  <c r="R4796" i="12"/>
  <c r="Q4771" i="12"/>
  <c r="G4716" i="12"/>
  <c r="R4684" i="12"/>
  <c r="E4753" i="12"/>
  <c r="G4805" i="12"/>
  <c r="E4697" i="12"/>
  <c r="Q4790" i="12"/>
  <c r="F4641" i="12"/>
  <c r="R4736" i="12"/>
  <c r="Q4769" i="12"/>
  <c r="G4779" i="12"/>
  <c r="Q4767" i="12"/>
  <c r="G4681" i="12"/>
  <c r="F4635" i="12"/>
  <c r="F4680" i="12"/>
  <c r="R4784" i="12"/>
  <c r="R4624" i="12"/>
  <c r="E4726" i="12"/>
  <c r="Q4779" i="12"/>
  <c r="G4707" i="12"/>
  <c r="E4684" i="12"/>
  <c r="R4794" i="12"/>
  <c r="F4758" i="12"/>
  <c r="E4737" i="12"/>
  <c r="G4748" i="12"/>
  <c r="F4673" i="12"/>
  <c r="R4670" i="12"/>
  <c r="Q4805" i="12"/>
  <c r="Q4624" i="12"/>
  <c r="F4730" i="12"/>
  <c r="Q4795" i="12"/>
  <c r="G4762" i="12"/>
  <c r="F4685" i="12"/>
  <c r="E4641" i="12"/>
  <c r="G4740" i="12"/>
  <c r="Q4715" i="12"/>
  <c r="R4799" i="12"/>
  <c r="R4690" i="12"/>
  <c r="Q4644" i="12"/>
  <c r="F4779" i="12"/>
  <c r="E4721" i="12"/>
  <c r="Q4660" i="12"/>
  <c r="G4660" i="12"/>
  <c r="F4740" i="12"/>
  <c r="R4634" i="12"/>
  <c r="G4782" i="12"/>
  <c r="F4752" i="12"/>
  <c r="E4675" i="12"/>
  <c r="E4742" i="12"/>
  <c r="F4700" i="12"/>
  <c r="R4776" i="12"/>
  <c r="F4692" i="12"/>
  <c r="F4678" i="12"/>
  <c r="E4634" i="12"/>
  <c r="Q4773" i="12"/>
  <c r="G4721" i="12"/>
  <c r="G4770" i="12"/>
  <c r="F4706" i="12"/>
  <c r="E4650" i="12"/>
  <c r="R4672" i="12"/>
  <c r="Q4758" i="12"/>
  <c r="G4689" i="12"/>
  <c r="F4643" i="12"/>
  <c r="R4680" i="12"/>
  <c r="E4648" i="12"/>
  <c r="G4673" i="12"/>
  <c r="R4752" i="12"/>
  <c r="E4778" i="12"/>
  <c r="E4730" i="12"/>
  <c r="Q4674" i="12"/>
  <c r="G4669" i="12"/>
  <c r="Q4739" i="12"/>
  <c r="E4794" i="12"/>
  <c r="R4762" i="12"/>
  <c r="R4792" i="12"/>
  <c r="Q4766" i="12"/>
  <c r="G4678" i="12"/>
  <c r="F4634" i="12"/>
  <c r="E4680" i="12"/>
  <c r="R4763" i="12"/>
  <c r="F4676" i="12"/>
  <c r="R4810" i="12"/>
  <c r="Q4778" i="12"/>
  <c r="G4706" i="12"/>
  <c r="F4650" i="12"/>
  <c r="R4682" i="12"/>
  <c r="Q4712" i="12"/>
  <c r="E4736" i="12"/>
  <c r="Q4786" i="12"/>
  <c r="G4746" i="12"/>
  <c r="F4672" i="12"/>
  <c r="Q4670" i="12"/>
  <c r="R4785" i="12"/>
  <c r="G4787" i="12"/>
  <c r="R4675" i="12"/>
  <c r="G4792" i="12"/>
  <c r="F4766" i="12"/>
  <c r="E4693" i="12"/>
  <c r="R4664" i="12"/>
  <c r="F4728" i="12"/>
  <c r="Q4793" i="12"/>
  <c r="G4772" i="12"/>
  <c r="F4708" i="12"/>
  <c r="E4657" i="12"/>
  <c r="F4642" i="12"/>
  <c r="E4106" i="12"/>
  <c r="R4739" i="12"/>
  <c r="F4670" i="12"/>
  <c r="Q4761" i="12"/>
  <c r="G4693" i="12"/>
  <c r="G4722" i="12"/>
  <c r="Q4782" i="12"/>
  <c r="G4757" i="12"/>
  <c r="E4633" i="12"/>
  <c r="F4774" i="12"/>
  <c r="G4795" i="12"/>
  <c r="F4664" i="12"/>
  <c r="R4671" i="12"/>
  <c r="R4695" i="12"/>
  <c r="R4779" i="12"/>
  <c r="Q4721" i="12"/>
  <c r="G4674" i="12"/>
  <c r="E4802" i="12"/>
  <c r="R4803" i="12"/>
  <c r="Q4668" i="12"/>
  <c r="F4745" i="12"/>
  <c r="Q4808" i="12"/>
  <c r="G4724" i="12"/>
  <c r="Q4755" i="12"/>
  <c r="E4708" i="12"/>
  <c r="R4681" i="12"/>
  <c r="F4771" i="12"/>
  <c r="G4727" i="12"/>
  <c r="G4647" i="12"/>
  <c r="E4785" i="12"/>
  <c r="E4651" i="12"/>
  <c r="R4705" i="12"/>
  <c r="R4783" i="12"/>
  <c r="Q4753" i="12"/>
  <c r="E4793" i="12"/>
  <c r="F4661" i="12"/>
  <c r="E4786" i="12"/>
  <c r="Q4765" i="12"/>
  <c r="F4633" i="12"/>
  <c r="R4677" i="12"/>
  <c r="Q4633" i="12"/>
  <c r="R4743" i="12"/>
  <c r="R4809" i="12"/>
  <c r="Q4776" i="12"/>
  <c r="G4705" i="12"/>
  <c r="F4649" i="12"/>
  <c r="Q4682" i="12"/>
  <c r="R4706" i="12"/>
  <c r="F4624" i="12"/>
  <c r="R4657" i="12"/>
  <c r="G4783" i="12"/>
  <c r="F4753" i="12"/>
  <c r="E4676" i="12"/>
  <c r="Q4664" i="12"/>
  <c r="E4734" i="12"/>
  <c r="Q4784" i="12"/>
  <c r="G4759" i="12"/>
  <c r="F4681" i="12"/>
  <c r="E4635" i="12"/>
  <c r="R4708" i="12"/>
  <c r="R4697" i="12"/>
  <c r="R4727" i="12"/>
  <c r="F4645" i="12"/>
  <c r="F4682" i="12"/>
  <c r="Q4745" i="12"/>
  <c r="G4676" i="12"/>
  <c r="Q4732" i="12"/>
  <c r="Q4772" i="12"/>
  <c r="G4717" i="12"/>
  <c r="E4670" i="12"/>
  <c r="R4738" i="12"/>
  <c r="R4618" i="12"/>
  <c r="G4697" i="12"/>
  <c r="R4691" i="12"/>
  <c r="R4766" i="12"/>
  <c r="Q4693" i="12"/>
  <c r="E4788" i="12"/>
  <c r="Q4695" i="12"/>
  <c r="Q4684" i="12"/>
  <c r="Q4770" i="12"/>
  <c r="F4618" i="12"/>
  <c r="Q4716" i="12"/>
  <c r="F4671" i="12"/>
  <c r="Q4690" i="12"/>
  <c r="G4649" i="12"/>
  <c r="F4640" i="12"/>
  <c r="E4727" i="12"/>
  <c r="Q4685" i="12"/>
  <c r="F4808" i="12"/>
  <c r="E4775" i="12"/>
  <c r="E4017" i="12"/>
  <c r="E4695" i="12"/>
  <c r="R4773" i="12"/>
  <c r="G4645" i="12"/>
  <c r="E4784" i="12"/>
  <c r="E4764" i="12"/>
  <c r="R4782" i="12"/>
  <c r="Q4752" i="12"/>
  <c r="E4792" i="12"/>
  <c r="G4672" i="12"/>
  <c r="G4753" i="12"/>
  <c r="Q4737" i="12"/>
  <c r="Q4764" i="12"/>
  <c r="E4810" i="12"/>
  <c r="Q4677" i="12"/>
  <c r="Q4735" i="12"/>
  <c r="R4635" i="12"/>
  <c r="G4773" i="12"/>
  <c r="E4659" i="12"/>
  <c r="R4741" i="12"/>
  <c r="R4806" i="12"/>
  <c r="Q4774" i="12"/>
  <c r="G4723" i="12"/>
  <c r="G4670" i="12"/>
  <c r="R4647" i="12"/>
  <c r="E4669" i="12"/>
  <c r="G4799" i="12"/>
  <c r="Q4733" i="12"/>
  <c r="E4806" i="12"/>
  <c r="F4677" i="12"/>
  <c r="Q4700" i="12"/>
  <c r="G4659" i="12"/>
  <c r="G4732" i="12"/>
  <c r="Q4759" i="12"/>
  <c r="G4690" i="12"/>
  <c r="F4644" i="12"/>
  <c r="E4013" i="12"/>
  <c r="E4799" i="12"/>
  <c r="R4737" i="12"/>
  <c r="R4753" i="12"/>
  <c r="Q4676" i="12"/>
  <c r="G4634" i="12"/>
  <c r="G4730" i="12"/>
  <c r="Q4680" i="12"/>
  <c r="Q4657" i="12"/>
  <c r="Q4741" i="12"/>
  <c r="Q4689" i="12"/>
  <c r="G4712" i="12"/>
  <c r="F4699" i="12"/>
  <c r="G4668" i="12"/>
  <c r="R4774" i="12"/>
  <c r="Q4672" i="12"/>
  <c r="F4791" i="12"/>
  <c r="E4763" i="12"/>
  <c r="F4695" i="12"/>
  <c r="R4715" i="12"/>
  <c r="E4691" i="12"/>
  <c r="R4761" i="12"/>
  <c r="Q4683" i="12"/>
  <c r="F4806" i="12"/>
  <c r="E4774" i="12"/>
  <c r="E4765" i="12"/>
  <c r="Q4789" i="12"/>
  <c r="E4707" i="12"/>
  <c r="R4772" i="12"/>
  <c r="Q4708" i="12"/>
  <c r="G4644" i="12"/>
  <c r="E4783" i="12"/>
  <c r="F4772" i="12"/>
  <c r="F4809" i="12"/>
  <c r="E4709" i="12"/>
  <c r="R4781" i="12"/>
  <c r="Q4750" i="12"/>
  <c r="G4788" i="12"/>
  <c r="Q4673" i="12"/>
  <c r="R4692" i="12"/>
  <c r="F4741" i="12"/>
  <c r="Q4794" i="12"/>
  <c r="G4761" i="12"/>
  <c r="F4683" i="12"/>
  <c r="E4640" i="12"/>
  <c r="R4729" i="12"/>
  <c r="E4624" i="12"/>
  <c r="R4790" i="12"/>
  <c r="Q4762" i="12"/>
  <c r="G4699" i="12"/>
  <c r="F4647" i="12"/>
  <c r="G4682" i="12"/>
  <c r="Q4780" i="12"/>
  <c r="G4671" i="12"/>
  <c r="E4756" i="12"/>
  <c r="G4733" i="12"/>
  <c r="E4790" i="12"/>
  <c r="G4640" i="12"/>
  <c r="F4726" i="12"/>
  <c r="Q4723" i="12"/>
  <c r="G4675" i="12"/>
  <c r="E4805" i="12"/>
  <c r="E4677" i="12"/>
  <c r="Q4150" i="12"/>
  <c r="F4078" i="12"/>
  <c r="G4071" i="12"/>
  <c r="Q4023" i="12"/>
  <c r="R4021" i="12"/>
  <c r="R4061" i="12"/>
  <c r="Q4046" i="12"/>
  <c r="F4131" i="12"/>
  <c r="R4026" i="12"/>
  <c r="R4058" i="12"/>
  <c r="Q4053" i="12"/>
  <c r="F4021" i="12"/>
  <c r="F4075" i="12"/>
  <c r="R4031" i="12"/>
  <c r="G4039" i="12"/>
  <c r="G4054" i="12"/>
  <c r="E4033" i="12"/>
  <c r="G4136" i="12"/>
  <c r="F4030" i="12"/>
  <c r="E4072" i="12"/>
  <c r="E4048" i="12"/>
  <c r="R4020" i="12"/>
  <c r="Q4045" i="12"/>
  <c r="F4061" i="12"/>
  <c r="Q4138" i="12"/>
  <c r="E4060" i="12"/>
  <c r="E4071" i="12"/>
  <c r="G4145" i="12"/>
  <c r="G4019" i="12"/>
  <c r="E4078" i="12"/>
  <c r="R4027" i="12"/>
  <c r="R4054" i="12"/>
  <c r="Q4010" i="12"/>
  <c r="G4008" i="12"/>
  <c r="R4052" i="12"/>
  <c r="G4069" i="12"/>
  <c r="R4072" i="12"/>
  <c r="Q4054" i="12"/>
  <c r="G4070" i="12"/>
  <c r="F4146" i="12"/>
  <c r="Q4011" i="12"/>
  <c r="R4076" i="12"/>
  <c r="Q4048" i="12"/>
  <c r="R4068" i="12"/>
  <c r="R4047" i="12"/>
  <c r="F4070" i="12"/>
  <c r="R4075" i="12"/>
  <c r="Q4060" i="12"/>
  <c r="Q4063" i="12"/>
  <c r="G4063" i="12"/>
  <c r="F4049" i="12"/>
  <c r="E4049" i="12"/>
  <c r="F4145" i="12"/>
  <c r="F4057" i="12"/>
  <c r="E4042" i="12"/>
  <c r="E4113" i="12"/>
  <c r="E4020" i="12"/>
  <c r="Q4014" i="12"/>
  <c r="G4140" i="12"/>
  <c r="E4075" i="12"/>
  <c r="E4070" i="12"/>
  <c r="Q4057" i="12"/>
  <c r="R4050" i="12"/>
  <c r="R4008" i="12"/>
  <c r="F4058" i="12"/>
  <c r="G4120" i="12"/>
  <c r="E4044" i="12"/>
  <c r="R4066" i="12"/>
  <c r="Q4030" i="12"/>
  <c r="F4112" i="12"/>
  <c r="R4078" i="12"/>
  <c r="Q4042" i="12"/>
  <c r="G4021" i="12"/>
  <c r="G4075" i="12"/>
  <c r="E4073" i="12"/>
  <c r="Q4013" i="12"/>
  <c r="F4071" i="12"/>
  <c r="Q4044" i="12"/>
  <c r="G4053" i="12"/>
  <c r="G4068" i="12"/>
  <c r="R4142" i="12"/>
  <c r="G4073" i="12"/>
  <c r="R4074" i="12"/>
  <c r="Q4015" i="12"/>
  <c r="E4059" i="12"/>
  <c r="Q4124" i="12"/>
  <c r="G4052" i="12"/>
  <c r="F4072" i="12"/>
  <c r="R4125" i="12"/>
  <c r="F4006" i="12"/>
  <c r="G4035" i="12"/>
  <c r="Q4028" i="12"/>
  <c r="E4045" i="12"/>
  <c r="F4125" i="12"/>
  <c r="G4051" i="12"/>
  <c r="Q4037" i="12"/>
  <c r="G4058" i="12"/>
  <c r="F4076" i="12"/>
  <c r="F4150" i="12"/>
  <c r="E4132" i="12"/>
  <c r="Q4144" i="12"/>
  <c r="E4111" i="12"/>
  <c r="E4053" i="12"/>
  <c r="E4012" i="12"/>
  <c r="F4064" i="12"/>
  <c r="Q4137" i="12"/>
  <c r="R4113" i="12"/>
  <c r="F4038" i="12"/>
  <c r="F4016" i="12"/>
  <c r="E4134" i="12"/>
  <c r="Q4146" i="12"/>
  <c r="G4111" i="12"/>
  <c r="E4055" i="12"/>
  <c r="F4050" i="12"/>
  <c r="F4065" i="12"/>
  <c r="Q4067" i="12"/>
  <c r="Q4031" i="12"/>
  <c r="Q4147" i="12"/>
  <c r="E4032" i="12"/>
  <c r="E4009" i="12"/>
  <c r="Q4056" i="12"/>
  <c r="R4032" i="12"/>
  <c r="R4009" i="12"/>
  <c r="F4135" i="12"/>
  <c r="R4147" i="12"/>
  <c r="E4004" i="12"/>
  <c r="E4010" i="12"/>
  <c r="F4026" i="12"/>
  <c r="F4068" i="12"/>
  <c r="Q4141" i="12"/>
  <c r="F4113" i="12"/>
  <c r="E4029" i="12"/>
  <c r="F4037" i="12"/>
  <c r="G4042" i="12"/>
  <c r="Q4142" i="12"/>
  <c r="Q4120" i="12"/>
  <c r="E4041" i="12"/>
  <c r="F4063" i="12"/>
  <c r="G4024" i="12"/>
  <c r="Q4007" i="12"/>
  <c r="G4066" i="12"/>
  <c r="R4029" i="12"/>
  <c r="G4048" i="12"/>
  <c r="Q4034" i="12"/>
  <c r="F4034" i="12"/>
  <c r="G4016" i="12"/>
  <c r="Q4022" i="12"/>
  <c r="R4039" i="12"/>
  <c r="R4045" i="12"/>
  <c r="Q4064" i="12"/>
  <c r="Q4071" i="12"/>
  <c r="F4043" i="12"/>
  <c r="Q4073" i="12"/>
  <c r="E4140" i="12"/>
  <c r="R4135" i="12"/>
  <c r="G4112" i="12"/>
  <c r="E4018" i="12"/>
  <c r="E4133" i="12"/>
  <c r="Q4145" i="12"/>
  <c r="E4069" i="12"/>
  <c r="F4011" i="12"/>
  <c r="F4047" i="12"/>
  <c r="E4142" i="12"/>
  <c r="R4137" i="12"/>
  <c r="Q4112" i="12"/>
  <c r="E4061" i="12"/>
  <c r="F4028" i="12"/>
  <c r="F4014" i="12"/>
  <c r="G4045" i="12"/>
  <c r="E4135" i="12"/>
  <c r="R4138" i="12"/>
  <c r="E4035" i="12"/>
  <c r="G4020" i="12"/>
  <c r="Q4062" i="12"/>
  <c r="R4035" i="12"/>
  <c r="F4143" i="12"/>
  <c r="E4123" i="12"/>
  <c r="E4006" i="12"/>
  <c r="F4023" i="12"/>
  <c r="E4137" i="12"/>
  <c r="R4132" i="12"/>
  <c r="E4027" i="12"/>
  <c r="E4030" i="12"/>
  <c r="F4052" i="12"/>
  <c r="E4138" i="12"/>
  <c r="R4133" i="12"/>
  <c r="E4112" i="12"/>
  <c r="E4058" i="12"/>
  <c r="F4033" i="12"/>
  <c r="G4049" i="12"/>
  <c r="Q4074" i="12"/>
  <c r="Q4077" i="12"/>
  <c r="G4005" i="12"/>
  <c r="Q4005" i="12"/>
  <c r="G4012" i="12"/>
  <c r="Q4019" i="12"/>
  <c r="F4022" i="12"/>
  <c r="R4057" i="12"/>
  <c r="R4053" i="12"/>
  <c r="F4149" i="12"/>
  <c r="E4148" i="12"/>
  <c r="R4143" i="12"/>
  <c r="Q4113" i="12"/>
  <c r="E4064" i="12"/>
  <c r="F4051" i="12"/>
  <c r="E4141" i="12"/>
  <c r="R4136" i="12"/>
  <c r="E4038" i="12"/>
  <c r="E4016" i="12"/>
  <c r="F4133" i="12"/>
  <c r="R4145" i="12"/>
  <c r="E4050" i="12"/>
  <c r="E4065" i="12"/>
  <c r="G4067" i="12"/>
  <c r="G4031" i="12"/>
  <c r="Q4055" i="12"/>
  <c r="E4143" i="12"/>
  <c r="R4146" i="12"/>
  <c r="G4056" i="12"/>
  <c r="Q4032" i="12"/>
  <c r="Q4009" i="12"/>
  <c r="G4134" i="12"/>
  <c r="G4124" i="12"/>
  <c r="E4026" i="12"/>
  <c r="E4068" i="12"/>
  <c r="F4048" i="12"/>
  <c r="E4145" i="12"/>
  <c r="R4140" i="12"/>
  <c r="E4037" i="12"/>
  <c r="F4042" i="12"/>
  <c r="E4146" i="12"/>
  <c r="R4141" i="12"/>
  <c r="G4113" i="12"/>
  <c r="E4063" i="12"/>
  <c r="F4024" i="12"/>
  <c r="G4007" i="12"/>
  <c r="Q4041" i="12"/>
  <c r="G4023" i="12"/>
  <c r="Q4026" i="12"/>
  <c r="R4033" i="12"/>
  <c r="R4043" i="12"/>
  <c r="Q4008" i="12"/>
  <c r="R4046" i="12"/>
  <c r="R4063" i="12"/>
  <c r="R4019" i="12"/>
  <c r="R4042" i="12"/>
  <c r="R4012" i="12"/>
  <c r="G4006" i="12"/>
  <c r="Q4078" i="12"/>
  <c r="R4022" i="12"/>
  <c r="Q4047" i="12"/>
  <c r="R4065" i="12"/>
  <c r="G4034" i="12"/>
  <c r="Q4006" i="12"/>
  <c r="Q4012" i="12"/>
  <c r="R4069" i="12"/>
  <c r="R4028" i="12"/>
  <c r="E4046" i="12"/>
  <c r="G4064" i="12"/>
  <c r="Q4059" i="12"/>
  <c r="R4071" i="12"/>
  <c r="R4149" i="12"/>
  <c r="G4004" i="12"/>
  <c r="Q4027" i="12"/>
  <c r="F4139" i="12"/>
  <c r="G4131" i="12"/>
  <c r="E4022" i="12"/>
  <c r="F4013" i="12"/>
  <c r="F4132" i="12"/>
  <c r="R4144" i="12"/>
  <c r="E4011" i="12"/>
  <c r="E4047" i="12"/>
  <c r="F4066" i="12"/>
  <c r="F4141" i="12"/>
  <c r="Q4131" i="12"/>
  <c r="E4028" i="12"/>
  <c r="E4014" i="12"/>
  <c r="F4045" i="12"/>
  <c r="Q4061" i="12"/>
  <c r="F4134" i="12"/>
  <c r="R4131" i="12"/>
  <c r="F4020" i="12"/>
  <c r="G4062" i="12"/>
  <c r="Q4035" i="12"/>
  <c r="G4142" i="12"/>
  <c r="Q4125" i="12"/>
  <c r="E4023" i="12"/>
  <c r="E4019" i="12"/>
  <c r="F4039" i="12"/>
  <c r="F4136" i="12"/>
  <c r="R4148" i="12"/>
  <c r="E4052" i="12"/>
  <c r="F4147" i="12"/>
  <c r="Q4123" i="12"/>
  <c r="E4051" i="12"/>
  <c r="F4015" i="12"/>
  <c r="F4140" i="12"/>
  <c r="R4123" i="12"/>
  <c r="F4054" i="12"/>
  <c r="G4132" i="12"/>
  <c r="E4124" i="12"/>
  <c r="F4067" i="12"/>
  <c r="F4031" i="12"/>
  <c r="G4055" i="12"/>
  <c r="Q4050" i="12"/>
  <c r="Q4065" i="12"/>
  <c r="F4142" i="12"/>
  <c r="F4124" i="12"/>
  <c r="F4056" i="12"/>
  <c r="G4032" i="12"/>
  <c r="G4009" i="12"/>
  <c r="G4146" i="12"/>
  <c r="G4119" i="12"/>
  <c r="E4015" i="12"/>
  <c r="F4053" i="12"/>
  <c r="G4139" i="12"/>
  <c r="E4054" i="12"/>
  <c r="G4038" i="12"/>
  <c r="G4148" i="12"/>
  <c r="Q4119" i="12"/>
  <c r="E4067" i="12"/>
  <c r="E4031" i="12"/>
  <c r="F4055" i="12"/>
  <c r="G4050" i="12"/>
  <c r="G4065" i="12"/>
  <c r="G4141" i="12"/>
  <c r="F4120" i="12"/>
  <c r="E4056" i="12"/>
  <c r="F4032" i="12"/>
  <c r="F4009" i="12"/>
  <c r="R4056" i="12"/>
  <c r="E4136" i="12"/>
  <c r="Q4148" i="12"/>
  <c r="Q4111" i="12"/>
  <c r="E4008" i="12"/>
  <c r="F4004" i="12"/>
  <c r="F4010" i="12"/>
  <c r="G4143" i="12"/>
  <c r="E4076" i="12"/>
  <c r="F4029" i="12"/>
  <c r="R4073" i="12"/>
  <c r="Q4018" i="12"/>
  <c r="G4057" i="12"/>
  <c r="R4124" i="12"/>
  <c r="R4018" i="12"/>
  <c r="R4037" i="12"/>
  <c r="Q4051" i="12"/>
  <c r="F4012" i="12"/>
  <c r="G4026" i="12"/>
  <c r="R4040" i="12"/>
  <c r="G4078" i="12"/>
  <c r="F4073" i="12"/>
  <c r="R4038" i="12"/>
  <c r="F4138" i="12"/>
  <c r="G4029" i="12"/>
  <c r="R4067" i="12"/>
  <c r="Q4052" i="12"/>
  <c r="F4119" i="12"/>
  <c r="Q4149" i="12"/>
  <c r="Q4143" i="12"/>
  <c r="G4074" i="12"/>
  <c r="F4074" i="12"/>
  <c r="E4074" i="12"/>
  <c r="G4123" i="12"/>
  <c r="G4037" i="12"/>
  <c r="F4027" i="12"/>
  <c r="F4123" i="12"/>
  <c r="R4139" i="12"/>
  <c r="R4112" i="12"/>
  <c r="G4014" i="12"/>
  <c r="F4069" i="12"/>
  <c r="G4147" i="12"/>
  <c r="R4014" i="12"/>
  <c r="G4046" i="12"/>
  <c r="E4005" i="12"/>
  <c r="Q4076" i="12"/>
  <c r="E4119" i="12"/>
  <c r="F4008" i="12"/>
  <c r="E4062" i="12"/>
  <c r="F4111" i="12"/>
  <c r="R4007" i="12"/>
  <c r="R4030" i="12"/>
  <c r="Q4039" i="12"/>
  <c r="G4044" i="12"/>
  <c r="Q4135" i="12"/>
  <c r="R4024" i="12"/>
  <c r="R4049" i="12"/>
  <c r="R4004" i="12"/>
  <c r="Q4004" i="12"/>
  <c r="F4019" i="12"/>
  <c r="R4120" i="12"/>
  <c r="Q4040" i="12"/>
  <c r="G4137" i="12"/>
  <c r="G4060" i="12"/>
  <c r="Q4043" i="12"/>
  <c r="R4011" i="12"/>
  <c r="R4134" i="12"/>
  <c r="F4046" i="12"/>
  <c r="R4013" i="12"/>
  <c r="E4139" i="12"/>
  <c r="Q4033" i="12"/>
  <c r="G4033" i="12"/>
  <c r="F4007" i="12"/>
  <c r="E4007" i="12"/>
  <c r="E4131" i="12"/>
  <c r="G4027" i="12"/>
  <c r="E4040" i="12"/>
  <c r="Q4133" i="12"/>
  <c r="Q4140" i="12"/>
  <c r="Q4020" i="12"/>
  <c r="R4119" i="12"/>
  <c r="G4061" i="12"/>
  <c r="F4060" i="12"/>
  <c r="F4148" i="12"/>
  <c r="E4125" i="12"/>
  <c r="Q4016" i="12"/>
  <c r="R4044" i="12"/>
  <c r="R4023" i="12"/>
  <c r="R4048" i="12"/>
  <c r="Q4070" i="12"/>
  <c r="F4005" i="12"/>
  <c r="F4137" i="12"/>
  <c r="R4062" i="12"/>
  <c r="G4011" i="12"/>
  <c r="R4055" i="12"/>
  <c r="G4013" i="12"/>
  <c r="R4060" i="12"/>
  <c r="Q4066" i="12"/>
  <c r="G4149" i="12"/>
  <c r="F4059" i="12"/>
  <c r="R4064" i="12"/>
  <c r="Q4075" i="12"/>
  <c r="E4043" i="12"/>
  <c r="R4077" i="12"/>
  <c r="Q4069" i="12"/>
  <c r="G4076" i="12"/>
  <c r="E4021" i="12"/>
  <c r="R4051" i="12"/>
  <c r="G4030" i="12"/>
  <c r="E4147" i="12"/>
  <c r="R4041" i="12"/>
  <c r="R4034" i="12"/>
  <c r="G4010" i="12"/>
  <c r="Q4049" i="12"/>
  <c r="G4041" i="12"/>
  <c r="F4041" i="12"/>
  <c r="Q4134" i="12"/>
  <c r="G4135" i="12"/>
  <c r="Q4132" i="12"/>
  <c r="F4035" i="12"/>
  <c r="Q4139" i="12"/>
  <c r="G4028" i="12"/>
  <c r="E4120" i="12"/>
  <c r="F4018" i="12"/>
  <c r="Q4136" i="12"/>
  <c r="G4043" i="12"/>
  <c r="Q4072" i="12"/>
  <c r="Q4021" i="12"/>
  <c r="Q4058" i="12"/>
  <c r="E4024" i="12"/>
  <c r="R4111" i="12"/>
  <c r="G4040" i="12"/>
  <c r="R4015" i="12"/>
  <c r="Q4038" i="12"/>
  <c r="R4006" i="12"/>
  <c r="R4010" i="12"/>
  <c r="G4047" i="12"/>
  <c r="E4149" i="12"/>
  <c r="R4059" i="12"/>
  <c r="G4022" i="12"/>
  <c r="E4034" i="12"/>
  <c r="R4070" i="12"/>
  <c r="R4016" i="12"/>
  <c r="Q4029" i="12"/>
  <c r="G4015" i="12"/>
  <c r="G4072" i="12"/>
  <c r="R4005" i="12"/>
  <c r="G4018" i="12"/>
  <c r="Q4068" i="12"/>
  <c r="G4059" i="12"/>
  <c r="Q4024" i="12"/>
  <c r="G4077" i="12"/>
  <c r="F4077" i="12"/>
  <c r="E4077" i="12"/>
  <c r="G4144" i="12"/>
  <c r="F4040" i="12"/>
  <c r="E4057" i="12"/>
  <c r="F4144" i="12"/>
  <c r="E4039" i="12"/>
  <c r="E4144" i="12"/>
  <c r="F4062" i="12"/>
  <c r="G4133" i="12"/>
  <c r="G4125" i="12"/>
  <c r="E4066" i="12"/>
  <c r="F4044" i="12"/>
  <c r="G4138" i="12"/>
  <c r="G4130" i="12"/>
  <c r="Q4116" i="12"/>
  <c r="F4115" i="12"/>
  <c r="R4126" i="12"/>
  <c r="R4122" i="12"/>
  <c r="F4116" i="12"/>
  <c r="E4126" i="12"/>
  <c r="G4126" i="12"/>
  <c r="Q4128" i="12"/>
  <c r="Q4117" i="12"/>
  <c r="Q4130" i="12"/>
  <c r="E4127" i="12"/>
  <c r="G4127" i="12"/>
  <c r="R4127" i="12"/>
  <c r="E4130" i="12"/>
  <c r="G4121" i="12"/>
  <c r="R4121" i="12"/>
  <c r="F4128" i="12"/>
  <c r="Q873" i="12"/>
  <c r="E4121" i="12"/>
  <c r="R4116" i="12"/>
  <c r="F4129" i="12"/>
  <c r="Q4129" i="12"/>
  <c r="G4116" i="12"/>
  <c r="E4115" i="12"/>
  <c r="G4115" i="12"/>
  <c r="R4115" i="12"/>
  <c r="Q4126" i="12"/>
  <c r="F4126" i="12"/>
  <c r="E4122" i="12"/>
  <c r="R4130" i="12"/>
  <c r="G4117" i="12"/>
  <c r="R4117" i="12"/>
  <c r="G4122" i="12"/>
  <c r="F4122" i="12"/>
  <c r="E4117" i="12"/>
  <c r="Q4127" i="12"/>
  <c r="G4128" i="12"/>
  <c r="R4128" i="12"/>
  <c r="F4117" i="12"/>
  <c r="R912" i="12"/>
  <c r="R4150" i="12"/>
  <c r="F4127" i="12"/>
  <c r="E4128" i="12"/>
  <c r="R4129" i="12"/>
  <c r="F4130" i="12"/>
  <c r="Q4122" i="12"/>
  <c r="Q4121" i="12"/>
  <c r="G4129" i="12"/>
  <c r="E4150" i="12"/>
  <c r="G4150" i="12"/>
  <c r="E4116" i="12"/>
  <c r="F4121" i="12"/>
  <c r="E4129" i="12"/>
  <c r="Q4115" i="12"/>
  <c r="R832" i="12"/>
  <c r="Q811" i="12"/>
  <c r="R823" i="12"/>
  <c r="Q823" i="12"/>
  <c r="R911" i="12"/>
  <c r="E887" i="12"/>
  <c r="G858" i="12"/>
  <c r="Q879" i="12"/>
  <c r="R913" i="12"/>
  <c r="R899" i="12"/>
  <c r="E874" i="12"/>
  <c r="E792" i="12"/>
  <c r="F782" i="12"/>
  <c r="Q861" i="12"/>
  <c r="R894" i="12"/>
  <c r="G840" i="12"/>
  <c r="Q786" i="12"/>
  <c r="E4114" i="12"/>
  <c r="F863" i="12"/>
  <c r="G851" i="12"/>
  <c r="F866" i="12"/>
  <c r="G819" i="12"/>
  <c r="R752" i="12"/>
  <c r="E894" i="12"/>
  <c r="R811" i="12"/>
  <c r="E836" i="12"/>
  <c r="G856" i="12"/>
  <c r="F766" i="12"/>
  <c r="G887" i="12"/>
  <c r="G895" i="12"/>
  <c r="G848" i="12"/>
  <c r="Q854" i="12"/>
  <c r="F873" i="12"/>
  <c r="F809" i="12"/>
  <c r="G833" i="12"/>
  <c r="G879" i="12"/>
  <c r="Q913" i="12"/>
  <c r="Q899" i="12"/>
  <c r="R839" i="12"/>
  <c r="F826" i="12"/>
  <c r="G817" i="12"/>
  <c r="E770" i="12"/>
  <c r="F816" i="12"/>
  <c r="R794" i="12"/>
  <c r="E771" i="12"/>
  <c r="R793" i="12"/>
  <c r="E839" i="12"/>
  <c r="G890" i="12"/>
  <c r="Q832" i="12"/>
  <c r="G766" i="12"/>
  <c r="Q887" i="12"/>
  <c r="R848" i="12"/>
  <c r="E856" i="12"/>
  <c r="E752" i="12"/>
  <c r="F858" i="12"/>
  <c r="R827" i="12"/>
  <c r="E895" i="12"/>
  <c r="E809" i="12"/>
  <c r="F833" i="12"/>
  <c r="F879" i="12"/>
  <c r="G913" i="12"/>
  <c r="R866" i="12"/>
  <c r="E782" i="12"/>
  <c r="Q910" i="12"/>
  <c r="R836" i="12"/>
  <c r="R854" i="12"/>
  <c r="G786" i="12"/>
  <c r="F4114" i="12"/>
  <c r="G800" i="12"/>
  <c r="Q912" i="12"/>
  <c r="E4104" i="12"/>
  <c r="E866" i="12"/>
  <c r="F819" i="12"/>
  <c r="F840" i="12"/>
  <c r="E830" i="12"/>
  <c r="F856" i="12"/>
  <c r="F830" i="12"/>
  <c r="G852" i="12"/>
  <c r="G752" i="12"/>
  <c r="Q858" i="12"/>
  <c r="Q792" i="12"/>
  <c r="R782" i="12"/>
  <c r="F4631" i="12"/>
  <c r="G763" i="12"/>
  <c r="Q901" i="12"/>
  <c r="G4631" i="12"/>
  <c r="Q827" i="12"/>
  <c r="R771" i="12"/>
  <c r="R863" i="12"/>
  <c r="E833" i="12"/>
  <c r="G899" i="12"/>
  <c r="Q839" i="12"/>
  <c r="F859" i="12"/>
  <c r="G768" i="12"/>
  <c r="E816" i="12"/>
  <c r="E863" i="12"/>
  <c r="F851" i="12"/>
  <c r="Q793" i="12"/>
  <c r="R873" i="12"/>
  <c r="Q752" i="12"/>
  <c r="R858" i="12"/>
  <c r="F769" i="12"/>
  <c r="E890" i="12"/>
  <c r="F832" i="12"/>
  <c r="R4104" i="12"/>
  <c r="F801" i="12"/>
  <c r="G874" i="12"/>
  <c r="R770" i="12"/>
  <c r="E872" i="12"/>
  <c r="Q4104" i="12"/>
  <c r="E845" i="12"/>
  <c r="F763" i="12"/>
  <c r="G901" i="12"/>
  <c r="Q4631" i="12"/>
  <c r="G827" i="12"/>
  <c r="Q771" i="12"/>
  <c r="E879" i="12"/>
  <c r="F913" i="12"/>
  <c r="R830" i="12"/>
  <c r="E905" i="12"/>
  <c r="Q903" i="12"/>
  <c r="Q836" i="12"/>
  <c r="F883" i="12"/>
  <c r="G903" i="12"/>
  <c r="Q794" i="12"/>
  <c r="R892" i="12"/>
  <c r="F800" i="12"/>
  <c r="G912" i="12"/>
  <c r="F890" i="12"/>
  <c r="G832" i="12"/>
  <c r="E769" i="12"/>
  <c r="F798" i="12"/>
  <c r="F811" i="12"/>
  <c r="R763" i="12"/>
  <c r="F874" i="12"/>
  <c r="F792" i="12"/>
  <c r="Q817" i="12"/>
  <c r="E911" i="12"/>
  <c r="F905" i="12"/>
  <c r="E827" i="12"/>
  <c r="R769" i="12"/>
  <c r="Q801" i="12"/>
  <c r="R874" i="12"/>
  <c r="R879" i="12"/>
  <c r="E873" i="12"/>
  <c r="G902" i="12"/>
  <c r="Q842" i="12"/>
  <c r="E766" i="12"/>
  <c r="Q770" i="12"/>
  <c r="R816" i="12"/>
  <c r="R840" i="12"/>
  <c r="E763" i="12"/>
  <c r="F901" i="12"/>
  <c r="Q863" i="12"/>
  <c r="R851" i="12"/>
  <c r="G861" i="12"/>
  <c r="Q894" i="12"/>
  <c r="E859" i="12"/>
  <c r="F768" i="12"/>
  <c r="E793" i="12"/>
  <c r="E840" i="12"/>
  <c r="F786" i="12"/>
  <c r="G4114" i="12"/>
  <c r="R847" i="12"/>
  <c r="E851" i="12"/>
  <c r="F4104" i="12"/>
  <c r="R801" i="12"/>
  <c r="E819" i="12"/>
  <c r="F752" i="12"/>
  <c r="G823" i="12"/>
  <c r="E801" i="12"/>
  <c r="G782" i="12"/>
  <c r="G826" i="12"/>
  <c r="F771" i="12"/>
  <c r="G798" i="12"/>
  <c r="F793" i="12"/>
  <c r="G873" i="12"/>
  <c r="G809" i="12"/>
  <c r="Q833" i="12"/>
  <c r="E811" i="12"/>
  <c r="F823" i="12"/>
  <c r="F847" i="12"/>
  <c r="F902" i="12"/>
  <c r="G842" i="12"/>
  <c r="R902" i="12"/>
  <c r="G770" i="12"/>
  <c r="Q816" i="12"/>
  <c r="R4631" i="12"/>
  <c r="F827" i="12"/>
  <c r="G771" i="12"/>
  <c r="E826" i="12"/>
  <c r="F817" i="12"/>
  <c r="Q830" i="12"/>
  <c r="R856" i="12"/>
  <c r="Q769" i="12"/>
  <c r="R798" i="12"/>
  <c r="F903" i="12"/>
  <c r="G794" i="12"/>
  <c r="Q892" i="12"/>
  <c r="G793" i="12"/>
  <c r="Q800" i="12"/>
  <c r="G781" i="12"/>
  <c r="R809" i="12"/>
  <c r="E912" i="12"/>
  <c r="E4631" i="12"/>
  <c r="E847" i="12"/>
  <c r="F895" i="12"/>
  <c r="Q911" i="12"/>
  <c r="R905" i="12"/>
  <c r="Q874" i="12"/>
  <c r="R859" i="12"/>
  <c r="E823" i="12"/>
  <c r="Q809" i="12"/>
  <c r="E902" i="12"/>
  <c r="F842" i="12"/>
  <c r="Q840" i="12"/>
  <c r="R786" i="12"/>
  <c r="E901" i="12"/>
  <c r="Q866" i="12"/>
  <c r="R819" i="12"/>
  <c r="F861" i="12"/>
  <c r="G894" i="12"/>
  <c r="R903" i="12"/>
  <c r="F910" i="12"/>
  <c r="G836" i="12"/>
  <c r="E798" i="12"/>
  <c r="R883" i="12"/>
  <c r="E786" i="12"/>
  <c r="Q4114" i="12"/>
  <c r="E800" i="12"/>
  <c r="F912" i="12"/>
  <c r="Q890" i="12"/>
  <c r="G847" i="12"/>
  <c r="Q895" i="12"/>
  <c r="G845" i="12"/>
  <c r="Q763" i="12"/>
  <c r="R901" i="12"/>
  <c r="F848" i="12"/>
  <c r="G854" i="12"/>
  <c r="G911" i="12"/>
  <c r="Q905" i="12"/>
  <c r="E832" i="12"/>
  <c r="Q859" i="12"/>
  <c r="R768" i="12"/>
  <c r="R792" i="12"/>
  <c r="F770" i="12"/>
  <c r="G816" i="12"/>
  <c r="G4104" i="12"/>
  <c r="F899" i="12"/>
  <c r="G839" i="12"/>
  <c r="R890" i="12"/>
  <c r="E817" i="12"/>
  <c r="R766" i="12"/>
  <c r="E768" i="12"/>
  <c r="G769" i="12"/>
  <c r="Q798" i="12"/>
  <c r="Q847" i="12"/>
  <c r="R895" i="12"/>
  <c r="R845" i="12"/>
  <c r="E794" i="12"/>
  <c r="F892" i="12"/>
  <c r="E883" i="12"/>
  <c r="F872" i="12"/>
  <c r="R826" i="12"/>
  <c r="E858" i="12"/>
  <c r="F845" i="12"/>
  <c r="E848" i="12"/>
  <c r="F854" i="12"/>
  <c r="E892" i="12"/>
  <c r="F911" i="12"/>
  <c r="G905" i="12"/>
  <c r="F887" i="12"/>
  <c r="R910" i="12"/>
  <c r="E842" i="12"/>
  <c r="G811" i="12"/>
  <c r="R800" i="12"/>
  <c r="E913" i="12"/>
  <c r="G866" i="12"/>
  <c r="Q819" i="12"/>
  <c r="G910" i="12"/>
  <c r="G830" i="12"/>
  <c r="Q856" i="12"/>
  <c r="E910" i="12"/>
  <c r="F836" i="12"/>
  <c r="Q845" i="12"/>
  <c r="E903" i="12"/>
  <c r="F794" i="12"/>
  <c r="G892" i="12"/>
  <c r="G883" i="12"/>
  <c r="Q872" i="12"/>
  <c r="Q902" i="12"/>
  <c r="R842" i="12"/>
  <c r="Q848" i="12"/>
  <c r="G792" i="12"/>
  <c r="Q782" i="12"/>
  <c r="Q826" i="12"/>
  <c r="R817" i="12"/>
  <c r="R861" i="12"/>
  <c r="E854" i="12"/>
  <c r="R833" i="12"/>
  <c r="G859" i="12"/>
  <c r="Q768" i="12"/>
  <c r="G872" i="12"/>
  <c r="G863" i="12"/>
  <c r="Q851" i="12"/>
  <c r="E899" i="12"/>
  <c r="F839" i="12"/>
  <c r="E861" i="12"/>
  <c r="F894" i="12"/>
  <c r="Q766" i="12"/>
  <c r="R887" i="12"/>
  <c r="G801" i="12"/>
  <c r="Q883" i="12"/>
  <c r="R872" i="12"/>
  <c r="R4114" i="12"/>
  <c r="Q852" i="12"/>
  <c r="F852" i="12"/>
  <c r="E852" i="12"/>
  <c r="R821" i="12"/>
  <c r="Q821" i="12"/>
  <c r="R781" i="12"/>
  <c r="G821" i="12"/>
  <c r="Q781" i="12"/>
  <c r="F781" i="12"/>
  <c r="F821" i="12"/>
  <c r="E781" i="12"/>
  <c r="F884" i="12"/>
  <c r="F882" i="12"/>
  <c r="F834" i="12"/>
  <c r="R852" i="12"/>
  <c r="E821" i="12"/>
  <c r="F857" i="12"/>
  <c r="Q843" i="12"/>
  <c r="E882" i="12"/>
  <c r="G857" i="12"/>
  <c r="E834" i="12"/>
  <c r="R882" i="12"/>
  <c r="R857" i="12"/>
  <c r="G868" i="12"/>
  <c r="R834" i="12"/>
  <c r="R884" i="12"/>
  <c r="Q834" i="12"/>
  <c r="Q884" i="12"/>
  <c r="Q882" i="12"/>
  <c r="Q857" i="12"/>
  <c r="G834" i="12"/>
  <c r="G884" i="12"/>
  <c r="E857" i="12"/>
  <c r="E835" i="12"/>
  <c r="G882" i="12"/>
  <c r="E884" i="12"/>
  <c r="Q835" i="12"/>
  <c r="Q785" i="12"/>
  <c r="G846" i="12"/>
  <c r="F896" i="12"/>
  <c r="Q765" i="12"/>
  <c r="E828" i="12"/>
  <c r="Q815" i="12"/>
  <c r="G862" i="12"/>
  <c r="G831" i="12"/>
  <c r="E785" i="12"/>
  <c r="E862" i="12"/>
  <c r="R785" i="12"/>
  <c r="G843" i="12"/>
  <c r="F838" i="12"/>
  <c r="E765" i="12"/>
  <c r="Q791" i="12"/>
  <c r="R896" i="12"/>
  <c r="G825" i="12"/>
  <c r="F904" i="12"/>
  <c r="E904" i="12"/>
  <c r="Q750" i="12"/>
  <c r="G780" i="12"/>
  <c r="F750" i="12"/>
  <c r="R904" i="12"/>
  <c r="Q876" i="12"/>
  <c r="R780" i="12"/>
  <c r="G815" i="12"/>
  <c r="R818" i="12"/>
  <c r="Q868" i="12"/>
  <c r="G855" i="12"/>
  <c r="F846" i="12"/>
  <c r="R831" i="12"/>
  <c r="R825" i="12"/>
  <c r="Q862" i="12"/>
  <c r="E750" i="12"/>
  <c r="G876" i="12"/>
  <c r="F818" i="12"/>
  <c r="E818" i="12"/>
  <c r="R813" i="12"/>
  <c r="Q855" i="12"/>
  <c r="G785" i="12"/>
  <c r="F843" i="12"/>
  <c r="R791" i="12"/>
  <c r="Q904" i="12"/>
  <c r="R750" i="12"/>
  <c r="E780" i="12"/>
  <c r="G835" i="12"/>
  <c r="F871" i="12"/>
  <c r="E871" i="12"/>
  <c r="Q828" i="12"/>
  <c r="G765" i="12"/>
  <c r="R888" i="12"/>
  <c r="F780" i="12"/>
  <c r="R876" i="12"/>
  <c r="R855" i="12"/>
  <c r="R871" i="12"/>
  <c r="F862" i="12"/>
  <c r="F831" i="12"/>
  <c r="E831" i="12"/>
  <c r="E813" i="12"/>
  <c r="G888" i="12"/>
  <c r="R846" i="12"/>
  <c r="F868" i="12"/>
  <c r="R835" i="12"/>
  <c r="Q813" i="12"/>
  <c r="Q846" i="12"/>
  <c r="G904" i="12"/>
  <c r="R828" i="12"/>
  <c r="F825" i="12"/>
  <c r="E825" i="12"/>
  <c r="G791" i="12"/>
  <c r="G896" i="12"/>
  <c r="Q896" i="12"/>
  <c r="R862" i="12"/>
  <c r="Q818" i="12"/>
  <c r="E896" i="12"/>
  <c r="Q888" i="12"/>
  <c r="F815" i="12"/>
  <c r="E815" i="12"/>
  <c r="F813" i="12"/>
  <c r="G838" i="12"/>
  <c r="Q780" i="12"/>
  <c r="F785" i="12"/>
  <c r="R838" i="12"/>
  <c r="Q871" i="12"/>
  <c r="E846" i="12"/>
  <c r="G813" i="12"/>
  <c r="E888" i="12"/>
  <c r="F791" i="12"/>
  <c r="E791" i="12"/>
  <c r="F828" i="12"/>
  <c r="G750" i="12"/>
  <c r="F765" i="12"/>
  <c r="R765" i="12"/>
  <c r="R868" i="12"/>
  <c r="Q831" i="12"/>
  <c r="E868" i="12"/>
  <c r="G818" i="12"/>
  <c r="E838" i="12"/>
  <c r="F876" i="12"/>
  <c r="E876" i="12"/>
  <c r="G828" i="12"/>
  <c r="F888" i="12"/>
  <c r="R843" i="12"/>
  <c r="Q838" i="12"/>
  <c r="Q825" i="12"/>
  <c r="R815" i="12"/>
  <c r="G871" i="12"/>
  <c r="E843" i="12"/>
  <c r="F835" i="12"/>
  <c r="R949" i="12"/>
  <c r="E946" i="12"/>
  <c r="R962" i="12"/>
  <c r="F935" i="12"/>
  <c r="G995" i="12"/>
  <c r="E939" i="12"/>
  <c r="R955" i="12"/>
  <c r="R984" i="12"/>
  <c r="F1013" i="12"/>
  <c r="G934" i="12"/>
  <c r="F995" i="12"/>
  <c r="R996" i="12"/>
  <c r="R951" i="12"/>
  <c r="E955" i="12"/>
  <c r="Q1007" i="12"/>
  <c r="Q931" i="12"/>
  <c r="Q946" i="12"/>
  <c r="E935" i="12"/>
  <c r="E958" i="12"/>
  <c r="G942" i="12"/>
  <c r="G1005" i="12"/>
  <c r="G941" i="12"/>
  <c r="F941" i="12"/>
  <c r="G944" i="12"/>
  <c r="G927" i="12"/>
  <c r="Q1013" i="12"/>
  <c r="Q995" i="12"/>
  <c r="Q1009" i="12"/>
  <c r="E997" i="12"/>
  <c r="R930" i="12"/>
  <c r="E972" i="12"/>
  <c r="Q986" i="12"/>
  <c r="Q996" i="12"/>
  <c r="Q951" i="12"/>
  <c r="F1007" i="12"/>
  <c r="G951" i="12"/>
  <c r="E965" i="12"/>
  <c r="R1005" i="12"/>
  <c r="R941" i="12"/>
  <c r="Q960" i="12"/>
  <c r="F1001" i="12"/>
  <c r="F1005" i="12"/>
  <c r="G1013" i="12"/>
  <c r="Q949" i="12"/>
  <c r="E1005" i="12"/>
  <c r="Q997" i="12"/>
  <c r="F997" i="12"/>
  <c r="G984" i="12"/>
  <c r="Q927" i="12"/>
  <c r="G965" i="12"/>
  <c r="G945" i="12"/>
  <c r="F943" i="12"/>
  <c r="F962" i="12"/>
  <c r="R940" i="12"/>
  <c r="E960" i="12"/>
  <c r="E991" i="12"/>
  <c r="G960" i="12"/>
  <c r="G940" i="12"/>
  <c r="G949" i="12"/>
  <c r="Q993" i="12"/>
  <c r="R972" i="12"/>
  <c r="R995" i="12"/>
  <c r="G991" i="12"/>
  <c r="G946" i="12"/>
  <c r="R927" i="12"/>
  <c r="E993" i="12"/>
  <c r="F972" i="12"/>
  <c r="E934" i="12"/>
  <c r="F945" i="12"/>
  <c r="Q957" i="12"/>
  <c r="R970" i="12"/>
  <c r="E962" i="12"/>
  <c r="F991" i="12"/>
  <c r="Q940" i="12"/>
  <c r="E930" i="12"/>
  <c r="E996" i="12"/>
  <c r="E951" i="12"/>
  <c r="F937" i="12"/>
  <c r="G967" i="12"/>
  <c r="G997" i="12"/>
  <c r="R939" i="12"/>
  <c r="E940" i="12"/>
  <c r="E927" i="12"/>
  <c r="G957" i="12"/>
  <c r="G972" i="12"/>
  <c r="Q965" i="12"/>
  <c r="Q943" i="12"/>
  <c r="Q929" i="12"/>
  <c r="G929" i="12"/>
  <c r="F930" i="12"/>
  <c r="G986" i="12"/>
  <c r="F986" i="12"/>
  <c r="G996" i="12"/>
  <c r="F996" i="12"/>
  <c r="R931" i="12"/>
  <c r="Q1001" i="12"/>
  <c r="Q1005" i="12"/>
  <c r="R934" i="12"/>
  <c r="F942" i="12"/>
  <c r="E1001" i="12"/>
  <c r="Q958" i="12"/>
  <c r="F931" i="12"/>
  <c r="E967" i="12"/>
  <c r="F934" i="12"/>
  <c r="Q945" i="12"/>
  <c r="F1009" i="12"/>
  <c r="R986" i="12"/>
  <c r="R958" i="12"/>
  <c r="E943" i="12"/>
  <c r="R942" i="12"/>
  <c r="Q970" i="12"/>
  <c r="R1001" i="12"/>
  <c r="E957" i="12"/>
  <c r="F970" i="12"/>
  <c r="F940" i="12"/>
  <c r="G928" i="12"/>
  <c r="F944" i="12"/>
  <c r="Q972" i="12"/>
  <c r="R935" i="12"/>
  <c r="G935" i="12"/>
  <c r="R943" i="12"/>
  <c r="R929" i="12"/>
  <c r="F955" i="12"/>
  <c r="R960" i="12"/>
  <c r="G930" i="12"/>
  <c r="G1007" i="12"/>
  <c r="E945" i="12"/>
  <c r="R944" i="12"/>
  <c r="F957" i="12"/>
  <c r="G970" i="12"/>
  <c r="Q937" i="12"/>
  <c r="R967" i="12"/>
  <c r="R997" i="12"/>
  <c r="E931" i="12"/>
  <c r="F946" i="12"/>
  <c r="F967" i="12"/>
  <c r="Q934" i="12"/>
  <c r="E949" i="12"/>
  <c r="F984" i="12"/>
  <c r="F951" i="12"/>
  <c r="G993" i="12"/>
  <c r="R945" i="12"/>
  <c r="G1009" i="12"/>
  <c r="R993" i="12"/>
  <c r="G955" i="12"/>
  <c r="F929" i="12"/>
  <c r="E929" i="12"/>
  <c r="F965" i="12"/>
  <c r="R946" i="12"/>
  <c r="R937" i="12"/>
  <c r="E986" i="12"/>
  <c r="F958" i="12"/>
  <c r="E984" i="12"/>
  <c r="G1001" i="12"/>
  <c r="Q941" i="12"/>
  <c r="R991" i="12"/>
  <c r="E942" i="12"/>
  <c r="G962" i="12"/>
  <c r="Q928" i="12"/>
  <c r="R965" i="12"/>
  <c r="Q962" i="12"/>
  <c r="F993" i="12"/>
  <c r="Q930" i="12"/>
  <c r="E941" i="12"/>
  <c r="F928" i="12"/>
  <c r="E1013" i="12"/>
  <c r="Q991" i="12"/>
  <c r="Q935" i="12"/>
  <c r="F927" i="12"/>
  <c r="E1009" i="12"/>
  <c r="G958" i="12"/>
  <c r="Q942" i="12"/>
  <c r="R928" i="12"/>
  <c r="E995" i="12"/>
  <c r="E970" i="12"/>
  <c r="F949" i="12"/>
  <c r="E937" i="12"/>
  <c r="E944" i="12"/>
  <c r="R1007" i="12"/>
  <c r="E928" i="12"/>
  <c r="G939" i="12"/>
  <c r="Q955" i="12"/>
  <c r="Q984" i="12"/>
  <c r="Q939" i="12"/>
  <c r="F939" i="12"/>
  <c r="F960" i="12"/>
  <c r="R957" i="12"/>
  <c r="G943" i="12"/>
  <c r="E1007" i="12"/>
  <c r="Q944" i="12"/>
  <c r="G931" i="12"/>
  <c r="G937" i="12"/>
  <c r="Q967" i="12"/>
  <c r="R1013" i="12"/>
  <c r="R1009" i="12"/>
  <c r="F1951" i="12"/>
  <c r="R1512" i="12"/>
  <c r="R2250" i="12"/>
  <c r="E1951" i="12"/>
  <c r="F2251" i="12"/>
  <c r="G2250" i="12"/>
  <c r="G2251" i="12"/>
  <c r="Q1951" i="12"/>
  <c r="R2249" i="12"/>
  <c r="R5676" i="12"/>
  <c r="Q2249" i="12"/>
  <c r="E5665" i="12"/>
  <c r="F5665" i="12"/>
  <c r="Q5665" i="12"/>
  <c r="Q5676" i="12"/>
  <c r="R3039" i="12"/>
  <c r="E2747" i="12"/>
  <c r="E2249" i="12"/>
  <c r="E1512" i="12"/>
  <c r="F2250" i="12"/>
  <c r="F1512" i="12"/>
  <c r="G2249" i="12"/>
  <c r="G3394" i="12"/>
  <c r="Q3039" i="12"/>
  <c r="R3394" i="12"/>
  <c r="Q3394" i="12"/>
  <c r="E3394" i="12"/>
  <c r="E3039" i="12"/>
  <c r="F5676" i="12"/>
  <c r="G1512" i="12"/>
  <c r="G1951" i="12"/>
  <c r="Q2251" i="12"/>
  <c r="R1951" i="12"/>
  <c r="R2747" i="12"/>
  <c r="E2251" i="12"/>
  <c r="F3039" i="12"/>
  <c r="F2249" i="12"/>
  <c r="G3039" i="12"/>
  <c r="G5665" i="12"/>
  <c r="Q2747" i="12"/>
  <c r="E5676" i="12"/>
  <c r="Q1512" i="12"/>
  <c r="Q2250" i="12"/>
  <c r="R5665" i="12"/>
  <c r="R2251" i="12"/>
  <c r="E2250" i="12"/>
  <c r="F2747" i="12"/>
  <c r="F3394" i="12"/>
  <c r="G2747" i="12"/>
  <c r="G5676" i="12"/>
  <c r="F3757" i="12"/>
  <c r="E1944" i="12"/>
  <c r="E5468" i="12"/>
  <c r="E1196" i="12"/>
  <c r="E864" i="12"/>
  <c r="E1501" i="12"/>
  <c r="E5366" i="12"/>
  <c r="E5333" i="12"/>
  <c r="E3072" i="12"/>
  <c r="E3167" i="12"/>
  <c r="E2014" i="12"/>
  <c r="E5885" i="12"/>
  <c r="E2788" i="12"/>
  <c r="E1145" i="12"/>
  <c r="E3270" i="12"/>
  <c r="E5585" i="12"/>
  <c r="E1081" i="12"/>
  <c r="E3215" i="12"/>
  <c r="E747" i="12"/>
  <c r="E1338" i="12"/>
  <c r="E2045" i="12"/>
  <c r="E5495" i="12"/>
  <c r="E2781" i="12"/>
  <c r="E3324" i="12"/>
  <c r="E744" i="12"/>
  <c r="E1337" i="12"/>
  <c r="E1685" i="12"/>
  <c r="E2468" i="12"/>
  <c r="E448" i="12"/>
  <c r="E2469" i="12"/>
  <c r="F5592" i="12"/>
  <c r="E3953" i="12"/>
  <c r="E2532" i="12"/>
  <c r="E2551" i="12"/>
  <c r="F3297" i="12"/>
  <c r="E712" i="12"/>
  <c r="E3578" i="12"/>
  <c r="E1701" i="12"/>
  <c r="E3201" i="12"/>
  <c r="E1452" i="12"/>
  <c r="E3697" i="12"/>
  <c r="F2996" i="12"/>
  <c r="F1660" i="12"/>
  <c r="E219" i="12"/>
  <c r="E3593" i="12"/>
  <c r="E5385" i="12"/>
  <c r="E3005" i="12"/>
  <c r="E1319" i="12"/>
  <c r="E3902" i="12"/>
  <c r="E975" i="12"/>
  <c r="E5355" i="12"/>
  <c r="E2830" i="12"/>
  <c r="E1920" i="12"/>
  <c r="E3781" i="12"/>
  <c r="E915" i="12"/>
  <c r="E1274" i="12"/>
  <c r="E2032" i="12"/>
  <c r="E5486" i="12"/>
  <c r="E5531" i="12"/>
  <c r="E762" i="12"/>
  <c r="E5416" i="12"/>
  <c r="E5551" i="12"/>
  <c r="E1912" i="12"/>
  <c r="E3386" i="12"/>
  <c r="E2839" i="12"/>
  <c r="E3514" i="12"/>
  <c r="E1502" i="12"/>
  <c r="E5507" i="12"/>
  <c r="E2528" i="12"/>
  <c r="E5509" i="12"/>
  <c r="E3430" i="12"/>
  <c r="E2966" i="12"/>
  <c r="E2222" i="12"/>
  <c r="E3526" i="12"/>
  <c r="E2484" i="12"/>
  <c r="E1417" i="12"/>
  <c r="F5463" i="12"/>
  <c r="E2097" i="12"/>
  <c r="E2190" i="12"/>
  <c r="E2482" i="12"/>
  <c r="E2634" i="12"/>
  <c r="E3835" i="12"/>
  <c r="F1884" i="12"/>
  <c r="E1445" i="12"/>
  <c r="E3789" i="12"/>
  <c r="F1190" i="12"/>
  <c r="E2165" i="12"/>
  <c r="F1601" i="12"/>
  <c r="E2562" i="12"/>
  <c r="E2388" i="12"/>
  <c r="E721" i="12"/>
  <c r="E5329" i="12"/>
  <c r="E803" i="12"/>
  <c r="E3309" i="12"/>
  <c r="E3754" i="12"/>
  <c r="E2889" i="12"/>
  <c r="E932" i="12"/>
  <c r="E2571" i="12"/>
  <c r="E3260" i="12"/>
  <c r="E5752" i="12"/>
  <c r="E1566" i="12"/>
  <c r="E711" i="12"/>
  <c r="E2355" i="12"/>
  <c r="E983" i="12"/>
  <c r="E5870" i="12"/>
  <c r="E3076" i="12"/>
  <c r="E841" i="12"/>
  <c r="E1530" i="12"/>
  <c r="E3047" i="12"/>
  <c r="E3308" i="12"/>
  <c r="E3089" i="12"/>
  <c r="E5536" i="12"/>
  <c r="E806" i="12"/>
  <c r="E1573" i="12"/>
  <c r="E3080" i="12"/>
  <c r="E3407" i="12"/>
  <c r="E3959" i="12"/>
  <c r="E2292" i="12"/>
  <c r="E685" i="12"/>
  <c r="F3429" i="12"/>
  <c r="E2596" i="12"/>
  <c r="E1623" i="12"/>
  <c r="E3580" i="12"/>
  <c r="E2341" i="12"/>
  <c r="F3445" i="12"/>
  <c r="E917" i="12"/>
  <c r="E2300" i="12"/>
  <c r="F5462" i="12"/>
  <c r="E1547" i="12"/>
  <c r="F1354" i="12"/>
  <c r="E1194" i="12"/>
  <c r="E1816" i="12"/>
  <c r="E3765" i="12"/>
  <c r="E5534" i="12"/>
  <c r="E3191" i="12"/>
  <c r="E3463" i="12"/>
  <c r="E5500" i="12"/>
  <c r="E2954" i="12"/>
  <c r="E853" i="12"/>
  <c r="E5437" i="12"/>
  <c r="E2909" i="12"/>
  <c r="E3432" i="12"/>
  <c r="E3101" i="12"/>
  <c r="E3254" i="12"/>
  <c r="E1562" i="12"/>
  <c r="E3779" i="12"/>
  <c r="E3095" i="12"/>
  <c r="E968" i="12"/>
  <c r="E2742" i="12"/>
  <c r="E1246" i="12"/>
  <c r="E1164" i="12"/>
  <c r="E3212" i="12"/>
  <c r="E3060" i="12"/>
  <c r="E5654" i="12"/>
  <c r="E933" i="12"/>
  <c r="E2740" i="12"/>
  <c r="E3046" i="12"/>
  <c r="E1307" i="12"/>
  <c r="E3702" i="12"/>
  <c r="E2367" i="12"/>
  <c r="E1694" i="12"/>
  <c r="F1543" i="12"/>
  <c r="E3984" i="12"/>
  <c r="E1803" i="12"/>
  <c r="E3893" i="12"/>
  <c r="E1785" i="12"/>
  <c r="F1926" i="12"/>
  <c r="E1662" i="12"/>
  <c r="E2654" i="12"/>
  <c r="F2877" i="12"/>
  <c r="E1579" i="12"/>
  <c r="E5528" i="12"/>
  <c r="E2048" i="12"/>
  <c r="E1969" i="12"/>
  <c r="E1024" i="12"/>
  <c r="E1412" i="12"/>
  <c r="E2996" i="12"/>
  <c r="E1913" i="12"/>
  <c r="E3503" i="12"/>
  <c r="E677" i="12"/>
  <c r="E5656" i="12"/>
  <c r="E5462" i="12"/>
  <c r="E2752" i="12"/>
  <c r="E5641" i="12"/>
  <c r="E3562" i="12"/>
  <c r="E2887" i="12"/>
  <c r="E1915" i="12"/>
  <c r="E2334" i="12"/>
  <c r="E2823" i="12"/>
  <c r="E2854" i="12"/>
  <c r="E5643" i="12"/>
  <c r="E5890" i="12"/>
  <c r="E2886" i="12"/>
  <c r="E3135" i="12"/>
  <c r="E3666" i="12"/>
  <c r="E1723" i="12"/>
  <c r="E737" i="12"/>
  <c r="F1157" i="12"/>
  <c r="F3324" i="12"/>
  <c r="E3594" i="12"/>
  <c r="E3119" i="12"/>
  <c r="F4928" i="12"/>
  <c r="E3844" i="12"/>
  <c r="E14" i="12"/>
  <c r="E3498" i="12"/>
  <c r="E1589" i="12"/>
  <c r="E3793" i="12"/>
  <c r="F1871" i="12"/>
  <c r="R5756" i="12"/>
  <c r="R3910" i="12"/>
  <c r="R3569" i="12"/>
  <c r="R1112" i="12"/>
  <c r="R1454" i="12"/>
  <c r="R987" i="12"/>
  <c r="R2246" i="12"/>
  <c r="R3189" i="12"/>
  <c r="R1589" i="12"/>
  <c r="R3714" i="12"/>
  <c r="R5635" i="12"/>
  <c r="R5390" i="12"/>
  <c r="R3553" i="12"/>
  <c r="R3543" i="12"/>
  <c r="R923" i="12"/>
  <c r="R3346" i="12"/>
  <c r="R3435" i="12"/>
  <c r="R1391" i="12"/>
  <c r="R3124" i="12"/>
  <c r="R5714" i="12"/>
  <c r="R1299" i="12"/>
  <c r="R1890" i="12"/>
  <c r="R5755" i="12"/>
  <c r="R1113" i="12"/>
  <c r="R5622" i="12"/>
  <c r="R1446" i="12"/>
  <c r="R5719" i="12"/>
  <c r="R3527" i="12"/>
  <c r="R5621" i="12"/>
  <c r="R3713" i="12"/>
  <c r="R2456" i="12"/>
  <c r="R3116" i="12"/>
  <c r="R2105" i="12"/>
  <c r="R1101" i="12"/>
  <c r="R696" i="12"/>
  <c r="R1401" i="12"/>
  <c r="R1955" i="12"/>
  <c r="R4323" i="12"/>
  <c r="R3122" i="12"/>
  <c r="R2192" i="12"/>
  <c r="R3941" i="12"/>
  <c r="R5618" i="12"/>
  <c r="R713" i="12"/>
  <c r="R1471" i="12"/>
  <c r="R1093" i="12"/>
  <c r="R2076" i="12"/>
  <c r="R1380" i="12"/>
  <c r="R1456" i="12"/>
  <c r="R5454" i="12"/>
  <c r="R5615" i="12"/>
  <c r="R3837" i="12"/>
  <c r="R3105" i="12"/>
  <c r="R3294" i="12"/>
  <c r="R3945" i="12"/>
  <c r="R1117" i="12"/>
  <c r="R1460" i="12"/>
  <c r="R1379" i="12"/>
  <c r="R680" i="12"/>
  <c r="R2662" i="12"/>
  <c r="R2276" i="12"/>
  <c r="R3111" i="12"/>
  <c r="R2102" i="12"/>
  <c r="R741" i="12"/>
  <c r="R707" i="12"/>
  <c r="R5698" i="12"/>
  <c r="R1496" i="12"/>
  <c r="R4103" i="12"/>
  <c r="R3121" i="12"/>
  <c r="R1825" i="12"/>
  <c r="R3744" i="12"/>
  <c r="R3185" i="12"/>
  <c r="R1582" i="12"/>
  <c r="R783" i="12"/>
  <c r="R1086" i="12"/>
  <c r="R1523" i="12"/>
  <c r="R1370" i="12"/>
  <c r="R1266" i="12"/>
  <c r="R1538" i="12"/>
  <c r="R3178" i="12"/>
  <c r="R2194" i="12"/>
  <c r="R1732" i="12"/>
  <c r="R1733" i="12"/>
  <c r="R2467" i="12"/>
  <c r="R2170" i="12"/>
  <c r="R2172" i="12"/>
  <c r="R2191" i="12"/>
  <c r="R2560" i="12"/>
  <c r="R3712" i="12"/>
  <c r="R1692" i="12"/>
  <c r="R1766" i="12"/>
  <c r="R1627" i="12"/>
  <c r="R1841" i="12"/>
  <c r="R2416" i="12"/>
  <c r="R2177" i="12"/>
  <c r="R2550" i="12"/>
  <c r="R2331" i="12"/>
  <c r="R2663" i="12"/>
  <c r="R2285" i="12"/>
  <c r="R1809" i="12"/>
  <c r="R1734" i="12"/>
  <c r="R2176" i="12"/>
  <c r="R2453" i="12"/>
  <c r="R2289" i="12"/>
  <c r="R2301" i="12"/>
  <c r="R2583" i="12"/>
  <c r="R3645" i="12"/>
  <c r="R4161" i="12"/>
  <c r="R1789" i="12"/>
  <c r="R1651" i="12"/>
  <c r="R1813" i="12"/>
  <c r="R2322" i="12"/>
  <c r="R2369" i="12"/>
  <c r="R2114" i="12"/>
  <c r="R2464" i="12"/>
  <c r="R2646" i="12"/>
  <c r="R3659" i="12"/>
  <c r="R3824" i="12"/>
  <c r="R3258" i="12"/>
  <c r="R1655" i="12"/>
  <c r="R1680" i="12"/>
  <c r="R2286" i="12"/>
  <c r="R2487" i="12"/>
  <c r="R2262" i="12"/>
  <c r="R2402" i="12"/>
  <c r="R2270" i="12"/>
  <c r="R2680" i="12"/>
  <c r="R3862" i="12"/>
  <c r="R3649" i="12"/>
  <c r="R3513" i="12"/>
  <c r="R1679" i="12"/>
  <c r="R1630" i="12"/>
  <c r="R2259" i="12"/>
  <c r="R2161" i="12"/>
  <c r="R2107" i="12"/>
  <c r="R2449" i="12"/>
  <c r="R2624" i="12"/>
  <c r="R5633" i="12"/>
  <c r="R1748" i="12"/>
  <c r="R1760" i="12"/>
  <c r="R2203" i="12"/>
  <c r="R2327" i="12"/>
  <c r="R2201" i="12"/>
  <c r="R2215" i="12"/>
  <c r="R2659" i="12"/>
  <c r="R3852" i="12"/>
  <c r="R3879" i="12"/>
  <c r="R3889" i="12"/>
  <c r="R2452" i="12"/>
  <c r="R3656" i="12"/>
  <c r="R3734" i="12"/>
  <c r="R3982" i="12"/>
  <c r="R1599" i="12"/>
  <c r="R3577" i="12"/>
  <c r="R2348" i="12"/>
  <c r="R2260" i="12"/>
  <c r="R3832" i="12"/>
  <c r="R3598" i="12"/>
  <c r="R3975" i="12"/>
  <c r="R2556" i="12"/>
  <c r="R1643" i="12"/>
  <c r="R2090" i="12"/>
  <c r="R3123" i="12"/>
  <c r="R2683" i="12"/>
  <c r="R3818" i="12"/>
  <c r="R3806" i="12"/>
  <c r="R3986" i="12"/>
  <c r="R3555" i="12"/>
  <c r="R3580" i="12"/>
  <c r="R2223" i="12"/>
  <c r="R2522" i="12"/>
  <c r="R2232" i="12"/>
  <c r="R3184" i="12"/>
  <c r="R2376" i="12"/>
  <c r="R3629" i="12"/>
  <c r="R3772" i="12"/>
  <c r="R3739" i="12"/>
  <c r="R1828" i="12"/>
  <c r="R2600" i="12"/>
  <c r="R1724" i="12"/>
  <c r="R3550" i="12"/>
  <c r="R2202" i="12"/>
  <c r="R3873" i="12"/>
  <c r="R3601" i="12"/>
  <c r="R3946" i="12"/>
  <c r="R2595" i="12"/>
  <c r="R2108" i="12"/>
  <c r="R2094" i="12"/>
  <c r="R3979" i="12"/>
  <c r="R1605" i="12"/>
  <c r="R3922" i="12"/>
  <c r="R2423" i="12"/>
  <c r="R3866" i="12"/>
  <c r="R3775" i="12"/>
  <c r="R3783" i="12"/>
  <c r="R2129" i="12"/>
  <c r="R2579" i="12"/>
  <c r="R1683" i="12"/>
  <c r="R1750" i="12"/>
  <c r="R3700" i="12"/>
  <c r="R3816" i="12"/>
  <c r="R3613" i="12"/>
  <c r="R3931" i="12"/>
  <c r="R3735" i="12"/>
  <c r="R2379" i="12"/>
  <c r="R3514" i="12"/>
  <c r="R2517" i="12"/>
  <c r="R1836" i="12"/>
  <c r="R3955" i="12"/>
  <c r="R2527" i="12"/>
  <c r="R5651" i="12"/>
  <c r="R1340" i="12"/>
  <c r="R3418" i="12"/>
  <c r="R2528" i="12"/>
  <c r="R1701" i="12"/>
  <c r="R3759" i="12"/>
  <c r="R1618" i="12"/>
  <c r="R1365" i="12"/>
  <c r="R1994" i="12"/>
  <c r="R1350" i="12"/>
  <c r="R1979" i="12"/>
  <c r="R2815" i="12"/>
  <c r="R5549" i="12"/>
  <c r="R1965" i="12"/>
  <c r="R3896" i="12"/>
  <c r="R2494" i="12"/>
  <c r="R5647" i="12"/>
  <c r="R1338" i="12"/>
  <c r="R3365" i="12"/>
  <c r="R1798" i="12"/>
  <c r="R2933" i="12"/>
  <c r="R3897" i="12"/>
  <c r="R2520" i="12"/>
  <c r="R5648" i="12"/>
  <c r="R1282" i="12"/>
  <c r="R3416" i="12"/>
  <c r="R1690" i="12"/>
  <c r="R5537" i="12"/>
  <c r="R5559" i="12"/>
  <c r="R2834" i="12"/>
  <c r="R5473" i="12"/>
  <c r="R2917" i="12"/>
  <c r="R2099" i="12"/>
  <c r="R3556" i="12"/>
  <c r="R5654" i="12"/>
  <c r="R1580" i="12"/>
  <c r="R1315" i="12"/>
  <c r="R5336" i="12"/>
  <c r="R2967" i="12"/>
  <c r="R5573" i="12"/>
  <c r="R3021" i="12"/>
  <c r="R2912" i="12"/>
  <c r="R3628" i="12"/>
  <c r="R2391" i="12"/>
  <c r="R3498" i="12"/>
  <c r="R1334" i="12"/>
  <c r="R2986" i="12"/>
  <c r="R1354" i="12"/>
  <c r="R2929" i="12"/>
  <c r="R2873" i="12"/>
  <c r="R3044" i="12"/>
  <c r="R1995" i="12"/>
  <c r="R3051" i="12"/>
  <c r="R3525" i="12"/>
  <c r="R3347" i="12"/>
  <c r="R5599" i="12"/>
  <c r="R1421" i="12"/>
  <c r="R1342" i="12"/>
  <c r="R2359" i="12"/>
  <c r="R1220" i="12"/>
  <c r="R2879" i="12"/>
  <c r="R2996" i="12"/>
  <c r="R2909" i="12"/>
  <c r="R3260" i="12"/>
  <c r="R1004" i="12"/>
  <c r="R2938" i="12"/>
  <c r="R1413" i="12"/>
  <c r="R2939" i="12"/>
  <c r="R663" i="12"/>
  <c r="R5565" i="12"/>
  <c r="R5686" i="12"/>
  <c r="R2696" i="12"/>
  <c r="R2007" i="12"/>
  <c r="R1935" i="12"/>
  <c r="R2867" i="12"/>
  <c r="R1230" i="12"/>
  <c r="R4587" i="12"/>
  <c r="R3069" i="12"/>
  <c r="R5503" i="12"/>
  <c r="R2748" i="12"/>
  <c r="R5736" i="12"/>
  <c r="R2765" i="12"/>
  <c r="R5351" i="12"/>
  <c r="R1970" i="12"/>
  <c r="R2502" i="12"/>
  <c r="R2794" i="12"/>
  <c r="R3145" i="12"/>
  <c r="R1262" i="12"/>
  <c r="R2841" i="12"/>
  <c r="R1527" i="12"/>
  <c r="R5889" i="12"/>
  <c r="R3777" i="12"/>
  <c r="R1414" i="12"/>
  <c r="R5411" i="12"/>
  <c r="R3079" i="12"/>
  <c r="R3437" i="12"/>
  <c r="R2830" i="12"/>
  <c r="R5713" i="12"/>
  <c r="R1647" i="12"/>
  <c r="R2927" i="12"/>
  <c r="R1996" i="12"/>
  <c r="R5744" i="12"/>
  <c r="R5688" i="12"/>
  <c r="R4159" i="12"/>
  <c r="R1533" i="12"/>
  <c r="R3384" i="12"/>
  <c r="R3529" i="12"/>
  <c r="R1525" i="12"/>
  <c r="R5221" i="12"/>
  <c r="R2955" i="12"/>
  <c r="R5543" i="12"/>
  <c r="R2749" i="12"/>
  <c r="R5671" i="12"/>
  <c r="R3280" i="12"/>
  <c r="R5376" i="12"/>
  <c r="R2029" i="12"/>
  <c r="R3355" i="12"/>
  <c r="R2801" i="12"/>
  <c r="R3058" i="12"/>
  <c r="R703" i="12"/>
  <c r="R2978" i="12"/>
  <c r="R3256" i="12"/>
  <c r="R5225" i="12"/>
  <c r="R1326" i="12"/>
  <c r="R1889" i="12"/>
  <c r="R1466" i="12"/>
  <c r="R668" i="12"/>
  <c r="R1072" i="12"/>
  <c r="R3196" i="12"/>
  <c r="R1434" i="12"/>
  <c r="R3165" i="12"/>
  <c r="R3943" i="12"/>
  <c r="R3265" i="12"/>
  <c r="R3251" i="12"/>
  <c r="R917" i="12"/>
  <c r="R1091" i="12"/>
  <c r="R5320" i="12"/>
  <c r="R3188" i="12"/>
  <c r="R1445" i="12"/>
  <c r="R1961" i="12"/>
  <c r="R3180" i="12"/>
  <c r="R1704" i="12"/>
  <c r="R1707" i="12"/>
  <c r="R3226" i="12"/>
  <c r="R1986" i="12"/>
  <c r="R740" i="12"/>
  <c r="R1078" i="12"/>
  <c r="R3938" i="12"/>
  <c r="R5359" i="12"/>
  <c r="R14" i="12"/>
  <c r="R1395" i="12"/>
  <c r="R3133" i="12"/>
  <c r="R3711" i="12"/>
  <c r="R3565" i="12"/>
  <c r="R3344" i="12"/>
  <c r="R5741" i="12"/>
  <c r="R1181" i="12"/>
  <c r="R684" i="12"/>
  <c r="R1373" i="12"/>
  <c r="R5718" i="12"/>
  <c r="R4900" i="12"/>
  <c r="R5639" i="12"/>
  <c r="R1360" i="12"/>
  <c r="R1887" i="12"/>
  <c r="R3239" i="12"/>
  <c r="R3157" i="12"/>
  <c r="R715" i="12"/>
  <c r="R5493" i="12"/>
  <c r="R1407" i="12"/>
  <c r="R2064" i="12"/>
  <c r="R5563" i="12"/>
  <c r="R3131" i="12"/>
  <c r="R3940" i="12"/>
  <c r="R5617" i="12"/>
  <c r="R1111" i="12"/>
  <c r="R1462" i="12"/>
  <c r="R5673" i="12"/>
  <c r="R2243" i="12"/>
  <c r="R1386" i="12"/>
  <c r="R1546" i="12"/>
  <c r="R3773" i="12"/>
  <c r="R3537" i="12"/>
  <c r="R3339" i="12"/>
  <c r="R2320" i="12"/>
  <c r="R745" i="12"/>
  <c r="R688" i="12"/>
  <c r="R5704" i="12"/>
  <c r="R2063" i="12"/>
  <c r="R4586" i="12"/>
  <c r="R3279" i="12"/>
  <c r="R2283" i="12"/>
  <c r="R3909" i="12"/>
  <c r="R3106" i="12"/>
  <c r="R1118" i="12"/>
  <c r="R1452" i="12"/>
  <c r="R976" i="12"/>
  <c r="R2245" i="12"/>
  <c r="R1377" i="12"/>
  <c r="R1498" i="12"/>
  <c r="R2844" i="12"/>
  <c r="R3127" i="12"/>
  <c r="R2451" i="12"/>
  <c r="R1768" i="12"/>
  <c r="R1657" i="12"/>
  <c r="R2476" i="12"/>
  <c r="R2519" i="12"/>
  <c r="R2548" i="12"/>
  <c r="R2137" i="12"/>
  <c r="R2617" i="12"/>
  <c r="R3704" i="12"/>
  <c r="R3241" i="12"/>
  <c r="R1767" i="12"/>
  <c r="R1808" i="12"/>
  <c r="R1847" i="12"/>
  <c r="R2428" i="12"/>
  <c r="R2167" i="12"/>
  <c r="R2505" i="12"/>
  <c r="R2315" i="12"/>
  <c r="R2676" i="12"/>
  <c r="R2587" i="12"/>
  <c r="R1649" i="12"/>
  <c r="R1675" i="12"/>
  <c r="R2181" i="12"/>
  <c r="R2418" i="12"/>
  <c r="R2409" i="12"/>
  <c r="R2207" i="12"/>
  <c r="R2620" i="12"/>
  <c r="R3638" i="12"/>
  <c r="R3014" i="12"/>
  <c r="R1786" i="12"/>
  <c r="R1805" i="12"/>
  <c r="R1850" i="12"/>
  <c r="R2392" i="12"/>
  <c r="R2544" i="12"/>
  <c r="R2124" i="12"/>
  <c r="R2112" i="12"/>
  <c r="R2668" i="12"/>
  <c r="R3721" i="12"/>
  <c r="R3724" i="12"/>
  <c r="R3244" i="12"/>
  <c r="R1742" i="12"/>
  <c r="R1721" i="12"/>
  <c r="R2321" i="12"/>
  <c r="R2296" i="12"/>
  <c r="R2426" i="12"/>
  <c r="R2178" i="12"/>
  <c r="R2581" i="12"/>
  <c r="R2688" i="12"/>
  <c r="R3864" i="12"/>
  <c r="R4607" i="12"/>
  <c r="R1653" i="12"/>
  <c r="R1802" i="12"/>
  <c r="R1756" i="12"/>
  <c r="R2479" i="12"/>
  <c r="R2554" i="12"/>
  <c r="R2316" i="12"/>
  <c r="R2419" i="12"/>
  <c r="R2651" i="12"/>
  <c r="R2115" i="12"/>
  <c r="R1669" i="12"/>
  <c r="R1779" i="12"/>
  <c r="R2478" i="12"/>
  <c r="R2446" i="12"/>
  <c r="R2126" i="12"/>
  <c r="R2427" i="12"/>
  <c r="R2628" i="12"/>
  <c r="R3809" i="12"/>
  <c r="R3878" i="12"/>
  <c r="R5720" i="12"/>
  <c r="R2660" i="12"/>
  <c r="R3663" i="12"/>
  <c r="R3774" i="12"/>
  <c r="R3985" i="12"/>
  <c r="R1604" i="12"/>
  <c r="R2110" i="12"/>
  <c r="R2237" i="12"/>
  <c r="R2549" i="12"/>
  <c r="R3875" i="12"/>
  <c r="R3997" i="12"/>
  <c r="R3506" i="12"/>
  <c r="R3573" i="12"/>
  <c r="R2347" i="12"/>
  <c r="R1673" i="12"/>
  <c r="R3751" i="12"/>
  <c r="R3799" i="12"/>
  <c r="R3626" i="12"/>
  <c r="R3967" i="12"/>
  <c r="R2377" i="12"/>
  <c r="R2226" i="12"/>
  <c r="R5447" i="12"/>
  <c r="R2512" i="12"/>
  <c r="R2772" i="12"/>
  <c r="R3139" i="12"/>
  <c r="R2353" i="12"/>
  <c r="R3785" i="12"/>
  <c r="R3594" i="12"/>
  <c r="R3764" i="12"/>
  <c r="R2592" i="12"/>
  <c r="R2378" i="12"/>
  <c r="R2097" i="12"/>
  <c r="R3687" i="12"/>
  <c r="R2443" i="12"/>
  <c r="R3605" i="12"/>
  <c r="R3752" i="12"/>
  <c r="R3932" i="12"/>
  <c r="R2057" i="12"/>
  <c r="R1614" i="12"/>
  <c r="R2196" i="12"/>
  <c r="R1874" i="12"/>
  <c r="R3246" i="12"/>
  <c r="R3350" i="12"/>
  <c r="R2138" i="12"/>
  <c r="R3868" i="12"/>
  <c r="R3596" i="12"/>
  <c r="R3640" i="12"/>
  <c r="R3608" i="12"/>
  <c r="R2603" i="12"/>
  <c r="R2085" i="12"/>
  <c r="R1718" i="12"/>
  <c r="R3665" i="12"/>
  <c r="R3639" i="12"/>
  <c r="R3634" i="12"/>
  <c r="R3993" i="12"/>
  <c r="R2578" i="12"/>
  <c r="R1594" i="12"/>
  <c r="R3551" i="12"/>
  <c r="R2481" i="12"/>
  <c r="R1688" i="12"/>
  <c r="R1830" i="12"/>
  <c r="R3971" i="12"/>
  <c r="R3235" i="12"/>
  <c r="R5722" i="12"/>
  <c r="R1312" i="12"/>
  <c r="R2360" i="12"/>
  <c r="R2872" i="12"/>
  <c r="R3844" i="12"/>
  <c r="R1757" i="12"/>
  <c r="R3690" i="12"/>
  <c r="R1277" i="12"/>
  <c r="R2814" i="12"/>
  <c r="R1322" i="12"/>
  <c r="R5672" i="12"/>
  <c r="R2995" i="12"/>
  <c r="R2023" i="12"/>
  <c r="R5578" i="12"/>
  <c r="R3994" i="12"/>
  <c r="R2604" i="12"/>
  <c r="R5598" i="12"/>
  <c r="R1310" i="12"/>
  <c r="R3566" i="12"/>
  <c r="R2357" i="12"/>
  <c r="R2781" i="12"/>
  <c r="R2149" i="12"/>
  <c r="R2645" i="12"/>
  <c r="R5624" i="12"/>
  <c r="R1341" i="12"/>
  <c r="R3682" i="12"/>
  <c r="R2355" i="12"/>
  <c r="R2936" i="12"/>
  <c r="R3040" i="12"/>
  <c r="R3097" i="12"/>
  <c r="R2963" i="12"/>
  <c r="R5529" i="12"/>
  <c r="R3516" i="12"/>
  <c r="R3518" i="12"/>
  <c r="R1300" i="12"/>
  <c r="R1923" i="12"/>
  <c r="R1292" i="12"/>
  <c r="R3369" i="12"/>
  <c r="R5511" i="12"/>
  <c r="R2795" i="12"/>
  <c r="R2807" i="12"/>
  <c r="R5576" i="12"/>
  <c r="R3679" i="12"/>
  <c r="R2307" i="12"/>
  <c r="R1738" i="12"/>
  <c r="R1280" i="12"/>
  <c r="R3223" i="12"/>
  <c r="R3361" i="12"/>
  <c r="R2932" i="12"/>
  <c r="R2784" i="12"/>
  <c r="R2809" i="12"/>
  <c r="R2906" i="12"/>
  <c r="R5582" i="12"/>
  <c r="R3576" i="12"/>
  <c r="R2380" i="12"/>
  <c r="R3354" i="12"/>
  <c r="R5360" i="12"/>
  <c r="R5723" i="12"/>
  <c r="R3768" i="12"/>
  <c r="R5560" i="12"/>
  <c r="R2882" i="12"/>
  <c r="R2900" i="12"/>
  <c r="R2910" i="12"/>
  <c r="R1231" i="12"/>
  <c r="R2865" i="12"/>
  <c r="R2968" i="12"/>
  <c r="R4339" i="12"/>
  <c r="R2821" i="12"/>
  <c r="R3082" i="12"/>
  <c r="R5514" i="12"/>
  <c r="R5737" i="12"/>
  <c r="R2697" i="12"/>
  <c r="R5335" i="12"/>
  <c r="R3886" i="12"/>
  <c r="R2878" i="12"/>
  <c r="R2804" i="12"/>
  <c r="R2924" i="12"/>
  <c r="R2977" i="12"/>
  <c r="R5506" i="12"/>
  <c r="R5879" i="12"/>
  <c r="R2776" i="12"/>
  <c r="R5408" i="12"/>
  <c r="R2332" i="12"/>
  <c r="R3204" i="12"/>
  <c r="R2894" i="12"/>
  <c r="R2805" i="12"/>
  <c r="R746" i="12"/>
  <c r="R3001" i="12"/>
  <c r="R3168" i="12"/>
  <c r="R5897" i="12"/>
  <c r="R2071" i="12"/>
  <c r="R2699" i="12"/>
  <c r="R3468" i="12"/>
  <c r="R2272" i="12"/>
  <c r="R3419" i="12"/>
  <c r="R15" i="12"/>
  <c r="R1744" i="12"/>
  <c r="R2947" i="12"/>
  <c r="R5566" i="12"/>
  <c r="R5497" i="12"/>
  <c r="R2779" i="12"/>
  <c r="R5464" i="12"/>
  <c r="R1926" i="12"/>
  <c r="R3549" i="12"/>
  <c r="R2791" i="12"/>
  <c r="R3054" i="12"/>
  <c r="R3060" i="12"/>
  <c r="R3089" i="12"/>
  <c r="R5507" i="12"/>
  <c r="R5495" i="12"/>
  <c r="R5882" i="12"/>
  <c r="R5874" i="12"/>
  <c r="R5424" i="12"/>
  <c r="R2334" i="12"/>
  <c r="R5373" i="12"/>
  <c r="R2827" i="12"/>
  <c r="R2839" i="12"/>
  <c r="R747" i="12"/>
  <c r="R2943" i="12"/>
  <c r="R5382" i="12"/>
  <c r="R1499" i="12"/>
  <c r="R3036" i="12"/>
  <c r="R2857" i="12"/>
  <c r="R3780" i="12"/>
  <c r="R2020" i="12"/>
  <c r="R3148" i="12"/>
  <c r="R1720" i="12"/>
  <c r="R1633" i="12"/>
  <c r="R1893" i="12"/>
  <c r="R1470" i="12"/>
  <c r="R5753" i="12"/>
  <c r="R1146" i="12"/>
  <c r="R3405" i="12"/>
  <c r="R679" i="12"/>
  <c r="R1431" i="12"/>
  <c r="R3969" i="12"/>
  <c r="R3870" i="12"/>
  <c r="R5456" i="12"/>
  <c r="R1695" i="12"/>
  <c r="R952" i="12"/>
  <c r="R2247" i="12"/>
  <c r="R5696" i="12"/>
  <c r="R1845" i="12"/>
  <c r="R3015" i="12"/>
  <c r="R3129" i="12"/>
  <c r="R2585" i="12"/>
  <c r="R2279" i="12"/>
  <c r="R3337" i="12"/>
  <c r="R1553" i="12"/>
  <c r="R735" i="12"/>
  <c r="R720" i="12"/>
  <c r="R1441" i="12"/>
  <c r="R1403" i="12"/>
  <c r="R1419" i="12"/>
  <c r="R3190" i="12"/>
  <c r="R1590" i="12"/>
  <c r="R3715" i="12"/>
  <c r="R5734" i="12"/>
  <c r="R3155" i="12"/>
  <c r="R3732" i="12"/>
  <c r="R1043" i="12"/>
  <c r="R1271" i="12"/>
  <c r="R5694" i="12"/>
  <c r="R3504" i="12"/>
  <c r="R969" i="12"/>
  <c r="R3253" i="12"/>
  <c r="R1812" i="12"/>
  <c r="R1264" i="12"/>
  <c r="R1891" i="12"/>
  <c r="R674" i="12"/>
  <c r="R1474" i="12"/>
  <c r="R1000" i="12"/>
  <c r="R5754" i="12"/>
  <c r="R5717" i="12"/>
  <c r="R5707" i="12"/>
  <c r="R1392" i="12"/>
  <c r="R4165" i="12"/>
  <c r="R1329" i="12"/>
  <c r="R1853" i="12"/>
  <c r="R1475" i="12"/>
  <c r="R3218" i="12"/>
  <c r="R722" i="12"/>
  <c r="R2851" i="12"/>
  <c r="R1443" i="12"/>
  <c r="R2175" i="12"/>
  <c r="R3871" i="12"/>
  <c r="R3965" i="12"/>
  <c r="R3227" i="12"/>
  <c r="R5746" i="12"/>
  <c r="R3327" i="12"/>
  <c r="R5327" i="12"/>
  <c r="R1369" i="12"/>
  <c r="R5706" i="12"/>
  <c r="R5223" i="12"/>
  <c r="R3220" i="12"/>
  <c r="R4922" i="12"/>
  <c r="R1366" i="12"/>
  <c r="R1854" i="12"/>
  <c r="R1465" i="12"/>
  <c r="R3433" i="12"/>
  <c r="R1038" i="12"/>
  <c r="R5526" i="12"/>
  <c r="R1433" i="12"/>
  <c r="R2818" i="12"/>
  <c r="R5634" i="12"/>
  <c r="R3642" i="12"/>
  <c r="R3911" i="12"/>
  <c r="R1773" i="12"/>
  <c r="R1659" i="12"/>
  <c r="R2500" i="12"/>
  <c r="R2491" i="12"/>
  <c r="R2437" i="12"/>
  <c r="R2455" i="12"/>
  <c r="R2629" i="12"/>
  <c r="R3821" i="12"/>
  <c r="R3179" i="12"/>
  <c r="R1761" i="12"/>
  <c r="R1787" i="12"/>
  <c r="R2305" i="12"/>
  <c r="R2539" i="12"/>
  <c r="R2422" i="12"/>
  <c r="R2574" i="12"/>
  <c r="R1429" i="12"/>
  <c r="R1716" i="12"/>
  <c r="R1794" i="12"/>
  <c r="R1623" i="12"/>
  <c r="R2397" i="12"/>
  <c r="R2111" i="12"/>
  <c r="R2485" i="12"/>
  <c r="R2210" i="12"/>
  <c r="R2644" i="12"/>
  <c r="R3621" i="12"/>
  <c r="R3314" i="12"/>
  <c r="R1792" i="12"/>
  <c r="R1654" i="12"/>
  <c r="R2337" i="12"/>
  <c r="R2483" i="12"/>
  <c r="R2529" i="12"/>
  <c r="R2330" i="12"/>
  <c r="R2363" i="12"/>
  <c r="R2679" i="12"/>
  <c r="R3861" i="12"/>
  <c r="R3762" i="12"/>
  <c r="R3315" i="12"/>
  <c r="R1726" i="12"/>
  <c r="R1640" i="12"/>
  <c r="R2134" i="12"/>
  <c r="R2200" i="12"/>
  <c r="R2136" i="12"/>
  <c r="R2127" i="12"/>
  <c r="R2657" i="12"/>
  <c r="R3786" i="12"/>
  <c r="R3877" i="12"/>
  <c r="R3404" i="12"/>
  <c r="R1715" i="12"/>
  <c r="R1667" i="12"/>
  <c r="R1826" i="12"/>
  <c r="R2187" i="12"/>
  <c r="R2408" i="12"/>
  <c r="R2448" i="12"/>
  <c r="R2166" i="12"/>
  <c r="R2671" i="12"/>
  <c r="R2133" i="12"/>
  <c r="R1811" i="12"/>
  <c r="R1782" i="12"/>
  <c r="R2254" i="12"/>
  <c r="R2462" i="12"/>
  <c r="R2340" i="12"/>
  <c r="R2400" i="12"/>
  <c r="R2614" i="12"/>
  <c r="R3842" i="12"/>
  <c r="R3874" i="12"/>
  <c r="R1631" i="12"/>
  <c r="R3676" i="12"/>
  <c r="R3803" i="12"/>
  <c r="R3651" i="12"/>
  <c r="R3928" i="12"/>
  <c r="R2323" i="12"/>
  <c r="R2268" i="12"/>
  <c r="R5443" i="12"/>
  <c r="R2411" i="12"/>
  <c r="R3728" i="12"/>
  <c r="R3795" i="12"/>
  <c r="R3983" i="12"/>
  <c r="R2058" i="12"/>
  <c r="R3578" i="12"/>
  <c r="R2197" i="12"/>
  <c r="R1736" i="12"/>
  <c r="R3827" i="12"/>
  <c r="R3678" i="12"/>
  <c r="R3893" i="12"/>
  <c r="R3923" i="12"/>
  <c r="R1831" i="12"/>
  <c r="R3703" i="12"/>
  <c r="R3561" i="12"/>
  <c r="R2171" i="12"/>
  <c r="R5478" i="12"/>
  <c r="R3357" i="12"/>
  <c r="R2541" i="12"/>
  <c r="R3876" i="12"/>
  <c r="R3600" i="12"/>
  <c r="R3960" i="12"/>
  <c r="R2594" i="12"/>
  <c r="R1612" i="12"/>
  <c r="R2066" i="12"/>
  <c r="R3953" i="12"/>
  <c r="R2664" i="12"/>
  <c r="R3625" i="12"/>
  <c r="R3702" i="12"/>
  <c r="R3959" i="12"/>
  <c r="R3526" i="12"/>
  <c r="R1685" i="12"/>
  <c r="R2288" i="12"/>
  <c r="R2499" i="12"/>
  <c r="R678" i="12"/>
  <c r="R3135" i="12"/>
  <c r="R2533" i="12"/>
  <c r="R3815" i="12"/>
  <c r="R3602" i="12"/>
  <c r="R3970" i="12"/>
  <c r="R3915" i="12"/>
  <c r="R2151" i="12"/>
  <c r="R2092" i="12"/>
  <c r="R2407" i="12"/>
  <c r="R3603" i="12"/>
  <c r="R3650" i="12"/>
  <c r="R3674" i="12"/>
  <c r="R2148" i="12"/>
  <c r="R2601" i="12"/>
  <c r="R1725" i="12"/>
  <c r="R3716" i="12"/>
  <c r="R2650" i="12"/>
  <c r="R2610" i="12"/>
  <c r="R2263" i="12"/>
  <c r="R2607" i="12"/>
  <c r="R3356" i="12"/>
  <c r="R1524" i="12"/>
  <c r="R1288" i="12"/>
  <c r="R3694" i="12"/>
  <c r="R3071" i="12"/>
  <c r="R2439" i="12"/>
  <c r="R2612" i="12"/>
  <c r="R1279" i="12"/>
  <c r="R3248" i="12"/>
  <c r="R1324" i="12"/>
  <c r="R2931" i="12"/>
  <c r="R3144" i="12"/>
  <c r="R2833" i="12"/>
  <c r="R3411" i="12"/>
  <c r="R3052" i="12"/>
  <c r="R2599" i="12"/>
  <c r="R3954" i="12"/>
  <c r="R5626" i="12"/>
  <c r="R5365" i="12"/>
  <c r="R1287" i="12"/>
  <c r="R2241" i="12"/>
  <c r="R1221" i="12"/>
  <c r="R3918" i="12"/>
  <c r="R3963" i="12"/>
  <c r="R3138" i="12"/>
  <c r="R5329" i="12"/>
  <c r="R1313" i="12"/>
  <c r="R2256" i="12"/>
  <c r="R1249" i="12"/>
  <c r="R2881" i="12"/>
  <c r="R3075" i="12"/>
  <c r="R3030" i="12"/>
  <c r="R2401" i="12"/>
  <c r="R3934" i="12"/>
  <c r="R2609" i="12"/>
  <c r="R1276" i="12"/>
  <c r="R2155" i="12"/>
  <c r="R1351" i="12"/>
  <c r="R1254" i="12"/>
  <c r="R2797" i="12"/>
  <c r="R5368" i="12"/>
  <c r="R3049" i="12"/>
  <c r="R3952" i="12"/>
  <c r="R2508" i="12"/>
  <c r="R5649" i="12"/>
  <c r="R1339" i="12"/>
  <c r="R3484" i="12"/>
  <c r="R1799" i="12"/>
  <c r="R2934" i="12"/>
  <c r="R2832" i="12"/>
  <c r="R5516" i="12"/>
  <c r="R5441" i="12"/>
  <c r="R3055" i="12"/>
  <c r="R2229" i="12"/>
  <c r="R697" i="12"/>
  <c r="R5655" i="12"/>
  <c r="R1548" i="12"/>
  <c r="R1290" i="12"/>
  <c r="R1485" i="12"/>
  <c r="R2976" i="12"/>
  <c r="R3043" i="12"/>
  <c r="R2803" i="12"/>
  <c r="R3024" i="12"/>
  <c r="R2626" i="12"/>
  <c r="R5515" i="12"/>
  <c r="R3408" i="12"/>
  <c r="R3018" i="12"/>
  <c r="R3010" i="12"/>
  <c r="R5546" i="12"/>
  <c r="R2703" i="12"/>
  <c r="R2382" i="12"/>
  <c r="R2775" i="12"/>
  <c r="R5422" i="12"/>
  <c r="R2501" i="12"/>
  <c r="R2793" i="12"/>
  <c r="R2823" i="12"/>
  <c r="R916" i="12"/>
  <c r="R2869" i="12"/>
  <c r="R953" i="12"/>
  <c r="R2720" i="12"/>
  <c r="R5642" i="12"/>
  <c r="R1425" i="12"/>
  <c r="R5410" i="12"/>
  <c r="R5875" i="12"/>
  <c r="R1337" i="12"/>
  <c r="R2899" i="12"/>
  <c r="R2920" i="12"/>
  <c r="R728" i="12"/>
  <c r="R3008" i="12"/>
  <c r="R3078" i="12"/>
  <c r="R4230" i="12"/>
  <c r="R5440" i="12"/>
  <c r="R5894" i="12"/>
  <c r="R1504" i="12"/>
  <c r="R3392" i="12"/>
  <c r="R2988" i="12"/>
  <c r="R2962" i="12"/>
  <c r="R1440" i="12"/>
  <c r="R3066" i="12"/>
  <c r="R5510" i="12"/>
  <c r="R3412" i="12"/>
  <c r="R5661" i="12"/>
  <c r="R2738" i="12"/>
  <c r="R5465" i="12"/>
  <c r="R2037" i="12"/>
  <c r="R3791" i="12"/>
  <c r="R3064" i="12"/>
  <c r="R3295" i="12"/>
  <c r="R1451" i="12"/>
  <c r="R2925" i="12"/>
  <c r="R2819" i="12"/>
  <c r="R2750" i="12"/>
  <c r="R3778" i="12"/>
  <c r="R2727" i="12"/>
  <c r="R5428" i="12"/>
  <c r="R3149" i="12"/>
  <c r="R1344" i="12"/>
  <c r="R3037" i="12"/>
  <c r="R2812" i="12"/>
  <c r="R2159" i="12"/>
  <c r="R2843" i="12"/>
  <c r="R5474" i="12"/>
  <c r="R1316" i="12"/>
  <c r="R1528" i="12"/>
  <c r="R2471" i="12"/>
  <c r="R2140" i="12"/>
  <c r="R5481" i="12"/>
  <c r="R1458" i="12"/>
  <c r="R1179" i="12"/>
  <c r="R5590" i="12"/>
  <c r="R5716" i="12"/>
  <c r="R1435" i="12"/>
  <c r="R5727" i="12"/>
  <c r="R1327" i="12"/>
  <c r="R1855" i="12"/>
  <c r="R1467" i="12"/>
  <c r="R1478" i="12"/>
  <c r="R1073" i="12"/>
  <c r="R5619" i="12"/>
  <c r="R1402" i="12"/>
  <c r="R5638" i="12"/>
  <c r="R3423" i="12"/>
  <c r="R3177" i="12"/>
  <c r="R3748" i="12"/>
  <c r="R2142" i="12"/>
  <c r="R3115" i="12"/>
  <c r="R2104" i="12"/>
  <c r="R704" i="12"/>
  <c r="R691" i="12"/>
  <c r="R1442" i="12"/>
  <c r="R1922" i="12"/>
  <c r="R4163" i="12"/>
  <c r="R3169" i="12"/>
  <c r="R2128" i="12"/>
  <c r="R3956" i="12"/>
  <c r="R5612" i="12"/>
  <c r="R718" i="12"/>
  <c r="R1453" i="12"/>
  <c r="R1151" i="12"/>
  <c r="R1963" i="12"/>
  <c r="R5692" i="12"/>
  <c r="R1404" i="12"/>
  <c r="R2242" i="12"/>
  <c r="R5614" i="12"/>
  <c r="R1886" i="12"/>
  <c r="R2130" i="12"/>
  <c r="R3108" i="12"/>
  <c r="R3428" i="12"/>
  <c r="R727" i="12"/>
  <c r="R1156" i="12"/>
  <c r="R694" i="12"/>
  <c r="R1265" i="12"/>
  <c r="R391" i="12"/>
  <c r="R1396" i="12"/>
  <c r="R1765" i="12"/>
  <c r="R1363" i="12"/>
  <c r="R1857" i="12"/>
  <c r="R675" i="12"/>
  <c r="R1461" i="12"/>
  <c r="R1132" i="12"/>
  <c r="R5750" i="12"/>
  <c r="R5711" i="12"/>
  <c r="R3436" i="12"/>
  <c r="R3710" i="12"/>
  <c r="R3176" i="12"/>
  <c r="R1110" i="12"/>
  <c r="R695" i="12"/>
  <c r="R1082" i="12"/>
  <c r="R1522" i="12"/>
  <c r="R1385" i="12"/>
  <c r="R920" i="12"/>
  <c r="R1521" i="12"/>
  <c r="R3222" i="12"/>
  <c r="R1730" i="12"/>
  <c r="R700" i="12"/>
  <c r="R1858" i="12"/>
  <c r="R1469" i="12"/>
  <c r="R1476" i="12"/>
  <c r="R1067" i="12"/>
  <c r="R5751" i="12"/>
  <c r="R5705" i="12"/>
  <c r="R3505" i="12"/>
  <c r="R5721" i="12"/>
  <c r="R1409" i="12"/>
  <c r="R1735" i="12"/>
  <c r="R1625" i="12"/>
  <c r="R1864" i="12"/>
  <c r="R2442" i="12"/>
  <c r="R2534" i="12"/>
  <c r="R2121" i="12"/>
  <c r="R2163" i="12"/>
  <c r="R2661" i="12"/>
  <c r="R3858" i="12"/>
  <c r="R5623" i="12"/>
  <c r="R1801" i="12"/>
  <c r="R1796" i="12"/>
  <c r="R2374" i="12"/>
  <c r="R2399" i="12"/>
  <c r="R2299" i="12"/>
  <c r="R2182" i="12"/>
  <c r="R2647" i="12"/>
  <c r="R5455" i="12"/>
  <c r="R1784" i="12"/>
  <c r="R1804" i="12"/>
  <c r="R1842" i="12"/>
  <c r="R2266" i="12"/>
  <c r="R2218" i="12"/>
  <c r="R2206" i="12"/>
  <c r="R2403" i="12"/>
  <c r="R2665" i="12"/>
  <c r="R3624" i="12"/>
  <c r="R3128" i="12"/>
  <c r="R1702" i="12"/>
  <c r="R1723" i="12"/>
  <c r="R2367" i="12"/>
  <c r="R2292" i="12"/>
  <c r="R2484" i="12"/>
  <c r="R2468" i="12"/>
  <c r="R2577" i="12"/>
  <c r="R2687" i="12"/>
  <c r="R3819" i="12"/>
  <c r="R3666" i="12"/>
  <c r="R2450" i="12"/>
  <c r="R1637" i="12"/>
  <c r="R1629" i="12"/>
  <c r="R2553" i="12"/>
  <c r="R2122" i="12"/>
  <c r="R2209" i="12"/>
  <c r="R2431" i="12"/>
  <c r="R2690" i="12"/>
  <c r="R3755" i="12"/>
  <c r="R3677" i="12"/>
  <c r="R3174" i="12"/>
  <c r="R1745" i="12"/>
  <c r="R1697" i="12"/>
  <c r="R2389" i="12"/>
  <c r="R2113" i="12"/>
  <c r="R2267" i="12"/>
  <c r="R2492" i="12"/>
  <c r="R2563" i="12"/>
  <c r="R2681" i="12"/>
  <c r="R3658" i="12"/>
  <c r="R1672" i="12"/>
  <c r="R1635" i="12"/>
  <c r="R2511" i="12"/>
  <c r="R2329" i="12"/>
  <c r="R2543" i="12"/>
  <c r="R2447" i="12"/>
  <c r="R2625" i="12"/>
  <c r="R3654" i="12"/>
  <c r="R3701" i="12"/>
  <c r="R1709" i="12"/>
  <c r="R3823" i="12"/>
  <c r="R3718" i="12"/>
  <c r="R3841" i="12"/>
  <c r="R3926" i="12"/>
  <c r="R3675" i="12"/>
  <c r="R3202" i="12"/>
  <c r="R1393" i="12"/>
  <c r="R2674" i="12"/>
  <c r="R3611" i="12"/>
  <c r="R3655" i="12"/>
  <c r="R3907" i="12"/>
  <c r="R2086" i="12"/>
  <c r="R3684" i="12"/>
  <c r="R2231" i="12"/>
  <c r="R2373" i="12"/>
  <c r="R3814" i="12"/>
  <c r="R3790" i="12"/>
  <c r="R3859" i="12"/>
  <c r="R1642" i="12"/>
  <c r="R2632" i="12"/>
  <c r="R1682" i="12"/>
  <c r="R3523" i="12"/>
  <c r="R2482" i="12"/>
  <c r="R3586" i="12"/>
  <c r="R5656" i="12"/>
  <c r="R2410" i="12"/>
  <c r="R3811" i="12"/>
  <c r="R3756" i="12"/>
  <c r="R3962" i="12"/>
  <c r="R1598" i="12"/>
  <c r="R1613" i="12"/>
  <c r="R2221" i="12"/>
  <c r="R1624" i="12"/>
  <c r="R2691" i="12"/>
  <c r="R3834" i="12"/>
  <c r="R3726" i="12"/>
  <c r="R3908" i="12"/>
  <c r="R1676" i="12"/>
  <c r="R3582" i="12"/>
  <c r="R2238" i="12"/>
  <c r="R2480" i="12"/>
  <c r="R3517" i="12"/>
  <c r="R5625" i="12"/>
  <c r="R2295" i="12"/>
  <c r="R3884" i="12"/>
  <c r="R3810" i="12"/>
  <c r="R3978" i="12"/>
  <c r="R2073" i="12"/>
  <c r="R2109" i="12"/>
  <c r="R2235" i="12"/>
  <c r="R2460" i="12"/>
  <c r="R3671" i="12"/>
  <c r="R3597" i="12"/>
  <c r="R3604" i="12"/>
  <c r="R3914" i="12"/>
  <c r="R2654" i="12"/>
  <c r="R2069" i="12"/>
  <c r="R3797" i="12"/>
  <c r="R3972" i="12"/>
  <c r="R2060" i="12"/>
  <c r="R5479" i="12"/>
  <c r="R1595" i="12"/>
  <c r="R3152" i="12"/>
  <c r="R1645" i="12"/>
  <c r="R1347" i="12"/>
  <c r="R1514" i="12"/>
  <c r="R5558" i="12"/>
  <c r="R3766" i="12"/>
  <c r="R2515" i="12"/>
  <c r="R3776" i="12"/>
  <c r="R1307" i="12"/>
  <c r="R3407" i="12"/>
  <c r="R1770" i="12"/>
  <c r="R2876" i="12"/>
  <c r="R2896" i="12"/>
  <c r="R3027" i="12"/>
  <c r="R5391" i="12"/>
  <c r="R1607" i="12"/>
  <c r="R3247" i="12"/>
  <c r="R5653" i="12"/>
  <c r="R1536" i="12"/>
  <c r="R1345" i="12"/>
  <c r="R3968" i="12"/>
  <c r="R3067" i="12"/>
  <c r="R1684" i="12"/>
  <c r="R5610" i="12"/>
  <c r="R3358" i="12"/>
  <c r="R1500" i="12"/>
  <c r="R1289" i="12"/>
  <c r="R3903" i="12"/>
  <c r="R2820" i="12"/>
  <c r="R3042" i="12"/>
  <c r="R2901" i="12"/>
  <c r="R5520" i="12"/>
  <c r="R3753" i="12"/>
  <c r="R1872" i="12"/>
  <c r="R2611" i="12"/>
  <c r="R1359" i="12"/>
  <c r="R2861" i="12"/>
  <c r="R1323" i="12"/>
  <c r="R5684" i="12"/>
  <c r="R2782" i="12"/>
  <c r="R2892" i="12"/>
  <c r="R2025" i="12"/>
  <c r="R5579" i="12"/>
  <c r="R2072" i="12"/>
  <c r="R3172" i="12"/>
  <c r="R3234" i="12"/>
  <c r="R1311" i="12"/>
  <c r="R3591" i="12"/>
  <c r="R2240" i="12"/>
  <c r="R5531" i="12"/>
  <c r="R2788" i="12"/>
  <c r="R2989" i="12"/>
  <c r="R2811" i="12"/>
  <c r="R3199" i="12"/>
  <c r="R3796" i="12"/>
  <c r="R1592" i="12"/>
  <c r="R1356" i="12"/>
  <c r="R1940" i="12"/>
  <c r="R1349" i="12"/>
  <c r="R3397" i="12"/>
  <c r="R3532" i="12"/>
  <c r="R2796" i="12"/>
  <c r="R3022" i="12"/>
  <c r="R5577" i="12"/>
  <c r="R3567" i="12"/>
  <c r="R5574" i="12"/>
  <c r="R3065" i="12"/>
  <c r="R915" i="12"/>
  <c r="R3072" i="12"/>
  <c r="R705" i="12"/>
  <c r="R2723" i="12"/>
  <c r="R3208" i="12"/>
  <c r="R1412" i="12"/>
  <c r="R5437" i="12"/>
  <c r="R1584" i="12"/>
  <c r="R2893" i="12"/>
  <c r="R2850" i="12"/>
  <c r="R5735" i="12"/>
  <c r="R2998" i="12"/>
  <c r="R954" i="12"/>
  <c r="R5896" i="12"/>
  <c r="R1608" i="12"/>
  <c r="R2698" i="12"/>
  <c r="R1506" i="12"/>
  <c r="R3210" i="12"/>
  <c r="R3225" i="12"/>
  <c r="R5575" i="12"/>
  <c r="R5725" i="12"/>
  <c r="R1374" i="12"/>
  <c r="R2991" i="12"/>
  <c r="R1980" i="12"/>
  <c r="R5488" i="12"/>
  <c r="R5659" i="12"/>
  <c r="R254" i="12"/>
  <c r="R1563" i="12"/>
  <c r="R3453" i="12"/>
  <c r="R2783" i="12"/>
  <c r="R5366" i="12"/>
  <c r="R4920" i="12"/>
  <c r="R5539" i="12"/>
  <c r="R5542" i="12"/>
  <c r="R2719" i="12"/>
  <c r="R5679" i="12"/>
  <c r="R2739" i="12"/>
  <c r="R5353" i="12"/>
  <c r="R2035" i="12"/>
  <c r="R3137" i="12"/>
  <c r="R3096" i="12"/>
  <c r="R2919" i="12"/>
  <c r="R733" i="12"/>
  <c r="R2956" i="12"/>
  <c r="R3249" i="12"/>
  <c r="R2705" i="12"/>
  <c r="R2075" i="12"/>
  <c r="R2756" i="12"/>
  <c r="R1508" i="12"/>
  <c r="R3426" i="12"/>
  <c r="R3708" i="12"/>
  <c r="R2828" i="12"/>
  <c r="R1427" i="12"/>
  <c r="R2394" i="12"/>
  <c r="R2957" i="12"/>
  <c r="R5568" i="12"/>
  <c r="R1557" i="12"/>
  <c r="R3686" i="12"/>
  <c r="R5483" i="12"/>
  <c r="R2278" i="12"/>
  <c r="R3113" i="12"/>
  <c r="R2103" i="12"/>
  <c r="R710" i="12"/>
  <c r="R977" i="12"/>
  <c r="R1388" i="12"/>
  <c r="R1588" i="12"/>
  <c r="R1706" i="12"/>
  <c r="R1781" i="12"/>
  <c r="R3107" i="12"/>
  <c r="R1540" i="12"/>
  <c r="R717" i="12"/>
  <c r="R1189" i="12"/>
  <c r="R3406" i="12"/>
  <c r="R5328" i="12"/>
  <c r="R13" i="12"/>
  <c r="R1394" i="12"/>
  <c r="R3229" i="12"/>
  <c r="R3695" i="12"/>
  <c r="R3546" i="12"/>
  <c r="R3343" i="12"/>
  <c r="R5738" i="12"/>
  <c r="R1127" i="12"/>
  <c r="R683" i="12"/>
  <c r="R1383" i="12"/>
  <c r="R3164" i="12"/>
  <c r="R4919" i="12"/>
  <c r="R5630" i="12"/>
  <c r="R1405" i="12"/>
  <c r="R1272" i="12"/>
  <c r="R1852" i="12"/>
  <c r="R5446" i="12"/>
  <c r="R2808" i="12"/>
  <c r="R719" i="12"/>
  <c r="R2745" i="12"/>
  <c r="R1416" i="12"/>
  <c r="R1938" i="12"/>
  <c r="R5525" i="12"/>
  <c r="R3130" i="12"/>
  <c r="R2648" i="12"/>
  <c r="R2551" i="12"/>
  <c r="R5645" i="12"/>
  <c r="R1712" i="12"/>
  <c r="R708" i="12"/>
  <c r="R706" i="12"/>
  <c r="R5709" i="12"/>
  <c r="R1480" i="12"/>
  <c r="R1438" i="12"/>
  <c r="R3119" i="12"/>
  <c r="R2469" i="12"/>
  <c r="R2444" i="12"/>
  <c r="R3336" i="12"/>
  <c r="R229" i="12"/>
  <c r="R737" i="12"/>
  <c r="R1694" i="12"/>
  <c r="R685" i="12"/>
  <c r="R1417" i="12"/>
  <c r="R448" i="12"/>
  <c r="R3939" i="12"/>
  <c r="R3195" i="12"/>
  <c r="R714" i="12"/>
  <c r="R1457" i="12"/>
  <c r="R1017" i="12"/>
  <c r="R2244" i="12"/>
  <c r="R1371" i="12"/>
  <c r="R1547" i="12"/>
  <c r="R5471" i="12"/>
  <c r="R3126" i="12"/>
  <c r="R2472" i="12"/>
  <c r="R2350" i="12"/>
  <c r="R5644" i="12"/>
  <c r="R998" i="12"/>
  <c r="R1188" i="12"/>
  <c r="R3073" i="12"/>
  <c r="R1432" i="12"/>
  <c r="R1444" i="12"/>
  <c r="R661" i="12"/>
  <c r="R3118" i="12"/>
  <c r="R5702" i="12"/>
  <c r="R1722" i="12"/>
  <c r="R1670" i="12"/>
  <c r="R1881" i="12"/>
  <c r="R2436" i="12"/>
  <c r="R2545" i="12"/>
  <c r="R2463" i="12"/>
  <c r="R2412" i="12"/>
  <c r="R2675" i="12"/>
  <c r="R3817" i="12"/>
  <c r="R2068" i="12"/>
  <c r="R1710" i="12"/>
  <c r="R1749" i="12"/>
  <c r="R2372" i="12"/>
  <c r="R2518" i="12"/>
  <c r="R2123" i="12"/>
  <c r="R2393" i="12"/>
  <c r="R2667" i="12"/>
  <c r="R3120" i="12"/>
  <c r="R1731" i="12"/>
  <c r="R1708" i="12"/>
  <c r="R1921" i="12"/>
  <c r="R2521" i="12"/>
  <c r="R2214" i="12"/>
  <c r="R2162" i="12"/>
  <c r="R2189" i="12"/>
  <c r="R2678" i="12"/>
  <c r="R3840" i="12"/>
  <c r="R3230" i="12"/>
  <c r="R1752" i="12"/>
  <c r="R1743" i="12"/>
  <c r="R2258" i="12"/>
  <c r="R2489" i="12"/>
  <c r="R2314" i="12"/>
  <c r="R2325" i="12"/>
  <c r="R2655" i="12"/>
  <c r="R3683" i="12"/>
  <c r="R3895" i="12"/>
  <c r="R3805" i="12"/>
  <c r="R2271" i="12"/>
  <c r="R1717" i="12"/>
  <c r="R2217" i="12"/>
  <c r="R2208" i="12"/>
  <c r="R2165" i="12"/>
  <c r="R2281" i="12"/>
  <c r="R2590" i="12"/>
  <c r="R3794" i="12"/>
  <c r="R3697" i="12"/>
  <c r="R3198" i="12"/>
  <c r="R1737" i="12"/>
  <c r="R1656" i="12"/>
  <c r="R2212" i="12"/>
  <c r="R2297" i="12"/>
  <c r="R2536" i="12"/>
  <c r="R2220" i="12"/>
  <c r="R2588" i="12"/>
  <c r="R5200" i="12"/>
  <c r="R1696" i="12"/>
  <c r="R1662" i="12"/>
  <c r="R1636" i="12"/>
  <c r="R2474" i="12"/>
  <c r="R2507" i="12"/>
  <c r="R2300" i="12"/>
  <c r="R2653" i="12"/>
  <c r="R3845" i="12"/>
  <c r="R3789" i="12"/>
  <c r="R1859" i="12"/>
  <c r="R3798" i="12"/>
  <c r="R3825" i="12"/>
  <c r="R3738" i="12"/>
  <c r="R1641" i="12"/>
  <c r="R3917" i="12"/>
  <c r="R1591" i="12"/>
  <c r="R1700" i="12"/>
  <c r="R3618" i="12"/>
  <c r="R3614" i="12"/>
  <c r="R3839" i="12"/>
  <c r="R3987" i="12"/>
  <c r="R2216" i="12"/>
  <c r="R2188" i="12"/>
  <c r="R5457" i="12"/>
  <c r="R2425" i="12"/>
  <c r="R3881" i="12"/>
  <c r="R3615" i="12"/>
  <c r="R3623" i="12"/>
  <c r="R2150" i="12"/>
  <c r="R1883" i="12"/>
  <c r="R1689" i="12"/>
  <c r="R3691" i="12"/>
  <c r="R3219" i="12"/>
  <c r="R3500" i="12"/>
  <c r="R1275" i="12"/>
  <c r="R2627" i="12"/>
  <c r="R3725" i="12"/>
  <c r="R3843" i="12"/>
  <c r="R3984" i="12"/>
  <c r="R3492" i="12"/>
  <c r="R3579" i="12"/>
  <c r="R2173" i="12"/>
  <c r="R1665" i="12"/>
  <c r="R3637" i="12"/>
  <c r="R3631" i="12"/>
  <c r="R3667" i="12"/>
  <c r="R3990" i="12"/>
  <c r="R2597" i="12"/>
  <c r="R2269" i="12"/>
  <c r="R3507" i="12"/>
  <c r="R2328" i="12"/>
  <c r="R1583" i="12"/>
  <c r="R3141" i="12"/>
  <c r="R2589" i="12"/>
  <c r="R3609" i="12"/>
  <c r="R3706" i="12"/>
  <c r="R3912" i="12"/>
  <c r="R1602" i="12"/>
  <c r="R1616" i="12"/>
  <c r="R2230" i="12"/>
  <c r="R2224" i="12"/>
  <c r="R3705" i="12"/>
  <c r="R3851" i="12"/>
  <c r="R3976" i="12"/>
  <c r="R1597" i="12"/>
  <c r="R2152" i="12"/>
  <c r="R2061" i="12"/>
  <c r="R3936" i="12"/>
  <c r="R2087" i="12"/>
  <c r="R3606" i="12"/>
  <c r="R3758" i="12"/>
  <c r="R2709" i="12"/>
  <c r="R1301" i="12"/>
  <c r="R1956" i="12"/>
  <c r="R1319" i="12"/>
  <c r="R1537" i="12"/>
  <c r="R3905" i="12"/>
  <c r="R2434" i="12"/>
  <c r="R3233" i="12"/>
  <c r="R1284" i="12"/>
  <c r="R3382" i="12"/>
  <c r="R2239" i="12"/>
  <c r="R2831" i="12"/>
  <c r="R2787" i="12"/>
  <c r="R2970" i="12"/>
  <c r="R2973" i="12"/>
  <c r="R2849" i="12"/>
  <c r="R3495" i="12"/>
  <c r="R2070" i="12"/>
  <c r="R1330" i="12"/>
  <c r="R1621" i="12"/>
  <c r="R1317" i="12"/>
  <c r="R2006" i="12"/>
  <c r="R5553" i="12"/>
  <c r="R3496" i="12"/>
  <c r="R5477" i="12"/>
  <c r="R1274" i="12"/>
  <c r="R1964" i="12"/>
  <c r="R1348" i="12"/>
  <c r="R1954" i="12"/>
  <c r="R5548" i="12"/>
  <c r="R2887" i="12"/>
  <c r="R1246" i="12"/>
  <c r="R3047" i="12"/>
  <c r="R3812" i="12"/>
  <c r="R2495" i="12"/>
  <c r="R3589" i="12"/>
  <c r="R1336" i="12"/>
  <c r="R3261" i="12"/>
  <c r="R3267" i="12"/>
  <c r="R2855" i="12"/>
  <c r="R3531" i="12"/>
  <c r="R2895" i="12"/>
  <c r="R3438" i="12"/>
  <c r="R3053" i="12"/>
  <c r="R2153" i="12"/>
  <c r="R1835" i="12"/>
  <c r="R3142" i="12"/>
  <c r="R5435" i="12"/>
  <c r="R1422" i="12"/>
  <c r="R3693" i="12"/>
  <c r="R3094" i="12"/>
  <c r="R2792" i="12"/>
  <c r="R5517" i="12"/>
  <c r="R5518" i="12"/>
  <c r="R2139" i="12"/>
  <c r="R2100" i="12"/>
  <c r="R3585" i="12"/>
  <c r="R1362" i="12"/>
  <c r="R2157" i="12"/>
  <c r="R1321" i="12"/>
  <c r="R978" i="12"/>
  <c r="R2959" i="12"/>
  <c r="R3171" i="12"/>
  <c r="R1560" i="12"/>
  <c r="R2848" i="12"/>
  <c r="R1619" i="12"/>
  <c r="R1229" i="12"/>
  <c r="R1199" i="12"/>
  <c r="R5658" i="12"/>
  <c r="R5523" i="12"/>
  <c r="R3410" i="12"/>
  <c r="R2754" i="12"/>
  <c r="R1596" i="12"/>
  <c r="R5872" i="12"/>
  <c r="R1569" i="12"/>
  <c r="R1304" i="12"/>
  <c r="R2826" i="12"/>
  <c r="R5587" i="12"/>
  <c r="R723" i="12"/>
  <c r="R3088" i="12"/>
  <c r="R3061" i="12"/>
  <c r="R5862" i="12"/>
  <c r="R2346" i="12"/>
  <c r="R5893" i="12"/>
  <c r="R1493" i="12"/>
  <c r="R3486" i="12"/>
  <c r="R3255" i="12"/>
  <c r="R3458" i="12"/>
  <c r="R5534" i="12"/>
  <c r="R721" i="12"/>
  <c r="R3005" i="12"/>
  <c r="R5468" i="12"/>
  <c r="R2707" i="12"/>
  <c r="R2695" i="12"/>
  <c r="R5444" i="12"/>
  <c r="R3958" i="12"/>
  <c r="R2790" i="12"/>
  <c r="R5581" i="12"/>
  <c r="R2964" i="12"/>
  <c r="R2352" i="12"/>
  <c r="R5552" i="12"/>
  <c r="R5490" i="12"/>
  <c r="R5881" i="12"/>
  <c r="R2778" i="12"/>
  <c r="R5386" i="12"/>
  <c r="R2333" i="12"/>
  <c r="R1861" i="12"/>
  <c r="R2835" i="12"/>
  <c r="R2921" i="12"/>
  <c r="R738" i="12"/>
  <c r="R3092" i="12"/>
  <c r="R5375" i="12"/>
  <c r="R5492" i="12"/>
  <c r="R3520" i="12"/>
  <c r="R2741" i="12"/>
  <c r="R1486" i="12"/>
  <c r="R3378" i="12"/>
  <c r="R5677" i="12"/>
  <c r="R2837" i="12"/>
  <c r="R3087" i="12"/>
  <c r="R5540" i="12"/>
  <c r="R3439" i="12"/>
  <c r="R5589" i="12"/>
  <c r="R2884" i="12"/>
  <c r="R1200" i="12"/>
  <c r="R5871" i="12"/>
  <c r="R3396" i="12"/>
  <c r="R1999" i="12"/>
  <c r="R5427" i="12"/>
  <c r="R3846" i="12"/>
  <c r="R3564" i="12"/>
  <c r="R3341" i="12"/>
  <c r="R5729" i="12"/>
  <c r="R732" i="12"/>
  <c r="R692" i="12"/>
  <c r="R1381" i="12"/>
  <c r="R2716" i="12"/>
  <c r="R2234" i="12"/>
  <c r="R2253" i="12"/>
  <c r="R3109" i="12"/>
  <c r="R1472" i="12"/>
  <c r="R5657" i="12"/>
  <c r="R5681" i="12"/>
  <c r="R5708" i="12"/>
  <c r="R1436" i="12"/>
  <c r="R1390" i="12"/>
  <c r="R3252" i="12"/>
  <c r="R1593" i="12"/>
  <c r="R3749" i="12"/>
  <c r="R5728" i="12"/>
  <c r="R3231" i="12"/>
  <c r="R3570" i="12"/>
  <c r="R726" i="12"/>
  <c r="R1325" i="12"/>
  <c r="R3187" i="12"/>
  <c r="R3380" i="12"/>
  <c r="R5700" i="12"/>
  <c r="R3243" i="12"/>
  <c r="R1729" i="12"/>
  <c r="R1268" i="12"/>
  <c r="R1856" i="12"/>
  <c r="R673" i="12"/>
  <c r="R1459" i="12"/>
  <c r="R5675" i="12"/>
  <c r="R5715" i="12"/>
  <c r="R2062" i="12"/>
  <c r="R5733" i="12"/>
  <c r="R3528" i="12"/>
  <c r="R5631" i="12"/>
  <c r="R3807" i="12"/>
  <c r="R3536" i="12"/>
  <c r="R3117" i="12"/>
  <c r="R2319" i="12"/>
  <c r="R5674" i="12"/>
  <c r="R682" i="12"/>
  <c r="R5710" i="12"/>
  <c r="R1992" i="12"/>
  <c r="R4337" i="12"/>
  <c r="R3197" i="12"/>
  <c r="R2656" i="12"/>
  <c r="R2131" i="12"/>
  <c r="R3110" i="12"/>
  <c r="R2001" i="12"/>
  <c r="R724" i="12"/>
  <c r="R725" i="12"/>
  <c r="R1387" i="12"/>
  <c r="R1515" i="12"/>
  <c r="R4588" i="12"/>
  <c r="R1261" i="12"/>
  <c r="R1888" i="12"/>
  <c r="R1473" i="12"/>
  <c r="R5605" i="12"/>
  <c r="R924" i="12"/>
  <c r="R2845" i="12"/>
  <c r="R1448" i="12"/>
  <c r="R2717" i="12"/>
  <c r="R3268" i="12"/>
  <c r="R5628" i="12"/>
  <c r="R2677" i="12"/>
  <c r="R2445" i="12"/>
  <c r="R3112" i="12"/>
  <c r="R2317" i="12"/>
  <c r="R1099" i="12"/>
  <c r="R2275" i="12"/>
  <c r="R1449" i="12"/>
  <c r="R1497" i="12"/>
  <c r="R3313" i="12"/>
  <c r="R3221" i="12"/>
  <c r="R1795" i="12"/>
  <c r="R1785" i="12"/>
  <c r="R2390" i="12"/>
  <c r="R2294" i="12"/>
  <c r="R2542" i="12"/>
  <c r="R2341" i="12"/>
  <c r="R2573" i="12"/>
  <c r="R2684" i="12"/>
  <c r="R3863" i="12"/>
  <c r="R2116" i="12"/>
  <c r="R1764" i="12"/>
  <c r="R1810" i="12"/>
  <c r="R2509" i="12"/>
  <c r="R2309" i="12"/>
  <c r="R2530" i="12"/>
  <c r="R2293" i="12"/>
  <c r="R2582" i="12"/>
  <c r="R5616" i="12"/>
  <c r="R1797" i="12"/>
  <c r="R1699" i="12"/>
  <c r="R2366" i="12"/>
  <c r="R2190" i="12"/>
  <c r="R2429" i="12"/>
  <c r="R2424" i="12"/>
  <c r="R2576" i="12"/>
  <c r="R2686" i="12"/>
  <c r="R3740" i="12"/>
  <c r="R2132" i="12"/>
  <c r="R1763" i="12"/>
  <c r="R1711" i="12"/>
  <c r="R2368" i="12"/>
  <c r="R2312" i="12"/>
  <c r="R2531" i="12"/>
  <c r="R2438" i="12"/>
  <c r="R2689" i="12"/>
  <c r="R3696" i="12"/>
  <c r="R3882" i="12"/>
  <c r="R3820" i="12"/>
  <c r="R3512" i="12"/>
  <c r="R1775" i="12"/>
  <c r="R1634" i="12"/>
  <c r="R2510" i="12"/>
  <c r="R2546" i="12"/>
  <c r="R2125" i="12"/>
  <c r="R2622" i="12"/>
  <c r="R3857" i="12"/>
  <c r="R3673" i="12"/>
  <c r="R3317" i="12"/>
  <c r="R1658" i="12"/>
  <c r="R1661" i="12"/>
  <c r="R2326" i="12"/>
  <c r="R2404" i="12"/>
  <c r="R2117" i="12"/>
  <c r="R2398" i="12"/>
  <c r="R2658" i="12"/>
  <c r="R1420" i="12"/>
  <c r="R1698" i="12"/>
  <c r="R1806" i="12"/>
  <c r="R1827" i="12"/>
  <c r="R2523" i="12"/>
  <c r="R2324" i="12"/>
  <c r="R2454" i="12"/>
  <c r="R2555" i="12"/>
  <c r="R2672" i="12"/>
  <c r="R3729" i="12"/>
  <c r="R3771" i="12"/>
  <c r="R2475" i="12"/>
  <c r="R3891" i="12"/>
  <c r="R3664" i="12"/>
  <c r="R3620" i="12"/>
  <c r="R2119" i="12"/>
  <c r="R1851" i="12"/>
  <c r="R1686" i="12"/>
  <c r="R1774" i="12"/>
  <c r="R3787" i="12"/>
  <c r="R3760" i="12"/>
  <c r="R3670" i="12"/>
  <c r="R3996" i="12"/>
  <c r="R3916" i="12"/>
  <c r="R3685" i="12"/>
  <c r="R3560" i="12"/>
  <c r="R2145" i="12"/>
  <c r="R3800" i="12"/>
  <c r="R3599" i="12"/>
  <c r="R3906" i="12"/>
  <c r="R2557" i="12"/>
  <c r="R1644" i="12"/>
  <c r="R2095" i="12"/>
  <c r="R3933" i="12"/>
  <c r="R3973" i="12"/>
  <c r="R3588" i="12"/>
  <c r="R5613" i="12"/>
  <c r="R2685" i="12"/>
  <c r="R3833" i="12"/>
  <c r="R3723" i="12"/>
  <c r="R3966" i="12"/>
  <c r="R2084" i="12"/>
  <c r="R3581" i="12"/>
  <c r="R2199" i="12"/>
  <c r="R1753" i="12"/>
  <c r="R3838" i="12"/>
  <c r="R3831" i="12"/>
  <c r="R3632" i="12"/>
  <c r="R3957" i="12"/>
  <c r="R2598" i="12"/>
  <c r="R3727" i="12"/>
  <c r="R3509" i="12"/>
  <c r="R2526" i="12"/>
  <c r="R3584" i="12"/>
  <c r="R2284" i="12"/>
  <c r="R5601" i="12"/>
  <c r="R3669" i="12"/>
  <c r="R3622" i="12"/>
  <c r="R3944" i="12"/>
  <c r="R1677" i="12"/>
  <c r="R3583" i="12"/>
  <c r="R2635" i="12"/>
  <c r="R2362" i="12"/>
  <c r="R3788" i="12"/>
  <c r="R3801" i="12"/>
  <c r="R3980" i="12"/>
  <c r="R3491" i="12"/>
  <c r="R3575" i="12"/>
  <c r="R2287" i="12"/>
  <c r="R1873" i="12"/>
  <c r="R3191" i="12"/>
  <c r="R3643" i="12"/>
  <c r="R1610" i="12"/>
  <c r="R2233" i="12"/>
  <c r="R1333" i="12"/>
  <c r="R3031" i="12"/>
  <c r="R1296" i="12"/>
  <c r="R1196" i="12"/>
  <c r="R3084" i="12"/>
  <c r="R3736" i="12"/>
  <c r="R3920" i="12"/>
  <c r="R5600" i="12"/>
  <c r="R3937" i="12"/>
  <c r="R1343" i="12"/>
  <c r="R2274" i="12"/>
  <c r="R2880" i="12"/>
  <c r="R3026" i="12"/>
  <c r="R3028" i="12"/>
  <c r="R1728" i="12"/>
  <c r="R3662" i="12"/>
  <c r="R2059" i="12"/>
  <c r="R1357" i="12"/>
  <c r="R1976" i="12"/>
  <c r="R1294" i="12"/>
  <c r="R3421" i="12"/>
  <c r="R2477" i="12"/>
  <c r="R3681" i="12"/>
  <c r="R2608" i="12"/>
  <c r="R1332" i="12"/>
  <c r="R1939" i="12"/>
  <c r="R1320" i="12"/>
  <c r="R2866" i="12"/>
  <c r="R5550" i="12"/>
  <c r="R3034" i="12"/>
  <c r="R2914" i="12"/>
  <c r="R3898" i="12"/>
  <c r="R2506" i="12"/>
  <c r="R3351" i="12"/>
  <c r="R1308" i="12"/>
  <c r="R3383" i="12"/>
  <c r="R1771" i="12"/>
  <c r="R2987" i="12"/>
  <c r="R2877" i="12"/>
  <c r="R3035" i="12"/>
  <c r="R5475" i="12"/>
  <c r="R2974" i="12"/>
  <c r="R2096" i="12"/>
  <c r="R3921" i="12"/>
  <c r="R3359" i="12"/>
  <c r="R1516" i="12"/>
  <c r="R1346" i="12"/>
  <c r="R5407" i="12"/>
  <c r="R3083" i="12"/>
  <c r="R2885" i="12"/>
  <c r="R2810" i="12"/>
  <c r="R2913" i="12"/>
  <c r="R3822" i="12"/>
  <c r="R2497" i="12"/>
  <c r="R3499" i="12"/>
  <c r="R1278" i="12"/>
  <c r="R5536" i="12"/>
  <c r="R1273" i="12"/>
  <c r="R2930" i="12"/>
  <c r="R5330" i="12"/>
  <c r="R3074" i="12"/>
  <c r="R2905" i="12"/>
  <c r="R5580" i="12"/>
  <c r="R1358" i="12"/>
  <c r="R2969" i="12"/>
  <c r="R3059" i="12"/>
  <c r="R730" i="12"/>
  <c r="R3003" i="12"/>
  <c r="R2825" i="12"/>
  <c r="R5861" i="12"/>
  <c r="R2345" i="12"/>
  <c r="R5892" i="12"/>
  <c r="R1565" i="12"/>
  <c r="R3331" i="12"/>
  <c r="R2903" i="12"/>
  <c r="R5522" i="12"/>
  <c r="R716" i="12"/>
  <c r="R2870" i="12"/>
  <c r="R1969" i="12"/>
  <c r="R5500" i="12"/>
  <c r="R3754" i="12"/>
  <c r="R5355" i="12"/>
  <c r="R1501" i="12"/>
  <c r="R3395" i="12"/>
  <c r="R2951" i="12"/>
  <c r="R2836" i="12"/>
  <c r="R1447" i="12"/>
  <c r="R3068" i="12"/>
  <c r="R3081" i="12"/>
  <c r="R5556" i="12"/>
  <c r="R5662" i="12"/>
  <c r="R5865" i="12"/>
  <c r="R5449" i="12"/>
  <c r="R2041" i="12"/>
  <c r="R2308" i="12"/>
  <c r="R2889" i="12"/>
  <c r="R3236" i="12"/>
  <c r="R1399" i="12"/>
  <c r="R2990" i="12"/>
  <c r="R1967" i="12"/>
  <c r="R2693" i="12"/>
  <c r="R3836" i="12"/>
  <c r="R2726" i="12"/>
  <c r="R5370" i="12"/>
  <c r="R3173" i="12"/>
  <c r="R1286" i="12"/>
  <c r="R3033" i="12"/>
  <c r="R2922" i="12"/>
  <c r="R1648" i="12"/>
  <c r="R2945" i="12"/>
  <c r="R5480" i="12"/>
  <c r="R5742" i="12"/>
  <c r="R2734" i="12"/>
  <c r="R5392" i="12"/>
  <c r="R1567" i="12"/>
  <c r="R3455" i="12"/>
  <c r="R2875" i="12"/>
  <c r="R2846" i="12"/>
  <c r="R5224" i="12"/>
  <c r="R3070" i="12"/>
  <c r="R5505" i="12"/>
  <c r="R2773" i="12"/>
  <c r="R3743" i="12"/>
  <c r="R228" i="12"/>
  <c r="R5646" i="12"/>
  <c r="R3552" i="12"/>
  <c r="R3542" i="12"/>
  <c r="R922" i="12"/>
  <c r="R3240" i="12"/>
  <c r="R3398" i="12"/>
  <c r="R5602" i="12"/>
  <c r="R2351" i="12"/>
  <c r="R3114" i="12"/>
  <c r="R2318" i="12"/>
  <c r="R734" i="12"/>
  <c r="R686" i="12"/>
  <c r="R1389" i="12"/>
  <c r="R1844" i="12"/>
  <c r="R4160" i="12"/>
  <c r="R5561" i="12"/>
  <c r="R2282" i="12"/>
  <c r="R3949" i="12"/>
  <c r="R5594" i="12"/>
  <c r="R3237" i="12"/>
  <c r="R1263" i="12"/>
  <c r="R1180" i="12"/>
  <c r="R1962" i="12"/>
  <c r="R5695" i="12"/>
  <c r="R1437" i="12"/>
  <c r="R1981" i="12"/>
  <c r="R3125" i="12"/>
  <c r="R1719" i="12"/>
  <c r="R1705" i="12"/>
  <c r="R5689" i="12"/>
  <c r="R5690" i="12"/>
  <c r="R729" i="12"/>
  <c r="R1154" i="12"/>
  <c r="R690" i="12"/>
  <c r="R919" i="12"/>
  <c r="R227" i="12"/>
  <c r="R5701" i="12"/>
  <c r="R3134" i="12"/>
  <c r="R3627" i="12"/>
  <c r="R3547" i="12"/>
  <c r="R3345" i="12"/>
  <c r="R5748" i="12"/>
  <c r="R1152" i="12"/>
  <c r="R681" i="12"/>
  <c r="R1372" i="12"/>
  <c r="R5712" i="12"/>
  <c r="R5220" i="12"/>
  <c r="R5632" i="12"/>
  <c r="R3855" i="12"/>
  <c r="R3544" i="12"/>
  <c r="R3338" i="12"/>
  <c r="R2106" i="12"/>
  <c r="R736" i="12"/>
  <c r="R687" i="12"/>
  <c r="R5730" i="12"/>
  <c r="R1937" i="12"/>
  <c r="R1780" i="12"/>
  <c r="R971" i="12"/>
  <c r="R1892" i="12"/>
  <c r="R1468" i="12"/>
  <c r="R1463" i="12"/>
  <c r="R1074" i="12"/>
  <c r="R5757" i="12"/>
  <c r="R5731" i="12"/>
  <c r="R3381" i="12"/>
  <c r="R1439" i="12"/>
  <c r="R3228" i="12"/>
  <c r="R3709" i="12"/>
  <c r="R3545" i="12"/>
  <c r="R3340" i="12"/>
  <c r="R5636" i="12"/>
  <c r="R739" i="12"/>
  <c r="R689" i="12"/>
  <c r="R1378" i="12"/>
  <c r="R2174" i="12"/>
  <c r="R4596" i="12"/>
  <c r="R3263" i="12"/>
  <c r="R3132" i="12"/>
  <c r="R1758" i="12"/>
  <c r="R1674" i="12"/>
  <c r="R2143" i="12"/>
  <c r="R2185" i="12"/>
  <c r="R2298" i="12"/>
  <c r="R2180" i="12"/>
  <c r="R2642" i="12"/>
  <c r="R3554" i="12"/>
  <c r="R3867" i="12"/>
  <c r="R2586" i="12"/>
  <c r="R1622" i="12"/>
  <c r="R1747" i="12"/>
  <c r="R2179" i="12"/>
  <c r="R2504" i="12"/>
  <c r="R2219" i="12"/>
  <c r="R2405" i="12"/>
  <c r="R2618" i="12"/>
  <c r="R3245" i="12"/>
  <c r="R1803" i="12"/>
  <c r="R1703" i="12"/>
  <c r="R2184" i="12"/>
  <c r="R2135" i="12"/>
  <c r="R2186" i="12"/>
  <c r="R2441" i="12"/>
  <c r="R2652" i="12"/>
  <c r="R3850" i="12"/>
  <c r="R3633" i="12"/>
  <c r="R2415" i="12"/>
  <c r="R1650" i="12"/>
  <c r="R2498" i="12"/>
  <c r="R2420" i="12"/>
  <c r="R2370" i="12"/>
  <c r="R2302" i="12"/>
  <c r="R2584" i="12"/>
  <c r="R3733" i="12"/>
  <c r="R3737" i="12"/>
  <c r="R4585" i="12"/>
  <c r="R1755" i="12"/>
  <c r="R1759" i="12"/>
  <c r="R1751" i="12"/>
  <c r="R2213" i="12"/>
  <c r="R2164" i="12"/>
  <c r="R2537" i="12"/>
  <c r="R2461" i="12"/>
  <c r="R2649" i="12"/>
  <c r="R3761" i="12"/>
  <c r="R3872" i="12"/>
  <c r="R2193" i="12"/>
  <c r="R1778" i="12"/>
  <c r="R1638" i="12"/>
  <c r="R2338" i="12"/>
  <c r="R2473" i="12"/>
  <c r="R2535" i="12"/>
  <c r="R2414" i="12"/>
  <c r="R2561" i="12"/>
  <c r="R5611" i="12"/>
  <c r="R1713" i="12"/>
  <c r="R1632" i="12"/>
  <c r="R2406" i="12"/>
  <c r="R2413" i="12"/>
  <c r="R2168" i="12"/>
  <c r="R2564" i="12"/>
  <c r="R2682" i="12"/>
  <c r="R3804" i="12"/>
  <c r="R3607" i="12"/>
  <c r="R2339" i="12"/>
  <c r="R3698" i="12"/>
  <c r="R3848" i="12"/>
  <c r="R3974" i="12"/>
  <c r="R2082" i="12"/>
  <c r="R3919" i="12"/>
  <c r="R2089" i="12"/>
  <c r="R1821" i="12"/>
  <c r="R3668" i="12"/>
  <c r="R3792" i="12"/>
  <c r="R3680" i="12"/>
  <c r="R1626" i="12"/>
  <c r="R1832" i="12"/>
  <c r="R1606" i="12"/>
  <c r="R3497" i="12"/>
  <c r="R2290" i="12"/>
  <c r="R3793" i="12"/>
  <c r="R3699" i="12"/>
  <c r="R3927" i="12"/>
  <c r="R3524" i="12"/>
  <c r="R3574" i="12"/>
  <c r="R2228" i="12"/>
  <c r="R1769" i="12"/>
  <c r="R3203" i="12"/>
  <c r="R3349" i="12"/>
  <c r="R1660" i="12"/>
  <c r="R3630" i="12"/>
  <c r="R3722" i="12"/>
  <c r="R3989" i="12"/>
  <c r="R2596" i="12"/>
  <c r="R2264" i="12"/>
  <c r="R5452" i="12"/>
  <c r="R2311" i="12"/>
  <c r="R3865" i="12"/>
  <c r="R3657" i="12"/>
  <c r="R3647" i="12"/>
  <c r="R2147" i="12"/>
  <c r="R2633" i="12"/>
  <c r="R1762" i="12"/>
  <c r="R3757" i="12"/>
  <c r="R2605" i="12"/>
  <c r="R1586" i="12"/>
  <c r="R1807" i="12"/>
  <c r="R3856" i="12"/>
  <c r="R3890" i="12"/>
  <c r="R3730" i="12"/>
  <c r="R3947" i="12"/>
  <c r="R3200" i="12"/>
  <c r="R2303" i="12"/>
  <c r="R3559" i="12"/>
  <c r="R2615" i="12"/>
  <c r="R3835" i="12"/>
  <c r="R3913" i="12"/>
  <c r="R3548" i="12"/>
  <c r="R1617" i="12"/>
  <c r="R2222" i="12"/>
  <c r="R2524" i="12"/>
  <c r="R2093" i="12"/>
  <c r="R3888" i="12"/>
  <c r="R2525" i="12"/>
  <c r="R1838" i="12"/>
  <c r="R1335" i="12"/>
  <c r="R3143" i="12"/>
  <c r="R1269" i="12"/>
  <c r="R2862" i="12"/>
  <c r="R2874" i="12"/>
  <c r="R2265" i="12"/>
  <c r="R3348" i="12"/>
  <c r="R5652" i="12"/>
  <c r="R1481" i="12"/>
  <c r="R1314" i="12"/>
  <c r="R3894" i="12"/>
  <c r="R2980" i="12"/>
  <c r="R5572" i="12"/>
  <c r="R2802" i="12"/>
  <c r="R2911" i="12"/>
  <c r="R3610" i="12"/>
  <c r="R1865" i="12"/>
  <c r="R3587" i="12"/>
  <c r="R1361" i="12"/>
  <c r="R3019" i="12"/>
  <c r="R1353" i="12"/>
  <c r="R5685" i="12"/>
  <c r="R3750" i="12"/>
  <c r="R1834" i="12"/>
  <c r="R1837" i="12"/>
  <c r="R1303" i="12"/>
  <c r="R3025" i="12"/>
  <c r="R1297" i="12"/>
  <c r="R5683" i="12"/>
  <c r="R3085" i="12"/>
  <c r="R2799" i="12"/>
  <c r="R1977" i="12"/>
  <c r="R3050" i="12"/>
  <c r="R1829" i="12"/>
  <c r="R2670" i="12"/>
  <c r="R3136" i="12"/>
  <c r="R1285" i="12"/>
  <c r="R3590" i="12"/>
  <c r="R2358" i="12"/>
  <c r="R2864" i="12"/>
  <c r="R5571" i="12"/>
  <c r="R3032" i="12"/>
  <c r="R3038" i="12"/>
  <c r="R5584" i="12"/>
  <c r="R3510" i="12"/>
  <c r="R3689" i="12"/>
  <c r="R1364" i="12"/>
  <c r="R1973" i="12"/>
  <c r="R1318" i="12"/>
  <c r="R3449" i="12"/>
  <c r="R5593" i="12"/>
  <c r="R2888" i="12"/>
  <c r="R2904" i="12"/>
  <c r="R3048" i="12"/>
  <c r="R3646" i="12"/>
  <c r="R2304" i="12"/>
  <c r="R2381" i="12"/>
  <c r="R1306" i="12"/>
  <c r="R3224" i="12"/>
  <c r="R3192" i="12"/>
  <c r="R1219" i="12"/>
  <c r="R2785" i="12"/>
  <c r="R3045" i="12"/>
  <c r="R3023" i="12"/>
  <c r="R2916" i="12"/>
  <c r="R2158" i="12"/>
  <c r="R2902" i="12"/>
  <c r="R5538" i="12"/>
  <c r="R742" i="12"/>
  <c r="R2944" i="12"/>
  <c r="R1600" i="12"/>
  <c r="R5496" i="12"/>
  <c r="R3563" i="12"/>
  <c r="R3209" i="12"/>
  <c r="R1570" i="12"/>
  <c r="R1298" i="12"/>
  <c r="R2971" i="12"/>
  <c r="R5533" i="12"/>
  <c r="R3535" i="12"/>
  <c r="R2946" i="12"/>
  <c r="R5442" i="12"/>
  <c r="R2706" i="12"/>
  <c r="R5863" i="12"/>
  <c r="R5448" i="12"/>
  <c r="R1945" i="12"/>
  <c r="R3769" i="12"/>
  <c r="R2937" i="12"/>
  <c r="R2822" i="12"/>
  <c r="R4626" i="12"/>
  <c r="R2940" i="12"/>
  <c r="R5504" i="12"/>
  <c r="R5494" i="12"/>
  <c r="R5670" i="12"/>
  <c r="R5866" i="12"/>
  <c r="R5388" i="12"/>
  <c r="R2015" i="12"/>
  <c r="R5650" i="12"/>
  <c r="R2824" i="12"/>
  <c r="R709" i="12"/>
  <c r="R3011" i="12"/>
  <c r="R3207" i="12"/>
  <c r="R2704" i="12"/>
  <c r="R2098" i="12"/>
  <c r="R2700" i="12"/>
  <c r="R1484" i="12"/>
  <c r="R3466" i="12"/>
  <c r="R2273" i="12"/>
  <c r="R2972" i="12"/>
  <c r="R662" i="12"/>
  <c r="R2395" i="12"/>
  <c r="R2948" i="12"/>
  <c r="R5564" i="12"/>
  <c r="R5489" i="12"/>
  <c r="R2780" i="12"/>
  <c r="R5445" i="12"/>
  <c r="R1947" i="12"/>
  <c r="R2225" i="12"/>
  <c r="R2883" i="12"/>
  <c r="R5583" i="12"/>
  <c r="R5588" i="12"/>
  <c r="R3029" i="12"/>
  <c r="R3951" i="12"/>
  <c r="R3183" i="12"/>
  <c r="R3238" i="12"/>
  <c r="R755" i="12"/>
  <c r="R1119" i="12"/>
  <c r="R1693" i="12"/>
  <c r="R1376" i="12"/>
  <c r="R1418" i="12"/>
  <c r="R3742" i="12"/>
  <c r="R3538" i="12"/>
  <c r="R3342" i="12"/>
  <c r="R5747" i="12"/>
  <c r="R702" i="12"/>
  <c r="R693" i="12"/>
  <c r="R1384" i="12"/>
  <c r="R2817" i="12"/>
  <c r="R4625" i="12"/>
  <c r="R5620" i="12"/>
  <c r="R1410" i="12"/>
  <c r="R3995" i="12"/>
  <c r="R3717" i="12"/>
  <c r="R5469" i="12"/>
  <c r="R2252" i="12"/>
  <c r="R966" i="12"/>
  <c r="R5470" i="12"/>
  <c r="R5693" i="12"/>
  <c r="R1993" i="12"/>
  <c r="R5562" i="12"/>
  <c r="R3257" i="12"/>
  <c r="R2634" i="12"/>
  <c r="R2141" i="12"/>
  <c r="R5596" i="12"/>
  <c r="R1611" i="12"/>
  <c r="R712" i="12"/>
  <c r="R1195" i="12"/>
  <c r="R1400" i="12"/>
  <c r="R1455" i="12"/>
  <c r="R1406" i="12"/>
  <c r="R3154" i="12"/>
  <c r="R1754" i="12"/>
  <c r="R3808" i="12"/>
  <c r="R5697" i="12"/>
  <c r="R3293" i="12"/>
  <c r="R3571" i="12"/>
  <c r="R1131" i="12"/>
  <c r="R1411" i="12"/>
  <c r="R5691" i="12"/>
  <c r="R3641" i="12"/>
  <c r="R985" i="12"/>
  <c r="R5627" i="12"/>
  <c r="R3847" i="12"/>
  <c r="R3964" i="12"/>
  <c r="R3186" i="12"/>
  <c r="R5740" i="12"/>
  <c r="R3287" i="12"/>
  <c r="R5326" i="12"/>
  <c r="R1382" i="12"/>
  <c r="R5732" i="12"/>
  <c r="R2470" i="12"/>
  <c r="R2277" i="12"/>
  <c r="R5595" i="12"/>
  <c r="R860" i="12"/>
  <c r="R1126" i="12"/>
  <c r="R2248" i="12"/>
  <c r="R1415" i="12"/>
  <c r="R1408" i="12"/>
  <c r="R660" i="12"/>
  <c r="R1397" i="12"/>
  <c r="R3316" i="12"/>
  <c r="R926" i="12"/>
  <c r="R5597" i="12"/>
  <c r="R3444" i="12"/>
  <c r="R3557" i="12"/>
  <c r="R5364" i="12"/>
  <c r="R1375" i="12"/>
  <c r="R3364" i="12"/>
  <c r="R5699" i="12"/>
  <c r="R3242" i="12"/>
  <c r="R1663" i="12"/>
  <c r="R1666" i="12"/>
  <c r="R1727" i="12"/>
  <c r="R2169" i="12"/>
  <c r="R2516" i="12"/>
  <c r="R2205" i="12"/>
  <c r="R2417" i="12"/>
  <c r="R2666" i="12"/>
  <c r="R3853" i="12"/>
  <c r="R1426" i="12"/>
  <c r="R810" i="12"/>
  <c r="R1793" i="12"/>
  <c r="R1652" i="12"/>
  <c r="R2183" i="12"/>
  <c r="R2490" i="12"/>
  <c r="R2430" i="12"/>
  <c r="R2421" i="12"/>
  <c r="R2643" i="12"/>
  <c r="R2065" i="12"/>
  <c r="R1628" i="12"/>
  <c r="R1668" i="12"/>
  <c r="R2349" i="12"/>
  <c r="R2204" i="12"/>
  <c r="R2532" i="12"/>
  <c r="R2146" i="12"/>
  <c r="R2673" i="12"/>
  <c r="R3854" i="12"/>
  <c r="R3644" i="12"/>
  <c r="R3511" i="12"/>
  <c r="R1783" i="12"/>
  <c r="R1800" i="12"/>
  <c r="R2440" i="12"/>
  <c r="R2503" i="12"/>
  <c r="R2211" i="12"/>
  <c r="R2313" i="12"/>
  <c r="R2621" i="12"/>
  <c r="R3653" i="12"/>
  <c r="R3672" i="12"/>
  <c r="R3194" i="12"/>
  <c r="R1788" i="12"/>
  <c r="R1776" i="12"/>
  <c r="R1882" i="12"/>
  <c r="R2144" i="12"/>
  <c r="R2538" i="12"/>
  <c r="R2547" i="12"/>
  <c r="R2371" i="12"/>
  <c r="R2669" i="12"/>
  <c r="R3692" i="12"/>
  <c r="R3885" i="12"/>
  <c r="R2195" i="12"/>
  <c r="R1772" i="12"/>
  <c r="R1681" i="12"/>
  <c r="R2257" i="12"/>
  <c r="R2493" i="12"/>
  <c r="R2336" i="12"/>
  <c r="R2354" i="12"/>
  <c r="R2591" i="12"/>
  <c r="R3259" i="12"/>
  <c r="R1639" i="12"/>
  <c r="R1746" i="12"/>
  <c r="R2375" i="12"/>
  <c r="R2280" i="12"/>
  <c r="R2306" i="12"/>
  <c r="R2255" i="12"/>
  <c r="R2623" i="12"/>
  <c r="R5603" i="12"/>
  <c r="R3784" i="12"/>
  <c r="R3892" i="12"/>
  <c r="R2118" i="12"/>
  <c r="R3829" i="12"/>
  <c r="R3619" i="12"/>
  <c r="R3925" i="12"/>
  <c r="R5453" i="12"/>
  <c r="R2154" i="12"/>
  <c r="R2227" i="12"/>
  <c r="R2435" i="12"/>
  <c r="R3880" i="12"/>
  <c r="R3612" i="12"/>
  <c r="R3616" i="12"/>
  <c r="R2120" i="12"/>
  <c r="R1833" i="12"/>
  <c r="R1664" i="12"/>
  <c r="R3661" i="12"/>
  <c r="R2565" i="12"/>
  <c r="R3828" i="12"/>
  <c r="R3961" i="12"/>
  <c r="R2074" i="12"/>
  <c r="R1615" i="12"/>
  <c r="R2236" i="12"/>
  <c r="R2496" i="12"/>
  <c r="R3992" i="12"/>
  <c r="R3353" i="12"/>
  <c r="R1714" i="12"/>
  <c r="R3648" i="12"/>
  <c r="R3869" i="12"/>
  <c r="R3991" i="12"/>
  <c r="R2630" i="12"/>
  <c r="R3707" i="12"/>
  <c r="R3515" i="12"/>
  <c r="R2514" i="12"/>
  <c r="R3883" i="12"/>
  <c r="R3595" i="12"/>
  <c r="R3652" i="12"/>
  <c r="R2593" i="12"/>
  <c r="R2602" i="12"/>
  <c r="R2083" i="12"/>
  <c r="R3688" i="12"/>
  <c r="R3813" i="12"/>
  <c r="R1620" i="12"/>
  <c r="R1671" i="12"/>
  <c r="R3860" i="12"/>
  <c r="R3572" i="12"/>
  <c r="R3741" i="12"/>
  <c r="R3924" i="12"/>
  <c r="R2631" i="12"/>
  <c r="R1601" i="12"/>
  <c r="R2356" i="12"/>
  <c r="R3849" i="12"/>
  <c r="R3887" i="12"/>
  <c r="R3660" i="12"/>
  <c r="R3929" i="12"/>
  <c r="R1678" i="12"/>
  <c r="R2552" i="12"/>
  <c r="R2636" i="12"/>
  <c r="R2488" i="12"/>
  <c r="R3519" i="12"/>
  <c r="R3763" i="12"/>
  <c r="R2513" i="12"/>
  <c r="R3318" i="12"/>
  <c r="R1281" i="12"/>
  <c r="R3266" i="12"/>
  <c r="R767" i="12"/>
  <c r="R2871" i="12"/>
  <c r="R2786" i="12"/>
  <c r="R3508" i="12"/>
  <c r="R1687" i="12"/>
  <c r="R1355" i="12"/>
  <c r="R1646" i="12"/>
  <c r="R1291" i="12"/>
  <c r="R1927" i="12"/>
  <c r="R5547" i="12"/>
  <c r="R2886" i="12"/>
  <c r="R3046" i="12"/>
  <c r="R3080" i="12"/>
  <c r="R3830" i="12"/>
  <c r="R2432" i="12"/>
  <c r="R2613" i="12"/>
  <c r="R1305" i="12"/>
  <c r="R3254" i="12"/>
  <c r="R1423" i="12"/>
  <c r="R2863" i="12"/>
  <c r="R3731" i="12"/>
  <c r="R2486" i="12"/>
  <c r="R3494" i="12"/>
  <c r="R1267" i="12"/>
  <c r="R3167" i="12"/>
  <c r="R5724" i="12"/>
  <c r="R5458" i="12"/>
  <c r="R3530" i="12"/>
  <c r="R2800" i="12"/>
  <c r="R3460" i="12"/>
  <c r="R3016" i="12"/>
  <c r="R3201" i="12"/>
  <c r="R3948" i="12"/>
  <c r="R3140" i="12"/>
  <c r="R5347" i="12"/>
  <c r="R1368" i="12"/>
  <c r="R2361" i="12"/>
  <c r="R3095" i="12"/>
  <c r="R3076" i="12"/>
  <c r="R5551" i="12"/>
  <c r="R2540" i="12"/>
  <c r="R3930" i="12"/>
  <c r="R3493" i="12"/>
  <c r="R1302" i="12"/>
  <c r="R2156" i="12"/>
  <c r="R1295" i="12"/>
  <c r="R925" i="12"/>
  <c r="R2981" i="12"/>
  <c r="R2890" i="12"/>
  <c r="R5381" i="12"/>
  <c r="R2847" i="12"/>
  <c r="R3981" i="12"/>
  <c r="R2433" i="12"/>
  <c r="R3352" i="12"/>
  <c r="R1283" i="12"/>
  <c r="R3399" i="12"/>
  <c r="R1691" i="12"/>
  <c r="R2935" i="12"/>
  <c r="R2985" i="12"/>
  <c r="R2898" i="12"/>
  <c r="R2952" i="12"/>
  <c r="R3056" i="12"/>
  <c r="R1352" i="12"/>
  <c r="R1968" i="12"/>
  <c r="R2813" i="12"/>
  <c r="R3534" i="12"/>
  <c r="R2856" i="12"/>
  <c r="R5459" i="12"/>
  <c r="R2755" i="12"/>
  <c r="R2737" i="12"/>
  <c r="R5460" i="12"/>
  <c r="R1984" i="12"/>
  <c r="R2982" i="12"/>
  <c r="R2908" i="12"/>
  <c r="R1424" i="12"/>
  <c r="R2868" i="12"/>
  <c r="R2950" i="12"/>
  <c r="R5569" i="12"/>
  <c r="R5687" i="12"/>
  <c r="R2764" i="12"/>
  <c r="R5461" i="12"/>
  <c r="R1943" i="12"/>
  <c r="R3826" i="12"/>
  <c r="R2789" i="12"/>
  <c r="R2915" i="12"/>
  <c r="R2975" i="12"/>
  <c r="R3090" i="12"/>
  <c r="R5545" i="12"/>
  <c r="R5098" i="12"/>
  <c r="R5880" i="12"/>
  <c r="R2777" i="12"/>
  <c r="R5420" i="12"/>
  <c r="R2383" i="12"/>
  <c r="R1309" i="12"/>
  <c r="R2966" i="12"/>
  <c r="R744" i="12"/>
  <c r="R3006" i="12"/>
  <c r="R5369" i="12"/>
  <c r="R5097" i="12"/>
  <c r="R5890" i="12"/>
  <c r="R2740" i="12"/>
  <c r="R1573" i="12"/>
  <c r="R3430" i="12"/>
  <c r="R1248" i="12"/>
  <c r="R2965" i="12"/>
  <c r="R1430" i="12"/>
  <c r="R3086" i="12"/>
  <c r="R5501" i="12"/>
  <c r="R3422" i="12"/>
  <c r="R5663" i="12"/>
  <c r="R5873" i="12"/>
  <c r="R3450" i="12"/>
  <c r="R2054" i="12"/>
  <c r="R2606" i="12"/>
  <c r="R5512" i="12"/>
  <c r="R2918" i="12"/>
  <c r="R2692" i="12"/>
  <c r="R2941" i="12"/>
  <c r="R3205" i="12"/>
  <c r="R2091" i="12"/>
  <c r="R2798" i="12"/>
  <c r="R4164" i="12"/>
  <c r="R5745" i="12"/>
  <c r="R5508" i="12"/>
  <c r="R3328" i="12"/>
  <c r="R2004" i="12"/>
  <c r="R5482" i="12"/>
  <c r="R1551" i="12"/>
  <c r="R1572" i="12"/>
  <c r="R3391" i="12"/>
  <c r="R3312" i="12"/>
  <c r="R1015" i="12"/>
  <c r="R849" i="12"/>
  <c r="R5527" i="12"/>
  <c r="R2713" i="12"/>
  <c r="R2570" i="12"/>
  <c r="R3720" i="12"/>
  <c r="R5356" i="12"/>
  <c r="R5434" i="12"/>
  <c r="R2044" i="12"/>
  <c r="R3403" i="12"/>
  <c r="R5682" i="12"/>
  <c r="R3182" i="12"/>
  <c r="R867" i="12"/>
  <c r="R701" i="12"/>
  <c r="R1739" i="12"/>
  <c r="R1949" i="12"/>
  <c r="R3322" i="12"/>
  <c r="R3366" i="12"/>
  <c r="R1558" i="12"/>
  <c r="R2036" i="12"/>
  <c r="R956" i="12"/>
  <c r="R875" i="12"/>
  <c r="R2052" i="12"/>
  <c r="R5591" i="12"/>
  <c r="R3284" i="12"/>
  <c r="R3472" i="12"/>
  <c r="R5401" i="12"/>
  <c r="R5423" i="12"/>
  <c r="R1950" i="12"/>
  <c r="R3473" i="12"/>
  <c r="R3533" i="12"/>
  <c r="R5884" i="12"/>
  <c r="R2012" i="12"/>
  <c r="R3213" i="12"/>
  <c r="R5362" i="12"/>
  <c r="R1539" i="12"/>
  <c r="R2040" i="12"/>
  <c r="R3415" i="12"/>
  <c r="R992" i="12"/>
  <c r="R761" i="12"/>
  <c r="R3206" i="12"/>
  <c r="R3286" i="12"/>
  <c r="R3413" i="12"/>
  <c r="R1552" i="12"/>
  <c r="R5421" i="12"/>
  <c r="R1989" i="12"/>
  <c r="R3443" i="12"/>
  <c r="R5467" i="12"/>
  <c r="R2954" i="12"/>
  <c r="R3319" i="12"/>
  <c r="R2728" i="12"/>
  <c r="R3470" i="12"/>
  <c r="R1741" i="12"/>
  <c r="R5387" i="12"/>
  <c r="R2050" i="12"/>
  <c r="R3476" i="12"/>
  <c r="R4162" i="12"/>
  <c r="R5739" i="12"/>
  <c r="R5416" i="12"/>
  <c r="R2385" i="12"/>
  <c r="R5404" i="12"/>
  <c r="R1526" i="12"/>
  <c r="R1079" i="12"/>
  <c r="R865" i="12"/>
  <c r="R1819" i="12"/>
  <c r="R3012" i="12"/>
  <c r="R1052" i="12"/>
  <c r="Q3748" i="12"/>
  <c r="Q2142" i="12"/>
  <c r="R1021" i="12"/>
  <c r="R936" i="12"/>
  <c r="R1897" i="12"/>
  <c r="R3334" i="12"/>
  <c r="Q3711" i="12"/>
  <c r="Q3565" i="12"/>
  <c r="Q3344" i="12"/>
  <c r="R5667" i="12"/>
  <c r="R759" i="12"/>
  <c r="R1843" i="12"/>
  <c r="R5509" i="12"/>
  <c r="Q3807" i="12"/>
  <c r="Q3536" i="12"/>
  <c r="R973" i="12"/>
  <c r="R1238" i="12"/>
  <c r="R1885" i="12"/>
  <c r="R3333" i="12"/>
  <c r="Q3847" i="12"/>
  <c r="Q3964" i="12"/>
  <c r="Q3186" i="12"/>
  <c r="Q5740" i="12"/>
  <c r="Q3287" i="12"/>
  <c r="R1899" i="12"/>
  <c r="R2575" i="12"/>
  <c r="R3899" i="12"/>
  <c r="Q3939" i="12"/>
  <c r="Q3195" i="12"/>
  <c r="Q714" i="12"/>
  <c r="Q1457" i="12"/>
  <c r="Q1017" i="12"/>
  <c r="R3153" i="12"/>
  <c r="R1822" i="12"/>
  <c r="R2994" i="12"/>
  <c r="R1076" i="12"/>
  <c r="Q2472" i="12"/>
  <c r="Q2350" i="12"/>
  <c r="Q5644" i="12"/>
  <c r="Q998" i="12"/>
  <c r="Q1188" i="12"/>
  <c r="Q3073" i="12"/>
  <c r="R1928" i="12"/>
  <c r="Q5635" i="12"/>
  <c r="Q5741" i="12"/>
  <c r="Q1000" i="12"/>
  <c r="Q694" i="12"/>
  <c r="Q1265" i="12"/>
  <c r="Q391" i="12"/>
  <c r="Q1396" i="12"/>
  <c r="Q3230" i="12"/>
  <c r="Q1797" i="12"/>
  <c r="Q1699" i="12"/>
  <c r="Q2366" i="12"/>
  <c r="Q2190" i="12"/>
  <c r="Q2429" i="12"/>
  <c r="Q2424" i="12"/>
  <c r="Q2576" i="12"/>
  <c r="Q2686" i="12"/>
  <c r="Q3740" i="12"/>
  <c r="Q3663" i="12"/>
  <c r="Q3843" i="12"/>
  <c r="R3478" i="12"/>
  <c r="Q3341" i="12"/>
  <c r="Q729" i="12"/>
  <c r="Q5326" i="12"/>
  <c r="Q1382" i="12"/>
  <c r="Q5732" i="12"/>
  <c r="Q5200" i="12"/>
  <c r="Q5611" i="12"/>
  <c r="Q2415" i="12"/>
  <c r="Q1650" i="12"/>
  <c r="Q2498" i="12"/>
  <c r="Q2420" i="12"/>
  <c r="Q2370" i="12"/>
  <c r="Q2302" i="12"/>
  <c r="Q2584" i="12"/>
  <c r="Q3733" i="12"/>
  <c r="R2261" i="12"/>
  <c r="Q3265" i="12"/>
  <c r="Q3552" i="12"/>
  <c r="Q1146" i="12"/>
  <c r="Q1415" i="12"/>
  <c r="Q1408" i="12"/>
  <c r="Q660" i="12"/>
  <c r="Q1397" i="12"/>
  <c r="Q3316" i="12"/>
  <c r="Q1742" i="12"/>
  <c r="Q1721" i="12"/>
  <c r="Q2321" i="12"/>
  <c r="Q2296" i="12"/>
  <c r="Q2426" i="12"/>
  <c r="Q2178" i="12"/>
  <c r="Q2581" i="12"/>
  <c r="Q2688" i="12"/>
  <c r="R1914" i="12"/>
  <c r="Q3910" i="12"/>
  <c r="Q1458" i="12"/>
  <c r="Q1151" i="12"/>
  <c r="Q5526" i="12"/>
  <c r="Q1433" i="12"/>
  <c r="Q2818" i="12"/>
  <c r="Q5634" i="12"/>
  <c r="Q3198" i="12"/>
  <c r="Q1715" i="12"/>
  <c r="Q1667" i="12"/>
  <c r="Q1826" i="12"/>
  <c r="Q2187" i="12"/>
  <c r="Q2408" i="12"/>
  <c r="Q2448" i="12"/>
  <c r="Q2166" i="12"/>
  <c r="Q2671" i="12"/>
  <c r="Q3665" i="12"/>
  <c r="Q3822" i="12"/>
  <c r="Q3851" i="12"/>
  <c r="Q3976" i="12"/>
  <c r="R1905" i="12"/>
  <c r="Q3969" i="12"/>
  <c r="Q1472" i="12"/>
  <c r="Q1093" i="12"/>
  <c r="Q3196" i="12"/>
  <c r="Q1434" i="12"/>
  <c r="Q3165" i="12"/>
  <c r="Q3404" i="12"/>
  <c r="Q3259" i="12"/>
  <c r="Q1698" i="12"/>
  <c r="Q1806" i="12"/>
  <c r="Q1827" i="12"/>
  <c r="Q2523" i="12"/>
  <c r="Q2324" i="12"/>
  <c r="Q2454" i="12"/>
  <c r="Q2555" i="12"/>
  <c r="Q2672" i="12"/>
  <c r="Q3729" i="12"/>
  <c r="Q3771" i="12"/>
  <c r="Q3679" i="12"/>
  <c r="Q3952" i="12"/>
  <c r="R698" i="12"/>
  <c r="Q5225" i="12"/>
  <c r="Q1112" i="12"/>
  <c r="Q732" i="12"/>
  <c r="Q5320" i="12"/>
  <c r="Q3188" i="12"/>
  <c r="Q1445" i="12"/>
  <c r="Q1961" i="12"/>
  <c r="Q3180" i="12"/>
  <c r="Q3606" i="12"/>
  <c r="Q1701" i="12"/>
  <c r="Q1728" i="12"/>
  <c r="Q2477" i="12"/>
  <c r="Q2401" i="12"/>
  <c r="Q2540" i="12"/>
  <c r="Q2139" i="12"/>
  <c r="Q2626" i="12"/>
  <c r="Q3787" i="12"/>
  <c r="Q3705" i="12"/>
  <c r="Q3664" i="12"/>
  <c r="Q3620" i="12"/>
  <c r="R3332" i="12"/>
  <c r="Q3107" i="12"/>
  <c r="Q2252" i="12"/>
  <c r="Q977" i="12"/>
  <c r="Q1442" i="12"/>
  <c r="Q1922" i="12"/>
  <c r="Q4163" i="12"/>
  <c r="Q3169" i="12"/>
  <c r="Q2128" i="12"/>
  <c r="Q1666" i="12"/>
  <c r="Q1727" i="12"/>
  <c r="Q2169" i="12"/>
  <c r="Q2516" i="12"/>
  <c r="Q2205" i="12"/>
  <c r="Q2417" i="12"/>
  <c r="Q2666" i="12"/>
  <c r="Q3853" i="12"/>
  <c r="Q3880" i="12"/>
  <c r="Q3799" i="12"/>
  <c r="Q3839" i="12"/>
  <c r="Q3987" i="12"/>
  <c r="Q969" i="12"/>
  <c r="Q2405" i="12"/>
  <c r="Q3615" i="12"/>
  <c r="Q2120" i="12"/>
  <c r="Q1833" i="12"/>
  <c r="Q1664" i="12"/>
  <c r="Q3661" i="12"/>
  <c r="Q3347" i="12"/>
  <c r="Q3499" i="12"/>
  <c r="Q1331" i="12"/>
  <c r="Q1940" i="12"/>
  <c r="Q1349" i="12"/>
  <c r="Q3397" i="12"/>
  <c r="Q3532" i="12"/>
  <c r="Q2796" i="12"/>
  <c r="Q3022" i="12"/>
  <c r="Q5577" i="12"/>
  <c r="Q1963" i="12"/>
  <c r="Q2183" i="12"/>
  <c r="Q3824" i="12"/>
  <c r="Q3966" i="12"/>
  <c r="Q2377" i="12"/>
  <c r="Q2226" i="12"/>
  <c r="Q5447" i="12"/>
  <c r="Q2512" i="12"/>
  <c r="Q2772" i="12"/>
  <c r="Q3139" i="12"/>
  <c r="Q1861" i="12"/>
  <c r="Q1286" i="12"/>
  <c r="Q2273" i="12"/>
  <c r="Q1248" i="12"/>
  <c r="Q2789" i="12"/>
  <c r="Q2899" i="12"/>
  <c r="Q2836" i="12"/>
  <c r="Q3145" i="12"/>
  <c r="Q916" i="12"/>
  <c r="Q2869" i="12"/>
  <c r="Q953" i="12"/>
  <c r="Q1540" i="12"/>
  <c r="Q1627" i="12"/>
  <c r="Q3819" i="12"/>
  <c r="Q3640" i="12"/>
  <c r="Q3492" i="12"/>
  <c r="Q3579" i="12"/>
  <c r="Q2173" i="12"/>
  <c r="Q2497" i="12"/>
  <c r="Q697" i="12"/>
  <c r="Q5651" i="12"/>
  <c r="Q1281" i="12"/>
  <c r="Q3266" i="12"/>
  <c r="Q767" i="12"/>
  <c r="Q2871" i="12"/>
  <c r="Q2786" i="12"/>
  <c r="Q2801" i="12"/>
  <c r="Q2828" i="12"/>
  <c r="Q5583" i="12"/>
  <c r="Q5733" i="12"/>
  <c r="Q2505" i="12"/>
  <c r="Q3831" i="12"/>
  <c r="Q1828" i="12"/>
  <c r="Q2633" i="12"/>
  <c r="Q1762" i="12"/>
  <c r="Q3757" i="12"/>
  <c r="Q2605" i="12"/>
  <c r="Q1586" i="12"/>
  <c r="Q1330" i="12"/>
  <c r="Q1646" i="12"/>
  <c r="Q1291" i="12"/>
  <c r="Q1927" i="12"/>
  <c r="Q5547" i="12"/>
  <c r="Q2886" i="12"/>
  <c r="Q3046" i="12"/>
  <c r="Q3080" i="12"/>
  <c r="Q2966" i="12"/>
  <c r="R2198" i="12"/>
  <c r="R5331" i="12"/>
  <c r="R5396" i="12"/>
  <c r="R5350" i="12"/>
  <c r="R2048" i="12"/>
  <c r="R3463" i="12"/>
  <c r="R3309" i="12"/>
  <c r="R975" i="12"/>
  <c r="R864" i="12"/>
  <c r="R5521" i="12"/>
  <c r="R5867" i="12"/>
  <c r="R5345" i="12"/>
  <c r="R3297" i="12"/>
  <c r="R3325" i="12"/>
  <c r="R5406" i="12"/>
  <c r="R2047" i="12"/>
  <c r="R3467" i="12"/>
  <c r="R1023" i="12"/>
  <c r="R3290" i="12"/>
  <c r="R907" i="12"/>
  <c r="R2960" i="12"/>
  <c r="R2343" i="12"/>
  <c r="R2039" i="12"/>
  <c r="R3300" i="12"/>
  <c r="R1959" i="12"/>
  <c r="R1577" i="12"/>
  <c r="R3469" i="12"/>
  <c r="R3330" i="12"/>
  <c r="R1010" i="12"/>
  <c r="R751" i="12"/>
  <c r="R2829" i="12"/>
  <c r="R5472" i="12"/>
  <c r="R5891" i="12"/>
  <c r="R3719" i="12"/>
  <c r="R3216" i="12"/>
  <c r="R5348" i="12"/>
  <c r="R2042" i="12"/>
  <c r="R3376" i="12"/>
  <c r="R3101" i="12"/>
  <c r="R3562" i="12"/>
  <c r="R2465" i="12"/>
  <c r="R5398" i="12"/>
  <c r="R3367" i="12"/>
  <c r="R1503" i="12"/>
  <c r="R3389" i="12"/>
  <c r="R3311" i="12"/>
  <c r="R1012" i="12"/>
  <c r="R880" i="12"/>
  <c r="R2983" i="12"/>
  <c r="R5555" i="12"/>
  <c r="R5886" i="12"/>
  <c r="R3802" i="12"/>
  <c r="R3442" i="12"/>
  <c r="R5438" i="12"/>
  <c r="R2038" i="12"/>
  <c r="R3434" i="12"/>
  <c r="R1083" i="12"/>
  <c r="R2907" i="12"/>
  <c r="R5567" i="12"/>
  <c r="R5887" i="12"/>
  <c r="R3770" i="12"/>
  <c r="R3782" i="12"/>
  <c r="R5343" i="12"/>
  <c r="R2024" i="12"/>
  <c r="R3485" i="12"/>
  <c r="R1100" i="12"/>
  <c r="R5678" i="12"/>
  <c r="R1513" i="12"/>
  <c r="R3781" i="12"/>
  <c r="R5333" i="12"/>
  <c r="R1974" i="12"/>
  <c r="R1025" i="12"/>
  <c r="R1016" i="12"/>
  <c r="R1868" i="12"/>
  <c r="R3335" i="12"/>
  <c r="Q3695" i="12"/>
  <c r="Q3546" i="12"/>
  <c r="R731" i="12"/>
  <c r="R1490" i="12"/>
  <c r="R2049" i="12"/>
  <c r="R3371" i="12"/>
  <c r="Q3715" i="12"/>
  <c r="Q5734" i="12"/>
  <c r="Q3155" i="12"/>
  <c r="R1024" i="12"/>
  <c r="R938" i="12"/>
  <c r="R1902" i="12"/>
  <c r="R3264" i="12"/>
  <c r="Q3627" i="12"/>
  <c r="Q3547" i="12"/>
  <c r="R964" i="12"/>
  <c r="R1492" i="12"/>
  <c r="R2088" i="12"/>
  <c r="R3370" i="12"/>
  <c r="Q3837" i="12"/>
  <c r="Q3105" i="12"/>
  <c r="Q3294" i="12"/>
  <c r="Q3945" i="12"/>
  <c r="R2013" i="12"/>
  <c r="R3292" i="12"/>
  <c r="R1870" i="12"/>
  <c r="R2641" i="12"/>
  <c r="R664" i="12"/>
  <c r="Q4588" i="12"/>
  <c r="Q1261" i="12"/>
  <c r="Q1888" i="12"/>
  <c r="Q1473" i="12"/>
  <c r="Q5605" i="12"/>
  <c r="Q924" i="12"/>
  <c r="R788" i="12"/>
  <c r="R1909" i="12"/>
  <c r="R3004" i="12"/>
  <c r="Q2677" i="12"/>
  <c r="Q2445" i="12"/>
  <c r="Q3112" i="12"/>
  <c r="Q2317" i="12"/>
  <c r="Q1099" i="12"/>
  <c r="Q2275" i="12"/>
  <c r="R3009" i="12"/>
  <c r="Q1887" i="12"/>
  <c r="Q917" i="12"/>
  <c r="Q5590" i="12"/>
  <c r="Q5709" i="12"/>
  <c r="Q1480" i="12"/>
  <c r="Q1438" i="12"/>
  <c r="Q3119" i="12"/>
  <c r="Q1624" i="12"/>
  <c r="Q1803" i="12"/>
  <c r="Q1703" i="12"/>
  <c r="Q2184" i="12"/>
  <c r="Q2135" i="12"/>
  <c r="Q2186" i="12"/>
  <c r="Q2441" i="12"/>
  <c r="Q2652" i="12"/>
  <c r="Q3850" i="12"/>
  <c r="Q3633" i="12"/>
  <c r="Q3887" i="12"/>
  <c r="Q3723" i="12"/>
  <c r="R3181" i="12"/>
  <c r="Q3238" i="12"/>
  <c r="Q734" i="12"/>
  <c r="Q1460" i="12"/>
  <c r="Q1379" i="12"/>
  <c r="Q680" i="12"/>
  <c r="Q1409" i="12"/>
  <c r="Q3221" i="12"/>
  <c r="Q3511" i="12"/>
  <c r="Q1783" i="12"/>
  <c r="Q1800" i="12"/>
  <c r="Q2440" i="12"/>
  <c r="Q2503" i="12"/>
  <c r="Q2211" i="12"/>
  <c r="Q2313" i="12"/>
  <c r="Q2621" i="12"/>
  <c r="Q3653" i="12"/>
  <c r="R3000" i="12"/>
  <c r="Q1855" i="12"/>
  <c r="Q1453" i="12"/>
  <c r="Q720" i="12"/>
  <c r="Q5698" i="12"/>
  <c r="Q1496" i="12"/>
  <c r="Q4103" i="12"/>
  <c r="Q3121" i="12"/>
  <c r="Q1825" i="12"/>
  <c r="Q1726" i="12"/>
  <c r="Q1640" i="12"/>
  <c r="Q2134" i="12"/>
  <c r="Q2200" i="12"/>
  <c r="Q2136" i="12"/>
  <c r="Q2127" i="12"/>
  <c r="Q2657" i="12"/>
  <c r="Q3786" i="12"/>
  <c r="R1866" i="12"/>
  <c r="Q2278" i="12"/>
  <c r="Q2105" i="12"/>
  <c r="Q722" i="12"/>
  <c r="Q5751" i="12"/>
  <c r="Q5705" i="12"/>
  <c r="Q3505" i="12"/>
  <c r="Q5721" i="12"/>
  <c r="Q5623" i="12"/>
  <c r="Q1745" i="12"/>
  <c r="Q1697" i="12"/>
  <c r="Q2389" i="12"/>
  <c r="Q2113" i="12"/>
  <c r="Q2267" i="12"/>
  <c r="Q2492" i="12"/>
  <c r="Q2563" i="12"/>
  <c r="Q2681" i="12"/>
  <c r="Q3668" i="12"/>
  <c r="Q3625" i="12"/>
  <c r="Q3801" i="12"/>
  <c r="Q3980" i="12"/>
  <c r="R1849" i="12"/>
  <c r="Q2351" i="12"/>
  <c r="Q2319" i="12"/>
  <c r="Q1072" i="12"/>
  <c r="Q3405" i="12"/>
  <c r="Q679" i="12"/>
  <c r="Q3642" i="12"/>
  <c r="Q1393" i="12"/>
  <c r="Q3245" i="12"/>
  <c r="Q1713" i="12"/>
  <c r="Q1632" i="12"/>
  <c r="Q2406" i="12"/>
  <c r="Q2413" i="12"/>
  <c r="Q2168" i="12"/>
  <c r="Q2564" i="12"/>
  <c r="Q2682" i="12"/>
  <c r="Q3804" i="12"/>
  <c r="Q3607" i="12"/>
  <c r="Q3646" i="12"/>
  <c r="Q3981" i="12"/>
  <c r="R918" i="12"/>
  <c r="Q3846" i="12"/>
  <c r="Q674" i="12"/>
  <c r="Q1043" i="12"/>
  <c r="Q2247" i="12"/>
  <c r="Q5696" i="12"/>
  <c r="Q1845" i="12"/>
  <c r="Q3015" i="12"/>
  <c r="Q3129" i="12"/>
  <c r="Q1631" i="12"/>
  <c r="Q1709" i="12"/>
  <c r="Q1859" i="12"/>
  <c r="Q2475" i="12"/>
  <c r="Q2339" i="12"/>
  <c r="Q2118" i="12"/>
  <c r="Q2452" i="12"/>
  <c r="Q2660" i="12"/>
  <c r="Q3838" i="12"/>
  <c r="Q3811" i="12"/>
  <c r="Q3848" i="12"/>
  <c r="Q3974" i="12"/>
  <c r="Q3114" i="12"/>
  <c r="Q5753" i="12"/>
  <c r="Q683" i="12"/>
  <c r="Q1383" i="12"/>
  <c r="Q3164" i="12"/>
  <c r="Q4919" i="12"/>
  <c r="Q5630" i="12"/>
  <c r="Q2194" i="12"/>
  <c r="Q1732" i="12"/>
  <c r="Q1733" i="12"/>
  <c r="Q2467" i="12"/>
  <c r="Q2170" i="12"/>
  <c r="Q2172" i="12"/>
  <c r="Q2191" i="12"/>
  <c r="Q2560" i="12"/>
  <c r="Q3712" i="12"/>
  <c r="Q3868" i="12"/>
  <c r="Q3760" i="12"/>
  <c r="Q3670" i="12"/>
  <c r="R1014" i="12"/>
  <c r="Q3253" i="12"/>
  <c r="Q2618" i="12"/>
  <c r="Q3810" i="12"/>
  <c r="Q2556" i="12"/>
  <c r="Q1643" i="12"/>
  <c r="Q2090" i="12"/>
  <c r="Q3934" i="12"/>
  <c r="Q3963" i="12"/>
  <c r="Q3494" i="12"/>
  <c r="Q1362" i="12"/>
  <c r="Q2157" i="12"/>
  <c r="Q1321" i="12"/>
  <c r="Q978" i="12"/>
  <c r="Q2959" i="12"/>
  <c r="Q3171" i="12"/>
  <c r="Q1560" i="12"/>
  <c r="Q2848" i="12"/>
  <c r="Q5692" i="12"/>
  <c r="Q2490" i="12"/>
  <c r="Q3886" i="12"/>
  <c r="Q3926" i="12"/>
  <c r="Q1831" i="12"/>
  <c r="Q3703" i="12"/>
  <c r="Q3561" i="12"/>
  <c r="Q2171" i="12"/>
  <c r="Q5478" i="12"/>
  <c r="Q3357" i="12"/>
  <c r="Q5373" i="12"/>
  <c r="Q1344" i="12"/>
  <c r="Q3708" i="12"/>
  <c r="Q5677" i="12"/>
  <c r="Q2883" i="12"/>
  <c r="Q2827" i="12"/>
  <c r="Q2837" i="12"/>
  <c r="Q2850" i="12"/>
  <c r="Q5735" i="12"/>
  <c r="Q2998" i="12"/>
  <c r="Q954" i="12"/>
  <c r="Q1117" i="12"/>
  <c r="Q1841" i="12"/>
  <c r="Q3671" i="12"/>
  <c r="Q3982" i="12"/>
  <c r="Q2084" i="12"/>
  <c r="Q3581" i="12"/>
  <c r="Q2199" i="12"/>
  <c r="Q2486" i="12"/>
  <c r="Q5477" i="12"/>
  <c r="Q5599" i="12"/>
  <c r="Q1340" i="12"/>
  <c r="Q3418" i="12"/>
  <c r="Q2528" i="12"/>
  <c r="Q5515" i="12"/>
  <c r="Q2969" i="12"/>
  <c r="Q2938" i="12"/>
  <c r="Q3065" i="12"/>
  <c r="Q3528" i="12"/>
  <c r="Q2315" i="12"/>
  <c r="Q3599" i="12"/>
  <c r="Q2593" i="12"/>
  <c r="Q2602" i="12"/>
  <c r="Q2083" i="12"/>
  <c r="Q3688" i="12"/>
  <c r="Q3813" i="12"/>
  <c r="Q1620" i="12"/>
  <c r="Q1365" i="12"/>
  <c r="Q1994" i="12"/>
  <c r="Q1350" i="12"/>
  <c r="Q1979" i="12"/>
  <c r="Q2815" i="12"/>
  <c r="Q5549" i="12"/>
  <c r="Q1965" i="12"/>
  <c r="Q5713" i="12"/>
  <c r="Q1647" i="12"/>
  <c r="Q2927" i="12"/>
  <c r="Q1996" i="12"/>
  <c r="R3360" i="12"/>
  <c r="R5541" i="12"/>
  <c r="R5393" i="12"/>
  <c r="R3374" i="12"/>
  <c r="R5346" i="12"/>
  <c r="R1936" i="12"/>
  <c r="R3441" i="12"/>
  <c r="R2858" i="12"/>
  <c r="R1875" i="12"/>
  <c r="R5703" i="12"/>
  <c r="R5743" i="12"/>
  <c r="R1510" i="12"/>
  <c r="R3321" i="12"/>
  <c r="R5358" i="12"/>
  <c r="R1554" i="12"/>
  <c r="R2022" i="12"/>
  <c r="R5430" i="12"/>
  <c r="R1018" i="12"/>
  <c r="R3161" i="12"/>
  <c r="R891" i="12"/>
  <c r="R2926" i="12"/>
  <c r="R2763" i="12"/>
  <c r="R3270" i="12"/>
  <c r="R3324" i="12"/>
  <c r="R5338" i="12"/>
  <c r="R2034" i="12"/>
  <c r="R3393" i="12"/>
  <c r="R5643" i="12"/>
  <c r="R933" i="12"/>
  <c r="R806" i="12"/>
  <c r="R3017" i="12"/>
  <c r="R5487" i="12"/>
  <c r="R3373" i="12"/>
  <c r="R3950" i="12"/>
  <c r="R5403" i="12"/>
  <c r="R5412" i="12"/>
  <c r="R2018" i="12"/>
  <c r="R3456" i="12"/>
  <c r="R2853" i="12"/>
  <c r="R2724" i="12"/>
  <c r="R3296" i="12"/>
  <c r="R3215" i="12"/>
  <c r="R5352" i="12"/>
  <c r="R1985" i="12"/>
  <c r="R3431" i="12"/>
  <c r="R5641" i="12"/>
  <c r="R968" i="12"/>
  <c r="R841" i="12"/>
  <c r="R3057" i="12"/>
  <c r="R5486" i="12"/>
  <c r="R5418" i="12"/>
  <c r="R2384" i="12"/>
  <c r="R1518" i="12"/>
  <c r="R5371" i="12"/>
  <c r="R1933" i="12"/>
  <c r="R3457" i="12"/>
  <c r="R1031" i="12"/>
  <c r="R5585" i="12"/>
  <c r="R2751" i="12"/>
  <c r="R5349" i="12"/>
  <c r="R2616" i="12"/>
  <c r="R1957" i="12"/>
  <c r="R5429" i="12"/>
  <c r="R2046" i="12"/>
  <c r="R3414" i="12"/>
  <c r="R961" i="12"/>
  <c r="R3779" i="12"/>
  <c r="R1941" i="12"/>
  <c r="R2387" i="12"/>
  <c r="R1519" i="12"/>
  <c r="R3461" i="12"/>
  <c r="R1011" i="12"/>
  <c r="R1328" i="12"/>
  <c r="R5749" i="12"/>
  <c r="Q3749" i="12"/>
  <c r="Q5728" i="12"/>
  <c r="R3276" i="12"/>
  <c r="R1814" i="12"/>
  <c r="R2457" i="12"/>
  <c r="R3593" i="12"/>
  <c r="Q3956" i="12"/>
  <c r="Q5612" i="12"/>
  <c r="Q718" i="12"/>
  <c r="R981" i="12"/>
  <c r="R1579" i="12"/>
  <c r="R2101" i="12"/>
  <c r="R3490" i="12"/>
  <c r="Q3808" i="12"/>
  <c r="Q5697" i="12"/>
  <c r="R3273" i="12"/>
  <c r="R1869" i="12"/>
  <c r="R2291" i="12"/>
  <c r="Q3940" i="12"/>
  <c r="Q5617" i="12"/>
  <c r="Q1111" i="12"/>
  <c r="Q1462" i="12"/>
  <c r="R3477" i="12"/>
  <c r="R796" i="12"/>
  <c r="R1912" i="12"/>
  <c r="R3093" i="12"/>
  <c r="R1164" i="12"/>
  <c r="Q1780" i="12"/>
  <c r="Q971" i="12"/>
  <c r="Q1892" i="12"/>
  <c r="Q1468" i="12"/>
  <c r="Q1463" i="12"/>
  <c r="Q1074" i="12"/>
  <c r="R1034" i="12"/>
  <c r="R743" i="12"/>
  <c r="R1839" i="12"/>
  <c r="R3150" i="12"/>
  <c r="Q3709" i="12"/>
  <c r="Q3545" i="12"/>
  <c r="Q3340" i="12"/>
  <c r="Q5636" i="12"/>
  <c r="Q739" i="12"/>
  <c r="Q689" i="12"/>
  <c r="R5752" i="12"/>
  <c r="Q3108" i="12"/>
  <c r="Q3157" i="12"/>
  <c r="Q691" i="12"/>
  <c r="Q5710" i="12"/>
  <c r="Q1992" i="12"/>
  <c r="Q4337" i="12"/>
  <c r="Q3197" i="12"/>
  <c r="Q2132" i="12"/>
  <c r="Q1628" i="12"/>
  <c r="Q1668" i="12"/>
  <c r="Q2349" i="12"/>
  <c r="Q2204" i="12"/>
  <c r="Q2532" i="12"/>
  <c r="Q2146" i="12"/>
  <c r="Q2673" i="12"/>
  <c r="Q3854" i="12"/>
  <c r="Q3644" i="12"/>
  <c r="Q3631" i="12"/>
  <c r="Q3722" i="12"/>
  <c r="R909" i="12"/>
  <c r="Q2471" i="12"/>
  <c r="Q1466" i="12"/>
  <c r="Q1152" i="12"/>
  <c r="Q2243" i="12"/>
  <c r="Q1386" i="12"/>
  <c r="Q1546" i="12"/>
  <c r="Q5455" i="12"/>
  <c r="Q5616" i="12"/>
  <c r="Q1789" i="12"/>
  <c r="Q1651" i="12"/>
  <c r="Q1813" i="12"/>
  <c r="Q2322" i="12"/>
  <c r="Q2369" i="12"/>
  <c r="Q2114" i="12"/>
  <c r="Q2464" i="12"/>
  <c r="Q2646" i="12"/>
  <c r="Q3659" i="12"/>
  <c r="R3568" i="12"/>
  <c r="Q3109" i="12"/>
  <c r="Q1478" i="12"/>
  <c r="Q682" i="12"/>
  <c r="Q5704" i="12"/>
  <c r="Q2063" i="12"/>
  <c r="Q4586" i="12"/>
  <c r="Q3279" i="12"/>
  <c r="Q2283" i="12"/>
  <c r="Q1637" i="12"/>
  <c r="Q1629" i="12"/>
  <c r="Q2553" i="12"/>
  <c r="Q2122" i="12"/>
  <c r="Q2209" i="12"/>
  <c r="Q2431" i="12"/>
  <c r="Q2690" i="12"/>
  <c r="Q3755" i="12"/>
  <c r="R2567" i="12"/>
  <c r="Q5594" i="12"/>
  <c r="Q3553" i="12"/>
  <c r="Q1189" i="12"/>
  <c r="Q1432" i="12"/>
  <c r="Q1444" i="12"/>
  <c r="Q661" i="12"/>
  <c r="Q3118" i="12"/>
  <c r="Q3317" i="12"/>
  <c r="Q1737" i="12"/>
  <c r="Q1656" i="12"/>
  <c r="Q2212" i="12"/>
  <c r="Q2297" i="12"/>
  <c r="Q2536" i="12"/>
  <c r="Q2220" i="12"/>
  <c r="Q2588" i="12"/>
  <c r="Q2691" i="12"/>
  <c r="Q3865" i="12"/>
  <c r="Q3818" i="12"/>
  <c r="Q3913" i="12"/>
  <c r="R2568" i="12"/>
  <c r="Q5618" i="12"/>
  <c r="Q3570" i="12"/>
  <c r="Q1078" i="12"/>
  <c r="Q5716" i="12"/>
  <c r="Q1435" i="12"/>
  <c r="Q1426" i="12"/>
  <c r="Q3241" i="12"/>
  <c r="Q5633" i="12"/>
  <c r="Q1639" i="12"/>
  <c r="Q1746" i="12"/>
  <c r="Q2375" i="12"/>
  <c r="Q2280" i="12"/>
  <c r="Q2306" i="12"/>
  <c r="Q2255" i="12"/>
  <c r="Q2623" i="12"/>
  <c r="Q5603" i="12"/>
  <c r="Q3784" i="12"/>
  <c r="Q3892" i="12"/>
  <c r="Q3826" i="12"/>
  <c r="Q3958" i="12"/>
  <c r="R1867" i="12"/>
  <c r="Q1326" i="12"/>
  <c r="Q1553" i="12"/>
  <c r="Q5673" i="12"/>
  <c r="Q5619" i="12"/>
  <c r="Q1402" i="12"/>
  <c r="Q5638" i="12"/>
  <c r="Q3423" i="12"/>
  <c r="Q3177" i="12"/>
  <c r="Q1700" i="12"/>
  <c r="Q1774" i="12"/>
  <c r="Q1821" i="12"/>
  <c r="Q2435" i="12"/>
  <c r="Q2260" i="12"/>
  <c r="Q2549" i="12"/>
  <c r="Q2411" i="12"/>
  <c r="Q2674" i="12"/>
  <c r="Q3610" i="12"/>
  <c r="Q3656" i="12"/>
  <c r="Q3619" i="12"/>
  <c r="R1020" i="12"/>
  <c r="Q5390" i="12"/>
  <c r="Q712" i="12"/>
  <c r="Q1325" i="12"/>
  <c r="Q3187" i="12"/>
  <c r="Q3380" i="12"/>
  <c r="Q5700" i="12"/>
  <c r="Q3243" i="12"/>
  <c r="Q2451" i="12"/>
  <c r="Q1768" i="12"/>
  <c r="Q1657" i="12"/>
  <c r="Q2476" i="12"/>
  <c r="Q2519" i="12"/>
  <c r="Q2548" i="12"/>
  <c r="Q2137" i="12"/>
  <c r="Q2617" i="12"/>
  <c r="Q3704" i="12"/>
  <c r="Q3800" i="12"/>
  <c r="Q3792" i="12"/>
  <c r="Q3680" i="12"/>
  <c r="Q2586" i="12"/>
  <c r="Q3844" i="12"/>
  <c r="Q3667" i="12"/>
  <c r="Q3506" i="12"/>
  <c r="Q3573" i="12"/>
  <c r="Q2347" i="12"/>
  <c r="Q1610" i="12"/>
  <c r="Q2607" i="12"/>
  <c r="Q3776" i="12"/>
  <c r="Q1278" i="12"/>
  <c r="Q5536" i="12"/>
  <c r="Q1273" i="12"/>
  <c r="Q2930" i="12"/>
  <c r="Q5330" i="12"/>
  <c r="Q3074" i="12"/>
  <c r="Q2905" i="12"/>
  <c r="Q5580" i="12"/>
  <c r="Q1404" i="12"/>
  <c r="Q2430" i="12"/>
  <c r="Q3890" i="12"/>
  <c r="Q1626" i="12"/>
  <c r="Q2632" i="12"/>
  <c r="Q1682" i="12"/>
  <c r="Q3523" i="12"/>
  <c r="Q2482" i="12"/>
  <c r="Q3586" i="12"/>
  <c r="Q5656" i="12"/>
  <c r="Q1499" i="12"/>
  <c r="Q1316" i="12"/>
  <c r="Q1557" i="12"/>
  <c r="Q5589" i="12"/>
  <c r="Q5574" i="12"/>
  <c r="Q2902" i="12"/>
  <c r="Q2968" i="12"/>
  <c r="Q5587" i="12"/>
  <c r="Q723" i="12"/>
  <c r="Q3088" i="12"/>
  <c r="Q3061" i="12"/>
  <c r="Q2745" i="12"/>
  <c r="Q2416" i="12"/>
  <c r="Q3872" i="12"/>
  <c r="Q3908" i="12"/>
  <c r="Q2596" i="12"/>
  <c r="Q2264" i="12"/>
  <c r="Q5452" i="12"/>
  <c r="Q2513" i="12"/>
  <c r="Q2709" i="12"/>
  <c r="Q3140" i="12"/>
  <c r="Q5722" i="12"/>
  <c r="Q1312" i="12"/>
  <c r="Q2360" i="12"/>
  <c r="Q2872" i="12"/>
  <c r="Q2790" i="12"/>
  <c r="Q2962" i="12"/>
  <c r="R1895" i="12"/>
  <c r="Q5631" i="12"/>
  <c r="Q2676" i="12"/>
  <c r="Q3706" i="12"/>
  <c r="Q2595" i="12"/>
  <c r="Q2108" i="12"/>
  <c r="Q2094" i="12"/>
  <c r="Q3979" i="12"/>
  <c r="Q1605" i="12"/>
  <c r="Q3922" i="12"/>
  <c r="Q1277" i="12"/>
  <c r="Q2814" i="12"/>
  <c r="Q1322" i="12"/>
  <c r="Q5672" i="12"/>
  <c r="Q2995" i="12"/>
  <c r="Q2023" i="12"/>
  <c r="Q5578" i="12"/>
  <c r="Q15" i="12"/>
  <c r="Q1744" i="12"/>
  <c r="R3062" i="12"/>
  <c r="R5530" i="12"/>
  <c r="R2033" i="12"/>
  <c r="R1932" i="12"/>
  <c r="R5431" i="12"/>
  <c r="R2043" i="12"/>
  <c r="R3445" i="12"/>
  <c r="R5668" i="12"/>
  <c r="R3277" i="12"/>
  <c r="R897" i="12"/>
  <c r="R3326" i="12"/>
  <c r="R1777" i="12"/>
  <c r="R2031" i="12"/>
  <c r="R2386" i="12"/>
  <c r="R1924" i="12"/>
  <c r="R1574" i="12"/>
  <c r="R1934" i="12"/>
  <c r="R2017" i="12"/>
  <c r="R959" i="12"/>
  <c r="R814" i="12"/>
  <c r="R1331" i="12"/>
  <c r="R5554" i="12"/>
  <c r="R3283" i="12"/>
  <c r="R3474" i="12"/>
  <c r="R3375" i="12"/>
  <c r="R5415" i="12"/>
  <c r="R2003" i="12"/>
  <c r="R3452" i="12"/>
  <c r="R1464" i="12"/>
  <c r="R980" i="12"/>
  <c r="R5532" i="12"/>
  <c r="R5869" i="12"/>
  <c r="R5426" i="12"/>
  <c r="R5395" i="12"/>
  <c r="R3217" i="12"/>
  <c r="R5344" i="12"/>
  <c r="R2002" i="12"/>
  <c r="R1293" i="12"/>
  <c r="R711" i="12"/>
  <c r="R3285" i="12"/>
  <c r="R3487" i="12"/>
  <c r="R1556" i="12"/>
  <c r="R5409" i="12"/>
  <c r="R1987" i="12"/>
  <c r="R3459" i="12"/>
  <c r="R5451" i="12"/>
  <c r="R989" i="12"/>
  <c r="R822" i="12"/>
  <c r="R1428" i="12"/>
  <c r="R5499" i="12"/>
  <c r="R5378" i="12"/>
  <c r="R1603" i="12"/>
  <c r="R3401" i="12"/>
  <c r="R1561" i="12"/>
  <c r="R1942" i="12"/>
  <c r="R3471" i="12"/>
  <c r="R1027" i="12"/>
  <c r="R1398" i="12"/>
  <c r="R5485" i="12"/>
  <c r="R5433" i="12"/>
  <c r="R1740" i="12"/>
  <c r="R5357" i="12"/>
  <c r="R1507" i="12"/>
  <c r="R2021" i="12"/>
  <c r="R3465" i="12"/>
  <c r="R3091" i="12"/>
  <c r="R2735" i="12"/>
  <c r="R2335" i="12"/>
  <c r="R1931" i="12"/>
  <c r="R5419" i="12"/>
  <c r="R3156" i="12"/>
  <c r="R5592" i="12"/>
  <c r="R1791" i="12"/>
  <c r="R2365" i="12"/>
  <c r="R3592" i="12"/>
  <c r="Q3949" i="12"/>
  <c r="R1531" i="12"/>
  <c r="R3272" i="12"/>
  <c r="R1894" i="12"/>
  <c r="R2637" i="12"/>
  <c r="R3935" i="12"/>
  <c r="Q1405" i="12"/>
  <c r="Q1272" i="12"/>
  <c r="Q1852" i="12"/>
  <c r="Q5446" i="12"/>
  <c r="R3274" i="12"/>
  <c r="R1815" i="12"/>
  <c r="R3617" i="12"/>
  <c r="Q3941" i="12"/>
  <c r="R1966" i="12"/>
  <c r="R3262" i="12"/>
  <c r="R1907" i="12"/>
  <c r="R2639" i="12"/>
  <c r="R219" i="12"/>
  <c r="Q4165" i="12"/>
  <c r="Q1329" i="12"/>
  <c r="Q1853" i="12"/>
  <c r="Q1475" i="12"/>
  <c r="Q3218" i="12"/>
  <c r="R2011" i="12"/>
  <c r="R870" i="12"/>
  <c r="R1863" i="12"/>
  <c r="R2993" i="12"/>
  <c r="Q2470" i="12"/>
  <c r="Q2277" i="12"/>
  <c r="Q5595" i="12"/>
  <c r="Q860" i="12"/>
  <c r="Q1126" i="12"/>
  <c r="Q2248" i="12"/>
  <c r="R974" i="12"/>
  <c r="R1145" i="12"/>
  <c r="R1817" i="12"/>
  <c r="R5629" i="12"/>
  <c r="Q926" i="12"/>
  <c r="Q5597" i="12"/>
  <c r="Q3444" i="12"/>
  <c r="Q3557" i="12"/>
  <c r="R1991" i="12"/>
  <c r="R1081" i="12"/>
  <c r="Q3117" i="12"/>
  <c r="Q740" i="12"/>
  <c r="Q681" i="12"/>
  <c r="Q1372" i="12"/>
  <c r="Q5712" i="12"/>
  <c r="Q5220" i="12"/>
  <c r="Q5632" i="12"/>
  <c r="Q2285" i="12"/>
  <c r="Q1809" i="12"/>
  <c r="Q1734" i="12"/>
  <c r="Q2176" i="12"/>
  <c r="Q2453" i="12"/>
  <c r="Q2289" i="12"/>
  <c r="Q2301" i="12"/>
  <c r="Q2583" i="12"/>
  <c r="Q3645" i="12"/>
  <c r="Q3753" i="12"/>
  <c r="Q3869" i="12"/>
  <c r="R1609" i="12"/>
  <c r="Q3951" i="12"/>
  <c r="Q5690" i="12"/>
  <c r="Q1091" i="12"/>
  <c r="Q2851" i="12"/>
  <c r="Q1443" i="12"/>
  <c r="Q2175" i="12"/>
  <c r="Q3194" i="12"/>
  <c r="Q3244" i="12"/>
  <c r="Q1786" i="12"/>
  <c r="Q1805" i="12"/>
  <c r="Q1850" i="12"/>
  <c r="Q2392" i="12"/>
  <c r="Q2544" i="12"/>
  <c r="Q2124" i="12"/>
  <c r="Q2112" i="12"/>
  <c r="Q2668" i="12"/>
  <c r="R3170" i="12"/>
  <c r="Q3342" i="12"/>
  <c r="Q727" i="12"/>
  <c r="Q5327" i="12"/>
  <c r="Q1369" i="12"/>
  <c r="Q5706" i="12"/>
  <c r="Q5223" i="12"/>
  <c r="Q3220" i="12"/>
  <c r="Q2271" i="12"/>
  <c r="Q1717" i="12"/>
  <c r="Q2217" i="12"/>
  <c r="Q2208" i="12"/>
  <c r="Q2165" i="12"/>
  <c r="Q2281" i="12"/>
  <c r="Q2590" i="12"/>
  <c r="Q3794" i="12"/>
  <c r="R3007" i="12"/>
  <c r="Q1890" i="12"/>
  <c r="Q1471" i="12"/>
  <c r="Q1195" i="12"/>
  <c r="Q1449" i="12"/>
  <c r="Q1497" i="12"/>
  <c r="Q3313" i="12"/>
  <c r="Q2068" i="12"/>
  <c r="Q1658" i="12"/>
  <c r="Q1661" i="12"/>
  <c r="Q2326" i="12"/>
  <c r="Q2404" i="12"/>
  <c r="Q2117" i="12"/>
  <c r="Q2398" i="12"/>
  <c r="Q2658" i="12"/>
  <c r="Q3643" i="12"/>
  <c r="Q3750" i="12"/>
  <c r="Q3803" i="12"/>
  <c r="Q3660" i="12"/>
  <c r="Q3929" i="12"/>
  <c r="R3013" i="12"/>
  <c r="Q1891" i="12"/>
  <c r="Q1454" i="12"/>
  <c r="Q706" i="12"/>
  <c r="Q1388" i="12"/>
  <c r="Q1588" i="12"/>
  <c r="Q4161" i="12"/>
  <c r="Q3314" i="12"/>
  <c r="Q2065" i="12"/>
  <c r="Q1748" i="12"/>
  <c r="Q1760" i="12"/>
  <c r="Q2203" i="12"/>
  <c r="Q2327" i="12"/>
  <c r="Q2201" i="12"/>
  <c r="Q2215" i="12"/>
  <c r="Q2659" i="12"/>
  <c r="Q3852" i="12"/>
  <c r="Q3879" i="12"/>
  <c r="Q3889" i="12"/>
  <c r="Q3763" i="12"/>
  <c r="Q3955" i="12"/>
  <c r="R1913" i="12"/>
  <c r="Q3564" i="12"/>
  <c r="Q5729" i="12"/>
  <c r="Q1073" i="12"/>
  <c r="Q3406" i="12"/>
  <c r="Q5328" i="12"/>
  <c r="Q13" i="12"/>
  <c r="Q1394" i="12"/>
  <c r="Q3229" i="12"/>
  <c r="Q1673" i="12"/>
  <c r="Q1736" i="12"/>
  <c r="Q2373" i="12"/>
  <c r="Q2425" i="12"/>
  <c r="Q2145" i="12"/>
  <c r="Q2290" i="12"/>
  <c r="Q2565" i="12"/>
  <c r="Q2683" i="12"/>
  <c r="Q3814" i="12"/>
  <c r="Q3609" i="12"/>
  <c r="Q3734" i="12"/>
  <c r="R853" i="12"/>
  <c r="Q5727" i="12"/>
  <c r="Q5456" i="12"/>
  <c r="Q702" i="12"/>
  <c r="Q1962" i="12"/>
  <c r="Q5695" i="12"/>
  <c r="Q1437" i="12"/>
  <c r="Q1981" i="12"/>
  <c r="Q3125" i="12"/>
  <c r="Q3911" i="12"/>
  <c r="Q1773" i="12"/>
  <c r="Q1659" i="12"/>
  <c r="Q2500" i="12"/>
  <c r="Q2491" i="12"/>
  <c r="Q2437" i="12"/>
  <c r="Q2455" i="12"/>
  <c r="Q2629" i="12"/>
  <c r="Q3821" i="12"/>
  <c r="Q3628" i="12"/>
  <c r="Q3612" i="12"/>
  <c r="Q3616" i="12"/>
  <c r="Q3231" i="12"/>
  <c r="Q1622" i="12"/>
  <c r="Q3862" i="12"/>
  <c r="Q3623" i="12"/>
  <c r="Q2058" i="12"/>
  <c r="Q3578" i="12"/>
  <c r="Q2197" i="12"/>
  <c r="Q2391" i="12"/>
  <c r="Q3921" i="12"/>
  <c r="Q5650" i="12"/>
  <c r="Q1306" i="12"/>
  <c r="Q3224" i="12"/>
  <c r="Q3192" i="12"/>
  <c r="Q1219" i="12"/>
  <c r="Q2785" i="12"/>
  <c r="Q3045" i="12"/>
  <c r="Q3023" i="12"/>
  <c r="Q2916" i="12"/>
  <c r="Q2242" i="12"/>
  <c r="Q2421" i="12"/>
  <c r="Q3595" i="12"/>
  <c r="Q2150" i="12"/>
  <c r="Q1883" i="12"/>
  <c r="Q1689" i="12"/>
  <c r="Q3691" i="12"/>
  <c r="Q3219" i="12"/>
  <c r="Q3500" i="12"/>
  <c r="Q1275" i="12"/>
  <c r="Q2052" i="12"/>
  <c r="Q1293" i="12"/>
  <c r="Q2954" i="12"/>
  <c r="Q2889" i="12"/>
  <c r="Q2830" i="12"/>
  <c r="Q5366" i="12"/>
  <c r="Q5522" i="12"/>
  <c r="Q716" i="12"/>
  <c r="Q2870" i="12"/>
  <c r="Q1969" i="12"/>
  <c r="Q1416" i="12"/>
  <c r="Q2177" i="12"/>
  <c r="Q3666" i="12"/>
  <c r="Q3996" i="12"/>
  <c r="Q2630" i="12"/>
  <c r="Q3707" i="12"/>
  <c r="Q3515" i="12"/>
  <c r="Q2508" i="12"/>
  <c r="Q3493" i="12"/>
  <c r="Q5653" i="12"/>
  <c r="Q1524" i="12"/>
  <c r="Q1288" i="12"/>
  <c r="Q3694" i="12"/>
  <c r="Q3071" i="12"/>
  <c r="Q3041" i="12"/>
  <c r="Q3036" i="12"/>
  <c r="Q5519" i="12"/>
  <c r="Q1633" i="12"/>
  <c r="Q1767" i="12"/>
  <c r="Q3860" i="12"/>
  <c r="Q3632" i="12"/>
  <c r="Q2057" i="12"/>
  <c r="Q1614" i="12"/>
  <c r="Q2196" i="12"/>
  <c r="Q1874" i="12"/>
  <c r="Q3246" i="12"/>
  <c r="Q3350" i="12"/>
  <c r="Q1279" i="12"/>
  <c r="Q3248" i="12"/>
  <c r="Q1324" i="12"/>
  <c r="Q2931" i="12"/>
  <c r="Q3144" i="12"/>
  <c r="Q2833" i="12"/>
  <c r="Q3411" i="12"/>
  <c r="Q3052" i="12"/>
  <c r="Q1440" i="12"/>
  <c r="Q3066" i="12"/>
  <c r="Q5510" i="12"/>
  <c r="Q3412" i="12"/>
  <c r="Q5701" i="12"/>
  <c r="Q2574" i="12"/>
  <c r="R3041" i="12"/>
  <c r="R2753" i="12"/>
  <c r="R2571" i="12"/>
  <c r="R3305" i="12"/>
  <c r="R5417" i="12"/>
  <c r="R2053" i="12"/>
  <c r="R3451" i="12"/>
  <c r="R1030" i="12"/>
  <c r="R3271" i="12"/>
  <c r="R805" i="12"/>
  <c r="R2816" i="12"/>
  <c r="R2342" i="12"/>
  <c r="R1953" i="12"/>
  <c r="R3323" i="12"/>
  <c r="R1925" i="12"/>
  <c r="R1581" i="12"/>
  <c r="R5557" i="12"/>
  <c r="R3162" i="12"/>
  <c r="R999" i="12"/>
  <c r="R900" i="12"/>
  <c r="R3020" i="12"/>
  <c r="R1550" i="12"/>
  <c r="R2758" i="12"/>
  <c r="R3746" i="12"/>
  <c r="R3304" i="12"/>
  <c r="R5379" i="12"/>
  <c r="R2028" i="12"/>
  <c r="R3488" i="12"/>
  <c r="R5535" i="12"/>
  <c r="R5513" i="12"/>
  <c r="R877" i="12"/>
  <c r="R665" i="12"/>
  <c r="R3250" i="12"/>
  <c r="R1542" i="12"/>
  <c r="R3212" i="12"/>
  <c r="R3308" i="12"/>
  <c r="R1502" i="12"/>
  <c r="R2045" i="12"/>
  <c r="R1549" i="12"/>
  <c r="R5476" i="12"/>
  <c r="R2742" i="12"/>
  <c r="R3635" i="12"/>
  <c r="R3448" i="12"/>
  <c r="R5342" i="12"/>
  <c r="R2009" i="12"/>
  <c r="R3479" i="12"/>
  <c r="R921" i="12"/>
  <c r="R3275" i="12"/>
  <c r="R758" i="12"/>
  <c r="R2806" i="12"/>
  <c r="R5660" i="12"/>
  <c r="R1559" i="12"/>
  <c r="R3502" i="12"/>
  <c r="R1990" i="12"/>
  <c r="R1543" i="12"/>
  <c r="R2016" i="12"/>
  <c r="R1035" i="12"/>
  <c r="R3146" i="12"/>
  <c r="R5669" i="12"/>
  <c r="R1571" i="12"/>
  <c r="R3503" i="12"/>
  <c r="R3432" i="12"/>
  <c r="R1566" i="12"/>
  <c r="R2032" i="12"/>
  <c r="R2014" i="12"/>
  <c r="R5502" i="12"/>
  <c r="R2774" i="12"/>
  <c r="R3368" i="12"/>
  <c r="R1489" i="12"/>
  <c r="R5377" i="12"/>
  <c r="R1494" i="12"/>
  <c r="R3288" i="12"/>
  <c r="R1820" i="12"/>
  <c r="R2569" i="12"/>
  <c r="R3942" i="12"/>
  <c r="Q1410" i="12"/>
  <c r="Q3995" i="12"/>
  <c r="R5466" i="12"/>
  <c r="R762" i="12"/>
  <c r="R1816" i="12"/>
  <c r="R2562" i="12"/>
  <c r="Q1729" i="12"/>
  <c r="Q1268" i="12"/>
  <c r="Q1856" i="12"/>
  <c r="R1575" i="12"/>
  <c r="R3278" i="12"/>
  <c r="R1903" i="12"/>
  <c r="R2638" i="12"/>
  <c r="R3902" i="12"/>
  <c r="Q1360" i="12"/>
  <c r="R3387" i="12"/>
  <c r="R802" i="12"/>
  <c r="R1915" i="12"/>
  <c r="R412" i="12"/>
  <c r="Q1765" i="12"/>
  <c r="Q1363" i="12"/>
  <c r="Q1857" i="12"/>
  <c r="Q675" i="12"/>
  <c r="Q1461" i="12"/>
  <c r="R5463" i="12"/>
  <c r="R812" i="12"/>
  <c r="R1906" i="12"/>
  <c r="Q2662" i="12"/>
  <c r="Q2276" i="12"/>
  <c r="Q3111" i="12"/>
  <c r="Q2102" i="12"/>
  <c r="Q741" i="12"/>
  <c r="Q707" i="12"/>
  <c r="R988" i="12"/>
  <c r="R1578" i="12"/>
  <c r="R2081" i="12"/>
  <c r="R3482" i="12"/>
  <c r="Q3744" i="12"/>
  <c r="Q3185" i="12"/>
  <c r="Q1582" i="12"/>
  <c r="Q783" i="12"/>
  <c r="Q1086" i="12"/>
  <c r="R1006" i="12"/>
  <c r="Q3293" i="12"/>
  <c r="Q710" i="12"/>
  <c r="Q1411" i="12"/>
  <c r="Q5691" i="12"/>
  <c r="Q3641" i="12"/>
  <c r="Q985" i="12"/>
  <c r="Q5627" i="12"/>
  <c r="Q2587" i="12"/>
  <c r="Q1649" i="12"/>
  <c r="Q1675" i="12"/>
  <c r="Q2181" i="12"/>
  <c r="Q2418" i="12"/>
  <c r="Q2409" i="12"/>
  <c r="Q2207" i="12"/>
  <c r="Q2620" i="12"/>
  <c r="Q3638" i="12"/>
  <c r="Q3873" i="12"/>
  <c r="Q3772" i="12"/>
  <c r="Q3739" i="12"/>
  <c r="R1848" i="12"/>
  <c r="Q2140" i="12"/>
  <c r="Q2318" i="12"/>
  <c r="Q719" i="12"/>
  <c r="Q5750" i="12"/>
  <c r="Q5711" i="12"/>
  <c r="Q3436" i="12"/>
  <c r="Q1420" i="12"/>
  <c r="Q3132" i="12"/>
  <c r="Q1792" i="12"/>
  <c r="Q1654" i="12"/>
  <c r="Q2337" i="12"/>
  <c r="Q2483" i="12"/>
  <c r="Q2529" i="12"/>
  <c r="Q2330" i="12"/>
  <c r="Q2363" i="12"/>
  <c r="Q2679" i="12"/>
  <c r="R1877" i="12"/>
  <c r="Q3251" i="12"/>
  <c r="Q704" i="12"/>
  <c r="Q1522" i="12"/>
  <c r="Q1385" i="12"/>
  <c r="Q920" i="12"/>
  <c r="Q1521" i="12"/>
  <c r="Q3222" i="12"/>
  <c r="Q3512" i="12"/>
  <c r="Q1775" i="12"/>
  <c r="Q1634" i="12"/>
  <c r="Q2510" i="12"/>
  <c r="Q2546" i="12"/>
  <c r="Q2125" i="12"/>
  <c r="Q2622" i="12"/>
  <c r="Q3857" i="12"/>
  <c r="R3901" i="12"/>
  <c r="Q3337" i="12"/>
  <c r="Q687" i="12"/>
  <c r="Q1378" i="12"/>
  <c r="Q2174" i="12"/>
  <c r="Q4596" i="12"/>
  <c r="Q3263" i="12"/>
  <c r="Q2193" i="12"/>
  <c r="Q1778" i="12"/>
  <c r="Q1638" i="12"/>
  <c r="Q2338" i="12"/>
  <c r="Q2473" i="12"/>
  <c r="Q2535" i="12"/>
  <c r="Q2414" i="12"/>
  <c r="Q2561" i="12"/>
  <c r="Q3751" i="12"/>
  <c r="Q3785" i="12"/>
  <c r="Q3816" i="12"/>
  <c r="Q3613" i="12"/>
  <c r="Q3931" i="12"/>
  <c r="R3977" i="12"/>
  <c r="Q5645" i="12"/>
  <c r="Q1459" i="12"/>
  <c r="Q692" i="12"/>
  <c r="Q1381" i="12"/>
  <c r="Q2716" i="12"/>
  <c r="Q4607" i="12"/>
  <c r="Q3174" i="12"/>
  <c r="Q2115" i="12"/>
  <c r="Q1669" i="12"/>
  <c r="Q1779" i="12"/>
  <c r="Q2478" i="12"/>
  <c r="Q2446" i="12"/>
  <c r="Q2126" i="12"/>
  <c r="Q2427" i="12"/>
  <c r="Q2628" i="12"/>
  <c r="Q3809" i="12"/>
  <c r="Q3878" i="12"/>
  <c r="Q3766" i="12"/>
  <c r="Q3905" i="12"/>
  <c r="R2572" i="12"/>
  <c r="Q3569" i="12"/>
  <c r="Q3732" i="12"/>
  <c r="Q1154" i="12"/>
  <c r="Q5708" i="12"/>
  <c r="Q1436" i="12"/>
  <c r="Q1390" i="12"/>
  <c r="Q3252" i="12"/>
  <c r="Q1593" i="12"/>
  <c r="Q1660" i="12"/>
  <c r="Q1714" i="12"/>
  <c r="Q2376" i="12"/>
  <c r="Q2353" i="12"/>
  <c r="Q2541" i="12"/>
  <c r="Q2410" i="12"/>
  <c r="Q2627" i="12"/>
  <c r="Q5601" i="12"/>
  <c r="Q3866" i="12"/>
  <c r="Q3833" i="12"/>
  <c r="Q3774" i="12"/>
  <c r="R932" i="12"/>
  <c r="Q3742" i="12"/>
  <c r="Q1470" i="12"/>
  <c r="Q1131" i="12"/>
  <c r="Q5470" i="12"/>
  <c r="Q5693" i="12"/>
  <c r="Q1993" i="12"/>
  <c r="Q5562" i="12"/>
  <c r="Q3257" i="12"/>
  <c r="Q1735" i="12"/>
  <c r="Q1625" i="12"/>
  <c r="Q1864" i="12"/>
  <c r="Q2442" i="12"/>
  <c r="Q2534" i="12"/>
  <c r="Q2121" i="12"/>
  <c r="Q2163" i="12"/>
  <c r="Q2661" i="12"/>
  <c r="Q3858" i="12"/>
  <c r="Q3605" i="12"/>
  <c r="Q3598" i="12"/>
  <c r="Q3975" i="12"/>
  <c r="Q708" i="12"/>
  <c r="Q1747" i="12"/>
  <c r="Q3882" i="12"/>
  <c r="Q3932" i="12"/>
  <c r="Q2086" i="12"/>
  <c r="Q3684" i="12"/>
  <c r="Q2231" i="12"/>
  <c r="Q2432" i="12"/>
  <c r="Q2070" i="12"/>
  <c r="Q3234" i="12"/>
  <c r="Q1283" i="12"/>
  <c r="Q3399" i="12"/>
  <c r="Q1691" i="12"/>
  <c r="Q2935" i="12"/>
  <c r="Q2985" i="12"/>
  <c r="Q2898" i="12"/>
  <c r="Q2952" i="12"/>
  <c r="R850" i="12"/>
  <c r="Q5614" i="12"/>
  <c r="Q2643" i="12"/>
  <c r="Q2557" i="12"/>
  <c r="Q1644" i="12"/>
  <c r="Q2095" i="12"/>
  <c r="Q3933" i="12"/>
  <c r="Q3973" i="12"/>
  <c r="Q3588" i="12"/>
  <c r="Q1358" i="12"/>
  <c r="Q2158" i="12"/>
  <c r="Q1352" i="12"/>
  <c r="Q1004" i="12"/>
  <c r="Q2867" i="12"/>
  <c r="Q2798" i="12"/>
  <c r="Q1528" i="12"/>
  <c r="Q5527" i="12"/>
  <c r="Q5533" i="12"/>
  <c r="Q3535" i="12"/>
  <c r="Q2946" i="12"/>
  <c r="Q5442" i="12"/>
  <c r="Q1938" i="12"/>
  <c r="Q2550" i="12"/>
  <c r="Q3678" i="12"/>
  <c r="Q1642" i="12"/>
  <c r="Q2600" i="12"/>
  <c r="Q1724" i="12"/>
  <c r="Q3550" i="12"/>
  <c r="Q2604" i="12"/>
  <c r="Q3587" i="12"/>
  <c r="Q1355" i="12"/>
  <c r="Q1645" i="12"/>
  <c r="Q1347" i="12"/>
  <c r="Q1514" i="12"/>
  <c r="Q5558" i="12"/>
  <c r="Q2793" i="12"/>
  <c r="Q2903" i="12"/>
  <c r="Q1230" i="12"/>
  <c r="Q1712" i="12"/>
  <c r="Q1808" i="12"/>
  <c r="Q3864" i="12"/>
  <c r="Q3906" i="12"/>
  <c r="Q3526" i="12"/>
  <c r="Q1685" i="12"/>
  <c r="Q2288" i="12"/>
  <c r="Q2499" i="12"/>
  <c r="Q678" i="12"/>
  <c r="Q3135" i="12"/>
  <c r="Q1307" i="12"/>
  <c r="Q3407" i="12"/>
  <c r="Q1770" i="12"/>
  <c r="Q2876" i="12"/>
  <c r="Q2896" i="12"/>
  <c r="Q3027" i="12"/>
  <c r="Q5391" i="12"/>
  <c r="R2897" i="12"/>
  <c r="R5680" i="12"/>
  <c r="R3390" i="12"/>
  <c r="R3193" i="12"/>
  <c r="R1509" i="12"/>
  <c r="R1975" i="12"/>
  <c r="R5372" i="12"/>
  <c r="R1026" i="12"/>
  <c r="R3159" i="12"/>
  <c r="R885" i="12"/>
  <c r="R1223" i="12"/>
  <c r="R2694" i="12"/>
  <c r="R3362" i="12"/>
  <c r="R5399" i="12"/>
  <c r="R5414" i="12"/>
  <c r="R1568" i="12"/>
  <c r="R3446" i="12"/>
  <c r="R3163" i="12"/>
  <c r="R990" i="12"/>
  <c r="R787" i="12"/>
  <c r="R5528" i="12"/>
  <c r="R2702" i="12"/>
  <c r="R5484" i="12"/>
  <c r="R3636" i="12"/>
  <c r="R5361" i="12"/>
  <c r="R5363" i="12"/>
  <c r="R1998" i="12"/>
  <c r="R3385" i="12"/>
  <c r="R5666" i="12"/>
  <c r="R3232" i="12"/>
  <c r="R803" i="12"/>
  <c r="R2160" i="12"/>
  <c r="R5883" i="12"/>
  <c r="R1988" i="12"/>
  <c r="R3299" i="12"/>
  <c r="R5334" i="12"/>
  <c r="R1544" i="12"/>
  <c r="R2030" i="12"/>
  <c r="R3098" i="12"/>
  <c r="R5498" i="12"/>
  <c r="R3447" i="12"/>
  <c r="R5394" i="12"/>
  <c r="R1517" i="12"/>
  <c r="R5413" i="12"/>
  <c r="R2055" i="12"/>
  <c r="R3417" i="12"/>
  <c r="R5664" i="12"/>
  <c r="R1878" i="12"/>
  <c r="R889" i="12"/>
  <c r="R2396" i="12"/>
  <c r="R5885" i="12"/>
  <c r="R1952" i="12"/>
  <c r="R5332" i="12"/>
  <c r="R5383" i="12"/>
  <c r="R1491" i="12"/>
  <c r="R5462" i="12"/>
  <c r="R1562" i="12"/>
  <c r="R983" i="12"/>
  <c r="R1222" i="12"/>
  <c r="R3745" i="12"/>
  <c r="R2010" i="12"/>
  <c r="R5397" i="12"/>
  <c r="R1483" i="12"/>
  <c r="R1576" i="12"/>
  <c r="R5450" i="12"/>
  <c r="R3063" i="12"/>
  <c r="R1270" i="12"/>
  <c r="R5870" i="12"/>
  <c r="R3464" i="12"/>
  <c r="R2005" i="12"/>
  <c r="R5425" i="12"/>
  <c r="R1978" i="12"/>
  <c r="R829" i="12"/>
  <c r="R1896" i="12"/>
  <c r="R2559" i="12"/>
  <c r="Q5714" i="12"/>
  <c r="Q1299" i="12"/>
  <c r="R1532" i="12"/>
  <c r="R908" i="12"/>
  <c r="R1918" i="12"/>
  <c r="R2958" i="12"/>
  <c r="R1046" i="12"/>
  <c r="Q1719" i="12"/>
  <c r="Q1705" i="12"/>
  <c r="Q5689" i="12"/>
  <c r="R3481" i="12"/>
  <c r="R878" i="12"/>
  <c r="R1900" i="12"/>
  <c r="R4928" i="12"/>
  <c r="R1194" i="12"/>
  <c r="Q1812" i="12"/>
  <c r="Q1264" i="12"/>
  <c r="R3489" i="12"/>
  <c r="R820" i="12"/>
  <c r="R1919" i="12"/>
  <c r="R2999" i="12"/>
  <c r="R1157" i="12"/>
  <c r="Q2469" i="12"/>
  <c r="Q2444" i="12"/>
  <c r="Q3336" i="12"/>
  <c r="Q229" i="12"/>
  <c r="Q737" i="12"/>
  <c r="R1029" i="12"/>
  <c r="R893" i="12"/>
  <c r="R1824" i="12"/>
  <c r="R5246" i="12"/>
  <c r="Q3773" i="12"/>
  <c r="Q3537" i="12"/>
  <c r="Q3339" i="12"/>
  <c r="Q2320" i="12"/>
  <c r="Q745" i="12"/>
  <c r="Q688" i="12"/>
  <c r="R1876" i="12"/>
  <c r="R1871" i="12"/>
  <c r="R2566" i="12"/>
  <c r="R3900" i="12"/>
  <c r="Q3909" i="12"/>
  <c r="Q3106" i="12"/>
  <c r="Q1118" i="12"/>
  <c r="Q1452" i="12"/>
  <c r="Q976" i="12"/>
  <c r="Q1706" i="12"/>
  <c r="Q3239" i="12"/>
  <c r="Q1181" i="12"/>
  <c r="Q2076" i="12"/>
  <c r="Q1380" i="12"/>
  <c r="Q1456" i="12"/>
  <c r="Q5454" i="12"/>
  <c r="Q5615" i="12"/>
  <c r="Q1716" i="12"/>
  <c r="Q1794" i="12"/>
  <c r="Q1623" i="12"/>
  <c r="Q2397" i="12"/>
  <c r="Q2111" i="12"/>
  <c r="Q2485" i="12"/>
  <c r="Q2210" i="12"/>
  <c r="Q2644" i="12"/>
  <c r="Q3621" i="12"/>
  <c r="Q3875" i="12"/>
  <c r="Q3594" i="12"/>
  <c r="Q3764" i="12"/>
  <c r="R2364" i="12"/>
  <c r="Q3183" i="12"/>
  <c r="Q5748" i="12"/>
  <c r="Q1132" i="12"/>
  <c r="Q685" i="12"/>
  <c r="Q1417" i="12"/>
  <c r="Q448" i="12"/>
  <c r="Q5702" i="12"/>
  <c r="Q3315" i="12"/>
  <c r="Q1702" i="12"/>
  <c r="Q1723" i="12"/>
  <c r="Q2367" i="12"/>
  <c r="Q2292" i="12"/>
  <c r="Q2484" i="12"/>
  <c r="Q2468" i="12"/>
  <c r="Q2577" i="12"/>
  <c r="Q2687" i="12"/>
  <c r="R869" i="12"/>
  <c r="Q2234" i="12"/>
  <c r="Q1467" i="12"/>
  <c r="Q3542" i="12"/>
  <c r="Q2244" i="12"/>
  <c r="Q1371" i="12"/>
  <c r="Q1547" i="12"/>
  <c r="Q5471" i="12"/>
  <c r="Q3126" i="12"/>
  <c r="Q1755" i="12"/>
  <c r="Q1759" i="12"/>
  <c r="Q1751" i="12"/>
  <c r="Q2213" i="12"/>
  <c r="Q2164" i="12"/>
  <c r="Q2537" i="12"/>
  <c r="Q2461" i="12"/>
  <c r="Q2649" i="12"/>
  <c r="R2860" i="12"/>
  <c r="Q3343" i="12"/>
  <c r="Q1179" i="12"/>
  <c r="Q5364" i="12"/>
  <c r="Q1375" i="12"/>
  <c r="Q3364" i="12"/>
  <c r="Q5699" i="12"/>
  <c r="Q3242" i="12"/>
  <c r="Q2195" i="12"/>
  <c r="Q1772" i="12"/>
  <c r="Q1681" i="12"/>
  <c r="Q2257" i="12"/>
  <c r="Q2493" i="12"/>
  <c r="Q2336" i="12"/>
  <c r="Q2354" i="12"/>
  <c r="Q2591" i="12"/>
  <c r="Q3856" i="12"/>
  <c r="Q3698" i="12"/>
  <c r="Q3639" i="12"/>
  <c r="Q3634" i="12"/>
  <c r="R1477" i="12"/>
  <c r="Q3345" i="12"/>
  <c r="Q5657" i="12"/>
  <c r="Q922" i="12"/>
  <c r="Q3240" i="12"/>
  <c r="Q3398" i="12"/>
  <c r="Q5720" i="12"/>
  <c r="Q3123" i="12"/>
  <c r="Q2133" i="12"/>
  <c r="Q1811" i="12"/>
  <c r="Q1782" i="12"/>
  <c r="Q2254" i="12"/>
  <c r="Q2462" i="12"/>
  <c r="Q2340" i="12"/>
  <c r="Q2400" i="12"/>
  <c r="Q2614" i="12"/>
  <c r="Q3842" i="12"/>
  <c r="Q3874" i="12"/>
  <c r="Q3830" i="12"/>
  <c r="Q3896" i="12"/>
  <c r="Q3994" i="12"/>
  <c r="R3151" i="12"/>
  <c r="Q1893" i="12"/>
  <c r="Q1695" i="12"/>
  <c r="Q725" i="12"/>
  <c r="Q1389" i="12"/>
  <c r="Q1844" i="12"/>
  <c r="Q4160" i="12"/>
  <c r="Q5561" i="12"/>
  <c r="Q2282" i="12"/>
  <c r="Q1665" i="12"/>
  <c r="Q1753" i="12"/>
  <c r="Q2311" i="12"/>
  <c r="Q2514" i="12"/>
  <c r="Q2202" i="12"/>
  <c r="Q2443" i="12"/>
  <c r="Q2664" i="12"/>
  <c r="Q3676" i="12"/>
  <c r="Q3891" i="12"/>
  <c r="Q3614" i="12"/>
  <c r="Q3651" i="12"/>
  <c r="R1846" i="12"/>
  <c r="Q1327" i="12"/>
  <c r="Q1611" i="12"/>
  <c r="Q987" i="12"/>
  <c r="Q5622" i="12"/>
  <c r="Q1446" i="12"/>
  <c r="Q5719" i="12"/>
  <c r="Q3527" i="12"/>
  <c r="Q5621" i="12"/>
  <c r="Q1722" i="12"/>
  <c r="Q1670" i="12"/>
  <c r="Q1881" i="12"/>
  <c r="Q2436" i="12"/>
  <c r="Q2545" i="12"/>
  <c r="Q2463" i="12"/>
  <c r="Q2412" i="12"/>
  <c r="Q2675" i="12"/>
  <c r="Q3817" i="12"/>
  <c r="Q3728" i="12"/>
  <c r="Q3997" i="12"/>
  <c r="Q1271" i="12"/>
  <c r="Q2179" i="12"/>
  <c r="Q3829" i="12"/>
  <c r="Q3986" i="12"/>
  <c r="Q2216" i="12"/>
  <c r="Q2188" i="12"/>
  <c r="Q5457" i="12"/>
  <c r="Q2502" i="12"/>
  <c r="Q2067" i="12"/>
  <c r="Q3138" i="12"/>
  <c r="Q1421" i="12"/>
  <c r="Q1342" i="12"/>
  <c r="Q2359" i="12"/>
  <c r="Q1220" i="12"/>
  <c r="Q2879" i="12"/>
  <c r="Q2996" i="12"/>
  <c r="Q2909" i="12"/>
  <c r="Q1720" i="12"/>
  <c r="Q810" i="12"/>
  <c r="Q3827" i="12"/>
  <c r="Q3730" i="12"/>
  <c r="Q3524" i="12"/>
  <c r="Q3574" i="12"/>
  <c r="Q2228" i="12"/>
  <c r="Q1769" i="12"/>
  <c r="Q3203" i="12"/>
  <c r="Q3349" i="12"/>
  <c r="Q1304" i="12"/>
  <c r="Q3331" i="12"/>
  <c r="Q1298" i="12"/>
  <c r="Q2982" i="12"/>
  <c r="Q2783" i="12"/>
  <c r="Q2893" i="12"/>
  <c r="Q2971" i="12"/>
  <c r="Q2804" i="12"/>
  <c r="Q1424" i="12"/>
  <c r="Q2868" i="12"/>
  <c r="Q2950" i="12"/>
  <c r="Q5569" i="12"/>
  <c r="Q5525" i="12"/>
  <c r="Q2331" i="12"/>
  <c r="Q3596" i="12"/>
  <c r="Q2592" i="12"/>
  <c r="Q2378" i="12"/>
  <c r="Q2097" i="12"/>
  <c r="Q3687" i="12"/>
  <c r="Q3791" i="12"/>
  <c r="Q1584" i="12"/>
  <c r="Q1301" i="12"/>
  <c r="Q1956" i="12"/>
  <c r="Q1319" i="12"/>
  <c r="Q1537" i="12"/>
  <c r="Q3064" i="12"/>
  <c r="Q3033" i="12"/>
  <c r="Q1525" i="12"/>
  <c r="Q952" i="12"/>
  <c r="Q1847" i="12"/>
  <c r="Q3737" i="12"/>
  <c r="Q3961" i="12"/>
  <c r="Q1676" i="12"/>
  <c r="Q3582" i="12"/>
  <c r="Q2238" i="12"/>
  <c r="Q2480" i="12"/>
  <c r="Q3517" i="12"/>
  <c r="Q5625" i="12"/>
  <c r="Q1284" i="12"/>
  <c r="Q3382" i="12"/>
  <c r="Q2239" i="12"/>
  <c r="Q2831" i="12"/>
  <c r="Q2787" i="12"/>
  <c r="Q2970" i="12"/>
  <c r="R2838" i="12"/>
  <c r="R2736" i="12"/>
  <c r="R3747" i="12"/>
  <c r="R3307" i="12"/>
  <c r="R1505" i="12"/>
  <c r="R2026" i="12"/>
  <c r="R1972" i="12"/>
  <c r="R950" i="12"/>
  <c r="R844" i="12"/>
  <c r="R2067" i="12"/>
  <c r="R5544" i="12"/>
  <c r="R3282" i="12"/>
  <c r="R3386" i="12"/>
  <c r="R3303" i="12"/>
  <c r="R5340" i="12"/>
  <c r="R1948" i="12"/>
  <c r="R3475" i="12"/>
  <c r="R5640" i="12"/>
  <c r="R979" i="12"/>
  <c r="R824" i="12"/>
  <c r="R2840" i="12"/>
  <c r="R5868" i="12"/>
  <c r="R5339" i="12"/>
  <c r="R3211" i="12"/>
  <c r="R3306" i="12"/>
  <c r="R5374" i="12"/>
  <c r="R2051" i="12"/>
  <c r="R3420" i="12"/>
  <c r="R1019" i="12"/>
  <c r="R3291" i="12"/>
  <c r="R790" i="12"/>
  <c r="R2852" i="12"/>
  <c r="R2344" i="12"/>
  <c r="R2458" i="12"/>
  <c r="R3214" i="12"/>
  <c r="R1997" i="12"/>
  <c r="R1520" i="12"/>
  <c r="R3427" i="12"/>
  <c r="R2923" i="12"/>
  <c r="R5491" i="12"/>
  <c r="R5384" i="12"/>
  <c r="R1587" i="12"/>
  <c r="R3400" i="12"/>
  <c r="R5432" i="12"/>
  <c r="R1960" i="12"/>
  <c r="R3377" i="12"/>
  <c r="R1036" i="12"/>
  <c r="R3175" i="12"/>
  <c r="R757" i="12"/>
  <c r="R2842" i="12"/>
  <c r="R3521" i="12"/>
  <c r="R2459" i="12"/>
  <c r="R3301" i="12"/>
  <c r="R3402" i="12"/>
  <c r="R1564" i="12"/>
  <c r="R3462" i="12"/>
  <c r="R3158" i="12"/>
  <c r="R1003" i="12"/>
  <c r="R2942" i="12"/>
  <c r="R3522" i="12"/>
  <c r="R2466" i="12"/>
  <c r="R1488" i="12"/>
  <c r="R3440" i="12"/>
  <c r="R1534" i="12"/>
  <c r="R3409" i="12"/>
  <c r="R5519" i="12"/>
  <c r="R2928" i="12"/>
  <c r="R1555" i="12"/>
  <c r="R3767" i="12"/>
  <c r="R5402" i="12"/>
  <c r="R5436" i="12"/>
  <c r="R5439" i="12"/>
  <c r="R804" i="12"/>
  <c r="R1884" i="12"/>
  <c r="R1085" i="12"/>
  <c r="Q1704" i="12"/>
  <c r="Q1707" i="12"/>
  <c r="R5609" i="12"/>
  <c r="R784" i="12"/>
  <c r="R1823" i="12"/>
  <c r="R2997" i="12"/>
  <c r="Q2634" i="12"/>
  <c r="Q2141" i="12"/>
  <c r="Q5596" i="12"/>
  <c r="R2056" i="12"/>
  <c r="R789" i="12"/>
  <c r="R1901" i="12"/>
  <c r="R2953" i="12"/>
  <c r="Q1886" i="12"/>
  <c r="Q2130" i="12"/>
  <c r="R5607" i="12"/>
  <c r="R754" i="12"/>
  <c r="R1908" i="12"/>
  <c r="R2961" i="12"/>
  <c r="Q2656" i="12"/>
  <c r="Q2131" i="12"/>
  <c r="Q3110" i="12"/>
  <c r="Q2001" i="12"/>
  <c r="Q724" i="12"/>
  <c r="R994" i="12"/>
  <c r="R1193" i="12"/>
  <c r="R1840" i="12"/>
  <c r="R5637" i="12"/>
  <c r="Q3871" i="12"/>
  <c r="Q3965" i="12"/>
  <c r="Q3227" i="12"/>
  <c r="Q5746" i="12"/>
  <c r="Q3327" i="12"/>
  <c r="R2000" i="12"/>
  <c r="R3988" i="12"/>
  <c r="R1904" i="12"/>
  <c r="R2640" i="12"/>
  <c r="Q4922" i="12"/>
  <c r="Q1366" i="12"/>
  <c r="Q1854" i="12"/>
  <c r="Q1465" i="12"/>
  <c r="Q3433" i="12"/>
  <c r="Q1038" i="12"/>
  <c r="R1367" i="12"/>
  <c r="Q3714" i="12"/>
  <c r="Q1986" i="12"/>
  <c r="Q1119" i="12"/>
  <c r="Q5493" i="12"/>
  <c r="Q1407" i="12"/>
  <c r="Q2064" i="12"/>
  <c r="Q5563" i="12"/>
  <c r="Q3131" i="12"/>
  <c r="Q1784" i="12"/>
  <c r="Q1804" i="12"/>
  <c r="Q1842" i="12"/>
  <c r="Q2266" i="12"/>
  <c r="Q2218" i="12"/>
  <c r="Q2206" i="12"/>
  <c r="Q2403" i="12"/>
  <c r="Q2665" i="12"/>
  <c r="Q3624" i="12"/>
  <c r="Q3788" i="12"/>
  <c r="Q3600" i="12"/>
  <c r="Q3960" i="12"/>
  <c r="R2854" i="12"/>
  <c r="Q1889" i="12"/>
  <c r="Q1263" i="12"/>
  <c r="Q5681" i="12"/>
  <c r="Q1387" i="12"/>
  <c r="Q1515" i="12"/>
  <c r="Q1429" i="12"/>
  <c r="Q3120" i="12"/>
  <c r="Q1663" i="12"/>
  <c r="Q1752" i="12"/>
  <c r="Q1743" i="12"/>
  <c r="Q2258" i="12"/>
  <c r="Q2489" i="12"/>
  <c r="Q2314" i="12"/>
  <c r="Q2325" i="12"/>
  <c r="Q2655" i="12"/>
  <c r="Q3683" i="12"/>
  <c r="R1790" i="12"/>
  <c r="Q3943" i="12"/>
  <c r="Q3428" i="12"/>
  <c r="Q1180" i="12"/>
  <c r="Q2845" i="12"/>
  <c r="Q1448" i="12"/>
  <c r="Q2717" i="12"/>
  <c r="Q3268" i="12"/>
  <c r="Q5628" i="12"/>
  <c r="Q1788" i="12"/>
  <c r="Q1776" i="12"/>
  <c r="Q1882" i="12"/>
  <c r="Q2144" i="12"/>
  <c r="Q2538" i="12"/>
  <c r="Q2547" i="12"/>
  <c r="Q2371" i="12"/>
  <c r="Q2669" i="12"/>
  <c r="R1880" i="12"/>
  <c r="Q5756" i="12"/>
  <c r="Q3237" i="12"/>
  <c r="Q1101" i="12"/>
  <c r="Q1523" i="12"/>
  <c r="Q1370" i="12"/>
  <c r="Q1266" i="12"/>
  <c r="Q1538" i="12"/>
  <c r="Q3178" i="12"/>
  <c r="Q3513" i="12"/>
  <c r="Q1679" i="12"/>
  <c r="Q1630" i="12"/>
  <c r="Q2259" i="12"/>
  <c r="Q2161" i="12"/>
  <c r="Q2107" i="12"/>
  <c r="Q2449" i="12"/>
  <c r="Q2624" i="12"/>
  <c r="Q3823" i="12"/>
  <c r="Q3815" i="12"/>
  <c r="Q3650" i="12"/>
  <c r="Q3674" i="12"/>
  <c r="R2310" i="12"/>
  <c r="Q1431" i="12"/>
  <c r="Q713" i="12"/>
  <c r="Q5674" i="12"/>
  <c r="Q1693" i="12"/>
  <c r="Q1376" i="12"/>
  <c r="Q1418" i="12"/>
  <c r="Q1692" i="12"/>
  <c r="Q3179" i="12"/>
  <c r="Q3658" i="12"/>
  <c r="Q1672" i="12"/>
  <c r="Q1635" i="12"/>
  <c r="Q2511" i="12"/>
  <c r="Q2329" i="12"/>
  <c r="Q2543" i="12"/>
  <c r="Q2447" i="12"/>
  <c r="Q2625" i="12"/>
  <c r="Q3654" i="12"/>
  <c r="Q3701" i="12"/>
  <c r="Q3731" i="12"/>
  <c r="Q3897" i="12"/>
  <c r="Q2149" i="12"/>
  <c r="R1585" i="12"/>
  <c r="Q3113" i="12"/>
  <c r="Q1474" i="12"/>
  <c r="Q693" i="12"/>
  <c r="Q1384" i="12"/>
  <c r="Q2817" i="12"/>
  <c r="Q4625" i="12"/>
  <c r="Q5620" i="12"/>
  <c r="Q2284" i="12"/>
  <c r="Q1807" i="12"/>
  <c r="Q1671" i="12"/>
  <c r="Q2423" i="12"/>
  <c r="Q2138" i="12"/>
  <c r="Q2533" i="12"/>
  <c r="Q2295" i="12"/>
  <c r="Q2589" i="12"/>
  <c r="Q3883" i="12"/>
  <c r="Q3718" i="12"/>
  <c r="Q3841" i="12"/>
  <c r="R1920" i="12"/>
  <c r="Q3538" i="12"/>
  <c r="Q5747" i="12"/>
  <c r="Q1113" i="12"/>
  <c r="Q3938" i="12"/>
  <c r="Q5359" i="12"/>
  <c r="Q14" i="12"/>
  <c r="Q1395" i="12"/>
  <c r="Q3133" i="12"/>
  <c r="Q1795" i="12"/>
  <c r="Q1785" i="12"/>
  <c r="Q2390" i="12"/>
  <c r="Q2294" i="12"/>
  <c r="Q2542" i="12"/>
  <c r="Q2341" i="12"/>
  <c r="Q2573" i="12"/>
  <c r="Q2684" i="12"/>
  <c r="Q3863" i="12"/>
  <c r="Q3835" i="12"/>
  <c r="Q3795" i="12"/>
  <c r="Q3983" i="12"/>
  <c r="Q5694" i="12"/>
  <c r="Q2504" i="12"/>
  <c r="Q3649" i="12"/>
  <c r="Q3947" i="12"/>
  <c r="Q3916" i="12"/>
  <c r="Q3685" i="12"/>
  <c r="Q3560" i="12"/>
  <c r="Q2506" i="12"/>
  <c r="Q2609" i="12"/>
  <c r="Q5652" i="12"/>
  <c r="Q5360" i="12"/>
  <c r="Q5723" i="12"/>
  <c r="Q3768" i="12"/>
  <c r="Q5560" i="12"/>
  <c r="Q2882" i="12"/>
  <c r="Q2900" i="12"/>
  <c r="Q2910" i="12"/>
  <c r="Q5469" i="12"/>
  <c r="Q1793" i="12"/>
  <c r="Q3629" i="12"/>
  <c r="Q3652" i="12"/>
  <c r="Q2074" i="12"/>
  <c r="Q1615" i="12"/>
  <c r="Q2236" i="12"/>
  <c r="Q2496" i="12"/>
  <c r="Q3992" i="12"/>
  <c r="Q3353" i="12"/>
  <c r="Q1337" i="12"/>
  <c r="Q3225" i="12"/>
  <c r="Q3255" i="12"/>
  <c r="Q2951" i="12"/>
  <c r="Q2875" i="12"/>
  <c r="Q3096" i="12"/>
  <c r="Q2972" i="12"/>
  <c r="Q3054" i="12"/>
  <c r="Q4587" i="12"/>
  <c r="Q3069" i="12"/>
  <c r="Q5503" i="12"/>
  <c r="R1190" i="12"/>
  <c r="Q3130" i="12"/>
  <c r="Q2663" i="12"/>
  <c r="Q3702" i="12"/>
  <c r="Q2594" i="12"/>
  <c r="Q1612" i="12"/>
  <c r="Q2066" i="12"/>
  <c r="Q3953" i="12"/>
  <c r="Q3948" i="12"/>
  <c r="Q3589" i="12"/>
  <c r="Q1333" i="12"/>
  <c r="Q3031" i="12"/>
  <c r="Q1296" i="12"/>
  <c r="Q1196" i="12"/>
  <c r="Q3084" i="12"/>
  <c r="Q2891" i="12"/>
  <c r="Q1549" i="12"/>
  <c r="Q5528" i="12"/>
  <c r="Q5715" i="12"/>
  <c r="Q2428" i="12"/>
  <c r="Q3884" i="12"/>
  <c r="Q3944" i="12"/>
  <c r="Q2597" i="12"/>
  <c r="Q2269" i="12"/>
  <c r="Q3507" i="12"/>
  <c r="Q2328" i="12"/>
  <c r="Q1583" i="12"/>
  <c r="Q3141" i="12"/>
  <c r="Q3937" i="12"/>
  <c r="Q1343" i="12"/>
  <c r="Q2274" i="12"/>
  <c r="Q2880" i="12"/>
  <c r="Q3026" i="12"/>
  <c r="Q3028" i="12"/>
  <c r="Q3295" i="12"/>
  <c r="Q1399" i="12"/>
  <c r="Q2990" i="12"/>
  <c r="Q1967" i="12"/>
  <c r="Q5738" i="12"/>
  <c r="Q1787" i="12"/>
  <c r="R5586" i="12"/>
  <c r="R3281" i="12"/>
  <c r="R3320" i="12"/>
  <c r="R1482" i="12"/>
  <c r="R1545" i="12"/>
  <c r="R5570" i="12"/>
  <c r="R3329" i="12"/>
  <c r="R1008" i="12"/>
  <c r="R764" i="12"/>
  <c r="R2891" i="12"/>
  <c r="R1529" i="12"/>
  <c r="R2757" i="12"/>
  <c r="R3765" i="12"/>
  <c r="R2388" i="12"/>
  <c r="R5385" i="12"/>
  <c r="R1944" i="12"/>
  <c r="R3454" i="12"/>
  <c r="R2859" i="12"/>
  <c r="R1879" i="12"/>
  <c r="R5726" i="12"/>
  <c r="R3147" i="12"/>
  <c r="R1487" i="12"/>
  <c r="R3298" i="12"/>
  <c r="R5405" i="12"/>
  <c r="R1511" i="12"/>
  <c r="R1971" i="12"/>
  <c r="R1032" i="12"/>
  <c r="R3289" i="12"/>
  <c r="R799" i="12"/>
  <c r="R2992" i="12"/>
  <c r="R5859" i="12"/>
  <c r="R3160" i="12"/>
  <c r="R3302" i="12"/>
  <c r="R5367" i="12"/>
  <c r="R2019" i="12"/>
  <c r="R3429" i="12"/>
  <c r="R677" i="12"/>
  <c r="R3363" i="12"/>
  <c r="R1530" i="12"/>
  <c r="R3501" i="12"/>
  <c r="R5864" i="12"/>
  <c r="R1541" i="12"/>
  <c r="R2008" i="12"/>
  <c r="R1535" i="12"/>
  <c r="R1022" i="12"/>
  <c r="R3310" i="12"/>
  <c r="R748" i="12"/>
  <c r="R2949" i="12"/>
  <c r="R5860" i="12"/>
  <c r="R3388" i="12"/>
  <c r="R5341" i="12"/>
  <c r="R5389" i="12"/>
  <c r="R1946" i="12"/>
  <c r="R3483" i="12"/>
  <c r="R5606" i="12"/>
  <c r="R963" i="12"/>
  <c r="R2979" i="12"/>
  <c r="R2725" i="12"/>
  <c r="R5400" i="12"/>
  <c r="R5354" i="12"/>
  <c r="R2027" i="12"/>
  <c r="R3379" i="12"/>
  <c r="R3077" i="12"/>
  <c r="R2752" i="12"/>
  <c r="R5337" i="12"/>
  <c r="R2619" i="12"/>
  <c r="R1958" i="12"/>
  <c r="R5380" i="12"/>
  <c r="R3166" i="12"/>
  <c r="R756" i="12"/>
  <c r="R1910" i="12"/>
  <c r="R3002" i="12"/>
  <c r="Q2585" i="12"/>
  <c r="Q2279" i="12"/>
  <c r="R1094" i="12"/>
  <c r="R808" i="12"/>
  <c r="R1911" i="12"/>
  <c r="R5254" i="12"/>
  <c r="R1053" i="12"/>
  <c r="Q3713" i="12"/>
  <c r="Q2456" i="12"/>
  <c r="Q3116" i="12"/>
  <c r="R5604" i="12"/>
  <c r="R753" i="12"/>
  <c r="R1898" i="12"/>
  <c r="R2984" i="12"/>
  <c r="Q2648" i="12"/>
  <c r="Q2551" i="12"/>
  <c r="R1033" i="12"/>
  <c r="R760" i="12"/>
  <c r="R1860" i="12"/>
  <c r="R5524" i="12"/>
  <c r="R1054" i="12"/>
  <c r="Q3855" i="12"/>
  <c r="Q3544" i="12"/>
  <c r="Q3338" i="12"/>
  <c r="Q2106" i="12"/>
  <c r="Q736" i="12"/>
  <c r="R982" i="12"/>
  <c r="R1495" i="12"/>
  <c r="R2080" i="12"/>
  <c r="Q3710" i="12"/>
  <c r="Q3176" i="12"/>
  <c r="Q1110" i="12"/>
  <c r="Q695" i="12"/>
  <c r="Q1082" i="12"/>
  <c r="R3480" i="12"/>
  <c r="R886" i="12"/>
  <c r="R1916" i="12"/>
  <c r="R3099" i="12"/>
  <c r="R1165" i="12"/>
  <c r="Q1730" i="12"/>
  <c r="Q700" i="12"/>
  <c r="Q1858" i="12"/>
  <c r="Q1469" i="12"/>
  <c r="Q1476" i="12"/>
  <c r="Q1067" i="12"/>
  <c r="R1917" i="12"/>
  <c r="Q1781" i="12"/>
  <c r="Q2103" i="12"/>
  <c r="Q966" i="12"/>
  <c r="Q5754" i="12"/>
  <c r="Q5717" i="12"/>
  <c r="Q5707" i="12"/>
  <c r="Q1392" i="12"/>
  <c r="Q5613" i="12"/>
  <c r="Q1731" i="12"/>
  <c r="Q1708" i="12"/>
  <c r="Q1921" i="12"/>
  <c r="Q2521" i="12"/>
  <c r="Q2214" i="12"/>
  <c r="Q2162" i="12"/>
  <c r="Q2189" i="12"/>
  <c r="Q2678" i="12"/>
  <c r="Q3840" i="12"/>
  <c r="Q3725" i="12"/>
  <c r="Q3756" i="12"/>
  <c r="Q3962" i="12"/>
  <c r="R3558" i="12"/>
  <c r="Q5481" i="12"/>
  <c r="Q668" i="12"/>
  <c r="Q696" i="12"/>
  <c r="Q5730" i="12"/>
  <c r="Q1937" i="12"/>
  <c r="Q4585" i="12"/>
  <c r="Q3258" i="12"/>
  <c r="Q2450" i="12"/>
  <c r="Q1763" i="12"/>
  <c r="Q1711" i="12"/>
  <c r="Q2368" i="12"/>
  <c r="Q2312" i="12"/>
  <c r="Q2531" i="12"/>
  <c r="Q2438" i="12"/>
  <c r="Q2689" i="12"/>
  <c r="Q3696" i="12"/>
  <c r="R1862" i="12"/>
  <c r="Q2253" i="12"/>
  <c r="Q2104" i="12"/>
  <c r="Q715" i="12"/>
  <c r="Q5757" i="12"/>
  <c r="Q5731" i="12"/>
  <c r="Q3381" i="12"/>
  <c r="Q1439" i="12"/>
  <c r="Q3228" i="12"/>
  <c r="Q1655" i="12"/>
  <c r="Q1680" i="12"/>
  <c r="Q2286" i="12"/>
  <c r="Q2487" i="12"/>
  <c r="Q2262" i="12"/>
  <c r="Q2402" i="12"/>
  <c r="Q2270" i="12"/>
  <c r="Q2680" i="12"/>
  <c r="R807" i="12"/>
  <c r="Q5483" i="12"/>
  <c r="Q5755" i="12"/>
  <c r="Q3543" i="12"/>
  <c r="Q2245" i="12"/>
  <c r="Q1377" i="12"/>
  <c r="Q1498" i="12"/>
  <c r="Q2844" i="12"/>
  <c r="Q3127" i="12"/>
  <c r="Q1653" i="12"/>
  <c r="Q1802" i="12"/>
  <c r="Q1756" i="12"/>
  <c r="Q2479" i="12"/>
  <c r="Q2554" i="12"/>
  <c r="Q2316" i="12"/>
  <c r="Q2419" i="12"/>
  <c r="Q2651" i="12"/>
  <c r="Q3648" i="12"/>
  <c r="Q3793" i="12"/>
  <c r="Q3597" i="12"/>
  <c r="Q3604" i="12"/>
  <c r="R881" i="12"/>
  <c r="Q5602" i="12"/>
  <c r="Q673" i="12"/>
  <c r="Q726" i="12"/>
  <c r="Q2246" i="12"/>
  <c r="Q3189" i="12"/>
  <c r="Q1589" i="12"/>
  <c r="Q3014" i="12"/>
  <c r="Q3128" i="12"/>
  <c r="Q1696" i="12"/>
  <c r="Q1662" i="12"/>
  <c r="Q1636" i="12"/>
  <c r="Q2474" i="12"/>
  <c r="Q2507" i="12"/>
  <c r="Q2300" i="12"/>
  <c r="Q2653" i="12"/>
  <c r="Q3845" i="12"/>
  <c r="Q3789" i="12"/>
  <c r="Q3812" i="12"/>
  <c r="Q3898" i="12"/>
  <c r="R1028" i="12"/>
  <c r="Q5646" i="12"/>
  <c r="Q735" i="12"/>
  <c r="Q923" i="12"/>
  <c r="Q3346" i="12"/>
  <c r="Q3435" i="12"/>
  <c r="Q1391" i="12"/>
  <c r="Q3124" i="12"/>
  <c r="Q2356" i="12"/>
  <c r="Q1750" i="12"/>
  <c r="Q1718" i="12"/>
  <c r="Q2407" i="12"/>
  <c r="Q2460" i="12"/>
  <c r="Q2224" i="12"/>
  <c r="Q2362" i="12"/>
  <c r="Q2615" i="12"/>
  <c r="Q3700" i="12"/>
  <c r="Q3832" i="12"/>
  <c r="Q3825" i="12"/>
  <c r="Q3738" i="12"/>
  <c r="R2558" i="12"/>
  <c r="Q3870" i="12"/>
  <c r="Q3571" i="12"/>
  <c r="Q1156" i="12"/>
  <c r="Q1441" i="12"/>
  <c r="Q1403" i="12"/>
  <c r="Q1419" i="12"/>
  <c r="Q3190" i="12"/>
  <c r="Q1590" i="12"/>
  <c r="Q1758" i="12"/>
  <c r="Q1674" i="12"/>
  <c r="Q2143" i="12"/>
  <c r="Q2185" i="12"/>
  <c r="Q2298" i="12"/>
  <c r="Q2180" i="12"/>
  <c r="Q2642" i="12"/>
  <c r="Q3554" i="12"/>
  <c r="Q3867" i="12"/>
  <c r="Q3834" i="12"/>
  <c r="Q3655" i="12"/>
  <c r="Q3907" i="12"/>
  <c r="Q3504" i="12"/>
  <c r="Q2219" i="12"/>
  <c r="Q3820" i="12"/>
  <c r="Q1641" i="12"/>
  <c r="Q1832" i="12"/>
  <c r="Q1606" i="12"/>
  <c r="Q3497" i="12"/>
  <c r="Q2434" i="12"/>
  <c r="Q3690" i="12"/>
  <c r="Q3152" i="12"/>
  <c r="Q1548" i="12"/>
  <c r="Q1290" i="12"/>
  <c r="Q1485" i="12"/>
  <c r="Q2976" i="12"/>
  <c r="Q3043" i="12"/>
  <c r="Q2803" i="12"/>
  <c r="Q3024" i="12"/>
  <c r="Q1127" i="12"/>
  <c r="Q1652" i="12"/>
  <c r="Q3677" i="12"/>
  <c r="Q3978" i="12"/>
  <c r="Q3555" i="12"/>
  <c r="Q3580" i="12"/>
  <c r="Q2223" i="12"/>
  <c r="Q2522" i="12"/>
  <c r="Q2232" i="12"/>
  <c r="Q3184" i="12"/>
  <c r="Q1309" i="12"/>
  <c r="Q3437" i="12"/>
  <c r="Q2272" i="12"/>
  <c r="Q2988" i="12"/>
  <c r="Q3063" i="12"/>
  <c r="Q3020" i="12"/>
  <c r="Q2907" i="12"/>
  <c r="Q3098" i="12"/>
  <c r="Q2924" i="12"/>
  <c r="Q2977" i="12"/>
  <c r="Q5506" i="12"/>
  <c r="Q3743" i="12"/>
  <c r="Q1766" i="12"/>
  <c r="Q3761" i="12"/>
  <c r="Q3893" i="12"/>
  <c r="Q1598" i="12"/>
  <c r="Q1613" i="12"/>
  <c r="Q2221" i="12"/>
  <c r="Q1757" i="12"/>
  <c r="Q3348" i="12"/>
  <c r="Q5647" i="12"/>
  <c r="Q1335" i="12"/>
  <c r="Q3143" i="12"/>
  <c r="Q1269" i="12"/>
  <c r="Q2862" i="12"/>
  <c r="Q2874" i="12"/>
  <c r="Q2894" i="12"/>
  <c r="Q3458" i="12"/>
  <c r="Q2915" i="12"/>
  <c r="Q2062" i="12"/>
  <c r="Q2167" i="12"/>
  <c r="Q3611" i="12"/>
  <c r="Q3923" i="12"/>
  <c r="Q2598" i="12"/>
  <c r="Q3727" i="12"/>
  <c r="Q3509" i="12"/>
  <c r="Q2526" i="12"/>
  <c r="Q3584" i="12"/>
  <c r="Q3358" i="12"/>
  <c r="Q1481" i="12"/>
  <c r="Q1314" i="12"/>
  <c r="Q3894" i="12"/>
  <c r="Q2973" i="12"/>
  <c r="Q5539" i="12"/>
  <c r="Q5369" i="12"/>
  <c r="Q3134" i="12"/>
  <c r="Q3603" i="12"/>
  <c r="Q3946" i="12"/>
  <c r="Q1602" i="12"/>
  <c r="Q1616" i="12"/>
  <c r="Q2230" i="12"/>
  <c r="Q2501" i="12"/>
  <c r="Q2091" i="12"/>
  <c r="Q3233" i="12"/>
  <c r="Q1338" i="12"/>
  <c r="Q3365" i="12"/>
  <c r="Q1798" i="12"/>
  <c r="Q2933" i="12"/>
  <c r="Q3062" i="12"/>
  <c r="Q2897" i="12"/>
  <c r="Q2983" i="12"/>
  <c r="Q3017" i="12"/>
  <c r="Q5221" i="12"/>
  <c r="Q2955" i="12"/>
  <c r="Q5543" i="12"/>
  <c r="Q2749" i="12"/>
  <c r="Q755" i="12"/>
  <c r="Q1796" i="12"/>
  <c r="Q3895" i="12"/>
  <c r="Q3970" i="12"/>
  <c r="Q3548" i="12"/>
  <c r="Q1617" i="12"/>
  <c r="Q2222" i="12"/>
  <c r="Q2524" i="12"/>
  <c r="Q2093" i="12"/>
  <c r="Q5598" i="12"/>
  <c r="Q1282" i="12"/>
  <c r="Q3416" i="12"/>
  <c r="Q1690" i="12"/>
  <c r="Q5537" i="12"/>
  <c r="Q5559" i="12"/>
  <c r="Q2834" i="12"/>
  <c r="Q5473" i="12"/>
  <c r="Q2917" i="12"/>
  <c r="Q5224" i="12"/>
  <c r="Q3070" i="12"/>
  <c r="Q5505" i="12"/>
  <c r="Q3226" i="12"/>
  <c r="Q1710" i="12"/>
  <c r="Q3798" i="12"/>
  <c r="Q3647" i="12"/>
  <c r="Q3525" i="12"/>
  <c r="Q3576" i="12"/>
  <c r="Q2229" i="12"/>
  <c r="Q1834" i="12"/>
  <c r="Q5610" i="12"/>
  <c r="Q5649" i="12"/>
  <c r="Q1336" i="12"/>
  <c r="Q3261" i="12"/>
  <c r="Q3267" i="12"/>
  <c r="Q2855" i="12"/>
  <c r="Q3531" i="12"/>
  <c r="Q2895" i="12"/>
  <c r="Q3438" i="12"/>
  <c r="Q3053" i="12"/>
  <c r="Q4162" i="12"/>
  <c r="Q961" i="12"/>
  <c r="Q5502" i="12"/>
  <c r="Q2928" i="12"/>
  <c r="Q3567" i="12"/>
  <c r="Q3044" i="12"/>
  <c r="Q2940" i="12"/>
  <c r="Q5889" i="12"/>
  <c r="Q3779" i="12"/>
  <c r="Q5870" i="12"/>
  <c r="Q5416" i="12"/>
  <c r="Q3270" i="12"/>
  <c r="Q5332" i="12"/>
  <c r="Q5383" i="12"/>
  <c r="Q1491" i="12"/>
  <c r="Q5462" i="12"/>
  <c r="Q1562" i="12"/>
  <c r="Q983" i="12"/>
  <c r="Q762" i="12"/>
  <c r="Q1145" i="12"/>
  <c r="Q1817" i="12"/>
  <c r="Q2348" i="12"/>
  <c r="Q2784" i="12"/>
  <c r="Q3534" i="12"/>
  <c r="Q5098" i="12"/>
  <c r="Q5885" i="12"/>
  <c r="Q3286" i="12"/>
  <c r="Q5378" i="12"/>
  <c r="Q2335" i="12"/>
  <c r="Q3503" i="12"/>
  <c r="Q3432" i="12"/>
  <c r="Q1566" i="12"/>
  <c r="Q2032" i="12"/>
  <c r="Q2014" i="12"/>
  <c r="Q1021" i="12"/>
  <c r="Q698" i="12"/>
  <c r="Q918" i="12"/>
  <c r="Q1913" i="12"/>
  <c r="Q3927" i="12"/>
  <c r="Q3484" i="12"/>
  <c r="Q5534" i="12"/>
  <c r="Q1200" i="12"/>
  <c r="Q5686" i="12"/>
  <c r="Q2696" i="12"/>
  <c r="Q2007" i="12"/>
  <c r="Q1935" i="12"/>
  <c r="Q3767" i="12"/>
  <c r="Q5402" i="12"/>
  <c r="Q5436" i="12"/>
  <c r="Q2000" i="12"/>
  <c r="Q3480" i="12"/>
  <c r="Q1094" i="12"/>
  <c r="Q3273" i="12"/>
  <c r="Q754" i="12"/>
  <c r="Q1917" i="12"/>
  <c r="Q3673" i="12"/>
  <c r="Q1311" i="12"/>
  <c r="Q3059" i="12"/>
  <c r="Q5545" i="12"/>
  <c r="Q2706" i="12"/>
  <c r="Q5863" i="12"/>
  <c r="Q5448" i="12"/>
  <c r="Q1945" i="12"/>
  <c r="Q3769" i="12"/>
  <c r="Q1999" i="12"/>
  <c r="Q5427" i="12"/>
  <c r="Q1936" i="12"/>
  <c r="Q3441" i="12"/>
  <c r="Q2858" i="12"/>
  <c r="Q1875" i="12"/>
  <c r="Q1896" i="12"/>
  <c r="Q2559" i="12"/>
  <c r="Q2520" i="12"/>
  <c r="Q5517" i="12"/>
  <c r="Q3101" i="12"/>
  <c r="Q2753" i="12"/>
  <c r="Q2071" i="12"/>
  <c r="Q2699" i="12"/>
  <c r="Q3468" i="12"/>
  <c r="Q3323" i="12"/>
  <c r="Q1925" i="12"/>
  <c r="Q1581" i="12"/>
  <c r="Q5557" i="12"/>
  <c r="Q3162" i="12"/>
  <c r="Q999" i="12"/>
  <c r="Q900" i="12"/>
  <c r="Q1490" i="12"/>
  <c r="Q2049" i="12"/>
  <c r="Q3371" i="12"/>
  <c r="G3715" i="12"/>
  <c r="Q2530" i="12"/>
  <c r="Q3360" i="12"/>
  <c r="Q3260" i="12"/>
  <c r="Q3081" i="12"/>
  <c r="Q5488" i="12"/>
  <c r="Q5688" i="12"/>
  <c r="Q4159" i="12"/>
  <c r="Q1533" i="12"/>
  <c r="Q3384" i="12"/>
  <c r="Q3375" i="12"/>
  <c r="Q5415" i="12"/>
  <c r="Q2003" i="12"/>
  <c r="Q3452" i="12"/>
  <c r="Q1464" i="12"/>
  <c r="Q980" i="12"/>
  <c r="Q1903" i="12"/>
  <c r="Q2638" i="12"/>
  <c r="Q3902" i="12"/>
  <c r="G1360" i="12"/>
  <c r="G1887" i="12"/>
  <c r="Q3172" i="12"/>
  <c r="Q2904" i="12"/>
  <c r="Q2841" i="12"/>
  <c r="Q5896" i="12"/>
  <c r="Q2075" i="12"/>
  <c r="Q2756" i="12"/>
  <c r="Q1508" i="12"/>
  <c r="Q3426" i="12"/>
  <c r="Q3214" i="12"/>
  <c r="Q1997" i="12"/>
  <c r="Q1520" i="12"/>
  <c r="Q3427" i="12"/>
  <c r="Q3170" i="12"/>
  <c r="Q1014" i="12"/>
  <c r="Q796" i="12"/>
  <c r="Q1492" i="12"/>
  <c r="Q2088" i="12"/>
  <c r="Q3370" i="12"/>
  <c r="G3837" i="12"/>
  <c r="G3105" i="12"/>
  <c r="Q3562" i="12"/>
  <c r="Q5641" i="12"/>
  <c r="Q3482" i="12"/>
  <c r="G2662" i="12"/>
  <c r="G3106" i="12"/>
  <c r="G5456" i="12"/>
  <c r="G1695" i="12"/>
  <c r="G952" i="12"/>
  <c r="G2247" i="12"/>
  <c r="G5696" i="12"/>
  <c r="G1845" i="12"/>
  <c r="G3015" i="12"/>
  <c r="G3129" i="12"/>
  <c r="G1631" i="12"/>
  <c r="G1709" i="12"/>
  <c r="G1859" i="12"/>
  <c r="G2475" i="12"/>
  <c r="G2339" i="12"/>
  <c r="G2118" i="12"/>
  <c r="G2452" i="12"/>
  <c r="G2660" i="12"/>
  <c r="Q3082" i="12"/>
  <c r="Q1987" i="12"/>
  <c r="Q3004" i="12"/>
  <c r="G4588" i="12"/>
  <c r="G3546" i="12"/>
  <c r="G3231" i="12"/>
  <c r="G3570" i="12"/>
  <c r="G726" i="12"/>
  <c r="G1325" i="12"/>
  <c r="G3187" i="12"/>
  <c r="G3380" i="12"/>
  <c r="G5700" i="12"/>
  <c r="G3243" i="12"/>
  <c r="G2451" i="12"/>
  <c r="G1768" i="12"/>
  <c r="G1657" i="12"/>
  <c r="G2476" i="12"/>
  <c r="G2519" i="12"/>
  <c r="G2548" i="12"/>
  <c r="G2137" i="12"/>
  <c r="G2617" i="12"/>
  <c r="Q3147" i="12"/>
  <c r="Q3479" i="12"/>
  <c r="Q5637" i="12"/>
  <c r="G1704" i="12"/>
  <c r="G3185" i="12"/>
  <c r="G718" i="12"/>
  <c r="G1453" i="12"/>
  <c r="G1151" i="12"/>
  <c r="G1963" i="12"/>
  <c r="G5692" i="12"/>
  <c r="G1404" i="12"/>
  <c r="G2242" i="12"/>
  <c r="G5614" i="12"/>
  <c r="G810" i="12"/>
  <c r="G1793" i="12"/>
  <c r="G1652" i="12"/>
  <c r="G2183" i="12"/>
  <c r="G2490" i="12"/>
  <c r="G2430" i="12"/>
  <c r="G2421" i="12"/>
  <c r="G2643" i="12"/>
  <c r="Q5860" i="12"/>
  <c r="Q5664" i="12"/>
  <c r="Q3592" i="12"/>
  <c r="G5602" i="12"/>
  <c r="G3717" i="12"/>
  <c r="G3239" i="12"/>
  <c r="G3157" i="12"/>
  <c r="G715" i="12"/>
  <c r="G5493" i="12"/>
  <c r="G1407" i="12"/>
  <c r="G2064" i="12"/>
  <c r="G5563" i="12"/>
  <c r="G3131" i="12"/>
  <c r="G1784" i="12"/>
  <c r="G1804" i="12"/>
  <c r="G1842" i="12"/>
  <c r="G2266" i="12"/>
  <c r="G2218" i="12"/>
  <c r="G2206" i="12"/>
  <c r="G2403" i="12"/>
  <c r="G2665" i="12"/>
  <c r="Q5680" i="12"/>
  <c r="Q3377" i="12"/>
  <c r="Q5608" i="12"/>
  <c r="G2472" i="12"/>
  <c r="G3265" i="12"/>
  <c r="G1111" i="12"/>
  <c r="G1462" i="12"/>
  <c r="G5673" i="12"/>
  <c r="G2243" i="12"/>
  <c r="G1386" i="12"/>
  <c r="G1546" i="12"/>
  <c r="G5455" i="12"/>
  <c r="G5616" i="12"/>
  <c r="G1789" i="12"/>
  <c r="G1651" i="12"/>
  <c r="G1813" i="12"/>
  <c r="G2322" i="12"/>
  <c r="G2369" i="12"/>
  <c r="G2114" i="12"/>
  <c r="G2464" i="12"/>
  <c r="G2646" i="12"/>
  <c r="Q1374" i="12"/>
  <c r="Q1541" i="12"/>
  <c r="Q2854" i="12"/>
  <c r="G3537" i="12"/>
  <c r="G3227" i="12"/>
  <c r="G5746" i="12"/>
  <c r="Q2911" i="12"/>
  <c r="Q2352" i="12"/>
  <c r="Q5566" i="12"/>
  <c r="Q1761" i="12"/>
  <c r="Q3697" i="12"/>
  <c r="Q3984" i="12"/>
  <c r="Q1677" i="12"/>
  <c r="Q3583" i="12"/>
  <c r="Q2635" i="12"/>
  <c r="Q2495" i="12"/>
  <c r="Q3518" i="12"/>
  <c r="Q3137" i="12"/>
  <c r="Q1310" i="12"/>
  <c r="Q3566" i="12"/>
  <c r="Q2357" i="12"/>
  <c r="Q2781" i="12"/>
  <c r="Q2878" i="12"/>
  <c r="Q2826" i="12"/>
  <c r="Q2908" i="12"/>
  <c r="Q2823" i="12"/>
  <c r="Q3060" i="12"/>
  <c r="Q3089" i="12"/>
  <c r="Q5507" i="12"/>
  <c r="Q5495" i="12"/>
  <c r="Q1694" i="12"/>
  <c r="Q2374" i="12"/>
  <c r="Q3876" i="12"/>
  <c r="Q3959" i="12"/>
  <c r="Q1678" i="12"/>
  <c r="Q2552" i="12"/>
  <c r="Q2636" i="12"/>
  <c r="Q2488" i="12"/>
  <c r="Q3519" i="12"/>
  <c r="Q3235" i="12"/>
  <c r="Q1341" i="12"/>
  <c r="Q3682" i="12"/>
  <c r="Q2355" i="12"/>
  <c r="Q2936" i="12"/>
  <c r="Q3040" i="12"/>
  <c r="Q3097" i="12"/>
  <c r="Q2963" i="12"/>
  <c r="Q5529" i="12"/>
  <c r="Q5588" i="12"/>
  <c r="Q3029" i="12"/>
  <c r="Q5508" i="12"/>
  <c r="Q2808" i="12"/>
  <c r="Q1749" i="12"/>
  <c r="Q3877" i="12"/>
  <c r="Q3925" i="12"/>
  <c r="Q3549" i="12"/>
  <c r="Q2225" i="12"/>
  <c r="Q2198" i="12"/>
  <c r="Q2525" i="12"/>
  <c r="Q1595" i="12"/>
  <c r="Q5624" i="12"/>
  <c r="Q1308" i="12"/>
  <c r="Q3383" i="12"/>
  <c r="Q1771" i="12"/>
  <c r="Q2987" i="12"/>
  <c r="Q2877" i="12"/>
  <c r="Q3035" i="12"/>
  <c r="Q5475" i="12"/>
  <c r="Q2974" i="12"/>
  <c r="Q5703" i="12"/>
  <c r="Q2816" i="12"/>
  <c r="Q5544" i="12"/>
  <c r="R1183" i="12"/>
  <c r="Q2606" i="12"/>
  <c r="Q1995" i="12"/>
  <c r="Q5523" i="12"/>
  <c r="Q2704" i="12"/>
  <c r="Q2343" i="12"/>
  <c r="Q2758" i="12"/>
  <c r="Q1487" i="12"/>
  <c r="Q3301" i="12"/>
  <c r="Q3402" i="12"/>
  <c r="Q1564" i="12"/>
  <c r="Q3462" i="12"/>
  <c r="Q3158" i="12"/>
  <c r="Q1003" i="12"/>
  <c r="Q886" i="12"/>
  <c r="Q1578" i="12"/>
  <c r="Q2081" i="12"/>
  <c r="Q1872" i="12"/>
  <c r="Q2809" i="12"/>
  <c r="Q2960" i="12"/>
  <c r="Q2693" i="12"/>
  <c r="Q3780" i="12"/>
  <c r="Q5871" i="12"/>
  <c r="Q5393" i="12"/>
  <c r="Q3160" i="12"/>
  <c r="Q5397" i="12"/>
  <c r="Q1483" i="12"/>
  <c r="Q1576" i="12"/>
  <c r="Q5450" i="12"/>
  <c r="Q2011" i="12"/>
  <c r="Q994" i="12"/>
  <c r="Q878" i="12"/>
  <c r="Q1190" i="12"/>
  <c r="Q1929" i="12"/>
  <c r="Q1604" i="12"/>
  <c r="Q1799" i="12"/>
  <c r="Q3018" i="12"/>
  <c r="Q5468" i="12"/>
  <c r="Q5737" i="12"/>
  <c r="Q2697" i="12"/>
  <c r="Q5335" i="12"/>
  <c r="Q2020" i="12"/>
  <c r="Q2619" i="12"/>
  <c r="Q1958" i="12"/>
  <c r="Q5380" i="12"/>
  <c r="Q1991" i="12"/>
  <c r="Q3478" i="12"/>
  <c r="Q1029" i="12"/>
  <c r="Q2310" i="12"/>
  <c r="Q881" i="12"/>
  <c r="Q1862" i="12"/>
  <c r="Q3985" i="12"/>
  <c r="Q3591" i="12"/>
  <c r="Q1398" i="12"/>
  <c r="Q2825" i="12"/>
  <c r="Q5687" i="12"/>
  <c r="Q2764" i="12"/>
  <c r="Q5461" i="12"/>
  <c r="Q1943" i="12"/>
  <c r="Q3747" i="12"/>
  <c r="Q3305" i="12"/>
  <c r="Q5431" i="12"/>
  <c r="Q2043" i="12"/>
  <c r="Q3445" i="12"/>
  <c r="Q5668" i="12"/>
  <c r="Q3277" i="12"/>
  <c r="Q897" i="12"/>
  <c r="Q1884" i="12"/>
  <c r="Q1373" i="12"/>
  <c r="Q2608" i="12"/>
  <c r="Q5518" i="12"/>
  <c r="Q3008" i="12"/>
  <c r="Q5861" i="12"/>
  <c r="Q5440" i="12"/>
  <c r="Q5894" i="12"/>
  <c r="Q1504" i="12"/>
  <c r="Q3392" i="12"/>
  <c r="Q5399" i="12"/>
  <c r="Q5414" i="12"/>
  <c r="Q1568" i="12"/>
  <c r="Q3446" i="12"/>
  <c r="Q3163" i="12"/>
  <c r="Q990" i="12"/>
  <c r="Q787" i="12"/>
  <c r="Q1814" i="12"/>
  <c r="Q2457" i="12"/>
  <c r="Q3593" i="12"/>
  <c r="G3956" i="12"/>
  <c r="Q3630" i="12"/>
  <c r="Q1516" i="12"/>
  <c r="Q2840" i="12"/>
  <c r="Q705" i="12"/>
  <c r="Q5497" i="12"/>
  <c r="Q2779" i="12"/>
  <c r="Q5464" i="12"/>
  <c r="Q1926" i="12"/>
  <c r="Q3746" i="12"/>
  <c r="Q3304" i="12"/>
  <c r="Q5379" i="12"/>
  <c r="Q2028" i="12"/>
  <c r="Q3488" i="12"/>
  <c r="Q5535" i="12"/>
  <c r="Q5513" i="12"/>
  <c r="Q877" i="12"/>
  <c r="Q1900" i="12"/>
  <c r="Q4928" i="12"/>
  <c r="Q1194" i="12"/>
  <c r="G1812" i="12"/>
  <c r="G1264" i="12"/>
  <c r="Q4900" i="12"/>
  <c r="Q3498" i="12"/>
  <c r="Q3048" i="12"/>
  <c r="Q2944" i="12"/>
  <c r="Q4230" i="12"/>
  <c r="Q3520" i="12"/>
  <c r="Q2741" i="12"/>
  <c r="Q1486" i="12"/>
  <c r="Q3378" i="12"/>
  <c r="Q3302" i="12"/>
  <c r="Q5367" i="12"/>
  <c r="Q2019" i="12"/>
  <c r="Q3429" i="12"/>
  <c r="Q5609" i="12"/>
  <c r="Q731" i="12"/>
  <c r="Q804" i="12"/>
  <c r="Q1869" i="12"/>
  <c r="Q2291" i="12"/>
  <c r="G3940" i="12"/>
  <c r="G5617" i="12"/>
  <c r="Q2742" i="12"/>
  <c r="Q968" i="12"/>
  <c r="Q3942" i="12"/>
  <c r="G3742" i="12"/>
  <c r="G1855" i="12"/>
  <c r="G1467" i="12"/>
  <c r="G1478" i="12"/>
  <c r="G1073" i="12"/>
  <c r="G5619" i="12"/>
  <c r="G1402" i="12"/>
  <c r="G5638" i="12"/>
  <c r="G3423" i="12"/>
  <c r="G3177" i="12"/>
  <c r="G1700" i="12"/>
  <c r="G1774" i="12"/>
  <c r="G1821" i="12"/>
  <c r="G2435" i="12"/>
  <c r="G2260" i="12"/>
  <c r="G2549" i="12"/>
  <c r="G2411" i="12"/>
  <c r="G2674" i="12"/>
  <c r="Q5739" i="12"/>
  <c r="Q3459" i="12"/>
  <c r="Q3335" i="12"/>
  <c r="G1706" i="12"/>
  <c r="G3176" i="12"/>
  <c r="G3237" i="12"/>
  <c r="G1263" i="12"/>
  <c r="G1180" i="12"/>
  <c r="G1962" i="12"/>
  <c r="G5695" i="12"/>
  <c r="G1437" i="12"/>
  <c r="G1981" i="12"/>
  <c r="G3125" i="12"/>
  <c r="G3911" i="12"/>
  <c r="G1773" i="12"/>
  <c r="G1659" i="12"/>
  <c r="G2500" i="12"/>
  <c r="G2491" i="12"/>
  <c r="G2437" i="12"/>
  <c r="G2455" i="12"/>
  <c r="G2629" i="12"/>
  <c r="Q2763" i="12"/>
  <c r="Q921" i="12"/>
  <c r="Q3568" i="12"/>
  <c r="G5483" i="12"/>
  <c r="G3870" i="12"/>
  <c r="G5446" i="12"/>
  <c r="G2808" i="12"/>
  <c r="G719" i="12"/>
  <c r="G2745" i="12"/>
  <c r="G1416" i="12"/>
  <c r="G1938" i="12"/>
  <c r="G5525" i="12"/>
  <c r="G3130" i="12"/>
  <c r="G1766" i="12"/>
  <c r="G1627" i="12"/>
  <c r="G1841" i="12"/>
  <c r="G2416" i="12"/>
  <c r="G2177" i="12"/>
  <c r="G2550" i="12"/>
  <c r="G2331" i="12"/>
  <c r="G2663" i="12"/>
  <c r="Q5418" i="12"/>
  <c r="Q1878" i="12"/>
  <c r="Q1585" i="12"/>
  <c r="G1891" i="12"/>
  <c r="G674" i="12"/>
  <c r="G1474" i="12"/>
  <c r="G1000" i="12"/>
  <c r="G5754" i="12"/>
  <c r="G5717" i="12"/>
  <c r="G5707" i="12"/>
  <c r="G1392" i="12"/>
  <c r="G5613" i="12"/>
  <c r="G1731" i="12"/>
  <c r="G1708" i="12"/>
  <c r="G1921" i="12"/>
  <c r="G2521" i="12"/>
  <c r="G2214" i="12"/>
  <c r="G2162" i="12"/>
  <c r="G2189" i="12"/>
  <c r="G2678" i="12"/>
  <c r="Q3281" i="12"/>
  <c r="Q1036" i="12"/>
  <c r="Q3899" i="12"/>
  <c r="G3748" i="12"/>
  <c r="G1852" i="12"/>
  <c r="G1475" i="12"/>
  <c r="G3218" i="12"/>
  <c r="G722" i="12"/>
  <c r="G2851" i="12"/>
  <c r="G1443" i="12"/>
  <c r="G2175" i="12"/>
  <c r="G3194" i="12"/>
  <c r="G3244" i="12"/>
  <c r="G1786" i="12"/>
  <c r="G1805" i="12"/>
  <c r="G1850" i="12"/>
  <c r="G2392" i="12"/>
  <c r="G2544" i="12"/>
  <c r="G2124" i="12"/>
  <c r="G2112" i="12"/>
  <c r="G2668" i="12"/>
  <c r="Q2703" i="12"/>
  <c r="Q2008" i="12"/>
  <c r="Q5246" i="12"/>
  <c r="G5714" i="12"/>
  <c r="G228" i="12"/>
  <c r="G1110" i="12"/>
  <c r="G695" i="12"/>
  <c r="G1082" i="12"/>
  <c r="G1522" i="12"/>
  <c r="G1385" i="12"/>
  <c r="G920" i="12"/>
  <c r="G1521" i="12"/>
  <c r="G3222" i="12"/>
  <c r="G3512" i="12"/>
  <c r="G1775" i="12"/>
  <c r="G1634" i="12"/>
  <c r="G2510" i="12"/>
  <c r="G2546" i="12"/>
  <c r="G2125" i="12"/>
  <c r="G2622" i="12"/>
  <c r="Q2728" i="12"/>
  <c r="Q992" i="12"/>
  <c r="Q3901" i="12"/>
  <c r="G3709" i="12"/>
  <c r="G1854" i="12"/>
  <c r="G1465" i="12"/>
  <c r="G3433" i="12"/>
  <c r="G1038" i="12"/>
  <c r="G5526" i="12"/>
  <c r="G1433" i="12"/>
  <c r="G2818" i="12"/>
  <c r="G5634" i="12"/>
  <c r="G3198" i="12"/>
  <c r="G1715" i="12"/>
  <c r="G1667" i="12"/>
  <c r="G1826" i="12"/>
  <c r="Q2849" i="12"/>
  <c r="Q3011" i="12"/>
  <c r="R1929" i="12"/>
  <c r="Q3724" i="12"/>
  <c r="Q3928" i="12"/>
  <c r="Q3200" i="12"/>
  <c r="Q2303" i="12"/>
  <c r="Q3559" i="12"/>
  <c r="Q2515" i="12"/>
  <c r="Q1618" i="12"/>
  <c r="Q3142" i="12"/>
  <c r="Q5365" i="12"/>
  <c r="Q1287" i="12"/>
  <c r="Q2241" i="12"/>
  <c r="Q1221" i="12"/>
  <c r="Q2791" i="12"/>
  <c r="Q2835" i="12"/>
  <c r="Q2965" i="12"/>
  <c r="Q2918" i="12"/>
  <c r="Q1451" i="12"/>
  <c r="Q2925" i="12"/>
  <c r="Q2819" i="12"/>
  <c r="Q2750" i="12"/>
  <c r="Q1400" i="12"/>
  <c r="Q2399" i="12"/>
  <c r="Q3885" i="12"/>
  <c r="Q3967" i="12"/>
  <c r="Q3735" i="12"/>
  <c r="Q2379" i="12"/>
  <c r="Q3514" i="12"/>
  <c r="Q2517" i="12"/>
  <c r="Q1836" i="12"/>
  <c r="Q3354" i="12"/>
  <c r="Q5329" i="12"/>
  <c r="Q1313" i="12"/>
  <c r="Q2256" i="12"/>
  <c r="Q1249" i="12"/>
  <c r="Q2881" i="12"/>
  <c r="Q3075" i="12"/>
  <c r="Q3030" i="12"/>
  <c r="Q3057" i="12"/>
  <c r="Q2692" i="12"/>
  <c r="Q2941" i="12"/>
  <c r="Q3205" i="12"/>
  <c r="Q686" i="12"/>
  <c r="Q2372" i="12"/>
  <c r="Q3672" i="12"/>
  <c r="Q3912" i="12"/>
  <c r="Q1830" i="12"/>
  <c r="Q2263" i="12"/>
  <c r="Q5479" i="12"/>
  <c r="Q2307" i="12"/>
  <c r="Q3689" i="12"/>
  <c r="Q5600" i="12"/>
  <c r="Q1285" i="12"/>
  <c r="Q3590" i="12"/>
  <c r="Q2358" i="12"/>
  <c r="Q2864" i="12"/>
  <c r="Q5571" i="12"/>
  <c r="Q3032" i="12"/>
  <c r="Q3038" i="12"/>
  <c r="Q5584" i="12"/>
  <c r="Q665" i="12"/>
  <c r="Q2852" i="12"/>
  <c r="Q5591" i="12"/>
  <c r="Q2116" i="12"/>
  <c r="Q3318" i="12"/>
  <c r="Q3051" i="12"/>
  <c r="Q2853" i="12"/>
  <c r="Q5491" i="12"/>
  <c r="Q3521" i="12"/>
  <c r="Q5886" i="12"/>
  <c r="Q1559" i="12"/>
  <c r="Q3474" i="12"/>
  <c r="Q5341" i="12"/>
  <c r="Q5389" i="12"/>
  <c r="Q1946" i="12"/>
  <c r="Q3483" i="12"/>
  <c r="Q5606" i="12"/>
  <c r="Q963" i="12"/>
  <c r="Q908" i="12"/>
  <c r="Q1871" i="12"/>
  <c r="Q3115" i="12"/>
  <c r="Q3556" i="12"/>
  <c r="Q2906" i="12"/>
  <c r="Q3001" i="12"/>
  <c r="Q5867" i="12"/>
  <c r="Q2344" i="12"/>
  <c r="Q5891" i="12"/>
  <c r="Q1542" i="12"/>
  <c r="Q3368" i="12"/>
  <c r="Q1488" i="12"/>
  <c r="Q3440" i="12"/>
  <c r="Q1534" i="12"/>
  <c r="Q3409" i="12"/>
  <c r="Q3156" i="12"/>
  <c r="Q1006" i="12"/>
  <c r="Q850" i="12"/>
  <c r="Q1609" i="12"/>
  <c r="Q2364" i="12"/>
  <c r="Q2110" i="12"/>
  <c r="Q2934" i="12"/>
  <c r="Q3328" i="12"/>
  <c r="Q5494" i="12"/>
  <c r="Q2382" i="12"/>
  <c r="Q2775" i="12"/>
  <c r="Q5422" i="12"/>
  <c r="Q2465" i="12"/>
  <c r="Q2385" i="12"/>
  <c r="Q5404" i="12"/>
  <c r="Q1526" i="12"/>
  <c r="Q1974" i="12"/>
  <c r="Q5439" i="12"/>
  <c r="Q1020" i="12"/>
  <c r="Q3262" i="12"/>
  <c r="Q760" i="12"/>
  <c r="Q1849" i="12"/>
  <c r="Q2323" i="12"/>
  <c r="Q2240" i="12"/>
  <c r="Q2975" i="12"/>
  <c r="Q5567" i="12"/>
  <c r="Q5736" i="12"/>
  <c r="Q2765" i="12"/>
  <c r="Q5351" i="12"/>
  <c r="Q1970" i="12"/>
  <c r="Q3320" i="12"/>
  <c r="Q3193" i="12"/>
  <c r="Q5417" i="12"/>
  <c r="Q2053" i="12"/>
  <c r="Q3451" i="12"/>
  <c r="Q1030" i="12"/>
  <c r="Q3271" i="12"/>
  <c r="Q805" i="12"/>
  <c r="Q1910" i="12"/>
  <c r="Q2309" i="12"/>
  <c r="Q3356" i="12"/>
  <c r="Q3199" i="12"/>
  <c r="Q663" i="12"/>
  <c r="Q5500" i="12"/>
  <c r="Q5659" i="12"/>
  <c r="Q254" i="12"/>
  <c r="Q1563" i="12"/>
  <c r="Q3453" i="12"/>
  <c r="Q3303" i="12"/>
  <c r="Q5340" i="12"/>
  <c r="Q1948" i="12"/>
  <c r="Q3475" i="12"/>
  <c r="Q5640" i="12"/>
  <c r="Q979" i="12"/>
  <c r="Q824" i="12"/>
  <c r="Q1894" i="12"/>
  <c r="Q2637" i="12"/>
  <c r="Q3935" i="12"/>
  <c r="G1405" i="12"/>
  <c r="G1272" i="12"/>
  <c r="Q3993" i="12"/>
  <c r="Q1346" i="12"/>
  <c r="Q1447" i="12"/>
  <c r="Q1550" i="12"/>
  <c r="Q5661" i="12"/>
  <c r="Q2738" i="12"/>
  <c r="Q5465" i="12"/>
  <c r="Q2037" i="12"/>
  <c r="Q3636" i="12"/>
  <c r="Q5361" i="12"/>
  <c r="Q5363" i="12"/>
  <c r="Q1998" i="12"/>
  <c r="Q3385" i="12"/>
  <c r="Q5666" i="12"/>
  <c r="Q3232" i="12"/>
  <c r="Q803" i="12"/>
  <c r="Q1901" i="12"/>
  <c r="Q2953" i="12"/>
  <c r="G1886" i="12"/>
  <c r="G2130" i="12"/>
  <c r="Q2293" i="12"/>
  <c r="Q1356" i="12"/>
  <c r="Q3236" i="12"/>
  <c r="Q5541" i="12"/>
  <c r="Q5744" i="12"/>
  <c r="Q2734" i="12"/>
  <c r="Q5392" i="12"/>
  <c r="Q1567" i="12"/>
  <c r="Q3455" i="12"/>
  <c r="Q5401" i="12"/>
  <c r="Q5423" i="12"/>
  <c r="Q1950" i="12"/>
  <c r="Q3473" i="12"/>
  <c r="Q5463" i="12"/>
  <c r="Q982" i="12"/>
  <c r="Q870" i="12"/>
  <c r="Q1907" i="12"/>
  <c r="Q2639" i="12"/>
  <c r="Q219" i="12"/>
  <c r="G4165" i="12"/>
  <c r="G1329" i="12"/>
  <c r="G1853" i="12"/>
  <c r="Q1530" i="12"/>
  <c r="Q841" i="12"/>
  <c r="Q1183" i="12"/>
  <c r="G3744" i="12"/>
  <c r="G3107" i="12"/>
  <c r="G1540" i="12"/>
  <c r="G717" i="12"/>
  <c r="G1189" i="12"/>
  <c r="G3406" i="12"/>
  <c r="G5328" i="12"/>
  <c r="G13" i="12"/>
  <c r="G1394" i="12"/>
  <c r="G3229" i="12"/>
  <c r="G1673" i="12"/>
  <c r="G1736" i="12"/>
  <c r="G2373" i="12"/>
  <c r="G2425" i="12"/>
  <c r="G2145" i="12"/>
  <c r="G2290" i="12"/>
  <c r="G2565" i="12"/>
  <c r="G2683" i="12"/>
  <c r="Q2735" i="12"/>
  <c r="Q5451" i="12"/>
  <c r="Q3558" i="12"/>
  <c r="G2677" i="12"/>
  <c r="G3569" i="12"/>
  <c r="G5469" i="12"/>
  <c r="G2252" i="12"/>
  <c r="G966" i="12"/>
  <c r="G5470" i="12"/>
  <c r="G5693" i="12"/>
  <c r="G1993" i="12"/>
  <c r="G5562" i="12"/>
  <c r="G3257" i="12"/>
  <c r="G1735" i="12"/>
  <c r="G1625" i="12"/>
  <c r="G1864" i="12"/>
  <c r="G2442" i="12"/>
  <c r="G2534" i="12"/>
  <c r="G2121" i="12"/>
  <c r="G2163" i="12"/>
  <c r="G2661" i="12"/>
  <c r="Q5484" i="12"/>
  <c r="Q3275" i="12"/>
  <c r="G3871" i="12"/>
  <c r="G1856" i="12"/>
  <c r="G673" i="12"/>
  <c r="G1459" i="12"/>
  <c r="G5675" i="12"/>
  <c r="G5715" i="12"/>
  <c r="G2062" i="12"/>
  <c r="G5733" i="12"/>
  <c r="G3528" i="12"/>
  <c r="G5631" i="12"/>
  <c r="G1767" i="12"/>
  <c r="G1808" i="12"/>
  <c r="G1847" i="12"/>
  <c r="G2428" i="12"/>
  <c r="G2167" i="12"/>
  <c r="G2505" i="12"/>
  <c r="G2315" i="12"/>
  <c r="G2676" i="12"/>
  <c r="Q1952" i="12"/>
  <c r="Q889" i="12"/>
  <c r="G3949" i="12"/>
  <c r="G3108" i="12"/>
  <c r="G3428" i="12"/>
  <c r="G727" i="12"/>
  <c r="G1156" i="12"/>
  <c r="G694" i="12"/>
  <c r="G1265" i="12"/>
  <c r="G391" i="12"/>
  <c r="G1396" i="12"/>
  <c r="G3230" i="12"/>
  <c r="G1797" i="12"/>
  <c r="G1699" i="12"/>
  <c r="G2366" i="12"/>
  <c r="G2190" i="12"/>
  <c r="G2429" i="12"/>
  <c r="G2424" i="12"/>
  <c r="G2576" i="12"/>
  <c r="G2686" i="12"/>
  <c r="Q5331" i="12"/>
  <c r="Q3175" i="12"/>
  <c r="G3743" i="12"/>
  <c r="G1857" i="12"/>
  <c r="G675" i="12"/>
  <c r="G1461" i="12"/>
  <c r="G1132" i="12"/>
  <c r="G5750" i="12"/>
  <c r="G5711" i="12"/>
  <c r="G3436" i="12"/>
  <c r="G1420" i="12"/>
  <c r="G3132" i="12"/>
  <c r="G1792" i="12"/>
  <c r="G1654" i="12"/>
  <c r="G2337" i="12"/>
  <c r="G2483" i="12"/>
  <c r="G2529" i="12"/>
  <c r="G2330" i="12"/>
  <c r="G2363" i="12"/>
  <c r="G2679" i="12"/>
  <c r="Q5883" i="12"/>
  <c r="Q1535" i="12"/>
  <c r="Q5752" i="12"/>
  <c r="G2471" i="12"/>
  <c r="G5594" i="12"/>
  <c r="G714" i="12"/>
  <c r="G1457" i="12"/>
  <c r="G1017" i="12"/>
  <c r="G2244" i="12"/>
  <c r="G1371" i="12"/>
  <c r="G1547" i="12"/>
  <c r="G5471" i="12"/>
  <c r="G3126" i="12"/>
  <c r="G1755" i="12"/>
  <c r="G1759" i="12"/>
  <c r="G1751" i="12"/>
  <c r="G2213" i="12"/>
  <c r="Q2824" i="12"/>
  <c r="Q3006" i="12"/>
  <c r="Q228" i="12"/>
  <c r="Q2305" i="12"/>
  <c r="Q3669" i="12"/>
  <c r="Q3991" i="12"/>
  <c r="Q2631" i="12"/>
  <c r="Q1601" i="12"/>
  <c r="Q3496" i="12"/>
  <c r="Q2433" i="12"/>
  <c r="Q3585" i="12"/>
  <c r="Q5654" i="12"/>
  <c r="Q1536" i="12"/>
  <c r="Q1345" i="12"/>
  <c r="Q3968" i="12"/>
  <c r="Q3067" i="12"/>
  <c r="Q2884" i="12"/>
  <c r="Q2829" i="12"/>
  <c r="Q2838" i="12"/>
  <c r="Q2919" i="12"/>
  <c r="Q733" i="12"/>
  <c r="Q2956" i="12"/>
  <c r="Q3249" i="12"/>
  <c r="Q2705" i="12"/>
  <c r="Q1455" i="12"/>
  <c r="Q2299" i="12"/>
  <c r="Q3805" i="12"/>
  <c r="Q3957" i="12"/>
  <c r="Q2578" i="12"/>
  <c r="Q1594" i="12"/>
  <c r="Q3551" i="12"/>
  <c r="Q2481" i="12"/>
  <c r="Q1688" i="12"/>
  <c r="Q3359" i="12"/>
  <c r="Q1500" i="12"/>
  <c r="Q1289" i="12"/>
  <c r="Q3903" i="12"/>
  <c r="Q2820" i="12"/>
  <c r="Q3042" i="12"/>
  <c r="Q2901" i="12"/>
  <c r="Q5520" i="12"/>
  <c r="Q3058" i="12"/>
  <c r="Q703" i="12"/>
  <c r="Q2978" i="12"/>
  <c r="Q3256" i="12"/>
  <c r="Q1401" i="12"/>
  <c r="Q2518" i="12"/>
  <c r="Q3828" i="12"/>
  <c r="Q3989" i="12"/>
  <c r="Q3736" i="12"/>
  <c r="Q2265" i="12"/>
  <c r="Q3508" i="12"/>
  <c r="Q2494" i="12"/>
  <c r="Q2059" i="12"/>
  <c r="Q3355" i="12"/>
  <c r="Q5347" i="12"/>
  <c r="Q1368" i="12"/>
  <c r="Q2361" i="12"/>
  <c r="Q3095" i="12"/>
  <c r="Q3076" i="12"/>
  <c r="Q5551" i="12"/>
  <c r="Q5585" i="12"/>
  <c r="Q2806" i="12"/>
  <c r="Q2842" i="12"/>
  <c r="Q3206" i="12"/>
  <c r="Q3637" i="12"/>
  <c r="Q1334" i="12"/>
  <c r="Q1231" i="12"/>
  <c r="Q5504" i="12"/>
  <c r="Q5745" i="12"/>
  <c r="Q2736" i="12"/>
  <c r="Q2004" i="12"/>
  <c r="Q2033" i="12"/>
  <c r="Q3470" i="12"/>
  <c r="Q1552" i="12"/>
  <c r="Q5421" i="12"/>
  <c r="Q1989" i="12"/>
  <c r="Q3443" i="12"/>
  <c r="Q5467" i="12"/>
  <c r="Q988" i="12"/>
  <c r="Q1904" i="12"/>
  <c r="Q1764" i="12"/>
  <c r="Q3352" i="12"/>
  <c r="Q5582" i="12"/>
  <c r="Q2856" i="12"/>
  <c r="Q5499" i="12"/>
  <c r="Q3522" i="12"/>
  <c r="Q5887" i="12"/>
  <c r="Q1571" i="12"/>
  <c r="Q3472" i="12"/>
  <c r="Q5400" i="12"/>
  <c r="Q5354" i="12"/>
  <c r="Q2027" i="12"/>
  <c r="Q3379" i="12"/>
  <c r="Q5604" i="12"/>
  <c r="Q981" i="12"/>
  <c r="Q789" i="12"/>
  <c r="Q1914" i="12"/>
  <c r="Q2567" i="12"/>
  <c r="Q2237" i="12"/>
  <c r="Q2832" i="12"/>
  <c r="Q721" i="12"/>
  <c r="Q5490" i="12"/>
  <c r="Q3208" i="12"/>
  <c r="Q1412" i="12"/>
  <c r="Q5437" i="12"/>
  <c r="Q2571" i="12"/>
  <c r="Q3781" i="12"/>
  <c r="Q5333" i="12"/>
  <c r="Q1494" i="12"/>
  <c r="Q1978" i="12"/>
  <c r="Q2056" i="12"/>
  <c r="Q1024" i="12"/>
  <c r="Q853" i="12"/>
  <c r="Q932" i="12"/>
  <c r="Q1920" i="12"/>
  <c r="Q2268" i="12"/>
  <c r="Q5531" i="12"/>
  <c r="Q730" i="12"/>
  <c r="Q2719" i="12"/>
  <c r="Q5879" i="12"/>
  <c r="Q2776" i="12"/>
  <c r="Q5408" i="12"/>
  <c r="Q2332" i="12"/>
  <c r="Q5482" i="12"/>
  <c r="Q3307" i="12"/>
  <c r="Q1509" i="12"/>
  <c r="Q1975" i="12"/>
  <c r="Q5372" i="12"/>
  <c r="Q1026" i="12"/>
  <c r="Q3159" i="12"/>
  <c r="Q885" i="12"/>
  <c r="Q1819" i="12"/>
  <c r="Q3762" i="12"/>
  <c r="Q5435" i="12"/>
  <c r="Q2920" i="12"/>
  <c r="Q711" i="12"/>
  <c r="Q2707" i="12"/>
  <c r="Q2695" i="12"/>
  <c r="Q5444" i="12"/>
  <c r="Q3765" i="12"/>
  <c r="Q2388" i="12"/>
  <c r="Q5385" i="12"/>
  <c r="Q1944" i="12"/>
  <c r="Q3454" i="12"/>
  <c r="Q2859" i="12"/>
  <c r="Q1879" i="12"/>
  <c r="Q1816" i="12"/>
  <c r="Q2562" i="12"/>
  <c r="G1729" i="12"/>
  <c r="G1268" i="12"/>
  <c r="Q3917" i="12"/>
  <c r="Q5407" i="12"/>
  <c r="Q915" i="12"/>
  <c r="Q5556" i="12"/>
  <c r="Q5679" i="12"/>
  <c r="Q2739" i="12"/>
  <c r="Q5353" i="12"/>
  <c r="Q2035" i="12"/>
  <c r="Q3211" i="12"/>
  <c r="Q3306" i="12"/>
  <c r="Q5374" i="12"/>
  <c r="Q2051" i="12"/>
  <c r="Q3420" i="12"/>
  <c r="Q1019" i="12"/>
  <c r="Q3291" i="12"/>
  <c r="Q790" i="12"/>
  <c r="Q1898" i="12"/>
  <c r="Q2984" i="12"/>
  <c r="G2648" i="12"/>
  <c r="G2551" i="12"/>
  <c r="Q3775" i="12"/>
  <c r="Q1973" i="12"/>
  <c r="Q5538" i="12"/>
  <c r="Q1527" i="12"/>
  <c r="Q5489" i="12"/>
  <c r="Q2780" i="12"/>
  <c r="Q5445" i="12"/>
  <c r="Q1947" i="12"/>
  <c r="Q3719" i="12"/>
  <c r="Q3216" i="12"/>
  <c r="Q5348" i="12"/>
  <c r="Q2042" i="12"/>
  <c r="Q3376" i="12"/>
  <c r="Q1477" i="12"/>
  <c r="Q5592" i="12"/>
  <c r="Q756" i="12"/>
  <c r="Q1915" i="12"/>
  <c r="Q412" i="12"/>
  <c r="G1765" i="12"/>
  <c r="G1363" i="12"/>
  <c r="Q5639" i="12"/>
  <c r="Q3386" i="12"/>
  <c r="Q1899" i="12"/>
  <c r="G3995" i="12"/>
  <c r="G3109" i="12"/>
  <c r="G1472" i="12"/>
  <c r="G5657" i="12"/>
  <c r="G5681" i="12"/>
  <c r="G5708" i="12"/>
  <c r="G1436" i="12"/>
  <c r="G1390" i="12"/>
  <c r="G3252" i="12"/>
  <c r="G1593" i="12"/>
  <c r="G1660" i="12"/>
  <c r="G1714" i="12"/>
  <c r="G2376" i="12"/>
  <c r="G2353" i="12"/>
  <c r="G2541" i="12"/>
  <c r="G2410" i="12"/>
  <c r="G2627" i="12"/>
  <c r="G5601" i="12"/>
  <c r="Q1555" i="12"/>
  <c r="Q989" i="12"/>
  <c r="Q664" i="12"/>
  <c r="G3695" i="12"/>
  <c r="G1890" i="12"/>
  <c r="G5755" i="12"/>
  <c r="G1113" i="12"/>
  <c r="G5622" i="12"/>
  <c r="G1446" i="12"/>
  <c r="G5719" i="12"/>
  <c r="G3527" i="12"/>
  <c r="G5621" i="12"/>
  <c r="G1722" i="12"/>
  <c r="G1670" i="12"/>
  <c r="G1881" i="12"/>
  <c r="G2436" i="12"/>
  <c r="G2545" i="12"/>
  <c r="G2463" i="12"/>
  <c r="G2412" i="12"/>
  <c r="G2675" i="12"/>
  <c r="Q1949" i="12"/>
  <c r="Q758" i="12"/>
  <c r="Q1085" i="12"/>
  <c r="G3943" i="12"/>
  <c r="G5689" i="12"/>
  <c r="G5690" i="12"/>
  <c r="G729" i="12"/>
  <c r="G1154" i="12"/>
  <c r="G690" i="12"/>
  <c r="G919" i="12"/>
  <c r="G227" i="12"/>
  <c r="G5701" i="12"/>
  <c r="G3134" i="12"/>
  <c r="G1761" i="12"/>
  <c r="G1787" i="12"/>
  <c r="G2305" i="12"/>
  <c r="G2539" i="12"/>
  <c r="G2422" i="12"/>
  <c r="G2574" i="12"/>
  <c r="Q2082" i="12"/>
  <c r="Q5394" i="12"/>
  <c r="Q1863" i="12"/>
  <c r="G1326" i="12"/>
  <c r="G5645" i="12"/>
  <c r="G1712" i="12"/>
  <c r="G708" i="12"/>
  <c r="G706" i="12"/>
  <c r="G5709" i="12"/>
  <c r="G1480" i="12"/>
  <c r="G1438" i="12"/>
  <c r="G3119" i="12"/>
  <c r="G1624" i="12"/>
  <c r="G1803" i="12"/>
  <c r="G1703" i="12"/>
  <c r="G2184" i="12"/>
  <c r="G2135" i="12"/>
  <c r="G2186" i="12"/>
  <c r="G2441" i="12"/>
  <c r="G2652" i="12"/>
  <c r="G3850" i="12"/>
  <c r="Q1953" i="12"/>
  <c r="Q757" i="12"/>
  <c r="Q1076" i="12"/>
  <c r="G3939" i="12"/>
  <c r="G3336" i="12"/>
  <c r="G229" i="12"/>
  <c r="G737" i="12"/>
  <c r="G1694" i="12"/>
  <c r="G685" i="12"/>
  <c r="G1417" i="12"/>
  <c r="G448" i="12"/>
  <c r="G5702" i="12"/>
  <c r="G3315" i="12"/>
  <c r="G1702" i="12"/>
  <c r="G1723" i="12"/>
  <c r="G2367" i="12"/>
  <c r="G2292" i="12"/>
  <c r="G2484" i="12"/>
  <c r="G2468" i="12"/>
  <c r="G2577" i="12"/>
  <c r="G2687" i="12"/>
  <c r="Q3284" i="12"/>
  <c r="Q1022" i="12"/>
  <c r="Q3900" i="12"/>
  <c r="G3773" i="12"/>
  <c r="G1888" i="12"/>
  <c r="G1473" i="12"/>
  <c r="G5605" i="12"/>
  <c r="G924" i="12"/>
  <c r="G2845" i="12"/>
  <c r="G1448" i="12"/>
  <c r="G2717" i="12"/>
  <c r="G3268" i="12"/>
  <c r="G5628" i="12"/>
  <c r="G1788" i="12"/>
  <c r="G1776" i="12"/>
  <c r="G1882" i="12"/>
  <c r="G2144" i="12"/>
  <c r="G2538" i="12"/>
  <c r="G2547" i="12"/>
  <c r="G2371" i="12"/>
  <c r="G2669" i="12"/>
  <c r="Q3362" i="12"/>
  <c r="Q1193" i="12"/>
  <c r="G3910" i="12"/>
  <c r="G5644" i="12"/>
  <c r="G998" i="12"/>
  <c r="G1188" i="12"/>
  <c r="G3073" i="12"/>
  <c r="G1432" i="12"/>
  <c r="G1444" i="12"/>
  <c r="G661" i="12"/>
  <c r="G3118" i="12"/>
  <c r="G3317" i="12"/>
  <c r="G1737" i="12"/>
  <c r="G1656" i="12"/>
  <c r="G2212" i="12"/>
  <c r="G2297" i="12"/>
  <c r="G2536" i="12"/>
  <c r="G2220" i="12"/>
  <c r="G710" i="12"/>
  <c r="G1760" i="12"/>
  <c r="G2685" i="12"/>
  <c r="G3867" i="12"/>
  <c r="G3834" i="12"/>
  <c r="G3655" i="12"/>
  <c r="G3907" i="12"/>
  <c r="G2086" i="12"/>
  <c r="Q4920" i="12"/>
  <c r="Q2947" i="12"/>
  <c r="Q5675" i="12"/>
  <c r="Q2539" i="12"/>
  <c r="Q3572" i="12"/>
  <c r="Q2147" i="12"/>
  <c r="Q2579" i="12"/>
  <c r="Q1683" i="12"/>
  <c r="Q3796" i="12"/>
  <c r="Q2645" i="12"/>
  <c r="Q1837" i="12"/>
  <c r="Q1274" i="12"/>
  <c r="Q1621" i="12"/>
  <c r="Q1317" i="12"/>
  <c r="Q2006" i="12"/>
  <c r="Q5553" i="12"/>
  <c r="Q2794" i="12"/>
  <c r="Q5575" i="12"/>
  <c r="Q2822" i="12"/>
  <c r="Q2921" i="12"/>
  <c r="Q738" i="12"/>
  <c r="Q3092" i="12"/>
  <c r="Q5375" i="12"/>
  <c r="Q5492" i="12"/>
  <c r="Q1406" i="12"/>
  <c r="Q2182" i="12"/>
  <c r="Q3790" i="12"/>
  <c r="Q2129" i="12"/>
  <c r="Q2601" i="12"/>
  <c r="Q1725" i="12"/>
  <c r="Q3716" i="12"/>
  <c r="Q2650" i="12"/>
  <c r="Q2610" i="12"/>
  <c r="Q1300" i="12"/>
  <c r="Q1964" i="12"/>
  <c r="Q1348" i="12"/>
  <c r="Q1954" i="12"/>
  <c r="Q5548" i="12"/>
  <c r="Q2887" i="12"/>
  <c r="Q1246" i="12"/>
  <c r="Q3047" i="12"/>
  <c r="Q2839" i="12"/>
  <c r="Q747" i="12"/>
  <c r="Q2943" i="12"/>
  <c r="Q5382" i="12"/>
  <c r="Q1955" i="12"/>
  <c r="Q2123" i="12"/>
  <c r="Q3888" i="12"/>
  <c r="Q3924" i="12"/>
  <c r="Q2599" i="12"/>
  <c r="Q1607" i="12"/>
  <c r="Q3516" i="12"/>
  <c r="Q2308" i="12"/>
  <c r="Q1619" i="12"/>
  <c r="Q5655" i="12"/>
  <c r="Q1580" i="12"/>
  <c r="Q1315" i="12"/>
  <c r="Q5336" i="12"/>
  <c r="Q2967" i="12"/>
  <c r="Q5573" i="12"/>
  <c r="Q3021" i="12"/>
  <c r="Q2912" i="12"/>
  <c r="Q3077" i="12"/>
  <c r="Q1100" i="12"/>
  <c r="Q3091" i="12"/>
  <c r="Q1270" i="12"/>
  <c r="Q3626" i="12"/>
  <c r="Q2986" i="12"/>
  <c r="Q2923" i="12"/>
  <c r="Q3410" i="12"/>
  <c r="Q3250" i="12"/>
  <c r="Q5859" i="12"/>
  <c r="Q3373" i="12"/>
  <c r="Q1988" i="12"/>
  <c r="Q3802" i="12"/>
  <c r="Q3442" i="12"/>
  <c r="Q5438" i="12"/>
  <c r="Q2038" i="12"/>
  <c r="Q3434" i="12"/>
  <c r="Q1083" i="12"/>
  <c r="Q3276" i="12"/>
  <c r="Q784" i="12"/>
  <c r="Q1916" i="12"/>
  <c r="Q3861" i="12"/>
  <c r="Q1280" i="12"/>
  <c r="Q2805" i="12"/>
  <c r="Q5554" i="12"/>
  <c r="Q5743" i="12"/>
  <c r="Q2694" i="12"/>
  <c r="Q2570" i="12"/>
  <c r="Q2031" i="12"/>
  <c r="Q3464" i="12"/>
  <c r="Q1741" i="12"/>
  <c r="Q5387" i="12"/>
  <c r="Q2050" i="12"/>
  <c r="Q3476" i="12"/>
  <c r="Q3181" i="12"/>
  <c r="Q909" i="12"/>
  <c r="Q1867" i="12"/>
  <c r="Q2572" i="12"/>
  <c r="Q2439" i="12"/>
  <c r="Q5516" i="12"/>
  <c r="Q3010" i="12"/>
  <c r="Q2751" i="12"/>
  <c r="Q1596" i="12"/>
  <c r="Q5872" i="12"/>
  <c r="Q1569" i="12"/>
  <c r="Q3296" i="12"/>
  <c r="Q2387" i="12"/>
  <c r="Q1519" i="12"/>
  <c r="Q1531" i="12"/>
  <c r="Q5466" i="12"/>
  <c r="Q3153" i="12"/>
  <c r="Q974" i="12"/>
  <c r="Q802" i="12"/>
  <c r="Q1367" i="12"/>
  <c r="Q1928" i="12"/>
  <c r="Q5443" i="12"/>
  <c r="Q2788" i="12"/>
  <c r="Q1222" i="12"/>
  <c r="Q5487" i="12"/>
  <c r="Q5642" i="12"/>
  <c r="Q1425" i="12"/>
  <c r="Q5410" i="12"/>
  <c r="Q5875" i="12"/>
  <c r="Q5396" i="12"/>
  <c r="Q1482" i="12"/>
  <c r="Q1505" i="12"/>
  <c r="Q2026" i="12"/>
  <c r="Q1972" i="12"/>
  <c r="Q950" i="12"/>
  <c r="Q844" i="12"/>
  <c r="Q1016" i="12"/>
  <c r="Q1868" i="12"/>
  <c r="Q3990" i="12"/>
  <c r="Q1422" i="12"/>
  <c r="Q1413" i="12"/>
  <c r="Q3078" i="12"/>
  <c r="Q5662" i="12"/>
  <c r="Q5865" i="12"/>
  <c r="Q5449" i="12"/>
  <c r="Q2041" i="12"/>
  <c r="Q3720" i="12"/>
  <c r="Q5356" i="12"/>
  <c r="Q5434" i="12"/>
  <c r="Q2044" i="12"/>
  <c r="Q3403" i="12"/>
  <c r="Q5682" i="12"/>
  <c r="Q3182" i="12"/>
  <c r="Q867" i="12"/>
  <c r="Q1918" i="12"/>
  <c r="Q2958" i="12"/>
  <c r="Q1046" i="12"/>
  <c r="G1719" i="12"/>
  <c r="G1705" i="12"/>
  <c r="Q1591" i="12"/>
  <c r="Q3083" i="12"/>
  <c r="Q701" i="12"/>
  <c r="Q2713" i="12"/>
  <c r="Q5881" i="12"/>
  <c r="Q2778" i="12"/>
  <c r="Q5386" i="12"/>
  <c r="Q2333" i="12"/>
  <c r="Q3298" i="12"/>
  <c r="Q5405" i="12"/>
  <c r="Q1511" i="12"/>
  <c r="Q1971" i="12"/>
  <c r="Q1032" i="12"/>
  <c r="Q3289" i="12"/>
  <c r="Q799" i="12"/>
  <c r="Q1843" i="12"/>
  <c r="Q5509" i="12"/>
  <c r="G3807" i="12"/>
  <c r="G3536" i="12"/>
  <c r="Q2119" i="12"/>
  <c r="Q1318" i="12"/>
  <c r="Q4164" i="12"/>
  <c r="Q1600" i="12"/>
  <c r="Q5663" i="12"/>
  <c r="Q5873" i="12"/>
  <c r="Q3450" i="12"/>
  <c r="Q2054" i="12"/>
  <c r="Q3950" i="12"/>
  <c r="Q5403" i="12"/>
  <c r="Q5412" i="12"/>
  <c r="Q2018" i="12"/>
  <c r="Q3456" i="12"/>
  <c r="Q5667" i="12"/>
  <c r="Q812" i="12"/>
  <c r="Q1919" i="12"/>
  <c r="Q2999" i="12"/>
  <c r="Q1157" i="12"/>
  <c r="G2469" i="12"/>
  <c r="G2444" i="12"/>
  <c r="Q2613" i="12"/>
  <c r="Q3215" i="12"/>
  <c r="Q2575" i="12"/>
  <c r="G1633" i="12"/>
  <c r="G3114" i="12"/>
  <c r="G2318" i="12"/>
  <c r="G734" i="12"/>
  <c r="G686" i="12"/>
  <c r="G1389" i="12"/>
  <c r="G1844" i="12"/>
  <c r="G4160" i="12"/>
  <c r="G5561" i="12"/>
  <c r="G2282" i="12"/>
  <c r="G1665" i="12"/>
  <c r="G1753" i="12"/>
  <c r="G2311" i="12"/>
  <c r="G2514" i="12"/>
  <c r="G2202" i="12"/>
  <c r="G2443" i="12"/>
  <c r="G2664" i="12"/>
  <c r="G3676" i="12"/>
  <c r="Q1513" i="12"/>
  <c r="Q822" i="12"/>
  <c r="Q1081" i="12"/>
  <c r="G3951" i="12"/>
  <c r="G3226" i="12"/>
  <c r="G1986" i="12"/>
  <c r="G740" i="12"/>
  <c r="G1078" i="12"/>
  <c r="G3938" i="12"/>
  <c r="G5359" i="12"/>
  <c r="G14" i="12"/>
  <c r="G1395" i="12"/>
  <c r="G3133" i="12"/>
  <c r="G1795" i="12"/>
  <c r="G1785" i="12"/>
  <c r="G2390" i="12"/>
  <c r="G2294" i="12"/>
  <c r="G2542" i="12"/>
  <c r="G2341" i="12"/>
  <c r="G2573" i="12"/>
  <c r="Q3752" i="12"/>
  <c r="Q3635" i="12"/>
  <c r="Q1912" i="12"/>
  <c r="G1366" i="12"/>
  <c r="G5596" i="12"/>
  <c r="G1611" i="12"/>
  <c r="G712" i="12"/>
  <c r="G1195" i="12"/>
  <c r="G1400" i="12"/>
  <c r="G1455" i="12"/>
  <c r="G1406" i="12"/>
  <c r="G3154" i="12"/>
  <c r="G1754" i="12"/>
  <c r="G1801" i="12"/>
  <c r="G1796" i="12"/>
  <c r="G2374" i="12"/>
  <c r="G2399" i="12"/>
  <c r="G2299" i="12"/>
  <c r="G2182" i="12"/>
  <c r="G2647" i="12"/>
  <c r="Q1295" i="12"/>
  <c r="Q1517" i="12"/>
  <c r="Q2641" i="12"/>
  <c r="G2277" i="12"/>
  <c r="G3117" i="12"/>
  <c r="G2319" i="12"/>
  <c r="G5674" i="12"/>
  <c r="G682" i="12"/>
  <c r="G5710" i="12"/>
  <c r="G1992" i="12"/>
  <c r="G4337" i="12"/>
  <c r="G3197" i="12"/>
  <c r="G2132" i="12"/>
  <c r="G1628" i="12"/>
  <c r="G1668" i="12"/>
  <c r="G2349" i="12"/>
  <c r="G2204" i="12"/>
  <c r="G2532" i="12"/>
  <c r="G2146" i="12"/>
  <c r="G2673" i="12"/>
  <c r="Q3919" i="12"/>
  <c r="Q1587" i="12"/>
  <c r="Q1906" i="12"/>
  <c r="Q1052" i="12"/>
  <c r="G1327" i="12"/>
  <c r="G3110" i="12"/>
  <c r="G2001" i="12"/>
  <c r="G724" i="12"/>
  <c r="G725" i="12"/>
  <c r="G1387" i="12"/>
  <c r="G1515" i="12"/>
  <c r="G1429" i="12"/>
  <c r="G3120" i="12"/>
  <c r="G1663" i="12"/>
  <c r="G1752" i="12"/>
  <c r="G1743" i="12"/>
  <c r="G2258" i="12"/>
  <c r="G2489" i="12"/>
  <c r="G2314" i="12"/>
  <c r="G2325" i="12"/>
  <c r="G2655" i="12"/>
  <c r="G3683" i="12"/>
  <c r="Q5426" i="12"/>
  <c r="Q3310" i="12"/>
  <c r="G3714" i="12"/>
  <c r="G1892" i="12"/>
  <c r="G1468" i="12"/>
  <c r="G1463" i="12"/>
  <c r="G1074" i="12"/>
  <c r="G5757" i="12"/>
  <c r="G5731" i="12"/>
  <c r="G3381" i="12"/>
  <c r="G1439" i="12"/>
  <c r="G3228" i="12"/>
  <c r="G1655" i="12"/>
  <c r="G1680" i="12"/>
  <c r="G2286" i="12"/>
  <c r="G2487" i="12"/>
  <c r="G2262" i="12"/>
  <c r="G2402" i="12"/>
  <c r="G2270" i="12"/>
  <c r="Q3681" i="12"/>
  <c r="Q3213" i="12"/>
  <c r="Q1840" i="12"/>
  <c r="G971" i="12"/>
  <c r="G3112" i="12"/>
  <c r="G2317" i="12"/>
  <c r="G1099" i="12"/>
  <c r="G2275" i="12"/>
  <c r="G1449" i="12"/>
  <c r="G1497" i="12"/>
  <c r="G3313" i="12"/>
  <c r="Q2980" i="12"/>
  <c r="Q2964" i="12"/>
  <c r="Q5542" i="12"/>
  <c r="Q690" i="12"/>
  <c r="Q2422" i="12"/>
  <c r="Q3601" i="12"/>
  <c r="Q3608" i="12"/>
  <c r="Q2603" i="12"/>
  <c r="Q2085" i="12"/>
  <c r="Q3759" i="12"/>
  <c r="Q3971" i="12"/>
  <c r="Q1838" i="12"/>
  <c r="Q1357" i="12"/>
  <c r="Q1976" i="12"/>
  <c r="Q1294" i="12"/>
  <c r="Q3421" i="12"/>
  <c r="Q2865" i="12"/>
  <c r="Q5512" i="12"/>
  <c r="Q3037" i="12"/>
  <c r="Q2846" i="12"/>
  <c r="Q2922" i="12"/>
  <c r="Q1648" i="12"/>
  <c r="Q2945" i="12"/>
  <c r="Q5480" i="12"/>
  <c r="Q5742" i="12"/>
  <c r="Q3154" i="12"/>
  <c r="Q2647" i="12"/>
  <c r="Q3602" i="12"/>
  <c r="Q3914" i="12"/>
  <c r="Q2654" i="12"/>
  <c r="Q2069" i="12"/>
  <c r="Q3797" i="12"/>
  <c r="Q3972" i="12"/>
  <c r="Q2060" i="12"/>
  <c r="Q1332" i="12"/>
  <c r="Q1939" i="12"/>
  <c r="Q1320" i="12"/>
  <c r="Q2866" i="12"/>
  <c r="Q5550" i="12"/>
  <c r="Q3034" i="12"/>
  <c r="Q2914" i="12"/>
  <c r="Q2812" i="12"/>
  <c r="Q2159" i="12"/>
  <c r="Q2843" i="12"/>
  <c r="Q5474" i="12"/>
  <c r="Q4323" i="12"/>
  <c r="Q2393" i="12"/>
  <c r="Q3657" i="12"/>
  <c r="Q2148" i="12"/>
  <c r="Q3918" i="12"/>
  <c r="Q1684" i="12"/>
  <c r="Q3686" i="12"/>
  <c r="Q2670" i="12"/>
  <c r="Q2611" i="12"/>
  <c r="Q1364" i="12"/>
  <c r="Q1923" i="12"/>
  <c r="Q1292" i="12"/>
  <c r="Q3369" i="12"/>
  <c r="Q5511" i="12"/>
  <c r="Q2795" i="12"/>
  <c r="Q2807" i="12"/>
  <c r="Q5576" i="12"/>
  <c r="Q5521" i="12"/>
  <c r="Q3326" i="12"/>
  <c r="Q1223" i="12"/>
  <c r="Q1529" i="12"/>
  <c r="Q5453" i="12"/>
  <c r="Q1354" i="12"/>
  <c r="Q4626" i="12"/>
  <c r="Q5476" i="12"/>
  <c r="Q5669" i="12"/>
  <c r="Q2725" i="12"/>
  <c r="Q5349" i="12"/>
  <c r="Q2010" i="12"/>
  <c r="Q2384" i="12"/>
  <c r="Q1518" i="12"/>
  <c r="Q5371" i="12"/>
  <c r="Q1933" i="12"/>
  <c r="Q3457" i="12"/>
  <c r="Q1031" i="12"/>
  <c r="Q1876" i="12"/>
  <c r="Q788" i="12"/>
  <c r="Q1822" i="12"/>
  <c r="Q3783" i="12"/>
  <c r="Q3223" i="12"/>
  <c r="Q2813" i="12"/>
  <c r="Q3168" i="12"/>
  <c r="Q3363" i="12"/>
  <c r="Q2724" i="12"/>
  <c r="Q3447" i="12"/>
  <c r="Q2012" i="12"/>
  <c r="Q3770" i="12"/>
  <c r="Q3782" i="12"/>
  <c r="Q5343" i="12"/>
  <c r="Q2024" i="12"/>
  <c r="Q3485" i="12"/>
  <c r="Q1079" i="12"/>
  <c r="Q3274" i="12"/>
  <c r="Q753" i="12"/>
  <c r="Q1895" i="12"/>
  <c r="Q717" i="12"/>
  <c r="Q1687" i="12"/>
  <c r="Q5441" i="12"/>
  <c r="Q5868" i="12"/>
  <c r="Q2345" i="12"/>
  <c r="Q5892" i="12"/>
  <c r="Q1565" i="12"/>
  <c r="Q3390" i="12"/>
  <c r="Q1931" i="12"/>
  <c r="Q5419" i="12"/>
  <c r="Q1575" i="12"/>
  <c r="Q3481" i="12"/>
  <c r="Q3166" i="12"/>
  <c r="Q1011" i="12"/>
  <c r="Q1790" i="12"/>
  <c r="Q2261" i="12"/>
  <c r="Q2304" i="12"/>
  <c r="Q2989" i="12"/>
  <c r="Q3090" i="12"/>
  <c r="Q2752" i="12"/>
  <c r="Q1608" i="12"/>
  <c r="Q2698" i="12"/>
  <c r="Q1506" i="12"/>
  <c r="Q3210" i="12"/>
  <c r="Q3148" i="12"/>
  <c r="Q1551" i="12"/>
  <c r="Q1545" i="12"/>
  <c r="Q5570" i="12"/>
  <c r="Q3329" i="12"/>
  <c r="Q1008" i="12"/>
  <c r="Q764" i="12"/>
  <c r="Q1328" i="12"/>
  <c r="Q3675" i="12"/>
  <c r="Q3693" i="12"/>
  <c r="Q677" i="12"/>
  <c r="Q5565" i="12"/>
  <c r="Q5670" i="12"/>
  <c r="Q5866" i="12"/>
  <c r="Q5388" i="12"/>
  <c r="Q2015" i="12"/>
  <c r="Q3297" i="12"/>
  <c r="Q3325" i="12"/>
  <c r="Q5406" i="12"/>
  <c r="Q2047" i="12"/>
  <c r="Q3467" i="12"/>
  <c r="Q1023" i="12"/>
  <c r="Q3290" i="12"/>
  <c r="Q907" i="12"/>
  <c r="Q1823" i="12"/>
  <c r="Q2997" i="12"/>
  <c r="G2634" i="12"/>
  <c r="G2141" i="12"/>
  <c r="Q3510" i="12"/>
  <c r="Q2885" i="12"/>
  <c r="Q3068" i="12"/>
  <c r="Q5486" i="12"/>
  <c r="Q3836" i="12"/>
  <c r="Q2726" i="12"/>
  <c r="Q5370" i="12"/>
  <c r="Q3173" i="12"/>
  <c r="Q3322" i="12"/>
  <c r="Q3366" i="12"/>
  <c r="Q1558" i="12"/>
  <c r="Q2036" i="12"/>
  <c r="Q956" i="12"/>
  <c r="Q875" i="12"/>
  <c r="Q938" i="12"/>
  <c r="Q1902" i="12"/>
  <c r="Q3264" i="12"/>
  <c r="G3627" i="12"/>
  <c r="G3547" i="12"/>
  <c r="Q1851" i="12"/>
  <c r="Q3449" i="12"/>
  <c r="Q1262" i="12"/>
  <c r="Q3439" i="12"/>
  <c r="Q5671" i="12"/>
  <c r="Q3280" i="12"/>
  <c r="Q5376" i="12"/>
  <c r="Q2029" i="12"/>
  <c r="Q5395" i="12"/>
  <c r="Q3217" i="12"/>
  <c r="Q5344" i="12"/>
  <c r="Q2002" i="12"/>
  <c r="Q3461" i="12"/>
  <c r="Q1034" i="12"/>
  <c r="Q3288" i="12"/>
  <c r="Q865" i="12"/>
  <c r="Q1908" i="12"/>
  <c r="Q2961" i="12"/>
  <c r="G2656" i="12"/>
  <c r="G2131" i="12"/>
  <c r="Q2847" i="12"/>
  <c r="Q5352" i="12"/>
  <c r="Q3100" i="12"/>
  <c r="G2276" i="12"/>
  <c r="G3342" i="12"/>
  <c r="G5747" i="12"/>
  <c r="G702" i="12"/>
  <c r="G693" i="12"/>
  <c r="G1384" i="12"/>
  <c r="G2817" i="12"/>
  <c r="G4625" i="12"/>
  <c r="G5620" i="12"/>
  <c r="G2284" i="12"/>
  <c r="G1807" i="12"/>
  <c r="G1671" i="12"/>
  <c r="G2423" i="12"/>
  <c r="G2138" i="12"/>
  <c r="G2533" i="12"/>
  <c r="G2295" i="12"/>
  <c r="G2589" i="12"/>
  <c r="Q2582" i="12"/>
  <c r="Q3413" i="12"/>
  <c r="Q1870" i="12"/>
  <c r="G1261" i="12"/>
  <c r="G3337" i="12"/>
  <c r="G1553" i="12"/>
  <c r="G735" i="12"/>
  <c r="G720" i="12"/>
  <c r="G1441" i="12"/>
  <c r="G1403" i="12"/>
  <c r="G1419" i="12"/>
  <c r="G3190" i="12"/>
  <c r="G1590" i="12"/>
  <c r="G1758" i="12"/>
  <c r="G1674" i="12"/>
  <c r="G2143" i="12"/>
  <c r="G2185" i="12"/>
  <c r="G2298" i="12"/>
  <c r="G2180" i="12"/>
  <c r="G2642" i="12"/>
  <c r="Q2156" i="12"/>
  <c r="Q3448" i="12"/>
  <c r="Q2568" i="12"/>
  <c r="G1707" i="12"/>
  <c r="G3116" i="12"/>
  <c r="G2105" i="12"/>
  <c r="G1101" i="12"/>
  <c r="G696" i="12"/>
  <c r="G1401" i="12"/>
  <c r="G1955" i="12"/>
  <c r="G4323" i="12"/>
  <c r="G3122" i="12"/>
  <c r="G2192" i="12"/>
  <c r="G1710" i="12"/>
  <c r="G1749" i="12"/>
  <c r="G2372" i="12"/>
  <c r="G2518" i="12"/>
  <c r="G2123" i="12"/>
  <c r="G2393" i="12"/>
  <c r="G2667" i="12"/>
  <c r="Q4339" i="12"/>
  <c r="Q5413" i="12"/>
  <c r="Q2993" i="12"/>
  <c r="G2351" i="12"/>
  <c r="G3345" i="12"/>
  <c r="G5748" i="12"/>
  <c r="G1152" i="12"/>
  <c r="G681" i="12"/>
  <c r="G1372" i="12"/>
  <c r="G5712" i="12"/>
  <c r="G5220" i="12"/>
  <c r="G5632" i="12"/>
  <c r="G2285" i="12"/>
  <c r="G1809" i="12"/>
  <c r="G1734" i="12"/>
  <c r="G2176" i="12"/>
  <c r="G2453" i="12"/>
  <c r="G2289" i="12"/>
  <c r="G2301" i="12"/>
  <c r="G2583" i="12"/>
  <c r="Q925" i="12"/>
  <c r="Q3400" i="12"/>
  <c r="Q2640" i="12"/>
  <c r="G2350" i="12"/>
  <c r="G3338" i="12"/>
  <c r="G2106" i="12"/>
  <c r="G736" i="12"/>
  <c r="G687" i="12"/>
  <c r="G5730" i="12"/>
  <c r="G1937" i="12"/>
  <c r="G4585" i="12"/>
  <c r="G3258" i="12"/>
  <c r="G2450" i="12"/>
  <c r="G1763" i="12"/>
  <c r="G1711" i="12"/>
  <c r="G2368" i="12"/>
  <c r="G2312" i="12"/>
  <c r="G2531" i="12"/>
  <c r="G2438" i="12"/>
  <c r="G2689" i="12"/>
  <c r="G3696" i="12"/>
  <c r="Q2459" i="12"/>
  <c r="Q748" i="12"/>
  <c r="G3909" i="12"/>
  <c r="G5595" i="12"/>
  <c r="G860" i="12"/>
  <c r="G1126" i="12"/>
  <c r="G2248" i="12"/>
  <c r="G1415" i="12"/>
  <c r="G1408" i="12"/>
  <c r="G660" i="12"/>
  <c r="G1397" i="12"/>
  <c r="G3316" i="12"/>
  <c r="G1742" i="12"/>
  <c r="G1721" i="12"/>
  <c r="G2321" i="12"/>
  <c r="G2296" i="12"/>
  <c r="G2426" i="12"/>
  <c r="G2178" i="12"/>
  <c r="G2581" i="12"/>
  <c r="Q2890" i="12"/>
  <c r="Q5362" i="12"/>
  <c r="Q3093" i="12"/>
  <c r="G2253" i="12"/>
  <c r="G3340" i="12"/>
  <c r="G5636" i="12"/>
  <c r="G739" i="12"/>
  <c r="G689" i="12"/>
  <c r="G1378" i="12"/>
  <c r="G2174" i="12"/>
  <c r="G4596" i="12"/>
  <c r="G3263" i="12"/>
  <c r="G2193" i="12"/>
  <c r="G1778" i="12"/>
  <c r="G1638" i="12"/>
  <c r="G2338" i="12"/>
  <c r="G2473" i="12"/>
  <c r="G2535" i="12"/>
  <c r="Q5398" i="12"/>
  <c r="G1388" i="12"/>
  <c r="Q5572" i="12"/>
  <c r="Q709" i="12"/>
  <c r="Q5552" i="12"/>
  <c r="Q919" i="12"/>
  <c r="Q2685" i="12"/>
  <c r="Q3806" i="12"/>
  <c r="Q3915" i="12"/>
  <c r="Q2151" i="12"/>
  <c r="Q2092" i="12"/>
  <c r="Q3930" i="12"/>
  <c r="Q1835" i="12"/>
  <c r="Q1738" i="12"/>
  <c r="Q1361" i="12"/>
  <c r="Q3019" i="12"/>
  <c r="Q1353" i="12"/>
  <c r="Q5685" i="12"/>
  <c r="Q2937" i="12"/>
  <c r="Q1229" i="12"/>
  <c r="Q1968" i="12"/>
  <c r="Q3408" i="12"/>
  <c r="Q662" i="12"/>
  <c r="Q2395" i="12"/>
  <c r="Q2948" i="12"/>
  <c r="Q5564" i="12"/>
  <c r="R3100" i="12"/>
  <c r="Q1754" i="12"/>
  <c r="Q3849" i="12"/>
  <c r="Q3726" i="12"/>
  <c r="Q1597" i="12"/>
  <c r="Q2152" i="12"/>
  <c r="Q2061" i="12"/>
  <c r="Q3936" i="12"/>
  <c r="Q2087" i="12"/>
  <c r="Q2381" i="12"/>
  <c r="Q1303" i="12"/>
  <c r="Q3025" i="12"/>
  <c r="Q1297" i="12"/>
  <c r="Q5683" i="12"/>
  <c r="Q3085" i="12"/>
  <c r="Q2799" i="12"/>
  <c r="Q1977" i="12"/>
  <c r="Q3050" i="12"/>
  <c r="Q1427" i="12"/>
  <c r="Q2394" i="12"/>
  <c r="Q2957" i="12"/>
  <c r="Q5568" i="12"/>
  <c r="Q3122" i="12"/>
  <c r="Q2667" i="12"/>
  <c r="Q3699" i="12"/>
  <c r="Q1829" i="12"/>
  <c r="Q3201" i="12"/>
  <c r="Q2099" i="12"/>
  <c r="Q3662" i="12"/>
  <c r="Q3920" i="12"/>
  <c r="Q2612" i="12"/>
  <c r="Q1276" i="12"/>
  <c r="Q2155" i="12"/>
  <c r="Q1351" i="12"/>
  <c r="Q1254" i="12"/>
  <c r="Q2797" i="12"/>
  <c r="Q5368" i="12"/>
  <c r="Q3049" i="12"/>
  <c r="Q5532" i="12"/>
  <c r="Q2160" i="12"/>
  <c r="Q2992" i="12"/>
  <c r="Q5472" i="12"/>
  <c r="Q2154" i="12"/>
  <c r="Q2929" i="12"/>
  <c r="Q5658" i="12"/>
  <c r="Q5514" i="12"/>
  <c r="Q1777" i="12"/>
  <c r="Q3282" i="12"/>
  <c r="Q5345" i="12"/>
  <c r="Q2039" i="12"/>
  <c r="Q1603" i="12"/>
  <c r="Q3401" i="12"/>
  <c r="Q1561" i="12"/>
  <c r="Q1942" i="12"/>
  <c r="Q3471" i="12"/>
  <c r="Q1027" i="12"/>
  <c r="Q3272" i="12"/>
  <c r="Q808" i="12"/>
  <c r="Q1909" i="12"/>
  <c r="Q1599" i="12"/>
  <c r="Q3361" i="12"/>
  <c r="Q5726" i="12"/>
  <c r="Q5459" i="12"/>
  <c r="Q5678" i="12"/>
  <c r="Q2774" i="12"/>
  <c r="Q5337" i="12"/>
  <c r="Q1941" i="12"/>
  <c r="Q2616" i="12"/>
  <c r="Q1957" i="12"/>
  <c r="Q5429" i="12"/>
  <c r="Q2046" i="12"/>
  <c r="Q3414" i="12"/>
  <c r="Q1033" i="12"/>
  <c r="Q1880" i="12"/>
  <c r="Q807" i="12"/>
  <c r="Q1848" i="12"/>
  <c r="Q1810" i="12"/>
  <c r="Q3136" i="12"/>
  <c r="Q3055" i="12"/>
  <c r="Q3005" i="12"/>
  <c r="Q5485" i="12"/>
  <c r="Q3563" i="12"/>
  <c r="Q3209" i="12"/>
  <c r="Q1570" i="12"/>
  <c r="Q3487" i="12"/>
  <c r="Q1489" i="12"/>
  <c r="Q5377" i="12"/>
  <c r="Q1966" i="12"/>
  <c r="Q3387" i="12"/>
  <c r="Q5607" i="12"/>
  <c r="Q964" i="12"/>
  <c r="Q820" i="12"/>
  <c r="Q1905" i="12"/>
  <c r="Q684" i="12"/>
  <c r="Q1592" i="12"/>
  <c r="Q2811" i="12"/>
  <c r="Q3003" i="12"/>
  <c r="Q5869" i="12"/>
  <c r="Q2346" i="12"/>
  <c r="Q5893" i="12"/>
  <c r="Q1493" i="12"/>
  <c r="Q3486" i="12"/>
  <c r="Q3374" i="12"/>
  <c r="Q5350" i="12"/>
  <c r="Q1572" i="12"/>
  <c r="Q3391" i="12"/>
  <c r="Q3312" i="12"/>
  <c r="Q1015" i="12"/>
  <c r="Q849" i="12"/>
  <c r="Q1791" i="12"/>
  <c r="Q2365" i="12"/>
  <c r="Q3202" i="12"/>
  <c r="Q3094" i="12"/>
  <c r="Q728" i="12"/>
  <c r="Q2773" i="12"/>
  <c r="Q5880" i="12"/>
  <c r="Q2777" i="12"/>
  <c r="Q5420" i="12"/>
  <c r="Q2383" i="12"/>
  <c r="Q3321" i="12"/>
  <c r="Q5358" i="12"/>
  <c r="Q1554" i="12"/>
  <c r="Q2022" i="12"/>
  <c r="Q5430" i="12"/>
  <c r="Q1018" i="12"/>
  <c r="Q3161" i="12"/>
  <c r="Q891" i="12"/>
  <c r="Q1911" i="12"/>
  <c r="Q5254" i="12"/>
  <c r="Q1053" i="12"/>
  <c r="G3713" i="12"/>
  <c r="G2456" i="12"/>
  <c r="Q2527" i="12"/>
  <c r="Q2810" i="12"/>
  <c r="Q3072" i="12"/>
  <c r="Q2754" i="12"/>
  <c r="Q2098" i="12"/>
  <c r="Q2700" i="12"/>
  <c r="Q1484" i="12"/>
  <c r="Q3466" i="12"/>
  <c r="Q3300" i="12"/>
  <c r="Q1959" i="12"/>
  <c r="Q1577" i="12"/>
  <c r="Q3469" i="12"/>
  <c r="Q3330" i="12"/>
  <c r="Q1010" i="12"/>
  <c r="Q751" i="12"/>
  <c r="Q1579" i="12"/>
  <c r="Q2101" i="12"/>
  <c r="Q3490" i="12"/>
  <c r="G3808" i="12"/>
  <c r="G5697" i="12"/>
  <c r="Q1686" i="12"/>
  <c r="Q5593" i="12"/>
  <c r="Q742" i="12"/>
  <c r="Q2702" i="12"/>
  <c r="Q5882" i="12"/>
  <c r="Q5874" i="12"/>
  <c r="Q5424" i="12"/>
  <c r="Q2334" i="12"/>
  <c r="Q3212" i="12"/>
  <c r="Q3308" i="12"/>
  <c r="Q1502" i="12"/>
  <c r="Q2045" i="12"/>
  <c r="Q1532" i="12"/>
  <c r="Q1025" i="12"/>
  <c r="Q3292" i="12"/>
  <c r="Q893" i="12"/>
  <c r="Q1860" i="12"/>
  <c r="Q5524" i="12"/>
  <c r="Q1054" i="12"/>
  <c r="G3855" i="12"/>
  <c r="G3544" i="12"/>
  <c r="Q2991" i="12"/>
  <c r="Q1985" i="12"/>
  <c r="G1410" i="12"/>
  <c r="G3538" i="12"/>
  <c r="G5390" i="12"/>
  <c r="G3553" i="12"/>
  <c r="G3543" i="12"/>
  <c r="G923" i="12"/>
  <c r="G3346" i="12"/>
  <c r="G3435" i="12"/>
  <c r="G1391" i="12"/>
  <c r="G3124" i="12"/>
  <c r="G2356" i="12"/>
  <c r="G1750" i="12"/>
  <c r="G1718" i="12"/>
  <c r="G2407" i="12"/>
  <c r="G2460" i="12"/>
  <c r="G2224" i="12"/>
  <c r="G2362" i="12"/>
  <c r="G2615" i="12"/>
  <c r="Q1302" i="12"/>
  <c r="Q1556" i="12"/>
  <c r="Q2566" i="12"/>
  <c r="G1781" i="12"/>
  <c r="G3115" i="12"/>
  <c r="G2104" i="12"/>
  <c r="G704" i="12"/>
  <c r="G691" i="12"/>
  <c r="G1442" i="12"/>
  <c r="G1922" i="12"/>
  <c r="G4163" i="12"/>
  <c r="G3169" i="12"/>
  <c r="G2128" i="12"/>
  <c r="G1666" i="12"/>
  <c r="G1727" i="12"/>
  <c r="G2169" i="12"/>
  <c r="G2516" i="12"/>
  <c r="G2205" i="12"/>
  <c r="G2417" i="12"/>
  <c r="G2666" i="12"/>
  <c r="Q5725" i="12"/>
  <c r="Q5342" i="12"/>
  <c r="G2278" i="12"/>
  <c r="G3344" i="12"/>
  <c r="G5741" i="12"/>
  <c r="G1181" i="12"/>
  <c r="G684" i="12"/>
  <c r="G1373" i="12"/>
  <c r="G5718" i="12"/>
  <c r="G4900" i="12"/>
  <c r="G5639" i="12"/>
  <c r="G2116" i="12"/>
  <c r="G1764" i="12"/>
  <c r="G1810" i="12"/>
  <c r="G2509" i="12"/>
  <c r="G2309" i="12"/>
  <c r="G2530" i="12"/>
  <c r="G2293" i="12"/>
  <c r="G2582" i="12"/>
  <c r="Q1980" i="12"/>
  <c r="Q2055" i="12"/>
  <c r="Q3013" i="12"/>
  <c r="G5225" i="12"/>
  <c r="G3965" i="12"/>
  <c r="G3293" i="12"/>
  <c r="G3571" i="12"/>
  <c r="G1131" i="12"/>
  <c r="G1411" i="12"/>
  <c r="G5691" i="12"/>
  <c r="G3641" i="12"/>
  <c r="G985" i="12"/>
  <c r="G5627" i="12"/>
  <c r="G2587" i="12"/>
  <c r="G1649" i="12"/>
  <c r="G1675" i="12"/>
  <c r="G2181" i="12"/>
  <c r="G2418" i="12"/>
  <c r="G2409" i="12"/>
  <c r="G2207" i="12"/>
  <c r="G2620" i="12"/>
  <c r="Q3146" i="12"/>
  <c r="Q5432" i="12"/>
  <c r="Q2994" i="12"/>
  <c r="G2142" i="12"/>
  <c r="G3186" i="12"/>
  <c r="G5740" i="12"/>
  <c r="G3287" i="12"/>
  <c r="G5326" i="12"/>
  <c r="G1382" i="12"/>
  <c r="G5732" i="12"/>
  <c r="G5200" i="12"/>
  <c r="G5611" i="12"/>
  <c r="G2415" i="12"/>
  <c r="G1650" i="12"/>
  <c r="G2498" i="12"/>
  <c r="G2420" i="12"/>
  <c r="G2370" i="12"/>
  <c r="G2302" i="12"/>
  <c r="G2584" i="12"/>
  <c r="Q2089" i="12"/>
  <c r="Q3501" i="12"/>
  <c r="Q1824" i="12"/>
  <c r="G1299" i="12"/>
  <c r="G3111" i="12"/>
  <c r="G2102" i="12"/>
  <c r="G741" i="12"/>
  <c r="G707" i="12"/>
  <c r="G5698" i="12"/>
  <c r="G1496" i="12"/>
  <c r="G4103" i="12"/>
  <c r="G3121" i="12"/>
  <c r="G1825" i="12"/>
  <c r="G1726" i="12"/>
  <c r="G1640" i="12"/>
  <c r="G2134" i="12"/>
  <c r="G2200" i="12"/>
  <c r="G2136" i="12"/>
  <c r="G2127" i="12"/>
  <c r="G2657" i="12"/>
  <c r="Q2821" i="12"/>
  <c r="Q1539" i="12"/>
  <c r="Q3000" i="12"/>
  <c r="G5756" i="12"/>
  <c r="G3545" i="12"/>
  <c r="G5597" i="12"/>
  <c r="G3444" i="12"/>
  <c r="G3557" i="12"/>
  <c r="G5364" i="12"/>
  <c r="G1375" i="12"/>
  <c r="G3364" i="12"/>
  <c r="G5699" i="12"/>
  <c r="G3242" i="12"/>
  <c r="G2195" i="12"/>
  <c r="G1772" i="12"/>
  <c r="G1681" i="12"/>
  <c r="Q2802" i="12"/>
  <c r="Q744" i="12"/>
  <c r="Q3207" i="12"/>
  <c r="Q227" i="12"/>
  <c r="Q3721" i="12"/>
  <c r="Q3741" i="12"/>
  <c r="Q2073" i="12"/>
  <c r="Q2109" i="12"/>
  <c r="Q2235" i="12"/>
  <c r="Q1865" i="12"/>
  <c r="Q3247" i="12"/>
  <c r="Q5648" i="12"/>
  <c r="Q1305" i="12"/>
  <c r="Q3254" i="12"/>
  <c r="Q1423" i="12"/>
  <c r="Q2863" i="12"/>
  <c r="Q3529" i="12"/>
  <c r="Q3419" i="12"/>
  <c r="Q5581" i="12"/>
  <c r="Q1430" i="12"/>
  <c r="Q3086" i="12"/>
  <c r="Q5501" i="12"/>
  <c r="Q3422" i="12"/>
  <c r="Q3717" i="12"/>
  <c r="Q1801" i="12"/>
  <c r="Q3692" i="12"/>
  <c r="Q3859" i="12"/>
  <c r="Q3491" i="12"/>
  <c r="Q3575" i="12"/>
  <c r="Q2287" i="12"/>
  <c r="Q1873" i="12"/>
  <c r="Q3191" i="12"/>
  <c r="Q3351" i="12"/>
  <c r="Q1267" i="12"/>
  <c r="Q3167" i="12"/>
  <c r="Q5724" i="12"/>
  <c r="Q5458" i="12"/>
  <c r="Q3530" i="12"/>
  <c r="Q2800" i="12"/>
  <c r="Q3460" i="12"/>
  <c r="Q3016" i="12"/>
  <c r="Q3087" i="12"/>
  <c r="Q5540" i="12"/>
  <c r="R5608" i="12"/>
  <c r="Q2192" i="12"/>
  <c r="Q3618" i="12"/>
  <c r="Q3622" i="12"/>
  <c r="Q2072" i="12"/>
  <c r="Q2153" i="12"/>
  <c r="Q2096" i="12"/>
  <c r="Q2100" i="12"/>
  <c r="Q2380" i="12"/>
  <c r="Q3204" i="12"/>
  <c r="Q1359" i="12"/>
  <c r="Q2861" i="12"/>
  <c r="Q1323" i="12"/>
  <c r="Q5684" i="12"/>
  <c r="Q2782" i="12"/>
  <c r="Q2892" i="12"/>
  <c r="Q2025" i="12"/>
  <c r="Q5579" i="12"/>
  <c r="Q1428" i="12"/>
  <c r="Q2396" i="12"/>
  <c r="Q2949" i="12"/>
  <c r="Q5555" i="12"/>
  <c r="Q2227" i="12"/>
  <c r="Q2873" i="12"/>
  <c r="Q3533" i="12"/>
  <c r="Q5884" i="12"/>
  <c r="Q3285" i="12"/>
  <c r="Q5384" i="12"/>
  <c r="Q2466" i="12"/>
  <c r="Q3502" i="12"/>
  <c r="Q1990" i="12"/>
  <c r="Q1543" i="12"/>
  <c r="Q2016" i="12"/>
  <c r="Q1035" i="12"/>
  <c r="Q3988" i="12"/>
  <c r="Q743" i="12"/>
  <c r="Q1839" i="12"/>
  <c r="Q3577" i="12"/>
  <c r="Q2932" i="12"/>
  <c r="Q746" i="12"/>
  <c r="Q2748" i="12"/>
  <c r="Q1739" i="12"/>
  <c r="Q3283" i="12"/>
  <c r="Q5339" i="12"/>
  <c r="Q2458" i="12"/>
  <c r="Q1740" i="12"/>
  <c r="Q5357" i="12"/>
  <c r="Q1507" i="12"/>
  <c r="Q2021" i="12"/>
  <c r="Q3465" i="12"/>
  <c r="Q1028" i="12"/>
  <c r="Q3278" i="12"/>
  <c r="Q759" i="12"/>
  <c r="Q1866" i="12"/>
  <c r="Q3881" i="12"/>
  <c r="Q1339" i="12"/>
  <c r="Q5586" i="12"/>
  <c r="Q5546" i="12"/>
  <c r="Q2755" i="12"/>
  <c r="Q2737" i="12"/>
  <c r="Q5460" i="12"/>
  <c r="Q1984" i="12"/>
  <c r="Q3396" i="12"/>
  <c r="Q2005" i="12"/>
  <c r="Q5425" i="12"/>
  <c r="Q2013" i="12"/>
  <c r="Q3477" i="12"/>
  <c r="Q2860" i="12"/>
  <c r="Q1877" i="12"/>
  <c r="Q869" i="12"/>
  <c r="Q1846" i="12"/>
  <c r="Q2509" i="12"/>
  <c r="Q5626" i="12"/>
  <c r="Q3056" i="12"/>
  <c r="Q2979" i="12"/>
  <c r="Q5496" i="12"/>
  <c r="Q3754" i="12"/>
  <c r="Q5355" i="12"/>
  <c r="Q1501" i="12"/>
  <c r="Q3395" i="12"/>
  <c r="Q1932" i="12"/>
  <c r="Q5346" i="12"/>
  <c r="Q2048" i="12"/>
  <c r="Q3463" i="12"/>
  <c r="Q3309" i="12"/>
  <c r="Q975" i="12"/>
  <c r="Q864" i="12"/>
  <c r="Q1820" i="12"/>
  <c r="Q2569" i="12"/>
  <c r="Q3495" i="12"/>
  <c r="Q2792" i="12"/>
  <c r="Q2939" i="12"/>
  <c r="Q5498" i="12"/>
  <c r="Q3777" i="12"/>
  <c r="Q1414" i="12"/>
  <c r="Q5411" i="12"/>
  <c r="Q3079" i="12"/>
  <c r="Q2386" i="12"/>
  <c r="Q1924" i="12"/>
  <c r="Q1574" i="12"/>
  <c r="Q1934" i="12"/>
  <c r="Q2017" i="12"/>
  <c r="Q959" i="12"/>
  <c r="Q814" i="12"/>
  <c r="Q936" i="12"/>
  <c r="Q1897" i="12"/>
  <c r="Q3334" i="12"/>
  <c r="G3711" i="12"/>
  <c r="Q5718" i="12"/>
  <c r="Q2233" i="12"/>
  <c r="Q2913" i="12"/>
  <c r="Q2926" i="12"/>
  <c r="Q5862" i="12"/>
  <c r="Q5890" i="12"/>
  <c r="Q2740" i="12"/>
  <c r="Q1573" i="12"/>
  <c r="Q3430" i="12"/>
  <c r="Q3324" i="12"/>
  <c r="Q5338" i="12"/>
  <c r="Q2034" i="12"/>
  <c r="Q3393" i="12"/>
  <c r="Q5643" i="12"/>
  <c r="Q933" i="12"/>
  <c r="Q806" i="12"/>
  <c r="Q1815" i="12"/>
  <c r="Q3617" i="12"/>
  <c r="G3941" i="12"/>
  <c r="G5618" i="12"/>
  <c r="Q3758" i="12"/>
  <c r="Q2888" i="12"/>
  <c r="Q2857" i="12"/>
  <c r="Q2723" i="12"/>
  <c r="Q3778" i="12"/>
  <c r="Q2727" i="12"/>
  <c r="Q5428" i="12"/>
  <c r="Q3149" i="12"/>
  <c r="Q3299" i="12"/>
  <c r="Q5334" i="12"/>
  <c r="Q1544" i="12"/>
  <c r="Q2030" i="12"/>
  <c r="Q3489" i="12"/>
  <c r="Q973" i="12"/>
  <c r="Q829" i="12"/>
  <c r="Q1238" i="12"/>
  <c r="Q1885" i="12"/>
  <c r="Q3333" i="12"/>
  <c r="G3847" i="12"/>
  <c r="G3964" i="12"/>
  <c r="Q5097" i="12"/>
  <c r="Q3431" i="12"/>
  <c r="Q3332" i="12"/>
  <c r="G1720" i="12"/>
  <c r="G5734" i="12"/>
  <c r="G3251" i="12"/>
  <c r="G917" i="12"/>
  <c r="G1091" i="12"/>
  <c r="G5320" i="12"/>
  <c r="G3188" i="12"/>
  <c r="G1445" i="12"/>
  <c r="G1961" i="12"/>
  <c r="G3180" i="12"/>
  <c r="G3606" i="12"/>
  <c r="G1701" i="12"/>
  <c r="G1728" i="12"/>
  <c r="G2477" i="12"/>
  <c r="G2401" i="12"/>
  <c r="G2540" i="12"/>
  <c r="G2139" i="12"/>
  <c r="G2626" i="12"/>
  <c r="Q1199" i="12"/>
  <c r="Q5409" i="12"/>
  <c r="Q3009" i="12"/>
  <c r="G2445" i="12"/>
  <c r="G3343" i="12"/>
  <c r="G5738" i="12"/>
  <c r="G1127" i="12"/>
  <c r="G683" i="12"/>
  <c r="G1383" i="12"/>
  <c r="G3164" i="12"/>
  <c r="G4919" i="12"/>
  <c r="G5630" i="12"/>
  <c r="G2194" i="12"/>
  <c r="G1732" i="12"/>
  <c r="G1733" i="12"/>
  <c r="G2467" i="12"/>
  <c r="G2170" i="12"/>
  <c r="G2172" i="12"/>
  <c r="G2191" i="12"/>
  <c r="G2560" i="12"/>
  <c r="Q3319" i="12"/>
  <c r="Q2009" i="12"/>
  <c r="Q3007" i="12"/>
  <c r="G4922" i="12"/>
  <c r="G3565" i="12"/>
  <c r="G3155" i="12"/>
  <c r="G3732" i="12"/>
  <c r="G1043" i="12"/>
  <c r="G1271" i="12"/>
  <c r="G5694" i="12"/>
  <c r="G3504" i="12"/>
  <c r="G969" i="12"/>
  <c r="G3253" i="12"/>
  <c r="G2586" i="12"/>
  <c r="G1622" i="12"/>
  <c r="G1747" i="12"/>
  <c r="G2179" i="12"/>
  <c r="G2504" i="12"/>
  <c r="G2219" i="12"/>
  <c r="G2405" i="12"/>
  <c r="G2618" i="12"/>
  <c r="Q5660" i="12"/>
  <c r="Q3417" i="12"/>
  <c r="Q5629" i="12"/>
  <c r="G2470" i="12"/>
  <c r="G3183" i="12"/>
  <c r="G713" i="12"/>
  <c r="G1471" i="12"/>
  <c r="G1093" i="12"/>
  <c r="G2076" i="12"/>
  <c r="G1380" i="12"/>
  <c r="G1456" i="12"/>
  <c r="G5454" i="12"/>
  <c r="G5615" i="12"/>
  <c r="G1716" i="12"/>
  <c r="G1794" i="12"/>
  <c r="G1623" i="12"/>
  <c r="G2397" i="12"/>
  <c r="G2111" i="12"/>
  <c r="G2485" i="12"/>
  <c r="G2210" i="12"/>
  <c r="G2644" i="12"/>
  <c r="Q5530" i="12"/>
  <c r="Q1960" i="12"/>
  <c r="Q3012" i="12"/>
  <c r="G5727" i="12"/>
  <c r="G926" i="12"/>
  <c r="G3294" i="12"/>
  <c r="G3945" i="12"/>
  <c r="G1117" i="12"/>
  <c r="G1460" i="12"/>
  <c r="G1379" i="12"/>
  <c r="G680" i="12"/>
  <c r="G1409" i="12"/>
  <c r="G3221" i="12"/>
  <c r="G3511" i="12"/>
  <c r="G1783" i="12"/>
  <c r="G1800" i="12"/>
  <c r="G2440" i="12"/>
  <c r="G2503" i="12"/>
  <c r="G2211" i="12"/>
  <c r="G2313" i="12"/>
  <c r="G2621" i="12"/>
  <c r="Q2981" i="12"/>
  <c r="Q5864" i="12"/>
  <c r="Q2558" i="12"/>
  <c r="G2140" i="12"/>
  <c r="G3339" i="12"/>
  <c r="G2320" i="12"/>
  <c r="G745" i="12"/>
  <c r="G688" i="12"/>
  <c r="G5704" i="12"/>
  <c r="G2063" i="12"/>
  <c r="G4586" i="12"/>
  <c r="G3279" i="12"/>
  <c r="G2283" i="12"/>
  <c r="G1637" i="12"/>
  <c r="G1629" i="12"/>
  <c r="G2553" i="12"/>
  <c r="G2122" i="12"/>
  <c r="G2209" i="12"/>
  <c r="G2431" i="12"/>
  <c r="G2690" i="12"/>
  <c r="Q2720" i="12"/>
  <c r="Q2040" i="12"/>
  <c r="Q3150" i="12"/>
  <c r="G1780" i="12"/>
  <c r="G5635" i="12"/>
  <c r="G1582" i="12"/>
  <c r="G783" i="12"/>
  <c r="G1086" i="12"/>
  <c r="G1523" i="12"/>
  <c r="G1370" i="12"/>
  <c r="G1266" i="12"/>
  <c r="G1538" i="12"/>
  <c r="G3178" i="12"/>
  <c r="G3513" i="12"/>
  <c r="G1679" i="12"/>
  <c r="G1630" i="12"/>
  <c r="G2259" i="12"/>
  <c r="G2161" i="12"/>
  <c r="G2107" i="12"/>
  <c r="G4161" i="12"/>
  <c r="G3327" i="12"/>
  <c r="G1717" i="12"/>
  <c r="G2590" i="12"/>
  <c r="G1476" i="12"/>
  <c r="G3505" i="12"/>
  <c r="G1658" i="12"/>
  <c r="G2479" i="12"/>
  <c r="G2117" i="12"/>
  <c r="G3113" i="12"/>
  <c r="G2327" i="12"/>
  <c r="G3704" i="12"/>
  <c r="G3628" i="12"/>
  <c r="G3598" i="12"/>
  <c r="G3997" i="12"/>
  <c r="G2058" i="12"/>
  <c r="G3684" i="12"/>
  <c r="G2231" i="12"/>
  <c r="G2432" i="12"/>
  <c r="G2070" i="12"/>
  <c r="G3234" i="12"/>
  <c r="G1283" i="12"/>
  <c r="G3399" i="12"/>
  <c r="G1691" i="12"/>
  <c r="G2935" i="12"/>
  <c r="G2985" i="12"/>
  <c r="G2898" i="12"/>
  <c r="G2952" i="12"/>
  <c r="G3056" i="12"/>
  <c r="G4607" i="12"/>
  <c r="G2215" i="12"/>
  <c r="G3827" i="12"/>
  <c r="G3829" i="12"/>
  <c r="G3615" i="12"/>
  <c r="G3623" i="12"/>
  <c r="G2150" i="12"/>
  <c r="G1883" i="12"/>
  <c r="G1689" i="12"/>
  <c r="G3691" i="12"/>
  <c r="G3219" i="12"/>
  <c r="G3500" i="12"/>
  <c r="G1275" i="12"/>
  <c r="G2052" i="12"/>
  <c r="G1293" i="12"/>
  <c r="G2954" i="12"/>
  <c r="G2889" i="12"/>
  <c r="G2830" i="12"/>
  <c r="G1431" i="12"/>
  <c r="G5720" i="12"/>
  <c r="G2414" i="12"/>
  <c r="G3621" i="12"/>
  <c r="G3875" i="12"/>
  <c r="G3594" i="12"/>
  <c r="G3764" i="12"/>
  <c r="G2592" i="12"/>
  <c r="G2378" i="12"/>
  <c r="G2097" i="12"/>
  <c r="G3687" i="12"/>
  <c r="G3791" i="12"/>
  <c r="G1584" i="12"/>
  <c r="G1301" i="12"/>
  <c r="G1956" i="12"/>
  <c r="G1319" i="12"/>
  <c r="G1537" i="12"/>
  <c r="G3064" i="12"/>
  <c r="G3033" i="12"/>
  <c r="G1730" i="12"/>
  <c r="G1692" i="12"/>
  <c r="G2427" i="12"/>
  <c r="G3659" i="12"/>
  <c r="G3824" i="12"/>
  <c r="G3595" i="12"/>
  <c r="G3652" i="12"/>
  <c r="G2593" i="12"/>
  <c r="G2602" i="12"/>
  <c r="G2083" i="12"/>
  <c r="G3688" i="12"/>
  <c r="G3813" i="12"/>
  <c r="G1620" i="12"/>
  <c r="G1365" i="12"/>
  <c r="G1994" i="12"/>
  <c r="G1350" i="12"/>
  <c r="G1979" i="12"/>
  <c r="G2815" i="12"/>
  <c r="G5549" i="12"/>
  <c r="G1965" i="12"/>
  <c r="G5713" i="12"/>
  <c r="G1647" i="12"/>
  <c r="G2927" i="12"/>
  <c r="G1996" i="12"/>
  <c r="G1112" i="12"/>
  <c r="G1696" i="12"/>
  <c r="G2591" i="12"/>
  <c r="G3862" i="12"/>
  <c r="G3649" i="12"/>
  <c r="G3810" i="12"/>
  <c r="G3978" i="12"/>
  <c r="G2073" i="12"/>
  <c r="G2109" i="12"/>
  <c r="G2235" i="12"/>
  <c r="G1865" i="12"/>
  <c r="G3247" i="12"/>
  <c r="G5648" i="12"/>
  <c r="G1305" i="12"/>
  <c r="G3254" i="12"/>
  <c r="G1423" i="12"/>
  <c r="G2863" i="12"/>
  <c r="G1889" i="12"/>
  <c r="G3259" i="12"/>
  <c r="G2564" i="12"/>
  <c r="G3665" i="12"/>
  <c r="G3822" i="12"/>
  <c r="G3851" i="12"/>
  <c r="G3976" i="12"/>
  <c r="G1597" i="12"/>
  <c r="G2152" i="12"/>
  <c r="G2061" i="12"/>
  <c r="G3936" i="12"/>
  <c r="G2087" i="12"/>
  <c r="G2381" i="12"/>
  <c r="G1303" i="12"/>
  <c r="G3025" i="12"/>
  <c r="G1297" i="12"/>
  <c r="G5683" i="12"/>
  <c r="G3085" i="12"/>
  <c r="G2799" i="12"/>
  <c r="G1977" i="12"/>
  <c r="G3050" i="12"/>
  <c r="Q1165" i="12"/>
  <c r="G3642" i="12"/>
  <c r="G3654" i="12"/>
  <c r="G3701" i="12"/>
  <c r="G3731" i="12"/>
  <c r="G3897" i="12"/>
  <c r="G2149" i="12"/>
  <c r="G3918" i="12"/>
  <c r="G1684" i="12"/>
  <c r="G3686" i="12"/>
  <c r="G2670" i="12"/>
  <c r="G2611" i="12"/>
  <c r="G1364" i="12"/>
  <c r="G1923" i="12"/>
  <c r="G1292" i="12"/>
  <c r="G3369" i="12"/>
  <c r="G5511" i="12"/>
  <c r="G2795" i="12"/>
  <c r="G2807" i="12"/>
  <c r="G5576" i="12"/>
  <c r="G5521" i="12"/>
  <c r="G3326" i="12"/>
  <c r="G1223" i="12"/>
  <c r="G1529" i="12"/>
  <c r="G3883" i="12"/>
  <c r="G2608" i="12"/>
  <c r="G3044" i="12"/>
  <c r="G2920" i="12"/>
  <c r="G2868" i="12"/>
  <c r="G711" i="12"/>
  <c r="G2704" i="12"/>
  <c r="G2098" i="12"/>
  <c r="G2700" i="12"/>
  <c r="G1484" i="12"/>
  <c r="G3466" i="12"/>
  <c r="G3300" i="12"/>
  <c r="G1959" i="12"/>
  <c r="G1577" i="12"/>
  <c r="G3469" i="12"/>
  <c r="G3330" i="12"/>
  <c r="G1010" i="12"/>
  <c r="G751" i="12"/>
  <c r="G1579" i="12"/>
  <c r="G2101" i="12"/>
  <c r="G3490" i="12"/>
  <c r="G3700" i="12"/>
  <c r="G2527" i="12"/>
  <c r="G2884" i="12"/>
  <c r="G2918" i="12"/>
  <c r="G3534" i="12"/>
  <c r="G5505" i="12"/>
  <c r="G2750" i="12"/>
  <c r="G3778" i="12"/>
  <c r="G2727" i="12"/>
  <c r="G5428" i="12"/>
  <c r="G3149" i="12"/>
  <c r="G3299" i="12"/>
  <c r="G5334" i="12"/>
  <c r="G1544" i="12"/>
  <c r="G2030" i="12"/>
  <c r="G3489" i="12"/>
  <c r="G973" i="12"/>
  <c r="G829" i="12"/>
  <c r="G1238" i="12"/>
  <c r="G1885" i="12"/>
  <c r="G3333" i="12"/>
  <c r="G1426" i="12"/>
  <c r="G1686" i="12"/>
  <c r="G3083" i="12"/>
  <c r="G3051" i="12"/>
  <c r="G733" i="12"/>
  <c r="G2946" i="12"/>
  <c r="G2773" i="12"/>
  <c r="G5680" i="12"/>
  <c r="G3281" i="12"/>
  <c r="G5331" i="12"/>
  <c r="G1953" i="12"/>
  <c r="G1587" i="12"/>
  <c r="G3400" i="12"/>
  <c r="G5432" i="12"/>
  <c r="G1960" i="12"/>
  <c r="G3377" i="12"/>
  <c r="G1036" i="12"/>
  <c r="G3175" i="12"/>
  <c r="G757" i="12"/>
  <c r="G1906" i="12"/>
  <c r="G2082" i="12"/>
  <c r="G1295" i="12"/>
  <c r="G2837" i="12"/>
  <c r="G3018" i="12"/>
  <c r="G2978" i="12"/>
  <c r="G5468" i="12"/>
  <c r="G3250" i="12"/>
  <c r="G5859" i="12"/>
  <c r="G3373" i="12"/>
  <c r="G1988" i="12"/>
  <c r="G3802" i="12"/>
  <c r="G3442" i="12"/>
  <c r="G5438" i="12"/>
  <c r="G2038" i="12"/>
  <c r="G3434" i="12"/>
  <c r="G1083" i="12"/>
  <c r="G3276" i="12"/>
  <c r="G784" i="12"/>
  <c r="G1916" i="12"/>
  <c r="G3099" i="12"/>
  <c r="G1165" i="12"/>
  <c r="F1730" i="12"/>
  <c r="F700" i="12"/>
  <c r="F1858" i="12"/>
  <c r="F1469" i="12"/>
  <c r="F1476" i="12"/>
  <c r="G5481" i="12"/>
  <c r="G2154" i="12"/>
  <c r="G2929" i="12"/>
  <c r="G1525" i="12"/>
  <c r="G1451" i="12"/>
  <c r="G2870" i="12"/>
  <c r="G5530" i="12"/>
  <c r="G5678" i="12"/>
  <c r="G2774" i="12"/>
  <c r="G5337" i="12"/>
  <c r="G1941" i="12"/>
  <c r="G2616" i="12"/>
  <c r="G1957" i="12"/>
  <c r="G5429" i="12"/>
  <c r="G2046" i="12"/>
  <c r="G3414" i="12"/>
  <c r="G1033" i="12"/>
  <c r="G1880" i="12"/>
  <c r="G807" i="12"/>
  <c r="G1848" i="12"/>
  <c r="G2625" i="12"/>
  <c r="G1872" i="12"/>
  <c r="G2878" i="12"/>
  <c r="G2823" i="12"/>
  <c r="G1374" i="12"/>
  <c r="G3082" i="12"/>
  <c r="G2723" i="12"/>
  <c r="G3208" i="12"/>
  <c r="G1412" i="12"/>
  <c r="G5437" i="12"/>
  <c r="G2571" i="12"/>
  <c r="G3781" i="12"/>
  <c r="G5333" i="12"/>
  <c r="G1494" i="12"/>
  <c r="G1978" i="12"/>
  <c r="G2056" i="12"/>
  <c r="G1024" i="12"/>
  <c r="G853" i="12"/>
  <c r="G932" i="12"/>
  <c r="G1920" i="12"/>
  <c r="G3332" i="12"/>
  <c r="G1746" i="12"/>
  <c r="G2237" i="12"/>
  <c r="G2981" i="12"/>
  <c r="G5582" i="12"/>
  <c r="G723" i="12"/>
  <c r="G2979" i="12"/>
  <c r="G5879" i="12"/>
  <c r="G2776" i="12"/>
  <c r="G5408" i="12"/>
  <c r="G2332" i="12"/>
  <c r="G5482" i="12"/>
  <c r="G3307" i="12"/>
  <c r="G1509" i="12"/>
  <c r="G1975" i="12"/>
  <c r="G5372" i="12"/>
  <c r="G1026" i="12"/>
  <c r="G3159" i="12"/>
  <c r="G885" i="12"/>
  <c r="G1819" i="12"/>
  <c r="G3012" i="12"/>
  <c r="G1052" i="12"/>
  <c r="F3748" i="12"/>
  <c r="F2142" i="12"/>
  <c r="F3115" i="12"/>
  <c r="F2104" i="12"/>
  <c r="F704" i="12"/>
  <c r="G3643" i="12"/>
  <c r="G2304" i="12"/>
  <c r="G2791" i="12"/>
  <c r="G900" i="12"/>
  <c r="F1705" i="12"/>
  <c r="F3341" i="12"/>
  <c r="F1462" i="12"/>
  <c r="G4230" i="12"/>
  <c r="G3446" i="12"/>
  <c r="F3808" i="12"/>
  <c r="F1855" i="12"/>
  <c r="F2102" i="12"/>
  <c r="G1968" i="12"/>
  <c r="G3453" i="12"/>
  <c r="G1894" i="12"/>
  <c r="F1729" i="12"/>
  <c r="G5327" i="12"/>
  <c r="G2217" i="12"/>
  <c r="G2649" i="12"/>
  <c r="G2234" i="12"/>
  <c r="G976" i="12"/>
  <c r="G2844" i="12"/>
  <c r="G1802" i="12"/>
  <c r="G2187" i="12"/>
  <c r="G2336" i="12"/>
  <c r="G2103" i="12"/>
  <c r="G2201" i="12"/>
  <c r="G3821" i="12"/>
  <c r="G3605" i="12"/>
  <c r="G3983" i="12"/>
  <c r="G2216" i="12"/>
  <c r="G2188" i="12"/>
  <c r="G5457" i="12"/>
  <c r="G2502" i="12"/>
  <c r="G2067" i="12"/>
  <c r="G3138" i="12"/>
  <c r="G1421" i="12"/>
  <c r="G1342" i="12"/>
  <c r="G2359" i="12"/>
  <c r="G1220" i="12"/>
  <c r="G2879" i="12"/>
  <c r="G2996" i="12"/>
  <c r="G2909" i="12"/>
  <c r="G3260" i="12"/>
  <c r="G2279" i="12"/>
  <c r="G3174" i="12"/>
  <c r="G3860" i="12"/>
  <c r="G3884" i="12"/>
  <c r="G3599" i="12"/>
  <c r="G3906" i="12"/>
  <c r="G2557" i="12"/>
  <c r="G1644" i="12"/>
  <c r="G2095" i="12"/>
  <c r="G3933" i="12"/>
  <c r="G3973" i="12"/>
  <c r="G3588" i="12"/>
  <c r="G1358" i="12"/>
  <c r="G2158" i="12"/>
  <c r="G1352" i="12"/>
  <c r="G1004" i="12"/>
  <c r="G2867" i="12"/>
  <c r="G2798" i="12"/>
  <c r="G1528" i="12"/>
  <c r="G3564" i="12"/>
  <c r="G3123" i="12"/>
  <c r="G2166" i="12"/>
  <c r="G3624" i="12"/>
  <c r="G3788" i="12"/>
  <c r="G3600" i="12"/>
  <c r="G3960" i="12"/>
  <c r="G2594" i="12"/>
  <c r="G1612" i="12"/>
  <c r="G2066" i="12"/>
  <c r="G3953" i="12"/>
  <c r="G3948" i="12"/>
  <c r="G3589" i="12"/>
  <c r="G1333" i="12"/>
  <c r="G3031" i="12"/>
  <c r="G1296" i="12"/>
  <c r="G1196" i="12"/>
  <c r="G3084" i="12"/>
  <c r="G2891" i="12"/>
  <c r="G1549" i="12"/>
  <c r="G5728" i="12"/>
  <c r="G3179" i="12"/>
  <c r="G2555" i="12"/>
  <c r="G3721" i="12"/>
  <c r="G3724" i="12"/>
  <c r="G3601" i="12"/>
  <c r="G3946" i="12"/>
  <c r="G2595" i="12"/>
  <c r="G2108" i="12"/>
  <c r="G2094" i="12"/>
  <c r="G3979" i="12"/>
  <c r="G1605" i="12"/>
  <c r="G3922" i="12"/>
  <c r="G1277" i="12"/>
  <c r="G2814" i="12"/>
  <c r="G1322" i="12"/>
  <c r="G5672" i="12"/>
  <c r="G2995" i="12"/>
  <c r="G2023" i="12"/>
  <c r="G5578" i="12"/>
  <c r="G15" i="12"/>
  <c r="G1744" i="12"/>
  <c r="G2947" i="12"/>
  <c r="G5566" i="12"/>
  <c r="G1454" i="12"/>
  <c r="G1662" i="12"/>
  <c r="G2680" i="12"/>
  <c r="G3864" i="12"/>
  <c r="G3611" i="12"/>
  <c r="G3706" i="12"/>
  <c r="G3912" i="12"/>
  <c r="G1602" i="12"/>
  <c r="G1616" i="12"/>
  <c r="G2230" i="12"/>
  <c r="G2501" i="12"/>
  <c r="G2091" i="12"/>
  <c r="G3233" i="12"/>
  <c r="G1338" i="12"/>
  <c r="G3365" i="12"/>
  <c r="G1798" i="12"/>
  <c r="G2933" i="12"/>
  <c r="G1466" i="12"/>
  <c r="G1698" i="12"/>
  <c r="G2614" i="12"/>
  <c r="G3668" i="12"/>
  <c r="G3625" i="12"/>
  <c r="G3801" i="12"/>
  <c r="G3980" i="12"/>
  <c r="G3491" i="12"/>
  <c r="G3575" i="12"/>
  <c r="G2287" i="12"/>
  <c r="G1873" i="12"/>
  <c r="G3191" i="12"/>
  <c r="G3351" i="12"/>
  <c r="G1267" i="12"/>
  <c r="G3167" i="12"/>
  <c r="G5724" i="12"/>
  <c r="G5458" i="12"/>
  <c r="G3530" i="12"/>
  <c r="G2800" i="12"/>
  <c r="G3460" i="12"/>
  <c r="G3016" i="12"/>
  <c r="G3710" i="12"/>
  <c r="G1393" i="12"/>
  <c r="G2449" i="12"/>
  <c r="G3845" i="12"/>
  <c r="G3789" i="12"/>
  <c r="G3812" i="12"/>
  <c r="G3898" i="12"/>
  <c r="G1829" i="12"/>
  <c r="G3201" i="12"/>
  <c r="G2099" i="12"/>
  <c r="G3662" i="12"/>
  <c r="G3920" i="12"/>
  <c r="G2612" i="12"/>
  <c r="G1276" i="12"/>
  <c r="G2155" i="12"/>
  <c r="G1351" i="12"/>
  <c r="G1254" i="12"/>
  <c r="G2797" i="12"/>
  <c r="G5368" i="12"/>
  <c r="G3049" i="12"/>
  <c r="G5532" i="12"/>
  <c r="G2160" i="12"/>
  <c r="G2992" i="12"/>
  <c r="G5472" i="12"/>
  <c r="G3718" i="12"/>
  <c r="G3356" i="12"/>
  <c r="G5517" i="12"/>
  <c r="G2923" i="12"/>
  <c r="G2955" i="12"/>
  <c r="G954" i="12"/>
  <c r="G5097" i="12"/>
  <c r="G5890" i="12"/>
  <c r="G2740" i="12"/>
  <c r="G1573" i="12"/>
  <c r="G3430" i="12"/>
  <c r="G3324" i="12"/>
  <c r="G5338" i="12"/>
  <c r="G2034" i="12"/>
  <c r="G3393" i="12"/>
  <c r="G5643" i="12"/>
  <c r="G933" i="12"/>
  <c r="G806" i="12"/>
  <c r="G1815" i="12"/>
  <c r="G3617" i="12"/>
  <c r="G3832" i="12"/>
  <c r="G2233" i="12"/>
  <c r="G2921" i="12"/>
  <c r="G3068" i="12"/>
  <c r="G705" i="12"/>
  <c r="G2705" i="12"/>
  <c r="G2075" i="12"/>
  <c r="G2756" i="12"/>
  <c r="G1508" i="12"/>
  <c r="G3426" i="12"/>
  <c r="G3214" i="12"/>
  <c r="G1997" i="12"/>
  <c r="G1520" i="12"/>
  <c r="G3427" i="12"/>
  <c r="G3170" i="12"/>
  <c r="G1014" i="12"/>
  <c r="G796" i="12"/>
  <c r="G1492" i="12"/>
  <c r="G2088" i="12"/>
  <c r="G3370" i="12"/>
  <c r="G2255" i="12"/>
  <c r="G3758" i="12"/>
  <c r="G2784" i="12"/>
  <c r="G3055" i="12"/>
  <c r="G701" i="12"/>
  <c r="G5501" i="12"/>
  <c r="G5487" i="12"/>
  <c r="G5883" i="12"/>
  <c r="G3284" i="12"/>
  <c r="G5426" i="12"/>
  <c r="G2459" i="12"/>
  <c r="G3501" i="12"/>
  <c r="G5864" i="12"/>
  <c r="G1541" i="12"/>
  <c r="G2008" i="12"/>
  <c r="G1535" i="12"/>
  <c r="G1022" i="12"/>
  <c r="G3310" i="12"/>
  <c r="G748" i="12"/>
  <c r="G1824" i="12"/>
  <c r="G5246" i="12"/>
  <c r="G3969" i="12"/>
  <c r="G3919" i="12"/>
  <c r="G925" i="12"/>
  <c r="G5366" i="12"/>
  <c r="G1262" i="12"/>
  <c r="G2944" i="12"/>
  <c r="G3439" i="12"/>
  <c r="G5669" i="12"/>
  <c r="G2725" i="12"/>
  <c r="G5349" i="12"/>
  <c r="G2010" i="12"/>
  <c r="G2384" i="12"/>
  <c r="G1518" i="12"/>
  <c r="G5371" i="12"/>
  <c r="G1933" i="12"/>
  <c r="G3457" i="12"/>
  <c r="G1031" i="12"/>
  <c r="G1876" i="12"/>
  <c r="G788" i="12"/>
  <c r="G1822" i="12"/>
  <c r="G2994" i="12"/>
  <c r="G1076" i="12"/>
  <c r="F2472" i="12"/>
  <c r="F2350" i="12"/>
  <c r="F5644" i="12"/>
  <c r="F998" i="12"/>
  <c r="F1188" i="12"/>
  <c r="G5633" i="12"/>
  <c r="G2227" i="12"/>
  <c r="G5593" i="12"/>
  <c r="G2915" i="12"/>
  <c r="G3328" i="12"/>
  <c r="G2948" i="12"/>
  <c r="G2702" i="12"/>
  <c r="G1739" i="12"/>
  <c r="G3283" i="12"/>
  <c r="G5339" i="12"/>
  <c r="G2458" i="12"/>
  <c r="G1740" i="12"/>
  <c r="G5357" i="12"/>
  <c r="G1507" i="12"/>
  <c r="G2021" i="12"/>
  <c r="G3465" i="12"/>
  <c r="G1028" i="12"/>
  <c r="G3278" i="12"/>
  <c r="G759" i="12"/>
  <c r="G1866" i="12"/>
  <c r="G3814" i="12"/>
  <c r="G3556" i="12"/>
  <c r="G5512" i="12"/>
  <c r="G2919" i="12"/>
  <c r="G2394" i="12"/>
  <c r="G5545" i="12"/>
  <c r="G2754" i="12"/>
  <c r="G1596" i="12"/>
  <c r="G5872" i="12"/>
  <c r="G1569" i="12"/>
  <c r="G3296" i="12"/>
  <c r="G2387" i="12"/>
  <c r="G1519" i="12"/>
  <c r="G1531" i="12"/>
  <c r="G5466" i="12"/>
  <c r="G3153" i="12"/>
  <c r="G974" i="12"/>
  <c r="G802" i="12"/>
  <c r="G1367" i="12"/>
  <c r="G1928" i="12"/>
  <c r="G5752" i="12"/>
  <c r="G2684" i="12"/>
  <c r="G2439" i="12"/>
  <c r="G2788" i="12"/>
  <c r="G3199" i="12"/>
  <c r="G1648" i="12"/>
  <c r="G5503" i="12"/>
  <c r="G2720" i="12"/>
  <c r="G5642" i="12"/>
  <c r="G1425" i="12"/>
  <c r="G5410" i="12"/>
  <c r="G5875" i="12"/>
  <c r="G5396" i="12"/>
  <c r="G1482" i="12"/>
  <c r="G1505" i="12"/>
  <c r="G2026" i="12"/>
  <c r="G1972" i="12"/>
  <c r="G950" i="12"/>
  <c r="G844" i="12"/>
  <c r="G1016" i="12"/>
  <c r="G1868" i="12"/>
  <c r="G3335" i="12"/>
  <c r="F3695" i="12"/>
  <c r="F3546" i="12"/>
  <c r="F3343" i="12"/>
  <c r="F5738" i="12"/>
  <c r="F1127" i="12"/>
  <c r="G3891" i="12"/>
  <c r="G1592" i="12"/>
  <c r="G1229" i="12"/>
  <c r="G3468" i="12"/>
  <c r="G1490" i="12"/>
  <c r="F5225" i="12"/>
  <c r="F2131" i="12"/>
  <c r="F3155" i="12"/>
  <c r="F668" i="12"/>
  <c r="G5440" i="12"/>
  <c r="G3163" i="12"/>
  <c r="F3939" i="12"/>
  <c r="F3108" i="12"/>
  <c r="F5747" i="12"/>
  <c r="G1413" i="12"/>
  <c r="G3303" i="12"/>
  <c r="G2637" i="12"/>
  <c r="F2469" i="12"/>
  <c r="F3565" i="12"/>
  <c r="F1112" i="12"/>
  <c r="F737" i="12"/>
  <c r="G2695" i="12"/>
  <c r="G2859" i="12"/>
  <c r="F3969" i="12"/>
  <c r="F5595" i="12"/>
  <c r="G1369" i="12"/>
  <c r="G2208" i="12"/>
  <c r="Q3745" i="12"/>
  <c r="G3749" i="12"/>
  <c r="G1067" i="12"/>
  <c r="G5721" i="12"/>
  <c r="G1697" i="12"/>
  <c r="G2113" i="12"/>
  <c r="G2316" i="12"/>
  <c r="G977" i="12"/>
  <c r="G2398" i="12"/>
  <c r="G3858" i="12"/>
  <c r="G3728" i="12"/>
  <c r="G3795" i="12"/>
  <c r="G3987" i="12"/>
  <c r="G3916" i="12"/>
  <c r="G3685" i="12"/>
  <c r="G3560" i="12"/>
  <c r="G2506" i="12"/>
  <c r="G2609" i="12"/>
  <c r="G5652" i="12"/>
  <c r="G5360" i="12"/>
  <c r="G5723" i="12"/>
  <c r="G3768" i="12"/>
  <c r="G5560" i="12"/>
  <c r="G2882" i="12"/>
  <c r="G2900" i="12"/>
  <c r="G2910" i="12"/>
  <c r="G1231" i="12"/>
  <c r="G3341" i="12"/>
  <c r="G2115" i="12"/>
  <c r="G2659" i="12"/>
  <c r="G3798" i="12"/>
  <c r="G3828" i="12"/>
  <c r="G3699" i="12"/>
  <c r="G3927" i="12"/>
  <c r="G3524" i="12"/>
  <c r="G3574" i="12"/>
  <c r="G2228" i="12"/>
  <c r="G1769" i="12"/>
  <c r="G3203" i="12"/>
  <c r="G3349" i="12"/>
  <c r="G1304" i="12"/>
  <c r="G3331" i="12"/>
  <c r="G1298" i="12"/>
  <c r="G2982" i="12"/>
  <c r="G2783" i="12"/>
  <c r="G2893" i="12"/>
  <c r="G2971" i="12"/>
  <c r="G5646" i="12"/>
  <c r="G2133" i="12"/>
  <c r="G2561" i="12"/>
  <c r="G3840" i="12"/>
  <c r="G3725" i="12"/>
  <c r="G3756" i="12"/>
  <c r="G3962" i="12"/>
  <c r="G1598" i="12"/>
  <c r="G1613" i="12"/>
  <c r="G2221" i="12"/>
  <c r="G1757" i="12"/>
  <c r="G3348" i="12"/>
  <c r="G5647" i="12"/>
  <c r="G1335" i="12"/>
  <c r="G3143" i="12"/>
  <c r="G1269" i="12"/>
  <c r="G2862" i="12"/>
  <c r="G2874" i="12"/>
  <c r="G2894" i="12"/>
  <c r="G3458" i="12"/>
  <c r="G3238" i="12"/>
  <c r="G3658" i="12"/>
  <c r="G2628" i="12"/>
  <c r="G3861" i="12"/>
  <c r="G3762" i="12"/>
  <c r="G3752" i="12"/>
  <c r="G3932" i="12"/>
  <c r="G2057" i="12"/>
  <c r="G1614" i="12"/>
  <c r="G2196" i="12"/>
  <c r="G1874" i="12"/>
  <c r="G3246" i="12"/>
  <c r="G3350" i="12"/>
  <c r="G1279" i="12"/>
  <c r="G3248" i="12"/>
  <c r="G1324" i="12"/>
  <c r="G2931" i="12"/>
  <c r="G3144" i="12"/>
  <c r="G2833" i="12"/>
  <c r="G3411" i="12"/>
  <c r="G3052" i="12"/>
  <c r="G1440" i="12"/>
  <c r="G3066" i="12"/>
  <c r="G5510" i="12"/>
  <c r="G3412" i="12"/>
  <c r="G987" i="12"/>
  <c r="G1636" i="12"/>
  <c r="G3554" i="12"/>
  <c r="G3877" i="12"/>
  <c r="G3888" i="12"/>
  <c r="G3622" i="12"/>
  <c r="G3944" i="12"/>
  <c r="G1677" i="12"/>
  <c r="G3583" i="12"/>
  <c r="G2635" i="12"/>
  <c r="G2495" i="12"/>
  <c r="G3518" i="12"/>
  <c r="G3137" i="12"/>
  <c r="G1310" i="12"/>
  <c r="G3566" i="12"/>
  <c r="G2357" i="12"/>
  <c r="G2781" i="12"/>
  <c r="G668" i="12"/>
  <c r="G1806" i="12"/>
  <c r="G2681" i="12"/>
  <c r="G3865" i="12"/>
  <c r="G3818" i="12"/>
  <c r="G3913" i="12"/>
  <c r="G3548" i="12"/>
  <c r="G1617" i="12"/>
  <c r="G2222" i="12"/>
  <c r="G2524" i="12"/>
  <c r="G2093" i="12"/>
  <c r="G5598" i="12"/>
  <c r="G1282" i="12"/>
  <c r="G3416" i="12"/>
  <c r="G1690" i="12"/>
  <c r="G5537" i="12"/>
  <c r="G5559" i="12"/>
  <c r="G2834" i="12"/>
  <c r="G5473" i="12"/>
  <c r="G2917" i="12"/>
  <c r="G1893" i="12"/>
  <c r="G3245" i="12"/>
  <c r="G2588" i="12"/>
  <c r="G3729" i="12"/>
  <c r="G3771" i="12"/>
  <c r="G3679" i="12"/>
  <c r="G3952" i="12"/>
  <c r="G2072" i="12"/>
  <c r="G2153" i="12"/>
  <c r="G2096" i="12"/>
  <c r="G2100" i="12"/>
  <c r="G2380" i="12"/>
  <c r="G3204" i="12"/>
  <c r="G1359" i="12"/>
  <c r="G2861" i="12"/>
  <c r="G1323" i="12"/>
  <c r="G5684" i="12"/>
  <c r="G2782" i="12"/>
  <c r="G2892" i="12"/>
  <c r="G2025" i="12"/>
  <c r="G5579" i="12"/>
  <c r="G1428" i="12"/>
  <c r="G2396" i="12"/>
  <c r="G2949" i="12"/>
  <c r="G5555" i="12"/>
  <c r="G3841" i="12"/>
  <c r="G5435" i="12"/>
  <c r="G1995" i="12"/>
  <c r="G1424" i="12"/>
  <c r="G3101" i="12"/>
  <c r="G5375" i="12"/>
  <c r="G5744" i="12"/>
  <c r="G5688" i="12"/>
  <c r="G4159" i="12"/>
  <c r="G1533" i="12"/>
  <c r="G3384" i="12"/>
  <c r="G3375" i="12"/>
  <c r="G5415" i="12"/>
  <c r="G2003" i="12"/>
  <c r="G3452" i="12"/>
  <c r="G1464" i="12"/>
  <c r="G980" i="12"/>
  <c r="G1903" i="12"/>
  <c r="G2638" i="12"/>
  <c r="G3902" i="12"/>
  <c r="G3825" i="12"/>
  <c r="G3360" i="12"/>
  <c r="G2829" i="12"/>
  <c r="G2813" i="12"/>
  <c r="G3070" i="12"/>
  <c r="G3168" i="12"/>
  <c r="G5492" i="12"/>
  <c r="G3520" i="12"/>
  <c r="G2741" i="12"/>
  <c r="G1486" i="12"/>
  <c r="G3378" i="12"/>
  <c r="G3302" i="12"/>
  <c r="G5367" i="12"/>
  <c r="G2019" i="12"/>
  <c r="G3429" i="12"/>
  <c r="G5609" i="12"/>
  <c r="G731" i="12"/>
  <c r="G804" i="12"/>
  <c r="G1869" i="12"/>
  <c r="G2291" i="12"/>
  <c r="G3787" i="12"/>
  <c r="G3172" i="12"/>
  <c r="G2885" i="12"/>
  <c r="G1199" i="12"/>
  <c r="G3535" i="12"/>
  <c r="G5554" i="12"/>
  <c r="G2751" i="12"/>
  <c r="G3745" i="12"/>
  <c r="G2728" i="12"/>
  <c r="G5433" i="12"/>
  <c r="G3362" i="12"/>
  <c r="G3213" i="12"/>
  <c r="G5362" i="12"/>
  <c r="G1539" i="12"/>
  <c r="G2040" i="12"/>
  <c r="G3415" i="12"/>
  <c r="G992" i="12"/>
  <c r="G761" i="12"/>
  <c r="G1193" i="12"/>
  <c r="G1840" i="12"/>
  <c r="G5637" i="12"/>
  <c r="G3241" i="12"/>
  <c r="G2089" i="12"/>
  <c r="G5553" i="12"/>
  <c r="G2804" i="12"/>
  <c r="G703" i="12"/>
  <c r="G3005" i="12"/>
  <c r="G2713" i="12"/>
  <c r="G1777" i="12"/>
  <c r="G3282" i="12"/>
  <c r="G5345" i="12"/>
  <c r="G2039" i="12"/>
  <c r="G1603" i="12"/>
  <c r="G3401" i="12"/>
  <c r="G1561" i="12"/>
  <c r="G1942" i="12"/>
  <c r="G3471" i="12"/>
  <c r="G1027" i="12"/>
  <c r="G3272" i="12"/>
  <c r="G808" i="12"/>
  <c r="G1909" i="12"/>
  <c r="G3004" i="12"/>
  <c r="F2677" i="12"/>
  <c r="F2445" i="12"/>
  <c r="F3112" i="12"/>
  <c r="F2317" i="12"/>
  <c r="F1099" i="12"/>
  <c r="G2623" i="12"/>
  <c r="G3567" i="12"/>
  <c r="G2832" i="12"/>
  <c r="G3065" i="12"/>
  <c r="G716" i="12"/>
  <c r="G5541" i="12"/>
  <c r="G5486" i="12"/>
  <c r="G5885" i="12"/>
  <c r="G3286" i="12"/>
  <c r="G5378" i="12"/>
  <c r="G2335" i="12"/>
  <c r="G3503" i="12"/>
  <c r="G3432" i="12"/>
  <c r="G1566" i="12"/>
  <c r="G2032" i="12"/>
  <c r="G2014" i="12"/>
  <c r="G1021" i="12"/>
  <c r="G698" i="12"/>
  <c r="G918" i="12"/>
  <c r="G1913" i="12"/>
  <c r="G3609" i="12"/>
  <c r="G3352" i="12"/>
  <c r="G2826" i="12"/>
  <c r="G5725" i="12"/>
  <c r="G2821" i="12"/>
  <c r="G3205" i="12"/>
  <c r="G5861" i="12"/>
  <c r="G2345" i="12"/>
  <c r="G5892" i="12"/>
  <c r="G1565" i="12"/>
  <c r="G3390" i="12"/>
  <c r="G1931" i="12"/>
  <c r="G5419" i="12"/>
  <c r="G1575" i="12"/>
  <c r="G3481" i="12"/>
  <c r="G3166" i="12"/>
  <c r="G1011" i="12"/>
  <c r="G1790" i="12"/>
  <c r="G2261" i="12"/>
  <c r="G3568" i="12"/>
  <c r="G3866" i="12"/>
  <c r="G1687" i="12"/>
  <c r="G2890" i="12"/>
  <c r="G5586" i="12"/>
  <c r="G1222" i="12"/>
  <c r="G5507" i="12"/>
  <c r="G5896" i="12"/>
  <c r="G1608" i="12"/>
  <c r="G2698" i="12"/>
  <c r="G1506" i="12"/>
  <c r="G3210" i="12"/>
  <c r="G3148" i="12"/>
  <c r="G1551" i="12"/>
  <c r="G1545" i="12"/>
  <c r="G5570" i="12"/>
  <c r="G3329" i="12"/>
  <c r="G1008" i="12"/>
  <c r="G764" i="12"/>
  <c r="G1328" i="12"/>
  <c r="G5749" i="12"/>
  <c r="F3749" i="12"/>
  <c r="F5728" i="12"/>
  <c r="F3231" i="12"/>
  <c r="F3570" i="12"/>
  <c r="F726" i="12"/>
  <c r="G3614" i="12"/>
  <c r="G5626" i="12"/>
  <c r="G5587" i="12"/>
  <c r="G3323" i="12"/>
  <c r="G2049" i="12"/>
  <c r="F1719" i="12"/>
  <c r="F3564" i="12"/>
  <c r="F1111" i="12"/>
  <c r="F729" i="12"/>
  <c r="G5894" i="12"/>
  <c r="G990" i="12"/>
  <c r="F1327" i="12"/>
  <c r="F3111" i="12"/>
  <c r="F3571" i="12"/>
  <c r="G3029" i="12"/>
  <c r="G5340" i="12"/>
  <c r="G5254" i="12"/>
  <c r="F5483" i="12"/>
  <c r="G5706" i="12"/>
  <c r="G2164" i="12"/>
  <c r="Q5433" i="12"/>
  <c r="G5612" i="12"/>
  <c r="G2245" i="12"/>
  <c r="G3127" i="12"/>
  <c r="G1661" i="12"/>
  <c r="G2404" i="12"/>
  <c r="G2448" i="12"/>
  <c r="G1588" i="12"/>
  <c r="G2419" i="12"/>
  <c r="G3817" i="12"/>
  <c r="G3835" i="12"/>
  <c r="G3839" i="12"/>
  <c r="G3996" i="12"/>
  <c r="G1832" i="12"/>
  <c r="G1606" i="12"/>
  <c r="G3497" i="12"/>
  <c r="G2434" i="12"/>
  <c r="G3690" i="12"/>
  <c r="G3152" i="12"/>
  <c r="G1548" i="12"/>
  <c r="G1290" i="12"/>
  <c r="G1485" i="12"/>
  <c r="G2976" i="12"/>
  <c r="G3043" i="12"/>
  <c r="G2803" i="12"/>
  <c r="G3024" i="12"/>
  <c r="G3059" i="12"/>
  <c r="G5729" i="12"/>
  <c r="G1669" i="12"/>
  <c r="G2653" i="12"/>
  <c r="G3629" i="12"/>
  <c r="G3886" i="12"/>
  <c r="G3961" i="12"/>
  <c r="G2074" i="12"/>
  <c r="G1615" i="12"/>
  <c r="G2236" i="12"/>
  <c r="G2496" i="12"/>
  <c r="G3992" i="12"/>
  <c r="G3353" i="12"/>
  <c r="G1337" i="12"/>
  <c r="G3225" i="12"/>
  <c r="G3255" i="12"/>
  <c r="G2951" i="12"/>
  <c r="G2875" i="12"/>
  <c r="G3096" i="12"/>
  <c r="G2972" i="12"/>
  <c r="G3552" i="12"/>
  <c r="G1811" i="12"/>
  <c r="G2671" i="12"/>
  <c r="G3740" i="12"/>
  <c r="G3663" i="12"/>
  <c r="G3843" i="12"/>
  <c r="G3984" i="12"/>
  <c r="G3492" i="12"/>
  <c r="G3579" i="12"/>
  <c r="G2173" i="12"/>
  <c r="G2497" i="12"/>
  <c r="G697" i="12"/>
  <c r="G5651" i="12"/>
  <c r="G1281" i="12"/>
  <c r="G3266" i="12"/>
  <c r="G767" i="12"/>
  <c r="G2871" i="12"/>
  <c r="G2786" i="12"/>
  <c r="G2801" i="12"/>
  <c r="G2828" i="12"/>
  <c r="G755" i="12"/>
  <c r="G1672" i="12"/>
  <c r="G2672" i="12"/>
  <c r="G3819" i="12"/>
  <c r="G3666" i="12"/>
  <c r="G3702" i="12"/>
  <c r="G3959" i="12"/>
  <c r="G3526" i="12"/>
  <c r="G1685" i="12"/>
  <c r="G2288" i="12"/>
  <c r="G2499" i="12"/>
  <c r="G678" i="12"/>
  <c r="G3135" i="12"/>
  <c r="G1307" i="12"/>
  <c r="G3407" i="12"/>
  <c r="G1770" i="12"/>
  <c r="G2876" i="12"/>
  <c r="G2896" i="12"/>
  <c r="G3027" i="12"/>
  <c r="G5391" i="12"/>
  <c r="G4920" i="12"/>
  <c r="G5539" i="12"/>
  <c r="G5542" i="12"/>
  <c r="Q2342" i="12"/>
  <c r="G2246" i="12"/>
  <c r="G2474" i="12"/>
  <c r="G3755" i="12"/>
  <c r="G3677" i="12"/>
  <c r="G3890" i="12"/>
  <c r="G3730" i="12"/>
  <c r="G3947" i="12"/>
  <c r="G3200" i="12"/>
  <c r="G2303" i="12"/>
  <c r="G3559" i="12"/>
  <c r="G2515" i="12"/>
  <c r="G1618" i="12"/>
  <c r="G3142" i="12"/>
  <c r="G5365" i="12"/>
  <c r="G1287" i="12"/>
  <c r="G2241" i="12"/>
  <c r="G1221" i="12"/>
  <c r="G1072" i="12"/>
  <c r="G1827" i="12"/>
  <c r="G3849" i="12"/>
  <c r="G3750" i="12"/>
  <c r="G3803" i="12"/>
  <c r="G3660" i="12"/>
  <c r="G3929" i="12"/>
  <c r="G1678" i="12"/>
  <c r="G2552" i="12"/>
  <c r="G2636" i="12"/>
  <c r="G2488" i="12"/>
  <c r="G3519" i="12"/>
  <c r="G3235" i="12"/>
  <c r="G1341" i="12"/>
  <c r="G3682" i="12"/>
  <c r="G2355" i="12"/>
  <c r="G2936" i="12"/>
  <c r="G3040" i="12"/>
  <c r="G3097" i="12"/>
  <c r="G2963" i="12"/>
  <c r="G5529" i="12"/>
  <c r="G1470" i="12"/>
  <c r="G1713" i="12"/>
  <c r="G2624" i="12"/>
  <c r="G3804" i="12"/>
  <c r="G3607" i="12"/>
  <c r="G3646" i="12"/>
  <c r="G3981" i="12"/>
  <c r="G3525" i="12"/>
  <c r="G3576" i="12"/>
  <c r="G2229" i="12"/>
  <c r="G1834" i="12"/>
  <c r="G5610" i="12"/>
  <c r="G5649" i="12"/>
  <c r="G1336" i="12"/>
  <c r="G3261" i="12"/>
  <c r="G3267" i="12"/>
  <c r="G2855" i="12"/>
  <c r="G3531" i="12"/>
  <c r="G2895" i="12"/>
  <c r="G3438" i="12"/>
  <c r="G3053" i="12"/>
  <c r="G4162" i="12"/>
  <c r="G961" i="12"/>
  <c r="G5502" i="12"/>
  <c r="G2928" i="12"/>
  <c r="G3926" i="12"/>
  <c r="G1422" i="12"/>
  <c r="G2962" i="12"/>
  <c r="G5221" i="12"/>
  <c r="G2998" i="12"/>
  <c r="G5476" i="12"/>
  <c r="G5497" i="12"/>
  <c r="G2779" i="12"/>
  <c r="G5464" i="12"/>
  <c r="G1926" i="12"/>
  <c r="G3746" i="12"/>
  <c r="G3304" i="12"/>
  <c r="G5379" i="12"/>
  <c r="G2028" i="12"/>
  <c r="G3488" i="12"/>
  <c r="G5535" i="12"/>
  <c r="G5513" i="12"/>
  <c r="G877" i="12"/>
  <c r="G1900" i="12"/>
  <c r="G4928" i="12"/>
  <c r="G1194" i="12"/>
  <c r="G3738" i="12"/>
  <c r="G1516" i="12"/>
  <c r="G3419" i="12"/>
  <c r="G1447" i="12"/>
  <c r="G3072" i="12"/>
  <c r="G5382" i="12"/>
  <c r="G5742" i="12"/>
  <c r="G2734" i="12"/>
  <c r="G5392" i="12"/>
  <c r="G1567" i="12"/>
  <c r="G3455" i="12"/>
  <c r="G5401" i="12"/>
  <c r="G5423" i="12"/>
  <c r="G1950" i="12"/>
  <c r="G3473" i="12"/>
  <c r="G5463" i="12"/>
  <c r="G982" i="12"/>
  <c r="G870" i="12"/>
  <c r="G1907" i="12"/>
  <c r="G2639" i="12"/>
  <c r="G219" i="12"/>
  <c r="G3705" i="12"/>
  <c r="G3498" i="12"/>
  <c r="G2809" i="12"/>
  <c r="G2839" i="12"/>
  <c r="G3086" i="12"/>
  <c r="G953" i="12"/>
  <c r="G5867" i="12"/>
  <c r="G2342" i="12"/>
  <c r="G2757" i="12"/>
  <c r="G1510" i="12"/>
  <c r="G3388" i="12"/>
  <c r="G5398" i="12"/>
  <c r="G3367" i="12"/>
  <c r="G1503" i="12"/>
  <c r="G3389" i="12"/>
  <c r="G3311" i="12"/>
  <c r="G1012" i="12"/>
  <c r="G880" i="12"/>
  <c r="G1495" i="12"/>
  <c r="G2080" i="12"/>
  <c r="G2447" i="12"/>
  <c r="G3681" i="12"/>
  <c r="G3062" i="12"/>
  <c r="G3098" i="12"/>
  <c r="G742" i="12"/>
  <c r="G5540" i="12"/>
  <c r="G5498" i="12"/>
  <c r="G5884" i="12"/>
  <c r="G3285" i="12"/>
  <c r="G5384" i="12"/>
  <c r="G2466" i="12"/>
  <c r="G3502" i="12"/>
  <c r="G1990" i="12"/>
  <c r="G1543" i="12"/>
  <c r="G2016" i="12"/>
  <c r="G1035" i="12"/>
  <c r="G3988" i="12"/>
  <c r="G743" i="12"/>
  <c r="G1839" i="12"/>
  <c r="G3150" i="12"/>
  <c r="F3709" i="12"/>
  <c r="F3545" i="12"/>
  <c r="F3340" i="12"/>
  <c r="F5636" i="12"/>
  <c r="F739" i="12"/>
  <c r="G3610" i="12"/>
  <c r="G2606" i="12"/>
  <c r="G2888" i="12"/>
  <c r="G2805" i="12"/>
  <c r="G2395" i="12"/>
  <c r="G5506" i="12"/>
  <c r="G2753" i="12"/>
  <c r="G3780" i="12"/>
  <c r="G5871" i="12"/>
  <c r="G5393" i="12"/>
  <c r="G3160" i="12"/>
  <c r="G5397" i="12"/>
  <c r="G1483" i="12"/>
  <c r="G1576" i="12"/>
  <c r="G5450" i="12"/>
  <c r="G2011" i="12"/>
  <c r="G994" i="12"/>
  <c r="G878" i="12"/>
  <c r="G1190" i="12"/>
  <c r="G1929" i="12"/>
  <c r="G3734" i="12"/>
  <c r="G1280" i="12"/>
  <c r="G3037" i="12"/>
  <c r="G1427" i="12"/>
  <c r="G3090" i="12"/>
  <c r="G2825" i="12"/>
  <c r="G5496" i="12"/>
  <c r="G3563" i="12"/>
  <c r="G3209" i="12"/>
  <c r="G1570" i="12"/>
  <c r="G3487" i="12"/>
  <c r="G1489" i="12"/>
  <c r="G5377" i="12"/>
  <c r="G1966" i="12"/>
  <c r="G3387" i="12"/>
  <c r="G5607" i="12"/>
  <c r="G964" i="12"/>
  <c r="G820" i="12"/>
  <c r="G1905" i="12"/>
  <c r="G2568" i="12"/>
  <c r="G3977" i="12"/>
  <c r="G3833" i="12"/>
  <c r="G3136" i="12"/>
  <c r="G2989" i="12"/>
  <c r="G2922" i="12"/>
  <c r="G3069" i="12"/>
  <c r="G3319" i="12"/>
  <c r="G5862" i="12"/>
  <c r="G2346" i="12"/>
  <c r="G5893" i="12"/>
  <c r="G1493" i="12"/>
  <c r="G3486" i="12"/>
  <c r="G3374" i="12"/>
  <c r="G5350" i="12"/>
  <c r="G1572" i="12"/>
  <c r="G3391" i="12"/>
  <c r="G3312" i="12"/>
  <c r="G1015" i="12"/>
  <c r="G849" i="12"/>
  <c r="G1791" i="12"/>
  <c r="G2365" i="12"/>
  <c r="G3592" i="12"/>
  <c r="F3949" i="12"/>
  <c r="F5594" i="12"/>
  <c r="F3237" i="12"/>
  <c r="F1263" i="12"/>
  <c r="F1180" i="12"/>
  <c r="G3651" i="12"/>
  <c r="G1311" i="12"/>
  <c r="G2939" i="12"/>
  <c r="G1925" i="12"/>
  <c r="G2997" i="12"/>
  <c r="F2656" i="12"/>
  <c r="F5734" i="12"/>
  <c r="F1466" i="12"/>
  <c r="F724" i="12"/>
  <c r="G1504" i="12"/>
  <c r="G787" i="12"/>
  <c r="F2130" i="12"/>
  <c r="F3342" i="12"/>
  <c r="G5223" i="12"/>
  <c r="G2165" i="12"/>
  <c r="Q3415" i="12"/>
  <c r="G1858" i="12"/>
  <c r="G5751" i="12"/>
  <c r="G5623" i="12"/>
  <c r="G1756" i="12"/>
  <c r="G2493" i="12"/>
  <c r="G2492" i="12"/>
  <c r="G3314" i="12"/>
  <c r="G2658" i="12"/>
  <c r="G3863" i="12"/>
  <c r="G3799" i="12"/>
  <c r="G3670" i="12"/>
  <c r="G1626" i="12"/>
  <c r="G1833" i="12"/>
  <c r="G1664" i="12"/>
  <c r="G3661" i="12"/>
  <c r="G3347" i="12"/>
  <c r="G3499" i="12"/>
  <c r="G1331" i="12"/>
  <c r="G1940" i="12"/>
  <c r="G1349" i="12"/>
  <c r="G3397" i="12"/>
  <c r="G3532" i="12"/>
  <c r="G2796" i="12"/>
  <c r="G3022" i="12"/>
  <c r="G5577" i="12"/>
  <c r="G5538" i="12"/>
  <c r="G732" i="12"/>
  <c r="G1779" i="12"/>
  <c r="G2688" i="12"/>
  <c r="G3603" i="12"/>
  <c r="G3669" i="12"/>
  <c r="G3806" i="12"/>
  <c r="G3986" i="12"/>
  <c r="G3555" i="12"/>
  <c r="G3580" i="12"/>
  <c r="G2223" i="12"/>
  <c r="G2522" i="12"/>
  <c r="G2232" i="12"/>
  <c r="G3184" i="12"/>
  <c r="G1309" i="12"/>
  <c r="G3437" i="12"/>
  <c r="G2272" i="12"/>
  <c r="G2988" i="12"/>
  <c r="G3063" i="12"/>
  <c r="G3020" i="12"/>
  <c r="G2907" i="12"/>
  <c r="G3542" i="12"/>
  <c r="G1782" i="12"/>
  <c r="G2691" i="12"/>
  <c r="G3633" i="12"/>
  <c r="G3887" i="12"/>
  <c r="G3723" i="12"/>
  <c r="G3966" i="12"/>
  <c r="G2084" i="12"/>
  <c r="G3581" i="12"/>
  <c r="G2199" i="12"/>
  <c r="G2486" i="12"/>
  <c r="G5477" i="12"/>
  <c r="G5599" i="12"/>
  <c r="G1340" i="12"/>
  <c r="G3418" i="12"/>
  <c r="G2528" i="12"/>
  <c r="G5515" i="12"/>
  <c r="G2969" i="12"/>
  <c r="G2938" i="12"/>
  <c r="G1119" i="12"/>
  <c r="G1635" i="12"/>
  <c r="G5603" i="12"/>
  <c r="G3895" i="12"/>
  <c r="G3805" i="12"/>
  <c r="G3726" i="12"/>
  <c r="G3908" i="12"/>
  <c r="G1676" i="12"/>
  <c r="G3582" i="12"/>
  <c r="G2238" i="12"/>
  <c r="G2480" i="12"/>
  <c r="G3517" i="12"/>
  <c r="G5625" i="12"/>
  <c r="G1284" i="12"/>
  <c r="G3382" i="12"/>
  <c r="G2239" i="12"/>
  <c r="G2831" i="12"/>
  <c r="G2787" i="12"/>
  <c r="G2970" i="12"/>
  <c r="G2973" i="12"/>
  <c r="G2849" i="12"/>
  <c r="G2964" i="12"/>
  <c r="G2352" i="12"/>
  <c r="G5552" i="12"/>
  <c r="Q3311" i="12"/>
  <c r="G3189" i="12"/>
  <c r="G2507" i="12"/>
  <c r="G3794" i="12"/>
  <c r="G3697" i="12"/>
  <c r="G3572" i="12"/>
  <c r="G3741" i="12"/>
  <c r="G3924" i="12"/>
  <c r="G2631" i="12"/>
  <c r="G1601" i="12"/>
  <c r="G3496" i="12"/>
  <c r="G2433" i="12"/>
  <c r="G3585" i="12"/>
  <c r="G5654" i="12"/>
  <c r="G1536" i="12"/>
  <c r="G1345" i="12"/>
  <c r="G3968" i="12"/>
  <c r="Q2757" i="12"/>
  <c r="G3196" i="12"/>
  <c r="G2523" i="12"/>
  <c r="G3751" i="12"/>
  <c r="G3785" i="12"/>
  <c r="G3816" i="12"/>
  <c r="G3613" i="12"/>
  <c r="G3931" i="12"/>
  <c r="G3735" i="12"/>
  <c r="G2379" i="12"/>
  <c r="G3514" i="12"/>
  <c r="G2517" i="12"/>
  <c r="G1836" i="12"/>
  <c r="G3354" i="12"/>
  <c r="G5329" i="12"/>
  <c r="G1313" i="12"/>
  <c r="G2256" i="12"/>
  <c r="G1249" i="12"/>
  <c r="G2881" i="12"/>
  <c r="G3075" i="12"/>
  <c r="G3030" i="12"/>
  <c r="G3057" i="12"/>
  <c r="G5753" i="12"/>
  <c r="G1632" i="12"/>
  <c r="G2682" i="12"/>
  <c r="G3784" i="12"/>
  <c r="G3892" i="12"/>
  <c r="G3826" i="12"/>
  <c r="G3958" i="12"/>
  <c r="G3549" i="12"/>
  <c r="G2225" i="12"/>
  <c r="G2198" i="12"/>
  <c r="G2525" i="12"/>
  <c r="G1595" i="12"/>
  <c r="G5624" i="12"/>
  <c r="G1308" i="12"/>
  <c r="G3383" i="12"/>
  <c r="G1771" i="12"/>
  <c r="G2987" i="12"/>
  <c r="G2877" i="12"/>
  <c r="G3035" i="12"/>
  <c r="G5475" i="12"/>
  <c r="G2974" i="12"/>
  <c r="G5703" i="12"/>
  <c r="G2816" i="12"/>
  <c r="G5544" i="12"/>
  <c r="Q3388" i="12"/>
  <c r="G3675" i="12"/>
  <c r="G3693" i="12"/>
  <c r="G1230" i="12"/>
  <c r="G677" i="12"/>
  <c r="G3092" i="12"/>
  <c r="G5569" i="12"/>
  <c r="G5661" i="12"/>
  <c r="G2738" i="12"/>
  <c r="G5465" i="12"/>
  <c r="G2037" i="12"/>
  <c r="G3636" i="12"/>
  <c r="G5361" i="12"/>
  <c r="G5363" i="12"/>
  <c r="G1998" i="12"/>
  <c r="G3385" i="12"/>
  <c r="G5666" i="12"/>
  <c r="G3232" i="12"/>
  <c r="G803" i="12"/>
  <c r="G1901" i="12"/>
  <c r="G2953" i="12"/>
  <c r="G1641" i="12"/>
  <c r="G1346" i="12"/>
  <c r="G2965" i="12"/>
  <c r="G5224" i="12"/>
  <c r="G3001" i="12"/>
  <c r="G5459" i="12"/>
  <c r="G5489" i="12"/>
  <c r="G2780" i="12"/>
  <c r="G5445" i="12"/>
  <c r="G1947" i="12"/>
  <c r="G3719" i="12"/>
  <c r="G3216" i="12"/>
  <c r="G5348" i="12"/>
  <c r="G2042" i="12"/>
  <c r="G3376" i="12"/>
  <c r="G1477" i="12"/>
  <c r="G5592" i="12"/>
  <c r="G756" i="12"/>
  <c r="G1915" i="12"/>
  <c r="G412" i="12"/>
  <c r="G3664" i="12"/>
  <c r="G1356" i="12"/>
  <c r="G2810" i="12"/>
  <c r="G5533" i="12"/>
  <c r="G2960" i="12"/>
  <c r="G3249" i="12"/>
  <c r="G5491" i="12"/>
  <c r="G3562" i="12"/>
  <c r="G2742" i="12"/>
  <c r="G1530" i="12"/>
  <c r="G3386" i="12"/>
  <c r="G3215" i="12"/>
  <c r="G5352" i="12"/>
  <c r="G1985" i="12"/>
  <c r="G3431" i="12"/>
  <c r="G5641" i="12"/>
  <c r="G968" i="12"/>
  <c r="G841" i="12"/>
  <c r="G1899" i="12"/>
  <c r="G2575" i="12"/>
  <c r="G3899" i="12"/>
  <c r="G3838" i="12"/>
  <c r="G3954" i="12"/>
  <c r="G2794" i="12"/>
  <c r="G2850" i="12"/>
  <c r="G721" i="12"/>
  <c r="G5546" i="12"/>
  <c r="G2752" i="12"/>
  <c r="G3779" i="12"/>
  <c r="G5870" i="12"/>
  <c r="G5416" i="12"/>
  <c r="G3270" i="12"/>
  <c r="G5332" i="12"/>
  <c r="G5383" i="12"/>
  <c r="G1491" i="12"/>
  <c r="G5462" i="12"/>
  <c r="G1562" i="12"/>
  <c r="G983" i="12"/>
  <c r="G762" i="12"/>
  <c r="G1145" i="12"/>
  <c r="G1817" i="12"/>
  <c r="G5629" i="12"/>
  <c r="F926" i="12"/>
  <c r="F5597" i="12"/>
  <c r="F3444" i="12"/>
  <c r="F3557" i="12"/>
  <c r="G3656" i="12"/>
  <c r="G3318" i="12"/>
  <c r="G5516" i="12"/>
  <c r="G5522" i="12"/>
  <c r="G2857" i="12"/>
  <c r="G2819" i="12"/>
  <c r="G5869" i="12"/>
  <c r="G2344" i="12"/>
  <c r="G5891" i="12"/>
  <c r="G1542" i="12"/>
  <c r="G3368" i="12"/>
  <c r="G1488" i="12"/>
  <c r="G3440" i="12"/>
  <c r="G1534" i="12"/>
  <c r="G3409" i="12"/>
  <c r="G3156" i="12"/>
  <c r="G1006" i="12"/>
  <c r="G850" i="12"/>
  <c r="G1609" i="12"/>
  <c r="G2364" i="12"/>
  <c r="G3982" i="12"/>
  <c r="G3223" i="12"/>
  <c r="G2908" i="12"/>
  <c r="G4339" i="12"/>
  <c r="G2941" i="12"/>
  <c r="G1980" i="12"/>
  <c r="G2755" i="12"/>
  <c r="G2737" i="12"/>
  <c r="G5460" i="12"/>
  <c r="G1984" i="12"/>
  <c r="G3396" i="12"/>
  <c r="G2005" i="12"/>
  <c r="G5425" i="12"/>
  <c r="G2013" i="12"/>
  <c r="G3477" i="12"/>
  <c r="G2860" i="12"/>
  <c r="G1877" i="12"/>
  <c r="G869" i="12"/>
  <c r="G1846" i="12"/>
  <c r="G2558" i="12"/>
  <c r="G3774" i="12"/>
  <c r="G1339" i="12"/>
  <c r="G5381" i="12"/>
  <c r="G1398" i="12"/>
  <c r="G3089" i="12"/>
  <c r="G3061" i="12"/>
  <c r="G5500" i="12"/>
  <c r="G3754" i="12"/>
  <c r="G5355" i="12"/>
  <c r="G1501" i="12"/>
  <c r="G3395" i="12"/>
  <c r="G1932" i="12"/>
  <c r="G5346" i="12"/>
  <c r="G2048" i="12"/>
  <c r="G3463" i="12"/>
  <c r="G3309" i="12"/>
  <c r="G975" i="12"/>
  <c r="G864" i="12"/>
  <c r="G1820" i="12"/>
  <c r="G2569" i="12"/>
  <c r="G3942" i="12"/>
  <c r="F1410" i="12"/>
  <c r="F3995" i="12"/>
  <c r="F3717" i="12"/>
  <c r="F5469" i="12"/>
  <c r="F2252" i="12"/>
  <c r="F966" i="12"/>
  <c r="G3928" i="12"/>
  <c r="G3591" i="12"/>
  <c r="G5508" i="12"/>
  <c r="G1581" i="12"/>
  <c r="G3593" i="12"/>
  <c r="F3846" i="12"/>
  <c r="F5617" i="12"/>
  <c r="F5690" i="12"/>
  <c r="G2835" i="12"/>
  <c r="G3392" i="12"/>
  <c r="G1814" i="12"/>
  <c r="F5727" i="12"/>
  <c r="F2276" i="12"/>
  <c r="F3293" i="12"/>
  <c r="G3220" i="12"/>
  <c r="G2537" i="12"/>
  <c r="Q761" i="12"/>
  <c r="G1118" i="12"/>
  <c r="G1377" i="12"/>
  <c r="G2068" i="12"/>
  <c r="G2389" i="12"/>
  <c r="G2554" i="12"/>
  <c r="Q3954" i="12"/>
  <c r="G2065" i="12"/>
  <c r="G2651" i="12"/>
  <c r="G3880" i="12"/>
  <c r="G3760" i="12"/>
  <c r="G3680" i="12"/>
  <c r="G2120" i="12"/>
  <c r="G1643" i="12"/>
  <c r="G2090" i="12"/>
  <c r="G3934" i="12"/>
  <c r="G3963" i="12"/>
  <c r="G3494" i="12"/>
  <c r="G1362" i="12"/>
  <c r="G2157" i="12"/>
  <c r="G1321" i="12"/>
  <c r="G978" i="12"/>
  <c r="G2959" i="12"/>
  <c r="G3171" i="12"/>
  <c r="G1560" i="12"/>
  <c r="G2848" i="12"/>
  <c r="Q5381" i="12"/>
  <c r="G692" i="12"/>
  <c r="G2478" i="12"/>
  <c r="G3853" i="12"/>
  <c r="G3881" i="12"/>
  <c r="G3630" i="12"/>
  <c r="G3626" i="12"/>
  <c r="G3967" i="12"/>
  <c r="G2377" i="12"/>
  <c r="G2226" i="12"/>
  <c r="G5447" i="12"/>
  <c r="G2512" i="12"/>
  <c r="G2772" i="12"/>
  <c r="G3139" i="12"/>
  <c r="G1861" i="12"/>
  <c r="G1286" i="12"/>
  <c r="G2273" i="12"/>
  <c r="G1248" i="12"/>
  <c r="G2789" i="12"/>
  <c r="G2899" i="12"/>
  <c r="Q2942" i="12"/>
  <c r="G922" i="12"/>
  <c r="G2254" i="12"/>
  <c r="G3618" i="12"/>
  <c r="G3644" i="12"/>
  <c r="G3631" i="12"/>
  <c r="G3722" i="12"/>
  <c r="G3989" i="12"/>
  <c r="G2596" i="12"/>
  <c r="G2264" i="12"/>
  <c r="G5452" i="12"/>
  <c r="G2513" i="12"/>
  <c r="G2709" i="12"/>
  <c r="G3140" i="12"/>
  <c r="G5722" i="12"/>
  <c r="G1312" i="12"/>
  <c r="G2360" i="12"/>
  <c r="G2872" i="12"/>
  <c r="G2790" i="12"/>
  <c r="Q5897" i="12"/>
  <c r="G1693" i="12"/>
  <c r="G2511" i="12"/>
  <c r="G3854" i="12"/>
  <c r="G3882" i="12"/>
  <c r="G3820" i="12"/>
  <c r="G3667" i="12"/>
  <c r="G3990" i="12"/>
  <c r="G2597" i="12"/>
  <c r="G2269" i="12"/>
  <c r="G3507" i="12"/>
  <c r="G2328" i="12"/>
  <c r="G1583" i="12"/>
  <c r="G3141" i="12"/>
  <c r="G3937" i="12"/>
  <c r="G1343" i="12"/>
  <c r="G2274" i="12"/>
  <c r="G2880" i="12"/>
  <c r="G3026" i="12"/>
  <c r="G3028" i="12"/>
  <c r="G3295" i="12"/>
  <c r="G1399" i="12"/>
  <c r="G2990" i="12"/>
  <c r="G1967" i="12"/>
  <c r="G1589" i="12"/>
  <c r="G2300" i="12"/>
  <c r="G3857" i="12"/>
  <c r="G3673" i="12"/>
  <c r="G3775" i="12"/>
  <c r="G3783" i="12"/>
  <c r="G2129" i="12"/>
  <c r="G2579" i="12"/>
  <c r="G1683" i="12"/>
  <c r="G3796" i="12"/>
  <c r="G2645" i="12"/>
  <c r="G1837" i="12"/>
  <c r="G1274" i="12"/>
  <c r="G1621" i="12"/>
  <c r="G1317" i="12"/>
  <c r="G2006" i="12"/>
  <c r="Q1012" i="12"/>
  <c r="G1434" i="12"/>
  <c r="G2324" i="12"/>
  <c r="G3856" i="12"/>
  <c r="G3698" i="12"/>
  <c r="G3639" i="12"/>
  <c r="G3634" i="12"/>
  <c r="G3993" i="12"/>
  <c r="G2578" i="12"/>
  <c r="G1594" i="12"/>
  <c r="G3551" i="12"/>
  <c r="G2481" i="12"/>
  <c r="G1688" i="12"/>
  <c r="G3359" i="12"/>
  <c r="G1500" i="12"/>
  <c r="G1289" i="12"/>
  <c r="G3903" i="12"/>
  <c r="G2820" i="12"/>
  <c r="G3042" i="12"/>
  <c r="G2901" i="12"/>
  <c r="G5520" i="12"/>
  <c r="G3058" i="12"/>
  <c r="G1146" i="12"/>
  <c r="G2406" i="12"/>
  <c r="G3786" i="12"/>
  <c r="G3879" i="12"/>
  <c r="G3889" i="12"/>
  <c r="G3763" i="12"/>
  <c r="G3955" i="12"/>
  <c r="G1830" i="12"/>
  <c r="G2263" i="12"/>
  <c r="G5479" i="12"/>
  <c r="G2307" i="12"/>
  <c r="G3689" i="12"/>
  <c r="G5600" i="12"/>
  <c r="G1285" i="12"/>
  <c r="G3590" i="12"/>
  <c r="G2358" i="12"/>
  <c r="G2864" i="12"/>
  <c r="G5571" i="12"/>
  <c r="G3032" i="12"/>
  <c r="G3038" i="12"/>
  <c r="G5584" i="12"/>
  <c r="G665" i="12"/>
  <c r="G2852" i="12"/>
  <c r="G5591" i="12"/>
  <c r="G5716" i="12"/>
  <c r="G3202" i="12"/>
  <c r="G3094" i="12"/>
  <c r="G5528" i="12"/>
  <c r="G5735" i="12"/>
  <c r="G2853" i="12"/>
  <c r="G2719" i="12"/>
  <c r="G5679" i="12"/>
  <c r="G2739" i="12"/>
  <c r="G5353" i="12"/>
  <c r="G2035" i="12"/>
  <c r="G3211" i="12"/>
  <c r="G3306" i="12"/>
  <c r="G5374" i="12"/>
  <c r="G2051" i="12"/>
  <c r="G3420" i="12"/>
  <c r="G1019" i="12"/>
  <c r="G3291" i="12"/>
  <c r="G790" i="12"/>
  <c r="G1898" i="12"/>
  <c r="G2984" i="12"/>
  <c r="Q1495" i="12"/>
  <c r="G3917" i="12"/>
  <c r="G5407" i="12"/>
  <c r="G2822" i="12"/>
  <c r="G915" i="12"/>
  <c r="G2943" i="12"/>
  <c r="G5556" i="12"/>
  <c r="G5663" i="12"/>
  <c r="G5873" i="12"/>
  <c r="G3450" i="12"/>
  <c r="G2054" i="12"/>
  <c r="G3950" i="12"/>
  <c r="G5403" i="12"/>
  <c r="G5412" i="12"/>
  <c r="G2018" i="12"/>
  <c r="G3456" i="12"/>
  <c r="G5667" i="12"/>
  <c r="G812" i="12"/>
  <c r="G1919" i="12"/>
  <c r="G2999" i="12"/>
  <c r="G1157" i="12"/>
  <c r="G3620" i="12"/>
  <c r="G1973" i="12"/>
  <c r="G2906" i="12"/>
  <c r="G1430" i="12"/>
  <c r="G2869" i="12"/>
  <c r="G1550" i="12"/>
  <c r="G5739" i="12"/>
  <c r="G2735" i="12"/>
  <c r="G1555" i="12"/>
  <c r="G1513" i="12"/>
  <c r="G3413" i="12"/>
  <c r="G1556" i="12"/>
  <c r="G5409" i="12"/>
  <c r="G1987" i="12"/>
  <c r="G3459" i="12"/>
  <c r="G5451" i="12"/>
  <c r="G989" i="12"/>
  <c r="G822" i="12"/>
  <c r="G1870" i="12"/>
  <c r="G2641" i="12"/>
  <c r="G664" i="12"/>
  <c r="G3811" i="12"/>
  <c r="G2613" i="12"/>
  <c r="G2897" i="12"/>
  <c r="G2840" i="12"/>
  <c r="G3087" i="12"/>
  <c r="G1527" i="12"/>
  <c r="G5868" i="12"/>
  <c r="G2343" i="12"/>
  <c r="G2758" i="12"/>
  <c r="G1487" i="12"/>
  <c r="G3301" i="12"/>
  <c r="G3402" i="12"/>
  <c r="G1564" i="12"/>
  <c r="G3462" i="12"/>
  <c r="G3158" i="12"/>
  <c r="G1003" i="12"/>
  <c r="G886" i="12"/>
  <c r="G1578" i="12"/>
  <c r="G2081" i="12"/>
  <c r="G3482" i="12"/>
  <c r="F3744" i="12"/>
  <c r="F3185" i="12"/>
  <c r="F1582" i="12"/>
  <c r="F783" i="12"/>
  <c r="F1086" i="12"/>
  <c r="G3619" i="12"/>
  <c r="G1334" i="12"/>
  <c r="G2904" i="12"/>
  <c r="G662" i="12"/>
  <c r="G2977" i="12"/>
  <c r="G1200" i="12"/>
  <c r="G5485" i="12"/>
  <c r="G3522" i="12"/>
  <c r="G5887" i="12"/>
  <c r="G1571" i="12"/>
  <c r="G3472" i="12"/>
  <c r="G5400" i="12"/>
  <c r="G5354" i="12"/>
  <c r="G2027" i="12"/>
  <c r="G3379" i="12"/>
  <c r="G5604" i="12"/>
  <c r="G981" i="12"/>
  <c r="G789" i="12"/>
  <c r="G1914" i="12"/>
  <c r="G2567" i="12"/>
  <c r="G1599" i="12"/>
  <c r="G3361" i="12"/>
  <c r="G2838" i="12"/>
  <c r="G2975" i="12"/>
  <c r="G3003" i="12"/>
  <c r="G5568" i="12"/>
  <c r="G5686" i="12"/>
  <c r="G2696" i="12"/>
  <c r="G2007" i="12"/>
  <c r="G1935" i="12"/>
  <c r="G3767" i="12"/>
  <c r="G5402" i="12"/>
  <c r="G5436" i="12"/>
  <c r="G2000" i="12"/>
  <c r="G3480" i="12"/>
  <c r="G1094" i="12"/>
  <c r="G3273" i="12"/>
  <c r="G754" i="12"/>
  <c r="G1917" i="12"/>
  <c r="G3009" i="12"/>
  <c r="G1081" i="12"/>
  <c r="G3985" i="12"/>
  <c r="G3484" i="12"/>
  <c r="G2811" i="12"/>
  <c r="G4587" i="12"/>
  <c r="G2942" i="12"/>
  <c r="G5480" i="12"/>
  <c r="G2706" i="12"/>
  <c r="G5863" i="12"/>
  <c r="G5448" i="12"/>
  <c r="G1945" i="12"/>
  <c r="G3769" i="12"/>
  <c r="G1999" i="12"/>
  <c r="G5427" i="12"/>
  <c r="G1936" i="12"/>
  <c r="G3441" i="12"/>
  <c r="G2858" i="12"/>
  <c r="G1875" i="12"/>
  <c r="G1896" i="12"/>
  <c r="G2559" i="12"/>
  <c r="F5714" i="12"/>
  <c r="F1299" i="12"/>
  <c r="G2271" i="12"/>
  <c r="G2281" i="12"/>
  <c r="Q5749" i="12"/>
  <c r="G1469" i="12"/>
  <c r="G5705" i="12"/>
  <c r="G1653" i="12"/>
  <c r="G2326" i="12"/>
  <c r="G2408" i="12"/>
  <c r="Q2080" i="12"/>
  <c r="G1748" i="12"/>
  <c r="G3852" i="12"/>
  <c r="G3868" i="12"/>
  <c r="G3792" i="12"/>
  <c r="G3616" i="12"/>
  <c r="G2556" i="12"/>
  <c r="G3573" i="12"/>
  <c r="G2347" i="12"/>
  <c r="G1610" i="12"/>
  <c r="G2607" i="12"/>
  <c r="G3776" i="12"/>
  <c r="G1278" i="12"/>
  <c r="G5536" i="12"/>
  <c r="G1273" i="12"/>
  <c r="G2930" i="12"/>
  <c r="G5330" i="12"/>
  <c r="G3074" i="12"/>
  <c r="G2905" i="12"/>
  <c r="G5580" i="12"/>
  <c r="Q3367" i="12"/>
  <c r="G1381" i="12"/>
  <c r="G2446" i="12"/>
  <c r="G3637" i="12"/>
  <c r="G3671" i="12"/>
  <c r="G3678" i="12"/>
  <c r="G3893" i="12"/>
  <c r="G3923" i="12"/>
  <c r="G1831" i="12"/>
  <c r="G3703" i="12"/>
  <c r="G3561" i="12"/>
  <c r="G2171" i="12"/>
  <c r="G5478" i="12"/>
  <c r="G3357" i="12"/>
  <c r="G5373" i="12"/>
  <c r="G1344" i="12"/>
  <c r="G3708" i="12"/>
  <c r="G5677" i="12"/>
  <c r="G2883" i="12"/>
  <c r="G2827" i="12"/>
  <c r="Q1503" i="12"/>
  <c r="G3240" i="12"/>
  <c r="G2462" i="12"/>
  <c r="G3645" i="12"/>
  <c r="G3753" i="12"/>
  <c r="G3869" i="12"/>
  <c r="G3991" i="12"/>
  <c r="G2630" i="12"/>
  <c r="G3707" i="12"/>
  <c r="G3515" i="12"/>
  <c r="G2508" i="12"/>
  <c r="G3493" i="12"/>
  <c r="G5653" i="12"/>
  <c r="G1524" i="12"/>
  <c r="G1288" i="12"/>
  <c r="G3694" i="12"/>
  <c r="G3071" i="12"/>
  <c r="G3041" i="12"/>
  <c r="G3036" i="12"/>
  <c r="Q3389" i="12"/>
  <c r="G1376" i="12"/>
  <c r="G2329" i="12"/>
  <c r="G3733" i="12"/>
  <c r="G3737" i="12"/>
  <c r="G3831" i="12"/>
  <c r="G3632" i="12"/>
  <c r="G3957" i="12"/>
  <c r="G2598" i="12"/>
  <c r="G3727" i="12"/>
  <c r="G3509" i="12"/>
  <c r="G2526" i="12"/>
  <c r="G3584" i="12"/>
  <c r="G3358" i="12"/>
  <c r="G1481" i="12"/>
  <c r="G1314" i="12"/>
  <c r="G3894" i="12"/>
  <c r="G2980" i="12"/>
  <c r="G5572" i="12"/>
  <c r="G2802" i="12"/>
  <c r="G2911" i="12"/>
  <c r="G2824" i="12"/>
  <c r="G709" i="12"/>
  <c r="G3011" i="12"/>
  <c r="G3207" i="12"/>
  <c r="G2585" i="12"/>
  <c r="G3014" i="12"/>
  <c r="G2354" i="12"/>
  <c r="G3761" i="12"/>
  <c r="G3872" i="12"/>
  <c r="G3596" i="12"/>
  <c r="G3640" i="12"/>
  <c r="G3608" i="12"/>
  <c r="G2603" i="12"/>
  <c r="G2085" i="12"/>
  <c r="G3759" i="12"/>
  <c r="G3971" i="12"/>
  <c r="G1838" i="12"/>
  <c r="G1357" i="12"/>
  <c r="G1976" i="12"/>
  <c r="G1294" i="12"/>
  <c r="G3421" i="12"/>
  <c r="Q3977" i="12"/>
  <c r="G3165" i="12"/>
  <c r="G2454" i="12"/>
  <c r="G3823" i="12"/>
  <c r="G3815" i="12"/>
  <c r="G3650" i="12"/>
  <c r="G3674" i="12"/>
  <c r="G2148" i="12"/>
  <c r="G2601" i="12"/>
  <c r="G1725" i="12"/>
  <c r="G3716" i="12"/>
  <c r="G2650" i="12"/>
  <c r="G2610" i="12"/>
  <c r="G1300" i="12"/>
  <c r="G1964" i="12"/>
  <c r="G1348" i="12"/>
  <c r="G1954" i="12"/>
  <c r="G5548" i="12"/>
  <c r="G2887" i="12"/>
  <c r="G1246" i="12"/>
  <c r="G3047" i="12"/>
  <c r="Q1510" i="12"/>
  <c r="G3405" i="12"/>
  <c r="G2413" i="12"/>
  <c r="G3809" i="12"/>
  <c r="G3878" i="12"/>
  <c r="G3766" i="12"/>
  <c r="G3905" i="12"/>
  <c r="G3736" i="12"/>
  <c r="G2265" i="12"/>
  <c r="G3508" i="12"/>
  <c r="G2494" i="12"/>
  <c r="G2059" i="12"/>
  <c r="G3355" i="12"/>
  <c r="G5347" i="12"/>
  <c r="G1368" i="12"/>
  <c r="G2361" i="12"/>
  <c r="G3095" i="12"/>
  <c r="G3076" i="12"/>
  <c r="G5551" i="12"/>
  <c r="G5585" i="12"/>
  <c r="G2806" i="12"/>
  <c r="G2842" i="12"/>
  <c r="G3206" i="12"/>
  <c r="G2280" i="12"/>
  <c r="G3495" i="12"/>
  <c r="G2873" i="12"/>
  <c r="G5583" i="12"/>
  <c r="G738" i="12"/>
  <c r="G2950" i="12"/>
  <c r="G5490" i="12"/>
  <c r="G5881" i="12"/>
  <c r="G2778" i="12"/>
  <c r="G5386" i="12"/>
  <c r="G2333" i="12"/>
  <c r="G3298" i="12"/>
  <c r="G5405" i="12"/>
  <c r="G1511" i="12"/>
  <c r="G1971" i="12"/>
  <c r="G1032" i="12"/>
  <c r="G3289" i="12"/>
  <c r="G799" i="12"/>
  <c r="G1843" i="12"/>
  <c r="G5509" i="12"/>
  <c r="G1435" i="12"/>
  <c r="G1591" i="12"/>
  <c r="G3067" i="12"/>
  <c r="G3408" i="12"/>
  <c r="G746" i="12"/>
  <c r="G2856" i="12"/>
  <c r="G2749" i="12"/>
  <c r="G5671" i="12"/>
  <c r="G3280" i="12"/>
  <c r="G5376" i="12"/>
  <c r="G2029" i="12"/>
  <c r="G5395" i="12"/>
  <c r="G3217" i="12"/>
  <c r="G5344" i="12"/>
  <c r="G2002" i="12"/>
  <c r="G3461" i="12"/>
  <c r="G1034" i="12"/>
  <c r="G3288" i="12"/>
  <c r="G865" i="12"/>
  <c r="G1908" i="12"/>
  <c r="G2961" i="12"/>
  <c r="G2119" i="12"/>
  <c r="G1318" i="12"/>
  <c r="G5518" i="12"/>
  <c r="G5726" i="12"/>
  <c r="G2956" i="12"/>
  <c r="G5442" i="12"/>
  <c r="G3147" i="12"/>
  <c r="G2763" i="12"/>
  <c r="G5484" i="12"/>
  <c r="G1949" i="12"/>
  <c r="G3635" i="12"/>
  <c r="G3448" i="12"/>
  <c r="G5342" i="12"/>
  <c r="G2009" i="12"/>
  <c r="G3479" i="12"/>
  <c r="G921" i="12"/>
  <c r="G3275" i="12"/>
  <c r="G758" i="12"/>
  <c r="G1912" i="12"/>
  <c r="G3093" i="12"/>
  <c r="G1164" i="12"/>
  <c r="G3848" i="12"/>
  <c r="G1302" i="12"/>
  <c r="G5575" i="12"/>
  <c r="G5534" i="12"/>
  <c r="G3010" i="12"/>
  <c r="G3256" i="12"/>
  <c r="G5499" i="12"/>
  <c r="G3521" i="12"/>
  <c r="G5886" i="12"/>
  <c r="G1559" i="12"/>
  <c r="G3474" i="12"/>
  <c r="G5341" i="12"/>
  <c r="G5389" i="12"/>
  <c r="G1946" i="12"/>
  <c r="G3483" i="12"/>
  <c r="G5606" i="12"/>
  <c r="G963" i="12"/>
  <c r="G908" i="12"/>
  <c r="G1871" i="12"/>
  <c r="G2566" i="12"/>
  <c r="G3900" i="12"/>
  <c r="F3909" i="12"/>
  <c r="F3106" i="12"/>
  <c r="F1118" i="12"/>
  <c r="F1452" i="12"/>
  <c r="F976" i="12"/>
  <c r="G3925" i="12"/>
  <c r="G2986" i="12"/>
  <c r="G5441" i="12"/>
  <c r="G4164" i="12"/>
  <c r="G2925" i="12"/>
  <c r="G1969" i="12"/>
  <c r="G5743" i="12"/>
  <c r="G2694" i="12"/>
  <c r="G2570" i="12"/>
  <c r="G2031" i="12"/>
  <c r="G3464" i="12"/>
  <c r="G1741" i="12"/>
  <c r="G5387" i="12"/>
  <c r="G2050" i="12"/>
  <c r="G3476" i="12"/>
  <c r="G3181" i="12"/>
  <c r="G909" i="12"/>
  <c r="G1867" i="12"/>
  <c r="G1458" i="12"/>
  <c r="G3577" i="12"/>
  <c r="G2932" i="12"/>
  <c r="G2846" i="12"/>
  <c r="G2692" i="12"/>
  <c r="G2991" i="12"/>
  <c r="G5514" i="12"/>
  <c r="G5737" i="12"/>
  <c r="G2697" i="12"/>
  <c r="G5335" i="12"/>
  <c r="G2020" i="12"/>
  <c r="G2619" i="12"/>
  <c r="G1958" i="12"/>
  <c r="G5380" i="12"/>
  <c r="G1991" i="12"/>
  <c r="G3478" i="12"/>
  <c r="G1029" i="12"/>
  <c r="G2310" i="12"/>
  <c r="G881" i="12"/>
  <c r="G1862" i="12"/>
  <c r="G3000" i="12"/>
  <c r="G1604" i="12"/>
  <c r="G1799" i="12"/>
  <c r="G2913" i="12"/>
  <c r="G3060" i="12"/>
  <c r="G3088" i="12"/>
  <c r="G5567" i="12"/>
  <c r="G5687" i="12"/>
  <c r="G2764" i="12"/>
  <c r="G5461" i="12"/>
  <c r="G1943" i="12"/>
  <c r="G3747" i="12"/>
  <c r="G3305" i="12"/>
  <c r="G5431" i="12"/>
  <c r="G2043" i="12"/>
  <c r="G3445" i="12"/>
  <c r="G5668" i="12"/>
  <c r="G3277" i="12"/>
  <c r="G897" i="12"/>
  <c r="G1884" i="12"/>
  <c r="G1085" i="12"/>
  <c r="F1704" i="12"/>
  <c r="F1707" i="12"/>
  <c r="F3226" i="12"/>
  <c r="F1986" i="12"/>
  <c r="F740" i="12"/>
  <c r="G5590" i="12"/>
  <c r="G2268" i="12"/>
  <c r="G5531" i="12"/>
  <c r="G2071" i="12"/>
  <c r="G3162" i="12"/>
  <c r="F3940" i="12"/>
  <c r="F5689" i="12"/>
  <c r="F5729" i="12"/>
  <c r="G2940" i="12"/>
  <c r="G5414" i="12"/>
  <c r="G3007" i="12"/>
  <c r="F2662" i="12"/>
  <c r="F5697" i="12"/>
  <c r="F1467" i="12"/>
  <c r="F741" i="12"/>
  <c r="G254" i="12"/>
  <c r="G979" i="12"/>
  <c r="F1268" i="12"/>
  <c r="G2461" i="12"/>
  <c r="Q1164" i="12"/>
  <c r="G1452" i="12"/>
  <c r="G1498" i="12"/>
  <c r="G1745" i="12"/>
  <c r="G2257" i="12"/>
  <c r="G2267" i="12"/>
  <c r="G700" i="12"/>
  <c r="G2203" i="12"/>
  <c r="G3712" i="12"/>
  <c r="G3800" i="12"/>
  <c r="G3612" i="12"/>
  <c r="G3975" i="12"/>
  <c r="G3506" i="12"/>
  <c r="G3578" i="12"/>
  <c r="G2197" i="12"/>
  <c r="G2391" i="12"/>
  <c r="G3921" i="12"/>
  <c r="G5650" i="12"/>
  <c r="G1306" i="12"/>
  <c r="G3224" i="12"/>
  <c r="G3192" i="12"/>
  <c r="G1219" i="12"/>
  <c r="G2785" i="12"/>
  <c r="G3045" i="12"/>
  <c r="G3023" i="12"/>
  <c r="G2916" i="12"/>
  <c r="Q3099" i="12"/>
  <c r="G2716" i="12"/>
  <c r="G2126" i="12"/>
  <c r="G3844" i="12"/>
  <c r="G3876" i="12"/>
  <c r="G3790" i="12"/>
  <c r="G3859" i="12"/>
  <c r="G1642" i="12"/>
  <c r="G2632" i="12"/>
  <c r="G1682" i="12"/>
  <c r="G3523" i="12"/>
  <c r="G2482" i="12"/>
  <c r="G3586" i="12"/>
  <c r="G5656" i="12"/>
  <c r="G1499" i="12"/>
  <c r="G1316" i="12"/>
  <c r="G1557" i="12"/>
  <c r="G5589" i="12"/>
  <c r="G5574" i="12"/>
  <c r="G2902" i="12"/>
  <c r="Q3002" i="12"/>
  <c r="G3398" i="12"/>
  <c r="G2340" i="12"/>
  <c r="G3638" i="12"/>
  <c r="G3873" i="12"/>
  <c r="G3772" i="12"/>
  <c r="G3739" i="12"/>
  <c r="G1828" i="12"/>
  <c r="G2600" i="12"/>
  <c r="G1724" i="12"/>
  <c r="G3550" i="12"/>
  <c r="G2604" i="12"/>
  <c r="G3587" i="12"/>
  <c r="G1355" i="12"/>
  <c r="G1645" i="12"/>
  <c r="G1347" i="12"/>
  <c r="G1514" i="12"/>
  <c r="G5558" i="12"/>
  <c r="G2793" i="12"/>
  <c r="G2903" i="12"/>
  <c r="Q3151" i="12"/>
  <c r="G1418" i="12"/>
  <c r="G2543" i="12"/>
  <c r="G3653" i="12"/>
  <c r="G3672" i="12"/>
  <c r="G3657" i="12"/>
  <c r="G3647" i="12"/>
  <c r="G2147" i="12"/>
  <c r="G2633" i="12"/>
  <c r="G1762" i="12"/>
  <c r="G3757" i="12"/>
  <c r="G2605" i="12"/>
  <c r="G1586" i="12"/>
  <c r="G1330" i="12"/>
  <c r="G1646" i="12"/>
  <c r="G1291" i="12"/>
  <c r="G1927" i="12"/>
  <c r="G5547" i="12"/>
  <c r="G2886" i="12"/>
  <c r="G3046" i="12"/>
  <c r="G3080" i="12"/>
  <c r="G2966" i="12"/>
  <c r="G744" i="12"/>
  <c r="G3006" i="12"/>
  <c r="G5369" i="12"/>
  <c r="G3195" i="12"/>
  <c r="G3128" i="12"/>
  <c r="G2563" i="12"/>
  <c r="G3692" i="12"/>
  <c r="G3885" i="12"/>
  <c r="G3602" i="12"/>
  <c r="G3970" i="12"/>
  <c r="G3915" i="12"/>
  <c r="G2151" i="12"/>
  <c r="G2092" i="12"/>
  <c r="G3930" i="12"/>
  <c r="G1835" i="12"/>
  <c r="G1738" i="12"/>
  <c r="G1361" i="12"/>
  <c r="G3019" i="12"/>
  <c r="G1353" i="12"/>
  <c r="G5685" i="12"/>
  <c r="G3846" i="12"/>
  <c r="G3404" i="12"/>
  <c r="G2400" i="12"/>
  <c r="G3648" i="12"/>
  <c r="G3793" i="12"/>
  <c r="G3597" i="12"/>
  <c r="G3604" i="12"/>
  <c r="G3914" i="12"/>
  <c r="G2654" i="12"/>
  <c r="G2069" i="12"/>
  <c r="G3797" i="12"/>
  <c r="G3972" i="12"/>
  <c r="G2060" i="12"/>
  <c r="G1332" i="12"/>
  <c r="G1939" i="12"/>
  <c r="G1320" i="12"/>
  <c r="G2866" i="12"/>
  <c r="G5550" i="12"/>
  <c r="G3034" i="12"/>
  <c r="G2914" i="12"/>
  <c r="Q880" i="12"/>
  <c r="G679" i="12"/>
  <c r="G2168" i="12"/>
  <c r="G3842" i="12"/>
  <c r="G3874" i="12"/>
  <c r="G3830" i="12"/>
  <c r="G3896" i="12"/>
  <c r="G3994" i="12"/>
  <c r="G2599" i="12"/>
  <c r="G1607" i="12"/>
  <c r="G3516" i="12"/>
  <c r="G2308" i="12"/>
  <c r="G1619" i="12"/>
  <c r="G5655" i="12"/>
  <c r="G1580" i="12"/>
  <c r="G1315" i="12"/>
  <c r="G5336" i="12"/>
  <c r="G2967" i="12"/>
  <c r="G5573" i="12"/>
  <c r="G3021" i="12"/>
  <c r="G2912" i="12"/>
  <c r="G3077" i="12"/>
  <c r="G1100" i="12"/>
  <c r="G3091" i="12"/>
  <c r="G1270" i="12"/>
  <c r="G2520" i="12"/>
  <c r="G2792" i="12"/>
  <c r="G3236" i="12"/>
  <c r="G3533" i="12"/>
  <c r="G5543" i="12"/>
  <c r="G2693" i="12"/>
  <c r="G3836" i="12"/>
  <c r="G2726" i="12"/>
  <c r="G5370" i="12"/>
  <c r="G3173" i="12"/>
  <c r="G3322" i="12"/>
  <c r="G3366" i="12"/>
  <c r="G1558" i="12"/>
  <c r="G2036" i="12"/>
  <c r="G956" i="12"/>
  <c r="G875" i="12"/>
  <c r="G938" i="12"/>
  <c r="G1902" i="12"/>
  <c r="G3264" i="12"/>
  <c r="G2306" i="12"/>
  <c r="G3510" i="12"/>
  <c r="G3529" i="12"/>
  <c r="G3017" i="12"/>
  <c r="G747" i="12"/>
  <c r="G3081" i="12"/>
  <c r="G5495" i="12"/>
  <c r="G5882" i="12"/>
  <c r="G5874" i="12"/>
  <c r="G5424" i="12"/>
  <c r="G2334" i="12"/>
  <c r="G3212" i="12"/>
  <c r="G3308" i="12"/>
  <c r="G1502" i="12"/>
  <c r="G2045" i="12"/>
  <c r="G1532" i="12"/>
  <c r="G1025" i="12"/>
  <c r="G3292" i="12"/>
  <c r="G893" i="12"/>
  <c r="G1860" i="12"/>
  <c r="G5524" i="12"/>
  <c r="G1851" i="12"/>
  <c r="G3449" i="12"/>
  <c r="G3048" i="12"/>
  <c r="G916" i="12"/>
  <c r="G2926" i="12"/>
  <c r="G3422" i="12"/>
  <c r="G5660" i="12"/>
  <c r="G5860" i="12"/>
  <c r="G5418" i="12"/>
  <c r="G1952" i="12"/>
  <c r="G5394" i="12"/>
  <c r="G1517" i="12"/>
  <c r="G5413" i="12"/>
  <c r="G2055" i="12"/>
  <c r="G3417" i="12"/>
  <c r="G5664" i="12"/>
  <c r="G1878" i="12"/>
  <c r="G889" i="12"/>
  <c r="G1863" i="12"/>
  <c r="G2993" i="12"/>
  <c r="G3974" i="12"/>
  <c r="G2156" i="12"/>
  <c r="G2983" i="12"/>
  <c r="G2841" i="12"/>
  <c r="G1600" i="12"/>
  <c r="G5745" i="12"/>
  <c r="G2736" i="12"/>
  <c r="G2004" i="12"/>
  <c r="G2033" i="12"/>
  <c r="G3470" i="12"/>
  <c r="G1552" i="12"/>
  <c r="G5421" i="12"/>
  <c r="G1989" i="12"/>
  <c r="G3443" i="12"/>
  <c r="G5467" i="12"/>
  <c r="G988" i="12"/>
  <c r="G1904" i="12"/>
  <c r="G2640" i="12"/>
  <c r="F4922" i="12"/>
  <c r="F1366" i="12"/>
  <c r="F1854" i="12"/>
  <c r="F1465" i="12"/>
  <c r="F3433" i="12"/>
  <c r="F1038" i="12"/>
  <c r="G5453" i="12"/>
  <c r="G1354" i="12"/>
  <c r="G5519" i="12"/>
  <c r="G2924" i="12"/>
  <c r="G5564" i="12"/>
  <c r="G3363" i="12"/>
  <c r="G2724" i="12"/>
  <c r="G3447" i="12"/>
  <c r="G2012" i="12"/>
  <c r="G3770" i="12"/>
  <c r="G3782" i="12"/>
  <c r="G5343" i="12"/>
  <c r="G2024" i="12"/>
  <c r="G3485" i="12"/>
  <c r="G1079" i="12"/>
  <c r="G3274" i="12"/>
  <c r="G753" i="12"/>
  <c r="G1895" i="12"/>
  <c r="G1639" i="12"/>
  <c r="G2348" i="12"/>
  <c r="G2865" i="12"/>
  <c r="G5581" i="12"/>
  <c r="G730" i="12"/>
  <c r="G2957" i="12"/>
  <c r="G2703" i="12"/>
  <c r="G2382" i="12"/>
  <c r="G2775" i="12"/>
  <c r="G5422" i="12"/>
  <c r="G2465" i="12"/>
  <c r="G2385" i="12"/>
  <c r="G5404" i="12"/>
  <c r="G1526" i="12"/>
  <c r="G1974" i="12"/>
  <c r="G5439" i="12"/>
  <c r="G1020" i="12"/>
  <c r="G3262" i="12"/>
  <c r="G760" i="12"/>
  <c r="G1849" i="12"/>
  <c r="G3013" i="12"/>
  <c r="G1179" i="12"/>
  <c r="G2110" i="12"/>
  <c r="G2945" i="12"/>
  <c r="G5417" i="12"/>
  <c r="F1553" i="12"/>
  <c r="G2937" i="12"/>
  <c r="F3715" i="12"/>
  <c r="G5399" i="12"/>
  <c r="F3538" i="12"/>
  <c r="G3078" i="12"/>
  <c r="G3935" i="12"/>
  <c r="F2444" i="12"/>
  <c r="F3294" i="12"/>
  <c r="F710" i="12"/>
  <c r="G1816" i="12"/>
  <c r="F1812" i="12"/>
  <c r="F3547" i="12"/>
  <c r="F674" i="12"/>
  <c r="F734" i="12"/>
  <c r="F681" i="12"/>
  <c r="F1372" i="12"/>
  <c r="F5712" i="12"/>
  <c r="F5220" i="12"/>
  <c r="G5565" i="12"/>
  <c r="G2044" i="12"/>
  <c r="F3847" i="12"/>
  <c r="F1852" i="12"/>
  <c r="F1458" i="12"/>
  <c r="G5527" i="12"/>
  <c r="G3297" i="12"/>
  <c r="G1823" i="12"/>
  <c r="F1780" i="12"/>
  <c r="F3536" i="12"/>
  <c r="F3251" i="12"/>
  <c r="F1463" i="12"/>
  <c r="G5420" i="12"/>
  <c r="G3161" i="12"/>
  <c r="F1633" i="12"/>
  <c r="F3338" i="12"/>
  <c r="F1453" i="12"/>
  <c r="G5504" i="12"/>
  <c r="G1574" i="12"/>
  <c r="G3558" i="12"/>
  <c r="F3773" i="12"/>
  <c r="F5618" i="12"/>
  <c r="F1540" i="12"/>
  <c r="F745" i="12"/>
  <c r="F922" i="12"/>
  <c r="F3240" i="12"/>
  <c r="F3398" i="12"/>
  <c r="F5720" i="12"/>
  <c r="F693" i="12"/>
  <c r="F1371" i="12"/>
  <c r="F227" i="12"/>
  <c r="F5561" i="12"/>
  <c r="F2282" i="12"/>
  <c r="F1665" i="12"/>
  <c r="F1753" i="12"/>
  <c r="F2311" i="12"/>
  <c r="F2514" i="12"/>
  <c r="F2202" i="12"/>
  <c r="F2443" i="12"/>
  <c r="F2664" i="12"/>
  <c r="F3676" i="12"/>
  <c r="F3891" i="12"/>
  <c r="F3614" i="12"/>
  <c r="F683" i="12"/>
  <c r="F1377" i="12"/>
  <c r="F448" i="12"/>
  <c r="F3169" i="12"/>
  <c r="F2128" i="12"/>
  <c r="F1666" i="12"/>
  <c r="F1727" i="12"/>
  <c r="F2169" i="12"/>
  <c r="F2516" i="12"/>
  <c r="F2205" i="12"/>
  <c r="F2417" i="12"/>
  <c r="F2666" i="12"/>
  <c r="F3853" i="12"/>
  <c r="F3880" i="12"/>
  <c r="F3799" i="12"/>
  <c r="F5675" i="12"/>
  <c r="F1389" i="12"/>
  <c r="F920" i="12"/>
  <c r="F3527" i="12"/>
  <c r="F5631" i="12"/>
  <c r="F1767" i="12"/>
  <c r="F1808" i="12"/>
  <c r="F1847" i="12"/>
  <c r="F2428" i="12"/>
  <c r="F2167" i="12"/>
  <c r="F2505" i="12"/>
  <c r="F2315" i="12"/>
  <c r="F2676" i="12"/>
  <c r="F3798" i="12"/>
  <c r="F3828" i="12"/>
  <c r="F3327" i="12"/>
  <c r="F5750" i="12"/>
  <c r="F1922" i="12"/>
  <c r="F1538" i="12"/>
  <c r="F5615" i="12"/>
  <c r="F1716" i="12"/>
  <c r="F1794" i="12"/>
  <c r="F1623" i="12"/>
  <c r="F2397" i="12"/>
  <c r="F2111" i="12"/>
  <c r="F2485" i="12"/>
  <c r="F2210" i="12"/>
  <c r="F2644" i="12"/>
  <c r="F3621" i="12"/>
  <c r="F3875" i="12"/>
  <c r="F3594" i="12"/>
  <c r="F3764" i="12"/>
  <c r="F2592" i="12"/>
  <c r="F2378" i="12"/>
  <c r="F2097" i="12"/>
  <c r="F3687" i="12"/>
  <c r="F3791" i="12"/>
  <c r="F987" i="12"/>
  <c r="F5708" i="12"/>
  <c r="F5706" i="12"/>
  <c r="F5525" i="12"/>
  <c r="F3244" i="12"/>
  <c r="F1786" i="12"/>
  <c r="F1805" i="12"/>
  <c r="F1850" i="12"/>
  <c r="F2392" i="12"/>
  <c r="F2544" i="12"/>
  <c r="F2124" i="12"/>
  <c r="F2112" i="12"/>
  <c r="F2668" i="12"/>
  <c r="F3721" i="12"/>
  <c r="F3724" i="12"/>
  <c r="F719" i="12"/>
  <c r="F1441" i="12"/>
  <c r="F3364" i="12"/>
  <c r="F3194" i="12"/>
  <c r="F5628" i="12"/>
  <c r="F1788" i="12"/>
  <c r="F1776" i="12"/>
  <c r="F1882" i="12"/>
  <c r="F2144" i="12"/>
  <c r="F2538" i="12"/>
  <c r="F2547" i="12"/>
  <c r="F2371" i="12"/>
  <c r="F2669" i="12"/>
  <c r="F3692" i="12"/>
  <c r="F3885" i="12"/>
  <c r="F3602" i="12"/>
  <c r="F2845" i="12"/>
  <c r="F1455" i="12"/>
  <c r="F1391" i="12"/>
  <c r="F3178" i="12"/>
  <c r="F3513" i="12"/>
  <c r="F1679" i="12"/>
  <c r="F1630" i="12"/>
  <c r="F2259" i="12"/>
  <c r="F2161" i="12"/>
  <c r="F2107" i="12"/>
  <c r="F2449" i="12"/>
  <c r="F2624" i="12"/>
  <c r="F3823" i="12"/>
  <c r="F3815" i="12"/>
  <c r="F3650" i="12"/>
  <c r="F1325" i="12"/>
  <c r="F1433" i="12"/>
  <c r="F1429" i="12"/>
  <c r="F3174" i="12"/>
  <c r="F2115" i="12"/>
  <c r="F1669" i="12"/>
  <c r="F1779" i="12"/>
  <c r="F2478" i="12"/>
  <c r="F2446" i="12"/>
  <c r="F2126" i="12"/>
  <c r="F2427" i="12"/>
  <c r="F2628" i="12"/>
  <c r="F3809" i="12"/>
  <c r="F3878" i="12"/>
  <c r="F3766" i="12"/>
  <c r="F3905" i="12"/>
  <c r="F3736" i="12"/>
  <c r="F2265" i="12"/>
  <c r="F3508" i="12"/>
  <c r="F2494" i="12"/>
  <c r="F3667" i="12"/>
  <c r="F2120" i="12"/>
  <c r="F3575" i="12"/>
  <c r="F3507" i="12"/>
  <c r="F3347" i="12"/>
  <c r="F3588" i="12"/>
  <c r="F1358" i="12"/>
  <c r="F2158" i="12"/>
  <c r="F1352" i="12"/>
  <c r="F1004" i="12"/>
  <c r="F2867" i="12"/>
  <c r="F2798" i="12"/>
  <c r="F1528" i="12"/>
  <c r="F5527" i="12"/>
  <c r="F5533" i="12"/>
  <c r="F3535" i="12"/>
  <c r="F2946" i="12"/>
  <c r="F5442" i="12"/>
  <c r="F2706" i="12"/>
  <c r="F5863" i="12"/>
  <c r="F5448" i="12"/>
  <c r="F3730" i="12"/>
  <c r="F2150" i="12"/>
  <c r="F3577" i="12"/>
  <c r="F3559" i="12"/>
  <c r="F3219" i="12"/>
  <c r="F3589" i="12"/>
  <c r="F1333" i="12"/>
  <c r="F3031" i="12"/>
  <c r="F1296" i="12"/>
  <c r="F1196" i="12"/>
  <c r="F3084" i="12"/>
  <c r="F2891" i="12"/>
  <c r="F1549" i="12"/>
  <c r="F5528" i="12"/>
  <c r="F5534" i="12"/>
  <c r="F721" i="12"/>
  <c r="F3005" i="12"/>
  <c r="F5468" i="12"/>
  <c r="F2707" i="12"/>
  <c r="F2695" i="12"/>
  <c r="F5444" i="12"/>
  <c r="F3795" i="12"/>
  <c r="F3931" i="12"/>
  <c r="F2602" i="12"/>
  <c r="F2197" i="12"/>
  <c r="F2517" i="12"/>
  <c r="F1586" i="12"/>
  <c r="F1330" i="12"/>
  <c r="F1646" i="12"/>
  <c r="F1291" i="12"/>
  <c r="F1927" i="12"/>
  <c r="F5547" i="12"/>
  <c r="F2886" i="12"/>
  <c r="F3046" i="12"/>
  <c r="F3080" i="12"/>
  <c r="F2966" i="12"/>
  <c r="F744" i="12"/>
  <c r="F3006" i="12"/>
  <c r="F5369" i="12"/>
  <c r="F5097" i="12"/>
  <c r="F5890" i="12"/>
  <c r="F2740" i="12"/>
  <c r="F1573" i="12"/>
  <c r="F3961" i="12"/>
  <c r="F3675" i="12"/>
  <c r="F2085" i="12"/>
  <c r="F2496" i="12"/>
  <c r="F1583" i="12"/>
  <c r="F3142" i="12"/>
  <c r="F5365" i="12"/>
  <c r="F1287" i="12"/>
  <c r="F2241" i="12"/>
  <c r="F1221" i="12"/>
  <c r="F2791" i="12"/>
  <c r="F2835" i="12"/>
  <c r="F2965" i="12"/>
  <c r="F2918" i="12"/>
  <c r="F1451" i="12"/>
  <c r="F2925" i="12"/>
  <c r="F2819" i="12"/>
  <c r="F2750" i="12"/>
  <c r="F3778" i="12"/>
  <c r="F2727" i="12"/>
  <c r="F5428" i="12"/>
  <c r="F3149" i="12"/>
  <c r="F3299" i="12"/>
  <c r="F5334" i="12"/>
  <c r="F1544" i="12"/>
  <c r="F2030" i="12"/>
  <c r="F3997" i="12"/>
  <c r="F1678" i="12"/>
  <c r="F1762" i="12"/>
  <c r="F1610" i="12"/>
  <c r="F3517" i="12"/>
  <c r="F3235" i="12"/>
  <c r="F1341" i="12"/>
  <c r="F3682" i="12"/>
  <c r="F2355" i="12"/>
  <c r="F2936" i="12"/>
  <c r="F3040" i="12"/>
  <c r="F3097" i="12"/>
  <c r="F2963" i="12"/>
  <c r="F5529" i="12"/>
  <c r="F5588" i="12"/>
  <c r="F3029" i="12"/>
  <c r="F5508" i="12"/>
  <c r="F5487" i="12"/>
  <c r="F5883" i="12"/>
  <c r="F3284" i="12"/>
  <c r="F5426" i="12"/>
  <c r="F3912" i="12"/>
  <c r="F1831" i="12"/>
  <c r="F2089" i="12"/>
  <c r="F2501" i="12"/>
  <c r="F1836" i="12"/>
  <c r="F3355" i="12"/>
  <c r="F5347" i="12"/>
  <c r="F1368" i="12"/>
  <c r="F2361" i="12"/>
  <c r="F3095" i="12"/>
  <c r="F3076" i="12"/>
  <c r="F5551" i="12"/>
  <c r="F5585" i="12"/>
  <c r="F2806" i="12"/>
  <c r="F2842" i="12"/>
  <c r="F3206" i="12"/>
  <c r="F2752" i="12"/>
  <c r="F3779" i="12"/>
  <c r="F5870" i="12"/>
  <c r="F5416" i="12"/>
  <c r="F3975" i="12"/>
  <c r="F3548" i="12"/>
  <c r="F3727" i="12"/>
  <c r="F3934" i="12"/>
  <c r="F2091" i="12"/>
  <c r="F3136" i="12"/>
  <c r="F1339" i="12"/>
  <c r="F3484" i="12"/>
  <c r="F1799" i="12"/>
  <c r="F2934" i="12"/>
  <c r="F2832" i="12"/>
  <c r="F5516" i="12"/>
  <c r="F5441" i="12"/>
  <c r="F3055" i="12"/>
  <c r="F5726" i="12"/>
  <c r="F2960" i="12"/>
  <c r="F5554" i="12"/>
  <c r="F2702" i="12"/>
  <c r="F1739" i="12"/>
  <c r="F3283" i="12"/>
  <c r="F5339" i="12"/>
  <c r="F3774" i="12"/>
  <c r="F3924" i="12"/>
  <c r="G2748" i="12"/>
  <c r="G2053" i="12"/>
  <c r="G5897" i="12"/>
  <c r="F1326" i="12"/>
  <c r="G1568" i="12"/>
  <c r="F3195" i="12"/>
  <c r="G5488" i="12"/>
  <c r="F2278" i="12"/>
  <c r="F673" i="12"/>
  <c r="F1181" i="12"/>
  <c r="G3765" i="12"/>
  <c r="G2572" i="12"/>
  <c r="F2470" i="12"/>
  <c r="F3176" i="12"/>
  <c r="F860" i="12"/>
  <c r="F1152" i="12"/>
  <c r="F1411" i="12"/>
  <c r="F5691" i="12"/>
  <c r="F3641" i="12"/>
  <c r="F985" i="12"/>
  <c r="G5662" i="12"/>
  <c r="G3403" i="12"/>
  <c r="G1053" i="12"/>
  <c r="F3951" i="12"/>
  <c r="F1857" i="12"/>
  <c r="F2105" i="12"/>
  <c r="G5658" i="12"/>
  <c r="G3325" i="12"/>
  <c r="G3100" i="12"/>
  <c r="F2234" i="12"/>
  <c r="F3965" i="12"/>
  <c r="F3239" i="12"/>
  <c r="F5657" i="12"/>
  <c r="G2383" i="12"/>
  <c r="G891" i="12"/>
  <c r="F4165" i="12"/>
  <c r="F2141" i="12"/>
  <c r="F5646" i="12"/>
  <c r="F3218" i="12"/>
  <c r="G5889" i="12"/>
  <c r="G1934" i="12"/>
  <c r="F3714" i="12"/>
  <c r="F1888" i="12"/>
  <c r="F1712" i="12"/>
  <c r="F3543" i="12"/>
  <c r="F1693" i="12"/>
  <c r="F1376" i="12"/>
  <c r="F1418" i="12"/>
  <c r="F1692" i="12"/>
  <c r="F1271" i="12"/>
  <c r="F1402" i="12"/>
  <c r="F4103" i="12"/>
  <c r="F5620" i="12"/>
  <c r="F2284" i="12"/>
  <c r="F1807" i="12"/>
  <c r="F1671" i="12"/>
  <c r="F2423" i="12"/>
  <c r="F2138" i="12"/>
  <c r="F2533" i="12"/>
  <c r="F2295" i="12"/>
  <c r="F2589" i="12"/>
  <c r="F3883" i="12"/>
  <c r="F3718" i="12"/>
  <c r="F1460" i="12"/>
  <c r="F1446" i="12"/>
  <c r="F5630" i="12"/>
  <c r="F2194" i="12"/>
  <c r="F1732" i="12"/>
  <c r="F1733" i="12"/>
  <c r="F2467" i="12"/>
  <c r="F2170" i="12"/>
  <c r="F2172" i="12"/>
  <c r="F2191" i="12"/>
  <c r="F2560" i="12"/>
  <c r="F3712" i="12"/>
  <c r="F3868" i="12"/>
  <c r="F3760" i="12"/>
  <c r="F2248" i="12"/>
  <c r="F1373" i="12"/>
  <c r="F1845" i="12"/>
  <c r="F5701" i="12"/>
  <c r="F3134" i="12"/>
  <c r="F1761" i="12"/>
  <c r="F1787" i="12"/>
  <c r="F2305" i="12"/>
  <c r="F2539" i="12"/>
  <c r="F2422" i="12"/>
  <c r="F2574" i="12"/>
  <c r="F2685" i="12"/>
  <c r="F3629" i="12"/>
  <c r="F3886" i="12"/>
  <c r="F1017" i="12"/>
  <c r="F1432" i="12"/>
  <c r="F5732" i="12"/>
  <c r="F5562" i="12"/>
  <c r="F3131" i="12"/>
  <c r="F1784" i="12"/>
  <c r="F1804" i="12"/>
  <c r="F1842" i="12"/>
  <c r="F2266" i="12"/>
  <c r="F2218" i="12"/>
  <c r="F2206" i="12"/>
  <c r="F2403" i="12"/>
  <c r="F2665" i="12"/>
  <c r="F3624" i="12"/>
  <c r="F3788" i="12"/>
  <c r="F3600" i="12"/>
  <c r="F3960" i="12"/>
  <c r="F2594" i="12"/>
  <c r="F1612" i="12"/>
  <c r="F2066" i="12"/>
  <c r="F3953" i="12"/>
  <c r="F3948" i="12"/>
  <c r="F1074" i="12"/>
  <c r="F1401" i="12"/>
  <c r="F1445" i="12"/>
  <c r="F1420" i="12"/>
  <c r="F3132" i="12"/>
  <c r="F1792" i="12"/>
  <c r="F1654" i="12"/>
  <c r="F2337" i="12"/>
  <c r="F2483" i="12"/>
  <c r="F2529" i="12"/>
  <c r="F2330" i="12"/>
  <c r="F2363" i="12"/>
  <c r="F2679" i="12"/>
  <c r="F3861" i="12"/>
  <c r="F3762" i="12"/>
  <c r="F1067" i="12"/>
  <c r="F5730" i="12"/>
  <c r="F1437" i="12"/>
  <c r="F1439" i="12"/>
  <c r="F3228" i="12"/>
  <c r="F1655" i="12"/>
  <c r="F1680" i="12"/>
  <c r="F2286" i="12"/>
  <c r="F2487" i="12"/>
  <c r="F2262" i="12"/>
  <c r="F2402" i="12"/>
  <c r="F2270" i="12"/>
  <c r="F2680" i="12"/>
  <c r="F3862" i="12"/>
  <c r="F3649" i="12"/>
  <c r="F1117" i="12"/>
  <c r="F3406" i="12"/>
  <c r="F2063" i="12"/>
  <c r="F2242" i="12"/>
  <c r="F3127" i="12"/>
  <c r="F1653" i="12"/>
  <c r="F1802" i="12"/>
  <c r="F1756" i="12"/>
  <c r="F2479" i="12"/>
  <c r="F2554" i="12"/>
  <c r="F2316" i="12"/>
  <c r="F2419" i="12"/>
  <c r="F2651" i="12"/>
  <c r="F3648" i="12"/>
  <c r="F3793" i="12"/>
  <c r="F3597" i="12"/>
  <c r="F2243" i="12"/>
  <c r="F5359" i="12"/>
  <c r="F4596" i="12"/>
  <c r="F3123" i="12"/>
  <c r="F2133" i="12"/>
  <c r="F1811" i="12"/>
  <c r="F1782" i="12"/>
  <c r="F2254" i="12"/>
  <c r="F2462" i="12"/>
  <c r="F2340" i="12"/>
  <c r="F2400" i="12"/>
  <c r="F2614" i="12"/>
  <c r="F3842" i="12"/>
  <c r="F3874" i="12"/>
  <c r="F3830" i="12"/>
  <c r="F3896" i="12"/>
  <c r="F3994" i="12"/>
  <c r="F2599" i="12"/>
  <c r="F1607" i="12"/>
  <c r="F3516" i="12"/>
  <c r="F2308" i="12"/>
  <c r="F3634" i="12"/>
  <c r="F2595" i="12"/>
  <c r="F3684" i="12"/>
  <c r="F3551" i="12"/>
  <c r="F1605" i="12"/>
  <c r="F3349" i="12"/>
  <c r="F1304" i="12"/>
  <c r="F3331" i="12"/>
  <c r="F1298" i="12"/>
  <c r="F2982" i="12"/>
  <c r="F2783" i="12"/>
  <c r="F2893" i="12"/>
  <c r="F2971" i="12"/>
  <c r="F2804" i="12"/>
  <c r="F1424" i="12"/>
  <c r="F2868" i="12"/>
  <c r="F2950" i="12"/>
  <c r="F5569" i="12"/>
  <c r="F5687" i="12"/>
  <c r="F2764" i="12"/>
  <c r="F5461" i="12"/>
  <c r="F3738" i="12"/>
  <c r="F3915" i="12"/>
  <c r="F3580" i="12"/>
  <c r="F3510" i="12"/>
  <c r="F1835" i="12"/>
  <c r="F5647" i="12"/>
  <c r="F1335" i="12"/>
  <c r="F3143" i="12"/>
  <c r="F1269" i="12"/>
  <c r="F2862" i="12"/>
  <c r="F2874" i="12"/>
  <c r="F2894" i="12"/>
  <c r="F3458" i="12"/>
  <c r="F2915" i="12"/>
  <c r="F1447" i="12"/>
  <c r="F3068" i="12"/>
  <c r="F3081" i="12"/>
  <c r="F5556" i="12"/>
  <c r="F5662" i="12"/>
  <c r="F5865" i="12"/>
  <c r="F5449" i="12"/>
  <c r="F3726" i="12"/>
  <c r="F1626" i="12"/>
  <c r="F2152" i="12"/>
  <c r="F2238" i="12"/>
  <c r="F2434" i="12"/>
  <c r="F1620" i="12"/>
  <c r="F1365" i="12"/>
  <c r="F1994" i="12"/>
  <c r="F1350" i="12"/>
  <c r="F1979" i="12"/>
  <c r="F2815" i="12"/>
  <c r="F5549" i="12"/>
  <c r="F1965" i="12"/>
  <c r="F5713" i="12"/>
  <c r="F1647" i="12"/>
  <c r="F2927" i="12"/>
  <c r="F1996" i="12"/>
  <c r="F5744" i="12"/>
  <c r="F5688" i="12"/>
  <c r="F4159" i="12"/>
  <c r="F3601" i="12"/>
  <c r="F3944" i="12"/>
  <c r="F2632" i="12"/>
  <c r="F2227" i="12"/>
  <c r="F2495" i="12"/>
  <c r="F3585" i="12"/>
  <c r="F5654" i="12"/>
  <c r="F1536" i="12"/>
  <c r="F1345" i="12"/>
  <c r="F3968" i="12"/>
  <c r="F3067" i="12"/>
  <c r="F2884" i="12"/>
  <c r="F2829" i="12"/>
  <c r="F2838" i="12"/>
  <c r="F2919" i="12"/>
  <c r="F733" i="12"/>
  <c r="F2956" i="12"/>
  <c r="F3249" i="12"/>
  <c r="F2705" i="12"/>
  <c r="F2075" i="12"/>
  <c r="F2756" i="12"/>
  <c r="F1508" i="12"/>
  <c r="F3426" i="12"/>
  <c r="F3214" i="12"/>
  <c r="F1997" i="12"/>
  <c r="F1520" i="12"/>
  <c r="F3427" i="12"/>
  <c r="F3959" i="12"/>
  <c r="F3916" i="12"/>
  <c r="F2069" i="12"/>
  <c r="F2499" i="12"/>
  <c r="F1618" i="12"/>
  <c r="F3354" i="12"/>
  <c r="F5329" i="12"/>
  <c r="F1313" i="12"/>
  <c r="F2256" i="12"/>
  <c r="F1249" i="12"/>
  <c r="F2881" i="12"/>
  <c r="F3075" i="12"/>
  <c r="F3030" i="12"/>
  <c r="F3057" i="12"/>
  <c r="F2692" i="12"/>
  <c r="F2941" i="12"/>
  <c r="F3205" i="12"/>
  <c r="F2751" i="12"/>
  <c r="F3745" i="12"/>
  <c r="F2728" i="12"/>
  <c r="F3699" i="12"/>
  <c r="F3928" i="12"/>
  <c r="F2579" i="12"/>
  <c r="F2228" i="12"/>
  <c r="F2304" i="12"/>
  <c r="F1619" i="12"/>
  <c r="F5655" i="12"/>
  <c r="F1580" i="12"/>
  <c r="F1315" i="12"/>
  <c r="F5336" i="12"/>
  <c r="F2967" i="12"/>
  <c r="F5573" i="12"/>
  <c r="F3021" i="12"/>
  <c r="F2912" i="12"/>
  <c r="F3077" i="12"/>
  <c r="F1100" i="12"/>
  <c r="F3091" i="12"/>
  <c r="F1270" i="12"/>
  <c r="F5868" i="12"/>
  <c r="F2343" i="12"/>
  <c r="F2758" i="12"/>
  <c r="F1487" i="12"/>
  <c r="F3932" i="12"/>
  <c r="F2216" i="12"/>
  <c r="F1725" i="12"/>
  <c r="F1874" i="12"/>
  <c r="F3519" i="12"/>
  <c r="F5626" i="12"/>
  <c r="F1311" i="12"/>
  <c r="F3591" i="12"/>
  <c r="F2240" i="12"/>
  <c r="F5531" i="12"/>
  <c r="F2788" i="12"/>
  <c r="F2989" i="12"/>
  <c r="F2811" i="12"/>
  <c r="F3199" i="12"/>
  <c r="F677" i="12"/>
  <c r="F3101" i="12"/>
  <c r="F711" i="12"/>
  <c r="F5486" i="12"/>
  <c r="F5885" i="12"/>
  <c r="F3286" i="12"/>
  <c r="F5378" i="12"/>
  <c r="F3626" i="12"/>
  <c r="F2119" i="12"/>
  <c r="F2109" i="12"/>
  <c r="G5736" i="12"/>
  <c r="G3451" i="12"/>
  <c r="F735" i="12"/>
  <c r="G2699" i="12"/>
  <c r="F1889" i="12"/>
  <c r="G2457" i="12"/>
  <c r="F714" i="12"/>
  <c r="G5659" i="12"/>
  <c r="F3105" i="12"/>
  <c r="F229" i="12"/>
  <c r="G2836" i="12"/>
  <c r="G2388" i="12"/>
  <c r="G3151" i="12"/>
  <c r="F5602" i="12"/>
  <c r="F3870" i="12"/>
  <c r="F2318" i="12"/>
  <c r="F1082" i="12"/>
  <c r="F2076" i="12"/>
  <c r="F1380" i="12"/>
  <c r="F1456" i="12"/>
  <c r="F5454" i="12"/>
  <c r="G5865" i="12"/>
  <c r="G5682" i="12"/>
  <c r="F1272" i="12"/>
  <c r="F5481" i="12"/>
  <c r="F5740" i="12"/>
  <c r="G2843" i="12"/>
  <c r="G5406" i="12"/>
  <c r="G5608" i="12"/>
  <c r="F3807" i="12"/>
  <c r="F3265" i="12"/>
  <c r="F1468" i="12"/>
  <c r="G3054" i="12"/>
  <c r="G3321" i="12"/>
  <c r="G1911" i="12"/>
  <c r="F1720" i="12"/>
  <c r="F3544" i="12"/>
  <c r="F718" i="12"/>
  <c r="F5753" i="12"/>
  <c r="G3777" i="12"/>
  <c r="G2017" i="12"/>
  <c r="F3941" i="12"/>
  <c r="F3107" i="12"/>
  <c r="F2320" i="12"/>
  <c r="F1093" i="12"/>
  <c r="F2246" i="12"/>
  <c r="F3189" i="12"/>
  <c r="F1589" i="12"/>
  <c r="F3014" i="12"/>
  <c r="F2244" i="12"/>
  <c r="F919" i="12"/>
  <c r="F4625" i="12"/>
  <c r="F3124" i="12"/>
  <c r="F2356" i="12"/>
  <c r="F1750" i="12"/>
  <c r="F1718" i="12"/>
  <c r="F2407" i="12"/>
  <c r="F2460" i="12"/>
  <c r="F2224" i="12"/>
  <c r="F2362" i="12"/>
  <c r="F2615" i="12"/>
  <c r="F3700" i="12"/>
  <c r="F3832" i="12"/>
  <c r="F3825" i="12"/>
  <c r="F2245" i="12"/>
  <c r="F1417" i="12"/>
  <c r="F4919" i="12"/>
  <c r="F3243" i="12"/>
  <c r="F2451" i="12"/>
  <c r="F1768" i="12"/>
  <c r="F1657" i="12"/>
  <c r="F2476" i="12"/>
  <c r="F2519" i="12"/>
  <c r="F2548" i="12"/>
  <c r="F2137" i="12"/>
  <c r="F2617" i="12"/>
  <c r="F3704" i="12"/>
  <c r="F3800" i="12"/>
  <c r="F3792" i="12"/>
  <c r="F686" i="12"/>
  <c r="F1385" i="12"/>
  <c r="F5733" i="12"/>
  <c r="F3154" i="12"/>
  <c r="F1754" i="12"/>
  <c r="F1801" i="12"/>
  <c r="F1796" i="12"/>
  <c r="F2374" i="12"/>
  <c r="F2399" i="12"/>
  <c r="F2299" i="12"/>
  <c r="F2182" i="12"/>
  <c r="F2647" i="12"/>
  <c r="F3849" i="12"/>
  <c r="F3603" i="12"/>
  <c r="F3669" i="12"/>
  <c r="F1132" i="12"/>
  <c r="F1442" i="12"/>
  <c r="F1266" i="12"/>
  <c r="F3528" i="12"/>
  <c r="F5613" i="12"/>
  <c r="F1731" i="12"/>
  <c r="F1708" i="12"/>
  <c r="F1921" i="12"/>
  <c r="F2521" i="12"/>
  <c r="F2214" i="12"/>
  <c r="F2162" i="12"/>
  <c r="F2189" i="12"/>
  <c r="F2678" i="12"/>
  <c r="F3840" i="12"/>
  <c r="F3725" i="12"/>
  <c r="F3756" i="12"/>
  <c r="F3962" i="12"/>
  <c r="F1598" i="12"/>
  <c r="F1613" i="12"/>
  <c r="F2221" i="12"/>
  <c r="F1757" i="12"/>
  <c r="F3348" i="12"/>
  <c r="F5681" i="12"/>
  <c r="F1369" i="12"/>
  <c r="F1938" i="12"/>
  <c r="F5702" i="12"/>
  <c r="F3315" i="12"/>
  <c r="F1702" i="12"/>
  <c r="F1723" i="12"/>
  <c r="F2367" i="12"/>
  <c r="F2292" i="12"/>
  <c r="F2484" i="12"/>
  <c r="F2468" i="12"/>
  <c r="F2577" i="12"/>
  <c r="F2687" i="12"/>
  <c r="F3819" i="12"/>
  <c r="F3666" i="12"/>
  <c r="F720" i="12"/>
  <c r="F1375" i="12"/>
  <c r="F2175" i="12"/>
  <c r="F1397" i="12"/>
  <c r="F3316" i="12"/>
  <c r="F1742" i="12"/>
  <c r="F1721" i="12"/>
  <c r="F2321" i="12"/>
  <c r="F2296" i="12"/>
  <c r="F2426" i="12"/>
  <c r="F2178" i="12"/>
  <c r="F2581" i="12"/>
  <c r="F2688" i="12"/>
  <c r="F3864" i="12"/>
  <c r="F3611" i="12"/>
  <c r="F715" i="12"/>
  <c r="F1400" i="12"/>
  <c r="F3435" i="12"/>
  <c r="F3268" i="12"/>
  <c r="F3198" i="12"/>
  <c r="F1715" i="12"/>
  <c r="F1667" i="12"/>
  <c r="F1826" i="12"/>
  <c r="F2187" i="12"/>
  <c r="F2408" i="12"/>
  <c r="F2448" i="12"/>
  <c r="F2166" i="12"/>
  <c r="F2671" i="12"/>
  <c r="F3665" i="12"/>
  <c r="F3822" i="12"/>
  <c r="F3851" i="12"/>
  <c r="F5526" i="12"/>
  <c r="F1515" i="12"/>
  <c r="F5700" i="12"/>
  <c r="F3179" i="12"/>
  <c r="F3658" i="12"/>
  <c r="F1672" i="12"/>
  <c r="F1635" i="12"/>
  <c r="F2511" i="12"/>
  <c r="F2329" i="12"/>
  <c r="F2543" i="12"/>
  <c r="F2447" i="12"/>
  <c r="F2625" i="12"/>
  <c r="F3654" i="12"/>
  <c r="F3701" i="12"/>
  <c r="F3731" i="12"/>
  <c r="F3897" i="12"/>
  <c r="F2149" i="12"/>
  <c r="F3918" i="12"/>
  <c r="F1684" i="12"/>
  <c r="F3686" i="12"/>
  <c r="F2670" i="12"/>
  <c r="F3616" i="12"/>
  <c r="F3491" i="12"/>
  <c r="F2269" i="12"/>
  <c r="F3661" i="12"/>
  <c r="F3191" i="12"/>
  <c r="F3353" i="12"/>
  <c r="F1337" i="12"/>
  <c r="F3225" i="12"/>
  <c r="F3255" i="12"/>
  <c r="F2951" i="12"/>
  <c r="F2875" i="12"/>
  <c r="F3096" i="12"/>
  <c r="F2972" i="12"/>
  <c r="F3054" i="12"/>
  <c r="F4587" i="12"/>
  <c r="F3069" i="12"/>
  <c r="F5503" i="12"/>
  <c r="F2748" i="12"/>
  <c r="F5736" i="12"/>
  <c r="F2765" i="12"/>
  <c r="F5351" i="12"/>
  <c r="F3623" i="12"/>
  <c r="F1599" i="12"/>
  <c r="F2303" i="12"/>
  <c r="F3691" i="12"/>
  <c r="F5610" i="12"/>
  <c r="F5651" i="12"/>
  <c r="F1281" i="12"/>
  <c r="F3266" i="12"/>
  <c r="F767" i="12"/>
  <c r="F2871" i="12"/>
  <c r="F2786" i="12"/>
  <c r="F2801" i="12"/>
  <c r="F2828" i="12"/>
  <c r="F5583" i="12"/>
  <c r="F4626" i="12"/>
  <c r="F2940" i="12"/>
  <c r="F5504" i="12"/>
  <c r="F5494" i="12"/>
  <c r="F5670" i="12"/>
  <c r="F5866" i="12"/>
  <c r="F5388" i="12"/>
  <c r="F3613" i="12"/>
  <c r="F2593" i="12"/>
  <c r="F3578" i="12"/>
  <c r="F3514" i="12"/>
  <c r="F3813" i="12"/>
  <c r="F3922" i="12"/>
  <c r="F1277" i="12"/>
  <c r="F2814" i="12"/>
  <c r="F1322" i="12"/>
  <c r="F5672" i="12"/>
  <c r="F2995" i="12"/>
  <c r="F2023" i="12"/>
  <c r="F5578" i="12"/>
  <c r="F15" i="12"/>
  <c r="F1744" i="12"/>
  <c r="F2947" i="12"/>
  <c r="F5566" i="12"/>
  <c r="F5497" i="12"/>
  <c r="F2779" i="12"/>
  <c r="F5464" i="12"/>
  <c r="F3926" i="12"/>
  <c r="F2603" i="12"/>
  <c r="F2236" i="12"/>
  <c r="F2520" i="12"/>
  <c r="F1837" i="12"/>
  <c r="F1274" i="12"/>
  <c r="F1621" i="12"/>
  <c r="F1317" i="12"/>
  <c r="F2006" i="12"/>
  <c r="F5553" i="12"/>
  <c r="F2794" i="12"/>
  <c r="F5575" i="12"/>
  <c r="F2822" i="12"/>
  <c r="F2921" i="12"/>
  <c r="F738" i="12"/>
  <c r="F3092" i="12"/>
  <c r="F5375" i="12"/>
  <c r="F5492" i="12"/>
  <c r="F3520" i="12"/>
  <c r="F2741" i="12"/>
  <c r="F1486" i="12"/>
  <c r="F3378" i="12"/>
  <c r="F3302" i="12"/>
  <c r="F5367" i="12"/>
  <c r="F2019" i="12"/>
  <c r="F3619" i="12"/>
  <c r="F3929" i="12"/>
  <c r="F2633" i="12"/>
  <c r="F2347" i="12"/>
  <c r="F2488" i="12"/>
  <c r="F1688" i="12"/>
  <c r="F3359" i="12"/>
  <c r="F1500" i="12"/>
  <c r="F1289" i="12"/>
  <c r="F3903" i="12"/>
  <c r="F2820" i="12"/>
  <c r="F3042" i="12"/>
  <c r="F2901" i="12"/>
  <c r="F5520" i="12"/>
  <c r="F3058" i="12"/>
  <c r="F703" i="12"/>
  <c r="F2978" i="12"/>
  <c r="F3256" i="12"/>
  <c r="F5867" i="12"/>
  <c r="F2342" i="12"/>
  <c r="F2757" i="12"/>
  <c r="F3706" i="12"/>
  <c r="F3923" i="12"/>
  <c r="F3919" i="12"/>
  <c r="F2230" i="12"/>
  <c r="F2171" i="12"/>
  <c r="F2611" i="12"/>
  <c r="F1364" i="12"/>
  <c r="F1923" i="12"/>
  <c r="F1292" i="12"/>
  <c r="F3369" i="12"/>
  <c r="F5511" i="12"/>
  <c r="F2795" i="12"/>
  <c r="F2807" i="12"/>
  <c r="F5576" i="12"/>
  <c r="F5521" i="12"/>
  <c r="F3326" i="12"/>
  <c r="F1223" i="12"/>
  <c r="F1529" i="12"/>
  <c r="F5499" i="12"/>
  <c r="F3521" i="12"/>
  <c r="F5886" i="12"/>
  <c r="F1559" i="12"/>
  <c r="F3913" i="12"/>
  <c r="F2598" i="12"/>
  <c r="F2090" i="12"/>
  <c r="F2524" i="12"/>
  <c r="F2059" i="12"/>
  <c r="F3356" i="12"/>
  <c r="F5435" i="12"/>
  <c r="F1422" i="12"/>
  <c r="F3693" i="12"/>
  <c r="F3094" i="12"/>
  <c r="F2792" i="12"/>
  <c r="F5517" i="12"/>
  <c r="F5518" i="12"/>
  <c r="F1199" i="12"/>
  <c r="F3146" i="12"/>
  <c r="F2942" i="12"/>
  <c r="F3319" i="12"/>
  <c r="F2753" i="12"/>
  <c r="F3780" i="12"/>
  <c r="F5871" i="12"/>
  <c r="F5393" i="12"/>
  <c r="F3741" i="12"/>
  <c r="F2557" i="12"/>
  <c r="G2765" i="12"/>
  <c r="G1030" i="12"/>
  <c r="F2585" i="12"/>
  <c r="F1113" i="12"/>
  <c r="G5557" i="12"/>
  <c r="F3110" i="12"/>
  <c r="G3901" i="12"/>
  <c r="F3428" i="12"/>
  <c r="G1563" i="12"/>
  <c r="F3569" i="12"/>
  <c r="F2103" i="12"/>
  <c r="G4626" i="12"/>
  <c r="G5385" i="12"/>
  <c r="G1585" i="12"/>
  <c r="F3627" i="12"/>
  <c r="F1891" i="12"/>
  <c r="F5748" i="12"/>
  <c r="F952" i="12"/>
  <c r="F5493" i="12"/>
  <c r="F1407" i="12"/>
  <c r="F2064" i="12"/>
  <c r="F5563" i="12"/>
  <c r="G5449" i="12"/>
  <c r="G3182" i="12"/>
  <c r="F1363" i="12"/>
  <c r="F3116" i="12"/>
  <c r="F755" i="12"/>
  <c r="G5494" i="12"/>
  <c r="G2047" i="12"/>
  <c r="G1183" i="12"/>
  <c r="F3871" i="12"/>
  <c r="F1887" i="12"/>
  <c r="F1472" i="12"/>
  <c r="G728" i="12"/>
  <c r="G5358" i="12"/>
  <c r="G2958" i="12"/>
  <c r="F2634" i="12"/>
  <c r="F228" i="12"/>
  <c r="F1475" i="12"/>
  <c r="F712" i="12"/>
  <c r="G1414" i="12"/>
  <c r="G959" i="12"/>
  <c r="F1261" i="12"/>
  <c r="F5645" i="12"/>
  <c r="F3553" i="12"/>
  <c r="F924" i="12"/>
  <c r="F3196" i="12"/>
  <c r="F1434" i="12"/>
  <c r="F3165" i="12"/>
  <c r="F5674" i="12"/>
  <c r="F5619" i="12"/>
  <c r="F1496" i="12"/>
  <c r="F969" i="12"/>
  <c r="F3180" i="12"/>
  <c r="F3606" i="12"/>
  <c r="F1701" i="12"/>
  <c r="F1728" i="12"/>
  <c r="F2477" i="12"/>
  <c r="F2401" i="12"/>
  <c r="F2540" i="12"/>
  <c r="F2139" i="12"/>
  <c r="F2626" i="12"/>
  <c r="F3787" i="12"/>
  <c r="F3705" i="12"/>
  <c r="F732" i="12"/>
  <c r="F5622" i="12"/>
  <c r="F1497" i="12"/>
  <c r="F1409" i="12"/>
  <c r="F3125" i="12"/>
  <c r="F3911" i="12"/>
  <c r="F1773" i="12"/>
  <c r="F1659" i="12"/>
  <c r="F2500" i="12"/>
  <c r="F2491" i="12"/>
  <c r="F2437" i="12"/>
  <c r="F2455" i="12"/>
  <c r="F2629" i="12"/>
  <c r="F3821" i="12"/>
  <c r="F3628" i="12"/>
  <c r="F3612" i="12"/>
  <c r="F684" i="12"/>
  <c r="F5696" i="12"/>
  <c r="F660" i="12"/>
  <c r="F3122" i="12"/>
  <c r="F2192" i="12"/>
  <c r="F1710" i="12"/>
  <c r="F1749" i="12"/>
  <c r="F2372" i="12"/>
  <c r="F2518" i="12"/>
  <c r="F2123" i="12"/>
  <c r="F2393" i="12"/>
  <c r="F2667" i="12"/>
  <c r="F3618" i="12"/>
  <c r="F3881" i="12"/>
  <c r="F3630" i="12"/>
  <c r="F3073" i="12"/>
  <c r="F1382" i="12"/>
  <c r="F1993" i="12"/>
  <c r="F1396" i="12"/>
  <c r="F3230" i="12"/>
  <c r="F1797" i="12"/>
  <c r="F1699" i="12"/>
  <c r="F2366" i="12"/>
  <c r="F2190" i="12"/>
  <c r="F2429" i="12"/>
  <c r="F2424" i="12"/>
  <c r="F2576" i="12"/>
  <c r="F2686" i="12"/>
  <c r="F3740" i="12"/>
  <c r="F3663" i="12"/>
  <c r="F3843" i="12"/>
  <c r="F3984" i="12"/>
  <c r="F3492" i="12"/>
  <c r="F3579" i="12"/>
  <c r="F2173" i="12"/>
  <c r="F2497" i="12"/>
  <c r="F697" i="12"/>
  <c r="F696" i="12"/>
  <c r="F3188" i="12"/>
  <c r="F3381" i="12"/>
  <c r="F3120" i="12"/>
  <c r="F1663" i="12"/>
  <c r="F1752" i="12"/>
  <c r="F1743" i="12"/>
  <c r="F2258" i="12"/>
  <c r="F2489" i="12"/>
  <c r="F2314" i="12"/>
  <c r="F2325" i="12"/>
  <c r="F2655" i="12"/>
  <c r="F3683" i="12"/>
  <c r="F3895" i="12"/>
  <c r="F3805" i="12"/>
  <c r="F687" i="12"/>
  <c r="F5695" i="12"/>
  <c r="F3505" i="12"/>
  <c r="F3121" i="12"/>
  <c r="F1825" i="12"/>
  <c r="F1726" i="12"/>
  <c r="F1640" i="12"/>
  <c r="F2134" i="12"/>
  <c r="F2200" i="12"/>
  <c r="F2136" i="12"/>
  <c r="F2127" i="12"/>
  <c r="F2657" i="12"/>
  <c r="F3786" i="12"/>
  <c r="F3877" i="12"/>
  <c r="F3888" i="12"/>
  <c r="F1189" i="12"/>
  <c r="F5704" i="12"/>
  <c r="F1404" i="12"/>
  <c r="F5721" i="12"/>
  <c r="F5623" i="12"/>
  <c r="F1745" i="12"/>
  <c r="F1697" i="12"/>
  <c r="F2389" i="12"/>
  <c r="F2113" i="12"/>
  <c r="F2267" i="12"/>
  <c r="F2492" i="12"/>
  <c r="F2563" i="12"/>
  <c r="F2681" i="12"/>
  <c r="F3668" i="12"/>
  <c r="F3625" i="12"/>
  <c r="F1119" i="12"/>
  <c r="F3938" i="12"/>
  <c r="F2174" i="12"/>
  <c r="F5455" i="12"/>
  <c r="F3128" i="12"/>
  <c r="F1696" i="12"/>
  <c r="F1662" i="12"/>
  <c r="F1636" i="12"/>
  <c r="F2474" i="12"/>
  <c r="F2507" i="12"/>
  <c r="F2300" i="12"/>
  <c r="F2653" i="12"/>
  <c r="F3845" i="12"/>
  <c r="F3789" i="12"/>
  <c r="F3812" i="12"/>
  <c r="F3898" i="12"/>
  <c r="F1829" i="12"/>
  <c r="F3201" i="12"/>
  <c r="F2099" i="12"/>
  <c r="F3662" i="12"/>
  <c r="F3920" i="12"/>
  <c r="F3946" i="12"/>
  <c r="F2086" i="12"/>
  <c r="F1594" i="12"/>
  <c r="F3979" i="12"/>
  <c r="F1595" i="12"/>
  <c r="F3184" i="12"/>
  <c r="F1309" i="12"/>
  <c r="F3437" i="12"/>
  <c r="F2272" i="12"/>
  <c r="F2988" i="12"/>
  <c r="F3063" i="12"/>
  <c r="F3020" i="12"/>
  <c r="F2907" i="12"/>
  <c r="F3098" i="12"/>
  <c r="F2924" i="12"/>
  <c r="F2977" i="12"/>
  <c r="F5506" i="12"/>
  <c r="F5879" i="12"/>
  <c r="F2776" i="12"/>
  <c r="F5408" i="12"/>
  <c r="F3970" i="12"/>
  <c r="F3555" i="12"/>
  <c r="F1591" i="12"/>
  <c r="F3930" i="12"/>
  <c r="F1687" i="12"/>
  <c r="F5599" i="12"/>
  <c r="F1340" i="12"/>
  <c r="F3418" i="12"/>
  <c r="F2528" i="12"/>
  <c r="F5515" i="12"/>
  <c r="F2969" i="12"/>
  <c r="F2938" i="12"/>
  <c r="F3065" i="12"/>
  <c r="F2975" i="12"/>
  <c r="F3090" i="12"/>
  <c r="F5545" i="12"/>
  <c r="F5098" i="12"/>
  <c r="F5880" i="12"/>
  <c r="F2777" i="12"/>
  <c r="F5420" i="12"/>
  <c r="F3680" i="12"/>
  <c r="F1597" i="12"/>
  <c r="F3582" i="12"/>
  <c r="F3497" i="12"/>
  <c r="F2087" i="12"/>
  <c r="F3350" i="12"/>
  <c r="F1279" i="12"/>
  <c r="F3248" i="12"/>
  <c r="F1324" i="12"/>
  <c r="F2931" i="12"/>
  <c r="F3144" i="12"/>
  <c r="F2833" i="12"/>
  <c r="F3411" i="12"/>
  <c r="F3052" i="12"/>
  <c r="F1440" i="12"/>
  <c r="F3066" i="12"/>
  <c r="F5510" i="12"/>
  <c r="F3412" i="12"/>
  <c r="F5661" i="12"/>
  <c r="F2738" i="12"/>
  <c r="F5465" i="12"/>
  <c r="F3622" i="12"/>
  <c r="F1642" i="12"/>
  <c r="F2154" i="12"/>
  <c r="F2635" i="12"/>
  <c r="F2482" i="12"/>
  <c r="F1838" i="12"/>
  <c r="F1357" i="12"/>
  <c r="F1976" i="12"/>
  <c r="F1294" i="12"/>
  <c r="F3421" i="12"/>
  <c r="F2865" i="12"/>
  <c r="F5512" i="12"/>
  <c r="F3037" i="12"/>
  <c r="F2846" i="12"/>
  <c r="F2922" i="12"/>
  <c r="F1648" i="12"/>
  <c r="F2945" i="12"/>
  <c r="F5480" i="12"/>
  <c r="F5742" i="12"/>
  <c r="F2734" i="12"/>
  <c r="F5392" i="12"/>
  <c r="F1567" i="12"/>
  <c r="F3455" i="12"/>
  <c r="F5401" i="12"/>
  <c r="F5423" i="12"/>
  <c r="F1950" i="12"/>
  <c r="F3702" i="12"/>
  <c r="F3996" i="12"/>
  <c r="F2654" i="12"/>
  <c r="F2288" i="12"/>
  <c r="F2506" i="12"/>
  <c r="F2610" i="12"/>
  <c r="F1300" i="12"/>
  <c r="F1964" i="12"/>
  <c r="F1348" i="12"/>
  <c r="F1954" i="12"/>
  <c r="F5548" i="12"/>
  <c r="F2887" i="12"/>
  <c r="F1246" i="12"/>
  <c r="F3047" i="12"/>
  <c r="F2839" i="12"/>
  <c r="F747" i="12"/>
  <c r="F2943" i="12"/>
  <c r="F5382" i="12"/>
  <c r="F5491" i="12"/>
  <c r="F3562" i="12"/>
  <c r="F2742" i="12"/>
  <c r="F3651" i="12"/>
  <c r="F2129" i="12"/>
  <c r="F3574" i="12"/>
  <c r="F5443" i="12"/>
  <c r="F2645" i="12"/>
  <c r="F2612" i="12"/>
  <c r="F1276" i="12"/>
  <c r="F2155" i="12"/>
  <c r="F1351" i="12"/>
  <c r="F1254" i="12"/>
  <c r="F2797" i="12"/>
  <c r="F5368" i="12"/>
  <c r="F3049" i="12"/>
  <c r="F5532" i="12"/>
  <c r="F2160" i="12"/>
  <c r="F2992" i="12"/>
  <c r="F5472" i="12"/>
  <c r="F5745" i="12"/>
  <c r="F2736" i="12"/>
  <c r="F2004" i="12"/>
  <c r="F3752" i="12"/>
  <c r="F3987" i="12"/>
  <c r="F2601" i="12"/>
  <c r="F2196" i="12"/>
  <c r="F2502" i="12"/>
  <c r="F2233" i="12"/>
  <c r="F3360" i="12"/>
  <c r="F1516" i="12"/>
  <c r="F1346" i="12"/>
  <c r="F5407" i="12"/>
  <c r="F3083" i="12"/>
  <c r="F2885" i="12"/>
  <c r="F2810" i="12"/>
  <c r="F2913" i="12"/>
  <c r="F5586" i="12"/>
  <c r="F3328" i="12"/>
  <c r="F1200" i="12"/>
  <c r="F5869" i="12"/>
  <c r="F2344" i="12"/>
  <c r="F5891" i="12"/>
  <c r="F1542" i="12"/>
  <c r="F3620" i="12"/>
  <c r="F2073" i="12"/>
  <c r="F2226" i="12"/>
  <c r="F3758" i="12"/>
  <c r="F3247" i="12"/>
  <c r="F5650" i="12"/>
  <c r="F1306" i="12"/>
  <c r="F3224" i="12"/>
  <c r="F3192" i="12"/>
  <c r="F1219" i="12"/>
  <c r="F2785" i="12"/>
  <c r="F3045" i="12"/>
  <c r="F3023" i="12"/>
  <c r="F2916" i="12"/>
  <c r="F4339" i="12"/>
  <c r="F2821" i="12"/>
  <c r="F3082" i="12"/>
  <c r="F5514" i="12"/>
  <c r="F5737" i="12"/>
  <c r="F2697" i="12"/>
  <c r="F5335" i="12"/>
  <c r="F2020" i="12"/>
  <c r="F2619" i="12"/>
  <c r="F1958" i="12"/>
  <c r="F5380" i="12"/>
  <c r="F2041" i="12"/>
  <c r="F3503" i="12"/>
  <c r="F5352" i="12"/>
  <c r="F2000" i="12"/>
  <c r="F3417" i="12"/>
  <c r="F5664" i="12"/>
  <c r="G5351" i="12"/>
  <c r="G3271" i="12"/>
  <c r="F2279" i="12"/>
  <c r="G2375" i="12"/>
  <c r="G999" i="12"/>
  <c r="F2001" i="12"/>
  <c r="F1457" i="12"/>
  <c r="G1948" i="12"/>
  <c r="F5756" i="12"/>
  <c r="F1856" i="12"/>
  <c r="F5741" i="12"/>
  <c r="G5523" i="12"/>
  <c r="G1944" i="12"/>
  <c r="F3710" i="12"/>
  <c r="F3114" i="12"/>
  <c r="F695" i="12"/>
  <c r="F1000" i="12"/>
  <c r="F5754" i="12"/>
  <c r="F5717" i="12"/>
  <c r="F5707" i="12"/>
  <c r="F1392" i="12"/>
  <c r="G2041" i="12"/>
  <c r="G867" i="12"/>
  <c r="F1405" i="12"/>
  <c r="F2140" i="12"/>
  <c r="F3186" i="12"/>
  <c r="F2808" i="12"/>
  <c r="G5670" i="12"/>
  <c r="G3467" i="12"/>
  <c r="F3943" i="12"/>
  <c r="F1892" i="12"/>
  <c r="F2319" i="12"/>
  <c r="G663" i="12"/>
  <c r="G1554" i="12"/>
  <c r="G3371" i="12"/>
  <c r="F3855" i="12"/>
  <c r="F5612" i="12"/>
  <c r="F1470" i="12"/>
  <c r="F736" i="12"/>
  <c r="G5411" i="12"/>
  <c r="G814" i="12"/>
  <c r="F1781" i="12"/>
  <c r="F3339" i="12"/>
  <c r="F1471" i="12"/>
  <c r="F1146" i="12"/>
  <c r="F3405" i="12"/>
  <c r="F679" i="12"/>
  <c r="F3642" i="12"/>
  <c r="F1091" i="12"/>
  <c r="F690" i="12"/>
  <c r="F2817" i="12"/>
  <c r="F5471" i="12"/>
  <c r="F3129" i="12"/>
  <c r="F1631" i="12"/>
  <c r="F1709" i="12"/>
  <c r="F1859" i="12"/>
  <c r="F2475" i="12"/>
  <c r="F2339" i="12"/>
  <c r="F2118" i="12"/>
  <c r="F2452" i="12"/>
  <c r="F2660" i="12"/>
  <c r="F3838" i="12"/>
  <c r="F3811" i="12"/>
  <c r="F1151" i="12"/>
  <c r="F685" i="12"/>
  <c r="F3164" i="12"/>
  <c r="F2844" i="12"/>
  <c r="F3257" i="12"/>
  <c r="F1735" i="12"/>
  <c r="F1625" i="12"/>
  <c r="F1864" i="12"/>
  <c r="F2442" i="12"/>
  <c r="F2534" i="12"/>
  <c r="F2121" i="12"/>
  <c r="F2163" i="12"/>
  <c r="F2661" i="12"/>
  <c r="F3858" i="12"/>
  <c r="F3605" i="12"/>
  <c r="F3598" i="12"/>
  <c r="F1522" i="12"/>
  <c r="F2062" i="12"/>
  <c r="F4160" i="12"/>
  <c r="F5639" i="12"/>
  <c r="F2116" i="12"/>
  <c r="F1764" i="12"/>
  <c r="F1810" i="12"/>
  <c r="F2509" i="12"/>
  <c r="F2309" i="12"/>
  <c r="F2530" i="12"/>
  <c r="F2293" i="12"/>
  <c r="F2582" i="12"/>
  <c r="F3637" i="12"/>
  <c r="F3671" i="12"/>
  <c r="F3678" i="12"/>
  <c r="F691" i="12"/>
  <c r="F1370" i="12"/>
  <c r="F3436" i="12"/>
  <c r="F3119" i="12"/>
  <c r="F1624" i="12"/>
  <c r="F1803" i="12"/>
  <c r="F1703" i="12"/>
  <c r="F2184" i="12"/>
  <c r="F2135" i="12"/>
  <c r="F2186" i="12"/>
  <c r="F2441" i="12"/>
  <c r="F2652" i="12"/>
  <c r="F3850" i="12"/>
  <c r="F3633" i="12"/>
  <c r="F3887" i="12"/>
  <c r="F3723" i="12"/>
  <c r="F3966" i="12"/>
  <c r="F2084" i="12"/>
  <c r="F3581" i="12"/>
  <c r="F2199" i="12"/>
  <c r="F2486" i="12"/>
  <c r="F5477" i="12"/>
  <c r="F5327" i="12"/>
  <c r="F1416" i="12"/>
  <c r="F1390" i="12"/>
  <c r="F3258" i="12"/>
  <c r="F2450" i="12"/>
  <c r="F1763" i="12"/>
  <c r="F1711" i="12"/>
  <c r="F2368" i="12"/>
  <c r="F2312" i="12"/>
  <c r="F2531" i="12"/>
  <c r="F2438" i="12"/>
  <c r="F2689" i="12"/>
  <c r="F3696" i="12"/>
  <c r="F3882" i="12"/>
  <c r="F3820" i="12"/>
  <c r="F5364" i="12"/>
  <c r="F1443" i="12"/>
  <c r="F1419" i="12"/>
  <c r="F3279" i="12"/>
  <c r="F2283" i="12"/>
  <c r="F1637" i="12"/>
  <c r="F1629" i="12"/>
  <c r="F2553" i="12"/>
  <c r="F2122" i="12"/>
  <c r="F2209" i="12"/>
  <c r="F2431" i="12"/>
  <c r="F2690" i="12"/>
  <c r="F3755" i="12"/>
  <c r="F3677" i="12"/>
  <c r="F3890" i="12"/>
  <c r="F1195" i="12"/>
  <c r="F3346" i="12"/>
  <c r="F2717" i="12"/>
  <c r="F3118" i="12"/>
  <c r="F3317" i="12"/>
  <c r="F1737" i="12"/>
  <c r="F1656" i="12"/>
  <c r="F2212" i="12"/>
  <c r="F2297" i="12"/>
  <c r="F2536" i="12"/>
  <c r="F2220" i="12"/>
  <c r="F2588" i="12"/>
  <c r="F2691" i="12"/>
  <c r="F3865" i="12"/>
  <c r="F3818" i="12"/>
  <c r="F722" i="12"/>
  <c r="F1387" i="12"/>
  <c r="F3380" i="12"/>
  <c r="F5634" i="12"/>
  <c r="F3259" i="12"/>
  <c r="F1698" i="12"/>
  <c r="F1806" i="12"/>
  <c r="F1827" i="12"/>
  <c r="F2523" i="12"/>
  <c r="F2324" i="12"/>
  <c r="F2454" i="12"/>
  <c r="F2555" i="12"/>
  <c r="F2672" i="12"/>
  <c r="F3729" i="12"/>
  <c r="F3771" i="12"/>
  <c r="F3679" i="12"/>
  <c r="F3952" i="12"/>
  <c r="F2072" i="12"/>
  <c r="F2153" i="12"/>
  <c r="F2096" i="12"/>
  <c r="F2100" i="12"/>
  <c r="F2380" i="12"/>
  <c r="F3980" i="12"/>
  <c r="F2597" i="12"/>
  <c r="F1664" i="12"/>
  <c r="F1873" i="12"/>
  <c r="F1592" i="12"/>
  <c r="F3139" i="12"/>
  <c r="F1861" i="12"/>
  <c r="F1286" i="12"/>
  <c r="F2273" i="12"/>
  <c r="F1248" i="12"/>
  <c r="F2789" i="12"/>
  <c r="F2899" i="12"/>
  <c r="F2836" i="12"/>
  <c r="F3145" i="12"/>
  <c r="F916" i="12"/>
  <c r="F2869" i="12"/>
  <c r="F953" i="12"/>
  <c r="F2720" i="12"/>
  <c r="F5642" i="12"/>
  <c r="F1425" i="12"/>
  <c r="F5410" i="12"/>
  <c r="F3982" i="12"/>
  <c r="F3200" i="12"/>
  <c r="F1689" i="12"/>
  <c r="F1872" i="12"/>
  <c r="F2067" i="12"/>
  <c r="F3140" i="12"/>
  <c r="F5722" i="12"/>
  <c r="F1312" i="12"/>
  <c r="F2360" i="12"/>
  <c r="F2872" i="12"/>
  <c r="F2790" i="12"/>
  <c r="F2962" i="12"/>
  <c r="F3236" i="12"/>
  <c r="F1262" i="12"/>
  <c r="F2841" i="12"/>
  <c r="F1527" i="12"/>
  <c r="F5889" i="12"/>
  <c r="F3777" i="12"/>
  <c r="F1414" i="12"/>
  <c r="F5411" i="12"/>
  <c r="F3652" i="12"/>
  <c r="F2058" i="12"/>
  <c r="F2379" i="12"/>
  <c r="F3688" i="12"/>
  <c r="F3556" i="12"/>
  <c r="F3135" i="12"/>
  <c r="F1307" i="12"/>
  <c r="F3407" i="12"/>
  <c r="F1770" i="12"/>
  <c r="F2876" i="12"/>
  <c r="F2896" i="12"/>
  <c r="F3027" i="12"/>
  <c r="F5391" i="12"/>
  <c r="F4920" i="12"/>
  <c r="F5539" i="12"/>
  <c r="F5542" i="12"/>
  <c r="F2719" i="12"/>
  <c r="F5679" i="12"/>
  <c r="F2739" i="12"/>
  <c r="F5353" i="12"/>
  <c r="F3841" i="12"/>
  <c r="F3608" i="12"/>
  <c r="F1615" i="12"/>
  <c r="F3495" i="12"/>
  <c r="F3971" i="12"/>
  <c r="F1738" i="12"/>
  <c r="F1361" i="12"/>
  <c r="F3019" i="12"/>
  <c r="F1353" i="12"/>
  <c r="F5685" i="12"/>
  <c r="F2937" i="12"/>
  <c r="F1229" i="12"/>
  <c r="F1968" i="12"/>
  <c r="F3408" i="12"/>
  <c r="F662" i="12"/>
  <c r="F2395" i="12"/>
  <c r="F2948" i="12"/>
  <c r="F5564" i="12"/>
  <c r="F5489" i="12"/>
  <c r="F2780" i="12"/>
  <c r="F5445" i="12"/>
  <c r="F1947" i="12"/>
  <c r="F3719" i="12"/>
  <c r="F3216" i="12"/>
  <c r="F5348" i="12"/>
  <c r="F2042" i="12"/>
  <c r="F3660" i="12"/>
  <c r="F2147" i="12"/>
  <c r="F3573" i="12"/>
  <c r="F2636" i="12"/>
  <c r="F2605" i="12"/>
  <c r="F2060" i="12"/>
  <c r="F1332" i="12"/>
  <c r="F1939" i="12"/>
  <c r="F1320" i="12"/>
  <c r="F2866" i="12"/>
  <c r="F5550" i="12"/>
  <c r="F3034" i="12"/>
  <c r="F2914" i="12"/>
  <c r="F2812" i="12"/>
  <c r="F2159" i="12"/>
  <c r="F2843" i="12"/>
  <c r="F5474" i="12"/>
  <c r="F5739" i="12"/>
  <c r="F2735" i="12"/>
  <c r="F1555" i="12"/>
  <c r="F3893" i="12"/>
  <c r="F2082" i="12"/>
  <c r="F1616" i="12"/>
  <c r="G2934" i="12"/>
  <c r="G1970" i="12"/>
  <c r="G805" i="12"/>
  <c r="F1890" i="12"/>
  <c r="G2323" i="12"/>
  <c r="F3732" i="12"/>
  <c r="F1478" i="12"/>
  <c r="G3475" i="12"/>
  <c r="F3711" i="12"/>
  <c r="F3336" i="12"/>
  <c r="F3945" i="12"/>
  <c r="G5474" i="12"/>
  <c r="G3454" i="12"/>
  <c r="F1264" i="12"/>
  <c r="F3345" i="12"/>
  <c r="F1695" i="12"/>
  <c r="F1156" i="12"/>
  <c r="F694" i="12"/>
  <c r="F1265" i="12"/>
  <c r="F391" i="12"/>
  <c r="G2968" i="12"/>
  <c r="G3720" i="12"/>
  <c r="G1918" i="12"/>
  <c r="F1765" i="12"/>
  <c r="F2456" i="12"/>
  <c r="F3238" i="12"/>
  <c r="F1461" i="12"/>
  <c r="G5866" i="12"/>
  <c r="G1023" i="12"/>
  <c r="F1360" i="12"/>
  <c r="F3109" i="12"/>
  <c r="F5746" i="12"/>
  <c r="G5098" i="12"/>
  <c r="G2022" i="12"/>
  <c r="G1046" i="12"/>
  <c r="F3743" i="12"/>
  <c r="F1853" i="12"/>
  <c r="F1611" i="12"/>
  <c r="F3542" i="12"/>
  <c r="G3079" i="12"/>
  <c r="G936" i="12"/>
  <c r="F4588" i="12"/>
  <c r="F2551" i="12"/>
  <c r="F5390" i="12"/>
  <c r="F5605" i="12"/>
  <c r="F5590" i="12"/>
  <c r="F5716" i="12"/>
  <c r="F1435" i="12"/>
  <c r="F1426" i="12"/>
  <c r="F1072" i="12"/>
  <c r="F5698" i="12"/>
  <c r="F3504" i="12"/>
  <c r="F3404" i="12"/>
  <c r="F3177" i="12"/>
  <c r="F1700" i="12"/>
  <c r="F1774" i="12"/>
  <c r="F1821" i="12"/>
  <c r="F2435" i="12"/>
  <c r="F2260" i="12"/>
  <c r="F2549" i="12"/>
  <c r="F2411" i="12"/>
  <c r="F2674" i="12"/>
  <c r="F3610" i="12"/>
  <c r="F3656" i="12"/>
  <c r="F1073" i="12"/>
  <c r="F1449" i="12"/>
  <c r="F680" i="12"/>
  <c r="F3423" i="12"/>
  <c r="F5621" i="12"/>
  <c r="F1722" i="12"/>
  <c r="F1670" i="12"/>
  <c r="F1881" i="12"/>
  <c r="F2436" i="12"/>
  <c r="F2545" i="12"/>
  <c r="F2463" i="12"/>
  <c r="F2412" i="12"/>
  <c r="F2675" i="12"/>
  <c r="F3817" i="12"/>
  <c r="F3728" i="12"/>
  <c r="F2247" i="12"/>
  <c r="F1408" i="12"/>
  <c r="F4900" i="12"/>
  <c r="F3253" i="12"/>
  <c r="F2586" i="12"/>
  <c r="F1622" i="12"/>
  <c r="F1747" i="12"/>
  <c r="F2179" i="12"/>
  <c r="F2504" i="12"/>
  <c r="F2219" i="12"/>
  <c r="F2405" i="12"/>
  <c r="F2618" i="12"/>
  <c r="F3844" i="12"/>
  <c r="F3876" i="12"/>
  <c r="F3790" i="12"/>
  <c r="F5326" i="12"/>
  <c r="F5693" i="12"/>
  <c r="F661" i="12"/>
  <c r="F3197" i="12"/>
  <c r="F2132" i="12"/>
  <c r="F1628" i="12"/>
  <c r="F1668" i="12"/>
  <c r="F2349" i="12"/>
  <c r="F2204" i="12"/>
  <c r="F2532" i="12"/>
  <c r="F2146" i="12"/>
  <c r="F2673" i="12"/>
  <c r="F3854" i="12"/>
  <c r="F3644" i="12"/>
  <c r="F3631" i="12"/>
  <c r="F3722" i="12"/>
  <c r="F3989" i="12"/>
  <c r="F2596" i="12"/>
  <c r="F2264" i="12"/>
  <c r="F5452" i="12"/>
  <c r="F2513" i="12"/>
  <c r="F2709" i="12"/>
  <c r="F5320" i="12"/>
  <c r="F5731" i="12"/>
  <c r="F4323" i="12"/>
  <c r="F5611" i="12"/>
  <c r="F2415" i="12"/>
  <c r="F1650" i="12"/>
  <c r="F2498" i="12"/>
  <c r="F2420" i="12"/>
  <c r="F2370" i="12"/>
  <c r="F2302" i="12"/>
  <c r="F2584" i="12"/>
  <c r="F3733" i="12"/>
  <c r="F3737" i="12"/>
  <c r="F3831" i="12"/>
  <c r="F1962" i="12"/>
  <c r="F5705" i="12"/>
  <c r="F4585" i="12"/>
  <c r="F3220" i="12"/>
  <c r="F2271" i="12"/>
  <c r="F1717" i="12"/>
  <c r="F2217" i="12"/>
  <c r="F2208" i="12"/>
  <c r="F2165" i="12"/>
  <c r="F2281" i="12"/>
  <c r="F2590" i="12"/>
  <c r="F3794" i="12"/>
  <c r="F3697" i="12"/>
  <c r="F3572" i="12"/>
  <c r="F688" i="12"/>
  <c r="F5692" i="12"/>
  <c r="F13" i="12"/>
  <c r="F3313" i="12"/>
  <c r="F2068" i="12"/>
  <c r="F1658" i="12"/>
  <c r="F1661" i="12"/>
  <c r="F2326" i="12"/>
  <c r="F2404" i="12"/>
  <c r="F2117" i="12"/>
  <c r="F2398" i="12"/>
  <c r="F2658" i="12"/>
  <c r="F3643" i="12"/>
  <c r="F3750" i="12"/>
  <c r="F3803" i="12"/>
  <c r="F1078" i="12"/>
  <c r="F1378" i="12"/>
  <c r="F1546" i="12"/>
  <c r="F1393" i="12"/>
  <c r="F3245" i="12"/>
  <c r="F1713" i="12"/>
  <c r="F1632" i="12"/>
  <c r="F2406" i="12"/>
  <c r="F2413" i="12"/>
  <c r="F2168" i="12"/>
  <c r="F2564" i="12"/>
  <c r="F2682" i="12"/>
  <c r="F3804" i="12"/>
  <c r="F3607" i="12"/>
  <c r="F3646" i="12"/>
  <c r="F3981" i="12"/>
  <c r="F3525" i="12"/>
  <c r="F3576" i="12"/>
  <c r="F2229" i="12"/>
  <c r="F1834" i="12"/>
  <c r="F3664" i="12"/>
  <c r="F3907" i="12"/>
  <c r="F2578" i="12"/>
  <c r="F2094" i="12"/>
  <c r="F2432" i="12"/>
  <c r="F2609" i="12"/>
  <c r="F3357" i="12"/>
  <c r="F5373" i="12"/>
  <c r="F1344" i="12"/>
  <c r="F3708" i="12"/>
  <c r="F5677" i="12"/>
  <c r="F2883" i="12"/>
  <c r="F2827" i="12"/>
  <c r="F2837" i="12"/>
  <c r="F2850" i="12"/>
  <c r="F5735" i="12"/>
  <c r="F2998" i="12"/>
  <c r="F954" i="12"/>
  <c r="F5896" i="12"/>
  <c r="F1608" i="12"/>
  <c r="F2698" i="12"/>
  <c r="F3595" i="12"/>
  <c r="F3986" i="12"/>
  <c r="F3917" i="12"/>
  <c r="F2092" i="12"/>
  <c r="F2522" i="12"/>
  <c r="F5478" i="12"/>
  <c r="F5653" i="12"/>
  <c r="F1524" i="12"/>
  <c r="F1288" i="12"/>
  <c r="F3694" i="12"/>
  <c r="F3071" i="12"/>
  <c r="F3041" i="12"/>
  <c r="F3036" i="12"/>
  <c r="F5519" i="12"/>
  <c r="F2805" i="12"/>
  <c r="F746" i="12"/>
  <c r="F3001" i="12"/>
  <c r="F3168" i="12"/>
  <c r="F5897" i="12"/>
  <c r="F2071" i="12"/>
  <c r="F2699" i="12"/>
  <c r="F3976" i="12"/>
  <c r="F1676" i="12"/>
  <c r="F1606" i="12"/>
  <c r="F3936" i="12"/>
  <c r="F2070" i="12"/>
  <c r="F5625" i="12"/>
  <c r="F1284" i="12"/>
  <c r="F3382" i="12"/>
  <c r="F2239" i="12"/>
  <c r="F2831" i="12"/>
  <c r="F2787" i="12"/>
  <c r="F2970" i="12"/>
  <c r="F2973" i="12"/>
  <c r="F2849" i="12"/>
  <c r="F2964" i="12"/>
  <c r="F2352" i="12"/>
  <c r="F5552" i="12"/>
  <c r="F5490" i="12"/>
  <c r="F5881" i="12"/>
  <c r="F2778" i="12"/>
  <c r="F5386" i="12"/>
  <c r="F3859" i="12"/>
  <c r="F5453" i="12"/>
  <c r="F3583" i="12"/>
  <c r="F3523" i="12"/>
  <c r="F2606" i="12"/>
  <c r="F5648" i="12"/>
  <c r="F1305" i="12"/>
  <c r="F3254" i="12"/>
  <c r="F1423" i="12"/>
  <c r="F2863" i="12"/>
  <c r="F3529" i="12"/>
  <c r="F3419" i="12"/>
  <c r="F5581" i="12"/>
  <c r="F1430" i="12"/>
  <c r="F3086" i="12"/>
  <c r="F5501" i="12"/>
  <c r="F3422" i="12"/>
  <c r="F5663" i="12"/>
  <c r="F5873" i="12"/>
  <c r="F3450" i="12"/>
  <c r="F2054" i="12"/>
  <c r="F3950" i="12"/>
  <c r="F5403" i="12"/>
  <c r="F5412" i="12"/>
  <c r="F2018" i="12"/>
  <c r="F3670" i="12"/>
  <c r="F3914" i="12"/>
  <c r="F1685" i="12"/>
  <c r="F3560" i="12"/>
  <c r="F3972" i="12"/>
  <c r="F2381" i="12"/>
  <c r="F1303" i="12"/>
  <c r="F3025" i="12"/>
  <c r="F1297" i="12"/>
  <c r="F5683" i="12"/>
  <c r="F3085" i="12"/>
  <c r="F2799" i="12"/>
  <c r="F1977" i="12"/>
  <c r="F3050" i="12"/>
  <c r="F1427" i="12"/>
  <c r="F2394" i="12"/>
  <c r="F2957" i="12"/>
  <c r="F5568" i="12"/>
  <c r="F3147" i="12"/>
  <c r="F2763" i="12"/>
  <c r="F5484" i="12"/>
  <c r="F3783" i="12"/>
  <c r="F3524" i="12"/>
  <c r="F2268" i="12"/>
  <c r="F3796" i="12"/>
  <c r="F3203" i="12"/>
  <c r="F5649" i="12"/>
  <c r="F1336" i="12"/>
  <c r="F3261" i="12"/>
  <c r="F3267" i="12"/>
  <c r="F2855" i="12"/>
  <c r="F3531" i="12"/>
  <c r="F2895" i="12"/>
  <c r="F3438" i="12"/>
  <c r="F3053" i="12"/>
  <c r="F4162" i="12"/>
  <c r="F961" i="12"/>
  <c r="F5502" i="12"/>
  <c r="F2928" i="12"/>
  <c r="F5669" i="12"/>
  <c r="F2725" i="12"/>
  <c r="F5349" i="12"/>
  <c r="F3839" i="12"/>
  <c r="F2148" i="12"/>
  <c r="G2847" i="12"/>
  <c r="G3320" i="12"/>
  <c r="G1910" i="12"/>
  <c r="F3337" i="12"/>
  <c r="G5443" i="12"/>
  <c r="G2812" i="12"/>
  <c r="F1886" i="12"/>
  <c r="F727" i="12"/>
  <c r="G5640" i="12"/>
  <c r="F3837" i="12"/>
  <c r="F3113" i="12"/>
  <c r="F1454" i="12"/>
  <c r="G2707" i="12"/>
  <c r="G1879" i="12"/>
  <c r="F2277" i="12"/>
  <c r="F1110" i="12"/>
  <c r="F1474" i="12"/>
  <c r="F706" i="12"/>
  <c r="F5709" i="12"/>
  <c r="F1480" i="12"/>
  <c r="F1438" i="12"/>
  <c r="G5588" i="12"/>
  <c r="G5356" i="12"/>
  <c r="G2562" i="12"/>
  <c r="F2471" i="12"/>
  <c r="F3964" i="12"/>
  <c r="F5446" i="12"/>
  <c r="F1179" i="12"/>
  <c r="G5388" i="12"/>
  <c r="G3290" i="12"/>
  <c r="F971" i="12"/>
  <c r="F3117" i="12"/>
  <c r="F917" i="12"/>
  <c r="G5880" i="12"/>
  <c r="G5430" i="12"/>
  <c r="G1054" i="12"/>
  <c r="F3956" i="12"/>
  <c r="F1893" i="12"/>
  <c r="F2106" i="12"/>
  <c r="G3145" i="12"/>
  <c r="G2386" i="12"/>
  <c r="G1897" i="12"/>
  <c r="F1706" i="12"/>
  <c r="F3537" i="12"/>
  <c r="F713" i="12"/>
  <c r="F717" i="12"/>
  <c r="F977" i="12"/>
  <c r="F1388" i="12"/>
  <c r="F1588" i="12"/>
  <c r="F4161" i="12"/>
  <c r="F1154" i="12"/>
  <c r="F1384" i="12"/>
  <c r="F1547" i="12"/>
  <c r="F1394" i="12"/>
  <c r="F3229" i="12"/>
  <c r="F1673" i="12"/>
  <c r="F1736" i="12"/>
  <c r="F2373" i="12"/>
  <c r="F2425" i="12"/>
  <c r="F2145" i="12"/>
  <c r="F2290" i="12"/>
  <c r="F2565" i="12"/>
  <c r="F2683" i="12"/>
  <c r="F3814" i="12"/>
  <c r="F3609" i="12"/>
  <c r="F1694" i="12"/>
  <c r="F1383" i="12"/>
  <c r="F1498" i="12"/>
  <c r="F1395" i="12"/>
  <c r="F3133" i="12"/>
  <c r="F1795" i="12"/>
  <c r="F1785" i="12"/>
  <c r="F2390" i="12"/>
  <c r="F2294" i="12"/>
  <c r="F2542" i="12"/>
  <c r="F2341" i="12"/>
  <c r="F2573" i="12"/>
  <c r="F2684" i="12"/>
  <c r="F3863" i="12"/>
  <c r="F3835" i="12"/>
  <c r="F3287" i="12"/>
  <c r="F5715" i="12"/>
  <c r="F1844" i="12"/>
  <c r="F1521" i="12"/>
  <c r="F5614" i="12"/>
  <c r="F810" i="12"/>
  <c r="F1793" i="12"/>
  <c r="F1652" i="12"/>
  <c r="F2183" i="12"/>
  <c r="F2490" i="12"/>
  <c r="F2430" i="12"/>
  <c r="F2421" i="12"/>
  <c r="F2643" i="12"/>
  <c r="F3827" i="12"/>
  <c r="F3829" i="12"/>
  <c r="F3615" i="12"/>
  <c r="F1523" i="12"/>
  <c r="F5711" i="12"/>
  <c r="F4163" i="12"/>
  <c r="F5632" i="12"/>
  <c r="F2285" i="12"/>
  <c r="F1809" i="12"/>
  <c r="F1734" i="12"/>
  <c r="F2176" i="12"/>
  <c r="F2453" i="12"/>
  <c r="F2289" i="12"/>
  <c r="F2301" i="12"/>
  <c r="F2583" i="12"/>
  <c r="F3645" i="12"/>
  <c r="F3753" i="12"/>
  <c r="F3869" i="12"/>
  <c r="F3991" i="12"/>
  <c r="F2630" i="12"/>
  <c r="F3707" i="12"/>
  <c r="F3515" i="12"/>
  <c r="F2508" i="12"/>
  <c r="F3493" i="12"/>
  <c r="F2745" i="12"/>
  <c r="F1436" i="12"/>
  <c r="F5223" i="12"/>
  <c r="F3221" i="12"/>
  <c r="F3511" i="12"/>
  <c r="F1783" i="12"/>
  <c r="F1800" i="12"/>
  <c r="F2440" i="12"/>
  <c r="F2503" i="12"/>
  <c r="F2211" i="12"/>
  <c r="F2313" i="12"/>
  <c r="F2621" i="12"/>
  <c r="F3653" i="12"/>
  <c r="F3672" i="12"/>
  <c r="F3657" i="12"/>
  <c r="F2851" i="12"/>
  <c r="F1403" i="12"/>
  <c r="F5699" i="12"/>
  <c r="F3222" i="12"/>
  <c r="F3512" i="12"/>
  <c r="F1775" i="12"/>
  <c r="F1634" i="12"/>
  <c r="F2510" i="12"/>
  <c r="F2546" i="12"/>
  <c r="F2125" i="12"/>
  <c r="F2622" i="12"/>
  <c r="F3857" i="12"/>
  <c r="F3673" i="12"/>
  <c r="F3775" i="12"/>
  <c r="F923" i="12"/>
  <c r="F1448" i="12"/>
  <c r="F1406" i="12"/>
  <c r="F3263" i="12"/>
  <c r="F2193" i="12"/>
  <c r="F1778" i="12"/>
  <c r="F1638" i="12"/>
  <c r="F2338" i="12"/>
  <c r="F2473" i="12"/>
  <c r="F2535" i="12"/>
  <c r="F2414" i="12"/>
  <c r="F2561" i="12"/>
  <c r="F3751" i="12"/>
  <c r="F3785" i="12"/>
  <c r="F3816" i="12"/>
  <c r="F725" i="12"/>
  <c r="F3187" i="12"/>
  <c r="F2818" i="12"/>
  <c r="F3241" i="12"/>
  <c r="F5633" i="12"/>
  <c r="F1639" i="12"/>
  <c r="F1746" i="12"/>
  <c r="F2375" i="12"/>
  <c r="F2280" i="12"/>
  <c r="F2306" i="12"/>
  <c r="F2255" i="12"/>
  <c r="F2623" i="12"/>
  <c r="F5603" i="12"/>
  <c r="F3784" i="12"/>
  <c r="F3892" i="12"/>
  <c r="F3826" i="12"/>
  <c r="F3958" i="12"/>
  <c r="F3549" i="12"/>
  <c r="F2225" i="12"/>
  <c r="F2198" i="12"/>
  <c r="F2525" i="12"/>
  <c r="F3801" i="12"/>
  <c r="F3990" i="12"/>
  <c r="F1833" i="12"/>
  <c r="F2287" i="12"/>
  <c r="F2328" i="12"/>
  <c r="F3586" i="12"/>
  <c r="F5656" i="12"/>
  <c r="F1499" i="12"/>
  <c r="F1316" i="12"/>
  <c r="F1557" i="12"/>
  <c r="F5589" i="12"/>
  <c r="F5574" i="12"/>
  <c r="F2902" i="12"/>
  <c r="F2968" i="12"/>
  <c r="F5587" i="12"/>
  <c r="F723" i="12"/>
  <c r="F3088" i="12"/>
  <c r="F3061" i="12"/>
  <c r="F5862" i="12"/>
  <c r="F2346" i="12"/>
  <c r="F5893" i="12"/>
  <c r="F3734" i="12"/>
  <c r="F3947" i="12"/>
  <c r="F1883" i="12"/>
  <c r="F2348" i="12"/>
  <c r="F2515" i="12"/>
  <c r="F3587" i="12"/>
  <c r="F1355" i="12"/>
  <c r="F1645" i="12"/>
  <c r="F1347" i="12"/>
  <c r="F1514" i="12"/>
  <c r="F5558" i="12"/>
  <c r="F2793" i="12"/>
  <c r="F2903" i="12"/>
  <c r="F1230" i="12"/>
  <c r="F2920" i="12"/>
  <c r="F728" i="12"/>
  <c r="F3008" i="12"/>
  <c r="F3078" i="12"/>
  <c r="F4230" i="12"/>
  <c r="F5440" i="12"/>
  <c r="F5894" i="12"/>
  <c r="F1504" i="12"/>
  <c r="F3983" i="12"/>
  <c r="F3735" i="12"/>
  <c r="F2083" i="12"/>
  <c r="F2391" i="12"/>
  <c r="F2772" i="12"/>
  <c r="F3141" i="12"/>
  <c r="F3937" i="12"/>
  <c r="F1343" i="12"/>
  <c r="F2274" i="12"/>
  <c r="F2880" i="12"/>
  <c r="F3026" i="12"/>
  <c r="F3028" i="12"/>
  <c r="F3295" i="12"/>
  <c r="F1399" i="12"/>
  <c r="F2990" i="12"/>
  <c r="F1459" i="12"/>
  <c r="F1126" i="12"/>
  <c r="F2716" i="12"/>
  <c r="F1714" i="12"/>
  <c r="F3833" i="12"/>
  <c r="F2143" i="12"/>
  <c r="F5673" i="12"/>
  <c r="F2416" i="12"/>
  <c r="F5470" i="12"/>
  <c r="F2418" i="12"/>
  <c r="F1828" i="12"/>
  <c r="F1961" i="12"/>
  <c r="F2464" i="12"/>
  <c r="F3126" i="12"/>
  <c r="F2649" i="12"/>
  <c r="F2195" i="12"/>
  <c r="F3856" i="12"/>
  <c r="F1748" i="12"/>
  <c r="F3879" i="12"/>
  <c r="F3655" i="12"/>
  <c r="F1293" i="12"/>
  <c r="F2870" i="12"/>
  <c r="F2223" i="12"/>
  <c r="F3064" i="12"/>
  <c r="F5659" i="12"/>
  <c r="F3358" i="12"/>
  <c r="F2824" i="12"/>
  <c r="F2098" i="12"/>
  <c r="F1677" i="12"/>
  <c r="F3137" i="12"/>
  <c r="F2781" i="12"/>
  <c r="F2823" i="12"/>
  <c r="F5495" i="12"/>
  <c r="F2334" i="12"/>
  <c r="F2045" i="12"/>
  <c r="F3797" i="12"/>
  <c r="F3416" i="12"/>
  <c r="F2834" i="12"/>
  <c r="F3070" i="12"/>
  <c r="F3281" i="12"/>
  <c r="F1683" i="12"/>
  <c r="F5624" i="12"/>
  <c r="F1323" i="12"/>
  <c r="F5571" i="12"/>
  <c r="F2974" i="12"/>
  <c r="F2949" i="12"/>
  <c r="F5884" i="12"/>
  <c r="F3632" i="12"/>
  <c r="F2188" i="12"/>
  <c r="F3246" i="12"/>
  <c r="F1280" i="12"/>
  <c r="F3361" i="12"/>
  <c r="F2784" i="12"/>
  <c r="F2906" i="12"/>
  <c r="F4164" i="12"/>
  <c r="F5541" i="12"/>
  <c r="F5678" i="12"/>
  <c r="F5337" i="12"/>
  <c r="F3967" i="12"/>
  <c r="F1686" i="12"/>
  <c r="F2439" i="12"/>
  <c r="F3690" i="12"/>
  <c r="F1331" i="12"/>
  <c r="F2157" i="12"/>
  <c r="F1273" i="12"/>
  <c r="F2935" i="12"/>
  <c r="F2879" i="12"/>
  <c r="F2900" i="12"/>
  <c r="F3024" i="12"/>
  <c r="F5538" i="12"/>
  <c r="F3534" i="12"/>
  <c r="F663" i="12"/>
  <c r="F2703" i="12"/>
  <c r="F3208" i="12"/>
  <c r="F5872" i="12"/>
  <c r="F1565" i="12"/>
  <c r="F3487" i="12"/>
  <c r="F2005" i="12"/>
  <c r="F5436" i="12"/>
  <c r="F1953" i="12"/>
  <c r="F3215" i="12"/>
  <c r="F5432" i="12"/>
  <c r="F3389" i="12"/>
  <c r="F5641" i="12"/>
  <c r="F989" i="12"/>
  <c r="F822" i="12"/>
  <c r="F1870" i="12"/>
  <c r="F2641" i="12"/>
  <c r="F664" i="12"/>
  <c r="E4588" i="12"/>
  <c r="E1261" i="12"/>
  <c r="E1888" i="12"/>
  <c r="E1473" i="12"/>
  <c r="E5605" i="12"/>
  <c r="E924" i="12"/>
  <c r="E2845" i="12"/>
  <c r="E1448" i="12"/>
  <c r="E2717" i="12"/>
  <c r="E3268" i="12"/>
  <c r="E5628" i="12"/>
  <c r="E1788" i="12"/>
  <c r="E1776" i="12"/>
  <c r="E1882" i="12"/>
  <c r="E2144" i="12"/>
  <c r="E2538" i="12"/>
  <c r="E2547" i="12"/>
  <c r="E2371" i="12"/>
  <c r="E2669" i="12"/>
  <c r="E3692" i="12"/>
  <c r="E3885" i="12"/>
  <c r="E3602" i="12"/>
  <c r="E3970" i="12"/>
  <c r="E3915" i="12"/>
  <c r="E2151" i="12"/>
  <c r="E2092" i="12"/>
  <c r="E3930" i="12"/>
  <c r="E1835" i="12"/>
  <c r="F2037" i="12"/>
  <c r="F5396" i="12"/>
  <c r="F5389" i="12"/>
  <c r="F2043" i="12"/>
  <c r="F3457" i="12"/>
  <c r="F1031" i="12"/>
  <c r="F1876" i="12"/>
  <c r="F788" i="12"/>
  <c r="F1822" i="12"/>
  <c r="F2994" i="12"/>
  <c r="F1076" i="12"/>
  <c r="E2472" i="12"/>
  <c r="E2350" i="12"/>
  <c r="E5644" i="12"/>
  <c r="E998" i="12"/>
  <c r="E1188" i="12"/>
  <c r="E3073" i="12"/>
  <c r="E1432" i="12"/>
  <c r="E1444" i="12"/>
  <c r="E661" i="12"/>
  <c r="E3118" i="12"/>
  <c r="E3317" i="12"/>
  <c r="E1737" i="12"/>
  <c r="E1656" i="12"/>
  <c r="E2212" i="12"/>
  <c r="E2297" i="12"/>
  <c r="E2536" i="12"/>
  <c r="E2220" i="12"/>
  <c r="E2588" i="12"/>
  <c r="E2691" i="12"/>
  <c r="E3865" i="12"/>
  <c r="E3818" i="12"/>
  <c r="E3913" i="12"/>
  <c r="E3548" i="12"/>
  <c r="F1510" i="12"/>
  <c r="F5394" i="12"/>
  <c r="F1924" i="12"/>
  <c r="F2027" i="12"/>
  <c r="F3476" i="12"/>
  <c r="F3181" i="12"/>
  <c r="F909" i="12"/>
  <c r="F1867" i="12"/>
  <c r="F2572" i="12"/>
  <c r="F1585" i="12"/>
  <c r="E5225" i="12"/>
  <c r="E1326" i="12"/>
  <c r="E1889" i="12"/>
  <c r="E1466" i="12"/>
  <c r="E668" i="12"/>
  <c r="E1072" i="12"/>
  <c r="E3196" i="12"/>
  <c r="E1434" i="12"/>
  <c r="E3165" i="12"/>
  <c r="E3404" i="12"/>
  <c r="E3259" i="12"/>
  <c r="E1698" i="12"/>
  <c r="E1806" i="12"/>
  <c r="E1827" i="12"/>
  <c r="E2523" i="12"/>
  <c r="E2324" i="12"/>
  <c r="E2454" i="12"/>
  <c r="E2555" i="12"/>
  <c r="E2672" i="12"/>
  <c r="E3729" i="12"/>
  <c r="E3771" i="12"/>
  <c r="E3679" i="12"/>
  <c r="E3952" i="12"/>
  <c r="E2072" i="12"/>
  <c r="E2153" i="12"/>
  <c r="E2096" i="12"/>
  <c r="E2100" i="12"/>
  <c r="E2380" i="12"/>
  <c r="E3204" i="12"/>
  <c r="F5482" i="12"/>
  <c r="F3402" i="12"/>
  <c r="F1944" i="12"/>
  <c r="F3480" i="12"/>
  <c r="F1094" i="12"/>
  <c r="F3273" i="12"/>
  <c r="F754" i="12"/>
  <c r="F1917" i="12"/>
  <c r="F3009" i="12"/>
  <c r="F1081" i="12"/>
  <c r="E1706" i="12"/>
  <c r="E1781" i="12"/>
  <c r="E3107" i="12"/>
  <c r="E1540" i="12"/>
  <c r="E717" i="12"/>
  <c r="E1189" i="12"/>
  <c r="E3406" i="12"/>
  <c r="E5328" i="12"/>
  <c r="E13" i="12"/>
  <c r="E1394" i="12"/>
  <c r="E3229" i="12"/>
  <c r="E1673" i="12"/>
  <c r="E1736" i="12"/>
  <c r="E2373" i="12"/>
  <c r="E2425" i="12"/>
  <c r="E2145" i="12"/>
  <c r="E2290" i="12"/>
  <c r="E2565" i="12"/>
  <c r="E2683" i="12"/>
  <c r="E3814" i="12"/>
  <c r="E3609" i="12"/>
  <c r="E3734" i="12"/>
  <c r="E3982" i="12"/>
  <c r="E1599" i="12"/>
  <c r="E3577" i="12"/>
  <c r="E2348" i="12"/>
  <c r="E1872" i="12"/>
  <c r="E3556" i="12"/>
  <c r="E3352" i="12"/>
  <c r="E1280" i="12"/>
  <c r="E3223" i="12"/>
  <c r="E3361" i="12"/>
  <c r="F3362" i="12"/>
  <c r="F3303" i="12"/>
  <c r="F5429" i="12"/>
  <c r="F2032" i="12"/>
  <c r="F1972" i="12"/>
  <c r="F950" i="12"/>
  <c r="F844" i="12"/>
  <c r="F1016" i="12"/>
  <c r="F1868" i="12"/>
  <c r="F3335" i="12"/>
  <c r="E3695" i="12"/>
  <c r="E3546" i="12"/>
  <c r="E3343" i="12"/>
  <c r="E5738" i="12"/>
  <c r="E1127" i="12"/>
  <c r="E683" i="12"/>
  <c r="E1383" i="12"/>
  <c r="E3164" i="12"/>
  <c r="E4919" i="12"/>
  <c r="E5630" i="12"/>
  <c r="E2194" i="12"/>
  <c r="E1732" i="12"/>
  <c r="E1733" i="12"/>
  <c r="E2467" i="12"/>
  <c r="E2170" i="12"/>
  <c r="E2172" i="12"/>
  <c r="E2191" i="12"/>
  <c r="E2560" i="12"/>
  <c r="E3712" i="12"/>
  <c r="E3868" i="12"/>
  <c r="E3760" i="12"/>
  <c r="E3670" i="12"/>
  <c r="E3996" i="12"/>
  <c r="E3916" i="12"/>
  <c r="E3685" i="12"/>
  <c r="E3560" i="12"/>
  <c r="E2506" i="12"/>
  <c r="E2609" i="12"/>
  <c r="F3486" i="12"/>
  <c r="F3442" i="12"/>
  <c r="F1511" i="12"/>
  <c r="F5570" i="12"/>
  <c r="F3162" i="12"/>
  <c r="F999" i="12"/>
  <c r="F900" i="12"/>
  <c r="F1490" i="12"/>
  <c r="F2049" i="12"/>
  <c r="F3371" i="12"/>
  <c r="E3715" i="12"/>
  <c r="E5734" i="12"/>
  <c r="E3155" i="12"/>
  <c r="E3732" i="12"/>
  <c r="E1043" i="12"/>
  <c r="E1271" i="12"/>
  <c r="E5694" i="12"/>
  <c r="E3504" i="12"/>
  <c r="E969" i="12"/>
  <c r="E3253" i="12"/>
  <c r="E2586" i="12"/>
  <c r="E1622" i="12"/>
  <c r="E1747" i="12"/>
  <c r="E2179" i="12"/>
  <c r="E2504" i="12"/>
  <c r="E2219" i="12"/>
  <c r="F3742" i="12"/>
  <c r="G5444" i="12"/>
  <c r="F682" i="12"/>
  <c r="F4607" i="12"/>
  <c r="F2376" i="12"/>
  <c r="F2275" i="12"/>
  <c r="F2185" i="12"/>
  <c r="F1415" i="12"/>
  <c r="F2177" i="12"/>
  <c r="F1444" i="12"/>
  <c r="F2409" i="12"/>
  <c r="F2600" i="12"/>
  <c r="F5616" i="12"/>
  <c r="F2646" i="12"/>
  <c r="F1755" i="12"/>
  <c r="F3761" i="12"/>
  <c r="F1772" i="12"/>
  <c r="F3698" i="12"/>
  <c r="F1760" i="12"/>
  <c r="F3889" i="12"/>
  <c r="F3993" i="12"/>
  <c r="F1969" i="12"/>
  <c r="F2527" i="12"/>
  <c r="F3033" i="12"/>
  <c r="F254" i="12"/>
  <c r="F1481" i="12"/>
  <c r="F709" i="12"/>
  <c r="F2726" i="12"/>
  <c r="F3202" i="12"/>
  <c r="F1338" i="12"/>
  <c r="F3062" i="12"/>
  <c r="F5221" i="12"/>
  <c r="F5671" i="12"/>
  <c r="F5395" i="12"/>
  <c r="F3647" i="12"/>
  <c r="F2607" i="12"/>
  <c r="F5724" i="12"/>
  <c r="F3460" i="12"/>
  <c r="F5540" i="12"/>
  <c r="F5418" i="12"/>
  <c r="F3561" i="12"/>
  <c r="F5600" i="12"/>
  <c r="F1771" i="12"/>
  <c r="F2892" i="12"/>
  <c r="F5584" i="12"/>
  <c r="F5544" i="12"/>
  <c r="F5859" i="12"/>
  <c r="F3674" i="12"/>
  <c r="F2222" i="12"/>
  <c r="F3498" i="12"/>
  <c r="F1973" i="12"/>
  <c r="F3449" i="12"/>
  <c r="F2888" i="12"/>
  <c r="F3048" i="12"/>
  <c r="F701" i="12"/>
  <c r="F1550" i="12"/>
  <c r="F3522" i="12"/>
  <c r="F1571" i="12"/>
  <c r="F1604" i="12"/>
  <c r="F2095" i="12"/>
  <c r="F2512" i="12"/>
  <c r="F3499" i="12"/>
  <c r="F1362" i="12"/>
  <c r="F5536" i="12"/>
  <c r="F1691" i="12"/>
  <c r="F1220" i="12"/>
  <c r="F2882" i="12"/>
  <c r="F2803" i="12"/>
  <c r="F5577" i="12"/>
  <c r="F2813" i="12"/>
  <c r="F2939" i="12"/>
  <c r="F5546" i="12"/>
  <c r="F2723" i="12"/>
  <c r="F1596" i="12"/>
  <c r="F5892" i="12"/>
  <c r="F1570" i="12"/>
  <c r="F3396" i="12"/>
  <c r="F5402" i="12"/>
  <c r="F1526" i="12"/>
  <c r="F2335" i="12"/>
  <c r="F1741" i="12"/>
  <c r="F1566" i="12"/>
  <c r="F3431" i="12"/>
  <c r="F5451" i="12"/>
  <c r="F3275" i="12"/>
  <c r="F758" i="12"/>
  <c r="F1912" i="12"/>
  <c r="F3093" i="12"/>
  <c r="F1164" i="12"/>
  <c r="E1780" i="12"/>
  <c r="E971" i="12"/>
  <c r="E1892" i="12"/>
  <c r="E1468" i="12"/>
  <c r="E1463" i="12"/>
  <c r="E1074" i="12"/>
  <c r="E5757" i="12"/>
  <c r="E5731" i="12"/>
  <c r="E3381" i="12"/>
  <c r="E1439" i="12"/>
  <c r="E3228" i="12"/>
  <c r="E1655" i="12"/>
  <c r="E1680" i="12"/>
  <c r="E2286" i="12"/>
  <c r="E2487" i="12"/>
  <c r="E2262" i="12"/>
  <c r="E2402" i="12"/>
  <c r="E2270" i="12"/>
  <c r="E2680" i="12"/>
  <c r="E3862" i="12"/>
  <c r="E3649" i="12"/>
  <c r="E3810" i="12"/>
  <c r="E3978" i="12"/>
  <c r="E2073" i="12"/>
  <c r="E2109" i="12"/>
  <c r="E2235" i="12"/>
  <c r="E1865" i="12"/>
  <c r="E3247" i="12"/>
  <c r="F2039" i="12"/>
  <c r="F3300" i="12"/>
  <c r="F5427" i="12"/>
  <c r="F2047" i="12"/>
  <c r="F3471" i="12"/>
  <c r="F1027" i="12"/>
  <c r="F3272" i="12"/>
  <c r="F808" i="12"/>
  <c r="F1909" i="12"/>
  <c r="F3004" i="12"/>
  <c r="E2677" i="12"/>
  <c r="E2445" i="12"/>
  <c r="E3112" i="12"/>
  <c r="E2317" i="12"/>
  <c r="E1099" i="12"/>
  <c r="E2275" i="12"/>
  <c r="E1449" i="12"/>
  <c r="E1497" i="12"/>
  <c r="E3313" i="12"/>
  <c r="E2068" i="12"/>
  <c r="E1658" i="12"/>
  <c r="E1661" i="12"/>
  <c r="E2326" i="12"/>
  <c r="E2404" i="12"/>
  <c r="E2117" i="12"/>
  <c r="E2398" i="12"/>
  <c r="E2658" i="12"/>
  <c r="E3643" i="12"/>
  <c r="E3750" i="12"/>
  <c r="E3803" i="12"/>
  <c r="E3660" i="12"/>
  <c r="E3929" i="12"/>
  <c r="E1678" i="12"/>
  <c r="F1945" i="12"/>
  <c r="F1740" i="12"/>
  <c r="F3367" i="12"/>
  <c r="F1936" i="12"/>
  <c r="F3485" i="12"/>
  <c r="F1079" i="12"/>
  <c r="F3274" i="12"/>
  <c r="F753" i="12"/>
  <c r="F1895" i="12"/>
  <c r="F3100" i="12"/>
  <c r="F1183" i="12"/>
  <c r="E1720" i="12"/>
  <c r="E1633" i="12"/>
  <c r="E1893" i="12"/>
  <c r="E1470" i="12"/>
  <c r="E5753" i="12"/>
  <c r="E1146" i="12"/>
  <c r="E3405" i="12"/>
  <c r="E679" i="12"/>
  <c r="E3642" i="12"/>
  <c r="E1393" i="12"/>
  <c r="E3245" i="12"/>
  <c r="E1713" i="12"/>
  <c r="E1632" i="12"/>
  <c r="E2406" i="12"/>
  <c r="E2413" i="12"/>
  <c r="E2168" i="12"/>
  <c r="E2564" i="12"/>
  <c r="E2682" i="12"/>
  <c r="E3804" i="12"/>
  <c r="E3607" i="12"/>
  <c r="E3646" i="12"/>
  <c r="E3981" i="12"/>
  <c r="E3525" i="12"/>
  <c r="E3576" i="12"/>
  <c r="E2229" i="12"/>
  <c r="E1834" i="12"/>
  <c r="E5610" i="12"/>
  <c r="E5649" i="12"/>
  <c r="F2010" i="12"/>
  <c r="F3322" i="12"/>
  <c r="F5346" i="12"/>
  <c r="F1998" i="12"/>
  <c r="F3478" i="12"/>
  <c r="F1029" i="12"/>
  <c r="F2310" i="12"/>
  <c r="F881" i="12"/>
  <c r="F1862" i="12"/>
  <c r="F3000" i="12"/>
  <c r="E2234" i="12"/>
  <c r="E2253" i="12"/>
  <c r="E3109" i="12"/>
  <c r="E1472" i="12"/>
  <c r="E5657" i="12"/>
  <c r="E5681" i="12"/>
  <c r="E5708" i="12"/>
  <c r="E1436" i="12"/>
  <c r="E1390" i="12"/>
  <c r="E3252" i="12"/>
  <c r="E1593" i="12"/>
  <c r="E1660" i="12"/>
  <c r="E1714" i="12"/>
  <c r="E2376" i="12"/>
  <c r="E2353" i="12"/>
  <c r="E2541" i="12"/>
  <c r="E2410" i="12"/>
  <c r="E2627" i="12"/>
  <c r="E5601" i="12"/>
  <c r="E3866" i="12"/>
  <c r="E3833" i="12"/>
  <c r="E3774" i="12"/>
  <c r="E3985" i="12"/>
  <c r="E1604" i="12"/>
  <c r="E2110" i="12"/>
  <c r="E2237" i="12"/>
  <c r="E2439" i="12"/>
  <c r="E1687" i="12"/>
  <c r="E3136" i="12"/>
  <c r="E1339" i="12"/>
  <c r="E3484" i="12"/>
  <c r="E1799" i="12"/>
  <c r="F3368" i="12"/>
  <c r="F3448" i="12"/>
  <c r="F1554" i="12"/>
  <c r="F5466" i="12"/>
  <c r="F3329" i="12"/>
  <c r="F1008" i="12"/>
  <c r="F764" i="12"/>
  <c r="F1328" i="12"/>
  <c r="F5749" i="12"/>
  <c r="E3749" i="12"/>
  <c r="E5728" i="12"/>
  <c r="E3231" i="12"/>
  <c r="E3570" i="12"/>
  <c r="E726" i="12"/>
  <c r="E1325" i="12"/>
  <c r="E3187" i="12"/>
  <c r="E3380" i="12"/>
  <c r="E5700" i="12"/>
  <c r="E3243" i="12"/>
  <c r="E2451" i="12"/>
  <c r="E1768" i="12"/>
  <c r="E1657" i="12"/>
  <c r="E2476" i="12"/>
  <c r="E2519" i="12"/>
  <c r="E2548" i="12"/>
  <c r="E2137" i="12"/>
  <c r="E2617" i="12"/>
  <c r="E3704" i="12"/>
  <c r="E3800" i="12"/>
  <c r="E3792" i="12"/>
  <c r="E3680" i="12"/>
  <c r="E1626" i="12"/>
  <c r="E1832" i="12"/>
  <c r="E1606" i="12"/>
  <c r="E3497" i="12"/>
  <c r="E2434" i="12"/>
  <c r="E3690" i="12"/>
  <c r="F3384" i="12"/>
  <c r="F3193" i="12"/>
  <c r="F1491" i="12"/>
  <c r="F3446" i="12"/>
  <c r="F3163" i="12"/>
  <c r="F990" i="12"/>
  <c r="F787" i="12"/>
  <c r="F1814" i="12"/>
  <c r="F2457" i="12"/>
  <c r="F3593" i="12"/>
  <c r="E3956" i="12"/>
  <c r="E5612" i="12"/>
  <c r="E718" i="12"/>
  <c r="E1453" i="12"/>
  <c r="E1151" i="12"/>
  <c r="E1963" i="12"/>
  <c r="E5692" i="12"/>
  <c r="E1404" i="12"/>
  <c r="E2242" i="12"/>
  <c r="E5614" i="12"/>
  <c r="E810" i="12"/>
  <c r="E1793" i="12"/>
  <c r="E1652" i="12"/>
  <c r="E2183" i="12"/>
  <c r="E2490" i="12"/>
  <c r="E2430" i="12"/>
  <c r="E2421" i="12"/>
  <c r="E2643" i="12"/>
  <c r="E3827" i="12"/>
  <c r="E3829" i="12"/>
  <c r="E3615" i="12"/>
  <c r="E3623" i="12"/>
  <c r="E2150" i="12"/>
  <c r="E1883" i="12"/>
  <c r="E1689" i="12"/>
  <c r="E3691" i="12"/>
  <c r="E3219" i="12"/>
  <c r="E3500" i="12"/>
  <c r="F2015" i="12"/>
  <c r="F5755" i="12"/>
  <c r="F702" i="12"/>
  <c r="F5710" i="12"/>
  <c r="F3713" i="12"/>
  <c r="F1329" i="12"/>
  <c r="F2648" i="12"/>
  <c r="F707" i="12"/>
  <c r="F2353" i="12"/>
  <c r="F1379" i="12"/>
  <c r="F2298" i="12"/>
  <c r="F5718" i="12"/>
  <c r="F2550" i="12"/>
  <c r="F5200" i="12"/>
  <c r="F2207" i="12"/>
  <c r="F1724" i="12"/>
  <c r="F1789" i="12"/>
  <c r="F3659" i="12"/>
  <c r="F1759" i="12"/>
  <c r="F3872" i="12"/>
  <c r="F1681" i="12"/>
  <c r="F3639" i="12"/>
  <c r="F2203" i="12"/>
  <c r="F3763" i="12"/>
  <c r="F2108" i="12"/>
  <c r="F2954" i="12"/>
  <c r="F5500" i="12"/>
  <c r="F1584" i="12"/>
  <c r="F1525" i="12"/>
  <c r="F3848" i="12"/>
  <c r="F1314" i="12"/>
  <c r="F3011" i="12"/>
  <c r="F2700" i="12"/>
  <c r="F1682" i="12"/>
  <c r="F1310" i="12"/>
  <c r="F2878" i="12"/>
  <c r="F3060" i="12"/>
  <c r="F5882" i="12"/>
  <c r="F3212" i="12"/>
  <c r="F3604" i="12"/>
  <c r="F3992" i="12"/>
  <c r="F1690" i="12"/>
  <c r="F5473" i="12"/>
  <c r="F5505" i="12"/>
  <c r="F5331" i="12"/>
  <c r="F3681" i="12"/>
  <c r="F1359" i="12"/>
  <c r="F2358" i="12"/>
  <c r="F3035" i="12"/>
  <c r="F1428" i="12"/>
  <c r="F5591" i="12"/>
  <c r="F3282" i="12"/>
  <c r="F3957" i="12"/>
  <c r="F5457" i="12"/>
  <c r="F2613" i="12"/>
  <c r="F2156" i="12"/>
  <c r="F925" i="12"/>
  <c r="F2890" i="12"/>
  <c r="F2847" i="12"/>
  <c r="F3533" i="12"/>
  <c r="F5476" i="12"/>
  <c r="F2694" i="12"/>
  <c r="F2031" i="12"/>
  <c r="F2377" i="12"/>
  <c r="F2235" i="12"/>
  <c r="F2433" i="12"/>
  <c r="F3494" i="12"/>
  <c r="F1278" i="12"/>
  <c r="F3399" i="12"/>
  <c r="F2359" i="12"/>
  <c r="F5560" i="12"/>
  <c r="F3043" i="12"/>
  <c r="F3022" i="12"/>
  <c r="F2848" i="12"/>
  <c r="F1413" i="12"/>
  <c r="F3010" i="12"/>
  <c r="F705" i="12"/>
  <c r="F2754" i="12"/>
  <c r="F2345" i="12"/>
  <c r="F3209" i="12"/>
  <c r="F1984" i="12"/>
  <c r="F3767" i="12"/>
  <c r="F5404" i="12"/>
  <c r="F1494" i="12"/>
  <c r="F3468" i="12"/>
  <c r="F5356" i="12"/>
  <c r="F1581" i="12"/>
  <c r="F3459" i="12"/>
  <c r="F921" i="12"/>
  <c r="F1878" i="12"/>
  <c r="F889" i="12"/>
  <c r="F1863" i="12"/>
  <c r="F2993" i="12"/>
  <c r="E2470" i="12"/>
  <c r="E2277" i="12"/>
  <c r="E5595" i="12"/>
  <c r="E860" i="12"/>
  <c r="E1126" i="12"/>
  <c r="E2248" i="12"/>
  <c r="E1415" i="12"/>
  <c r="E1408" i="12"/>
  <c r="E660" i="12"/>
  <c r="E1397" i="12"/>
  <c r="E3316" i="12"/>
  <c r="E1742" i="12"/>
  <c r="E1721" i="12"/>
  <c r="E2321" i="12"/>
  <c r="E2296" i="12"/>
  <c r="E2426" i="12"/>
  <c r="E2178" i="12"/>
  <c r="E2581" i="12"/>
  <c r="E2688" i="12"/>
  <c r="E3864" i="12"/>
  <c r="E3611" i="12"/>
  <c r="E3706" i="12"/>
  <c r="E3912" i="12"/>
  <c r="E1602" i="12"/>
  <c r="E1616" i="12"/>
  <c r="E2230" i="12"/>
  <c r="E2501" i="12"/>
  <c r="E2091" i="12"/>
  <c r="F5875" i="12"/>
  <c r="F5341" i="12"/>
  <c r="F5363" i="12"/>
  <c r="F1971" i="12"/>
  <c r="F1035" i="12"/>
  <c r="F3988" i="12"/>
  <c r="F743" i="12"/>
  <c r="F1839" i="12"/>
  <c r="F3150" i="12"/>
  <c r="E3709" i="12"/>
  <c r="E3545" i="12"/>
  <c r="E3340" i="12"/>
  <c r="E5636" i="12"/>
  <c r="E739" i="12"/>
  <c r="E689" i="12"/>
  <c r="E1378" i="12"/>
  <c r="E2174" i="12"/>
  <c r="E4596" i="12"/>
  <c r="E3263" i="12"/>
  <c r="E2193" i="12"/>
  <c r="E1778" i="12"/>
  <c r="E1638" i="12"/>
  <c r="E2338" i="12"/>
  <c r="E2473" i="12"/>
  <c r="E2535" i="12"/>
  <c r="E2414" i="12"/>
  <c r="E2561" i="12"/>
  <c r="E3751" i="12"/>
  <c r="E3785" i="12"/>
  <c r="E3816" i="12"/>
  <c r="E3613" i="12"/>
  <c r="E3931" i="12"/>
  <c r="E3735" i="12"/>
  <c r="F1952" i="12"/>
  <c r="F2386" i="12"/>
  <c r="F5354" i="12"/>
  <c r="F2044" i="12"/>
  <c r="F3414" i="12"/>
  <c r="F1033" i="12"/>
  <c r="F1880" i="12"/>
  <c r="F807" i="12"/>
  <c r="F1848" i="12"/>
  <c r="F2854" i="12"/>
  <c r="E2471" i="12"/>
  <c r="E2140" i="12"/>
  <c r="E5481" i="12"/>
  <c r="E1458" i="12"/>
  <c r="E1179" i="12"/>
  <c r="E5590" i="12"/>
  <c r="E5716" i="12"/>
  <c r="E1435" i="12"/>
  <c r="E1426" i="12"/>
  <c r="E3241" i="12"/>
  <c r="E5633" i="12"/>
  <c r="E1639" i="12"/>
  <c r="E1746" i="12"/>
  <c r="E2375" i="12"/>
  <c r="E2280" i="12"/>
  <c r="E2306" i="12"/>
  <c r="E2255" i="12"/>
  <c r="E2623" i="12"/>
  <c r="E5603" i="12"/>
  <c r="E3784" i="12"/>
  <c r="E3892" i="12"/>
  <c r="E3826" i="12"/>
  <c r="E3958" i="12"/>
  <c r="E3549" i="12"/>
  <c r="E2225" i="12"/>
  <c r="E2198" i="12"/>
  <c r="E2525" i="12"/>
  <c r="E1595" i="12"/>
  <c r="E5624" i="12"/>
  <c r="F2332" i="12"/>
  <c r="F3301" i="12"/>
  <c r="F5379" i="12"/>
  <c r="F1960" i="12"/>
  <c r="F5439" i="12"/>
  <c r="F1020" i="12"/>
  <c r="F3262" i="12"/>
  <c r="F760" i="12"/>
  <c r="F1849" i="12"/>
  <c r="F3013" i="12"/>
  <c r="E5602" i="12"/>
  <c r="E2351" i="12"/>
  <c r="E3114" i="12"/>
  <c r="E2318" i="12"/>
  <c r="E734" i="12"/>
  <c r="E686" i="12"/>
  <c r="E1389" i="12"/>
  <c r="E1844" i="12"/>
  <c r="E4160" i="12"/>
  <c r="E5561" i="12"/>
  <c r="E2282" i="12"/>
  <c r="E1665" i="12"/>
  <c r="E1753" i="12"/>
  <c r="E2311" i="12"/>
  <c r="E2514" i="12"/>
  <c r="E2202" i="12"/>
  <c r="E2443" i="12"/>
  <c r="E2664" i="12"/>
  <c r="E3676" i="12"/>
  <c r="E3891" i="12"/>
  <c r="E3614" i="12"/>
  <c r="E3651" i="12"/>
  <c r="E3928" i="12"/>
  <c r="E2323" i="12"/>
  <c r="E2268" i="12"/>
  <c r="E5443" i="12"/>
  <c r="E2304" i="12"/>
  <c r="E1592" i="12"/>
  <c r="E5626" i="12"/>
  <c r="E1311" i="12"/>
  <c r="E3591" i="12"/>
  <c r="E2240" i="12"/>
  <c r="F3453" i="12"/>
  <c r="F1957" i="12"/>
  <c r="F1539" i="12"/>
  <c r="F3391" i="12"/>
  <c r="F3312" i="12"/>
  <c r="F1015" i="12"/>
  <c r="F849" i="12"/>
  <c r="F1791" i="12"/>
  <c r="F2365" i="12"/>
  <c r="F3592" i="12"/>
  <c r="E3949" i="12"/>
  <c r="E5594" i="12"/>
  <c r="E3237" i="12"/>
  <c r="E1263" i="12"/>
  <c r="E1180" i="12"/>
  <c r="E1962" i="12"/>
  <c r="E5695" i="12"/>
  <c r="E1437" i="12"/>
  <c r="E1981" i="12"/>
  <c r="E3125" i="12"/>
  <c r="E3911" i="12"/>
  <c r="E1773" i="12"/>
  <c r="E1659" i="12"/>
  <c r="E2500" i="12"/>
  <c r="E2491" i="12"/>
  <c r="E2437" i="12"/>
  <c r="E2455" i="12"/>
  <c r="E2629" i="12"/>
  <c r="E3821" i="12"/>
  <c r="E3628" i="12"/>
  <c r="E3612" i="12"/>
  <c r="E3616" i="12"/>
  <c r="E2120" i="12"/>
  <c r="E1833" i="12"/>
  <c r="E1664" i="12"/>
  <c r="E3661" i="12"/>
  <c r="E3347" i="12"/>
  <c r="E3499" i="12"/>
  <c r="F3802" i="12"/>
  <c r="F5405" i="12"/>
  <c r="F1572" i="12"/>
  <c r="F3475" i="12"/>
  <c r="F5640" i="12"/>
  <c r="F979" i="12"/>
  <c r="F824" i="12"/>
  <c r="F1894" i="12"/>
  <c r="F2637" i="12"/>
  <c r="F3935" i="12"/>
  <c r="E1405" i="12"/>
  <c r="E1272" i="12"/>
  <c r="E1852" i="12"/>
  <c r="E5446" i="12"/>
  <c r="E2808" i="12"/>
  <c r="E719" i="12"/>
  <c r="E2745" i="12"/>
  <c r="E1416" i="12"/>
  <c r="E1938" i="12"/>
  <c r="E5525" i="12"/>
  <c r="E3130" i="12"/>
  <c r="E1766" i="12"/>
  <c r="E1627" i="12"/>
  <c r="E1841" i="12"/>
  <c r="E2416" i="12"/>
  <c r="E2177" i="12"/>
  <c r="E2550" i="12"/>
  <c r="E2331" i="12"/>
  <c r="E2663" i="12"/>
  <c r="E3860" i="12"/>
  <c r="E3884" i="12"/>
  <c r="E3599" i="12"/>
  <c r="E3906" i="12"/>
  <c r="E2557" i="12"/>
  <c r="E1644" i="12"/>
  <c r="E2095" i="12"/>
  <c r="E3933" i="12"/>
  <c r="E3973" i="12"/>
  <c r="E3588" i="12"/>
  <c r="F2459" i="12"/>
  <c r="F5399" i="12"/>
  <c r="F5343" i="12"/>
  <c r="F1974" i="12"/>
  <c r="F1032" i="12"/>
  <c r="F3289" i="12"/>
  <c r="F799" i="12"/>
  <c r="F1843" i="12"/>
  <c r="F5509" i="12"/>
  <c r="E3807" i="12"/>
  <c r="E3536" i="12"/>
  <c r="E3117" i="12"/>
  <c r="E2319" i="12"/>
  <c r="E5674" i="12"/>
  <c r="E682" i="12"/>
  <c r="E5710" i="12"/>
  <c r="E1992" i="12"/>
  <c r="E4337" i="12"/>
  <c r="E3197" i="12"/>
  <c r="E2132" i="12"/>
  <c r="E1628" i="12"/>
  <c r="G2240" i="12"/>
  <c r="G824" i="12"/>
  <c r="F1992" i="12"/>
  <c r="F3183" i="12"/>
  <c r="F2253" i="12"/>
  <c r="F5596" i="12"/>
  <c r="F5635" i="12"/>
  <c r="F5694" i="12"/>
  <c r="F2541" i="12"/>
  <c r="F5719" i="12"/>
  <c r="F2180" i="12"/>
  <c r="F3015" i="12"/>
  <c r="F2331" i="12"/>
  <c r="F5627" i="12"/>
  <c r="F2620" i="12"/>
  <c r="F3550" i="12"/>
  <c r="F1651" i="12"/>
  <c r="F3824" i="12"/>
  <c r="F1751" i="12"/>
  <c r="F3596" i="12"/>
  <c r="F2257" i="12"/>
  <c r="F689" i="12"/>
  <c r="F2327" i="12"/>
  <c r="F3955" i="12"/>
  <c r="F2231" i="12"/>
  <c r="F2889" i="12"/>
  <c r="F3754" i="12"/>
  <c r="F1301" i="12"/>
  <c r="F5725" i="12"/>
  <c r="F3908" i="12"/>
  <c r="F3894" i="12"/>
  <c r="F1967" i="12"/>
  <c r="F5370" i="12"/>
  <c r="F3759" i="12"/>
  <c r="F3365" i="12"/>
  <c r="F2897" i="12"/>
  <c r="F2955" i="12"/>
  <c r="F3280" i="12"/>
  <c r="F3217" i="12"/>
  <c r="F3506" i="12"/>
  <c r="F3351" i="12"/>
  <c r="F5458" i="12"/>
  <c r="F3016" i="12"/>
  <c r="F3439" i="12"/>
  <c r="F3974" i="12"/>
  <c r="F1769" i="12"/>
  <c r="F1308" i="12"/>
  <c r="F5684" i="12"/>
  <c r="F3032" i="12"/>
  <c r="F5703" i="12"/>
  <c r="F5555" i="12"/>
  <c r="F3285" i="12"/>
  <c r="F2556" i="12"/>
  <c r="F3509" i="12"/>
  <c r="F3318" i="12"/>
  <c r="F2986" i="12"/>
  <c r="F2929" i="12"/>
  <c r="F3044" i="12"/>
  <c r="F3051" i="12"/>
  <c r="F1222" i="12"/>
  <c r="F5567" i="12"/>
  <c r="F2724" i="12"/>
  <c r="F2012" i="12"/>
  <c r="F2631" i="12"/>
  <c r="F2237" i="12"/>
  <c r="F3172" i="12"/>
  <c r="F3776" i="12"/>
  <c r="F1283" i="12"/>
  <c r="F1342" i="12"/>
  <c r="F3768" i="12"/>
  <c r="F2976" i="12"/>
  <c r="F2796" i="12"/>
  <c r="F1560" i="12"/>
  <c r="F5580" i="12"/>
  <c r="F3018" i="12"/>
  <c r="F3072" i="12"/>
  <c r="F3410" i="12"/>
  <c r="F5861" i="12"/>
  <c r="F3563" i="12"/>
  <c r="F5460" i="12"/>
  <c r="F1935" i="12"/>
  <c r="F2385" i="12"/>
  <c r="F5333" i="12"/>
  <c r="F1531" i="12"/>
  <c r="F3386" i="12"/>
  <c r="F3400" i="12"/>
  <c r="F1985" i="12"/>
  <c r="F3479" i="12"/>
  <c r="F1036" i="12"/>
  <c r="F3175" i="12"/>
  <c r="F757" i="12"/>
  <c r="F1906" i="12"/>
  <c r="E2662" i="12"/>
  <c r="E2276" i="12"/>
  <c r="E3111" i="12"/>
  <c r="E2102" i="12"/>
  <c r="E741" i="12"/>
  <c r="E707" i="12"/>
  <c r="E5698" i="12"/>
  <c r="E1496" i="12"/>
  <c r="E4103" i="12"/>
  <c r="E3121" i="12"/>
  <c r="E1825" i="12"/>
  <c r="E1726" i="12"/>
  <c r="E1640" i="12"/>
  <c r="E2134" i="12"/>
  <c r="E2200" i="12"/>
  <c r="E2136" i="12"/>
  <c r="E2127" i="12"/>
  <c r="E2657" i="12"/>
  <c r="E3786" i="12"/>
  <c r="E3877" i="12"/>
  <c r="E3888" i="12"/>
  <c r="E3622" i="12"/>
  <c r="E3944" i="12"/>
  <c r="E1677" i="12"/>
  <c r="E3583" i="12"/>
  <c r="E2635" i="12"/>
  <c r="E2495" i="12"/>
  <c r="E3518" i="12"/>
  <c r="F3466" i="12"/>
  <c r="F1999" i="12"/>
  <c r="F1561" i="12"/>
  <c r="F2040" i="12"/>
  <c r="F1562" i="12"/>
  <c r="F983" i="12"/>
  <c r="F762" i="12"/>
  <c r="F1145" i="12"/>
  <c r="F1817" i="12"/>
  <c r="F5629" i="12"/>
  <c r="E926" i="12"/>
  <c r="E5597" i="12"/>
  <c r="E3444" i="12"/>
  <c r="E3557" i="12"/>
  <c r="E5364" i="12"/>
  <c r="E1375" i="12"/>
  <c r="E3364" i="12"/>
  <c r="E5699" i="12"/>
  <c r="E3242" i="12"/>
  <c r="E2195" i="12"/>
  <c r="E1772" i="12"/>
  <c r="E1681" i="12"/>
  <c r="E2257" i="12"/>
  <c r="E2493" i="12"/>
  <c r="E2336" i="12"/>
  <c r="E2354" i="12"/>
  <c r="E2591" i="12"/>
  <c r="E3856" i="12"/>
  <c r="E3698" i="12"/>
  <c r="E3639" i="12"/>
  <c r="E3634" i="12"/>
  <c r="E3993" i="12"/>
  <c r="E2578" i="12"/>
  <c r="F2458" i="12"/>
  <c r="F5398" i="12"/>
  <c r="F5385" i="12"/>
  <c r="F2051" i="12"/>
  <c r="F3465" i="12"/>
  <c r="F1028" i="12"/>
  <c r="F3278" i="12"/>
  <c r="F759" i="12"/>
  <c r="F1866" i="12"/>
  <c r="F3007" i="12"/>
  <c r="E5483" i="12"/>
  <c r="E2278" i="12"/>
  <c r="E3113" i="12"/>
  <c r="E2103" i="12"/>
  <c r="E710" i="12"/>
  <c r="E977" i="12"/>
  <c r="E1388" i="12"/>
  <c r="E1588" i="12"/>
  <c r="E4161" i="12"/>
  <c r="E3314" i="12"/>
  <c r="E2065" i="12"/>
  <c r="E1748" i="12"/>
  <c r="E1760" i="12"/>
  <c r="E2203" i="12"/>
  <c r="E2327" i="12"/>
  <c r="E2201" i="12"/>
  <c r="E2215" i="12"/>
  <c r="E2659" i="12"/>
  <c r="E3852" i="12"/>
  <c r="E3879" i="12"/>
  <c r="E3889" i="12"/>
  <c r="E3763" i="12"/>
  <c r="E3955" i="12"/>
  <c r="E1830" i="12"/>
  <c r="E2263" i="12"/>
  <c r="E5479" i="12"/>
  <c r="E2307" i="12"/>
  <c r="E3689" i="12"/>
  <c r="E5600" i="12"/>
  <c r="F3173" i="12"/>
  <c r="F1932" i="12"/>
  <c r="F5371" i="12"/>
  <c r="F2016" i="12"/>
  <c r="F2056" i="12"/>
  <c r="F1024" i="12"/>
  <c r="F853" i="12"/>
  <c r="F932" i="12"/>
  <c r="F1920" i="12"/>
  <c r="F3332" i="12"/>
  <c r="E3742" i="12"/>
  <c r="E3538" i="12"/>
  <c r="E3342" i="12"/>
  <c r="E5747" i="12"/>
  <c r="E702" i="12"/>
  <c r="E693" i="12"/>
  <c r="E1384" i="12"/>
  <c r="E2817" i="12"/>
  <c r="E4625" i="12"/>
  <c r="E5620" i="12"/>
  <c r="E2284" i="12"/>
  <c r="E1807" i="12"/>
  <c r="E1671" i="12"/>
  <c r="E2423" i="12"/>
  <c r="E2138" i="12"/>
  <c r="E2533" i="12"/>
  <c r="E2295" i="12"/>
  <c r="E2589" i="12"/>
  <c r="E3883" i="12"/>
  <c r="E3718" i="12"/>
  <c r="E3841" i="12"/>
  <c r="E3926" i="12"/>
  <c r="E3675" i="12"/>
  <c r="E3202" i="12"/>
  <c r="E3495" i="12"/>
  <c r="E2520" i="12"/>
  <c r="E2608" i="12"/>
  <c r="E3356" i="12"/>
  <c r="E5435" i="12"/>
  <c r="E1422" i="12"/>
  <c r="E3693" i="12"/>
  <c r="F3635" i="12"/>
  <c r="F5358" i="12"/>
  <c r="F1534" i="12"/>
  <c r="F3463" i="12"/>
  <c r="F3309" i="12"/>
  <c r="F975" i="12"/>
  <c r="F864" i="12"/>
  <c r="F1820" i="12"/>
  <c r="F2569" i="12"/>
  <c r="F3942" i="12"/>
  <c r="E1410" i="12"/>
  <c r="E3995" i="12"/>
  <c r="E3717" i="12"/>
  <c r="E5469" i="12"/>
  <c r="E2252" i="12"/>
  <c r="E966" i="12"/>
  <c r="E5470" i="12"/>
  <c r="E5693" i="12"/>
  <c r="E1993" i="12"/>
  <c r="E5562" i="12"/>
  <c r="E3257" i="12"/>
  <c r="E1735" i="12"/>
  <c r="E1625" i="12"/>
  <c r="E1864" i="12"/>
  <c r="E2442" i="12"/>
  <c r="E2534" i="12"/>
  <c r="E2121" i="12"/>
  <c r="E2163" i="12"/>
  <c r="E2661" i="12"/>
  <c r="E3858" i="12"/>
  <c r="E3605" i="12"/>
  <c r="E3598" i="12"/>
  <c r="E3975" i="12"/>
  <c r="E2556" i="12"/>
  <c r="E1643" i="12"/>
  <c r="E2090" i="12"/>
  <c r="E3934" i="12"/>
  <c r="E3963" i="12"/>
  <c r="F1501" i="12"/>
  <c r="F3320" i="12"/>
  <c r="F5383" i="12"/>
  <c r="F2003" i="12"/>
  <c r="F3454" i="12"/>
  <c r="F2859" i="12"/>
  <c r="F1879" i="12"/>
  <c r="F1816" i="12"/>
  <c r="F2562" i="12"/>
  <c r="E1729" i="12"/>
  <c r="E1268" i="12"/>
  <c r="E1856" i="12"/>
  <c r="E673" i="12"/>
  <c r="E1459" i="12"/>
  <c r="E5675" i="12"/>
  <c r="E5715" i="12"/>
  <c r="E2062" i="12"/>
  <c r="E5733" i="12"/>
  <c r="E3528" i="12"/>
  <c r="E5631" i="12"/>
  <c r="E1767" i="12"/>
  <c r="E1808" i="12"/>
  <c r="E1847" i="12"/>
  <c r="E2428" i="12"/>
  <c r="E2167" i="12"/>
  <c r="E2505" i="12"/>
  <c r="E2315" i="12"/>
  <c r="E2676" i="12"/>
  <c r="E3798" i="12"/>
  <c r="E3828" i="12"/>
  <c r="E3699" i="12"/>
  <c r="E3927" i="12"/>
  <c r="E3524" i="12"/>
  <c r="E3574" i="12"/>
  <c r="E2228" i="12"/>
  <c r="E1769" i="12"/>
  <c r="E3203" i="12"/>
  <c r="E3349" i="12"/>
  <c r="F3160" i="12"/>
  <c r="F1556" i="12"/>
  <c r="F5406" i="12"/>
  <c r="F2026" i="12"/>
  <c r="F956" i="12"/>
  <c r="F875" i="12"/>
  <c r="F938" i="12"/>
  <c r="F1902" i="12"/>
  <c r="F3264" i="12"/>
  <c r="E3627" i="12"/>
  <c r="E3547" i="12"/>
  <c r="E3345" i="12"/>
  <c r="E5748" i="12"/>
  <c r="E1152" i="12"/>
  <c r="E681" i="12"/>
  <c r="E1372" i="12"/>
  <c r="E5712" i="12"/>
  <c r="E5220" i="12"/>
  <c r="E5632" i="12"/>
  <c r="E2285" i="12"/>
  <c r="E1809" i="12"/>
  <c r="E1734" i="12"/>
  <c r="E2176" i="12"/>
  <c r="E2453" i="12"/>
  <c r="E2289" i="12"/>
  <c r="E2301" i="12"/>
  <c r="E2583" i="12"/>
  <c r="E3645" i="12"/>
  <c r="E3753" i="12"/>
  <c r="E3869" i="12"/>
  <c r="E3991" i="12"/>
  <c r="E2630" i="12"/>
  <c r="E3707" i="12"/>
  <c r="E3515" i="12"/>
  <c r="E2508" i="12"/>
  <c r="E3493" i="12"/>
  <c r="E5653" i="12"/>
  <c r="F3210" i="12"/>
  <c r="F1552" i="12"/>
  <c r="F5374" i="12"/>
  <c r="F1934" i="12"/>
  <c r="F3489" i="12"/>
  <c r="F973" i="12"/>
  <c r="F4337" i="12"/>
  <c r="F675" i="12"/>
  <c r="F3227" i="12"/>
  <c r="F3552" i="12"/>
  <c r="F1473" i="12"/>
  <c r="F5638" i="12"/>
  <c r="F2410" i="12"/>
  <c r="F3190" i="12"/>
  <c r="F2642" i="12"/>
  <c r="F3130" i="12"/>
  <c r="F2663" i="12"/>
  <c r="F2587" i="12"/>
  <c r="F3638" i="12"/>
  <c r="F2604" i="12"/>
  <c r="F1813" i="12"/>
  <c r="F1131" i="12"/>
  <c r="F2213" i="12"/>
  <c r="F1963" i="12"/>
  <c r="F2493" i="12"/>
  <c r="F1386" i="12"/>
  <c r="F2201" i="12"/>
  <c r="F1830" i="12"/>
  <c r="F2481" i="12"/>
  <c r="F2830" i="12"/>
  <c r="F5355" i="12"/>
  <c r="F1956" i="12"/>
  <c r="F1374" i="12"/>
  <c r="F1832" i="12"/>
  <c r="F2980" i="12"/>
  <c r="F3207" i="12"/>
  <c r="F1484" i="12"/>
  <c r="F3567" i="12"/>
  <c r="F3566" i="12"/>
  <c r="F2826" i="12"/>
  <c r="F3089" i="12"/>
  <c r="F5874" i="12"/>
  <c r="F3308" i="12"/>
  <c r="F3526" i="12"/>
  <c r="F5598" i="12"/>
  <c r="F5537" i="12"/>
  <c r="F2917" i="12"/>
  <c r="F2773" i="12"/>
  <c r="F3927" i="12"/>
  <c r="F3954" i="12"/>
  <c r="F1285" i="12"/>
  <c r="F2987" i="12"/>
  <c r="F2025" i="12"/>
  <c r="F665" i="12"/>
  <c r="F2713" i="12"/>
  <c r="F3373" i="12"/>
  <c r="F2057" i="12"/>
  <c r="F3716" i="12"/>
  <c r="F3352" i="12"/>
  <c r="F3223" i="12"/>
  <c r="F2932" i="12"/>
  <c r="F2809" i="12"/>
  <c r="F5582" i="12"/>
  <c r="F2857" i="12"/>
  <c r="F5530" i="12"/>
  <c r="F2774" i="12"/>
  <c r="F3810" i="12"/>
  <c r="F1851" i="12"/>
  <c r="F5447" i="12"/>
  <c r="F3973" i="12"/>
  <c r="F3234" i="12"/>
  <c r="F1421" i="12"/>
  <c r="F5723" i="12"/>
  <c r="F1485" i="12"/>
  <c r="F3532" i="12"/>
  <c r="F3171" i="12"/>
  <c r="F2905" i="12"/>
  <c r="F3056" i="12"/>
  <c r="F915" i="12"/>
  <c r="F5523" i="12"/>
  <c r="F2825" i="12"/>
  <c r="F5496" i="12"/>
  <c r="F2737" i="12"/>
  <c r="F2007" i="12"/>
  <c r="F2465" i="12"/>
  <c r="F3781" i="12"/>
  <c r="F1519" i="12"/>
  <c r="F1575" i="12"/>
  <c r="F3464" i="12"/>
  <c r="F3432" i="12"/>
  <c r="F2050" i="12"/>
  <c r="F3377" i="12"/>
  <c r="F1022" i="12"/>
  <c r="F3310" i="12"/>
  <c r="F748" i="12"/>
  <c r="F1824" i="12"/>
  <c r="F5246" i="12"/>
  <c r="E3773" i="12"/>
  <c r="E3537" i="12"/>
  <c r="E3339" i="12"/>
  <c r="E2320" i="12"/>
  <c r="E745" i="12"/>
  <c r="E688" i="12"/>
  <c r="E5704" i="12"/>
  <c r="E2063" i="12"/>
  <c r="E4586" i="12"/>
  <c r="E3279" i="12"/>
  <c r="E2283" i="12"/>
  <c r="E1637" i="12"/>
  <c r="E1629" i="12"/>
  <c r="E2553" i="12"/>
  <c r="E2122" i="12"/>
  <c r="E2209" i="12"/>
  <c r="E2431" i="12"/>
  <c r="E2690" i="12"/>
  <c r="E3755" i="12"/>
  <c r="E3677" i="12"/>
  <c r="E3890" i="12"/>
  <c r="E3730" i="12"/>
  <c r="E3947" i="12"/>
  <c r="E3200" i="12"/>
  <c r="E2303" i="12"/>
  <c r="E3559" i="12"/>
  <c r="E2515" i="12"/>
  <c r="E1618" i="12"/>
  <c r="F3474" i="12"/>
  <c r="F5361" i="12"/>
  <c r="F1505" i="12"/>
  <c r="F3462" i="12"/>
  <c r="F3158" i="12"/>
  <c r="F1003" i="12"/>
  <c r="F886" i="12"/>
  <c r="F1578" i="12"/>
  <c r="F2081" i="12"/>
  <c r="F3482" i="12"/>
  <c r="E3744" i="12"/>
  <c r="E3185" i="12"/>
  <c r="E1582" i="12"/>
  <c r="E783" i="12"/>
  <c r="E1086" i="12"/>
  <c r="E1523" i="12"/>
  <c r="E1370" i="12"/>
  <c r="E1266" i="12"/>
  <c r="E1538" i="12"/>
  <c r="E3178" i="12"/>
  <c r="E3513" i="12"/>
  <c r="E1679" i="12"/>
  <c r="E1630" i="12"/>
  <c r="E2259" i="12"/>
  <c r="E2161" i="12"/>
  <c r="E2107" i="12"/>
  <c r="E2449" i="12"/>
  <c r="E2624" i="12"/>
  <c r="E3823" i="12"/>
  <c r="E3815" i="12"/>
  <c r="E3650" i="12"/>
  <c r="E3674" i="12"/>
  <c r="E2148" i="12"/>
  <c r="E2601" i="12"/>
  <c r="F3079" i="12"/>
  <c r="F5400" i="12"/>
  <c r="F5413" i="12"/>
  <c r="F2008" i="12"/>
  <c r="F2014" i="12"/>
  <c r="F1021" i="12"/>
  <c r="F698" i="12"/>
  <c r="F918" i="12"/>
  <c r="F1913" i="12"/>
  <c r="F3151" i="12"/>
  <c r="E3846" i="12"/>
  <c r="E3564" i="12"/>
  <c r="E3341" i="12"/>
  <c r="E5729" i="12"/>
  <c r="E732" i="12"/>
  <c r="E692" i="12"/>
  <c r="E1381" i="12"/>
  <c r="E2716" i="12"/>
  <c r="E4607" i="12"/>
  <c r="E3174" i="12"/>
  <c r="E2115" i="12"/>
  <c r="E1669" i="12"/>
  <c r="E1779" i="12"/>
  <c r="E2478" i="12"/>
  <c r="E2446" i="12"/>
  <c r="E2126" i="12"/>
  <c r="E2427" i="12"/>
  <c r="E2628" i="12"/>
  <c r="E3809" i="12"/>
  <c r="E3878" i="12"/>
  <c r="E3766" i="12"/>
  <c r="E3905" i="12"/>
  <c r="E3736" i="12"/>
  <c r="E2265" i="12"/>
  <c r="E3508" i="12"/>
  <c r="E2494" i="12"/>
  <c r="E2059" i="12"/>
  <c r="E3355" i="12"/>
  <c r="F3304" i="12"/>
  <c r="F1509" i="12"/>
  <c r="F5450" i="12"/>
  <c r="F3153" i="12"/>
  <c r="F974" i="12"/>
  <c r="F802" i="12"/>
  <c r="F1367" i="12"/>
  <c r="F1928" i="12"/>
  <c r="F5752" i="12"/>
  <c r="E3714" i="12"/>
  <c r="E5635" i="12"/>
  <c r="E5390" i="12"/>
  <c r="E3553" i="12"/>
  <c r="E3543" i="12"/>
  <c r="E923" i="12"/>
  <c r="E3346" i="12"/>
  <c r="E3435" i="12"/>
  <c r="E1391" i="12"/>
  <c r="E3124" i="12"/>
  <c r="E2356" i="12"/>
  <c r="E1750" i="12"/>
  <c r="E1718" i="12"/>
  <c r="E2407" i="12"/>
  <c r="E2460" i="12"/>
  <c r="E2224" i="12"/>
  <c r="E2362" i="12"/>
  <c r="E2615" i="12"/>
  <c r="E3700" i="12"/>
  <c r="E3832" i="12"/>
  <c r="E3825" i="12"/>
  <c r="E3738" i="12"/>
  <c r="E1641" i="12"/>
  <c r="E3917" i="12"/>
  <c r="E1591" i="12"/>
  <c r="E3510" i="12"/>
  <c r="E2527" i="12"/>
  <c r="E2233" i="12"/>
  <c r="E3360" i="12"/>
  <c r="E1516" i="12"/>
  <c r="E1346" i="12"/>
  <c r="F1530" i="12"/>
  <c r="F2616" i="12"/>
  <c r="F5362" i="12"/>
  <c r="F1948" i="12"/>
  <c r="F3441" i="12"/>
  <c r="F2858" i="12"/>
  <c r="F1875" i="12"/>
  <c r="F1896" i="12"/>
  <c r="F2559" i="12"/>
  <c r="E5714" i="12"/>
  <c r="E1299" i="12"/>
  <c r="E1890" i="12"/>
  <c r="E5755" i="12"/>
  <c r="E1113" i="12"/>
  <c r="E5622" i="12"/>
  <c r="E1446" i="12"/>
  <c r="E5719" i="12"/>
  <c r="E3527" i="12"/>
  <c r="E5621" i="12"/>
  <c r="E1722" i="12"/>
  <c r="E1670" i="12"/>
  <c r="E1881" i="12"/>
  <c r="E2436" i="12"/>
  <c r="E2545" i="12"/>
  <c r="E2463" i="12"/>
  <c r="E2412" i="12"/>
  <c r="E2675" i="12"/>
  <c r="E3817" i="12"/>
  <c r="E3728" i="12"/>
  <c r="E3997" i="12"/>
  <c r="E3506" i="12"/>
  <c r="E3573" i="12"/>
  <c r="E2347" i="12"/>
  <c r="E1610" i="12"/>
  <c r="E2607" i="12"/>
  <c r="F1949" i="12"/>
  <c r="F3298" i="12"/>
  <c r="F5350" i="12"/>
  <c r="F2009" i="12"/>
  <c r="F3403" i="12"/>
  <c r="F5682" i="12"/>
  <c r="F3182" i="12"/>
  <c r="F867" i="12"/>
  <c r="F1918" i="12"/>
  <c r="F2958" i="12"/>
  <c r="F1046" i="12"/>
  <c r="E1719" i="12"/>
  <c r="E1705" i="12"/>
  <c r="E5689" i="12"/>
  <c r="E5690" i="12"/>
  <c r="E729" i="12"/>
  <c r="E1154" i="12"/>
  <c r="E690" i="12"/>
  <c r="E919" i="12"/>
  <c r="E227" i="12"/>
  <c r="E5701" i="12"/>
  <c r="E3134" i="12"/>
  <c r="E1761" i="12"/>
  <c r="E1787" i="12"/>
  <c r="E2305" i="12"/>
  <c r="E2539" i="12"/>
  <c r="E2422" i="12"/>
  <c r="E2574" i="12"/>
  <c r="E2685" i="12"/>
  <c r="E3629" i="12"/>
  <c r="E3886" i="12"/>
  <c r="E3961" i="12"/>
  <c r="E2074" i="12"/>
  <c r="E1615" i="12"/>
  <c r="E2236" i="12"/>
  <c r="E2496" i="12"/>
  <c r="E3992" i="12"/>
  <c r="E3353" i="12"/>
  <c r="F3392" i="12"/>
  <c r="F3782" i="12"/>
  <c r="F1541" i="12"/>
  <c r="F5557" i="12"/>
  <c r="F3330" i="12"/>
  <c r="F1010" i="12"/>
  <c r="F751" i="12"/>
  <c r="F1579" i="12"/>
  <c r="F2101" i="12"/>
  <c r="F3490" i="12"/>
  <c r="E3808" i="12"/>
  <c r="E5697" i="12"/>
  <c r="E3293" i="12"/>
  <c r="E3571" i="12"/>
  <c r="E1131" i="12"/>
  <c r="E1411" i="12"/>
  <c r="E5691" i="12"/>
  <c r="E3641" i="12"/>
  <c r="E985" i="12"/>
  <c r="E5627" i="12"/>
  <c r="E2587" i="12"/>
  <c r="G3146" i="12"/>
  <c r="F1431" i="12"/>
  <c r="G3008" i="12"/>
  <c r="F1101" i="12"/>
  <c r="F3157" i="12"/>
  <c r="G2159" i="12"/>
  <c r="F708" i="12"/>
  <c r="F3252" i="12"/>
  <c r="F2627" i="12"/>
  <c r="F1590" i="12"/>
  <c r="F3554" i="12"/>
  <c r="F1766" i="12"/>
  <c r="F3860" i="12"/>
  <c r="F1649" i="12"/>
  <c r="F3873" i="12"/>
  <c r="F1043" i="12"/>
  <c r="F2322" i="12"/>
  <c r="F5751" i="12"/>
  <c r="F2164" i="12"/>
  <c r="F5328" i="12"/>
  <c r="F2336" i="12"/>
  <c r="F14" i="12"/>
  <c r="F2215" i="12"/>
  <c r="F2263" i="12"/>
  <c r="F3500" i="12"/>
  <c r="F5366" i="12"/>
  <c r="F3806" i="12"/>
  <c r="F1319" i="12"/>
  <c r="F2991" i="12"/>
  <c r="F2061" i="12"/>
  <c r="F5572" i="12"/>
  <c r="F2693" i="12"/>
  <c r="F3640" i="12"/>
  <c r="F3921" i="12"/>
  <c r="F1798" i="12"/>
  <c r="F2983" i="12"/>
  <c r="F5543" i="12"/>
  <c r="F5376" i="12"/>
  <c r="F5344" i="12"/>
  <c r="F2552" i="12"/>
  <c r="F1267" i="12"/>
  <c r="F3530" i="12"/>
  <c r="F5660" i="12"/>
  <c r="F1602" i="12"/>
  <c r="F678" i="12"/>
  <c r="F2861" i="12"/>
  <c r="F2864" i="12"/>
  <c r="F5475" i="12"/>
  <c r="F2396" i="12"/>
  <c r="F5498" i="12"/>
  <c r="F5345" i="12"/>
  <c r="F1643" i="12"/>
  <c r="F2526" i="12"/>
  <c r="F1356" i="12"/>
  <c r="F1318" i="12"/>
  <c r="F5593" i="12"/>
  <c r="F2904" i="12"/>
  <c r="F2840" i="12"/>
  <c r="F2926" i="12"/>
  <c r="F5485" i="12"/>
  <c r="F5887" i="12"/>
  <c r="F3906" i="12"/>
  <c r="F1644" i="12"/>
  <c r="F3496" i="12"/>
  <c r="F2093" i="12"/>
  <c r="F3138" i="12"/>
  <c r="F5360" i="12"/>
  <c r="F1290" i="12"/>
  <c r="F3397" i="12"/>
  <c r="F2959" i="12"/>
  <c r="F3074" i="12"/>
  <c r="F2952" i="12"/>
  <c r="F3260" i="12"/>
  <c r="F5658" i="12"/>
  <c r="F3003" i="12"/>
  <c r="F1600" i="12"/>
  <c r="F2755" i="12"/>
  <c r="F2696" i="12"/>
  <c r="F5422" i="12"/>
  <c r="F2571" i="12"/>
  <c r="F2387" i="12"/>
  <c r="F5419" i="12"/>
  <c r="F1966" i="12"/>
  <c r="F3720" i="12"/>
  <c r="F1925" i="12"/>
  <c r="F2053" i="12"/>
  <c r="F1535" i="12"/>
  <c r="F992" i="12"/>
  <c r="F761" i="12"/>
  <c r="F1193" i="12"/>
  <c r="F1840" i="12"/>
  <c r="F5637" i="12"/>
  <c r="E3871" i="12"/>
  <c r="E3965" i="12"/>
  <c r="E3227" i="12"/>
  <c r="E5746" i="12"/>
  <c r="E3327" i="12"/>
  <c r="E5327" i="12"/>
  <c r="E1369" i="12"/>
  <c r="E5706" i="12"/>
  <c r="E5223" i="12"/>
  <c r="E3220" i="12"/>
  <c r="E2271" i="12"/>
  <c r="E1717" i="12"/>
  <c r="E2217" i="12"/>
  <c r="E2208" i="12"/>
  <c r="G3193" i="12"/>
  <c r="G3410" i="12"/>
  <c r="F3910" i="12"/>
  <c r="F2351" i="12"/>
  <c r="G5434" i="12"/>
  <c r="G2015" i="12"/>
  <c r="G2777" i="12"/>
  <c r="G1924" i="12"/>
  <c r="F692" i="12"/>
  <c r="F1593" i="12"/>
  <c r="F5601" i="12"/>
  <c r="F1758" i="12"/>
  <c r="F3867" i="12"/>
  <c r="F1627" i="12"/>
  <c r="F3884" i="12"/>
  <c r="F1675" i="12"/>
  <c r="F3772" i="12"/>
  <c r="F5757" i="12"/>
  <c r="F2369" i="12"/>
  <c r="F1937" i="12"/>
  <c r="F2537" i="12"/>
  <c r="F4586" i="12"/>
  <c r="F2354" i="12"/>
  <c r="F3314" i="12"/>
  <c r="F2659" i="12"/>
  <c r="F5479" i="12"/>
  <c r="F1275" i="12"/>
  <c r="F5522" i="12"/>
  <c r="F1641" i="12"/>
  <c r="F1537" i="12"/>
  <c r="F1980" i="12"/>
  <c r="F2480" i="12"/>
  <c r="F2802" i="12"/>
  <c r="F2704" i="12"/>
  <c r="F3925" i="12"/>
  <c r="F2232" i="12"/>
  <c r="F2357" i="12"/>
  <c r="F2908" i="12"/>
  <c r="F5507" i="12"/>
  <c r="F5424" i="12"/>
  <c r="F1502" i="12"/>
  <c r="F3685" i="12"/>
  <c r="F1282" i="12"/>
  <c r="F5559" i="12"/>
  <c r="F5224" i="12"/>
  <c r="F5680" i="12"/>
  <c r="F2323" i="12"/>
  <c r="F3518" i="12"/>
  <c r="F3383" i="12"/>
  <c r="F2782" i="12"/>
  <c r="F3038" i="12"/>
  <c r="F2816" i="12"/>
  <c r="F3250" i="12"/>
  <c r="F5384" i="12"/>
  <c r="F1614" i="12"/>
  <c r="F2650" i="12"/>
  <c r="F1302" i="12"/>
  <c r="F1295" i="12"/>
  <c r="F2981" i="12"/>
  <c r="F5381" i="12"/>
  <c r="F2923" i="12"/>
  <c r="F2853" i="12"/>
  <c r="F5743" i="12"/>
  <c r="F2570" i="12"/>
  <c r="F3978" i="12"/>
  <c r="F2110" i="12"/>
  <c r="F3933" i="12"/>
  <c r="F3689" i="12"/>
  <c r="F5652" i="12"/>
  <c r="F1548" i="12"/>
  <c r="F1349" i="12"/>
  <c r="F978" i="12"/>
  <c r="F5330" i="12"/>
  <c r="F2898" i="12"/>
  <c r="F2909" i="12"/>
  <c r="F1231" i="12"/>
  <c r="F730" i="12"/>
  <c r="F2944" i="12"/>
  <c r="F5459" i="12"/>
  <c r="F5686" i="12"/>
  <c r="F2775" i="12"/>
  <c r="F5437" i="12"/>
  <c r="F3296" i="12"/>
  <c r="F1931" i="12"/>
  <c r="F5377" i="12"/>
  <c r="F5433" i="12"/>
  <c r="F1587" i="12"/>
  <c r="F5387" i="12"/>
  <c r="F2022" i="12"/>
  <c r="F3415" i="12"/>
  <c r="F1012" i="12"/>
  <c r="F880" i="12"/>
  <c r="F1495" i="12"/>
  <c r="F2080" i="12"/>
  <c r="E3710" i="12"/>
  <c r="E3176" i="12"/>
  <c r="E1110" i="12"/>
  <c r="E695" i="12"/>
  <c r="E1082" i="12"/>
  <c r="E1522" i="12"/>
  <c r="E1385" i="12"/>
  <c r="E920" i="12"/>
  <c r="E1521" i="12"/>
  <c r="E3222" i="12"/>
  <c r="E3512" i="12"/>
  <c r="E1775" i="12"/>
  <c r="E1634" i="12"/>
  <c r="E2510" i="12"/>
  <c r="E2546" i="12"/>
  <c r="E2125" i="12"/>
  <c r="E2622" i="12"/>
  <c r="E3857" i="12"/>
  <c r="E3673" i="12"/>
  <c r="E3775" i="12"/>
  <c r="E3783" i="12"/>
  <c r="E2129" i="12"/>
  <c r="E2579" i="12"/>
  <c r="E1683" i="12"/>
  <c r="E3796" i="12"/>
  <c r="E2645" i="12"/>
  <c r="F1506" i="12"/>
  <c r="F3636" i="12"/>
  <c r="F1482" i="12"/>
  <c r="F1946" i="12"/>
  <c r="F3443" i="12"/>
  <c r="F5467" i="12"/>
  <c r="F988" i="12"/>
  <c r="F1904" i="12"/>
  <c r="F2640" i="12"/>
  <c r="E4922" i="12"/>
  <c r="E1366" i="12"/>
  <c r="E1854" i="12"/>
  <c r="E1465" i="12"/>
  <c r="E3433" i="12"/>
  <c r="E1038" i="12"/>
  <c r="E5526" i="12"/>
  <c r="E1433" i="12"/>
  <c r="E2818" i="12"/>
  <c r="E5634" i="12"/>
  <c r="E3198" i="12"/>
  <c r="E1715" i="12"/>
  <c r="E1667" i="12"/>
  <c r="E1826" i="12"/>
  <c r="E2187" i="12"/>
  <c r="E2408" i="12"/>
  <c r="E2448" i="12"/>
  <c r="E2166" i="12"/>
  <c r="E2671" i="12"/>
  <c r="E3665" i="12"/>
  <c r="E3822" i="12"/>
  <c r="E3851" i="12"/>
  <c r="E3976" i="12"/>
  <c r="E1597" i="12"/>
  <c r="E2152" i="12"/>
  <c r="F3472" i="12"/>
  <c r="F1517" i="12"/>
  <c r="F1574" i="12"/>
  <c r="F3409" i="12"/>
  <c r="F3156" i="12"/>
  <c r="F1006" i="12"/>
  <c r="F850" i="12"/>
  <c r="F1609" i="12"/>
  <c r="F2364" i="12"/>
  <c r="F3558" i="12"/>
  <c r="E3951" i="12"/>
  <c r="E3183" i="12"/>
  <c r="E3238" i="12"/>
  <c r="E755" i="12"/>
  <c r="E1119" i="12"/>
  <c r="E1693" i="12"/>
  <c r="E1376" i="12"/>
  <c r="E1418" i="12"/>
  <c r="E1692" i="12"/>
  <c r="E3179" i="12"/>
  <c r="E3658" i="12"/>
  <c r="E1672" i="12"/>
  <c r="E1635" i="12"/>
  <c r="E2511" i="12"/>
  <c r="E2329" i="12"/>
  <c r="E2543" i="12"/>
  <c r="E2447" i="12"/>
  <c r="E2625" i="12"/>
  <c r="E3654" i="12"/>
  <c r="E3701" i="12"/>
  <c r="E3731" i="12"/>
  <c r="E3897" i="12"/>
  <c r="E2149" i="12"/>
  <c r="E3918" i="12"/>
  <c r="E1684" i="12"/>
  <c r="E3686" i="12"/>
  <c r="E2670" i="12"/>
  <c r="E2611" i="12"/>
  <c r="E1364" i="12"/>
  <c r="F3746" i="12"/>
  <c r="F3307" i="12"/>
  <c r="F1564" i="12"/>
  <c r="F3387" i="12"/>
  <c r="F5607" i="12"/>
  <c r="F964" i="12"/>
  <c r="F820" i="12"/>
  <c r="F1905" i="12"/>
  <c r="F2568" i="12"/>
  <c r="F3977" i="12"/>
  <c r="E1431" i="12"/>
  <c r="E3969" i="12"/>
  <c r="E3870" i="12"/>
  <c r="E5456" i="12"/>
  <c r="E1695" i="12"/>
  <c r="E952" i="12"/>
  <c r="E2247" i="12"/>
  <c r="E5696" i="12"/>
  <c r="E1845" i="12"/>
  <c r="E3015" i="12"/>
  <c r="E3129" i="12"/>
  <c r="E1631" i="12"/>
  <c r="E1709" i="12"/>
  <c r="E1859" i="12"/>
  <c r="E2475" i="12"/>
  <c r="E2339" i="12"/>
  <c r="E2118" i="12"/>
  <c r="E2452" i="12"/>
  <c r="E2660" i="12"/>
  <c r="E3838" i="12"/>
  <c r="E3811" i="12"/>
  <c r="E3848" i="12"/>
  <c r="E3974" i="12"/>
  <c r="E2082" i="12"/>
  <c r="E3919" i="12"/>
  <c r="E2089" i="12"/>
  <c r="E3681" i="12"/>
  <c r="E3954" i="12"/>
  <c r="E2613" i="12"/>
  <c r="E1302" i="12"/>
  <c r="E2156" i="12"/>
  <c r="E1295" i="12"/>
  <c r="F1941" i="12"/>
  <c r="F3213" i="12"/>
  <c r="F5340" i="12"/>
  <c r="F2055" i="12"/>
  <c r="F3451" i="12"/>
  <c r="F1030" i="12"/>
  <c r="F3271" i="12"/>
  <c r="F805" i="12"/>
  <c r="F1910" i="12"/>
  <c r="F3002" i="12"/>
  <c r="E2585" i="12"/>
  <c r="E2279" i="12"/>
  <c r="E3337" i="12"/>
  <c r="E1553" i="12"/>
  <c r="E735" i="12"/>
  <c r="E720" i="12"/>
  <c r="E1441" i="12"/>
  <c r="E1403" i="12"/>
  <c r="E1419" i="12"/>
  <c r="E3190" i="12"/>
  <c r="E1590" i="12"/>
  <c r="E1758" i="12"/>
  <c r="E1674" i="12"/>
  <c r="E2143" i="12"/>
  <c r="E2185" i="12"/>
  <c r="E2298" i="12"/>
  <c r="E2180" i="12"/>
  <c r="E2642" i="12"/>
  <c r="E3554" i="12"/>
  <c r="E3867" i="12"/>
  <c r="E3834" i="12"/>
  <c r="E3655" i="12"/>
  <c r="E3907" i="12"/>
  <c r="E2086" i="12"/>
  <c r="E3684" i="12"/>
  <c r="E2231" i="12"/>
  <c r="E2432" i="12"/>
  <c r="E2070" i="12"/>
  <c r="F2333" i="12"/>
  <c r="F3374" i="12"/>
  <c r="F5438" i="12"/>
  <c r="F2021" i="12"/>
  <c r="F5430" i="12"/>
  <c r="F1018" i="12"/>
  <c r="F3161" i="12"/>
  <c r="F891" i="12"/>
  <c r="F1911" i="12"/>
  <c r="F5254" i="12"/>
  <c r="F1053" i="12"/>
  <c r="E3713" i="12"/>
  <c r="E2456" i="12"/>
  <c r="E3116" i="12"/>
  <c r="E2105" i="12"/>
  <c r="E1101" i="12"/>
  <c r="E696" i="12"/>
  <c r="E1401" i="12"/>
  <c r="E1955" i="12"/>
  <c r="E4323" i="12"/>
  <c r="E3122" i="12"/>
  <c r="E2192" i="12"/>
  <c r="E1710" i="12"/>
  <c r="E1749" i="12"/>
  <c r="E2372" i="12"/>
  <c r="E2518" i="12"/>
  <c r="E2123" i="12"/>
  <c r="E2393" i="12"/>
  <c r="E2667" i="12"/>
  <c r="E3618" i="12"/>
  <c r="E3881" i="12"/>
  <c r="E3630" i="12"/>
  <c r="E3626" i="12"/>
  <c r="E3967" i="12"/>
  <c r="E2377" i="12"/>
  <c r="E2226" i="12"/>
  <c r="E5447" i="12"/>
  <c r="E2512" i="12"/>
  <c r="E2772" i="12"/>
  <c r="E3139" i="12"/>
  <c r="F3770" i="12"/>
  <c r="F5864" i="12"/>
  <c r="F1568" i="12"/>
  <c r="F3452" i="12"/>
  <c r="F1464" i="12"/>
  <c r="F980" i="12"/>
  <c r="F1903" i="12"/>
  <c r="F2638" i="12"/>
  <c r="F3902" i="12"/>
  <c r="E1360" i="12"/>
  <c r="E1887" i="12"/>
  <c r="E3239" i="12"/>
  <c r="E3157" i="12"/>
  <c r="E715" i="12"/>
  <c r="E5493" i="12"/>
  <c r="E1407" i="12"/>
  <c r="E2064" i="12"/>
  <c r="E5563" i="12"/>
  <c r="E3131" i="12"/>
  <c r="E1784" i="12"/>
  <c r="E1804" i="12"/>
  <c r="E1842" i="12"/>
  <c r="E2266" i="12"/>
  <c r="E2218" i="12"/>
  <c r="E2206" i="12"/>
  <c r="E2403" i="12"/>
  <c r="E2665" i="12"/>
  <c r="E3624" i="12"/>
  <c r="E3788" i="12"/>
  <c r="E3600" i="12"/>
  <c r="E3960" i="12"/>
  <c r="E2594" i="12"/>
  <c r="E1612" i="12"/>
  <c r="G1018" i="12"/>
  <c r="F3866" i="12"/>
  <c r="F2114" i="12"/>
  <c r="F2052" i="12"/>
  <c r="F2074" i="12"/>
  <c r="F3167" i="12"/>
  <c r="F5579" i="12"/>
  <c r="F2873" i="12"/>
  <c r="F1865" i="12"/>
  <c r="F2910" i="12"/>
  <c r="F3390" i="12"/>
  <c r="F968" i="12"/>
  <c r="E3939" i="12"/>
  <c r="E5471" i="12"/>
  <c r="E2537" i="12"/>
  <c r="E3872" i="12"/>
  <c r="E2603" i="12"/>
  <c r="F2033" i="12"/>
  <c r="F3434" i="12"/>
  <c r="F1916" i="12"/>
  <c r="E1730" i="12"/>
  <c r="E1476" i="12"/>
  <c r="E3505" i="12"/>
  <c r="E1697" i="12"/>
  <c r="E2492" i="12"/>
  <c r="E3625" i="12"/>
  <c r="E3575" i="12"/>
  <c r="F3379" i="12"/>
  <c r="F1914" i="12"/>
  <c r="E3743" i="12"/>
  <c r="E3542" i="12"/>
  <c r="E5720" i="12"/>
  <c r="E1782" i="12"/>
  <c r="E2400" i="12"/>
  <c r="E3830" i="12"/>
  <c r="E1607" i="12"/>
  <c r="E5655" i="12"/>
  <c r="F3481" i="12"/>
  <c r="F1790" i="12"/>
  <c r="E5727" i="12"/>
  <c r="E1478" i="12"/>
  <c r="E5638" i="12"/>
  <c r="E1774" i="12"/>
  <c r="E2549" i="12"/>
  <c r="E3656" i="12"/>
  <c r="E2154" i="12"/>
  <c r="E3318" i="12"/>
  <c r="F2383" i="12"/>
  <c r="F5372" i="12"/>
  <c r="F1819" i="12"/>
  <c r="E3748" i="12"/>
  <c r="E704" i="12"/>
  <c r="E4163" i="12"/>
  <c r="E1727" i="12"/>
  <c r="E2417" i="12"/>
  <c r="E3799" i="12"/>
  <c r="E2188" i="12"/>
  <c r="F3270" i="12"/>
  <c r="F2017" i="12"/>
  <c r="F1897" i="12"/>
  <c r="E3711" i="12"/>
  <c r="E1181" i="12"/>
  <c r="E4900" i="12"/>
  <c r="E1810" i="12"/>
  <c r="E2293" i="12"/>
  <c r="E3603" i="12"/>
  <c r="E3859" i="12"/>
  <c r="E3703" i="12"/>
  <c r="E2232" i="12"/>
  <c r="F3501" i="12"/>
  <c r="F2038" i="12"/>
  <c r="F5666" i="12"/>
  <c r="F803" i="12"/>
  <c r="F2953" i="12"/>
  <c r="E5618" i="12"/>
  <c r="E1471" i="12"/>
  <c r="E2076" i="12"/>
  <c r="E1456" i="12"/>
  <c r="E5615" i="12"/>
  <c r="E1649" i="12"/>
  <c r="E1921" i="12"/>
  <c r="E2135" i="12"/>
  <c r="E2409" i="12"/>
  <c r="E2189" i="12"/>
  <c r="E3850" i="12"/>
  <c r="E3873" i="12"/>
  <c r="E3756" i="12"/>
  <c r="E3966" i="12"/>
  <c r="E2600" i="12"/>
  <c r="E2066" i="12"/>
  <c r="E1757" i="12"/>
  <c r="E697" i="12"/>
  <c r="E5599" i="12"/>
  <c r="F2466" i="12"/>
  <c r="F3305" i="12"/>
  <c r="F1545" i="12"/>
  <c r="F3473" i="12"/>
  <c r="F1477" i="12"/>
  <c r="F865" i="12"/>
  <c r="F1908" i="12"/>
  <c r="F2961" i="12"/>
  <c r="E2656" i="12"/>
  <c r="E2131" i="12"/>
  <c r="E3110" i="12"/>
  <c r="E2001" i="12"/>
  <c r="E724" i="12"/>
  <c r="E725" i="12"/>
  <c r="E1387" i="12"/>
  <c r="E1515" i="12"/>
  <c r="E1429" i="12"/>
  <c r="E3120" i="12"/>
  <c r="E1663" i="12"/>
  <c r="E1752" i="12"/>
  <c r="E1743" i="12"/>
  <c r="E2258" i="12"/>
  <c r="E2489" i="12"/>
  <c r="E2314" i="12"/>
  <c r="E2325" i="12"/>
  <c r="E2655" i="12"/>
  <c r="E3683" i="12"/>
  <c r="E3895" i="12"/>
  <c r="E3805" i="12"/>
  <c r="E3726" i="12"/>
  <c r="E3908" i="12"/>
  <c r="E1676" i="12"/>
  <c r="E3582" i="12"/>
  <c r="E2238" i="12"/>
  <c r="E2480" i="12"/>
  <c r="E3517" i="12"/>
  <c r="E5625" i="12"/>
  <c r="E1284" i="12"/>
  <c r="E3382" i="12"/>
  <c r="E2524" i="12"/>
  <c r="E1310" i="12"/>
  <c r="E1316" i="12"/>
  <c r="E1979" i="12"/>
  <c r="E2815" i="12"/>
  <c r="E5549" i="12"/>
  <c r="E1965" i="12"/>
  <c r="E5713" i="12"/>
  <c r="E1647" i="12"/>
  <c r="E2927" i="12"/>
  <c r="E1996" i="12"/>
  <c r="E5744" i="12"/>
  <c r="E5688" i="12"/>
  <c r="E4159" i="12"/>
  <c r="E1533" i="12"/>
  <c r="E3384" i="12"/>
  <c r="E3375" i="12"/>
  <c r="E5415" i="12"/>
  <c r="E2003" i="12"/>
  <c r="E3452" i="12"/>
  <c r="E1464" i="12"/>
  <c r="E980" i="12"/>
  <c r="E3617" i="12"/>
  <c r="E1157" i="12"/>
  <c r="E1183" i="12"/>
  <c r="E1357" i="12"/>
  <c r="E3266" i="12"/>
  <c r="E2274" i="12"/>
  <c r="E1221" i="12"/>
  <c r="E2791" i="12"/>
  <c r="E2835" i="12"/>
  <c r="E2965" i="12"/>
  <c r="E2918" i="12"/>
  <c r="E1451" i="12"/>
  <c r="E2925" i="12"/>
  <c r="E2819" i="12"/>
  <c r="E2750" i="12"/>
  <c r="E3778" i="12"/>
  <c r="E2727" i="12"/>
  <c r="E5428" i="12"/>
  <c r="E3149" i="12"/>
  <c r="E3299" i="12"/>
  <c r="E5334" i="12"/>
  <c r="E1544" i="12"/>
  <c r="E2030" i="12"/>
  <c r="E3489" i="12"/>
  <c r="E973" i="12"/>
  <c r="E829" i="12"/>
  <c r="E1885" i="12"/>
  <c r="E2517" i="12"/>
  <c r="E1285" i="12"/>
  <c r="E1317" i="12"/>
  <c r="E2866" i="12"/>
  <c r="E5550" i="12"/>
  <c r="E3034" i="12"/>
  <c r="E2914" i="12"/>
  <c r="E2812" i="12"/>
  <c r="E2159" i="12"/>
  <c r="E2843" i="12"/>
  <c r="E5474" i="12"/>
  <c r="E5739" i="12"/>
  <c r="E2735" i="12"/>
  <c r="E1555" i="12"/>
  <c r="E1513" i="12"/>
  <c r="E3413" i="12"/>
  <c r="E1556" i="12"/>
  <c r="E5409" i="12"/>
  <c r="E1987" i="12"/>
  <c r="E3459" i="12"/>
  <c r="E5451" i="12"/>
  <c r="E989" i="12"/>
  <c r="E822" i="12"/>
  <c r="E1824" i="12"/>
  <c r="E1594" i="12"/>
  <c r="E1335" i="12"/>
  <c r="E1342" i="12"/>
  <c r="E5336" i="12"/>
  <c r="E2967" i="12"/>
  <c r="E5573" i="12"/>
  <c r="E3021" i="12"/>
  <c r="E2912" i="12"/>
  <c r="E3077" i="12"/>
  <c r="E1100" i="12"/>
  <c r="E3091" i="12"/>
  <c r="E1270" i="12"/>
  <c r="E5868" i="12"/>
  <c r="E2343" i="12"/>
  <c r="E2758" i="12"/>
  <c r="E1487" i="12"/>
  <c r="E3301" i="12"/>
  <c r="E3402" i="12"/>
  <c r="E1564" i="12"/>
  <c r="E3462" i="12"/>
  <c r="E3158" i="12"/>
  <c r="E1003" i="12"/>
  <c r="E886" i="12"/>
  <c r="E1578" i="12"/>
  <c r="E2081" i="12"/>
  <c r="E3482" i="12"/>
  <c r="E1585" i="12"/>
  <c r="E1362" i="12"/>
  <c r="E3383" i="12"/>
  <c r="E2361" i="12"/>
  <c r="E3094" i="12"/>
  <c r="E2792" i="12"/>
  <c r="E5517" i="12"/>
  <c r="E5518" i="12"/>
  <c r="E1199" i="12"/>
  <c r="E3146" i="12"/>
  <c r="E2942" i="12"/>
  <c r="E3319" i="12"/>
  <c r="E2753" i="12"/>
  <c r="E3780" i="12"/>
  <c r="E5871" i="12"/>
  <c r="E5393" i="12"/>
  <c r="E3160" i="12"/>
  <c r="E5397" i="12"/>
  <c r="E1483" i="12"/>
  <c r="E1576" i="12"/>
  <c r="E5450" i="12"/>
  <c r="E2011" i="12"/>
  <c r="E994" i="12"/>
  <c r="E878" i="12"/>
  <c r="E1190" i="12"/>
  <c r="E1929" i="12"/>
  <c r="E1358" i="12"/>
  <c r="E3399" i="12"/>
  <c r="E3768" i="12"/>
  <c r="E5560" i="12"/>
  <c r="E2882" i="12"/>
  <c r="E2900" i="12"/>
  <c r="E2910" i="12"/>
  <c r="E1231" i="12"/>
  <c r="E5658" i="12"/>
  <c r="E5523" i="12"/>
  <c r="E3410" i="12"/>
  <c r="E2754" i="12"/>
  <c r="E1596" i="12"/>
  <c r="E5872" i="12"/>
  <c r="E1569" i="12"/>
  <c r="E3296" i="12"/>
  <c r="E2387" i="12"/>
  <c r="E1519" i="12"/>
  <c r="E1531" i="12"/>
  <c r="E5466" i="12"/>
  <c r="E3153" i="12"/>
  <c r="E974" i="12"/>
  <c r="E802" i="12"/>
  <c r="E1367" i="12"/>
  <c r="E1928" i="12"/>
  <c r="E2087" i="12"/>
  <c r="E5365" i="12"/>
  <c r="E1293" i="12"/>
  <c r="E1004" i="12"/>
  <c r="E2867" i="12"/>
  <c r="E2798" i="12"/>
  <c r="E1528" i="12"/>
  <c r="E5527" i="12"/>
  <c r="E5533" i="12"/>
  <c r="E3535" i="12"/>
  <c r="E2946" i="12"/>
  <c r="E5442" i="12"/>
  <c r="E2706" i="12"/>
  <c r="E5863" i="12"/>
  <c r="E5448" i="12"/>
  <c r="E1945" i="12"/>
  <c r="E3769" i="12"/>
  <c r="E1999" i="12"/>
  <c r="E5427" i="12"/>
  <c r="E1936" i="12"/>
  <c r="E3441" i="12"/>
  <c r="E2858" i="12"/>
  <c r="E1875" i="12"/>
  <c r="E1896" i="12"/>
  <c r="E2559" i="12"/>
  <c r="E938" i="12"/>
  <c r="E5608" i="12"/>
  <c r="E2060" i="12"/>
  <c r="E1548" i="12"/>
  <c r="E1297" i="12"/>
  <c r="E2862" i="12"/>
  <c r="E2874" i="12"/>
  <c r="E2894" i="12"/>
  <c r="E3458" i="12"/>
  <c r="E2915" i="12"/>
  <c r="E1447" i="12"/>
  <c r="E3068" i="12"/>
  <c r="E3081" i="12"/>
  <c r="E5556" i="12"/>
  <c r="E5662" i="12"/>
  <c r="E5865" i="12"/>
  <c r="E5449" i="12"/>
  <c r="E2041" i="12"/>
  <c r="E3720" i="12"/>
  <c r="E5356" i="12"/>
  <c r="E5434" i="12"/>
  <c r="E2044" i="12"/>
  <c r="E3403" i="12"/>
  <c r="E5682" i="12"/>
  <c r="E3182" i="12"/>
  <c r="E867" i="12"/>
  <c r="E1918" i="12"/>
  <c r="E2958" i="12"/>
  <c r="E1046" i="12"/>
  <c r="E1900" i="12"/>
  <c r="E812" i="12"/>
  <c r="E1863" i="12"/>
  <c r="E3332" i="12"/>
  <c r="F5456" i="12"/>
  <c r="F1674" i="12"/>
  <c r="F1981" i="12"/>
  <c r="F716" i="12"/>
  <c r="F3233" i="12"/>
  <c r="F2800" i="12"/>
  <c r="F2852" i="12"/>
  <c r="F1995" i="12"/>
  <c r="F2608" i="12"/>
  <c r="F3059" i="12"/>
  <c r="F1489" i="12"/>
  <c r="F841" i="12"/>
  <c r="E3195" i="12"/>
  <c r="E3126" i="12"/>
  <c r="E2281" i="12"/>
  <c r="E3572" i="12"/>
  <c r="E1601" i="12"/>
  <c r="F3769" i="12"/>
  <c r="F5606" i="12"/>
  <c r="F2566" i="12"/>
  <c r="E3909" i="12"/>
  <c r="E976" i="12"/>
  <c r="E2844" i="12"/>
  <c r="E1756" i="12"/>
  <c r="E2419" i="12"/>
  <c r="E3597" i="12"/>
  <c r="F3388" i="12"/>
  <c r="F2011" i="12"/>
  <c r="F1929" i="12"/>
  <c r="E3910" i="12"/>
  <c r="E987" i="12"/>
  <c r="E3014" i="12"/>
  <c r="E1636" i="12"/>
  <c r="E3812" i="12"/>
  <c r="E2099" i="12"/>
  <c r="F1493" i="12"/>
  <c r="F3477" i="12"/>
  <c r="F1846" i="12"/>
  <c r="E3943" i="12"/>
  <c r="E1091" i="12"/>
  <c r="E1961" i="12"/>
  <c r="E1728" i="12"/>
  <c r="E2139" i="12"/>
  <c r="E3664" i="12"/>
  <c r="E1686" i="12"/>
  <c r="E1356" i="12"/>
  <c r="F3321" i="12"/>
  <c r="F5668" i="12"/>
  <c r="E1707" i="12"/>
  <c r="E1078" i="12"/>
  <c r="E1395" i="12"/>
  <c r="E2390" i="12"/>
  <c r="E2573" i="12"/>
  <c r="E3795" i="12"/>
  <c r="E2197" i="12"/>
  <c r="F5332" i="12"/>
  <c r="F1023" i="12"/>
  <c r="F2997" i="12"/>
  <c r="E2141" i="12"/>
  <c r="E1195" i="12"/>
  <c r="E3154" i="12"/>
  <c r="E2374" i="12"/>
  <c r="E2405" i="12"/>
  <c r="E3671" i="12"/>
  <c r="E3986" i="12"/>
  <c r="E1682" i="12"/>
  <c r="E5478" i="12"/>
  <c r="F5397" i="12"/>
  <c r="F2046" i="12"/>
  <c r="F1019" i="12"/>
  <c r="F790" i="12"/>
  <c r="F2984" i="12"/>
  <c r="E1812" i="12"/>
  <c r="E1891" i="12"/>
  <c r="E1474" i="12"/>
  <c r="E5754" i="12"/>
  <c r="E5707" i="12"/>
  <c r="E5613" i="12"/>
  <c r="E1794" i="12"/>
  <c r="E2366" i="12"/>
  <c r="E2204" i="12"/>
  <c r="E2485" i="12"/>
  <c r="E2576" i="12"/>
  <c r="E3854" i="12"/>
  <c r="E3875" i="12"/>
  <c r="E3843" i="12"/>
  <c r="E3989" i="12"/>
  <c r="E2378" i="12"/>
  <c r="E2221" i="12"/>
  <c r="E2497" i="12"/>
  <c r="E5477" i="12"/>
  <c r="E3140" i="12"/>
  <c r="F3430" i="12"/>
  <c r="F3306" i="12"/>
  <c r="F2034" i="12"/>
  <c r="F3376" i="12"/>
  <c r="F5667" i="12"/>
  <c r="F3288" i="12"/>
  <c r="F893" i="12"/>
  <c r="F1860" i="12"/>
  <c r="F5524" i="12"/>
  <c r="F1054" i="12"/>
  <c r="E3855" i="12"/>
  <c r="E3544" i="12"/>
  <c r="E3338" i="12"/>
  <c r="E2106" i="12"/>
  <c r="E736" i="12"/>
  <c r="E687" i="12"/>
  <c r="E5730" i="12"/>
  <c r="E1937" i="12"/>
  <c r="E4585" i="12"/>
  <c r="E3258" i="12"/>
  <c r="E2450" i="12"/>
  <c r="E1763" i="12"/>
  <c r="E1711" i="12"/>
  <c r="E2368" i="12"/>
  <c r="E2312" i="12"/>
  <c r="E2531" i="12"/>
  <c r="E2438" i="12"/>
  <c r="E2689" i="12"/>
  <c r="E3696" i="12"/>
  <c r="E3882" i="12"/>
  <c r="E3820" i="12"/>
  <c r="E3667" i="12"/>
  <c r="E3990" i="12"/>
  <c r="E2597" i="12"/>
  <c r="E2269" i="12"/>
  <c r="E3507" i="12"/>
  <c r="E2328" i="12"/>
  <c r="E1583" i="12"/>
  <c r="E3141" i="12"/>
  <c r="E3937" i="12"/>
  <c r="E1343" i="12"/>
  <c r="E2093" i="12"/>
  <c r="E5347" i="12"/>
  <c r="E1294" i="12"/>
  <c r="E5672" i="12"/>
  <c r="E2995" i="12"/>
  <c r="E2023" i="12"/>
  <c r="E5578" i="12"/>
  <c r="E15" i="12"/>
  <c r="E1744" i="12"/>
  <c r="E2947" i="12"/>
  <c r="E5566" i="12"/>
  <c r="E5497" i="12"/>
  <c r="E2779" i="12"/>
  <c r="E5464" i="12"/>
  <c r="E1926" i="12"/>
  <c r="E3746" i="12"/>
  <c r="E3304" i="12"/>
  <c r="E5379" i="12"/>
  <c r="E2028" i="12"/>
  <c r="E3488" i="12"/>
  <c r="E5535" i="12"/>
  <c r="E5513" i="12"/>
  <c r="E790" i="12"/>
  <c r="E2552" i="12"/>
  <c r="E1278" i="12"/>
  <c r="E3682" i="12"/>
  <c r="E3968" i="12"/>
  <c r="E3067" i="12"/>
  <c r="E2884" i="12"/>
  <c r="E2829" i="12"/>
  <c r="E2838" i="12"/>
  <c r="E2919" i="12"/>
  <c r="E733" i="12"/>
  <c r="E2956" i="12"/>
  <c r="E3249" i="12"/>
  <c r="E2705" i="12"/>
  <c r="E2075" i="12"/>
  <c r="E2756" i="12"/>
  <c r="E1508" i="12"/>
  <c r="E3426" i="12"/>
  <c r="E3214" i="12"/>
  <c r="E1997" i="12"/>
  <c r="E1520" i="12"/>
  <c r="E3427" i="12"/>
  <c r="E3170" i="12"/>
  <c r="E1014" i="12"/>
  <c r="E796" i="12"/>
  <c r="E412" i="12"/>
  <c r="E3151" i="12"/>
  <c r="E1836" i="12"/>
  <c r="E5373" i="12"/>
  <c r="E1351" i="12"/>
  <c r="E5683" i="12"/>
  <c r="E3085" i="12"/>
  <c r="E2799" i="12"/>
  <c r="E1977" i="12"/>
  <c r="E3050" i="12"/>
  <c r="E1427" i="12"/>
  <c r="E2394" i="12"/>
  <c r="E2957" i="12"/>
  <c r="E5568" i="12"/>
  <c r="E3147" i="12"/>
  <c r="E2763" i="12"/>
  <c r="E5484" i="12"/>
  <c r="E1949" i="12"/>
  <c r="E3635" i="12"/>
  <c r="E3448" i="12"/>
  <c r="E5342" i="12"/>
  <c r="E2009" i="12"/>
  <c r="E3479" i="12"/>
  <c r="E921" i="12"/>
  <c r="E3275" i="12"/>
  <c r="E758" i="12"/>
  <c r="E3093" i="12"/>
  <c r="E3551" i="12"/>
  <c r="E1282" i="12"/>
  <c r="E1288" i="12"/>
  <c r="E3369" i="12"/>
  <c r="E5511" i="12"/>
  <c r="E2795" i="12"/>
  <c r="E2807" i="12"/>
  <c r="E5576" i="12"/>
  <c r="E5521" i="12"/>
  <c r="E3326" i="12"/>
  <c r="E1223" i="12"/>
  <c r="E1529" i="12"/>
  <c r="E5499" i="12"/>
  <c r="E3521" i="12"/>
  <c r="E5886" i="12"/>
  <c r="E1559" i="12"/>
  <c r="E3474" i="12"/>
  <c r="E5341" i="12"/>
  <c r="E5389" i="12"/>
  <c r="E1946" i="12"/>
  <c r="E3483" i="12"/>
  <c r="E5606" i="12"/>
  <c r="E963" i="12"/>
  <c r="E908" i="12"/>
  <c r="E1871" i="12"/>
  <c r="E2566" i="12"/>
  <c r="E3900" i="12"/>
  <c r="E1725" i="12"/>
  <c r="E1305" i="12"/>
  <c r="E1286" i="12"/>
  <c r="E5407" i="12"/>
  <c r="E3083" i="12"/>
  <c r="E2885" i="12"/>
  <c r="E2810" i="12"/>
  <c r="E2913" i="12"/>
  <c r="E5586" i="12"/>
  <c r="E3328" i="12"/>
  <c r="E1200" i="12"/>
  <c r="E5869" i="12"/>
  <c r="E2344" i="12"/>
  <c r="E5891" i="12"/>
  <c r="E1542" i="12"/>
  <c r="E3368" i="12"/>
  <c r="E1488" i="12"/>
  <c r="E3440" i="12"/>
  <c r="E1534" i="12"/>
  <c r="E3409" i="12"/>
  <c r="E3156" i="12"/>
  <c r="E1006" i="12"/>
  <c r="E850" i="12"/>
  <c r="E1609" i="12"/>
  <c r="E2364" i="12"/>
  <c r="E2069" i="12"/>
  <c r="E1267" i="12"/>
  <c r="E1312" i="12"/>
  <c r="E1485" i="12"/>
  <c r="E2976" i="12"/>
  <c r="E3043" i="12"/>
  <c r="E2803" i="12"/>
  <c r="E3024" i="12"/>
  <c r="E3059" i="12"/>
  <c r="E730" i="12"/>
  <c r="E3003" i="12"/>
  <c r="E2825" i="12"/>
  <c r="E5861" i="12"/>
  <c r="E2345" i="12"/>
  <c r="E5892" i="12"/>
  <c r="E1565" i="12"/>
  <c r="E3390" i="12"/>
  <c r="E1931" i="12"/>
  <c r="E5419" i="12"/>
  <c r="E1575" i="12"/>
  <c r="E3481" i="12"/>
  <c r="E3166" i="12"/>
  <c r="E1011" i="12"/>
  <c r="E1790" i="12"/>
  <c r="E2261" i="12"/>
  <c r="E1838" i="12"/>
  <c r="E1580" i="12"/>
  <c r="E1353" i="12"/>
  <c r="E2982" i="12"/>
  <c r="E2783" i="12"/>
  <c r="E2893" i="12"/>
  <c r="E2971" i="12"/>
  <c r="E2804" i="12"/>
  <c r="E1424" i="12"/>
  <c r="E2868" i="12"/>
  <c r="E2950" i="12"/>
  <c r="E5569" i="12"/>
  <c r="E5687" i="12"/>
  <c r="E2764" i="12"/>
  <c r="E5461" i="12"/>
  <c r="E1943" i="12"/>
  <c r="E3747" i="12"/>
  <c r="E3305" i="12"/>
  <c r="E5431" i="12"/>
  <c r="E2043" i="12"/>
  <c r="E3445" i="12"/>
  <c r="E5668" i="12"/>
  <c r="E3277" i="12"/>
  <c r="E897" i="12"/>
  <c r="E1884" i="12"/>
  <c r="E1085" i="12"/>
  <c r="E1903" i="12"/>
  <c r="E3233" i="12"/>
  <c r="E1956" i="12"/>
  <c r="E3267" i="12"/>
  <c r="E2871" i="12"/>
  <c r="E2786" i="12"/>
  <c r="E2801" i="12"/>
  <c r="E2828" i="12"/>
  <c r="E5583" i="12"/>
  <c r="E4626" i="12"/>
  <c r="E2940" i="12"/>
  <c r="E5504" i="12"/>
  <c r="E5494" i="12"/>
  <c r="E5670" i="12"/>
  <c r="E5866" i="12"/>
  <c r="E5388" i="12"/>
  <c r="E2015" i="12"/>
  <c r="E3297" i="12"/>
  <c r="E3325" i="12"/>
  <c r="E5406" i="12"/>
  <c r="E2047" i="12"/>
  <c r="E3467" i="12"/>
  <c r="E1023" i="12"/>
  <c r="E3290" i="12"/>
  <c r="E907" i="12"/>
  <c r="E1823" i="12"/>
  <c r="E2997" i="12"/>
  <c r="E1843" i="12"/>
  <c r="E1907" i="12"/>
  <c r="E2575" i="12"/>
  <c r="G3334" i="12"/>
  <c r="F3834" i="12"/>
  <c r="F2461" i="12"/>
  <c r="F2151" i="12"/>
  <c r="F2933" i="12"/>
  <c r="F3087" i="12"/>
  <c r="F1777" i="12"/>
  <c r="F1398" i="12"/>
  <c r="F3152" i="12"/>
  <c r="F742" i="12"/>
  <c r="F5425" i="12"/>
  <c r="F1899" i="12"/>
  <c r="E714" i="12"/>
  <c r="E1755" i="12"/>
  <c r="E2461" i="12"/>
  <c r="E3596" i="12"/>
  <c r="E2085" i="12"/>
  <c r="F1603" i="12"/>
  <c r="F1083" i="12"/>
  <c r="F3099" i="12"/>
  <c r="E700" i="12"/>
  <c r="E1067" i="12"/>
  <c r="E5721" i="12"/>
  <c r="E2389" i="12"/>
  <c r="E2563" i="12"/>
  <c r="E3801" i="12"/>
  <c r="F3765" i="12"/>
  <c r="F5604" i="12"/>
  <c r="F2567" i="12"/>
  <c r="E228" i="12"/>
  <c r="E922" i="12"/>
  <c r="E3123" i="12"/>
  <c r="E2254" i="12"/>
  <c r="E2614" i="12"/>
  <c r="E3896" i="12"/>
  <c r="E3516" i="12"/>
  <c r="F3395" i="12"/>
  <c r="F3166" i="12"/>
  <c r="F2261" i="12"/>
  <c r="E1327" i="12"/>
  <c r="E1073" i="12"/>
  <c r="E3423" i="12"/>
  <c r="E1821" i="12"/>
  <c r="E2411" i="12"/>
  <c r="E3619" i="12"/>
  <c r="E2227" i="12"/>
  <c r="E1334" i="12"/>
  <c r="F1488" i="12"/>
  <c r="F1026" i="12"/>
  <c r="F3012" i="12"/>
  <c r="E2142" i="12"/>
  <c r="E691" i="12"/>
  <c r="E3169" i="12"/>
  <c r="E2169" i="12"/>
  <c r="E2666" i="12"/>
  <c r="E3839" i="12"/>
  <c r="E5457" i="12"/>
  <c r="F3375" i="12"/>
  <c r="F959" i="12"/>
  <c r="F3334" i="12"/>
  <c r="E3565" i="12"/>
  <c r="E684" i="12"/>
  <c r="E5639" i="12"/>
  <c r="E2509" i="12"/>
  <c r="E2647" i="12"/>
  <c r="E3876" i="12"/>
  <c r="E3923" i="12"/>
  <c r="E2223" i="12"/>
  <c r="E3586" i="12"/>
  <c r="F3325" i="12"/>
  <c r="F3393" i="12"/>
  <c r="F933" i="12"/>
  <c r="F1815" i="12"/>
  <c r="F3617" i="12"/>
  <c r="E1886" i="12"/>
  <c r="E3108" i="12"/>
  <c r="E727" i="12"/>
  <c r="E694" i="12"/>
  <c r="E391" i="12"/>
  <c r="E3230" i="12"/>
  <c r="E1708" i="12"/>
  <c r="E2184" i="12"/>
  <c r="E2418" i="12"/>
  <c r="E2162" i="12"/>
  <c r="E2652" i="12"/>
  <c r="E3638" i="12"/>
  <c r="E3725" i="12"/>
  <c r="E3723" i="12"/>
  <c r="E1828" i="12"/>
  <c r="E1613" i="12"/>
  <c r="E2173" i="12"/>
  <c r="E2486" i="12"/>
  <c r="E2709" i="12"/>
  <c r="E1355" i="12"/>
  <c r="F3470" i="12"/>
  <c r="F1990" i="12"/>
  <c r="F1989" i="12"/>
  <c r="F3456" i="12"/>
  <c r="F1034" i="12"/>
  <c r="F3292" i="12"/>
  <c r="F1238" i="12"/>
  <c r="F1885" i="12"/>
  <c r="F3333" i="12"/>
  <c r="E3847" i="12"/>
  <c r="E3964" i="12"/>
  <c r="E3186" i="12"/>
  <c r="E5740" i="12"/>
  <c r="E3287" i="12"/>
  <c r="E5326" i="12"/>
  <c r="E1382" i="12"/>
  <c r="E5732" i="12"/>
  <c r="E5200" i="12"/>
  <c r="E5611" i="12"/>
  <c r="E2415" i="12"/>
  <c r="E1650" i="12"/>
  <c r="E2498" i="12"/>
  <c r="E2420" i="12"/>
  <c r="E2370" i="12"/>
  <c r="E2302" i="12"/>
  <c r="E2584" i="12"/>
  <c r="E3733" i="12"/>
  <c r="E3737" i="12"/>
  <c r="E3831" i="12"/>
  <c r="E3632" i="12"/>
  <c r="E3957" i="12"/>
  <c r="E2598" i="12"/>
  <c r="E3727" i="12"/>
  <c r="E3509" i="12"/>
  <c r="E2526" i="12"/>
  <c r="E3584" i="12"/>
  <c r="E3358" i="12"/>
  <c r="E1481" i="12"/>
  <c r="E1314" i="12"/>
  <c r="E3494" i="12"/>
  <c r="E1499" i="12"/>
  <c r="E1323" i="12"/>
  <c r="E2931" i="12"/>
  <c r="E3144" i="12"/>
  <c r="E2833" i="12"/>
  <c r="E3411" i="12"/>
  <c r="E3052" i="12"/>
  <c r="E1440" i="12"/>
  <c r="E3066" i="12"/>
  <c r="E5510" i="12"/>
  <c r="E3412" i="12"/>
  <c r="E5661" i="12"/>
  <c r="E2738" i="12"/>
  <c r="E5465" i="12"/>
  <c r="E2037" i="12"/>
  <c r="E3636" i="12"/>
  <c r="E5361" i="12"/>
  <c r="E5363" i="12"/>
  <c r="E1998" i="12"/>
  <c r="E3385" i="12"/>
  <c r="E5666" i="12"/>
  <c r="E3232" i="12"/>
  <c r="E799" i="12"/>
  <c r="E1906" i="12"/>
  <c r="E2636" i="12"/>
  <c r="E1281" i="12"/>
  <c r="E5723" i="12"/>
  <c r="E2006" i="12"/>
  <c r="E5553" i="12"/>
  <c r="E2794" i="12"/>
  <c r="E5575" i="12"/>
  <c r="E2822" i="12"/>
  <c r="E2921" i="12"/>
  <c r="E738" i="12"/>
  <c r="E3092" i="12"/>
  <c r="E5375" i="12"/>
  <c r="E5492" i="12"/>
  <c r="E3520" i="12"/>
  <c r="E2741" i="12"/>
  <c r="E1486" i="12"/>
  <c r="E3378" i="12"/>
  <c r="E3302" i="12"/>
  <c r="E5367" i="12"/>
  <c r="E2019" i="12"/>
  <c r="E3429" i="12"/>
  <c r="E5609" i="12"/>
  <c r="E731" i="12"/>
  <c r="E804" i="12"/>
  <c r="E2381" i="12"/>
  <c r="E1621" i="12"/>
  <c r="E1298" i="12"/>
  <c r="E5458" i="12"/>
  <c r="E3530" i="12"/>
  <c r="E2800" i="12"/>
  <c r="E3460" i="12"/>
  <c r="E3016" i="12"/>
  <c r="E3087" i="12"/>
  <c r="E5540" i="12"/>
  <c r="E3439" i="12"/>
  <c r="E5660" i="12"/>
  <c r="E5860" i="12"/>
  <c r="E5418" i="12"/>
  <c r="E1952" i="12"/>
  <c r="E5394" i="12"/>
  <c r="E1517" i="12"/>
  <c r="E5413" i="12"/>
  <c r="E2055" i="12"/>
  <c r="E3417" i="12"/>
  <c r="E5664" i="12"/>
  <c r="E1878" i="12"/>
  <c r="E889" i="12"/>
  <c r="E2481" i="12"/>
  <c r="E1421" i="12"/>
  <c r="E1348" i="12"/>
  <c r="E1254" i="12"/>
  <c r="E2797" i="12"/>
  <c r="E5368" i="12"/>
  <c r="E3049" i="12"/>
  <c r="E5532" i="12"/>
  <c r="E2160" i="12"/>
  <c r="E2992" i="12"/>
  <c r="E5472" i="12"/>
  <c r="E5745" i="12"/>
  <c r="E2736" i="12"/>
  <c r="E2004" i="12"/>
  <c r="E2033" i="12"/>
  <c r="E3470" i="12"/>
  <c r="E1552" i="12"/>
  <c r="E5421" i="12"/>
  <c r="E1989" i="12"/>
  <c r="E3443" i="12"/>
  <c r="E5467" i="12"/>
  <c r="E988" i="12"/>
  <c r="E1904" i="12"/>
  <c r="E2640" i="12"/>
  <c r="E3716" i="12"/>
  <c r="E1308" i="12"/>
  <c r="E1345" i="12"/>
  <c r="E3449" i="12"/>
  <c r="E5593" i="12"/>
  <c r="E2888" i="12"/>
  <c r="E2904" i="12"/>
  <c r="E3048" i="12"/>
  <c r="E2840" i="12"/>
  <c r="E701" i="12"/>
  <c r="E2926" i="12"/>
  <c r="E1550" i="12"/>
  <c r="E5485" i="12"/>
  <c r="E3522" i="12"/>
  <c r="E5887" i="12"/>
  <c r="E1571" i="12"/>
  <c r="E3472" i="12"/>
  <c r="E5400" i="12"/>
  <c r="E5354" i="12"/>
  <c r="E2027" i="12"/>
  <c r="E3379" i="12"/>
  <c r="E5604" i="12"/>
  <c r="E981" i="12"/>
  <c r="E789" i="12"/>
  <c r="E1914" i="12"/>
  <c r="E2567" i="12"/>
  <c r="E3797" i="12"/>
  <c r="E1283" i="12"/>
  <c r="E1289" i="12"/>
  <c r="E3397" i="12"/>
  <c r="E3532" i="12"/>
  <c r="E2796" i="12"/>
  <c r="E3022" i="12"/>
  <c r="E5577" i="12"/>
  <c r="E5538" i="12"/>
  <c r="E742" i="12"/>
  <c r="E2944" i="12"/>
  <c r="E1600" i="12"/>
  <c r="E5496" i="12"/>
  <c r="E3563" i="12"/>
  <c r="E3209" i="12"/>
  <c r="E1570" i="12"/>
  <c r="E3487" i="12"/>
  <c r="E1489" i="12"/>
  <c r="E5377" i="12"/>
  <c r="E1966" i="12"/>
  <c r="E3387" i="12"/>
  <c r="E5607" i="12"/>
  <c r="E964" i="12"/>
  <c r="E820" i="12"/>
  <c r="E1905" i="12"/>
  <c r="E2568" i="12"/>
  <c r="E5650" i="12"/>
  <c r="E2052" i="12"/>
  <c r="E5724" i="12"/>
  <c r="E2951" i="12"/>
  <c r="E2875" i="12"/>
  <c r="E3096" i="12"/>
  <c r="E2972" i="12"/>
  <c r="E3054" i="12"/>
  <c r="E4587" i="12"/>
  <c r="E3069" i="12"/>
  <c r="E5503" i="12"/>
  <c r="E2748" i="12"/>
  <c r="E5736" i="12"/>
  <c r="E2765" i="12"/>
  <c r="E5351" i="12"/>
  <c r="E1970" i="12"/>
  <c r="E3320" i="12"/>
  <c r="E3193" i="12"/>
  <c r="E5417" i="12"/>
  <c r="E2053" i="12"/>
  <c r="E3451" i="12"/>
  <c r="E1030" i="12"/>
  <c r="E3271" i="12"/>
  <c r="E805" i="12"/>
  <c r="E1910" i="12"/>
  <c r="E3002" i="12"/>
  <c r="E1898" i="12"/>
  <c r="E865" i="12"/>
  <c r="E1899" i="12"/>
  <c r="E3009" i="12"/>
  <c r="E5652" i="12"/>
  <c r="E3025" i="12"/>
  <c r="E1691" i="12"/>
  <c r="E5515" i="12"/>
  <c r="E2969" i="12"/>
  <c r="E2938" i="12"/>
  <c r="E3065" i="12"/>
  <c r="E2975" i="12"/>
  <c r="E3090" i="12"/>
  <c r="E5545" i="12"/>
  <c r="E5098" i="12"/>
  <c r="E5880" i="12"/>
  <c r="E2777" i="12"/>
  <c r="E5420" i="12"/>
  <c r="E2383" i="12"/>
  <c r="E3321" i="12"/>
  <c r="E5358" i="12"/>
  <c r="E1554" i="12"/>
  <c r="E2022" i="12"/>
  <c r="E5430" i="12"/>
  <c r="E1018" i="12"/>
  <c r="E3161" i="12"/>
  <c r="E891" i="12"/>
  <c r="E1911" i="12"/>
  <c r="E5254" i="12"/>
  <c r="E1053" i="12"/>
  <c r="E1860" i="12"/>
  <c r="G2854" i="12"/>
  <c r="F1841" i="12"/>
  <c r="F3242" i="12"/>
  <c r="F3017" i="12"/>
  <c r="F5860" i="12"/>
  <c r="F2979" i="12"/>
  <c r="F1940" i="12"/>
  <c r="F2856" i="12"/>
  <c r="F1513" i="12"/>
  <c r="F2575" i="12"/>
  <c r="E1457" i="12"/>
  <c r="E1759" i="12"/>
  <c r="E2590" i="12"/>
  <c r="E3741" i="12"/>
  <c r="E3496" i="12"/>
  <c r="F3401" i="12"/>
  <c r="F963" i="12"/>
  <c r="F3900" i="12"/>
  <c r="E3106" i="12"/>
  <c r="E2245" i="12"/>
  <c r="E3127" i="12"/>
  <c r="E2479" i="12"/>
  <c r="E2651" i="12"/>
  <c r="E3604" i="12"/>
  <c r="F2388" i="12"/>
  <c r="F994" i="12"/>
  <c r="F5608" i="12"/>
  <c r="E3569" i="12"/>
  <c r="E2246" i="12"/>
  <c r="E3128" i="12"/>
  <c r="E2474" i="12"/>
  <c r="E2653" i="12"/>
  <c r="E3898" i="12"/>
  <c r="E3662" i="12"/>
  <c r="F2384" i="12"/>
  <c r="F2860" i="12"/>
  <c r="F2558" i="12"/>
  <c r="E3265" i="12"/>
  <c r="E5320" i="12"/>
  <c r="E3180" i="12"/>
  <c r="E2477" i="12"/>
  <c r="E2626" i="12"/>
  <c r="E3620" i="12"/>
  <c r="E3758" i="12"/>
  <c r="E1973" i="12"/>
  <c r="F3440" i="12"/>
  <c r="F3277" i="12"/>
  <c r="F1085" i="12"/>
  <c r="E3226" i="12"/>
  <c r="E3938" i="12"/>
  <c r="E3133" i="12"/>
  <c r="E2294" i="12"/>
  <c r="E2684" i="12"/>
  <c r="E3983" i="12"/>
  <c r="E2391" i="12"/>
  <c r="F5415" i="12"/>
  <c r="F3290" i="12"/>
  <c r="E5596" i="12"/>
  <c r="E1400" i="12"/>
  <c r="E1754" i="12"/>
  <c r="E2399" i="12"/>
  <c r="E2582" i="12"/>
  <c r="E3669" i="12"/>
  <c r="E1642" i="12"/>
  <c r="E3561" i="12"/>
  <c r="E3184" i="12"/>
  <c r="F1483" i="12"/>
  <c r="F3488" i="12"/>
  <c r="F5513" i="12"/>
  <c r="F1900" i="12"/>
  <c r="F1194" i="12"/>
  <c r="E2648" i="12"/>
  <c r="E5645" i="12"/>
  <c r="E708" i="12"/>
  <c r="E5709" i="12"/>
  <c r="E1438" i="12"/>
  <c r="E1624" i="12"/>
  <c r="E1699" i="12"/>
  <c r="E2349" i="12"/>
  <c r="E2111" i="12"/>
  <c r="E2424" i="12"/>
  <c r="E2673" i="12"/>
  <c r="E3621" i="12"/>
  <c r="E3663" i="12"/>
  <c r="E3722" i="12"/>
  <c r="E2592" i="12"/>
  <c r="E3579" i="12"/>
  <c r="E2199" i="12"/>
  <c r="E2513" i="12"/>
  <c r="E3587" i="12"/>
  <c r="E1301" i="12"/>
  <c r="F3747" i="12"/>
  <c r="F1551" i="12"/>
  <c r="F2024" i="12"/>
  <c r="F3461" i="12"/>
  <c r="F1025" i="12"/>
  <c r="F796" i="12"/>
  <c r="F1492" i="12"/>
  <c r="F2088" i="12"/>
  <c r="F3370" i="12"/>
  <c r="E3837" i="12"/>
  <c r="E3105" i="12"/>
  <c r="E3294" i="12"/>
  <c r="E3945" i="12"/>
  <c r="E1117" i="12"/>
  <c r="E1460" i="12"/>
  <c r="E1379" i="12"/>
  <c r="E680" i="12"/>
  <c r="E1409" i="12"/>
  <c r="E3221" i="12"/>
  <c r="E3511" i="12"/>
  <c r="E1783" i="12"/>
  <c r="E1800" i="12"/>
  <c r="E2440" i="12"/>
  <c r="E2503" i="12"/>
  <c r="E2211" i="12"/>
  <c r="E2313" i="12"/>
  <c r="E2621" i="12"/>
  <c r="E3653" i="12"/>
  <c r="E3672" i="12"/>
  <c r="E3657" i="12"/>
  <c r="E3647" i="12"/>
  <c r="E2147" i="12"/>
  <c r="E2633" i="12"/>
  <c r="E1762" i="12"/>
  <c r="E3757" i="12"/>
  <c r="E2605" i="12"/>
  <c r="E1586" i="12"/>
  <c r="E1330" i="12"/>
  <c r="E1646" i="12"/>
  <c r="E1291" i="12"/>
  <c r="E5598" i="12"/>
  <c r="E1976" i="12"/>
  <c r="E3192" i="12"/>
  <c r="E2876" i="12"/>
  <c r="E2896" i="12"/>
  <c r="E3027" i="12"/>
  <c r="E5391" i="12"/>
  <c r="E4920" i="12"/>
  <c r="E5539" i="12"/>
  <c r="E5542" i="12"/>
  <c r="E2719" i="12"/>
  <c r="E5679" i="12"/>
  <c r="E2739" i="12"/>
  <c r="E5353" i="12"/>
  <c r="E2035" i="12"/>
  <c r="E3211" i="12"/>
  <c r="E3306" i="12"/>
  <c r="E5374" i="12"/>
  <c r="E2051" i="12"/>
  <c r="E3420" i="12"/>
  <c r="E1019" i="12"/>
  <c r="E3291" i="12"/>
  <c r="E1815" i="12"/>
  <c r="E1238" i="12"/>
  <c r="E2641" i="12"/>
  <c r="E2488" i="12"/>
  <c r="E1341" i="12"/>
  <c r="E1347" i="12"/>
  <c r="E3421" i="12"/>
  <c r="E2865" i="12"/>
  <c r="E5512" i="12"/>
  <c r="E3037" i="12"/>
  <c r="E2846" i="12"/>
  <c r="E2922" i="12"/>
  <c r="E1648" i="12"/>
  <c r="E2945" i="12"/>
  <c r="E5480" i="12"/>
  <c r="E5742" i="12"/>
  <c r="E2734" i="12"/>
  <c r="E5392" i="12"/>
  <c r="E1567" i="12"/>
  <c r="E3455" i="12"/>
  <c r="E5401" i="12"/>
  <c r="E5423" i="12"/>
  <c r="E1950" i="12"/>
  <c r="E3473" i="12"/>
  <c r="E5463" i="12"/>
  <c r="E982" i="12"/>
  <c r="E870" i="12"/>
  <c r="E2558" i="12"/>
  <c r="E3137" i="12"/>
  <c r="E2155" i="12"/>
  <c r="E767" i="12"/>
  <c r="E5537" i="12"/>
  <c r="E5559" i="12"/>
  <c r="E2834" i="12"/>
  <c r="E5473" i="12"/>
  <c r="E2917" i="12"/>
  <c r="E5224" i="12"/>
  <c r="E3070" i="12"/>
  <c r="E5505" i="12"/>
  <c r="E2773" i="12"/>
  <c r="E5680" i="12"/>
  <c r="E3281" i="12"/>
  <c r="E5331" i="12"/>
  <c r="E1953" i="12"/>
  <c r="E1587" i="12"/>
  <c r="E3400" i="12"/>
  <c r="E5432" i="12"/>
  <c r="E1960" i="12"/>
  <c r="E3377" i="12"/>
  <c r="E1036" i="12"/>
  <c r="E3175" i="12"/>
  <c r="E757" i="12"/>
  <c r="E1688" i="12"/>
  <c r="E1524" i="12"/>
  <c r="E1321" i="12"/>
  <c r="E5684" i="12"/>
  <c r="E2782" i="12"/>
  <c r="E2892" i="12"/>
  <c r="E2025" i="12"/>
  <c r="E5579" i="12"/>
  <c r="E1428" i="12"/>
  <c r="E2396" i="12"/>
  <c r="E2949" i="12"/>
  <c r="E5555" i="12"/>
  <c r="E3250" i="12"/>
  <c r="E5859" i="12"/>
  <c r="E3373" i="12"/>
  <c r="E1988" i="12"/>
  <c r="E3802" i="12"/>
  <c r="E3442" i="12"/>
  <c r="E5438" i="12"/>
  <c r="E2038" i="12"/>
  <c r="E3434" i="12"/>
  <c r="E1083" i="12"/>
  <c r="E3276" i="12"/>
  <c r="E784" i="12"/>
  <c r="E1916" i="12"/>
  <c r="E3099" i="12"/>
  <c r="E1165" i="12"/>
  <c r="E2650" i="12"/>
  <c r="E1861" i="12"/>
  <c r="E1292" i="12"/>
  <c r="E925" i="12"/>
  <c r="E2981" i="12"/>
  <c r="E2890" i="12"/>
  <c r="E5381" i="12"/>
  <c r="E2847" i="12"/>
  <c r="E2923" i="12"/>
  <c r="E3533" i="12"/>
  <c r="E2853" i="12"/>
  <c r="E5476" i="12"/>
  <c r="E5743" i="12"/>
  <c r="E2694" i="12"/>
  <c r="E2570" i="12"/>
  <c r="E2031" i="12"/>
  <c r="E3464" i="12"/>
  <c r="E1741" i="12"/>
  <c r="E5387" i="12"/>
  <c r="E2050" i="12"/>
  <c r="E3476" i="12"/>
  <c r="E3181" i="12"/>
  <c r="E909" i="12"/>
  <c r="E1867" i="12"/>
  <c r="E2572" i="12"/>
  <c r="E3972" i="12"/>
  <c r="E5722" i="12"/>
  <c r="E1349" i="12"/>
  <c r="E978" i="12"/>
  <c r="E2959" i="12"/>
  <c r="E3171" i="12"/>
  <c r="E1560" i="12"/>
  <c r="E2848" i="12"/>
  <c r="E2813" i="12"/>
  <c r="E3534" i="12"/>
  <c r="E2856" i="12"/>
  <c r="E5459" i="12"/>
  <c r="E2755" i="12"/>
  <c r="E2737" i="12"/>
  <c r="E5460" i="12"/>
  <c r="E1984" i="12"/>
  <c r="E3396" i="12"/>
  <c r="E2005" i="12"/>
  <c r="E5425" i="12"/>
  <c r="E2013" i="12"/>
  <c r="E3477" i="12"/>
  <c r="E2860" i="12"/>
  <c r="E1877" i="12"/>
  <c r="E869" i="12"/>
  <c r="E1846" i="12"/>
  <c r="E3013" i="12"/>
  <c r="E3354" i="12"/>
  <c r="E3019" i="12"/>
  <c r="E1771" i="12"/>
  <c r="E2988" i="12"/>
  <c r="E3063" i="12"/>
  <c r="E3020" i="12"/>
  <c r="E2907" i="12"/>
  <c r="E3098" i="12"/>
  <c r="E2924" i="12"/>
  <c r="E2977" i="12"/>
  <c r="E5506" i="12"/>
  <c r="E5879" i="12"/>
  <c r="E2776" i="12"/>
  <c r="E5408" i="12"/>
  <c r="E2332" i="12"/>
  <c r="E5482" i="12"/>
  <c r="E3307" i="12"/>
  <c r="E1509" i="12"/>
  <c r="E1975" i="12"/>
  <c r="E5372" i="12"/>
  <c r="E1026" i="12"/>
  <c r="E3159" i="12"/>
  <c r="E885" i="12"/>
  <c r="E1819" i="12"/>
  <c r="E3012" i="12"/>
  <c r="E1052" i="12"/>
  <c r="E2101" i="12"/>
  <c r="E1869" i="12"/>
  <c r="E1840" i="12"/>
  <c r="E3977" i="12"/>
  <c r="E1331" i="12"/>
  <c r="E3224" i="12"/>
  <c r="E2273" i="12"/>
  <c r="E2872" i="12"/>
  <c r="E2790" i="12"/>
  <c r="E2962" i="12"/>
  <c r="E3236" i="12"/>
  <c r="E1262" i="12"/>
  <c r="E2841" i="12"/>
  <c r="E1527" i="12"/>
  <c r="E5889" i="12"/>
  <c r="E3777" i="12"/>
  <c r="E1414" i="12"/>
  <c r="E5411" i="12"/>
  <c r="E3079" i="12"/>
  <c r="E2386" i="12"/>
  <c r="E1924" i="12"/>
  <c r="E1574" i="12"/>
  <c r="E1934" i="12"/>
  <c r="E2017" i="12"/>
  <c r="E959" i="12"/>
  <c r="E814" i="12"/>
  <c r="E936" i="12"/>
  <c r="E1897" i="12"/>
  <c r="E3334" i="12"/>
  <c r="E2953" i="12"/>
  <c r="E2639" i="12"/>
  <c r="E664" i="12"/>
  <c r="F3599" i="12"/>
  <c r="F2591" i="12"/>
  <c r="F5488" i="12"/>
  <c r="F2749" i="12"/>
  <c r="F3703" i="12"/>
  <c r="F1617" i="12"/>
  <c r="F3363" i="12"/>
  <c r="F1321" i="12"/>
  <c r="F5565" i="12"/>
  <c r="F3323" i="12"/>
  <c r="F3899" i="12"/>
  <c r="E1017" i="12"/>
  <c r="E1751" i="12"/>
  <c r="E2649" i="12"/>
  <c r="E3640" i="12"/>
  <c r="E3759" i="12"/>
  <c r="F1959" i="12"/>
  <c r="F3276" i="12"/>
  <c r="F1165" i="12"/>
  <c r="E1858" i="12"/>
  <c r="E5751" i="12"/>
  <c r="E5623" i="12"/>
  <c r="E2113" i="12"/>
  <c r="E2681" i="12"/>
  <c r="E3980" i="12"/>
  <c r="F5357" i="12"/>
  <c r="F981" i="12"/>
  <c r="F3901" i="12"/>
  <c r="E5646" i="12"/>
  <c r="E3240" i="12"/>
  <c r="E2133" i="12"/>
  <c r="E2462" i="12"/>
  <c r="E3842" i="12"/>
  <c r="E3994" i="12"/>
  <c r="E2308" i="12"/>
  <c r="F1518" i="12"/>
  <c r="F1011" i="12"/>
  <c r="F3568" i="12"/>
  <c r="E1855" i="12"/>
  <c r="E5619" i="12"/>
  <c r="E3177" i="12"/>
  <c r="E2435" i="12"/>
  <c r="E2674" i="12"/>
  <c r="E3925" i="12"/>
  <c r="E3567" i="12"/>
  <c r="E2986" i="12"/>
  <c r="F5342" i="12"/>
  <c r="F3159" i="12"/>
  <c r="F1052" i="12"/>
  <c r="E3115" i="12"/>
  <c r="E1442" i="12"/>
  <c r="E2128" i="12"/>
  <c r="E2516" i="12"/>
  <c r="E3853" i="12"/>
  <c r="E3987" i="12"/>
  <c r="E2502" i="12"/>
  <c r="F5417" i="12"/>
  <c r="F814" i="12"/>
  <c r="E3344" i="12"/>
  <c r="E1373" i="12"/>
  <c r="E2116" i="12"/>
  <c r="E2309" i="12"/>
  <c r="E2618" i="12"/>
  <c r="E3678" i="12"/>
  <c r="E3555" i="12"/>
  <c r="E3523" i="12"/>
  <c r="F1563" i="12"/>
  <c r="F5414" i="12"/>
  <c r="F3385" i="12"/>
  <c r="F3232" i="12"/>
  <c r="F1901" i="12"/>
  <c r="E3941" i="12"/>
  <c r="E713" i="12"/>
  <c r="E1093" i="12"/>
  <c r="E1380" i="12"/>
  <c r="E5454" i="12"/>
  <c r="E1716" i="12"/>
  <c r="E1703" i="12"/>
  <c r="E2181" i="12"/>
  <c r="E2214" i="12"/>
  <c r="E2441" i="12"/>
  <c r="E2620" i="12"/>
  <c r="E3840" i="12"/>
  <c r="E3887" i="12"/>
  <c r="E3739" i="12"/>
  <c r="E1598" i="12"/>
  <c r="E3581" i="12"/>
  <c r="E5452" i="12"/>
  <c r="E2604" i="12"/>
  <c r="E1584" i="12"/>
  <c r="E1333" i="12"/>
  <c r="F3211" i="12"/>
  <c r="F5338" i="12"/>
  <c r="F1991" i="12"/>
  <c r="F1532" i="12"/>
  <c r="F1014" i="12"/>
  <c r="F804" i="12"/>
  <c r="F1869" i="12"/>
  <c r="F2291" i="12"/>
  <c r="E3940" i="12"/>
  <c r="E5617" i="12"/>
  <c r="E1111" i="12"/>
  <c r="E1462" i="12"/>
  <c r="E5673" i="12"/>
  <c r="E2243" i="12"/>
  <c r="E1386" i="12"/>
  <c r="E1546" i="12"/>
  <c r="E5455" i="12"/>
  <c r="E5616" i="12"/>
  <c r="E1789" i="12"/>
  <c r="E1651" i="12"/>
  <c r="E1813" i="12"/>
  <c r="E2322" i="12"/>
  <c r="E2369" i="12"/>
  <c r="E2114" i="12"/>
  <c r="E2464" i="12"/>
  <c r="E2646" i="12"/>
  <c r="E3659" i="12"/>
  <c r="E3824" i="12"/>
  <c r="E3595" i="12"/>
  <c r="E3652" i="12"/>
  <c r="E2593" i="12"/>
  <c r="E2602" i="12"/>
  <c r="E2083" i="12"/>
  <c r="E3688" i="12"/>
  <c r="E3813" i="12"/>
  <c r="E1620" i="12"/>
  <c r="E1365" i="12"/>
  <c r="E1994" i="12"/>
  <c r="E1350" i="12"/>
  <c r="E3357" i="12"/>
  <c r="E2861" i="12"/>
  <c r="E2272" i="12"/>
  <c r="E2831" i="12"/>
  <c r="E2787" i="12"/>
  <c r="E2970" i="12"/>
  <c r="E2973" i="12"/>
  <c r="E2849" i="12"/>
  <c r="E2964" i="12"/>
  <c r="E2352" i="12"/>
  <c r="E5552" i="12"/>
  <c r="E5490" i="12"/>
  <c r="E5881" i="12"/>
  <c r="E2778" i="12"/>
  <c r="E5386" i="12"/>
  <c r="E2333" i="12"/>
  <c r="E3298" i="12"/>
  <c r="E5405" i="12"/>
  <c r="E1511" i="12"/>
  <c r="E1971" i="12"/>
  <c r="E1032" i="12"/>
  <c r="E3289" i="12"/>
  <c r="E1901" i="12"/>
  <c r="E1919" i="12"/>
  <c r="E5637" i="12"/>
  <c r="E3519" i="12"/>
  <c r="E5360" i="12"/>
  <c r="E1320" i="12"/>
  <c r="E5685" i="12"/>
  <c r="E2937" i="12"/>
  <c r="E1229" i="12"/>
  <c r="E1968" i="12"/>
  <c r="E3408" i="12"/>
  <c r="E662" i="12"/>
  <c r="E2395" i="12"/>
  <c r="E2948" i="12"/>
  <c r="E5564" i="12"/>
  <c r="E5489" i="12"/>
  <c r="E2780" i="12"/>
  <c r="E5445" i="12"/>
  <c r="E1947" i="12"/>
  <c r="E3719" i="12"/>
  <c r="E3216" i="12"/>
  <c r="E5348" i="12"/>
  <c r="E2042" i="12"/>
  <c r="E3376" i="12"/>
  <c r="E1477" i="12"/>
  <c r="E5592" i="12"/>
  <c r="E756" i="12"/>
  <c r="E1870" i="12"/>
  <c r="E3568" i="12"/>
  <c r="E3359" i="12"/>
  <c r="E3331" i="12"/>
  <c r="E2239" i="12"/>
  <c r="E2936" i="12"/>
  <c r="E3040" i="12"/>
  <c r="E3097" i="12"/>
  <c r="E2963" i="12"/>
  <c r="E5529" i="12"/>
  <c r="E5588" i="12"/>
  <c r="E3029" i="12"/>
  <c r="E5508" i="12"/>
  <c r="E5487" i="12"/>
  <c r="E5883" i="12"/>
  <c r="E3284" i="12"/>
  <c r="E5426" i="12"/>
  <c r="E2459" i="12"/>
  <c r="E3501" i="12"/>
  <c r="E5864" i="12"/>
  <c r="E1541" i="12"/>
  <c r="E2008" i="12"/>
  <c r="E1535" i="12"/>
  <c r="E1022" i="12"/>
  <c r="E3310" i="12"/>
  <c r="E748" i="12"/>
  <c r="E3007" i="12"/>
  <c r="E3776" i="12"/>
  <c r="E1964" i="12"/>
  <c r="E1269" i="12"/>
  <c r="E2855" i="12"/>
  <c r="E3531" i="12"/>
  <c r="E2895" i="12"/>
  <c r="E3438" i="12"/>
  <c r="E3053" i="12"/>
  <c r="E4162" i="12"/>
  <c r="E961" i="12"/>
  <c r="E5502" i="12"/>
  <c r="E2928" i="12"/>
  <c r="E5669" i="12"/>
  <c r="E2725" i="12"/>
  <c r="E5349" i="12"/>
  <c r="E2010" i="12"/>
  <c r="E2384" i="12"/>
  <c r="E1518" i="12"/>
  <c r="E5371" i="12"/>
  <c r="E1933" i="12"/>
  <c r="E3457" i="12"/>
  <c r="E1031" i="12"/>
  <c r="E1876" i="12"/>
  <c r="E788" i="12"/>
  <c r="E1822" i="12"/>
  <c r="E2994" i="12"/>
  <c r="E1076" i="12"/>
  <c r="E1837" i="12"/>
  <c r="E1536" i="12"/>
  <c r="E1352" i="12"/>
  <c r="E2929" i="12"/>
  <c r="E2873" i="12"/>
  <c r="E3044" i="12"/>
  <c r="E1995" i="12"/>
  <c r="E3051" i="12"/>
  <c r="E1398" i="12"/>
  <c r="E1222" i="12"/>
  <c r="E2979" i="12"/>
  <c r="E5567" i="12"/>
  <c r="E3363" i="12"/>
  <c r="E2724" i="12"/>
  <c r="E3447" i="12"/>
  <c r="E2012" i="12"/>
  <c r="E3770" i="12"/>
  <c r="E3782" i="12"/>
  <c r="E5343" i="12"/>
  <c r="E2024" i="12"/>
  <c r="E3485" i="12"/>
  <c r="E1079" i="12"/>
  <c r="E3274" i="12"/>
  <c r="E753" i="12"/>
  <c r="E1895" i="12"/>
  <c r="E3100" i="12"/>
  <c r="E2610" i="12"/>
  <c r="E1500" i="12"/>
  <c r="E1296" i="12"/>
  <c r="E2930" i="12"/>
  <c r="E5330" i="12"/>
  <c r="E3074" i="12"/>
  <c r="E2905" i="12"/>
  <c r="E5580" i="12"/>
  <c r="E1413" i="12"/>
  <c r="E2939" i="12"/>
  <c r="E663" i="12"/>
  <c r="E5565" i="12"/>
  <c r="E5686" i="12"/>
  <c r="E2696" i="12"/>
  <c r="E2007" i="12"/>
  <c r="E1935" i="12"/>
  <c r="E3767" i="12"/>
  <c r="E5402" i="12"/>
  <c r="E5436" i="12"/>
  <c r="E2000" i="12"/>
  <c r="E3480" i="12"/>
  <c r="E1094" i="12"/>
  <c r="E3273" i="12"/>
  <c r="E754" i="12"/>
  <c r="E1917" i="12"/>
  <c r="E1300" i="12"/>
  <c r="E3261" i="12"/>
  <c r="E2359" i="12"/>
  <c r="E1248" i="12"/>
  <c r="E2789" i="12"/>
  <c r="E2899" i="12"/>
  <c r="E2836" i="12"/>
  <c r="E3145" i="12"/>
  <c r="E916" i="12"/>
  <c r="E2869" i="12"/>
  <c r="E953" i="12"/>
  <c r="E2720" i="12"/>
  <c r="E5642" i="12"/>
  <c r="E1425" i="12"/>
  <c r="E5410" i="12"/>
  <c r="E5875" i="12"/>
  <c r="E5396" i="12"/>
  <c r="E1482" i="12"/>
  <c r="E1505" i="12"/>
  <c r="E2026" i="12"/>
  <c r="E1972" i="12"/>
  <c r="E950" i="12"/>
  <c r="E844" i="12"/>
  <c r="E1016" i="12"/>
  <c r="E1868" i="12"/>
  <c r="E3335" i="12"/>
  <c r="E2638" i="12"/>
  <c r="E1908" i="12"/>
  <c r="E2993" i="12"/>
  <c r="E1303" i="12"/>
  <c r="E3418" i="12"/>
  <c r="E3694" i="12"/>
  <c r="E3071" i="12"/>
  <c r="E3041" i="12"/>
  <c r="E3036" i="12"/>
  <c r="E5519" i="12"/>
  <c r="E2805" i="12"/>
  <c r="E746" i="12"/>
  <c r="E3001" i="12"/>
  <c r="E3168" i="12"/>
  <c r="E5897" i="12"/>
  <c r="E2071" i="12"/>
  <c r="E2699" i="12"/>
  <c r="E3468" i="12"/>
  <c r="E3323" i="12"/>
  <c r="E1925" i="12"/>
  <c r="E1581" i="12"/>
  <c r="E5557" i="12"/>
  <c r="E3162" i="12"/>
  <c r="E999" i="12"/>
  <c r="E900" i="12"/>
  <c r="E1490" i="12"/>
  <c r="E2049" i="12"/>
  <c r="E3371" i="12"/>
  <c r="E3264" i="12"/>
  <c r="E5524" i="12"/>
  <c r="G3002" i="12"/>
  <c r="G907" i="12"/>
  <c r="F2181" i="12"/>
  <c r="F2065" i="12"/>
  <c r="F3584" i="12"/>
  <c r="F2029" i="12"/>
  <c r="F3204" i="12"/>
  <c r="F3963" i="12"/>
  <c r="F3447" i="12"/>
  <c r="F2930" i="12"/>
  <c r="F2382" i="12"/>
  <c r="F5434" i="12"/>
  <c r="E2244" i="12"/>
  <c r="E2213" i="12"/>
  <c r="E3794" i="12"/>
  <c r="E3924" i="12"/>
  <c r="E2433" i="12"/>
  <c r="F1577" i="12"/>
  <c r="F908" i="12"/>
  <c r="E1118" i="12"/>
  <c r="E1377" i="12"/>
  <c r="E1653" i="12"/>
  <c r="E2554" i="12"/>
  <c r="E3648" i="12"/>
  <c r="E3914" i="12"/>
  <c r="F1507" i="12"/>
  <c r="F878" i="12"/>
  <c r="E1112" i="12"/>
  <c r="E3189" i="12"/>
  <c r="E1696" i="12"/>
  <c r="E2507" i="12"/>
  <c r="E3845" i="12"/>
  <c r="E1829" i="12"/>
  <c r="E3920" i="12"/>
  <c r="F3366" i="12"/>
  <c r="F1877" i="12"/>
  <c r="E3251" i="12"/>
  <c r="E3188" i="12"/>
  <c r="E3606" i="12"/>
  <c r="E2401" i="12"/>
  <c r="E3787" i="12"/>
  <c r="E2119" i="12"/>
  <c r="E3172" i="12"/>
  <c r="E1318" i="12"/>
  <c r="F2028" i="12"/>
  <c r="F897" i="12"/>
  <c r="E1986" i="12"/>
  <c r="E5359" i="12"/>
  <c r="E1795" i="12"/>
  <c r="E2542" i="12"/>
  <c r="E3863" i="12"/>
  <c r="E2058" i="12"/>
  <c r="E3921" i="12"/>
  <c r="F1933" i="12"/>
  <c r="F907" i="12"/>
  <c r="E1611" i="12"/>
  <c r="E1455" i="12"/>
  <c r="E1801" i="12"/>
  <c r="E2299" i="12"/>
  <c r="E3849" i="12"/>
  <c r="E3790" i="12"/>
  <c r="E1831" i="12"/>
  <c r="E2522" i="12"/>
  <c r="F1988" i="12"/>
  <c r="F5409" i="12"/>
  <c r="F3420" i="12"/>
  <c r="F3291" i="12"/>
  <c r="F1898" i="12"/>
  <c r="E1264" i="12"/>
  <c r="E674" i="12"/>
  <c r="E1000" i="12"/>
  <c r="E5717" i="12"/>
  <c r="E1392" i="12"/>
  <c r="E1731" i="12"/>
  <c r="E1668" i="12"/>
  <c r="E2397" i="12"/>
  <c r="E2429" i="12"/>
  <c r="E2146" i="12"/>
  <c r="E2644" i="12"/>
  <c r="E3740" i="12"/>
  <c r="E3631" i="12"/>
  <c r="E3764" i="12"/>
  <c r="E3492" i="12"/>
  <c r="E2264" i="12"/>
  <c r="E3550" i="12"/>
  <c r="E3791" i="12"/>
  <c r="E3589" i="12"/>
  <c r="F1533" i="12"/>
  <c r="F3502" i="12"/>
  <c r="F5421" i="12"/>
  <c r="F1975" i="12"/>
  <c r="F3170" i="12"/>
  <c r="F731" i="12"/>
  <c r="F870" i="12"/>
  <c r="F1907" i="12"/>
  <c r="F2639" i="12"/>
  <c r="F219" i="12"/>
  <c r="E4165" i="12"/>
  <c r="E1329" i="12"/>
  <c r="E1853" i="12"/>
  <c r="E1475" i="12"/>
  <c r="E3218" i="12"/>
  <c r="E722" i="12"/>
  <c r="E2851" i="12"/>
  <c r="E1443" i="12"/>
  <c r="E2175" i="12"/>
  <c r="E3194" i="12"/>
  <c r="E3244" i="12"/>
  <c r="E1786" i="12"/>
  <c r="E1805" i="12"/>
  <c r="E1850" i="12"/>
  <c r="E2392" i="12"/>
  <c r="E2544" i="12"/>
  <c r="E2124" i="12"/>
  <c r="E2112" i="12"/>
  <c r="E2668" i="12"/>
  <c r="E3721" i="12"/>
  <c r="E3724" i="12"/>
  <c r="E3601" i="12"/>
  <c r="E3946" i="12"/>
  <c r="E2595" i="12"/>
  <c r="E2108" i="12"/>
  <c r="E2094" i="12"/>
  <c r="E3979" i="12"/>
  <c r="E1605" i="12"/>
  <c r="E3922" i="12"/>
  <c r="E1277" i="12"/>
  <c r="E2814" i="12"/>
  <c r="E1322" i="12"/>
  <c r="E1275" i="12"/>
  <c r="E3225" i="12"/>
  <c r="E2360" i="12"/>
  <c r="E2880" i="12"/>
  <c r="E3026" i="12"/>
  <c r="E3028" i="12"/>
  <c r="E3295" i="12"/>
  <c r="E1399" i="12"/>
  <c r="E2990" i="12"/>
  <c r="E1967" i="12"/>
  <c r="E2693" i="12"/>
  <c r="E3836" i="12"/>
  <c r="E2726" i="12"/>
  <c r="E5370" i="12"/>
  <c r="E3173" i="12"/>
  <c r="E3322" i="12"/>
  <c r="E3366" i="12"/>
  <c r="E1558" i="12"/>
  <c r="E2036" i="12"/>
  <c r="E956" i="12"/>
  <c r="E875" i="12"/>
  <c r="E1902" i="12"/>
  <c r="E2088" i="12"/>
  <c r="E1738" i="12"/>
  <c r="E1645" i="12"/>
  <c r="E1273" i="12"/>
  <c r="E2863" i="12"/>
  <c r="E3529" i="12"/>
  <c r="E3419" i="12"/>
  <c r="E5581" i="12"/>
  <c r="E1430" i="12"/>
  <c r="E3086" i="12"/>
  <c r="E5501" i="12"/>
  <c r="E3422" i="12"/>
  <c r="E5663" i="12"/>
  <c r="E5873" i="12"/>
  <c r="E3450" i="12"/>
  <c r="E2054" i="12"/>
  <c r="E3950" i="12"/>
  <c r="E5403" i="12"/>
  <c r="E5412" i="12"/>
  <c r="E2018" i="12"/>
  <c r="E3456" i="12"/>
  <c r="E5667" i="12"/>
  <c r="E893" i="12"/>
  <c r="E2080" i="12"/>
  <c r="E1332" i="12"/>
  <c r="E3365" i="12"/>
  <c r="E2241" i="12"/>
  <c r="E1249" i="12"/>
  <c r="E2881" i="12"/>
  <c r="E3075" i="12"/>
  <c r="E3030" i="12"/>
  <c r="E3057" i="12"/>
  <c r="E2692" i="12"/>
  <c r="E2941" i="12"/>
  <c r="E3205" i="12"/>
  <c r="E2751" i="12"/>
  <c r="E3745" i="12"/>
  <c r="E2728" i="12"/>
  <c r="E5433" i="12"/>
  <c r="E3362" i="12"/>
  <c r="E3213" i="12"/>
  <c r="E5362" i="12"/>
  <c r="E1539" i="12"/>
  <c r="E2040" i="12"/>
  <c r="E3415" i="12"/>
  <c r="E992" i="12"/>
  <c r="E761" i="12"/>
  <c r="E1193" i="12"/>
  <c r="E3235" i="12"/>
  <c r="E2157" i="12"/>
  <c r="E1770" i="12"/>
  <c r="E2987" i="12"/>
  <c r="E2877" i="12"/>
  <c r="E3035" i="12"/>
  <c r="E5475" i="12"/>
  <c r="E2974" i="12"/>
  <c r="E5703" i="12"/>
  <c r="E2816" i="12"/>
  <c r="E5544" i="12"/>
  <c r="E2713" i="12"/>
  <c r="E1777" i="12"/>
  <c r="E3282" i="12"/>
  <c r="E5345" i="12"/>
  <c r="E2039" i="12"/>
  <c r="E1603" i="12"/>
  <c r="E3401" i="12"/>
  <c r="E1561" i="12"/>
  <c r="E1942" i="12"/>
  <c r="E3471" i="12"/>
  <c r="E1027" i="12"/>
  <c r="E3272" i="12"/>
  <c r="E808" i="12"/>
  <c r="E1909" i="12"/>
  <c r="E3004" i="12"/>
  <c r="E5648" i="12"/>
  <c r="E1923" i="12"/>
  <c r="E1324" i="12"/>
  <c r="E2932" i="12"/>
  <c r="E2784" i="12"/>
  <c r="E2809" i="12"/>
  <c r="E2906" i="12"/>
  <c r="E5582" i="12"/>
  <c r="E4164" i="12"/>
  <c r="E2857" i="12"/>
  <c r="E5541" i="12"/>
  <c r="E5530" i="12"/>
  <c r="E5678" i="12"/>
  <c r="E2774" i="12"/>
  <c r="E5337" i="12"/>
  <c r="E1941" i="12"/>
  <c r="E2616" i="12"/>
  <c r="E1957" i="12"/>
  <c r="E5429" i="12"/>
  <c r="E2046" i="12"/>
  <c r="E3414" i="12"/>
  <c r="E1033" i="12"/>
  <c r="E1880" i="12"/>
  <c r="E807" i="12"/>
  <c r="E1848" i="12"/>
  <c r="E3558" i="12"/>
  <c r="E3351" i="12"/>
  <c r="E1940" i="12"/>
  <c r="E1423" i="12"/>
  <c r="E1219" i="12"/>
  <c r="E2785" i="12"/>
  <c r="E3045" i="12"/>
  <c r="E3023" i="12"/>
  <c r="E2916" i="12"/>
  <c r="E4339" i="12"/>
  <c r="E2821" i="12"/>
  <c r="E3082" i="12"/>
  <c r="E5514" i="12"/>
  <c r="E5737" i="12"/>
  <c r="E2697" i="12"/>
  <c r="E5335" i="12"/>
  <c r="E2020" i="12"/>
  <c r="E2619" i="12"/>
  <c r="E1958" i="12"/>
  <c r="E5380" i="12"/>
  <c r="E1991" i="12"/>
  <c r="E3478" i="12"/>
  <c r="E1029" i="12"/>
  <c r="E2310" i="12"/>
  <c r="E881" i="12"/>
  <c r="E1862" i="12"/>
  <c r="E1361" i="12"/>
  <c r="E3437" i="12"/>
  <c r="E3708" i="12"/>
  <c r="E5677" i="12"/>
  <c r="E2883" i="12"/>
  <c r="E2827" i="12"/>
  <c r="E2837" i="12"/>
  <c r="E2850" i="12"/>
  <c r="E5735" i="12"/>
  <c r="E2998" i="12"/>
  <c r="E954" i="12"/>
  <c r="E5896" i="12"/>
  <c r="E1608" i="12"/>
  <c r="E2698" i="12"/>
  <c r="E1506" i="12"/>
  <c r="E3210" i="12"/>
  <c r="E3148" i="12"/>
  <c r="E1551" i="12"/>
  <c r="E1545" i="12"/>
  <c r="E5570" i="12"/>
  <c r="E3329" i="12"/>
  <c r="E1008" i="12"/>
  <c r="E764" i="12"/>
  <c r="E1328" i="12"/>
  <c r="E5749" i="12"/>
  <c r="E2984" i="12"/>
  <c r="E2291" i="12"/>
  <c r="E3899" i="12"/>
  <c r="E2287" i="12"/>
  <c r="E1306" i="12"/>
  <c r="E1313" i="12"/>
  <c r="E1514" i="12"/>
  <c r="E5558" i="12"/>
  <c r="E2793" i="12"/>
  <c r="E2903" i="12"/>
  <c r="E1230" i="12"/>
  <c r="E2920" i="12"/>
  <c r="E728" i="12"/>
  <c r="E3008" i="12"/>
  <c r="E3078" i="12"/>
  <c r="E4230" i="12"/>
  <c r="E5440" i="12"/>
  <c r="E5894" i="12"/>
  <c r="E1504" i="12"/>
  <c r="E3392" i="12"/>
  <c r="E5399" i="12"/>
  <c r="E5414" i="12"/>
  <c r="E1568" i="12"/>
  <c r="E3446" i="12"/>
  <c r="E3163" i="12"/>
  <c r="E990" i="12"/>
  <c r="E787" i="12"/>
  <c r="E1814" i="12"/>
  <c r="E2457" i="12"/>
  <c r="F3344" i="12"/>
  <c r="F1381" i="12"/>
  <c r="F3739" i="12"/>
  <c r="F3852" i="12"/>
  <c r="F2911" i="12"/>
  <c r="F2002" i="12"/>
  <c r="F3590" i="12"/>
  <c r="F1334" i="12"/>
  <c r="F3985" i="12"/>
  <c r="F2985" i="12"/>
  <c r="F1412" i="12"/>
  <c r="F2036" i="12"/>
  <c r="E1371" i="12"/>
  <c r="E2164" i="12"/>
  <c r="E3761" i="12"/>
  <c r="E3608" i="12"/>
  <c r="E3971" i="12"/>
  <c r="F2013" i="12"/>
  <c r="F784" i="12"/>
  <c r="E1469" i="12"/>
  <c r="E5705" i="12"/>
  <c r="E1745" i="12"/>
  <c r="E2267" i="12"/>
  <c r="E3668" i="12"/>
  <c r="E3491" i="12"/>
  <c r="F1503" i="12"/>
  <c r="F789" i="12"/>
  <c r="E3552" i="12"/>
  <c r="E3398" i="12"/>
  <c r="E1811" i="12"/>
  <c r="E2340" i="12"/>
  <c r="E3874" i="12"/>
  <c r="E2599" i="12"/>
  <c r="E1619" i="12"/>
  <c r="F1558" i="12"/>
  <c r="E1467" i="12"/>
  <c r="E1402" i="12"/>
  <c r="E1700" i="12"/>
  <c r="E2260" i="12"/>
  <c r="E3610" i="12"/>
  <c r="E5453" i="12"/>
  <c r="E2606" i="12"/>
  <c r="E1354" i="12"/>
  <c r="F1942" i="12"/>
  <c r="F885" i="12"/>
  <c r="E2104" i="12"/>
  <c r="E1922" i="12"/>
  <c r="E1666" i="12"/>
  <c r="E2205" i="12"/>
  <c r="E3880" i="12"/>
  <c r="E2216" i="12"/>
  <c r="E2067" i="12"/>
  <c r="F1978" i="12"/>
  <c r="F936" i="12"/>
  <c r="E5741" i="12"/>
  <c r="E5718" i="12"/>
  <c r="E1764" i="12"/>
  <c r="E2530" i="12"/>
  <c r="E3637" i="12"/>
  <c r="E3806" i="12"/>
  <c r="E2632" i="12"/>
  <c r="E2171" i="12"/>
  <c r="F3413" i="12"/>
  <c r="F1576" i="12"/>
  <c r="F5643" i="12"/>
  <c r="F806" i="12"/>
  <c r="E2130" i="12"/>
  <c r="E3428" i="12"/>
  <c r="E1156" i="12"/>
  <c r="E1265" i="12"/>
  <c r="E1396" i="12"/>
  <c r="E1797" i="12"/>
  <c r="E1675" i="12"/>
  <c r="E2521" i="12"/>
  <c r="E2186" i="12"/>
  <c r="E2207" i="12"/>
  <c r="E2678" i="12"/>
  <c r="E3633" i="12"/>
  <c r="E3772" i="12"/>
  <c r="E3962" i="12"/>
  <c r="E2084" i="12"/>
  <c r="E1724" i="12"/>
  <c r="E3687" i="12"/>
  <c r="E3948" i="12"/>
  <c r="E5647" i="12"/>
  <c r="F1943" i="12"/>
  <c r="F3148" i="12"/>
  <c r="F5431" i="12"/>
  <c r="F3469" i="12"/>
  <c r="F5609" i="12"/>
  <c r="F982" i="12"/>
  <c r="F756" i="12"/>
  <c r="F1915" i="12"/>
  <c r="F412" i="12"/>
  <c r="E1765" i="12"/>
  <c r="E1363" i="12"/>
  <c r="E1857" i="12"/>
  <c r="E675" i="12"/>
  <c r="E1461" i="12"/>
  <c r="E1132" i="12"/>
  <c r="E5750" i="12"/>
  <c r="E5711" i="12"/>
  <c r="E3436" i="12"/>
  <c r="E1420" i="12"/>
  <c r="E3132" i="12"/>
  <c r="E1792" i="12"/>
  <c r="E1654" i="12"/>
  <c r="E2337" i="12"/>
  <c r="E2483" i="12"/>
  <c r="E2529" i="12"/>
  <c r="E2330" i="12"/>
  <c r="E2363" i="12"/>
  <c r="E2679" i="12"/>
  <c r="E3861" i="12"/>
  <c r="E3762" i="12"/>
  <c r="E3752" i="12"/>
  <c r="E3932" i="12"/>
  <c r="E2057" i="12"/>
  <c r="E1614" i="12"/>
  <c r="E2196" i="12"/>
  <c r="E1874" i="12"/>
  <c r="E3246" i="12"/>
  <c r="E3350" i="12"/>
  <c r="E1279" i="12"/>
  <c r="E3248" i="12"/>
  <c r="E1617" i="12"/>
  <c r="E1359" i="12"/>
  <c r="E3566" i="12"/>
  <c r="E3894" i="12"/>
  <c r="E2980" i="12"/>
  <c r="E5572" i="12"/>
  <c r="E2802" i="12"/>
  <c r="E2911" i="12"/>
  <c r="E2824" i="12"/>
  <c r="E709" i="12"/>
  <c r="E3011" i="12"/>
  <c r="E3207" i="12"/>
  <c r="E2704" i="12"/>
  <c r="E2098" i="12"/>
  <c r="E2700" i="12"/>
  <c r="E1484" i="12"/>
  <c r="E3466" i="12"/>
  <c r="E3300" i="12"/>
  <c r="E1959" i="12"/>
  <c r="E1577" i="12"/>
  <c r="E3469" i="12"/>
  <c r="E3330" i="12"/>
  <c r="E1010" i="12"/>
  <c r="E751" i="12"/>
  <c r="E4928" i="12"/>
  <c r="E2999" i="12"/>
  <c r="E3234" i="12"/>
  <c r="E1939" i="12"/>
  <c r="E3255" i="12"/>
  <c r="E2933" i="12"/>
  <c r="E3062" i="12"/>
  <c r="E2897" i="12"/>
  <c r="E2983" i="12"/>
  <c r="E3017" i="12"/>
  <c r="E5221" i="12"/>
  <c r="E2955" i="12"/>
  <c r="E5543" i="12"/>
  <c r="E2749" i="12"/>
  <c r="E5671" i="12"/>
  <c r="E3280" i="12"/>
  <c r="E5376" i="12"/>
  <c r="E2029" i="12"/>
  <c r="E5395" i="12"/>
  <c r="E3217" i="12"/>
  <c r="E5344" i="12"/>
  <c r="E2002" i="12"/>
  <c r="E3461" i="12"/>
  <c r="E1034" i="12"/>
  <c r="E3288" i="12"/>
  <c r="E1492" i="12"/>
  <c r="E5246" i="12"/>
  <c r="E2379" i="12"/>
  <c r="E1304" i="12"/>
  <c r="E3590" i="12"/>
  <c r="E3903" i="12"/>
  <c r="E2820" i="12"/>
  <c r="E3042" i="12"/>
  <c r="E2901" i="12"/>
  <c r="E5520" i="12"/>
  <c r="E3058" i="12"/>
  <c r="E703" i="12"/>
  <c r="E2978" i="12"/>
  <c r="E3256" i="12"/>
  <c r="E5867" i="12"/>
  <c r="E2342" i="12"/>
  <c r="E2757" i="12"/>
  <c r="E1510" i="12"/>
  <c r="E3388" i="12"/>
  <c r="E5398" i="12"/>
  <c r="E3367" i="12"/>
  <c r="E1503" i="12"/>
  <c r="E3389" i="12"/>
  <c r="E3311" i="12"/>
  <c r="E1012" i="12"/>
  <c r="E880" i="12"/>
  <c r="E1495" i="12"/>
  <c r="E3000" i="12"/>
  <c r="E3152" i="12"/>
  <c r="E3143" i="12"/>
  <c r="E2357" i="12"/>
  <c r="E2864" i="12"/>
  <c r="E5571" i="12"/>
  <c r="E3032" i="12"/>
  <c r="E3038" i="12"/>
  <c r="E5584" i="12"/>
  <c r="E665" i="12"/>
  <c r="E2852" i="12"/>
  <c r="E5591" i="12"/>
  <c r="E5498" i="12"/>
  <c r="E5884" i="12"/>
  <c r="E3285" i="12"/>
  <c r="E5384" i="12"/>
  <c r="E2466" i="12"/>
  <c r="E3502" i="12"/>
  <c r="E1990" i="12"/>
  <c r="E1543" i="12"/>
  <c r="E2016" i="12"/>
  <c r="E1035" i="12"/>
  <c r="E3988" i="12"/>
  <c r="E743" i="12"/>
  <c r="E1839" i="12"/>
  <c r="E3150" i="12"/>
  <c r="E3138" i="12"/>
  <c r="E2158" i="12"/>
  <c r="E1798" i="12"/>
  <c r="E2934" i="12"/>
  <c r="E2832" i="12"/>
  <c r="E5516" i="12"/>
  <c r="E5441" i="12"/>
  <c r="E3055" i="12"/>
  <c r="E5726" i="12"/>
  <c r="E2960" i="12"/>
  <c r="E5554" i="12"/>
  <c r="E2702" i="12"/>
  <c r="E1739" i="12"/>
  <c r="E3283" i="12"/>
  <c r="E5339" i="12"/>
  <c r="E2458" i="12"/>
  <c r="E1740" i="12"/>
  <c r="E5357" i="12"/>
  <c r="E1507" i="12"/>
  <c r="E2021" i="12"/>
  <c r="E3465" i="12"/>
  <c r="E1028" i="12"/>
  <c r="E3278" i="12"/>
  <c r="E759" i="12"/>
  <c r="E1866" i="12"/>
  <c r="E3142" i="12"/>
  <c r="E3031" i="12"/>
  <c r="E1690" i="12"/>
  <c r="E2935" i="12"/>
  <c r="E2985" i="12"/>
  <c r="E2898" i="12"/>
  <c r="E2952" i="12"/>
  <c r="E3056" i="12"/>
  <c r="E3018" i="12"/>
  <c r="E3010" i="12"/>
  <c r="E5546" i="12"/>
  <c r="E2703" i="12"/>
  <c r="E2382" i="12"/>
  <c r="E2775" i="12"/>
  <c r="E5422" i="12"/>
  <c r="E2465" i="12"/>
  <c r="E2385" i="12"/>
  <c r="E5404" i="12"/>
  <c r="E1526" i="12"/>
  <c r="E1974" i="12"/>
  <c r="E5439" i="12"/>
  <c r="E1020" i="12"/>
  <c r="E3262" i="12"/>
  <c r="E760" i="12"/>
  <c r="E1849" i="12"/>
  <c r="E2061" i="12"/>
  <c r="E1336" i="12"/>
  <c r="E1287" i="12"/>
  <c r="E1557" i="12"/>
  <c r="E5589" i="12"/>
  <c r="E5574" i="12"/>
  <c r="E2902" i="12"/>
  <c r="E2968" i="12"/>
  <c r="E5587" i="12"/>
  <c r="E723" i="12"/>
  <c r="E3088" i="12"/>
  <c r="E3061" i="12"/>
  <c r="E5862" i="12"/>
  <c r="E2346" i="12"/>
  <c r="E5893" i="12"/>
  <c r="E1493" i="12"/>
  <c r="E3486" i="12"/>
  <c r="E3374" i="12"/>
  <c r="E5350" i="12"/>
  <c r="E1572" i="12"/>
  <c r="E3391" i="12"/>
  <c r="E3312" i="12"/>
  <c r="E1015" i="12"/>
  <c r="E849" i="12"/>
  <c r="E1791" i="12"/>
  <c r="E2365" i="12"/>
  <c r="E3592" i="12"/>
  <c r="E3490" i="12"/>
  <c r="E2961" i="12"/>
  <c r="E1873" i="12"/>
  <c r="E1340" i="12"/>
  <c r="E1290" i="12"/>
  <c r="E1537" i="12"/>
  <c r="E3064" i="12"/>
  <c r="E3033" i="12"/>
  <c r="E1525" i="12"/>
  <c r="E5725" i="12"/>
  <c r="E1374" i="12"/>
  <c r="E2991" i="12"/>
  <c r="E1980" i="12"/>
  <c r="E5488" i="12"/>
  <c r="E5659" i="12"/>
  <c r="E254" i="12"/>
  <c r="E1563" i="12"/>
  <c r="E3453" i="12"/>
  <c r="E3303" i="12"/>
  <c r="E5340" i="12"/>
  <c r="E1948" i="12"/>
  <c r="E3475" i="12"/>
  <c r="E5640" i="12"/>
  <c r="E979" i="12"/>
  <c r="E824" i="12"/>
  <c r="E1894" i="12"/>
  <c r="E2637" i="12"/>
  <c r="E3935" i="12"/>
  <c r="E877" i="12"/>
  <c r="E1054" i="12"/>
  <c r="E3901" i="12"/>
  <c r="E1879" i="12"/>
  <c r="E5444" i="12"/>
  <c r="E1549" i="12"/>
  <c r="E3942" i="12"/>
  <c r="E5346" i="12"/>
  <c r="E2870" i="12"/>
  <c r="E1315" i="12"/>
  <c r="E2056" i="12"/>
  <c r="E3208" i="12"/>
  <c r="E2879" i="12"/>
  <c r="E918" i="12"/>
  <c r="E2335" i="12"/>
  <c r="E3199" i="12"/>
  <c r="E1491" i="12"/>
  <c r="E3206" i="12"/>
  <c r="E2256" i="12"/>
  <c r="E3431" i="12"/>
  <c r="E5491" i="12"/>
  <c r="E5548" i="12"/>
  <c r="E3292" i="12"/>
  <c r="E5424" i="12"/>
  <c r="E2908" i="12"/>
  <c r="E3393" i="12"/>
  <c r="E5097" i="12"/>
  <c r="E5547" i="12"/>
  <c r="E678" i="12"/>
  <c r="E3819" i="12"/>
  <c r="E1702" i="12"/>
  <c r="E229" i="12"/>
  <c r="F2999" i="12"/>
  <c r="F2035" i="12"/>
  <c r="E3644" i="12"/>
  <c r="E1480" i="12"/>
  <c r="F877" i="12"/>
  <c r="E2182" i="12"/>
  <c r="F1823" i="12"/>
  <c r="E740" i="12"/>
  <c r="E1851" i="12"/>
  <c r="F869" i="12"/>
  <c r="E1454" i="12"/>
  <c r="E2316" i="12"/>
  <c r="F3483" i="12"/>
  <c r="F3836" i="12"/>
  <c r="E2859" i="12"/>
  <c r="E2695" i="12"/>
  <c r="E2891" i="12"/>
  <c r="E2569" i="12"/>
  <c r="E1932" i="12"/>
  <c r="E716" i="12"/>
  <c r="E1309" i="12"/>
  <c r="E1978" i="12"/>
  <c r="E2723" i="12"/>
  <c r="E1220" i="12"/>
  <c r="E698" i="12"/>
  <c r="E5378" i="12"/>
  <c r="E2811" i="12"/>
  <c r="E5629" i="12"/>
  <c r="E5383" i="12"/>
  <c r="E2842" i="12"/>
  <c r="E3416" i="12"/>
  <c r="E1985" i="12"/>
  <c r="E5382" i="12"/>
  <c r="E1954" i="12"/>
  <c r="E1025" i="12"/>
  <c r="E5874" i="12"/>
  <c r="E2826" i="12"/>
  <c r="E2034" i="12"/>
  <c r="E5369" i="12"/>
  <c r="E1927" i="12"/>
  <c r="E2499" i="12"/>
  <c r="E2687" i="12"/>
  <c r="E3315" i="12"/>
  <c r="E3336" i="12"/>
  <c r="F1919" i="12"/>
  <c r="E5651" i="12"/>
  <c r="E2686" i="12"/>
  <c r="E706" i="12"/>
  <c r="F5535" i="12"/>
  <c r="E1796" i="12"/>
  <c r="F3467" i="12"/>
  <c r="E1704" i="12"/>
  <c r="E3705" i="12"/>
  <c r="F2048" i="12"/>
  <c r="E5756" i="12"/>
  <c r="E1802" i="12"/>
  <c r="E3585" i="12"/>
  <c r="F3311" i="12"/>
  <c r="F2307" i="12"/>
  <c r="E3454" i="12"/>
  <c r="E2707" i="12"/>
  <c r="E3084" i="12"/>
  <c r="E3370" i="12"/>
  <c r="E1820" i="12"/>
  <c r="E3395" i="12"/>
  <c r="E5522" i="12"/>
  <c r="E3936" i="12"/>
  <c r="E1494" i="12"/>
  <c r="E705" i="12"/>
  <c r="E2358" i="12"/>
  <c r="E1021" i="12"/>
  <c r="E3286" i="12"/>
  <c r="E2989" i="12"/>
  <c r="E1817" i="12"/>
  <c r="E5332" i="12"/>
  <c r="E2806" i="12"/>
  <c r="E1276" i="12"/>
  <c r="E5352" i="12"/>
  <c r="E2943" i="12"/>
  <c r="E1344" i="12"/>
  <c r="E1532" i="12"/>
  <c r="E5882" i="12"/>
  <c r="E2878" i="12"/>
  <c r="E3333" i="12"/>
  <c r="E5338" i="12"/>
  <c r="E3006" i="12"/>
  <c r="E1368" i="12"/>
  <c r="E2288" i="12"/>
  <c r="E2577" i="12"/>
  <c r="E5702" i="12"/>
  <c r="E2444" i="12"/>
  <c r="F812" i="12"/>
  <c r="E3348" i="12"/>
  <c r="E2210" i="12"/>
  <c r="E1712" i="12"/>
  <c r="F1987" i="12"/>
  <c r="E1406" i="12"/>
  <c r="F1970" i="12"/>
  <c r="E2540" i="12"/>
  <c r="E2612" i="12"/>
  <c r="E1498" i="12"/>
  <c r="E2631" i="12"/>
  <c r="F1569" i="12"/>
  <c r="F1955" i="12"/>
  <c r="M1939" i="12"/>
  <c r="M1956" i="12"/>
  <c r="M2052" i="12"/>
  <c r="M3255" i="12"/>
  <c r="M1973" i="12"/>
  <c r="M1940" i="12"/>
  <c r="M1964" i="12"/>
  <c r="M3118" i="12"/>
  <c r="M1974" i="12"/>
  <c r="M1976" i="12"/>
  <c r="M2823" i="12"/>
  <c r="M2849" i="12"/>
  <c r="M3192" i="12"/>
  <c r="M322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tc={5982F9C6-4539-44A4-959C-2EDDE8BB967E}</author>
  </authors>
  <commentList>
    <comment ref="N81" authorId="0" shapeId="0" xr:uid="{5982F9C6-4539-44A4-959C-2EDDE8BB967E}">
      <text>
        <t xml:space="preserve">[Threaded comment]
Your version of Excel allows you to read this threaded comment; however, any edits to it will get removed if the file is opened in a newer version of Excel. Learn more: https://go.microsoft.com/fwlink/?linkid=870924
Comment:
    This is DKK
Reply:
    Vil det sige at de 1.776.239 du har angivet også er DKK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63" authorId="0" shapeId="0" xr:uid="{362325AE-89F0-4046-803E-A48D9FC53E8B}">
      <text>
        <r>
          <rPr>
            <b/>
            <sz val="9"/>
            <color indexed="81"/>
            <rFont val="Tahoma"/>
            <family val="2"/>
          </rPr>
          <t>Author:</t>
        </r>
        <r>
          <rPr>
            <sz val="9"/>
            <color indexed="81"/>
            <rFont val="Tahoma"/>
            <family val="2"/>
          </rPr>
          <t xml:space="preserve">
leverandøren af modelsim?? Fjernes?</t>
        </r>
      </text>
    </comment>
    <comment ref="C186" authorId="0" shapeId="0" xr:uid="{72EA780A-6851-40C1-9826-00BB415D9D16}">
      <text>
        <r>
          <rPr>
            <b/>
            <sz val="9"/>
            <color indexed="81"/>
            <rFont val="Tahoma"/>
            <family val="2"/>
          </rPr>
          <t>Author:</t>
        </r>
        <r>
          <rPr>
            <sz val="9"/>
            <color indexed="81"/>
            <rFont val="Tahoma"/>
            <family val="2"/>
          </rPr>
          <t xml:space="preserve">
pdf dokumenter fra schematics / layouts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495954-D799-4362-A7B8-C086409DD739}" name="Connection" type="104" refreshedVersion="0" background="1">
    <extLst>
      <ext xmlns:x15="http://schemas.microsoft.com/office/spreadsheetml/2010/11/main" uri="{DE250136-89BD-433C-8126-D09CA5730AF9}">
        <x15:connection id="Level1"/>
      </ext>
    </extLst>
  </connection>
  <connection id="2" xr16:uid="{84CEFA98-D9D2-4718-9D1A-E2EEE9047E3F}" name="Connection1" type="104" refreshedVersion="0" background="1">
    <extLst>
      <ext xmlns:x15="http://schemas.microsoft.com/office/spreadsheetml/2010/11/main" uri="{DE250136-89BD-433C-8126-D09CA5730AF9}">
        <x15:connection id="Level2"/>
      </ext>
    </extLst>
  </connection>
  <connection id="3" xr16:uid="{7FD4543D-0AB1-4A04-AE23-5578A05117A4}" name="Connection2" type="104" refreshedVersion="0" background="1">
    <extLst>
      <ext xmlns:x15="http://schemas.microsoft.com/office/spreadsheetml/2010/11/main" uri="{DE250136-89BD-433C-8126-D09CA5730AF9}">
        <x15:connection id="Level3"/>
      </ext>
    </extLst>
  </connection>
  <connection id="4" xr16:uid="{379D4984-CAD6-4643-8283-05BD2D5A954E}" name="Connection3" type="104" refreshedVersion="0" background="1">
    <extLst>
      <ext xmlns:x15="http://schemas.microsoft.com/office/spreadsheetml/2010/11/main" uri="{DE250136-89BD-433C-8126-D09CA5730AF9}">
        <x15:connection id="Level_123"/>
      </ext>
    </extLst>
  </connection>
  <connection id="5" xr16:uid="{D849FFF2-2B17-43D0-B61F-2F3125EC6920}" name="Connection4" type="104" refreshedVersion="0" background="1">
    <extLst>
      <ext xmlns:x15="http://schemas.microsoft.com/office/spreadsheetml/2010/11/main" uri="{DE250136-89BD-433C-8126-D09CA5730AF9}">
        <x15:connection id="YesNo"/>
      </ext>
    </extLst>
  </connection>
  <connection id="6" xr16:uid="{E65B9DA1-CE63-4B77-9301-0AC1F88436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<sst xmlns="http://schemas.openxmlformats.org/spreadsheetml/2006/main" count="82999" uniqueCount="10450">
  <si>
    <t>Active from date</t>
  </si>
  <si>
    <t>End date</t>
  </si>
  <si>
    <t>Chose the capability</t>
  </si>
  <si>
    <t>Auto fill Level 1</t>
  </si>
  <si>
    <t>Auto fill Level 2</t>
  </si>
  <si>
    <t>Auto fill Level 3</t>
  </si>
  <si>
    <t xml:space="preserve">Not used </t>
  </si>
  <si>
    <t>Country code</t>
  </si>
  <si>
    <t>Business Area using/doing the capability</t>
  </si>
  <si>
    <t>Department or Team using/doing the capability</t>
  </si>
  <si>
    <t>Chose the application</t>
  </si>
  <si>
    <t>Auto fill application</t>
  </si>
  <si>
    <t>Evaluation of Gartner TIME for the application only in relation to this Capability</t>
  </si>
  <si>
    <t>Classifications for Business Criticality: 
Administrative Service Business Operational
Business Critical
Mission Critical.</t>
  </si>
  <si>
    <t>Business process applying to the capability</t>
  </si>
  <si>
    <t>Value Stream applying to the process and application</t>
  </si>
  <si>
    <t>Value Stream order</t>
  </si>
  <si>
    <t>Projects involving the current Capability, Process and Application</t>
  </si>
  <si>
    <t>Comment reletad to the current row</t>
  </si>
  <si>
    <t>AUTO CALCULATION</t>
  </si>
  <si>
    <t>AUTO CALCULATION
Link to organisation</t>
  </si>
  <si>
    <t>Dates</t>
  </si>
  <si>
    <t>B-Business Capability</t>
  </si>
  <si>
    <t>O-Organization</t>
  </si>
  <si>
    <t>A-Applications</t>
  </si>
  <si>
    <t>C-Business Context</t>
  </si>
  <si>
    <t>I-Initiative</t>
  </si>
  <si>
    <t>Comment</t>
  </si>
  <si>
    <t>Organisation</t>
  </si>
  <si>
    <t>FromDate</t>
  </si>
  <si>
    <t>EndDate</t>
  </si>
  <si>
    <t>IdLevel123</t>
  </si>
  <si>
    <t>Capbility level 1</t>
  </si>
  <si>
    <t>Capbility level 2</t>
  </si>
  <si>
    <t>Capbility level 3</t>
  </si>
  <si>
    <t>Capbility level 4</t>
  </si>
  <si>
    <t>CountryCode</t>
  </si>
  <si>
    <t>Business Area</t>
  </si>
  <si>
    <t>DepartmentTeam</t>
  </si>
  <si>
    <t>NoApplication</t>
  </si>
  <si>
    <t>Application</t>
  </si>
  <si>
    <t>Gartner TIME</t>
  </si>
  <si>
    <t>Business Criticality</t>
  </si>
  <si>
    <t>NoProcess</t>
  </si>
  <si>
    <t>Value Stream</t>
  </si>
  <si>
    <t>Value Stream Order</t>
  </si>
  <si>
    <t>Projects</t>
  </si>
  <si>
    <t>ORG_Concat</t>
  </si>
  <si>
    <t>IdOrg</t>
  </si>
  <si>
    <t>999-All--</t>
  </si>
  <si>
    <t>AT10</t>
  </si>
  <si>
    <t>All</t>
  </si>
  <si>
    <t>299 - Microsoft Teams</t>
  </si>
  <si>
    <t>Tolerate</t>
  </si>
  <si>
    <t>Business Operational</t>
  </si>
  <si>
    <t>P00-All--</t>
  </si>
  <si>
    <t>308 - OneDrive</t>
  </si>
  <si>
    <t>428 - Microsoft Word</t>
  </si>
  <si>
    <t>429 - Microsoft Excel</t>
  </si>
  <si>
    <t>430 - Microsoft Power Point</t>
  </si>
  <si>
    <t>431 - Microsoft Outlook</t>
  </si>
  <si>
    <t>483 - Microsoft OneNote</t>
  </si>
  <si>
    <t>Administrative Service</t>
  </si>
  <si>
    <t>1132-Finance-Financial Planning &amp; Analysis-Cost Accounting_Plan</t>
  </si>
  <si>
    <t>AT_Customer Service</t>
  </si>
  <si>
    <t>1 - IFS ERP</t>
  </si>
  <si>
    <t>Business Critical</t>
  </si>
  <si>
    <t>P18-Budget--</t>
  </si>
  <si>
    <t>1137-Finance-Settlements &amp; Payments-Account Payables</t>
  </si>
  <si>
    <t>AT_Finance</t>
  </si>
  <si>
    <t>P14-Accounting-SP14.1-Procure to Pay</t>
  </si>
  <si>
    <t>443 - VIES</t>
  </si>
  <si>
    <t>3097-Finance-Accounting-Accounts Recievabel</t>
  </si>
  <si>
    <t>P14-Accounting-SP14.2-Order to Cash</t>
  </si>
  <si>
    <t>1291-Strategic Management-Manage Core Business-Manage Projects</t>
  </si>
  <si>
    <t>P12-Customer Solution Deployment--</t>
  </si>
  <si>
    <t>3028-Sales-Sales Operations-Claims, returns and Refund management</t>
  </si>
  <si>
    <t>P-Not mapped to process--</t>
  </si>
  <si>
    <t>4203-Customer Service-Customer Service and Support-Service Request Management</t>
  </si>
  <si>
    <t>P13-Customer Service &amp; Operation--</t>
  </si>
  <si>
    <t>4207-Customer Service-Customer Service and Support-Customer Warranty Claim Processing</t>
  </si>
  <si>
    <t>4231-Customer Service-Customer Project Management-Ressource Management</t>
  </si>
  <si>
    <t>4232-Customer Service-Customer Project Management-Financial Analytics and Management</t>
  </si>
  <si>
    <t>10 - Encryption Key Service (EKS)</t>
  </si>
  <si>
    <t>4709-OT Hosting-OT Operations &amp; Service-</t>
  </si>
  <si>
    <t>1011 - Metertool OMNIA</t>
  </si>
  <si>
    <t>1012 - Glogg</t>
  </si>
  <si>
    <t>1042 - check.kamstrup.com(concentratorLog)</t>
  </si>
  <si>
    <t>4233-Customer Service-Customer Project Management-Project Management</t>
  </si>
  <si>
    <t>1043 - Kamstrup ALD</t>
  </si>
  <si>
    <t>4201-Customer Service-Customer Service and Support-</t>
  </si>
  <si>
    <t>1059 - flonidan</t>
  </si>
  <si>
    <t>4209-Customer Service-Customer Service and Support-Omnichannel Customer Engagement</t>
  </si>
  <si>
    <t>12 - My Kamstrup</t>
  </si>
  <si>
    <t>4211-Customer Service-Customer Service and Support-Self-Service Engagement</t>
  </si>
  <si>
    <t>998-Not mapped to capability--</t>
  </si>
  <si>
    <t>132 - GreenShot</t>
  </si>
  <si>
    <t>No-NoProcess--</t>
  </si>
  <si>
    <t>142 - Notepad++(https://notepad-plus-plus.org/)</t>
  </si>
  <si>
    <t>149 - SnagIt</t>
  </si>
  <si>
    <t>15 - JIRA</t>
  </si>
  <si>
    <t>151 - TeraTerm</t>
  </si>
  <si>
    <t>171 - VIS</t>
  </si>
  <si>
    <t>Migrate</t>
  </si>
  <si>
    <t>1133-Finance-Financial Planning &amp; Analysis-Forecasting</t>
  </si>
  <si>
    <t>185 - Microsoft Visio</t>
  </si>
  <si>
    <t>194 - Putty</t>
  </si>
  <si>
    <t>199 - GITLAB</t>
  </si>
  <si>
    <t>2 - QAD ERP</t>
  </si>
  <si>
    <t>201 - Kamstrup GPRS Portal</t>
  </si>
  <si>
    <t>257 - Bomgar/BeyondTrust</t>
  </si>
  <si>
    <t>279 - File services</t>
  </si>
  <si>
    <t>282 - FTP services</t>
  </si>
  <si>
    <t>3113-Marketing-Corporate communication and brand management-Internal communications</t>
  </si>
  <si>
    <t>293 - KamSite</t>
  </si>
  <si>
    <t>4200-Customer Service--</t>
  </si>
  <si>
    <t>339 - Trio</t>
  </si>
  <si>
    <t>351 - PowerBI</t>
  </si>
  <si>
    <t>4214-Customer Service-Customer Service Strategy and Planning-Customer Service Analytics</t>
  </si>
  <si>
    <t>1140-Finance-Settlements &amp; Payments-Travel &amp; Expense Management</t>
  </si>
  <si>
    <t>36 - Concur</t>
  </si>
  <si>
    <t>P34-Salary &amp; Incentives-SP34.3-Reimbursement - DK</t>
  </si>
  <si>
    <t>1115-Legal-Ensure Compliance-</t>
  </si>
  <si>
    <t>361 - DocuSign</t>
  </si>
  <si>
    <t>P21-Compliance-SP21.1-Contract Lifecycle Management</t>
  </si>
  <si>
    <t>3082-Sales-Quotation, Order, and Contract Management-Contract and engagement setup</t>
  </si>
  <si>
    <t>3204-Strategic Management-Business Process Management-Business Process Modeling</t>
  </si>
  <si>
    <t>373 - Ipw</t>
  </si>
  <si>
    <t>3069-Sales-Sales Execution and Customer Engagement-Project selling</t>
  </si>
  <si>
    <t>4 - Microsoft Dynamics 365 CE (Sales)</t>
  </si>
  <si>
    <t>3210-Sales-Quotation, Order, and Contract Management-Tender or Bid management</t>
  </si>
  <si>
    <t>P09-Sales &amp; Business Development-SP09.2-Solution Sales Non-Standard</t>
  </si>
  <si>
    <t>40 - Omnia</t>
  </si>
  <si>
    <t>4234-Customer Service-Customer Service and Support-Customer Operations</t>
  </si>
  <si>
    <t>41 - READy</t>
  </si>
  <si>
    <t>421 - Microsoft Project</t>
  </si>
  <si>
    <t>4700-OT Hosting-OT Platform &amp; Hosting-</t>
  </si>
  <si>
    <t>426 - Azure Monitoring</t>
  </si>
  <si>
    <t>466 - Travelpool</t>
  </si>
  <si>
    <t>P37-Travel--</t>
  </si>
  <si>
    <t>475 - Mulesoft</t>
  </si>
  <si>
    <t>1096-People and Culture-Retentation-</t>
  </si>
  <si>
    <t>477 - Oracle People Hub</t>
  </si>
  <si>
    <t>P32-People Development--</t>
  </si>
  <si>
    <t>481 - Google Earth</t>
  </si>
  <si>
    <t>482 - Google Earth Pro</t>
  </si>
  <si>
    <t>488 - Microsoft CoPilot</t>
  </si>
  <si>
    <t>Invest</t>
  </si>
  <si>
    <t>5 - Oracle CPQ</t>
  </si>
  <si>
    <t>505 - SAP Analytics Cloud</t>
  </si>
  <si>
    <t>508 - VIS-Quote Calculation Tool</t>
  </si>
  <si>
    <t>515 - Metertool X</t>
  </si>
  <si>
    <t>4212-Customer Service-Customer Service and Support-Service Knowledge Base Management</t>
  </si>
  <si>
    <t>558 - VenzoAI (Kamassist)</t>
  </si>
  <si>
    <t>559 - Media Center</t>
  </si>
  <si>
    <t>591 - FileZilla</t>
  </si>
  <si>
    <t>1074-Customer Relationship-Customer Management-Manage Customer</t>
  </si>
  <si>
    <t>6 - ServiceNow</t>
  </si>
  <si>
    <t>3088-Sales-Quotation, Order, and Contract Management-Sales order management and processing</t>
  </si>
  <si>
    <t>4204-Customer Service-Customer Service and Support-Complaints Management</t>
  </si>
  <si>
    <t>4205-Customer Service-Customer Service and Support-Customer Claims Management</t>
  </si>
  <si>
    <t>4206-Customer Service-Customer Service and Support-Customer Returns Management</t>
  </si>
  <si>
    <t>4208-Customer Service-Customer Service and Support-Inquiry Management</t>
  </si>
  <si>
    <t>4210-Customer Service-Customer Service and Support-Recall Management</t>
  </si>
  <si>
    <t>4213-Customer Service-Customer Service and Support-Service Level Management</t>
  </si>
  <si>
    <t>4215-Customer Service-Customer Service Strategy and Planning-Customer Service Planning and Forecasting</t>
  </si>
  <si>
    <t>4216-Customer Service-Customer Service Strategy and Planning-Customer Service Strategy Management</t>
  </si>
  <si>
    <t>605 - License Tool</t>
  </si>
  <si>
    <t>638 - Performance Center</t>
  </si>
  <si>
    <t>639 - Automatic Concentrator Placement</t>
  </si>
  <si>
    <t>4235-Customer Service-Customer Project Management-Test Management</t>
  </si>
  <si>
    <t>642 - Jira Xray</t>
  </si>
  <si>
    <t>661 - QGIS</t>
  </si>
  <si>
    <t>665 - Check.Kamstrup (READy device check)</t>
  </si>
  <si>
    <t>669 - IsMobile</t>
  </si>
  <si>
    <t>670 - Telia Smartconnect (MNO Portal)</t>
  </si>
  <si>
    <t>671 - Azure Coverage</t>
  </si>
  <si>
    <t>672 - Power Intelligence - Flow</t>
  </si>
  <si>
    <t>674 - Power Intelligence - Earth Fault</t>
  </si>
  <si>
    <t>675 - Scruffy</t>
  </si>
  <si>
    <t>682 - Keepass</t>
  </si>
  <si>
    <t>683 - Metertool HCW</t>
  </si>
  <si>
    <t>684 - Metertool READy</t>
  </si>
  <si>
    <t>685 - READy App</t>
  </si>
  <si>
    <t>686 - Omni tool network analyzer</t>
  </si>
  <si>
    <t>687 - Orbit File syncronizer</t>
  </si>
  <si>
    <t>692 - WinSCP</t>
  </si>
  <si>
    <t>823 - Ruby</t>
  </si>
  <si>
    <t>9 - Orbit</t>
  </si>
  <si>
    <t>Sales &amp; Marketing</t>
  </si>
  <si>
    <t>3200-Sales-Sales Operations-</t>
  </si>
  <si>
    <t>P11-Operations--</t>
  </si>
  <si>
    <t>3201-Sales-Sales Execution and Customer Engagement-</t>
  </si>
  <si>
    <t>3202-Sales-Quotation, Order, and Contract Management-</t>
  </si>
  <si>
    <t>3203-Sales-Sales Management of Indirect Sales-</t>
  </si>
  <si>
    <t>1006-Manufacturing--</t>
  </si>
  <si>
    <t>1151 - Codesoft</t>
  </si>
  <si>
    <t>P09-Sales &amp; Business Development--</t>
  </si>
  <si>
    <t>P09-Sales &amp; Business Development-SP09.1-General Sales</t>
  </si>
  <si>
    <t>3211-Sales-Quotation, Order, and Contract Management-Distributor contract management</t>
  </si>
  <si>
    <t>3094-Sales-Sales Management of Indirect Sales-Incentive and commision management</t>
  </si>
  <si>
    <t>P34-Salary &amp; Incentives-SP34.1-Annual Sales Bonus Updates</t>
  </si>
  <si>
    <t>432 - DocuSign CLM</t>
  </si>
  <si>
    <t>436 - Responsive - RFPIO</t>
  </si>
  <si>
    <t>3031-Sales-Sales Operations-Customer masterdata governance</t>
  </si>
  <si>
    <t>442 - Dunn and Bradstreet (Finance Analytics)</t>
  </si>
  <si>
    <t>463 - Youku</t>
  </si>
  <si>
    <t>494 - Adobe Acrobat</t>
  </si>
  <si>
    <t>3033-Sales-Sales Operations-Entitlement management</t>
  </si>
  <si>
    <t>P09-Sales &amp; Business Development-SP09.10-Customer Classification</t>
  </si>
  <si>
    <t>3041-Sales-Sales Operations-Price management</t>
  </si>
  <si>
    <t>P09-Sales &amp; Business Development-SP09.4-Value Pricing</t>
  </si>
  <si>
    <t>3042-Sales-Sales Operations-Pricing and charging</t>
  </si>
  <si>
    <t>3043-Sales-Sales Operations-Pricing and promotions</t>
  </si>
  <si>
    <t>3067-Sales-Sales Execution and Customer Engagement-Price and margin management</t>
  </si>
  <si>
    <t>3080-Sales-Quotation, Order, and Contract Management-Bundling, configuration and subscription management</t>
  </si>
  <si>
    <t>3081-Sales-Quotation, Order, and Contract Management-Configurable products analytics</t>
  </si>
  <si>
    <t>3083-Sales-Quotation, Order, and Contract Management-Intelligent configuration for recycling materials</t>
  </si>
  <si>
    <t>3084-Sales-Quotation, Order, and Contract Management-Mobile customer order capture</t>
  </si>
  <si>
    <t>3085-Sales-Quotation, Order, and Contract Management-Order orchestration and management</t>
  </si>
  <si>
    <t>3086-Sales-Quotation, Order, and Contract Management-Product configuration</t>
  </si>
  <si>
    <t>3087-Sales-Quotation, Order, and Contract Management-sales contract management</t>
  </si>
  <si>
    <t>3089-Sales-Quotation, Order, and Contract Management-Sales Rebate management</t>
  </si>
  <si>
    <t>3090-Sales-Quotation, Order, and Contract Management-Subscription order management</t>
  </si>
  <si>
    <t>3091-Sales-Quotation, Order, and Contract Management-Variant configuration</t>
  </si>
  <si>
    <t>3098-Sales-Quotation, Order, and Contract Management-Quote and order documents</t>
  </si>
  <si>
    <t>7 - Reliance</t>
  </si>
  <si>
    <t>808 - eDrawing</t>
  </si>
  <si>
    <t>838 - Stardock Fences</t>
  </si>
  <si>
    <t>947 - Webportal</t>
  </si>
  <si>
    <t>FRFS</t>
  </si>
  <si>
    <t>CA10</t>
  </si>
  <si>
    <t>CA_Finance</t>
  </si>
  <si>
    <t>1025-Finance-Payroll-</t>
  </si>
  <si>
    <t>467 - ADP</t>
  </si>
  <si>
    <t>JEBL, Same as Lessor, Used for saleries, vacation in US and Canada</t>
  </si>
  <si>
    <t>1097-People and Culture-Compensation &amp; Benefits-</t>
  </si>
  <si>
    <t>P&amp;C-ASIS</t>
  </si>
  <si>
    <t>MBST, ADP: This is our payroll system, and it is also our HRIS for the US and Canada. We have two versions of ADP – one for Canada and one for the United States. The one in Canada is called TeamPay. The one in US is called Workforce Now. In the US, we use ADP to administer our health and welfare benefits, they manage our 401K (pension plan), they are our employee data repository, they support with payroll taxes, time-off accruals and time-off balances, wage garnishments, payroll, and payroll reporting, etc. They are our resource for all things HR and Payroll as far as tools are concerned. The TeamPay version of ADP is used for payroll and reporting for our Canadian employees.</t>
  </si>
  <si>
    <t>CH10</t>
  </si>
  <si>
    <t>CH_Customer Services (Project &amp; Support)</t>
  </si>
  <si>
    <t>CH_Sales &amp; Marketing</t>
  </si>
  <si>
    <t>ANLK</t>
  </si>
  <si>
    <t>CN10</t>
  </si>
  <si>
    <t>CN_Finance</t>
  </si>
  <si>
    <t>DE10</t>
  </si>
  <si>
    <t>DE_Customer Service</t>
  </si>
  <si>
    <t>DE_Finance</t>
  </si>
  <si>
    <t>3148-Marketing-Digital channel management-</t>
  </si>
  <si>
    <t>Marketing</t>
  </si>
  <si>
    <t>370 - Hypefactors</t>
  </si>
  <si>
    <t>1058 - Personio DATEV Integration</t>
  </si>
  <si>
    <t>3099-Finance-Settlements &amp; Payments-Invoice Approval</t>
  </si>
  <si>
    <t>DK10</t>
  </si>
  <si>
    <t>P14-Accounting-SP14.6-Approval of Supplier Invoices</t>
  </si>
  <si>
    <t>FRFS added</t>
  </si>
  <si>
    <t>1099-People and Culture-Recruiting-</t>
  </si>
  <si>
    <t>369 - HR-ON</t>
  </si>
  <si>
    <t>P36-Talent attraction, Recruitment &amp; Exit-SP36.1-Recruitment</t>
  </si>
  <si>
    <t>P36-Talent attraction, Recruitment &amp; Exit-SP36.2-Employee Exit</t>
  </si>
  <si>
    <t>Commercial &amp; Legal Services</t>
  </si>
  <si>
    <t>LEAC</t>
  </si>
  <si>
    <t>1228-Product &amp; Software Development-R&amp;D-Manage Innovation</t>
  </si>
  <si>
    <t>1064 - Git Hub CoPilot</t>
  </si>
  <si>
    <t>KKB</t>
  </si>
  <si>
    <t>CPM-AsIs</t>
  </si>
  <si>
    <t>328 - Sharepoint</t>
  </si>
  <si>
    <t>P21-Compliance--</t>
  </si>
  <si>
    <t>365 - Risma</t>
  </si>
  <si>
    <t>P21-Compliance-SP21.3-Company law compliance</t>
  </si>
  <si>
    <t>LEAC, internal time investment</t>
  </si>
  <si>
    <t>P21-Compliance-SP21.12-Privacy compliance Program</t>
  </si>
  <si>
    <t>1116-Legal-Preventive Law Program Dev.-</t>
  </si>
  <si>
    <t>1114-Legal-Corporate Governance Policies-</t>
  </si>
  <si>
    <t>P24-Document Control &amp; Registrations--</t>
  </si>
  <si>
    <t>LEAC, internal time investment. KamWay: Document Control &amp; Registrations P24</t>
  </si>
  <si>
    <t>433 - EQS</t>
  </si>
  <si>
    <t>434 - Ipendo</t>
  </si>
  <si>
    <t>P16-Asset Management--</t>
  </si>
  <si>
    <t>LEAC: P16 Asset management</t>
  </si>
  <si>
    <t>LEAC: IP, KAmWay: Asset management P16</t>
  </si>
  <si>
    <t>435 - myInsight Entity Management System</t>
  </si>
  <si>
    <t>LEAC: Corporate filing/opbevaring af selskabsdokumenter</t>
  </si>
  <si>
    <t>LEAC: KamWay: Soloution Sales Non-Standard SP09.2</t>
  </si>
  <si>
    <t>1098-People and Culture-Learning &amp; Development-</t>
  </si>
  <si>
    <t>486 - Microsoft Forms</t>
  </si>
  <si>
    <t>624 - Claude</t>
  </si>
  <si>
    <t>951 - Questel Essential</t>
  </si>
  <si>
    <t>4015-Digital Management -Identity and Access Governance-Identity Management</t>
  </si>
  <si>
    <t>1228 - DeLoitte identity service</t>
  </si>
  <si>
    <t>added after talk wih sweden</t>
  </si>
  <si>
    <t>1014-Strategic Management-Enterprise Effectiveness &amp; Project Management-</t>
  </si>
  <si>
    <t>DK_Digitalization_ Digital Business Development &amp; Transformation</t>
  </si>
  <si>
    <t>DK_Digitalization_Digital Business Development &amp; Transformation_Digital Transformation</t>
  </si>
  <si>
    <t>PSS</t>
  </si>
  <si>
    <t>3102-Strategic Management-Enterprise Effectiveness &amp; Project Management-Task Tracking and Planning</t>
  </si>
  <si>
    <t>4553-Digital Platform and Operations-AI, Data &amp; Analytics-Data Processing &amp; Modeling</t>
  </si>
  <si>
    <t>DK_Digitalization_Digital Business Development &amp; Transformation_Business Intelligence</t>
  </si>
  <si>
    <t>JEMW</t>
  </si>
  <si>
    <t>4555-Digital Platform and Operations-AI, Data &amp; Analytics-Data Analytics</t>
  </si>
  <si>
    <t>PSS, migrate to KamWay</t>
  </si>
  <si>
    <t>1111-Strategic Management-Knowledge &amp; Research Management-Manage Knowledge</t>
  </si>
  <si>
    <t>264 - Confluence</t>
  </si>
  <si>
    <t>BCAR</t>
  </si>
  <si>
    <t>4551-Digital Platform and Operations-AI, Data &amp; Analytics-Data Governance</t>
  </si>
  <si>
    <t>P24-Document Control &amp; Registrations-SP24.1-KamWay - Document Control</t>
  </si>
  <si>
    <t>375 - LMS365 (Kamstrup-Learning)</t>
  </si>
  <si>
    <t>1088-Strategic Management-Enterprise Effectiveness &amp; Project Management-Manage Portfolio</t>
  </si>
  <si>
    <t>391 - ProjectFlow 365</t>
  </si>
  <si>
    <t>P33-Project Management-SP33.12-IT Project Portfolio Management</t>
  </si>
  <si>
    <t>1089-Strategic Management-Enterprise Effectiveness &amp; Project Management-Manage Programs</t>
  </si>
  <si>
    <t>1107-Digital Management-IT Strategy &amp; Transformation-IT Project Management</t>
  </si>
  <si>
    <t>P33-Project Management-SP33.4-IT Projects</t>
  </si>
  <si>
    <t>4549-Digital Platform and Operations-AI, Data &amp; Analytics-BI Enablement</t>
  </si>
  <si>
    <t>1109-Digital Management-IT Strategy &amp; Transformation-IT Strategy</t>
  </si>
  <si>
    <t>3103-Strategic Management-Enterprise Effectiveness &amp; Project Management-Meeting management</t>
  </si>
  <si>
    <t>440 - Miro</t>
  </si>
  <si>
    <t>445 - Think-Cell</t>
  </si>
  <si>
    <t>4552-Digital Platform and Operations-AI, Data &amp; Analytics-Data Management</t>
  </si>
  <si>
    <t>472 - Azure Integration Services</t>
  </si>
  <si>
    <t>JEMW, Invest due to security setup is inherited to BI Platform</t>
  </si>
  <si>
    <t>1105-Digital Platform and Operations-Enterprise Platforms-Application Management</t>
  </si>
  <si>
    <t>491 - Azure DevOps</t>
  </si>
  <si>
    <t>P29-IT Services &amp; Support-SP29.1-IT Enhancement &amp; Optimization</t>
  </si>
  <si>
    <t>1101-Digital Platform and Operations-AI, Data &amp; Analytics-Gather Data</t>
  </si>
  <si>
    <t>502 - Azure Storage</t>
  </si>
  <si>
    <t>503 - Azure ETL (Extract-Transform-Load)</t>
  </si>
  <si>
    <t>4548-Digital Platform and Operations-AI, Data &amp; Analytics-AI</t>
  </si>
  <si>
    <t>504 - Azure Services (AI - ML)</t>
  </si>
  <si>
    <t>JEMW, It will be used in the future but we do not know the capabilities by now</t>
  </si>
  <si>
    <t>CPM-ToBe</t>
  </si>
  <si>
    <t>509 - Azure EntraID</t>
  </si>
  <si>
    <t>JEMW, invest in resources</t>
  </si>
  <si>
    <t>510 - Data Bricks</t>
  </si>
  <si>
    <t>542 - Microsoft SQL server Enterprise</t>
  </si>
  <si>
    <t>Initiative SQL</t>
  </si>
  <si>
    <t>635 - Microsoft To Do</t>
  </si>
  <si>
    <t>816 - Microsoft Fabric</t>
  </si>
  <si>
    <t>858 - Tabular Editor</t>
  </si>
  <si>
    <t>916 - Flux</t>
  </si>
  <si>
    <t>1338 - DBT Core</t>
  </si>
  <si>
    <t>1136-Finance-Payroll-Time Stamp Report</t>
  </si>
  <si>
    <t>DK_Digitalization_Customer Operations</t>
  </si>
  <si>
    <t>DK_Digitalization_Customer Operations_ Global Operations</t>
  </si>
  <si>
    <t>DK_Digitalization_Customer Operations_Enterprise Services</t>
  </si>
  <si>
    <t>SAST</t>
  </si>
  <si>
    <t>DK_Digitalization_Customer Operations_Hosting HCW</t>
  </si>
  <si>
    <t>4704-OT Hosting-OT Platform &amp; Hosting-Remote Access &amp; Authentication Control</t>
  </si>
  <si>
    <t>DK_Digitalization_Customer Operations_Hosting OMNIA</t>
  </si>
  <si>
    <t>1006 - Cisco ASA ASDM</t>
  </si>
  <si>
    <t>MIA</t>
  </si>
  <si>
    <t>1007 - Cisco FTD FMC</t>
  </si>
  <si>
    <t>1008 - Udemy</t>
  </si>
  <si>
    <t>1010 - Apec</t>
  </si>
  <si>
    <t>1013 - Pulse secure VPN</t>
  </si>
  <si>
    <t>1014 - Check Point VPN</t>
  </si>
  <si>
    <t>1015 - SoapUI</t>
  </si>
  <si>
    <t>4741-OT Hosting-OT Engineering &amp; Innovation-Edge Software Engineering</t>
  </si>
  <si>
    <t>1016 - Virtual Serial Port</t>
  </si>
  <si>
    <t>1226-Product &amp; Software Development-Quality Management-Test Quality</t>
  </si>
  <si>
    <t>1019 - DotMemory</t>
  </si>
  <si>
    <t>MANO info</t>
  </si>
  <si>
    <t>1020 - DotTrace</t>
  </si>
  <si>
    <t>4558-Digital Platform and Operations-Digital Workplace &amp; Infrastructure Development-Communication &amp; Collaboration</t>
  </si>
  <si>
    <t>1024 - Grammarly</t>
  </si>
  <si>
    <t>1217-Product &amp; Software Development-Product &amp; Software Delivery-Manage Production &amp; Development</t>
  </si>
  <si>
    <t>4712-OT Hosting-OT Operations &amp; Service-Telemetry &amp; Event Processing</t>
  </si>
  <si>
    <t>1071 - Cisco anyconnect</t>
  </si>
  <si>
    <t>1081 - PagerDuty</t>
  </si>
  <si>
    <t>Mission Critical</t>
  </si>
  <si>
    <t>FRFS inserted based on contract of PagerDuty</t>
  </si>
  <si>
    <t>4718-OT Hosting-OT Security &amp; Compliance-OT Zero Trust Architecture</t>
  </si>
  <si>
    <t>1111 - 1Password</t>
  </si>
  <si>
    <t>1136 - Azure Arc</t>
  </si>
  <si>
    <t>1137 - Azure Update Manager</t>
  </si>
  <si>
    <t>1138 - Red Hat Enterprise Linux (RHEL)</t>
  </si>
  <si>
    <t>4738-OT Hosting-OT Engineering &amp; Innovation-</t>
  </si>
  <si>
    <t>1140 - Endalia</t>
  </si>
  <si>
    <t>4542-Digital Platform and Operations-Engineering &amp; Platform-Quality Assurance, test and Control</t>
  </si>
  <si>
    <t>1142 - Vivaldi</t>
  </si>
  <si>
    <t>4559-Digital Platform and Operations-Digital Workplace &amp; Infrastructure Development-Devices &amp; Print</t>
  </si>
  <si>
    <t>1143 - Logi Options</t>
  </si>
  <si>
    <t>1144 - sandgrid</t>
  </si>
  <si>
    <t>1145 - Twilio</t>
  </si>
  <si>
    <t>4723-OT Hosting-OT Data &amp; Integration-</t>
  </si>
  <si>
    <t>1146 - Azure Site recovery</t>
  </si>
  <si>
    <t>1147 - Ditto Clipboard</t>
  </si>
  <si>
    <t>1148 - KodeKloud</t>
  </si>
  <si>
    <t>4731-OT Hosting-Customer Experience &amp; Interface-Customer Portal Management</t>
  </si>
  <si>
    <t>124 - Pluralsight Skills</t>
  </si>
  <si>
    <t>Eliminate</t>
  </si>
  <si>
    <t>4702-OT Hosting-OT Platform &amp; Hosting-IoT Device Management</t>
  </si>
  <si>
    <t>129 - Chocolatey</t>
  </si>
  <si>
    <t>4557-Digital Platform and Operations-Digital Workplace &amp; Infrastructure Development-</t>
  </si>
  <si>
    <t>136 - Microsoft SQL Management Studio</t>
  </si>
  <si>
    <t>4538-Digital Platform and Operations-Engineering &amp; Platform-Software development</t>
  </si>
  <si>
    <t>4743-OT Hosting-OT Engineering &amp; Innovation-Continuous Improvement &amp; DevSecOps</t>
  </si>
  <si>
    <t>144 - Oracle VirtualBox</t>
  </si>
  <si>
    <t>147 - Remote Desktop Conn. Manager</t>
  </si>
  <si>
    <t>4531-Digital Platform and Operations-Engineering &amp; Platform-Agile Excellence</t>
  </si>
  <si>
    <t>4720-OT Hosting-OT Security &amp; Compliance-Security Monitoring &amp; Incident Response</t>
  </si>
  <si>
    <t>153 - Wireshark (www.wireshark.org)</t>
  </si>
  <si>
    <t>156 - Fiddler (http://www.telerik.com/fiddler)</t>
  </si>
  <si>
    <t>177 - Git</t>
  </si>
  <si>
    <t>4532-Digital Platform and Operations-Engineering &amp; Platform-CI/CD</t>
  </si>
  <si>
    <t>18 - Microsoft Visual Studio Pro MSDN</t>
  </si>
  <si>
    <t>4733-OT Hosting-Customer Experience &amp; Interface-API Gateway &amp; Developer Experience</t>
  </si>
  <si>
    <t>P07-Innovation &amp; Solution Development--</t>
  </si>
  <si>
    <t>4737-OT Hosting-Customer Experience &amp; Interface-Knowledge &amp; Training Management</t>
  </si>
  <si>
    <t>3005-Marketing-Digital channel management-Partner channel management</t>
  </si>
  <si>
    <t>295 - Licenseserver</t>
  </si>
  <si>
    <t>4703-OT Hosting-OT Platform &amp; Hosting-Edge Computing &amp; Gateway Management</t>
  </si>
  <si>
    <t>31 - SIM Service</t>
  </si>
  <si>
    <t>331 - SMSPasscode</t>
  </si>
  <si>
    <t>4645-OT Manufacturing-OT Data &amp; Integration-OT Analytics &amp; Reporting</t>
  </si>
  <si>
    <t>1002-Finance--</t>
  </si>
  <si>
    <t>4713-OT Hosting-OT Operations &amp; Service-SLA &amp; Contract Management</t>
  </si>
  <si>
    <t>1016-People and Culture--</t>
  </si>
  <si>
    <t>1010-Customer Relationship-Customer Management-</t>
  </si>
  <si>
    <t>4714-OT Hosting-OT Operations &amp; Service-Customer Change &amp; Release Management</t>
  </si>
  <si>
    <t>4705-OT Hosting-OT Platform &amp; Hosting-Cloud Integration &amp; Hosting</t>
  </si>
  <si>
    <t>1041-Product &amp; Software Development-Product &amp; Software Delivery-</t>
  </si>
  <si>
    <t>460 - Azure</t>
  </si>
  <si>
    <t>4736-OT Hosting-Customer Experience &amp; Interface-Customer Feedback &amp; Satisfaction Tracking</t>
  </si>
  <si>
    <t>492 - Ennova</t>
  </si>
  <si>
    <t>499 - Google Chrome</t>
  </si>
  <si>
    <t>1024-Finance-Financial Planning &amp; Analysis-</t>
  </si>
  <si>
    <t>4634-OT Manufacturing-OT Security &amp; Compliance-OT Access Control &amp; Identity Management</t>
  </si>
  <si>
    <t>573 - Lessor Portal</t>
  </si>
  <si>
    <t>P34-Salary &amp; Incentives-SP34.7-Registration of working hours</t>
  </si>
  <si>
    <t>583 - RabbitMQ</t>
  </si>
  <si>
    <t>584 - Postman</t>
  </si>
  <si>
    <t>4742-OT Hosting-OT Engineering &amp; Innovation-Test &amp; Validation Automation (Operational)</t>
  </si>
  <si>
    <t>4724-OT Hosting-OT Data &amp; Integration-Data Acquisition &amp; Ingestion</t>
  </si>
  <si>
    <t>599 - Total Commander</t>
  </si>
  <si>
    <t>4711-OT Hosting-OT Operations &amp; Service-Customer Incident &amp; Problem Management</t>
  </si>
  <si>
    <t>4706-OT Hosting-OT Platform &amp; Hosting-API &amp; Integration Services</t>
  </si>
  <si>
    <t>604 - ReadyAPI</t>
  </si>
  <si>
    <t>1008-Customer Relationship-Contact Management-</t>
  </si>
  <si>
    <t>614 - Crowdin</t>
  </si>
  <si>
    <t>Translation</t>
  </si>
  <si>
    <t>619 - 7-Zip</t>
  </si>
  <si>
    <t>623 - Draw.IO</t>
  </si>
  <si>
    <t>627 - VSCode</t>
  </si>
  <si>
    <t>1219-Product &amp; Software Development-Product &amp; Software Delivery-Test Quality Performance</t>
  </si>
  <si>
    <t>656 - Microsoft Visual Studio Code</t>
  </si>
  <si>
    <t>3025-Marketing-Data and insights management-Marketing surveys</t>
  </si>
  <si>
    <t>662 - Radio Survey</t>
  </si>
  <si>
    <t>4701-OT Hosting-OT Platform &amp; Hosting-</t>
  </si>
  <si>
    <t>678 - tech-tools</t>
  </si>
  <si>
    <t>680 - Vmware vSphare</t>
  </si>
  <si>
    <t>689 - Fedora (Multibel components + 140)</t>
  </si>
  <si>
    <t>4725-OT Hosting-OT Data &amp; Integration-Data Transformation &amp; Validation</t>
  </si>
  <si>
    <t>700 - chrony</t>
  </si>
  <si>
    <t>4734-OT Hosting-Customer Experience &amp; Interface-Customer Communication &amp; Notification Services</t>
  </si>
  <si>
    <t>706 - Zoom Meetings</t>
  </si>
  <si>
    <t>MIA, Used for 3 party</t>
  </si>
  <si>
    <t>708 - Git Bash</t>
  </si>
  <si>
    <t>710 - Ubuntu linux</t>
  </si>
  <si>
    <t>712 - Cisco VPN</t>
  </si>
  <si>
    <t>731 - Microsoft PowerToys</t>
  </si>
  <si>
    <t>745 - Bare Tail</t>
  </si>
  <si>
    <t>792 - Grafana</t>
  </si>
  <si>
    <t>829 - Kubernetes</t>
  </si>
  <si>
    <t>833 - Dynatrace Platform</t>
  </si>
  <si>
    <t>889 - Docker Desktop</t>
  </si>
  <si>
    <t>895 - Poly</t>
  </si>
  <si>
    <t>4730-OT Hosting-Customer Experience &amp; Interface-</t>
  </si>
  <si>
    <t>897 - nmap</t>
  </si>
  <si>
    <t>906 - MUI</t>
  </si>
  <si>
    <t>936 - Terraform</t>
  </si>
  <si>
    <t>P07-Innovation &amp; Solution Development-SP07.1-Innovation Pipeline</t>
  </si>
  <si>
    <t>938 - WSL2</t>
  </si>
  <si>
    <t>991 - FlowIQ</t>
  </si>
  <si>
    <t>992 - NEM (Network Monitor)</t>
  </si>
  <si>
    <t>1159 - Usercheck</t>
  </si>
  <si>
    <t>DK_Digitalization_Digitalization</t>
  </si>
  <si>
    <t>1056 - OffSec Learnon</t>
  </si>
  <si>
    <t>1096 - Microsoft Service Fabric</t>
  </si>
  <si>
    <t>KKN info</t>
  </si>
  <si>
    <t>4500-Digital Management--</t>
  </si>
  <si>
    <t>P33-Project Management--</t>
  </si>
  <si>
    <t>2015-Digital Platform and Operations-Operations-IT Operations &amp; Support</t>
  </si>
  <si>
    <t>529 - Defender Vulnerability AO Sub Per User</t>
  </si>
  <si>
    <t>1022-Finance-Accounting-</t>
  </si>
  <si>
    <t>DK_Digitalization_EA, Infrastructure and Platforms</t>
  </si>
  <si>
    <t>DK_Digitalization_EA, Infrastructure and Platforms_Cloud and Platforms</t>
  </si>
  <si>
    <t>4530-Digital Platform and Operations-Engineering &amp; Platform-</t>
  </si>
  <si>
    <t>DK_Digitalization_EA, Infrastructure and Platforms_Network &amp; Infrastructure</t>
  </si>
  <si>
    <t>4567-Digital Platform and Operations-Operations-Network &amp; Connectivity</t>
  </si>
  <si>
    <t>1050 - Identity Service Engine</t>
  </si>
  <si>
    <t>1052 - Secure Firewall Management Center</t>
  </si>
  <si>
    <t>4561-Digital Platform and Operations-Digital Workplace &amp; Infrastructure Development-Infrastructure Architecture</t>
  </si>
  <si>
    <t>1057 - DigiCert</t>
  </si>
  <si>
    <t>1075 - Cisco Umbrella</t>
  </si>
  <si>
    <t>4536-Digital Platform and Operations-Engineering &amp; Platform-Automation</t>
  </si>
  <si>
    <t>1080 - Redgate Monitor Standard</t>
  </si>
  <si>
    <t>4014-Digital Management -Identity and Access Governance-Authentication Management</t>
  </si>
  <si>
    <t>1112 - Vmware Cloud foundation</t>
  </si>
  <si>
    <t>JEDT</t>
  </si>
  <si>
    <t>1123 - Citrix ADC (NetScaler) – Core</t>
  </si>
  <si>
    <t>1124 - Citrix ADC (NetScaler) – Hosting</t>
  </si>
  <si>
    <t>1129 - Cisco DNA Center</t>
  </si>
  <si>
    <t>1135 - Azure AD Connect</t>
  </si>
  <si>
    <t>4571-Digital Platform and Operations-Operations-Storage &amp; Compute</t>
  </si>
  <si>
    <t>1139 - AlmaLinux</t>
  </si>
  <si>
    <t>1149 - Apptio</t>
  </si>
  <si>
    <t>1205-Product &amp; Software Development-Engineering-Construction &amp; Development</t>
  </si>
  <si>
    <t>1158 - Claude Code</t>
  </si>
  <si>
    <t>4539-Digital Platform and Operations-Engineering &amp; Platform-Integration, Custom Application &amp; Platform Maintenance and Support</t>
  </si>
  <si>
    <t>4534-Digital Platform and Operations-Engineering &amp; Platform-Cloud Governance</t>
  </si>
  <si>
    <t>1106-Digital Management-IT Strategy &amp; Transformation-Enterprise Architecture</t>
  </si>
  <si>
    <t>DK_Digitalization_EA, Infrastructure and Platforms_EA</t>
  </si>
  <si>
    <t>3206-Strategic Management-Business Process Management-Business Process Optimization</t>
  </si>
  <si>
    <t>247 - Active Directory</t>
  </si>
  <si>
    <t>271 - DHCP</t>
  </si>
  <si>
    <t>4506-Digital Platform and Operations-Operations-</t>
  </si>
  <si>
    <t>1009-Customer Relationship-Contract Management-</t>
  </si>
  <si>
    <t>1279-Strategic Management-Externals Management-Maintain Contracts</t>
  </si>
  <si>
    <t>EA Tool</t>
  </si>
  <si>
    <t>1113-Strategic Management-Knowledge &amp; Research Management-Manage Tech Scanning</t>
  </si>
  <si>
    <t>484 - Microsoft Loop</t>
  </si>
  <si>
    <t>489 - Microsoft M365 CoPilot</t>
  </si>
  <si>
    <t>545 - Win Server DC Core ALng SA 2L</t>
  </si>
  <si>
    <t>546 - Win Server Standard Core ALng SA 2L</t>
  </si>
  <si>
    <t>582 - Docker</t>
  </si>
  <si>
    <t>1108-Digital Platform and Operations-Operations-IT Service Management</t>
  </si>
  <si>
    <t>P29-IT Services &amp; Support-SP29.8-ServiceNow – How to Handover Customer Service related Case or Incident</t>
  </si>
  <si>
    <t>659 - Zabbix</t>
  </si>
  <si>
    <t>Jesper Dehnhardt</t>
  </si>
  <si>
    <t>699 - jetbrains toolbox</t>
  </si>
  <si>
    <t>4537-Digital Platform and Operations-Engineering &amp; Platform-Software architecture</t>
  </si>
  <si>
    <t>832 - Cisco Security Suite</t>
  </si>
  <si>
    <t>927 - Jetbrains Rider</t>
  </si>
  <si>
    <t>928 - Kubectl</t>
  </si>
  <si>
    <t>987 - Micetro</t>
  </si>
  <si>
    <t>JEDT, FRFS added based on license cost</t>
  </si>
  <si>
    <t>997 - TBD</t>
  </si>
  <si>
    <t>Project:EA</t>
  </si>
  <si>
    <t>4526-Digital Management -Information Security-Security Architecture</t>
  </si>
  <si>
    <t>DK_Digitalization_ECS</t>
  </si>
  <si>
    <t>DK_Digitalization_ECS_SEC OPS</t>
  </si>
  <si>
    <t>4524-Digital Management -Information Security-Information Security Management System</t>
  </si>
  <si>
    <t>1072 - Microsoft Sentinel</t>
  </si>
  <si>
    <t>4525-Digital Management -Information Security-Risk Management</t>
  </si>
  <si>
    <t>1073 - Microsoft Purview</t>
  </si>
  <si>
    <t>4528-Digital Management -Information Security-Threat &amp; Vunerability Management</t>
  </si>
  <si>
    <t>1074 - TrueSec</t>
  </si>
  <si>
    <t>1076 - LogPoint</t>
  </si>
  <si>
    <t>1077 - Windows Sandbox</t>
  </si>
  <si>
    <t>4527-Digital Management -Information Security-Security Awareness</t>
  </si>
  <si>
    <t>DK_Digitalization_ECS_GRC</t>
  </si>
  <si>
    <t>1114 - KnowBe4</t>
  </si>
  <si>
    <t>DK_Digitalization_ECS_Commercial</t>
  </si>
  <si>
    <t>Find a propper tool for this area in the future</t>
  </si>
  <si>
    <t>4523-Digital Management -Information Security-Cyber Security</t>
  </si>
  <si>
    <t>DK_Digitalization_ECS_Expert Service</t>
  </si>
  <si>
    <t>533 - Intune P2 Sub Per User</t>
  </si>
  <si>
    <t>543 - Defender Endpoint Server Sub</t>
  </si>
  <si>
    <t>839 - Rapid7</t>
  </si>
  <si>
    <t>946 - Siem</t>
  </si>
  <si>
    <t>1052-Manufacturing-Manufacturing Order Management-</t>
  </si>
  <si>
    <t>DK_Digitalization_Kamstrup Solutions</t>
  </si>
  <si>
    <t>DK_Digitalization_Kamstrup Solutions_Configuration Management</t>
  </si>
  <si>
    <t>P07-Innovation &amp; Solution Development-SP07.2-Solution Development Model</t>
  </si>
  <si>
    <t>DK_Digitalization_Kamstrup Solutions_Corporate Solutions</t>
  </si>
  <si>
    <t>KRTI</t>
  </si>
  <si>
    <t>DK_Digitalization_Kamstrup Solutions_Manufacturing IT</t>
  </si>
  <si>
    <t>3018-Marketing-Corporate communication and brand management-Content management</t>
  </si>
  <si>
    <t>DK_Digitalization_Kamstrup Solutions_Commercial Solutions</t>
  </si>
  <si>
    <t>1225 - Adobe Photoshop</t>
  </si>
  <si>
    <t>MIBL, advanced photo &amp; illustrative edits and file format inspection, including firefly AI features</t>
  </si>
  <si>
    <t>1336 - Anthropic Claude.AI</t>
  </si>
  <si>
    <t>MIBL, PoC</t>
  </si>
  <si>
    <t>Azure AD</t>
  </si>
  <si>
    <t>DK_Digitalization_Kamstrup Solutions_Digital Workplace</t>
  </si>
  <si>
    <t>1051-Manufacturing-Product Design &amp; Planning-</t>
  </si>
  <si>
    <t xml:space="preserve">1334 - Azure Workbook </t>
  </si>
  <si>
    <t xml:space="preserve">MAHB, Integration overview </t>
  </si>
  <si>
    <t>613 - Camtasia</t>
  </si>
  <si>
    <t>MIBL: EA Evaluation of video applications</t>
  </si>
  <si>
    <t>418 - Canva Teams</t>
  </si>
  <si>
    <t>MIBL, ASKR: Easy creatives for My Learning (like thumbnails, image edits etc.)</t>
  </si>
  <si>
    <t>420 - ChatGPT</t>
  </si>
  <si>
    <t>MIBL, MARO PoC, Commercial Solutions</t>
  </si>
  <si>
    <t>4012-Digital Management -Identity and Access Governance-</t>
  </si>
  <si>
    <t xml:space="preserve">1118 - ProxyClick </t>
  </si>
  <si>
    <t>1126 - BeyondTrust Remote Support (Bomgar)</t>
  </si>
  <si>
    <t>1127 - BeyondTrust Privileged Remote Access (PRA)</t>
  </si>
  <si>
    <t>4602-OT Manufacturing-OT Infrastructure &amp; Hosting-OT Network Segmentation &amp; Connectivity</t>
  </si>
  <si>
    <t>4608-OT Manufacturing-OT Infrastructure &amp; Hosting-OT Monitoring &amp; Event Management</t>
  </si>
  <si>
    <t>1144 - 365 admin centers</t>
  </si>
  <si>
    <t>1153 - 2C8 (ScopeTool)</t>
  </si>
  <si>
    <t>1163 - Teams Premium</t>
  </si>
  <si>
    <t>1164 - Uniflow</t>
  </si>
  <si>
    <t>1165 - Sharepoint 2016</t>
  </si>
  <si>
    <t xml:space="preserve">BEPL Documention </t>
  </si>
  <si>
    <t>1038-Product &amp; Software Development-Engineering-</t>
  </si>
  <si>
    <t>120 - SolidWorks</t>
  </si>
  <si>
    <t>FFM</t>
  </si>
  <si>
    <t>P29-IT Services &amp; Support-SP29.2-IT Operations &amp; Maintenance</t>
  </si>
  <si>
    <t>158 - Inkscape (https://inkscape.org/en/)</t>
  </si>
  <si>
    <t>FFM, considered for development</t>
  </si>
  <si>
    <t>FFM, Documentation</t>
  </si>
  <si>
    <t>272 - DNS</t>
  </si>
  <si>
    <t>3 - Aras Innovator PLM</t>
  </si>
  <si>
    <t>35 - Lessor PM</t>
  </si>
  <si>
    <t>350 - Power Automate</t>
  </si>
  <si>
    <t>3062-Sales-Sales Execution and Customer Engagement-Digital documents</t>
  </si>
  <si>
    <t>KBO for support, Subscription contracts</t>
  </si>
  <si>
    <t>4402-People and Culture-Onboarding-</t>
  </si>
  <si>
    <t>1087-Strategic Management-Enterprise Effectiveness &amp; Project Management-Develop Projects</t>
  </si>
  <si>
    <t>3128-Marketing-Digital channel management-Digital experience and brand management</t>
  </si>
  <si>
    <t>408 - Dot.vu</t>
  </si>
  <si>
    <t>MIBL, ADMR: Interactive experiences</t>
  </si>
  <si>
    <t>3017-Marketing-Customer experience and data management-Customer experience management</t>
  </si>
  <si>
    <t>956 - Figma</t>
  </si>
  <si>
    <t>MIBL: accessing UI mockup designs</t>
  </si>
  <si>
    <t>1335 - FORSTA</t>
  </si>
  <si>
    <t>DAHE: CX CPS sending</t>
  </si>
  <si>
    <t>1113 - Git Hub</t>
  </si>
  <si>
    <t>ADMR: to version code, collaborate on features, review changes, and manage releases</t>
  </si>
  <si>
    <t>FFM, release and pipelines</t>
  </si>
  <si>
    <t>495 - VLC Media player</t>
  </si>
  <si>
    <t>3007-Marketing-Digital channel management-Optimization management</t>
  </si>
  <si>
    <t>450 - Google Analytics</t>
  </si>
  <si>
    <t>ADMR: to track user behavior, measure performance, and improve website effectiveness.</t>
  </si>
  <si>
    <t>3129-Marketing-Digital channel management-User experience (UX) design and testing</t>
  </si>
  <si>
    <t>448 - Hotjar</t>
  </si>
  <si>
    <t>ADMR: to understand user interactions through heatmaps, recordings, and feedback to optimize UX.</t>
  </si>
  <si>
    <t>For recruiting</t>
  </si>
  <si>
    <t>512 - Logview</t>
  </si>
  <si>
    <t>564 - Adobe Creative Cloud</t>
  </si>
  <si>
    <t>580 - PL SQL Developer</t>
  </si>
  <si>
    <t>Neuron Phase out</t>
  </si>
  <si>
    <t>620 - Adobe Premier Pro</t>
  </si>
  <si>
    <t>4632-OT Manufacturing-OT Governance &amp; Risk Management-OT Monitoring &amp; Logging</t>
  </si>
  <si>
    <t>1260-Manufacturing-Product Design &amp; Planning-Manage Production Requirements</t>
  </si>
  <si>
    <t>741 - 5098-1328 FlowIQx2xxModuleConfig</t>
  </si>
  <si>
    <t>744 - MCxx3 ModuleConfig</t>
  </si>
  <si>
    <t>746 - FireFox</t>
  </si>
  <si>
    <t>747 - Brave</t>
  </si>
  <si>
    <t>8 - Neuron</t>
  </si>
  <si>
    <t>837 - MobaXterm</t>
  </si>
  <si>
    <t>91 - Microsoft SQL server Standard</t>
  </si>
  <si>
    <t>953 - Patch my PC</t>
  </si>
  <si>
    <t>967 - Kamstrup metertool for e-meter</t>
  </si>
  <si>
    <t>978 - WinRaR</t>
  </si>
  <si>
    <t>984 - Crossware mail signature</t>
  </si>
  <si>
    <t>FRFS added based on license cost</t>
  </si>
  <si>
    <t>999 - No application</t>
  </si>
  <si>
    <t>P01-Strategy-SP01.3-Functional Area &amp; Corporate Function - strategy update</t>
  </si>
  <si>
    <t>3050-Sales-Sales Operations-Subscription lifecycle management</t>
  </si>
  <si>
    <t>Subscribtion Management</t>
  </si>
  <si>
    <t>KBO for support, Service Contracts</t>
  </si>
  <si>
    <t>3052-Sales-Sales Operations-Usage and subscription billing</t>
  </si>
  <si>
    <t>KBO for support, Service Contracts invoicing</t>
  </si>
  <si>
    <t>KBO, Change owner Service Contracts</t>
  </si>
  <si>
    <t>3209-Sales-Quotation, Order, and Contract Management-Subscription termination</t>
  </si>
  <si>
    <t>KBO, for error handling Service Contracts</t>
  </si>
  <si>
    <t>1131-Finance-Financial Planning &amp; Analysis-Business Planning</t>
  </si>
  <si>
    <t>Budget including transactional data for Customer Projects ASRN</t>
  </si>
  <si>
    <t>SIM/eSIM lifecycle ASRN</t>
  </si>
  <si>
    <t>IFS ERP</t>
  </si>
  <si>
    <t>Subscribtion-to-Pay (S2P)</t>
  </si>
  <si>
    <t>KBO for support</t>
  </si>
  <si>
    <t>KBO, Change owner</t>
  </si>
  <si>
    <t>KBO, for error handling</t>
  </si>
  <si>
    <t>MAHB, order/error handling</t>
  </si>
  <si>
    <t>ADMR: Plan tasks, track progress, manage bugs, and collaborate efficiently on releases</t>
  </si>
  <si>
    <t>KBO for support, Subscription assets handling</t>
  </si>
  <si>
    <t>636 - Microsoft Clipchamp</t>
  </si>
  <si>
    <t>3055-Sales-Sales Execution and Customer Engagement-Account and contact management</t>
  </si>
  <si>
    <t>KBO for support, Creating a Subscription Quote</t>
  </si>
  <si>
    <t>DAHE: Development</t>
  </si>
  <si>
    <t>3132-Marketing-Digital channel management-Marketing automation and workflow management</t>
  </si>
  <si>
    <t>405 - Microsoft Dynamics CIJ (Marketing)</t>
  </si>
  <si>
    <t xml:space="preserve">MAHB, Documentation, Process descriptions </t>
  </si>
  <si>
    <t>382 - Monday.com</t>
  </si>
  <si>
    <t>3006-Marketing-Marketing demand management-Lead generation, management, and nurturing</t>
  </si>
  <si>
    <t>P08-Marketing--</t>
  </si>
  <si>
    <t>ANLK, FRFS with Marketing evaluation, move to digitalization</t>
  </si>
  <si>
    <t>3016-Marketing-Customer experience and data management-Customer data management</t>
  </si>
  <si>
    <t>P23-Customer Experience--</t>
  </si>
  <si>
    <t>3110-Marketing-Customer experience and data management-Customer communication management</t>
  </si>
  <si>
    <t>P20-Communication Management--</t>
  </si>
  <si>
    <t>3133-Marketing-Digital channel management-Customer channel management</t>
  </si>
  <si>
    <t>P08-Marketing-SP08.4-Digital Enablement and Channel Management</t>
  </si>
  <si>
    <t xml:space="preserve">Orbit, ASRN: Operations and support of project managers </t>
  </si>
  <si>
    <t>1082 - Plandisc</t>
  </si>
  <si>
    <t>Used by ANJL</t>
  </si>
  <si>
    <t>KBO for support, Subscription contracts details</t>
  </si>
  <si>
    <t>Reports</t>
  </si>
  <si>
    <t>Project Flow</t>
  </si>
  <si>
    <t xml:space="preserve">MAHB, Project updates </t>
  </si>
  <si>
    <t>KBO for support, order cases, orders, contracts</t>
  </si>
  <si>
    <t xml:space="preserve">MAHB, Enhancement, Requests and Incidents </t>
  </si>
  <si>
    <t>service support</t>
  </si>
  <si>
    <t>3068-Sales-Sales Execution and Customer Engagement-Productivity and personalization</t>
  </si>
  <si>
    <t>438 - Sitecore AI</t>
  </si>
  <si>
    <t>ADMR: Platform for .com and My Kamstrup</t>
  </si>
  <si>
    <t>645 - Sitecore Content HUB</t>
  </si>
  <si>
    <t>ADMR: manage, organize, and distribute digital assets and content across channels efficiently</t>
  </si>
  <si>
    <t>1066 - Sitecore Search</t>
  </si>
  <si>
    <t>SET</t>
  </si>
  <si>
    <t>3125-Marketing-Digital channel management-Corporate website management</t>
  </si>
  <si>
    <t>1336 - Sitecore Stream</t>
  </si>
  <si>
    <t>3023-Marketing-Marketing demand management-Content management</t>
  </si>
  <si>
    <t>403 - Synthesia Enterprise Package</t>
  </si>
  <si>
    <t>P08-Marketing-SP08.9-Creative Hub Briefing</t>
  </si>
  <si>
    <t>ANLK, FRFS Moved to digitalization, Michael MIBL</t>
  </si>
  <si>
    <t>DAHE, used for writing, debugging, and building software</t>
  </si>
  <si>
    <t>Visual Studio Code</t>
  </si>
  <si>
    <t>3124-Marketing-Digital channel management-Social media management</t>
  </si>
  <si>
    <t>461 - Youtube</t>
  </si>
  <si>
    <t>Upload and admin of videos for e.g. My Learning, My Kamstrup</t>
  </si>
  <si>
    <t>3137-Marketing-Marketing demand management-Partner/Channel marketing management</t>
  </si>
  <si>
    <t>377 - Fuse,  Digital Training for external customers</t>
  </si>
  <si>
    <t>Administrates Fuse</t>
  </si>
  <si>
    <t>1007-Strategic Management--</t>
  </si>
  <si>
    <t>DK_Executive Management office_Executive Management office</t>
  </si>
  <si>
    <t>MJTA</t>
  </si>
  <si>
    <t>1097 - Nemtilmeld</t>
  </si>
  <si>
    <t>Info from mail, Gitte</t>
  </si>
  <si>
    <t>1284-Strategic Management-Innovation &amp; Technology Management-Manage Innovation and solution development process</t>
  </si>
  <si>
    <t>P07-Innovation &amp; Solution Development-SP07.1-Innovation pipeline</t>
  </si>
  <si>
    <t>1308-Strategic Management-Strategy Development-Track Strategy</t>
  </si>
  <si>
    <t>3208-Strategic Management-Business Process Management-Business Process Analytics and Mining</t>
  </si>
  <si>
    <t>1273-Strategic Management-Business Concept-Concept Establishment</t>
  </si>
  <si>
    <t>1274-Strategic Management-Business Concept-External Assessment</t>
  </si>
  <si>
    <t>1275-Strategic Management-Business Concept-Internal Analysis</t>
  </si>
  <si>
    <t>1276-Strategic Management-Business Concept-Market Intelligence</t>
  </si>
  <si>
    <t>1277-Strategic Management-Business Concept-Restructure Organization</t>
  </si>
  <si>
    <t>1283-Strategic Management-Innovation &amp; Technology Management-Manage External Innovation</t>
  </si>
  <si>
    <t>1285-Strategic Management-Innovation &amp; Technology Management-Manage Internal Innovation</t>
  </si>
  <si>
    <t>1286-Strategic Management-Innovation &amp; Technology Management-Scout Trends</t>
  </si>
  <si>
    <t>1287-Strategic Management-Innovation &amp; Technology Management-Track Innovation</t>
  </si>
  <si>
    <t>1288-Strategic Management-Manage Core Business-Coordinate Projects</t>
  </si>
  <si>
    <t>1290-Strategic Management-Manage Core Business-Manage Bus. Performance &amp; Ops</t>
  </si>
  <si>
    <t>1292-Strategic Management-Mergers &amp; Acquisitions-Manage M&amp;A</t>
  </si>
  <si>
    <t>1294-Strategic Management-Mergers &amp; Acquisitions-Manage M&amp;A Strategy</t>
  </si>
  <si>
    <t>1298-Strategic Management-Organization Development-Plan Long Term</t>
  </si>
  <si>
    <t>1299-Strategic Management-Organization Development-Strategize Business Units</t>
  </si>
  <si>
    <t>1300-Strategic Management-Strategic Business Initiatives-Develop Strategic Initiatives</t>
  </si>
  <si>
    <t>1301-Strategic Management-Strategic Business Initiatives-Establish High-Level Measures</t>
  </si>
  <si>
    <t>1302-Strategic Management-Strategic Business Initiatives-Evaluate Strategic Initiatives</t>
  </si>
  <si>
    <t>1303-Strategic Management-Strategic Business Initiatives-Select Strategy</t>
  </si>
  <si>
    <t>1304-Strategic Management-Strategy Development-Adapt Strategy</t>
  </si>
  <si>
    <t>1305-Strategic Management-Strategy Development-Define Strategy</t>
  </si>
  <si>
    <t>1306-Strategic Management-Strategy Development-Develop Vision/Mission</t>
  </si>
  <si>
    <t>1307-Strategic Management-Strategy Development-Manage Strategy</t>
  </si>
  <si>
    <t>464 - AdminControl</t>
  </si>
  <si>
    <t>Ikke sikker på, det er en licens, Kamstrup betaler (OK A.m.b.a.?)</t>
  </si>
  <si>
    <t>621 - Dansk Standard - Distribute</t>
  </si>
  <si>
    <t>622 - Efficient Elements</t>
  </si>
  <si>
    <t>625 - Omdia</t>
  </si>
  <si>
    <t>626 - Bluefield</t>
  </si>
  <si>
    <t>628 - Archi</t>
  </si>
  <si>
    <t xml:space="preserve">629 - MentiMeter </t>
  </si>
  <si>
    <t>DK_Executive Management office_Executive Management office_Reception</t>
  </si>
  <si>
    <t>952 - Eptura Visitor</t>
  </si>
  <si>
    <t>1295-Strategic Management-Mergers &amp; Acquisitions-Track Acquisitions</t>
  </si>
  <si>
    <t>1127-Finance-Asset Management-Asset Performance Mgmt</t>
  </si>
  <si>
    <t>DK_Facility</t>
  </si>
  <si>
    <t>329 - SiPass</t>
  </si>
  <si>
    <t>P16-Asset Management-SP16.9-Facility and related installations</t>
  </si>
  <si>
    <t>ASO</t>
  </si>
  <si>
    <t>1128-Finance-Asset Management-Decommissioning</t>
  </si>
  <si>
    <t>1129-Finance-Asset Management-Investment Planning</t>
  </si>
  <si>
    <t>587 - MinEnergi2</t>
  </si>
  <si>
    <t>607 - VMS</t>
  </si>
  <si>
    <t>608 - Acra Introcucion</t>
  </si>
  <si>
    <t>609 - Bluebeam</t>
  </si>
  <si>
    <t>610 - SEEV8R3</t>
  </si>
  <si>
    <t>611 - EUROTest Metrell (New structure Aurostat)</t>
  </si>
  <si>
    <t>612 - ECO Struxure</t>
  </si>
  <si>
    <t>1123-Finance-Accounting-Inventory Valuation</t>
  </si>
  <si>
    <t>DK_Finance</t>
  </si>
  <si>
    <t>1125-Finance-Accounting-Manage General Ledger</t>
  </si>
  <si>
    <t>1126-Finance-Accounting-Performance Reporting</t>
  </si>
  <si>
    <t>1138-Finance-Settlements &amp; Payments-Billing</t>
  </si>
  <si>
    <t>100% Automatic, monitored by IT</t>
  </si>
  <si>
    <t>1143-Finance-Tax Management-Tax Determination</t>
  </si>
  <si>
    <t>Samles evt på level 2</t>
  </si>
  <si>
    <t>1145-Finance-Tax Management-Tax Returns Mgmt.</t>
  </si>
  <si>
    <t>Selvangivelse, Udarbejdes af ekstern firma. Data fra IFS, evt også excel</t>
  </si>
  <si>
    <t>1146-Finance-Tax Management-Tax Settlements</t>
  </si>
  <si>
    <t>1147-Finance-Treasury-Cash Management</t>
  </si>
  <si>
    <t>1148-Finance-Treasury-Financial Risk Management</t>
  </si>
  <si>
    <t>1149-Finance-Treasury-Foreign Exchange Management</t>
  </si>
  <si>
    <t>1122-Finance-Accounting-External Reporting</t>
  </si>
  <si>
    <t>Project:CPM-Now</t>
  </si>
  <si>
    <t>THVJ</t>
  </si>
  <si>
    <t>P14-Accounting--</t>
  </si>
  <si>
    <t>23 - Readsoft</t>
  </si>
  <si>
    <t>P14-Accounting-SP14.5-Import Supplier Invoices to IFS</t>
  </si>
  <si>
    <t>Ligger i AR og AP</t>
  </si>
  <si>
    <t>Owner og Concur ()? Get TIME.FRFS Used i multipel countries, but other systems used as well</t>
  </si>
  <si>
    <t>Used in multipel countries</t>
  </si>
  <si>
    <t>4123-Sustainability Management-Sustainable Operations-ESG Fact Transparency Mass Balancing</t>
  </si>
  <si>
    <t>IBKN, FRFS afdæk yderligere med Iben</t>
  </si>
  <si>
    <t>1121-Finance-Accounting-Enterprise Consolidation</t>
  </si>
  <si>
    <t>Evt. nyt SAP konsoliderings system, afstem med Peter</t>
  </si>
  <si>
    <t>1144-Finance-Tax Management-Tax Planning Strategies</t>
  </si>
  <si>
    <t>THVJ, evaluate use of CPM</t>
  </si>
  <si>
    <t>441 - Danske Direct</t>
  </si>
  <si>
    <t>444 - Adra</t>
  </si>
  <si>
    <t>507 - VIS-PIT (Profit improvement tool)</t>
  </si>
  <si>
    <t>JEMW, New system not found</t>
  </si>
  <si>
    <t>CPM-ToBe-2026</t>
  </si>
  <si>
    <t>JEMW, To replace PIT</t>
  </si>
  <si>
    <t>1124-Finance-Accounting-Investor Relations</t>
  </si>
  <si>
    <t>N/A</t>
  </si>
  <si>
    <t>1227 - Balancer</t>
  </si>
  <si>
    <t>tjek with DK</t>
  </si>
  <si>
    <t>DK_People &amp; Culture</t>
  </si>
  <si>
    <t>1060 - Vyond</t>
  </si>
  <si>
    <t>animation tool for learning content</t>
  </si>
  <si>
    <t>1061 - Articulate Rise</t>
  </si>
  <si>
    <t>Learning content authoring tool</t>
  </si>
  <si>
    <t>Info from mail, Sandra</t>
  </si>
  <si>
    <t>349 - PowerApps</t>
  </si>
  <si>
    <t>PKHN, tilføjet af FRFS</t>
  </si>
  <si>
    <t>P34-Salary &amp; Incentives--</t>
  </si>
  <si>
    <t>PKHN</t>
  </si>
  <si>
    <t>455 - Linkedin</t>
  </si>
  <si>
    <t>P36-Talent attraction, Recruitment &amp; Exit-SP36.3-Talent Attraction</t>
  </si>
  <si>
    <t>4400-People and Culture-Attraction-</t>
  </si>
  <si>
    <t>1095-People and Culture-HR Policies &amp; Processes-</t>
  </si>
  <si>
    <t>P06-Leadership &amp; Daily Management-SP06.2-Employee Engagement Survey</t>
  </si>
  <si>
    <t>572 - Lessor SP</t>
  </si>
  <si>
    <t>574 - Hogrefe</t>
  </si>
  <si>
    <t>576 - Defco</t>
  </si>
  <si>
    <t>4403-People and Culture-Seperation-</t>
  </si>
  <si>
    <t>P36-Talent attraction, Recruitment &amp; Exit-SP36.2-Employee exit</t>
  </si>
  <si>
    <t>Electricity - Customer Services</t>
  </si>
  <si>
    <t>Reading big log files.</t>
  </si>
  <si>
    <t>THB</t>
  </si>
  <si>
    <t>SPL, Michael Astrup works in it</t>
  </si>
  <si>
    <t>KnowledgeBase</t>
  </si>
  <si>
    <t>THB, internal developed from multibel standard products, Developed by Aron ARO</t>
  </si>
  <si>
    <t>THB only used in DK</t>
  </si>
  <si>
    <t>FRFS used for customer support</t>
  </si>
  <si>
    <t>Electricity - Product Management</t>
  </si>
  <si>
    <t>P07-Innovation &amp; Solution Development-SP07.54-Product Management</t>
  </si>
  <si>
    <t>HTA</t>
  </si>
  <si>
    <t>1232-Product &amp; Software Development-Requirements Definition-Evaluate Existing Products</t>
  </si>
  <si>
    <t>P31-Non-Conformance Management--</t>
  </si>
  <si>
    <t>1235-Product &amp; Software Development-Requirements Definition-Review Demand</t>
  </si>
  <si>
    <t>1117 - iDTT</t>
  </si>
  <si>
    <t>1234-Product &amp; Software Development-Requirements Definition-Require Distribution</t>
  </si>
  <si>
    <t>P07-Innovation &amp; Solution Development-SP07.42-System Requirements Establishment</t>
  </si>
  <si>
    <t>1204-Product &amp; Software Development-Engineering-Conceptualization</t>
  </si>
  <si>
    <t>1225-Product &amp; Software Development-Quality Management-Manage Product Document</t>
  </si>
  <si>
    <t>1231-Product &amp; Software Development-R&amp;D-Manage R&amp;D Process</t>
  </si>
  <si>
    <t>1230-Product &amp; Software Development-R&amp;D-Manage Product Portfolio</t>
  </si>
  <si>
    <t>P29-IT Services &amp; Support--</t>
  </si>
  <si>
    <t>4018-Governance, Risk and Compliance-Product Market Compliance-</t>
  </si>
  <si>
    <t>P21-Compliance-SP21.88-Product Market Compliance - Hardware and Communication</t>
  </si>
  <si>
    <t>1208-Product &amp; Software Development-Marketing Testing-Analyse Customer Intelligence</t>
  </si>
  <si>
    <t>1209-Product &amp; Software Development-Marketing Testing-Establish Measures</t>
  </si>
  <si>
    <t>1210-Product &amp; Software Development-Marketing Testing-Evaluate Market Opportunities</t>
  </si>
  <si>
    <t>HTA, This is a startup project</t>
  </si>
  <si>
    <t>1212-Product &amp; Software Development-Method Development-Define Method</t>
  </si>
  <si>
    <t>1213-Product &amp; Software Development-Method Development-Execute Method</t>
  </si>
  <si>
    <t>P13-Customer Service &amp; Operation-SP13.8-Incident management - Customer Service &amp; Operation</t>
  </si>
  <si>
    <t>1227-Product &amp; Software Development-Quality Management-Track Quality</t>
  </si>
  <si>
    <t>615 - Passolo</t>
  </si>
  <si>
    <t>HTA, Perhaps not used</t>
  </si>
  <si>
    <t>617 - Help+Manual</t>
  </si>
  <si>
    <t>Orbit</t>
  </si>
  <si>
    <t>HTA, FRFS Make capability for customer projects and apply this</t>
  </si>
  <si>
    <t>950 - Bimobject</t>
  </si>
  <si>
    <t>Electricity - Technology Hardware</t>
  </si>
  <si>
    <t>JKI</t>
  </si>
  <si>
    <t>1220-Product &amp; Software Development-Product Preparation-Align Resources</t>
  </si>
  <si>
    <t>1221-Product &amp; Software Development-Product Preparation-Master Production Schedule</t>
  </si>
  <si>
    <t>1222-Product &amp; Software Development-Product Preparation-Procure Materials &amp; Services</t>
  </si>
  <si>
    <t>1223-Product &amp; Software Development-Product Preparation-Select Suppliers &amp; Developers</t>
  </si>
  <si>
    <t>1233-Product &amp; Software Development-Requirements Definition-Manage Materials</t>
  </si>
  <si>
    <t>Embeded Software</t>
  </si>
  <si>
    <t>111 - WinMerge</t>
  </si>
  <si>
    <t>Tools &amp; Apps</t>
  </si>
  <si>
    <t>Hardware</t>
  </si>
  <si>
    <t>116 - Orcad / Cadence</t>
  </si>
  <si>
    <t>1206-Product &amp; Software Development-Engineering-Design Products &amp; Software</t>
  </si>
  <si>
    <t>117 - Pads</t>
  </si>
  <si>
    <t>118 - Python</t>
  </si>
  <si>
    <t>Tech. Lead</t>
  </si>
  <si>
    <t>122 - List&amp;Label</t>
  </si>
  <si>
    <t>134 - LINQ Pad (https://www.linqpad.net/)</t>
  </si>
  <si>
    <t>166 - ReSharper</t>
  </si>
  <si>
    <t>172 - Beyond Compare Pro</t>
  </si>
  <si>
    <t>181 - J-Link</t>
  </si>
  <si>
    <t>183 - Matlab</t>
  </si>
  <si>
    <t>192 - Picoscope</t>
  </si>
  <si>
    <t>196 - SEGGER Jlink</t>
  </si>
  <si>
    <t>198 - CST Studio Suite</t>
  </si>
  <si>
    <t>1216-Product &amp; Software Development-Product &amp; Software Delivery-Manage Product &amp; Software Traceability</t>
  </si>
  <si>
    <t>4728-OT Hosting-OT Data &amp; Integration-Data Analytics &amp; Insight Services</t>
  </si>
  <si>
    <t>JKI, frfs change to project follow up</t>
  </si>
  <si>
    <t>37 - OpenLM</t>
  </si>
  <si>
    <t>JKI, Licenses for contruction adn development</t>
  </si>
  <si>
    <t>43 - Ceedling</t>
  </si>
  <si>
    <t>45 - DockLight</t>
  </si>
  <si>
    <t>46 - Doxygen</t>
  </si>
  <si>
    <t>478 - IAR Embedded Workbench for ARM Cortex-M</t>
  </si>
  <si>
    <t>1005-Product &amp; Software Development--</t>
  </si>
  <si>
    <t>487 - Microsoft Teams Whiteboard</t>
  </si>
  <si>
    <t>JKI, We need a better tool</t>
  </si>
  <si>
    <t>511 - Metertool</t>
  </si>
  <si>
    <t>518 - PyCharm</t>
  </si>
  <si>
    <t>58 - GitKraken</t>
  </si>
  <si>
    <t>59 - Advanced Serial Port Monitor</t>
  </si>
  <si>
    <t>62 - Eclipse</t>
  </si>
  <si>
    <t>JKI, Move to Clion, not all functionality there</t>
  </si>
  <si>
    <t>P07-Innovation &amp; Solution Development-SP07.16-Firmware Development</t>
  </si>
  <si>
    <t>69 - Seqzap fra CIM Software Testing</t>
  </si>
  <si>
    <t>694 - clion</t>
  </si>
  <si>
    <t>1238-Manufacturing-Change Management-Manage Deviation Allowance</t>
  </si>
  <si>
    <t>Reliance-AsIs</t>
  </si>
  <si>
    <t>4017-Governance, Risk and Compliance-Enterprise Risk and Compliance-Non Conformance</t>
  </si>
  <si>
    <t>703 - Java</t>
  </si>
  <si>
    <t>705 - GoTo Meetings</t>
  </si>
  <si>
    <t>709 - MinGW</t>
  </si>
  <si>
    <t>716 - LLVM CLANG</t>
  </si>
  <si>
    <t>717 - GNU octave</t>
  </si>
  <si>
    <t>724 - Balena ETCHER</t>
  </si>
  <si>
    <t>726 - Kamstrup Service Tool Pack</t>
  </si>
  <si>
    <t>727 - Kamstrup Meter Tool</t>
  </si>
  <si>
    <t>730 - Graphviz</t>
  </si>
  <si>
    <t>733 - Raspberry Pi Imager</t>
  </si>
  <si>
    <t>743 - Simplicity</t>
  </si>
  <si>
    <t>751 - Cmake</t>
  </si>
  <si>
    <t>752 - Everything</t>
  </si>
  <si>
    <t>759 - USB_ETH driver for DLink adapter</t>
  </si>
  <si>
    <t>772 - Oracle WM VirtualBox</t>
  </si>
  <si>
    <t>JKI, find better tool, small demand</t>
  </si>
  <si>
    <t>797 - TortoiseGit</t>
  </si>
  <si>
    <t>810 - Qucs</t>
  </si>
  <si>
    <t>811 - Atyune</t>
  </si>
  <si>
    <t>815 - PCB Trace Data</t>
  </si>
  <si>
    <t>85 - Eltima Serial Port Monitor (www.eltima.com)</t>
  </si>
  <si>
    <t>941 - Codemeter (DNV-tools)</t>
  </si>
  <si>
    <t>942 - DNV DLMS Test Client</t>
  </si>
  <si>
    <t>943 - DNV TFT test suite</t>
  </si>
  <si>
    <t>958 - Antora</t>
  </si>
  <si>
    <t>959 - Busylight</t>
  </si>
  <si>
    <t>960 - Fluke energy analyze</t>
  </si>
  <si>
    <t>961 - Freeplane</t>
  </si>
  <si>
    <t>962 - GC-prevue</t>
  </si>
  <si>
    <t>963 - Gradle</t>
  </si>
  <si>
    <t>964 - Gurux</t>
  </si>
  <si>
    <t>965 - Influx</t>
  </si>
  <si>
    <t>966 - Inno Setup</t>
  </si>
  <si>
    <t>968 - Kroki</t>
  </si>
  <si>
    <t>969 - Padstack editor</t>
  </si>
  <si>
    <t>970 - PC library expert</t>
  </si>
  <si>
    <t>971 - Quacs Studio</t>
  </si>
  <si>
    <t>972 - Segger Ozone</t>
  </si>
  <si>
    <t>973 - Solidmaker</t>
  </si>
  <si>
    <t>974 - STS Key generator</t>
  </si>
  <si>
    <t>976 - Tableau</t>
  </si>
  <si>
    <t>JKI, ok tool but a Kamstrup tool for this is appreciated</t>
  </si>
  <si>
    <t>977 - Trueport</t>
  </si>
  <si>
    <t>979 - WiX Toolset</t>
  </si>
  <si>
    <t>Electricity - Technology Software</t>
  </si>
  <si>
    <t>Software</t>
  </si>
  <si>
    <t>1110 - NGIX</t>
  </si>
  <si>
    <t>MLNN</t>
  </si>
  <si>
    <t>1207-Product &amp; Software Development-Engineering-Manage Requirements</t>
  </si>
  <si>
    <t>1218-Product &amp; Software Development-Product &amp; Software Delivery-Schedule Production &amp; Development</t>
  </si>
  <si>
    <t>150 - SourceTree</t>
  </si>
  <si>
    <t>155 - DotCover</t>
  </si>
  <si>
    <t>MLNN, Not sure if it is PRO or enterprise</t>
  </si>
  <si>
    <t>1039-Product &amp; Software Development-Marketing Testing-</t>
  </si>
  <si>
    <t>1040-Product &amp; Software Development-Method Development-</t>
  </si>
  <si>
    <t>1042-Product &amp; Software Development-Product Preparation-</t>
  </si>
  <si>
    <t>1043-Product &amp; Software Development-Quality Management-</t>
  </si>
  <si>
    <t>1044-Product &amp; Software Development-R&amp;D-</t>
  </si>
  <si>
    <t>1045-Product &amp; Software Development-Requirements Definition-</t>
  </si>
  <si>
    <t>650 - InstallShield</t>
  </si>
  <si>
    <t>651 - Blue2Link</t>
  </si>
  <si>
    <t>4735-OT Hosting-Customer Experience &amp; Interface-Licens, Usage &amp; Billing Management</t>
  </si>
  <si>
    <t>653 - Progress (Telerik)</t>
  </si>
  <si>
    <t>4750-OT Hosting-OT Operations &amp; Service-Third-Party Software</t>
  </si>
  <si>
    <t>654 - ArcGIS</t>
  </si>
  <si>
    <t>655 - Rebex Total Pack for .Net</t>
  </si>
  <si>
    <t>657 - InstallShield Development</t>
  </si>
  <si>
    <t>658 - Vmware workstation</t>
  </si>
  <si>
    <t>70 - WikiMedia</t>
  </si>
  <si>
    <t>MLNN, Migrate to confluence</t>
  </si>
  <si>
    <t>701 - curl</t>
  </si>
  <si>
    <t>758 - OpenSSH</t>
  </si>
  <si>
    <t>763 - Android Studio</t>
  </si>
  <si>
    <t>857 - Windows Terminal</t>
  </si>
  <si>
    <t>890 - edtFTPnet/Pro</t>
  </si>
  <si>
    <t>891 - BouncyCastle</t>
  </si>
  <si>
    <t>892 - Podman/Podman Desktop</t>
  </si>
  <si>
    <t>893 - DotPeek</t>
  </si>
  <si>
    <t>894 - PlantUml</t>
  </si>
  <si>
    <t>900 - Quartz.Net (Nuget Package)</t>
  </si>
  <si>
    <t>901 - iLSpy</t>
  </si>
  <si>
    <t>902 - ssh-keygen</t>
  </si>
  <si>
    <t>914 - Azure Developer CLI</t>
  </si>
  <si>
    <t>921 - Helm</t>
  </si>
  <si>
    <t>924 - Istioctl</t>
  </si>
  <si>
    <t>929 - Log Parser</t>
  </si>
  <si>
    <t>Heat/Cooling - Customer Services</t>
  </si>
  <si>
    <t>1021 - portal-m2m.telekom</t>
  </si>
  <si>
    <t>1053 - AMR</t>
  </si>
  <si>
    <t>Wil be closed in 2 years due to GDPR, part of EMS10</t>
  </si>
  <si>
    <t>1054 - Syncfusion</t>
  </si>
  <si>
    <t>THB, FRHT</t>
  </si>
  <si>
    <t>Proballly to CPQ</t>
  </si>
  <si>
    <t>Not used often</t>
  </si>
  <si>
    <t>THB, OTB</t>
  </si>
  <si>
    <t>313 - PcBase</t>
  </si>
  <si>
    <t>Just a few customers on this, support stopped in 2021, will run til end of 2025</t>
  </si>
  <si>
    <t>THB, Old system, new need to be implemented</t>
  </si>
  <si>
    <t>THB, managemnt system</t>
  </si>
  <si>
    <t>Just for at few customers, Not used often</t>
  </si>
  <si>
    <t>422 - Radio mobile</t>
  </si>
  <si>
    <t>To Signal Pro</t>
  </si>
  <si>
    <t>423 - Signal Pro (EDX)</t>
  </si>
  <si>
    <t>American system, expensive but needed for customer project. 3 licenses. Professional.</t>
  </si>
  <si>
    <t>THB, OTB-F</t>
  </si>
  <si>
    <t>Link phase out-TOBE</t>
  </si>
  <si>
    <t>473 - Link</t>
  </si>
  <si>
    <t>Link phase out-ASIS</t>
  </si>
  <si>
    <t>THB, OTB, Perhaps only HeatCooling</t>
  </si>
  <si>
    <t>4230-Customer Service-Customer Project Management-</t>
  </si>
  <si>
    <t>THB, Calc</t>
  </si>
  <si>
    <t>THB KnowledgeBase</t>
  </si>
  <si>
    <t>4202-Customer Service-Customer Service Strategy and Planning-</t>
  </si>
  <si>
    <t>THB, Will take over from HP ALM</t>
  </si>
  <si>
    <t>643 - Heat Intelligence</t>
  </si>
  <si>
    <t>644 - RTO - Heat Intelligence</t>
  </si>
  <si>
    <t>660 - Antenna Pattern Editor</t>
  </si>
  <si>
    <t>663 - Mastedatabasen</t>
  </si>
  <si>
    <t>664 - Skråfoto - Dataforsyningen</t>
  </si>
  <si>
    <t>666 - Kamstrup Traceability – Unknown device</t>
  </si>
  <si>
    <t>677 - Airvantage</t>
  </si>
  <si>
    <t>679 - Mappoint Gis</t>
  </si>
  <si>
    <t>688 - Excel, Decoding sheets</t>
  </si>
  <si>
    <t>834 - Orbit OutlookAddin</t>
  </si>
  <si>
    <t>Info from ASRN</t>
  </si>
  <si>
    <t>Communication with customers, documents. Teams are not a solution</t>
  </si>
  <si>
    <t>Heat/Cooling - Product Management</t>
  </si>
  <si>
    <t>AFR</t>
  </si>
  <si>
    <t>MFA</t>
  </si>
  <si>
    <t>474 - Mapforce</t>
  </si>
  <si>
    <t>P24-Document Control &amp; Registrations-SP24.6-Documentation Management in Technology</t>
  </si>
  <si>
    <t>1215-Product &amp; Software Development-Method Development-Validate Method</t>
  </si>
  <si>
    <t>606 - FlowForce</t>
  </si>
  <si>
    <t>616 - Multiterm</t>
  </si>
  <si>
    <t>618 - Trados</t>
  </si>
  <si>
    <t>649 - Azure AI Translator</t>
  </si>
  <si>
    <t>AFR, is beeing evaluated</t>
  </si>
  <si>
    <t>986 - Attention Web Manager</t>
  </si>
  <si>
    <t>Heat/Cooling - Technology Hardware</t>
  </si>
  <si>
    <t>Concentrators</t>
  </si>
  <si>
    <t>JESP, RKL</t>
  </si>
  <si>
    <t>BRR</t>
  </si>
  <si>
    <t>H/C Meters</t>
  </si>
  <si>
    <t>JESP</t>
  </si>
  <si>
    <t>BOR</t>
  </si>
  <si>
    <t>JESP, FHA</t>
  </si>
  <si>
    <t>113 - Keysight ADS</t>
  </si>
  <si>
    <t>BOR, It is needed app 2 times per year. All new in Orcad</t>
  </si>
  <si>
    <t>130 - Emacs</t>
  </si>
  <si>
    <t>131 - Freemind</t>
  </si>
  <si>
    <t>FHA</t>
  </si>
  <si>
    <t>157 - GIMP (https://www.gimp.org/)</t>
  </si>
  <si>
    <t>167 - SQLite Browser (http://sqlitebrowser.org/)</t>
  </si>
  <si>
    <t>170 - TortoiseSVN (https://tortoisesvn.net/downloads.html)</t>
  </si>
  <si>
    <t>JESP, FRFS check if this still is used</t>
  </si>
  <si>
    <t>175 - CppCheck</t>
  </si>
  <si>
    <t>176 - Cygwin</t>
  </si>
  <si>
    <t>JESP, RKL, FRFS find ud af hvilken version</t>
  </si>
  <si>
    <t>1224-Product &amp; Software Development-Quality Management-Manage Debugging</t>
  </si>
  <si>
    <t>184 - MC301_Test</t>
  </si>
  <si>
    <t>190 - Parasoft</t>
  </si>
  <si>
    <t>JESP, RKL Expand licens for functionality, due to performance</t>
  </si>
  <si>
    <t>BOR, Needed once a year for components</t>
  </si>
  <si>
    <t>JESP, RKL Not enough value from the application without investening, can not be used on Linux.</t>
  </si>
  <si>
    <t>JESP, RKL migrate to grafana, not suitabel for this use</t>
  </si>
  <si>
    <t>BOR, FRFS Application name could be differnt, find more info on this.</t>
  </si>
  <si>
    <t>BOR usecase is unknown</t>
  </si>
  <si>
    <t>462 - WhatsApp</t>
  </si>
  <si>
    <t>479 - IAR Embedded Workbench for MSP430</t>
  </si>
  <si>
    <t>480 - Nohau - Compiler</t>
  </si>
  <si>
    <t>51 - NEC Compiler</t>
  </si>
  <si>
    <t>JESP, see application description, marked as Legacy</t>
  </si>
  <si>
    <t>516 - MB Sheet</t>
  </si>
  <si>
    <t>517 - RTPatch</t>
  </si>
  <si>
    <t>JESP, pending not used yet</t>
  </si>
  <si>
    <t>519 - Moldex3D</t>
  </si>
  <si>
    <t>520 - Innofour</t>
  </si>
  <si>
    <t>P13-Customer Service &amp; Operation-SP13.7-Customer Service Management</t>
  </si>
  <si>
    <t>601 - YABE (Yest Another BACnet Exlporer)</t>
  </si>
  <si>
    <t>3116-Marketing-Corporate communication and brand management-Localization and translation management</t>
  </si>
  <si>
    <t>BOR, help with translation of manuals etc.</t>
  </si>
  <si>
    <t>JESP, RKL Mission crittical due this is used for customers and will effect them heavely if down.</t>
  </si>
  <si>
    <t>68 - ModelSim</t>
  </si>
  <si>
    <t>690 - Flatpak (Multibel components + 3)</t>
  </si>
  <si>
    <t>693 - rustrover</t>
  </si>
  <si>
    <t>695 - k9s</t>
  </si>
  <si>
    <t>697 - ImHex</t>
  </si>
  <si>
    <t>702 - labgrid</t>
  </si>
  <si>
    <t>704 - Webex</t>
  </si>
  <si>
    <t>711 - Plotly</t>
  </si>
  <si>
    <t>714 - Xilinx Vitis 2022.1</t>
  </si>
  <si>
    <t>715 - Xilinx Vivado 2022.1</t>
  </si>
  <si>
    <t>719 - GrepWIN</t>
  </si>
  <si>
    <t>720 - Spyder</t>
  </si>
  <si>
    <t>722 - SDR Sharp</t>
  </si>
  <si>
    <t>723 - Arduino IDE</t>
  </si>
  <si>
    <t>725 - Logic</t>
  </si>
  <si>
    <t>728 - Kamstrup READy Manager</t>
  </si>
  <si>
    <t>729 - DB Browser for SQLite</t>
  </si>
  <si>
    <t>734 - R&amp;S InstrumentView</t>
  </si>
  <si>
    <t>735 - Signal Hound Spike</t>
  </si>
  <si>
    <t>736 - SX1261CalculatorUI</t>
  </si>
  <si>
    <t>737 - S2-LP DK</t>
  </si>
  <si>
    <t>739 - ZoomIt</t>
  </si>
  <si>
    <t>740 - FlowVision</t>
  </si>
  <si>
    <t>JESP, FHA ? Tjekker denne</t>
  </si>
  <si>
    <t>742 - Smart RF Studio</t>
  </si>
  <si>
    <t>FHA probally only singel user</t>
  </si>
  <si>
    <t>748 - Rake</t>
  </si>
  <si>
    <t>749 - GnuWin32 (GNU Make)</t>
  </si>
  <si>
    <t>750 - Google Test &amp; Google Mock</t>
  </si>
  <si>
    <t>753 - ARM GNU Toolchain</t>
  </si>
  <si>
    <t>754 - glab</t>
  </si>
  <si>
    <t>755 - Kamstrup's wMbusTool</t>
  </si>
  <si>
    <t xml:space="preserve">756 - Kamstrup's Device Control Tool </t>
  </si>
  <si>
    <t>757 - Keysight 14585A</t>
  </si>
  <si>
    <t>760 - USB driver for READy Converter</t>
  </si>
  <si>
    <t>761 - Silex Virtual Link</t>
  </si>
  <si>
    <t>762 - KEMFileManager</t>
  </si>
  <si>
    <t>765 - Blender</t>
  </si>
  <si>
    <t>766 - Bluetooth audio reciever</t>
  </si>
  <si>
    <t>771 - extraPutty</t>
  </si>
  <si>
    <t>773 - STM32CubeMX</t>
  </si>
  <si>
    <t>774 - Spike</t>
  </si>
  <si>
    <t>775 - XCA</t>
  </si>
  <si>
    <t>776 - BareGrep</t>
  </si>
  <si>
    <t>779 - DenpendcyWalker</t>
  </si>
  <si>
    <t>780 - Easy File Locker</t>
  </si>
  <si>
    <t>782 - PingForLife</t>
  </si>
  <si>
    <t>783 - PortMon - SysInternals</t>
  </si>
  <si>
    <t>784 - procexp</t>
  </si>
  <si>
    <t>785 - ProcMon</t>
  </si>
  <si>
    <t>786 - ProtoC compiler</t>
  </si>
  <si>
    <t>787 - spacesniffer</t>
  </si>
  <si>
    <t>789 - Kamstrup Tech-tools (OMS LPWAN Frame Helper)</t>
  </si>
  <si>
    <t>790 - K382B_TOOL</t>
  </si>
  <si>
    <t>791 - Kamstrup CTS</t>
  </si>
  <si>
    <t>793 - HxD Hex Editor</t>
  </si>
  <si>
    <t>794 - USB Device Viewer</t>
  </si>
  <si>
    <t>795 - Rufus</t>
  </si>
  <si>
    <t>796 - Qoitech Otii 3</t>
  </si>
  <si>
    <t>798 - BACeye</t>
  </si>
  <si>
    <t>800 - Siemens Totally Integrated Automation Portal V15</t>
  </si>
  <si>
    <t>801 - LTspice</t>
  </si>
  <si>
    <t>802 - ChilkatZipSE</t>
  </si>
  <si>
    <t>803 - Kamstrup LogView HCW</t>
  </si>
  <si>
    <t>804 - MC visual C++ redistributable</t>
  </si>
  <si>
    <t>805 - Kamstrup KamWaterMeter</t>
  </si>
  <si>
    <t>806 - Calypsoviewer</t>
  </si>
  <si>
    <t>807 - FreeFileSync</t>
  </si>
  <si>
    <t>814 - Saturn PCB toolkit</t>
  </si>
  <si>
    <t>933 - PostgressSQL</t>
  </si>
  <si>
    <t>MHR</t>
  </si>
  <si>
    <t>FHA we would benefit from application support to this area.</t>
  </si>
  <si>
    <t>Heat/Cooling - Technology Software</t>
  </si>
  <si>
    <t>106 - SciChart</t>
  </si>
  <si>
    <t>MHP, FHU</t>
  </si>
  <si>
    <t>Data Sceince</t>
  </si>
  <si>
    <t>MABK</t>
  </si>
  <si>
    <t>1068 - RStudio Desktop</t>
  </si>
  <si>
    <t>1069 - Poetry</t>
  </si>
  <si>
    <t>MABK, Migrate to UV</t>
  </si>
  <si>
    <t>1070 - PDM</t>
  </si>
  <si>
    <t>IOT Solutions</t>
  </si>
  <si>
    <t>1083 - Wordpress</t>
  </si>
  <si>
    <t>IoT</t>
  </si>
  <si>
    <t>Info from ALK, anvendes med nuværende website.</t>
  </si>
  <si>
    <t>1084 - IoT Application</t>
  </si>
  <si>
    <t>Info from ALK</t>
  </si>
  <si>
    <t>1085 - IoT Installations app</t>
  </si>
  <si>
    <t>1086 - IoT Customer portal</t>
  </si>
  <si>
    <t>1087 - Zendesk</t>
  </si>
  <si>
    <t>Info from ALK, fornyes til end 2026 og migreres herefter. Customer support</t>
  </si>
  <si>
    <t>1091 - IBM Cloud</t>
  </si>
  <si>
    <t>Arbejde med Jens og Morten om fornyelse af denne, her ligger udvikling.</t>
  </si>
  <si>
    <t>1092 - UV</t>
  </si>
  <si>
    <t>1093 - Remmina</t>
  </si>
  <si>
    <t>MABK, alternative remote desktop tool could be used</t>
  </si>
  <si>
    <t>1094 - Libre Office</t>
  </si>
  <si>
    <t>1095 - Shinyapps</t>
  </si>
  <si>
    <t>1109 - Rust</t>
  </si>
  <si>
    <t>Info from ALK, JIRA - used for developers and supporters. Task håndtering, connected to Zendesk</t>
  </si>
  <si>
    <t>160 - IntelliJ IDEA Community Edition</t>
  </si>
  <si>
    <t>Info from ALK, Udvikling</t>
  </si>
  <si>
    <t>Info from ALK, CRM (Custom build on Power Platform), move to Kamstrup CRM</t>
  </si>
  <si>
    <t>Info from ALK, CRM (Custom build on Power Platform), move to Kamstrup CRM, samt Kamstrup standard</t>
  </si>
  <si>
    <t>Info from ALK, Endnu en lille obs, de bruger chatgpt MEGET og forventer at fortsætte på deres SG licens noget tid endnu, men vil derefter have en i Kamstrup. Udviklere, konkurrent analyse. Opsiges og de søger om Chat GPT. Den private lukkes ned.</t>
  </si>
  <si>
    <t>Info from ALK, Et hav af excel ark mm. til manuel håndtering af invoicing etc. Møde med Kristina om at fytte til Kamstrup subscribtion system.</t>
  </si>
  <si>
    <t>MHP, FHU, under udfasning</t>
  </si>
  <si>
    <t>FRFS talk to Michael if we can register Linux this way</t>
  </si>
  <si>
    <t>830 - HCW dataplatform (Kubernetes)</t>
  </si>
  <si>
    <t>843 - Cargo</t>
  </si>
  <si>
    <t>896 - npCap</t>
  </si>
  <si>
    <t>898 - Elastic Stack (Search, Logstash, Kibana) + filebeat for collection</t>
  </si>
  <si>
    <t>MHP, FHU, Migrate to Dynatrace</t>
  </si>
  <si>
    <t>899 - Elastic APM Server</t>
  </si>
  <si>
    <t>MHP, FHU, We would like to move to hangfire</t>
  </si>
  <si>
    <t>903 - Google API</t>
  </si>
  <si>
    <t>904 - Storybook</t>
  </si>
  <si>
    <t>905 - Zeroheight </t>
  </si>
  <si>
    <t>HCJ info even he is in water</t>
  </si>
  <si>
    <t>Quality &amp; Sustainability</t>
  </si>
  <si>
    <t>4006-Governance, Risk and Compliance-Enterprise Risk and Compliance-Regulatory Compliance Management</t>
  </si>
  <si>
    <t>Metrology, Accreditation &amp; Calibration</t>
  </si>
  <si>
    <t>P15-Accreditations &amp; Authorisation-SP15.3-Quality Assurance of Production Processes and MID Module D</t>
  </si>
  <si>
    <t>MARR</t>
  </si>
  <si>
    <t>4106-Sustainability Management-Circular Economy-Extended Producer Responsibility Management</t>
  </si>
  <si>
    <t>Sustainability &amp; Environment</t>
  </si>
  <si>
    <t>P27-Environment-SP27.6-Extended Producer Responsibility (EPR)</t>
  </si>
  <si>
    <t>TIKN</t>
  </si>
  <si>
    <t>4109-Sustainability Management-Environmental Footprint Management-Carbon Footprint Calculation</t>
  </si>
  <si>
    <t>P27-Environment-SP27.7-Greenhouse Gas mapping</t>
  </si>
  <si>
    <t>4111-Sustainability Management-Environmental Footprint Management-GHG Emissions Calculation</t>
  </si>
  <si>
    <t>4112-Sustainability Management-Environmental Footprint Management-Sustainability Steering and Reporting</t>
  </si>
  <si>
    <t>4124-Sustainability Management-Sustainable Operations-Hazardous Substance Management</t>
  </si>
  <si>
    <t>JHD</t>
  </si>
  <si>
    <t>P27-Environment--</t>
  </si>
  <si>
    <t>Quality Accurance</t>
  </si>
  <si>
    <t>4005-Governance, Risk and Compliance-Enterprise Risk and Compliance-Controls Management</t>
  </si>
  <si>
    <t>P15-Accreditations &amp; Authorisation-SP15.1-Accreditation ISO 17025</t>
  </si>
  <si>
    <t>4007-Governance, Risk and Compliance-Enterprise Risk and Compliance-Risk Management</t>
  </si>
  <si>
    <t>4000-Governance, Risk and Compliance--</t>
  </si>
  <si>
    <t>1180 - Adobe Acrobat Reader</t>
  </si>
  <si>
    <t>MARR, used for the research part of R&amp;D</t>
  </si>
  <si>
    <t>Supply Chain</t>
  </si>
  <si>
    <t>1342 - Mistral</t>
  </si>
  <si>
    <t>Used by KEVR</t>
  </si>
  <si>
    <t>4002-Governance, Risk and Compliance-Enterprise Risk and Compliance-Audit Management</t>
  </si>
  <si>
    <t>1343 - Veracity</t>
  </si>
  <si>
    <t>P17-Audit--</t>
  </si>
  <si>
    <t>1345 - Mascosmartstore</t>
  </si>
  <si>
    <t>Capability</t>
  </si>
  <si>
    <t>Migrate to IPW &amp; DrawIO</t>
  </si>
  <si>
    <t>Chemical Compliance</t>
  </si>
  <si>
    <t>4102-Sustainability Management-Environmental Footprint Management-</t>
  </si>
  <si>
    <t>JHD, MARR, Critical due to work instructions in producting'</t>
  </si>
  <si>
    <t>P15-Accreditations &amp; Authorisation-SP15.5-Authorization for Electrical and Plumbing Installations in Denmark</t>
  </si>
  <si>
    <t>P15-Accreditations &amp; Authorisation-SP15.4-Initial Verification of Cooling Meters in (DK)</t>
  </si>
  <si>
    <t>P15-Accreditations &amp; Authorisation-SP15.2-Reverification (DK)</t>
  </si>
  <si>
    <t>P28-Health &amp; Safety--</t>
  </si>
  <si>
    <t>4110-Sustainability Management-Environmental Footprint Management-Emission Data Collection</t>
  </si>
  <si>
    <t>TIKN, klimakortlægning</t>
  </si>
  <si>
    <t>P20-Communication Management-SP20.2-Sustainability Communication &amp; Reporting</t>
  </si>
  <si>
    <t>for user lookup related to IPW</t>
  </si>
  <si>
    <t>568 - OpenFOAM</t>
  </si>
  <si>
    <t>569 - MetTEAMS (incl MetCAL)</t>
  </si>
  <si>
    <t>P16-Asset Management-SP16.1-Measuring Instruments</t>
  </si>
  <si>
    <t>571 - Ecovadis</t>
  </si>
  <si>
    <t>4119-Sustainability Management-Sustainability Performance Management-Sustainability Disclosure Management</t>
  </si>
  <si>
    <t>585 - SimaPro</t>
  </si>
  <si>
    <t>3015-Marketing-Corporate communication and brand management-Budget management and allocation</t>
  </si>
  <si>
    <t>P08-Marketing-SP08.3-Marketing Programs</t>
  </si>
  <si>
    <t>3027-Sales-Sales Operations-Billing mediation</t>
  </si>
  <si>
    <t>Sales</t>
  </si>
  <si>
    <t>Diana and Philip</t>
  </si>
  <si>
    <t>3029-Sales-Sales Operations-Convergent invoicing</t>
  </si>
  <si>
    <t>3030-Sales-Sales Operations-Credit and collection management</t>
  </si>
  <si>
    <t>P09-Sales &amp; Business Development-SP09.17-Customer Account Management</t>
  </si>
  <si>
    <t>3034-Sales-Sales Operations-Financial customercare and dispute management</t>
  </si>
  <si>
    <t>3035-Sales-Sales Operations-Fixed price billing</t>
  </si>
  <si>
    <t>3036-Sales-Sales Operations-Intercompany Billing</t>
  </si>
  <si>
    <t>3037-Sales-Sales Operations-Localization and internationalization</t>
  </si>
  <si>
    <t>3039-Sales-Sales Operations-On Account billing</t>
  </si>
  <si>
    <t>3044-Sales-Sales Operations-Project controlling and Accounting</t>
  </si>
  <si>
    <t>3045-Sales-Sales Operations-Receivables management and payment handling</t>
  </si>
  <si>
    <t>3046-Sales-Sales Operations-Sales billing</t>
  </si>
  <si>
    <t>3047-Sales-Sales Operations-Sales masterdata management</t>
  </si>
  <si>
    <t>3048-Sales-Sales Operations-Service control</t>
  </si>
  <si>
    <t>3049-Sales-Sales Operations-Solution billing</t>
  </si>
  <si>
    <t>3054-Sales-Sales Operations-WIP Management and revenue recognition</t>
  </si>
  <si>
    <t>DAHE: Pipeline management, Task management</t>
  </si>
  <si>
    <t>3063-Sales-Sales Execution and Customer Engagement-Equipment sales and order fullfilment</t>
  </si>
  <si>
    <t>3066-Sales-Sales Execution and Customer Engagement-Partner Order management</t>
  </si>
  <si>
    <t>P09-Sales &amp; Business Development-SP09.5-Channel Partner Sales</t>
  </si>
  <si>
    <t>Info from mail, Anne Staal</t>
  </si>
  <si>
    <t>KBO, Customer lookup of license</t>
  </si>
  <si>
    <t>3065-Sales-Sales Execution and Customer Engagement-Omnichannel touchpoints</t>
  </si>
  <si>
    <t>3075-Sales-Sales Management-Commerce communities</t>
  </si>
  <si>
    <t>3095-Sales-Sales Management of Indirect Sales-Partner Channel management</t>
  </si>
  <si>
    <t>3096-Sales-Sales Management of Indirect Sales-Partner management</t>
  </si>
  <si>
    <t>3020-Marketing-Marketing demand management-Marketing collaboration</t>
  </si>
  <si>
    <t>3115-Marketing-Corporate communication and brand management-Corporate website management</t>
  </si>
  <si>
    <t>fileshare, move content to Sharepoint</t>
  </si>
  <si>
    <t>ANLK, Migrate to Viva engage</t>
  </si>
  <si>
    <t>KBO</t>
  </si>
  <si>
    <t>Updated with Karina Bødker, bør flyttes til sales</t>
  </si>
  <si>
    <t>3057-Sales-Sales Execution and Customer Engagement-Activity management and groupware integration for sales</t>
  </si>
  <si>
    <t>3070-Sales-Sales Execution and Customer Engagement-Sales collaboration</t>
  </si>
  <si>
    <t>3064-Sales-Sales Execution and Customer Engagement-Mobile sales</t>
  </si>
  <si>
    <t>Diana</t>
  </si>
  <si>
    <t>3013-Marketing-Data and insights management-Performance meassurement</t>
  </si>
  <si>
    <t>3032-Sales-Sales Operations-Data aggretion and validation</t>
  </si>
  <si>
    <t>3051-Sales-Sales Operations-Territory management</t>
  </si>
  <si>
    <t>P09-Sales &amp; Business Development-SP09.9-Market Segmentation</t>
  </si>
  <si>
    <t>3056-Sales-Sales Execution and Customer Engagement-Account Insights</t>
  </si>
  <si>
    <t>3060-Sales-Sales Execution and Customer Engagement-Customer Insights</t>
  </si>
  <si>
    <t>P23-Customer Experience-SP23.5-Customer Experience - Continuous Improvement</t>
  </si>
  <si>
    <t>Hans Steffens</t>
  </si>
  <si>
    <t>3076-Sales-Sales Management-Sales Analytics</t>
  </si>
  <si>
    <t>3077-Sales-Sales Management-Sales forecasting</t>
  </si>
  <si>
    <t>P11-Operations-SP11.31-Sales and Operations Planning</t>
  </si>
  <si>
    <t>3078-Sales-Sales Management-Sales monitoring and analytics</t>
  </si>
  <si>
    <t>3093-Sales-Sales Management of Indirect Sales-Channel analytics</t>
  </si>
  <si>
    <t>3121-Marketing-Data and insights management-Data meassurements and integration</t>
  </si>
  <si>
    <t>ANLK, FRFS, ERIN is this not the same as Channel performance insights?</t>
  </si>
  <si>
    <t>3122-Marketing-Data and insights management-Channel performance insights</t>
  </si>
  <si>
    <t>3135-Marketing-Marketing demand management-Campaign measurement and reporting</t>
  </si>
  <si>
    <t>KBO, subscribtion contracts</t>
  </si>
  <si>
    <t>3117-Marketing-Corporate communication and brand management-Public relations and media management</t>
  </si>
  <si>
    <t>3136-Marketing-Marketing demand management-Media and ad spend optimization</t>
  </si>
  <si>
    <t>ANLK to investigate</t>
  </si>
  <si>
    <t>371 - IMPARTNER</t>
  </si>
  <si>
    <t>US, Jackie?</t>
  </si>
  <si>
    <t>Diana and Philip, Onboarding program M36.1</t>
  </si>
  <si>
    <t>3002-Marketing-Marketing demand management-Campaign strategy and planning</t>
  </si>
  <si>
    <t>3003-Marketing-Marketing demand management-Campaign execution</t>
  </si>
  <si>
    <t>3120-Marketing-Corporate marketing management-Marketing and communication planning</t>
  </si>
  <si>
    <t>3134-Marketing-Marketing demand management-Budget management and allocation</t>
  </si>
  <si>
    <t>P23-Customer Experience-SP23.1-Customer Perception Study (CPS)</t>
  </si>
  <si>
    <t>3071-Sales-Sales Execution and Customer Engagement-Sales lead management</t>
  </si>
  <si>
    <t>P09-Sales &amp; Business Development-SP09.3-Lead Management</t>
  </si>
  <si>
    <t>3073-Sales-Sales Execution and Customer Engagement-Strategic account planning</t>
  </si>
  <si>
    <t>P09-Sales &amp; Business Development-SP09.15-Business Planning</t>
  </si>
  <si>
    <t>3079-Sales-Sales Management-Sales planning and monitoring</t>
  </si>
  <si>
    <t>P09-Sales &amp; Business Development-SP09.16-Operational Sales Management</t>
  </si>
  <si>
    <t>Diana and Philip, FRFS updated based on process description</t>
  </si>
  <si>
    <t>3092-Sales-Sales Management of Indirect Sales-Billback management</t>
  </si>
  <si>
    <t>Diana and Philip, Creditnotes</t>
  </si>
  <si>
    <t>3001-Marketing-Marketing demand management-Audience and targeting</t>
  </si>
  <si>
    <t>ANLK, OBS is this used here</t>
  </si>
  <si>
    <t>3011-Marketing-Corporate communication and brand management-Social media communication</t>
  </si>
  <si>
    <t>P23-Customer Experience-SP23.3-Touch Point Customer Surveys</t>
  </si>
  <si>
    <t>3114-Marketing-Corporate communication and brand management-External communication</t>
  </si>
  <si>
    <t>3123-Marketing-Data and insights management-Customer journey insight management</t>
  </si>
  <si>
    <t>3138-Marketing-Marketing demand management-Event marketing management</t>
  </si>
  <si>
    <t>3141-Marketing-Marketing demand management-Email marketing management</t>
  </si>
  <si>
    <t>3142-Marketing-Marketing demand management-Data privacy, compliance, legal review, and risk management</t>
  </si>
  <si>
    <t>3149-Marketing-Marketing demand management-Retargeting</t>
  </si>
  <si>
    <t>ANLK, OBS is this used here, comment coockies</t>
  </si>
  <si>
    <t>3019-Marketing-Customer experience and data management-Compliance and data privacy management</t>
  </si>
  <si>
    <t>409 - Cookiebot</t>
  </si>
  <si>
    <t>419 - QR code generator</t>
  </si>
  <si>
    <t>439 - Air</t>
  </si>
  <si>
    <t>Content HUB replacement AsIs</t>
  </si>
  <si>
    <t>Diana and Philip, Invest in integrations DUNS to IFS/CRM</t>
  </si>
  <si>
    <t>Diana and Philip, make smart timelines, figures, plugin for PowerPoint</t>
  </si>
  <si>
    <t>SET, ANLK, OBS is this used here</t>
  </si>
  <si>
    <t>P23-Customer Experience-SP23.4-Web Survey - User experience</t>
  </si>
  <si>
    <t>SET, FRFR ask of gartner and criticality</t>
  </si>
  <si>
    <t>451 - Google My Business Manager</t>
  </si>
  <si>
    <t>452 - Microsoft Customer Voice</t>
  </si>
  <si>
    <t>Diana, will start up to be used in 2025</t>
  </si>
  <si>
    <t>453 - Facebook</t>
  </si>
  <si>
    <t>454 - Instagram</t>
  </si>
  <si>
    <t>3127-Marketing-Digital channel management-SEM management</t>
  </si>
  <si>
    <t>456 - Storyblok</t>
  </si>
  <si>
    <t>457 - Event create</t>
  </si>
  <si>
    <t>3131-Marketing-Digital channel management-Hosting and infrastucture management</t>
  </si>
  <si>
    <t>459 - Vercel</t>
  </si>
  <si>
    <t>476 - Go autonomous</t>
  </si>
  <si>
    <t>Diana, used as ToDo lists and tjeklists</t>
  </si>
  <si>
    <t>485 - Microsoft Planner</t>
  </si>
  <si>
    <t>P09-Sales &amp; Business Development-SP09.11-Business Development</t>
  </si>
  <si>
    <t>490 - Microsoft Viva Insights (Outlook)</t>
  </si>
  <si>
    <t>Hans Steffens, invest are in integrations</t>
  </si>
  <si>
    <t>496 - MS-CRM ADD-ONS</t>
  </si>
  <si>
    <t>Diana, extraction of data</t>
  </si>
  <si>
    <t>Diana, extraction of data, the software are horibel</t>
  </si>
  <si>
    <t>3212-Sales--</t>
  </si>
  <si>
    <t>P09-Sales &amp; Business Development-SP09.22-Internal Sales</t>
  </si>
  <si>
    <t>500 - Dunn and Bradstreet (Hoovers)</t>
  </si>
  <si>
    <t>3112-Marketing-Corporate communication and brand management-Global brand management</t>
  </si>
  <si>
    <t>P08-Marketing-SP08.1-Brand Management</t>
  </si>
  <si>
    <t>560 - Cumulus</t>
  </si>
  <si>
    <t>561 - Viva Engage</t>
  </si>
  <si>
    <t>562 - Google tag manager</t>
  </si>
  <si>
    <t>3119-Marketing-Corporate communication and brand management-Employee engagement and advocacy</t>
  </si>
  <si>
    <t>567 - Sociuu</t>
  </si>
  <si>
    <t>P23-Customer Experience-SP23.2-Service Recovery of Dissatisfied Customers</t>
  </si>
  <si>
    <t>3150-Marketing--</t>
  </si>
  <si>
    <t>ANLK, FRFS Info from Karsten Kobæk is it used?</t>
  </si>
  <si>
    <t>Diana and Philip, FRFS Info from Karsten Kobæk is it used?</t>
  </si>
  <si>
    <t>Content HUB replacement ToBe</t>
  </si>
  <si>
    <t>3026-Sales-Sales Operations-Product content and catalog management</t>
  </si>
  <si>
    <t>Diana, JTBN?</t>
  </si>
  <si>
    <t>ANLK, FRFS ERIN ? The wall in customer experience center - what is the application</t>
  </si>
  <si>
    <t>3038-Sales-Sales Operations-Media Conversion</t>
  </si>
  <si>
    <t>?</t>
  </si>
  <si>
    <t>3053-Sales-Sales Operations-Usage consumption capture</t>
  </si>
  <si>
    <t>? Spørg ole</t>
  </si>
  <si>
    <t>3059-Sales-Sales Execution and Customer Engagement-Commodity Sales</t>
  </si>
  <si>
    <t>P09-Sales &amp; Business Development-SP09.8-Solution Sales Standard</t>
  </si>
  <si>
    <t>Sales owned process, Send to Diana 11/11-2024, unknown application</t>
  </si>
  <si>
    <t>P08-Marketing-SP08.2-Offer Launch Marketing &amp; Commercialization</t>
  </si>
  <si>
    <t>ANLK, FRFS ERIN ? Any application for this process</t>
  </si>
  <si>
    <t>3118-Marketing-Corporate communication and brand management-Crisis communication</t>
  </si>
  <si>
    <t>1223 - Google Cloud (Server side tracking)</t>
  </si>
  <si>
    <t>1034-Procurement &amp; Logistics-Purchasing-</t>
  </si>
  <si>
    <t>Sourcing</t>
  </si>
  <si>
    <t>P10-Sourcing--</t>
  </si>
  <si>
    <t>JEMA</t>
  </si>
  <si>
    <t>1035-Procurement &amp; Logistics-Sourcing-</t>
  </si>
  <si>
    <t>P10-Sourcing-SP10.9-Supplier Phase-Out</t>
  </si>
  <si>
    <t>JEMA, Det er og ændre det data, hvor vi har registreret noget i vedrørende leverandøren.</t>
  </si>
  <si>
    <t>1046-Manufacturing-Change Management-</t>
  </si>
  <si>
    <t>1053-Manufacturing-Manufacturing Steering-</t>
  </si>
  <si>
    <t>P11-Operations-SP11.36-Manufacturing Execution Printed Circuit Board Assembly (PCBA) DK</t>
  </si>
  <si>
    <t>Jes, JGN</t>
  </si>
  <si>
    <t>P11-Operations-SP11.3-Manufacturing Planning</t>
  </si>
  <si>
    <t>P11-Operations-SP11.4-Manufacturing execution Heat &amp; Cooling Temperature Sensors DK</t>
  </si>
  <si>
    <t>P11-Operations-SP11.5-Manufacturing execution Heat &amp; Cooling DK</t>
  </si>
  <si>
    <t>P11-Operations-SP11.6-Manufacturing execution Electricity DK</t>
  </si>
  <si>
    <t>P11-Operations-SP11.7-Manufacturing execution Water DK</t>
  </si>
  <si>
    <t>P11-Operations-SP11.8-Manufacturing execution Water US</t>
  </si>
  <si>
    <t>1176-Procurement &amp; Logistics-Logistics Management-Manage Demand Forecast</t>
  </si>
  <si>
    <t>1177-Procurement &amp; Logistics-Logistics Management-Manage Logistic Order</t>
  </si>
  <si>
    <t>P11-Operations-SP11.35-Warehouse Management</t>
  </si>
  <si>
    <t>1178-Procurement &amp; Logistics-Logistics Management-Manage Returns</t>
  </si>
  <si>
    <t>P11-Operations-SP11.1-Purchasing</t>
  </si>
  <si>
    <t>Reliance-ToBe</t>
  </si>
  <si>
    <t>1180-Procurement &amp; Logistics-Purchasing-Approve &amp; Transmit Order</t>
  </si>
  <si>
    <t>1183-Procurement &amp; Logistics-Purchasing-Define Sourcing Strategy</t>
  </si>
  <si>
    <t>P11-Operations-SP11.86-Outsourcing to Sub Supplier</t>
  </si>
  <si>
    <t>P33-Project Management-SP33.9-Product transfer</t>
  </si>
  <si>
    <t>1185-Procurement &amp; Logistics-Purchasing-Manage Purchase Catalogue</t>
  </si>
  <si>
    <t>1186-Procurement &amp; Logistics-Purchasing-Manage Purchase Order</t>
  </si>
  <si>
    <t>P11-Operations-SP11.16-Inter company Order</t>
  </si>
  <si>
    <t>1187-Procurement &amp; Logistics-Purchasing-Manage Purchase Procedure</t>
  </si>
  <si>
    <t>P11-Operations-SP11.87-Escalation model for Purchased Part</t>
  </si>
  <si>
    <t>1188-Procurement &amp; Logistics-Purchasing-Manage Purchase Requirements</t>
  </si>
  <si>
    <t>1189-Procurement &amp; Logistics-Purchasing-Manage Purchase Requisition</t>
  </si>
  <si>
    <t>1197-Procurement &amp; Logistics-Warehouse Management-Goods Receipt &amp; Service Entry</t>
  </si>
  <si>
    <t>P11-Operations-SP11.33-Goods receive</t>
  </si>
  <si>
    <t>1198-Procurement &amp; Logistics-Warehouse Management-Manage Claims</t>
  </si>
  <si>
    <t>P11-Operations-SP11.2-Incoming Inspection</t>
  </si>
  <si>
    <t>1250-Manufacturing-Maintenance-Handle Spare Parts</t>
  </si>
  <si>
    <t>P16-Asset Management-SP16.3-Manufacturing Asset Management</t>
  </si>
  <si>
    <t>1251-Manufacturing-Maintenance-Manage Maintenance Plan</t>
  </si>
  <si>
    <t>1252-Manufacturing-Maintenance-Recognize &amp; Recover Failure</t>
  </si>
  <si>
    <t>1253-Manufacturing-Materials Management-Fetch Material</t>
  </si>
  <si>
    <t>P11-Operations-SP11.34-Pick for production</t>
  </si>
  <si>
    <t>1254-Manufacturing-Materials Management-Handle Dangerous Goods</t>
  </si>
  <si>
    <t>P11-Operations-SP11.37-Pick and Packing</t>
  </si>
  <si>
    <t>1255-Manufacturing-Materials Management-Manage Containers</t>
  </si>
  <si>
    <t>1256-Manufacturing-Materials Management-Manage Incoming Materials</t>
  </si>
  <si>
    <t>1257-Manufacturing-Materials Management-Manage Material Requirements</t>
  </si>
  <si>
    <t>P33-Project Management-SP33.5-Supply Chain (SC) Projects</t>
  </si>
  <si>
    <t>Product Service</t>
  </si>
  <si>
    <t>P13-Customer Service &amp; Operation-SP13.3-Customer Product Service</t>
  </si>
  <si>
    <t>THG, copied to US- JOHE</t>
  </si>
  <si>
    <t>P26-Enterprise Risk Management-SP26.1-Sourcing Risk Management</t>
  </si>
  <si>
    <t>JEMA, Under udvikling.
lige nu kun noget excelark og et felt i IFS til noget part risk. Men der ikke noget officelt implementeret.</t>
  </si>
  <si>
    <t>THG, JKH</t>
  </si>
  <si>
    <t>Manufactoring Software</t>
  </si>
  <si>
    <t>1272-Manufacturing-Manufacturing Steering-Retrieve Product Information</t>
  </si>
  <si>
    <t>Production</t>
  </si>
  <si>
    <t>1062 - File Viewer +5</t>
  </si>
  <si>
    <t>MFK</t>
  </si>
  <si>
    <t>4300-Manufacturing-Manufacturing Software-</t>
  </si>
  <si>
    <t>1063 - Cyberoptics</t>
  </si>
  <si>
    <t>NLU</t>
  </si>
  <si>
    <t>P11-Operations-SP11.32-Strategic Demand and Capacity Planning</t>
  </si>
  <si>
    <t>4301-Manufacturing-Manufacturing Software-Software Development</t>
  </si>
  <si>
    <t>P11-Operations-SP11.30-Manufacturing Software</t>
  </si>
  <si>
    <t>JLY</t>
  </si>
  <si>
    <t>JLY, we could get more benefit of the licence</t>
  </si>
  <si>
    <t>THG</t>
  </si>
  <si>
    <t>P11-Operations-SP11.90-Lean Tool - Focus Project - DK</t>
  </si>
  <si>
    <t>Used in LEAN in SC</t>
  </si>
  <si>
    <t>1179-Procurement &amp; Logistics-Logistics Management-Manage Transportation</t>
  </si>
  <si>
    <t>19 - TMS</t>
  </si>
  <si>
    <t>P11-Operations-SP11.38-Shipping</t>
  </si>
  <si>
    <t>240 - QDA-IQS</t>
  </si>
  <si>
    <t>P11-Operations-SP11.26-Process Verification</t>
  </si>
  <si>
    <t>1181-Procurement &amp; Logistics-Purchasing-Decide On Sourcing</t>
  </si>
  <si>
    <t>P10-Sourcing-SP10.1-Supplier Introduction</t>
  </si>
  <si>
    <t>1193-Procurement &amp; Logistics-Supplier Contact Management-Manage Supplier Contract</t>
  </si>
  <si>
    <t>P10-Sourcing-SP10.7-Supplier Management</t>
  </si>
  <si>
    <t>P10-Sourcing-SP10.10-Sourced Part Phase-Out</t>
  </si>
  <si>
    <t>P10-Sourcing-SP10.3-Sourced Part Introduction</t>
  </si>
  <si>
    <t>P10-Sourcing-SP10.4-Sourced Part Management</t>
  </si>
  <si>
    <t>30 - Billing Com</t>
  </si>
  <si>
    <t>Investment is time</t>
  </si>
  <si>
    <t>P11-Operations-SP11.9-Manufacturing Test &amp; Verification</t>
  </si>
  <si>
    <t>Jes, JGN, In-Line Inspections: Data findes i Power BI
Product Verification: Data findes i Power BI</t>
  </si>
  <si>
    <t>Manufacturing Asset Management</t>
  </si>
  <si>
    <t>SD&amp;CP process</t>
  </si>
  <si>
    <t>P11-Operations-SP11.15-Final Inspection</t>
  </si>
  <si>
    <t>Jes, JGN. ASLS, gælder for HC og W</t>
  </si>
  <si>
    <t>1314-Supply Chain-Supply Chain Performance Monitoring-</t>
  </si>
  <si>
    <t>JGN</t>
  </si>
  <si>
    <t>P29-IT Services &amp; Support-SP29.6-Learning Management System (LMS)</t>
  </si>
  <si>
    <t>380 - Minitab</t>
  </si>
  <si>
    <t>HNO</t>
  </si>
  <si>
    <t>381 - Forecast - Industrial</t>
  </si>
  <si>
    <t>P10-Sourcing-SP10.5-Category Management</t>
  </si>
  <si>
    <t>1184-Procurement &amp; Logistics-Purchasing-Manage Category</t>
  </si>
  <si>
    <t>P10-Sourcing-SP10.6-Sourcing Cost Management</t>
  </si>
  <si>
    <t>P07-Innovation &amp; Solution Development-SP07.15-Packaging Design Development - Supply Chain</t>
  </si>
  <si>
    <t>P11-Operations-SP11.83-Tactical Implementation Plan - TIP</t>
  </si>
  <si>
    <t>P33-Project Management-SP33.11-Project Portfolio Management - Supply Chain</t>
  </si>
  <si>
    <t>392 - QDA</t>
  </si>
  <si>
    <t>Operational quality. SPC handilng at line</t>
  </si>
  <si>
    <t>P31-Non-Conformance Management-SP31.4-Supplier Claims (direct sourcing)</t>
  </si>
  <si>
    <t>JEMA, Dette er ikke vorers processer. Vi får kun data der fra.</t>
  </si>
  <si>
    <t>Case handling for supplier claims</t>
  </si>
  <si>
    <t>424 - PM5</t>
  </si>
  <si>
    <t>PM5</t>
  </si>
  <si>
    <t>427 - Microsoft Access</t>
  </si>
  <si>
    <t>THG, JKH - Stikprøvearket</t>
  </si>
  <si>
    <t>P33-Project Management-SP33.8-Front-Loading Process – Supply Chain</t>
  </si>
  <si>
    <t>1094-Governance, Risk and Compliance-Enterprise Risk Management-Manage Security</t>
  </si>
  <si>
    <t>P35-Security-SP35.6-Behavior within information security Operation Technology (OT)</t>
  </si>
  <si>
    <t>P16-Asset Management-SP16.8-Supplier Tools Management</t>
  </si>
  <si>
    <t>JEMA, Invest
kunne være rart med noget der blev integraret med IFS</t>
  </si>
  <si>
    <t>1191-Procurement &amp; Logistics-Purchasing-Tendering</t>
  </si>
  <si>
    <t>P10-Sourcing-SP10.2-Supplier Tendering</t>
  </si>
  <si>
    <t>Jes, JGN. ASLS, gælder for El</t>
  </si>
  <si>
    <t>Jes, JGN. ASLS</t>
  </si>
  <si>
    <t>P11-Operations-SP11.91-Productivity Program - Supply Chain</t>
  </si>
  <si>
    <t>1315-Supply Chain-Supply Chain Strategy &amp; Planning-</t>
  </si>
  <si>
    <t>P30-Master Data Management--</t>
  </si>
  <si>
    <t>Verify with sourcing, FRFS ask JEMA</t>
  </si>
  <si>
    <t>446 - DMaaST</t>
  </si>
  <si>
    <t>513 - Datatool</t>
  </si>
  <si>
    <t>514 - Laptool</t>
  </si>
  <si>
    <t>570 - Dow Jones Riskcenter - Financial Crime Search</t>
  </si>
  <si>
    <t>4115-Sustainability Management-Sustainability Performance Management-Emission Result Validation</t>
  </si>
  <si>
    <t>4116-Sustainability Management-Sustainability Performance Management-Emissions Factors Management</t>
  </si>
  <si>
    <t>4117-Sustainability Management-Sustainability Performance Management-Formulas and Equations Management</t>
  </si>
  <si>
    <t>4118-Sustainability Management-Sustainability Performance Management-Sustainability Audit Preparation</t>
  </si>
  <si>
    <t>4120-Sustainability Management-Sustainability Performance Management-Sustainability Objective Management</t>
  </si>
  <si>
    <t>4121-Sustainability Management-Sustainability Performance Management-Sustainability Strategy Definition</t>
  </si>
  <si>
    <t>MCP</t>
  </si>
  <si>
    <t>593 - Test and Development tool</t>
  </si>
  <si>
    <t>594 - EMH Variomod Manager</t>
  </si>
  <si>
    <t>595 - EMH-Combi-Master</t>
  </si>
  <si>
    <t>THG (SRO Web)</t>
  </si>
  <si>
    <t>THG, special notes</t>
  </si>
  <si>
    <t>THG, copy to US</t>
  </si>
  <si>
    <t>4302-Manufacturing-Manufacturing Software-Support</t>
  </si>
  <si>
    <t>603 - Infragistics</t>
  </si>
  <si>
    <t>JLY, UI librarys should be accesable on enterprice level</t>
  </si>
  <si>
    <t>JLY, could be handled by other systems</t>
  </si>
  <si>
    <t>New system not decided</t>
  </si>
  <si>
    <t>P11-Operations-SP11.55-Inspection plan for incoming inspection</t>
  </si>
  <si>
    <t>P31-Non-Conformance Management-SP31.9-Production Dispensation</t>
  </si>
  <si>
    <t>Used for internal NC + dispensation handling. New system not decided (might be KamWay)</t>
  </si>
  <si>
    <t>JGN, Migrate to ipw in may 2025</t>
  </si>
  <si>
    <t>82 - Crystal Reports</t>
  </si>
  <si>
    <t>JLY, Migrate to List and label</t>
  </si>
  <si>
    <t>THG, FRFR set to process</t>
  </si>
  <si>
    <t>944 - Wats Enterprise</t>
  </si>
  <si>
    <t>FRFS, Talk to Kelvin of use</t>
  </si>
  <si>
    <t>980 - Fusion Legacy</t>
  </si>
  <si>
    <t>PMM, FRFS found when looking at license cost</t>
  </si>
  <si>
    <t>982 - Valor SMT Engeneering Pack bundle</t>
  </si>
  <si>
    <t>985 - DISCUS</t>
  </si>
  <si>
    <t>THG, FRFS added based on license cost</t>
  </si>
  <si>
    <t>998 - KAMES  Components</t>
  </si>
  <si>
    <t>P16-Asset Management-SP16.44-Operations Technology (OT) assets</t>
  </si>
  <si>
    <t>P11-Operations-SP11.77-PCB Test Development</t>
  </si>
  <si>
    <t>1245-Manufacturing-Machine Management-Build Machine</t>
  </si>
  <si>
    <t>1246-Manufacturing-Machine Management-Calibrate Machine</t>
  </si>
  <si>
    <t>1247-Manufacturing-Machine Management-Manage Machine Information</t>
  </si>
  <si>
    <t>1248-Manufacturing-Machine Management-Operate Machine</t>
  </si>
  <si>
    <t>1249-Manufacturing-Machine Management-Optimize Machine</t>
  </si>
  <si>
    <t>1263-Manufacturing-Manufacturing Order Management-Manage Order Validity</t>
  </si>
  <si>
    <t>1264-Manufacturing-Manufacturing Order Management-Plan Production Orders</t>
  </si>
  <si>
    <t>1268-Manufacturing-Manufacturing Steering-Bill of Material Management</t>
  </si>
  <si>
    <t>1269-Manufacturing-Manufacturing Steering-Deliver Product</t>
  </si>
  <si>
    <t>1270-Manufacturing-Manufacturing Steering-Localize Product</t>
  </si>
  <si>
    <t>1271-Manufacturing-Manufacturing Steering-Monitor Production Process</t>
  </si>
  <si>
    <t>P26-Enterprise Risk Management-SP26.3-Quality Risk Management</t>
  </si>
  <si>
    <t>Water - Customer Services</t>
  </si>
  <si>
    <t>Medarbejderundersøgelser</t>
  </si>
  <si>
    <t>Water - Product Management</t>
  </si>
  <si>
    <t>Due to user frindliness, dataflow is unknown</t>
  </si>
  <si>
    <t>DSI</t>
  </si>
  <si>
    <t>PPM</t>
  </si>
  <si>
    <t>TPM</t>
  </si>
  <si>
    <t>BA</t>
  </si>
  <si>
    <t>Compliance</t>
  </si>
  <si>
    <t>Userfriendliness</t>
  </si>
  <si>
    <t>frfs documentation for business</t>
  </si>
  <si>
    <t>We need education and aligned one source of trouth</t>
  </si>
  <si>
    <t>ANNM unknown use</t>
  </si>
  <si>
    <t>Håndteres igennem Heat/Cooling eller Digitalization, Fabrizio</t>
  </si>
  <si>
    <t>Unknown use, Ida og Anders kommer til bage med anvendelse</t>
  </si>
  <si>
    <t>MPM</t>
  </si>
  <si>
    <t>988 - Beeceptor</t>
  </si>
  <si>
    <t>FRFS find info on this evnt Fabrizio</t>
  </si>
  <si>
    <t>Water - Technology Hardware</t>
  </si>
  <si>
    <t>Mech</t>
  </si>
  <si>
    <t>DBR, FRFS find capa, for supply change support</t>
  </si>
  <si>
    <t>KEA</t>
  </si>
  <si>
    <t>Tech</t>
  </si>
  <si>
    <t>JDP</t>
  </si>
  <si>
    <t>DBR</t>
  </si>
  <si>
    <t>KEA from view of IFS</t>
  </si>
  <si>
    <t>KEA, FRFRS, tal med Tinglef om hvad der ligger i teknologi dashboard og fordel ift dette.</t>
  </si>
  <si>
    <t>FW</t>
  </si>
  <si>
    <t>KRST, FRFS timereg</t>
  </si>
  <si>
    <t>1089 - Minerva Data Export</t>
  </si>
  <si>
    <t>Info from CWO of this application, used by Bjarke Brogaard</t>
  </si>
  <si>
    <t>1098 - 5091843 KWMFlowConfig</t>
  </si>
  <si>
    <t>1099 - WaterProductionExtractor</t>
  </si>
  <si>
    <t>1100 - WaterProductionAnalyzer</t>
  </si>
  <si>
    <t>1101 - TPSconverter</t>
  </si>
  <si>
    <t>This should be made in another application instead of homecoded</t>
  </si>
  <si>
    <t>1102 - CADClick</t>
  </si>
  <si>
    <t>1103 - PreForm</t>
  </si>
  <si>
    <t>1104 - Anycubic Slicer</t>
  </si>
  <si>
    <t>1105 - ZEISS Quality Suite</t>
  </si>
  <si>
    <t>1106 - Meshlab</t>
  </si>
  <si>
    <t>KRST</t>
  </si>
  <si>
    <t>JAX</t>
  </si>
  <si>
    <t>JDP, FRFS All versions of phyton need to be supported on win11</t>
  </si>
  <si>
    <t>JDP, trace af IP data</t>
  </si>
  <si>
    <t>182 - Kleopetra</t>
  </si>
  <si>
    <t>JDP, visual frontend for PGP and GPP</t>
  </si>
  <si>
    <t>KEA, FRFS, check if this is critical in production it should be</t>
  </si>
  <si>
    <t>JDP together with ARM, very important</t>
  </si>
  <si>
    <t xml:space="preserve">49 - GCC </t>
  </si>
  <si>
    <t>KRST, For ordering of prototypes</t>
  </si>
  <si>
    <t>DBR, support is needed for this. License is rent to own, this period is done</t>
  </si>
  <si>
    <t>JDP, Cool editor for development, alternative to Notepad</t>
  </si>
  <si>
    <t>67 - Mathcad</t>
  </si>
  <si>
    <t>JDP same as Draw.io</t>
  </si>
  <si>
    <t>JDP, customer tool</t>
  </si>
  <si>
    <t>DBR, for effenciency when working home</t>
  </si>
  <si>
    <t>820 - foxitreader</t>
  </si>
  <si>
    <t>822 - MSYS2</t>
  </si>
  <si>
    <t>835 - IAR Embedded Workbench for 78K</t>
  </si>
  <si>
    <t>836 - Image J</t>
  </si>
  <si>
    <t>841 - .net framework</t>
  </si>
  <si>
    <t>JDP, FRFS used for development alternative to Phyton</t>
  </si>
  <si>
    <t>842 - Bluetooth NCP commander</t>
  </si>
  <si>
    <t>844 - CutePDFWriter</t>
  </si>
  <si>
    <t>846 - fzf</t>
  </si>
  <si>
    <t>847 - Hatch</t>
  </si>
  <si>
    <t>848 - JouleScope</t>
  </si>
  <si>
    <t>849 - NI package manager</t>
  </si>
  <si>
    <t>850 - NI Software</t>
  </si>
  <si>
    <t>851 - Rustup</t>
  </si>
  <si>
    <t>852 - SD Card formatter</t>
  </si>
  <si>
    <t>853 - SX Virtual Link</t>
  </si>
  <si>
    <t>854 - Typora</t>
  </si>
  <si>
    <t>855 - uBlock Origin</t>
  </si>
  <si>
    <t>856 - UniFlash</t>
  </si>
  <si>
    <t>859 - Comsol</t>
  </si>
  <si>
    <t>860 - TeX Live</t>
  </si>
  <si>
    <t>861 - Sumatra PDF</t>
  </si>
  <si>
    <t>862 - Kamstrup msp flasher 1.2</t>
  </si>
  <si>
    <t>865 - FreeCad</t>
  </si>
  <si>
    <t>866 - DWGSee</t>
  </si>
  <si>
    <t>867 - Kamstrup LabWater Tool</t>
  </si>
  <si>
    <t>868 - FlowVisionCommand</t>
  </si>
  <si>
    <t>869 - (Kamstrup) OrCad_compare.exe</t>
  </si>
  <si>
    <t>870 - CMWrun</t>
  </si>
  <si>
    <t>871 - Agilent 14585 Control SW</t>
  </si>
  <si>
    <t>872 - Analog Engineers</t>
  </si>
  <si>
    <t>873 - AppCAD</t>
  </si>
  <si>
    <t>874 - Bizagi Modeler</t>
  </si>
  <si>
    <t>875 - Communications Tester 6.15.15</t>
  </si>
  <si>
    <t>876 - Keysight Benchvue</t>
  </si>
  <si>
    <t>877 - LoRa Calculator</t>
  </si>
  <si>
    <t>878 - PicoGW_UI</t>
  </si>
  <si>
    <t>879 - Simple_RangeCalc_V1.1</t>
  </si>
  <si>
    <t>880 - SimSurfing</t>
  </si>
  <si>
    <t>881 - Smith V4.1</t>
  </si>
  <si>
    <t>882 - Txline</t>
  </si>
  <si>
    <t>883 - Anaconda</t>
  </si>
  <si>
    <t>884 - Qspice</t>
  </si>
  <si>
    <t>888 - Sentry</t>
  </si>
  <si>
    <t>MAKJ</t>
  </si>
  <si>
    <t>Water - Technology Software</t>
  </si>
  <si>
    <t>1018 - DataGrip</t>
  </si>
  <si>
    <t>SSY</t>
  </si>
  <si>
    <t>SSY, FRFS Could to gennerel</t>
  </si>
  <si>
    <t>907 - flowIQx2xxModuleConfig</t>
  </si>
  <si>
    <t>909 - Kamstrup USB Driver</t>
  </si>
  <si>
    <t>912 - Azure Cosmos DB Emulator -EDN</t>
  </si>
  <si>
    <t>915 - Dos2unix</t>
  </si>
  <si>
    <t>918 - GnuPG</t>
  </si>
  <si>
    <t>919 - Gpg4win</t>
  </si>
  <si>
    <t>SSY, anvendes ikke bredt, kan sikkert erstattes</t>
  </si>
  <si>
    <t>920 - Headlamp</t>
  </si>
  <si>
    <t>922 - IDLE (Python editor)</t>
  </si>
  <si>
    <t>930 - Mqttx</t>
  </si>
  <si>
    <t>931 - OpenTelemetry Collector Builder</t>
  </si>
  <si>
    <t>932 - PgAdmin</t>
  </si>
  <si>
    <t>937 - Trivy</t>
  </si>
  <si>
    <t>939 - YubiKey Manager - FIDO2 keys</t>
  </si>
  <si>
    <t>940 - SEQ</t>
  </si>
  <si>
    <t>SSY, HCJ</t>
  </si>
  <si>
    <t>ES10</t>
  </si>
  <si>
    <t>RLF</t>
  </si>
  <si>
    <t>ES_Customer Service</t>
  </si>
  <si>
    <t>ES_Digitalization</t>
  </si>
  <si>
    <t>ES_Digitalization_Kamstrup Solutions_Service Centre</t>
  </si>
  <si>
    <t>Time reg</t>
  </si>
  <si>
    <t>4545-Digital Platform and Operations-Enterprise Platforms-Standard Application Support &amp; Maintenance</t>
  </si>
  <si>
    <t xml:space="preserve">Admind for support </t>
  </si>
  <si>
    <t>Admin for support</t>
  </si>
  <si>
    <t>4564-Digital Platform and Operations-Operations-Backup &amp; Archive</t>
  </si>
  <si>
    <t>1132 - Keepit Backup</t>
  </si>
  <si>
    <t>4568-Digital Platform and Operations-Operations-SecOps</t>
  </si>
  <si>
    <t>ES_Finance</t>
  </si>
  <si>
    <t>ES_People &amp; Culture</t>
  </si>
  <si>
    <t>ES_Sales &amp; Marketing</t>
  </si>
  <si>
    <t>RLF, reporting sales</t>
  </si>
  <si>
    <t>RLF, Customer orders, payments</t>
  </si>
  <si>
    <t>RLF, Communication</t>
  </si>
  <si>
    <t>RLF, budget follow up</t>
  </si>
  <si>
    <t>RLF, when workin outsite of kamstrup network</t>
  </si>
  <si>
    <t>RLF, productivity</t>
  </si>
  <si>
    <t>FI10</t>
  </si>
  <si>
    <t>Customer Services</t>
  </si>
  <si>
    <t>FI_Finance</t>
  </si>
  <si>
    <t>1154 - MyBusiness</t>
  </si>
  <si>
    <t>FR10</t>
  </si>
  <si>
    <t>FR_Customer Service &amp; Support</t>
  </si>
  <si>
    <t>Support</t>
  </si>
  <si>
    <t>1146 - ModBus</t>
  </si>
  <si>
    <t>1159 - Jenji</t>
  </si>
  <si>
    <t>Quality</t>
  </si>
  <si>
    <t>1160 - My Silaé</t>
  </si>
  <si>
    <t>1161 - edoc-Perso</t>
  </si>
  <si>
    <t>1162 - Silaé</t>
  </si>
  <si>
    <t>1168 - 3CX</t>
  </si>
  <si>
    <t>P15-Accreditations &amp; Authorisation-SP15.6-Verification of Meter Installations in France</t>
  </si>
  <si>
    <t>989 - USB Meter Reader</t>
  </si>
  <si>
    <t>FR_Digitalization</t>
  </si>
  <si>
    <t>Solutions</t>
  </si>
  <si>
    <t>1167 - OpenVPN</t>
  </si>
  <si>
    <t>1169 - Akiflow</t>
  </si>
  <si>
    <t>1172 - Rustdesk</t>
  </si>
  <si>
    <t>1173 - PhPStorm</t>
  </si>
  <si>
    <t>1174 - YouTrack</t>
  </si>
  <si>
    <t>1175 - JetBrains AI Pro</t>
  </si>
  <si>
    <t>1177 - Xmind</t>
  </si>
  <si>
    <t>1178 - SUP - Export supervision</t>
  </si>
  <si>
    <t>163 - paint.net (www.getpaint.net/index.html)</t>
  </si>
  <si>
    <t>FR_Finance</t>
  </si>
  <si>
    <t>FR_Sales &amp; Marketing</t>
  </si>
  <si>
    <t>Internal Sales</t>
  </si>
  <si>
    <t>FR10_2</t>
  </si>
  <si>
    <t>Services</t>
  </si>
  <si>
    <t>1179 - Owncloud</t>
  </si>
  <si>
    <t>filesync on all laptops</t>
  </si>
  <si>
    <t>near 20 repositories</t>
  </si>
  <si>
    <t>1181 - Affinity publisher</t>
  </si>
  <si>
    <t>1182 - EMAil Server</t>
  </si>
  <si>
    <t>1183 - FTP Server</t>
  </si>
  <si>
    <t>1184 - Rapport - VCI_Edit</t>
  </si>
  <si>
    <t>1185 - Rapport - VCI_export</t>
  </si>
  <si>
    <t>1186 - Rapport - VCI_import</t>
  </si>
  <si>
    <t>1187 - Rapport - VCI_Job_certif</t>
  </si>
  <si>
    <t>1188 - Rapport - Windev HFSQL Center</t>
  </si>
  <si>
    <t>1189 - Scheduler</t>
  </si>
  <si>
    <t>1190 - Server Time</t>
  </si>
  <si>
    <t>1191 - SQL Batch Server</t>
  </si>
  <si>
    <t>1192 - SUP - Console UDP</t>
  </si>
  <si>
    <t>1193 - SUP - Dispatcher 2004</t>
  </si>
  <si>
    <t>1194 - SUP - Dispatcher 2010</t>
  </si>
  <si>
    <t>1195 - SUP - Dispatcher 2010 New</t>
  </si>
  <si>
    <t>1197 - SUP - ServIp</t>
  </si>
  <si>
    <t>1198 - SUP - UDP Server</t>
  </si>
  <si>
    <t>1199 - Syslog Server</t>
  </si>
  <si>
    <t>1200 - Bitvise SSH Client</t>
  </si>
  <si>
    <t>1201 - Bitvise SSH server</t>
  </si>
  <si>
    <t>1202 - MySql Workbench</t>
  </si>
  <si>
    <t>1203 - WinDirStat</t>
  </si>
  <si>
    <t>1204 - Anesis (copieur CANON)</t>
  </si>
  <si>
    <t>1205 - Cursor</t>
  </si>
  <si>
    <t>1206 - dbForge Studio</t>
  </si>
  <si>
    <t>1207 - Firefox developer</t>
  </si>
  <si>
    <t>1208 - Fork.dev</t>
  </si>
  <si>
    <t>1209 - Hex Workshop</t>
  </si>
  <si>
    <t>1210 - Mplab X IDE</t>
  </si>
  <si>
    <t>1211 - MySql Connector ODBC</t>
  </si>
  <si>
    <t>1212 - MySql Server</t>
  </si>
  <si>
    <t>1213 - Nano</t>
  </si>
  <si>
    <t>1214 - Netbeans IDE Suite</t>
  </si>
  <si>
    <t>1215 - Node.js</t>
  </si>
  <si>
    <t>1216 - RCTools-Mbus</t>
  </si>
  <si>
    <t>1217 - Rsync</t>
  </si>
  <si>
    <t>1218 - Ufw</t>
  </si>
  <si>
    <t>1219 - Wampserver64</t>
  </si>
  <si>
    <t>1220 - Windev Suite SaaS</t>
  </si>
  <si>
    <t>1221 - Wispr flow</t>
  </si>
  <si>
    <t>1222 - Notion</t>
  </si>
  <si>
    <t>IT10</t>
  </si>
  <si>
    <t>IT_Finance</t>
  </si>
  <si>
    <t>Italien, egen ERP</t>
  </si>
  <si>
    <t>MY10</t>
  </si>
  <si>
    <t>MY_Finance</t>
  </si>
  <si>
    <t>NL10</t>
  </si>
  <si>
    <t>NL_Finance</t>
  </si>
  <si>
    <t>1141 - Vrijedagen</t>
  </si>
  <si>
    <t>1142 - CBS statistics</t>
  </si>
  <si>
    <t>statistik for priser og service fund index</t>
  </si>
  <si>
    <t>RVE</t>
  </si>
  <si>
    <t>NL_Sales &amp; Marketing</t>
  </si>
  <si>
    <t>Customer Service/Project Management</t>
  </si>
  <si>
    <t>1150 - K-Factor ITS1990</t>
  </si>
  <si>
    <t>FRFS for product labeling, when special labels for customers</t>
  </si>
  <si>
    <t>FRFS add as for sales</t>
  </si>
  <si>
    <t>NO10</t>
  </si>
  <si>
    <t>NO_Customer Service</t>
  </si>
  <si>
    <t>1152 - Visma</t>
  </si>
  <si>
    <t>for updating of quarterly reports, only used by Michelle</t>
  </si>
  <si>
    <t>1332 - HyperSnap</t>
  </si>
  <si>
    <t>NO_Finance</t>
  </si>
  <si>
    <t>983 - E-Doc licens</t>
  </si>
  <si>
    <t>They will moved to this system</t>
  </si>
  <si>
    <t>NO_Sales &amp; Marketing</t>
  </si>
  <si>
    <t>only external training</t>
  </si>
  <si>
    <t>PL10</t>
  </si>
  <si>
    <t>P15-Accreditations &amp; Authorisation-SP15.7-Reverification (PL)</t>
  </si>
  <si>
    <t>MARR, Will be onboarded in the future, not a set date</t>
  </si>
  <si>
    <t>SE10</t>
  </si>
  <si>
    <t>SE_Electricity_Customer Services</t>
  </si>
  <si>
    <t>JIGR</t>
  </si>
  <si>
    <t>981 - Sysarb</t>
  </si>
  <si>
    <t>SE_Finance</t>
  </si>
  <si>
    <t>EDD tool for Sweden, ask finance</t>
  </si>
  <si>
    <t>1226 - Expense</t>
  </si>
  <si>
    <t>consolidation and dokumenting</t>
  </si>
  <si>
    <t>legl information</t>
  </si>
  <si>
    <t>1330 - Skatteverket</t>
  </si>
  <si>
    <t>SE_Heat/Cooling_Customer Services</t>
  </si>
  <si>
    <t>SE_People &amp; Culture</t>
  </si>
  <si>
    <t>1229 - lagbevakningen</t>
  </si>
  <si>
    <t>legislation, ESG info</t>
  </si>
  <si>
    <t>SE_Sales &amp; Marketing</t>
  </si>
  <si>
    <t>1078 - Pabliq</t>
  </si>
  <si>
    <t>Info from JAHO Sweden</t>
  </si>
  <si>
    <t>Vacation sick etc</t>
  </si>
  <si>
    <t>1155 - WorldTranslate</t>
  </si>
  <si>
    <t>SE_Water_Customer Services</t>
  </si>
  <si>
    <t>US10</t>
  </si>
  <si>
    <t>DAHN</t>
  </si>
  <si>
    <t>AMYN</t>
  </si>
  <si>
    <t>AMYN, Should be migrate to a professional phone handeling system</t>
  </si>
  <si>
    <t>AMYN, Invest in add on to be able to map infrastructure sites</t>
  </si>
  <si>
    <t>Product Management</t>
  </si>
  <si>
    <t>1022 - Accuris-Allium Engineering Workbench</t>
  </si>
  <si>
    <t>SOCO, JIOZ, Used for all standards in US like Dansk standard</t>
  </si>
  <si>
    <t>Bid Management</t>
  </si>
  <si>
    <t>1023 - Merx (Canada - bid publications)</t>
  </si>
  <si>
    <t>P09-Sales &amp; Business Development-SP09.21-Solution Sales Distributors - North America</t>
  </si>
  <si>
    <t>JST, TFT</t>
  </si>
  <si>
    <t>1025 - Autodesk DWG, STP Viewer</t>
  </si>
  <si>
    <t>Training</t>
  </si>
  <si>
    <t>ALMO</t>
  </si>
  <si>
    <t>SOCO</t>
  </si>
  <si>
    <t>1091-Governance, Risk and Compliance-Enterprise Risk Management-Manage Compliance</t>
  </si>
  <si>
    <t>JST, TFT, Used for process drawings.</t>
  </si>
  <si>
    <t>ALMO, Migrate to a Platform with stronger trainning capabilities to be used on all Kamstrup areas.</t>
  </si>
  <si>
    <t>ALMO, Invest in IMPARTNER or a tool support the US market needs</t>
  </si>
  <si>
    <t>ALMO, Invest in Suntheisia or a tool support the US market needs</t>
  </si>
  <si>
    <t>JST, TFT, it is the same as responsive</t>
  </si>
  <si>
    <t>469 - Citilytics</t>
  </si>
  <si>
    <t>470 - Bid prime</t>
  </si>
  <si>
    <t>471 - Gov win</t>
  </si>
  <si>
    <t>MARR, No licence cost on this Matlab</t>
  </si>
  <si>
    <t>MARR, used for making clibration certificates</t>
  </si>
  <si>
    <t>MARR, A lot of different Kames software are used for different things, this is considered as the end goal for Qality.</t>
  </si>
  <si>
    <t>CHLE, DAHN</t>
  </si>
  <si>
    <t>Sales Operation</t>
  </si>
  <si>
    <t>JABE, FRFS; same as everybody</t>
  </si>
  <si>
    <t xml:space="preserve">1026 - Riverside.fm </t>
  </si>
  <si>
    <t>JABE</t>
  </si>
  <si>
    <t>1113 - Speedship</t>
  </si>
  <si>
    <t>Info from ALK, investigate the correct capability in US</t>
  </si>
  <si>
    <t>info by DAHN, The structure of MyKamstrup could be improved. FRFS It is only used in US to turn on READY. FRFS need to find Capability and process</t>
  </si>
  <si>
    <t>CESO</t>
  </si>
  <si>
    <t>JABE, FRFS Budget tracking,</t>
  </si>
  <si>
    <t>Solution Management</t>
  </si>
  <si>
    <t>BLMI</t>
  </si>
  <si>
    <t>JABE, If we can have a corporate system that would be an advantage</t>
  </si>
  <si>
    <t>3201-Strategic Management-Business Process Management-Business Process Automation</t>
  </si>
  <si>
    <t>CESO, for delevoping the configurator</t>
  </si>
  <si>
    <t>JABE, We should invest in a enterprice account</t>
  </si>
  <si>
    <t>CHLE, DAHN, Migrate to a propper order management system. System needed, massive gab</t>
  </si>
  <si>
    <t>CESO, Used as order management system and historic data for order management, we need a system for this. Not IFS because it is before commitment</t>
  </si>
  <si>
    <t>CESO, Analytics should migratate to PowerBI</t>
  </si>
  <si>
    <t>JABE - FRFS: Sales and marketing materials. Pitch deck materials. Sales materials. FRFS map capa</t>
  </si>
  <si>
    <t>Info by DAHN - Bidmanagement, JPBA</t>
  </si>
  <si>
    <t>JABE, Used as digital management tool, can compine from a lot of sources. Should be migrated to at new tool as the business grow, either that or invest in an enterprise account.</t>
  </si>
  <si>
    <t>Celia, It is outdated information in D&amp;B and we need another. Only used to verify account and get ID#</t>
  </si>
  <si>
    <t>JABE, Should be migrated to an Enterprise solution used global</t>
  </si>
  <si>
    <t>465 - World Wide Express</t>
  </si>
  <si>
    <t>JABE, DAHN, Integration to this external system should be made. Talk to JFUR</t>
  </si>
  <si>
    <t>Info by DAHN - The travel suggestions are far to expensive.</t>
  </si>
  <si>
    <t>DAHN, JPBA, Migrate to a better Lead management system</t>
  </si>
  <si>
    <t>DAHN, JPBA</t>
  </si>
  <si>
    <t>501 - Adobe Indesign</t>
  </si>
  <si>
    <t>JABE, sales playboo and US website</t>
  </si>
  <si>
    <t>3203-Strategic Management-Business Process Management-Business Process Governance</t>
  </si>
  <si>
    <t>CESO, AMYN</t>
  </si>
  <si>
    <t>JSY</t>
  </si>
  <si>
    <t>JSY, Migrated from PM5</t>
  </si>
  <si>
    <t>1044 - Sysmac studio</t>
  </si>
  <si>
    <t>SCHA</t>
  </si>
  <si>
    <t>1045 - VNC</t>
  </si>
  <si>
    <t>SCHA, NNRO</t>
  </si>
  <si>
    <t>JSY, They have said it is not used, but keept for now, it will take over for Crystal reports if possible</t>
  </si>
  <si>
    <t>JSY, JLY, we could get more benefit of the licence</t>
  </si>
  <si>
    <t>JSY, Migrate to IFS</t>
  </si>
  <si>
    <t>1203-Procurement &amp; Logistics-Warehouse Management-Shipping</t>
  </si>
  <si>
    <t>JSY,Not suitable for US use, Migrate to Concur</t>
  </si>
  <si>
    <t>Would be an P&amp;C process</t>
  </si>
  <si>
    <t>JSY, JLY, UI librarys should be accesable on enterprice level</t>
  </si>
  <si>
    <t>JSY, JLY, Migrate to List and label</t>
  </si>
  <si>
    <t>US_Digitalization</t>
  </si>
  <si>
    <t>WAPT</t>
  </si>
  <si>
    <t>4019-Governance, Risk and Compliance-Facility Access and Security-</t>
  </si>
  <si>
    <t>1028 - Axis Camera Station</t>
  </si>
  <si>
    <t>1049 - ThousandEyes</t>
  </si>
  <si>
    <t>WAPT, I only use for troubleshooting</t>
  </si>
  <si>
    <t>1051 - DNA Center</t>
  </si>
  <si>
    <t>4013-Digital Management -Identity and Access Governance-Access Governance</t>
  </si>
  <si>
    <t>P31-Non-Conformance Management-SP31.12-IT/Security Incidents</t>
  </si>
  <si>
    <t>WAPT, Used to provide support for end users and Production</t>
  </si>
  <si>
    <t>WAPT, Teams ADM, Important to have someone on site to manage</t>
  </si>
  <si>
    <t>WAPT, used for screens in the innovation center</t>
  </si>
  <si>
    <t>WAPT, New system to take over for Capmon</t>
  </si>
  <si>
    <t>4522-Digital Management -Information Security-</t>
  </si>
  <si>
    <t>831 - Cisco Network Suite</t>
  </si>
  <si>
    <t>WAPT, Network Analytics</t>
  </si>
  <si>
    <t>US_Facility</t>
  </si>
  <si>
    <t>TOBN</t>
  </si>
  <si>
    <t>1050-Manufacturing-Materials Management-</t>
  </si>
  <si>
    <t>1047 - Smartlog Pro</t>
  </si>
  <si>
    <t>TOBN, This is the ESD measurement, if not working people are not allowed in production</t>
  </si>
  <si>
    <t>1048 - Singlewire InformaCast</t>
  </si>
  <si>
    <t>TOBN, Singlewire InformaCast This is a service that we use to let us know when there is a weather event coming toward the factory in the US. We use this information to gather people in safe spaces, or close the factory, etc.</t>
  </si>
  <si>
    <t>TOBN, Critiacal due to temprature and humidity measurement, need to run when manufacturing runs.</t>
  </si>
  <si>
    <t>1027-Finance-Tax Management-</t>
  </si>
  <si>
    <t>US_Finance</t>
  </si>
  <si>
    <t>JEBL</t>
  </si>
  <si>
    <t>JEBL, Set as DK</t>
  </si>
  <si>
    <t>JEBL, KRSM, LMPO, Migrate to a propper AR System.</t>
  </si>
  <si>
    <t>581 - Avalara AvaTax</t>
  </si>
  <si>
    <t>JEBL, Invest in getting setup for US setup</t>
  </si>
  <si>
    <t>US_People &amp; Culture</t>
  </si>
  <si>
    <t>MBST</t>
  </si>
  <si>
    <t>1029 - WEX</t>
  </si>
  <si>
    <t>1030 - Truist</t>
  </si>
  <si>
    <t>1031 - Flores</t>
  </si>
  <si>
    <t>1032 - Gorgia DOL Separation</t>
  </si>
  <si>
    <t>1033 - TransAmerica</t>
  </si>
  <si>
    <t>1034 - Nationwide</t>
  </si>
  <si>
    <t>1035 - E-Verify (DHS)</t>
  </si>
  <si>
    <t>1036 - PCORI</t>
  </si>
  <si>
    <t>1037 - EEOC</t>
  </si>
  <si>
    <t>1038 - OSHA</t>
  </si>
  <si>
    <t>1039 - Unum Portal</t>
  </si>
  <si>
    <t>1040 - Cigna Portal</t>
  </si>
  <si>
    <t>1041 - Salary.com</t>
  </si>
  <si>
    <t>MBST, Salary.com This is our total compensation benchmarking tool for the US only</t>
  </si>
  <si>
    <t>MBST, Payroll, Tax, Employee portal. FRFS? Trough work with anne we have not seen invoices since 2023</t>
  </si>
  <si>
    <t>Heat/Cooling, Water and Electricity</t>
  </si>
  <si>
    <t>25 - PJD 3P</t>
  </si>
  <si>
    <t>Info from JGN</t>
  </si>
  <si>
    <t>586 - RENE</t>
  </si>
  <si>
    <t>4217-Sustainability Management-Circular Economy-Take back of hardware</t>
  </si>
  <si>
    <t>P27-Environment-SP27.3-Energy mapping and monitoring</t>
  </si>
  <si>
    <t>588 - CRECEA</t>
  </si>
  <si>
    <t>P21-Compliance-SP21.2-Health &amp; Safety and Environment compliance obligations</t>
  </si>
  <si>
    <t>589 - Chemical Manager</t>
  </si>
  <si>
    <t>P28-Health &amp; Safety-SP28.7-Chemical Management</t>
  </si>
  <si>
    <t>590 - Science Based Targets initiative</t>
  </si>
  <si>
    <t>P31-Non-Conformance Management-SP31.2-Hardware Related Claims</t>
  </si>
  <si>
    <t>MARR, Oversigt på hvad den anvendes til så hør Tingleff</t>
  </si>
  <si>
    <t>P31-Non-Conformance Management-SP31.3-Software Related Claims/Incidents</t>
  </si>
  <si>
    <t>P31-Non-Conformance Management-SP31.7-Internal Non Conformance</t>
  </si>
  <si>
    <t>885 - Kamstrup.com</t>
  </si>
  <si>
    <t>JHD, Used for certificates</t>
  </si>
  <si>
    <t>Name of the application</t>
  </si>
  <si>
    <t>Application group</t>
  </si>
  <si>
    <t>Introduction date of application.
(Before 1/8-2025 all applications are set to 01-01-2025)</t>
  </si>
  <si>
    <t>Install Type
 - On Prem
 - Cloud
 - 3 party hosted
 - Edge Computing
 - Distributed Applications</t>
  </si>
  <si>
    <t>The Gartner TIME (Tolerate, Invest, Migrate, Eliminate) framework is the industry standard for planning and executing an application rationalization. It is a proven methodology for maximizing the business value of your application portfolio.</t>
  </si>
  <si>
    <t>Vendor Kamstrup purchace the application from</t>
  </si>
  <si>
    <t>Consultancy for the application</t>
  </si>
  <si>
    <t>The number of users for the application</t>
  </si>
  <si>
    <t>The current stage of the application</t>
  </si>
  <si>
    <t>End of life or Phase out date for the application
(Format 31-06-2026)</t>
  </si>
  <si>
    <t>The URL of the application</t>
  </si>
  <si>
    <t>Business Owner of the application.
Used for applications with no cost if handled in business</t>
  </si>
  <si>
    <t>Owner of the application.
From cost sheet or if empty from Business owner</t>
  </si>
  <si>
    <t>Delete,Superusers of the application</t>
  </si>
  <si>
    <t>Delete</t>
  </si>
  <si>
    <t>EA Information related to closure of the application</t>
  </si>
  <si>
    <t>Not relevant, SLA for the application</t>
  </si>
  <si>
    <t>Not relevant, License responsible of the application</t>
  </si>
  <si>
    <t>Sub component to applicatoin</t>
  </si>
  <si>
    <t>Which applications are supported by the application. Eg. READy, OMNIA, etc</t>
  </si>
  <si>
    <t xml:space="preserve">Primary in relation to cleanup track </t>
  </si>
  <si>
    <t>The application contain AI features.
If Yes the risk should be evaluated.</t>
  </si>
  <si>
    <t>Set to "No" if the application are not used in capability mapping. Used for server licenses and so.</t>
  </si>
  <si>
    <t>If the application are part of a Platform chose the platform.</t>
  </si>
  <si>
    <t>Note on the application</t>
  </si>
  <si>
    <t>The recomendation for clean up</t>
  </si>
  <si>
    <t>Reason for the recommendation</t>
  </si>
  <si>
    <t>Workpackage size of the clousure (S, M, Project)</t>
  </si>
  <si>
    <t>Security approved application</t>
  </si>
  <si>
    <t>Security approved date</t>
  </si>
  <si>
    <t>Security debt.
Low
Medium
High
(Inveigate are beeing security investigated)</t>
  </si>
  <si>
    <t>Is this application seen as a crown jewel</t>
  </si>
  <si>
    <t>https://www.leanix.net/en/download/applying-the-gartner-time-framework-for-application-rationalization?utm_term=gartner%20time%20model&amp;utm_source=bing&amp;utm_medium=ppc&amp;utm_campaign=EMEA-NORDIC_Application-Rationalization_AR_Search_ENG_B&amp;hsa_acc=9751618594&amp;hsa_cam=590193139&amp;hsa_grp=1136896741662464&amp;hsa_kw=gartner%20time%20model&amp;hsa_mt=e&amp;hsa_net=bing&amp;hsa_src=o&amp;hsa_tgt=kwd-71056741979861:loc-53&amp;hsa_ad=&amp;hsa_ver=3&amp;msclkid=a7b7b4e697911d431c1dd255b34cacf3&amp;utm_content=NORDIC_gartner-time-framework</t>
  </si>
  <si>
    <t>No</t>
  </si>
  <si>
    <t>Application Group</t>
  </si>
  <si>
    <t>Introduction date</t>
  </si>
  <si>
    <t>Install type</t>
  </si>
  <si>
    <t>Application Type</t>
  </si>
  <si>
    <t>Software Vendor</t>
  </si>
  <si>
    <t>ItemNumber</t>
  </si>
  <si>
    <t>Consultancy</t>
  </si>
  <si>
    <t>User base</t>
  </si>
  <si>
    <t>Lifecycle stage status</t>
  </si>
  <si>
    <t>Expected End-of-Life Year</t>
  </si>
  <si>
    <t>Replaced by</t>
  </si>
  <si>
    <t>Details</t>
  </si>
  <si>
    <t>URL</t>
  </si>
  <si>
    <t>Business Owner</t>
  </si>
  <si>
    <t>Tier</t>
  </si>
  <si>
    <t>Details2</t>
  </si>
  <si>
    <t>Owner</t>
  </si>
  <si>
    <t>Super User</t>
  </si>
  <si>
    <t>Named users</t>
  </si>
  <si>
    <t>OLD-Data integration</t>
  </si>
  <si>
    <t>Temp</t>
  </si>
  <si>
    <t>SLA</t>
  </si>
  <si>
    <t>Licens responsible</t>
  </si>
  <si>
    <t>Sub component to</t>
  </si>
  <si>
    <t>Supporting applications</t>
  </si>
  <si>
    <t>Org</t>
  </si>
  <si>
    <t>AI</t>
  </si>
  <si>
    <t>Used in capabilitiy mapping</t>
  </si>
  <si>
    <t>Platform</t>
  </si>
  <si>
    <t>Clean up: Note</t>
  </si>
  <si>
    <t>Clean up: Recomendation</t>
  </si>
  <si>
    <t>Clean up: Reason</t>
  </si>
  <si>
    <t>Clean up: WP Size</t>
  </si>
  <si>
    <t>Security approved</t>
  </si>
  <si>
    <t>Security Approved date</t>
  </si>
  <si>
    <t>Security debt</t>
  </si>
  <si>
    <t>Crown Jewels</t>
  </si>
  <si>
    <t>Enterprise Platforms</t>
  </si>
  <si>
    <t>On Premise</t>
  </si>
  <si>
    <t>Standard solutions</t>
  </si>
  <si>
    <t>IFS AB</t>
  </si>
  <si>
    <t>IFS</t>
  </si>
  <si>
    <t xml:space="preserve"> 1000-&gt;</t>
  </si>
  <si>
    <t>1-Strategic</t>
  </si>
  <si>
    <t>IFS Apps 10 has End of life 1-3-2028. Transsition for new version are projected.</t>
  </si>
  <si>
    <t>T0</t>
  </si>
  <si>
    <t>Ny licensaftale, generel prisstigning</t>
  </si>
  <si>
    <t>Finans</t>
  </si>
  <si>
    <t>Note for cleanup</t>
  </si>
  <si>
    <t>Keep as strategic</t>
  </si>
  <si>
    <t>It is our ERP system</t>
  </si>
  <si>
    <t>Yes</t>
  </si>
  <si>
    <t>Low</t>
  </si>
  <si>
    <t>Crown Jewel_1</t>
  </si>
  <si>
    <t>QAD ERP</t>
  </si>
  <si>
    <t>Business</t>
  </si>
  <si>
    <t>QAD Inc.</t>
  </si>
  <si>
    <t>Kamstrup</t>
  </si>
  <si>
    <t xml:space="preserve"> 50-99</t>
  </si>
  <si>
    <t>8-Phase out</t>
  </si>
  <si>
    <r>
      <t>QAD ERP</t>
    </r>
    <r>
      <rPr>
        <sz val="11"/>
        <color rgb="FF111111"/>
        <rFont val="Segoe UI"/>
        <family val="2"/>
      </rPr>
      <t>: QAD ERP is a cloud-based enterprise resource planning solution designed specifically for manufacturers. It offers comprehensive solutions for supply chain management, production planning, inventory control, quality management, and regulatory compliance</t>
    </r>
  </si>
  <si>
    <t>T1-D</t>
  </si>
  <si>
    <t>Old ERP system, are only used for viewing of old data. Serial no., Sales invoice, Purchase invoice.
Comment 20/11-2024
Ole F har talt lidt med div. I Service vedr. deres aktuelle brug af systemet.
Det lyder til (og der kommer en opfølgning på det) at der er brug for meget lidt data.
Så jeg vil foreslå at vi laver en analyse / export af disse data til et Excel ark, og derefter officielt lukker systemet 😊
/Ole</t>
  </si>
  <si>
    <t>QAD</t>
  </si>
  <si>
    <t>Jf. bogføringsloven skal noget data gemmes i 5 år (sidste fakturering i 2021). Fra Ole: Jeg tænker det betyder at MFG (som er endnu ældre  - data fra 1997 .. 2011) også skal med.
Blot til info:
-	Tænker det er et projekt
o	Vi skal have information om vores serienumre i mindst 20 år så vidt jeg ved.
o	Og mere detaljeret i ca 10 år
o	Begge dele må kunne gemmes i BI på en eller anden måde
o	Det vil også kræve ændringer i Integration – da de så vil skulle lave serial lookup i BI istedet for i QAD/MFG
-	En anden udfordring er nok at jeg er den eneste med QAD/MFG viden i Kamstrup.
Ole</t>
  </si>
  <si>
    <t>M</t>
  </si>
  <si>
    <t>Aras Innovator PLM</t>
  </si>
  <si>
    <t>Aras Corporation</t>
  </si>
  <si>
    <t>Aras</t>
  </si>
  <si>
    <t xml:space="preserve"> 100-499</t>
  </si>
  <si>
    <r>
      <t>Aras Innovator PLM</t>
    </r>
    <r>
      <rPr>
        <sz val="11"/>
        <color rgb="FF111111"/>
        <rFont val="Segoe UI"/>
        <family val="2"/>
      </rPr>
      <t>: Aras Innovator PLM is a flexible, scalable, and upgradeable product lifecycle management software. It supports manufacturers of complex, connected products in digitally transforming their engineering business. It includes features like parts management, change management, document management, and quality management</t>
    </r>
  </si>
  <si>
    <t>non-standard / potentiale for forbedring</t>
  </si>
  <si>
    <t>JES, AOE, FHB</t>
  </si>
  <si>
    <t>Aras Innovator</t>
  </si>
  <si>
    <t>Microsoft Dynamics 365 CE (Sales)</t>
  </si>
  <si>
    <t>Cloud</t>
  </si>
  <si>
    <t>Microsoft</t>
  </si>
  <si>
    <t>DGP-00003</t>
  </si>
  <si>
    <t>Netcompany</t>
  </si>
  <si>
    <r>
      <t>Microsoft Dynamics 365 CE (Sales)</t>
    </r>
    <r>
      <rPr>
        <sz val="11"/>
        <color rgb="FF111111"/>
        <rFont val="Segoe UI"/>
        <family val="2"/>
      </rPr>
      <t>: Microsoft Dynamics 365 Customer Engagement (CE) Sales is a customer relationship management (CRM) solution that helps sales teams build strong relationships with customers, take actions based on insights, and close deals faster. It includes features like account and contact management, lead and opportunity management, and sales forecasting</t>
    </r>
  </si>
  <si>
    <t>https://kamstrup.crm4.dynamics.com/</t>
  </si>
  <si>
    <t>MIBN</t>
  </si>
  <si>
    <t>Susanne, JTBN</t>
  </si>
  <si>
    <t>Dynamics 365</t>
  </si>
  <si>
    <t>Oracle CPQ</t>
  </si>
  <si>
    <t>Oracle Corporation</t>
  </si>
  <si>
    <t>Solutionspace</t>
  </si>
  <si>
    <r>
      <t>Oracle CPQ</t>
    </r>
    <r>
      <rPr>
        <sz val="11"/>
        <color rgb="FF111111"/>
        <rFont val="Segoe UI"/>
        <family val="2"/>
      </rPr>
      <t>: Oracle Configure, Price, Quote (CPQ) is a cloud-based application that helps sellers configure the right mix of products or services and create accurate, professional quotes to quickly meet their customers’ pricing needs. It streamlines the entire opportunity-to-quote-to-order process</t>
    </r>
  </si>
  <si>
    <t>General stigning</t>
  </si>
  <si>
    <t>JTBN</t>
  </si>
  <si>
    <t>Oracle</t>
  </si>
  <si>
    <t>ServiceNow</t>
  </si>
  <si>
    <t>ServiceNow Inc.</t>
  </si>
  <si>
    <t>Devoteam</t>
  </si>
  <si>
    <r>
      <t>ServiceNow</t>
    </r>
    <r>
      <rPr>
        <sz val="11"/>
        <color rgb="FF111111"/>
        <rFont val="Segoe UI"/>
        <family val="2"/>
      </rPr>
      <t>: ServiceNow is a cloud-based enterprise workflow automation platform delivered as Software-as-a-Service (SaaS). It automates various business processes, including IT service management, customer service management, and project approvals, on a single, centralized platform</t>
    </r>
  </si>
  <si>
    <t>ITSM, Web portal</t>
  </si>
  <si>
    <t>JEHT</t>
  </si>
  <si>
    <t>Yes - Minimal Risk</t>
  </si>
  <si>
    <t>Reliance</t>
  </si>
  <si>
    <t>Quality Management System</t>
  </si>
  <si>
    <t>Reliance Industries Limited</t>
  </si>
  <si>
    <t>ETQ</t>
  </si>
  <si>
    <r>
      <t>Reliance</t>
    </r>
    <r>
      <rPr>
        <sz val="11"/>
        <color rgb="FF111111"/>
        <rFont val="Segoe UI"/>
        <family val="2"/>
      </rPr>
      <t>: Reliance is a governance, risk, and compliance (GRC) software solution that helps organizations streamline their risk management processes, ensure regulatory compliance, and enhance overall operational efficiency</t>
    </r>
  </si>
  <si>
    <t>QMS - Quality Management System</t>
  </si>
  <si>
    <t>Phase out and move to IFS, ServiceNow and IPW.
Info on phase out from KRNO.</t>
  </si>
  <si>
    <t>Project-paused</t>
  </si>
  <si>
    <t>Neuron</t>
  </si>
  <si>
    <t>Integration Platforms</t>
  </si>
  <si>
    <t>Neuron ESB</t>
  </si>
  <si>
    <t>Integrator</t>
  </si>
  <si>
    <t>Azure</t>
  </si>
  <si>
    <r>
      <t>Neuron</t>
    </r>
    <r>
      <rPr>
        <sz val="11"/>
        <color rgb="FF111111"/>
        <rFont val="Segoe UI"/>
        <family val="2"/>
      </rPr>
      <t>: Neuron is a simulation environment for modeling individual neurons and networks of neurons. It provides tools for building, managing, and using models in a way that is numerically sound and computationally efficient</t>
    </r>
  </si>
  <si>
    <t>Integration</t>
  </si>
  <si>
    <t>Digitalization</t>
  </si>
  <si>
    <t>Project of phase out are started with Jeyant in integration team</t>
  </si>
  <si>
    <t>Project-initiated</t>
  </si>
  <si>
    <t>Communication</t>
  </si>
  <si>
    <t>Secoya A/S, Orbit Online A/S</t>
  </si>
  <si>
    <t>Secoya A/S</t>
  </si>
  <si>
    <t>7-Potential for phase out</t>
  </si>
  <si>
    <r>
      <t>Orbit</t>
    </r>
    <r>
      <rPr>
        <sz val="11"/>
        <color rgb="FF111111"/>
        <rFont val="Segoe UI"/>
        <family val="2"/>
      </rPr>
      <t>: Orbit is a reporting and analytics solution suitable for businesses of any size. It includes features like automated reporting, report exporting, and interactive dashboards to monitor business metrics and KPIs in real-time</t>
    </r>
  </si>
  <si>
    <t>Project Sales, replaces Sharepoint 2003 site</t>
  </si>
  <si>
    <t>Close</t>
  </si>
  <si>
    <t>Encryption Key Service (EKS)</t>
  </si>
  <si>
    <t>Kamstrup - Customer Software</t>
  </si>
  <si>
    <t>Customer Experience</t>
  </si>
  <si>
    <t>3-Kamstrup application</t>
  </si>
  <si>
    <t>Encryption Key Service (EKS): EKS is a service that provides encryption key management for securing sensitive data. It integrates with various applications to ensure data is encrypted and protected throughout its lifecycle.
Consist of many services</t>
  </si>
  <si>
    <t>T2</t>
  </si>
  <si>
    <t>My Kamstrup</t>
  </si>
  <si>
    <t>2-Important application</t>
  </si>
  <si>
    <r>
      <t>My Kamstrup</t>
    </r>
    <r>
      <rPr>
        <sz val="11"/>
        <color rgb="FF111111"/>
        <rFont val="Segoe UI"/>
        <family val="2"/>
      </rPr>
      <t>: My Kamstrup is a customer portal platform that provides access to various Kamstrup applications and services. It includes features like user administration, encryption key management, subscription management, and case creation</t>
    </r>
  </si>
  <si>
    <t>FRFS info from US: MyKamstrup virker ikke ordentligt, aktiveringsmail ryger i spam ofte. Her burde man virkelig ændre på customer experience.</t>
  </si>
  <si>
    <t>JIRA</t>
  </si>
  <si>
    <t>Development Tools</t>
  </si>
  <si>
    <t>Atlassian</t>
  </si>
  <si>
    <t>Atlassian, Eficode A/S</t>
  </si>
  <si>
    <t xml:space="preserve"> 500-999</t>
  </si>
  <si>
    <r>
      <t>JIRA</t>
    </r>
    <r>
      <rPr>
        <sz val="11"/>
        <color rgb="FF111111"/>
        <rFont val="Segoe UI"/>
        <family val="2"/>
      </rPr>
      <t>: JIRA is a project management and issue-tracking software developed by Atlassian. It is used for bug tracking, issue tracking, and project management, and is widely used by software development teams.</t>
    </r>
  </si>
  <si>
    <t>Bitbucket is mostly used for code and code review</t>
  </si>
  <si>
    <t>Software, Hardware Departments</t>
  </si>
  <si>
    <t>Strategic decision to use it</t>
  </si>
  <si>
    <t>BitBucket</t>
  </si>
  <si>
    <t>Development and Programming</t>
  </si>
  <si>
    <t>5-Investigate</t>
  </si>
  <si>
    <r>
      <t>BitBucket</t>
    </r>
    <r>
      <rPr>
        <sz val="11"/>
        <color rgb="FF111111"/>
        <rFont val="Segoe UI"/>
        <family val="2"/>
      </rPr>
      <t>: BitBucket is a web-based version control repository hosting service owned by Atlassian. It supports Git and Mercurial version control systems and is used for source code management and collaboration.</t>
    </r>
  </si>
  <si>
    <t>LAAG</t>
  </si>
  <si>
    <t>Jira is used for issue tracking and project management </t>
  </si>
  <si>
    <t>TFS</t>
  </si>
  <si>
    <r>
      <t>TFS</t>
    </r>
    <r>
      <rPr>
        <sz val="11"/>
        <color rgb="FF111111"/>
        <rFont val="Segoe UI"/>
        <family val="2"/>
      </rPr>
      <t>: Team Foundation Server (TFS) is a Microsoft product that provides source code management, project management, and build automation for software development projects. It supports version control, work item tracking, and continuous integration.</t>
    </r>
  </si>
  <si>
    <t>Microsoft Visual Studio Pro MSDN</t>
  </si>
  <si>
    <t>Distributed Applications</t>
  </si>
  <si>
    <t>77D-00111</t>
  </si>
  <si>
    <r>
      <t>Microsoft Visual Studio</t>
    </r>
    <r>
      <rPr>
        <sz val="11"/>
        <color rgb="FF111111"/>
        <rFont val="Segoe UI"/>
        <family val="2"/>
      </rPr>
      <t>: Microsoft Visual Studio is an integrated development environment (IDE) used for developing applications, websites, and services. It supports various programming languages and includes features like code editing, debugging, and testing.</t>
    </r>
  </si>
  <si>
    <t>Susanne</t>
  </si>
  <si>
    <t>IDE</t>
  </si>
  <si>
    <t>Microsoft Developper</t>
  </si>
  <si>
    <t>Tolerate/Invest</t>
  </si>
  <si>
    <t>Widely used for .NET development</t>
  </si>
  <si>
    <t>TMS</t>
  </si>
  <si>
    <t>Utilities and Miscellaneous</t>
  </si>
  <si>
    <t>ERP Integrated Solutions</t>
  </si>
  <si>
    <t>Transporeon</t>
  </si>
  <si>
    <t>4-Saved for now</t>
  </si>
  <si>
    <r>
      <t>TMS</t>
    </r>
    <r>
      <rPr>
        <sz val="11"/>
        <color rgb="FF111111"/>
        <rFont val="Segoe UI"/>
        <family val="2"/>
      </rPr>
      <t>: Transportation Management System (TMS) is a software solution that helps organizations manage and optimize their transportation operations. It includes features like route planning, carrier selection, shipment tracking, and freight payment.</t>
    </r>
  </si>
  <si>
    <t>KRNO</t>
  </si>
  <si>
    <t>T3</t>
  </si>
  <si>
    <t>Subscription Manager</t>
  </si>
  <si>
    <t>Flexera Software</t>
  </si>
  <si>
    <r>
      <t>Subscription Manager</t>
    </r>
    <r>
      <rPr>
        <sz val="11"/>
        <color rgb="FF111111"/>
        <rFont val="Segoe UI"/>
        <family val="2"/>
      </rPr>
      <t>: Subscription Manager is a software solution that helps organizations manage their subscription-based services. It includes features like subscription billing, customer management, and analytics.</t>
    </r>
  </si>
  <si>
    <t>Readsoft</t>
  </si>
  <si>
    <t>Kofax</t>
  </si>
  <si>
    <t xml:space="preserve"> 10-49</t>
  </si>
  <si>
    <r>
      <t>Readsoft</t>
    </r>
    <r>
      <rPr>
        <sz val="11"/>
        <color rgb="FF111111"/>
        <rFont val="Segoe UI"/>
        <family val="2"/>
      </rPr>
      <t>: Readsoft is a software solution for automating document processing. It includes features like optical character recognition (OCR), data extraction, and workflow automation to streamline document management processes.</t>
    </r>
  </si>
  <si>
    <t>Set to Save for now with KRTI</t>
  </si>
  <si>
    <t>Pipechain</t>
  </si>
  <si>
    <t>Pipechain, Inc.</t>
  </si>
  <si>
    <t>PJD 3P</t>
  </si>
  <si>
    <t>Production IT</t>
  </si>
  <si>
    <t>PJD Group</t>
  </si>
  <si>
    <t>Billing Com</t>
  </si>
  <si>
    <t>Service Tools</t>
  </si>
  <si>
    <t>Amdocs</t>
  </si>
  <si>
    <t>SIM Service</t>
  </si>
  <si>
    <t>SIM Service.</t>
  </si>
  <si>
    <t>TLF Service</t>
  </si>
  <si>
    <t>The Software Vendor for the application TLF Service is TLF Technology.</t>
  </si>
  <si>
    <t>Custom SIM</t>
  </si>
  <si>
    <t>Custom SIM Technologies</t>
  </si>
  <si>
    <t>Lessor PM</t>
  </si>
  <si>
    <t>Other Tools</t>
  </si>
  <si>
    <t>Lessor PM is developed by Lessor.</t>
  </si>
  <si>
    <t>LessorLøn Cloud</t>
  </si>
  <si>
    <t>OBS - High spend - could be renigosiated</t>
  </si>
  <si>
    <t>HAA</t>
  </si>
  <si>
    <t>People</t>
  </si>
  <si>
    <t>Business case for upgrading to LessorLøn (cloud) is in the making</t>
  </si>
  <si>
    <t>Convert from LessorPM to LessorLøn Cloud. Exp. June 2027</t>
  </si>
  <si>
    <t>Project</t>
  </si>
  <si>
    <t>Concur</t>
  </si>
  <si>
    <t>SAP Concur</t>
  </si>
  <si>
    <t>FIN</t>
  </si>
  <si>
    <t>SAP</t>
  </si>
  <si>
    <t>OpenLM</t>
  </si>
  <si>
    <t>OpenLM.</t>
  </si>
  <si>
    <t xml:space="preserve"> 0-9</t>
  </si>
  <si>
    <t>FRFS: Look on if this can be used in general license use in Kamstrup</t>
  </si>
  <si>
    <t>License Management Services | OpenLM</t>
  </si>
  <si>
    <t xml:space="preserve">Åben licens manager - akal underøges nærmere hvis der skal gøres noget. </t>
  </si>
  <si>
    <t>SP TID</t>
  </si>
  <si>
    <t>EPOS</t>
  </si>
  <si>
    <t>NCR Corporation</t>
  </si>
  <si>
    <t>Omnia</t>
  </si>
  <si>
    <t>Kamstrup Software</t>
  </si>
  <si>
    <t>Custom software and hardware solutions</t>
  </si>
  <si>
    <t>READy</t>
  </si>
  <si>
    <t>Visualisation of meters and reading data, heat reports, alarm notification, meter exchange, data export mm.
FRFS Rename to READY Manager</t>
  </si>
  <si>
    <t>JEMR</t>
  </si>
  <si>
    <t>Remote reading tool for water and heat meters</t>
  </si>
  <si>
    <t>Ceedling</t>
  </si>
  <si>
    <t>ThrowTheSwitch, LLC</t>
  </si>
  <si>
    <t>Test tool for 'c language' programming. Ceedling is primarily targeted at Test-Driven Development</t>
  </si>
  <si>
    <t>Test tool (unit test)</t>
  </si>
  <si>
    <t>RUP</t>
  </si>
  <si>
    <t>Fra egen afd:
JDP,AGR,SAS,TPT,JKI,JML,MTR,RUP,DGG,CKS,KSC,TRL,ACP</t>
  </si>
  <si>
    <t>GCC, IAR, (Ruby)</t>
  </si>
  <si>
    <t>Opensource</t>
  </si>
  <si>
    <t>Test framework for C based tools.</t>
  </si>
  <si>
    <t>Subcomponent for C</t>
  </si>
  <si>
    <t>CLI tool used to test C code.</t>
  </si>
  <si>
    <t>Investigate</t>
  </si>
  <si>
    <t>C-Spy</t>
  </si>
  <si>
    <t>ELM Technology.</t>
  </si>
  <si>
    <t>Debugger</t>
  </si>
  <si>
    <t>KER</t>
  </si>
  <si>
    <t>Fra egen afd:
LTS,JDP,AGR,SAS,TPT,JKI,JML,MTR,RUP,DGG,CKS,KSC,TRL,ACP</t>
  </si>
  <si>
    <t>IAR</t>
  </si>
  <si>
    <t>DockLight</t>
  </si>
  <si>
    <t>DockLight Software</t>
  </si>
  <si>
    <t>Docklight is a testing, analysis and simulation tool for serial communication protocols.</t>
  </si>
  <si>
    <t>Serial script/trace</t>
  </si>
  <si>
    <t>Ved ikke</t>
  </si>
  <si>
    <t>Købt licens + x antal gratis</t>
  </si>
  <si>
    <t>Investigate this and terraterm, Evaluate for security, FRFS</t>
  </si>
  <si>
    <t>Investigate usage</t>
  </si>
  <si>
    <t>Doxygen</t>
  </si>
  <si>
    <t>Affero, Inc.</t>
  </si>
  <si>
    <t>dokumentere software ud fra kildekoden</t>
  </si>
  <si>
    <t>Kodedokumentationsprogram til dokumentation</t>
  </si>
  <si>
    <t>Fra egen afd:
LTS,JDP,AGR,SAS,TPT,JKI,KKA,BTH,JML,STK,MTR,LAA,ARO,RUP,DGG,CKS,KSC,TRL,ACP; PMB</t>
  </si>
  <si>
    <t>Free and automated documentation software.</t>
  </si>
  <si>
    <t>Tolerate/migrate</t>
  </si>
  <si>
    <t>Free and open source client system</t>
  </si>
  <si>
    <t>FABric</t>
  </si>
  <si>
    <t>FABric is developed by the company Fabric Software.</t>
  </si>
  <si>
    <t>Fabric is a platform that helps your mobile team build better apps, understand your users, and grow your business.</t>
  </si>
  <si>
    <t>Python framework - Vedligeholdes internt i R&amp;D</t>
  </si>
  <si>
    <t>Individuelt pr. bruger</t>
  </si>
  <si>
    <t>Fra egen afd:
LTS,KKA,BTH,STK,MTR,LAA,</t>
  </si>
  <si>
    <t>FreeRTOS</t>
  </si>
  <si>
    <t>Amazon Web Services, Inc.</t>
  </si>
  <si>
    <t>MIT Licens, FreeRTOS er blevet porteret til 31 forskellige microcontrollerfamilier, kodning</t>
  </si>
  <si>
    <t>Development/support to development</t>
  </si>
  <si>
    <t>Fra egen afd:
JDP,JKI,RUP,DGG,TRL</t>
  </si>
  <si>
    <t>IAR, GCC</t>
  </si>
  <si>
    <t xml:space="preserve">GCC </t>
  </si>
  <si>
    <t>Compiler - Vedligeholdes internt i R&amp;D</t>
  </si>
  <si>
    <t>Fra egen afd:
LTS,JDP,AGR,SAS,TPT,JKI,KKA,BTH,JML,STK,MTR,LAA,ARO,RUP,DGG,CKS,KSC,TRL,ACP</t>
  </si>
  <si>
    <t>GDB</t>
  </si>
  <si>
    <t>GNU</t>
  </si>
  <si>
    <t>Debugger
Linux</t>
  </si>
  <si>
    <t>Individuelt</t>
  </si>
  <si>
    <t>NEC Compiler</t>
  </si>
  <si>
    <t>NEC Corporation</t>
  </si>
  <si>
    <t>Not used anymore, but need to be availabel for HC Technologi Hardware
Ref. JESP</t>
  </si>
  <si>
    <t>Compiler
(MSP, EFM, NEC) - No support but continued access to compiler</t>
  </si>
  <si>
    <t>Teamcity, Jenkins</t>
  </si>
  <si>
    <t>Orcad</t>
  </si>
  <si>
    <t>Simulations and Engineering</t>
  </si>
  <si>
    <t>Cadence Design Systems</t>
  </si>
  <si>
    <t>The OrCAD suite is the central part of en electronics engineers daily life.  OrCAD suite is integrated to the PLM system from which information about partnumbers, descriptions, partstatuses and more is grapped.</t>
  </si>
  <si>
    <t>PCB Layout  - Har du inputs via afd. 0144 (JLU)?</t>
  </si>
  <si>
    <t>JLU</t>
  </si>
  <si>
    <t>Fra egen afd:
PPH;JLU;BHR;CLR</t>
  </si>
  <si>
    <t>Nordcad</t>
  </si>
  <si>
    <t>Cadance</t>
  </si>
  <si>
    <t>OSELAS</t>
  </si>
  <si>
    <t>OSELAS Technologies GmbH</t>
  </si>
  <si>
    <t>The OSELAS.Toolchain() project provides cross development tools for embedded Linux projects: GCC, GNU binutils, GDB and glibc.</t>
  </si>
  <si>
    <t>Compiler
C++, Linux
Toolchain - Vedligeholdes internt i R&amp;D</t>
  </si>
  <si>
    <t>BTH</t>
  </si>
  <si>
    <t>QT Creator</t>
  </si>
  <si>
    <t>The Qt Company</t>
  </si>
  <si>
    <t>Qt Creator er et platforms C ++, JavaScript og QML integreret udviklingsmiljø, som er en del af SDK for Qt GUI applikationsudviklingsrammen. Den indeholder en visuel debugger og et integreret GUI layout og form designer</t>
  </si>
  <si>
    <t>IDE - Vedligeholdes internt i R&amp;D</t>
  </si>
  <si>
    <t>QT Unit</t>
  </si>
  <si>
    <t>Test tool (unit test)
Linux - Vedligeholdes internt i R&amp;D</t>
  </si>
  <si>
    <t>SMX</t>
  </si>
  <si>
    <t>SMX Corporation</t>
  </si>
  <si>
    <t>Realtids operativ system</t>
  </si>
  <si>
    <t>Ved ikke
En eller anden fra HFR's afd…</t>
  </si>
  <si>
    <t>AGR,SAS,TPT,JML,CKS,KSC,ACP</t>
  </si>
  <si>
    <t>GitKraken</t>
  </si>
  <si>
    <t>Axosoft</t>
  </si>
  <si>
    <t>ERC: Bruges på tværs. Alle licenser er i brug (must have)
Det bør undersøges om netværkslicens er en mulighed</t>
  </si>
  <si>
    <t>Git GUI klient. Tool til visualisering og håndtering af source control via Git.</t>
  </si>
  <si>
    <t>CKS, DGG</t>
  </si>
  <si>
    <t>DGG, CKS, RUP, TPT, KSC, ACP, AGR, MBD, JML, TRL, JKI</t>
  </si>
  <si>
    <t>Licens købes til 25 brugere, et år af gangen. (ikke flydende).</t>
  </si>
  <si>
    <t>Better altarnatives is appreciated</t>
  </si>
  <si>
    <t>Advanced Serial Port Monitor</t>
  </si>
  <si>
    <t>Fabula Tech</t>
  </si>
  <si>
    <t>Analyserer data på computerens comport - Vi har 10 Licenser</t>
  </si>
  <si>
    <t>CSS, MVN, KRF, IBV, NCJ, GEK, RNY, RMK, MAT</t>
  </si>
  <si>
    <t>Licensen købes pr. versionpr. Bruger. Ved ny version eller ny bruger, skal der købes ny licnes.</t>
  </si>
  <si>
    <t>Astah professional</t>
  </si>
  <si>
    <t>Change Vision Inc.</t>
  </si>
  <si>
    <t>Tegneprogram til kode design (Vi bruger det kun til C kode).</t>
  </si>
  <si>
    <t>MLW; MVN; CSS; GEK</t>
  </si>
  <si>
    <t>CSS;MLW;HSS;ANG;MVN;KRF;IBV;JAJ;NCJ;MAT;RMK;GEK;RNY</t>
  </si>
  <si>
    <t>Licensen købes en gang om året.
Snak med KER omkring antal.</t>
  </si>
  <si>
    <t>Conformance Test Tool 3.0</t>
  </si>
  <si>
    <t>Siemens</t>
  </si>
  <si>
    <t>Officielt tool til conformance test og godkendelse af DLMS protokol implementeringen - 3 licenser</t>
  </si>
  <si>
    <t>MLW, MVN, CSS</t>
  </si>
  <si>
    <t>ANG, MLW, CSS, MVN, KRF, JAJ, IBV, NCJ, GEK, RNY, RMK, MAT</t>
  </si>
  <si>
    <t>Licensen købes pr. major version. Ved ny major version, skal der normalt købes ny licnes.Der medfølger 3 licenser</t>
  </si>
  <si>
    <t>Licens installeret hos IT på License1</t>
  </si>
  <si>
    <t>Eclipse</t>
  </si>
  <si>
    <t>Eclipse Foundation</t>
  </si>
  <si>
    <t>Et IDE (Integrated Development Environment). Bliver benyttet af ca. 60% af alle el-meter firmware udviklere - Bliver primært brugt for at kunne benytte parasoft</t>
  </si>
  <si>
    <t>MLW, CSS, MVN, ANG, HSS (konsulet), RNY, MAT, GEK, RMK, TPT, AGR, RUP, DAG; MAJ,TLC,KHB,HRJ;PMB;AHG;DGG;AHG;LTS,JDP,AGR,SAS,TPT,JKI,JML,MTR,RUP,DGG,CKS,KSC,TRL,ACP;JLY</t>
  </si>
  <si>
    <t>DATA FROM: Ja, IAR's compiler/linker iccarm, icclink;Parasoft; Java JDK, DATA TO:Ja, FW releases produceres med dette system. IAR, Parasoft</t>
  </si>
  <si>
    <t>Ingen, freeware. Der kommer dog nyt release hver 6. måned</t>
  </si>
  <si>
    <t>Freeware</t>
  </si>
  <si>
    <t>Is it used and how much?</t>
  </si>
  <si>
    <t>ElDevScripts</t>
  </si>
  <si>
    <t>En samling scripts der automatiserer at lave releases, og som letter byrden med at lave logiske branches betydeligt. - Grupper der har svn:externals i deres SW-udtræk vil kunne have glæde af ElDevScripts</t>
  </si>
  <si>
    <t>Alle der kan checke ElDevScripts ud fra VisualSVN på el-svn</t>
  </si>
  <si>
    <t>MLW, CSS, MVN, ANG, IBV, KRF, JAJ, NCJ, HSS (konsulet), RNY, MAT, GEK, RMK, TPT, AGR, RUP (måske)</t>
  </si>
  <si>
    <t>SVN på "standard" Kamstrup SVN leverer sådan set de "rå-data" som ElDevScripts opererer på</t>
  </si>
  <si>
    <t>Ingen, det er en flok internt udviklede scripts</t>
  </si>
  <si>
    <t>Internt udviklet freeware</t>
  </si>
  <si>
    <t xml:space="preserve">KEMA Test Facility Generic </t>
  </si>
  <si>
    <t>Test program til at teste DLMS protokollen i målere - License WebAdmin. http://license1:22350/</t>
  </si>
  <si>
    <t>NCJ, CSS</t>
  </si>
  <si>
    <t>Licens købt pr bruger. Support &amp; Upgrade aftale forlænges med et år ad gangen</t>
  </si>
  <si>
    <t xml:space="preserve">Flydende licens på License1. Hardware Dongle hos IT. </t>
  </si>
  <si>
    <t>Mathcad</t>
  </si>
  <si>
    <t>PTC Inc.</t>
  </si>
  <si>
    <t>Regneprogram som kan sidestilles med en avanceret lommeregner</t>
  </si>
  <si>
    <t>JPN, BRI</t>
  </si>
  <si>
    <t>BRI, UCH, GBH, DKI, SLH;JPN, MTM, JJS</t>
  </si>
  <si>
    <t>Vi har en flydende licens. BRI og JPN individuelle licenser. Desuden har afdelingen en meget gammel udgave af Mathcad (2001) hvor licensforholdet ikke kendes./
 1 flydende licens (en gangs) + to faste licenser
Alfasoft</t>
  </si>
  <si>
    <t>JPN eller IT?</t>
  </si>
  <si>
    <t>ModelSim</t>
  </si>
  <si>
    <t>Innofour.</t>
  </si>
  <si>
    <t>JESP: Nødvendig for vores FPGA kerne på SDR produkter (MIDI/READy Concentrator MKII etc)</t>
  </si>
  <si>
    <t xml:space="preserve">PADS består af 2 programmer. PADS Layout, program til at designe pcb. PADS Logic, program til at lave schematic.
PCB Layout program + PADS Logic til at lave schematic - Til info.Vi har 6 PADS layout licenser og 2 PADS logic licenser. PADS bruges i dag kun til vedligehold af eksisterende pcb design, små ændringer på et pcb laves i PADS. Ved nye design / størrer ændringer laves det i OrCAD. OrCad blev indført sidste år.                </t>
  </si>
  <si>
    <t>PPH, JLU, BRH, CLR</t>
  </si>
  <si>
    <t xml:space="preserve">UCH, SLH, BRI, DKI, CSK, GBH, MHO, JJS, MTM, SAR, JBR, TES, CJO;
JPN, JJS, MTM, SAR, JBR </t>
  </si>
  <si>
    <t>PADS Logic</t>
  </si>
  <si>
    <t>www.innofour.com</t>
  </si>
  <si>
    <t>PPH</t>
  </si>
  <si>
    <t>Seqzap fra CIM Software Testing</t>
  </si>
  <si>
    <t>CIM Software Testing</t>
  </si>
  <si>
    <t>Windows program til at udvikle og afvikle scripts til automatiseret test af elmåleren</t>
  </si>
  <si>
    <t>RNY; JAJ</t>
  </si>
  <si>
    <t>Kamstrup Firmwaremodeller (5098-1221)</t>
  </si>
  <si>
    <t>CIM Software Testing, Business Park Nord, Østre Allé 6, 9530 Støvring. Vi har pt. 7 flydende licenser, der betales support, service og opdateringsaftale for en gang om året.</t>
  </si>
  <si>
    <t>RNY</t>
  </si>
  <si>
    <t>WikiMedia</t>
  </si>
  <si>
    <t>Unknown</t>
  </si>
  <si>
    <t>Info of Phase out from meeting with MLNN the 17/1-2025</t>
  </si>
  <si>
    <t>http://wiki.kamstrup.dk</t>
  </si>
  <si>
    <t>Wiki for Elmåler-, NetworkManager- og Concentrator-gruppen</t>
  </si>
  <si>
    <t>SMB; RNY</t>
  </si>
  <si>
    <t>Remember to ask Electricity if they are still using it.
Used for wiki.kamstrup.dk</t>
  </si>
  <si>
    <t>FRFS: moved from 31-12-2025 to 01-01-2026 for reporting</t>
  </si>
  <si>
    <t xml:space="preserve">AD Link </t>
  </si>
  <si>
    <t>SW til A/D og I/O kort i PC</t>
  </si>
  <si>
    <t>LHB</t>
  </si>
  <si>
    <t>Leveres sammen med HW</t>
  </si>
  <si>
    <t>APEX SQL</t>
  </si>
  <si>
    <t>Data and Analytics</t>
  </si>
  <si>
    <t>APEX SQL, Inc.</t>
  </si>
  <si>
    <t>Database værktøj</t>
  </si>
  <si>
    <t>klu</t>
  </si>
  <si>
    <t>ApexSQL Edit</t>
  </si>
  <si>
    <t>ApexSQL</t>
  </si>
  <si>
    <t xml:space="preserve">Database designer  - PTA software har nogle licenser </t>
  </si>
  <si>
    <t>Licensen købes pr. bruger</t>
  </si>
  <si>
    <t>AppFabric</t>
  </si>
  <si>
    <t>Hosting container til WCF services</t>
  </si>
  <si>
    <t>EMG</t>
  </si>
  <si>
    <t>Gratis addon til Windows Server</t>
  </si>
  <si>
    <t>Blend</t>
  </si>
  <si>
    <t>Blend Labs, Inc.</t>
  </si>
  <si>
    <t>GUI design værktøj for Visual Studio</t>
  </si>
  <si>
    <t>MCF, MEV</t>
  </si>
  <si>
    <t>MSDN</t>
  </si>
  <si>
    <t>IT</t>
  </si>
  <si>
    <t>Code::Blocks (www.codeblocks.org)</t>
  </si>
  <si>
    <t>The Code::Blocks application is developed by Code::Blocks Team.</t>
  </si>
  <si>
    <t>Open source IDE til C/C++. Kan anvendes sammen med en række compilere.</t>
  </si>
  <si>
    <t>Crystal Reports</t>
  </si>
  <si>
    <t>Designprogram til bl.a. dagsrapporter</t>
  </si>
  <si>
    <t>KLU;LSH;JJB, KLU, KLU, JJB</t>
  </si>
  <si>
    <t>Bruger selv</t>
  </si>
  <si>
    <t>FRFS: Set to potential for phase out based on info from business of MIGRATE.
For software to List and Label and for certificates to PowerBI</t>
  </si>
  <si>
    <t>Phase out/Migrate</t>
  </si>
  <si>
    <t>DOSBox (www.dosbox.com)</t>
  </si>
  <si>
    <t>DOSBox Team</t>
  </si>
  <si>
    <t>DOS emulator til Windows. Gør det muligt at afvikle 16-bit DOS programmer på en Windows PC.</t>
  </si>
  <si>
    <t>Dr. Memory (http://drmemory.org/)</t>
  </si>
  <si>
    <t>The Dr. Memory application is developed by the company named "University of Hawaii".</t>
  </si>
  <si>
    <t>Statisk kodeanalyse af memory management i C kode</t>
  </si>
  <si>
    <t>LGPL license</t>
  </si>
  <si>
    <t>Eltima Serial Port Monitor (www.eltima.com)</t>
  </si>
  <si>
    <t>Eltima Software</t>
  </si>
  <si>
    <t>COMPort analyse værktøj; til RS232 kommunikation</t>
  </si>
  <si>
    <t>EMG, klu, hlb, jax;KLU</t>
  </si>
  <si>
    <t>Needed in Tools and aps. But an alternative can be used - but we have lifetime licens for this</t>
  </si>
  <si>
    <t>ExactFile</t>
  </si>
  <si>
    <t>ExactFile, Inc.</t>
  </si>
  <si>
    <t>Tool til beregning af checksum</t>
  </si>
  <si>
    <t>KEPWare</t>
  </si>
  <si>
    <t>Parker Hannifin Corporation</t>
  </si>
  <si>
    <t xml:space="preserve">OPC værktøj </t>
  </si>
  <si>
    <t xml:space="preserve">Kepware KEPServerEX </t>
  </si>
  <si>
    <t>OPC server til kommunikation til PLCer</t>
  </si>
  <si>
    <t>klu, lhb</t>
  </si>
  <si>
    <t>2 timers demo mode.</t>
  </si>
  <si>
    <t>Microsoft FX Cops</t>
  </si>
  <si>
    <t>Kode analyse værktøj</t>
  </si>
  <si>
    <t>JLM, MEV</t>
  </si>
  <si>
    <t>Microsoft SQL server Standard</t>
  </si>
  <si>
    <t>7NQ-00292</t>
  </si>
  <si>
    <t>Databaser</t>
  </si>
  <si>
    <t>Digital workplace</t>
  </si>
  <si>
    <t>Microsoft Data Platform</t>
  </si>
  <si>
    <t>Microsoft team Foundation server</t>
  </si>
  <si>
    <t>9-End of Life</t>
  </si>
  <si>
    <t>Source safe værktøj</t>
  </si>
  <si>
    <t>JAX;LHB</t>
  </si>
  <si>
    <t>mailgrupper: pta sw hcw, technology heat</t>
  </si>
  <si>
    <t>MSDN Abonnement</t>
  </si>
  <si>
    <t>FRFS: moved from 15-09-2025 to 01-01-2026 for reporting</t>
  </si>
  <si>
    <t>S</t>
  </si>
  <si>
    <t>Microsoft Windows virtual PC</t>
  </si>
  <si>
    <t>Bruges til at oprette og køre virtuelle maskiner</t>
  </si>
  <si>
    <t>LSH</t>
  </si>
  <si>
    <t>Motorola EMDK for .NET</t>
  </si>
  <si>
    <t>Motorola Solutions</t>
  </si>
  <si>
    <t>SDK til Motorola MT2090 scannere</t>
  </si>
  <si>
    <t>Open Watcom IDE (www.openwacom.org)</t>
  </si>
  <si>
    <t>Open Watcom Project</t>
  </si>
  <si>
    <t>IDE til Open Watcom compiler. Bruges som Cross Compiler til MS-DOS 6.22 - IDE'et er ikke det mest moderne. Men compileren og de øvrige værktøjer kan med fordel anvendes fra Code::Blocks.</t>
  </si>
  <si>
    <t>Sybase Open Watcom Public License</t>
  </si>
  <si>
    <t>PhotoFiltre 7</t>
  </si>
  <si>
    <t>PhotoFiltre Studio</t>
  </si>
  <si>
    <t>Billede behandling/ tegneprogram</t>
  </si>
  <si>
    <t>MEV</t>
  </si>
  <si>
    <t>SciChart</t>
  </si>
  <si>
    <t>Development and Programming-Library</t>
  </si>
  <si>
    <t>SciChart Limited</t>
  </si>
  <si>
    <t>2.5-Warenty based applications</t>
  </si>
  <si>
    <t>Grafværktøj til Visual Studio. Bruges til visning af data fra målerne.</t>
  </si>
  <si>
    <t>mfc</t>
  </si>
  <si>
    <t>DATA TO:LogView og LabTool, JAX have info of this</t>
  </si>
  <si>
    <t>Will be expensive to remove. Used extensively in READy</t>
  </si>
  <si>
    <t>Is a library</t>
  </si>
  <si>
    <t>Serial port monitor 5.0</t>
  </si>
  <si>
    <t>Roma Software.</t>
  </si>
  <si>
    <t>Overvågning/snifning af seriel port</t>
  </si>
  <si>
    <t>Snoop</t>
  </si>
  <si>
    <t>Snoop Software Ltd.</t>
  </si>
  <si>
    <t>https://snoopwpf.codeplex.com</t>
  </si>
  <si>
    <t>WPF spy</t>
  </si>
  <si>
    <t>Ms-PL (Microsoft Public License)</t>
  </si>
  <si>
    <t>SonicMQ .NET</t>
  </si>
  <si>
    <t>Progress Software Corporation</t>
  </si>
  <si>
    <t>Klient til SonicMQ integration mod QAD</t>
  </si>
  <si>
    <t>SQLDigger</t>
  </si>
  <si>
    <t>SQLDigger is developed by**SQLDigger, Inc.**</t>
  </si>
  <si>
    <t>Reverse engernering. Søge program til SQL server</t>
  </si>
  <si>
    <t>JLM</t>
  </si>
  <si>
    <t>Ældre freeware</t>
  </si>
  <si>
    <t>WinMerge</t>
  </si>
  <si>
    <t>WinMerge is developed by WinMerge.org.</t>
  </si>
  <si>
    <t>Filecomparison / merge</t>
  </si>
  <si>
    <t>Værktøj til sammenligning af filer/biblioteker</t>
  </si>
  <si>
    <t>JESP: i stedet for beyondCompare. Alterntiver skal tages I betragtning,. Toool til code merge skal findes.</t>
  </si>
  <si>
    <t>Keysight ADS</t>
  </si>
  <si>
    <t>Keysight Technologies</t>
  </si>
  <si>
    <t xml:space="preserve">ADS Core, Layout, Harmonic Balance,Momentum G2 bundled license
JESP: Nødvendigt til RF Hardware design og RF simulering under udvikling
</t>
  </si>
  <si>
    <t>RF Simulering</t>
  </si>
  <si>
    <t>MTM, JFB</t>
  </si>
  <si>
    <t>TES, JFB, BOR, LAZ, CJO, PEM, KAR, JCS</t>
  </si>
  <si>
    <t>Floating license</t>
  </si>
  <si>
    <t>Labview</t>
  </si>
  <si>
    <t>National Instruments</t>
  </si>
  <si>
    <t>Test</t>
  </si>
  <si>
    <t>TES</t>
  </si>
  <si>
    <t>Single license</t>
  </si>
  <si>
    <t>Orcad / Cadence</t>
  </si>
  <si>
    <t>Diagram tegning og Print udlægning</t>
  </si>
  <si>
    <t>LBU, JLU, TES, JFB, BOR, LAZ, CJO, PEM, KAR, JCS</t>
  </si>
  <si>
    <t>Pads</t>
  </si>
  <si>
    <t>PADS Software</t>
  </si>
  <si>
    <t>Dongle</t>
  </si>
  <si>
    <t>FRFS: Set to potential for phase out based on info from business of ELIMINATE</t>
  </si>
  <si>
    <t>Python</t>
  </si>
  <si>
    <t>Python Software Foundation</t>
  </si>
  <si>
    <t>Scripting</t>
  </si>
  <si>
    <t>R&amp;S EMC32</t>
  </si>
  <si>
    <t>Rohde &amp; Schwarz</t>
  </si>
  <si>
    <t>Test - EMC kammer</t>
  </si>
  <si>
    <t>JLK</t>
  </si>
  <si>
    <t>2xDongle</t>
  </si>
  <si>
    <t>SolidWorks</t>
  </si>
  <si>
    <t>Dassault Systèmes</t>
  </si>
  <si>
    <t>3D tegneprogram.Mekanisk konstruktion</t>
  </si>
  <si>
    <t>BOR, JLU, NAN, LPI, JES,LAM;IRA</t>
  </si>
  <si>
    <t>No yearly licens</t>
  </si>
  <si>
    <t>Tegningsgrundlag for alt, vil ikke kunne skiftes, look into the licenses of this, not same versioning and used in Kamstrup, we should use same versions, files in new versions can not be opend by all users.</t>
  </si>
  <si>
    <t>Balsamiq Mockups</t>
  </si>
  <si>
    <t>Productivity</t>
  </si>
  <si>
    <t>Balsamiq Studios, LLC</t>
  </si>
  <si>
    <t>GUI Prototyping - Vi har ikke nyeste versioner</t>
  </si>
  <si>
    <t>JLY;KAK</t>
  </si>
  <si>
    <t>Egne personlige licenser</t>
  </si>
  <si>
    <t>List&amp;Label</t>
  </si>
  <si>
    <t>Combit GmbH</t>
  </si>
  <si>
    <t>Software für Entwicklung und Kontaktmanagement von combit</t>
  </si>
  <si>
    <t>Label / rapport Design/Udskrivning</t>
  </si>
  <si>
    <t>JLY;RBA;KAK;MDA</t>
  </si>
  <si>
    <t>JLY;RBA;KAK;MDA;KLU</t>
  </si>
  <si>
    <t>DATA TO:All main products. KAMES, Integration owner JAX</t>
  </si>
  <si>
    <t>KJN</t>
  </si>
  <si>
    <t>Pluralsight Skills</t>
  </si>
  <si>
    <t>Pluralsight, Inc.</t>
  </si>
  <si>
    <t>Learning platform</t>
  </si>
  <si>
    <t>Online kursusmatriale til bla. udviklingsmetoder og værktøjer - Vi deler en licens</t>
  </si>
  <si>
    <t>JLY;MCR;RBA;MDA;KAK;KJN</t>
  </si>
  <si>
    <t>KAK</t>
  </si>
  <si>
    <t>Raylase Weldmark</t>
  </si>
  <si>
    <t>Raylase GmbH</t>
  </si>
  <si>
    <t>Laser markerings program</t>
  </si>
  <si>
    <t>KAK;KJN;kamstrup-pta3</t>
  </si>
  <si>
    <t>Raylase</t>
  </si>
  <si>
    <t>KJN via dongels</t>
  </si>
  <si>
    <t>Renorex</t>
  </si>
  <si>
    <t>Renuex GmbH</t>
  </si>
  <si>
    <t>Visual test automatisering</t>
  </si>
  <si>
    <t>JHL;KJN</t>
  </si>
  <si>
    <t>Renorex via dansk forhandler</t>
  </si>
  <si>
    <t>AnkSVN</t>
  </si>
  <si>
    <t>AnkSVN is developed by Ank God.</t>
  </si>
  <si>
    <t>SHG;BBH;ARD;LAO;MRE;</t>
  </si>
  <si>
    <t>Chocolatey</t>
  </si>
  <si>
    <t>Chocolatey Software, Inc.</t>
  </si>
  <si>
    <t>NuGet pakke manager</t>
  </si>
  <si>
    <t>ARD;KMO;</t>
  </si>
  <si>
    <t>SHG;MBM;ARD;KMO;MAH;</t>
  </si>
  <si>
    <t xml:space="preserve">Er tidsbesparende at anvende. </t>
  </si>
  <si>
    <t>A significant time-investment is needed to remove this.</t>
  </si>
  <si>
    <t>Emacs</t>
  </si>
  <si>
    <t>GNU Project</t>
  </si>
  <si>
    <t>Editor og med det rette plugin alt hvad de andre programmer på listen kan.</t>
  </si>
  <si>
    <t>TLJ;</t>
  </si>
  <si>
    <t>Editor</t>
  </si>
  <si>
    <t>Freemind</t>
  </si>
  <si>
    <t>FreeMind Team</t>
  </si>
  <si>
    <t>FreeMind is developed by a community of developers and is not associated with a specific company. MindMap tool</t>
  </si>
  <si>
    <t>Mindmap</t>
  </si>
  <si>
    <t>ABL;</t>
  </si>
  <si>
    <t>BBH;KTJ;ABL;</t>
  </si>
  <si>
    <t>GreenShot</t>
  </si>
  <si>
    <t>Open source</t>
  </si>
  <si>
    <t>GreenShot.</t>
  </si>
  <si>
    <t>(gratis screenshot program) - minder om snagit.</t>
  </si>
  <si>
    <t>https://getgreenshot.org/</t>
  </si>
  <si>
    <t>Tager screenshots</t>
  </si>
  <si>
    <t>LAO;MAH;</t>
  </si>
  <si>
    <t>PHK;MSO;KTJ;MAH;MRE;</t>
  </si>
  <si>
    <t>Jing (https://www.techsmith.com/jing-features.html)</t>
  </si>
  <si>
    <t>TechSmith Corporation</t>
  </si>
  <si>
    <t>Screendump</t>
  </si>
  <si>
    <t>SHG;AST;ABL;MRE;BBR</t>
  </si>
  <si>
    <t>LINQ Pad (https://www.linqpad.net/)</t>
  </si>
  <si>
    <t>Sixth Main Labs, LLC</t>
  </si>
  <si>
    <t>Micro udviklermiljø. Køre små stykker kode.Hurtigt editor til simple C# .NET scripts/programmer</t>
  </si>
  <si>
    <t>BBH;PHK;MSO;CIS;EMG</t>
  </si>
  <si>
    <t>Could possibly be replaced by something else.</t>
  </si>
  <si>
    <t>Is very good in niche conditions</t>
  </si>
  <si>
    <t>LogExpert</t>
  </si>
  <si>
    <t>LogExpert is developed by a company called "LogExpert".</t>
  </si>
  <si>
    <t>Tool til at kigge i logfiler.</t>
  </si>
  <si>
    <t>BBH;RWE;ARD;ABL;</t>
  </si>
  <si>
    <t>SHG;BBH;PHK;AST;MSO;KTJ;RWE;ARD;ABL;MAH;MRE;</t>
  </si>
  <si>
    <t>Microsoft SQL Management Studio</t>
  </si>
  <si>
    <t>SQL server administrator værktøj. Oprettelse, redigering af data, dataforespørgsler o.l.</t>
  </si>
  <si>
    <t>MBM;RWE;ARD;LAO;MAH;MRE;</t>
  </si>
  <si>
    <t>MSE</t>
  </si>
  <si>
    <t>MongoDB</t>
  </si>
  <si>
    <t>MongoDB, Inc.</t>
  </si>
  <si>
    <t>SHG;BBH;PHK;MBM;MSO;RWE;ARD;LAO;MAH;TLJ;MRE;</t>
  </si>
  <si>
    <t>MongoVUE</t>
  </si>
  <si>
    <t>MongoVUE is developed by Tautyly.</t>
  </si>
  <si>
    <t>Udforsk og manipuler mongodatabaser</t>
  </si>
  <si>
    <t>BBH;</t>
  </si>
  <si>
    <t>BBH;PHK;AST;MSO;ABL;MAH;</t>
  </si>
  <si>
    <t>NCover</t>
  </si>
  <si>
    <t>Keynesis</t>
  </si>
  <si>
    <t>Unit test coverage</t>
  </si>
  <si>
    <t>PHK;RWE;MAH;</t>
  </si>
  <si>
    <t>NCrunch</t>
  </si>
  <si>
    <t>Remco Aerts.</t>
  </si>
  <si>
    <t>MAH;</t>
  </si>
  <si>
    <t>ARD;MAH;</t>
  </si>
  <si>
    <t>Notepad++(https://notepad-plus-plus.org/)</t>
  </si>
  <si>
    <t>Notepad++ is developed by Don Ho.</t>
  </si>
  <si>
    <t>Teksteditor til fx scriptfiler. Mere avanceret end indbyggest MS Notepad, men samme funktion.</t>
  </si>
  <si>
    <t>BBH;KMO;</t>
  </si>
  <si>
    <t>SHG;BBH;PHK;MBM;AST;KRF;CSS;MLW;MSO;KTJ;RWE;ARD;ABL;LAO;KMO;IBV;MAH;HSS;TLJ;MRE;CIS;KLU;JHN, EMG, MEV;Alle udviklere i System SW</t>
  </si>
  <si>
    <t xml:space="preserve">Everyone in Tools and apps use it everyday as advanced notepad. </t>
  </si>
  <si>
    <t>Most used free text editor</t>
  </si>
  <si>
    <t>NUnit</t>
  </si>
  <si>
    <t>NUnit Software Foundation</t>
  </si>
  <si>
    <t>Unit test;Test framework til C#</t>
  </si>
  <si>
    <t>SHG;BBH;PHK;MBM;KRF;MSO;RWE;ARD;RUP;LAO;MAH;TLJ;MRE;Alle udviklere i System SW</t>
  </si>
  <si>
    <t>Freeware/Open Source (MIT License)</t>
  </si>
  <si>
    <t>Oracle VirtualBox</t>
  </si>
  <si>
    <t>Virtuelle maskiner; Visualiseringsværktøj. Bruges til at teste programmer på forskellige operativsysteme</t>
  </si>
  <si>
    <t>LAO;</t>
  </si>
  <si>
    <t>BBH;PHK;MBM;ABL;LAO;KMO;MRE;JLM; MCF; EMG</t>
  </si>
  <si>
    <t>GNU GPL</t>
  </si>
  <si>
    <t>Powershell ISE</t>
  </si>
  <si>
    <t>Kør programmer med argumenter</t>
  </si>
  <si>
    <t>SHG;BBH;MBM;RWE;ARD;ABL;KMO;MAH;TLJ;</t>
  </si>
  <si>
    <t>Med windows</t>
  </si>
  <si>
    <t>PVS Studio</t>
  </si>
  <si>
    <t>Program Verification System, LLC.</t>
  </si>
  <si>
    <t>statisk kode analyse</t>
  </si>
  <si>
    <t>Remote Desktop Conn. Manager</t>
  </si>
  <si>
    <t>Networking and Security</t>
  </si>
  <si>
    <t>LUCB</t>
  </si>
  <si>
    <t>Manage dine remote desktops</t>
  </si>
  <si>
    <t>ABL;MAH;</t>
  </si>
  <si>
    <t>SHG;MBM;AST;MSO;KTJ;ARD;ABL;MAH;MRE;</t>
  </si>
  <si>
    <t>unclear, no info available - who is using it?</t>
  </si>
  <si>
    <t>RoboMongo</t>
  </si>
  <si>
    <t>Studio 3T</t>
  </si>
  <si>
    <t>SHG;BBH;PHK;MBM;KTJ;RWE;ARD;ABL;LAO;MAH;TLJ;MRE;</t>
  </si>
  <si>
    <t>SnagIt</t>
  </si>
  <si>
    <t>we keep it</t>
  </si>
  <si>
    <t>SourceTree</t>
  </si>
  <si>
    <t>https://www.sourcetreeapp.com/</t>
  </si>
  <si>
    <t>GIT client</t>
  </si>
  <si>
    <t>ARD;</t>
  </si>
  <si>
    <t>KAH;MSO;KTJ;CIS</t>
  </si>
  <si>
    <t>Freeware GUI Git client</t>
  </si>
  <si>
    <t>Tolerate/Eliminate</t>
  </si>
  <si>
    <t>TeraTerm</t>
  </si>
  <si>
    <t>Tama-Soft.</t>
  </si>
  <si>
    <t>https://teratermproject.github.io/index-en.html</t>
  </si>
  <si>
    <t>Terminal client.</t>
  </si>
  <si>
    <t>MBM;CSS;MSO;RWE;ABL;RUP;HSS;</t>
  </si>
  <si>
    <t>VisualSVN</t>
  </si>
  <si>
    <t>VisualSVN Solutions, Inc.</t>
  </si>
  <si>
    <t>Visual studio plugin, der integrere med TortoiseSVN</t>
  </si>
  <si>
    <t>PHK;CSS;MAH;TLJ;</t>
  </si>
  <si>
    <t>JPO</t>
  </si>
  <si>
    <t>Wireshark (www.wireshark.org)</t>
  </si>
  <si>
    <t>Wireshark Foundation</t>
  </si>
  <si>
    <t>Network analyzer</t>
  </si>
  <si>
    <t>RWE;MAH;</t>
  </si>
  <si>
    <t>SHG;MBM;KTJ;RWE;RUP;KMO;MAH;TLC;EMG</t>
  </si>
  <si>
    <t>Important in support scenarios</t>
  </si>
  <si>
    <t>AnkhSVN (https://ankhsvn.open.collab.net/)</t>
  </si>
  <si>
    <t>CollabNet</t>
  </si>
  <si>
    <t>SVN klient til Visual Studio</t>
  </si>
  <si>
    <t>Alle udviklere i System SW</t>
  </si>
  <si>
    <t>DotCover</t>
  </si>
  <si>
    <t>JetBrains</t>
  </si>
  <si>
    <t>https://www.jetbrains.com/dotcover/</t>
  </si>
  <si>
    <t>Værktøj som visualisere testdækning på kode</t>
  </si>
  <si>
    <t>Coverage analysis tool for C# by Jetbrains, Could be substituted if we have alternatives. Part of Jetbrains dotUltimate package</t>
  </si>
  <si>
    <t>Fiddler (http://www.telerik.com/fiddler)</t>
  </si>
  <si>
    <t>Telerik</t>
  </si>
  <si>
    <t>Sniffer netværks pakker. Laver webservice requests.Web debugging proxy</t>
  </si>
  <si>
    <t>CIS;MOT;JJE;SHG;MBM;KTJ;ARD;ABL;LAO;KMO;TLJ;MRE;</t>
  </si>
  <si>
    <t>GIMP (https://www.gimp.org/)</t>
  </si>
  <si>
    <t>The GIMP Team</t>
  </si>
  <si>
    <t>Billede behandlingsprogram</t>
  </si>
  <si>
    <t>CIS</t>
  </si>
  <si>
    <t>Bruges til at producere billeder mv.</t>
  </si>
  <si>
    <t>Inkscape (https://inkscape.org/en/)</t>
  </si>
  <si>
    <t>Inkscape Project</t>
  </si>
  <si>
    <t>Vektorbaseret tegneprogram</t>
  </si>
  <si>
    <t>MOT;</t>
  </si>
  <si>
    <t>IntelliJ IDEA Community Edition</t>
  </si>
  <si>
    <t>https://www.jetbrains.com/idea/</t>
  </si>
  <si>
    <t>IDE til Java</t>
  </si>
  <si>
    <t>MOT;CIS;JGR</t>
  </si>
  <si>
    <t xml:space="preserve"> Java editor from Jetbrains. Part of Java ecosystem</t>
  </si>
  <si>
    <t>Might still be justified, but could be covered by Jetbrains all products pack licenses.</t>
  </si>
  <si>
    <t>We do not have much Java specific</t>
  </si>
  <si>
    <t>paint.net (www.getpaint.net/index.html)</t>
  </si>
  <si>
    <t>dotPDN LLC</t>
  </si>
  <si>
    <t>BBR;</t>
  </si>
  <si>
    <t>Pencil (http://pencil.evolus.vn/)</t>
  </si>
  <si>
    <t>Evolus</t>
  </si>
  <si>
    <t>Sketch værktøj til GUI</t>
  </si>
  <si>
    <t>CIS;ACA</t>
  </si>
  <si>
    <t xml:space="preserve">Quick License Manager </t>
  </si>
  <si>
    <t>http://soraco.co/quick-license-manager/</t>
  </si>
  <si>
    <t>Klient+server+biblioteker til licenshåndtering (bl.a. brugt af PcBase, USB meter reader m.fl.)</t>
  </si>
  <si>
    <t>CIS;MRE</t>
  </si>
  <si>
    <t>ReSharper</t>
  </si>
  <si>
    <t>https://www.jetbrains.com/resharper/</t>
  </si>
  <si>
    <t>Uundværlig plugin til Visual Studio som hjælper med refaktorising, syntaks, autocompletion m.m. - http://intranet.kamstrup.dk/development/software/system-sw/wiki/Wiki%20Pages/Resharper%20License%20Keys.aspx</t>
  </si>
  <si>
    <t>SHG;BBH;PHK;MBM;MSO;RWE;ARD;LAO;KMO;MAH;TLJ;MRE;;Alle udviklere i System SW, JLY;MCR;RBA;MDA;KAK;KJN</t>
  </si>
  <si>
    <t>MSE, KJN</t>
  </si>
  <si>
    <t>Could be substituted if we have alternatives. Part of Jetbrains dotUltimate package</t>
  </si>
  <si>
    <t>Part of dotnet</t>
  </si>
  <si>
    <t>SQLite Browser (http://sqlitebrowser.org/)</t>
  </si>
  <si>
    <t>SQLite Browser is developed by the community and is not associated with a specific company vendor.</t>
  </si>
  <si>
    <t>Værktøj til at browser SQLite databaser</t>
  </si>
  <si>
    <t>TestComplete</t>
  </si>
  <si>
    <t>SmartBear Software</t>
  </si>
  <si>
    <t>https://smartbear.com/product/testcomplete/overview/</t>
  </si>
  <si>
    <t>Testværktøj til automatisering af test ved GUI</t>
  </si>
  <si>
    <t>BBR;MIN; ABL</t>
  </si>
  <si>
    <t>TortoiseSVN (https://tortoisesvn.net/downloads.html)</t>
  </si>
  <si>
    <t>TortoiseSVN is developed by TortoiseSVN.</t>
  </si>
  <si>
    <t>SVN klient, hjælpeværktøj til kode versionsstyrring (SVN)</t>
  </si>
  <si>
    <t>BBH;MAH;</t>
  </si>
  <si>
    <t>MAJ,TLC,KHB,HRJ; CIS; JLY;MCR;RBA;MDA;KAK;KJN; SHG;BBH;PHK;MBM;KAH;KRF;CSS;MLW;MSO;RWE;ARD;ABL;RUP;LAO;IBV;MAH;HSS;TLJ;MRE;Alle udviklere i System SW</t>
  </si>
  <si>
    <t>Rasmus Krigslund (HC): Hvis vi stadig har tiung vi anvender i SVN, bør det flyttes til git - det har vi længe haft en strategisk initiativ der skulle effektuere. ASGP: tidshorisont?</t>
  </si>
  <si>
    <t>SVN is no longer officially used in Kamstrup as it has been migrated to GitLab</t>
  </si>
  <si>
    <t>VIS</t>
  </si>
  <si>
    <t>VIS Performance A/S</t>
  </si>
  <si>
    <t>Performance A/S (JEMW)</t>
  </si>
  <si>
    <t>Timestyrring</t>
  </si>
  <si>
    <t>KKF</t>
  </si>
  <si>
    <t>Beyond Compare Pro</t>
  </si>
  <si>
    <t>Scooter Software</t>
  </si>
  <si>
    <t>Program til at sammenligne tekst filer linje for linje.</t>
  </si>
  <si>
    <t>MAJ,TLC,KHB,HRJ;LST;DGG,AGR,SAS,TPT,JKI,RUP,KSC,TRL,ACP,JDP;ANG, MLW, CSS, MVN, KRF, JAJ, IBV, NCJ, GEK, RNY, RMK, MAT</t>
  </si>
  <si>
    <t>20 licenser MAJ;Licensen købes pr. version pr. Bruger. Ved ny version eller ny bruger, skal der købes ny licens.
15 licenser KER</t>
  </si>
  <si>
    <t>SAA/KER</t>
  </si>
  <si>
    <t>Hvis vi stadig har tiung vi anvender i SVN, bør det flyttes til git - det har vi længe haft en strategisk initiativ der skulle effektuere.
FRFS Look at winmerge instead</t>
  </si>
  <si>
    <t>CppCheck</t>
  </si>
  <si>
    <t>CppCheck is developed by a community of contributors and does not have a specific vendor company.</t>
  </si>
  <si>
    <t>Statisk kodeanalyseværktøj til at finde fejl i kode - Er rettet mod C++, så der er ikke så mange brugere af det</t>
  </si>
  <si>
    <t>PMB</t>
  </si>
  <si>
    <t>JESP: parasoft alternativ</t>
  </si>
  <si>
    <t>Can probably be covered by general static code analysis</t>
  </si>
  <si>
    <t>Cygwin</t>
  </si>
  <si>
    <t>Red Hat</t>
  </si>
  <si>
    <t>C/C++ compiler og POSIX system til windows</t>
  </si>
  <si>
    <t>PMB;BTH</t>
  </si>
  <si>
    <t xml:space="preserve">Linux like emulator for Windows. </t>
  </si>
  <si>
    <t>Compatibility for Linux/Windows</t>
  </si>
  <si>
    <t>Git</t>
  </si>
  <si>
    <t>Git is not associated with a specific software vendor as it is an open-source project. However, it was created by Linus Torvalds.</t>
  </si>
  <si>
    <t>Versionsstyringsprogram - Bruges ikke sammen med en central git server men kun som min egen backup på public/home drevet</t>
  </si>
  <si>
    <t>Base of all version control</t>
  </si>
  <si>
    <t>J-Link</t>
  </si>
  <si>
    <t>SEGGER Microcontroller.</t>
  </si>
  <si>
    <t>Debuggerværktøj til firmwareudvikling - Ligger sandsynligvis som en del af IAR ARM suiten</t>
  </si>
  <si>
    <t>Alle firmwareudviklere</t>
  </si>
  <si>
    <t>Kleopetra</t>
  </si>
  <si>
    <t>Kleopatra is developed by The KDE Community.</t>
  </si>
  <si>
    <t>GPG kryptering til windows</t>
  </si>
  <si>
    <t>Matlab</t>
  </si>
  <si>
    <t>MathWorks</t>
  </si>
  <si>
    <t>Matematikprogram; program til behandling af data samt simulering  - Fremadrettet er der behov for en flydende licens (hoved program + RF Toolbox)</t>
  </si>
  <si>
    <t>JSO/JHD</t>
  </si>
  <si>
    <t>PMB;AHG;JSO;SDU;MCP;JUS;SUD;MTM;LBU, JLU, TES, JFB, BOR, LAZ, CJO, PEM, KAR, JCS</t>
  </si>
  <si>
    <t xml:space="preserve">Licensen købes pr. version pr. bruger,JSO har indkøbt standalone licenser på 0142 costcenter/
Floating license/
Enkelte notelock licenser
</t>
  </si>
  <si>
    <t>Hver enkelt bruger</t>
  </si>
  <si>
    <t>MC301_Test</t>
  </si>
  <si>
    <t>Testværktøj til alle HCW målere - Egenudviklet kritisk program til kommunikation med HCW målerplatform</t>
  </si>
  <si>
    <t>STN;JSO</t>
  </si>
  <si>
    <t>Alle udviklere i HCW</t>
  </si>
  <si>
    <t>STN (udvikler)</t>
  </si>
  <si>
    <t>Microsoft Visio</t>
  </si>
  <si>
    <t>Design and Modeling</t>
  </si>
  <si>
    <t>N9U-00002</t>
  </si>
  <si>
    <t>Tegneprogram til at lave diagrammer og flowcharts.</t>
  </si>
  <si>
    <t>MAJ,TLC,KHB,HRJ, MNI; KJN; JLY; AHG; CIS;KLU;LST</t>
  </si>
  <si>
    <t xml:space="preserve">we keep it, Has 203 users </t>
  </si>
  <si>
    <t>FRFS: Can probally not be phased out, but user number can be reduced and cheper or free alternatives can be used for numerus of users.</t>
  </si>
  <si>
    <t>Orcad (Capture+PCB Editor)</t>
  </si>
  <si>
    <t>Schematic, simulering og PCB layout</t>
  </si>
  <si>
    <t>AHG</t>
  </si>
  <si>
    <t>IT eller JLU</t>
  </si>
  <si>
    <t>OrCad Capture</t>
  </si>
  <si>
    <t>Printudlægnings- og diagramtegningsprogram</t>
  </si>
  <si>
    <t>Alle hardwareudviklere</t>
  </si>
  <si>
    <t>DATA TO:Pspice</t>
  </si>
  <si>
    <t>Vides ikke</t>
  </si>
  <si>
    <t>PADS Viewer</t>
  </si>
  <si>
    <t>PADS Viewer is developed by **PADS Software**.</t>
  </si>
  <si>
    <t>Viewer tool til gamle schematic og layout filer</t>
  </si>
  <si>
    <t>Parasoft</t>
  </si>
  <si>
    <t>Parasoft Corporation</t>
  </si>
  <si>
    <t>Parasoft C++ test 9.6 (Team server: “MISRA C 2004 – Water”) . Parasoft C/C++test enables users to comprehensively test their C and C++ applications with static analysis, unit testing, code coverage, runtime analysis (coding)</t>
  </si>
  <si>
    <t>Kodeanalyse program - Bliver primært brugt til at lave MISRA checks</t>
  </si>
  <si>
    <t>DGG;PMB</t>
  </si>
  <si>
    <t>MAJ,TLC,KHB,HRJ, Fra egen afd:
LTS,JDP,AGR,SAS,TPT,JKI,KKA,BTH,JML,STK,MTR,LAA,ARO,RUP,DGG,CKS,KSC,TRL,ACP, Alle firmwareudviklere</t>
  </si>
  <si>
    <t>Parasoft
1 serverlicens + 3 flydende deskop</t>
  </si>
  <si>
    <t>Will not be evaluated in the next years</t>
  </si>
  <si>
    <t>Picoscope</t>
  </si>
  <si>
    <t>Pico Technology</t>
  </si>
  <si>
    <t>Picoscope klient</t>
  </si>
  <si>
    <t>ingen (tror jeg)</t>
  </si>
  <si>
    <t>Pspice</t>
  </si>
  <si>
    <t>Elektroniksimuleringsværktøj</t>
  </si>
  <si>
    <t>Putty</t>
  </si>
  <si>
    <t>Simon Tatham</t>
  </si>
  <si>
    <t>https://www.putty.org/</t>
  </si>
  <si>
    <t>Terminalprogram der er noget bedre end Hyperterm</t>
  </si>
  <si>
    <t>Investigate if better alternative</t>
  </si>
  <si>
    <t>Historically used for concentrator access.</t>
  </si>
  <si>
    <t>Usage is most likely dwindling.</t>
  </si>
  <si>
    <t>SEGGER Jlink</t>
  </si>
  <si>
    <t>SEGGER Microcontroller Systems GmbH</t>
  </si>
  <si>
    <t>Driver og tools til Jlink værktøj (embedded ARM debugger)</t>
  </si>
  <si>
    <t>Solid Edge</t>
  </si>
  <si>
    <t>Siemens Digital Industries Software</t>
  </si>
  <si>
    <t>3D tegneprogram</t>
  </si>
  <si>
    <t>NAN, LPI, JES;IRA</t>
  </si>
  <si>
    <t>CST Studio Suite</t>
  </si>
  <si>
    <t>Computer Simulation Technology AG</t>
  </si>
  <si>
    <t>JESP: Nødvendig simuleringsværktøj til antenne performance og design</t>
  </si>
  <si>
    <t>CJO</t>
  </si>
  <si>
    <t>GITLAB</t>
  </si>
  <si>
    <t>GitLab Inc.</t>
  </si>
  <si>
    <t>DGG, RUP</t>
  </si>
  <si>
    <t>DGG</t>
  </si>
  <si>
    <t>Kamstrup GPRS Portal</t>
  </si>
  <si>
    <t>GPRS portal: internal kamstrup owned application (owned by JDP). It gets notified once SIM cards have been activated. It's used seldomly but I can see it's still in use</t>
  </si>
  <si>
    <t>http://gprs.kamstrup.dk</t>
  </si>
  <si>
    <t>Jenkins</t>
  </si>
  <si>
    <t>CloudBees</t>
  </si>
  <si>
    <t>Rolerights webserver</t>
  </si>
  <si>
    <t>Rolerights Technologies</t>
  </si>
  <si>
    <t>Licens Manager Tool</t>
  </si>
  <si>
    <t>Subversion (SVN)</t>
  </si>
  <si>
    <t>Apache Software Foundation</t>
  </si>
  <si>
    <t>Subversion SVN fra Apache</t>
  </si>
  <si>
    <t>http://svn.kamstrup.dk/svn</t>
  </si>
  <si>
    <t>Team city</t>
  </si>
  <si>
    <t>Visual Source Safe VSS</t>
  </si>
  <si>
    <t>LST</t>
  </si>
  <si>
    <t>Fragt</t>
  </si>
  <si>
    <t>Fragt, Inc.</t>
  </si>
  <si>
    <t>GIT</t>
  </si>
  <si>
    <t>SIM, BILLING.COM, Custom SIM, TLF</t>
  </si>
  <si>
    <t>SIMService TelcoProvider for nordic countries. Used to validate / enable simcard installed into the meter
 BillingCoM (discontinued)</t>
  </si>
  <si>
    <t>QDA-IQS</t>
  </si>
  <si>
    <t>IQS GmbH</t>
  </si>
  <si>
    <t>QDA</t>
  </si>
  <si>
    <t>PRO</t>
  </si>
  <si>
    <t>This is also a QDA application, but this is version 9</t>
  </si>
  <si>
    <t>Prefrabel close this befor the IFS upgrade, this to reduce the number of integrations</t>
  </si>
  <si>
    <t>Nilex</t>
  </si>
  <si>
    <t>Nilex Inc.</t>
  </si>
  <si>
    <t>EXT</t>
  </si>
  <si>
    <t>System Logistics</t>
  </si>
  <si>
    <t>System Logistics S.p.A.</t>
  </si>
  <si>
    <t>Active Directory</t>
  </si>
  <si>
    <t>JEDP</t>
  </si>
  <si>
    <t>N/A Should be deleted</t>
  </si>
  <si>
    <t>ADFS</t>
  </si>
  <si>
    <t>Bid Site</t>
  </si>
  <si>
    <t>Tender and Bids applications</t>
  </si>
  <si>
    <t>BidSite</t>
  </si>
  <si>
    <t>Bomgar/BeyondTrust</t>
  </si>
  <si>
    <t>BeyondTrust</t>
  </si>
  <si>
    <t>Will be upgraded to cloud verison. Info JEDT 23/3-2026</t>
  </si>
  <si>
    <t xml:space="preserve">we keep it. Jesper says if should be placed in DW </t>
  </si>
  <si>
    <t>CAPA</t>
  </si>
  <si>
    <t>MasterControl</t>
  </si>
  <si>
    <t>Confluence</t>
  </si>
  <si>
    <t>Data Protection</t>
  </si>
  <si>
    <t>Veeam Software</t>
  </si>
  <si>
    <t>DataCenter</t>
  </si>
  <si>
    <t>DataCenter Technologies</t>
  </si>
  <si>
    <t>DC</t>
  </si>
  <si>
    <t>DataCore Software</t>
  </si>
  <si>
    <t>DHCP</t>
  </si>
  <si>
    <t>ISC (Internet Systems Consortium)</t>
  </si>
  <si>
    <t>DNS</t>
  </si>
  <si>
    <t>E-Invoice</t>
  </si>
  <si>
    <t>Endpoint Management</t>
  </si>
  <si>
    <t>ES custom applications</t>
  </si>
  <si>
    <t>ESRI</t>
  </si>
  <si>
    <t>File services</t>
  </si>
  <si>
    <t>Action Verb</t>
  </si>
  <si>
    <t>2 Differnt Plans, Power and Power X,
Neme is, Globalscope EFT</t>
  </si>
  <si>
    <t>https://fileservice.kamstrup.com/EFTClient/Account/Login.htm#/IBREXDLL.XLS</t>
  </si>
  <si>
    <t>FHB, info fra AAJ, bruges til hjemtagelse af målerdata fra kunder -&gt;grundlag for afregning, samt udvæksling af filer, JEDT ny Owner</t>
  </si>
  <si>
    <t>Phase out</t>
  </si>
  <si>
    <t>Firewall</t>
  </si>
  <si>
    <t>Cisco Systems, Inc.</t>
  </si>
  <si>
    <t>FTP services</t>
  </si>
  <si>
    <t>FileZilla GmbH</t>
  </si>
  <si>
    <t>Heat/Cooling production</t>
  </si>
  <si>
    <t>Trane Technologies</t>
  </si>
  <si>
    <t>KamSite</t>
  </si>
  <si>
    <t>KamSite Solutions</t>
  </si>
  <si>
    <t>Part of  "Sharepoint 2016" project where "News intranet" project runs as an underlying project</t>
  </si>
  <si>
    <t>Licenseserver</t>
  </si>
  <si>
    <t>Consist of many services</t>
  </si>
  <si>
    <t>Mail service</t>
  </si>
  <si>
    <t>Malware Defenses</t>
  </si>
  <si>
    <t>Malwarebytes</t>
  </si>
  <si>
    <t>Microsoft Teams</t>
  </si>
  <si>
    <t>Microsoft Office</t>
  </si>
  <si>
    <t>Mobile Device Management</t>
  </si>
  <si>
    <t>Monitoring services</t>
  </si>
  <si>
    <t>Nagios</t>
  </si>
  <si>
    <t>OneDrive</t>
  </si>
  <si>
    <t>Patch Management</t>
  </si>
  <si>
    <t>Ivanti</t>
  </si>
  <si>
    <t>PCB production</t>
  </si>
  <si>
    <t>Allegro PCB Designer</t>
  </si>
  <si>
    <t>PcBase</t>
  </si>
  <si>
    <t>PcBase Solutions</t>
  </si>
  <si>
    <t>Physical security</t>
  </si>
  <si>
    <t>Tyler Technologies</t>
  </si>
  <si>
    <t>Precision</t>
  </si>
  <si>
    <t>Precision Software.</t>
  </si>
  <si>
    <t>PureService</t>
  </si>
  <si>
    <t>PureService Solutions.</t>
  </si>
  <si>
    <t>Security Logging</t>
  </si>
  <si>
    <t>Splunk</t>
  </si>
  <si>
    <t>Security Policies</t>
  </si>
  <si>
    <t>SENEA</t>
  </si>
  <si>
    <t>SENEA Technologies</t>
  </si>
  <si>
    <t>Sharepoint</t>
  </si>
  <si>
    <t>SiPass</t>
  </si>
  <si>
    <t>Facility Access Badge System</t>
  </si>
  <si>
    <t>KRTI what are the use in Kamstrup, might be a capability in ServiceNow or IFS</t>
  </si>
  <si>
    <t>Skype</t>
  </si>
  <si>
    <t>SMSPasscode</t>
  </si>
  <si>
    <t>SMSPasscode, Inc.</t>
  </si>
  <si>
    <t>Storage</t>
  </si>
  <si>
    <t>Dell EMC</t>
  </si>
  <si>
    <t>System Site</t>
  </si>
  <si>
    <t>Telephony</t>
  </si>
  <si>
    <t>Trio</t>
  </si>
  <si>
    <t>Lifesize/TDC</t>
  </si>
  <si>
    <t>Phone System</t>
  </si>
  <si>
    <t>Customer Service</t>
  </si>
  <si>
    <t>Phone agent for support services. Planned to be phased out, but depends on the budget round.
Niels: forhåbentlig planer i starten af næste år (2026) for udskiftning, men det er ikke helt kendt endnu.</t>
  </si>
  <si>
    <t>VPN</t>
  </si>
  <si>
    <t>Water production Stilling</t>
  </si>
  <si>
    <t>Sofrel</t>
  </si>
  <si>
    <t>Water production US</t>
  </si>
  <si>
    <t>Aquavit Asset Management</t>
  </si>
  <si>
    <t>WEB services</t>
  </si>
  <si>
    <t>Amazon Web Services</t>
  </si>
  <si>
    <t>Wrike</t>
  </si>
  <si>
    <t>Wrike, Inc.</t>
  </si>
  <si>
    <t>PowerApps</t>
  </si>
  <si>
    <t>Microsoft PowerPlatform</t>
  </si>
  <si>
    <t>Power Automate</t>
  </si>
  <si>
    <t>1O4-00001</t>
  </si>
  <si>
    <t>PowerBI</t>
  </si>
  <si>
    <t>Blendit Learning ApS</t>
  </si>
  <si>
    <t>OBS - could be renegosiated, kan muligvis konsoliders</t>
  </si>
  <si>
    <t>External LMS</t>
  </si>
  <si>
    <t>Document Corepack D365</t>
  </si>
  <si>
    <t>PTM EDV-Systeme GmbH  AT,</t>
  </si>
  <si>
    <t>DocuSign</t>
  </si>
  <si>
    <t>DocuSign, Inc.</t>
  </si>
  <si>
    <t>Legal</t>
  </si>
  <si>
    <t>Eco Online, (ChemiControl)</t>
  </si>
  <si>
    <t>EcoOnline</t>
  </si>
  <si>
    <t>TrueCommerce</t>
  </si>
  <si>
    <t>IBM</t>
  </si>
  <si>
    <t>EDI Solution</t>
  </si>
  <si>
    <t>FALCON.IO ApS, EUR</t>
  </si>
  <si>
    <t>FALCON.IO ApS</t>
  </si>
  <si>
    <t>Risma</t>
  </si>
  <si>
    <t>Risma Software.</t>
  </si>
  <si>
    <t>GDPR Software</t>
  </si>
  <si>
    <t>HR-ON</t>
  </si>
  <si>
    <t>HR-ON ApS</t>
  </si>
  <si>
    <t>tidl. HR-Skyen</t>
  </si>
  <si>
    <t>Recuirment is part of Oracle road map</t>
  </si>
  <si>
    <t>Should be converted to Oracle Recruiting.</t>
  </si>
  <si>
    <t>Hypefactors</t>
  </si>
  <si>
    <t>Hypefactors ApS</t>
  </si>
  <si>
    <t>Awaiting meeting with Kristian Rokkjær</t>
  </si>
  <si>
    <t>Candidate/keep</t>
  </si>
  <si>
    <t>IMPARTNER</t>
  </si>
  <si>
    <t>Impartner, Inc.</t>
  </si>
  <si>
    <t>IMPARTNER INC.</t>
  </si>
  <si>
    <t>FRFS: Hvis CRM ligger ved JTBN er denne vel også der.?
Kan muligvis opsiges, er styret og valgt i US</t>
  </si>
  <si>
    <t>Partner portal i US, der bruges til træning/onboarding af kunder. Skal Phase out men kræver et projekt. Der er pt ingen ledige projektledere så vi forventer først migration/phase out i 2027</t>
  </si>
  <si>
    <t xml:space="preserve"> der bruges til træning/onboarding af kunder. Skal Phase out men kræver et projekt. Der er pt ingen ledige projektledere så vi forventer først migration/phase out i 2027</t>
  </si>
  <si>
    <t>ipaper</t>
  </si>
  <si>
    <t>iPaper ApS</t>
  </si>
  <si>
    <t>About us | iPaper</t>
  </si>
  <si>
    <t>Will be replaced by Sitecore Content Hub</t>
  </si>
  <si>
    <t>Ipw</t>
  </si>
  <si>
    <t>IPW Technologies</t>
  </si>
  <si>
    <t>KamWay - Project</t>
  </si>
  <si>
    <t>Homepage - IPW Systems</t>
  </si>
  <si>
    <t>KamWay</t>
  </si>
  <si>
    <t>ahat</t>
  </si>
  <si>
    <t>Yes - Risk not evaluated</t>
  </si>
  <si>
    <t>IPW</t>
  </si>
  <si>
    <t>Kamstrup Ord, oversættelse af vejleding, software etc.</t>
  </si>
  <si>
    <t>Kamstrup - Internal Tools</t>
  </si>
  <si>
    <t>FRFS get more info on this from MEO</t>
  </si>
  <si>
    <t>LMS365 (Kamstrup-Learning)</t>
  </si>
  <si>
    <t>Zensai</t>
  </si>
  <si>
    <t>Zensai | AI-Driven Talent Management in Microsoft 365 &amp; Teams</t>
  </si>
  <si>
    <t>JEJD</t>
  </si>
  <si>
    <t>Close/migrate FUSE/LMS365/Impartner</t>
  </si>
  <si>
    <t>Should be converted to Oracle Learning.</t>
  </si>
  <si>
    <t>Fuse,  Digital Training for external customers</t>
  </si>
  <si>
    <t>Fuse Universal</t>
  </si>
  <si>
    <t>Manged Keys</t>
  </si>
  <si>
    <t>Manyone A/S</t>
  </si>
  <si>
    <t>Minitab</t>
  </si>
  <si>
    <t>Minitab, LLC</t>
  </si>
  <si>
    <t xml:space="preserve"> softwaren anvendes i forbindelse med flere kvalitetssystemer og problemløsning i Supply Chain</t>
  </si>
  <si>
    <t>netwærks licens, Server: kamstrup-app</t>
  </si>
  <si>
    <t>Forecast - Industrial</t>
  </si>
  <si>
    <t>Mintec Europe A/S</t>
  </si>
  <si>
    <t>Monday.com</t>
  </si>
  <si>
    <t>monday.com Ltd.</t>
  </si>
  <si>
    <t>Monday.com Ltd (ALK)</t>
  </si>
  <si>
    <t>Info from US, JABE, Alternative to Monday.com
Wrike
Smartsheet</t>
  </si>
  <si>
    <t>Could be replaced by other project management tools.</t>
  </si>
  <si>
    <t>Close/migrate</t>
  </si>
  <si>
    <t>19/11-2026: 
- Anne-Li inddrager marketing i at vi i 2026 skal kigge på et fælles tool til opgavestyring for Kamstrup.
 - Monday.com kontrakten forlænges for et år mere.
 - Der laves i application consolidation et spor med tools, heri vil opgavestyring ligge.
 - @Christian Koefoed Står for oplæring i ProjectFlow i Marketing, hvis de har projekter der egner sig til ProjectFlow, Christian tager fat i Marketing.</t>
  </si>
  <si>
    <t>National Instruments ApS</t>
  </si>
  <si>
    <t>PLM Group A/S</t>
  </si>
  <si>
    <t>FRFS: 30/7 mail med info om software sendt til Søren Tønnes Nielsen
OBS i kolonne S står der 1,2 mill.
6/8: Det er formodentligt DBR der kender til softwaren.</t>
  </si>
  <si>
    <t>PLM - Product Lifecycle Management</t>
  </si>
  <si>
    <t>ProjectFlow 365</t>
  </si>
  <si>
    <t>ProjectFlow A/S</t>
  </si>
  <si>
    <t>KRNO (FRFS)</t>
  </si>
  <si>
    <t>5/11-2025 FRFS; Hej Kristian
Jeg går ud fra det i er ved at tegne er en licens med ubegrænsede brugere, jeg ved ikke om det er den der hedder site.
Monday.com ville kunne give et lige så godt overblik, men det er ikke billigere, så det ville ikke være for en besparelse vi skulle skifte til Monday, tværdigmod ville vi kunne spare Monday licensen (ca. 80.000 pr. år) ved at skifte til Projectflow. 
IFS kan også kører projektstyring hvilket ikke ville koste en ekstra licens, men anvendelsen er ikke brugervenlig, Tingleff har tidligere vurderet det ikke var et godt alternativ.
Jira ville også være et alternativ.
Min anbefaling ville være at fokusere på det vi allerede har igang af projekter, med et IFS upgrade samtidigt ville vi nok ikke seriøst kunne afsætte resourser det næste år til at kigge på dette. Så tegne en 3 årig aftale og få så mange som muligt til at anvende projektflow istedet få alt muligt andet, bare det at få enrettet måden vi arbejder på samt systemunderstøttelsen er en stor fordel. Vi kan så om 2 år kigge på en afløser hvis det giver mening på det tidspunkt.
Men overordnet er det vigtige at få anvendelsen af projectflow bredt ud. Hvilket Christian Kofoed er igang med.</t>
  </si>
  <si>
    <t>Noldus Information Technology</t>
  </si>
  <si>
    <t>Ligger i Supply Chain CC
Oprindeligt var det kun varemodtagelse, nu har det ændret sig og anvendes bredere, der rulles nu yderligere ud til kontrolplaner.
FRFS: Find ud af hvad vi fuldt anvender og kan anvende QDA til.</t>
  </si>
  <si>
    <t>QDA SOLUTIONS NORDICS ApS</t>
  </si>
  <si>
    <t>Der ligger 2 versioner af QDA. En som anvendes til indkommende inspection og label/batch (IQS). SC har selv implementeret QDA til SPC på produktion. Dette burde kunne flyttes til muligt MES eller IFS.</t>
  </si>
  <si>
    <t>QMS</t>
  </si>
  <si>
    <t>Phaseout, Q1 2025</t>
  </si>
  <si>
    <t>LOGIA</t>
  </si>
  <si>
    <t>Roima Denmark A/S  _x000D_
Logimatic OIO</t>
  </si>
  <si>
    <t>WMS Lagerstyring</t>
  </si>
  <si>
    <t>LOGIA WMS: effektivt og intuitivt lagerstyringssystem</t>
  </si>
  <si>
    <t>SPOG</t>
  </si>
  <si>
    <t>SPOG is developed by **CyrusOne**.</t>
  </si>
  <si>
    <t>SynergyXR</t>
  </si>
  <si>
    <t>er under opsigelse, CVR:DK31177626</t>
  </si>
  <si>
    <t>VR, under opsigelse</t>
  </si>
  <si>
    <t>Synthesia Enterprise Package</t>
  </si>
  <si>
    <t>Synthesia</t>
  </si>
  <si>
    <t>Video editing</t>
  </si>
  <si>
    <t>MIBL</t>
  </si>
  <si>
    <t>MIBL: I reached out to USA to set up a discovery meeting on Synthezia. After this meeting, I can start the gap analysis.</t>
  </si>
  <si>
    <t>Migrate to one platform for all Kamstrup</t>
  </si>
  <si>
    <t>Tools budget Marketing</t>
  </si>
  <si>
    <t>HubSpot</t>
  </si>
  <si>
    <t>Overtager fra marketing</t>
  </si>
  <si>
    <t>Microsoft Dynamics CIJ (Marketing)</t>
  </si>
  <si>
    <t>16B-00001</t>
  </si>
  <si>
    <t>Bendita</t>
  </si>
  <si>
    <t>Dot.vu</t>
  </si>
  <si>
    <t>Enables creation of interactive, personalized content for marketing and engagement on websites.</t>
  </si>
  <si>
    <t>SET 24/10 denne skal beholdes</t>
  </si>
  <si>
    <t>Cookiebot</t>
  </si>
  <si>
    <t>Cybot A/S</t>
  </si>
  <si>
    <t>Manages and audits website cookies to ensure compliance with privacy regulations.</t>
  </si>
  <si>
    <t>SEMrush</t>
  </si>
  <si>
    <t>SEMrush, Inc.</t>
  </si>
  <si>
    <t>Provides SEO and digital marketing tools for competitor analysis and strategy optimization.</t>
  </si>
  <si>
    <t>Discipline carried through agency</t>
  </si>
  <si>
    <t>FRFS: moved from 01-10-2025 to 01-01-2026 for reporting</t>
  </si>
  <si>
    <t>No dedicated ressource for SEO</t>
  </si>
  <si>
    <t>TerminusApp</t>
  </si>
  <si>
    <t>Terminus.</t>
  </si>
  <si>
    <t>ll-in-one UTM Builder and Link Management Platform</t>
  </si>
  <si>
    <t>Gathercontent</t>
  </si>
  <si>
    <t>GatherContent</t>
  </si>
  <si>
    <t>Simplifies content collaboration by providing a platform to plan, create, and organize website content.</t>
  </si>
  <si>
    <t>Canva Teams</t>
  </si>
  <si>
    <t>Canva Pty Ltd.</t>
  </si>
  <si>
    <t>Canva Pro is a premium graphic design platform that offers advanced features for creating professional-quality designs, including graphics, presentations, and more.</t>
  </si>
  <si>
    <t>ALK</t>
  </si>
  <si>
    <t>We should only have 1 enterprise Canva license, SET will investigate,
Will be upgraded to enterprise version. Ask Frank</t>
  </si>
  <si>
    <t>QR code generator</t>
  </si>
  <si>
    <t>QR Code Generator GmbH</t>
  </si>
  <si>
    <t>A QR code generator creates scannable codes storing information like URLs or text, enabling quick access when scanned by devices with QR readers.</t>
  </si>
  <si>
    <t>Marts 2026: Status fra Freja: Migreringen er stadig i foranalyse/konceptfase. Der er endnu ingen konkret tidsplan for hvornår QR code-delen migreres til Aras.Næste afgørende skridt er workshoppen med Aras – først derefter kan der realistisk sættes en migreringsplan og estimeres timeline.</t>
  </si>
  <si>
    <t>ChatGPT</t>
  </si>
  <si>
    <t>OpenAI</t>
  </si>
  <si>
    <t>ChatGPT-4 is a language model developed by OpenAI, designed for generating human-like text in conversations and various applications.</t>
  </si>
  <si>
    <t xml:space="preserve">We have a pilot running in Commercial Solutions with ChatGPT4. </t>
  </si>
  <si>
    <t>Microsoft Project</t>
  </si>
  <si>
    <t>7LS-00002</t>
  </si>
  <si>
    <t>Radio mobile</t>
  </si>
  <si>
    <t>Radio Mobile, Inc.</t>
  </si>
  <si>
    <t>Radio Planning</t>
  </si>
  <si>
    <t>FRFS: Set to potential for phase out based on info from business of MIGRATE</t>
  </si>
  <si>
    <t>Signal Pro (EDX)</t>
  </si>
  <si>
    <t>Nexrad, Inc.</t>
  </si>
  <si>
    <t>JOPH: Used for making radio coverage plans (/prop studies).
RF-networkplanning and analysis. Not clear how much this is used</t>
  </si>
  <si>
    <r>
      <rPr>
        <b/>
        <sz val="11"/>
        <color theme="1"/>
        <rFont val="Calibri"/>
        <family val="2"/>
        <scheme val="minor"/>
      </rPr>
      <t>Asks Customer Project - Søren Martin</t>
    </r>
    <r>
      <rPr>
        <sz val="11"/>
        <color theme="1"/>
        <rFont val="Calibri"/>
        <family val="2"/>
        <scheme val="minor"/>
      </rPr>
      <t xml:space="preserve"> - the plan is to have a unified RF planning tool</t>
    </r>
  </si>
  <si>
    <t>Aconex</t>
  </si>
  <si>
    <t>moved to IFS and will happen after upgrade into IFS Cloud.
KRTI Big effort for business, because of the maintance data. Could be started with external consultants</t>
  </si>
  <si>
    <t>Azure Monitoring</t>
  </si>
  <si>
    <t>Cloud Platforms</t>
  </si>
  <si>
    <t>Not a singular application within Customer Service, but rather an application managed by Integration where teams can monitor certain data</t>
  </si>
  <si>
    <t>Microsoft Access</t>
  </si>
  <si>
    <t>Microsoft Word</t>
  </si>
  <si>
    <t>Microsoft Excel</t>
  </si>
  <si>
    <t>Microsoft Power Point</t>
  </si>
  <si>
    <t>Microsoft Outlook</t>
  </si>
  <si>
    <t>DocuSign CLM</t>
  </si>
  <si>
    <t>Contract Lifecycle Management including 
repository, generation of standard contracts, 
obligation management</t>
  </si>
  <si>
    <t>P&amp;C releated documents that require signature can be supported by Oracle</t>
  </si>
  <si>
    <t>EQS</t>
  </si>
  <si>
    <t>EQS Group AG</t>
  </si>
  <si>
    <t>Whistleblower Portal
Report information about illegal or unethical 
activities while maintaining anonymity</t>
  </si>
  <si>
    <t>Ipendo</t>
  </si>
  <si>
    <t>Ipendo AB</t>
  </si>
  <si>
    <t xml:space="preserve">Corporate Intellectual Property Management </t>
  </si>
  <si>
    <t>Ipendo Platform</t>
  </si>
  <si>
    <t>FRFS: Acording to Mette this application will come to end of life.From Mette: Vi ved ikke helt hvad der sker med Ipendo endnu, men pt er der desværre ikke et bedre alternativ. Vi vil derfor gerne lige se tiden lidt an.</t>
  </si>
  <si>
    <t>myInsight Entity Management System</t>
  </si>
  <si>
    <t>myInsight Solutions</t>
  </si>
  <si>
    <t>Corporate Compliance and Entity 
Management</t>
  </si>
  <si>
    <t>Responsive - RFPIO</t>
  </si>
  <si>
    <t>Responsive Systems, Inc.</t>
  </si>
  <si>
    <t>Tender Response Database
Response Management</t>
  </si>
  <si>
    <t>FRFS: Can be phased out with the implementation of WorkPoint, Some use cases in US need to be clarified</t>
  </si>
  <si>
    <t>SolidWorks SaaS</t>
  </si>
  <si>
    <t>Sitecore AI</t>
  </si>
  <si>
    <t>Sitecore</t>
  </si>
  <si>
    <t>We have My Kamstrup and Kamstrup.com in XM Cloud.</t>
  </si>
  <si>
    <t>Air</t>
  </si>
  <si>
    <t>Adobe Inc.</t>
  </si>
  <si>
    <t>Marketing solution for digital asset, Product do not have end of life but it will be phased put</t>
  </si>
  <si>
    <t>KRRO: Used for large transfer of files (videos and high definition pictures) to suppliers etc. If an alternative is available, we can use that instead.Responsible: JABE</t>
  </si>
  <si>
    <t>Miro</t>
  </si>
  <si>
    <t>Miro Inc.</t>
  </si>
  <si>
    <t>https://miro.com/app/dashboard/</t>
  </si>
  <si>
    <t>Can possibly be changed, but is considered best in breed.</t>
  </si>
  <si>
    <t>Danske Direct</t>
  </si>
  <si>
    <t>Danske Bank</t>
  </si>
  <si>
    <t>Bankprogram</t>
  </si>
  <si>
    <t>TANG</t>
  </si>
  <si>
    <t>Dunn and Bradstreet (Finance Analytics)</t>
  </si>
  <si>
    <t>Dun &amp; Bradstreet</t>
  </si>
  <si>
    <t>VIES</t>
  </si>
  <si>
    <t>European Commission</t>
  </si>
  <si>
    <t>EU VAT</t>
  </si>
  <si>
    <t>Adra</t>
  </si>
  <si>
    <t>Trintech</t>
  </si>
  <si>
    <t>Adra match, Adra documentation.
Trintech er en tool, som vi bruger til at dokumenterer styre vores finansielle controlling proces. Her styrer vi vores månedsluk proces og vi dokumenterer f.eks. vores afstemning af IFS konti (inkl. godkendelsesflow og revisionsdokumentation)
Mvh.
Peter</t>
  </si>
  <si>
    <t>KRTI Investigate if it could migratede to SAP Analytics.
Trintech er en tool, som vi bruger til at dokumenterer styre vores finansielle controlling proces. Her styrer vi vores månedsluk proces og vi dokumenterer f.eks. vores afstemning af IFS konti (inkl. godkendelsesflow og revisionsdokumentation)
Mvh.
Peter Randrup</t>
  </si>
  <si>
    <t>Think-Cell</t>
  </si>
  <si>
    <t>think-cell Software GmbH</t>
  </si>
  <si>
    <t>Add on to Excel used in Finance</t>
  </si>
  <si>
    <t>DMaaST</t>
  </si>
  <si>
    <t>Manufacturing</t>
  </si>
  <si>
    <t>DMaaST is developed trough several vendors</t>
  </si>
  <si>
    <t>Digital manufacturing as a service Twin (EU Project)</t>
  </si>
  <si>
    <t>https://dmaast.eu/</t>
  </si>
  <si>
    <t>Part of the EU DMaaST project</t>
  </si>
  <si>
    <t>openlinkiq</t>
  </si>
  <si>
    <t>OpenLinkSoftware</t>
  </si>
  <si>
    <t>https://www.openlinkiq.org/</t>
  </si>
  <si>
    <t>Hotjar</t>
  </si>
  <si>
    <t>Hotjar Ltd.</t>
  </si>
  <si>
    <t>Keep, but reduce plan.</t>
  </si>
  <si>
    <t>Google Analytics</t>
  </si>
  <si>
    <t>Google LLC</t>
  </si>
  <si>
    <t>We have build a lot in the app.</t>
  </si>
  <si>
    <t>Google My Business Manager</t>
  </si>
  <si>
    <t>Microsoft Customer Voice</t>
  </si>
  <si>
    <t>RUC-00005</t>
  </si>
  <si>
    <t xml:space="preserve">SET 24/10 denne skal ikke lukkes </t>
  </si>
  <si>
    <t>Facebook</t>
  </si>
  <si>
    <t>Meta Platforms, Inc.</t>
  </si>
  <si>
    <t>Instagram</t>
  </si>
  <si>
    <t>Linkedin</t>
  </si>
  <si>
    <t>LinkedIn Corporation</t>
  </si>
  <si>
    <t>Storyblok</t>
  </si>
  <si>
    <t>Storyblok GmbH</t>
  </si>
  <si>
    <t>Candidate/close</t>
  </si>
  <si>
    <t>Event create</t>
  </si>
  <si>
    <t>Eventbrite</t>
  </si>
  <si>
    <t>JABE: "Will most likely not be renewed in fall 2026". Used for Sales kick-off and Distributor Days 2026
It still used in US, but can possibly be closed later.
ADMR: I don't now about the status for this applikation. Therefor I will move the expected end of life date</t>
  </si>
  <si>
    <t>Vercel</t>
  </si>
  <si>
    <t xml:space="preserve">Vercel </t>
  </si>
  <si>
    <t>We use Vercel to host the frontend for My Kamstrup and Kamstrup.com, delivering fast, personalized web experiences with modern developer tools and cloud infrastructure</t>
  </si>
  <si>
    <t>Youtube</t>
  </si>
  <si>
    <t>A lot of Kamstrups external video content is located on YouTube. Consider moving to Sitecore Content Hub in 2026.</t>
  </si>
  <si>
    <t>WhatsApp</t>
  </si>
  <si>
    <t>Rasmus Krigslund: HVordan kan denne være strategisk? Er det ikke SoMe?</t>
  </si>
  <si>
    <t>note</t>
  </si>
  <si>
    <t>Youku</t>
  </si>
  <si>
    <t>Alibaba Group</t>
  </si>
  <si>
    <t>AdminControl</t>
  </si>
  <si>
    <t>Vigilant Technology Solutions</t>
  </si>
  <si>
    <t>Dorthe Bertelsen
Muligvis håndteret og betalt via OK</t>
  </si>
  <si>
    <t>World Wide Express</t>
  </si>
  <si>
    <t>Info by DAHN - Shipment system</t>
  </si>
  <si>
    <t>Transportation</t>
  </si>
  <si>
    <t xml:space="preserve">ASGP:  WWEX (World Wide Express) is our 3PL shipping platform for the US. It requires no licenses and we work with the company to set up accounts for Kamstrup employees that need access because they will be shipping items. 
There is no cost associated with WWEX, since the are making revenue against the shipments we process out of their system. </t>
  </si>
  <si>
    <t>KRTI Bad busniss case for phase out, argument should be automation, since this is manual</t>
  </si>
  <si>
    <t>Keep.</t>
  </si>
  <si>
    <t>Travelpool</t>
  </si>
  <si>
    <t>Travelpool GmbH</t>
  </si>
  <si>
    <t>Info by DAHN</t>
  </si>
  <si>
    <t>Travel</t>
  </si>
  <si>
    <t>ADP</t>
  </si>
  <si>
    <t>ADP, LLC</t>
  </si>
  <si>
    <t>US HR, Sallery System</t>
  </si>
  <si>
    <t>Should be considered when evaluating leassor as payroll system</t>
  </si>
  <si>
    <t>Might be migrated to Oracle Payroll or Expense Management.</t>
  </si>
  <si>
    <t>Citilytics</t>
  </si>
  <si>
    <t>Speridian Technologies</t>
  </si>
  <si>
    <t>Used in US - KRRO: Not Marketing
FRFS: Set to potential for phase out based on info from business of MIGRATE</t>
  </si>
  <si>
    <t>I don't have enough information on this application so the end of date is a rough estimate</t>
  </si>
  <si>
    <t>Bid prime</t>
  </si>
  <si>
    <t>BidPrime</t>
  </si>
  <si>
    <t>Talk with US about this. KRRO: Not Marketing Ask: TFTS</t>
  </si>
  <si>
    <t>Gov win</t>
  </si>
  <si>
    <t>Deltek</t>
  </si>
  <si>
    <t>Info by DAHN - The applications are there but need further clarification</t>
  </si>
  <si>
    <t>Azure Integration Services</t>
  </si>
  <si>
    <t>Scenario: Integrations across business solution landscape (&amp; across boundaries). Approx 30 systems onboarded.
Adoption: 30 Systems / 150 Integration Flows (5M+ / Montly)</t>
  </si>
  <si>
    <t>Link</t>
  </si>
  <si>
    <t>BizBrain Technologies</t>
  </si>
  <si>
    <t>Bizbrain</t>
  </si>
  <si>
    <t>Scenario: Integration between Ready &amp; Customer solutions.
Adoption: 34 customers</t>
  </si>
  <si>
    <t>Hosting HCW 4928</t>
  </si>
  <si>
    <t>Project of phase out are started with Jeyant in integration team
19/11-2025 Fabrizio: Inspari have been involved in looking into replacement to Azure.</t>
  </si>
  <si>
    <t>A lot of focus on this - will be owned by Digitalization</t>
  </si>
  <si>
    <t>Mapforce</t>
  </si>
  <si>
    <t>Altova</t>
  </si>
  <si>
    <t>Scenario: Integration between Ready &amp; Customer solutions.</t>
  </si>
  <si>
    <t>PM Heat/Cooling, AFR</t>
  </si>
  <si>
    <t>Mulesoft</t>
  </si>
  <si>
    <t>Salesforce</t>
  </si>
  <si>
    <t>Scenario: Integration between OMNIA &amp; Ørsted
Adoption: 1 Customer</t>
  </si>
  <si>
    <t>Integration used between Kamstrup and Ørsted. Very complex, do not touch for now</t>
  </si>
  <si>
    <t>Should be moved to the integration team</t>
  </si>
  <si>
    <t>Go autonomous</t>
  </si>
  <si>
    <t>Go Autonomous</t>
  </si>
  <si>
    <t>Oracle People Hub</t>
  </si>
  <si>
    <t>IAR Embedded Workbench for ARM Cortex-M</t>
  </si>
  <si>
    <t>IAR Systems</t>
  </si>
  <si>
    <t>ERC: Benyttes af et stort antal FW udviklere. Antal licenser skal vurderes før fornyelse.</t>
  </si>
  <si>
    <t>ARM compiler, network license</t>
  </si>
  <si>
    <t>HVordan kan denne være strategisk? Er det ikke SoMe?</t>
  </si>
  <si>
    <t>Investigate the need</t>
  </si>
  <si>
    <t>IAR Embedded Workbench for MSP430</t>
  </si>
  <si>
    <t>ERC: Benyttes af et antal FW udviklere. Antal licenser skal vurderes før fornyelse.</t>
  </si>
  <si>
    <t>TI MSP430 compiler, network license</t>
  </si>
  <si>
    <t>Nohau - Compiler</t>
  </si>
  <si>
    <t>Nohau Solutions.</t>
  </si>
  <si>
    <t>Keil PK51</t>
  </si>
  <si>
    <t>KRST: Nohau er distributør - hvilken specifik compiler er der tale om?</t>
  </si>
  <si>
    <t>Google Earth</t>
  </si>
  <si>
    <t xml:space="preserve">Reach out to Customer Projects - Søren Martin
It is the free version they use
THDA - Bruges til radioplaner, fejlfinding af dårlig dækning osv. Undersøg alternativer eller integration </t>
  </si>
  <si>
    <t>Radio planners use the free API to show data</t>
  </si>
  <si>
    <t>Google Earth Pro</t>
  </si>
  <si>
    <t>Microsoft OneNote</t>
  </si>
  <si>
    <t>Microsoft Loop</t>
  </si>
  <si>
    <t>Microsoft Planner</t>
  </si>
  <si>
    <t>Microsoft Forms</t>
  </si>
  <si>
    <t>Viva Glint</t>
  </si>
  <si>
    <t>Microsoft Teams Whiteboard</t>
  </si>
  <si>
    <t>Microsoft CoPilot</t>
  </si>
  <si>
    <t>Microsoft M365 CoPilot</t>
  </si>
  <si>
    <t>83I-00001</t>
  </si>
  <si>
    <t>This app will grow, will probaly not be phased out.</t>
  </si>
  <si>
    <t>Microsoft Viva Insights (Outlook)</t>
  </si>
  <si>
    <t>we keep it, free version!</t>
  </si>
  <si>
    <t>Azure DevOps</t>
  </si>
  <si>
    <t xml:space="preserve">It's used for 
 - tracking work items (CRM)
 - code &amp; artifacts repository (CPQ, Integration)
 - CI/CD tool (Integration)
 main reason for its adoption is that it's native integrated with MS technologies. Integration team uses Azure Integration Services iPaaS, while BI works with ADF, for which Azure DevOps offers a great deal of integration (and it wouldn't possible to choose any other tools)
 </t>
  </si>
  <si>
    <t>ASGP: Is being used in CorporateSolution/Integration, CPQ, CRM. BI. might be  dk-ptahcw-franz</t>
  </si>
  <si>
    <t>Look at this as part of platform convergence
26/11-2025 LAAG, STBM, FRFS: Set to Potential for phase out by this group.</t>
  </si>
  <si>
    <t>The ones who use it marketing, can use Jira instead</t>
  </si>
  <si>
    <t>Ennova</t>
  </si>
  <si>
    <t>Ennova Solutions</t>
  </si>
  <si>
    <t>Survey tools</t>
  </si>
  <si>
    <t>Adobe Acrobat</t>
  </si>
  <si>
    <t>OBS. This is both Acrobat and Acroobat Pro</t>
  </si>
  <si>
    <t>BPE</t>
  </si>
  <si>
    <t>Adobe</t>
  </si>
  <si>
    <t>VLC Media player</t>
  </si>
  <si>
    <t>VideoLAN</t>
  </si>
  <si>
    <t>Not important</t>
  </si>
  <si>
    <t>MS-CRM ADD-ONS</t>
  </si>
  <si>
    <t>Designing data extraction</t>
  </si>
  <si>
    <t>Benedita: Possible to migrate this to a power app we already have. Yearly price is 9.000 DKK 
12-12-2025: Given the tight budget for 2026, it is not expected that this migration and the related Power Apps development will be prioritized unless SFE submits a request and prioritizes it. Status is therefor changed to "save for now"
From incident INC0113796: CRM Account Plan PDF shows incorrect field mappings, displays closed actions, and has layout issues. From Enhancement ENHC0011681: Request to add functionality for exporting management briefs (PowerPoint) from opportunities with a dedicated tab for required fields.</t>
  </si>
  <si>
    <t>Google Chrome</t>
  </si>
  <si>
    <t>Must at least be used for testing purpose for webpages towards customers</t>
  </si>
  <si>
    <t>Dunn and Bradstreet (Hoovers)</t>
  </si>
  <si>
    <t>Adobe Indesign</t>
  </si>
  <si>
    <t>Ask LVH if they still need this application?</t>
  </si>
  <si>
    <t>Azure Storage</t>
  </si>
  <si>
    <t>Azure ETL (Extract-Transform-Load)</t>
  </si>
  <si>
    <t>Azure Services (AI - ML)</t>
  </si>
  <si>
    <t>SAP Analytics Cloud</t>
  </si>
  <si>
    <t>SAP SE</t>
  </si>
  <si>
    <t>LeanIX</t>
  </si>
  <si>
    <t>LeanIX GmbH</t>
  </si>
  <si>
    <t>VIS-PIT (Profit improvement tool)</t>
  </si>
  <si>
    <t>Tool inside VIS</t>
  </si>
  <si>
    <t>VIS-Quote Calculation Tool</t>
  </si>
  <si>
    <t>Internal sales</t>
  </si>
  <si>
    <t xml:space="preserve">11-11-2025 Jacob Grum: Blot til info så er der nu scopet en opgave om at migrere timeberegninger og approval flows for tender og projekter fra VIS (VisCalc) over I CPQ. 
Så vidt jeg kan forstå er dette den sidste del af VIS der er I brug, så VIS burde være en kandidat til listen over applikationer der potentielt kan fjernes.
Approved for closure. Owned by TOAL and Sales Excellence. The migration will be prioritized in mid-January. The task will be carried out by SKSR + MAHB. Phase out date is a rough estimate as we don't know the prioritation </t>
  </si>
  <si>
    <t>Azure EntraID</t>
  </si>
  <si>
    <t>Data Bricks</t>
  </si>
  <si>
    <t>Databricks, Inc.</t>
  </si>
  <si>
    <t>FRFS: Set to important, based on the usage in digitalization.</t>
  </si>
  <si>
    <t>Metertool</t>
  </si>
  <si>
    <t>Metertool can only be use on PC.
Made in Jan Alexandersens deparment JAX</t>
  </si>
  <si>
    <t>Logview</t>
  </si>
  <si>
    <t>Logview is developed by **LogView Solutions**.</t>
  </si>
  <si>
    <t>Datatool</t>
  </si>
  <si>
    <t>Laptool</t>
  </si>
  <si>
    <t>Metertool X</t>
  </si>
  <si>
    <t>Minor configurations of meters, Android app</t>
  </si>
  <si>
    <t>MB Sheet</t>
  </si>
  <si>
    <t>MB Coursework Solutions</t>
  </si>
  <si>
    <t>3 part product</t>
  </si>
  <si>
    <t>RTPatch</t>
  </si>
  <si>
    <t>RTPatch, Inc.</t>
  </si>
  <si>
    <t>JESP: Et behov for OMS LPWAN og delta firmware opdatering som bliver realiseret i 2025 for at møde feature krav om 2-vejs remote opdateringen</t>
  </si>
  <si>
    <t>JESP: måske ift. delta fw upload</t>
  </si>
  <si>
    <t>PyCharm</t>
  </si>
  <si>
    <t>Development and Programming-Sub components</t>
  </si>
  <si>
    <t>IDE for Python
ERC: Must have til Python udvikling</t>
  </si>
  <si>
    <t>HC used for autotest so important, could be evaluated in Visual studio next year.</t>
  </si>
  <si>
    <t>Moldex3D</t>
  </si>
  <si>
    <t>Denne ville være svær at skifte men alternativt kan findes</t>
  </si>
  <si>
    <t>Innofour</t>
  </si>
  <si>
    <t>Layout inkl. diagram-PADS (dongles)</t>
  </si>
  <si>
    <t>JESP: leverandøren af modelsim?? Fjernes?</t>
  </si>
  <si>
    <t>Micro Digital</t>
  </si>
  <si>
    <t>Micro Digital, Inc.</t>
  </si>
  <si>
    <t>Operatitivsystem-SMX OMNIPOWER
Operatitivsystem-SMX e-meter</t>
  </si>
  <si>
    <t>DLMS test tool</t>
  </si>
  <si>
    <t>Metrum Technologies</t>
  </si>
  <si>
    <t>DLMS test værktøj-DLMS test script værktøj (incl. 3 x licens til test clienter)</t>
  </si>
  <si>
    <t>DLMS UA Test Tools</t>
  </si>
  <si>
    <t>DLMS CTT (conf. test tool)</t>
  </si>
  <si>
    <t>DLMS User Association</t>
  </si>
  <si>
    <t>DLMS CTT (conf. test tool)-DLMS conformance test tool nødv. for at kunne levere DLMS målere</t>
  </si>
  <si>
    <t>Combit</t>
  </si>
  <si>
    <t>M365 E5</t>
  </si>
  <si>
    <t>AAD-33168</t>
  </si>
  <si>
    <t>Win OLS Activation User Sub Add-on E5</t>
  </si>
  <si>
    <t>AAA-51068</t>
  </si>
  <si>
    <t>EntMobandSecE5Full ShrdSvr ALNG SubsVL MVL PerUsr</t>
  </si>
  <si>
    <t>CE6-00003</t>
  </si>
  <si>
    <t>Defender Vulnerability AO Sub Per User</t>
  </si>
  <si>
    <t>NM1-00001</t>
  </si>
  <si>
    <t>Vi bruger disse licenser som del af vores SecOps og vulnerability management program. Licenser giver os nogle indsigter som ofte kommer os til gode ifbm. Afdækning af sårbarheder i f.eks. browserudvidelser, og hjælper os samtidig med at holde styr på digitale certifikater på vores endpoints i domænet.</t>
  </si>
  <si>
    <t>Decide if it is in ECS or DW</t>
  </si>
  <si>
    <t>O365 E1 Sub Per User</t>
  </si>
  <si>
    <t>T6A-00024</t>
  </si>
  <si>
    <t>Defender O365 P2 Sub Per User</t>
  </si>
  <si>
    <t>FSZ-00002</t>
  </si>
  <si>
    <t>Exchange Online P2 Sub Per User</t>
  </si>
  <si>
    <t>TQA-00001</t>
  </si>
  <si>
    <t>double check, if we still have it after EA renewal</t>
  </si>
  <si>
    <t>It's a license - should not be in the list. It's needed</t>
  </si>
  <si>
    <t>Intune P2 Sub Per User</t>
  </si>
  <si>
    <t>XQB-00001</t>
  </si>
  <si>
    <t>Power Automate Premium</t>
  </si>
  <si>
    <t>Teams Rooms Pro Sub Per Device</t>
  </si>
  <si>
    <t>V9B-00001</t>
  </si>
  <si>
    <t>Teams Shared Devices</t>
  </si>
  <si>
    <t>KXG-00002</t>
  </si>
  <si>
    <t>Teams Domestic Calling Plan Sub 120 Min Per User</t>
  </si>
  <si>
    <t>TK2-00002</t>
  </si>
  <si>
    <t>Teams International Calling Plan Sub Per User</t>
  </si>
  <si>
    <t>TJ9-00001</t>
  </si>
  <si>
    <t>Microsoft SQL server Enterprise</t>
  </si>
  <si>
    <t>7JQ-00343</t>
  </si>
  <si>
    <t>Defender Endpoint Server Sub</t>
  </si>
  <si>
    <t>1NZ-00004</t>
  </si>
  <si>
    <t>we keep it. Investigate ownership</t>
  </si>
  <si>
    <t>Microsoft Visual Studio Ent MSDN</t>
  </si>
  <si>
    <t>MX3-00117</t>
  </si>
  <si>
    <t>Win Server DC Core ALng SA 2L</t>
  </si>
  <si>
    <t>9EA-00278</t>
  </si>
  <si>
    <t>Servere RDS CAL og VS Pro/Ent</t>
  </si>
  <si>
    <t>Win Server Standard Core ALng SA 2L</t>
  </si>
  <si>
    <t>9EM-00270</t>
  </si>
  <si>
    <t>Win Remote Desktop Services CAL ALng SA UCAL</t>
  </si>
  <si>
    <t>6VC-01254</t>
  </si>
  <si>
    <t>Win Remote Desktop Services CAL ALng Sub Per User</t>
  </si>
  <si>
    <t>6VC-02567</t>
  </si>
  <si>
    <t>D365 Customer Insights Journeys T1</t>
  </si>
  <si>
    <t>6BL-00001</t>
  </si>
  <si>
    <t>D365 Team Members FSA</t>
  </si>
  <si>
    <t>MTK-00001</t>
  </si>
  <si>
    <t>D365 Team Members Sub</t>
  </si>
  <si>
    <t>MTH-00001</t>
  </si>
  <si>
    <t>AI Builder Capacity T1 AO Sub 1M Service Credits</t>
  </si>
  <si>
    <t>No application</t>
  </si>
  <si>
    <t>SDQ-00001</t>
  </si>
  <si>
    <t>CDS Database Capacity Sub Add-on</t>
  </si>
  <si>
    <t>PRX-00002</t>
  </si>
  <si>
    <t>CDS File Capacity Sub Add-on</t>
  </si>
  <si>
    <t>PSG-00002</t>
  </si>
  <si>
    <t>CDS Log Capacity Sub Add-on</t>
  </si>
  <si>
    <t>PSM-00002</t>
  </si>
  <si>
    <t>VenzoAI (Kamassist)</t>
  </si>
  <si>
    <t>Venzo</t>
  </si>
  <si>
    <t>https://kamassist.kamstrup.com/</t>
  </si>
  <si>
    <t>Yes - Limited Risk</t>
  </si>
  <si>
    <t>MRST - Vores interne AI Chatbot som vi er igang med at udrulle I Customer Services  (Kan ikke undværes)</t>
  </si>
  <si>
    <t>Media Center</t>
  </si>
  <si>
    <t>Product do not have end of life but it will be phased put</t>
  </si>
  <si>
    <t>ALK: Due to the lack of project manager the migration project will be moved to 2027
Part of phase 2 content cub project: Estimated end date: Before summer holiday</t>
  </si>
  <si>
    <t>Cumulus</t>
  </si>
  <si>
    <t>Cumulus Networks</t>
  </si>
  <si>
    <t>LVH</t>
  </si>
  <si>
    <t xml:space="preserve">Migrate to Sitecore DAM when live, Gather all digital assets in one place </t>
  </si>
  <si>
    <t>One source of truth</t>
  </si>
  <si>
    <t>Viva Engage</t>
  </si>
  <si>
    <t>Google tag manager</t>
  </si>
  <si>
    <t>Adobe Creative Cloud</t>
  </si>
  <si>
    <t>5/2-25 There are 34 users</t>
  </si>
  <si>
    <t>Sociuu</t>
  </si>
  <si>
    <t>Sociuu Tech.</t>
  </si>
  <si>
    <t>The future of Sociuu will be determined on the meeting with Kristian Rokkjær</t>
  </si>
  <si>
    <t>Consider if we should continue with employee advocacy</t>
  </si>
  <si>
    <t>OpenFOAM</t>
  </si>
  <si>
    <t>OpenCFD Ltd.</t>
  </si>
  <si>
    <t>CFD Computational fluid dynamic</t>
  </si>
  <si>
    <t>MetTEAMS (incl MetCAL)</t>
  </si>
  <si>
    <t>Met Office</t>
  </si>
  <si>
    <t>Calibration database</t>
  </si>
  <si>
    <t>Dow Jones Riskcenter - Financial Crime Search</t>
  </si>
  <si>
    <t>Dow Jones &amp; Company</t>
  </si>
  <si>
    <t> https://riskcenter.dowjones.com.</t>
  </si>
  <si>
    <t>Last year it was investigated if this could be replaced by the application Dune &amp; Brandstreet, which is being used in Finance. This could be done, but the price increase to ensure the functionalities in D&amp;B was significant, and thus we chose not to move forward with this. It is essential we have a screening tool for sanctions and corruption to be able to lift our compliance documentation burden.</t>
  </si>
  <si>
    <t>Ecovadis</t>
  </si>
  <si>
    <t>EcoVadis</t>
  </si>
  <si>
    <t>Lessor SP</t>
  </si>
  <si>
    <t>Lessor Software Solutions</t>
  </si>
  <si>
    <t>LessorWorkforce Cloud</t>
  </si>
  <si>
    <t>Tidsregistrering</t>
  </si>
  <si>
    <t>Handles all Danish T&amp;A for Manufacturing Workers
No plans so far for phase out</t>
  </si>
  <si>
    <t>Migrate to LessorWorkforce Cloud
late 2028</t>
  </si>
  <si>
    <t>Lessor Portal</t>
  </si>
  <si>
    <t>Lessor Portal is developed by QuikFlip.</t>
  </si>
  <si>
    <t>Handles all Danish absence and mileage registrations + gives employees and managers access to employment contracts etc.</t>
  </si>
  <si>
    <t>Migrate to LessorWorkforce Cloud
mid 2028</t>
  </si>
  <si>
    <t>Hogrefe</t>
  </si>
  <si>
    <t>Hogrefe Publishing Group</t>
  </si>
  <si>
    <t>Lumina</t>
  </si>
  <si>
    <t>MNT</t>
  </si>
  <si>
    <t>Personality test tool (online) for recruiting. Investigation in Lumia to take over for Hogrefe (or another selected tool).</t>
  </si>
  <si>
    <t>Cannot be converted to Oracle</t>
  </si>
  <si>
    <t>Defco</t>
  </si>
  <si>
    <t>Defco Software, Inc.</t>
  </si>
  <si>
    <t>Survey tool</t>
  </si>
  <si>
    <t>Application (online tool) is named Defgo, not Defco.</t>
  </si>
  <si>
    <t>Investigation on if Microsoft Viva Glint can take over for Defgo - maybe in 2026.</t>
  </si>
  <si>
    <t>Flow</t>
  </si>
  <si>
    <t>PL SQL Developer</t>
  </si>
  <si>
    <t>Allround Automations</t>
  </si>
  <si>
    <t>Avalara AvaTax</t>
  </si>
  <si>
    <t>Avalara</t>
  </si>
  <si>
    <t>US Tax, international TAX</t>
  </si>
  <si>
    <t>Docker</t>
  </si>
  <si>
    <t>Docker, Inc.</t>
  </si>
  <si>
    <t>Docker er et værktøj til at lave og bruge containere i softwareudvikling, men de er ikke længere de eneste på markedet</t>
  </si>
  <si>
    <t>MANO</t>
  </si>
  <si>
    <t>Softwaredevelopment</t>
  </si>
  <si>
    <t>Software dev</t>
  </si>
  <si>
    <t>Docker is heavily used everywhere.</t>
  </si>
  <si>
    <t>Migrate/Invest (small WP)</t>
  </si>
  <si>
    <t>Investigate the real need.</t>
  </si>
  <si>
    <t>RabbitMQ</t>
  </si>
  <si>
    <t>Pivotal Software, Inc.</t>
  </si>
  <si>
    <t>Used with Neuron and will be phased out with that. But will still run in manufacturing software and Hosting HCW</t>
  </si>
  <si>
    <t>FRFS: Set to potential for phase out based on info from business of MIGRATE
Fabrizio: A part of RabitMQ will be phased out together with Neuron.
Beside The use in Neuron it is used in Manufacturing software as well.</t>
  </si>
  <si>
    <t>Postman</t>
  </si>
  <si>
    <t>Postman, Inc.</t>
  </si>
  <si>
    <t>WebApi tester</t>
  </si>
  <si>
    <t>https://www.postman.com/</t>
  </si>
  <si>
    <t>PHG</t>
  </si>
  <si>
    <t>Tolerate/Invest
FRFS Phase out</t>
  </si>
  <si>
    <t>FRFS: Deprecation of local storage (Scratchpad) forces cloud sync, raising concerns over API key exposure and compliance 1 2.
Best in class for API management. Possible to invest in this, as it can possibly create more benefits</t>
  </si>
  <si>
    <t>SimaPro</t>
  </si>
  <si>
    <t>PRé Sustainability</t>
  </si>
  <si>
    <t>EPD, Lifecycle, LCA Software</t>
  </si>
  <si>
    <t>RENE</t>
  </si>
  <si>
    <t>RENE Solutions, Inc.</t>
  </si>
  <si>
    <t>MinEnergi2</t>
  </si>
  <si>
    <t>MinEnergi2 is developed by the company Metrum.</t>
  </si>
  <si>
    <t>EnergiData (https://energidata.com/da/). Collects meters consumption for Kamstrup buildings. We ingest data from it used in the context of ESG reporting (Quality)</t>
  </si>
  <si>
    <t>CRECEA</t>
  </si>
  <si>
    <t>CRECEA S.A.</t>
  </si>
  <si>
    <t>HSC Compliance overvågning</t>
  </si>
  <si>
    <t>Chemical Manager</t>
  </si>
  <si>
    <t>ChemSW</t>
  </si>
  <si>
    <t>Registrering KEMI, forbrugsvare</t>
  </si>
  <si>
    <t>Science Based Targets initiative</t>
  </si>
  <si>
    <t>Science Based Targets initiative (SBTi)</t>
  </si>
  <si>
    <t>SBTI, Klimamål rapportering og validering</t>
  </si>
  <si>
    <t>FileZilla</t>
  </si>
  <si>
    <t>Remote server access</t>
  </si>
  <si>
    <t>Could possibly be accessed in a sandbox environment?</t>
  </si>
  <si>
    <t>FTP is built into READy, and customers use various tools. We need it reproducing/troubleshooting issues</t>
  </si>
  <si>
    <t>Test and Development tool</t>
  </si>
  <si>
    <t>Micro Focus</t>
  </si>
  <si>
    <t>Unable to find information</t>
  </si>
  <si>
    <t>EMH Variomod Manager</t>
  </si>
  <si>
    <t>EMH Partners GmbH</t>
  </si>
  <si>
    <t>EMH-Combi-Master</t>
  </si>
  <si>
    <t>Müller Apparatebau GmbH</t>
  </si>
  <si>
    <t>Total Commander</t>
  </si>
  <si>
    <t>Ghisler Software GmbH</t>
  </si>
  <si>
    <t>Udvidet "stifinder"</t>
  </si>
  <si>
    <t>unclear, no info available - who is using it? Shareware?!?
FRFS: Set to phase out due to security risk</t>
  </si>
  <si>
    <t>FRFS: moved from 31-08-2025 to 01-01-2026 for reporting</t>
  </si>
  <si>
    <t>Avoiding Total Commander in production or OT environments.
Using Files (Windows 11) for general users—secure, supported, and compliant.
Using fman or FreeCommander for power users needing dual-pane workflows.
Sandboxing Double Commander if plugin compatibility with TC is essential.</t>
  </si>
  <si>
    <t>YABE (Yest Another BACnet Exlporer)</t>
  </si>
  <si>
    <t>Yabe Team</t>
  </si>
  <si>
    <t>Infragistics</t>
  </si>
  <si>
    <t>UI Library</t>
  </si>
  <si>
    <t xml:space="preserve">FRFS: Set to potential for phase out based on info from business of ELIMINATE. JAX siger denne vil tage lang tid at udfase </t>
  </si>
  <si>
    <t>ReadyAPI</t>
  </si>
  <si>
    <t>RAFU-1Y-SBN-NL</t>
  </si>
  <si>
    <t>License Tool</t>
  </si>
  <si>
    <t>Engineering IT</t>
  </si>
  <si>
    <t>FlowForce</t>
  </si>
  <si>
    <t>VMS</t>
  </si>
  <si>
    <t>Vendor Management Solutions, Inc.</t>
  </si>
  <si>
    <t>Video survailance</t>
  </si>
  <si>
    <t>Acra Introcucion</t>
  </si>
  <si>
    <t>AcraSoft</t>
  </si>
  <si>
    <t>Bluebeam</t>
  </si>
  <si>
    <t>Bluebeam, Inc.</t>
  </si>
  <si>
    <t>SEEV8R3</t>
  </si>
  <si>
    <t>SEEV8R3 is developed by Seev8.</t>
  </si>
  <si>
    <t>Electrical installations, drawings</t>
  </si>
  <si>
    <t>EUROTest Metrell (New structure Aurostat)</t>
  </si>
  <si>
    <t>Metrell d.o.o.</t>
  </si>
  <si>
    <t>Test application</t>
  </si>
  <si>
    <t>ECO Struxure</t>
  </si>
  <si>
    <t>Schneider Electric</t>
  </si>
  <si>
    <t>Building Operation Software for HVAC System</t>
  </si>
  <si>
    <t>BMS</t>
  </si>
  <si>
    <t>Camtasia</t>
  </si>
  <si>
    <t>Video editing, Simple video editing, Looking on updating to Pro version</t>
  </si>
  <si>
    <t>https://www.techsmith.com/store/camtasia</t>
  </si>
  <si>
    <t>Crowdin</t>
  </si>
  <si>
    <t>Crowdin, Inc.</t>
  </si>
  <si>
    <t>https://crowdin.com/features</t>
  </si>
  <si>
    <t>GUI texts and translate</t>
  </si>
  <si>
    <t>MIBL: TMS project scope includes translation capabilities to software applications, like CrowdIn, but doesn't include the phase-out of Crowdin. After project end (exp. End Q2, 2026) it will be possible to scope and prioritize a phase-out for Crowdin.</t>
  </si>
  <si>
    <t>Passolo</t>
  </si>
  <si>
    <t>RWS</t>
  </si>
  <si>
    <t>Part of IPW for GUI and translate</t>
  </si>
  <si>
    <t>MIBL: Dependent on Translation Management project</t>
  </si>
  <si>
    <t>Multiterm</t>
  </si>
  <si>
    <t>Help+Manual</t>
  </si>
  <si>
    <t>EC Software GmbH</t>
  </si>
  <si>
    <t>ASRN Potential for phase out</t>
  </si>
  <si>
    <t>Trados</t>
  </si>
  <si>
    <t>Translater tool IPW</t>
  </si>
  <si>
    <t>7-Zip</t>
  </si>
  <si>
    <t>7-Zip Software.</t>
  </si>
  <si>
    <t>Evaluate need based on std. func. In Win11</t>
  </si>
  <si>
    <t>Adobe Premier Pro</t>
  </si>
  <si>
    <t>Video tool</t>
  </si>
  <si>
    <t>we keep it, who owns creative cloud</t>
  </si>
  <si>
    <t>Dansk Standard - Distribute</t>
  </si>
  <si>
    <t>Dansk Standard</t>
  </si>
  <si>
    <t>FHB: Done, still importen</t>
  </si>
  <si>
    <t>Clarifed to be kept.</t>
  </si>
  <si>
    <t>Efficient Elements</t>
  </si>
  <si>
    <t>Efficient Elements GmbH</t>
  </si>
  <si>
    <t>Draw.IO</t>
  </si>
  <si>
    <t>draw.io</t>
  </si>
  <si>
    <t>Confluence paid plugin, but can also be used locally or in a web interface.</t>
  </si>
  <si>
    <t>Used extensively, and can cover a lot of scenarios.</t>
  </si>
  <si>
    <t>Claude</t>
  </si>
  <si>
    <t>Anthropic</t>
  </si>
  <si>
    <t>LAAX</t>
  </si>
  <si>
    <t>Omdia</t>
  </si>
  <si>
    <t>Informa Tech</t>
  </si>
  <si>
    <t>Market insight report</t>
  </si>
  <si>
    <t>Bluefield</t>
  </si>
  <si>
    <t>VSCode</t>
  </si>
  <si>
    <t>Free version</t>
  </si>
  <si>
    <t>Big 3 in IDEs</t>
  </si>
  <si>
    <t>Archi</t>
  </si>
  <si>
    <t>ArchiMate.</t>
  </si>
  <si>
    <t>Git for Confluence / Draw.io could be a migration path away from Archi.</t>
  </si>
  <si>
    <t>A lot of documentation is still done in Archi, so it takes time to get away from.</t>
  </si>
  <si>
    <t xml:space="preserve">MentiMeter </t>
  </si>
  <si>
    <t>Mentimeter AB</t>
  </si>
  <si>
    <t>Not sure if this is used, Karsten Kobæk is trying to find out.</t>
  </si>
  <si>
    <t>Interactive presentation software</t>
  </si>
  <si>
    <t>Blev ved et uheld forlænget et år, kan derfor først lukkes ned i foråret 2027. Anne-Li har login oplysninger
KKB: Will not be renewed after May 2026
Ask LVH if she knows about this? Only used as a free version in marketing. Investigate wether this is even compliant</t>
  </si>
  <si>
    <t>Microsoft Stream</t>
  </si>
  <si>
    <t>Microsoft Bookings</t>
  </si>
  <si>
    <t>Microsoft Publicher</t>
  </si>
  <si>
    <t>Microsoft Lists</t>
  </si>
  <si>
    <t>Microsoft Sway</t>
  </si>
  <si>
    <t>Microsoft To Do</t>
  </si>
  <si>
    <t>Task management app</t>
  </si>
  <si>
    <t>Microsoft Clipchamp</t>
  </si>
  <si>
    <t>Performance Center</t>
  </si>
  <si>
    <t>Meter data perfromance monitoring</t>
  </si>
  <si>
    <t>This can potentially be absorbed by another application, for example ServiceNow. HOWEVER, the project to understanding how it is built, what processes it supports, functionality, document it, write new requirements and more, will take quite a lot of effort. It is a CRITICAL application, because we measure meter reading performance against SLA's and we can potentially pay fines for not living up to SLA's. There are also talks, that this and Network Manager can be moved into Flow IQ Smart Water Platform - but there NEEDS to be strategic alignment between the different departments, Customer Service, PM, Customer Projects and Digitalization, because we need to be very clear about what services we offer and where.</t>
  </si>
  <si>
    <t>Strategic alignment between Customer Service, PM and perhaps also Digitalization first, THEN the application and requirements and processes can be mapped</t>
  </si>
  <si>
    <t>It is very vulnerable. We pay ONE guy aroudn 300.000 DKK pr. Year, for support and a few enhancements. We own the source code, but he is the only one who works on and understands it. This is too important to live on the shoulders on one external consultant.
12/12-2025: Det er tredjeparts igennem Applicators (et en-mands firma i DK). Ingen fast omkostning andet end licens, men betales timepris på support og udvikling. I år er der brugt omkring 500DKK på alt, men der har så også været en del udviklingsønsker</t>
  </si>
  <si>
    <t>Automatic Concentrator Placement</t>
  </si>
  <si>
    <t>GastroSoft</t>
  </si>
  <si>
    <t>THDA - EL produkt
Tool for planning where concentrators should be used - used in Radius</t>
  </si>
  <si>
    <t>Ask Morten Lauritzen - MLU</t>
  </si>
  <si>
    <t>Jira Xray</t>
  </si>
  <si>
    <t>Test and Req Management</t>
  </si>
  <si>
    <t>Heat Intelligence</t>
  </si>
  <si>
    <t>Heat Software</t>
  </si>
  <si>
    <t>Hest Intelligence</t>
  </si>
  <si>
    <t>A software suite - a Portal entered through My Kamstrup. A collection that holds many info on heat intelligence</t>
  </si>
  <si>
    <t>PIHT - dette er et produkt som vi sælger til kunder</t>
  </si>
  <si>
    <t>RTO - Heat Intelligence</t>
  </si>
  <si>
    <t>Managemed service on RTO</t>
  </si>
  <si>
    <t>Same as heat intelligence</t>
  </si>
  <si>
    <t>Sitecore Content HUB</t>
  </si>
  <si>
    <t>MKI: Used by build system for legacy products. We need these for support tasks.</t>
  </si>
  <si>
    <t>Mbus Master netværk tools (Tuxera)</t>
  </si>
  <si>
    <t>Tuxera</t>
  </si>
  <si>
    <t>Various tools: fx HTTP clienter, TLS 1.3, USB drivere etc.
JESP: Nødvendig for maintenance af MBUS master produkt - kan overvejes om det skal placeres i H/C PM som produkt maintenance, men aftalt med controlling at det placeres her for 2025</t>
  </si>
  <si>
    <t>Azure AI Translator</t>
  </si>
  <si>
    <t>MIBL: Made by DTE with Donkey Power. I'm looping this into the TMS project. The TMS project is scoping for an instant translate feature, that also should cover document upload.</t>
  </si>
  <si>
    <t>InstallShield</t>
  </si>
  <si>
    <t>Shared/floating license used Kamstrup wide
incl. Gitlab</t>
  </si>
  <si>
    <t>OMNIA</t>
  </si>
  <si>
    <t>Necessary for building OMNIA installers.</t>
  </si>
  <si>
    <t>Blue2Link</t>
  </si>
  <si>
    <t>Revelation Software.</t>
  </si>
  <si>
    <t>Bluetooth communication.</t>
  </si>
  <si>
    <t>X-Ray</t>
  </si>
  <si>
    <t>Progress (Telerik)</t>
  </si>
  <si>
    <t>Telerik - Progress® DevCraft Complete Developer License</t>
  </si>
  <si>
    <t>Used in OMNIA, library</t>
  </si>
  <si>
    <t>ArcGIS</t>
  </si>
  <si>
    <t>Runtime license</t>
  </si>
  <si>
    <t>ArcGIS - GeoInfo A/S</t>
  </si>
  <si>
    <t>Similar to Google maps. Used extensively in OMNIA, so expensive to replace.</t>
  </si>
  <si>
    <t>Is a component, library</t>
  </si>
  <si>
    <t>Rebex Total Pack for .Net</t>
  </si>
  <si>
    <t>Rebex Software.</t>
  </si>
  <si>
    <t>Rebex Total Pack for .NET - 1 developer</t>
  </si>
  <si>
    <t>Part of dotnet, Used in OMNIA</t>
  </si>
  <si>
    <t>Microsoft Visual Studio Code</t>
  </si>
  <si>
    <t>Free version, open source</t>
  </si>
  <si>
    <t>Portable and very general purpose.</t>
  </si>
  <si>
    <t>InstallShield Development</t>
  </si>
  <si>
    <t>IS-PREMCCCLS-S-XXX</t>
  </si>
  <si>
    <t>Vmware workstation</t>
  </si>
  <si>
    <t>VMware, Inc.</t>
  </si>
  <si>
    <t>Still used extensively.</t>
  </si>
  <si>
    <t>FRFS: Multiple critical CVEs (e.g., CVE-2025-41236–41239) allow VM escape and host compromise 4 5. Patching is essential.</t>
  </si>
  <si>
    <t>Zabbix</t>
  </si>
  <si>
    <t>Zabbix SIA</t>
  </si>
  <si>
    <t>CapMon</t>
  </si>
  <si>
    <t>https://capmon.dk/en/zabbix</t>
  </si>
  <si>
    <t>IT Minitoring tool</t>
  </si>
  <si>
    <t>Zappix</t>
  </si>
  <si>
    <t>Antenna Pattern Editor</t>
  </si>
  <si>
    <t>Ansys</t>
  </si>
  <si>
    <t>JOPH</t>
  </si>
  <si>
    <t>JOPH: Used to correct and translate different antenna pattern types.
Asks Customer Projects - Søren Martin
ALBI er ansvarlig for antenner. JOPH bruger dette. Det er radio netværk. Denne er vigtig og kan ikke flyttes over i et andet system, bekræftet af JP</t>
  </si>
  <si>
    <t>QGIS</t>
  </si>
  <si>
    <t>QGIS.org</t>
  </si>
  <si>
    <t>Radio Planning and Meter Counting</t>
  </si>
  <si>
    <t>Radio Survey</t>
  </si>
  <si>
    <t>Radio Survey Software GmbH</t>
  </si>
  <si>
    <t>Radio Planning and Calibration</t>
  </si>
  <si>
    <t>Mastedatabasen</t>
  </si>
  <si>
    <t>Mastedatabasen is developed by the Danish Agency for Data Supply and Efficiency (SDFE).</t>
  </si>
  <si>
    <t>Radio Planning, Support on network coverage</t>
  </si>
  <si>
    <t>JOPH: Used to look up locations of existing telemasts in Denmark.
Ask Søren Martin
Free to use - it is a website with information on the location of mobil antennas (masts?) in Denmark - both existing and planned.</t>
  </si>
  <si>
    <t>Skråfoto - Dataforsyningen</t>
  </si>
  <si>
    <t>Dataforsyningen</t>
  </si>
  <si>
    <t>JOPH: Used to measure heights of buildings at known addresses in DK.
Asks Søren Martin
Free to use - it is a website with tilted photos of the earth's surface</t>
  </si>
  <si>
    <t>Check.Kamstrup (READy device check)</t>
  </si>
  <si>
    <t>PIHT - hjemmeside hvor man (kamstrup og kunder) kan tjekke forbindelsen til målere og koncentratorer</t>
  </si>
  <si>
    <t>Kamstrup Traceability – Unknown device</t>
  </si>
  <si>
    <t>Radio Planning, Product catalog http://dk-hcw-web02/traceability/)</t>
  </si>
  <si>
    <t>http://dk-hcw-web02/traceability/</t>
  </si>
  <si>
    <t>IsMobile</t>
  </si>
  <si>
    <t>IsMobile, Inc.</t>
  </si>
  <si>
    <t>Workforce management Filed services // NEXEL</t>
  </si>
  <si>
    <t>HEP</t>
  </si>
  <si>
    <t>Can be replaced by FSM in ServiceNow but it is a big project. We pay around 100DKK pr. Year
Plan meter change - a FSM tool. Perhaps connects to Ørsted. Plan and route plannig, shift of meters.
Critical application that is only used for Radius. Cannot be removed. There can severe financial consequenses if data is not available within the agreed upon time</t>
  </si>
  <si>
    <t>Customer Projects - Ask Søren Martin</t>
  </si>
  <si>
    <t>Telia Smartconnect (MNO Portal)</t>
  </si>
  <si>
    <t>Subscription management</t>
  </si>
  <si>
    <t>Subscribtion</t>
  </si>
  <si>
    <t>Appears to be the login portal for Telia - related to SIM cards</t>
  </si>
  <si>
    <t>Azure Coverage</t>
  </si>
  <si>
    <t>server performance, active services</t>
  </si>
  <si>
    <t>Appears to be part of the Azure solution</t>
  </si>
  <si>
    <t>Power Intelligence - Flow</t>
  </si>
  <si>
    <t>C3S Solutions</t>
  </si>
  <si>
    <t>Intelligence</t>
  </si>
  <si>
    <t>Overview - shows quality of el meeters</t>
  </si>
  <si>
    <t>Power Intelligence - Power Quality</t>
  </si>
  <si>
    <t>Power Intelligence - Earth Fault</t>
  </si>
  <si>
    <t>Til elmålere Overview of kortslutninger og hvad der kan forårsage det</t>
  </si>
  <si>
    <t>Scruffy</t>
  </si>
  <si>
    <t>Scruffy, LLC</t>
  </si>
  <si>
    <t>Developed in Analytics, LIJ is owner</t>
  </si>
  <si>
    <t>Airvantage</t>
  </si>
  <si>
    <t>Airvantage is developed by **Sierra Wireless**.</t>
  </si>
  <si>
    <t>Monitoring Sierra wireless modems. And Sim cards. Complex company Sierra</t>
  </si>
  <si>
    <t xml:space="preserve">https://na.airvantage.net/  </t>
  </si>
  <si>
    <t>THDA - management af Sierra wireless modems I koncentratorer
Talk with RKL, otherwise talk with David Teid
Service Portal for modems for concentrators</t>
  </si>
  <si>
    <r>
      <t xml:space="preserve">Perhaps lives with Product Service or 3. level connectivity - </t>
    </r>
    <r>
      <rPr>
        <b/>
        <sz val="11"/>
        <color theme="1"/>
        <rFont val="Calibri"/>
        <family val="2"/>
        <scheme val="minor"/>
      </rPr>
      <t>Ask Rasmus Krigslund</t>
    </r>
  </si>
  <si>
    <t>tech-tools</t>
  </si>
  <si>
    <t>Tech-Tools, LLC</t>
  </si>
  <si>
    <t xml:space="preserve">investigate communication problems </t>
  </si>
  <si>
    <t>https://tech-tools.kamstrup.com/</t>
  </si>
  <si>
    <t>THDA</t>
  </si>
  <si>
    <t xml:space="preserve">Used for SIM fleet management 
THDA kender til denne. Det er et værktøj til at fejlsøge på vores målere. Det er bygget ovenpå Radio survey. Rasmus Krigslund kender til det. </t>
  </si>
  <si>
    <t>THDA - værktøj Rasmus Krigslund har lavet til bla. Engineering. Relativt nyt</t>
  </si>
  <si>
    <t>Mappoint Gis</t>
  </si>
  <si>
    <t>Managing Legacy Mesh network</t>
  </si>
  <si>
    <t>MESH Network</t>
  </si>
  <si>
    <t>MapPoint appears to be discontinued - Microsoft suggests Bing maps or Azure maps or other GIS progams. Should be phased out. MESH is discontinued in 2028/2029, so this will also be discontinued then</t>
  </si>
  <si>
    <t>Ask Søren Martin
Asks Rasmus Krigslund - old version</t>
  </si>
  <si>
    <t>Vmware vSphare</t>
  </si>
  <si>
    <t>Axcess to Jumphosts</t>
  </si>
  <si>
    <t>Remote access tool</t>
  </si>
  <si>
    <t>Maybe someone in Customer Projects use this?</t>
  </si>
  <si>
    <t>Asks Søren Martin and Jesper Dehnhardt</t>
  </si>
  <si>
    <t>Keepass</t>
  </si>
  <si>
    <t>Dominik Reichl</t>
  </si>
  <si>
    <t>storing af password</t>
  </si>
  <si>
    <t>Metertool HCW</t>
  </si>
  <si>
    <t>Configuration of HC and Water meters. Metertool X are the new version.
Made in Jan Alexandersens deparment JAX</t>
  </si>
  <si>
    <t>Metertool READy</t>
  </si>
  <si>
    <t>Configuration of modules. Metertool X are the new version.
Made in Jan Alexandersens deparment JAX</t>
  </si>
  <si>
    <t>READy App</t>
  </si>
  <si>
    <t>3.5-Kamstrup Warenty based applications</t>
  </si>
  <si>
    <t>Readings, installations (4G bridges etc.) , installation scenario, configurations</t>
  </si>
  <si>
    <t>Used in OMNIA</t>
  </si>
  <si>
    <t>Omni tool network analyzer</t>
  </si>
  <si>
    <t>Using the tool called Coordinate finder</t>
  </si>
  <si>
    <t>Orbit File syncronizer</t>
  </si>
  <si>
    <t>Syncronizing documents with customers and uploading/downloading documents faster to Kamstrup Share</t>
  </si>
  <si>
    <t xml:space="preserve">Niels: Synkronisere filer fra kamstrupshare til computeren så projekt filer kan tilgåes I stifinder. Bruges dagligt, men vi ved den er under phase out </t>
  </si>
  <si>
    <t>Asks Søren Martin</t>
  </si>
  <si>
    <t>Excel, Decoding sheets</t>
  </si>
  <si>
    <t>Check meter konfiguration based on serial number</t>
  </si>
  <si>
    <t xml:space="preserve">THDA - Er dette ikke det excel ark som Asger (ASM) I Hardware service har lavet? Denne er ikke en rigtig applikation, men en funktion der er udviklet i excel til et bestemt formål </t>
  </si>
  <si>
    <t>Fedora (Multibel components + 140)</t>
  </si>
  <si>
    <t>Red Hat, Inc.</t>
  </si>
  <si>
    <t>Linux components Components for HeatCooling Hardware Conc</t>
  </si>
  <si>
    <t>Flatpak (Multibel components + 3)</t>
  </si>
  <si>
    <t>The application Flatpak is developed by the GNOME Project.</t>
  </si>
  <si>
    <t>Linux Components for HeatCooling Hardware Conc</t>
  </si>
  <si>
    <t>WinSCP</t>
  </si>
  <si>
    <t>Martin Prikryl</t>
  </si>
  <si>
    <t>Secure File Copy. (gratis) til at overføre til/fra FTP servere.</t>
  </si>
  <si>
    <t>https://winscp.net/</t>
  </si>
  <si>
    <t>We need to investigate why this is used vs. Total commander other FTP services</t>
  </si>
  <si>
    <t>Can possibly be removed.</t>
  </si>
  <si>
    <t>rustrover</t>
  </si>
  <si>
    <t>Editor fra jetbrain for RUST language</t>
  </si>
  <si>
    <t>Editor. Part of Rust ecosystem</t>
  </si>
  <si>
    <t>Rust ecosystem</t>
  </si>
  <si>
    <t>clion</t>
  </si>
  <si>
    <t>ERC: Must have til FW udvikling. Behov forventes at vokse fra 5 til 8</t>
  </si>
  <si>
    <t>Expensive so VS evaluated by Electricity, FRFS, perhaps phase out next year.</t>
  </si>
  <si>
    <t>k9s</t>
  </si>
  <si>
    <t>Aqua Security</t>
  </si>
  <si>
    <t>Kubernets</t>
  </si>
  <si>
    <t>Part of Kubernets ecosystem.</t>
  </si>
  <si>
    <t>ImHex</t>
  </si>
  <si>
    <t>ImHex is an open-source project, so it does not have a traditional software vendor company.</t>
  </si>
  <si>
    <t>jetbrains toolbox</t>
  </si>
  <si>
    <t>Application to handle updates and management of Jetbrains IDEs</t>
  </si>
  <si>
    <t>Making it easy to install Jetbrains, but DW can handle this so should be in Company Portal</t>
  </si>
  <si>
    <t>Requires that Company Portal can cover updates and mangement of new Jetbrains updates</t>
  </si>
  <si>
    <t>chrony</t>
  </si>
  <si>
    <t>curl</t>
  </si>
  <si>
    <t>Daniel Stenberg</t>
  </si>
  <si>
    <t>labgrid</t>
  </si>
  <si>
    <t>labgrid is developed by the company **Labgrid**.</t>
  </si>
  <si>
    <t>Java</t>
  </si>
  <si>
    <t>For tools</t>
  </si>
  <si>
    <t>Fundemental important in Electricity</t>
  </si>
  <si>
    <t>Is oftentimes part of other software. It is a language. We used it for READy App.</t>
  </si>
  <si>
    <t>Webex</t>
  </si>
  <si>
    <t>Standardisation meetings</t>
  </si>
  <si>
    <t>Is application required or browser version sufficient? Kamstrup default is MS Teams</t>
  </si>
  <si>
    <t>Evaluate need if only used externally. Web or app…?</t>
  </si>
  <si>
    <t>GoTo Meetings</t>
  </si>
  <si>
    <t>LogMeIn</t>
  </si>
  <si>
    <t>Zoom Meetings</t>
  </si>
  <si>
    <t>Zoom Video Communications, Inc.</t>
  </si>
  <si>
    <t>Git Bash</t>
  </si>
  <si>
    <t>Git, Inc.</t>
  </si>
  <si>
    <t>command line tool for git</t>
  </si>
  <si>
    <t>Needed for Windows git</t>
  </si>
  <si>
    <t>MinGW</t>
  </si>
  <si>
    <t>MinGW.org</t>
  </si>
  <si>
    <t>open-source GNU CLI for windows, used for compilation of custom python libraries</t>
  </si>
  <si>
    <t>FOSS</t>
  </si>
  <si>
    <t>Ubuntu linux</t>
  </si>
  <si>
    <t>Canonical Ltd.</t>
  </si>
  <si>
    <t>gitlab/CI test runner for various git projects, OS for development of tools and tests</t>
  </si>
  <si>
    <t>Investigate furter</t>
  </si>
  <si>
    <t>Plotly</t>
  </si>
  <si>
    <t>Plotly, Inc.</t>
  </si>
  <si>
    <t>python library for plotting that requires license</t>
  </si>
  <si>
    <t>python</t>
  </si>
  <si>
    <t>Cisco VPN</t>
  </si>
  <si>
    <t>Cisco Security Suite</t>
  </si>
  <si>
    <t>Xilinx Vitis 2022.1</t>
  </si>
  <si>
    <t>Xilinx</t>
  </si>
  <si>
    <t>FPGA development tool</t>
  </si>
  <si>
    <t>Development tool</t>
  </si>
  <si>
    <t>Xilinx Vivado 2022.1</t>
  </si>
  <si>
    <t>LLVM CLANG</t>
  </si>
  <si>
    <t>The LLVM Project.</t>
  </si>
  <si>
    <t>Code formatting</t>
  </si>
  <si>
    <t>Part of the C ecosystem.</t>
  </si>
  <si>
    <t>GNU octave</t>
  </si>
  <si>
    <t>MatLab replacement</t>
  </si>
  <si>
    <t>JESP: matlab replacement</t>
  </si>
  <si>
    <t>GrepWIN</t>
  </si>
  <si>
    <t>GrepWIN is developed by Andreas Scherbaum.</t>
  </si>
  <si>
    <t>Search engine</t>
  </si>
  <si>
    <t>JESP: baregreb</t>
  </si>
  <si>
    <t>Spyder</t>
  </si>
  <si>
    <t>Spyder is developed by the Spyder Project.</t>
  </si>
  <si>
    <t>Python IDE</t>
  </si>
  <si>
    <t>Connected to phyton</t>
  </si>
  <si>
    <t>SDR Sharp</t>
  </si>
  <si>
    <t>Airspy</t>
  </si>
  <si>
    <t>Radio analysis / spectrum analysis</t>
  </si>
  <si>
    <t>Arduino IDE</t>
  </si>
  <si>
    <t>Arduino Srl</t>
  </si>
  <si>
    <t>IDE for arduino</t>
  </si>
  <si>
    <t>IDE for programming Arduino chips.</t>
  </si>
  <si>
    <t>ok Bundle as IDE.</t>
  </si>
  <si>
    <t>Balena ETCHER</t>
  </si>
  <si>
    <t>Balena</t>
  </si>
  <si>
    <t>SD-card programming</t>
  </si>
  <si>
    <t xml:space="preserve">Tool til at flashe SD kort med. </t>
  </si>
  <si>
    <t>Logic</t>
  </si>
  <si>
    <t>Salae, LLC</t>
  </si>
  <si>
    <t>Logic analyser (tool for HW-logic analyser)</t>
  </si>
  <si>
    <t>Kamstrup Service Tool Pack</t>
  </si>
  <si>
    <t>Kamstrup-tool, FRFS rename Kamstrup Service Toolpack</t>
  </si>
  <si>
    <t>Kamstrup Meter Tool</t>
  </si>
  <si>
    <t>Kamstrup-tool, FRFS this is probally Metertool</t>
  </si>
  <si>
    <t>Kamstrup READy Manager</t>
  </si>
  <si>
    <t>Kamstrup-program
FRFS: Move to Ready Manager</t>
  </si>
  <si>
    <t>DB Browser for SQLite</t>
  </si>
  <si>
    <t>SQLite Development Team</t>
  </si>
  <si>
    <t>Visual tool for managing SQLite databases</t>
  </si>
  <si>
    <t xml:space="preserve">Needed as database tool for SQLite </t>
  </si>
  <si>
    <t>Graphviz</t>
  </si>
  <si>
    <t>AT&amp;T Labs, Inc.</t>
  </si>
  <si>
    <t>Graph visualization software</t>
  </si>
  <si>
    <t>Microsoft PowerToys</t>
  </si>
  <si>
    <t>Utilities to enhance Windows functionality</t>
  </si>
  <si>
    <t>Microsoft PowerToys - Windows Utilities for Power Users | Microsoft Learn</t>
  </si>
  <si>
    <t>Digital Workplace</t>
  </si>
  <si>
    <t>Raspberry Pi Imager</t>
  </si>
  <si>
    <t>The Raspberry Pi Foundation</t>
  </si>
  <si>
    <t>OS installation tool for Raspberry Pi</t>
  </si>
  <si>
    <t>R&amp;S InstrumentView</t>
  </si>
  <si>
    <t>Instrument control and data analysis software</t>
  </si>
  <si>
    <t>Signal Hound Spike</t>
  </si>
  <si>
    <t>Signal Hound</t>
  </si>
  <si>
    <t>Desktop Spectrum Analyzer Application</t>
  </si>
  <si>
    <t>JESP: duplikate</t>
  </si>
  <si>
    <t>SX1261CalculatorUI</t>
  </si>
  <si>
    <t>Semtech</t>
  </si>
  <si>
    <t>RF calculator for SX1261 chip</t>
  </si>
  <si>
    <t>S2-LP DK</t>
  </si>
  <si>
    <t>S2-LP Applications</t>
  </si>
  <si>
    <t>Development software for S2-LP transceiver</t>
  </si>
  <si>
    <t>Wacom Tablet</t>
  </si>
  <si>
    <t>Wacom Co., Ltd.</t>
  </si>
  <si>
    <t>Drawing tablet software</t>
  </si>
  <si>
    <t>ZoomIt</t>
  </si>
  <si>
    <t>Screen zoom and annotation tool</t>
  </si>
  <si>
    <t>Small tool for creating a laser pointer.</t>
  </si>
  <si>
    <t>FlowVision</t>
  </si>
  <si>
    <t>Kamstrup-tool, ask KKF of this.</t>
  </si>
  <si>
    <t>5098-1328 FlowIQx2xxModuleConfig</t>
  </si>
  <si>
    <t>Kamstrup-tool</t>
  </si>
  <si>
    <t>Smart RF Studio</t>
  </si>
  <si>
    <t>Texas Instruments</t>
  </si>
  <si>
    <t>Development tool for TI-chips</t>
  </si>
  <si>
    <t>JESP: cc1200 radio tool</t>
  </si>
  <si>
    <t>Simplicity</t>
  </si>
  <si>
    <t>Simplicity Software, Inc.</t>
  </si>
  <si>
    <t>Development tool for Silabs-chips</t>
  </si>
  <si>
    <t>MCxx3 ModuleConfig</t>
  </si>
  <si>
    <t>Bare Tail</t>
  </si>
  <si>
    <t>Bare Tail is developed by Bare Metal Software.</t>
  </si>
  <si>
    <t>Loganalyser tool</t>
  </si>
  <si>
    <t>FireFox</t>
  </si>
  <si>
    <t>Mozilla Corporation</t>
  </si>
  <si>
    <t>Webbrowser</t>
  </si>
  <si>
    <t>Brave</t>
  </si>
  <si>
    <t>Brave Software, Inc.</t>
  </si>
  <si>
    <t>Rake</t>
  </si>
  <si>
    <t>Hashicorp</t>
  </si>
  <si>
    <t>Task management &amp; build automation tool used for building and running unit tests</t>
  </si>
  <si>
    <t>Ruby ecosystem</t>
  </si>
  <si>
    <t>GnuWin32 (GNU Make)</t>
  </si>
  <si>
    <t>GnuWin32</t>
  </si>
  <si>
    <t>GNU make untility for building C unit test code</t>
  </si>
  <si>
    <t>Google Test &amp; Google Mock</t>
  </si>
  <si>
    <t>Unit testing framework for C++</t>
  </si>
  <si>
    <t>Cmake</t>
  </si>
  <si>
    <t>Kitware, Inc.</t>
  </si>
  <si>
    <t>Build tool used for Google Test/Google Mock framework</t>
  </si>
  <si>
    <t xml:space="preserve">Build tool for C </t>
  </si>
  <si>
    <t>Everything</t>
  </si>
  <si>
    <t>voidtools</t>
  </si>
  <si>
    <t>A fast windows search tool for finding files</t>
  </si>
  <si>
    <t>Fritekstsøgning g på pc. Er den nødvendig? Er I company portal.</t>
  </si>
  <si>
    <t>ARM GNU Toolchain</t>
  </si>
  <si>
    <t>Arm Limited</t>
  </si>
  <si>
    <t>Command-line tools for ARM embedded devices, used for debugging ARM chips in VS Code</t>
  </si>
  <si>
    <t>Compiler for ARM architecture chips.</t>
  </si>
  <si>
    <t>ok Bundle as IDE/compiler.</t>
  </si>
  <si>
    <t>Free client system</t>
  </si>
  <si>
    <t>glab</t>
  </si>
  <si>
    <t>CLI tool useful for gitlab pipelines</t>
  </si>
  <si>
    <t>CLI utility for working with GitLAb</t>
  </si>
  <si>
    <t>Not an application.</t>
  </si>
  <si>
    <t>Kamstrup's wMbusTool</t>
  </si>
  <si>
    <t>Kamstrup tool for receiving wMBus packets</t>
  </si>
  <si>
    <t xml:space="preserve">Kamstrup's Device Control Tool </t>
  </si>
  <si>
    <t>Sending &amp; receiving KMP</t>
  </si>
  <si>
    <t>Keysight 14585A</t>
  </si>
  <si>
    <t>HIGH Importance tool to measure power consumption. Software for current measuring on a Keysight device.</t>
  </si>
  <si>
    <t>JESP: duplikat - mest korrekte entry er den her !</t>
  </si>
  <si>
    <t>OpenSSH</t>
  </si>
  <si>
    <t>The OpenBSD Foundation</t>
  </si>
  <si>
    <t>SSH client</t>
  </si>
  <si>
    <t>USB_ETH driver for DLink adapter</t>
  </si>
  <si>
    <t>D-Link</t>
  </si>
  <si>
    <t>Windows driver for USB-to-ethernet device used in auto-test setups</t>
  </si>
  <si>
    <t>USB driver for READy Converter</t>
  </si>
  <si>
    <t>IDW Technologies</t>
  </si>
  <si>
    <t>Windows USB driver for comminicating with READy Converters</t>
  </si>
  <si>
    <t>Silex Virtual Link</t>
  </si>
  <si>
    <t>Silex Technology.</t>
  </si>
  <si>
    <t>Virtual USB software for auto-testing</t>
  </si>
  <si>
    <t>KEMFileManager</t>
  </si>
  <si>
    <t>Android Studio</t>
  </si>
  <si>
    <t>Google</t>
  </si>
  <si>
    <t xml:space="preserve">IDE for android </t>
  </si>
  <si>
    <t>OMNIA, READy</t>
  </si>
  <si>
    <t>Free and opensource for Android development, Used for Android applications</t>
  </si>
  <si>
    <t>ok Bundle as IDE.Keep, but investigate</t>
  </si>
  <si>
    <t>Probably used for development of READy app.</t>
  </si>
  <si>
    <t>Blender</t>
  </si>
  <si>
    <t>Blender Foundation</t>
  </si>
  <si>
    <t>Open source 3D modeling and video editing</t>
  </si>
  <si>
    <t>3D Rendering software, broadly used software. Alternative would be an expensive Adope software. This is open source freware</t>
  </si>
  <si>
    <t>Bluetooth audio reciever</t>
  </si>
  <si>
    <t>Qualcomm</t>
  </si>
  <si>
    <t>Bluetooth audio reciever app</t>
  </si>
  <si>
    <t>Sunshine</t>
  </si>
  <si>
    <t>Sunshine Software, Inc.</t>
  </si>
  <si>
    <t>Online CRC calculator</t>
  </si>
  <si>
    <t>https://www.sunshine2k.de/coding/javascript/crc/crc_js.html</t>
  </si>
  <si>
    <t>Cbor</t>
  </si>
  <si>
    <t>Online CBOR playground</t>
  </si>
  <si>
    <t>https://cbor.me/</t>
  </si>
  <si>
    <t>Spochconverter</t>
  </si>
  <si>
    <t>Spochconverter is developed by Spoch.</t>
  </si>
  <si>
    <t>https://www.epochconverter.com/</t>
  </si>
  <si>
    <t>Regex101</t>
  </si>
  <si>
    <t>Regex101 LLC</t>
  </si>
  <si>
    <t>Regular Expression playground</t>
  </si>
  <si>
    <t>https://regex101.com/</t>
  </si>
  <si>
    <t>extraPutty</t>
  </si>
  <si>
    <t>Advanced version of putty with extra features</t>
  </si>
  <si>
    <t xml:space="preserve">Kan udfases ved alternativer </t>
  </si>
  <si>
    <t>Oracle WM VirtualBox</t>
  </si>
  <si>
    <t xml:space="preserve">Virtual machine </t>
  </si>
  <si>
    <t>JESP: på test-pc'ere,
FRFS look at all alternatives.</t>
  </si>
  <si>
    <t>STM32CubeMX</t>
  </si>
  <si>
    <t>STMicroelectronics</t>
  </si>
  <si>
    <t>ST M32 cube for embedded software developers</t>
  </si>
  <si>
    <t>Spike</t>
  </si>
  <si>
    <t>Spike Inc.</t>
  </si>
  <si>
    <t>Spectrum analyser software</t>
  </si>
  <si>
    <t>XCA</t>
  </si>
  <si>
    <t>XCA is developed by XCA (X Certificate and Key Management).</t>
  </si>
  <si>
    <t>X - Certificate and Key management</t>
  </si>
  <si>
    <t>JESP: ift certifikat håndtering og issue solving omkring det</t>
  </si>
  <si>
    <t>BareGrep</t>
  </si>
  <si>
    <t>BareMetal Software</t>
  </si>
  <si>
    <t>Interactivt Grep tool</t>
  </si>
  <si>
    <t>grep like seach client for Windows.</t>
  </si>
  <si>
    <t>Utility/administrative service</t>
  </si>
  <si>
    <t>DenpendcyWalker</t>
  </si>
  <si>
    <t>Eldos Corporation</t>
  </si>
  <si>
    <t>DLL dependency tool</t>
  </si>
  <si>
    <t>Easy File Locker</t>
  </si>
  <si>
    <t>Easy File Locker is developed by Easy File Locker Team.</t>
  </si>
  <si>
    <t>Tool til nemt at låse file. forbeindelse med test</t>
  </si>
  <si>
    <t>PingForLife</t>
  </si>
  <si>
    <t>PingForLife is developed by **PingForLife, Inc.**</t>
  </si>
  <si>
    <t>Ping stability tester</t>
  </si>
  <si>
    <t>PortMon - SysInternals</t>
  </si>
  <si>
    <t>Port usage monitor</t>
  </si>
  <si>
    <t>procexp</t>
  </si>
  <si>
    <t>Process Explorer tool from microsoft sysinternals</t>
  </si>
  <si>
    <t>ProcMon</t>
  </si>
  <si>
    <t>Process monitor tool Microsofts Sysinternals suite</t>
  </si>
  <si>
    <t>ProtoC compiler</t>
  </si>
  <si>
    <t>Protobuf  compiler til generering af ProtoBuffer inerface filer til python, c++, mm.</t>
  </si>
  <si>
    <t>spacesniffer</t>
  </si>
  <si>
    <t>Jam</t>
  </si>
  <si>
    <t xml:space="preserve">Fantastisk visualisering værktøj til at vise hvordan diskplads er brugt. </t>
  </si>
  <si>
    <t>ThermoHID TEMP er1</t>
  </si>
  <si>
    <t>Thermo Fischer Scientific</t>
  </si>
  <si>
    <t>Til måling af temperatur, via USB temperatur sensor. Når temperatur på kontoret er forkert.</t>
  </si>
  <si>
    <t>Kamstrup Tech-tools (OMS LPWAN Frame Helper)</t>
  </si>
  <si>
    <t>Analzing the physical layer of OMS LPWAN packets, FRFS tjek this</t>
  </si>
  <si>
    <t>JESP: hosted og ikke en decideret applikation</t>
  </si>
  <si>
    <t>K382B_TOOL</t>
  </si>
  <si>
    <t>Kaspersky Lab</t>
  </si>
  <si>
    <t>KMP tool
F:\Intranet\projekter\-EL-projekter\382BCDE Udviklingstool\Test and development tool\ToolFiles</t>
  </si>
  <si>
    <t>Kamstrup CTS</t>
  </si>
  <si>
    <t>RII interface test platform, FRFS tjek this</t>
  </si>
  <si>
    <t>JESP: mbmc og concentrator auto test</t>
  </si>
  <si>
    <t>Grafana</t>
  </si>
  <si>
    <t>Grafana Labs</t>
  </si>
  <si>
    <t>Logs</t>
  </si>
  <si>
    <t>Visualization</t>
  </si>
  <si>
    <t>HxD Hex Editor</t>
  </si>
  <si>
    <t>Maël Hörz</t>
  </si>
  <si>
    <t>HxD Hex Editor (hex editor)</t>
  </si>
  <si>
    <t>USB Device Viewer</t>
  </si>
  <si>
    <t>USB Device Viewer (til debug af USB drivere)</t>
  </si>
  <si>
    <t>Rufus</t>
  </si>
  <si>
    <t>Rufus is developed by Pete Batard.</t>
  </si>
  <si>
    <t>Rufus (skrivning af ISO til USB ifm. installation af test PC'er)</t>
  </si>
  <si>
    <t>Qoitech Otii 3</t>
  </si>
  <si>
    <t>Qoitech AB</t>
  </si>
  <si>
    <t>Qoitech Otii 3 (værktøj til strømmåling)</t>
  </si>
  <si>
    <t>TortoiseGit</t>
  </si>
  <si>
    <t>TortoiseGit is developed by the TortoiseGit Team.</t>
  </si>
  <si>
    <t>Git kraken could be used instead</t>
  </si>
  <si>
    <t>Tolerate/Ignore/Eliminate</t>
  </si>
  <si>
    <t>BACeye</t>
  </si>
  <si>
    <t>BACnet International</t>
  </si>
  <si>
    <t>BACeye (test af BACnet MSTP og BACnet/IP protokollerne)</t>
  </si>
  <si>
    <t>Rasmus Krigslund:
Hvorfor så mange forskellige Git clienter. Vi behøver vil kun én.</t>
  </si>
  <si>
    <t>Siemens Totally Integrated Automation Portal V15</t>
  </si>
  <si>
    <t>Siemens AG</t>
  </si>
  <si>
    <t>Siemens Totally Integrated Automation Portal V15 (PLC udvikling)</t>
  </si>
  <si>
    <t>JESP: Support til flowbænke</t>
  </si>
  <si>
    <t>LTspice</t>
  </si>
  <si>
    <t>Analog Devices, Inc.</t>
  </si>
  <si>
    <t>ChilkatZipSE</t>
  </si>
  <si>
    <t>Chilkat Software, Inc.</t>
  </si>
  <si>
    <t>ChilkatZipSE (program til generering af executeable ZIP-filer)</t>
  </si>
  <si>
    <t xml:space="preserve">unclear, no info available - who is using it and why? </t>
  </si>
  <si>
    <t>Kamstrup LogView HCW</t>
  </si>
  <si>
    <t>MC visual C++ redistributable</t>
  </si>
  <si>
    <t>Used for compatibility between C++ and Visual Studio</t>
  </si>
  <si>
    <t>Kamstrup KamWaterMeter</t>
  </si>
  <si>
    <t>Kamstrup A/S</t>
  </si>
  <si>
    <t>Calypsoviewer</t>
  </si>
  <si>
    <t>Calypsoviewer is developed by Calypso Technology.</t>
  </si>
  <si>
    <t>Calypsoviewer (3D viewer til emner fra leverandører</t>
  </si>
  <si>
    <t>JESP: ellers alternativ (imod inspektion)</t>
  </si>
  <si>
    <t>FreeFileSync</t>
  </si>
  <si>
    <t>FreeFileSync is developed by Zenju.</t>
  </si>
  <si>
    <t>FreeFileSync (spejling af filer, ifbm 3d konstruktion)</t>
  </si>
  <si>
    <t>eDrawing</t>
  </si>
  <si>
    <t>SolidWorks Corporation</t>
  </si>
  <si>
    <t>Viewer for mechanical drawings</t>
  </si>
  <si>
    <t>Qucs</t>
  </si>
  <si>
    <t>Qucs Development Team</t>
  </si>
  <si>
    <t>Electical simulations - RF</t>
  </si>
  <si>
    <t>Atyune</t>
  </si>
  <si>
    <t>Atyune, Inc.</t>
  </si>
  <si>
    <t>Antenna tuning SW</t>
  </si>
  <si>
    <t>Saturn PCB toolkit</t>
  </si>
  <si>
    <t>Saturn PCB Design Toolkit</t>
  </si>
  <si>
    <t>PCB stackup calculator</t>
  </si>
  <si>
    <t>Kan lave udregninger til elektriske print. Free</t>
  </si>
  <si>
    <t>PCB Trace Data</t>
  </si>
  <si>
    <t>Metcal.</t>
  </si>
  <si>
    <t>Production data viewer</t>
  </si>
  <si>
    <t>Microsoft Fabric</t>
  </si>
  <si>
    <t>Instrument tools Water (+100 tools)</t>
  </si>
  <si>
    <t>Multipel</t>
  </si>
  <si>
    <t>This is a lot of different tools which is not mapped yet</t>
  </si>
  <si>
    <t>foxitreader</t>
  </si>
  <si>
    <t>PDF Reader</t>
  </si>
  <si>
    <t>Også I companyportal</t>
  </si>
  <si>
    <t>MSYS2</t>
  </si>
  <si>
    <t>compiler, linker</t>
  </si>
  <si>
    <t>GNU etc. For Windows</t>
  </si>
  <si>
    <t xml:space="preserve">FOSS </t>
  </si>
  <si>
    <t>Ruby</t>
  </si>
  <si>
    <t>https://www.ruby-lang.org/</t>
  </si>
  <si>
    <t>JESP: unit test ceedling</t>
  </si>
  <si>
    <t>KMP analyzer toolkit</t>
  </si>
  <si>
    <t>Atlassian Guard</t>
  </si>
  <si>
    <t>Avalara ECM Pro</t>
  </si>
  <si>
    <t>US Customer excemptions</t>
  </si>
  <si>
    <t>Kubernetes</t>
  </si>
  <si>
    <t>Container Orchestrator Platforms</t>
  </si>
  <si>
    <t>https://kubernetes.io/</t>
  </si>
  <si>
    <t>HCW dataplatform (Kubernetes)</t>
  </si>
  <si>
    <t>Data Platforms</t>
  </si>
  <si>
    <t>Runs on Kubernetes dataplatform</t>
  </si>
  <si>
    <t>Cisco Network Suite</t>
  </si>
  <si>
    <t>Dynatrace Platform</t>
  </si>
  <si>
    <t>Dynatrace</t>
  </si>
  <si>
    <t>Orbit OutlookAddin</t>
  </si>
  <si>
    <t>Are we still using Orbit? Is that the platform going forward? How is customer service using this?
THDA - Add in så man kan føje mails til kamstrupshare direkte fra outlook</t>
  </si>
  <si>
    <t>Ask Søren Martin</t>
  </si>
  <si>
    <t>IAR Embedded Workbench for 78K</t>
  </si>
  <si>
    <t>Image J</t>
  </si>
  <si>
    <t>Kan GIMP bruges i stedet men fylder meget mere at installere.</t>
  </si>
  <si>
    <t>MobaXterm</t>
  </si>
  <si>
    <t>Stardock Fences</t>
  </si>
  <si>
    <t>Stardock</t>
  </si>
  <si>
    <t>SW to arrange Icons on desktop</t>
  </si>
  <si>
    <t>we keep it. FRFS How can this be strategic, I have changed to save for now?</t>
  </si>
  <si>
    <t>Rapid7</t>
  </si>
  <si>
    <t>Kristian Wilbrink</t>
  </si>
  <si>
    <t>.net framework</t>
  </si>
  <si>
    <t>FRFS: According to sebastian this should be renamed to .net, find if we have double.</t>
  </si>
  <si>
    <t>Framework for developing C# Subcomponent/related to C#/dotUltimate</t>
  </si>
  <si>
    <t>Ignore</t>
  </si>
  <si>
    <t>Not really an application, more of a framework.</t>
  </si>
  <si>
    <t>Bluetooth NCP commander</t>
  </si>
  <si>
    <t>Silabs</t>
  </si>
  <si>
    <t xml:space="preserve">Bruges til udvikling af bluetooth, findes der alternativ? </t>
  </si>
  <si>
    <t>Cargo</t>
  </si>
  <si>
    <t>Rust build system. Cargo is needed for writing Rust.</t>
  </si>
  <si>
    <t>Package manger for the software langugage Rust</t>
  </si>
  <si>
    <t>Subcomponent for Rust/Rustrover</t>
  </si>
  <si>
    <t>CutePDFWriter</t>
  </si>
  <si>
    <t>JESP: pdf dokumenter fra schematics / layouts</t>
  </si>
  <si>
    <t>fzf</t>
  </si>
  <si>
    <t>Fuzzy Search</t>
  </si>
  <si>
    <t>Hatch</t>
  </si>
  <si>
    <t>Python Project Management Tool (https://github.com/pypa/hatch/releases)</t>
  </si>
  <si>
    <t>Python subcomponent. Part of Python ecosystem</t>
  </si>
  <si>
    <t>JouleScope</t>
  </si>
  <si>
    <t>Energy measurement</t>
  </si>
  <si>
    <t>NI package manager</t>
  </si>
  <si>
    <t xml:space="preserve">I følge Søren Tønnes: I FW bruger vi NI USB-6002 I/O boksene i forbindelse med automatiseret test. De er vigtige og kan desværre ikke udfases.
Til disse bruger vi NI-DAQmx driveren, som er en del af NI Softwaren. Driveren installeres via NI Packet Manager:
</t>
  </si>
  <si>
    <t>NI Software</t>
  </si>
  <si>
    <t>Rustup</t>
  </si>
  <si>
    <t>Install rust toolchain</t>
  </si>
  <si>
    <t>SD Card formatter</t>
  </si>
  <si>
    <t>official tool</t>
  </si>
  <si>
    <t>SX Virtual Link</t>
  </si>
  <si>
    <t>Test interface tool</t>
  </si>
  <si>
    <t>Typora</t>
  </si>
  <si>
    <t>Markdown Editor and Viewer</t>
  </si>
  <si>
    <t>Markdown Editor</t>
  </si>
  <si>
    <t>uBlock Origin</t>
  </si>
  <si>
    <t>Block Adds in browser</t>
  </si>
  <si>
    <t>UniFlash</t>
  </si>
  <si>
    <t>Flash programmer</t>
  </si>
  <si>
    <t>Windows Terminal</t>
  </si>
  <si>
    <t>CMD bundler</t>
  </si>
  <si>
    <t>Is this the default terminal in Windows 11?</t>
  </si>
  <si>
    <t>Tabular Editor</t>
  </si>
  <si>
    <t>Comsol</t>
  </si>
  <si>
    <t>FEM Software, CFD, Computational fluid dynamics</t>
  </si>
  <si>
    <t>Program is needed or function in program is.</t>
  </si>
  <si>
    <t>TeX Live</t>
  </si>
  <si>
    <t>Supporting TPSConverter</t>
  </si>
  <si>
    <t>Sumatra PDF</t>
  </si>
  <si>
    <t>PDF reader, Adobe har ikke god nok funktionalitet.</t>
  </si>
  <si>
    <t>Kamstrup msp flasher 1.2</t>
  </si>
  <si>
    <t>(Birdz) Kalao</t>
  </si>
  <si>
    <t xml:space="preserve">Radiochip på print er koblet på produkter. Kan muligvis udfases på sigt. </t>
  </si>
  <si>
    <t>FreeCad</t>
  </si>
  <si>
    <t>Er på companyportal.</t>
  </si>
  <si>
    <t>DWGSee</t>
  </si>
  <si>
    <t>Free. Se på makanik filer. Alternativ?</t>
  </si>
  <si>
    <t>Kamstrup LabWater Tool</t>
  </si>
  <si>
    <t>FlowVisionCommand</t>
  </si>
  <si>
    <t>(Kamstrup) OrCad_compare.exe</t>
  </si>
  <si>
    <t>CMWrun</t>
  </si>
  <si>
    <t>Cellular målings program</t>
  </si>
  <si>
    <t>Bluetooth signal processing</t>
  </si>
  <si>
    <t>Agilent 14585 Control SW</t>
  </si>
  <si>
    <t>Analog Engineers</t>
  </si>
  <si>
    <t>Noget til print? Findes der alternativ?</t>
  </si>
  <si>
    <t>AppCAD</t>
  </si>
  <si>
    <t>Broadcom</t>
  </si>
  <si>
    <t>Bizagi Modeler</t>
  </si>
  <si>
    <t>BPM tool with process mining capabilities in the paid version.</t>
  </si>
  <si>
    <t>This seems like another BPM/diagramming tool.</t>
  </si>
  <si>
    <t>Communications Tester 6.15.15</t>
  </si>
  <si>
    <t>Too for testing hardware communictions</t>
  </si>
  <si>
    <t>Keysight Benchvue</t>
  </si>
  <si>
    <t>LoRa Calculator</t>
  </si>
  <si>
    <t>PicoGW_UI</t>
  </si>
  <si>
    <t xml:space="preserve">Alternativ kan måske findes </t>
  </si>
  <si>
    <t>Simple_RangeCalc_V1.1</t>
  </si>
  <si>
    <t>Udregningsprogram til antenner</t>
  </si>
  <si>
    <t>SimSurfing</t>
  </si>
  <si>
    <t>Smith V4.1</t>
  </si>
  <si>
    <t>Fritz Dellsperger</t>
  </si>
  <si>
    <t>Txline</t>
  </si>
  <si>
    <t>Cadence</t>
  </si>
  <si>
    <t>Anaconda</t>
  </si>
  <si>
    <t>Makes installation of phyton easier</t>
  </si>
  <si>
    <t>Qspice</t>
  </si>
  <si>
    <t>Kamstrup.com</t>
  </si>
  <si>
    <t>PowerBI Robots</t>
  </si>
  <si>
    <t>The report automation system for Microsoft Power BI
Fully automate your Microsoft Power BI reports by telling PowerBI Robots to run with the recurrence that best suits your organization's needs, be it every week, hour, month, etc. At the time of your choosing, PowerBI Robots takes a screenshot of your Microsoft Power BI reports or dashboards and automatically sends them as high-resolution images or PDF files. It can also send your Microsoft Power BI dataset as an Excel file with the latest data. Thanks to Robot Process Automation (RPA), all you need to do is schedule your Microsoft Power BI reports, and PowerBI Robots will take care of delivering them like clockwork.</t>
  </si>
  <si>
    <t>CABC</t>
  </si>
  <si>
    <t>Google Maps</t>
  </si>
  <si>
    <t>Used in READy Manager.
This service should retrieve all coordinators by checking addresses in the Google Maps API, as our customers only have addresses for their customers and not the coordinates, and we need to use the coordinates to be able to map them in ready manager and our drive by solution.</t>
  </si>
  <si>
    <t>MapsPeople - Indoor Mapping for Smart Building Products</t>
  </si>
  <si>
    <t>Sentry</t>
  </si>
  <si>
    <t>Functional Software Inc.</t>
  </si>
  <si>
    <t>New sofware request 28/3-2024
Monitoring our android, ios and windows app. Sentry is used to monitor the performance and crash logs of our application. We have tried the trail version and the free version of Sentry in our application for some month now and it works. We would like to apply for the Business version. This allow us to have multiple users and multiple projects monitored in Sentry. Right now we have planed to have to projects using the tool with at least five people using Sentry. The business version is needed to create Custom dashboards and have 90 days lookback on logs.</t>
  </si>
  <si>
    <t>https://sentry.io/welcome/?utm_source=google&amp;utm_medium=cpc&amp;utm_id={21447522204}&amp;utm_campaign=Google_Search_Brand_SentryKW_EMEA-Tier2_Alpha&amp;utm_content=g&amp;utm_term=sentry</t>
  </si>
  <si>
    <t xml:space="preserve">In march 2026 we only have this to monitor our apps in App store and Google play, important. Feedback from customers also </t>
  </si>
  <si>
    <t>Docker Desktop</t>
  </si>
  <si>
    <t xml:space="preserve">UI friendly docker (also for Docker compose) </t>
  </si>
  <si>
    <t>GUI for containers. Packaged binaries, that can otherwise be downloaded for free</t>
  </si>
  <si>
    <t>Can be taken over by free alternative Podman Desktop</t>
  </si>
  <si>
    <t>Investigate the real need and use cases.</t>
  </si>
  <si>
    <t>edtFTPnet/Pro</t>
  </si>
  <si>
    <t>FTP library used by READy Manager</t>
  </si>
  <si>
    <t>Library for FTP connections. Used in READy extensively.</t>
  </si>
  <si>
    <t>This is a library.</t>
  </si>
  <si>
    <t>BouncyCastle</t>
  </si>
  <si>
    <t>Open source cryptographic library</t>
  </si>
  <si>
    <t>Used for cryptography in Java and .NET</t>
  </si>
  <si>
    <t>Not an application. This is a 3rd party library.</t>
  </si>
  <si>
    <t>Podman/Podman Desktop</t>
  </si>
  <si>
    <t>Container platform</t>
  </si>
  <si>
    <t>Can be as a free alternative to Docker Desktop</t>
  </si>
  <si>
    <t>DotPeek</t>
  </si>
  <si>
    <t>Inspect DLL's</t>
  </si>
  <si>
    <t>DesAssempler, reverse engeneering</t>
  </si>
  <si>
    <t>See if we can use some of the paid versions we have.</t>
  </si>
  <si>
    <t>PlantUml</t>
  </si>
  <si>
    <t>Diagram creation (primarily for reading old diagrams)</t>
  </si>
  <si>
    <t>If this is for the PlantUML editor or webserver, it should be removed, as we have draw.io as a potential substitute.</t>
  </si>
  <si>
    <t>Important for a lot of older documentation.</t>
  </si>
  <si>
    <t>Poly</t>
  </si>
  <si>
    <t>Headset pairing and managing application</t>
  </si>
  <si>
    <t>npCap</t>
  </si>
  <si>
    <t xml:space="preserve">Network Packet capture inspection </t>
  </si>
  <si>
    <t>This is automatically installed with Dynatrace in server scenarios. Could possibly be accessed in a sandbox environment?</t>
  </si>
  <si>
    <t>Important for network troubleshooting</t>
  </si>
  <si>
    <t>nmap</t>
  </si>
  <si>
    <t>Network inspection tool</t>
  </si>
  <si>
    <t>Unless this is a security risk, it is still needed. Could possibly be accessed in a sandbox environment?</t>
  </si>
  <si>
    <t>Elastic Stack (Search, Logstash, Kibana) + filebeat for collection</t>
  </si>
  <si>
    <t>In test kibana (as GUI) queires &amp; displays logs catpured in Test systems</t>
  </si>
  <si>
    <t>We expect this is not on their developer machines. Could still be necessary on some servers.</t>
  </si>
  <si>
    <t>Elastic APM Server</t>
  </si>
  <si>
    <t>In test systems, the performance telemetry is kept here</t>
  </si>
  <si>
    <t>Observability solution, Pending input from MHP/LAR</t>
  </si>
  <si>
    <t>Might be part of ELK stack.</t>
  </si>
  <si>
    <t>Quartz.Net (Nuget Package)</t>
  </si>
  <si>
    <t>Scheduler backend in Ready Manager</t>
  </si>
  <si>
    <t>iLSpy</t>
  </si>
  <si>
    <t>Inspect .dll</t>
  </si>
  <si>
    <t>Would possibly be used for Visual Studio Pro users</t>
  </si>
  <si>
    <t>Should only be used as a plugin</t>
  </si>
  <si>
    <t>ssh-keygen</t>
  </si>
  <si>
    <t>Generation of ssh-keys</t>
  </si>
  <si>
    <t>Is this a specific tool?</t>
  </si>
  <si>
    <t>FOSS for ssh key generation</t>
  </si>
  <si>
    <t>Google API</t>
  </si>
  <si>
    <t xml:space="preserve">For requesting locations and google street view </t>
  </si>
  <si>
    <t>Storybook</t>
  </si>
  <si>
    <t>Frontend workshop for building UI components</t>
  </si>
  <si>
    <t>Candidates for phase-out in a foreseeable future</t>
  </si>
  <si>
    <t>Zeroheight </t>
  </si>
  <si>
    <t>UX Design tool</t>
  </si>
  <si>
    <t>MUI</t>
  </si>
  <si>
    <t>React components library</t>
  </si>
  <si>
    <t>GUI Tool for React</t>
  </si>
  <si>
    <t>React Component library</t>
  </si>
  <si>
    <t>flowIQx2xxModuleConfig</t>
  </si>
  <si>
    <t>Internal product</t>
  </si>
  <si>
    <t>Kamstrup USB Driver</t>
  </si>
  <si>
    <t>frfs tjek this is it USB Meter Reader</t>
  </si>
  <si>
    <t>Azure Cosmos DB Emulator -EDN</t>
  </si>
  <si>
    <t>Used for tests and in integration pipeline for Analytics.</t>
  </si>
  <si>
    <t>Azure Developer CLI</t>
  </si>
  <si>
    <t>CLI to assist in developing  for Azure apps locally.</t>
  </si>
  <si>
    <t>Dos2unix</t>
  </si>
  <si>
    <t>CLI utility to fix line endings for Windows files in Linux.</t>
  </si>
  <si>
    <t>FRFS: Set to potential for phase out based on info from business of ELIMINATE
MANO:Tolerate/ignore</t>
  </si>
  <si>
    <t>Flux</t>
  </si>
  <si>
    <t>GnuPG</t>
  </si>
  <si>
    <t>Free implementation of OpenPGP</t>
  </si>
  <si>
    <t>Gpg4win</t>
  </si>
  <si>
    <t>Is probably used for managing our Yubikeys.</t>
  </si>
  <si>
    <t>Headlamp</t>
  </si>
  <si>
    <t>MANO: Multiple users have asked to start using this more. This is the visual GUI for kubernetes deployments, alternative is K9S with is terminal tool.</t>
  </si>
  <si>
    <t>Recently received request for extending the use of it.</t>
  </si>
  <si>
    <t>Only used as alternative to k9s</t>
  </si>
  <si>
    <t>Helm</t>
  </si>
  <si>
    <t>IDLE (Python editor)</t>
  </si>
  <si>
    <t>Comes packaged with Python.</t>
  </si>
  <si>
    <t>We have many other paid better alternatives.</t>
  </si>
  <si>
    <t>Istioctl</t>
  </si>
  <si>
    <t>Jetbrains Rider</t>
  </si>
  <si>
    <t>C# editor from Jetbrains</t>
  </si>
  <si>
    <t>Alternative to Visual Studio Pro  - widely used.</t>
  </si>
  <si>
    <t>Kubectl</t>
  </si>
  <si>
    <t>Kubernetes manager</t>
  </si>
  <si>
    <t>Log Parser</t>
  </si>
  <si>
    <t>Highly specific tool, that can be used in some use cases.</t>
  </si>
  <si>
    <t>Freeware utility for Microsoft IIS</t>
  </si>
  <si>
    <t>Mqttx</t>
  </si>
  <si>
    <t>Used for LORA.</t>
  </si>
  <si>
    <t>Used for LORA and might see bigger adoption in support scenarios in the future</t>
  </si>
  <si>
    <t>OpenTelemetry Collector Builder</t>
  </si>
  <si>
    <t>Astrid communication - Simon: tool er vi nød til at beholde. Det det er en gratis opensource applikation til at lave et byg af en opentelemetry collector der anvendes i flere af vores services.</t>
  </si>
  <si>
    <t>Replaced by: https://github.com/open-telemetry/opentelemetry-collector/tree/main/cmd/builder</t>
  </si>
  <si>
    <t>Deprecated tool</t>
  </si>
  <si>
    <t>PgAdmin</t>
  </si>
  <si>
    <t>PostgressSQL</t>
  </si>
  <si>
    <t>Terraform</t>
  </si>
  <si>
    <t>Used for deploying almost all of our infrastructure to Azure</t>
  </si>
  <si>
    <t>Tolerate/Eliminate/Invest</t>
  </si>
  <si>
    <t>We should consider moving to OpenTofu</t>
  </si>
  <si>
    <t>Trivy</t>
  </si>
  <si>
    <t>Dynatrace can provide this functionality</t>
  </si>
  <si>
    <t>WSL2</t>
  </si>
  <si>
    <t>Windows Subsystem for Linux (second version). Default to be able to develop cloud native applications on Windows.</t>
  </si>
  <si>
    <t>Necessary to effectively work with containers and a lot of other things</t>
  </si>
  <si>
    <t>YubiKey Manager - FIDO2 keys</t>
  </si>
  <si>
    <t>SEQ</t>
  </si>
  <si>
    <t>Needed in EKS for zone restrictions</t>
  </si>
  <si>
    <t>Codemeter (DNV-tools)</t>
  </si>
  <si>
    <t>DNV</t>
  </si>
  <si>
    <t>DNV DLMS Test Client</t>
  </si>
  <si>
    <t>DNV TFT test suite</t>
  </si>
  <si>
    <t>Wats Enterprise</t>
  </si>
  <si>
    <t>Vrinco</t>
  </si>
  <si>
    <t>Used by Kelvin</t>
  </si>
  <si>
    <t>https://wats.com/test-data-management/tools-and-features/?utm_source=google&amp;utm_medium=cpc&amp;utm_campaign=21186976261&amp;gad_source=1&amp;gclid=CjwKCAjwktO_BhBrEiwAV70jXo6YLd4wuZDZoQj8z30nfEh4XY0DBORZ3TZg1nO3jrPX6y73fP7ftRoCnV4QAvD_BwE</t>
  </si>
  <si>
    <t>16/10-25 JLY: Joe JVO, will investigate if the application can be migrated to Quality Line.
1/9-25: Manufactoring Software has access to all data when inhouse. A new app created by Manufactoring Software could replace the WATS solution. = Currently we have NO replacement for WATS</t>
  </si>
  <si>
    <t>Entrust</t>
  </si>
  <si>
    <t>Infinigate</t>
  </si>
  <si>
    <t>https://www.infinigate.com/</t>
  </si>
  <si>
    <t>Siem</t>
  </si>
  <si>
    <t>Logpoint</t>
  </si>
  <si>
    <t>PEDN</t>
  </si>
  <si>
    <t>ECS</t>
  </si>
  <si>
    <t>Webportal</t>
  </si>
  <si>
    <t>BSF</t>
  </si>
  <si>
    <t>Used in Kamstrup Austria</t>
  </si>
  <si>
    <t>Bimobject</t>
  </si>
  <si>
    <t>Former autorizer of this are Richard Stahl, we do not use where used.</t>
  </si>
  <si>
    <t>Used in HC, It is beeing evaluated if this program should continue.
And another program to take over.</t>
  </si>
  <si>
    <t>Questel Essential</t>
  </si>
  <si>
    <t>Questel</t>
  </si>
  <si>
    <t>Standard Essential Patent Data &amp; Analytics – Questel</t>
  </si>
  <si>
    <t>Eptura Visitor</t>
  </si>
  <si>
    <t>Proxyclick</t>
  </si>
  <si>
    <t>iReception - FIFO Network</t>
  </si>
  <si>
    <t>We use it as guest registration in the Stilling headquarters.</t>
  </si>
  <si>
    <t>Patch my PC</t>
  </si>
  <si>
    <t>DataFlex</t>
  </si>
  <si>
    <t>FrontIoT</t>
  </si>
  <si>
    <t>Figma</t>
  </si>
  <si>
    <t>Figma.com</t>
  </si>
  <si>
    <t>Figma is a tool that is used broadly in Technology software to design digital workflows and user interfaces</t>
  </si>
  <si>
    <t>Figma: The Collaborative Interface Design Tool</t>
  </si>
  <si>
    <t>Mockup/design tool, Consider if BCA is applicable here.</t>
  </si>
  <si>
    <t>Antora</t>
  </si>
  <si>
    <t>Free and opensource tool for generating documentation.</t>
  </si>
  <si>
    <t>Busylight</t>
  </si>
  <si>
    <t>Management software for Busylight appliances ("Availability lights")</t>
  </si>
  <si>
    <t>Administrative software.</t>
  </si>
  <si>
    <t>Fluke energy analyze</t>
  </si>
  <si>
    <t>Freeplane</t>
  </si>
  <si>
    <t>GC-prevue</t>
  </si>
  <si>
    <t>Gradle</t>
  </si>
  <si>
    <t>Java er en forudsætning for Gradel</t>
  </si>
  <si>
    <t>Used heavily in our build pipelines</t>
  </si>
  <si>
    <t>Gurux</t>
  </si>
  <si>
    <t>Influx</t>
  </si>
  <si>
    <t>Inno Setup</t>
  </si>
  <si>
    <t>Kamstrup metertool for e-meter</t>
  </si>
  <si>
    <t>Kroki</t>
  </si>
  <si>
    <t>Diagramming software</t>
  </si>
  <si>
    <t>Padstack editor</t>
  </si>
  <si>
    <t>Bo Rosenberg Pedersen:
Padstack editor er ikke et selvstændigt program - kan det være et andet program de mener.
FRFS , part of Cadance so remove from list. DELETE</t>
  </si>
  <si>
    <t>PC library expert</t>
  </si>
  <si>
    <t>Quacs Studio</t>
  </si>
  <si>
    <t>Segger Ozone</t>
  </si>
  <si>
    <t>Solidmaker</t>
  </si>
  <si>
    <t>STS Key generator</t>
  </si>
  <si>
    <t>Tableau</t>
  </si>
  <si>
    <t>FRFS, Could be replased by PowerBI</t>
  </si>
  <si>
    <t>Eliminate?</t>
  </si>
  <si>
    <t>Jens Kristiensen: Tableau: Den skal stå til "potentiel phase out", men jeg arbejder ikke aktivt på en erstatning</t>
  </si>
  <si>
    <t>Trueport</t>
  </si>
  <si>
    <t>FRFS, used in test but time for phase out in Electricity is an issue</t>
  </si>
  <si>
    <t>WinRaR</t>
  </si>
  <si>
    <t>Used for compression and archive management</t>
  </si>
  <si>
    <t>WiX Toolset</t>
  </si>
  <si>
    <t>Fusion Legacy</t>
  </si>
  <si>
    <t>Autodesk</t>
  </si>
  <si>
    <t>How to download Fusion Legacy version</t>
  </si>
  <si>
    <t>PMM</t>
  </si>
  <si>
    <t>Sysarb</t>
  </si>
  <si>
    <t>Perhaps salery system in Sweden. XXX</t>
  </si>
  <si>
    <t>Leading Pay Equity Platform | Sysarb</t>
  </si>
  <si>
    <t>LANY</t>
  </si>
  <si>
    <t>We will phase out this application as soon as PeopleHub is ready to take over.  </t>
  </si>
  <si>
    <t>Valor SMT Engeneering Pack bundle</t>
  </si>
  <si>
    <t>CircuitByte GmbH</t>
  </si>
  <si>
    <t>I administer the license, and have negotiated the framework agreement together with purchasing. We use this software every day</t>
  </si>
  <si>
    <t>Can not be cleaned</t>
  </si>
  <si>
    <t>E-Doc licens</t>
  </si>
  <si>
    <t>Emma Systems AS</t>
  </si>
  <si>
    <t>Used in NO.
E‑Doc er et digitalt tolldokument- og kontrollsystem som hjelper bedrifter med å ha full oversikt og dokumentasjon på all import og fortolling – noe som også er viktig for korrekt MVA‑rapportering.</t>
  </si>
  <si>
    <t>Emma E-Doc Solution Overview - Emma Systems</t>
  </si>
  <si>
    <t>Used in Norway</t>
  </si>
  <si>
    <t>Crossware mail signature</t>
  </si>
  <si>
    <t>Intravision</t>
  </si>
  <si>
    <t>Mailsignature</t>
  </si>
  <si>
    <t>we keep it until further notice, perspective: Exchange OOTB</t>
  </si>
  <si>
    <t>DISCUS</t>
  </si>
  <si>
    <t>Discus Software</t>
  </si>
  <si>
    <t>Quality Engineering Tool Software, Easy to Use | DISCUS Software</t>
  </si>
  <si>
    <t>License, support, and program updates is $600 USD annual. Only one license I needed as it a floating seat both MIKR and I can use (but only one at the time) ATTACHED latest invoice.</t>
  </si>
  <si>
    <t>Attention Web Manager</t>
  </si>
  <si>
    <t>Attention Solution</t>
  </si>
  <si>
    <t xml:space="preserve">Will be phased out together with Cumulus in Phase 2 of Content Hub project
Make sure it will be phased in phase 2 of the content hub project - project manager needs to be informed. </t>
  </si>
  <si>
    <t>Decommision in content hub project</t>
  </si>
  <si>
    <t>Micetro</t>
  </si>
  <si>
    <t>Bluecat</t>
  </si>
  <si>
    <t>Beeceptor</t>
  </si>
  <si>
    <t>USB Meter Reader</t>
  </si>
  <si>
    <t>8-Kamstrup application-Phase out</t>
  </si>
  <si>
    <t>Used by small customers, free tool for readings.
Info from France it is under phase out</t>
  </si>
  <si>
    <t>My Kamstrup Support tool</t>
  </si>
  <si>
    <t>FRFS, used internal for customer support, 1'ste and 2'nd level</t>
  </si>
  <si>
    <t>FlowIQ</t>
  </si>
  <si>
    <t>FRFS, used same places as READy</t>
  </si>
  <si>
    <t>NEM (Network Monitor)</t>
  </si>
  <si>
    <t>Web tool used to see performance in network for READy Customers - is based on reading data from READy.
Will be imbeded in FlowIQ
ASK KKF of status</t>
  </si>
  <si>
    <t>Reach out to Allan Nordberg. THDA - NEM er et produkt vi sælger til kunderne i både vand og varme. Flyttes vist til FlowIQ water platform</t>
  </si>
  <si>
    <t>Swagger</t>
  </si>
  <si>
    <t>Simplify your API lifecycle – design, develop, and deploy faster – built on Swagger, Spectral, and Pact.</t>
  </si>
  <si>
    <t>https://swagger.io/api-hub/?utm_source=bing&amp;utm_medium=ppcb&amp;utm_campaign=SEM_SwaggerHub_PR_EMEA_ENG_EXT_Prospecting_Tier2&amp;utm_term=swagger&amp;utm_content=&amp;gclid=a20c6cb02b6319272d3404a2367ee32a&amp;gclsrc=3p.ds&amp;msclkid=a20c6cb02b6319272d3404a2367ee32a</t>
  </si>
  <si>
    <t>Analytics Water apps</t>
  </si>
  <si>
    <t>Analytics Power apps</t>
  </si>
  <si>
    <t>Creditcard</t>
  </si>
  <si>
    <t>TBD</t>
  </si>
  <si>
    <t>KAMES  Components</t>
  </si>
  <si>
    <t>This is the MES layer as a term, applications are nok mapped at this level</t>
  </si>
  <si>
    <t>There is no application specified.</t>
  </si>
  <si>
    <t>Analytics Heat apps</t>
  </si>
  <si>
    <t xml:space="preserve">	
RTO onboarding Tool</t>
  </si>
  <si>
    <t>Ask SJO of thise apps</t>
  </si>
  <si>
    <t>Analytics Scruffy</t>
  </si>
  <si>
    <t>Analytics Toggly Tool</t>
  </si>
  <si>
    <t>Cisco ASA ASDM</t>
  </si>
  <si>
    <t>Cisco FTD FMC</t>
  </si>
  <si>
    <t>Udemy</t>
  </si>
  <si>
    <t>Udemy, Inc.</t>
  </si>
  <si>
    <t>https://www.udemy.com</t>
  </si>
  <si>
    <t>Files.kamstrup.com</t>
  </si>
  <si>
    <t>files.com</t>
  </si>
  <si>
    <t>Cloud fileservice for customer file exchange primary OMNIA</t>
  </si>
  <si>
    <t>Apec</t>
  </si>
  <si>
    <t>Network admin</t>
  </si>
  <si>
    <t>Metertool OMNIA</t>
  </si>
  <si>
    <t>Glogg</t>
  </si>
  <si>
    <t>(gratis program) til at læse meget store logfiler som notepad++ ikke kan åbne.</t>
  </si>
  <si>
    <t>https://glogg.bonnefon.org/</t>
  </si>
  <si>
    <t>Free tool - uninstall
Glogg is a fast graphic log explorer. A FREE desktop tool to browse and search in large and complex log files. 
Ask FRFS - Who submitted this?</t>
  </si>
  <si>
    <t>FRFS: moved from 31-10-2025 to 01-01-2026 for reporting</t>
  </si>
  <si>
    <t>Pulse secure VPN</t>
  </si>
  <si>
    <t>Check Point VPN</t>
  </si>
  <si>
    <t>SoapUI</t>
  </si>
  <si>
    <t>Web request simulator</t>
  </si>
  <si>
    <t>Virtual Serial Port</t>
  </si>
  <si>
    <t>DataGrip</t>
  </si>
  <si>
    <t>Part of Jetbrains suite</t>
  </si>
  <si>
    <t>Not really used, but we already have access to it through Jetbrains.</t>
  </si>
  <si>
    <t>DotMemory</t>
  </si>
  <si>
    <t>Bundled with dotUltimate</t>
  </si>
  <si>
    <t>DotTrace</t>
  </si>
  <si>
    <t>portal-m2m.telekom</t>
  </si>
  <si>
    <t>Telekom</t>
  </si>
  <si>
    <t>Telekom is providing business customers with a new portal for monitoring and administering a variety of M2M activities</t>
  </si>
  <si>
    <t>MRST - Bruges til SIM Håndtering af Deustche Telekom SIM/eSIM (Kan ikke undværes)
It appears to be the website where you login for getting an overview of SIM cards in relation to Deutsche Telekom. It provides an overview of the state of your SIMs.</t>
  </si>
  <si>
    <t>I don't believe this can be phased out as we use it to get an overview of our SIMs from Deutsche Telekom</t>
  </si>
  <si>
    <t>Accuris-Allium Engineering Workbench</t>
  </si>
  <si>
    <t>Application that provides access to US standards for water, communications and electric.</t>
  </si>
  <si>
    <t>US</t>
  </si>
  <si>
    <t>ASRN. SOCO (Sondra B.): Talk to JIOZ.  That application contains standards for AWWA, smart metering networks, antennas &amp; Base station structures, and grounding standards for collectors</t>
  </si>
  <si>
    <t>Merx (Canada - bid publications)</t>
  </si>
  <si>
    <t>Bid publication fro Canada</t>
  </si>
  <si>
    <t xml:space="preserve">JST (Jacqueline S.): Is used for Canadian BID notifications, ASRN to investigate further. JST says it is imporant. </t>
  </si>
  <si>
    <t>Grammarly</t>
  </si>
  <si>
    <t>Autodesk DWG, STP Viewer</t>
  </si>
  <si>
    <t>Autodesk Viewer makes it easy to share views of your designs and collaborate remotely. Autodesk Viewer supports most 2D and 3D files, including DWG, STEP, DWF, RVT and</t>
  </si>
  <si>
    <t>Autodesk Viewer | Free Online File Viewer</t>
  </si>
  <si>
    <t xml:space="preserve">FHB-&gt;RNSN, bruger Autodesk Cad, men STP viewer er gratis indlejret i windows, = PhaseOut
</t>
  </si>
  <si>
    <t xml:space="preserve">Riverside.fm </t>
  </si>
  <si>
    <r>
      <t>All-in-one, web-based platform</t>
    </r>
    <r>
      <rPr>
        <sz val="11"/>
        <color rgb="FF474747"/>
        <rFont val="Arial"/>
        <family val="2"/>
      </rPr>
      <t> that simplifies the entire process of recording high-quality audio and video content.</t>
    </r>
  </si>
  <si>
    <t>30/01-26: KRRO: Bruges til customer cases og video editing.Værktøjet er integreret I den måde vi arbejder med customer testemonials, da det har funktioner til at sende tele prompts til kunderne og optage dem online.Det er et værketøj vi potentielt også kommer til at bruge i DK i løbet af i år. Min anbefaling er at vi beholder det. Responsible: JABE</t>
  </si>
  <si>
    <t>Power Automate Flow Sub Min 5</t>
  </si>
  <si>
    <t>Used for Translation tool, 2 custom flows are used so 3 should be avalible</t>
  </si>
  <si>
    <t>Axis Camera Station</t>
  </si>
  <si>
    <t>Security - Monitor Facility Inside &amp; Out, talk to Todd abot this.</t>
  </si>
  <si>
    <t>WEX</t>
  </si>
  <si>
    <t>Fuel card administration</t>
  </si>
  <si>
    <t>Truist</t>
  </si>
  <si>
    <t>Company credit card portal, assign or disable</t>
  </si>
  <si>
    <t>Flores</t>
  </si>
  <si>
    <t>Benefits, healtcare saving and socia</t>
  </si>
  <si>
    <t>Gorgia DOL Separation</t>
  </si>
  <si>
    <t>Data for the state</t>
  </si>
  <si>
    <t>TransAmerica</t>
  </si>
  <si>
    <t>Lifeinsurance</t>
  </si>
  <si>
    <t>Nationwide</t>
  </si>
  <si>
    <t>Pet insurance</t>
  </si>
  <si>
    <t>E-Verify (DHS)</t>
  </si>
  <si>
    <t>Verifying if people are allowed to work in the US</t>
  </si>
  <si>
    <t>PCORI</t>
  </si>
  <si>
    <t>Patient care resourch institute</t>
  </si>
  <si>
    <t>EEOC</t>
  </si>
  <si>
    <t>Yearly reporting</t>
  </si>
  <si>
    <t>OSHA</t>
  </si>
  <si>
    <t>Unum Portal</t>
  </si>
  <si>
    <t>Disability leave</t>
  </si>
  <si>
    <t>Cigna Portal</t>
  </si>
  <si>
    <t>Health insurance Portal</t>
  </si>
  <si>
    <t>Salary.com</t>
  </si>
  <si>
    <t>Market salary analysis tool</t>
  </si>
  <si>
    <t>check.kamstrup.com(concentratorLog)</t>
  </si>
  <si>
    <t>Used in customer service</t>
  </si>
  <si>
    <t>READy Device Check</t>
  </si>
  <si>
    <t>RKL</t>
  </si>
  <si>
    <t>Troubleshoot if it is a meter or a concentrator</t>
  </si>
  <si>
    <t>Kamstrup ALD</t>
  </si>
  <si>
    <t>Access trough myKamstrup</t>
  </si>
  <si>
    <t>HCJ</t>
  </si>
  <si>
    <t>Sysmac studio</t>
  </si>
  <si>
    <t>Programin of PLC's in the manufacturing, used both in DK and US</t>
  </si>
  <si>
    <t>VNC</t>
  </si>
  <si>
    <t>Desktop sharing</t>
  </si>
  <si>
    <t>Smartlog Pro</t>
  </si>
  <si>
    <t>ESD Test &amp; Monitor</t>
  </si>
  <si>
    <t>Singlewire InformaCast</t>
  </si>
  <si>
    <t>Mass Notification System</t>
  </si>
  <si>
    <t>ThousandEyes</t>
  </si>
  <si>
    <t>Part of Cisco Suite</t>
  </si>
  <si>
    <t>Identity Service Engine</t>
  </si>
  <si>
    <t>DNA Center</t>
  </si>
  <si>
    <t>Secure Firewall Management Center</t>
  </si>
  <si>
    <t>AMR</t>
  </si>
  <si>
    <t>Is like ready</t>
  </si>
  <si>
    <t>BJCL</t>
  </si>
  <si>
    <t xml:space="preserve">THDA - bruges sammen med READy mesh, den kan ikke undværes - OTB. PM. Kontakt RMO eller Michael Due. Denne udfases ca 2032 og er kundevendt </t>
  </si>
  <si>
    <t>Syncfusion</t>
  </si>
  <si>
    <t>Heat and water</t>
  </si>
  <si>
    <t>https://www.syncfusion.com/</t>
  </si>
  <si>
    <t>Niels: Syncfusion er licensprogrammet til Performance center
It is an ecosystem of developer control suites, embeddable IB platforms and business software with it's own SDK. NOT CLEAR what we are using it for. Do Customer Service really use this?</t>
  </si>
  <si>
    <t>Customer Service use it as paying for a license to a consultant - saved for now</t>
  </si>
  <si>
    <t>M365 Copilot Sales Sub Add-on</t>
  </si>
  <si>
    <t>EP2-01826</t>
  </si>
  <si>
    <t>Is part of M365 CoPilot license. Ask Frank</t>
  </si>
  <si>
    <t>OffSec Learnon</t>
  </si>
  <si>
    <t>DigiCert</t>
  </si>
  <si>
    <t>DigiCert Irelenad Ltd</t>
  </si>
  <si>
    <t>Personio DATEV Integration</t>
  </si>
  <si>
    <t>flonidan</t>
  </si>
  <si>
    <t>Reach out to Thomas Graasten
Flonidan developed the software the software related to m-bus, a dongle that sends a wireless signal.</t>
  </si>
  <si>
    <t>When we stop selling the old FlowIQ22 or Multical21 wireless M-BUS meters - very specific meters.Then it would be end of life.</t>
  </si>
  <si>
    <t>Vyond</t>
  </si>
  <si>
    <t>Video editing, animation tool for learning content</t>
  </si>
  <si>
    <t>https://www.vyond.com/</t>
  </si>
  <si>
    <t>Video and animation creation used together with Articulate360 suite.
MIBL: Had a demo with IMHP. She is the sole user. But more are interested. Feature wize, we need to make a gap analysis between Vyond, Camtasia+Audiate, Synthezia.</t>
  </si>
  <si>
    <t>Cannot be converted to Oracle.</t>
  </si>
  <si>
    <t>Articulate Rise</t>
  </si>
  <si>
    <t>It's actually called: Articulate 360 - and it's a suite.</t>
  </si>
  <si>
    <t>Market leading content creation platform/suite</t>
  </si>
  <si>
    <t>File Viewer +5</t>
  </si>
  <si>
    <t>File Viewer +</t>
  </si>
  <si>
    <t>Implemented to avoid full microsoft office license, + cost of extra pc</t>
  </si>
  <si>
    <t>One-time fee of 400 DKK.</t>
  </si>
  <si>
    <t>FRFS: There must be a genneral file viewer we can use in Kamstrup.</t>
  </si>
  <si>
    <t>Cyberoptics</t>
  </si>
  <si>
    <t>Det er Optisk inspektion af vores print i PCBA.</t>
  </si>
  <si>
    <t>Git Hub CoPilot</t>
  </si>
  <si>
    <t>GitHub</t>
  </si>
  <si>
    <t>Sitecore Search</t>
  </si>
  <si>
    <t>RStudio Desktop</t>
  </si>
  <si>
    <t>Posit</t>
  </si>
  <si>
    <t>IDE til R</t>
  </si>
  <si>
    <t>Data Science</t>
  </si>
  <si>
    <t>Poetry</t>
  </si>
  <si>
    <t>Migrate to PDM</t>
  </si>
  <si>
    <t>PDM</t>
  </si>
  <si>
    <t>Cisco anyconnect</t>
  </si>
  <si>
    <t>Microsoft Sentinel</t>
  </si>
  <si>
    <t>Microsoft Purview</t>
  </si>
  <si>
    <t>TrueSec</t>
  </si>
  <si>
    <t>Truesec</t>
  </si>
  <si>
    <t>Truesec - Experts in Cybersecurity</t>
  </si>
  <si>
    <t>Cisco Umbrella</t>
  </si>
  <si>
    <t>Cisco Umbrella | Leader in Cloud Cybersecurity and SASE Solutions</t>
  </si>
  <si>
    <t>LogPoint</t>
  </si>
  <si>
    <t>Detect cyberattacks other platform miss - Logpoint</t>
  </si>
  <si>
    <t>Windows Sandbox</t>
  </si>
  <si>
    <t>The Sandbox in Windows 11 gives you an isolated and temporary virtual machine to run things without affecting your core OS environment.</t>
  </si>
  <si>
    <t>Install Windows Sandbox | Microsoft Learn</t>
  </si>
  <si>
    <t>Pabliq</t>
  </si>
  <si>
    <t>Antirio AB</t>
  </si>
  <si>
    <t>08/12: JAHO:  Pabliq is our monitoring service for public procurements in Sweden</t>
  </si>
  <si>
    <t>Redgate Monitor Standard</t>
  </si>
  <si>
    <t>Redgate</t>
  </si>
  <si>
    <t>https://www.red-gate.com/products/redgate-monitor/?utm_source=google&amp;utm_medium=cpc&amp;utm_campaign=mc-202501-monitor-branded-gs-emea&amp;_bt=730779021062&amp;_bk=redgate%20monitor&amp;_bm=p&amp;_bn=g&amp;_bg=179692776688&amp;gad_source=1&amp;gad_campaignid=22169274905&amp;gclid=CjwKCAjwq9rFBhAIEiwAGVAZPyaR0eWyqJGnkCwwVsHS0rpskUlA4dGNMv_hE4HzTxnWIWyrMwUIchoCOGsQAvD_BwE</t>
  </si>
  <si>
    <t>PagerDuty</t>
  </si>
  <si>
    <t>PagerDuty er et system til håndtering af driftsforstyrrelser og alarmer, som hjælper organisationer med hurtigt at reagere, når noget går galt. Det fungerer ved at samle signaler og alarmer fra overvågningsværktøjer, applikationer og infrastruktur ét sted, så man ikke skal holde øje med mange forskellige systemer. Når en hændelse opstår, sørger PagerDuty for at sende besked til den person, der har vagt, og hvis vedkommende ikke reagerer, bliver alarmen automatisk eskaleret til den næste i kæden.</t>
  </si>
  <si>
    <t>PagerDuty: The AI-First Operations Platform</t>
  </si>
  <si>
    <t>Plandisc</t>
  </si>
  <si>
    <t>Wordpress</t>
  </si>
  <si>
    <t>Used for IOT Solution website</t>
  </si>
  <si>
    <t>WordPress.com: Everything You Need to Build Your Website</t>
  </si>
  <si>
    <t>Used for website in IoT Solutions
Webpages from SG-IOT will be moved to Kamstrup.com. Getting date from marketing
24/11-25 (ADMR) - Have asked LVH for a status on content move so we can close the website. Water is still in scoping phase</t>
  </si>
  <si>
    <t>IoT Application</t>
  </si>
  <si>
    <t>IoT Solution customer application</t>
  </si>
  <si>
    <t>IoT Installations app</t>
  </si>
  <si>
    <t>Installations app - (same as meter exchange we have in Kamstrup)</t>
  </si>
  <si>
    <t>IoT Customer portal</t>
  </si>
  <si>
    <t>Customer portal (Like My Kamstrup)</t>
  </si>
  <si>
    <t>Zendesk</t>
  </si>
  <si>
    <t>Zendesk (inkl. login and email send out)</t>
  </si>
  <si>
    <t>https://www.zendesk.com/</t>
  </si>
  <si>
    <t>Zendesk (inkl. login and email send out)
SET:Det et nyt tool som vi har "fået" gennem købet af SG IOT.
End of life on 30 November 2026, when the license expires. To be migrated to ServiceNow before that date.</t>
  </si>
  <si>
    <t>Kontrakten med Zendesk ophører 30/11-2025 og vi skal derfor enten forlænge licens på løsningen eller opprioriterer migreringen til ServiceNow.
Medmindre der er indvendinger fra jeres side (Jens og Steen) kommer jeg til at bede om en forlængelse ind i 2026. Blot til orientering vil budget, ny kontraktforhandliner mm. være i mit regi i 2026 og det vil pt være realistisk for mit team at påbegynde migreringsarbejdet Q3 næste år. I forretningen (Customer Service) ønsker de at migrere hurtigst muligt, der kan derfor potentielt komme et tilbageløb på beslutningen, hvis vi er enige om at udskyde migreringen til 2026.</t>
  </si>
  <si>
    <t>Minerva Data Export</t>
  </si>
  <si>
    <t>Minerva</t>
  </si>
  <si>
    <t>Arbejdsgangen er at man bruger Minerva Data Export, der bor inde I Innovator, til at eksportere "noget".
Man kører så toolet, der IKKE må flyttes, på den folder der er blevet eksporteret. Toolet udfører så en række besværgelser, der ender med en folder med forskellige pdf filer i. Den vigtigste af disse er "forsiden", som toolet selv konstruerer.
Jeg har kildekoden og derudover ligger toolet her: F:\PUBLIC\DBR\TPSconverter</t>
  </si>
  <si>
    <t>CWO</t>
  </si>
  <si>
    <t>IBM Cloud</t>
  </si>
  <si>
    <t>Used in IoT Solution</t>
  </si>
  <si>
    <t>https://www.ibm.com/cloud</t>
  </si>
  <si>
    <t>UV</t>
  </si>
  <si>
    <t>Remmina</t>
  </si>
  <si>
    <t>Libre Office</t>
  </si>
  <si>
    <t>Open Office</t>
  </si>
  <si>
    <t>Home | LibreOffice - Free and private office suite - Based on OpenOffice - Compatible with Microsoft</t>
  </si>
  <si>
    <t>Shinyapps</t>
  </si>
  <si>
    <t>Posit Software</t>
  </si>
  <si>
    <t>shinyapps.io</t>
  </si>
  <si>
    <t>Microsoft Service Fabric</t>
  </si>
  <si>
    <t>Service Platforms</t>
  </si>
  <si>
    <t xml:space="preserve">Microsoft Service Fabric (or Azure Service Fabric) is an open-source, distributed systems platform used to build, deploy, and manage highly scalable and reliable microservices and containers on Windows and Linux, both in the cloud and on-premises. It's a foundational technology for building enterprise-class, cloud-scale applications by providing features for failure recovery, state management, rolling upgrades, and service discovery. </t>
  </si>
  <si>
    <t>Nemtilmeld</t>
  </si>
  <si>
    <t>Det nemme tilmeldingssystem for organisationer, der løbende holder arrangementer</t>
  </si>
  <si>
    <t>Hej Gitte
Jeg ser ikke at vi kommer til at kunne udfase dette system for nuværende og vi derfor skal planlægge mod at vi evt. kan lave en revurdering mod efteråret 2026.
Mvh
Kristian Nørgaard</t>
  </si>
  <si>
    <t>Used as a subscription tool for events in Kamstrup. Not likely to be replaced by other applications. 
FRFS: Phase out and make in Microsoft Forms instead, info of this send to KRNO 19/9-2025</t>
  </si>
  <si>
    <t>5091843 KWMFlowConfig</t>
  </si>
  <si>
    <t>WaterProductionExtractor</t>
  </si>
  <si>
    <t>WaterProductionAnalyzer</t>
  </si>
  <si>
    <t>TPSconverter</t>
  </si>
  <si>
    <t>No one is maintaing this, it extract data from ARAS</t>
  </si>
  <si>
    <t>CADClick</t>
  </si>
  <si>
    <t>Making the work and import with SolidWorks easier, could be replased</t>
  </si>
  <si>
    <t>PreForm</t>
  </si>
  <si>
    <t>Printersoftware for 3 D printer</t>
  </si>
  <si>
    <t>Anycubic Slicer</t>
  </si>
  <si>
    <t>ZEISS Quality Suite</t>
  </si>
  <si>
    <t>Used both in  manufacturing and Hardware</t>
  </si>
  <si>
    <t>Meshlab</t>
  </si>
  <si>
    <t>Used for 3D Print, used for STL Files</t>
  </si>
  <si>
    <t>dotUltimate</t>
  </si>
  <si>
    <t>All Products</t>
  </si>
  <si>
    <t>Rust</t>
  </si>
  <si>
    <t>The rust team</t>
  </si>
  <si>
    <t>NGIX</t>
  </si>
  <si>
    <t>nginx</t>
  </si>
  <si>
    <t>1Password</t>
  </si>
  <si>
    <t>Will remove outdated insecure password management software posing a serious security risk presently for Kamstrup. New solution will be implemented with 2FA and user group control for more granular access to password for our critical infrastructure.</t>
  </si>
  <si>
    <t>https://1password.com/</t>
  </si>
  <si>
    <t>Vmware Cloud foundation</t>
  </si>
  <si>
    <t>Git Hub</t>
  </si>
  <si>
    <t>Speedship</t>
  </si>
  <si>
    <t>ALK: Det er et website de bruger i deres salgsprocess, basically en oversigt over hvad de har solgt med priser mm. Det er et website de har fået lavet ude i byen, som må have integration ind til nogle af vores systemer, for alt vores data på salget ligger i oversigten.</t>
  </si>
  <si>
    <t>KnowBe4</t>
  </si>
  <si>
    <t xml:space="preserve">KnowBe4 </t>
  </si>
  <si>
    <t>https://www.knowbe4.com/</t>
  </si>
  <si>
    <t>Phase</t>
  </si>
  <si>
    <t>Sales roleplay</t>
  </si>
  <si>
    <t>Second Nature</t>
  </si>
  <si>
    <t>Sales roleplay AI procurement tool</t>
  </si>
  <si>
    <t>iDTT</t>
  </si>
  <si>
    <t>EuroDCS</t>
  </si>
  <si>
    <t xml:space="preserve">ProxyClick </t>
  </si>
  <si>
    <t>Eptura</t>
  </si>
  <si>
    <t xml:space="preserve">Fyssisk adgangs kontrol. </t>
  </si>
  <si>
    <t>IBM Spectrum Protect (TSM)</t>
  </si>
  <si>
    <t>DMARC Suite</t>
  </si>
  <si>
    <t>dmarcsuite</t>
  </si>
  <si>
    <t>VMware vRealize Log Insight</t>
  </si>
  <si>
    <t>Vmware</t>
  </si>
  <si>
    <t>VMware vRealize Operations (vROps)</t>
  </si>
  <si>
    <t>VMware</t>
  </si>
  <si>
    <t>Citrix ADC (NetScaler) – Core</t>
  </si>
  <si>
    <t>Citrix</t>
  </si>
  <si>
    <t>Citrix ADC (NetScaler) – Hosting</t>
  </si>
  <si>
    <t>FTP 2 FTP Service (Legacy)</t>
  </si>
  <si>
    <t>BeyondTrust Remote Support (Bomgar)</t>
  </si>
  <si>
    <t>BeyondTrust Privileged Remote Access (PRA)</t>
  </si>
  <si>
    <t>Evoko Workplace Management</t>
  </si>
  <si>
    <t>Evoko</t>
  </si>
  <si>
    <t>Cisco DNA Center</t>
  </si>
  <si>
    <t>Secomea Secure Remote Access</t>
  </si>
  <si>
    <t>Secomea</t>
  </si>
  <si>
    <t>WSUS (Windows Server Update Services)</t>
  </si>
  <si>
    <t>Keepit Backup</t>
  </si>
  <si>
    <t>Keepit</t>
  </si>
  <si>
    <t>Dell EMC PowerScale (Isilon)</t>
  </si>
  <si>
    <t>Dell Technologies</t>
  </si>
  <si>
    <t>Trellix (formerly McAfee)</t>
  </si>
  <si>
    <t>Trellix</t>
  </si>
  <si>
    <t>Azure AD Connect</t>
  </si>
  <si>
    <t>Azure Arc</t>
  </si>
  <si>
    <t>Azure Update Manager</t>
  </si>
  <si>
    <t>Red Hat Enterprise Linux (RHEL)</t>
  </si>
  <si>
    <t>Red Hat (IBM)</t>
  </si>
  <si>
    <t>AlmaLinux</t>
  </si>
  <si>
    <t>AlmaLinux OS Foundation</t>
  </si>
  <si>
    <t>Endalia</t>
  </si>
  <si>
    <t>P&amp;C System in Spain</t>
  </si>
  <si>
    <t>Endalia | Did you say Human Resources? We can help!</t>
  </si>
  <si>
    <t>Vrijedagen</t>
  </si>
  <si>
    <t>Compete HR</t>
  </si>
  <si>
    <t>This application is for managing the Holidays from the Dutch employees.</t>
  </si>
  <si>
    <t>Vrijedagen – Dé verlofregistratie oplossing</t>
  </si>
  <si>
    <t>CBS statistics</t>
  </si>
  <si>
    <t>Statistics Netherlands</t>
  </si>
  <si>
    <t>Statistic system in The Netherlands</t>
  </si>
  <si>
    <t>Centraal Bureau voor de Statistiek | CBS</t>
  </si>
  <si>
    <t>Vivaldi</t>
  </si>
  <si>
    <t>Edge Computing</t>
  </si>
  <si>
    <t>Vivaldi Technologies</t>
  </si>
  <si>
    <t>Logi Options</t>
  </si>
  <si>
    <t>Logitech</t>
  </si>
  <si>
    <t>365 admin centers</t>
  </si>
  <si>
    <t>microsoft</t>
  </si>
  <si>
    <t>sandgrid</t>
  </si>
  <si>
    <t>Twilio Inc.</t>
  </si>
  <si>
    <t>Plantronics hub</t>
  </si>
  <si>
    <t>Twilio</t>
  </si>
  <si>
    <t>Azure Site recovery</t>
  </si>
  <si>
    <t>ModBus</t>
  </si>
  <si>
    <t>Ditto Clipboard</t>
  </si>
  <si>
    <t>open source (Ditto Project)</t>
  </si>
  <si>
    <t>KodeKloud</t>
  </si>
  <si>
    <t>Kodecloud</t>
  </si>
  <si>
    <t>Apptio</t>
  </si>
  <si>
    <t>K-Factor ITS1990</t>
  </si>
  <si>
    <t>Codesoft</t>
  </si>
  <si>
    <t>Teklynx</t>
  </si>
  <si>
    <t>For labels used in The Nethelands. Buied version, no yearly payment</t>
  </si>
  <si>
    <t>Visma</t>
  </si>
  <si>
    <t>For vacation and absence registration</t>
  </si>
  <si>
    <t>2C8 (ScopeTool)</t>
  </si>
  <si>
    <t>Tool used with IFS for documenting ERP IFS Processes</t>
  </si>
  <si>
    <t>MyBusiness</t>
  </si>
  <si>
    <t>Aspia</t>
  </si>
  <si>
    <t>Accounting, Payroll, HR, Tax &amp; Advisory | Aspia</t>
  </si>
  <si>
    <t>WorldTranslate</t>
  </si>
  <si>
    <t>Translation tool</t>
  </si>
  <si>
    <t>Professional translation – World Translation A/S</t>
  </si>
  <si>
    <t>HR Tool for P&amp;C Recruitment, replacing Hogrefe</t>
  </si>
  <si>
    <t>Microsoft Viva Glint</t>
  </si>
  <si>
    <t>HR tool for Learning and development</t>
  </si>
  <si>
    <t>Claude Code</t>
  </si>
  <si>
    <t>Jenji</t>
  </si>
  <si>
    <t>Expence management tool</t>
  </si>
  <si>
    <t>Usercheck</t>
  </si>
  <si>
    <t xml:space="preserve">Check if a domain is safe /valite for Mykamstrup https://www.usercheck.com/ </t>
  </si>
  <si>
    <t>https://www.usercheck.com/</t>
  </si>
  <si>
    <t>SLPO</t>
  </si>
  <si>
    <t>My Silaé</t>
  </si>
  <si>
    <t>Payrole employee view, Manage vacation, leave, etc</t>
  </si>
  <si>
    <t>edoc-Perso</t>
  </si>
  <si>
    <t>Som eBoks, lønsedler ol. Er vist lovpligtigt.</t>
  </si>
  <si>
    <t>Silaé</t>
  </si>
  <si>
    <t>Payrole system</t>
  </si>
  <si>
    <t>Teams Premium</t>
  </si>
  <si>
    <t>Teams Premium is a paid add-on to Microsoft Teams that enhances meeting experiences and governance. It typically adds advanced meeting features (e.g., improved webinars, registration/branding, recap and AI-supported meeting summaries where enabled) and stronger controls for managing and securing meetings at scale.</t>
  </si>
  <si>
    <t>Uniflow</t>
  </si>
  <si>
    <t>uniFLOW is a print and document workflow management solution (often used with Canon/MFP environments). It enables secure printing (e.g., pull printing with user authentication), cost tracking/chargeback, print policy enforcement, and structured scan-to-destination workflows to improve control, compliance, and user experience.</t>
  </si>
  <si>
    <t>Sharepoint 2016</t>
  </si>
  <si>
    <t>SharePoint 2016 is an on-premises Microsoft platform for document management, intranet sites, and team collaboration. It provides controlled storage, versioning, permissions, workflows, and content organization for internal information—typically operated as part of the core IT collaboration and content management landscape.</t>
  </si>
  <si>
    <t>On Premises Data Gateway</t>
  </si>
  <si>
    <t>Used as data gateway together with PowerBI</t>
  </si>
  <si>
    <t>OpenVPN</t>
  </si>
  <si>
    <t>3CX</t>
  </si>
  <si>
    <t>Used as VOIP in France. Phone system</t>
  </si>
  <si>
    <t>Akiflow</t>
  </si>
  <si>
    <t>Taskmangement system</t>
  </si>
  <si>
    <t>Rustdesk</t>
  </si>
  <si>
    <t>For customer support, bomgar can only be used on kamstrup pc</t>
  </si>
  <si>
    <t>PhPStorm</t>
  </si>
  <si>
    <t>Frence license, to be moved to Denmark</t>
  </si>
  <si>
    <t>YouTrack</t>
  </si>
  <si>
    <t>JetBrains AI Pro</t>
  </si>
  <si>
    <t>PDF Creator</t>
  </si>
  <si>
    <t>Xmind</t>
  </si>
  <si>
    <t>FRFS 6/3-2026: It is removed in November 25 but you can download it from ServiceNow. This one is created because of the Frence investigation. We need to remove it in france.</t>
  </si>
  <si>
    <t>SUP - Export supervision</t>
  </si>
  <si>
    <t>Kamstrup - France</t>
  </si>
  <si>
    <t>DCU</t>
  </si>
  <si>
    <t>France</t>
  </si>
  <si>
    <t>Owncloud</t>
  </si>
  <si>
    <t>Filesyncronication tool, included with a server, sync files between laptops</t>
  </si>
  <si>
    <t>Adobe Acrobat Reader</t>
  </si>
  <si>
    <t>France 2</t>
  </si>
  <si>
    <t>Affinity publisher</t>
  </si>
  <si>
    <t>EMAil Server</t>
  </si>
  <si>
    <t>FTP Server</t>
  </si>
  <si>
    <t>Rapport - VCI_Edit</t>
  </si>
  <si>
    <t>Rapport - VCI_export</t>
  </si>
  <si>
    <t>Rapport - VCI_import</t>
  </si>
  <si>
    <t>Rapport - VCI_Job_certif</t>
  </si>
  <si>
    <t>Rapport - Windev HFSQL Center</t>
  </si>
  <si>
    <t>Scheduler</t>
  </si>
  <si>
    <t>Server Time</t>
  </si>
  <si>
    <t>SQL Batch Server</t>
  </si>
  <si>
    <t>SUP - Console UDP</t>
  </si>
  <si>
    <t>SUP - Dispatcher 2004</t>
  </si>
  <si>
    <t>SUP - Dispatcher 2010</t>
  </si>
  <si>
    <t>SUP - Dispatcher 2010 New</t>
  </si>
  <si>
    <t>SUP - ServIp</t>
  </si>
  <si>
    <t>SUP - UDP Server</t>
  </si>
  <si>
    <t>Syslog Server</t>
  </si>
  <si>
    <t>Bitvise SSH Client</t>
  </si>
  <si>
    <t>Bitvise SSH server</t>
  </si>
  <si>
    <t>MySql Workbench</t>
  </si>
  <si>
    <t>WinDirStat</t>
  </si>
  <si>
    <t>Anesis (copieur CANON)</t>
  </si>
  <si>
    <t>Cursor</t>
  </si>
  <si>
    <t>dbForge Studio</t>
  </si>
  <si>
    <t>Firefox developer</t>
  </si>
  <si>
    <t>Fork.dev</t>
  </si>
  <si>
    <t>Hex Workshop</t>
  </si>
  <si>
    <t>Mplab X IDE</t>
  </si>
  <si>
    <t>MySql Connector ODBC</t>
  </si>
  <si>
    <t>MySql Server</t>
  </si>
  <si>
    <t>Nano</t>
  </si>
  <si>
    <t>Netbeans IDE Suite</t>
  </si>
  <si>
    <t>Node.js</t>
  </si>
  <si>
    <t>RCTools-Mbus</t>
  </si>
  <si>
    <t>Rsync</t>
  </si>
  <si>
    <t>Ufw</t>
  </si>
  <si>
    <t>Wampserver64</t>
  </si>
  <si>
    <t>Windev Suite SaaS</t>
  </si>
  <si>
    <t>Wispr flow</t>
  </si>
  <si>
    <t>Notion</t>
  </si>
  <si>
    <t>Google Cloud (Server side tracking)</t>
  </si>
  <si>
    <t>Just found this ekstra application. ALK has asked Marketing for a reason to keep it. Otherwise it will be closed</t>
  </si>
  <si>
    <t>Adobe After-effects</t>
  </si>
  <si>
    <t>Part of Adobe creative cloud</t>
  </si>
  <si>
    <t>Adobe Photoshop</t>
  </si>
  <si>
    <t>Expense</t>
  </si>
  <si>
    <t>Expenses on company card</t>
  </si>
  <si>
    <t>Balancer</t>
  </si>
  <si>
    <t>Used for balancing and dokumentation and consolidation</t>
  </si>
  <si>
    <t>DeLoitte identity service</t>
  </si>
  <si>
    <t>Mie bye madsen know of this for legal use</t>
  </si>
  <si>
    <t>lagbevakningen</t>
  </si>
  <si>
    <t>Legislation, ESG and new rules, important for ISO</t>
  </si>
  <si>
    <t>Skatteverket</t>
  </si>
  <si>
    <t>Tax reporting in sweden</t>
  </si>
  <si>
    <t>Cribl Suite Cloud</t>
  </si>
  <si>
    <t>Cribl</t>
  </si>
  <si>
    <t>Security tool</t>
  </si>
  <si>
    <t>The Suite Life of Cribl.Cloud</t>
  </si>
  <si>
    <t>HyperSnap</t>
  </si>
  <si>
    <t>Tool like snak it but far more advanced</t>
  </si>
  <si>
    <t xml:space="preserve">Azure Workbook </t>
  </si>
  <si>
    <t>An Azure Workbook is an interactive Azure dashboard for visualizing logs and metrics</t>
  </si>
  <si>
    <t>FORSTA</t>
  </si>
  <si>
    <t>A Forsta application is a survey and feedback platform used to collect and analyze customer or employee insights.</t>
  </si>
  <si>
    <t>Anthropic Claude.AI</t>
  </si>
  <si>
    <t>Anthropic is an AI research and safety company that develops the Claude models.
Claude.ai is Anthropic’s web app for chatting with Claude in your browser.</t>
  </si>
  <si>
    <t>Sitecore Stream</t>
  </si>
  <si>
    <t>Oracle Subscribtion Management</t>
  </si>
  <si>
    <t>DBT Core</t>
  </si>
  <si>
    <t>https://www.getdbt.com/</t>
  </si>
  <si>
    <t>CLBD</t>
  </si>
  <si>
    <t>EDNG electronic deliivery note generator</t>
  </si>
  <si>
    <t xml:space="preserve">Azure event grid </t>
  </si>
  <si>
    <t>Kamstrup Analytics (bespoke malaga)</t>
  </si>
  <si>
    <t>Sharegate</t>
  </si>
  <si>
    <t>Bought for migration of old sharepoint to new</t>
  </si>
  <si>
    <t>Mistral</t>
  </si>
  <si>
    <t>Veracity</t>
  </si>
  <si>
    <t>DNV reporting tool</t>
  </si>
  <si>
    <t>Mascosmartstore</t>
  </si>
  <si>
    <t>Cost grouping of the appication</t>
  </si>
  <si>
    <t>Auto fill from A-Applications</t>
  </si>
  <si>
    <t>Cost type
 - License
 - Support
 - Maintance
 - FTE (Actual/Recuired)
 - OPEX
 - CAPEX
If mutipel types apply then create multipel lines</t>
  </si>
  <si>
    <t>Update by Supply 
Chain
From date for the contract</t>
  </si>
  <si>
    <t>Update by Supply Chain
To date for the contract</t>
  </si>
  <si>
    <t>Update by Supply Chain
Interval of renewal
Ever green=Run until termination, PO= Purchse order</t>
  </si>
  <si>
    <t>Update by Supply Chain
Termination notice (in days)</t>
  </si>
  <si>
    <t>No of FTE working with this application</t>
  </si>
  <si>
    <t>OPEX rate for the FTE's</t>
  </si>
  <si>
    <t>Currency for the transaction</t>
  </si>
  <si>
    <t>Yearly license</t>
  </si>
  <si>
    <t>Update by Supply Chain
VendorID for this applikation and costtype.</t>
  </si>
  <si>
    <t>Update by Supply Chain and Finance
Vendor for this applikation and costtype.</t>
  </si>
  <si>
    <t>Yearly license. Validated by Finance.
Same currency as Yearly costs column</t>
  </si>
  <si>
    <t>Comment to the row</t>
  </si>
  <si>
    <t>Update by Supply Chain
Owner of the license
Initials</t>
  </si>
  <si>
    <t>Update by Supply Chain
Approver of the license
Initials</t>
  </si>
  <si>
    <t>Auto fill from userlist</t>
  </si>
  <si>
    <t>Update by Supply Chain
Date when the contract are terminated from.
This date is ONLY filled for terminatede contracts and are for historical purpose</t>
  </si>
  <si>
    <t>CostGroup</t>
  </si>
  <si>
    <t>Supplier</t>
  </si>
  <si>
    <t>CostType</t>
  </si>
  <si>
    <t>ToDate</t>
  </si>
  <si>
    <t>Interval</t>
  </si>
  <si>
    <t>Termination notice</t>
  </si>
  <si>
    <t>FTE</t>
  </si>
  <si>
    <t>Opex rate</t>
  </si>
  <si>
    <t>Currency</t>
  </si>
  <si>
    <t>Yearly costs</t>
  </si>
  <si>
    <t>VendorID</t>
  </si>
  <si>
    <t>Vendor</t>
  </si>
  <si>
    <t>Finance info on yearly licence</t>
  </si>
  <si>
    <t>License Owner</t>
  </si>
  <si>
    <t>License Approver</t>
  </si>
  <si>
    <t>Department (Approver)</t>
  </si>
  <si>
    <t>Country</t>
  </si>
  <si>
    <t>Termination date</t>
  </si>
  <si>
    <t>License</t>
  </si>
  <si>
    <t>Terminated - Still in use</t>
  </si>
  <si>
    <t>EUR</t>
  </si>
  <si>
    <t>SDL Limited</t>
  </si>
  <si>
    <t>RWS cost on Passolo, Multiterm, Trados former yearly cost 8.807.
All your licenses are permanent and belong to Kamstrup. This means they can continue being used regardless of a Support &amp; Maintenance Agreement (SMA). The SMA provides priority access to technical support and free software upgrades. This means your account is up to date with the latest versions of the products on there.
If you cancel this year’s SMA renewal and want to start a new SMA in the future this would involve purchasing an upgrade for any of the products which have had a new version released in the meantime. There are other options too, such as migrating to cloud versions of the products. Cloud would be my recommendation once you have identified your language strategy and requirements. Potentially linguistic AI too.
FRFS: Price set to 0 due to contract termination, we can stil use the license</t>
  </si>
  <si>
    <t>RWS cost on Passolo (see comment on license), Multiterm, Trados</t>
  </si>
  <si>
    <t>Half Year</t>
  </si>
  <si>
    <t>DKR</t>
  </si>
  <si>
    <t>ANJL</t>
  </si>
  <si>
    <t>378 - Manged Keys</t>
  </si>
  <si>
    <t>ANUP</t>
  </si>
  <si>
    <t>Dynamics CRM</t>
  </si>
  <si>
    <t>Info from Fabrizio (FFM), SABK?</t>
  </si>
  <si>
    <t>532 - Exchange Online P2 Sub Per User</t>
  </si>
  <si>
    <t>M365</t>
  </si>
  <si>
    <t>547 - Win Remote Desktop Services CAL ALng SA UCAL</t>
  </si>
  <si>
    <t>550 - D365 Customer Insights Journeys T1</t>
  </si>
  <si>
    <t>CSP Agrement (58362)</t>
  </si>
  <si>
    <t>OPEX/Professional Service</t>
  </si>
  <si>
    <t>3 Year</t>
  </si>
  <si>
    <t>EDR - SOC - Manage inspect response. 
13/1-2026 Michael to negotiate new contract.</t>
  </si>
  <si>
    <t>KRKE</t>
  </si>
  <si>
    <t>Year - No contract</t>
  </si>
  <si>
    <t>USD</t>
  </si>
  <si>
    <t>10/4-25: 25 users. Payed by Creditcard but should be moved to invoice. HCJ would like to have the license transfered to digitalization.</t>
  </si>
  <si>
    <t>Year</t>
  </si>
  <si>
    <t>paid by Kamstrup U.S. for bid purposes (US10)
US informed price 10.915.
Supply info price 43.660</t>
  </si>
  <si>
    <t>JST</t>
  </si>
  <si>
    <t>BRBT</t>
  </si>
  <si>
    <t>No contract</t>
  </si>
  <si>
    <t>MKI</t>
  </si>
  <si>
    <t>646 - IAR</t>
  </si>
  <si>
    <t>Attention solution</t>
  </si>
  <si>
    <t>2 Year</t>
  </si>
  <si>
    <t>Invoice with info from JKI, 3/2-26 Michael to investigate</t>
  </si>
  <si>
    <t>SEK</t>
  </si>
  <si>
    <t>Salery system Sweden</t>
  </si>
  <si>
    <t>JEHS</t>
  </si>
  <si>
    <t>169 - TestComplete</t>
  </si>
  <si>
    <t>Nordic Software Group</t>
  </si>
  <si>
    <t>Combining TestComplete and Test Execute</t>
  </si>
  <si>
    <t>MOEP</t>
  </si>
  <si>
    <t>Someone said it was free currently, but we pay for it. FRFS S&amp;M WP1</t>
  </si>
  <si>
    <t>NemTilmed</t>
  </si>
  <si>
    <t>Info om denne fra Gitte GFS, mail sendt videre til KRNO for anden løsning. Ny pris skulle være 50.900,-</t>
  </si>
  <si>
    <t>Venzo Private Copilot</t>
  </si>
  <si>
    <t>Consumption</t>
  </si>
  <si>
    <t>The application are from Venzo but capazity cost are Microsoft</t>
  </si>
  <si>
    <t>FRFS; information needed, mail with thes to Mchael. ALK and Michael are communication arround this.</t>
  </si>
  <si>
    <t>½ Year - No contract</t>
  </si>
  <si>
    <t>Altova GmbH</t>
  </si>
  <si>
    <t>2 Licenses Enterprise and Advanced</t>
  </si>
  <si>
    <t>TODP</t>
  </si>
  <si>
    <t>Year - Ever Green</t>
  </si>
  <si>
    <t>Agrement set for 2 years, FRFS Validate with Michael</t>
  </si>
  <si>
    <t>CNFR</t>
  </si>
  <si>
    <t>Open Source, zero license</t>
  </si>
  <si>
    <t>Fornys automatisk ved betaling.
Er muligvis opsagt. 3/2-2026 Michael undersøger. 10/2-2026 Ikke opsagt KRRO ønsker fortsat toolet.</t>
  </si>
  <si>
    <t>KRRO</t>
  </si>
  <si>
    <t>Ever green</t>
  </si>
  <si>
    <t>00050063</t>
  </si>
  <si>
    <t>Concur Technologies Inc</t>
  </si>
  <si>
    <t>USA paid license, quarterly inv.</t>
  </si>
  <si>
    <t>KRSM</t>
  </si>
  <si>
    <t>362 - Eco Online, (ChemiControl)</t>
  </si>
  <si>
    <t>Chemical manager, Chemical manager Country</t>
  </si>
  <si>
    <t>TUMN</t>
  </si>
  <si>
    <t>363 - TrueCommerce</t>
  </si>
  <si>
    <t>TrueCommerce Denmark ApS</t>
  </si>
  <si>
    <t>Inv monthly</t>
  </si>
  <si>
    <t>Risma Software</t>
  </si>
  <si>
    <t>RISMA ISAE3000</t>
  </si>
  <si>
    <t>Maintance</t>
  </si>
  <si>
    <t>IPW Systems</t>
  </si>
  <si>
    <t>Fellowmind</t>
  </si>
  <si>
    <t>FRFS ask GIBN of this is it KamSite or IPW</t>
  </si>
  <si>
    <t>Montly inv.</t>
  </si>
  <si>
    <t>398 - LOGIA</t>
  </si>
  <si>
    <t>Half Year - No contract</t>
  </si>
  <si>
    <t>Roima Danmark A/S</t>
  </si>
  <si>
    <t>ULNI</t>
  </si>
  <si>
    <t>MOBI</t>
  </si>
  <si>
    <t>447 - openlinkiq</t>
  </si>
  <si>
    <t>Not mapped</t>
  </si>
  <si>
    <t>Info fra ALK, 10/2-26 Michael tjekker med ALK.</t>
  </si>
  <si>
    <t>Bizbrains</t>
  </si>
  <si>
    <t>FlowHow</t>
  </si>
  <si>
    <t>Moldex-Støbesimulering, could also be support, FRFS Validate with Michael</t>
  </si>
  <si>
    <t>STN</t>
  </si>
  <si>
    <t>523 - DLMS CTT (conf. test tool)</t>
  </si>
  <si>
    <t>"DLMS User Association"</t>
  </si>
  <si>
    <t>DLMS CTT (conf. test tool)-DLMS conformance test tool nødv. for at kunne levere DLMS målere.
CTT 6.0 ny pris kommer (p.t. ukendt, bedste bud 75K)</t>
  </si>
  <si>
    <t>SPH</t>
  </si>
  <si>
    <t>KRLN</t>
  </si>
  <si>
    <t>Logpoint A/S</t>
  </si>
  <si>
    <t>NOK</t>
  </si>
  <si>
    <t>Invoiced to Norway</t>
  </si>
  <si>
    <t>SALU</t>
  </si>
  <si>
    <t>PRBG</t>
  </si>
  <si>
    <t>NCC Services</t>
  </si>
  <si>
    <t>SSY, GCPE</t>
  </si>
  <si>
    <t>VIE</t>
  </si>
  <si>
    <t>Invoiced to Austria, is this the EKS or something else</t>
  </si>
  <si>
    <t>CLB</t>
  </si>
  <si>
    <t>Contract ?</t>
  </si>
  <si>
    <t>00050340</t>
  </si>
  <si>
    <t>paid by Kamstrup U.S. for bid purposes (US10)</t>
  </si>
  <si>
    <t>Blucat</t>
  </si>
  <si>
    <t>Rebex</t>
  </si>
  <si>
    <t>Cost from MLNN, prices from 2025</t>
  </si>
  <si>
    <t>Solution MindIT</t>
  </si>
  <si>
    <t>FRFS, which applications, work in foundation program</t>
  </si>
  <si>
    <t>CON-PELT</t>
  </si>
  <si>
    <t>QAD Europe</t>
  </si>
  <si>
    <t>Core transportation execution + export management</t>
  </si>
  <si>
    <t>00050096</t>
  </si>
  <si>
    <t>USA paid licens</t>
  </si>
  <si>
    <t>USA paid, estimated based on invoices for ½ year 2025, FRFS Validate with Michael</t>
  </si>
  <si>
    <t>828 - Avalara ECM Pro</t>
  </si>
  <si>
    <t>887 - Google Maps</t>
  </si>
  <si>
    <t>Mapspeople</t>
  </si>
  <si>
    <t>To be able to map adresses to geolocation in ready manager and our drive by solution.</t>
  </si>
  <si>
    <t>NTI A/S</t>
  </si>
  <si>
    <t>Ignite Pro
Channal Ignite MS integration
News on demand
Business Planing for CRM</t>
  </si>
  <si>
    <t>NTT Data Business Solution</t>
  </si>
  <si>
    <t>FRFS ask Michael of this, budget cap 1,5 mill</t>
  </si>
  <si>
    <t>CLR</t>
  </si>
  <si>
    <t>Yearly - No contract</t>
  </si>
  <si>
    <t>Approx cost, Used for standard in US, Cost based on the localizations, We have currently US and DK RRP, JAT, JDH</t>
  </si>
  <si>
    <t>Year - Orderform</t>
  </si>
  <si>
    <t>Atea</t>
  </si>
  <si>
    <t>Endpoint prv. Management for windows. Will be upgraded to cloud, JEDT 23/3-2026</t>
  </si>
  <si>
    <t>Dot Marketing</t>
  </si>
  <si>
    <t>Power X Plan</t>
  </si>
  <si>
    <t>SORA</t>
  </si>
  <si>
    <t>886 - PowerBI Robots</t>
  </si>
  <si>
    <t>Crayon</t>
  </si>
  <si>
    <t>LOBR</t>
  </si>
  <si>
    <t>BOAC</t>
  </si>
  <si>
    <t>Power BI</t>
  </si>
  <si>
    <t>Tabular Editor.com</t>
  </si>
  <si>
    <t>JLY, MEG, 20 licenses. Former used in Water (VIE-USD 25.500) and Electricity (MLNN-USD 3483). Contract erminated 8/2-2025</t>
  </si>
  <si>
    <t>FMH</t>
  </si>
  <si>
    <t>Oracle Danmark</t>
  </si>
  <si>
    <t>DKR or EUR, MIPN to find termination</t>
  </si>
  <si>
    <t>MEG</t>
  </si>
  <si>
    <t>Syncfusion USD</t>
  </si>
  <si>
    <t>NIDL</t>
  </si>
  <si>
    <t>KRTR</t>
  </si>
  <si>
    <t>648 - Mbus Master netværk tools (Tuxera)</t>
  </si>
  <si>
    <t>GeoInfo</t>
  </si>
  <si>
    <t>Cost from MLNN, prices from 2024</t>
  </si>
  <si>
    <t>ETQ/Hexagon</t>
  </si>
  <si>
    <t>FRFS Michael</t>
  </si>
  <si>
    <t>kubernetes</t>
  </si>
  <si>
    <t>Netic</t>
  </si>
  <si>
    <t>FRFS Validate with Michael</t>
  </si>
  <si>
    <t>MIKR</t>
  </si>
  <si>
    <t>TSSN</t>
  </si>
  <si>
    <t>Power Plan</t>
  </si>
  <si>
    <t>M365, PowerPlatform</t>
  </si>
  <si>
    <t>Donkeypower</t>
  </si>
  <si>
    <t>Based on figures from 2024</t>
  </si>
  <si>
    <t>360 - Document Corepack D365</t>
  </si>
  <si>
    <t>PTM EDV-Systeme GmbH</t>
  </si>
  <si>
    <t>Eficode</t>
  </si>
  <si>
    <t>MANO, SABK?</t>
  </si>
  <si>
    <t>Contract throug Atea</t>
  </si>
  <si>
    <t>WAUN</t>
  </si>
  <si>
    <t>1 year</t>
  </si>
  <si>
    <t>MPSA agrement, 112 users. (113.241 or 264.795</t>
  </si>
  <si>
    <t>389 - PLM Group A/S</t>
  </si>
  <si>
    <t>D&amp;B</t>
  </si>
  <si>
    <t>Bisnode D&amp;B Danmark</t>
  </si>
  <si>
    <t>7/10-25 Prices estimated, no invoice since 2024</t>
  </si>
  <si>
    <t>FVJE</t>
  </si>
  <si>
    <t>PSTR</t>
  </si>
  <si>
    <t>Fonden Dansk std</t>
  </si>
  <si>
    <t>Licens ligger lige nu ved Anders</t>
  </si>
  <si>
    <t>MDK Advisory</t>
  </si>
  <si>
    <t>Anne duedahl, FRFS ask ANJL of cost</t>
  </si>
  <si>
    <t>Part of Adobe</t>
  </si>
  <si>
    <t>MSAD</t>
  </si>
  <si>
    <t>Part of Adobe Creative Cloud</t>
  </si>
  <si>
    <t>SABK?</t>
  </si>
  <si>
    <t>Agrement set for 3 years - InstallSheild Premier Concurrent CLS)</t>
  </si>
  <si>
    <t>Personio SE&amp;Co. KG</t>
  </si>
  <si>
    <t>SNDT</t>
  </si>
  <si>
    <t>379 - Manyone A/S</t>
  </si>
  <si>
    <t>Hosting</t>
  </si>
  <si>
    <t>Interactive wall, andre aftaler med dem er muligvis opsagt</t>
  </si>
  <si>
    <t>JLY, 2 licenses</t>
  </si>
  <si>
    <t>KLU</t>
  </si>
  <si>
    <t>Trifork</t>
  </si>
  <si>
    <t>DTKR</t>
  </si>
  <si>
    <t>Dataplatform licens</t>
  </si>
  <si>
    <t>ModelSim-VHDL toolchain</t>
  </si>
  <si>
    <t>Year - Ever green</t>
  </si>
  <si>
    <t>3 Year - No contract</t>
  </si>
  <si>
    <t>FLAN</t>
  </si>
  <si>
    <t>1 Year</t>
  </si>
  <si>
    <t>FRPN</t>
  </si>
  <si>
    <t>MEDG</t>
  </si>
  <si>
    <t>Fifo Network ApS</t>
  </si>
  <si>
    <t>Enterprice license</t>
  </si>
  <si>
    <t>00050138</t>
  </si>
  <si>
    <t>Deltek, Inc</t>
  </si>
  <si>
    <t>522 - DLMS test tool</t>
  </si>
  <si>
    <t>MICB</t>
  </si>
  <si>
    <t>521 - Micro Digital</t>
  </si>
  <si>
    <t>Operatitivsystem-SMX e-meter, SMX OMNIPOWER
OMNIPOWER Afmeldt da vi har SMX til e-meter også (tidligere 18K) Vi har en support aftale på produktet SMX RTOS, som indgår vores el-måler e-meter.</t>
  </si>
  <si>
    <t>JEBI</t>
  </si>
  <si>
    <t>Responsive US</t>
  </si>
  <si>
    <t>Comment Jacqueline: this is paid out of the DK10 budget account as it is used by the DK bid team, as well– it is $22,680.00 annually
Hi Frank,
We have contracts with Citylitics and Responsive.
Both should be stored in CLM.
Jacqueline US</t>
  </si>
  <si>
    <t>Tecsys A/S</t>
  </si>
  <si>
    <t>DBBR</t>
  </si>
  <si>
    <t>JIZE</t>
  </si>
  <si>
    <t>EDX Wireless</t>
  </si>
  <si>
    <t>Invoice status canceled 13/1-2026 but it will be invoice later when new collegue arrives</t>
  </si>
  <si>
    <t>PIHT</t>
  </si>
  <si>
    <t>IDTT</t>
  </si>
  <si>
    <t>MMI</t>
  </si>
  <si>
    <t>JAHO</t>
  </si>
  <si>
    <t>1134 - Trellix (formerly McAfee)</t>
  </si>
  <si>
    <t>SmartBear licens udtræk:
1 stk ReadyAPI licens til udløb 30.sept 2025 i navn Jørn Lylloff</t>
  </si>
  <si>
    <t>MIPN to find termination</t>
  </si>
  <si>
    <t>384 - National Instruments ApS</t>
  </si>
  <si>
    <t>Will be upgraded to cloud, JEDT 23/3-2026</t>
  </si>
  <si>
    <t>QDA Solution</t>
  </si>
  <si>
    <t>JEKK</t>
  </si>
  <si>
    <t>Data blocks</t>
  </si>
  <si>
    <t>Optimizer for microsoft</t>
  </si>
  <si>
    <t>ASRN</t>
  </si>
  <si>
    <t>Info from Asbjørn, FRFS Validate with Michael</t>
  </si>
  <si>
    <t>serviceniveau som giver jer adgang til vores ISAE 3402 IT sikkerhedserklæring, FRFS Validate with Michael</t>
  </si>
  <si>
    <t>LAX</t>
  </si>
  <si>
    <t>Cisco</t>
  </si>
  <si>
    <t>Wingmen Solutions</t>
  </si>
  <si>
    <t>Security</t>
  </si>
  <si>
    <t>PALR</t>
  </si>
  <si>
    <t>Nordcad Systems</t>
  </si>
  <si>
    <t>Kun opdatering aftale</t>
  </si>
  <si>
    <t>188 - OrCad Capture</t>
  </si>
  <si>
    <t>193 - Pspice</t>
  </si>
  <si>
    <t>52 - Orcad</t>
  </si>
  <si>
    <t>Layout + diagrams, Vedligehold, SABK?</t>
  </si>
  <si>
    <t>incl. Scriptrunner and xray test manager  for Jira, 600 licenses. + small ekstra licenses-discount</t>
  </si>
  <si>
    <t>652 - X-Ray</t>
  </si>
  <si>
    <t>827 - Atlassian Guard</t>
  </si>
  <si>
    <t>Epico</t>
  </si>
  <si>
    <t>Frame agrement</t>
  </si>
  <si>
    <t>2 Year - No contract</t>
  </si>
  <si>
    <t>Progress Software</t>
  </si>
  <si>
    <t>Curit</t>
  </si>
  <si>
    <t>2 Year - PO</t>
  </si>
  <si>
    <t>Mintec</t>
  </si>
  <si>
    <t>Michael? Har du en aftale der har en termination</t>
  </si>
  <si>
    <t>ANKR</t>
  </si>
  <si>
    <t>Linux RedHat</t>
  </si>
  <si>
    <t>RedHat enterprise, FRFS is this the right application</t>
  </si>
  <si>
    <t>THLN</t>
  </si>
  <si>
    <t>ITM8</t>
  </si>
  <si>
    <t>Backup</t>
  </si>
  <si>
    <t>Zenit Consult</t>
  </si>
  <si>
    <t>Anita licens negotiation with OK, FRFS Estimated time from ANJL</t>
  </si>
  <si>
    <t>Lessor</t>
  </si>
  <si>
    <t>Might not account for all</t>
  </si>
  <si>
    <t>Wave of 2 x 4 months</t>
  </si>
  <si>
    <t>EcoVardis</t>
  </si>
  <si>
    <t>Ratings academy eLerning</t>
  </si>
  <si>
    <t>BEKC</t>
  </si>
  <si>
    <t>Platform ratings premiul</t>
  </si>
  <si>
    <t>Increase in cost 2026: 6.667.900, 2027: 7.204.733</t>
  </si>
  <si>
    <t>Miro USA</t>
  </si>
  <si>
    <t>7N</t>
  </si>
  <si>
    <t>Frame agrement, use of several consultants, broad in Digitalization, TODP &amp; ANUP</t>
  </si>
  <si>
    <t>1027 - Power Automate Flow Sub Min 5</t>
  </si>
  <si>
    <t>SFJ-00001</t>
  </si>
  <si>
    <t>Used for translationtool</t>
  </si>
  <si>
    <t>1055 - M365 Copilot Sales Sub Add-on</t>
  </si>
  <si>
    <t>EA agrement, 103 users.  FRFS Visual Studio seams strage</t>
  </si>
  <si>
    <t>M365 E5, E3</t>
  </si>
  <si>
    <t>License in M365 E5</t>
  </si>
  <si>
    <t xml:space="preserve">Licens dækket af Power BI Premium Capacity og 365-E5 </t>
  </si>
  <si>
    <t>FRFS Cost på disse er ukendt, evt. en del af D365 Sales Sub DGP-00003
There might be an CSP Agrement with another invoicing period</t>
  </si>
  <si>
    <t>Azure consumption</t>
  </si>
  <si>
    <t>Production environment</t>
  </si>
  <si>
    <t>Dev/Test environment</t>
  </si>
  <si>
    <t>Estimates from Fabrizio FFM</t>
  </si>
  <si>
    <t>526 - M365 E5</t>
  </si>
  <si>
    <t>527 - Win OLS Activation User Sub Add-on E5</t>
  </si>
  <si>
    <t>528 - EntMobandSecE5Full ShrdSvr ALNG SubsVL MVL PerUsr</t>
  </si>
  <si>
    <t>License in M365 E5, SABK?</t>
  </si>
  <si>
    <t>ANUP/Jens Lynge</t>
  </si>
  <si>
    <t>530 - O365 E1 Sub Per User</t>
  </si>
  <si>
    <t>O365 E1</t>
  </si>
  <si>
    <t>531 - Defender O365 P2 Sub Per User</t>
  </si>
  <si>
    <t>534 - Power Automate Premium</t>
  </si>
  <si>
    <t>538 - Teams Rooms Pro Sub Per Device</t>
  </si>
  <si>
    <t>539 - Teams Shared Devices</t>
  </si>
  <si>
    <t>540 - Teams Domestic Calling Plan Sub 120 Min Per User</t>
  </si>
  <si>
    <t>541 - Teams International Calling Plan Sub Per User</t>
  </si>
  <si>
    <t>FRFS: Evaluate if this could be moved to  Standard, SABK?</t>
  </si>
  <si>
    <t>544 - Microsoft Visual Studio Ent MSDN</t>
  </si>
  <si>
    <t>EA agrement, 1 user</t>
  </si>
  <si>
    <t>548 - Win Remote Desktop Services CAL ALng Sub Per User</t>
  </si>
  <si>
    <t>551 - D365 Team Members FSA</t>
  </si>
  <si>
    <t>552 - D365 Team Members Sub</t>
  </si>
  <si>
    <t>553 - AI Builder Capacity T1 AO Sub 1M Service Credits</t>
  </si>
  <si>
    <t>Capacity</t>
  </si>
  <si>
    <t>554 - CDS Database Capacity Sub Add-on</t>
  </si>
  <si>
    <t>555 - CDS File Capacity Sub Add-on</t>
  </si>
  <si>
    <t>556 - CDS Log Capacity Sub Add-on</t>
  </si>
  <si>
    <t>630 - Microsoft Stream</t>
  </si>
  <si>
    <t>631 - Microsoft Bookings</t>
  </si>
  <si>
    <t>632 - Microsoft Publicher</t>
  </si>
  <si>
    <t>633 - Microsoft Lists</t>
  </si>
  <si>
    <t>634 - Microsoft Sway</t>
  </si>
  <si>
    <t>Estimated cost</t>
  </si>
  <si>
    <t>Estimated - Fabric consumption for PowerBI</t>
  </si>
  <si>
    <t>Paid togeter with the MS consumption, FRFS cost estimated. Not binded by contract</t>
  </si>
  <si>
    <t>Applicators</t>
  </si>
  <si>
    <t>Uvished omkring cost, der er åbenbart noget extra cost.</t>
  </si>
  <si>
    <t>Included in dotUltimate</t>
  </si>
  <si>
    <t>FRFS Licens cost?</t>
  </si>
  <si>
    <t>Resharper-Vedligehold, JLY 28.000,
JESP 18000 
FRFS used multipel places</t>
  </si>
  <si>
    <t>IDE for Python</t>
  </si>
  <si>
    <t>1107 - dotUltimate</t>
  </si>
  <si>
    <t>Right usage are invoice every quarter, this is a estimate - 20% added to normal cost</t>
  </si>
  <si>
    <t>1108 - All Products</t>
  </si>
  <si>
    <t>SW værktøj, 3 desktop + 1 server licens
27/8-25 New contract will probally be 3 year</t>
  </si>
  <si>
    <t>Travelpool Europe</t>
  </si>
  <si>
    <t>License is 3,6% of use, Agrement is together with Travelpool carrieing all travel costs</t>
  </si>
  <si>
    <t>BECS</t>
  </si>
  <si>
    <t>5 Year</t>
  </si>
  <si>
    <t>Network DNA Switch EA</t>
  </si>
  <si>
    <t>FTE-Actual</t>
  </si>
  <si>
    <t>Kamstrup FTE</t>
  </si>
  <si>
    <t>In negotiation</t>
  </si>
  <si>
    <t>FRFS get estimated time from KRNO</t>
  </si>
  <si>
    <t>FRFS price?</t>
  </si>
  <si>
    <t>Free application</t>
  </si>
  <si>
    <t>Todd, one time cost</t>
  </si>
  <si>
    <t>FRFS tjek JLY om licenspris</t>
  </si>
  <si>
    <t>15 year old bought application</t>
  </si>
  <si>
    <t>No license cost, part of the optical inspection equipment</t>
  </si>
  <si>
    <t>FRFS Ask ALK of license cost</t>
  </si>
  <si>
    <t>FRFS: Get price from ALK</t>
  </si>
  <si>
    <t>Altoo</t>
  </si>
  <si>
    <t>ADS-ADS Core, Layout, Harmonic Balance,Momentum G2 bundled license</t>
  </si>
  <si>
    <t>119 - R&amp;S EMC32</t>
  </si>
  <si>
    <t>EMC32 licenser</t>
  </si>
  <si>
    <t>MILA</t>
  </si>
  <si>
    <t>Half Year - Ever green</t>
  </si>
  <si>
    <t>Floating license and prepetual licences - Cant find invoice. Former price 32.000 DKR. Former period 1/2-2023 to 31/1-2025. No invoice since 31/1-2025. Supplier closed.</t>
  </si>
  <si>
    <t>CST</t>
  </si>
  <si>
    <t>Antenne simulering-Vedligehold (3 flydende licenser + solver), SABK?</t>
  </si>
  <si>
    <t>115,5k license and 27k hosting, SABK?</t>
  </si>
  <si>
    <t>Considered only on Kamsite, FRFS Michael</t>
  </si>
  <si>
    <t>Used in DK and US</t>
  </si>
  <si>
    <t>Find out what the cost are</t>
  </si>
  <si>
    <t>Admins in Quality</t>
  </si>
  <si>
    <t>In digitalization</t>
  </si>
  <si>
    <t>393 - QMS</t>
  </si>
  <si>
    <t>401 - SPOG</t>
  </si>
  <si>
    <t>402 - SynergyXR</t>
  </si>
  <si>
    <t>404 - Tools budget Marketing</t>
  </si>
  <si>
    <t>SABK?, FRFS? Should this be deleted</t>
  </si>
  <si>
    <t>412 - TerminusApp</t>
  </si>
  <si>
    <t>414 - Gathercontent</t>
  </si>
  <si>
    <t>Louise Vestergaard har opgraderet. Anna finder info på kontrakt og pris</t>
  </si>
  <si>
    <t>CPA Global AB</t>
  </si>
  <si>
    <t>437 - SolidWorks SaaS</t>
  </si>
  <si>
    <t>Michael</t>
  </si>
  <si>
    <t>Where do we buy it</t>
  </si>
  <si>
    <t>FRFS S&amp;M WP1</t>
  </si>
  <si>
    <t>Transportation system with no costs</t>
  </si>
  <si>
    <t>00050278</t>
  </si>
  <si>
    <t>USA paid license</t>
  </si>
  <si>
    <t>Info from Fabrizio (FFM)</t>
  </si>
  <si>
    <t>AIS Consult</t>
  </si>
  <si>
    <t>Info from Fabrizio (FFM)FRFS Validate with Michael</t>
  </si>
  <si>
    <t>estimate by fabrizio (FFM)</t>
  </si>
  <si>
    <t>estimate by fabrizio</t>
  </si>
  <si>
    <t>FRFS App 4 mill in colsultancy 3 years, number from fabrizio (FFM)</t>
  </si>
  <si>
    <t>FFM, SABK?</t>
  </si>
  <si>
    <t>Nohau</t>
  </si>
  <si>
    <t>FRFS to investigate</t>
  </si>
  <si>
    <t>NEC</t>
  </si>
  <si>
    <t>PocketSoft</t>
  </si>
  <si>
    <t>RTPatch-DELTA Firmware build and apply engine (Kamstrup global license), SABK?</t>
  </si>
  <si>
    <t>MARR, Inderect cost with Linux server. Red Hat, FRFS ask IT</t>
  </si>
  <si>
    <t>Quarter - Ever green</t>
  </si>
  <si>
    <t>AxoSoft</t>
  </si>
  <si>
    <t>GUI tool til GIT, Payed by Creditcard but should be moved to invoice</t>
  </si>
  <si>
    <t>No license cost, own development</t>
  </si>
  <si>
    <t>Free</t>
  </si>
  <si>
    <t>Alfasoft AS</t>
  </si>
  <si>
    <t>Mathcad-Matematik værktøj (flydende licens), FRFS The license should be expired (20.000 year), Is it still used</t>
  </si>
  <si>
    <t>ERC</t>
  </si>
  <si>
    <t>Elmåler autotest-Zegzap (flydende licenser) info om pris fra JKI</t>
  </si>
  <si>
    <t>Free program for file transfer</t>
  </si>
  <si>
    <t>singel user on one pc</t>
  </si>
  <si>
    <t>Montly</t>
  </si>
  <si>
    <t>945 - Entrust</t>
  </si>
  <si>
    <t>FRFS: Is is closed and migrated to DigiCert Estimatatet the cost flucturate. Michael to look on periode</t>
  </si>
  <si>
    <t>BSF IT Solutions GmbH</t>
  </si>
  <si>
    <t>955 - DataFlex</t>
  </si>
  <si>
    <t>LPLN</t>
  </si>
  <si>
    <t>996 - Creditcard</t>
  </si>
  <si>
    <t>Licenses bought by creditcard in 2024</t>
  </si>
  <si>
    <t>Get info from Kelvin</t>
  </si>
  <si>
    <t>Solita</t>
  </si>
  <si>
    <t>FRFS Kamstrup AMS - Hør HEP Henrik Ehlig Petersen on denne, FRFS Validate with Michael</t>
  </si>
  <si>
    <t>Conscensia</t>
  </si>
  <si>
    <t>FRFS ask Vibeke for application. This one should probally not be part of this view, since it is internal software development</t>
  </si>
  <si>
    <t>CSC Digital Brand ApS</t>
  </si>
  <si>
    <t>FRFS; information needed, mail with thes to Mchael</t>
  </si>
  <si>
    <t>Free opensource</t>
  </si>
  <si>
    <t>MOK</t>
  </si>
  <si>
    <t>BEPL</t>
  </si>
  <si>
    <t>1115 - Phase</t>
  </si>
  <si>
    <t>Michael is negotiating contract, Translation tool</t>
  </si>
  <si>
    <t>1116 - Sales roleplay</t>
  </si>
  <si>
    <t>1119 - IBM Spectrum Protect (TSM)</t>
  </si>
  <si>
    <t>1120 - DMARC Suite</t>
  </si>
  <si>
    <t>1121 - VMware vRealize Log Insight</t>
  </si>
  <si>
    <t>1122 - VMware vRealize Operations (vROps)</t>
  </si>
  <si>
    <t>1125 - FTP 2 FTP Service (Legacy)</t>
  </si>
  <si>
    <t>1128 - Evoko Workplace Management</t>
  </si>
  <si>
    <t>1130 - Secomea Secure Remote Access</t>
  </si>
  <si>
    <t>1131 - WSUS (Windows Server Update Services)</t>
  </si>
  <si>
    <t>1133 - Dell EMC PowerScale (Isilon)</t>
  </si>
  <si>
    <t>HR in Spain they buy and maintain</t>
  </si>
  <si>
    <t>ROJI</t>
  </si>
  <si>
    <t>Year Ever green</t>
  </si>
  <si>
    <t>Bought prepetural licence</t>
  </si>
  <si>
    <t>Richard</t>
  </si>
  <si>
    <t>Anvendt til ferie fraværs reg i Norge. Michelle finder yderligere omkring pris</t>
  </si>
  <si>
    <t>ERMF</t>
  </si>
  <si>
    <t>ULTE</t>
  </si>
  <si>
    <t>MAGO / KKF</t>
  </si>
  <si>
    <t>MHP / HELI</t>
  </si>
  <si>
    <t>MLNN / JIN</t>
  </si>
  <si>
    <t>Antropic</t>
  </si>
  <si>
    <t>Token based</t>
  </si>
  <si>
    <t>Canon</t>
  </si>
  <si>
    <t>1331 - Cribl Suite Cloud</t>
  </si>
  <si>
    <t>estimated</t>
  </si>
  <si>
    <t>1337 - Oracle Subscribtion Management</t>
  </si>
  <si>
    <t>Covering 1.000 subscribtions * 10 qty</t>
  </si>
  <si>
    <t>Certificate and processing</t>
  </si>
  <si>
    <t>2 years</t>
  </si>
  <si>
    <t>Tools : Task management tools</t>
  </si>
  <si>
    <t>AVANGATE B.V.</t>
  </si>
  <si>
    <t>Soft dev : dbForge Studio MySql</t>
  </si>
  <si>
    <t>Dev module : MySql Data Access</t>
  </si>
  <si>
    <t>Axosoft LLC</t>
  </si>
  <si>
    <t>Soft dev : Gitkraken</t>
  </si>
  <si>
    <t>CleverBridge</t>
  </si>
  <si>
    <t>Soft server : Bitvise SSH Server</t>
  </si>
  <si>
    <t>JetBrains s.r.o.</t>
  </si>
  <si>
    <t>Soft dev : Jetbrains AI Pro</t>
  </si>
  <si>
    <t>Soft dev : Jetbrains All Products</t>
  </si>
  <si>
    <t>Tools : Password Manager</t>
  </si>
  <si>
    <t>Month</t>
  </si>
  <si>
    <t>Mammouth</t>
  </si>
  <si>
    <t>Tools : AI</t>
  </si>
  <si>
    <t>Météo France</t>
  </si>
  <si>
    <t>Sotf Server : Export outside temperature</t>
  </si>
  <si>
    <t>SENDINBLUE</t>
  </si>
  <si>
    <t>Soft Server : SMTP server</t>
  </si>
  <si>
    <t>THE THINGS INDUSTRIES</t>
  </si>
  <si>
    <t>Soft Dev : LoraWan test network</t>
  </si>
  <si>
    <t>Toggl OÜ</t>
  </si>
  <si>
    <t>Tools : time tracking manager</t>
  </si>
  <si>
    <t>Tools : expense report management</t>
  </si>
  <si>
    <t>FRMU</t>
  </si>
  <si>
    <t>Toole : Office suite</t>
  </si>
  <si>
    <t>Pc Soft</t>
  </si>
  <si>
    <t>Soft dev : Windev, IDE for Dev</t>
  </si>
  <si>
    <t>ERBL</t>
  </si>
  <si>
    <t>JOBP</t>
  </si>
  <si>
    <t>1341 - Sharegate</t>
  </si>
  <si>
    <t>Blev ved et uheld forlænget et år, kan derfor først lukkes ned i foråret 2027. Anne-Li har login oplysninger</t>
  </si>
  <si>
    <t>ECS approved</t>
  </si>
  <si>
    <t>ECS Approval date</t>
  </si>
  <si>
    <t>ECS Approved by</t>
  </si>
  <si>
    <t>Legal approved</t>
  </si>
  <si>
    <t>Legal Approval date</t>
  </si>
  <si>
    <t>Legal Approved by</t>
  </si>
  <si>
    <t>kljæk</t>
  </si>
  <si>
    <t>øklæø</t>
  </si>
  <si>
    <t>klæj</t>
  </si>
  <si>
    <t>Under evaluation</t>
  </si>
  <si>
    <t>Description</t>
  </si>
  <si>
    <t>Date</t>
  </si>
  <si>
    <t>Type</t>
  </si>
  <si>
    <t>Amount</t>
  </si>
  <si>
    <t>Budget</t>
  </si>
  <si>
    <t>Licenses</t>
  </si>
  <si>
    <t>Actual</t>
  </si>
  <si>
    <t>Level 1 of the business capability</t>
  </si>
  <si>
    <t>Level 2 of the business capability</t>
  </si>
  <si>
    <t>Level 3 of the business capability</t>
  </si>
  <si>
    <t>Gartner Pace Layer strategy as classification.
Strategic value for the business</t>
  </si>
  <si>
    <t>Description of the capability</t>
  </si>
  <si>
    <t>Value Stream applying to the capability</t>
  </si>
  <si>
    <t>Value Stream order applying to the Value stream</t>
  </si>
  <si>
    <t>NIS2 - Criticality</t>
  </si>
  <si>
    <t>Date of update with business</t>
  </si>
  <si>
    <t>Initials of business responsabel from the business</t>
  </si>
  <si>
    <t>Comments</t>
  </si>
  <si>
    <t>Column1</t>
  </si>
  <si>
    <t>Level 0</t>
  </si>
  <si>
    <t>Level 1</t>
  </si>
  <si>
    <t>Level 2</t>
  </si>
  <si>
    <t>Level 3</t>
  </si>
  <si>
    <t>Pace Layer</t>
  </si>
  <si>
    <t>Value stream order</t>
  </si>
  <si>
    <t>Updated</t>
  </si>
  <si>
    <t>Business Responsibel</t>
  </si>
  <si>
    <t>__PowerAppsId__</t>
  </si>
  <si>
    <t>21541184-493d-479c-8c0c-6b71625ef1a4</t>
  </si>
  <si>
    <t>BusinessCapability</t>
  </si>
  <si>
    <t>Customer Relationship</t>
  </si>
  <si>
    <t/>
  </si>
  <si>
    <t>A robust system designed to manage interactions and relationships with a large customer base effectively and efficiently.</t>
  </si>
  <si>
    <t>Customer Service and Support</t>
  </si>
  <si>
    <t>1f2d6dcb-b2bf-4dac-92ad-daa3c02c7e9e</t>
  </si>
  <si>
    <t>Contact Management</t>
  </si>
  <si>
    <t>Facilitates efficient communication and organization of customer interactions to enhance satisfaction and loyalty.</t>
  </si>
  <si>
    <t>e7705fd4-7ec5-4702-8f12-be14c6197fd2</t>
  </si>
  <si>
    <t>Classify Demand</t>
  </si>
  <si>
    <t>Organizes and prioritizes customer interactions to enhance relationship management and streamline communication strategies effectively.</t>
  </si>
  <si>
    <t>e3055f01-8611-499f-b008-9535fc5ccc8f</t>
  </si>
  <si>
    <t>Contact Interaction</t>
  </si>
  <si>
    <t>Managing and tracking interactions with clients to enhance relationships and improve service delivery through organized communication records.</t>
  </si>
  <si>
    <t>edd10c33-c68a-413e-90d8-dbb7de152f7b</t>
  </si>
  <si>
    <t>Inbound Contact</t>
  </si>
  <si>
    <t>Manages incoming inquiries, ensuring efficient communication and relationship-building with customers through organized tracking and timely responses.</t>
  </si>
  <si>
    <t>9161f33a-ac06-4912-8df1-1619d40fefd6</t>
  </si>
  <si>
    <t>Manage Interaction</t>
  </si>
  <si>
    <t>Facilitates tracking, organizing, and optimizing customer interactions to enhance relationship quality and improve service outcomes.</t>
  </si>
  <si>
    <t>de061f70-9b54-4b09-9919-4ce70caa22c1</t>
  </si>
  <si>
    <t>Outbound Contact</t>
  </si>
  <si>
    <t>Managing and optimizing outbound communications with customers to enhance relationships, track interactions, and improve engagement effectiveness.</t>
  </si>
  <si>
    <t>5a08cbd1-4be0-41c8-a653-b97ec8ec6d9e</t>
  </si>
  <si>
    <t>Route Contact</t>
  </si>
  <si>
    <t>Facilitates efficient tracking and management of customer interactions, enhancing engagement and optimizing communication routes for improved relationships.</t>
  </si>
  <si>
    <t>965628c7-54b6-4663-a1ad-1757aedd0240</t>
  </si>
  <si>
    <t>Contract Management</t>
  </si>
  <si>
    <t>Manage Product Usage</t>
  </si>
  <si>
    <t>Oversee and optimize product utilization and compliance within customer contracts, ensuring satisfaction and maximizing value delivered.</t>
  </si>
  <si>
    <t>f8eec740-49b3-4ea4-8651-f2e00b2e2ef9</t>
  </si>
  <si>
    <t>Facilitates effective management of customer contracts, ensuring compliance, tracking obligations, and enhancing relationship longevity through streamlined processes.</t>
  </si>
  <si>
    <t>c55bc51e-6f6e-4c8d-a674-b8ccfc4e9886</t>
  </si>
  <si>
    <t>Manage Contract</t>
  </si>
  <si>
    <t>Oversee contractual agreements, ensuring compliance, tracking obligations, and fostering positive relationships between involved parties for successful outcomes.</t>
  </si>
  <si>
    <t>7daf00b4-db21-44a3-a4f1-28ce3dc3e6cf</t>
  </si>
  <si>
    <t>Manage Frame-Contract</t>
  </si>
  <si>
    <t>Oversee contractual agreements, ensuring compliance, performance tracking, and fostering strong customer relationships throughout the contract lifecycle.</t>
  </si>
  <si>
    <t>d4876128-c6ab-48df-98c8-88b0c8e77d74</t>
  </si>
  <si>
    <t>Negotiate Contract</t>
  </si>
  <si>
    <t>Facilitates effective negotiation strategies to enhance partnerships, ensuring mutually beneficial terms and compliance for all stakeholders involved.</t>
  </si>
  <si>
    <t>1957a254-b251-4395-8057-1aa5a23330db</t>
  </si>
  <si>
    <t>Customer Management</t>
  </si>
  <si>
    <t>Managing interactions and relationships with customers to enhance satisfaction, loyalty, and retention through effective communication and personalized service.</t>
  </si>
  <si>
    <t>36c1a040-6db8-497e-acbe-00760b35c5c9</t>
  </si>
  <si>
    <t>Identify Customer</t>
  </si>
  <si>
    <t>Ability to recognize and profile clients to enhance engagement and tailor services for improved satisfaction.</t>
  </si>
  <si>
    <t>03186182-8faa-4856-b9aa-136dbc194bd5</t>
  </si>
  <si>
    <t>Manage Community</t>
  </si>
  <si>
    <t>Facilitates engagement and interaction with customers, enhancing loyalty and community through targeted communication and support strategies.</t>
  </si>
  <si>
    <t>060ada05-9c68-4da9-b7f3-4747607e9266</t>
  </si>
  <si>
    <t>Manage Customer</t>
  </si>
  <si>
    <t>Efficiently oversee customer interactions to enhance satisfaction, loyalty, and retention through personalized communication and service strategies.</t>
  </si>
  <si>
    <t>58b1d38e-08d9-4f79-baa4-538a3dac4ab9</t>
  </si>
  <si>
    <t>Manage Customer Hierarchy</t>
  </si>
  <si>
    <t>Organizes customer relationships by establishing tiers and connections, enabling personalized interactions and efficient account management strategies.</t>
  </si>
  <si>
    <t>99970d67-2d2b-41eb-a0c2-c61485e5df14</t>
  </si>
  <si>
    <t>Manage Org. Context</t>
  </si>
  <si>
    <t>Effectively oversee organizational context to enhance customer engagement, streamline interactions, and optimize overall relationship management processes.</t>
  </si>
  <si>
    <t>98ada6a8-8ff4-44ab-af3c-a998d12338c9</t>
  </si>
  <si>
    <t>Customer Scoring</t>
  </si>
  <si>
    <t>Evaluates customer interactions and behaviors to prioritize engagement strategies and enhance relationship management effectively.</t>
  </si>
  <si>
    <t>924efce8-b87d-4a36-91e2-0a4d1e8970b0</t>
  </si>
  <si>
    <t>Check Credit-Worthiness</t>
  </si>
  <si>
    <t>Evaluates customer credit risk and financial reliability to inform decision-making and enhance relationship management strategies.</t>
  </si>
  <si>
    <t>bf0c1e55-16c9-4b9e-a439-d208d6e30420</t>
  </si>
  <si>
    <t>Define Customer Risks</t>
  </si>
  <si>
    <t>Evaluate customer profiles to identify potential risks, enhancing relationship management and targeted strategies for improved customer engagement.</t>
  </si>
  <si>
    <t>140bf481-09cb-42bd-9c85-8d95bb458ac9</t>
  </si>
  <si>
    <t>Manage Customer Risks</t>
  </si>
  <si>
    <t>Assess and prioritize customer relationships by analyzing risk factors to enhance engagement and retention strategies effectively.</t>
  </si>
  <si>
    <t>f55bc9d4-e3e5-4c0b-b0d9-6b7eba0f1e48</t>
  </si>
  <si>
    <t>Order Management</t>
  </si>
  <si>
    <t>Streamlines the process of managing customer orders, enhancing satisfaction through efficient tracking, processing, and communication.</t>
  </si>
  <si>
    <t>Order-to-Cash (O2C)</t>
  </si>
  <si>
    <t>86c7cdee-0271-4321-a8c6-147d323f683b</t>
  </si>
  <si>
    <t>Bundle Order</t>
  </si>
  <si>
    <t>Facilitates the management and processing of bundled customer orders, ensuring efficient tracking and fulfillment for enhanced satisfaction.</t>
  </si>
  <si>
    <t>9b58eb22-6c27-4beb-8c01-d4e68900fea1</t>
  </si>
  <si>
    <t>Validate Order</t>
  </si>
  <si>
    <t>Ensures accurate verification of customer orders, confirming details and compliance before processing for fulfillment and shipping.</t>
  </si>
  <si>
    <t>73e37d24-01db-441b-b609-128c02bb0e6c</t>
  </si>
  <si>
    <t>Cancel Order</t>
  </si>
  <si>
    <t>Facilitates the process of canceling customer orders efficiently while maintaining accurate records and communication.</t>
  </si>
  <si>
    <t>1865a63f-12b9-4391-b766-fdb60f03aa6a</t>
  </si>
  <si>
    <t>Steer Order</t>
  </si>
  <si>
    <t>Facilitates effective order handling and management, ensuring timely processing, customer satisfaction, and streamlined operations throughout the order lifecycle.</t>
  </si>
  <si>
    <t>f08caa22-4fa4-4eed-b193-b26f613c6f32</t>
  </si>
  <si>
    <t>Track Order</t>
  </si>
  <si>
    <t>Enables monitoring of customer orders throughout the fulfillment process, ensuring timely delivery and enhancing customer satisfaction.</t>
  </si>
  <si>
    <t>2d9d537f-6189-4dd8-a4f6-4a6d5b583407</t>
  </si>
  <si>
    <t>SLA Management</t>
  </si>
  <si>
    <t>Ensures timely service delivery, maintains customer satisfaction, and monitors performance against agreed service levels for optimal support.</t>
  </si>
  <si>
    <t>406b7a2f-3c07-4562-af18-198eead58a1f</t>
  </si>
  <si>
    <t>Manage SLA Violations</t>
  </si>
  <si>
    <t>Identify, track, and resolve service level agreement breaches to ensure compliance and enhance customer satisfaction.</t>
  </si>
  <si>
    <t>P13.3</t>
  </si>
  <si>
    <t>69589442-7aab-4559-9cc6-cadfa6be559f</t>
  </si>
  <si>
    <t>Track &amp; Report SLA Breaches</t>
  </si>
  <si>
    <t>Monitor, analyze, and document service level agreement violations to ensure accountability and improve customer satisfaction.</t>
  </si>
  <si>
    <t>93ba48d2-2412-4476-84bd-b7348bdf3ee2</t>
  </si>
  <si>
    <t>Service</t>
  </si>
  <si>
    <t>Customer Project Management</t>
  </si>
  <si>
    <t>55b0a755-e2c2-42a2-a6ef-f64844c8db86</t>
  </si>
  <si>
    <t>Ressource Management</t>
  </si>
  <si>
    <t>3c297db6-0f76-4dd7-8565-cd6f8f1ca303</t>
  </si>
  <si>
    <t>Financial Analytics and Management</t>
  </si>
  <si>
    <t>60db7c1f-84a3-4b8a-b293-3b3f1dae6be6</t>
  </si>
  <si>
    <t>Project Management</t>
  </si>
  <si>
    <t>THB, ALMO</t>
  </si>
  <si>
    <t>113f9fe9-b4ee-4953-86e4-d3e4bfb28702</t>
  </si>
  <si>
    <t>Test Management</t>
  </si>
  <si>
    <t>b035d121-ebf8-48d6-835d-26d7c1588e2d</t>
  </si>
  <si>
    <t>Provides assistance and solutions to users, ensuring satisfaction through effective communication and problem resolution.</t>
  </si>
  <si>
    <t>984d37ed-27ac-44d8-a756-6e395159c06b</t>
  </si>
  <si>
    <t>Service Request Management</t>
  </si>
  <si>
    <t>Systems of Commodity</t>
  </si>
  <si>
    <t>Streamlines the process of handling customer requests, ensuring timely responses and effective resolution of issues and inquiries.</t>
  </si>
  <si>
    <t>THG, THB</t>
  </si>
  <si>
    <t>8c0585dd-bdaa-418f-9b02-fb9e4c1f237e</t>
  </si>
  <si>
    <t>Complaints Management</t>
  </si>
  <si>
    <t>Efficiently manage and resolve customer complaints, ensuring satisfaction and improving service processes through effective communication and follow-up.</t>
  </si>
  <si>
    <t>54e87481-c448-48be-bd7f-61e2cc018bce</t>
  </si>
  <si>
    <t>Customer Claims Management</t>
  </si>
  <si>
    <t>Effectively manage customer claims through timely responses, issue resolution, and supportive communication to enhance customer satisfaction and loyalty.</t>
  </si>
  <si>
    <t>8599668d-7c98-4e74-a143-cd5f17572d7d</t>
  </si>
  <si>
    <t>Customer Returns Management</t>
  </si>
  <si>
    <t>Manages returned products efficiently, ensuring efficient processing, refunds, and customer satisfaction throughout the returns process.</t>
  </si>
  <si>
    <t>THG, THB?</t>
  </si>
  <si>
    <t>d650b794-bcc8-4e83-83ab-212fc0b306a9</t>
  </si>
  <si>
    <t>Customer Warranty Claim Processing</t>
  </si>
  <si>
    <t>Efficiently manages customer warranty claims, ensuring prompt resolution and effective communication to enhance customer satisfaction and loyalty.</t>
  </si>
  <si>
    <t>9511b8f9-cf7d-49cc-88b0-a844e37c3899</t>
  </si>
  <si>
    <t>Inquiry Management</t>
  </si>
  <si>
    <t>Efficiently handles customer inquiries, providing timely resolutions and support to enhance satisfaction and maintain positive relationships.</t>
  </si>
  <si>
    <t>dcf212b2-de8e-4e0a-8b31-fc8408c01cf8</t>
  </si>
  <si>
    <t>Omnichannel Customer Engagement</t>
  </si>
  <si>
    <t>Seamlessly integrates multiple communication channels to enhance customer experience and provide consistent support across platforms.</t>
  </si>
  <si>
    <t>THB?</t>
  </si>
  <si>
    <t>6398f0c9-283b-4f3c-a084-faecb29a43d4</t>
  </si>
  <si>
    <t>Recall Management</t>
  </si>
  <si>
    <t>Manages product recalls efficiently, ensuring timely communication and support to affected customers for safety and compliance.</t>
  </si>
  <si>
    <t>4b7da6b1-7fd5-4bde-b426-e3ee599cfcdc</t>
  </si>
  <si>
    <t>Self-Service Engagement</t>
  </si>
  <si>
    <t>Empowering users to independently resolve issues through accessible resources, enhancing satisfaction and reducing support workload.</t>
  </si>
  <si>
    <t>35508a57-8609-43ad-a850-0f887285cdb8</t>
  </si>
  <si>
    <t>Service Knowledge Base Management</t>
  </si>
  <si>
    <t>Management of centralized information resources to enhance support efficiency and customer satisfaction through accessible service knowledge.</t>
  </si>
  <si>
    <t>442a313a-d1a7-4262-b676-30a6e0b492fd</t>
  </si>
  <si>
    <t>Service Level Management</t>
  </si>
  <si>
    <t>Ensures timely and effective support delivery, aligning services with customer needs and expectations to enhance satisfaction and performance.</t>
  </si>
  <si>
    <t>fbae318b-5dde-47f9-9c88-b5c95db18b9a</t>
  </si>
  <si>
    <t>Customer Operations</t>
  </si>
  <si>
    <t>5cf23d09-5d76-4de9-87f4-9ff08fd96677</t>
  </si>
  <si>
    <t>Customer Service Strategy and Planning</t>
  </si>
  <si>
    <t>Developing and implementing tactics to enhance customer satisfaction, communication, and support processes for improved service delivery.</t>
  </si>
  <si>
    <t>1334f529-1890-491a-90ac-ec91711d6427</t>
  </si>
  <si>
    <t>Customer Service Analytics</t>
  </si>
  <si>
    <t>Utilizes data-driven insights to enhance service delivery, optimize resources, and improve overall customer satisfaction and engagement.</t>
  </si>
  <si>
    <t>9ae96f4a-e636-4c13-ba13-c5d373bdd3db</t>
  </si>
  <si>
    <t>Customer Service Planning and Forecasting</t>
  </si>
  <si>
    <t>Developing systematic approaches for anticipating customer needs and optimizing resources to enhance service delivery and satisfaction.</t>
  </si>
  <si>
    <t>84cd4380-d295-4220-8d54-97b5a1c23e1f</t>
  </si>
  <si>
    <t>Customer Service Strategy Management</t>
  </si>
  <si>
    <t>Develops and implements strategic frameworks to enhance customer service effectiveness and align it with organizational goals.</t>
  </si>
  <si>
    <t>ec1afd7b-a87e-4a96-9589-df7c0d551ddd</t>
  </si>
  <si>
    <t>Focused on delivering effective support, resolving issues, and enhancing client satisfaction through timely communication and problem-solving strategies.</t>
  </si>
  <si>
    <t>cc324013-3f8d-4d21-8b27-27436540dd0c</t>
  </si>
  <si>
    <t>BusinessCapability-Kamstrup</t>
  </si>
  <si>
    <t>Corporate Services</t>
  </si>
  <si>
    <t>Digital Management</t>
  </si>
  <si>
    <t>IT Strategy &amp; Transformation</t>
  </si>
  <si>
    <t>Enterprise Architecture</t>
  </si>
  <si>
    <t>Facilitates alignment of IT infrastructure with business goals, ensuring optimal performance and strategic planning for future technology integration.</t>
  </si>
  <si>
    <t>a6e0346d-f945-492a-90d8-01952be4baca</t>
  </si>
  <si>
    <t>IT Project Management</t>
  </si>
  <si>
    <t>Oversees planning, execution, and monitoring of IT projects to ensure alignment with business objectives and efficient resource utilization.</t>
  </si>
  <si>
    <t>2823b60b-e7f9-42ac-9104-f6a168ffbb72</t>
  </si>
  <si>
    <t>IT Strategy</t>
  </si>
  <si>
    <t>Systems of Differentiation</t>
  </si>
  <si>
    <t>Develops and aligns IT strategies with business goals, optimizing resource allocation and enhancing organizational efficiency for sustainable growth.</t>
  </si>
  <si>
    <t>4192274b-e6bc-4b9b-bb1a-3106fb3ee8d9</t>
  </si>
  <si>
    <t>f41d6919-b965-49b3-8866-91d5207eacd7</t>
  </si>
  <si>
    <t>Facilitates strategic alignment of IT resources with business objectives, ensuring efficient operation and optimizing technology investments.</t>
  </si>
  <si>
    <t>678c2af0-3242-4875-a6b4-a84106ba4640</t>
  </si>
  <si>
    <t xml:space="preserve">Digital Management </t>
  </si>
  <si>
    <t>Business Engagement</t>
  </si>
  <si>
    <t>Facilitate collaboration between IT and business functions.</t>
  </si>
  <si>
    <t>c4994766-8d0e-4f0b-b843-cea09e811391</t>
  </si>
  <si>
    <t>(IT) Business Change Management</t>
  </si>
  <si>
    <t>Support change initiatives through communication, training, and adoption planning.</t>
  </si>
  <si>
    <t>cf0c088e-7fe1-4f69-8333-2f3a17bbd3d7</t>
  </si>
  <si>
    <t>(IT) Business Continuity Management</t>
  </si>
  <si>
    <t>Ensure critical IT services can continue during disruptions.</t>
  </si>
  <si>
    <t>c10a0f2d-26e5-4a94-b0ce-ba341826cf88</t>
  </si>
  <si>
    <t>Business Relationship Management</t>
  </si>
  <si>
    <t>Manage relationships with business units to align IT services.</t>
  </si>
  <si>
    <t>40352706-22d3-4f03-bb10-43db1fe9b4b0</t>
  </si>
  <si>
    <t>Customer insights (new)</t>
  </si>
  <si>
    <t>Capture and analyze end-user feedback to inform IT and product decisions.</t>
  </si>
  <si>
    <t>c664487d-75aa-482b-91ab-9a50ddb278a4</t>
  </si>
  <si>
    <t>Product Adoption &amp; Training</t>
  </si>
  <si>
    <t>Drive user adoption through onboarding and education.</t>
  </si>
  <si>
    <t>0ddd98a5-cfeb-45d7-bad4-887947fea6d4</t>
  </si>
  <si>
    <t>Product Design</t>
  </si>
  <si>
    <t>Collaborate with stakeholders to define user-centric IT solutions.</t>
  </si>
  <si>
    <t>0c01311a-bf81-48da-a9a9-2e65f468f67f</t>
  </si>
  <si>
    <t>Product management</t>
  </si>
  <si>
    <t>Oversee the lifecycle, performance, and roadmap of IT products.</t>
  </si>
  <si>
    <t>787ebe18-0e09-41e9-8659-79349506c35f</t>
  </si>
  <si>
    <t>Information Security</t>
  </si>
  <si>
    <t>Protect the organization's information assets against threats. Ensures alignment of security policies, risk management, and regulatory compliance to protect data and privacy effectively.</t>
  </si>
  <si>
    <t>18923300-7cbb-4c5e-b485-d7f3aac4a194</t>
  </si>
  <si>
    <t>Cyber Security</t>
  </si>
  <si>
    <t>Defend digital infrastructure from cyberattacks. This capability ensures organizations manage cybersecurity risks, protect data, and comply with privacy regulations effectively and efficiently.</t>
  </si>
  <si>
    <t>4ba14386-0bce-4124-9b3b-256db6575869</t>
  </si>
  <si>
    <t>Information Security Management System</t>
  </si>
  <si>
    <t>Govern security policies, standards, and practices.</t>
  </si>
  <si>
    <t>b9d0bfa5-ec7c-42da-a550-3c3e325ee1f9</t>
  </si>
  <si>
    <t>Risk Management</t>
  </si>
  <si>
    <t>Identify, assess, and mitigate information security risks.</t>
  </si>
  <si>
    <t>82a50809-4081-433d-bc7f-a798c5f4365a</t>
  </si>
  <si>
    <t>Security Architecture</t>
  </si>
  <si>
    <t>Design secure IT systems and networks.</t>
  </si>
  <si>
    <t>27c5ea99-3621-46fc-8a8f-bc672dcb5b9d</t>
  </si>
  <si>
    <t>Security Awareness</t>
  </si>
  <si>
    <t>Educate employees on security best practices and threats.</t>
  </si>
  <si>
    <t>2a07d15f-ea4f-4459-b172-639dfc351f09</t>
  </si>
  <si>
    <t>Threat &amp; Vunerability Management</t>
  </si>
  <si>
    <t>Identify and remediate security weaknesses.</t>
  </si>
  <si>
    <t>39256722-00c6-4d59-84cf-4e6c6d889133</t>
  </si>
  <si>
    <t>FinOps</t>
  </si>
  <si>
    <t>Optimize cloud financial operations and value realization.</t>
  </si>
  <si>
    <t>6481fcc5-0b16-4907-bd7b-041cc41673a6</t>
  </si>
  <si>
    <t>IT Financial Management</t>
  </si>
  <si>
    <t>Budget, monitor, and control IT expenditures and ROI.</t>
  </si>
  <si>
    <t>f31900ab-cb24-4008-b46e-0e24de109a10</t>
  </si>
  <si>
    <t>IT Governance</t>
  </si>
  <si>
    <t>Establish IT policies, controls, and compliance mechanisms.</t>
  </si>
  <si>
    <t>e24ced8c-adb6-4c6c-b68d-0e1ef365a0c6</t>
  </si>
  <si>
    <t>IT M&amp;A</t>
  </si>
  <si>
    <t>Manage technology aspects of mergers, acquisitions, and divestitures.</t>
  </si>
  <si>
    <t>9aedab8b-a9c7-4bcd-ab13-e10cea19b0f7</t>
  </si>
  <si>
    <t>IT Performance Management</t>
  </si>
  <si>
    <t>Track and optimize IT performance metrics and outcomes.</t>
  </si>
  <si>
    <t>8c24fa55-0e7e-47db-91a7-da06ea880c80</t>
  </si>
  <si>
    <t>IT Portfolio Management</t>
  </si>
  <si>
    <t>Oversee and prioritize the full portfolio of IT initiatives and assets.</t>
  </si>
  <si>
    <t>95dc9d7f-62ee-4ab2-bc95-529c9f131652</t>
  </si>
  <si>
    <t>Digital Platform and Operations</t>
  </si>
  <si>
    <t>AI, Data &amp; Analytics</t>
  </si>
  <si>
    <t>Enable data-driven decisions and automation through structured data use and AI.</t>
  </si>
  <si>
    <t>046043f5-a0f6-488e-a959-678e1e9d6d67</t>
  </si>
  <si>
    <t>Develop and deploy artificial intelligence solutions to automate and enhance operations.</t>
  </si>
  <si>
    <t>3f881860-1b40-44b0-983f-e83795e00e54</t>
  </si>
  <si>
    <t>BI Enablement</t>
  </si>
  <si>
    <t>Provide tools and platforms for business intelligence and reporting. Establish criteria for key performance indicators and generate insightful reports to guide data-driven decision-making.</t>
  </si>
  <si>
    <t>a360e238-8377-450b-a8fb-30f7097ed38d</t>
  </si>
  <si>
    <t>Data Architecture</t>
  </si>
  <si>
    <t>Design how data is structured, stored, and accessed across systems.</t>
  </si>
  <si>
    <t>eceb9f70-8c7f-45eb-83dd-5b572d6c1454</t>
  </si>
  <si>
    <t>Data Governance</t>
  </si>
  <si>
    <t>Ensures data quality, compliance, and accessibility through structured policies, processes, and roles for effective data handling and stewardship.</t>
  </si>
  <si>
    <t>107ec7e5-c439-4059-903d-ec8fa6e52c2d</t>
  </si>
  <si>
    <t>Data Management</t>
  </si>
  <si>
    <t>Control the lifecycle of data from creation to deletion. Ensure effective data storage, retrieval, integration, and governance to support organizational decision-making and enhance operational efficiency.</t>
  </si>
  <si>
    <t>431926e8-a29b-46d9-b4b1-0f53ddec4cdd</t>
  </si>
  <si>
    <t>Data Processing &amp; Modeling</t>
  </si>
  <si>
    <t>Clean, transform, and model data for analysis and use in systems and ensure compliance with regulatory standards.</t>
  </si>
  <si>
    <t>ecea4609-60da-4df3-bc6d-dd75f5bd6989</t>
  </si>
  <si>
    <t>Data Privacy &amp; Compliance</t>
  </si>
  <si>
    <t>Ensure compliance with data protection laws (e.g., GDPR).</t>
  </si>
  <si>
    <t>1e8286bd-00ca-4bf5-b4ab-72372d58198e</t>
  </si>
  <si>
    <t>Data Analytics</t>
  </si>
  <si>
    <t>Analyze data to generate insights for strategic and operational decisions.</t>
  </si>
  <si>
    <t>fc5a36db-ab09-41df-b186-0b545e46c696</t>
  </si>
  <si>
    <t>Master Data Management</t>
  </si>
  <si>
    <t>Ensure consistent and accurate master data across systems and functions.</t>
  </si>
  <si>
    <t>669a9bbe-7d63-4ba1-bc1c-0c3abfe324c5</t>
  </si>
  <si>
    <t>Gather Data</t>
  </si>
  <si>
    <t>Collect and organize data from various sources to facilitate informed decision-making and enhance organizational efficiency.</t>
  </si>
  <si>
    <t>ce0671ee-d2a8-477c-9dc4-87a88d0a4381</t>
  </si>
  <si>
    <t>Digital Workplace &amp; Infrastructure Development</t>
  </si>
  <si>
    <t>Build and maintain the IT foundation and tools that support employee productivity.</t>
  </si>
  <si>
    <t>43c87b35-bec2-44f1-938a-6cf29709372c</t>
  </si>
  <si>
    <t>Communication &amp; Collaboration</t>
  </si>
  <si>
    <t>Provide tools and platforms for messaging, conferencing, and teamwork.</t>
  </si>
  <si>
    <t>cd56ec16-10b5-4b68-aab1-52175dbfb58b</t>
  </si>
  <si>
    <t>Devices &amp; Print</t>
  </si>
  <si>
    <t>Manage endpoints, print services, and user equipment lifecycle.</t>
  </si>
  <si>
    <t>efd1a5ee-503c-4dcf-a40d-76762246dc45</t>
  </si>
  <si>
    <t>Infrastructure Architecture</t>
  </si>
  <si>
    <t>Design infrastructure solutions (on-prem, cloud, hybrid) to support business applications.</t>
  </si>
  <si>
    <t>76ad8e2f-9a04-43fa-be28-2668ac9b1df7</t>
  </si>
  <si>
    <t>Infrastructure Development</t>
  </si>
  <si>
    <t>Build, deploy, and scale foundational IT infrastructure.</t>
  </si>
  <si>
    <t>ae39589f-e7d6-42fa-90af-e6d570626ee2</t>
  </si>
  <si>
    <t>IT Technical M&amp;A Services</t>
  </si>
  <si>
    <t>Provide IT support for mergers, acquisitions, and divestitures at the infrastructure level.</t>
  </si>
  <si>
    <t>9f934cd1-0583-4df7-934e-0bd36bf9983f</t>
  </si>
  <si>
    <t>Engineering &amp; Platform</t>
  </si>
  <si>
    <t>Deliver high-quality digital platforms and software through modern engineering practices.</t>
  </si>
  <si>
    <t>876dfeef-0f08-421b-81e5-8e5d505c85fb</t>
  </si>
  <si>
    <t>Agile Excellence</t>
  </si>
  <si>
    <t>Promote agile best practices, rituals, and culture for IT teams.</t>
  </si>
  <si>
    <t>75186f53-5ebb-40a2-b589-33d0db56fd05</t>
  </si>
  <si>
    <t>CI/CD</t>
  </si>
  <si>
    <t>Enable continuous integration and deployment to accelerate delivery.</t>
  </si>
  <si>
    <t>e7836a31-5b4b-4882-94d1-a890ddb1d951</t>
  </si>
  <si>
    <t>Release Management</t>
  </si>
  <si>
    <t>Plan, schedule, and control software releases to production.</t>
  </si>
  <si>
    <t>2c02cccd-3a75-4df1-9105-449eb55fc8f3</t>
  </si>
  <si>
    <t>Cloud Governance</t>
  </si>
  <si>
    <t>Ensure secure, efficient, and compliant use of cloud infrastructure.</t>
  </si>
  <si>
    <t>4f628360-52e9-4eb0-b304-d33fc7635134</t>
  </si>
  <si>
    <t>Integration Architecture</t>
  </si>
  <si>
    <t>Design scalable, resilient integrations across systems and services.</t>
  </si>
  <si>
    <t>b0dbe7fa-3008-41f1-b653-eee8f24f61c6</t>
  </si>
  <si>
    <t>Automation</t>
  </si>
  <si>
    <t>Streamline operations through workflow and process automation.</t>
  </si>
  <si>
    <t>5cb86baf-ba39-4bcb-be37-98751872edd8</t>
  </si>
  <si>
    <t>Software architecture</t>
  </si>
  <si>
    <t>Define software structure, standards, and technical frameworks.</t>
  </si>
  <si>
    <t>4df9cb06-1aac-433a-b331-3cd9c6530fa5</t>
  </si>
  <si>
    <t>Software development</t>
  </si>
  <si>
    <t>Develop applications and digital services according to business needs.</t>
  </si>
  <si>
    <t>e3f698e7-2d3a-4cce-a54b-541d4f239cd7</t>
  </si>
  <si>
    <t>Integration, Custom Application &amp; Platform Maintenance and Support</t>
  </si>
  <si>
    <t>Provide ongoing technical support and issue resolution.</t>
  </si>
  <si>
    <t>c6f686e0-3784-4e3c-b523-8d28356ca90b</t>
  </si>
  <si>
    <t>Integration, Custom Application &amp; Platform Migration &amp; Sunsetting</t>
  </si>
  <si>
    <t>Manage system transitions, decommissioning, and data migration.</t>
  </si>
  <si>
    <t>918ac130-4f0a-4563-b2ed-65b18f2205a1</t>
  </si>
  <si>
    <t>Integration, Custom Application &amp; Platform Testing</t>
  </si>
  <si>
    <t>Validate functionality, security, and performance of IT solutions.</t>
  </si>
  <si>
    <t>aa0e07fc-fcd7-468f-aa43-5a06791571ea</t>
  </si>
  <si>
    <t>Quality Assurance, test and Control</t>
  </si>
  <si>
    <t>Ensure quality through structured testing, validation, and issue tracking.</t>
  </si>
  <si>
    <t>d731ba82-f027-4d42-9668-b41c2c569cb9</t>
  </si>
  <si>
    <t>Application Management</t>
  </si>
  <si>
    <t>Define architecture for ERP, CRM, and other enterprise apps.</t>
  </si>
  <si>
    <t>4b79aa8a-ee36-45c3-ba3c-1e62b4cedbba</t>
  </si>
  <si>
    <t>6da403d6-6179-4d2a-9f12-603c96dda489</t>
  </si>
  <si>
    <t>Standard Application Configuration &amp; Customisation</t>
  </si>
  <si>
    <t>Adapt standard applications to meet business needs without compromising maintainability.</t>
  </si>
  <si>
    <t>b2c3262c-1f4d-40f9-8cdd-2b774fc03e96</t>
  </si>
  <si>
    <t>Standard Application Migration &amp; Sunsetting</t>
  </si>
  <si>
    <t>Manage transitions between application platforms and system retirements.</t>
  </si>
  <si>
    <t>4082e114-4b23-4624-9b78-39d455371317</t>
  </si>
  <si>
    <t>Standard Application Support &amp; Maintenance</t>
  </si>
  <si>
    <t>Provide support, updates, and continuity for enterprise systems.</t>
  </si>
  <si>
    <t>c0dbf8f0-deb1-407c-a59a-04a40bed9244</t>
  </si>
  <si>
    <t>Standard Application Testing</t>
  </si>
  <si>
    <t>Validate standard application configurations through structured testing.</t>
  </si>
  <si>
    <t>15388198-8010-43f8-adb4-66b25a59435b</t>
  </si>
  <si>
    <t>Operations</t>
  </si>
  <si>
    <t>IT Service Management</t>
  </si>
  <si>
    <t>Enhances IT service delivery through strategic planning, process optimization, and effective resource management to ensure optimal service performance.</t>
  </si>
  <si>
    <t>70019d05-7f04-4b8c-9e52-a2402de54b02</t>
  </si>
  <si>
    <t>Licens &amp; Asset Management</t>
  </si>
  <si>
    <t>Strategically oversees IT resources and infrastructure to optimize performance, ensure alignment with business goals, and enhance service delivery.</t>
  </si>
  <si>
    <t>64fb64f1-a396-46fc-a220-a0adfbbe00aa</t>
  </si>
  <si>
    <t>IT Operations &amp; Support</t>
  </si>
  <si>
    <t>Daily operations of Servers, Network infrastructure and SEC OPS</t>
  </si>
  <si>
    <t>a3816567-e2de-40d5-ac19-727951109312</t>
  </si>
  <si>
    <t>Disaster Recovery</t>
  </si>
  <si>
    <t>A framework for managing mobile devices securely, ensuring compliance and efficient IT resource allocation across organizations.</t>
  </si>
  <si>
    <t>713a4bfc-1e87-4250-abbf-469310ea20d5</t>
  </si>
  <si>
    <t>3632ac77-e1e3-41b0-9ed6-41e5ca8e4f40</t>
  </si>
  <si>
    <t>Backup &amp; Archive</t>
  </si>
  <si>
    <t>Ensure data is regularly backed up and retained for recovery or legal compliance.</t>
  </si>
  <si>
    <t>5562051e-741b-4f38-8aa1-d81a394def83</t>
  </si>
  <si>
    <t>Deployment &amp; Administration</t>
  </si>
  <si>
    <t>Install and configure IT systems and ensure smooth operation.</t>
  </si>
  <si>
    <t>e77ae453-80db-4347-b7e5-e15bd8504778</t>
  </si>
  <si>
    <t>Monitoring &amp; Event Management</t>
  </si>
  <si>
    <t>Monitor systems and respond to alerts and anomalies.</t>
  </si>
  <si>
    <t>8925231c-0284-463d-be65-9f4261890567</t>
  </si>
  <si>
    <t>Network &amp; Connectivity</t>
  </si>
  <si>
    <t>Ensure secure, stable, and performant network infrastructure.</t>
  </si>
  <si>
    <t>02fef75d-8127-43ca-92ea-62be6987e37c</t>
  </si>
  <si>
    <t>SecOps</t>
  </si>
  <si>
    <t>Integrate security practices into IT operations (monitoring, patching, logging).</t>
  </si>
  <si>
    <t>a48f7f63-fadf-4ae8-a26f-d1194a69f56e</t>
  </si>
  <si>
    <t>Service Integration &amp; Management</t>
  </si>
  <si>
    <t>Coordinate services from multiple providers into a unified IT delivery.</t>
  </si>
  <si>
    <t>6d2b42fb-8291-4835-b59d-28dc13028adb</t>
  </si>
  <si>
    <t>Sourcing, Procurement and Vendor Management</t>
  </si>
  <si>
    <t>Manage IT supplier relationships, procurement, and contracts.</t>
  </si>
  <si>
    <t>5ad1f607-a349-4e56-80e4-29feeeae23d2</t>
  </si>
  <si>
    <t>Storage &amp; Compute</t>
  </si>
  <si>
    <t>Provide and maintain data storage and computing resources.</t>
  </si>
  <si>
    <t>1163e4a6-92ca-4d63-b56e-858c0c3f8299</t>
  </si>
  <si>
    <t>e002a4d7-0d59-4b81-a7f4-90869034e010</t>
  </si>
  <si>
    <t>Strategic Management</t>
  </si>
  <si>
    <t>Enterprise Effectiveness &amp; Project Management</t>
  </si>
  <si>
    <t>Enhances organizational performance through strategic planning, resource allocation, and project oversight to achieve goals efficiently.</t>
  </si>
  <si>
    <t>c9812529-5e64-4f6c-a524-f89937069902</t>
  </si>
  <si>
    <t>Develop Projects</t>
  </si>
  <si>
    <t>Facilitates efficient project initiation, planning, execution, and monitoring to enhance organizational effectiveness and drive successful outcomes.</t>
  </si>
  <si>
    <t>522a19a2-18cb-47d0-aff5-5c789505f0ee</t>
  </si>
  <si>
    <t>Manage Portfolio</t>
  </si>
  <si>
    <t>Facilitates strategic alignment, resource optimization, and performance tracking to enhance project delivery and organizational success.</t>
  </si>
  <si>
    <t>bbc252b9-8b5c-4c50-9351-a6ed04a3d33b</t>
  </si>
  <si>
    <t>Manage Programs</t>
  </si>
  <si>
    <t>Oversee multiple projects ensuring alignment with organizational goals, efficient resource utilization, and effective stakeholder communication for successful outcomes.</t>
  </si>
  <si>
    <t>94e04413-7c79-446c-857d-3e0341d88b58</t>
  </si>
  <si>
    <t>Task Tracking and Planning</t>
  </si>
  <si>
    <t>Facilitates efficient task management, tracking progress, and planning projects to enhance overall organizational effectiveness and resource utilization.</t>
  </si>
  <si>
    <t>63953959-67e0-4f82-87dd-c380dd8e1081</t>
  </si>
  <si>
    <t>Meeting management</t>
  </si>
  <si>
    <t>Facilitates efficient, effective meetings online and onsite.</t>
  </si>
  <si>
    <t>2b17807f-bce7-4fa3-b204-21f49e2f1b72</t>
  </si>
  <si>
    <t>Governance, Risk and Compliance</t>
  </si>
  <si>
    <t>Enterprise Risk Management</t>
  </si>
  <si>
    <t>Focuses on identifying, assessing, and mitigating risks to ensure organizational resilience and compliance with regulations and standards.</t>
  </si>
  <si>
    <t>Owner Thomas Tang</t>
  </si>
  <si>
    <t>4a8277b2-6426-49c7-8a7f-f6e1f913b47d</t>
  </si>
  <si>
    <t>Business Continuity</t>
  </si>
  <si>
    <t>Ensures organizational resilience by identifying risks, implementing preventive measures, and maintaining operations during disruptions through strategic planning.</t>
  </si>
  <si>
    <t>6d38fdcb-0816-4602-a127-4b4e5652783f</t>
  </si>
  <si>
    <t>Manage Compliance</t>
  </si>
  <si>
    <t>Ensures adherence to regulatory standards and internal policies by identifying, assessing, and mitigating potential compliance risks effectively.</t>
  </si>
  <si>
    <t>44aeb7fa-92a0-4402-895f-a1e12da4842f</t>
  </si>
  <si>
    <t>Manage Fraud</t>
  </si>
  <si>
    <t>Implement strategies to identify, assess, and mitigate risks associated with fraudulent activities within the organization.</t>
  </si>
  <si>
    <t>2741fd2d-3cf6-4863-889e-2361a53477cb</t>
  </si>
  <si>
    <t>Manage Insurance</t>
  </si>
  <si>
    <t>Develop strategies to identify, assess, and mitigate risks, ensuring effective insurance coverage and compliance with regulations.</t>
  </si>
  <si>
    <t>110ac214-55ae-41e2-8a18-470a081f4fab</t>
  </si>
  <si>
    <t>Manage Security</t>
  </si>
  <si>
    <t>Ensures effective identification, assessment, and mitigation of security risks across the organization to safeguard assets and operations.</t>
  </si>
  <si>
    <t>09555a7a-e57f-48d0-90d8-8c971cfa01cb</t>
  </si>
  <si>
    <t>People and Culture</t>
  </si>
  <si>
    <t>Provides comprehensive HR solutions, enhancing workforce management, recruitment, employee engagement, and compliance within the organization.</t>
  </si>
  <si>
    <t>Hire-to-Retire (H2R)</t>
  </si>
  <si>
    <t>58b92a09-fc6b-4935-9dd4-8d903ca5e2cb</t>
  </si>
  <si>
    <t>Attraction</t>
  </si>
  <si>
    <t>Facilitates talent acquisition through effective strategies, enhancing organizational workforce by attracting top candidates efficiently.
Employer Branding, Job Marketing, Talent sourcing</t>
  </si>
  <si>
    <t>ea483e69-2549-4dd1-a6ac-80fbeed52f76</t>
  </si>
  <si>
    <t>Recruiting</t>
  </si>
  <si>
    <t>Facilitates talent acquisition through effective strategies, enhancing organizational workforce by recruiting top candidates efficiently.</t>
  </si>
  <si>
    <t>7d11f6c9-5e2e-444a-8462-844a32536c5e</t>
  </si>
  <si>
    <t>Onboarding</t>
  </si>
  <si>
    <t>Streamlining processes for new hires while providing essential resources and knowledge for effective team integration.</t>
  </si>
  <si>
    <t>e958a75e-ec14-4089-976d-924a321ab8e0</t>
  </si>
  <si>
    <t>Learning &amp; Development</t>
  </si>
  <si>
    <t>Facilitates employee growth through training, performance evaluations, and career planning to enhance skills and organizational effectiveness.</t>
  </si>
  <si>
    <t>f1b08edf-4f27-43b5-a2ce-bed6b96f976b</t>
  </si>
  <si>
    <t>Retentation</t>
  </si>
  <si>
    <t>Oversee employee-related processes, ensuring compliance, performance management, training, and development for organizational efficiency and personnel satisfaction.
Employee Engagement, Work/Life balance, Wellbeing, Succession Planning</t>
  </si>
  <si>
    <t>6aa5cb80-1365-4fc7-9b6a-1c1dbd30664b</t>
  </si>
  <si>
    <t>HR Policies &amp; Processes</t>
  </si>
  <si>
    <t>Develops, implements, and optimizes HR policies and processes to enhance organizational efficiency and employee satisfaction.</t>
  </si>
  <si>
    <t>6b7a946a-960a-4bed-a2de-83d20e341edd</t>
  </si>
  <si>
    <t>Compensation &amp; Benefits</t>
  </si>
  <si>
    <t>Facilitates employee compensation processing, tax calculations, benefits, and compliance with regulations, ensuring accurate and timely payroll delivery.
Payroll, Merit, Promotion</t>
  </si>
  <si>
    <t>3f83bb03-06e5-4fda-a4fd-c774c007b59c</t>
  </si>
  <si>
    <t>Seperation</t>
  </si>
  <si>
    <t>Exit Interviews, Knowledge transfer, Offboarding
Value add: Standardized offboarding, Central knowledge transfer</t>
  </si>
  <si>
    <t>33affb4c-8690-4dcf-9b07-c02f11ab7fbb</t>
  </si>
  <si>
    <t>Knowledge &amp; Research Management</t>
  </si>
  <si>
    <t>Facilitates effective knowledge sharing and research processes, enhancing organizational learning, decision-making, and operational efficiency.</t>
  </si>
  <si>
    <t>11adb3bc-86c1-4730-83c6-b3ba0f2a8d2b</t>
  </si>
  <si>
    <t>Manage Knowledge</t>
  </si>
  <si>
    <t>Facilitate the organization, sharing, and utilization of knowledge assets to enhance decision-making and operational efficiency.</t>
  </si>
  <si>
    <t>c5cdf3c0-3596-4805-a4b8-135c41d9ac4b</t>
  </si>
  <si>
    <t>Manage Research</t>
  </si>
  <si>
    <t>Facilitates the organization, storage, and retrieval of research information to enhance decision-making and support innovation initiatives.</t>
  </si>
  <si>
    <t>83927982-1c9c-44ab-b27d-cdc4bd2cce87</t>
  </si>
  <si>
    <t>Manage Tech Scanning</t>
  </si>
  <si>
    <t>Facilitates the identification and assessment of emerging technologies to enhance organizational strategy and decision-making processes.</t>
  </si>
  <si>
    <t>2c8787b5-30ea-4341-8c54-0bbe0c76f0b8</t>
  </si>
  <si>
    <t>Provides comprehensive legal guidance and support to ensure compliance and risk management within enterprise operations and initiatives.</t>
  </si>
  <si>
    <t>Flyttes til Governance, Risk and Compliance</t>
  </si>
  <si>
    <t>90419693-aada-439f-be47-3151fa20bb19</t>
  </si>
  <si>
    <t>Corporate Governance Policies</t>
  </si>
  <si>
    <t>Develop and implement policies ensuring compliance with laws and regulations, promoting ethical practices and effective governance within organizations.</t>
  </si>
  <si>
    <t>80b3ed81-fcc2-4edf-81af-bd7783f23e3b</t>
  </si>
  <si>
    <t>Ensure Compliance</t>
  </si>
  <si>
    <t>Provides guidance and oversight to ensure adherence to legal and regulatory requirements across organizational operations and processes.</t>
  </si>
  <si>
    <t>a3e6f2be-86c2-42d9-9076-ec41c94b4c2a</t>
  </si>
  <si>
    <t>Preventive Law Program Dev.</t>
  </si>
  <si>
    <t>Develops and implements strategies to mitigate legal risks and ensure compliance through proactive legal guidance and support.</t>
  </si>
  <si>
    <t>9016b880-d28f-4da0-93eb-38f186634b65</t>
  </si>
  <si>
    <t>Finance</t>
  </si>
  <si>
    <t>Accounting</t>
  </si>
  <si>
    <t>Management and oversight of financial transactions, accounts payable, accounts receivable, budgeting, reporting, and compliance to ensure accurate and efficient financial operations.</t>
  </si>
  <si>
    <t>cbd72f38-e53c-4d51-bf24-e8489e4325ad</t>
  </si>
  <si>
    <t>Cost Accounting</t>
  </si>
  <si>
    <t>This capability involves tracking, analyzing, and reporting financial costs to optimize resource allocation and improve profitability.</t>
  </si>
  <si>
    <t>Omdøbes til Product costing, valider med Thoams</t>
  </si>
  <si>
    <t>f0a8e4bb-3181-4113-8354-b7bd56779624</t>
  </si>
  <si>
    <t>Enterprise Consolidation</t>
  </si>
  <si>
    <t>Centralizes and streamlines financial data across units, ensuring accurate reporting, compliance, and efficient resource allocation within the enterprise.</t>
  </si>
  <si>
    <t>b4c23871-fc8a-40b4-80a5-0830a36ad5de</t>
  </si>
  <si>
    <t>External Reporting</t>
  </si>
  <si>
    <t>This capability ensures accurate financial statements and compliance with regulatory requirements for stakeholders and external entities.</t>
  </si>
  <si>
    <t>b4df8220-af11-4782-a26a-598494c6b35a</t>
  </si>
  <si>
    <t>Inventory Valuation</t>
  </si>
  <si>
    <t>Evaluates the value of inventory assets to ensure accurate financial reporting and resource management.</t>
  </si>
  <si>
    <t>b9969c97-48db-44fe-a673-9f9322ea232d</t>
  </si>
  <si>
    <t>Investor Relations</t>
  </si>
  <si>
    <t>Manages financial communication with investors, ensuring transparency and alignment with organizational goals to attract and retain investment.</t>
  </si>
  <si>
    <t>8e6c2d65-6b97-47b5-b6c8-d752fbae93bb</t>
  </si>
  <si>
    <t>Manage General Ledger</t>
  </si>
  <si>
    <t>Oversee financial records, ensuring accurate entry, reconciliation, reporting, and compliance with accounting standards and regulations.</t>
  </si>
  <si>
    <t>e1e7c36c-bf09-4eda-9e0c-307b76f3bfc3</t>
  </si>
  <si>
    <t>Performance Reporting</t>
  </si>
  <si>
    <t>Focuses on analyzing financial data and producing reports to assess and enhance organizational financial performance and decision-making.</t>
  </si>
  <si>
    <t>706265b5-3edc-4111-95a0-0e5ab0224479</t>
  </si>
  <si>
    <t>Accounts Recievabel</t>
  </si>
  <si>
    <t>Management of incoming payments, ensuring accurate tracking, reporting, and reconciliation of customer invoices and outstanding balances.</t>
  </si>
  <si>
    <t>5f3634c6-7035-414d-b323-1df7df53db78</t>
  </si>
  <si>
    <t>Asset Management</t>
  </si>
  <si>
    <t>Management of financial resources and assets to optimize value, ensure compliance, and support strategic decision-making. This includes managing the organization's assets, including fixed assets and inventory.</t>
  </si>
  <si>
    <t>ASO, + more</t>
  </si>
  <si>
    <t>14b139f9-0f90-46b5-8703-352ffe1bd04e</t>
  </si>
  <si>
    <t>Asset Performance Mgmt</t>
  </si>
  <si>
    <t>Focuses on optimizing asset utilization, enhancing performance monitoring, and ensuring effective lifecycle management for better financial outcomes.</t>
  </si>
  <si>
    <t>e61571d5-d874-4f80-9f85-af1758741d50</t>
  </si>
  <si>
    <t>Decommissioning</t>
  </si>
  <si>
    <t>Structured process for retiring and disposing of assets, ensuring compliance and minimizing financial and environmental impact.</t>
  </si>
  <si>
    <t>2c8ab0fa-1c0c-48af-9050-d7d0cc12f6a9</t>
  </si>
  <si>
    <t>Investment Planning</t>
  </si>
  <si>
    <t>Strategic allocation of financial resources and assets to optimize returns while balancing risk and supporting organizational goals.</t>
  </si>
  <si>
    <t>8bf7af41-93ad-4504-9290-c8d7a5558d41</t>
  </si>
  <si>
    <t>Manage Asset Lifecycle</t>
  </si>
  <si>
    <t>Oversee and optimize the entire lifecycle of assets, from acquisition through maintenance to disposal, ensuring efficiency and compliance.</t>
  </si>
  <si>
    <t>fe57fa02-6461-488a-bef9-925f9d215f49</t>
  </si>
  <si>
    <t>Financial Planning &amp; Analysis</t>
  </si>
  <si>
    <t>Involves budgeting, forecasting, and analyzing financial data to support strategic decision-making and improve organizational financial health.</t>
  </si>
  <si>
    <t>a7ba1821-5c4c-403c-8570-c19003456b08</t>
  </si>
  <si>
    <t>Business Planning</t>
  </si>
  <si>
    <t>Focuses on budgeting, forecasting, and analysis to support strategic decision-making and optimize financial performance within an organization.</t>
  </si>
  <si>
    <t>f8da2b25-24d1-40b7-840b-f85df44a35e8</t>
  </si>
  <si>
    <t>Cost Accounting_Plan</t>
  </si>
  <si>
    <t>Develop and analyze budgets, forecasts, and financial reports to optimize resource allocation and enhance cost efficiency.</t>
  </si>
  <si>
    <t>6467ef83-965f-4351-b40a-8098b9f8231e</t>
  </si>
  <si>
    <t>Forecasting</t>
  </si>
  <si>
    <t>Analyzes financial data to predict future performance, enabling informed decision-making and strategic resource allocation.</t>
  </si>
  <si>
    <t>8eb28c0c-7e3f-4fec-87bd-7c940c6e9468</t>
  </si>
  <si>
    <t>Payroll</t>
  </si>
  <si>
    <t>A financial management system streamlining employee compensation, benefits administration, and tax compliance for organizations efficiently and accurately.</t>
  </si>
  <si>
    <t>9224f5b9-4650-4c0e-b8f2-7d3d27fa773b</t>
  </si>
  <si>
    <t>Manage Payment</t>
  </si>
  <si>
    <t>Facilitates processing, tracking, and disbursing employee compensation, ensuring compliance with regulations and accurate financial reporting.</t>
  </si>
  <si>
    <t>c753d5ad-d81e-4833-830b-fc5e94b086c7</t>
  </si>
  <si>
    <t>Process Taxes</t>
  </si>
  <si>
    <t>Streamlines tax calculations, deductions, and filings within payroll to ensure compliance and accuracy in financial reporting.</t>
  </si>
  <si>
    <t>85f817a0-f8d5-4f17-8baf-f36f8e71a56c</t>
  </si>
  <si>
    <t>Time Stamp Report</t>
  </si>
  <si>
    <t>Generates detailed reports tracking payroll time stamps for accurate financial accounting and auditing processes.</t>
  </si>
  <si>
    <t>84700bd9-c98e-4f6f-9eb2-9b471b642398</t>
  </si>
  <si>
    <t>Settlements &amp; Payments</t>
  </si>
  <si>
    <t>Facilitates efficient processing, management, and reconciliation of financial transactions and ensures timely settlements for accuracy and compliance.</t>
  </si>
  <si>
    <t>d75d59c2-e404-4b7b-b6eb-21b6d865dd4b</t>
  </si>
  <si>
    <t>Account Payables</t>
  </si>
  <si>
    <t>Manages vendor invoices, ensures timely payments, reconciles accounts, and monitors cash flow for optimized financial operations.</t>
  </si>
  <si>
    <t>Procure-to-Pay (P2P)</t>
  </si>
  <si>
    <t>852a7128-fec0-452b-b32c-4ea6b962ec9f</t>
  </si>
  <si>
    <t>Billing</t>
  </si>
  <si>
    <t>Facilitates accurate invoicing, payment processing, and settlement management to ensure timely financial transactions and reconciliation.</t>
  </si>
  <si>
    <t>17020c7b-6512-445e-a3b4-07e2dad8e00b</t>
  </si>
  <si>
    <t>Revenue Cycle Management</t>
  </si>
  <si>
    <t>Manage financial transactions, optimize billing and collections processes, ensuring timely revenue capture and compliance in healthcare settings.</t>
  </si>
  <si>
    <t>b5b01356-f7a7-4090-8a3a-e16d0886bacb</t>
  </si>
  <si>
    <t>Invoice Approval</t>
  </si>
  <si>
    <t>Streamlines the process of verifying and approving invoices, ensuring accurate financial transactions and timely payments. Enhances efficiency and compliance.</t>
  </si>
  <si>
    <t>6dd3f4ba-f5d5-431d-b3cf-8071a615cc3f</t>
  </si>
  <si>
    <t>Travel &amp; Expense Management</t>
  </si>
  <si>
    <t>Streamlines employee reimbursement processes and manages travel expenses efficiently, ensuring compliance and financial accuracy in transactions.</t>
  </si>
  <si>
    <t>a1da93ce-a05c-4798-b22e-85a546c55f74</t>
  </si>
  <si>
    <t>Tax Management</t>
  </si>
  <si>
    <t>Streamlines tax compliance, planning, reporting, and strategy, ensuring adherence to regulations while optimizing financial performance and minimizing liabilities.</t>
  </si>
  <si>
    <t>719c1556-6b21-4f56-af3b-3470a071e8ae</t>
  </si>
  <si>
    <t>Handle Trading</t>
  </si>
  <si>
    <t>Manage tax implications and compliance for trading activities, ensuring accurate reporting and adherence to regulations. Optimize financial outcomes.</t>
  </si>
  <si>
    <t>Toll under Karsten Kusk, Peder abraham. ?</t>
  </si>
  <si>
    <t>055e553a-535b-4f52-9223-fed1ae8600c1</t>
  </si>
  <si>
    <t>Manage Tax Questionnarie</t>
  </si>
  <si>
    <t>Facilitates the organization and oversight of tax-related inquiries, ensuring accurate compliance and efficient documentation for stakeholders.</t>
  </si>
  <si>
    <t>fee96da6-dfb7-4259-ac80-2a01fcf6323e</t>
  </si>
  <si>
    <t>Tax Determination</t>
  </si>
  <si>
    <t>Automates the process of calculating tax obligations based on transactions, ensuring compliance with relevant tax laws and regulations.</t>
  </si>
  <si>
    <t>28f646a8-e331-4de3-80b2-194704425d23</t>
  </si>
  <si>
    <t>Tax Planning Strategies</t>
  </si>
  <si>
    <t>Developing effective approaches to optimize tax obligations while ensuring compliance with regulations and maximizing potential deductions and credits.</t>
  </si>
  <si>
    <t>830e42f1-f4e4-4080-a0b6-41fecc5ee981</t>
  </si>
  <si>
    <t>Tax Returns Mgmt.</t>
  </si>
  <si>
    <t>Streamlines the preparation, submission, and tracking of tax returns to ensure compliance and optimize tax obligations efficiently.</t>
  </si>
  <si>
    <t>db4a952f-5591-4043-bd06-e4cd1fad331b</t>
  </si>
  <si>
    <t>Tax Settlements</t>
  </si>
  <si>
    <t>Facilitates efficient resolution of tax obligations, ensuring compliance and optimizing financial outcomes for organizations through strategic settlement processes.</t>
  </si>
  <si>
    <t>b7d9a536-f84b-49c1-b933-a361d56466ff</t>
  </si>
  <si>
    <t>Treasury</t>
  </si>
  <si>
    <t>Manages organizational funds, investments, cash flow, and financial risk, ensuring optimal liquidity and compliance with regulatory standards.</t>
  </si>
  <si>
    <t>2dc165a0-8eb5-4349-b0b8-54d2fe1f469c</t>
  </si>
  <si>
    <t>Cash Management</t>
  </si>
  <si>
    <t>Optimizes liquidity, manages cash flow, forecasts cash needs, and ensures efficient use of financial resources for organizations.</t>
  </si>
  <si>
    <t>50afd736-ef4d-4a4c-988c-9af00f625d69</t>
  </si>
  <si>
    <t>Financial Risk Management</t>
  </si>
  <si>
    <t>Evaluation and mitigation of financial uncertainties to safeguard organizational assets and ensure fiscal stability and compliance.</t>
  </si>
  <si>
    <t>318ca594-e32a-4517-b406-e0c6900f26ac</t>
  </si>
  <si>
    <t>Foreign Exchange Management</t>
  </si>
  <si>
    <t>Manages currency risks, optimizes foreign transactions, and ensures compliance with international financial regulations and market fluctuations.</t>
  </si>
  <si>
    <t>9f1a9eb0-3e49-4c00-ab5f-f806b7455d84</t>
  </si>
  <si>
    <t>Supports financial analysis, budgeting, forecasting, and reporting to enhance decision-making and optimize resource allocation across the organization.</t>
  </si>
  <si>
    <t>35caa92d-478b-4696-a4fc-d94f5798e230</t>
  </si>
  <si>
    <t>Enterprise Risk and Compliance</t>
  </si>
  <si>
    <t>Focuses on identifying, assessing, and managing risks while ensuring compliance with regulations and organizational policies.</t>
  </si>
  <si>
    <t>3abc88cd-5ee1-4a95-803f-17dcb2062db4</t>
  </si>
  <si>
    <t>Audit Management</t>
  </si>
  <si>
    <t>Facilitates systematic evaluation of organizational controls, ensuring compliance with regulations and effective risk mitigation strategies. Enhances decision-making through comprehensive audits.</t>
  </si>
  <si>
    <t>d9dfa0ea-4e06-47a7-89fe-aca55a83c038</t>
  </si>
  <si>
    <t>Business Integrity and Controls</t>
  </si>
  <si>
    <t>Ensures organizational alignment with regulations, manages risks effectively, and maintains ethical standards through robust internal controls.</t>
  </si>
  <si>
    <t>MARR, FRFS Perhaps not relevant in Kamstrup</t>
  </si>
  <si>
    <t>c605d4df-f16d-4ab9-ae06-387c16517da9</t>
  </si>
  <si>
    <t>Business Integrity Screening</t>
  </si>
  <si>
    <t>Evaluates and mitigates risks while ensuring adherence to regulations and standards through comprehensive integrity assessments.</t>
  </si>
  <si>
    <t>a30d7847-f230-4772-9235-4d0bb3d37029</t>
  </si>
  <si>
    <t>Controls Management</t>
  </si>
  <si>
    <t>Management of organizational risks through controls, ensuring compliance with regulations and enhancing decision-making processes across the enterprise.</t>
  </si>
  <si>
    <t>7fbbf0bd-d619-4259-bec8-b05fb7a397a6</t>
  </si>
  <si>
    <t>Regulatory Compliance Management</t>
  </si>
  <si>
    <t>Management of regulations ensuring organizational adherence through assessments, audits, reporting, and continuous monitoring of compliance activities.</t>
  </si>
  <si>
    <t>MARR, TIKN</t>
  </si>
  <si>
    <t>2df827a0-6dd3-4e9a-a6f8-6b9c92a20419</t>
  </si>
  <si>
    <t>Focuses on identifying, assessing, and mitigating risks while ensuring compliance with regulations and organizational policies.</t>
  </si>
  <si>
    <t>21117419-6eeb-40b9-bdc5-eaa6a50a21d4</t>
  </si>
  <si>
    <t>Non Conformance</t>
  </si>
  <si>
    <t>Identifies, assesses, and mitigates risks while ensuring adherence to regulatory standards and organizational policies effectively.</t>
  </si>
  <si>
    <t>79b4c792-733c-47a6-a318-9bd206bb4db4</t>
  </si>
  <si>
    <t>Identity and Access Governance</t>
  </si>
  <si>
    <t>Framework for managing user access, ensuring compliance with policies, and mitigating risks related to identity management.</t>
  </si>
  <si>
    <t>21a511c5-09bb-4190-a495-284679da632e</t>
  </si>
  <si>
    <t>Access Governance</t>
  </si>
  <si>
    <t>Ensures proper management and oversight of user access rights, balancing security and productivity while adhering to regulatory standards.</t>
  </si>
  <si>
    <t>8ec44780-880e-4722-9a4e-d25b8dc20167</t>
  </si>
  <si>
    <t>Authentication Management</t>
  </si>
  <si>
    <t>Ensures secure user access through effective authentication methods, managing identity verification and compliance with regulatory standards.</t>
  </si>
  <si>
    <t>d1ba9cdc-1c3a-454b-a48d-410e3a5754f0</t>
  </si>
  <si>
    <t>Identity Management</t>
  </si>
  <si>
    <t>Enables organizations to manage user identities, access rights, and compliance, ensuring secure and efficient resource utilization.</t>
  </si>
  <si>
    <t>dbaafd82-7c55-408e-a947-aa3e5ba3095d</t>
  </si>
  <si>
    <t>Facility Access and Security</t>
  </si>
  <si>
    <t>Enables organisations to handle physical acces and security</t>
  </si>
  <si>
    <t>5cc1e607-5d52-40a8-99d2-460b1f6c68d0</t>
  </si>
  <si>
    <t>Product Market Compliance</t>
  </si>
  <si>
    <t>AFR, HTA, JESP</t>
  </si>
  <si>
    <t>5ccfa787-d4fd-496a-8e17-1522d0581ae9</t>
  </si>
  <si>
    <t>Framework for managing organizational risks, ensuring compliance with regulations, and establishing effective governance practices.</t>
  </si>
  <si>
    <t>4e17cb95-af4b-46f3-b842-e34efaca2c61</t>
  </si>
  <si>
    <t>Change Management</t>
  </si>
  <si>
    <t>Systematic approach to handling product changes, ensuring quality, efficiency, and compliance while minimizing disruptions in manufacturing processes.</t>
  </si>
  <si>
    <t>Idea-to-Release (I2R)</t>
  </si>
  <si>
    <t>80bf8aba-dbc2-4f9d-9ca7-8d56f537b143</t>
  </si>
  <si>
    <t>Access Deviations</t>
  </si>
  <si>
    <t>Ensures systematic handling of deviations in production processes to maintain quality and compliance throughout manufacturing operations.</t>
  </si>
  <si>
    <t>Plan-to-Produce (P2P)</t>
  </si>
  <si>
    <t>846c4c62-97c1-4188-9a35-5834e56f82a9</t>
  </si>
  <si>
    <t>Analyze Deviations</t>
  </si>
  <si>
    <t>Assess and investigate discrepancies in manufacturing processes to ensure compliance and improve operational efficiency.</t>
  </si>
  <si>
    <t>Quote-to-Quality (Q2Q)</t>
  </si>
  <si>
    <t>a85284a7-900d-47ed-a86e-74bc8109e92c</t>
  </si>
  <si>
    <t>Manage Deviation Allowance</t>
  </si>
  <si>
    <t>Oversee and control deviations from standard processes, ensuring compliance and effective resolution to maintain production quality and efficiency.</t>
  </si>
  <si>
    <t>a92c54dc-2d6e-4c21-8fec-cbbd6eaf2525</t>
  </si>
  <si>
    <t>Plan &amp; Execute Deviations</t>
  </si>
  <si>
    <t>Effectively manage and implement changes in manufacturing processes, ensuring compliance and minimizing disruptions to production workflows.</t>
  </si>
  <si>
    <t>bc45022f-91a8-4a26-9c95-85955a8c3cdd</t>
  </si>
  <si>
    <t>Trace Deviations</t>
  </si>
  <si>
    <t>Management of deviations in manufacturing processes to ensure compliance, quality control, and continuous improvement through systematic tracking and analysis.</t>
  </si>
  <si>
    <t>ff3f6170-6cb2-4cb7-9eb9-d347242d6353</t>
  </si>
  <si>
    <t>Infrastructure Management</t>
  </si>
  <si>
    <t>Ensures optimal operation, maintenance, and monitoring of manufacturing systems and infrastructure to enhance productivity and efficiency.</t>
  </si>
  <si>
    <t>533025c7-1545-4fd0-a1c3-19362663481f</t>
  </si>
  <si>
    <t>Build Site Infrastructure</t>
  </si>
  <si>
    <t>Designing and implementing robust systems to support production activities and ensure efficient resource allocation within manufacturing environments.</t>
  </si>
  <si>
    <t>30d01481-c87f-479b-b963-379ff482700e</t>
  </si>
  <si>
    <t>Manage Location Restrictions</t>
  </si>
  <si>
    <t>Oversee and control geographical limitations for manufacturing operations to optimize resource allocation and compliance with local regulations.</t>
  </si>
  <si>
    <t>68c44db0-f220-4000-b829-ad64465cc856</t>
  </si>
  <si>
    <t>Operate Site Infrastructure</t>
  </si>
  <si>
    <t>Ensure seamless operation and maintenance of manufacturing site infrastructure, optimizing performance, reliability, and compliance with industry standards.</t>
  </si>
  <si>
    <t>9ab6f1ad-b8c9-4bca-81f0-82d45f141148</t>
  </si>
  <si>
    <t>Plan &amp; Control Construction</t>
  </si>
  <si>
    <t>Oversees construction projects, ensuring efficient resource allocation, risk management, and compliance with industry standards for optimal outcomes.</t>
  </si>
  <si>
    <t>b612156a-bc2b-4bb4-9f9c-9c555a9654b2</t>
  </si>
  <si>
    <t>Machine Management</t>
  </si>
  <si>
    <t>Efficiently oversees, maintains, and optimizes machinery operations to enhance productivity, reduce downtime, and ensure quality manufacturing processes.</t>
  </si>
  <si>
    <t>4a42155d-33b1-4d42-8bd4-193f02194041</t>
  </si>
  <si>
    <t>Build Machine</t>
  </si>
  <si>
    <t>Create and configure machinery for production processes, ensuring optimal performance and alignment with operational requirements.</t>
  </si>
  <si>
    <t>6c9410b8-ad4b-4923-a177-055df1ca942c</t>
  </si>
  <si>
    <t>Calibrate Machine</t>
  </si>
  <si>
    <t>Adjust and fine-tune machinery to ensure optimal performance, precision, and adherence to manufacturing specifications and standards.</t>
  </si>
  <si>
    <t>1c702233-958a-446e-97b1-1d1de0b856e9</t>
  </si>
  <si>
    <t>Manage Machine Information</t>
  </si>
  <si>
    <t>Oversee and maintain comprehensive data on machinery, including specifications, configurations, maintenance records, and performance metrics for optimized operations.</t>
  </si>
  <si>
    <t>81426bad-37f6-4688-9f76-bb2f99a5a39d</t>
  </si>
  <si>
    <t>Operate Machine</t>
  </si>
  <si>
    <t>Skillfully manage and operate machinery to optimize production processes and ensure machine efficiency and safety.</t>
  </si>
  <si>
    <t>e6c918e5-c947-41b2-a8c7-d2c2eaee58f4</t>
  </si>
  <si>
    <t>Optimize Machine</t>
  </si>
  <si>
    <t>Enhances production efficiency by analyzing machine performance, reducing downtime, and implementing maintenance strategies to maximize output.</t>
  </si>
  <si>
    <t>8b3025c5-52bd-4a96-ae6a-5331cfd0462d</t>
  </si>
  <si>
    <t>Maintenance</t>
  </si>
  <si>
    <t>Focuses on ensuring equipment reliability, optimizing production processes, and implementing preventive maintenance strategies to enhance operational efficiency.</t>
  </si>
  <si>
    <t>Maintenance and Support</t>
  </si>
  <si>
    <t>113a700e-1a39-4e19-9d18-740a91f77114</t>
  </si>
  <si>
    <t>Handle Spare Parts</t>
  </si>
  <si>
    <t>Facilitates efficient procurement, storage, and management of spare parts to ensure seamless manufacturing operations and minimize downtime.</t>
  </si>
  <si>
    <t>362c2bff-418f-4160-8015-0f57b894c7d3</t>
  </si>
  <si>
    <t>Manage Maintenance Plan</t>
  </si>
  <si>
    <t>Develops and oversees structured plans for ongoing equipment upkeep, ensuring operational efficiency and minimizing downtime.</t>
  </si>
  <si>
    <t>65485619-1cb4-4910-a301-ed02495218da</t>
  </si>
  <si>
    <t>Recognize &amp; Recover Failure</t>
  </si>
  <si>
    <t>Identifies operational failures and implements strategies for rapid recovery, minimizing downtime and ensuring continuous production efficiency.</t>
  </si>
  <si>
    <t>3e07391f-0c0f-491c-941e-3ad3c8e43824</t>
  </si>
  <si>
    <t>Manufacturing Order Management</t>
  </si>
  <si>
    <t>Streamlines the creation, tracking, and fulfillment of manufacturing orders to enhance efficiency and optimize production workflows.</t>
  </si>
  <si>
    <t>fafe2249-0d11-40b8-b3a4-755b977752a1</t>
  </si>
  <si>
    <t>Manage Order Validity</t>
  </si>
  <si>
    <t>Ensure accuracy and compliance of manufacturing orders by verifying specifications, timelines, and resource availability throughout the production process.</t>
  </si>
  <si>
    <t>c0eb78be-a6ad-43cd-ab72-ed236a17449d</t>
  </si>
  <si>
    <t>Plan Production Orders</t>
  </si>
  <si>
    <t>Efficiently schedule and manage production orders to optimize resource allocation and meet demand timelines. Enhance operational efficiency and reduce delays.</t>
  </si>
  <si>
    <t>930060f5-763b-4c52-a3c9-34f59bbf0b1d</t>
  </si>
  <si>
    <t>Plan Production Program</t>
  </si>
  <si>
    <t>Facilitates scheduling, tracking, and managing production orders to optimize resource allocation and improve operational efficiency.</t>
  </si>
  <si>
    <t>a02c9669-b5c9-4041-a635-512b5da82135</t>
  </si>
  <si>
    <t>Plan Supply Quantity</t>
  </si>
  <si>
    <t>Determines optimal inventory levels and production schedules to meet demand while minimizing costs and maximizing efficiency.</t>
  </si>
  <si>
    <t>0dcf4a2d-71c2-4545-83ce-64ef5843cb65</t>
  </si>
  <si>
    <t>Pre-production Planning</t>
  </si>
  <si>
    <t>Efficiently organizes and schedules resources, materials, and workflows to streamline production processes before manufacturing begins.</t>
  </si>
  <si>
    <t>e7415527-2a62-4f6d-9675-7ffce36dc5a7</t>
  </si>
  <si>
    <t>Manufacturing Software</t>
  </si>
  <si>
    <t>Focuses on creating tailored applications for optimizing manufacturing processes, enhancing productivity, and streamlining operations across various sectors.</t>
  </si>
  <si>
    <t>e92880d2-df60-40e5-b53b-2ceb26b5b5e0</t>
  </si>
  <si>
    <t>Comprehensive tools for design, production planning, scheduling, quality control, and inventory management in the manufacturing industry.</t>
  </si>
  <si>
    <t>6113652f-1212-490d-afc0-de6276aa51dc</t>
  </si>
  <si>
    <t>Provides assistance and maintenance for software solutions that optimize manufacturing processes and enhance production efficiency.</t>
  </si>
  <si>
    <t>8751c33b-2f00-4bea-8616-3def03836476</t>
  </si>
  <si>
    <t>Software designed to optimize production processes, enhance workflow, manage resources, and improve overall manufacturing efficiency.</t>
  </si>
  <si>
    <t>95460a0d-e57c-46ec-a655-68f8e30cc842</t>
  </si>
  <si>
    <t>Software solutions designed to optimize production processes, enhance efficiency, manage inventory, and facilitate quality control in manufacturing environments.</t>
  </si>
  <si>
    <t>2269f407-19cd-4f62-bf5f-5576d061c760</t>
  </si>
  <si>
    <t>Specialized tools for managing production processes, scheduling, inventory, quality control, and resources to enhance efficiency and productivity.</t>
  </si>
  <si>
    <t>013ef7db-7923-40eb-843f-75c1c6b9bc16</t>
  </si>
  <si>
    <t>Manufacturing Steering</t>
  </si>
  <si>
    <t>Guides production processes, optimizes resource allocation, and enhances efficiency through strategic decision-making and operational coordination.</t>
  </si>
  <si>
    <t>f1a4f660-4c4c-48f8-8a93-a8c8276b114a</t>
  </si>
  <si>
    <t>Bill of Material Management</t>
  </si>
  <si>
    <t>Streamlines product assembly by managing components, ensuring accurate inventory and facilitating efficient production planning and execution.</t>
  </si>
  <si>
    <t>e0d6e146-c441-4378-b97d-59881a5ace29</t>
  </si>
  <si>
    <t>Deliver Product</t>
  </si>
  <si>
    <t>Enables efficient production processes, ensuring timely delivery of high-quality products to meet market demands and customer satisfaction.</t>
  </si>
  <si>
    <t>97931309-5508-4b31-bb2b-8c35ec0412f2</t>
  </si>
  <si>
    <t>Localize Product</t>
  </si>
  <si>
    <t>Enables tailored production strategies by adapting product designs and processes to meet regional market demands and specifications.</t>
  </si>
  <si>
    <t>b7d854be-6782-45b9-8098-d530ad44445b</t>
  </si>
  <si>
    <t>Monitor Production Process</t>
  </si>
  <si>
    <t>Oversight of production activities to ensure efficiency, quality, and adherence to schedules through real-time monitoring and adjustments.</t>
  </si>
  <si>
    <t>862f067f-64ef-409a-92c5-444be4e5a839</t>
  </si>
  <si>
    <t>Retrieve Product Information</t>
  </si>
  <si>
    <t>Accesses detailed product specifications, status, and related data to support manufacturing decisions and operations efficiently.</t>
  </si>
  <si>
    <t>53506261-8c35-4c04-8e23-533ad9cf5765</t>
  </si>
  <si>
    <t>Materials Management</t>
  </si>
  <si>
    <t>Focuses on optimizing the procurement, inventory, and distribution of materials to enhance production efficiency and reduce costs.</t>
  </si>
  <si>
    <t>a83140a2-7b3c-4135-a51f-d45a176574fa</t>
  </si>
  <si>
    <t>Fetch Material</t>
  </si>
  <si>
    <t>Retrieves and organizes inventory data to streamline manufacturing processes and ensure optimal material availability and utilization.</t>
  </si>
  <si>
    <t>5af50934-34f4-4b36-90de-c93c0c09cc85</t>
  </si>
  <si>
    <t>Handle Dangerous Goods</t>
  </si>
  <si>
    <t>Identification, storage, transportation, and compliance of hazardous materials to ensure safety and regulatory adherence.</t>
  </si>
  <si>
    <t>f816ae53-96fa-4d6e-acd5-abf918a93038</t>
  </si>
  <si>
    <t>Manage Containers</t>
  </si>
  <si>
    <t>Oversee the efficient organization, tracking, and utilization of containers in manufacturing processes to optimize materials flow.</t>
  </si>
  <si>
    <t>453b72b0-1a98-42de-9aa6-bb8e60d51234</t>
  </si>
  <si>
    <t>Manage Incoming Materials</t>
  </si>
  <si>
    <t>Oversees the reception, inspection, and tracking of materials to ensure quality standards and inventory accuracy.</t>
  </si>
  <si>
    <t>1659522c-436c-4930-9248-079f65a40c8b</t>
  </si>
  <si>
    <t>Manage Material Requirements</t>
  </si>
  <si>
    <t>Efficiently plan, oversee, and control inventory levels to ensure timely availability of materials for production processes.</t>
  </si>
  <si>
    <t>30a8fd9f-268c-47d5-acbc-ea22c3c01aab</t>
  </si>
  <si>
    <t>Product Design &amp; Planning</t>
  </si>
  <si>
    <t>Focuses on creating efficient processes and designs for products, ensuring quality, cost-effectiveness, and timely delivery in production.</t>
  </si>
  <si>
    <t>75a594aa-3be6-4d5a-a92c-cf4f1fc625d0</t>
  </si>
  <si>
    <t>Define Production Process</t>
  </si>
  <si>
    <t>Develop and outline detailed production workflows, integrating resources and timelines to optimize manufacturing efficiency and product quality.</t>
  </si>
  <si>
    <t>0b21aa06-ed27-42bd-b3ce-8bd72b91eba5</t>
  </si>
  <si>
    <t>Define Production Site</t>
  </si>
  <si>
    <t>Establish criteria for production location, considering logistics, resources, workforce, and compliance to optimize manufacturing efficiency and effectiveness.</t>
  </si>
  <si>
    <t>ab36448e-2e82-4664-8b1c-9d774eadc30f</t>
  </si>
  <si>
    <t>Plan Material Requirements</t>
  </si>
  <si>
    <t>Optimizes inventory and resource allocation through effective scheduling and planning of materials for production processes.</t>
  </si>
  <si>
    <t>9afae184-b8b4-4cb6-a46e-f0e3793ad74b</t>
  </si>
  <si>
    <t>Manage Production Requirements</t>
  </si>
  <si>
    <t>Oversee and optimize production processes, ensuring resource allocation, scheduling, and quality control meet design specifications and operational goals.</t>
  </si>
  <si>
    <t>e8301a21-79d8-4231-a7b0-97b8b715b05e</t>
  </si>
  <si>
    <t>Manage Waste Disposal</t>
  </si>
  <si>
    <t>Ensures efficient waste disposal strategies during product design and planning to minimize environmental impact and enhance sustainability.</t>
  </si>
  <si>
    <t>fa1ba731-44f5-4b87-9fee-f028893c92c9</t>
  </si>
  <si>
    <t>Focuses on processes, technologies, and practices for efficient production, ensuring quality and optimizing resource utilization in manufacturing environments.</t>
  </si>
  <si>
    <t>b5bb1d11-cdbe-466c-bfd8-1b105c1da938</t>
  </si>
  <si>
    <t>Corporate communication and brand management</t>
  </si>
  <si>
    <t>Social media communication</t>
  </si>
  <si>
    <t>Managing corporate social media accounts, ensuring that communication is consistent with the company’s goals and values.</t>
  </si>
  <si>
    <t>70b73618-a581-4034-9669-5617759f89e8</t>
  </si>
  <si>
    <t>Budget management and allocation</t>
  </si>
  <si>
    <t>Budget planning for corporate marketing and communications</t>
  </si>
  <si>
    <t>f28950ec-8e80-4c2d-8ec5-ba0a39fecb7c</t>
  </si>
  <si>
    <t>Content management</t>
  </si>
  <si>
    <t>Creating, managing, updating, and distributing content across digital channels. Supports marketing efforts by organizing and delivering content effectively.</t>
  </si>
  <si>
    <t>29835142-ac5d-455e-8666-a33ee263de97</t>
  </si>
  <si>
    <t>Global brand management</t>
  </si>
  <si>
    <t>Ensuring consistent reflection of the company’s brand identity across all communication channels while aligning global strategies with local flexibility is crucial for maintaining brand equity and effective partnerships.</t>
  </si>
  <si>
    <t>085d73bf-1ec6-4c4d-86fe-285f166513ac</t>
  </si>
  <si>
    <t>Internal communications</t>
  </si>
  <si>
    <t>Managing communication within the organization, including employee newsletters, intranets, and leadership communications.</t>
  </si>
  <si>
    <t>96bd0568-c03e-498c-8cdf-ba8174afa588</t>
  </si>
  <si>
    <t>External communication</t>
  </si>
  <si>
    <t>Coordinating communication with stakeholders such as customers, investors, regulators, and the public.</t>
  </si>
  <si>
    <t>1a3da7a5-ed7a-4343-949c-e4a82f9ae036</t>
  </si>
  <si>
    <t>Corporate website management</t>
  </si>
  <si>
    <t>Key for digital presence, differentiating customer experiences. The overall management of the organization's website, including hosting, infrastructure, and content updates related to corporate information.</t>
  </si>
  <si>
    <t>4287443d-3bf2-47c9-bbc2-0a1ec3c2301a</t>
  </si>
  <si>
    <t>Localization and translation management</t>
  </si>
  <si>
    <t>Adapting marketing content and communications to meet the linguistic, cultural, and regional preferences of diverse target audiences. This ensures that messages resonate effectively in different markets while maintaining the brand's core identity.</t>
  </si>
  <si>
    <t>6cd3cab3-6906-49d7-a739-12dc40ab21bf</t>
  </si>
  <si>
    <t>Public relations and media management</t>
  </si>
  <si>
    <t>Engaging with key external stakeholders, including the general public, investors, and government bodies, through events, campaigns, or reports.</t>
  </si>
  <si>
    <t>d37732a0-b1ac-4a3b-b2d6-6794baadaef3</t>
  </si>
  <si>
    <t>Crisis communication</t>
  </si>
  <si>
    <t>Developing and executing strategies to handle communications during crises, ensuring consistent and clear messaging.</t>
  </si>
  <si>
    <t>5f84abb6-4933-4ef6-b955-4f9ee39ea81e</t>
  </si>
  <si>
    <t>Employee engagement and advocacy</t>
  </si>
  <si>
    <t>Facilitating communication programs that engage employees and encourage them to act as brand advocates.</t>
  </si>
  <si>
    <t>e5a5f5d3-4f9e-4b50-b3e3-dae9564493fd</t>
  </si>
  <si>
    <t>Essential for maintaining consistent branding and communication strategies, this capability manages internal and external communications with stakeholders, media, and the public.</t>
  </si>
  <si>
    <t>d0135eea-4d79-419b-8141-23630856a4e6</t>
  </si>
  <si>
    <t>Corporate marketing management</t>
  </si>
  <si>
    <t>Marketing and communication planning</t>
  </si>
  <si>
    <t>Joint planning acros marketing</t>
  </si>
  <si>
    <t>29ad26c1-122e-4573-a20f-b3c37a851e92</t>
  </si>
  <si>
    <t>c9dba7c2-78d3-4ce3-90a0-a02165d2afe4</t>
  </si>
  <si>
    <t>Customer experience and data management</t>
  </si>
  <si>
    <t>Customer data management</t>
  </si>
  <si>
    <t>Consolidates and governs customer information to enhance decision-making and personalization. By integrating data from various sources, CDM enables organizations to maintain accurate profiles, ensure compliance, and drive targeted marketing initiatives that align with customer needs and business objectives.</t>
  </si>
  <si>
    <t>bfd60479-c68d-431a-84cf-f001e7a710df</t>
  </si>
  <si>
    <t>Customer experience management</t>
  </si>
  <si>
    <t>By leveraging data insights across touchpoints, CEM aims to create personalized experiences, identify pain points, and drive customer-centric initiatives that align with business goals.</t>
  </si>
  <si>
    <t>9eebc2e6-b559-44ca-803b-b3981e944e42</t>
  </si>
  <si>
    <t>Compliance and data privacy management</t>
  </si>
  <si>
    <t>Ensures customer data protection, adheres to regulations, and enhances user experience through strategic management and compliance frameworks.</t>
  </si>
  <si>
    <t>55b9834f-2003-41a1-b28a-5fe2032c246d</t>
  </si>
  <si>
    <t>Customer communication management</t>
  </si>
  <si>
    <t>Tools for aligned communication for current customers</t>
  </si>
  <si>
    <t>37cce76c-1306-4e47-b196-3ca072370cdc</t>
  </si>
  <si>
    <t>Ensures adherence to regulations and protects customer data. By implementing robust policies and practices, organizations can mitigate risks, safeguard sensitive information, and foster trust while maintaining operational efficiency and aligning with legal requirements.</t>
  </si>
  <si>
    <t>89d41fd6-03ef-40b8-9f27-0270fa3cd6a5</t>
  </si>
  <si>
    <t>Central to personalizing interactions and enhancing customer satisfaction, this capability enables targeted marketing and effective organization of customer insights through tools like CRM.</t>
  </si>
  <si>
    <t>b5730ac7-9218-43a7-864f-2d372f17b695</t>
  </si>
  <si>
    <t>Data and insights management</t>
  </si>
  <si>
    <t>Performance meassurement</t>
  </si>
  <si>
    <t>Analyzing marketing data to evaluate effectiveness, optimize strategies, and enhance decision-making for improved business outcomes.</t>
  </si>
  <si>
    <t>e28df840-98ed-4c12-b083-b2f0c21c9e14</t>
  </si>
  <si>
    <t>Marketing surveys</t>
  </si>
  <si>
    <t>Measuring satisfaction and brand perception</t>
  </si>
  <si>
    <t>b1e60f0d-8b03-48dc-b752-04f7851f2d32</t>
  </si>
  <si>
    <t>Data meassurements and integration</t>
  </si>
  <si>
    <t>Establishment a unified measurement framework that integrates data from various sources, enabling comprehensive performance evaluation.' Central to optimizing marketing efforts, providing real-time insights and measuring the effectiveness of campaigns and customer engagement.</t>
  </si>
  <si>
    <t>3143d8aa-1b4b-43eb-b501-3da64a03af0b</t>
  </si>
  <si>
    <t>Channel performance insights</t>
  </si>
  <si>
    <t>Important for decision-making and optimizing efforts. Evaluate the effectiveness of different marketing channels and activities (e.g., social media, email, SEO) and understanding their contribution to overall marketing objectives.</t>
  </si>
  <si>
    <t>6cf700bc-3eb5-429b-91a6-7dfe9e9069a2</t>
  </si>
  <si>
    <t>Customer journey insight management</t>
  </si>
  <si>
    <t>Highlight the use of customer journey mapping to visualize and optimize customer interactions. Segmentation and predictive analytics to forecast customer behavior. In time be able to meassure the lifetime value of a customer.</t>
  </si>
  <si>
    <t>c9d38d1c-9ca1-4f95-afdd-34c55c5a16a1</t>
  </si>
  <si>
    <t>Drive data-driven marketing decisions, providing insights that shape strategies and optimize performance across all marketing efforts.</t>
  </si>
  <si>
    <t>f9ad8f52-2069-414b-b1d2-3132acaac2e2</t>
  </si>
  <si>
    <t>Digital channel management</t>
  </si>
  <si>
    <t>User experience (UX) design and testing</t>
  </si>
  <si>
    <t>Ensure user friendley experiences to enhance satisfaction, increase efficiency, drive adoption, reduce costs (customer support) and gain competitive advantages</t>
  </si>
  <si>
    <t>dee5dec9-cc09-4715-887c-99e1c0452f67</t>
  </si>
  <si>
    <t>Partner channel management</t>
  </si>
  <si>
    <t>Managing platforms for onboarding of new partners and providing them with training, tools, and support.</t>
  </si>
  <si>
    <t>899a8a1d-6aee-4951-84f4-31706587a476</t>
  </si>
  <si>
    <t>Optimization management</t>
  </si>
  <si>
    <t>Test and perrofmance. Running experiments on different campaign elements (e.g., subject lines, images, CTAs) to determine the best-performing variations. Testing platforms like Optimizely, Google Optimize</t>
  </si>
  <si>
    <t>924059e7-afaf-4e47-a5b1-1f2313804fce</t>
  </si>
  <si>
    <t>Social media management</t>
  </si>
  <si>
    <t>Core for engagement and interaction with customers on social platforms.</t>
  </si>
  <si>
    <t>fa5fdcbd-f8fe-4d54-abd0-e9a8e1e7d092</t>
  </si>
  <si>
    <t>Managing and developing website. Performance, content updates, and user experience.</t>
  </si>
  <si>
    <t>69ea00a3-797a-4831-b20a-2f60c9dde3c2</t>
  </si>
  <si>
    <t>SEO managenent</t>
  </si>
  <si>
    <t>SEO for increase of website visibility, drives organic traffic, builds credibility, enhances user experience, and provides a sustainable competitive advantage.</t>
  </si>
  <si>
    <t>e959d38b-c21a-4be2-b7bc-665376cf9d36</t>
  </si>
  <si>
    <t>SEM management</t>
  </si>
  <si>
    <t>SEM offers a competitive edge by enabling companies to attract more leads, increase brand visibility, and optimize digital marketing campaigns. It directly affects customer acquisition and revenue growth, making it central to differentiating a brand's digital presence.</t>
  </si>
  <si>
    <t>92f1134d-be06-46b8-951a-96cff24c3278</t>
  </si>
  <si>
    <t>Digital experience and brand management</t>
  </si>
  <si>
    <t>Focuses on optimizing online presence, enhancing user engagement, and ensuring brand consistency across digital platforms for effective marketing.</t>
  </si>
  <si>
    <t>f444471e-6b0a-4656-8bb2-73026d29dc7a</t>
  </si>
  <si>
    <t>Data privacy management and compliance</t>
  </si>
  <si>
    <t>Mitigate risk, build trust and ensure operational efficiency. Effective compliance frameworks streamline data handling processes, improving overall organizational efficiency.</t>
  </si>
  <si>
    <t>a8e79993-fb04-4110-846e-80eb7c329606</t>
  </si>
  <si>
    <t>Hosting and infrastucture management</t>
  </si>
  <si>
    <t>Strategic oversight and administration of an organization's IT infrastructure, including servers, networks, and data centers. This capability ensures that digital services and applications are reliable, secure, and scalable.</t>
  </si>
  <si>
    <t>a8a26578-b1ca-44a1-93b4-fc6c8e8590cd</t>
  </si>
  <si>
    <t>Marketing automation and workflow management</t>
  </si>
  <si>
    <t>Automation of workflows (emails, social posts, etc.) helps scale global efforts efficiently. Setting up automated workflows to trigger specific marketing actions (e.g., emails or ads) based on customer behavior or predefined criteria.</t>
  </si>
  <si>
    <t>be79e436-676c-4d2e-88f7-f0985b1c2929</t>
  </si>
  <si>
    <t>Customer channel management</t>
  </si>
  <si>
    <t>Managing platforms for enaging, supporting and drive resale with customers providing them with training, tools, support and targeted offers.</t>
  </si>
  <si>
    <t>b0ed9142-0478-4880-9d9a-b1fb7982b3dd</t>
  </si>
  <si>
    <t>Optimizes digital marketing efforts by centralizing activities across platforms, ensuring a seamless customer experience while leveraging data and compliance to enhance engagement and conversion.</t>
  </si>
  <si>
    <t>7cd738c7-8e0f-4293-96cd-5b4b36a31cc2</t>
  </si>
  <si>
    <t>Marketing demand management</t>
  </si>
  <si>
    <t>Revenue marketing is strategic campaigns, designed to increase leads, sales, and ultimately bottom-line growth for businesses. This also include multi-channel campaigns, measuring performance, and tracks ROI, allowing for flexibility and customization in response to customer / partner behavior and market changes.</t>
  </si>
  <si>
    <t>5a959053-a98f-4c68-885f-3036b3695197</t>
  </si>
  <si>
    <t>Audience and targeting</t>
  </si>
  <si>
    <t>Identifying and segmenting customer groups based on demographics, behavior, psychographics, or past engagement. Customer segmentation tools, data management platforms (DMP).</t>
  </si>
  <si>
    <t>94b5c2b8-84f2-4178-bd48-e200c90ee2e1</t>
  </si>
  <si>
    <t>Campaign strategy and planning</t>
  </si>
  <si>
    <t>Defining campaign goals, target audience, messaging, and key performance indicators (KPIs) and overall strategy.</t>
  </si>
  <si>
    <t>d6ff1787-635b-4162-8794-55ecff412ca2</t>
  </si>
  <si>
    <t>Campaign execution</t>
  </si>
  <si>
    <t>Launch campaigns either directly to or across various channels such as email, social media, digital ads, and offline channels (multichannel and omnichannel)</t>
  </si>
  <si>
    <t>7dd2ed78-9eae-4ef6-bc56-106dc2350a41</t>
  </si>
  <si>
    <t>Lead generation, management, and nurturing</t>
  </si>
  <si>
    <r>
      <t xml:space="preserve">Creating campaigns to generate leads and move them through the sales funnel using targeted messaging and </t>
    </r>
    <r>
      <rPr>
        <b/>
        <sz val="11"/>
        <rFont val="Calibri Light"/>
        <family val="2"/>
      </rPr>
      <t>personalized</t>
    </r>
    <r>
      <rPr>
        <sz val="11"/>
        <rFont val="Calibri Light"/>
        <family val="2"/>
      </rPr>
      <t xml:space="preserve"> communication. Vital for customer acquisition and relationship building, supporting core marketing processes. Systems designed to manage customer leads through the sales funnel, integrating lead scoring, CRM and marketing automation tools. Customization is key here as different companies nurture leads differently based on their unique sales strategies.</t>
    </r>
  </si>
  <si>
    <t>785cf1f6-c629-41f2-b131-2af182c22597</t>
  </si>
  <si>
    <t>Marketing collaboration</t>
  </si>
  <si>
    <t>Project planning tools, campaign templates, Monday</t>
  </si>
  <si>
    <t>5ccbe08c-a138-4c68-a41e-dc7d0d48a5f1</t>
  </si>
  <si>
    <t>Involves the creation and management of creative campaign assets (graphics, copy, videos) and organizing, storing, and distributing assets for use in campaigns.</t>
  </si>
  <si>
    <t>83b1fd1e-458d-4ba8-a49d-a94891845769</t>
  </si>
  <si>
    <t>Managing campaign budgets, monitoring spend, and allocating resources based on campaign objectives and performance.</t>
  </si>
  <si>
    <t>2bf0ddc2-8b94-49d0-aac1-6fce4bd52693</t>
  </si>
  <si>
    <t>Campaign measurement and reporting</t>
  </si>
  <si>
    <t>Covers measuring campaign performance, tracking metrics, and generating reports for analytics.</t>
  </si>
  <si>
    <t>39c413ea-f0ed-42ed-9e01-f1468aa9ab44</t>
  </si>
  <si>
    <t>Media and ad spend optimization</t>
  </si>
  <si>
    <t>Optimize ROI</t>
  </si>
  <si>
    <t>f90c83e9-b023-451a-ba4c-f37dccfc24df</t>
  </si>
  <si>
    <t>Partner/Channel marketing management</t>
  </si>
  <si>
    <t>Managing the onboarding of new partners and providing them with training, tools, and support.</t>
  </si>
  <si>
    <t>934d5013-5c6d-4510-95e4-9d7ebd88ae72</t>
  </si>
  <si>
    <t>Event marketing management</t>
  </si>
  <si>
    <t>Involves planning and executing campaigns related to events (virtual or in-person).</t>
  </si>
  <si>
    <t>fe0c9725-9061-4b47-91b0-348206c2c7f5</t>
  </si>
  <si>
    <t>Content strategy</t>
  </si>
  <si>
    <t>Strategically plan and manage content used for marketing and communication across channels.</t>
  </si>
  <si>
    <t>2e55a696-0dd5-435c-93e4-9337d923270d</t>
  </si>
  <si>
    <t>fa98f9e6-7386-4df3-b158-bb1f598b2173</t>
  </si>
  <si>
    <t>Email marketing management</t>
  </si>
  <si>
    <t>Email marketing for potential and current customers</t>
  </si>
  <si>
    <t>a826c4c2-47b1-47c0-83b6-522e59dda254</t>
  </si>
  <si>
    <t>Data privacy, compliance, legal review, and risk management</t>
  </si>
  <si>
    <t>Ensuring that campaigns comply with legal and ethical standards, including data privacy, relevant laws and regulations such as GDPR, CCPA, and CAN-SPAM.</t>
  </si>
  <si>
    <t>d6a5d897-1222-4347-8601-6c0b011d4678</t>
  </si>
  <si>
    <t>Retargeting</t>
  </si>
  <si>
    <t>Use coockies for customer engagement and conversion rates by keeping the brand top-of-mind for users who have shown interest, ultimately driving higher ROI on marketing spend and reinforcing brand recall.</t>
  </si>
  <si>
    <t>7ea8d595-87d7-47a6-a2f2-2a8fe5e114db</t>
  </si>
  <si>
    <t>Focuses on developing strategic marketing initiatives, enhancing brand visibility, and analyzing market trends to drive customer engagement and sales.</t>
  </si>
  <si>
    <t>c9d276f5-4b9d-495c-9e4a-446743887ab8</t>
  </si>
  <si>
    <t>Not mapped to capability</t>
  </si>
  <si>
    <t>faaae372-c3f2-4bd9-891d-5a9fce293d19</t>
  </si>
  <si>
    <t>OT Hosting</t>
  </si>
  <si>
    <t>Customer Experience &amp; Interface</t>
  </si>
  <si>
    <t>7a737b3c-3787-409e-954b-ca070df17951</t>
  </si>
  <si>
    <t>Customer Portal Management</t>
  </si>
  <si>
    <t>Manages customer portals.</t>
  </si>
  <si>
    <t>aff4a95c-fbc1-47ce-8575-c4cd505eb092</t>
  </si>
  <si>
    <t>Platform Development &amp; Customization</t>
  </si>
  <si>
    <t>Customizes customer platforms.</t>
  </si>
  <si>
    <t>fa1fede3-798b-4c5f-b94c-61566f208407</t>
  </si>
  <si>
    <t>API Gateway &amp; Developer Experience</t>
  </si>
  <si>
    <t>Manages API gateways.</t>
  </si>
  <si>
    <t>1504a297-ed3b-4901-81fa-ef19a955cb93</t>
  </si>
  <si>
    <t>Customer Communication &amp; Notification Services</t>
  </si>
  <si>
    <t>Runs customer communication tools.</t>
  </si>
  <si>
    <t>9fa34d14-c661-45a3-81b8-77dc420841ba</t>
  </si>
  <si>
    <t>Licens, Usage &amp; Billing Management</t>
  </si>
  <si>
    <t>Handles usage and billing.</t>
  </si>
  <si>
    <t>c407f3ec-c27b-467f-86c5-a1032808a0ca</t>
  </si>
  <si>
    <t>Customer Feedback &amp; Satisfaction Tracking</t>
  </si>
  <si>
    <t>Tracks customer satisfaction.</t>
  </si>
  <si>
    <t>18ade10c-dcb4-4636-bc2d-06b047d93e1b</t>
  </si>
  <si>
    <t>Knowledge &amp; Training Management</t>
  </si>
  <si>
    <t>Provides knowledge resources.</t>
  </si>
  <si>
    <t>260df28f-78ea-4904-bfea-7e9901f1bd3f</t>
  </si>
  <si>
    <t>OT Data &amp; Integration</t>
  </si>
  <si>
    <t>30196b2d-f19f-48ad-8532-bdf9c471af46</t>
  </si>
  <si>
    <t>Data Acquisition &amp; Ingestion</t>
  </si>
  <si>
    <t>Ingests operational data.</t>
  </si>
  <si>
    <t>74d58caf-db3c-4cb3-aa3f-23522840cb24</t>
  </si>
  <si>
    <t>Data Transformation &amp; Validation</t>
  </si>
  <si>
    <t>Validates operational data.</t>
  </si>
  <si>
    <t>33c3d143-caaf-406b-9904-7cb6eac7a00f</t>
  </si>
  <si>
    <t>Data Storage &amp; Retention (Operational)</t>
  </si>
  <si>
    <t>Stores operational data.</t>
  </si>
  <si>
    <t>4e3a2dbe-1eca-46f8-ad9f-4783353a0319</t>
  </si>
  <si>
    <t>Data Privacy &amp; Access Control</t>
  </si>
  <si>
    <t>Secures operational data.</t>
  </si>
  <si>
    <t>f1eb6091-34d7-48c0-a9da-1bd0cda8f981</t>
  </si>
  <si>
    <t>Data Analytics &amp; Insight Services</t>
  </si>
  <si>
    <t>Provides insight services. Utilizes data collection and analysis techniques to optimize platform performance, enhance service delivery, and improve user experience.</t>
  </si>
  <si>
    <t>67257c8a-0e2b-45fb-a812-5ad0dc236344</t>
  </si>
  <si>
    <t>Data Lineage &amp; Traceability</t>
  </si>
  <si>
    <t>Tracks data lineage.</t>
  </si>
  <si>
    <t>dce54318-ba18-46ed-97f6-952e07c64023</t>
  </si>
  <si>
    <t>OT Engineering &amp; Innovation</t>
  </si>
  <si>
    <t>06963292-3f00-4d66-91cf-145572b32b01</t>
  </si>
  <si>
    <t>OT Architecture Governance</t>
  </si>
  <si>
    <t>Governs OT architecture.</t>
  </si>
  <si>
    <t>e660634a-df8e-44e8-9299-fa7f30784a08</t>
  </si>
  <si>
    <t>Service Compliance</t>
  </si>
  <si>
    <t>Ensures service compliance.</t>
  </si>
  <si>
    <t>36eea3b2-b80a-4d8d-a429-f06a70d6f751</t>
  </si>
  <si>
    <t>Edge Software Engineering</t>
  </si>
  <si>
    <t>Develops and maintains software running on OT gateways and edge platforms.
Ensures secure, reliable local processing and communication between field devices and central platforms.
Supports controlled updates and long-term operational stability.</t>
  </si>
  <si>
    <t>FRFS : This might be wrong capability</t>
  </si>
  <si>
    <t>0b7186ac-0884-4e53-8c57-de93c79ff363</t>
  </si>
  <si>
    <t>Test &amp; Validation Automation (Operational)</t>
  </si>
  <si>
    <t>Automates tests.</t>
  </si>
  <si>
    <t>8f661696-2ae6-4fc2-9b72-4eecab04132e</t>
  </si>
  <si>
    <t>Continuous Improvement &amp; DevSecOps</t>
  </si>
  <si>
    <t>Improves pipelines.</t>
  </si>
  <si>
    <t>9cf8dd5a-25bd-4d6f-9b0e-f899208ef58f</t>
  </si>
  <si>
    <t>Prototype &amp; Pilot Management</t>
  </si>
  <si>
    <t>Manages pilots.</t>
  </si>
  <si>
    <t>88cf7f5c-fecc-4d6d-823d-9c06d7b3b903</t>
  </si>
  <si>
    <t>OT Governance &amp; Risk Management</t>
  </si>
  <si>
    <t>Governance</t>
  </si>
  <si>
    <t>Defines governance framework.</t>
  </si>
  <si>
    <t>38682b31-5206-439a-805c-7ac5363f3031</t>
  </si>
  <si>
    <t>Risk Assessment &amp; Mitigation</t>
  </si>
  <si>
    <t>Assesses risks.</t>
  </si>
  <si>
    <t>fbe22dba-baaa-4308-ba29-05f384474387</t>
  </si>
  <si>
    <t>Third-Party Risk Management</t>
  </si>
  <si>
    <t>Manages supplier risk.</t>
  </si>
  <si>
    <t>964fc753-89fd-48b0-81f6-73465dce4d11</t>
  </si>
  <si>
    <t>Operational Reporting &amp; Metrics</t>
  </si>
  <si>
    <t>Provides operational metrics.</t>
  </si>
  <si>
    <t>cd7e8915-b291-465a-82c6-f6bccdc93d80</t>
  </si>
  <si>
    <t>OT Operations &amp; Service</t>
  </si>
  <si>
    <t>Provides comprehensive support and management for infrastructure services, ensuring optimal performance, availability, and reliability of IT systems.</t>
  </si>
  <si>
    <t>253cb935-3dbd-4f82-aeec-353153e6faf4</t>
  </si>
  <si>
    <t>Field Device Operations &amp; Support</t>
  </si>
  <si>
    <t>Operates and supports Kamstrup meters, gateways, and edge components in the field.
Provides monitoring, diagnostics, and incident handling across customer installations.
Ensures stable operation and agreed service levels.</t>
  </si>
  <si>
    <t>b6bcef5b-5278-43ba-9665-58026c4645de</t>
  </si>
  <si>
    <t>Customer Incident &amp; Problem Management</t>
  </si>
  <si>
    <t>Handles customer issues.</t>
  </si>
  <si>
    <t>5e7dd34b-4f39-4a48-93a6-a9efeb9c7e1f</t>
  </si>
  <si>
    <t>Telemetry &amp; Event Processing</t>
  </si>
  <si>
    <t>Processes telemetry events. Utilizes data collection and analysis techniques to optimize platform performance, enhance service delivery, and improve user experience.</t>
  </si>
  <si>
    <t>7c9f09a8-38d9-4562-9286-5dbe562dba82</t>
  </si>
  <si>
    <t>SLA &amp; Contract Management</t>
  </si>
  <si>
    <t>Manages SLAs and contracts.</t>
  </si>
  <si>
    <t>f9620ae1-1170-495a-ad24-5f76e3ee35aa</t>
  </si>
  <si>
    <t>Customer Change &amp; Release Management</t>
  </si>
  <si>
    <t>Handles customer release processes.</t>
  </si>
  <si>
    <t>91b95704-258a-4f6a-b7be-e113e585e3ad</t>
  </si>
  <si>
    <t>Field Operations Scheduling</t>
  </si>
  <si>
    <t>Plans and coordinates physical field activities related to Kamstrup gateways and edge infrastructure.
Aligns on-site work with device health, incidents, and customer commitments.
Supports efficient and predictable service execution.</t>
  </si>
  <si>
    <t>48f8ed3a-91e3-4853-a213-99d280571a2f</t>
  </si>
  <si>
    <t>Customer Training</t>
  </si>
  <si>
    <t>Provides customer training.</t>
  </si>
  <si>
    <t>0cd1ac8b-91b9-418f-a2d8-6ab64ccdedf6</t>
  </si>
  <si>
    <t>Third-Party Software</t>
  </si>
  <si>
    <t>Enables integration and support for third-party software solutions within service infrastructure, ensuring compliance and operational efficiency.</t>
  </si>
  <si>
    <t>3d5316dc-1d40-4537-bca1-fd174b399a89</t>
  </si>
  <si>
    <t>OT Platform &amp; Hosting</t>
  </si>
  <si>
    <t>Management and support of server environments, ensuring optimal performance, reliability, and availability of hosted applications and services.</t>
  </si>
  <si>
    <t>3202b2e6-5fe1-4611-9329-814e9b6995e1</t>
  </si>
  <si>
    <t>66e640e6-5fc8-4721-9be1-a84525a51a47</t>
  </si>
  <si>
    <t>IoT Device Management</t>
  </si>
  <si>
    <t>Manages IoT devices and firmware.</t>
  </si>
  <si>
    <t>1297093f-5b62-47a9-bad2-2a0e7a71729a</t>
  </si>
  <si>
    <t>Edge Computing &amp; Gateway Management</t>
  </si>
  <si>
    <t>Manages gateways and edge compute.</t>
  </si>
  <si>
    <t>838249d7-9754-41ac-8db8-82f2761230e2</t>
  </si>
  <si>
    <t>Remote Access &amp; Authentication Control</t>
  </si>
  <si>
    <t>Provides secure remote access.</t>
  </si>
  <si>
    <t>34492ce2-55b3-4d2a-a35f-d886bb3a0fc3</t>
  </si>
  <si>
    <t>Cloud Integration &amp; Hosting</t>
  </si>
  <si>
    <t>Hosts OT workloads in cloud.</t>
  </si>
  <si>
    <t>1be69472-d5a9-42a1-88ef-33e09ae55268</t>
  </si>
  <si>
    <t>API &amp; Integration Services</t>
  </si>
  <si>
    <t>Provides APIs and integrations.</t>
  </si>
  <si>
    <t>95f926bf-9862-4b74-ae8d-1f2ee4fdb171</t>
  </si>
  <si>
    <t>Service Availability &amp; Resilience</t>
  </si>
  <si>
    <t>Ensures platform uptime.</t>
  </si>
  <si>
    <t>120f63c0-bee1-44b9-85ba-c7772c90e159</t>
  </si>
  <si>
    <t>Platform Lifecycle Management</t>
  </si>
  <si>
    <t>Manages platform lifecycle.</t>
  </si>
  <si>
    <t>4797f70a-2d7a-4d2d-a728-4a4ed9025a77</t>
  </si>
  <si>
    <t>OT Security &amp; Compliance</t>
  </si>
  <si>
    <t>5cb91f02-6d98-4e8c-aee6-f7664a359f5e</t>
  </si>
  <si>
    <t>OT Zero Trust Architecture</t>
  </si>
  <si>
    <t>Implements Zero Trust.</t>
  </si>
  <si>
    <t>4a9567b4-e2ed-4114-b362-ca0c49e1eab0</t>
  </si>
  <si>
    <t>Vulnerability &amp; Patch Management (OT)</t>
  </si>
  <si>
    <t>Handles OT patching.</t>
  </si>
  <si>
    <t>abad9dc0-21f4-4917-978d-df221510b31a</t>
  </si>
  <si>
    <t>Security Monitoring &amp; Incident Response</t>
  </si>
  <si>
    <t>Monitors and responds to incidents.</t>
  </si>
  <si>
    <t>317db60c-dbc9-444b-8aab-a4cc80f4d1cb</t>
  </si>
  <si>
    <t>Compliance &amp; Certification Management</t>
  </si>
  <si>
    <t>Manages certifications.</t>
  </si>
  <si>
    <t>7e4d69ec-067d-45a2-9731-5710aa835ccb</t>
  </si>
  <si>
    <t>Forensic Log Archiving</t>
  </si>
  <si>
    <t>Archives forensic logs.</t>
  </si>
  <si>
    <t>a60e0c94-c9a5-4fd4-ae79-bed3c79300c2</t>
  </si>
  <si>
    <t>3e613ef4-1c77-48ba-b0d3-3098429178d4</t>
  </si>
  <si>
    <t>OT Manufacturing</t>
  </si>
  <si>
    <t>7dd17b71-533f-43af-941f-6dacdcb3009e</t>
  </si>
  <si>
    <t>OT Data Acquisition &amp; Telemetry</t>
  </si>
  <si>
    <t>Collects telemetry and sensor data.</t>
  </si>
  <si>
    <t>f0600fdc-1c68-43b1-b51a-1c9f0113b44a</t>
  </si>
  <si>
    <t>OT Data Transformation &amp; Validation</t>
  </si>
  <si>
    <t>Validates and transforms OT data.</t>
  </si>
  <si>
    <t>8d9c93a8-a7d1-4a42-b8b2-5429c1b4f98e</t>
  </si>
  <si>
    <t>OT Data Storage &amp; Retention</t>
  </si>
  <si>
    <t>Stores OT data per retention rules.</t>
  </si>
  <si>
    <t>7ca43771-1724-4922-b088-ec8cf4e87726</t>
  </si>
  <si>
    <t>OT Integration Architecture</t>
  </si>
  <si>
    <t>Defines OT integration patterns.</t>
  </si>
  <si>
    <t>dd6298a4-d1c5-4b4f-b724-3b1ee218046a</t>
  </si>
  <si>
    <t>OT Analytics &amp; Reporting</t>
  </si>
  <si>
    <t>Provides analytics and reporting.</t>
  </si>
  <si>
    <t>dbbe8503-28bf-46ea-9223-9a476a229cdf</t>
  </si>
  <si>
    <t>OT Data Lineage &amp; Traceability</t>
  </si>
  <si>
    <t>Tracks data origins and usage.</t>
  </si>
  <si>
    <t>6e20e392-e2c2-49bf-9150-bf098b1c3dd0</t>
  </si>
  <si>
    <t>871336ff-f9df-41d2-a8ee-a4dee6653b7d</t>
  </si>
  <si>
    <t>OT Automation Engineering</t>
  </si>
  <si>
    <t>Develops automation solutions.</t>
  </si>
  <si>
    <t>48d827aa-5872-4b09-8f05-78b8f1b4f49f</t>
  </si>
  <si>
    <t>OT Control Software Development</t>
  </si>
  <si>
    <t>Develops software for OT control.</t>
  </si>
  <si>
    <t>d6e130e3-439c-48e7-9398-8782157edf42</t>
  </si>
  <si>
    <t>OT Simulation &amp; Digital Twin</t>
  </si>
  <si>
    <t>Simulates systems with digital twins.</t>
  </si>
  <si>
    <t>8f9c6bb5-b4e4-4ad7-bc11-90c11b28dc4d</t>
  </si>
  <si>
    <t>dc28f677-b17b-48ee-928d-23acae1b2212</t>
  </si>
  <si>
    <t>OT Policy &amp; Procedure Management</t>
  </si>
  <si>
    <t>Defines governance policies for OT.</t>
  </si>
  <si>
    <t>451ecceb-6585-4c56-82fd-33c67751eeea</t>
  </si>
  <si>
    <t>OT Risk Assessment &amp; Mitigation</t>
  </si>
  <si>
    <t>Conducts OT-level risk assessments.</t>
  </si>
  <si>
    <t>52ff1c2d-662d-49b8-a9f4-49f96ae8696e</t>
  </si>
  <si>
    <t>OT Audit &amp; Compliance Review</t>
  </si>
  <si>
    <t>Ensures compliance of OT systems.</t>
  </si>
  <si>
    <t>0b71ffd8-9225-4640-9254-6ae030426e6e</t>
  </si>
  <si>
    <t>OT Training &amp; Awareness</t>
  </si>
  <si>
    <t>Provides governance-related training.</t>
  </si>
  <si>
    <t>a2d6ca10-6645-41f4-ab9d-509091e0ae94</t>
  </si>
  <si>
    <t>Controls OT production system changes.</t>
  </si>
  <si>
    <t>22831750-a01c-4fb5-9918-269f28ccba70</t>
  </si>
  <si>
    <t>OT Monitoring &amp; Logging</t>
  </si>
  <si>
    <t>Monitors and logs OT system events.</t>
  </si>
  <si>
    <t>abe4dc42-8df4-48c1-a87f-38cdcb3e7bf6</t>
  </si>
  <si>
    <t>OT Infrastructure &amp; Hosting</t>
  </si>
  <si>
    <t>cac792bd-6fb1-42ba-940c-008d770a5c4a</t>
  </si>
  <si>
    <t>OT Network Segmentation &amp; Connectivity</t>
  </si>
  <si>
    <t>Secures and segments OT networks.</t>
  </si>
  <si>
    <t>862895f4-ae4a-49d3-9318-7d2086c8cd4b</t>
  </si>
  <si>
    <t>OT Compute &amp; Hosting</t>
  </si>
  <si>
    <t>Provides compute and hosting for OT systems.</t>
  </si>
  <si>
    <t>c3fd4125-8cb9-4345-ad90-038300cdcae1</t>
  </si>
  <si>
    <t>OT Cloud Integration</t>
  </si>
  <si>
    <t>Connects OT environments with cloud services securely.</t>
  </si>
  <si>
    <t>1c5cec37-dc5a-4db0-bf38-588ad6a2257f</t>
  </si>
  <si>
    <t>OT Device Lifecycle Management</t>
  </si>
  <si>
    <t>Manages full lifecycle of OT devices.</t>
  </si>
  <si>
    <t>628790b9-722e-4125-92bc-7375ad21841d</t>
  </si>
  <si>
    <t>OT Software Deployment &amp; Tracking</t>
  </si>
  <si>
    <t>Deploys and monitors OT software updates.</t>
  </si>
  <si>
    <t>40f645d7-00c8-4b74-84cc-f2f0f2c69d39</t>
  </si>
  <si>
    <t>OT Backup &amp; Recovery</t>
  </si>
  <si>
    <t>Ensures backup and restoration of OT systems.</t>
  </si>
  <si>
    <t>f89d4b0d-aa01-48d0-a93e-76e643092de6</t>
  </si>
  <si>
    <t>OT Monitoring &amp; Event Management</t>
  </si>
  <si>
    <t>Monitors events and alerts in OT environments.</t>
  </si>
  <si>
    <t>12a13253-4bba-4000-9e08-6185d5288de4</t>
  </si>
  <si>
    <t>OT Capacity &amp; Performance Management</t>
  </si>
  <si>
    <t>Manages capacity and performance of OT infrastructure.</t>
  </si>
  <si>
    <t>e81c38c1-0f4c-4528-bfaa-2e48ed7b80bd</t>
  </si>
  <si>
    <t>OT Operations &amp; Maintenance</t>
  </si>
  <si>
    <t>5052d134-35eb-4afd-a4ab-5c26c8cfdf80</t>
  </si>
  <si>
    <t>Ensures OT architecture standards.</t>
  </si>
  <si>
    <t>33dcd236-7803-4e04-96dd-e3043e6cfd89</t>
  </si>
  <si>
    <t>OT Service &amp; Maintenance</t>
  </si>
  <si>
    <t>Executes OT service and maintenance.</t>
  </si>
  <si>
    <t>9619eadb-c4b5-4ef0-a3f6-5652eebae0f6</t>
  </si>
  <si>
    <t>Manages OT policies and procedures.</t>
  </si>
  <si>
    <t>79556e3d-7c18-4eb4-96c1-cd0cde8e497b</t>
  </si>
  <si>
    <t>Identifies and mitigates OT risks.</t>
  </si>
  <si>
    <t>66c70e4d-dcb3-41de-9a55-e59d1550904e</t>
  </si>
  <si>
    <t>Performs OT audits and compliance checks.</t>
  </si>
  <si>
    <t>9fbbdcff-a038-4383-a7cd-3c634d1ff301</t>
  </si>
  <si>
    <t>Trains OT staff on processes and security.</t>
  </si>
  <si>
    <t>012b8e92-6aa5-4ff2-abf8-b4477ff7fe17</t>
  </si>
  <si>
    <t>Production Logging</t>
  </si>
  <si>
    <t>Logs production activities.</t>
  </si>
  <si>
    <t>ab73a190-33e4-49e0-a75b-cdf85144a45d</t>
  </si>
  <si>
    <t>28a7e560-bc58-480a-ad58-a15d77e1d122</t>
  </si>
  <si>
    <t>OT Access Control &amp; Identity Management</t>
  </si>
  <si>
    <t>Controls identities and access in OT.</t>
  </si>
  <si>
    <t>fa58cbde-5a48-4aee-85a3-5b48fc02a1e1</t>
  </si>
  <si>
    <t>OT Patch &amp; Vulnerability Management</t>
  </si>
  <si>
    <t>Handles patching and vulnerability fixing.</t>
  </si>
  <si>
    <t>ae1113e7-26f9-4bb7-9b95-60e19c8cc5b5</t>
  </si>
  <si>
    <t>OT Network Security Monitoring (SOC/IDS)</t>
  </si>
  <si>
    <t>Monitors OT network security.</t>
  </si>
  <si>
    <t>46ba0990-55c6-478c-a15d-c0433c491f95</t>
  </si>
  <si>
    <t>OT Incident Response &amp; Forensics</t>
  </si>
  <si>
    <t>Handles incident response and forensics.</t>
  </si>
  <si>
    <t>1e4d71d1-e633-4f3b-9dbe-5b08cec73655</t>
  </si>
  <si>
    <t>OT Compliance Management (NIS2, ISO27001, MID)</t>
  </si>
  <si>
    <t>Ensures regulatory compliance.</t>
  </si>
  <si>
    <t>7e1afc0e-2b7c-47c6-a66d-2fe4caf784e5</t>
  </si>
  <si>
    <t>OT Physical Security &amp; Access</t>
  </si>
  <si>
    <t>Secures physical OT facilities.</t>
  </si>
  <si>
    <t>57bfd1e9-467f-43b4-bb9b-8ba45e8cf2e8</t>
  </si>
  <si>
    <t>OT Systems &amp; Applications</t>
  </si>
  <si>
    <t>46b884dd-a2e7-4908-a8d1-ba9550f87c90</t>
  </si>
  <si>
    <t>Manufacturing Execution Systems (MES)</t>
  </si>
  <si>
    <t>Controls and coordinates production processes.</t>
  </si>
  <si>
    <t>c453c8ea-4769-4309-b5a9-ca492511c6c3</t>
  </si>
  <si>
    <t>SCADA &amp; PLC Control systems</t>
  </si>
  <si>
    <t>Controls and supervises industrial equipment.</t>
  </si>
  <si>
    <t>5b34a7eb-63f8-4581-8779-39c34358d100</t>
  </si>
  <si>
    <t>Calibration &amp; Test Systems</t>
  </si>
  <si>
    <t>Supports test and calibration of devices.</t>
  </si>
  <si>
    <t>5f0b3a3a-aef3-46fb-9330-c717f695668f</t>
  </si>
  <si>
    <t>OT Integration with ERP &amp; PLM</t>
  </si>
  <si>
    <t>Integrates OT with ERP and PLM systems.</t>
  </si>
  <si>
    <t>a0b9dc6f-6355-4fcb-8c2e-3eadfbc12a2b</t>
  </si>
  <si>
    <t>OT Spare Parts &amp; Asset Management</t>
  </si>
  <si>
    <t>Manages OT spare parts and assets.</t>
  </si>
  <si>
    <t>a5b5ff71-3f93-4546-b1be-7426652d4547</t>
  </si>
  <si>
    <t>OT Application Lifecycle Management</t>
  </si>
  <si>
    <t>Manages lifecycle of OT applications.</t>
  </si>
  <si>
    <t>def1538d-a2cc-48c1-b196-19802891d157</t>
  </si>
  <si>
    <t>OT Operations Scheduling</t>
  </si>
  <si>
    <t>Schedules production and OT operations.</t>
  </si>
  <si>
    <t>2a5cac91-3d43-4904-becf-042f14cf1d42</t>
  </si>
  <si>
    <t>05aec0bc-c62f-4282-8048-efaea28126bd</t>
  </si>
  <si>
    <t>Procurement &amp; Logistics</t>
  </si>
  <si>
    <t>Logistics Management</t>
  </si>
  <si>
    <t>Oversees the efficient flow of goods, services, and information, ensuring timely delivery and optimal resource allocation.</t>
  </si>
  <si>
    <t>Make-to-Delivery (M2D)</t>
  </si>
  <si>
    <t>d1190225-085c-4393-be71-99047ba30ea3</t>
  </si>
  <si>
    <t>Manage Demand Forecast</t>
  </si>
  <si>
    <t>Efficiently analyze and predict future needs to optimize inventory levels and ensure timely availability of resources.</t>
  </si>
  <si>
    <t>4cd09d39-7652-49c1-b19e-52e1c846d1c2</t>
  </si>
  <si>
    <t>Manage Logistic Order</t>
  </si>
  <si>
    <t>Oversee and coordinate the ordering, transportation, and delivery of goods to ensure efficient supply chain operations.</t>
  </si>
  <si>
    <t>b92a2f86-ef7c-4f4e-bd30-b37fa5196c2c</t>
  </si>
  <si>
    <t>Manage Returns</t>
  </si>
  <si>
    <t>Efficiently coordinate the return process of products, ensuring timely processing, tracking, and inventory adjustments to optimize resources.</t>
  </si>
  <si>
    <t>48e92cc2-026d-4f61-a33d-d0efcd77c257</t>
  </si>
  <si>
    <t>Manage Transportation</t>
  </si>
  <si>
    <t>Oversee the planning, execution, and optimization of transportation processes to ensure timely and efficient delivery of goods.</t>
  </si>
  <si>
    <t>0bb18a91-f2b3-4a4b-9bd8-28b1f4a9d35d</t>
  </si>
  <si>
    <t>Purchasing</t>
  </si>
  <si>
    <t>Involves acquiring goods and services efficiently, managing supplier relationships, and optimizing inventory levels for operational effectiveness.</t>
  </si>
  <si>
    <t>400658a8-c956-4caa-81c8-89bc7d850202</t>
  </si>
  <si>
    <t>Approve &amp; Transmit Order</t>
  </si>
  <si>
    <t>Manage and finalize purchase orders efficiently, ensuring accuracy in approvals and timely transmission for smooth procurement processes.</t>
  </si>
  <si>
    <t>15dab3da-1e37-414f-845c-1c54b3cc7d8e</t>
  </si>
  <si>
    <t>Decide On Sourcing</t>
  </si>
  <si>
    <t>Evaluate supplier options and negotiate terms to ensure efficient procurement of goods and services for organizational needs.</t>
  </si>
  <si>
    <t>505aac90-ad49-40ab-bbca-86964ada44da</t>
  </si>
  <si>
    <t>Define Sourcing Requirements</t>
  </si>
  <si>
    <t>Identifies and specifies necessary goods and services to meet organizational needs effectively and efficiently.</t>
  </si>
  <si>
    <t>0cc6fd52-1be8-420a-95df-a6351c54fe76</t>
  </si>
  <si>
    <t>Define Sourcing Strategy</t>
  </si>
  <si>
    <t>Develop a comprehensive approach to identify suppliers, evaluate options, and optimize procurement for strategic business needs.</t>
  </si>
  <si>
    <t>40b1dad6-cf7f-4ad8-8d59-b4411a7ed2b0</t>
  </si>
  <si>
    <t>Manage Category</t>
  </si>
  <si>
    <t>Oversee procurement processes, optimize supplier relationships, and manage inventory to enhance operational efficiency and cost-effectiveness.</t>
  </si>
  <si>
    <t>44e426e3-d0b3-464a-a7cd-96ed237519f1</t>
  </si>
  <si>
    <t>Manage Purchase Catalogue</t>
  </si>
  <si>
    <t>Facilitates organized procurement by maintaining an updated listing of available products and services for efficient purchasing decisions.</t>
  </si>
  <si>
    <t>ea733329-d9d8-404a-a54e-222c2e4513bb</t>
  </si>
  <si>
    <t>Manage Purchase Order</t>
  </si>
  <si>
    <t>Efficiently oversee purchase order processes, ensuring timely procurement, accurate documentation, and alignment with budgetary constraints and operational needs.</t>
  </si>
  <si>
    <t>07ef48e8-5554-4fd5-993f-fb3cfe57fed5</t>
  </si>
  <si>
    <t>Manage Purchase Procedure</t>
  </si>
  <si>
    <t>Oversee and optimize the entire buying process, ensuring efficient procurement and timely delivery of goods and services.</t>
  </si>
  <si>
    <t>ce6e5332-b7e4-49ab-90f5-99ba7d7321f9</t>
  </si>
  <si>
    <t>Manage Purchase Requirements</t>
  </si>
  <si>
    <t>Oversee and optimize procurement processes, ensuring efficient purchasing.</t>
  </si>
  <si>
    <t>60713adc-6583-4739-bceb-d0cb6ead0b73</t>
  </si>
  <si>
    <t>Manage Purchase Requisition</t>
  </si>
  <si>
    <t>Oversee and control purchase requisitions, ensuring efficient processing, approval workflows, and compliance with budgetary constraints and organizational policies.</t>
  </si>
  <si>
    <t>e74adbf2-6a92-4d64-87ca-8456585c6e95</t>
  </si>
  <si>
    <t>Manage Sourcing Tender Process</t>
  </si>
  <si>
    <t>Oversee sourcing strategies, vendor selection, and tender evaluations to ensure efficient procurement and optimal resource allocation.</t>
  </si>
  <si>
    <t>9c13fa0a-b8ce-440f-8077-c7d1b9b1e323</t>
  </si>
  <si>
    <t>Tendering</t>
  </si>
  <si>
    <t>Facilitates efficient sourcing and acquisition of goods and services through structured bidding processes and effective vendor management.</t>
  </si>
  <si>
    <t>ec7f2c02-3666-423c-99ac-285730824015</t>
  </si>
  <si>
    <t>This involves identifying suppliers, negotiating contracts, managing inventory, and ensuring the timely delivery of goods and services.</t>
  </si>
  <si>
    <t>Der må mangle nogle level 3</t>
  </si>
  <si>
    <t>730ea847-34a2-453d-89fa-6f217729f924</t>
  </si>
  <si>
    <t>Supplier Contact Management</t>
  </si>
  <si>
    <t>This capability involves managing supplier interactions, ensuring effective communication, and optimizing procurement processes for efficiency and collaboration.</t>
  </si>
  <si>
    <t>918bd65c-047a-47fc-9975-8fc9dcda6036</t>
  </si>
  <si>
    <t>Enact Supplier Contract</t>
  </si>
  <si>
    <t>Facilitates the establishment and enforcement of agreements with suppliers, ensuring compliance and alignment with organizational requirements.</t>
  </si>
  <si>
    <t>82f364b5-ac04-4cd9-bf20-345d95752a95</t>
  </si>
  <si>
    <t>Manage Supplier Contract</t>
  </si>
  <si>
    <t>Efficiently oversee and maintain supplier contracts, ensuring compliance, performance tracking, and streamlined communication for improved procurement processes.</t>
  </si>
  <si>
    <t>faf5357e-f78c-463b-9456-ac87bc1d092c</t>
  </si>
  <si>
    <t>Manage Supplier Frame Contract</t>
  </si>
  <si>
    <t>Oversee and maintain supplier agreements, ensuring compliance, performance monitoring, and effective communication for optimal contract utilization.</t>
  </si>
  <si>
    <t>e7057267-fa6a-402b-a61e-7ce23987ac00</t>
  </si>
  <si>
    <t>Negotiate Supplier Contract</t>
  </si>
  <si>
    <t>Manage vendor relationships effectively, ensuring favorable terms and conditions are secured for procurement contracts and logistics operations.</t>
  </si>
  <si>
    <t>057fa69f-1a4a-4654-834b-1b566bd55272</t>
  </si>
  <si>
    <t>Warehouse Management</t>
  </si>
  <si>
    <t>Efficiently manages inventory, storage, and distribution to optimize supply chain operations and ensure timely availability of goods.</t>
  </si>
  <si>
    <t>76b68078-47dc-4369-b683-ef31a992e434</t>
  </si>
  <si>
    <t>Commissioning</t>
  </si>
  <si>
    <t>Managing the acquisition, storage, and distribution of goods, ensuring efficient operations and timely availability for project implementation.</t>
  </si>
  <si>
    <t>8c49f9ea-c437-4a0c-b197-74658888a6dc</t>
  </si>
  <si>
    <t>Goods Receipt &amp; Service Entry</t>
  </si>
  <si>
    <t>Efficient process for recording incoming goods and services, ensuring accurate inventory management and streamlined operations within warehouses.</t>
  </si>
  <si>
    <t>335e5b3c-f66e-4a27-a475-76a6c2ab77a2</t>
  </si>
  <si>
    <t>Manage Claims</t>
  </si>
  <si>
    <t>Oversee and resolve discrepancies in inventory transactions, ensuring accurate documentation and timely processing of claims within warehouse operations.</t>
  </si>
  <si>
    <t>3abbe471-0021-425f-8147-b26019cceeed</t>
  </si>
  <si>
    <t>Manage Inventory</t>
  </si>
  <si>
    <t>Oversee inventory levels, optimize storage, and coordinate supply chain processes to ensure timely availability of products.</t>
  </si>
  <si>
    <t>f1913186-0677-4f77-a346-def2746cd5e1</t>
  </si>
  <si>
    <t>Material Disposition</t>
  </si>
  <si>
    <t>Efficiently manages inventory, controls stock movement, and ensures optimal material utilization and disposition throughout the supply chain.</t>
  </si>
  <si>
    <t>aa2a7745-1d10-488c-bca4-ed5f55eefb92</t>
  </si>
  <si>
    <t>Packaging</t>
  </si>
  <si>
    <t>Efficiently manages inventory, storage, and distribution processes to optimize logistics and ensure timely delivery of packaged goods.</t>
  </si>
  <si>
    <t>b63a51e2-b946-4ebf-994f-50cc1b73db00</t>
  </si>
  <si>
    <t>Restocking</t>
  </si>
  <si>
    <t>Efficiently managing inventory levels, ensuring timely restocking, and optimizing warehouse operations to enhance supply chain performance.</t>
  </si>
  <si>
    <t>b428ed80-f880-42ff-8963-e5b5bc9b97f1</t>
  </si>
  <si>
    <t>Shipping</t>
  </si>
  <si>
    <t>Efficient management of inventory, order processing, and transportation to ensure timely delivery and cost-effective operations.</t>
  </si>
  <si>
    <t>a2cbb530-c0b8-4c3a-8c0d-34bc3148486d</t>
  </si>
  <si>
    <t>Management of sourcing, purchasing, and distribution processes to ensure efficient supply chain operations and resource availability.</t>
  </si>
  <si>
    <t>76bc1c95-5a94-41d3-a8a6-65c0a25bbd44</t>
  </si>
  <si>
    <t>Research &amp; Development</t>
  </si>
  <si>
    <t>Product &amp; Software Development</t>
  </si>
  <si>
    <t>Engineering</t>
  </si>
  <si>
    <t>Focuses on designing and enhancing innovative solutions, ensuring alignment with user needs and market trends for optimal performance.</t>
  </si>
  <si>
    <t>FRFS: Used for ARAS prosess mapping workshop</t>
  </si>
  <si>
    <t>3138309d-8bb0-4b1e-b144-28abd57738e0</t>
  </si>
  <si>
    <t>Conceptualization</t>
  </si>
  <si>
    <t>Involves generating innovative ideas and designs to create new products or enhance existing Software or Services through engineering principles.</t>
  </si>
  <si>
    <t>AFR, HTA, MLNN, JESP, RKL, FHA, BRR, BOR, MHP, FHU, SSY</t>
  </si>
  <si>
    <t>c05bf2ab-528e-47da-9e7b-bdbe14f49520</t>
  </si>
  <si>
    <t>Construction &amp; Development</t>
  </si>
  <si>
    <t>Engineering and construction involves designing, creating, and delivering innovative solutions for products and Software or Services across various industries.</t>
  </si>
  <si>
    <t>MLNN, JESP, RKL, FHA, BRR, BOR, MHP, FHU, SSY</t>
  </si>
  <si>
    <t>9824ca58-9e72-4049-b5e3-f565f0068d7c</t>
  </si>
  <si>
    <t>Design Products &amp; Software</t>
  </si>
  <si>
    <t>Creating innovative solutions through engineering principles, integrating functionality and user experience in product and Software or Service design.</t>
  </si>
  <si>
    <t>MLNN, JESP, RKL, BRR</t>
  </si>
  <si>
    <t>c1d24b24-81de-448c-bc31-2eb057b1a3e2</t>
  </si>
  <si>
    <t>Manage Requirements</t>
  </si>
  <si>
    <t>Facilitates gathering, analyzing, and prioritizing requirements to ensure successful product and Software or Service engineering outcomes.</t>
  </si>
  <si>
    <t>e47ca6e4-86cb-4938-a2de-7c43120160a6</t>
  </si>
  <si>
    <t>Marketing Testing</t>
  </si>
  <si>
    <t>Evaluating market feasibility and user acceptance of new products through targeted testing and feedback collection strategies.</t>
  </si>
  <si>
    <t>0db652c3-b645-44bd-b53b-095dceab6eae</t>
  </si>
  <si>
    <t>Analyse Customer Intelligence</t>
  </si>
  <si>
    <t>Evaluate customer insights to refine products and marketing strategies, ensuring alignment with consumer needs and preferences.</t>
  </si>
  <si>
    <t>AFR, HTA</t>
  </si>
  <si>
    <t>e099cdba-180f-4782-8506-ed10bfbb6c2c</t>
  </si>
  <si>
    <t>Establish Measures</t>
  </si>
  <si>
    <t>Develop strategies to assess market viability and performance metrics for new products and Software or Services, ensuring alignment with customer needs.</t>
  </si>
  <si>
    <t>f9e21778-e703-4514-81fd-c08a7e6f9da3</t>
  </si>
  <si>
    <t>Evaluate Market Opportunities</t>
  </si>
  <si>
    <t>Assessing potential market demand through targeted testing to refine products and optimize Software or Services for specific consumer needs.</t>
  </si>
  <si>
    <t>12cd112e-bc19-433c-8407-e127023a4cc9</t>
  </si>
  <si>
    <t>Market Survey</t>
  </si>
  <si>
    <t>Evaluates consumer acceptance and potential success of products through structured feedback and analysis of market trends and preferences.</t>
  </si>
  <si>
    <t>24ab1a59-023b-43e6-87f9-e5564fe9bca5</t>
  </si>
  <si>
    <t>Method Development</t>
  </si>
  <si>
    <t>Creating innovative methodologies to enhance product and Software or Service development processes, ensuring efficient delivery and meeting user needs effectively.</t>
  </si>
  <si>
    <t>900ed3cd-ad4c-42d4-a0d0-566ab3417ab0</t>
  </si>
  <si>
    <t>Define Method</t>
  </si>
  <si>
    <t>Establishing systematic approaches to create and improve products and Software or Services, ensuring efficiency and alignment with strategic goals.</t>
  </si>
  <si>
    <t>AFR, HTA, MLNN, JESP, BRR</t>
  </si>
  <si>
    <t>4611c684-d187-4a50-805c-3ffd70ab4e1d</t>
  </si>
  <si>
    <t>Execute Method</t>
  </si>
  <si>
    <t>Systematically implement tailored methodologies to enhance product and Software or Service development, ensuring efficiency and alignment with organizational goals.</t>
  </si>
  <si>
    <t>AFR, HTA, MLNN, JESP</t>
  </si>
  <si>
    <t>d75c6391-491e-4dfb-a67a-ee0336e4f19d</t>
  </si>
  <si>
    <t>Refine Method</t>
  </si>
  <si>
    <t>Enhancing existing methodologies to improve efficiency, quality, and adaptability in developing innovative products and Software or Services.</t>
  </si>
  <si>
    <t>944b7cf0-9664-4394-8361-3199aa75fb67</t>
  </si>
  <si>
    <t>Validate Method</t>
  </si>
  <si>
    <t>Evaluate and confirm the effectiveness and feasibility of new methods through testing and analysis to ensure quality outcomes.</t>
  </si>
  <si>
    <t>1efa0078-b669-4e3c-a225-04eb13a63f67</t>
  </si>
  <si>
    <t>Product &amp; Software Delivery</t>
  </si>
  <si>
    <t>Focuses on creating, enhancing, and delivering innovative offerings to meet customer needs and drive business growth.</t>
  </si>
  <si>
    <t>dd0bcdad-3d49-4c72-8d14-9b73b0d557d5</t>
  </si>
  <si>
    <t>Manage Product &amp; Software Traceability</t>
  </si>
  <si>
    <t>Ensure accurate tracking and documentation of products throughout the lifecycle for quality assurance and compliance.</t>
  </si>
  <si>
    <t>AFR, HTA, MLNN, JESP, RKL, FHA, BRR, BOR</t>
  </si>
  <si>
    <t>c40a4c21-d1fe-4eb7-909d-1f88aa93badd</t>
  </si>
  <si>
    <t>Manage Production &amp; Development</t>
  </si>
  <si>
    <t>Oversee and streamline the production processes to ensure efficient delivery of high-quality products and Software or Services.</t>
  </si>
  <si>
    <t>MLNN, JESP</t>
  </si>
  <si>
    <t>667fa956-8094-4cda-91df-418ad6171da8</t>
  </si>
  <si>
    <t>Schedule Production &amp; Development</t>
  </si>
  <si>
    <t>This capability focuses on efficiently planning and executing production timelines to meet Software or Service delivery and product launch goals.</t>
  </si>
  <si>
    <t>924ef672-b779-4716-9fd6-265ef847e163</t>
  </si>
  <si>
    <t>Test Quality Performance</t>
  </si>
  <si>
    <t>Ensures high-quality outcomes through rigorous testing, validating product functionality, performance, and user satisfaction before market release.</t>
  </si>
  <si>
    <t>AFR, HTA, MLNN, JESP, BOR</t>
  </si>
  <si>
    <t>ccb95d3d-0bd3-48fe-82cd-6de4d6a93302</t>
  </si>
  <si>
    <t>Product Preparation</t>
  </si>
  <si>
    <t>Involves creating and refining offerings, ensuring they meet market needs and are ready for launch and delivery.</t>
  </si>
  <si>
    <t>Probally sourcing</t>
  </si>
  <si>
    <t>a0ab50e9-e69b-4dc3-861f-48e0b0ec550e</t>
  </si>
  <si>
    <t>Align Resources</t>
  </si>
  <si>
    <t>Ensure optimal allocation of resources, including personnel and technology, to enhance product readiness and support effective Software or Service delivery.</t>
  </si>
  <si>
    <t>JESP, RKL, BRR, BOR</t>
  </si>
  <si>
    <t>37911b5d-42ef-4746-8465-4d57cf246e02</t>
  </si>
  <si>
    <t>Master Production Schedule</t>
  </si>
  <si>
    <t>Strategically plan and allocate resources to ensure timely production and delivery of products in alignment with market demand.</t>
  </si>
  <si>
    <t>39b83c0c-6807-4db4-919f-87e3d73478b7</t>
  </si>
  <si>
    <t>Procure Materials &amp; Services</t>
  </si>
  <si>
    <t>Acquiring necessary resources and Software or Services to support the development and launch of new products and solutions effectively.</t>
  </si>
  <si>
    <t>e0ff2f98-d311-4b02-a4be-c34fd0e9e82d</t>
  </si>
  <si>
    <t>Select Suppliers &amp; Developers</t>
  </si>
  <si>
    <t>Identify and evaluate potential suppliers and developers to ensure quality and alignment with project requirements and goals.</t>
  </si>
  <si>
    <t>JESP, BOR</t>
  </si>
  <si>
    <t>846c6ab1-1aa3-4652-b34d-2b9cb98c469b</t>
  </si>
  <si>
    <t>Quality Management</t>
  </si>
  <si>
    <t>Ensures high standards in product and Software or Service design through systematic processes, continuous improvement, and adherence to quality benchmarks.</t>
  </si>
  <si>
    <t>81e55de9-43a6-4608-8245-1bca075426b0</t>
  </si>
  <si>
    <t>Manage Debugging</t>
  </si>
  <si>
    <t>Ensures systematic identification and resolution of product issues, enhancing quality through effective debugging and continuous improvement processes.</t>
  </si>
  <si>
    <t>AFR, HTA, JESP, RKL, FHA, BRR</t>
  </si>
  <si>
    <t>13616f10-1495-44f1-ac87-980c5665b66c</t>
  </si>
  <si>
    <t>Manage Product Document</t>
  </si>
  <si>
    <t>Oversee and maintain documentation for products and Software or Services, ensuring accuracy, compliance, and accessibility throughout their lifecycle.</t>
  </si>
  <si>
    <t>AFR, HTA, MLNN, JESP, RKL, FHA, BRR, BOR, MHP, FHU</t>
  </si>
  <si>
    <t>01b1e0a7-a77c-44cd-bb48-f3b9dc3f642f</t>
  </si>
  <si>
    <t>Test Quality</t>
  </si>
  <si>
    <t>Focuses on assessing and ensuring product and Software or Service quality through rigorous initial testing and evaluation processes.</t>
  </si>
  <si>
    <t>AFR, HTA, MLNN, JESP, RKL, FHA, BRR, MHP, FHU</t>
  </si>
  <si>
    <t>0d84920e-cd6b-407a-bf27-0df98cb1beee</t>
  </si>
  <si>
    <t>Track Quality</t>
  </si>
  <si>
    <t>Ability to monitor, assess, and enhance product and Software or Service quality throughout their development lifecycle, ensuring compliance and improvement.</t>
  </si>
  <si>
    <t>57f44a30-e2bd-4b56-900b-5200917e7409</t>
  </si>
  <si>
    <t>R&amp;D</t>
  </si>
  <si>
    <t>Focuses on innovative solutions, enhancing product features, refining Software or Services, and addressing market needs through research and development initiatives.</t>
  </si>
  <si>
    <t>811ae834-b34f-46ab-9bbc-1cb3f9dfef52</t>
  </si>
  <si>
    <t>Manage Innovation</t>
  </si>
  <si>
    <t>Systems of Innovation</t>
  </si>
  <si>
    <t>Facilitates the creation and enhancement of products and Software or Services through structured research, innovative practices, and market alignment.</t>
  </si>
  <si>
    <t>3646d498-f937-4867-b4ea-0270684b12da</t>
  </si>
  <si>
    <t>Manage Patent</t>
  </si>
  <si>
    <t>Oversee innovation processes, ensuring protection of intellectual property through effective patent management and strategic research development initiatives.</t>
  </si>
  <si>
    <t>42b8e4d4-44dc-4392-949a-9e95e53584b4</t>
  </si>
  <si>
    <t>Manage Product Portfolio</t>
  </si>
  <si>
    <t>Oversee and optimize a range of products and Software or Services, ensuring alignment with market needs and organizational strategy.</t>
  </si>
  <si>
    <t>1bdbd361-56e0-4768-ad6f-6c4155181378</t>
  </si>
  <si>
    <t>Manage R&amp;D Process</t>
  </si>
  <si>
    <t>Oversee and optimize research and development workflows to drive innovation, enhance product offerings, and meet market demands.</t>
  </si>
  <si>
    <t>b5abb1de-f2f6-4a27-84ee-2e0d706d6c23</t>
  </si>
  <si>
    <t>Requirements Definition</t>
  </si>
  <si>
    <t>Defines user needs and specifications, ensuring solutions meet market demands and align with business objectives effectively.</t>
  </si>
  <si>
    <t>84095a38-6f6e-4064-8ea1-48556991c4e8</t>
  </si>
  <si>
    <t>Evaluate Existing Products</t>
  </si>
  <si>
    <t>Assess current offerings to identify gaps and opportunities for enhancements or new features based on user needs.</t>
  </si>
  <si>
    <t>AFR, HTA, MLNN, JESP, MHP, FHU, SSY</t>
  </si>
  <si>
    <t>7b360479-c341-415f-b217-8daab88b40b2</t>
  </si>
  <si>
    <t>Manage Materials</t>
  </si>
  <si>
    <t>Overseeing material management processes to ensure alignment with product and Software or Service specifications and stakeholder needs.</t>
  </si>
  <si>
    <t>e01af882-57d4-4801-9e39-c7e0d8759609</t>
  </si>
  <si>
    <t>Require Distribution</t>
  </si>
  <si>
    <t>Establishes criteria for disseminating product specifications and Software or Service needs among stakeholders to ensure alignment and successful implementation.</t>
  </si>
  <si>
    <t>68bbf3e2-c4c1-4bec-9277-f02177b93e66</t>
  </si>
  <si>
    <t>Review Demand</t>
  </si>
  <si>
    <t>Evaluate and analyze customer needs to create clear specifications for new offerings, ensuring alignment with business objectives and market trends.</t>
  </si>
  <si>
    <t>94c0bd2e-703e-458e-b5fd-24eb1aa0c6eb</t>
  </si>
  <si>
    <t>Creating innovative solutions and enhancing existing offerings to meet market demands and improve customer satisfaction.</t>
  </si>
  <si>
    <t>d6caf134-5189-46b1-8b62-69a2cb2a4ff9</t>
  </si>
  <si>
    <t>Quotation, Order, and Contract Management</t>
  </si>
  <si>
    <t>Bundling, configuration and subscription management</t>
  </si>
  <si>
    <t>Streamline sales processes by enabling efficient bundling, configuration, and subscription management of products and services for customers.</t>
  </si>
  <si>
    <t>PHHR, DAPA, KBO</t>
  </si>
  <si>
    <t>babf4a1c-6f12-42ff-ac3c-5cb7a9b6e0ec</t>
  </si>
  <si>
    <t>Configurable products analytics</t>
  </si>
  <si>
    <t>Analyzes sales data for configurable products, optimizing quotations, orders, and contracts to enhance decision-making and efficiency.</t>
  </si>
  <si>
    <t>DAPA, PHHR</t>
  </si>
  <si>
    <t>e8dd936f-23a9-4f35-b50b-a96ff4e9bfd8</t>
  </si>
  <si>
    <t>Contract and engagement setup</t>
  </si>
  <si>
    <t>Streamlines the creation and management of contracts and engagements, ensuring consistency and compliance throughout the sales process.</t>
  </si>
  <si>
    <t>2b62e02f-9b9c-4a6b-aa34-dc21186bdf40</t>
  </si>
  <si>
    <t>Intelligent configuration for recycling materials</t>
  </si>
  <si>
    <t>Automates the configuration and management of sales quotations, orders, and contracts specific to recycling materials, enhancing operational efficiency.</t>
  </si>
  <si>
    <t>a4ab9d73-1764-4d00-b0a0-63e71009703c</t>
  </si>
  <si>
    <t>Mobile customer order capture</t>
  </si>
  <si>
    <t>Facilitates mobile capture of customer orders, quotations, and contracts, enhancing sales efficiency and streamlining transaction processes.</t>
  </si>
  <si>
    <t>d0224895-1ea2-407f-9cde-68872d8f93c2</t>
  </si>
  <si>
    <t>Order orchestration and management</t>
  </si>
  <si>
    <t>Streamlines and automates the processes of creating, managing, and fulfilling sales requests and agreements efficiently.</t>
  </si>
  <si>
    <t>d37e25de-c3c9-4685-8e7d-cfe238627ef4</t>
  </si>
  <si>
    <t>Product configuration</t>
  </si>
  <si>
    <t>Manage product options and specifications for quotes and orders, ensuring accurate pricing and customization for customer contracts.</t>
  </si>
  <si>
    <t>0c9c9dcd-ef8c-4076-abc7-52401405e739</t>
  </si>
  <si>
    <t>sales contract management</t>
  </si>
  <si>
    <t>Streamlines the creation, tracking, and management of sales contracts, enhancing visibility and compliance throughout the sales process.</t>
  </si>
  <si>
    <t>091fcdf9-cf57-48c7-acc1-2396bf45812d</t>
  </si>
  <si>
    <t>Sales order management and processing</t>
  </si>
  <si>
    <t>Streamlines the creation, tracking, and fulfillment of sales orders, enhancing efficiency and accuracy in order processing.</t>
  </si>
  <si>
    <t>7615068a-11d2-46bf-83fa-2e688167df7f</t>
  </si>
  <si>
    <t>Sales Rebate management</t>
  </si>
  <si>
    <t>Streamlines tracking, processing, and managing sales rebates to enhance profitability and customer satisfaction effectively.</t>
  </si>
  <si>
    <t>01a2ab40-38b8-42c7-b8e2-643c5d283fbc</t>
  </si>
  <si>
    <t>Subscription order management</t>
  </si>
  <si>
    <t>Manages subscription orders, including creation, tracking, invoicing, and renewal processes for streamlined sales and contract fulfillment.</t>
  </si>
  <si>
    <t>26161b04-d0a5-46f0-bc28-e8b4c0af52df</t>
  </si>
  <si>
    <t>Variant configuration</t>
  </si>
  <si>
    <t>Manages complex product configurations, enabling tailored sales quotations, streamlined order processing, and contract management efficiently across multiple variants.</t>
  </si>
  <si>
    <t>b7149b6c-a542-4d74-9a26-94e62543d835</t>
  </si>
  <si>
    <t>Quote and order documents</t>
  </si>
  <si>
    <t>Facilitates efficient creation, tracking, and management of quotes and orders, enhancing sales workflow and customer engagement.</t>
  </si>
  <si>
    <t>ac89823c-1db6-4afd-aad7-d250dd49215d</t>
  </si>
  <si>
    <t>Facilitates creation, tracking, and management of sales estimates, orders, and contractual agreements to streamline business transactions.</t>
  </si>
  <si>
    <t>de380a55-dfe3-4438-8824-595bf1ea68e3</t>
  </si>
  <si>
    <t>Subscription termination</t>
  </si>
  <si>
    <t>Manages termination of subscription.</t>
  </si>
  <si>
    <t>20897030-4df3-4762-a419-861ba7342898</t>
  </si>
  <si>
    <t>Tender or Bid management</t>
  </si>
  <si>
    <t>Tender or Bid calculation</t>
  </si>
  <si>
    <t>4dea6041-beae-41db-b302-7de68a02cb73</t>
  </si>
  <si>
    <t>Distributor contract management</t>
  </si>
  <si>
    <t>Manages distributor contracts, ensuring compliance and performance tracking for sales quotations and order processing efficiency.</t>
  </si>
  <si>
    <t>2202af21-9362-4e8a-9cd3-699e9a2596ec</t>
  </si>
  <si>
    <t>Sales Execution and Customer Engagement</t>
  </si>
  <si>
    <t>Account and contact management</t>
  </si>
  <si>
    <t>Manages customer relationships through effective tracking of accounts and contacts, enhancing sales execution and engagement strategies.</t>
  </si>
  <si>
    <t>PHHR, DAPA</t>
  </si>
  <si>
    <t>cf554fb0-aa31-4d78-adb0-8cf16f658597</t>
  </si>
  <si>
    <t>Account Insights</t>
  </si>
  <si>
    <t>Enhanced understanding of customer needs and preferences to drive targeted engagement and optimize sales strategies effectively.</t>
  </si>
  <si>
    <t>2d9dc60a-fd99-4a40-943a-f192d644986b</t>
  </si>
  <si>
    <t>Activity management and groupware integration for sales</t>
  </si>
  <si>
    <t>Streamlines sales processes and enhances collaboration through effective activity management and seamless groupware integration for improved customer interactions.</t>
  </si>
  <si>
    <t>6ad31e76-0a57-41b3-a9a4-5929d0a1db32</t>
  </si>
  <si>
    <t>Channel sales</t>
  </si>
  <si>
    <t>Optimizes partner relationships to enhance customer interactions, drive revenue growth, and streamline sales processes through collaborative strategies.</t>
  </si>
  <si>
    <t>ed800c3f-2451-4de1-96a3-7a62d00f68ed</t>
  </si>
  <si>
    <t>Commodity Sales</t>
  </si>
  <si>
    <t>Facilitates effective sales strategies, fostering customer relationships and increasing revenue through targeted engagement and efficient commodity transactions.</t>
  </si>
  <si>
    <t>136babb7-2f5f-4024-a0c6-525de7a6b990</t>
  </si>
  <si>
    <t>Customer Insights</t>
  </si>
  <si>
    <t>This capability focuses on analyzing customer data to enhance engagement strategies and improve sales performance through informed decision-making.</t>
  </si>
  <si>
    <t>7f576a9b-c53f-4ea2-ac29-0e4b338431ec</t>
  </si>
  <si>
    <t>Digital documents</t>
  </si>
  <si>
    <t>Streamlines sales processes and enhances customer interaction through efficient management and distribution of digital documents.</t>
  </si>
  <si>
    <t>fdf077f1-ade3-459d-8a2a-ec076af575e9</t>
  </si>
  <si>
    <t>Equipment sales and order fullfilment</t>
  </si>
  <si>
    <t>Enables effective sales strategies, enhances customer interactions, and streamlines equipment ordering and fulfillment processes for optimal performance.</t>
  </si>
  <si>
    <t>e3e5d7b4-9e74-44f5-aff1-2963dd671ef9</t>
  </si>
  <si>
    <t>Mobile sales</t>
  </si>
  <si>
    <t>Facilitates real-time customer interactions and streamlined sales processes through mobile applications, enhancing productivity and engagement on the go.</t>
  </si>
  <si>
    <t>50751df0-d243-4400-9ae4-cb008ea23f58</t>
  </si>
  <si>
    <t>Omnichannel touchpoints</t>
  </si>
  <si>
    <t>Integrates various communication channels to enhance customer interactions, improve sales processes, and deliver a seamless user experience.</t>
  </si>
  <si>
    <t>c5773064-7b99-48cb-b4e3-1adfecf33273</t>
  </si>
  <si>
    <t>Partner Order management</t>
  </si>
  <si>
    <t>Streamlines partner orders, enhancing sales processes and customer interactions for improved efficiency and satisfaction.</t>
  </si>
  <si>
    <t>aff40649-7fad-40fc-9377-ed66ca5fa76f</t>
  </si>
  <si>
    <t>Price and margin management</t>
  </si>
  <si>
    <t>Optimizes pricing strategies to enhance profit margins while ensuring effective customer engagement and sales execution.</t>
  </si>
  <si>
    <t>7af07a56-3e67-435c-8733-b4d82ff8b96d</t>
  </si>
  <si>
    <t>Productivity and personalization</t>
  </si>
  <si>
    <t>Enhances sales effectiveness through personalized customer interactions and streamlined processes for increased productivity and engagement.</t>
  </si>
  <si>
    <t>6d73027c-6b6b-4290-92aa-ef302fe9f8eb</t>
  </si>
  <si>
    <t>Project selling</t>
  </si>
  <si>
    <t>A strategic approach to nurturing client relationships and driving sales through tailored solutions and effective communication.</t>
  </si>
  <si>
    <t>PHHR, DAPA, THB</t>
  </si>
  <si>
    <t>15317327-67cb-48ea-bcc1-64bee94365dd</t>
  </si>
  <si>
    <t>Sales collaboration</t>
  </si>
  <si>
    <t>Enhances teamwork and communication among sales teams to improve prospecting, deal closure, and overall customer interaction.</t>
  </si>
  <si>
    <t>75499d65-8851-4f1c-b554-0b6adae820f0</t>
  </si>
  <si>
    <t>Sales lead management</t>
  </si>
  <si>
    <t>Efficiently track and nurture leads, optimizing interactions and conversions through targeted strategies and performance analysis.</t>
  </si>
  <si>
    <t>ac62d8df-b00b-47a1-82cb-6c3965b7cca5</t>
  </si>
  <si>
    <t>Strategic account planning</t>
  </si>
  <si>
    <t>Strategic account planning focuses on tailored approaches to enhance customer engagement and drive sales effectiveness through aligned strategies.</t>
  </si>
  <si>
    <t>18eb959c-0ee9-4526-bebb-41c7819c03fe</t>
  </si>
  <si>
    <t>Focuses on optimizing sales processes and enhancing interactions to boost customer satisfaction and drive revenue growth.</t>
  </si>
  <si>
    <t>4f86751c-1ca4-49b7-87d5-294f11615225</t>
  </si>
  <si>
    <t>Sales Management</t>
  </si>
  <si>
    <t>Commerce communities</t>
  </si>
  <si>
    <t>Facilitates efficient oversight of sales teams, streamlines processes, enhances performance tracking, and nurtures customer engagement across platforms.</t>
  </si>
  <si>
    <t>cbfa7a94-c056-40aa-8b18-54f68f7ad1ad</t>
  </si>
  <si>
    <t>Sales Analytics</t>
  </si>
  <si>
    <t>Analyzes sales data to identify trends, optimize strategies, and enhance decision-making for improved revenue performance.</t>
  </si>
  <si>
    <t>47a7a57b-14b9-451e-b36f-4d46e3014805</t>
  </si>
  <si>
    <t>Sales forecasting</t>
  </si>
  <si>
    <t>Predicting future sales performance using historical data and market trends to inform strategic planning and decision-making.</t>
  </si>
  <si>
    <t>349e8a5e-1d70-424b-8695-48da7b3c0c44</t>
  </si>
  <si>
    <t>Sales monitoring and analytics</t>
  </si>
  <si>
    <t>Enables tracking sales performance through data analysis, enhancing decision-making and identifying trends for improved revenue generation strategies.</t>
  </si>
  <si>
    <t>eba65da0-6ca8-4f65-be53-13a36c68ce89</t>
  </si>
  <si>
    <t>Sales planning and monitoring</t>
  </si>
  <si>
    <t>Facilitates strategic forecasting, resource allocation, and performance tracking to enhance sales effectiveness and achieve targets.</t>
  </si>
  <si>
    <t>604e117d-4612-4428-bf73-777d49afb08a</t>
  </si>
  <si>
    <t>Sales Management of Indirect Sales</t>
  </si>
  <si>
    <t>Billback management</t>
  </si>
  <si>
    <t>Management of rebate claims and financial adjustments within indirect sales to optimize profitability and streamline accounting processes.</t>
  </si>
  <si>
    <t>3c766cd4-95a6-49c1-bca9-2bc11111cc32</t>
  </si>
  <si>
    <t>Channel analytics</t>
  </si>
  <si>
    <t>Analyzes channel performance and effectiveness, optimizing indirect sales strategies through data-driven insights and actionable recommendations.</t>
  </si>
  <si>
    <t>4b465390-9fbb-492c-81b9-9ab430fa65f4</t>
  </si>
  <si>
    <t>Incentive and commision management</t>
  </si>
  <si>
    <t>Facilitates tracking, calculating, and distributing commissions to enhance sales performance and motivate indirect sales teams effectively.</t>
  </si>
  <si>
    <t>69b6f2c8-f315-45d6-a095-eb827f07572b</t>
  </si>
  <si>
    <t>Facilitates effective collaboration and performance tracking for partners, enhancing sales strategies and optimizing channel partnerships for increased revenue.</t>
  </si>
  <si>
    <t>e673390d-da66-4875-86bf-a474778b3fd8</t>
  </si>
  <si>
    <t>Partner management</t>
  </si>
  <si>
    <t>Facilitates efficient collaboration with partners, optimizing sales processes and enhancing channel performance for increased revenue growth.</t>
  </si>
  <si>
    <t>f7a66436-7407-4640-bb13-4799af2423ff</t>
  </si>
  <si>
    <t>Enables effective oversight and coordination of indirect sales channels to optimize performance and drive revenue growth.</t>
  </si>
  <si>
    <t>ebda4fb1-bc77-4d5f-849a-2b46e2e76f0f</t>
  </si>
  <si>
    <t>Sales Operations</t>
  </si>
  <si>
    <t>Product content and catalog management</t>
  </si>
  <si>
    <t>Management of product information, ensuring accurate listings and updates across sales platforms for improved customer engagement and sales efficiency.</t>
  </si>
  <si>
    <t>11a8d157-fd0c-4aaa-b847-11e5fc1800bd</t>
  </si>
  <si>
    <t>Billing mediation</t>
  </si>
  <si>
    <t>Facilitates accurate invoicing and payment processes by integrating billing systems with sales operations and customer data management.</t>
  </si>
  <si>
    <t>a55a3743-9a7c-4a07-ba5b-1725adac16be</t>
  </si>
  <si>
    <t>Claims, returns and Refund management</t>
  </si>
  <si>
    <t>Streamlines processes for handling customer claims, returns, and refunds, ensuring efficiency and enhancing customer satisfaction.</t>
  </si>
  <si>
    <t>4f5c68ac-e199-4d10-a73a-76fb8c9f10fb</t>
  </si>
  <si>
    <t>Convergent invoicing</t>
  </si>
  <si>
    <t>Convergent Invoicing is a process that allows service providers to:
Merge information from several billing streams.
Consolidate charges from one or more sources into a single invoice.
Include charges from third parties.
Provide a complete view of the customer's billing.</t>
  </si>
  <si>
    <t>4ef41bb5-a884-4f93-b9b2-07ee7c5e0d16</t>
  </si>
  <si>
    <t>Credit and collection management</t>
  </si>
  <si>
    <t>Oversee customer credit assessments, monitor collections processes, and ensure timely payments to optimize cash flow and reduce risk.</t>
  </si>
  <si>
    <t>3afd99e9-e417-4805-9a6f-7c4f5e07a8f3</t>
  </si>
  <si>
    <t>Customer masterdata governance</t>
  </si>
  <si>
    <t>Ensures accurate management and maintenance of customer data to enhance operations and improve sales efficiency and decision-making.</t>
  </si>
  <si>
    <t>77ae9b3f-bfc2-4017-b86b-617eb4223011</t>
  </si>
  <si>
    <t>Data aggretion and validation</t>
  </si>
  <si>
    <t>Consolidates and verifies sales data to ensure accuracy and reliability for informed decision-making and reporting.</t>
  </si>
  <si>
    <t>2d4f67a4-217d-4b50-ac70-9bbe649709db</t>
  </si>
  <si>
    <t>Entitlement management</t>
  </si>
  <si>
    <t>Management of product entitlements to ensure accurate revenue recognition and compliance throughout the sales lifecycle.</t>
  </si>
  <si>
    <t>13edd458-4702-4d35-a2aa-5f577bb854ac</t>
  </si>
  <si>
    <t>Financial customercare and dispute management</t>
  </si>
  <si>
    <t>Streamlines financial customer support and dispute resolution processes, enhancing customer satisfaction and operational efficiency in sales operations.</t>
  </si>
  <si>
    <t>75010215-b2f8-4d5a-81c2-0adfedb39272</t>
  </si>
  <si>
    <t>Fixed price billing</t>
  </si>
  <si>
    <t>Management of fixed-price billing processes, ensuring timely invoicing, accurate record-keeping, and efficient financial tracking for sales operations.</t>
  </si>
  <si>
    <t>4ed66077-f97b-4005-92e7-31897393b599</t>
  </si>
  <si>
    <t>Intercompany Billing</t>
  </si>
  <si>
    <t>Streamlines financial transactions between subsidiaries, ensuring accurate invoicing, compliance, and efficient revenue allocation across business units.</t>
  </si>
  <si>
    <t>e0205a33-2d0e-4223-b1ce-ef98efd75e3e</t>
  </si>
  <si>
    <t>Localization and internationalization</t>
  </si>
  <si>
    <t>Enhances market reach by adapting products and services to meet local languages, cultures, and regulatory requirements.</t>
  </si>
  <si>
    <t>4922d3a9-caf0-4af0-805e-9fa18caaddff</t>
  </si>
  <si>
    <t>Media Conversion</t>
  </si>
  <si>
    <t>Facilitates efficient processing and transformation of media assets to enhance sales operations and improve overall productivity.</t>
  </si>
  <si>
    <t>e9728bec-260f-48b9-b9fc-db3f4bb6dcdc</t>
  </si>
  <si>
    <t>On Account billing</t>
  </si>
  <si>
    <t>This capability streamlines billing processes for sales transactions, ensuring accurate invoicing and efficient revenue management.</t>
  </si>
  <si>
    <t>d39e596c-0939-451e-8486-610e66414c59</t>
  </si>
  <si>
    <t>Price management</t>
  </si>
  <si>
    <t>This involves optimizing pricing strategies, analyzing market trends, and managing discounts to enhance revenue and improve profit margins.</t>
  </si>
  <si>
    <t>3fe0b2ec-5087-4a2b-92f2-eb2b490b4e6f</t>
  </si>
  <si>
    <t>Pricing and charging</t>
  </si>
  <si>
    <t>Managing pricing strategies, discount structures, and billing processes to optimize revenue and enhance customer satisfaction.</t>
  </si>
  <si>
    <t>0657e283-8355-4cd8-a743-6a6b41b1f0db</t>
  </si>
  <si>
    <t>Pricing and promotions</t>
  </si>
  <si>
    <t>Management of pricing strategies and promotional activities to enhance revenue, optimize sales processes, and improve customer engagement.</t>
  </si>
  <si>
    <t>543617ea-df81-4d64-83c2-8510f2d23367</t>
  </si>
  <si>
    <t>Project controlling and Accounting</t>
  </si>
  <si>
    <t>Management of financial aspects, project tracking, resource allocation, and reporting to ensure effective sales operations and profitability.</t>
  </si>
  <si>
    <t>ad6381d3-3ca4-4bec-be30-661d1ea3a729</t>
  </si>
  <si>
    <t>Receivables management and payment handling</t>
  </si>
  <si>
    <t>Management of accounts receivable, ensuring timely payments, optimizing cash flow, and maintaining accurate financial records for transactions.</t>
  </si>
  <si>
    <t>1a6f1519-d400-45d1-b275-439cad156a43</t>
  </si>
  <si>
    <t>Sales billing</t>
  </si>
  <si>
    <t>Manages the invoicing process, ensuring accurate billing, payment tracking, and reporting for improved financial operations and customer satisfaction.</t>
  </si>
  <si>
    <t>3351c191-a906-4332-a0b8-6f4ba6fd4174</t>
  </si>
  <si>
    <t>Sales masterdata management</t>
  </si>
  <si>
    <t>Managing and maintaining accurate sales data to enhance decision-making, optimize processes, and improve customer relationship management.</t>
  </si>
  <si>
    <t>ea9db3d6-ffa6-42e0-92c5-617683ecc17a</t>
  </si>
  <si>
    <t>Service control</t>
  </si>
  <si>
    <t>Enables streamlined management of sales processes, optimizing service delivery and enhancing customer satisfaction through data-driven decision-making.</t>
  </si>
  <si>
    <t>469b5be5-b697-428c-ba92-17db5493130b</t>
  </si>
  <si>
    <t>Solution billing</t>
  </si>
  <si>
    <t>Streamlines invoicing processes, enhances revenue tracking, and improves customer relationship management through efficient billing solutions.</t>
  </si>
  <si>
    <t>35088970-d27d-46d9-92c0-b90168914ec2</t>
  </si>
  <si>
    <t>Subscription lifecycle management</t>
  </si>
  <si>
    <t>Manages the end-to-end process of subscription services, ensuring seamless onboarding, renewals, and customer support throughout the lifecycle.</t>
  </si>
  <si>
    <t>af0748b1-f3ca-4f4a-b797-e7e1435a402a</t>
  </si>
  <si>
    <t>Territory management</t>
  </si>
  <si>
    <t>Manage sales territories efficiently, optimizing resources and assigning leads to enhance revenue and streamline performance across regions.</t>
  </si>
  <si>
    <t>1ab593de-9604-4e23-9e91-8d72b06ff0fd</t>
  </si>
  <si>
    <t>Usage and subscription billing</t>
  </si>
  <si>
    <t>Manages customer subscriptions and usage data, automating billing processes for accurate invoicing and revenue recognition.</t>
  </si>
  <si>
    <t>d1de3292-09dc-438c-a450-6c9f8157b91e</t>
  </si>
  <si>
    <t>Usage consumption capture</t>
  </si>
  <si>
    <t>Tracks and analyzes product usage data to optimize sales strategies and improve customer engagement and satisfaction.</t>
  </si>
  <si>
    <t>3fa983e5-0eba-4cdd-8c75-e8f24caa6706</t>
  </si>
  <si>
    <t>WIP Management and revenue recognition</t>
  </si>
  <si>
    <t>Manages work-in-progress effectively, ensuring accurate revenue recognition through streamlined sales operations and monitoring of sales activities.</t>
  </si>
  <si>
    <t>566c9f26-266b-467e-8eb4-b8a02a7dbc78</t>
  </si>
  <si>
    <t>Supports strategic planning, process optimization, and performance analysis to enhance sales productivity and operational efficiency.</t>
  </si>
  <si>
    <t>5653cc94-6da8-410b-a27d-61ee29695aae</t>
  </si>
  <si>
    <t>Support sales</t>
  </si>
  <si>
    <t>6ee8674c-7b7a-487a-849f-50cab460d272</t>
  </si>
  <si>
    <t>Business Concept</t>
  </si>
  <si>
    <t>Developing and implementing long-term plans to align organizational resources with vision and market opportunities for competitive advantage.</t>
  </si>
  <si>
    <t>eb8ed198-874c-458d-ae42-9b0a80b82f07</t>
  </si>
  <si>
    <t>Concept Establishment</t>
  </si>
  <si>
    <t>Developing and implementing effective business strategies that align with organizational goals and drive sustainable growth.</t>
  </si>
  <si>
    <t>c1980c67-a3fc-45ee-94fe-18362b2035cc</t>
  </si>
  <si>
    <t>External Assessment</t>
  </si>
  <si>
    <t>Analyzes external factors impacting organizational strategy, enabling informed decision-making for competitive advantage and sustainable growth.</t>
  </si>
  <si>
    <t>d8460886-ff6b-4938-9c50-24cc90bca06f</t>
  </si>
  <si>
    <t>Internal Analysis</t>
  </si>
  <si>
    <t>Evaluates organizational strengths and weaknesses to enhance decision-making and align resources with strategic goals. Facilitates operational efficiency and competitive advantage.</t>
  </si>
  <si>
    <t>eb433cdc-1617-4887-b445-a3099197af30</t>
  </si>
  <si>
    <t>Market Intelligence</t>
  </si>
  <si>
    <t>Conducting comprehensive market surveys to inform strategic decisions and evaluate business concepts for optimal market positioning.</t>
  </si>
  <si>
    <t>7fd9b04f-cf26-4ec3-8bc3-0d303a8f1916</t>
  </si>
  <si>
    <t>Restructure Organization</t>
  </si>
  <si>
    <t>Redesigning organizational structures to enhance efficiency, align resources, and improve strategic alignment with business objectives.</t>
  </si>
  <si>
    <t>dd3f0ec0-6ecf-435d-9b97-6f245d03faa7</t>
  </si>
  <si>
    <t>Business Process Management</t>
  </si>
  <si>
    <t>Integrates strategic planning with operational processes to enhance efficiency, align objectives, and drive organizational performance.</t>
  </si>
  <si>
    <t>8d641e63-0bc1-4e14-bc8d-fcb41712c600</t>
  </si>
  <si>
    <t>Business Process Automation</t>
  </si>
  <si>
    <t>Integrates technology and methodologies to streamline operations, enhance efficiency, and optimize workflow across organizational processes.</t>
  </si>
  <si>
    <t>e666f297-cd48-4937-b62a-5ef9f52d53f1</t>
  </si>
  <si>
    <t>Business Process Governance</t>
  </si>
  <si>
    <t>Ensures alignment of business processes with organizational strategy, optimizing performance, compliance, and effective decision-making across the enterprise.</t>
  </si>
  <si>
    <t>af56539a-b1d3-43ee-9436-713300312e84</t>
  </si>
  <si>
    <t>Business Process Modeling</t>
  </si>
  <si>
    <t>Framework for analyzing, designing, and optimizing organizational processes to enhance efficiency and achieve strategic objectives.</t>
  </si>
  <si>
    <t>37da9aae-dcbf-4c74-9bde-1c28fc51ce9d</t>
  </si>
  <si>
    <t>Business Process Monitoring</t>
  </si>
  <si>
    <t>Involves tracking and analyzing business processes to enhance efficiency, effectiveness, and alignment with strategic goals.</t>
  </si>
  <si>
    <t>942b2ae4-c1b0-48b4-8e13-769de853d285</t>
  </si>
  <si>
    <t>Business Process Optimization</t>
  </si>
  <si>
    <t>Enhances organizational efficiency by analyzing, redesigning, and optimizing processes, ensuring alignment with strategic goals and improved performance.</t>
  </si>
  <si>
    <t>dcbe2b52-c710-4628-aa4e-927a709ec37c</t>
  </si>
  <si>
    <t>Business Process Orchestration</t>
  </si>
  <si>
    <t>Integrates and aligns organizational processes through coordinated management, optimizing efficiency, agility, and responsiveness to strategic objectives.</t>
  </si>
  <si>
    <t>5ca56b6a-5850-4044-99c6-90c0a8f0b635</t>
  </si>
  <si>
    <t>Business Process Analytics and Mining</t>
  </si>
  <si>
    <t>Analyzing and optimizing business processes using data-driven methodologies to enhance efficiency, effectiveness, and decision-making.</t>
  </si>
  <si>
    <t>7098421f-7dc2-4749-b904-7cbad9ffa3e2</t>
  </si>
  <si>
    <t>Externals Management</t>
  </si>
  <si>
    <t>Focuses on understanding and responding to external factors influencing organizational strategy and performance, ensuring adaptive decision-making.</t>
  </si>
  <si>
    <t>c4b0d93b-8fe9-478c-8e4b-42f582f7d675</t>
  </si>
  <si>
    <t>Evaluate &amp; Select</t>
  </si>
  <si>
    <t>Assess external factors influencing organizational strategy and make informed decisions on opportunities and threats for effective management.</t>
  </si>
  <si>
    <t>27acc8dc-1360-407e-a1a0-6ae94c5c5c86</t>
  </si>
  <si>
    <t>Maintain Contracts</t>
  </si>
  <si>
    <t>Manage external agreements efficiently, ensuring compliance, performance monitoring, and alignment with organizational goals to maximize value.</t>
  </si>
  <si>
    <t>60e68244-797e-4025-bbae-884468a57832</t>
  </si>
  <si>
    <t>Manage Payments</t>
  </si>
  <si>
    <t>Oversee payment systems, ensuring efficient processing, compliance with regulations, and integration with financial strategies for optimal performance.</t>
  </si>
  <si>
    <t>1501e699-b945-49c8-b17a-3c8cc3f569c1</t>
  </si>
  <si>
    <t>Monitor Performance</t>
  </si>
  <si>
    <t>Assessing external factors influencing performance to enhance organizational strategies and ensure alignment with market dynamics and stakeholder expectations.</t>
  </si>
  <si>
    <t>57d2c330-1858-4ccf-909b-69380e98e25f</t>
  </si>
  <si>
    <t>Terminate Contracts</t>
  </si>
  <si>
    <t>Overseeing the end of contractual agreements, ensuring compliance, minimizing risks, and managing stakeholder communications effectively.</t>
  </si>
  <si>
    <t>868defb2-989d-47c0-8827-e5607df6d69c</t>
  </si>
  <si>
    <t>Innovation &amp; Technology Management</t>
  </si>
  <si>
    <t>Focuses on leveraging innovative technologies to enhance strategic decision-making, drive business growth, and foster competitive advantage.</t>
  </si>
  <si>
    <t>4c9b44ee-eacd-440b-88e4-d4a476b2c43a</t>
  </si>
  <si>
    <t>Manage External Innovation</t>
  </si>
  <si>
    <t>Oversee and integrate external innovations to enhance organizational growth, competitive advantage, and technology adaptation strategies.</t>
  </si>
  <si>
    <t>a785fc87-eadc-499f-b516-7adf6cd5a61b</t>
  </si>
  <si>
    <t>Manage Innovation and solution development process</t>
  </si>
  <si>
    <t>Oversee and enhance innovation initiatives, ensuring alignment with organizational goals and effective resource allocation for sustainable growth.</t>
  </si>
  <si>
    <t>66c66e6e-e25a-4bce-af90-bdddbaab61db</t>
  </si>
  <si>
    <t>Manage Internal Innovation</t>
  </si>
  <si>
    <t>Drive innovation initiatives by fostering a creative culture, aligning technology with strategic goals, and optimizing internal processes.</t>
  </si>
  <si>
    <t>3e1be992-a657-4515-ac77-376c9277e930</t>
  </si>
  <si>
    <t>Track Innovation</t>
  </si>
  <si>
    <t>Ability to monitor and assess emerging technologies, ensuring alignment with organizational goals and fostering a culture of innovation.</t>
  </si>
  <si>
    <t>e11af402-c280-4282-a956-e4a173b98a45</t>
  </si>
  <si>
    <t>Scout Trends</t>
  </si>
  <si>
    <t>Monitor emerging technologies and industry trends to drive innovation, inform strategic decisions, and enhance competitive advantage.</t>
  </si>
  <si>
    <t>f37ee11c-074a-4f12-86d9-49fc32588856</t>
  </si>
  <si>
    <t>Manage Core Business</t>
  </si>
  <si>
    <t>Focused on aligning business objectives with operational strategies to enhance performance and drive sustainable growth.</t>
  </si>
  <si>
    <t>b2b06693-aee1-443e-9432-7fa3e9749a3f</t>
  </si>
  <si>
    <t>Coordinate Projects</t>
  </si>
  <si>
    <t>Oversee project alignment with organizational goals, ensuring resource optimization and stakeholder engagement for successful outcomes.</t>
  </si>
  <si>
    <t>1a16f26b-f688-4f1b-9235-8d28c14448ba</t>
  </si>
  <si>
    <t>Assess product performance and alignment with market demands to identify improvement opportunities and drive business growth.</t>
  </si>
  <si>
    <t>510d3b63-42d4-4d45-8f0f-74b66049a79d</t>
  </si>
  <si>
    <t>Manage Bus. Performance &amp; Ops</t>
  </si>
  <si>
    <t>Effectively oversee business performance and operations to ensure alignment with strategic goals and drive continuous improvement.</t>
  </si>
  <si>
    <t>MJTA, THVJ</t>
  </si>
  <si>
    <t>FRFS could in genneral be used for PowerBI</t>
  </si>
  <si>
    <t>37a7d572-2b56-4559-8018-c1a8ab29d615</t>
  </si>
  <si>
    <t>Manage Projects</t>
  </si>
  <si>
    <t>Effectively oversee project execution to align with business goals, optimize resources, and drive organizational growth and success.</t>
  </si>
  <si>
    <t>SMS</t>
  </si>
  <si>
    <t>Kamstrup wins offers due to god project management and professional approach. Differentiation is on customer projects.</t>
  </si>
  <si>
    <t>91f4b509-5421-4d7e-b745-3cc2e2e1b563</t>
  </si>
  <si>
    <t>Mergers &amp; Acquisitions</t>
  </si>
  <si>
    <t>Focus on integrating businesses effectively, assessing cultural fit, financial impact, and synergies to maximize value and minimize risks.</t>
  </si>
  <si>
    <t>0d707255-98e4-4b32-9a53-efacfa6474eb</t>
  </si>
  <si>
    <t>Manage M&amp;A</t>
  </si>
  <si>
    <t>Oversee integration processes, evaluate synergies, assess risks, and ensure alignment with organizational goals during transactions.</t>
  </si>
  <si>
    <t>60f50334-9945-4360-9928-06e0d0662aff</t>
  </si>
  <si>
    <t>Manage M&amp;A Integration</t>
  </si>
  <si>
    <t>Facilitate smooth integration of organizations post-merger, aligning cultures, systems, and processes for optimal performance and synergy realization.</t>
  </si>
  <si>
    <t>9bcc3721-b3c0-4a83-a4dc-c2046f9bacf4</t>
  </si>
  <si>
    <t>Manage M&amp;A Strategy</t>
  </si>
  <si>
    <t>Oversee strategic planning and execution of mergers and acquisitions to enhance business growth and competitive positioning.</t>
  </si>
  <si>
    <t>777b538d-e647-4f78-9f73-7165febc3a26</t>
  </si>
  <si>
    <t>Track Acquisitions</t>
  </si>
  <si>
    <t>Monitor and evaluate potential acquisitions to align with strategic goals and enhance organizational growth and competitiveness.</t>
  </si>
  <si>
    <t>e7dd4db0-833c-42e8-9796-3ad2fc5decce</t>
  </si>
  <si>
    <t>Organization Development</t>
  </si>
  <si>
    <t>Focuses on aligning organizational structure and culture with strategic goals to enhance performance and drive sustainable growth.</t>
  </si>
  <si>
    <t>ed453ada-5af5-46a0-ac31-450a88dafacf</t>
  </si>
  <si>
    <t>Coordinate Process Strategy</t>
  </si>
  <si>
    <t>Facilitates alignment of organizational processes with strategic goals, enhancing efficiency and adaptability through coordinated planning and execution.</t>
  </si>
  <si>
    <t>ada608d9-6665-4042-838c-a2300a919f2b</t>
  </si>
  <si>
    <t>Develop Organization Goals</t>
  </si>
  <si>
    <t>Establishes clear objectives aligned with vision, fostering growth and adaptability in organizational structures and processes.</t>
  </si>
  <si>
    <t>e40788f3-7c68-4052-814b-45173b7ecabf</t>
  </si>
  <si>
    <t>Plan Long Term</t>
  </si>
  <si>
    <t>Focuses on aligning organizational goals with strategy, fostering growth, adaptability, and enhanced performance for sustainable success.</t>
  </si>
  <si>
    <t>2975addb-c81a-40a5-9e51-8c4f62051cbe</t>
  </si>
  <si>
    <t>Strategize Business Units</t>
  </si>
  <si>
    <t>Develop and implement strategies to optimize performance and align business units with organizational goals for sustained growth and competitiveness.</t>
  </si>
  <si>
    <t>5ac784f0-8bf3-4991-af11-8eec61c08303</t>
  </si>
  <si>
    <t>Strategic Business Initiatives</t>
  </si>
  <si>
    <t>Focus on aligning organizational resources with long-term objectives to drive growth, innovation, and competitive advantage.</t>
  </si>
  <si>
    <t>d117ae85-e5ef-4bad-8892-8092f6578537</t>
  </si>
  <si>
    <t>Develop Strategic Initiatives</t>
  </si>
  <si>
    <t>Design and implement long-term plans aligning organizational objectives with market opportunities, enhancing competitive advantage and sustainability.</t>
  </si>
  <si>
    <t>71e1ad9d-bcca-4be4-9d64-b28351a06cfe</t>
  </si>
  <si>
    <t>Establish High-Level Measures</t>
  </si>
  <si>
    <t>Define and implement key performance indicators to assess the success of strategic business initiatives and drive informed decision-making.</t>
  </si>
  <si>
    <t>bd226d4c-ca49-4566-9734-06309fe0789e</t>
  </si>
  <si>
    <t>Evaluate Strategic Initiatives</t>
  </si>
  <si>
    <t>Assess and prioritize business initiatives to align with organizational goals, ensuring effective resource allocation and strategic alignment.</t>
  </si>
  <si>
    <t>6249e5df-facc-48c9-957f-70c34348186c</t>
  </si>
  <si>
    <t>Select Strategy</t>
  </si>
  <si>
    <t>Evaluate objectives and resources to choose effective approaches that align with organizational goals and market opportunities.</t>
  </si>
  <si>
    <t>8c76c535-a5a6-4774-9be0-9b63bb4f170e</t>
  </si>
  <si>
    <t>Strategy Development</t>
  </si>
  <si>
    <t>Developing long-term objectives and formulating actionable plans to achieve organizational goals while aligning resources and priorities.</t>
  </si>
  <si>
    <t>0b2447b2-7096-4b67-abfa-543380db301a</t>
  </si>
  <si>
    <t>Adapt Strategy</t>
  </si>
  <si>
    <t>Assess organizational needs and market changes to refine and adjust strategic initiatives for optimal performance and alignment.</t>
  </si>
  <si>
    <t>41eb16a3-ecb5-4059-a1e0-37dc643e33c7</t>
  </si>
  <si>
    <t>Define Strategy</t>
  </si>
  <si>
    <t>Formulate long-term plans that align organizational goals with market opportunities and internal capabilities for sustainable growth.</t>
  </si>
  <si>
    <t>f43878de-857c-4a17-aed3-88d1ad03fb24</t>
  </si>
  <si>
    <t>Develop Vision/Mission</t>
  </si>
  <si>
    <t>Crafting a clear vision and mission aligns organizational goals, guiding strategic decision-making and fostering cohesive teamwork.</t>
  </si>
  <si>
    <t>fcbece32-e7bb-4a9f-aed0-2b3a03b405e7</t>
  </si>
  <si>
    <t>Manage Strategy</t>
  </si>
  <si>
    <t>Facilitates long-term planning by aligning organizational goals with market insights and resources to drive sustainable growth.</t>
  </si>
  <si>
    <t>00e1a0cf-3434-41ab-aa2d-f96eae352d61</t>
  </si>
  <si>
    <t>Track Strategy</t>
  </si>
  <si>
    <t>Ensure alignment of organizational goals with actionable plans, monitoring progress and adjusting strategies to meet objectives effectively.</t>
  </si>
  <si>
    <t>9891dcdb-637b-48a5-a716-98a402e5a42f</t>
  </si>
  <si>
    <t>Developing long-term goals, assessing organizational strengths and weaknesses, and aligning resources to drive overall direction and success.</t>
  </si>
  <si>
    <t>fa74c22a-119f-4e49-b8f5-3458cceeebe2</t>
  </si>
  <si>
    <t>Supply Chain Performance Monitoring</t>
  </si>
  <si>
    <t>Monitoring and analyzing supply chain metrics to optimize efficiency, reduce costs, and improve service levels across operations.</t>
  </si>
  <si>
    <t>keep</t>
  </si>
  <si>
    <t>eb20e43c-45d0-4a30-b1ef-50a26fc16faf</t>
  </si>
  <si>
    <t>Supply Chain Strategy &amp; Planning</t>
  </si>
  <si>
    <t>Developing and optimizing strategies to enhance supply chain efficiency, ensure resource availability, and meet customer demands effectively.</t>
  </si>
  <si>
    <t>dc0f5486-5000-4399-ac32-b07d21751956</t>
  </si>
  <si>
    <t>Top level</t>
  </si>
  <si>
    <t>fabe0fc1-d011-4ee9-843a-9a66734665c2</t>
  </si>
  <si>
    <t>Sustainability Management</t>
  </si>
  <si>
    <t>Circular Economy</t>
  </si>
  <si>
    <t>Focuses on minimizing waste and maximizing resource efficiency through sustainable practices and closed-loop systems in business operations.</t>
  </si>
  <si>
    <t>3aaf6df2-e292-4b96-8b5e-110bfe5ff153</t>
  </si>
  <si>
    <t>Extended Producer Responsibility Management</t>
  </si>
  <si>
    <t>Management approach focusing on minimizing waste, promoting resource recovery, and ensuring producers take responsibility for product life cycles.</t>
  </si>
  <si>
    <t>3ca414a2-e26c-4697-a404-2a19eac0a9c9</t>
  </si>
  <si>
    <t>Returnable Packaging and Empties Processing</t>
  </si>
  <si>
    <t>Focuses on optimizing packaging lifecycle through reclaiming, reusing, and recycling materials to minimize waste and environmental impact.</t>
  </si>
  <si>
    <t>940607dc-a611-41dd-ace1-0c77af869a16</t>
  </si>
  <si>
    <t>Returnable Packaging and Empties Settlement</t>
  </si>
  <si>
    <t>Enhances resource efficiency by managing reusable packaging systems, optimizing logistics, and minimizing waste throughout the supply chain.</t>
  </si>
  <si>
    <t>fecc85d0-4d2c-484f-8d63-21a2d102f355</t>
  </si>
  <si>
    <t>Take back of hardware</t>
  </si>
  <si>
    <t>Facilitates responsible return and recycling of electronic devices, promoting resource recovery and minimizing environmental impact.</t>
  </si>
  <si>
    <t>757242a7-c394-4b72-a71d-36231f25ec4a</t>
  </si>
  <si>
    <t>Environmental Footprint Management</t>
  </si>
  <si>
    <t>Management of environmental impact through assessment, monitoring, and reduction strategies to promote ecological balance and resource efficiency.</t>
  </si>
  <si>
    <t>5236ca5b-057d-4f24-821d-c1df625e5c26</t>
  </si>
  <si>
    <t>Carbon Footprint Calculation</t>
  </si>
  <si>
    <t>Quantifies greenhouse gas emissions to assess and mitigate environmental impact, supporting sustainability goals and regulatory compliance.</t>
  </si>
  <si>
    <t>f9696408-7f88-4a05-8bb9-bf07f1705877</t>
  </si>
  <si>
    <t>Emission Data Collection</t>
  </si>
  <si>
    <t>Collect and analyze emission data to assess environmental impact and drive sustainability initiatives within organizations.</t>
  </si>
  <si>
    <t>ff489310-1631-4e50-8cfd-336951dc18ba</t>
  </si>
  <si>
    <t>GHG Emissions Calculation</t>
  </si>
  <si>
    <t>Calculating greenhouse gas emissions to assess and minimize environmental impact in sustainability initiatives and organizational practices.</t>
  </si>
  <si>
    <t>bbf51aa0-350b-4f48-a6ad-963d1dc7fae4</t>
  </si>
  <si>
    <t>Sustainability Steering and Reporting</t>
  </si>
  <si>
    <t>This capability focuses on tracking, analyzing, and optimizing environmental impacts to drive sustainable practices and ensure compliance.</t>
  </si>
  <si>
    <t>95d01f75-a284-4811-831a-da973593d9e1</t>
  </si>
  <si>
    <t>Sustainability Collaboration</t>
  </si>
  <si>
    <t>Facilitating partnerships and collective efforts to drive environmental and social responsibility initiatives within organizations and communities.</t>
  </si>
  <si>
    <t>311795b9-5cd0-47be-8574-6befa7eb73e2</t>
  </si>
  <si>
    <t>Sustainability Information Collaboration</t>
  </si>
  <si>
    <t>Facilitates sharing and integration of sustainability data and practices among stakeholders to enhance environmental responsibility and collaboration.</t>
  </si>
  <si>
    <t>3c0e660b-85af-4eeb-959f-d7ec5f7176c8</t>
  </si>
  <si>
    <t>Sustainability Network Operation</t>
  </si>
  <si>
    <t>Facilitates collaboration among stakeholders to optimize sustainability efforts and enhance network operations for environmental and social impact.</t>
  </si>
  <si>
    <t>2e82ebae-71e7-47f4-a8b0-7f70cf86d649</t>
  </si>
  <si>
    <t>Sustainability Performance Management</t>
  </si>
  <si>
    <t>A framework for monitoring, analyzing, and improving environmental, social, and economic impacts of organizational practices and initiatives.</t>
  </si>
  <si>
    <t>8f8a0868-481d-4ae0-9c80-04f8b1a5582d</t>
  </si>
  <si>
    <t>Emission Result Validation</t>
  </si>
  <si>
    <t>Evaluates and verifies greenhouse gas emissions data to ensure accurate reporting and compliance with sustainability goals and regulations.</t>
  </si>
  <si>
    <t>698dea01-2442-4888-9147-9a38ee5252d0</t>
  </si>
  <si>
    <t>Emissions Factors Management</t>
  </si>
  <si>
    <t>Managing emissions factors involves tracking, analyzing, and optimizing greenhouse gas emissions to promote environmental sustainability and regulatory compliance.</t>
  </si>
  <si>
    <t>4454b548-5b8f-485f-bd28-58d8bf42886c</t>
  </si>
  <si>
    <t>Formulas and Equations Management</t>
  </si>
  <si>
    <t>Systematic tracking and evaluation of sustainability metrics using formulas and equations to enhance performance and inform strategic decisions.</t>
  </si>
  <si>
    <t>a8b883d9-340b-46be-9074-788950d3a473</t>
  </si>
  <si>
    <t>Sustainability Audit Preparation</t>
  </si>
  <si>
    <t>Facilitates the assessment and enhancement of sustainability practices through structured audits and performance management strategies.</t>
  </si>
  <si>
    <t>1a9e3f80-daa0-4599-ba13-dde155e993f4</t>
  </si>
  <si>
    <t>Sustainability Disclosure Management</t>
  </si>
  <si>
    <t>Processes and tools for tracking, reporting, and improving sustainability metrics and disclosures to stakeholders and regulators.</t>
  </si>
  <si>
    <t>dba48c92-cce2-4041-b0bb-0c8fdf6b2107</t>
  </si>
  <si>
    <t>Sustainability Objective Management</t>
  </si>
  <si>
    <t>Facilitates the tracking and achievement of sustainability goals through performance metrics and objective alignment across organizations.</t>
  </si>
  <si>
    <t>2ca73722-d14a-4031-ba27-6d2fa3069fd6</t>
  </si>
  <si>
    <t>Sustainability Strategy Definition</t>
  </si>
  <si>
    <t>Establishes frameworks and goals for sustainable practices, aligning organizational strategies with environmental, social, and economic performance metrics.</t>
  </si>
  <si>
    <t>2d695bf6-5ac0-4556-9894-612c1e6965a5</t>
  </si>
  <si>
    <t>Sustainable Operations</t>
  </si>
  <si>
    <t>Focuses on integrating eco-friendly practices, optimizing resource use, and minimizing waste to enhance long-term operational efficiency and environmental impact.</t>
  </si>
  <si>
    <t>a3944fea-51b0-460d-ac98-04bb27203444</t>
  </si>
  <si>
    <t>EHS Incident Management</t>
  </si>
  <si>
    <t>Manages environmental, health, and safety incidents to ensure sustainable operations and compliance through systematic tracking and reporting.</t>
  </si>
  <si>
    <t>IBKN</t>
  </si>
  <si>
    <t>b47b6fce-de28-41ff-a1d2-44b0b9ab6a4b</t>
  </si>
  <si>
    <t>ESG Fact Transparency Mass Balancing</t>
  </si>
  <si>
    <t>Ensures transparent reporting of environmental, social, and governance metrics through comprehensive mass balancing for sustainable operational practices.</t>
  </si>
  <si>
    <t>f2d11445-2ad6-40ec-a20b-e9458aeb063d</t>
  </si>
  <si>
    <t>Hazardous Substance Management</t>
  </si>
  <si>
    <t>Effectively oversees and minimizes hazardous substances to ensure environmental protection, regulatory compliance, and sustainable operational practices.</t>
  </si>
  <si>
    <t>daa5c7fb-aa33-4589-9113-78f5ff41c02b</t>
  </si>
  <si>
    <t>Industrial Hygiene and Sampling</t>
  </si>
  <si>
    <t>Focuses on implementing practices to ensure safe work environments, monitoring exposure, and maintaining health standards in industrial settings.</t>
  </si>
  <si>
    <t>3bfdb204-f16d-4e8c-8705-5276eae91715</t>
  </si>
  <si>
    <t>Management of Change</t>
  </si>
  <si>
    <t>Focus on implementing sustainable practices through effective change management, ensuring minimal environmental impact and promoting long-term ecological balance.</t>
  </si>
  <si>
    <t>fe38b447-63b2-4263-ba5c-d47a63d610e8</t>
  </si>
  <si>
    <t>Occupational Health Management</t>
  </si>
  <si>
    <t>Focuses on integrating health management practices into sustainability efforts, ensuring a safe and healthy workplace for all employees.</t>
  </si>
  <si>
    <t>8e9d66b1-14f4-44b7-9951-1007f40cef3c</t>
  </si>
  <si>
    <t>Operational Risk Assessment</t>
  </si>
  <si>
    <t>Evaluates operational risks to enhance sustainability practices, ensuring compliance and resilience in business processes and environmental impact.</t>
  </si>
  <si>
    <t>001327c1-6dfe-42de-866d-ad7e4d2de1d5</t>
  </si>
  <si>
    <t>Waste Characterization Management</t>
  </si>
  <si>
    <t>Identifying, analyzing, and minimizing waste through effective management strategies to enhance environmental sustainability and operational efficiency.</t>
  </si>
  <si>
    <t>5ff5b223-eeda-483a-9ba1-05cd1994e793</t>
  </si>
  <si>
    <t>Waste Container Management</t>
  </si>
  <si>
    <t>Effective oversight and optimization of waste container processes to minimize environmental impact and enhance operational sustainability.</t>
  </si>
  <si>
    <t>9863a080-745f-4deb-9951-4f819a92531d</t>
  </si>
  <si>
    <t>Waste Disposal Management</t>
  </si>
  <si>
    <t>Efficiently managing waste reduction, recycling, and disposal practices to minimize environmental impact and promote sustainability in operations.</t>
  </si>
  <si>
    <t>8dd944be-6cb4-4aec-9bb8-2cf05d6828e1</t>
  </si>
  <si>
    <t>Waste Generation Monitoring</t>
  </si>
  <si>
    <t>Monitoring and analyzing waste generation to optimize processes, reduce environmental impact, and promote sustainable practices within operations.</t>
  </si>
  <si>
    <t>1acc3d9c-982f-4af2-bab2-30c6e3f64669</t>
  </si>
  <si>
    <t>Waste Storage Management</t>
  </si>
  <si>
    <t>Strategically managing waste storage to minimize environmental impact and ensure compliance with sustainability standards and regulations.</t>
  </si>
  <si>
    <t>70ead7eb-4773-4f0a-b06c-e9d7b8e69c2e</t>
  </si>
  <si>
    <t>Waste Transportation Management</t>
  </si>
  <si>
    <t>Efficiently manages waste logistics, ensuring compliance with regulations while minimizing environmental impact and optimizing resource recovery processes.</t>
  </si>
  <si>
    <t>f64c6d0c-83d1-497a-a4e7-174a5e8121c2</t>
  </si>
  <si>
    <t>Work Permit and Isolations Management</t>
  </si>
  <si>
    <t>Managing work permits and isolations ensures safe, efficient operations while minimizing environmental impact and promoting sustainability initiatives.</t>
  </si>
  <si>
    <t>c49adcfd-86ec-4cff-b0f3-fec61e69cb8c</t>
  </si>
  <si>
    <t>Integrates environmental considerations into business operations, promoting resource efficiency, reducing waste, and enhancing overall sustainability practices.</t>
  </si>
  <si>
    <t>b2ef5ce2-2f59-48de-89fd-06e6d09ecb7e</t>
  </si>
  <si>
    <t>Level 4 - Kan ikke anvendes i denne model pga. Key</t>
  </si>
  <si>
    <t>Organization</t>
  </si>
  <si>
    <t>Team</t>
  </si>
  <si>
    <t>ID</t>
  </si>
  <si>
    <t>Denmark</t>
  </si>
  <si>
    <t>Austria</t>
  </si>
  <si>
    <t>Business Development</t>
  </si>
  <si>
    <t>Canada</t>
  </si>
  <si>
    <t>Switzerland</t>
  </si>
  <si>
    <t>China</t>
  </si>
  <si>
    <t>Germany</t>
  </si>
  <si>
    <t>Spain</t>
  </si>
  <si>
    <t>Finland</t>
  </si>
  <si>
    <t>Create only Level2</t>
  </si>
  <si>
    <t>France (FR network)</t>
  </si>
  <si>
    <t>Italy</t>
  </si>
  <si>
    <t>Malaysia</t>
  </si>
  <si>
    <t>Netherlands</t>
  </si>
  <si>
    <t>Norway</t>
  </si>
  <si>
    <t>Poland</t>
  </si>
  <si>
    <t>Sweden</t>
  </si>
  <si>
    <t>United States</t>
  </si>
  <si>
    <t>ES_Digitalization_Customer Operations_Hosting HCW</t>
  </si>
  <si>
    <t>ES_Digitalization_Customer Operations_Enterprise Services</t>
  </si>
  <si>
    <t>SE_Digitalization</t>
  </si>
  <si>
    <t>Executive Management office</t>
  </si>
  <si>
    <t>ES_Digitalization_Kamstrup Solutions_Commercial Solutions</t>
  </si>
  <si>
    <t>Facility</t>
  </si>
  <si>
    <t>ES_Digitalization_Kamstrup Solutions_Digital Workplace</t>
  </si>
  <si>
    <t>PL_Finance</t>
  </si>
  <si>
    <t>ES_Digitalization_EA, Infrastructure and Platforms_Network &amp; Infrastructure</t>
  </si>
  <si>
    <t>CH_Finance</t>
  </si>
  <si>
    <t>ES_Digitalization_EA, Infrastructure and Platforms_Cloud and Platforms</t>
  </si>
  <si>
    <t>People &amp; Culture</t>
  </si>
  <si>
    <t>Water</t>
  </si>
  <si>
    <t>FR_Product Management</t>
  </si>
  <si>
    <t>ES_Water - Technology Software</t>
  </si>
  <si>
    <t>Heat &amp; Cooling</t>
  </si>
  <si>
    <t>Heat/Cooling</t>
  </si>
  <si>
    <t>ES_Heat/Cooling - Technology Software</t>
  </si>
  <si>
    <t>Electricity</t>
  </si>
  <si>
    <t>Denmark-Electricity-Electricity</t>
  </si>
  <si>
    <t>Austria-Electricity-Electricity</t>
  </si>
  <si>
    <t>Sweden-Electricity-Electricity</t>
  </si>
  <si>
    <t>All BU</t>
  </si>
  <si>
    <t>Document no</t>
  </si>
  <si>
    <t>Proces group</t>
  </si>
  <si>
    <t>Process</t>
  </si>
  <si>
    <t>Document no SubProcess</t>
  </si>
  <si>
    <t>SubProcess</t>
  </si>
  <si>
    <t>Approver</t>
  </si>
  <si>
    <t>Business Unit</t>
  </si>
  <si>
    <t>Editing state</t>
  </si>
  <si>
    <t>Acquire-to-Retire (A2R)</t>
  </si>
  <si>
    <t>P16, SP16.3, SP16.4, SP16.8. Asset lifecycle from acquisition to disposal
Including
Maintenance and Support: Involves maintaining equipment and infrastructure in good working condition to prevent downtime and ensure a smooth production process.
FRFS: Look at the other assets type if it is another value stream.</t>
  </si>
  <si>
    <t>P</t>
  </si>
  <si>
    <t>Not mapped to process</t>
  </si>
  <si>
    <t>Concept-to-Customer (C2C)</t>
  </si>
  <si>
    <t>From product idea to customer delivery. Category: Product Development
Focus: Sales, offers, order, hardware, software, firmware
Typical owners: R&amp;D, Digitalization, EA, PM
Output: A happy customer who are using the product</t>
  </si>
  <si>
    <t>P00</t>
  </si>
  <si>
    <t>Customer Service and Support: This stream involves post-sales support, handling customer inquiries, managing warranties, and ensuring customer satisfaction.</t>
  </si>
  <si>
    <t>P01</t>
  </si>
  <si>
    <t>Management processes</t>
  </si>
  <si>
    <t>Strategy</t>
  </si>
  <si>
    <t>SP01.1</t>
  </si>
  <si>
    <t>Inspiration &amp; Marked Outlook</t>
  </si>
  <si>
    <t>Employee lifecycle from hiring to retirement</t>
  </si>
  <si>
    <t>SP01.11</t>
  </si>
  <si>
    <t>Water Strategy Development</t>
  </si>
  <si>
    <r>
      <t xml:space="preserve">Product development from idea to launch.
</t>
    </r>
    <r>
      <rPr>
        <b/>
        <sz val="11"/>
        <color theme="1"/>
        <rFont val="Calibri"/>
        <family val="2"/>
        <scheme val="minor"/>
      </rPr>
      <t>Focus:</t>
    </r>
    <r>
      <rPr>
        <sz val="11"/>
        <color theme="1"/>
        <rFont val="Calibri"/>
        <family val="2"/>
        <scheme val="minor"/>
      </rPr>
      <t xml:space="preserve"> Udvikling af produkt, hardware, software, firmware
</t>
    </r>
    <r>
      <rPr>
        <b/>
        <sz val="11"/>
        <color theme="1"/>
        <rFont val="Calibri"/>
        <family val="2"/>
        <scheme val="minor"/>
      </rPr>
      <t>Typical owners</t>
    </r>
    <r>
      <rPr>
        <sz val="11"/>
        <color theme="1"/>
        <rFont val="Calibri"/>
        <family val="2"/>
        <scheme val="minor"/>
      </rPr>
      <t xml:space="preserve">: R&amp;D, Digitalization, EA, Product Management
</t>
    </r>
    <r>
      <rPr>
        <b/>
        <sz val="11"/>
        <color theme="1"/>
        <rFont val="Calibri"/>
        <family val="2"/>
        <scheme val="minor"/>
      </rPr>
      <t>Output</t>
    </r>
    <r>
      <rPr>
        <sz val="11"/>
        <color theme="1"/>
        <rFont val="Calibri"/>
        <family val="2"/>
        <scheme val="minor"/>
      </rPr>
      <t>: Et færdigt produkt klar til markedet</t>
    </r>
  </si>
  <si>
    <t>SP01.2</t>
  </si>
  <si>
    <t>Business Area - strategy update</t>
  </si>
  <si>
    <t>Maintenance and Support: Involves maintaining equipment and infrastructure in good working condition to prevent downtime and ensure a smooth production process.</t>
  </si>
  <si>
    <t>SP01.3</t>
  </si>
  <si>
    <t>Functional Area &amp; Corporate Function - strategy update</t>
  </si>
  <si>
    <t>Distribution and Logistics: Involves the storage, handling, and transportation of finished products to different locations to meet customer demand efficiently.
Production to delivery process</t>
  </si>
  <si>
    <t>SP01.4</t>
  </si>
  <si>
    <t>Group - Strategy update</t>
  </si>
  <si>
    <t>Not in Value Stream</t>
  </si>
  <si>
    <t>SP01.5</t>
  </si>
  <si>
    <t>Strategy Finalization  &amp; Approval</t>
  </si>
  <si>
    <t>P11, + more, SP14.2 Order to Cash: This stream covers the entire process from receiving a customer order to delivering the finished product. It includes order processing, production scheduling, manufacturing, quality control, packaging, and shipping.
From customer order to receiving payment
Change to Opertunity to Cash or Lead</t>
  </si>
  <si>
    <t>SP01.6</t>
  </si>
  <si>
    <t>Strategic Projects evaluation &amp; scoping</t>
  </si>
  <si>
    <t>Production Process: Involves the actual manufacturing operations including assembly, fabrication, quality assurance, and inspections to transform raw materials into finished products. Sub part of O2C</t>
  </si>
  <si>
    <t>Aras, Supply Chain</t>
  </si>
  <si>
    <t>SP01.7</t>
  </si>
  <si>
    <t>Strategy Communication</t>
  </si>
  <si>
    <t>SP11.1, SP14.1 Procure to Pay: This involves the steps from procuring raw materials and components to paying suppliers. It includes supplier selection, purchase order creation, receiving goods, and processing invoices.
From identifying needs to paying suppliers.</t>
  </si>
  <si>
    <t>SP01.8</t>
  </si>
  <si>
    <t>Strategy Implementation &amp; Follow up</t>
  </si>
  <si>
    <t>Quality Assurance: Focuses on maintaining the desired level of quality in the product by implementing quality checks and managing quality control systems to ensure products meet specifications and standards.
Quotation to quality-assured delivery
Not the operational part, it is included in O2C and P2P</t>
  </si>
  <si>
    <t>SP01.9</t>
  </si>
  <si>
    <t>Strategy Process evaluation</t>
  </si>
  <si>
    <t>The Subscription-to-Pay (S2P) value stream encompasses the end-to-end lifecycle of managing supplier subscriptions and recurring services—from initial subscription setup to final payment</t>
  </si>
  <si>
    <t>P02</t>
  </si>
  <si>
    <t>Objectives, Targets and KPI's</t>
  </si>
  <si>
    <t>SP02.1</t>
  </si>
  <si>
    <t>Supply Chain Key Performance Indicators (KPI)</t>
  </si>
  <si>
    <t>SP02.2</t>
  </si>
  <si>
    <t>Quality Objectives for Kamstrup SAS - FR</t>
  </si>
  <si>
    <t>SP02.3</t>
  </si>
  <si>
    <t>Objectives Kamstrup Sp.z.o.o. - PL</t>
  </si>
  <si>
    <t>P03</t>
  </si>
  <si>
    <t>Organisation, Roles &amp; Responsibilities</t>
  </si>
  <si>
    <t>SP03.1</t>
  </si>
  <si>
    <t>Authorization matrix for contracts and payments</t>
  </si>
  <si>
    <t>SP03.10</t>
  </si>
  <si>
    <t>Authorization matrix - Employment contracts</t>
  </si>
  <si>
    <t>SP03.2</t>
  </si>
  <si>
    <t>Authorization matrix - Indirect Sourcing</t>
  </si>
  <si>
    <t>SP03.3</t>
  </si>
  <si>
    <t>Authorization matrix - Solution Sales</t>
  </si>
  <si>
    <t>SP03.4</t>
  </si>
  <si>
    <t>Authorization matrix - Service Sales</t>
  </si>
  <si>
    <t>SP03.5</t>
  </si>
  <si>
    <t>Authorization matrix - General Sales</t>
  </si>
  <si>
    <t>SP03.6</t>
  </si>
  <si>
    <t>Authorization matrix - Direct Sourcing</t>
  </si>
  <si>
    <t>SP03.7</t>
  </si>
  <si>
    <t>Authorization matrix - Data Processing Agreements (DPAs)</t>
  </si>
  <si>
    <t>SP03.8</t>
  </si>
  <si>
    <t>Authorization matrix - Distribution, teaming, and sales channel agreements</t>
  </si>
  <si>
    <t>SP03.9</t>
  </si>
  <si>
    <t>Authorization matrix - Non Disclosure Agreements (NDAs)</t>
  </si>
  <si>
    <t>P04</t>
  </si>
  <si>
    <t>Management Review</t>
  </si>
  <si>
    <t>SP04.1</t>
  </si>
  <si>
    <t>Management Review - Accreditation ISO 17025</t>
  </si>
  <si>
    <t>SP04.2</t>
  </si>
  <si>
    <t>Management Review – Authorization for Electrical and Plumbing Installations DK</t>
  </si>
  <si>
    <t>SP04.3</t>
  </si>
  <si>
    <t>Management Review – MID module D Authorization</t>
  </si>
  <si>
    <t>P05</t>
  </si>
  <si>
    <t>Expansions &amp; Acquisitions</t>
  </si>
  <si>
    <t>SP05.1</t>
  </si>
  <si>
    <t>Marked Intelligence - Ecosystem Surveillance</t>
  </si>
  <si>
    <t>P06</t>
  </si>
  <si>
    <t>Leadership &amp; Daily Management</t>
  </si>
  <si>
    <t>SP06.2</t>
  </si>
  <si>
    <t>Employee Engagement Survey</t>
  </si>
  <si>
    <t>P07</t>
  </si>
  <si>
    <t>Core processes</t>
  </si>
  <si>
    <t>Innovation &amp; Solution Development</t>
  </si>
  <si>
    <t>SP07.1</t>
  </si>
  <si>
    <t>Innovation Pipeline</t>
  </si>
  <si>
    <t>SP07.10</t>
  </si>
  <si>
    <t>New Software &amp; Service offerings workflow</t>
  </si>
  <si>
    <t>SP07.11</t>
  </si>
  <si>
    <t>New Product Introduction Project Model</t>
  </si>
  <si>
    <t>SP07.12</t>
  </si>
  <si>
    <t>Prototyping</t>
  </si>
  <si>
    <t>SP07.13</t>
  </si>
  <si>
    <t>Product and Solution Phase-out</t>
  </si>
  <si>
    <t>SP07.14</t>
  </si>
  <si>
    <t>Software Maintenance</t>
  </si>
  <si>
    <t>SP07.15</t>
  </si>
  <si>
    <t>Packaging Design Development - Supply Chain</t>
  </si>
  <si>
    <t>SP07.16</t>
  </si>
  <si>
    <t>Firmware Development</t>
  </si>
  <si>
    <t>SP07.17</t>
  </si>
  <si>
    <t>Partner Solution Method</t>
  </si>
  <si>
    <t>SP07.18</t>
  </si>
  <si>
    <t>Co-creation Projects</t>
  </si>
  <si>
    <t>SP07.2</t>
  </si>
  <si>
    <t>Solution Development Model</t>
  </si>
  <si>
    <t>SP07.22</t>
  </si>
  <si>
    <t>Security Requirements in development</t>
  </si>
  <si>
    <t>SP07.23</t>
  </si>
  <si>
    <t>Kamstrup Packaging Standard</t>
  </si>
  <si>
    <t>SP07.25</t>
  </si>
  <si>
    <t>Secure Coding Requirements</t>
  </si>
  <si>
    <t>SP07.26</t>
  </si>
  <si>
    <t>Access Control and User Management for Source Code Repositories</t>
  </si>
  <si>
    <t>SP07.27</t>
  </si>
  <si>
    <t>Security Testing in Development and Acceptance</t>
  </si>
  <si>
    <t>SP07.28</t>
  </si>
  <si>
    <t>Product alterations - Water</t>
  </si>
  <si>
    <t>SP07.29</t>
  </si>
  <si>
    <t>Product vulnerability incident handling</t>
  </si>
  <si>
    <t>SP07.3</t>
  </si>
  <si>
    <t>Solution Maintenance</t>
  </si>
  <si>
    <t>SP07.30</t>
  </si>
  <si>
    <t>New documents - Water Products</t>
  </si>
  <si>
    <t>SP07.31</t>
  </si>
  <si>
    <t>New spare part/accessories</t>
  </si>
  <si>
    <t>SP07.33</t>
  </si>
  <si>
    <t>Secure Development Life Cycle</t>
  </si>
  <si>
    <t>SP07.34</t>
  </si>
  <si>
    <t>Management of Outsourced Development Activities</t>
  </si>
  <si>
    <t>SP07.35</t>
  </si>
  <si>
    <t>Secure system architecture and engineering principles</t>
  </si>
  <si>
    <t>SP07.36</t>
  </si>
  <si>
    <t>Managing user access and GitLab access groups</t>
  </si>
  <si>
    <t>x</t>
  </si>
  <si>
    <t>SP07.37</t>
  </si>
  <si>
    <t>Using Privileged access Groups in GitLab</t>
  </si>
  <si>
    <t>SP07.38</t>
  </si>
  <si>
    <t>Product Phase-out Execution</t>
  </si>
  <si>
    <t>SP07.39</t>
  </si>
  <si>
    <t>Creating new user in GitLab</t>
  </si>
  <si>
    <t>SP07.4</t>
  </si>
  <si>
    <t>Solution Development Model - Governance</t>
  </si>
  <si>
    <t>SP07.40</t>
  </si>
  <si>
    <t>Naming convention for source code</t>
  </si>
  <si>
    <t>SP07.41</t>
  </si>
  <si>
    <t>Development tasks in tenders</t>
  </si>
  <si>
    <t>SP07.42</t>
  </si>
  <si>
    <t>System Requirements Establishment</t>
  </si>
  <si>
    <t>SP07.43</t>
  </si>
  <si>
    <t>Code Review for High Level Software Development</t>
  </si>
  <si>
    <t>SP07.44</t>
  </si>
  <si>
    <t>Implementing a New Customer Label</t>
  </si>
  <si>
    <t>SP07.45</t>
  </si>
  <si>
    <t>Implementing a New Flow Part</t>
  </si>
  <si>
    <t>SP07.46</t>
  </si>
  <si>
    <t>Implementing a New Communication Module</t>
  </si>
  <si>
    <t>SP07.47</t>
  </si>
  <si>
    <t>Implementing a New Radio Package</t>
  </si>
  <si>
    <t>SP07.48</t>
  </si>
  <si>
    <t>Implementing a New Top Label</t>
  </si>
  <si>
    <t>SP07.49</t>
  </si>
  <si>
    <t>Implementing a New Tray Label</t>
  </si>
  <si>
    <t>SP07.5</t>
  </si>
  <si>
    <t>Solution Development Model Document Handling</t>
  </si>
  <si>
    <t>SP07.50</t>
  </si>
  <si>
    <t>Implementing a New Country Code</t>
  </si>
  <si>
    <t>SP07.51</t>
  </si>
  <si>
    <t>New Meter Legislative Specifications</t>
  </si>
  <si>
    <t>SP07.52</t>
  </si>
  <si>
    <t>Termination of Parts and Products</t>
  </si>
  <si>
    <t>SP07.53</t>
  </si>
  <si>
    <t>Solution Termination</t>
  </si>
  <si>
    <t>SP07.54</t>
  </si>
  <si>
    <t>SP07.55</t>
  </si>
  <si>
    <t>Creating and maintaining parts</t>
  </si>
  <si>
    <t>SP07.56</t>
  </si>
  <si>
    <t>Part Verification Process (PVP)</t>
  </si>
  <si>
    <t>SP07.57</t>
  </si>
  <si>
    <t>Kamstrup Packaging Strategy</t>
  </si>
  <si>
    <t>SP07.6</t>
  </si>
  <si>
    <t>Development Documentation Management</t>
  </si>
  <si>
    <t>SP07.7</t>
  </si>
  <si>
    <t>Agile Software Development</t>
  </si>
  <si>
    <t>SP07.8</t>
  </si>
  <si>
    <t>Big Room Planning</t>
  </si>
  <si>
    <t>SP07.9</t>
  </si>
  <si>
    <t>Create new data declaration (workflow)</t>
  </si>
  <si>
    <t>P08</t>
  </si>
  <si>
    <t>SP08.1</t>
  </si>
  <si>
    <t>Brand Management</t>
  </si>
  <si>
    <t>SP08.10</t>
  </si>
  <si>
    <t>Kamstrup Brand positioning</t>
  </si>
  <si>
    <t>SP08.11</t>
  </si>
  <si>
    <t>Factbook Electricity</t>
  </si>
  <si>
    <t>SP08.12</t>
  </si>
  <si>
    <t>Factbook Heat</t>
  </si>
  <si>
    <t>SP08.13</t>
  </si>
  <si>
    <t>Factbook Submetering</t>
  </si>
  <si>
    <t>SP08.14</t>
  </si>
  <si>
    <t>Factbook Water EU</t>
  </si>
  <si>
    <t>SP08.15</t>
  </si>
  <si>
    <t>Factbook Water US</t>
  </si>
  <si>
    <t>SP08.16</t>
  </si>
  <si>
    <t>Messaging framework - Electricity</t>
  </si>
  <si>
    <t>SP08.17</t>
  </si>
  <si>
    <t>Messaging framework - Heat</t>
  </si>
  <si>
    <t>SP08.18</t>
  </si>
  <si>
    <t>Messaging framework - Water EU</t>
  </si>
  <si>
    <t>SP08.19</t>
  </si>
  <si>
    <t>Messaging framework - Water US</t>
  </si>
  <si>
    <t>SP08.2</t>
  </si>
  <si>
    <t>Offer Launch Marketing &amp; Commercialization</t>
  </si>
  <si>
    <t>SP08.20</t>
  </si>
  <si>
    <t>Messaging framework - Submetering</t>
  </si>
  <si>
    <t>SP08.21</t>
  </si>
  <si>
    <t>Interior Design Framework</t>
  </si>
  <si>
    <t>SP08.22</t>
  </si>
  <si>
    <t>Use and Approval of External Resources for Marketing Activities</t>
  </si>
  <si>
    <t>SP08.23</t>
  </si>
  <si>
    <t>Customer Experience Center</t>
  </si>
  <si>
    <t>SP08.3</t>
  </si>
  <si>
    <t>Marketing Programs</t>
  </si>
  <si>
    <t>SP08.4</t>
  </si>
  <si>
    <t>Digital Enablement and Channel Management</t>
  </si>
  <si>
    <t>SP08.5</t>
  </si>
  <si>
    <t>Customer Case Story</t>
  </si>
  <si>
    <t>SP08.6</t>
  </si>
  <si>
    <t>Marketing Campaign</t>
  </si>
  <si>
    <t>SP08.7</t>
  </si>
  <si>
    <t>It's Time To Know (ITTK) Playbook</t>
  </si>
  <si>
    <t>SP08.8</t>
  </si>
  <si>
    <t>Web shop - Ordering Merchandise and Company Clothing</t>
  </si>
  <si>
    <t>SP08.9</t>
  </si>
  <si>
    <t>Creative Hub Briefing</t>
  </si>
  <si>
    <t>P09</t>
  </si>
  <si>
    <t>Sales &amp; Business Development</t>
  </si>
  <si>
    <t>SP09.1</t>
  </si>
  <si>
    <t>General Sales</t>
  </si>
  <si>
    <t>SP09.10</t>
  </si>
  <si>
    <t>Customer Classification</t>
  </si>
  <si>
    <t>SP09.11</t>
  </si>
  <si>
    <t>SP09.12</t>
  </si>
  <si>
    <t>Distributor Management - US</t>
  </si>
  <si>
    <t>SP09.15</t>
  </si>
  <si>
    <t>SP09.16</t>
  </si>
  <si>
    <t>Operational Sales Management</t>
  </si>
  <si>
    <t>SP09.17</t>
  </si>
  <si>
    <t>Customer Account Management</t>
  </si>
  <si>
    <t>SP09.18</t>
  </si>
  <si>
    <t>Facilitate product training</t>
  </si>
  <si>
    <t>SP09.19</t>
  </si>
  <si>
    <t>Power Intelligence onboarding – handover from Sales to Solution &amp; Service Delivery (SSD)</t>
  </si>
  <si>
    <t>SP09.2</t>
  </si>
  <si>
    <t>Solution Sales Non-Standard</t>
  </si>
  <si>
    <t>SP09.20</t>
  </si>
  <si>
    <t>Channel Partner Program</t>
  </si>
  <si>
    <t>SP09.21</t>
  </si>
  <si>
    <t>Solution Sales Distributors - North America</t>
  </si>
  <si>
    <t>SP09.22</t>
  </si>
  <si>
    <t>SP09.23</t>
  </si>
  <si>
    <t>General Sales Process - US</t>
  </si>
  <si>
    <t>SP09.24</t>
  </si>
  <si>
    <t>How to handle Water Meter Samples and Pilots</t>
  </si>
  <si>
    <t>SP09.25</t>
  </si>
  <si>
    <t>How to Order Elvaco LoRaWAN Module - Heat &amp; Cooling</t>
  </si>
  <si>
    <t>SP09.26</t>
  </si>
  <si>
    <t>Market-Driven Product and Service Requests</t>
  </si>
  <si>
    <t>SP09.3</t>
  </si>
  <si>
    <t>Lead Management</t>
  </si>
  <si>
    <t>SP09.4</t>
  </si>
  <si>
    <t>Value Pricing</t>
  </si>
  <si>
    <t>SP09.5</t>
  </si>
  <si>
    <t>Channel Partner Sales</t>
  </si>
  <si>
    <t>SP09.6</t>
  </si>
  <si>
    <t>Customized customer label for Water meters</t>
  </si>
  <si>
    <t>SP09.7</t>
  </si>
  <si>
    <t>Priority of ServiceNow requests in Configuration Management</t>
  </si>
  <si>
    <t>SP09.8</t>
  </si>
  <si>
    <t>Solution Sales Standard</t>
  </si>
  <si>
    <t>SP09.9</t>
  </si>
  <si>
    <t>Market Segmentation</t>
  </si>
  <si>
    <t>P10</t>
  </si>
  <si>
    <t>SP10.1</t>
  </si>
  <si>
    <t>Supplier Introduction</t>
  </si>
  <si>
    <t>SP10.10</t>
  </si>
  <si>
    <t>Sourced Part Phase-Out</t>
  </si>
  <si>
    <t>SP10.12</t>
  </si>
  <si>
    <t>Requirements for Purchasing of Externally Provided Calibration - and Testing Services</t>
  </si>
  <si>
    <t>SP10.2</t>
  </si>
  <si>
    <t>Supplier Tendering</t>
  </si>
  <si>
    <t>SP10.3</t>
  </si>
  <si>
    <t>Sourced Part Introduction</t>
  </si>
  <si>
    <t>SP10.4</t>
  </si>
  <si>
    <t>Sourced Part Management</t>
  </si>
  <si>
    <t>SP10.5</t>
  </si>
  <si>
    <t>Category Management</t>
  </si>
  <si>
    <t>SP10.6</t>
  </si>
  <si>
    <t>Sourcing Cost Management</t>
  </si>
  <si>
    <t>SP10.7</t>
  </si>
  <si>
    <t>Supplier Management</t>
  </si>
  <si>
    <t>SP10.9</t>
  </si>
  <si>
    <t>Supplier Phase-Out</t>
  </si>
  <si>
    <t>P11</t>
  </si>
  <si>
    <t>SP11.1</t>
  </si>
  <si>
    <t>SP11.15</t>
  </si>
  <si>
    <t>Final Inspection</t>
  </si>
  <si>
    <t>SP11.16</t>
  </si>
  <si>
    <t>Inter company Order</t>
  </si>
  <si>
    <t>SP11.17</t>
  </si>
  <si>
    <t>Lean Tool - Factory flow</t>
  </si>
  <si>
    <t>SP11.18</t>
  </si>
  <si>
    <t>Lean Tool - Kaizen</t>
  </si>
  <si>
    <t>SP11.19</t>
  </si>
  <si>
    <t>Lean tool - Practical Problem Solving (PPS)</t>
  </si>
  <si>
    <t>SP11.2</t>
  </si>
  <si>
    <t>Incoming Inspection</t>
  </si>
  <si>
    <t>SP11.20</t>
  </si>
  <si>
    <t>Lean Tool - Single-Minute Exchange of Die (SMED)</t>
  </si>
  <si>
    <t>SP11.21</t>
  </si>
  <si>
    <t>Lean Tool - Value Stream Mapping (VSM)</t>
  </si>
  <si>
    <t>SP11.22</t>
  </si>
  <si>
    <t>Process Confirmation</t>
  </si>
  <si>
    <t>SP11.23</t>
  </si>
  <si>
    <t>Product Traceability</t>
  </si>
  <si>
    <t>SP11.24</t>
  </si>
  <si>
    <t>Electro Static discharge (ESD)</t>
  </si>
  <si>
    <t>SP11.25</t>
  </si>
  <si>
    <t>Printed Circuit Board Assembly (PCBA) - IPC Standard Compliance</t>
  </si>
  <si>
    <t>SP11.26</t>
  </si>
  <si>
    <t>Process Verification</t>
  </si>
  <si>
    <t>SP11.27</t>
  </si>
  <si>
    <t>Disinfection &amp; Bacterial Testing</t>
  </si>
  <si>
    <t>SP11.28</t>
  </si>
  <si>
    <t>Operational Monitoring</t>
  </si>
  <si>
    <t>SP11.3</t>
  </si>
  <si>
    <t>Manufacturing Planning</t>
  </si>
  <si>
    <t>SP11.30</t>
  </si>
  <si>
    <t>SP11.31</t>
  </si>
  <si>
    <t>Sales and Operations Planning</t>
  </si>
  <si>
    <t>SP11.32</t>
  </si>
  <si>
    <t>Strategic Demand and Capacity Planning</t>
  </si>
  <si>
    <t>SP11.33</t>
  </si>
  <si>
    <t>Goods receive</t>
  </si>
  <si>
    <t>SP11.34</t>
  </si>
  <si>
    <t>Pick for production</t>
  </si>
  <si>
    <t>SP11.35</t>
  </si>
  <si>
    <t>SP11.36</t>
  </si>
  <si>
    <t>Manufacturing Execution Printed Circuit Board Assembly (PCBA) DK</t>
  </si>
  <si>
    <t>SP11.37</t>
  </si>
  <si>
    <t>Pick and Packing</t>
  </si>
  <si>
    <t>SP11.38</t>
  </si>
  <si>
    <t>SP11.39</t>
  </si>
  <si>
    <t>Manufacturing Environment</t>
  </si>
  <si>
    <t>SP11.4</t>
  </si>
  <si>
    <t>Manufacturing execution Heat &amp; Cooling Temperature Sensors DK</t>
  </si>
  <si>
    <t>SP11.40</t>
  </si>
  <si>
    <t>Product Reliability Test</t>
  </si>
  <si>
    <t>SP11.41</t>
  </si>
  <si>
    <t>Dangerous Goods</t>
  </si>
  <si>
    <t>SP11.5</t>
  </si>
  <si>
    <t>Manufacturing execution Heat &amp; Cooling DK</t>
  </si>
  <si>
    <t>SP11.55</t>
  </si>
  <si>
    <t>Inspection plan for incoming inspection</t>
  </si>
  <si>
    <t>SP11.56</t>
  </si>
  <si>
    <t>Manual Pick for Production</t>
  </si>
  <si>
    <t>SP11.57</t>
  </si>
  <si>
    <t>Storage Time Requirements for Products and Materials</t>
  </si>
  <si>
    <t>SP11.58</t>
  </si>
  <si>
    <t>Live Performance in Production</t>
  </si>
  <si>
    <t>SP11.6</t>
  </si>
  <si>
    <t>Manufacturing execution Electricity DK</t>
  </si>
  <si>
    <t>SP11.60</t>
  </si>
  <si>
    <t>Lean Tool - 5S</t>
  </si>
  <si>
    <t>SP11.66</t>
  </si>
  <si>
    <t>Escalation process regarding delays customer orders</t>
  </si>
  <si>
    <t>SP11.7</t>
  </si>
  <si>
    <t>Manufacturing execution Water DK</t>
  </si>
  <si>
    <t>SP11.72</t>
  </si>
  <si>
    <t>Local Stock Concept</t>
  </si>
  <si>
    <t>SP11.77</t>
  </si>
  <si>
    <t>PCB Test Development</t>
  </si>
  <si>
    <t>SP11.78</t>
  </si>
  <si>
    <t>Requirements for Flow Curve Calibration (Bigtest) - Heat, Cooling and Water Meters</t>
  </si>
  <si>
    <t>SP11.79</t>
  </si>
  <si>
    <t>Freight Governance</t>
  </si>
  <si>
    <t>SP11.8</t>
  </si>
  <si>
    <t>Manufacturing execution Water US</t>
  </si>
  <si>
    <t>SP11.80</t>
  </si>
  <si>
    <t>Inventory Governance</t>
  </si>
  <si>
    <t>SP11.82</t>
  </si>
  <si>
    <t>Software Access and User Rights to FlowBench Software and Related Programs</t>
  </si>
  <si>
    <t>SP11.83</t>
  </si>
  <si>
    <t>Tactical Implementation Plan - TIP</t>
  </si>
  <si>
    <t>SP11.84</t>
  </si>
  <si>
    <t>ESD Requirements - Trays and Boxes</t>
  </si>
  <si>
    <t>SP11.85</t>
  </si>
  <si>
    <t>ESD Handbook - Requirements</t>
  </si>
  <si>
    <t>SP11.86</t>
  </si>
  <si>
    <t>Outsourcing to Sub Supplier</t>
  </si>
  <si>
    <t>SP11.87</t>
  </si>
  <si>
    <t>Escalation model for Purchased Part</t>
  </si>
  <si>
    <t>SP11.9</t>
  </si>
  <si>
    <t>Manufacturing Test &amp; Verification</t>
  </si>
  <si>
    <t>SP11.90</t>
  </si>
  <si>
    <t>Lean Tool - Focus Project - DK</t>
  </si>
  <si>
    <t>SP11.91</t>
  </si>
  <si>
    <t>Productivity Program - Supply Chain</t>
  </si>
  <si>
    <t>P12</t>
  </si>
  <si>
    <t>Customer Solution Deployment</t>
  </si>
  <si>
    <t>SP12.10</t>
  </si>
  <si>
    <t>Partner Delivery Model</t>
  </si>
  <si>
    <t>SP12.4</t>
  </si>
  <si>
    <t>Customer Delivery Models</t>
  </si>
  <si>
    <t>SP12.5</t>
  </si>
  <si>
    <t>Flowchart OMNIA network planning</t>
  </si>
  <si>
    <t>SP12.7</t>
  </si>
  <si>
    <t>Customer Project Factory Acceptance Test (FAT)</t>
  </si>
  <si>
    <t>SP12.8</t>
  </si>
  <si>
    <t>Onboarding new ALD customers</t>
  </si>
  <si>
    <t>SP12.9</t>
  </si>
  <si>
    <t>Handling Subscriptions in Customer Projects</t>
  </si>
  <si>
    <t>P13</t>
  </si>
  <si>
    <t>Customer Service &amp; Operation</t>
  </si>
  <si>
    <t>SP13.1</t>
  </si>
  <si>
    <t>Customer Services - Case escalation process</t>
  </si>
  <si>
    <t>SP13.10</t>
  </si>
  <si>
    <t>OMNIA - Storing, deleting and returning data</t>
  </si>
  <si>
    <t>SP13.11</t>
  </si>
  <si>
    <t>Hosting - System Surveillance and logging</t>
  </si>
  <si>
    <t>SP13.12</t>
  </si>
  <si>
    <t>READy - Test environment</t>
  </si>
  <si>
    <t>SP13.13</t>
  </si>
  <si>
    <t>READy - Procedure for Patch Management</t>
  </si>
  <si>
    <t>SP13.14</t>
  </si>
  <si>
    <t>OMNIA and READy - Multifactor authentication on systems with low risk customer data</t>
  </si>
  <si>
    <t>SP13.15</t>
  </si>
  <si>
    <t>OMNIA and READy - Network segmentation, data security and firewalls</t>
  </si>
  <si>
    <t>SP13.16</t>
  </si>
  <si>
    <t>READy - Internal user access based on work related demands</t>
  </si>
  <si>
    <t>SP13.17</t>
  </si>
  <si>
    <t>READy - Handling of Customer Data</t>
  </si>
  <si>
    <t>SP13.18</t>
  </si>
  <si>
    <t>READy - TSM Backup of READy Manager Databases</t>
  </si>
  <si>
    <t>SP13.19</t>
  </si>
  <si>
    <t>Product Service - Partner Concept</t>
  </si>
  <si>
    <t>SP13.2</t>
  </si>
  <si>
    <t>Operation of Customer Systems</t>
  </si>
  <si>
    <t>SP13.20</t>
  </si>
  <si>
    <t>Global warranty handling</t>
  </si>
  <si>
    <t>SP13.21</t>
  </si>
  <si>
    <t>OMNIA and READy - Antivirus protection on servers that handle personal data</t>
  </si>
  <si>
    <t>SP13.22</t>
  </si>
  <si>
    <t>OMNIA - Internal User Access Request Procedure</t>
  </si>
  <si>
    <t>SP13.23</t>
  </si>
  <si>
    <t>OMNIA - Logging administrative access and changes to systems and infrastructure</t>
  </si>
  <si>
    <t>SP13.24</t>
  </si>
  <si>
    <t>OMNIA - Test environment data responsibility and anonymity</t>
  </si>
  <si>
    <t>SP13.25</t>
  </si>
  <si>
    <t>Security Auditing and Penetration Testing</t>
  </si>
  <si>
    <t>SP13.26</t>
  </si>
  <si>
    <t>OMNIA - Procedure for system changes</t>
  </si>
  <si>
    <t>SP13.27</t>
  </si>
  <si>
    <t>OMNIA - Handling user access to personal data</t>
  </si>
  <si>
    <t>SP13.28</t>
  </si>
  <si>
    <t>Return Temperature Optimizer (RTO)</t>
  </si>
  <si>
    <t>SP13.29</t>
  </si>
  <si>
    <t>How to handle Sample test / Control Measurement / Reverification in Product Service - DK</t>
  </si>
  <si>
    <t>SP13.3</t>
  </si>
  <si>
    <t>Customer Product Service</t>
  </si>
  <si>
    <t>SP13.31</t>
  </si>
  <si>
    <t>Heat Intelligence services</t>
  </si>
  <si>
    <t>SP13.32</t>
  </si>
  <si>
    <t>Global Operation Control Center - Customer solution Governance</t>
  </si>
  <si>
    <t>SP13.33</t>
  </si>
  <si>
    <t>Performance of Verification of Installation - FR</t>
  </si>
  <si>
    <t>SP13.34</t>
  </si>
  <si>
    <t>Disinfection of Water Meters in Customer Service Processes (Reverification, Sample Testing etc.) - DK</t>
  </si>
  <si>
    <t>SP13.35</t>
  </si>
  <si>
    <t>Delivering on Intelligence Services</t>
  </si>
  <si>
    <t>SP13.36</t>
  </si>
  <si>
    <t>Supervision of meters operating – FR</t>
  </si>
  <si>
    <t>SP13.37</t>
  </si>
  <si>
    <t>Weekly Stand-up - Customer Enquiries and Claims</t>
  </si>
  <si>
    <t>SP13.38</t>
  </si>
  <si>
    <t>OMNIA Migration Planning</t>
  </si>
  <si>
    <t>SP13.39</t>
  </si>
  <si>
    <t>Return Temperature Optimizer (RTO) Services</t>
  </si>
  <si>
    <t>SP13.4</t>
  </si>
  <si>
    <t>Process landscape and interaction of Kamstrup Sp. z o.o. - PL</t>
  </si>
  <si>
    <t>SP13.5</t>
  </si>
  <si>
    <t>Delivering Customer Consultancy Services</t>
  </si>
  <si>
    <t>SP13.6</t>
  </si>
  <si>
    <t>Hosting Services for Customers</t>
  </si>
  <si>
    <t>SP13.7</t>
  </si>
  <si>
    <t>Customer Service Management</t>
  </si>
  <si>
    <t>SP13.8</t>
  </si>
  <si>
    <t>Incident management - Customer Service &amp; Operation</t>
  </si>
  <si>
    <t>SP13.9</t>
  </si>
  <si>
    <t>Managing Customer Service Contracts</t>
  </si>
  <si>
    <t>P14</t>
  </si>
  <si>
    <t>Supporting processes</t>
  </si>
  <si>
    <t>SP14.1</t>
  </si>
  <si>
    <t>Procure to Pay</t>
  </si>
  <si>
    <t>SP14.10</t>
  </si>
  <si>
    <t>Pay Supplier Invoice</t>
  </si>
  <si>
    <t>SP14.11</t>
  </si>
  <si>
    <t>SP14.12</t>
  </si>
  <si>
    <t>Accounting Principle</t>
  </si>
  <si>
    <t>SP14.13</t>
  </si>
  <si>
    <t>Consolidation and Cost Allocation Playbook</t>
  </si>
  <si>
    <t>SP14.14</t>
  </si>
  <si>
    <t>Settle Supplier Payment</t>
  </si>
  <si>
    <t>SP14.15</t>
  </si>
  <si>
    <t>SP14.16</t>
  </si>
  <si>
    <t>SP14.17</t>
  </si>
  <si>
    <t>Month End Activities - AP</t>
  </si>
  <si>
    <t>SP14.18</t>
  </si>
  <si>
    <t>Receive Customer Payment and Reconcile Bank Accounts</t>
  </si>
  <si>
    <t>SP14.19</t>
  </si>
  <si>
    <t>Receive Supplier Invoice</t>
  </si>
  <si>
    <t>SP14.2</t>
  </si>
  <si>
    <t>Order to Cash</t>
  </si>
  <si>
    <t>SP14.21</t>
  </si>
  <si>
    <t>Request Credit Note to Customer</t>
  </si>
  <si>
    <t>SP14.22</t>
  </si>
  <si>
    <t>Account to report</t>
  </si>
  <si>
    <t>SP14.23</t>
  </si>
  <si>
    <t>Period-end close - Finance</t>
  </si>
  <si>
    <t>SP14.24</t>
  </si>
  <si>
    <t>Monthly Internal Financial Reporting</t>
  </si>
  <si>
    <t>SP14.25</t>
  </si>
  <si>
    <t>Annual report - Finance</t>
  </si>
  <si>
    <t>SP14.26</t>
  </si>
  <si>
    <t>Other external reporting - Finance</t>
  </si>
  <si>
    <t>SP14.27</t>
  </si>
  <si>
    <t>SP14.28</t>
  </si>
  <si>
    <t>Tax and Transfer Pricing</t>
  </si>
  <si>
    <t>SP14.29</t>
  </si>
  <si>
    <t>Corporate Income Tax</t>
  </si>
  <si>
    <t>SP14.3</t>
  </si>
  <si>
    <t>Company Credit Card</t>
  </si>
  <si>
    <t>SP14.30</t>
  </si>
  <si>
    <t>Transfer Pricing</t>
  </si>
  <si>
    <t>SP14.31</t>
  </si>
  <si>
    <t>Cash Expenses</t>
  </si>
  <si>
    <t>SP14.32</t>
  </si>
  <si>
    <t>Environmental, Social, and Governance (ESG) Yearly Reporting</t>
  </si>
  <si>
    <t>SP14.4</t>
  </si>
  <si>
    <t>Enroll Supplier</t>
  </si>
  <si>
    <t>SP14.5</t>
  </si>
  <si>
    <t>Import Supplier Invoices to IFS</t>
  </si>
  <si>
    <t>SP14.6</t>
  </si>
  <si>
    <t>Approval of Supplier Invoices</t>
  </si>
  <si>
    <t>SP14.7</t>
  </si>
  <si>
    <t>Send reminders to approvers</t>
  </si>
  <si>
    <t>SP14.8</t>
  </si>
  <si>
    <t>Post Supplier Invoices</t>
  </si>
  <si>
    <t>SP14.9</t>
  </si>
  <si>
    <t>P15</t>
  </si>
  <si>
    <t>Accreditations &amp; Authorisation</t>
  </si>
  <si>
    <t>SP15.1</t>
  </si>
  <si>
    <t>Accreditation ISO 17025</t>
  </si>
  <si>
    <t>SP15.10</t>
  </si>
  <si>
    <t>Method for Accredited Calibration: Temperature</t>
  </si>
  <si>
    <t>SP15.11</t>
  </si>
  <si>
    <t>Method for Accredited Calibration: Electricity</t>
  </si>
  <si>
    <t>SP15.12</t>
  </si>
  <si>
    <t>Method for Accredited Calibration: Density</t>
  </si>
  <si>
    <t>SP15.13</t>
  </si>
  <si>
    <t>Method for Accredited Calibration: Energy (Calculators)</t>
  </si>
  <si>
    <t>SP15.14</t>
  </si>
  <si>
    <t>Method for Accredited Calibration: Temperature Sensor Difference</t>
  </si>
  <si>
    <t>SP15.15</t>
  </si>
  <si>
    <t>Method for Accredited Calibration: Resistance</t>
  </si>
  <si>
    <t>SP15.16</t>
  </si>
  <si>
    <t>Method for Accredited Testing: Leak Resistance for Temperature Sensors</t>
  </si>
  <si>
    <t>SP15.17</t>
  </si>
  <si>
    <t>Method for Accredited Testing: AC Voltage Insulation for Electricity Meters</t>
  </si>
  <si>
    <t>SP15.18</t>
  </si>
  <si>
    <t>Kamstrup Flow Meters: Measurement Uncertainty</t>
  </si>
  <si>
    <t>SP15.19</t>
  </si>
  <si>
    <t>Uncertainty Budget Contributions for Flow Benches</t>
  </si>
  <si>
    <t>SP15.2</t>
  </si>
  <si>
    <t>Requirements for Product Reverification in Denmark</t>
  </si>
  <si>
    <t>SP15.20</t>
  </si>
  <si>
    <t>Calibration and Testing Certificates (pdf) and Test Reports (Excel) from Kamstrup's Accredited Laboratory</t>
  </si>
  <si>
    <t>SP15.21</t>
  </si>
  <si>
    <t>Verification Settings on Accredited Equipment: Governance, Create and Maintain</t>
  </si>
  <si>
    <t>SP15.22</t>
  </si>
  <si>
    <t>Ring Calibration (Intralaboratory Comparison) and Proficiency Testing</t>
  </si>
  <si>
    <t>SP15.23</t>
  </si>
  <si>
    <t>Uncertainty Budget Calculations for Piston Prover (3 Methods) on Flow Benches</t>
  </si>
  <si>
    <t>SP15.3</t>
  </si>
  <si>
    <t>Quality Assurance of Production Processes and MID Module D</t>
  </si>
  <si>
    <t>SP15.4</t>
  </si>
  <si>
    <t>Requirements for Initial Verification of Cooling Meters in Denmark</t>
  </si>
  <si>
    <t>SP15.5</t>
  </si>
  <si>
    <t>Authorization for Electrical and Plumbing Installations in Denmark</t>
  </si>
  <si>
    <t>SP15.6</t>
  </si>
  <si>
    <t>Verification of Meter Installations in France</t>
  </si>
  <si>
    <t>SP15.7</t>
  </si>
  <si>
    <t>Requirements for Product Reverification in Poland</t>
  </si>
  <si>
    <t>SP15.9</t>
  </si>
  <si>
    <t>Method for Accredited Calibration: Volume (Flow Benches)</t>
  </si>
  <si>
    <t>P16</t>
  </si>
  <si>
    <t>SP16.1</t>
  </si>
  <si>
    <t>Calibration</t>
  </si>
  <si>
    <t>SP16.10</t>
  </si>
  <si>
    <t>Vehicle Fleet</t>
  </si>
  <si>
    <t>SP16.11</t>
  </si>
  <si>
    <t>Handling of accredited equipment used in GUM re-verification - PL</t>
  </si>
  <si>
    <t>SP16.12</t>
  </si>
  <si>
    <t>Technology Software Dev. Equipment &amp; Tools</t>
  </si>
  <si>
    <t>SP16.13</t>
  </si>
  <si>
    <t>Service Equipment &amp; Tools</t>
  </si>
  <si>
    <t>SP16.14</t>
  </si>
  <si>
    <t>Flow Bench 5504-931: Equipment Description and Uncertainty Budget (Flowbænk 5504-931: Udstyrsbeskrivelse og Usikkerhedsbudget)</t>
  </si>
  <si>
    <t>SP16.15</t>
  </si>
  <si>
    <t>Flow Bench 5504-102x: Equipment Description and Uncertainty Budget (Flowbænk 5504-102x: Udstyrsbeskrivelse og Usikkerhedsbudget)</t>
  </si>
  <si>
    <t>SP16.16</t>
  </si>
  <si>
    <t>Flow Bench 5504-103x, -153x: Equipment Description and Uncertainty Budget - US</t>
  </si>
  <si>
    <t>SP16.17</t>
  </si>
  <si>
    <t>Flow Bench 5504-1032: Equipment Description and Uncertainty Budget (Flowbænk 5504-1032: Udstyrsbeskrivelse og Usikkerhedsbudget)</t>
  </si>
  <si>
    <t>SP16.18</t>
  </si>
  <si>
    <t>Flow Bench 5504-440A/B: Equipment Description and Uncertainty Budget (Flowbænk 5504-440A/B: Udstyrsbeskrivelse og Usikkerhedsbudget)</t>
  </si>
  <si>
    <t>SP16.19</t>
  </si>
  <si>
    <t>Flow Bench 5504-547, -548, -549: Equipment Description and Uncertainty Budget (Flowbænk 5504-547, -548, -549: Udstyrsbeskrivelse og Usikkerhedsbudget)</t>
  </si>
  <si>
    <t>SP16.2</t>
  </si>
  <si>
    <t>Calibration of Measuring Instruments</t>
  </si>
  <si>
    <t>SP16.20</t>
  </si>
  <si>
    <t>Flow Bench 5504-810, -811: Equipment Description and Uncertainty Budget (Flowbænk 5504-810, -811: Udstyrsbeskrivelse og Usikkerhedsbudget)</t>
  </si>
  <si>
    <t>SP16.21</t>
  </si>
  <si>
    <t>Flow Bench 5504-145: Equipment Description and Uncertainty Budget (Flowbænk 5504-145: Udstyrsbeskrivelse og Usikkerhedsbudget)</t>
  </si>
  <si>
    <t>SP16.22</t>
  </si>
  <si>
    <t>Flow Bench 5504-135: Equipment Description and Uncertainty Budget (Flowbænk 5504-135: Udstyrsbeskrivelse og Usikkerhedsbudget)</t>
  </si>
  <si>
    <t>SP16.23</t>
  </si>
  <si>
    <t>Flow Bench 5504-032: Equipment Description and Uncertainty Budget (Flowbænk 5504-032: Udstyrsbeskrivelse og Usikkerhedsbudget)</t>
  </si>
  <si>
    <t>SP16.24</t>
  </si>
  <si>
    <t>Flow Bench 5504-628: Equipment Description and Uncertainty Budget (Flowbænk 5504-628: Udstyrsbeskrivelse og Usikkerhedsbudget)</t>
  </si>
  <si>
    <t>SP16.25</t>
  </si>
  <si>
    <t>Flow Bench 5504-1031: Equipment Description and Uncertainty Budget (Flowbænk 5504-1031: Udstyrsbeskrivelse og Usikkerhedsbudget)</t>
  </si>
  <si>
    <t>SP16.26</t>
  </si>
  <si>
    <t>Flow Bench 5504-181: Equipment Description and Uncertainty Budget (Flowbænk 5504-181: Udstyrsbeskrivelse og Usikkerhedsbudget)</t>
  </si>
  <si>
    <t>SP16.27</t>
  </si>
  <si>
    <t>Flow Bench 5504-036: Equipment Description and Uncertainty Budget (Flowbænk 5504-036: Udstyrsbeskrivelse og Usikkerhedsbudget)</t>
  </si>
  <si>
    <t>SP16.28</t>
  </si>
  <si>
    <t>Density Meter 5504-1421: Equipment Description and Uncertainty Budget</t>
  </si>
  <si>
    <t>SP16.29</t>
  </si>
  <si>
    <t>Resistance 5504-836: Equipment Description and Uncertainty Budget (Resistans 5504-836: Udstyrsbeskrivelse og Usikkerhedsbudget) - DK</t>
  </si>
  <si>
    <t>SP16.3</t>
  </si>
  <si>
    <t>SP16.30</t>
  </si>
  <si>
    <t>Verification Equipment: Equipment Description and Uncertainty Budget (Verifikationsbunde: Udstyrsbeskrivelse og Usikkerhedsbudget)</t>
  </si>
  <si>
    <t>SP16.31</t>
  </si>
  <si>
    <t>SACK III 5504-516: Equipment Description and Uncertainty Budget (SACK III 5504-516: Udstyrsbeskrivelse og Usikkerhedsbudget)</t>
  </si>
  <si>
    <t>SP16.32</t>
  </si>
  <si>
    <t>Leak Resistance Tester for Temperature Sensors 5504-217: Equipment Description and Uncertainty Budget (Isolationstester til Temperaturfølere 5504-217: Udstyrsbeskrivelse og Usikkerhedsbudget)</t>
  </si>
  <si>
    <t>SP16.34</t>
  </si>
  <si>
    <t>Reverification Equipment for MC803 Calculators: Equipment Description and Uncertainty Budget (Reverifikationsudstyr til MC803 Regneværker: Udstyrsbeskrivelse og Usikkerhedsbudget)</t>
  </si>
  <si>
    <t>SP16.35</t>
  </si>
  <si>
    <t>Electricity Benches: Equipment and Uncertainty budget(El-bænke: Udstyrsbeskrivelse og Usikkerhedsbudget)</t>
  </si>
  <si>
    <t>SP16.36</t>
  </si>
  <si>
    <t>FUP II (Temperature) 5504-241: Equipment Description and Uncertainty Budget (FUP II (Temperatur) 5504-241: Udstyrsbeskrivelse og Usikkerhedsbudget)</t>
  </si>
  <si>
    <t>SP16.37</t>
  </si>
  <si>
    <t>Temperature 5504-1000: Equipment Description (Temperatur 5504-1000: Udstyrsbeskrivelse)</t>
  </si>
  <si>
    <t>SP16.38</t>
  </si>
  <si>
    <t>Leak Resistance Tester for Electricity Meters 5504-1157: Equipment Description and Uncertainty Budget (Isolationstester til elmålere 5504-1157: Udstyrsbeskrivelse og Usikkerhedsbudget)</t>
  </si>
  <si>
    <t>SP16.39</t>
  </si>
  <si>
    <t>ASP II (Temperature) 5504-1231: Equipment Description and Uncertainty Budget</t>
  </si>
  <si>
    <t>SP16.4</t>
  </si>
  <si>
    <t>Manufacturing Equipment Maintenance</t>
  </si>
  <si>
    <t>SP16.40</t>
  </si>
  <si>
    <t>Leak Resistance Tester for Temperature Sensors 5504-1232: Equipment Description and Uncertainty Budget</t>
  </si>
  <si>
    <t>SP16.41</t>
  </si>
  <si>
    <t>IT Asset Life Cycle Management</t>
  </si>
  <si>
    <t>SP16.42</t>
  </si>
  <si>
    <t>System Life Cycle Management</t>
  </si>
  <si>
    <t>SP16.43</t>
  </si>
  <si>
    <t>Asset management: Intellectual property rights (IPR)</t>
  </si>
  <si>
    <t>SP16.44</t>
  </si>
  <si>
    <t>Operations Technology (OT) assets</t>
  </si>
  <si>
    <t>SP16.46</t>
  </si>
  <si>
    <t>Company Cars - SE</t>
  </si>
  <si>
    <t>SP16.47</t>
  </si>
  <si>
    <t>Company Car - DK</t>
  </si>
  <si>
    <t>SP16.48</t>
  </si>
  <si>
    <t>Company Car - DE</t>
  </si>
  <si>
    <t>SP16.49</t>
  </si>
  <si>
    <t>Operating Principle of Flow Benches</t>
  </si>
  <si>
    <t>SP16.50</t>
  </si>
  <si>
    <t>Validation and Verification of Hardware (HW) and Software (SW) on Accredited Equipment</t>
  </si>
  <si>
    <t>SP16.51</t>
  </si>
  <si>
    <t>Company Cars - NL</t>
  </si>
  <si>
    <t>SP16.6</t>
  </si>
  <si>
    <t>Patents and Trademarks</t>
  </si>
  <si>
    <t>SP16.7</t>
  </si>
  <si>
    <t>Technology Hardware Dev. Equipment &amp; Tools</t>
  </si>
  <si>
    <t>SP16.8</t>
  </si>
  <si>
    <t>Supplier Tools Management</t>
  </si>
  <si>
    <t>SP16.9</t>
  </si>
  <si>
    <t>Facility and related installations</t>
  </si>
  <si>
    <t>P17</t>
  </si>
  <si>
    <t>Audit</t>
  </si>
  <si>
    <t>SP17.1</t>
  </si>
  <si>
    <t>Process audit (Management system)</t>
  </si>
  <si>
    <t>SP17.10</t>
  </si>
  <si>
    <t>Factory Acceptance Test (FAT) - Water meters</t>
  </si>
  <si>
    <t>SP17.11</t>
  </si>
  <si>
    <t>Audit Team Onboarding and Offboarding</t>
  </si>
  <si>
    <t>SP17.12</t>
  </si>
  <si>
    <t>DNV Audit planning</t>
  </si>
  <si>
    <t>SP17.13</t>
  </si>
  <si>
    <t>Security Auditing (incl. Penetration Testing) as a Service</t>
  </si>
  <si>
    <t>SP17.2</t>
  </si>
  <si>
    <t>Product Process verification audit</t>
  </si>
  <si>
    <t>SP17.3</t>
  </si>
  <si>
    <t>Supplier Audit</t>
  </si>
  <si>
    <t>SP17.4</t>
  </si>
  <si>
    <t>Lean 5S audit</t>
  </si>
  <si>
    <t>SP17.5</t>
  </si>
  <si>
    <t>Health &amp; Safety inspections</t>
  </si>
  <si>
    <t>SP17.6</t>
  </si>
  <si>
    <t>Certification, Accreditation &amp; Authorization audit</t>
  </si>
  <si>
    <t>SP17.7</t>
  </si>
  <si>
    <t>Product &amp; Process Approval audit</t>
  </si>
  <si>
    <t>SP17.8</t>
  </si>
  <si>
    <t>Authority inspection audit</t>
  </si>
  <si>
    <t>SP17.9</t>
  </si>
  <si>
    <t>Customer audit</t>
  </si>
  <si>
    <t>P18</t>
  </si>
  <si>
    <t>P19</t>
  </si>
  <si>
    <t>SP19.1</t>
  </si>
  <si>
    <t>Engineering Change Management (ECM)</t>
  </si>
  <si>
    <t>SP19.2</t>
  </si>
  <si>
    <t>Equipment and Process Changes</t>
  </si>
  <si>
    <t>SP19.3</t>
  </si>
  <si>
    <t>Software Change Management</t>
  </si>
  <si>
    <t>SP19.4</t>
  </si>
  <si>
    <t>Customer Service &amp; Operation Change Management</t>
  </si>
  <si>
    <t>SP19.5</t>
  </si>
  <si>
    <t>Environmental review of equipment and process changes</t>
  </si>
  <si>
    <t>SP19.6</t>
  </si>
  <si>
    <t>Control and maintenance of installations</t>
  </si>
  <si>
    <t>P20</t>
  </si>
  <si>
    <t>Communication Management</t>
  </si>
  <si>
    <t>SP20.1</t>
  </si>
  <si>
    <t>Kamstrup Corporate Language</t>
  </si>
  <si>
    <t>SP20.2</t>
  </si>
  <si>
    <t>Sustainability communication &amp; reporting</t>
  </si>
  <si>
    <t>SP20.3</t>
  </si>
  <si>
    <t>Communication governance</t>
  </si>
  <si>
    <t>SP20.4</t>
  </si>
  <si>
    <t>Kamstrup Tone of Voice</t>
  </si>
  <si>
    <t>SP20.5</t>
  </si>
  <si>
    <t>Kamstrup Media Management</t>
  </si>
  <si>
    <t>SP20.6</t>
  </si>
  <si>
    <t>Regional Social Media Governance</t>
  </si>
  <si>
    <t>P21</t>
  </si>
  <si>
    <t>SP21.1</t>
  </si>
  <si>
    <t>Contract Lifecycle Management</t>
  </si>
  <si>
    <t>SP21.10</t>
  </si>
  <si>
    <t>Open Source Software Compliance</t>
  </si>
  <si>
    <t>SP21.12</t>
  </si>
  <si>
    <t>Privacy compliance Program</t>
  </si>
  <si>
    <t>SP21.14</t>
  </si>
  <si>
    <t>Competition law compliance</t>
  </si>
  <si>
    <t>SP21.16</t>
  </si>
  <si>
    <t>Financial compliance</t>
  </si>
  <si>
    <t>SP21.17</t>
  </si>
  <si>
    <t>Tax compliance</t>
  </si>
  <si>
    <t>SP21.19</t>
  </si>
  <si>
    <t>Legal metrology compliance / MID Module D</t>
  </si>
  <si>
    <t>SP21.2</t>
  </si>
  <si>
    <t>Health &amp; Safety and Environment compliance obligations</t>
  </si>
  <si>
    <t>SP21.21</t>
  </si>
  <si>
    <t>Product Market Compliance Risk Assessment</t>
  </si>
  <si>
    <t>SP21.22</t>
  </si>
  <si>
    <t>Privacy Notice - Employee</t>
  </si>
  <si>
    <t>SP21.23</t>
  </si>
  <si>
    <t>Product Chemical Compliance</t>
  </si>
  <si>
    <t>SP21.24</t>
  </si>
  <si>
    <t>Management and Usage of Verification - , Year - , Security - and Calibration Labels</t>
  </si>
  <si>
    <t>SP21.25</t>
  </si>
  <si>
    <t>Obtain Measuring Instrument Directive (MID) applications</t>
  </si>
  <si>
    <t>SP21.26</t>
  </si>
  <si>
    <t>Privacy Notice - Kamstrup.com - US</t>
  </si>
  <si>
    <t>SP21.29</t>
  </si>
  <si>
    <t>Kamstrup's 'Internal Measurement Instructions' based on Customer or Market Specific Requirements</t>
  </si>
  <si>
    <t>SP21.3</t>
  </si>
  <si>
    <t>Company law compliance</t>
  </si>
  <si>
    <t>SP21.30</t>
  </si>
  <si>
    <t>Export control and sanctions compliance program</t>
  </si>
  <si>
    <t>SP21.31</t>
  </si>
  <si>
    <t>Order handling  - export control</t>
  </si>
  <si>
    <t>SP21.32</t>
  </si>
  <si>
    <t>Overview - Products and countries subject to trade restrictions</t>
  </si>
  <si>
    <t>SP21.34</t>
  </si>
  <si>
    <t>Framework on data processing agreements</t>
  </si>
  <si>
    <t>SP21.35</t>
  </si>
  <si>
    <t>Framework for processors and subprocessors</t>
  </si>
  <si>
    <t>SP21.36</t>
  </si>
  <si>
    <t>Framework for data subject rights</t>
  </si>
  <si>
    <t>SP21.37</t>
  </si>
  <si>
    <t>Framework for personal data breaches</t>
  </si>
  <si>
    <t>SP21.38</t>
  </si>
  <si>
    <t>Framework for data processing records</t>
  </si>
  <si>
    <t>SP21.39</t>
  </si>
  <si>
    <t>Framework for protection of personal data</t>
  </si>
  <si>
    <t>SP21.4</t>
  </si>
  <si>
    <t>Corporate Insurance</t>
  </si>
  <si>
    <t>SP21.41</t>
  </si>
  <si>
    <t>Framework for privacy retention</t>
  </si>
  <si>
    <t>SP21.42</t>
  </si>
  <si>
    <t>Framework for privacy awareness</t>
  </si>
  <si>
    <t>SP21.43</t>
  </si>
  <si>
    <t>Framework for third country transfer of personal data</t>
  </si>
  <si>
    <t>SP21.44</t>
  </si>
  <si>
    <t>Regulatory monitoring</t>
  </si>
  <si>
    <t>SP21.46</t>
  </si>
  <si>
    <t>Retention and deletion (privacy) - Bid management</t>
  </si>
  <si>
    <t>SP21.47</t>
  </si>
  <si>
    <t>Retention and deletion (privacy) - Contract management</t>
  </si>
  <si>
    <t>SP21.48</t>
  </si>
  <si>
    <t>Retention and deletion (privacy) - Intellectual property</t>
  </si>
  <si>
    <t>SP21.49</t>
  </si>
  <si>
    <t>Retention and deletion (privacy) - Regulatory Compliance</t>
  </si>
  <si>
    <t>SP21.5</t>
  </si>
  <si>
    <t>Kamstrup insurance</t>
  </si>
  <si>
    <t>SP21.50</t>
  </si>
  <si>
    <t>Retention and deletion (privacy) - Facility</t>
  </si>
  <si>
    <t>SP21.51</t>
  </si>
  <si>
    <t>Retention and deletion (privacy) - Group Management</t>
  </si>
  <si>
    <t>SP21.52</t>
  </si>
  <si>
    <t>Retention and deletion (privacy) - Core IT services, including helpdesk</t>
  </si>
  <si>
    <t>SP21.53</t>
  </si>
  <si>
    <t>Retention and deletion (privacy) - Payroll</t>
  </si>
  <si>
    <t>SP21.54</t>
  </si>
  <si>
    <t>Retention and deletion (privacy) - Metrology and Accreditation</t>
  </si>
  <si>
    <t>SP21.55</t>
  </si>
  <si>
    <t>Retention and deletion (privacy) - Health and safety</t>
  </si>
  <si>
    <t>SP21.56</t>
  </si>
  <si>
    <t>Retention and deletion (privacy) - Solutions and services</t>
  </si>
  <si>
    <t>SP21.57</t>
  </si>
  <si>
    <t>Retention and deletion (privacy) - Lean</t>
  </si>
  <si>
    <t>SP21.58</t>
  </si>
  <si>
    <t>Retention and deletion (privacy) - Production</t>
  </si>
  <si>
    <t>SP21.59</t>
  </si>
  <si>
    <t>Retention and deletion (privacy) - SC Test  Software Systems</t>
  </si>
  <si>
    <t>SP21.6</t>
  </si>
  <si>
    <t>Information Security compliance</t>
  </si>
  <si>
    <t>SP21.60</t>
  </si>
  <si>
    <t>Retention and deletion (privacy) - Sourcing</t>
  </si>
  <si>
    <t>SP21.61</t>
  </si>
  <si>
    <t>Retention and deletion (privacy) - Water</t>
  </si>
  <si>
    <t>SP21.62</t>
  </si>
  <si>
    <t>Privacy Notice - Applicants</t>
  </si>
  <si>
    <t>SP21.64</t>
  </si>
  <si>
    <t>Privacy Notice - Engagement survey</t>
  </si>
  <si>
    <t>SP21.65</t>
  </si>
  <si>
    <t>Privacy Notice - READy Application</t>
  </si>
  <si>
    <t>SP21.66</t>
  </si>
  <si>
    <t>Privacy Notice - Kamstrup.com</t>
  </si>
  <si>
    <t>SP21.67</t>
  </si>
  <si>
    <t>Privacy Notice - Kamstrup.com - CZ</t>
  </si>
  <si>
    <t>SP21.68</t>
  </si>
  <si>
    <t>Privacy Notice - Kamstrup.com - DK</t>
  </si>
  <si>
    <t>SP21.69</t>
  </si>
  <si>
    <t>Privacy Notice - Kamstrup.com - DE</t>
  </si>
  <si>
    <t>SP21.7</t>
  </si>
  <si>
    <t>Trade classification compliance</t>
  </si>
  <si>
    <t>SP21.70</t>
  </si>
  <si>
    <t>Privacy Notice - Kamstrup.com - ES</t>
  </si>
  <si>
    <t>SP21.71</t>
  </si>
  <si>
    <t>Privacy Notice - Kamstrup.com - FI</t>
  </si>
  <si>
    <t>SP21.72</t>
  </si>
  <si>
    <t>Privacy Notice - Kamstrup.com - FR</t>
  </si>
  <si>
    <t>SP21.73</t>
  </si>
  <si>
    <t>Privacy Notice - Kamstrup.com - IT</t>
  </si>
  <si>
    <t>SP21.74</t>
  </si>
  <si>
    <t>Privacy Notice - Kamstrup.com - NL</t>
  </si>
  <si>
    <t>SP21.75</t>
  </si>
  <si>
    <t>Privacy Notice - Kamstrup.com - NO</t>
  </si>
  <si>
    <t>SP21.76</t>
  </si>
  <si>
    <t>Privacy Notice - Kamstrup.com - PL</t>
  </si>
  <si>
    <t>SP21.77</t>
  </si>
  <si>
    <t>Privacy Notice - Kamstrup.com - SE</t>
  </si>
  <si>
    <t>SP21.78</t>
  </si>
  <si>
    <t>Privacy Notice - Kamstrup.com - CN</t>
  </si>
  <si>
    <t>SP21.79</t>
  </si>
  <si>
    <t>Privacy Notice - Production of marketing material</t>
  </si>
  <si>
    <t>SP21.8</t>
  </si>
  <si>
    <t>Customs duty compliance</t>
  </si>
  <si>
    <t>SP21.80</t>
  </si>
  <si>
    <t>Privacy Notice - Kamstrup.com - RU</t>
  </si>
  <si>
    <t>SP21.81</t>
  </si>
  <si>
    <t>Security and verification seal for products</t>
  </si>
  <si>
    <t>SP21.82</t>
  </si>
  <si>
    <t>Retention and deletion (privacy) - Finance</t>
  </si>
  <si>
    <t>SP21.83</t>
  </si>
  <si>
    <t>Retention and deletion (privacy) - People &amp; Culture</t>
  </si>
  <si>
    <t>SP21.84</t>
  </si>
  <si>
    <t>Privacy Notice -for data subjects who are a subject of a whistleblower report</t>
  </si>
  <si>
    <t>SP21.85</t>
  </si>
  <si>
    <t>People &amp; Culture Data Handling</t>
  </si>
  <si>
    <t>SP21.86</t>
  </si>
  <si>
    <t>Requirements for Initial Product Verification</t>
  </si>
  <si>
    <t>SP21.87</t>
  </si>
  <si>
    <t>Field Service Subcontractor Selection and Contract Management - Solution &amp; Service Delivery</t>
  </si>
  <si>
    <t>SP21.88</t>
  </si>
  <si>
    <t>Product Market Compliance - Hardware and Communication</t>
  </si>
  <si>
    <t>SP21.89</t>
  </si>
  <si>
    <t>Product and Market Compliance</t>
  </si>
  <si>
    <t>P22</t>
  </si>
  <si>
    <t>Continuous Improvement</t>
  </si>
  <si>
    <t>SP22.1</t>
  </si>
  <si>
    <t>Lessons Learned for Customer Projects</t>
  </si>
  <si>
    <t>P23</t>
  </si>
  <si>
    <t>SP23.1</t>
  </si>
  <si>
    <t>Customer Perception Study (CPS)</t>
  </si>
  <si>
    <t>SP23.2</t>
  </si>
  <si>
    <t>Service Recovery of Dissatisfied Customers</t>
  </si>
  <si>
    <t>SP23.3</t>
  </si>
  <si>
    <t>Touch Point Customer Surveys</t>
  </si>
  <si>
    <t>SP23.4</t>
  </si>
  <si>
    <t>Web Survey - User experience</t>
  </si>
  <si>
    <t>SP23.5</t>
  </si>
  <si>
    <t>Customer Experience - Continuous Improvement</t>
  </si>
  <si>
    <t>P24</t>
  </si>
  <si>
    <t>Document Control &amp; Registrations</t>
  </si>
  <si>
    <t>SP24.1</t>
  </si>
  <si>
    <t>KamWay - Document Control</t>
  </si>
  <si>
    <t>SP24.10</t>
  </si>
  <si>
    <t>Classification of information</t>
  </si>
  <si>
    <t>SP24.11</t>
  </si>
  <si>
    <t>Creating and updating manufacturing declarations and letters</t>
  </si>
  <si>
    <t>SP24.12</t>
  </si>
  <si>
    <t>Creating and updating product documentation types - Electricity</t>
  </si>
  <si>
    <t>SP24.13</t>
  </si>
  <si>
    <t>Handling of Trade Secrets</t>
  </si>
  <si>
    <t>SP24.14</t>
  </si>
  <si>
    <t>KamWay - Naming Convention</t>
  </si>
  <si>
    <t>SP24.15</t>
  </si>
  <si>
    <t>Technical Considerations for Controlled Information in Solution and Service Delivery</t>
  </si>
  <si>
    <t>SP24.16</t>
  </si>
  <si>
    <t>External Distribution Channels Approved by IT - Classification of information</t>
  </si>
  <si>
    <t>SP24.17</t>
  </si>
  <si>
    <t>Revision Management in Aras Innovator</t>
  </si>
  <si>
    <t>SP24.18</t>
  </si>
  <si>
    <t>KamWay - Admin team relation to SuperUser role</t>
  </si>
  <si>
    <t>SP24.19</t>
  </si>
  <si>
    <t>KamWay System - structure &amp; maintenance</t>
  </si>
  <si>
    <t>SP24.2</t>
  </si>
  <si>
    <t>Documentation Records Governance</t>
  </si>
  <si>
    <t>SP24.5</t>
  </si>
  <si>
    <t>Knowledge Base Document Control</t>
  </si>
  <si>
    <t>SP24.6</t>
  </si>
  <si>
    <t>Documentation Management in Technology</t>
  </si>
  <si>
    <t>SP24.7</t>
  </si>
  <si>
    <t>Technical Product Documentation</t>
  </si>
  <si>
    <t>SP24.8</t>
  </si>
  <si>
    <t>Documentation in Technology Software</t>
  </si>
  <si>
    <t>SP24.85</t>
  </si>
  <si>
    <t>Privacy Notice - Board members</t>
  </si>
  <si>
    <t>SP24.9</t>
  </si>
  <si>
    <t>Classification Framework for technical documentation in Aras Innovator</t>
  </si>
  <si>
    <t>P25</t>
  </si>
  <si>
    <t>Emergency Preparedness</t>
  </si>
  <si>
    <t>SP25.10</t>
  </si>
  <si>
    <t>Emergency Preparedness &amp; Business Continuity Contacts Management</t>
  </si>
  <si>
    <t>SP25.11</t>
  </si>
  <si>
    <t>Crisis Communication</t>
  </si>
  <si>
    <t>SP25.2</t>
  </si>
  <si>
    <t>Business Continuity Plan - IT</t>
  </si>
  <si>
    <t>SP25.3</t>
  </si>
  <si>
    <t>Business Continuity Plan - Service Solution Delivery</t>
  </si>
  <si>
    <t>SP25.4</t>
  </si>
  <si>
    <t>Business Continuity Plan - Supply Chain</t>
  </si>
  <si>
    <t>SP25.5</t>
  </si>
  <si>
    <t>IT Disaster Recovery</t>
  </si>
  <si>
    <t>SP25.6</t>
  </si>
  <si>
    <t>Handling the Escrow Service</t>
  </si>
  <si>
    <t>SP25.7</t>
  </si>
  <si>
    <t>Incident Response Plan for Production - Crisis Management</t>
  </si>
  <si>
    <t>SP25.8</t>
  </si>
  <si>
    <t>Emergency Preparedness - related to information security</t>
  </si>
  <si>
    <t>SP25.9</t>
  </si>
  <si>
    <t>Business Continuity Plans</t>
  </si>
  <si>
    <t>P26</t>
  </si>
  <si>
    <t>SP26.1</t>
  </si>
  <si>
    <t>Sourcing Risk Management</t>
  </si>
  <si>
    <t>SP26.2</t>
  </si>
  <si>
    <t>Environmental risk and opportunities</t>
  </si>
  <si>
    <t>SP26.3</t>
  </si>
  <si>
    <t>Quality Risk Management</t>
  </si>
  <si>
    <t>SP26.4</t>
  </si>
  <si>
    <t>Threat intelligence</t>
  </si>
  <si>
    <t>SP26.5</t>
  </si>
  <si>
    <t>Health &amp; Safety risk management</t>
  </si>
  <si>
    <t>SP26.6</t>
  </si>
  <si>
    <t>Context of the organization incl. stakeholder requirements</t>
  </si>
  <si>
    <t>SP26.7</t>
  </si>
  <si>
    <t>Information Security Risk Management</t>
  </si>
  <si>
    <t>P27</t>
  </si>
  <si>
    <t>Environment</t>
  </si>
  <si>
    <t>SP27.1</t>
  </si>
  <si>
    <t>Environmental mapping</t>
  </si>
  <si>
    <t>SP27.2</t>
  </si>
  <si>
    <t>Environmental Monitoring and operational control</t>
  </si>
  <si>
    <t>SP27.3</t>
  </si>
  <si>
    <t>Energy mapping and monitoring</t>
  </si>
  <si>
    <t>SP27.5</t>
  </si>
  <si>
    <t>Substances of Concern In Products (SCIP) registration EU</t>
  </si>
  <si>
    <t>SP27.6</t>
  </si>
  <si>
    <t>Extended Producer Responsibility (EPR)</t>
  </si>
  <si>
    <t>SP27.7</t>
  </si>
  <si>
    <t>Greenhouse Gas mapping</t>
  </si>
  <si>
    <t>SP27.8</t>
  </si>
  <si>
    <t>Significant Environmental Aspects</t>
  </si>
  <si>
    <t>SP27.9</t>
  </si>
  <si>
    <t>P28</t>
  </si>
  <si>
    <t>Health &amp; Safety</t>
  </si>
  <si>
    <t>SP28.1</t>
  </si>
  <si>
    <t>Working from home</t>
  </si>
  <si>
    <t>SP28.10</t>
  </si>
  <si>
    <t>Hot work (Drilling, Soldering, Welding, Grinding etc.)</t>
  </si>
  <si>
    <t>SP28.11</t>
  </si>
  <si>
    <t>Health checks</t>
  </si>
  <si>
    <t>SP28.12</t>
  </si>
  <si>
    <t>Internal traffic</t>
  </si>
  <si>
    <t>SP28.13</t>
  </si>
  <si>
    <t>Use of knives &amp; scissors</t>
  </si>
  <si>
    <t>SP28.14</t>
  </si>
  <si>
    <t>External subcontractors - Health &amp; Safety and Environment Requirements</t>
  </si>
  <si>
    <t>SP28.15</t>
  </si>
  <si>
    <t>Customer on Site Safety and Environment</t>
  </si>
  <si>
    <t>SP28.16</t>
  </si>
  <si>
    <t>Working at heights</t>
  </si>
  <si>
    <t>SP28.17</t>
  </si>
  <si>
    <t>Machine Safety</t>
  </si>
  <si>
    <t>SP28.18</t>
  </si>
  <si>
    <t>Machinery - Safety override</t>
  </si>
  <si>
    <t>SP28.19</t>
  </si>
  <si>
    <t>Safety Signs</t>
  </si>
  <si>
    <t>SP28.2</t>
  </si>
  <si>
    <t>Workplace Assessment</t>
  </si>
  <si>
    <t>SP28.20</t>
  </si>
  <si>
    <t>Safe working with X-ray machines</t>
  </si>
  <si>
    <t>SP28.21</t>
  </si>
  <si>
    <t>Working hours rules</t>
  </si>
  <si>
    <t>SP28.23</t>
  </si>
  <si>
    <t>Working alone</t>
  </si>
  <si>
    <t>SP28.24</t>
  </si>
  <si>
    <t>Office layout - DK</t>
  </si>
  <si>
    <t>SP28.25</t>
  </si>
  <si>
    <t>Storage - Lithium batteries - DK</t>
  </si>
  <si>
    <t>SP28.26</t>
  </si>
  <si>
    <t>Safe Shut Down of Technical Equipment - Lock Out Tack Out Try Out (LOTOTO)</t>
  </si>
  <si>
    <t>SP28.27</t>
  </si>
  <si>
    <t>Admittance to production areas</t>
  </si>
  <si>
    <t>SP28.28</t>
  </si>
  <si>
    <t>Annual Work Environment Dialogue</t>
  </si>
  <si>
    <t>SP28.29</t>
  </si>
  <si>
    <t>Health &amp; Safety Organizational Structure</t>
  </si>
  <si>
    <t>SP28.3</t>
  </si>
  <si>
    <t>Office Workplace</t>
  </si>
  <si>
    <t>SP28.4</t>
  </si>
  <si>
    <t>Air Quality, Light, Temperature &amp; Noise</t>
  </si>
  <si>
    <t>SP28.5</t>
  </si>
  <si>
    <t>Ergonomics</t>
  </si>
  <si>
    <t>SP28.6</t>
  </si>
  <si>
    <t>Electrical safety</t>
  </si>
  <si>
    <t>SP28.7</t>
  </si>
  <si>
    <t>Chemical Management</t>
  </si>
  <si>
    <t>SP28.8</t>
  </si>
  <si>
    <t>Personal Protective Equipment</t>
  </si>
  <si>
    <t>SP28.9</t>
  </si>
  <si>
    <t>Stress Management</t>
  </si>
  <si>
    <t>P29</t>
  </si>
  <si>
    <t>IT Services &amp; Support</t>
  </si>
  <si>
    <t>SP29.1</t>
  </si>
  <si>
    <t>IT Enhancement &amp; Optimization</t>
  </si>
  <si>
    <t>SP29.10</t>
  </si>
  <si>
    <t>IT Application Landscape</t>
  </si>
  <si>
    <t>SP29.11</t>
  </si>
  <si>
    <t>IT Governance Model</t>
  </si>
  <si>
    <t>SP29.12</t>
  </si>
  <si>
    <t>KamWay - System Ownership &amp; Governance</t>
  </si>
  <si>
    <t>SP29.13</t>
  </si>
  <si>
    <t>Vulnerability Management</t>
  </si>
  <si>
    <t>SP29.14</t>
  </si>
  <si>
    <t>Windows Patch Management</t>
  </si>
  <si>
    <t>SP29.15</t>
  </si>
  <si>
    <t>Management of IT Records - FR</t>
  </si>
  <si>
    <t>SP29.16</t>
  </si>
  <si>
    <t>Backup and Restore of IT Systems</t>
  </si>
  <si>
    <t>SP29.17</t>
  </si>
  <si>
    <t>ServiceNow - Ordering Privileged access groups</t>
  </si>
  <si>
    <t>SP29.18</t>
  </si>
  <si>
    <t>IT Enhancement Request</t>
  </si>
  <si>
    <t>SP29.19</t>
  </si>
  <si>
    <t>IT Standard Request</t>
  </si>
  <si>
    <t>SP29.2</t>
  </si>
  <si>
    <t>IT Operations &amp; Maintenance</t>
  </si>
  <si>
    <t>SP29.20</t>
  </si>
  <si>
    <t>CPQ - Quote Lines Explained</t>
  </si>
  <si>
    <t>SP29.21</t>
  </si>
  <si>
    <t>CPQ - How to copy Orders and Quotes</t>
  </si>
  <si>
    <t>SP29.22</t>
  </si>
  <si>
    <t>CRM - How to track from Outlook to CRM</t>
  </si>
  <si>
    <t>SP29.23</t>
  </si>
  <si>
    <t>Handover to operation in IT</t>
  </si>
  <si>
    <t>SP29.24</t>
  </si>
  <si>
    <t>DocuSign Ownership &amp; Governance</t>
  </si>
  <si>
    <t>SP29.25</t>
  </si>
  <si>
    <t>Content Hub Ownership &amp; Governance</t>
  </si>
  <si>
    <t>SP29.26</t>
  </si>
  <si>
    <t>CMDB Governance - Solution &amp; Service Delivery</t>
  </si>
  <si>
    <t>SP29.27</t>
  </si>
  <si>
    <t>KamWay - Usergroup Ownership and Governance</t>
  </si>
  <si>
    <t>SP29.28</t>
  </si>
  <si>
    <t>Kamstrup Connect - SIM Management - Merging Of Customers</t>
  </si>
  <si>
    <t>SP29.29</t>
  </si>
  <si>
    <t>Termination of SIM / eSIM for production devices</t>
  </si>
  <si>
    <t>SP29.3</t>
  </si>
  <si>
    <t>IT Support and Equipment Delivery</t>
  </si>
  <si>
    <t>SP29.30</t>
  </si>
  <si>
    <t>Software Intake</t>
  </si>
  <si>
    <t>SP29.4</t>
  </si>
  <si>
    <t>User Life Cycle Management</t>
  </si>
  <si>
    <t>SP29.6</t>
  </si>
  <si>
    <t>Learning Management System (LMS)</t>
  </si>
  <si>
    <t>SP29.8</t>
  </si>
  <si>
    <t>ServiceNow – How to Handover Customer Service related Case or Incident</t>
  </si>
  <si>
    <t>P30</t>
  </si>
  <si>
    <t>SP30.1</t>
  </si>
  <si>
    <t>Classification Framework for Parts &amp; Products in Aras Innovator</t>
  </si>
  <si>
    <t>SP30.2</t>
  </si>
  <si>
    <t>Strategic Product Lifecycle (SPL) Master Data - DK</t>
  </si>
  <si>
    <t>SP30.3</t>
  </si>
  <si>
    <t>Product line hierarchy Master Data - Heat &amp; Cooling</t>
  </si>
  <si>
    <t>SP30.4</t>
  </si>
  <si>
    <t>Maintenance of master data</t>
  </si>
  <si>
    <t>SP30.8</t>
  </si>
  <si>
    <t>Item Number Groups</t>
  </si>
  <si>
    <t>P31</t>
  </si>
  <si>
    <t>Non-Conformance Management</t>
  </si>
  <si>
    <t>SP31.1</t>
  </si>
  <si>
    <t>Order and Delivery Claims</t>
  </si>
  <si>
    <t>SP31.10</t>
  </si>
  <si>
    <t>Health &amp; Safety Incident Management</t>
  </si>
  <si>
    <t>SP31.11</t>
  </si>
  <si>
    <t>Reporting a non-conformance to Supplier Compliance Management (non-released parts) - DK</t>
  </si>
  <si>
    <t>SP31.12</t>
  </si>
  <si>
    <t>IT/Security Incidents</t>
  </si>
  <si>
    <t>SP31.13</t>
  </si>
  <si>
    <t>Handling of an IT incident</t>
  </si>
  <si>
    <t>SP31.15</t>
  </si>
  <si>
    <t>Product Recall</t>
  </si>
  <si>
    <t>SP31.16</t>
  </si>
  <si>
    <t>IT Major Incident Management</t>
  </si>
  <si>
    <t>SP31.17</t>
  </si>
  <si>
    <t>IT Incident Priority and Response Matrix</t>
  </si>
  <si>
    <t>SP31.18</t>
  </si>
  <si>
    <t>Communication During Major Incident Management - Solution &amp; Service Delivery</t>
  </si>
  <si>
    <t>SP31.19</t>
  </si>
  <si>
    <t>Major Incident Customer Communication Process</t>
  </si>
  <si>
    <t>SP31.2</t>
  </si>
  <si>
    <t>Hardware Related Claims</t>
  </si>
  <si>
    <t>SP31.3</t>
  </si>
  <si>
    <t>Software Related Claims/Incidents</t>
  </si>
  <si>
    <t>SP31.4</t>
  </si>
  <si>
    <t>Supplier Claims (direct sourcing)</t>
  </si>
  <si>
    <t>SP31.5</t>
  </si>
  <si>
    <t>Handling of deviating products</t>
  </si>
  <si>
    <t>SP31.6</t>
  </si>
  <si>
    <t>Major Incident Management - Solution &amp; Service Delivery</t>
  </si>
  <si>
    <t>SP31.7</t>
  </si>
  <si>
    <t>Internal Non Conformance</t>
  </si>
  <si>
    <t>SP31.9</t>
  </si>
  <si>
    <t>Production Dispensation</t>
  </si>
  <si>
    <t>P32</t>
  </si>
  <si>
    <t>People Development</t>
  </si>
  <si>
    <t>SP32.1</t>
  </si>
  <si>
    <t>Employee development &amp; performance dialogue - office employees</t>
  </si>
  <si>
    <t>SP32.2</t>
  </si>
  <si>
    <t>Employee development &amp; performance dialogue - production employees</t>
  </si>
  <si>
    <t>SP32.3</t>
  </si>
  <si>
    <t>Legally required training</t>
  </si>
  <si>
    <t>SP32.4</t>
  </si>
  <si>
    <t>Education and Competences for Personnel Working in Accredited Areas</t>
  </si>
  <si>
    <t>SP32.5</t>
  </si>
  <si>
    <t>Monitoring of Competences for Personnel Associated with Accredited Equipment</t>
  </si>
  <si>
    <t>SP32.6</t>
  </si>
  <si>
    <t>Educational Curriculum for Authorized Signatories on Accredited Equipment</t>
  </si>
  <si>
    <t>SP32.8</t>
  </si>
  <si>
    <t>Education and Competences for Personnel Working with Product Compliance in Supply Chain</t>
  </si>
  <si>
    <t>P33</t>
  </si>
  <si>
    <t>SP33.10</t>
  </si>
  <si>
    <t>Onboarding of New Countries &amp; New ISO Certificates</t>
  </si>
  <si>
    <t>SP33.11</t>
  </si>
  <si>
    <t>Project Portfolio Management - Supply Chain</t>
  </si>
  <si>
    <t>SP33.12</t>
  </si>
  <si>
    <t>IT Project Portfolio Management</t>
  </si>
  <si>
    <t>SP33.4</t>
  </si>
  <si>
    <t>IT Projects</t>
  </si>
  <si>
    <t>SP33.5</t>
  </si>
  <si>
    <t>Supply Chain (SC) Projects</t>
  </si>
  <si>
    <t>SP33.8</t>
  </si>
  <si>
    <t>Front-Loading Process – Supply Chain</t>
  </si>
  <si>
    <t>SP33.9</t>
  </si>
  <si>
    <t>Product transfer</t>
  </si>
  <si>
    <t>P34</t>
  </si>
  <si>
    <t>Salary &amp; Incentives</t>
  </si>
  <si>
    <t>SP34.1</t>
  </si>
  <si>
    <t>Annual Sales Bonus Updates</t>
  </si>
  <si>
    <t>SP34.2</t>
  </si>
  <si>
    <t>Maternity &amp; Paternity leave - DK</t>
  </si>
  <si>
    <t>SP34.3</t>
  </si>
  <si>
    <t>Reimbursement - DK</t>
  </si>
  <si>
    <t>SP34.4</t>
  </si>
  <si>
    <t>Maternity &amp; Paternity leave - SE</t>
  </si>
  <si>
    <t>SP34.5</t>
  </si>
  <si>
    <t>Reimbursement - SE</t>
  </si>
  <si>
    <t>SP34.6</t>
  </si>
  <si>
    <t>Collective agreements and free choice account – DK</t>
  </si>
  <si>
    <t>SP34.7</t>
  </si>
  <si>
    <t>Registration of working hours</t>
  </si>
  <si>
    <t>P35</t>
  </si>
  <si>
    <t>SP35.1</t>
  </si>
  <si>
    <t>Information security roles and responsibilities</t>
  </si>
  <si>
    <t>SP35.10</t>
  </si>
  <si>
    <t>General Access Control in Solution and Service Delivery</t>
  </si>
  <si>
    <t>SP35.11</t>
  </si>
  <si>
    <t>Security Events and Incident Response - SSD</t>
  </si>
  <si>
    <t>SP35.12</t>
  </si>
  <si>
    <t>IT System Access Management</t>
  </si>
  <si>
    <t>SP35.13</t>
  </si>
  <si>
    <t>Security in IT enhancements and IT projects</t>
  </si>
  <si>
    <t>SP35.14</t>
  </si>
  <si>
    <t>Secure IT network infrastructure</t>
  </si>
  <si>
    <t>SP35.15</t>
  </si>
  <si>
    <t>IT System Security Review</t>
  </si>
  <si>
    <t>SP35.16</t>
  </si>
  <si>
    <t>IT Logging and monitoring</t>
  </si>
  <si>
    <t>SP35.17</t>
  </si>
  <si>
    <t>IT Security configuration baseline</t>
  </si>
  <si>
    <t>SP35.18</t>
  </si>
  <si>
    <t>Framework for Working within Facility – DK</t>
  </si>
  <si>
    <t>SP35.19</t>
  </si>
  <si>
    <t>Major Security Incidents</t>
  </si>
  <si>
    <t>SP35.5</t>
  </si>
  <si>
    <t>Access cards and codes</t>
  </si>
  <si>
    <t>SP35.6</t>
  </si>
  <si>
    <t>Behavior within information security Operation Technology (OT)</t>
  </si>
  <si>
    <t>SP35.7</t>
  </si>
  <si>
    <t>Code signing certificate handling</t>
  </si>
  <si>
    <t>SP35.8</t>
  </si>
  <si>
    <t>Cryptographic Certificates Life Cycle</t>
  </si>
  <si>
    <t>SP35.9</t>
  </si>
  <si>
    <t>Cryptography Baseline</t>
  </si>
  <si>
    <t>P36</t>
  </si>
  <si>
    <t>Talent attraction, Recruitment &amp; Exit</t>
  </si>
  <si>
    <t>SP36.1</t>
  </si>
  <si>
    <t>Recruitment</t>
  </si>
  <si>
    <t>SP36.10</t>
  </si>
  <si>
    <t>Master Thesis collaboration</t>
  </si>
  <si>
    <t>SP36.12</t>
  </si>
  <si>
    <t>Onboarding of new employees</t>
  </si>
  <si>
    <t>SP36.13</t>
  </si>
  <si>
    <t>Employment termination US &amp; CA</t>
  </si>
  <si>
    <t>SP36.14</t>
  </si>
  <si>
    <t>Recruitment of production employees DK</t>
  </si>
  <si>
    <t>SP36.2</t>
  </si>
  <si>
    <t>Employee exit</t>
  </si>
  <si>
    <t>SP36.3</t>
  </si>
  <si>
    <t>Talent Attraction</t>
  </si>
  <si>
    <t>SP36.4</t>
  </si>
  <si>
    <t>Recruitment of Interns, Student workers and Graduates</t>
  </si>
  <si>
    <t>SP36.6</t>
  </si>
  <si>
    <t>Job transfer</t>
  </si>
  <si>
    <t>SP36.7</t>
  </si>
  <si>
    <t>Internship program</t>
  </si>
  <si>
    <t>SP36.8</t>
  </si>
  <si>
    <t>Kamstrups mentoring program regarding interns</t>
  </si>
  <si>
    <t>SP36.9</t>
  </si>
  <si>
    <t>Graduate Program</t>
  </si>
  <si>
    <t>P37</t>
  </si>
  <si>
    <t>SP37.1</t>
  </si>
  <si>
    <t>Hotel Agreements</t>
  </si>
  <si>
    <t>Platforms and Best-of-Suite</t>
  </si>
  <si>
    <t>Name of the platform</t>
  </si>
  <si>
    <t>It this a platform or Technology (Suite is not used as a term)</t>
  </si>
  <si>
    <t>Friendly name to show in reports</t>
  </si>
  <si>
    <t>Is the Platform strategic 
Yes/No</t>
  </si>
  <si>
    <t>Internal comment</t>
  </si>
  <si>
    <t>Q3-2026 Plan in this column</t>
  </si>
  <si>
    <t>Evaluated 8/5-2026</t>
  </si>
  <si>
    <t>What is a strategic platform</t>
  </si>
  <si>
    <t>Platform or Suite</t>
  </si>
  <si>
    <t>Friendly name</t>
  </si>
  <si>
    <t>Long description</t>
  </si>
  <si>
    <t>Strategic</t>
  </si>
  <si>
    <t>Platform Owner</t>
  </si>
  <si>
    <t>Plan</t>
  </si>
  <si>
    <t>Status</t>
  </si>
  <si>
    <t>PLM</t>
  </si>
  <si>
    <t>Freja</t>
  </si>
  <si>
    <t xml:space="preserve">3 -&gt; 4 (on walue stream Idea 2 Release) 150h </t>
  </si>
  <si>
    <t>Step 3</t>
  </si>
  <si>
    <t>The Atlassian Cloud Platform connects teams with all the curated data, context, and goals they need as they work across their favorite Atlassian and third-party applications.</t>
  </si>
  <si>
    <t>FRFS: The Atlassian platform could be utilized even more.</t>
  </si>
  <si>
    <t>Step 4 in progress</t>
  </si>
  <si>
    <t>Step 1</t>
  </si>
  <si>
    <t>ERP</t>
  </si>
  <si>
    <t>Tingleff</t>
  </si>
  <si>
    <t>Pause based on IFS Upgrade</t>
  </si>
  <si>
    <t>Step 2</t>
  </si>
  <si>
    <t>Kamway</t>
  </si>
  <si>
    <t>Non-strategic</t>
  </si>
  <si>
    <t>Not started</t>
  </si>
  <si>
    <t>Covers all of Oracle applications, including People HUB
2 Tracks CPQ + Subscribtion
HCM</t>
  </si>
  <si>
    <t>SORR</t>
  </si>
  <si>
    <t>HCM finished 04 : 50h</t>
  </si>
  <si>
    <t>Mathias, Jesper</t>
  </si>
  <si>
    <t>From step 2 to 4 (step 4 fore one Value stream)  : 100h</t>
  </si>
  <si>
    <t>Step 2 in progress</t>
  </si>
  <si>
    <t>Microsoft Platform</t>
  </si>
  <si>
    <t>CRM &amp; Marketing (Only)</t>
  </si>
  <si>
    <t>Suite</t>
  </si>
  <si>
    <t>Step 3 : 100h</t>
  </si>
  <si>
    <t>SQL, Azure Integration, Azure Data, PowerBI, Fabric</t>
  </si>
  <si>
    <t>Word, Sharepoint, teams, CoPilot</t>
  </si>
  <si>
    <t>Power apps, automate</t>
  </si>
  <si>
    <t>Technology Stack</t>
  </si>
  <si>
    <t>Get to step 3 for all and step 4 for one Value Stream: 100h</t>
  </si>
  <si>
    <t>Platform til at orkestrering at windows service/microservices hosted på fabric nodes …</t>
  </si>
  <si>
    <t>Running TMS (Transport Management System)</t>
  </si>
  <si>
    <t>Concur, CPM</t>
  </si>
  <si>
    <t>Observability platform for Cloud, network, services, IoT etc across IT/OT</t>
  </si>
  <si>
    <t>OrCad</t>
  </si>
  <si>
    <t>Visual studio</t>
  </si>
  <si>
    <t>C#</t>
  </si>
  <si>
    <t>Programming Language</t>
  </si>
  <si>
    <t>C++</t>
  </si>
  <si>
    <t>Phase Out</t>
  </si>
  <si>
    <t>Existing</t>
  </si>
  <si>
    <t>Existing single applications</t>
  </si>
  <si>
    <t>New</t>
  </si>
  <si>
    <t>New applications</t>
  </si>
  <si>
    <t>Kunne vi lade os inspirere af denne ift. Platforme.</t>
  </si>
  <si>
    <t>Platforms data</t>
  </si>
  <si>
    <t>"North" Names</t>
  </si>
  <si>
    <t>1000-Customer Relationship--</t>
  </si>
  <si>
    <t>Commercial, Sales &amp; Service</t>
  </si>
  <si>
    <t>1001-Enterprise Support--</t>
  </si>
  <si>
    <t>P&amp;C, Digitalization, Legal</t>
  </si>
  <si>
    <t>Finance &amp; Accounting</t>
  </si>
  <si>
    <t>1004-Procurement &amp; Logistics--</t>
  </si>
  <si>
    <t>4100-Sustainability Management--</t>
  </si>
  <si>
    <t>Sustainability</t>
  </si>
  <si>
    <t>1003-Platform and Service Operations--</t>
  </si>
  <si>
    <t>1029-Service--</t>
  </si>
  <si>
    <t>4401-Supply Chain--</t>
  </si>
  <si>
    <t>Can support capability</t>
  </si>
  <si>
    <t>Module or Application in Platform</t>
  </si>
  <si>
    <t>SubModule</t>
  </si>
  <si>
    <t>Utilization in Kamstrup</t>
  </si>
  <si>
    <t xml:space="preserve">Module technical assesment </t>
  </si>
  <si>
    <t>Module functional assesment</t>
  </si>
  <si>
    <t>AI (Yes/No)</t>
  </si>
  <si>
    <t>Kamstrup bought module
Yes/No</t>
  </si>
  <si>
    <t>From date</t>
  </si>
  <si>
    <t>To date</t>
  </si>
  <si>
    <t>Capability check</t>
  </si>
  <si>
    <t>CRM, Contract mgmt, Order Mgmt, SLA's</t>
  </si>
  <si>
    <t>Fully Approoriate</t>
  </si>
  <si>
    <t>Appropriate</t>
  </si>
  <si>
    <t>IT Mgmt, HR mgmt, Knowledge and more</t>
  </si>
  <si>
    <t>High</t>
  </si>
  <si>
    <t>Perfect</t>
  </si>
  <si>
    <t>Medium</t>
  </si>
  <si>
    <t>Adequate</t>
  </si>
  <si>
    <t>We use Chg and Problem mgmt. and Inc mgmt. ITOM is not used</t>
  </si>
  <si>
    <t>Source-to-Pay</t>
  </si>
  <si>
    <t>Unreasonable</t>
  </si>
  <si>
    <t>Insufficient</t>
  </si>
  <si>
    <t>ServiceNow can manage project tasks, readiness checklists, and release schedules, but it does not perform product build activities—often used for workflow coordination.</t>
  </si>
  <si>
    <t>Supports quality assurance processes, defect tracking, and compliance workflows—especially in software QA—but not specialized manufacturing quality control.</t>
  </si>
  <si>
    <t>Can manage R&amp;D project tracking, resource allocation, and idea intake, but no native CAD, simulation, or lab data tools.</t>
  </si>
  <si>
    <t>Agile module used today for sprint and stories</t>
  </si>
  <si>
    <t>Strong support via project portfolio management, Agile, and ITBM modules—manage, prioritize, and track requirements for software and product development.</t>
  </si>
  <si>
    <t>ServiceNow can track engineering tasks and changes (especially for software engineering) but lacks mechanical/electrical design capabilities.</t>
  </si>
  <si>
    <t>Can track campaigns, coordinate UAT/beta testing feedback, but not a specialized marketing analytics/testing platform</t>
  </si>
  <si>
    <t>ServiceNow supports defining, managing, and enforcing development processes, especially for IT/software (DevOps, Agile, ITIL workflows).</t>
  </si>
  <si>
    <t>Strong in software release orchestration, change management, and deployment tracking—especially for IT products. Less applicable to physical goods without integration.</t>
  </si>
  <si>
    <t>Strong support for engineering change requests, approval workflows, and tracking—especially for software/configuration changes; manufacturing-specific change control needs integration.</t>
  </si>
  <si>
    <t>ServiceNow excels in IT infrastructure management; for plant facilities or OT infrastructure, it can track assets, maintenance schedules, and incidents, but not control physical systems.</t>
  </si>
  <si>
    <t>Can register, track, and monitor machine assets with CMDB and IoT integrations; lacks native control or real-time telemetry without external systems.</t>
  </si>
  <si>
    <t>Asset &amp; Facility Maintenance can be managed with Field Service Management and Asset Management, including preventive maintenance scheduling.</t>
  </si>
  <si>
    <t>Can handle requests, tracking, and approvals for materials but not physical warehouse/inventory optimization—usually needs ERP/WMS integration.</t>
  </si>
  <si>
    <t>Supports project and portfolio planning workflows, but no native CAD, CAM, or production line design capabilities.</t>
  </si>
  <si>
    <t>Can track orders, status, and approvals via workflow, but actual production scheduling and execution require MES/ERP integration.</t>
  </si>
  <si>
    <t>Can track KPIs, issues, and continuous improvement projects, but not real-time production control.</t>
  </si>
  <si>
    <t>ServiceNow is well-suited for managing the lifecycle, deployment, and updates of manufacturing-related software systems.</t>
  </si>
  <si>
    <t>Inappropriate</t>
  </si>
  <si>
    <t>1033-Procurement &amp; Logistics-Logistics Management-</t>
  </si>
  <si>
    <t>ServiceNow can orchestrate logistics workflows, track shipments (via integration), and handle incident management, but it’s not a full logistics execution platform</t>
  </si>
  <si>
    <t>Covered in Procurement Service Management—supports purchase request creation, approvals, and tracking (often integrated with ERP).</t>
  </si>
  <si>
    <t>Some sourcing workflows can be managed (RFx processes, vendor evaluation), but often done via integration with sourcing tools.</t>
  </si>
  <si>
    <t>1036-Procurement &amp; Logistics-Supplier Contact Management-</t>
  </si>
  <si>
    <t>Fully supported in Vendor Management Workspace—can store supplier profiles, contacts, SLAs, and performance metrics</t>
  </si>
  <si>
    <t>We get Accounts from IFS and Contacts from CRM - and customers log into servicenow /csm portal to get support and is associated to an account</t>
  </si>
  <si>
    <t>Strong native support with GRC module covering risk management, audit management, controls management, regulatory compliance, business integrity, and non-conformance management.</t>
  </si>
  <si>
    <t>Cybersecurity, Data, Protection and Privacy</t>
  </si>
  <si>
    <t>Supports cybersecurity risk management, data privacy, data protection, and compliance with frameworks. Integration with SecOps and Policy and Compliance Management modules.</t>
  </si>
  <si>
    <t>FRFS set for demo purpose</t>
  </si>
  <si>
    <t>Phase out to Oracle</t>
  </si>
  <si>
    <t>Phase out only in this context</t>
  </si>
  <si>
    <t>Phase out to Lumina</t>
  </si>
  <si>
    <t>Will not be phased out</t>
  </si>
  <si>
    <t>355 - ClickLearn</t>
  </si>
  <si>
    <t>Global Human Resources (Core HR)</t>
  </si>
  <si>
    <t>HCM Analytics</t>
  </si>
  <si>
    <t>Data-Driven Decisions</t>
  </si>
  <si>
    <t>Data-Driven Decisions: Dashboards track metrics like attrition, performance, and engagement.</t>
  </si>
  <si>
    <t>Predictive Analytics</t>
  </si>
  <si>
    <t>Predictive Analytics: Anticipates workforce trends (attrition, skill gaps).</t>
  </si>
  <si>
    <t>Automated Payroll</t>
  </si>
  <si>
    <t>Automated Payroll: Processes payroll for various employee types and locations.</t>
  </si>
  <si>
    <t>Legal Compliance</t>
  </si>
  <si>
    <t>Legal Compliance: Adapts to changing tax laws and regulations.</t>
  </si>
  <si>
    <t>Integration: Connects with time, HR, and finance modules for accurate payout.</t>
  </si>
  <si>
    <t>Global Compliance</t>
  </si>
  <si>
    <t>Global Compliance: Supports local HR compliance globally (multi-language, localizations).</t>
  </si>
  <si>
    <t>HR Help Desk</t>
  </si>
  <si>
    <t>Case Management</t>
  </si>
  <si>
    <t>Case Management: Tracks HR service requests and inquiries for faster resolution.</t>
  </si>
  <si>
    <t>Knowledge Base</t>
  </si>
  <si>
    <t>Knowledge Base: Empowers employees to self-resolve frequently asked questions.</t>
  </si>
  <si>
    <t>Employee Centralization</t>
  </si>
  <si>
    <t>Employee Centralization: Manage all employee details, jobs, positions, and organizational structures in one location.</t>
  </si>
  <si>
    <t>Workforce Directory</t>
  </si>
  <si>
    <t>Workforce Directory: Comprehensive employee directory with search capabilities.</t>
  </si>
  <si>
    <t>Self-Service</t>
  </si>
  <si>
    <t>Self-Service: Empowers employees and managers to update personal or job data.</t>
  </si>
  <si>
    <t>Talent Management</t>
  </si>
  <si>
    <t>Performance Management</t>
  </si>
  <si>
    <t>Performance Management: Goal setting, periodic reviews, and feedback forms support employee development.</t>
  </si>
  <si>
    <t>Succession Planning</t>
  </si>
  <si>
    <t>Succession Planning: Identifies high-potential employees and prepares them for leadership.</t>
  </si>
  <si>
    <t>Workforce Compensation</t>
  </si>
  <si>
    <t>Compensation Cycle Management</t>
  </si>
  <si>
    <t>Compensation Cycle Management: Automates salary reviews, bonus, and incentive planning.</t>
  </si>
  <si>
    <t>Budgeting</t>
  </si>
  <si>
    <t>Budgeting: Allocates and manages budgets for compensation programs.</t>
  </si>
  <si>
    <t>Pay Equity Analytics</t>
  </si>
  <si>
    <t>Pay Equity Analytics: Provides insights to drive equitable compensation practices.</t>
  </si>
  <si>
    <t>Time and Labor</t>
  </si>
  <si>
    <t>Shift Rosters</t>
  </si>
  <si>
    <t>Shift Rosters: Easily manage complex shift patterns across departments.</t>
  </si>
  <si>
    <t>Absence Management</t>
  </si>
  <si>
    <t>Absence Management: Track and approve leaves or absences online.</t>
  </si>
  <si>
    <t>Compliance: Ensures legal work-hour compliance and audits.</t>
  </si>
  <si>
    <t>Benefits</t>
  </si>
  <si>
    <t>Eligibility Management</t>
  </si>
  <si>
    <t>Eligibility Management: Determines employee eligibility for different benefits.</t>
  </si>
  <si>
    <t>Enrollment and Life Events</t>
  </si>
  <si>
    <t>Enrollment and Life Events: Allows employees to enroll and update benefits based on life changes.</t>
  </si>
  <si>
    <t>Reporting</t>
  </si>
  <si>
    <t>Reporting: Generates compliance and participation reports.</t>
  </si>
  <si>
    <t>Learning</t>
  </si>
  <si>
    <t>Personalized Learning Paths</t>
  </si>
  <si>
    <t>Personalized Learning Paths: Assigns courses based on job role and career goals.</t>
  </si>
  <si>
    <t>Course Management</t>
  </si>
  <si>
    <t>Course Management: HR and managers can create, assign, and track completed courses.</t>
  </si>
  <si>
    <t>Certification Tracking</t>
  </si>
  <si>
    <t>Certification Tracking: Monitors expiry and renewal for required certifications.</t>
  </si>
  <si>
    <t>Recruitment: Streamlines job posting, applicant tracking, and candidate selection with built-in analytics.</t>
  </si>
  <si>
    <t>CPQ</t>
  </si>
  <si>
    <t>Onboarding: Automated workflows ensure new hires have access to resources from day one.</t>
  </si>
  <si>
    <t>Will tak over for Hogrefe</t>
  </si>
  <si>
    <t>1156 - Lumina</t>
  </si>
  <si>
    <t>1157 - Microsoft Viva Glint</t>
  </si>
  <si>
    <t>JetBrain</t>
  </si>
  <si>
    <t>Customer Relantionship Management</t>
  </si>
  <si>
    <t>Proactive customer engagement</t>
  </si>
  <si>
    <t>Human Capital Management</t>
  </si>
  <si>
    <t>Procurement</t>
  </si>
  <si>
    <t>Employee self-service</t>
  </si>
  <si>
    <t>Supplier self-service</t>
  </si>
  <si>
    <t>Supply chain management</t>
  </si>
  <si>
    <t>Shipment management</t>
  </si>
  <si>
    <t>Sales &amp; operations planning</t>
  </si>
  <si>
    <t>Lead management</t>
  </si>
  <si>
    <t>Contract management</t>
  </si>
  <si>
    <t>Contract change management</t>
  </si>
  <si>
    <t>1011-Customer Relationship-Customer Scoring-</t>
  </si>
  <si>
    <t>1012-Customer Relationship-Order Management-</t>
  </si>
  <si>
    <t>Sales order</t>
  </si>
  <si>
    <t>1013-Customer Relationship-SLA Management-</t>
  </si>
  <si>
    <t>Service management</t>
  </si>
  <si>
    <t>Contract and waranties</t>
  </si>
  <si>
    <t>Construction &amp; installation</t>
  </si>
  <si>
    <t>Engineering &amp; design</t>
  </si>
  <si>
    <t>Project manufacturing</t>
  </si>
  <si>
    <t>Project planning &amp; follow-up</t>
  </si>
  <si>
    <t>Risk management</t>
  </si>
  <si>
    <t>Sales &amp; subcontracing</t>
  </si>
  <si>
    <t>1019-Enterprise Support-Knowledge &amp; Research Management-</t>
  </si>
  <si>
    <t>Document Management</t>
  </si>
  <si>
    <t>1020-Legal--</t>
  </si>
  <si>
    <t>1021-Enterprise Support-Workforce Management-</t>
  </si>
  <si>
    <t>Accouting rules, GL &amp; parallel accouting, AR</t>
  </si>
  <si>
    <t>Project Finance</t>
  </si>
  <si>
    <t>1023-Finance-Asset Management-</t>
  </si>
  <si>
    <t>Asset performance management</t>
  </si>
  <si>
    <t>Asset planning and realization</t>
  </si>
  <si>
    <t>Fixed Assets</t>
  </si>
  <si>
    <t>Business planing</t>
  </si>
  <si>
    <t>Cash planing</t>
  </si>
  <si>
    <t>Financial reporting &amp; analysis</t>
  </si>
  <si>
    <t>Payroll integration</t>
  </si>
  <si>
    <t>1026-Finance-Settlements &amp; Payments-</t>
  </si>
  <si>
    <t>AP, E-invoicing</t>
  </si>
  <si>
    <t>1028-Finance-Treasury-</t>
  </si>
  <si>
    <t>Operational procurement</t>
  </si>
  <si>
    <t>Strategic planning</t>
  </si>
  <si>
    <t>Supplier relationship management</t>
  </si>
  <si>
    <t>1037-Procurement &amp; Logistics-Warehouse Management-</t>
  </si>
  <si>
    <t>Warehouse management</t>
  </si>
  <si>
    <t>Assesment TBD, expanded cloud functionalities expected</t>
  </si>
  <si>
    <t>1048-Manufacturing-Machine Management-</t>
  </si>
  <si>
    <t>MES module via partner</t>
  </si>
  <si>
    <t>1049-Manufacturing-Maintenance-</t>
  </si>
  <si>
    <t>Asset operation and maintance</t>
  </si>
  <si>
    <t>B2B contracting</t>
  </si>
  <si>
    <t>Maintance planning</t>
  </si>
  <si>
    <t>Material &amp; resouce planning</t>
  </si>
  <si>
    <t>Product estimate management</t>
  </si>
  <si>
    <t>Visual planning &amp; scheduling</t>
  </si>
  <si>
    <t>Configure &amp; make to order</t>
  </si>
  <si>
    <t>Batch process manufacturing</t>
  </si>
  <si>
    <t>Discrete manufacturing</t>
  </si>
  <si>
    <t>Repetitive manufacturing</t>
  </si>
  <si>
    <t>1057-Strategic Management-Manage Core Business-</t>
  </si>
  <si>
    <t>Employee &amp; organization management</t>
  </si>
  <si>
    <t>Employee &amp; manager self-service</t>
  </si>
  <si>
    <t>Time &amp; attendance</t>
  </si>
  <si>
    <t>Qualifications developments &amp; training</t>
  </si>
  <si>
    <t>Consolidation</t>
  </si>
  <si>
    <t>Expense management</t>
  </si>
  <si>
    <t>Quality management</t>
  </si>
  <si>
    <t>1199-Procurement &amp; Logistics-Warehouse Management-Manage Inventory</t>
  </si>
  <si>
    <t>Inventory replenishment</t>
  </si>
  <si>
    <t>1311-Supply Chain-Maintenance Management-</t>
  </si>
  <si>
    <t>Demand forecasting</t>
  </si>
  <si>
    <t>Supply chain planning</t>
  </si>
  <si>
    <t>3000-Marketing-Marketing demand management-</t>
  </si>
  <si>
    <t>Campaign mangement</t>
  </si>
  <si>
    <t>Opportunity management</t>
  </si>
  <si>
    <t>Customer survey</t>
  </si>
  <si>
    <t>Project financial control</t>
  </si>
  <si>
    <t>Project reporting &amp; invoicing</t>
  </si>
  <si>
    <t>Omni-channel contact center</t>
  </si>
  <si>
    <t>3102-Enterprise Support-Enterprise Effectiveness &amp; Project Management-Task Tracking and Planning</t>
  </si>
  <si>
    <t>Resource management</t>
  </si>
  <si>
    <t>Commerce</t>
  </si>
  <si>
    <t>Catalog management</t>
  </si>
  <si>
    <t>Trade agrements</t>
  </si>
  <si>
    <t>Storefront</t>
  </si>
  <si>
    <t>Storefront connectors</t>
  </si>
  <si>
    <t>Automation &amp; self-service</t>
  </si>
  <si>
    <t>Engagement studio</t>
  </si>
  <si>
    <t>Sustainability management</t>
  </si>
  <si>
    <t>Fast developing area in IFS Cloud</t>
  </si>
  <si>
    <t>4101-Sustainability Management-Circular Economy-</t>
  </si>
  <si>
    <t>4103-Sustainability Management-Sustainability Collaboration-</t>
  </si>
  <si>
    <t>4104-Sustainability Management-Sustainability Performance Management-</t>
  </si>
  <si>
    <t>4105-Sustainability Management-Sustainable Operations-</t>
  </si>
  <si>
    <t>Under implementation in KamWay</t>
  </si>
  <si>
    <t>Service Management</t>
  </si>
  <si>
    <t>Call &amp; case management</t>
  </si>
  <si>
    <t>Contracts &amp; warranties</t>
  </si>
  <si>
    <t>Contractor management</t>
  </si>
  <si>
    <t>Mobile worker productivity</t>
  </si>
  <si>
    <t>Planning &amp; Forecasting</t>
  </si>
  <si>
    <t>Schedule optimization &amp; dispatch</t>
  </si>
  <si>
    <t>Service logistics</t>
  </si>
  <si>
    <t>Service order management</t>
  </si>
  <si>
    <t>Manufacturing Execution System</t>
  </si>
  <si>
    <t>For IFS Cloud it is beeing work on to move from Insufficient to Appropriate</t>
  </si>
  <si>
    <t>Supply Chain Management</t>
  </si>
  <si>
    <t>Component Engineering</t>
  </si>
  <si>
    <t>Together with IHS database it is perfect.</t>
  </si>
  <si>
    <t>Supplier Management Solution</t>
  </si>
  <si>
    <t>Can be used as xMS, technical strong, but not for purchase orders</t>
  </si>
  <si>
    <t>Product Engineering</t>
  </si>
  <si>
    <t>We are not using CAD</t>
  </si>
  <si>
    <t>Requirment Engineering</t>
  </si>
  <si>
    <t>From documents og Excel It is a apprpriate solution</t>
  </si>
  <si>
    <t>Program Management</t>
  </si>
  <si>
    <t>Depending on the capabilities used, can integrate with MS Project</t>
  </si>
  <si>
    <t>System Architecture</t>
  </si>
  <si>
    <t>The strenght is on the data management not the modelling</t>
  </si>
  <si>
    <t>part of digital thread</t>
  </si>
  <si>
    <t>Variant Management</t>
  </si>
  <si>
    <t>The strenght is the definition of the variants and the timeline of variants, but not strong as execution system.</t>
  </si>
  <si>
    <t>Manufacturing Proces Planning</t>
  </si>
  <si>
    <t>This planning are today done in IFS, but in Aras there are possabilities to have som 3D modelling send to manufacturing</t>
  </si>
  <si>
    <t>Tools used depending on site</t>
  </si>
  <si>
    <t>1017-Enterprise Support-Data and Information Management-</t>
  </si>
  <si>
    <t>Office Productivity Connector</t>
  </si>
  <si>
    <t>Uncertain of the functional assesment, to be evaluated</t>
  </si>
  <si>
    <t>Improved for O365, better online, collaboration</t>
  </si>
  <si>
    <t>No module</t>
  </si>
  <si>
    <t>Together with IFS it is appropriate</t>
  </si>
  <si>
    <t>Not used for software development but for software management</t>
  </si>
  <si>
    <t>New add on solution to be launced Q4-2025</t>
  </si>
  <si>
    <t>For supporting the process of this, describe and dokument. Extended with workflow and business view.</t>
  </si>
  <si>
    <t>Simulation Management</t>
  </si>
  <si>
    <t>Storing and manging the data are often the problem in companies and that is also what Aras are good at. Simulations can be made but special simulation programs will be at a higher level</t>
  </si>
  <si>
    <t>Technical Documentation</t>
  </si>
  <si>
    <t>Materials management</t>
  </si>
  <si>
    <t>The line through, Requirment, System and Variant will give a strong digital thread.</t>
  </si>
  <si>
    <t>Unified Change Management UCM</t>
  </si>
  <si>
    <t>New enhanced module release end 2025, UCM</t>
  </si>
  <si>
    <t>1047-Manufacturing-Infrastructure Management-</t>
  </si>
  <si>
    <t>When data are placed in Excel</t>
  </si>
  <si>
    <t>1054-Strategic Management-Business Concept-</t>
  </si>
  <si>
    <t>1055-Strategic Management-Externals Management-</t>
  </si>
  <si>
    <t>1056-Strategic Management-Innovation &amp; Technology Management-</t>
  </si>
  <si>
    <t>Business Opportunity</t>
  </si>
  <si>
    <t xml:space="preserve">Technical Scope </t>
  </si>
  <si>
    <t>We have further developed this module</t>
  </si>
  <si>
    <t>1058-Strategic Management-Mergers &amp; Acquisitions-</t>
  </si>
  <si>
    <t>1059-Strategic Management-Organization Development-</t>
  </si>
  <si>
    <t>1060-Strategic Management-Strategic Business Initiatives-</t>
  </si>
  <si>
    <t>1061-Strategic Management-Strategy Development-</t>
  </si>
  <si>
    <t>There are a specific type for contracts, dates and lifecycle can be handled, security arround this are enhanced, can be used for legal contracts.</t>
  </si>
  <si>
    <t>Changing the files to be initiated in Aras will give us the digital thread</t>
  </si>
  <si>
    <t>Not seen in the perspective of transactional data.</t>
  </si>
  <si>
    <t>Aras can be used early in the process but can not replace CPQ capabilities.</t>
  </si>
  <si>
    <t>3200-Strategic Management-Business Process Management-</t>
  </si>
  <si>
    <t>No standalone risk management. Evaluated company wide</t>
  </si>
  <si>
    <t>4001-Governance, Risk and Compliance-Enterprise Risk and Compliance-</t>
  </si>
  <si>
    <t>Deliverables management</t>
  </si>
  <si>
    <t>4008-Governance, Risk and Compliance-Cybersecurity, Data, Protection and Privacy-</t>
  </si>
  <si>
    <t>4012-Governance, Risk and Compliance-Identity and Access Governance-</t>
  </si>
  <si>
    <t>Partner add on</t>
  </si>
  <si>
    <t>Partner Add on</t>
  </si>
  <si>
    <t>Digital Product Pasport</t>
  </si>
  <si>
    <t>There are still a lot of unknowns on this mater</t>
  </si>
  <si>
    <t>Digital Twin Core</t>
  </si>
  <si>
    <t>SMS Supplier collaboration management (External)</t>
  </si>
  <si>
    <t>4122-Sustainability Management-Sustainable Operations-EHS Incident Management</t>
  </si>
  <si>
    <t>Supporting the process with data, not as a module for the process</t>
  </si>
  <si>
    <t>Depends on the level, can not provide custoers access to project. Supports the deliverabels, but not the sharing with customers</t>
  </si>
  <si>
    <t>Digital Twin involves everything after the design of a product, it involved the product in all states after it is a physical product.</t>
  </si>
  <si>
    <t>CAD-Connecter</t>
  </si>
  <si>
    <t>Connecting Solidworks with Aras Innovator, CAD files automaticly stored on Vault database with version and full history and tracebility</t>
  </si>
  <si>
    <t>Chemical Complaince</t>
  </si>
  <si>
    <t>LessorLøn (Cloud)</t>
  </si>
  <si>
    <t>LessorWorkforce (Cloud)</t>
  </si>
  <si>
    <t>NIS2</t>
  </si>
  <si>
    <t xml:space="preserve">Technology Stack:
Does the application use technologies that are compatible with the organization's existing infrastructure and expertise? </t>
  </si>
  <si>
    <t xml:space="preserve">Integration:
How easily can the application integrate with other systems and applications within the organization's ecosystem? </t>
  </si>
  <si>
    <t>Functionality:
Does the application perform the tasks and support the business processes it's intended to? </t>
  </si>
  <si>
    <t>YesNo</t>
  </si>
  <si>
    <t>Criticality</t>
  </si>
  <si>
    <t>Install type description</t>
  </si>
  <si>
    <t>TIME - Description</t>
  </si>
  <si>
    <t>Technical Fit</t>
  </si>
  <si>
    <t>Functional Fit</t>
  </si>
  <si>
    <t>Rate DKK to Cur</t>
  </si>
  <si>
    <t>Business Criticality - Description</t>
  </si>
  <si>
    <t>Application group description</t>
  </si>
  <si>
    <t>User</t>
  </si>
  <si>
    <t>Initials</t>
  </si>
  <si>
    <t>Department_Draft</t>
  </si>
  <si>
    <t>Department</t>
  </si>
  <si>
    <t>AI Describtion</t>
  </si>
  <si>
    <t>WP Size</t>
  </si>
  <si>
    <t>WP Size Description</t>
  </si>
  <si>
    <t>Purpose/Scope</t>
  </si>
  <si>
    <t>Ownership Digitalization</t>
  </si>
  <si>
    <t>Ownership Business</t>
  </si>
  <si>
    <t>Budget Digitalization</t>
  </si>
  <si>
    <t>Budget Business</t>
  </si>
  <si>
    <t>Under Evaluation</t>
  </si>
  <si>
    <t>Accept the application in its current state for the time being</t>
  </si>
  <si>
    <t>Low-priority and non-critical to everyday business operations. When these applications fail it can cause some problems but it will not affect the customer and can be tolerated a bit more.
Factors include applications for record keeping, mail services, and office upkeep.</t>
  </si>
  <si>
    <t xml:space="preserve"> - **ERP and CRM Systems (IFS ERP, CPQ, Microsoft Dynamics 365, etc.):** Enterprise resource planning and customer relationship management tools.</t>
  </si>
  <si>
    <t>tkb@kamstrup.com - Tina Kirkeby</t>
  </si>
  <si>
    <t xml:space="preserve"> Commercial &amp; Legal Services</t>
  </si>
  <si>
    <t>Smal taks, can be done administrative in less than 20 hours.</t>
  </si>
  <si>
    <t>T0 -Enterprise-Critical / Group Solution: Business-critical group-wide systems that support core company operations and are tightly governed by management (SLT-level).</t>
  </si>
  <si>
    <t>Prioritize gaining maximum value from this high-priority application</t>
  </si>
  <si>
    <t>These are also fairly non-critical applications that contribute to running efficient business operations.
When they are disrupted it can cause problems within the organization. However, they are out of the direct line of service to the customer.
Business operational applications provide business functionality such as communication tools, CRM applications, finance services, and other applications that help the organization function.</t>
  </si>
  <si>
    <t>Cloud platforms (AWS, Azure, Goole, Private (ITM8, Nextlayer (AT), Global connect (DE), Kamstrup IT))</t>
  </si>
  <si>
    <t>ancn@kamstrup.com - Anna Christiansen</t>
  </si>
  <si>
    <t>This application contains AI, the risk are not evaluated.</t>
  </si>
  <si>
    <t>Medium taks, my require movement of data or education Between 20 and 99 hours.</t>
  </si>
  <si>
    <t xml:space="preserve">T1 – Core Platform / Shared Infrastructure:
Foundational platforms used by multiple BUs; managed by Digitalization; stable, standardized, and mandatory. The BU is responsible for platform content creation. </t>
  </si>
  <si>
    <t>Third Party Hosted</t>
  </si>
  <si>
    <t>Work on finding a better application to fulfill the business need(s)</t>
  </si>
  <si>
    <t>Label given to business-critical processes, software, and services that require consistent availability. While breaks in service are not catastrophic, they are highly undesirable. Business-critical applications should be consistent and reliable.
Factors that determine business-critical applications are whether they can cause reputation damage, sensitive information loss, financial loss, or some kind of operational risk.</t>
  </si>
  <si>
    <t xml:space="preserve"> - **Communication and Collaboration (Microsoft Teams, Zoom, etc.):** Platforms for communication and team collaboration.</t>
  </si>
  <si>
    <t>asbr@kamstrup.com - Asbjørn Rohold</t>
  </si>
  <si>
    <t xml:space="preserve"> Digitalization</t>
  </si>
  <si>
    <t>Minimal Risk: The majority of AI systems fall into this category. These include applications like video games or spam filters, which only have to comply with existing legislation and are mostly unregulated by the AI Act.</t>
  </si>
  <si>
    <t>L</t>
  </si>
  <si>
    <t>Large taks, my require movement of data or education above 100 hours but not a project</t>
  </si>
  <si>
    <t>T1-B</t>
  </si>
  <si>
    <t>Not evaluated</t>
  </si>
  <si>
    <t>Remove the application, as it is not needed</t>
  </si>
  <si>
    <t>Software applications that perform an essential function in business operations. Mission-critical systems can consist of any kind of IT component including software, hardware, processes, applications, etc.
Organizations rely on mission-critical applications to run their business activities successfully, and any failure or disruption can be catastrophic. These applications must be available to run at any cost. </t>
  </si>
  <si>
    <t>kytw@kamstrup.com - Katy Thurlow</t>
  </si>
  <si>
    <t xml:space="preserve"> Limited Risk: AI systems in this category require transparency obligations. Users should be informed that they are interacting with an AI system to make informed decisions. Examples include chatbots where users must be aware they're interacting with AI.</t>
  </si>
  <si>
    <t>Will be a project, project NOT created</t>
  </si>
  <si>
    <t>T2 – Domain / Shared Business Application:
Business-specific or departmental systems used across one or more BUs, but not enterprise-wide. They typically integrate with T 1 platforms and depend on them for identity, logging, and data.</t>
  </si>
  <si>
    <t>Characteristics of an application within the context of SAP LeanIX: 
• Processes or analyzes business data 
• Provides specific business capabilities 
• Supports business tasks or processes 
• Relies on IT Components (software, hardware or service)</t>
  </si>
  <si>
    <t>(Kubernetes, docker, podman)</t>
  </si>
  <si>
    <t>lst@kamstrup.com - Lasse Steensen</t>
  </si>
  <si>
    <t>Yes - High Risk</t>
  </si>
  <si>
    <t>High Risk: These systems must meet strict requirements before they can be marketed or used. High-risk categories include: 
 - Critical infrastructure impacting people’s safety.  
 - Educational or vocational training impacting someone's access to education or professional prospects. 
 - Employment, workers management, and access to self-employment, particularly those used in recruitment.
 - Essential public and private services, including systems that determine eligibility for public benefits or services.
 - Law enforcement that may interfere with people's fundamental rights.
 - Migration, asylum, and border control management.
 - Administration of justice and democratic processes.</t>
  </si>
  <si>
    <t>Project created for this</t>
  </si>
  <si>
    <t>T3 – Local / Stand-alone:
Tools used within a single team or BU; minimal integration, low compliance impact.</t>
  </si>
  <si>
    <t>FTE-Required</t>
  </si>
  <si>
    <t xml:space="preserve"> - **Database and SQL Tools (Microsoft SQL Management Tool, MongoDB, etc.):** Tools for managing databases and performing SQL operations.
 - **Analytics and Reporting (Power BI, SAP Analytics Cloud, etc.):** Tools for data visualization and analysis.</t>
  </si>
  <si>
    <t>anda@kamstrup.com - Anne Møller Dahl</t>
  </si>
  <si>
    <t>Yes - Unacceptable Risk</t>
  </si>
  <si>
    <t>Unacceptable Risk: AI systems that pose a threat to safety, livelihoods, or rights are prohibited. This includes systems that deploy subliminal techniques, exploit vulnerabilities of specific groups, or engage in social scoring by governments.</t>
  </si>
  <si>
    <t>Examlpe</t>
  </si>
  <si>
    <t>https://www.leanix.net/en/wiki/apm/application-criticality-assessment-and-matrix#What-is-the-application-criticality-matrix</t>
  </si>
  <si>
    <t>HCW Dataplatform, osc</t>
  </si>
  <si>
    <t>fhb@kamstrup.com - Freja Holm Betak</t>
  </si>
  <si>
    <t>When quotes for customers are built using a macro within a spreadsheet called "Quoting Tool", then the quoting tool itself (the macro) is the Application rather than the spreadsheet software, which would be considered an IT Component of the type Software.</t>
  </si>
  <si>
    <t xml:space="preserve"> - **CAD Software (SolidWorks, AutoCAD, Orcad, etc.):** Software for computer-aided design and engineering.
 - **Graphics Design (Adobe Creative Cloud, Inkscape, GIMP, etc.):** Tools for creating and editing images and designs.
 - **Process drawings</t>
  </si>
  <si>
    <t>alk@kamstrup.com - Anne-Li Korsgaard</t>
  </si>
  <si>
    <t>In Kamstrup we do for now consider the Application for Excel</t>
  </si>
  <si>
    <t>CAPEX</t>
  </si>
  <si>
    <t xml:space="preserve"> - **Python, C++ (CppCheck, GCC, Python, etc.):** Programming languages and associated tools for developers.
 - **IDEs and Code Editors (Eclipse, PyCharm, Visual Studio, Code::Blocks, etc.):** Integrated development environments and editors for software development.
 - **Version Control (Git, SourceTree, TortoiseSVN, etc.):** Tools for managing source code versions and collaboration.</t>
  </si>
  <si>
    <t>dbg@kamstrup.com - Dennis Breinholt Gylling</t>
  </si>
  <si>
    <t>Library
Should not be counted as applictions</t>
  </si>
  <si>
    <t>SAL@kamstrup.com - Simon Alexander Alsing</t>
  </si>
  <si>
    <t xml:space="preserve"> El/Combi Communication</t>
  </si>
  <si>
    <t>Sub components to languages.
Compilers, package managers, etc.
Exampel: Cmake is compiling of C/C++, Cargo is package manger for Rust, Hatch is project manger for Phyton.</t>
  </si>
  <si>
    <t>mlnn@kamstrup.com - Michael Nielsen</t>
  </si>
  <si>
    <t xml:space="preserve"> Electricity</t>
  </si>
  <si>
    <t>ERP, CRM, HRM</t>
  </si>
  <si>
    <t>HTA@kamstrup.com - Henrik Tinggaard Andersen</t>
  </si>
  <si>
    <t>Not in use</t>
  </si>
  <si>
    <t>1. **On-Premises (On-Prem):**</t>
  </si>
  <si>
    <t>Azure Integration Service</t>
  </si>
  <si>
    <t>micb@kamstrup.com - Michael Breumsø</t>
  </si>
  <si>
    <t xml:space="preserve">   - **Description:** Applications are hosted in-house on the company's own servers.</t>
  </si>
  <si>
    <t>Kamstrup developed software used by our customers(READy, OMNIA, FLOW)</t>
  </si>
  <si>
    <t>brr@kamstrup.com - Brian Rasmussen</t>
  </si>
  <si>
    <t xml:space="preserve"> Heat/Cooling</t>
  </si>
  <si>
    <t xml:space="preserve">   - **Characteristics:** Offers more control over hardware and data security, but requires significant upfront investment and maintenance efforts.</t>
  </si>
  <si>
    <t>Kamstrup france developed tools</t>
  </si>
  <si>
    <t>rim@kamstrup.com - Rikke Mikkelsen</t>
  </si>
  <si>
    <t>Kamstrup developed tools this including KAMES, Metertool etc.</t>
  </si>
  <si>
    <t>mhp@kamstrup.com - Michael Petersen</t>
  </si>
  <si>
    <t>2. **Cloud:**</t>
  </si>
  <si>
    <t>Tools for manufacturing including PCB</t>
  </si>
  <si>
    <t>kri@kamstrup.com - Ketty Riis</t>
  </si>
  <si>
    <t xml:space="preserve">   - **Public Cloud:**</t>
  </si>
  <si>
    <t xml:space="preserve"> - **Network Monitoring (Wireshark, Advanced Serial Port Monitor, etc.):** Tools for analyzing network traffic.
 - **Security (Malware Defenses, Security Logging, etc.):** Software aimed at ensuring security and compliance.</t>
  </si>
  <si>
    <t>moep@kamstrup.com - Morten Ørris Poulsen</t>
  </si>
  <si>
    <t xml:space="preserve">     - **Description:** Hosted on third-party cloud service providers like AWS, Google Cloud, or Microsoft Azure.</t>
  </si>
  <si>
    <t xml:space="preserve"> - **Office and Productivity (Microsoft Office Suite, Google Workspace, etc.):** Tools for creating documents, spreadsheets, and presentations.
Training applications</t>
  </si>
  <si>
    <t>karn@kamstrup.com - Karsten Schou Nielsen</t>
  </si>
  <si>
    <t xml:space="preserve">     - **Characteristics:** Offers scalability and cost-effectiveness. Resources are shared among multiple tenants.</t>
  </si>
  <si>
    <t>Quality systems (IPW, Reliance, etc.)</t>
  </si>
  <si>
    <t>erc@kamstrup.com - Erik Christensen</t>
  </si>
  <si>
    <t xml:space="preserve"> No information found</t>
  </si>
  <si>
    <t xml:space="preserve">   - **Private Cloud:**</t>
  </si>
  <si>
    <t xml:space="preserve">Distributed systems platform used to build, deploy, and manage highly scalable and reliable microservices and containers on Windows, Linux, etc. in the cloud and on-premises. It's a foundational technology for building enterprise-class, cloud-scale applications by providing features for failure recovery, state management, rolling upgrades, and service discovery. </t>
  </si>
  <si>
    <t>LBPE@kamstrup.com - Line Back Jæger</t>
  </si>
  <si>
    <t xml:space="preserve">     - **Description:** Reserved for a single organization, either hosted on-premises or by a third-party provider.</t>
  </si>
  <si>
    <t xml:space="preserve"> - **Simulation Software (MATLAB, Simulink, etc.):** Tools for system simulation and modeling sometimes used in engineering and physics.
 - **Engineering Tools (LabVIEW, PSpice, etc.):** Software for engineering, testing, and measurement.</t>
  </si>
  <si>
    <t>RDY@kamstrup.com - Rasmus Dyrberg</t>
  </si>
  <si>
    <t xml:space="preserve">     - **Characteristics:** Offers more control over data security and privacy than public cloud.</t>
  </si>
  <si>
    <t>Platforms to find tenders and bids</t>
  </si>
  <si>
    <t>arps@kamstrup.com - ps Rajendra Sharma</t>
  </si>
  <si>
    <t xml:space="preserve">   - **Hybrid Cloud:**</t>
  </si>
  <si>
    <t xml:space="preserve"> - **File and System Utilities (Total Commander, FileZilla, Notepad++, etc.):** Tools for file management and system utilities.</t>
  </si>
  <si>
    <t>tmpe@kamstrup.com - Tom Petrini</t>
  </si>
  <si>
    <t xml:space="preserve">     - **Description:** Combines both public and private cloud models.</t>
  </si>
  <si>
    <t>mnt@kamstrup.com - Mathilde Rønnow Thomsen</t>
  </si>
  <si>
    <t xml:space="preserve"> People &amp; Culture</t>
  </si>
  <si>
    <t xml:space="preserve">     - **Characteristics:** Offers flexibility, allowing data and applications to be shared between on-premises systems and the cloud.</t>
  </si>
  <si>
    <t>Mek@kamstrup.com - Mette Birch Kristensen</t>
  </si>
  <si>
    <t xml:space="preserve"> Quality &amp; Sustainability</t>
  </si>
  <si>
    <t xml:space="preserve">   - **Multi-Cloud:**</t>
  </si>
  <si>
    <t>VIA@kamstrup.com - Viggo Søren Andersen</t>
  </si>
  <si>
    <t xml:space="preserve">     - **Description:** Utilizes services from multiple cloud providers.</t>
  </si>
  <si>
    <t>almn@kamstrup.com - Allan Mathiasen</t>
  </si>
  <si>
    <t xml:space="preserve">     - **Characteristics:** Prevents vendor lock-in and allows organizations to leverage the best features of each provider.</t>
  </si>
  <si>
    <t>NLS@kamstrup.com - Allan Nielsen</t>
  </si>
  <si>
    <t xml:space="preserve"> Sales &amp; Marketing</t>
  </si>
  <si>
    <t>jfd@kamstrup.com - Julien Ferrand</t>
  </si>
  <si>
    <t>3. **Edge Computing:**</t>
  </si>
  <si>
    <t>MKW@kamstrup.com - Maciej Kwiatkowski</t>
  </si>
  <si>
    <t xml:space="preserve">   - **Description:** Applications are run at the edge of the network, closer to the data source (e.g., IoT devices).</t>
  </si>
  <si>
    <t>krro@kamstrup.com - Kristian Rokkjær</t>
  </si>
  <si>
    <t xml:space="preserve">   - **Characteristics:** Reduces latency and bandwidth use by processing data locally before sending it to central servers or clouds.</t>
  </si>
  <si>
    <t>tsh@kamstrup.com - Tor Skjold</t>
  </si>
  <si>
    <t>lvh@kamstrup.com - Louise Vestergaard-Hansen</t>
  </si>
  <si>
    <t>4. **Distributed Applications:**</t>
  </si>
  <si>
    <t>melb@kamstrup.com - Mette Lund Lindbjerg</t>
  </si>
  <si>
    <t xml:space="preserve">   - **Description:** Comprise multiple components that run on different networked computers, yet work as a single system.</t>
  </si>
  <si>
    <t>abrb@kamstrup.com - Ann Brix Bjerregaard</t>
  </si>
  <si>
    <t xml:space="preserve">   - **Characteristics:** Offers improved scalability and fault tolerance.</t>
  </si>
  <si>
    <t>trsm@kamstrup.com - Travis L Smith</t>
  </si>
  <si>
    <t>anl@kamstrup.com - Annabelle Leray Jakobsen</t>
  </si>
  <si>
    <t>Each deployment type has its own advantages depending on specific business needs, including factors like cost, control, security requirements, and scalability.</t>
  </si>
  <si>
    <t>vlp@kamstrup.com - Villy Lynge Pedersen</t>
  </si>
  <si>
    <t>phhr@kamstrup.com - Philip Harder</t>
  </si>
  <si>
    <t>msmn@kamstrup.com - Martin Schmücker Madsen</t>
  </si>
  <si>
    <t>chly@kamstrup.com - Christian Lybæk</t>
  </si>
  <si>
    <t xml:space="preserve"> Strategy &amp; Business Development</t>
  </si>
  <si>
    <t>brln@kamstrup.com - Brian Luckmann</t>
  </si>
  <si>
    <t>simd@kamstrup.com - Simone Midtgaard</t>
  </si>
  <si>
    <t xml:space="preserve"> Supply Chain</t>
  </si>
  <si>
    <t>litn@kamstrup.com - Linda Thomsen</t>
  </si>
  <si>
    <t>JMSK@kamstrup.com - Jane Middelhede Skytte</t>
  </si>
  <si>
    <t>moqp@kamstrup.com - Morten Qvortrup</t>
  </si>
  <si>
    <t>nlu@kamstrup.com - Nicolaj Lundtoft</t>
  </si>
  <si>
    <t>sikr@kamstrup.com - Simon Kristensen</t>
  </si>
  <si>
    <t>bekc@kamstrup.com - Benny Kildegaard Christiansen</t>
  </si>
  <si>
    <t>caku@kamstrup.com - Carsten Kusk</t>
  </si>
  <si>
    <t>jema@kamstrup.com - Jesper Madsen</t>
  </si>
  <si>
    <t>FSC@kamstrup.com - Flemming Schnohr</t>
  </si>
  <si>
    <t>hajn@kamstrup.com - Hans Jørgen Nielsen</t>
  </si>
  <si>
    <t>MODK@kamstrup.com - Morten Dragsbæk</t>
  </si>
  <si>
    <t>HNO@kamstrup.com - Hamid Norasi</t>
  </si>
  <si>
    <t>nitp@kamstrup.com - Nicolai Tranberg Pedersen</t>
  </si>
  <si>
    <t>jmn@kamstrup.com - Jette Markussen</t>
  </si>
  <si>
    <t>abd@kamstrup.com - Andreas Bach Mørk Dam</t>
  </si>
  <si>
    <t>laal@kamstrup.com - Lars Abel</t>
  </si>
  <si>
    <t>fsh@kamstrup.com - Flemming Stenholt</t>
  </si>
  <si>
    <t>jekk@kamstrup.com - Jens Konradsen</t>
  </si>
  <si>
    <t>MIEN@kamstrup.com - Mia Ellegaard</t>
  </si>
  <si>
    <t>KJN@kamstrup.com - Kelvin Væver Jensen</t>
  </si>
  <si>
    <t>PEF@kamstrup.com - Peter Frølund</t>
  </si>
  <si>
    <t>amld@kamstrup.com - Amalie Lund</t>
  </si>
  <si>
    <t xml:space="preserve"> Water</t>
  </si>
  <si>
    <t>jrmn@kamstrup.com - Jonas Skafte Madsen</t>
  </si>
  <si>
    <t>grp@kamstrup.com - Grethe Rishøj Petersen</t>
  </si>
  <si>
    <t>fgrs@kamstrup.com - Frederik Grandt Søndergaard</t>
  </si>
  <si>
    <t>KRK@kamstrup.com - Kris Kaagaard</t>
  </si>
  <si>
    <t>CIV@kamstrup.com - Christian Norlyk Larsen</t>
  </si>
  <si>
    <t>pss@kamstrup.com - Peter Stegenborg Steiness</t>
  </si>
  <si>
    <t>krwi@kamstrup.com - Kristian Wilbrink</t>
  </si>
  <si>
    <t>tila@kamstrup.com - Timm Lautrup</t>
  </si>
  <si>
    <t>jno@kamstrup.com - Jesper Freund Nothlev</t>
  </si>
  <si>
    <t>SLA@kamstrup.com - Sebastian Løvbom Larsen</t>
  </si>
  <si>
    <t>jacl@kamstrup.com - Jan Clausen</t>
  </si>
  <si>
    <t>gfs@kamstrup.com - Gitte Fogh Sørensen</t>
  </si>
  <si>
    <t>exec</t>
  </si>
  <si>
    <t>suvl@kamstrup.com - Susanne Varrisboel</t>
  </si>
  <si>
    <t>rusn@kamstrup.com - Rune Riis von Spreckelsen</t>
  </si>
  <si>
    <t>ULTE@kamstrup.com - Ulrika Teemant</t>
  </si>
  <si>
    <t>pas@kamstrup.com - Paul van Steenbrugge</t>
  </si>
  <si>
    <t>lpln@kamstrup.com - Liset Pank Laursen</t>
  </si>
  <si>
    <t>finans</t>
  </si>
  <si>
    <t>sngn@kamstrup.com - Søren Gregersen</t>
  </si>
  <si>
    <t>mive@kamstrup.com - Michael Vejen</t>
  </si>
  <si>
    <t>Heat</t>
  </si>
  <si>
    <t>CGL@kamstrup.com - Christian Glistrup</t>
  </si>
  <si>
    <t>kamn@kamstrup.com - Kasper M Nielsen</t>
  </si>
  <si>
    <t>pbi@kamstrup.com - Peter Birk</t>
  </si>
  <si>
    <t>SMS@kamstrup.com - Søren Martin Sørensen</t>
  </si>
  <si>
    <t>juh@kamstrup.com - Julie Hald</t>
  </si>
  <si>
    <t>smsd@kamstrup.com - Shawn Mosby</t>
  </si>
  <si>
    <t>heat customer</t>
  </si>
  <si>
    <t>mobi@kamstrup.com - Morten Krabbe Bisgaard</t>
  </si>
  <si>
    <t>frpn@kamstrup.com - Frank Petersen</t>
  </si>
  <si>
    <t>medg@kamstrup.com - Mette Damgaard</t>
  </si>
  <si>
    <t>mets@kamstrup.com - Mette Thejl Sørensen</t>
  </si>
  <si>
    <t>inhu@kamstrup.com - Ingo Hundhausen</t>
  </si>
  <si>
    <t>mahd@kamstrup.com - Mads Husted Nielsen</t>
  </si>
  <si>
    <t>mcvb@kamstrup.com - Maria Cecilia Villa Albæk</t>
  </si>
  <si>
    <t>brl@kamstrup.com - Britta Lemming</t>
  </si>
  <si>
    <t>mbst@kamstrup.com - Merry Beth Stephens</t>
  </si>
  <si>
    <t>henl@kamstrup.com - Henrik Lassen</t>
  </si>
  <si>
    <t>jpba@kamstrup.com - Joe P Ball</t>
  </si>
  <si>
    <t>rymo@kamstrup.com - Ryan A Mosley</t>
  </si>
  <si>
    <t>quality</t>
  </si>
  <si>
    <t>thlm@kamstrup.com - Thomas Langer Mørch</t>
  </si>
  <si>
    <t>aanh@kamstrup.com - Annica Sharma Nørmølle-Hansen</t>
  </si>
  <si>
    <t>jlha@kamstrup.com - Jonas Linschou Hannibal</t>
  </si>
  <si>
    <t>amsc@kamstrup.com - Amalie Schüsler</t>
  </si>
  <si>
    <t>vimm@kamstrup.com - Vivian Møller Morthorst</t>
  </si>
  <si>
    <t>Supply</t>
  </si>
  <si>
    <t>frdl@kamstrup.com - Frederik Dirach Lauritzen</t>
  </si>
  <si>
    <t>bbj@kamstrup.com - Birgitte Berg Jakobsen</t>
  </si>
  <si>
    <t>mibc@kamstrup.com - Michael Bæk Christensen</t>
  </si>
  <si>
    <t>HJC@kamstrup.com - Henrik Jul Christensen</t>
  </si>
  <si>
    <t>prr@kamstrup.com - Peter Friche Rodler</t>
  </si>
  <si>
    <t>GHA@kamstrup.com - Gitte Hyltoft Andersen</t>
  </si>
  <si>
    <t>PLS@kamstrup.com - Pia Lykke Schumacher</t>
  </si>
  <si>
    <t>tssn@kamstrup.com - Thomas Sell Sørensen</t>
  </si>
  <si>
    <t>PTR@kamstrup.com - Per Trøjbo</t>
  </si>
  <si>
    <t>madk@kamstrup.com - Marlene Damgaard Kristensen</t>
  </si>
  <si>
    <t>jebn@kamstrup.com - Jeremy M Brown</t>
  </si>
  <si>
    <t>kvan@kamstrup.com - Kasper Vedel Andersen</t>
  </si>
  <si>
    <t>piht@kamstrup.com - Pia Holst</t>
  </si>
  <si>
    <t>mdmb@kamstrup.com - Michael Due Munk Berg</t>
  </si>
  <si>
    <t>JKH@kamstrup.com - Jens Kristian Hørup Hildebrandt</t>
  </si>
  <si>
    <t>jote@kamstrup.com - Johanne Tange</t>
  </si>
  <si>
    <t>LSM@kamstrup.com - Lissen Sahl Møller</t>
  </si>
  <si>
    <t>APS@kamstrup.com - Allan Svendsen</t>
  </si>
  <si>
    <t>mrst@kamstrup.com - Mark Stokkebæk</t>
  </si>
  <si>
    <t>JJB@kamstrup.com - John Jessen Brandt</t>
  </si>
  <si>
    <t>water customer</t>
  </si>
  <si>
    <t>suvg@kamstrup.com - Sune Vig</t>
  </si>
  <si>
    <t>ansh@kamstrup.com - Anne Staal Højer</t>
  </si>
  <si>
    <t>tumn@kamstrup.com - Tue Hedegaard Madsen</t>
  </si>
  <si>
    <t>krno@kamstrup.com - Kristian Nørgaard</t>
  </si>
  <si>
    <t>rirg@kamstrup.com - Rie Winther Rusbjerg</t>
  </si>
  <si>
    <t>jhd@kamstrup.com - Jens Hørdum</t>
  </si>
  <si>
    <t>anjl@kamstrup.com - Annette Jelle</t>
  </si>
  <si>
    <t>todp@kamstrup.com - Torben Duvald Prang</t>
  </si>
  <si>
    <t>SST@kamstrup.com - Sarah Starheim</t>
  </si>
  <si>
    <t>THG@kamstrup.com - Thomas Peerstrup Graasten</t>
  </si>
  <si>
    <t>jvo@kamstrup.com - Joseph Vella Ottosen</t>
  </si>
  <si>
    <t>spov@kamstrup.com - Susanne Povlsen</t>
  </si>
  <si>
    <t>mibt@kamstrup.com - Michael Bladt Tvede</t>
  </si>
  <si>
    <t>kevr@kamstrup.com - Kenneth Vinther</t>
  </si>
  <si>
    <t>stnu@kamstrup.com - Stamatia Ntonopoulou</t>
  </si>
  <si>
    <t>bsta@kamstrup.com - Berit Stenholt Andersen</t>
  </si>
  <si>
    <t>nidl@kamstrup.com - Niels Debel</t>
  </si>
  <si>
    <t>fvje@kamstrup.com - Frank Vestergaard Jensen</t>
  </si>
  <si>
    <t>lblt@kamstrup.com - Lone Bladt Tvede</t>
  </si>
  <si>
    <t>cahs@kamstrup.com - Camilla Hovgaard Svare</t>
  </si>
  <si>
    <t>chk@kamstrup.com - Christian Koefoed</t>
  </si>
  <si>
    <t>bwlh@kamstrup.com - Brian Würtz Leth</t>
  </si>
  <si>
    <t>pmn@kamstrup.com - Preben Mønsted Nielsen</t>
  </si>
  <si>
    <t>jdo@kamstrup.com - John Domino</t>
  </si>
  <si>
    <t>marr@kamstrup.com - Martino Reclari</t>
  </si>
  <si>
    <t>ASO@kamstrup.com - Allan Søegaard</t>
  </si>
  <si>
    <t>tikn@kamstrup.com - Tina Kaysen</t>
  </si>
  <si>
    <t>lahn@kamstrup.com - Lasse Holch Nielsen</t>
  </si>
  <si>
    <t>hafm@kamstrup.com - Hans Steffens</t>
  </si>
  <si>
    <t>pstr@kamstrup.com - Peter Stenholt Randrup</t>
  </si>
  <si>
    <t>MHB@kamstrup.com - Margrethe Holub</t>
  </si>
  <si>
    <t>mahg@kamstrup.com - Mariann Høeg</t>
  </si>
  <si>
    <t>rbjp@kamstrup.com - Rasmus Bjerre Buch</t>
  </si>
  <si>
    <t>jemr@kamstrup.com - Jesper Rieneck Milner</t>
  </si>
  <si>
    <t>lobr@kamstrup.com - Lotte Blanner</t>
  </si>
  <si>
    <t>lacn@kamstrup.com - Laura Steen Christiansen</t>
  </si>
  <si>
    <t>tinr@kamstrup.com - Tina Rosholm</t>
  </si>
  <si>
    <t>krti@kamstrup.com - Kristian Tingleff</t>
  </si>
  <si>
    <t>pedn@kamstrup.com - Peter Ditlevsen</t>
  </si>
  <si>
    <t>mkje@kamstrup.com - Mikael Korsgaard Jensen</t>
  </si>
  <si>
    <t>bepl@kamstrup.com - Benedita Leopoldo Portugal</t>
  </si>
  <si>
    <t>jsst@kamstrup.com - Jonas Engelsbak Stampe</t>
  </si>
  <si>
    <t>sksr@kamstrup.com - Søren Kjær Sommer</t>
  </si>
  <si>
    <t>AKB@kamstrup.com - Anders Kirkholm Bøgh Mortensen</t>
  </si>
  <si>
    <t>zoms@kamstrup.com - Zoe Marie Sanchez</t>
  </si>
  <si>
    <t>kif@kamstrup.com - Kim Frederiksen</t>
  </si>
  <si>
    <t>palr@kamstrup.com - Palle Lyng Raun</t>
  </si>
  <si>
    <t>CAME@kamstrup.com - Carl Melgaard</t>
  </si>
  <si>
    <t>KEJ@kamstrup.com - Kirsten Ekkelund Juul</t>
  </si>
  <si>
    <t>CNI@kamstrup.com - Carsten Svanberg Nielsen</t>
  </si>
  <si>
    <t>afr@kamstrup.com - Anders Fiilsøe Falkeborg</t>
  </si>
  <si>
    <t>ahat@kamstrup.com - Annie Hattesen</t>
  </si>
  <si>
    <t>haa@kamstrup.com - Hanne Høgh Andersen</t>
  </si>
  <si>
    <t>dcu@kamstrup.com - Damien Carreau</t>
  </si>
  <si>
    <t>pabt@kamstrup.com - Peter Abraham Thiele</t>
  </si>
  <si>
    <t>jesp@kamstrup.com - Jesper Kyed Sølbeck</t>
  </si>
  <si>
    <t>stn@kamstrup.com - Søren Tønnes Nielsen</t>
  </si>
  <si>
    <t>mlnn@kamstrup.com</t>
  </si>
  <si>
    <t>vie@kamstrup.com</t>
  </si>
  <si>
    <t>anup@kamstrup.com</t>
  </si>
  <si>
    <t>pss@kamstrup.com</t>
  </si>
  <si>
    <t>sora@kamstrup.com</t>
  </si>
  <si>
    <t>thy@kamstrup.com</t>
  </si>
  <si>
    <t>jedt@kamstrup.com</t>
  </si>
  <si>
    <t>cnfr@kamstrup.com</t>
  </si>
  <si>
    <t>lucb@kamstrup.com</t>
  </si>
  <si>
    <t>brbt@kamstrup.com</t>
  </si>
  <si>
    <t>bjcl@kamstrup.com</t>
  </si>
  <si>
    <t>fmh@kamstrup.com</t>
  </si>
  <si>
    <t>mki@kamstrup.com</t>
  </si>
  <si>
    <t>jki@kamstrup.com</t>
  </si>
  <si>
    <t>mia@kamstrup.com</t>
  </si>
  <si>
    <t>sndt@kamstrup.com</t>
  </si>
  <si>
    <t>jehs@kamstrup.com</t>
  </si>
  <si>
    <t>tang@kamstrup.com</t>
  </si>
  <si>
    <t>krln@kamstrup.com</t>
  </si>
  <si>
    <t>TSSN@kamstrup.com</t>
  </si>
  <si>
    <t>MEG@kamstrup.com</t>
  </si>
  <si>
    <t>CLB@kamstrup.com</t>
  </si>
  <si>
    <t>ULNI@kamstrup.com</t>
  </si>
  <si>
    <t>GEK@kamstrup.com</t>
  </si>
  <si>
    <t>PRBG@kamstrup.com</t>
  </si>
  <si>
    <t>KIH@kamstrup.com</t>
  </si>
  <si>
    <t>JLY@kamstrup.com</t>
  </si>
  <si>
    <t>JEBL@kamstrup.com</t>
  </si>
  <si>
    <t>ankr@kamstrup.com</t>
  </si>
  <si>
    <t>krke@kamstrup.com</t>
  </si>
  <si>
    <t>krtr@kamstrup.com</t>
  </si>
  <si>
    <t>bcar@kamstrup.com</t>
  </si>
  <si>
    <t>soco@kamstrup.com</t>
  </si>
  <si>
    <t>mabk@kamstrup.com</t>
  </si>
  <si>
    <t>mig@kamstrup.com</t>
  </si>
  <si>
    <t>dtkr@kamstrup.com</t>
  </si>
  <si>
    <t>jize@kamstrup.com</t>
  </si>
  <si>
    <t>rlf@kamstrup.com</t>
  </si>
  <si>
    <t>rve@kamstrup.com</t>
  </si>
  <si>
    <t>jabe@kamstrup.com</t>
  </si>
  <si>
    <t>frmu@kamstrup.com</t>
  </si>
  <si>
    <t xml:space="preserve">Provider </t>
  </si>
  <si>
    <t>Consumer</t>
  </si>
  <si>
    <t xml:space="preserve">Operation </t>
  </si>
  <si>
    <t>Original list from FFM</t>
  </si>
  <si>
    <t xml:space="preserve"> PublishAssetUpdate</t>
  </si>
  <si>
    <t>Digitalization-Integration</t>
  </si>
  <si>
    <t xml:space="preserve">Enterprise Azure </t>
  </si>
  <si>
    <t>372 - ipaper</t>
  </si>
  <si>
    <t xml:space="preserve"> ATPCheck</t>
  </si>
  <si>
    <t xml:space="preserve"> Get Customer Contacts</t>
  </si>
  <si>
    <t xml:space="preserve"> Get Sales Persons</t>
  </si>
  <si>
    <t xml:space="preserve"> Get User Reference</t>
  </si>
  <si>
    <t xml:space="preserve"> GetCustomerOrderDetails</t>
  </si>
  <si>
    <t xml:space="preserve"> OrderCreate</t>
  </si>
  <si>
    <t xml:space="preserve"> OrderUpdate</t>
  </si>
  <si>
    <t xml:space="preserve"> Account Notification</t>
  </si>
  <si>
    <t xml:space="preserve"> GenerateQuoteDocuments</t>
  </si>
  <si>
    <t xml:space="preserve"> OrderConfirmation</t>
  </si>
  <si>
    <t xml:space="preserve"> PurchaseOrderNotification</t>
  </si>
  <si>
    <t xml:space="preserve"> ServiceContractNotificationEvent</t>
  </si>
  <si>
    <t>CustomerUpdateNotification</t>
  </si>
  <si>
    <t>InactiveCustomerNotification</t>
  </si>
  <si>
    <t>1338 - EDNG electronic deliivery note generator</t>
  </si>
  <si>
    <t>ShipmentShippedNotificationEvent</t>
  </si>
  <si>
    <t xml:space="preserve"> Create FixedVariant</t>
  </si>
  <si>
    <t>ActivatePhoneContract</t>
  </si>
  <si>
    <t xml:space="preserve"> SupplierNotification</t>
  </si>
  <si>
    <t>SynchronizeExchangeRates</t>
  </si>
  <si>
    <t>RefreshConfigRules</t>
  </si>
  <si>
    <t xml:space="preserve"> GoodsReceptionNotification</t>
  </si>
  <si>
    <t xml:space="preserve"> IssueUpdatedNotification</t>
  </si>
  <si>
    <t xml:space="preserve"> ReleaseNotification</t>
  </si>
  <si>
    <t xml:space="preserve"> ActivateContract</t>
  </si>
  <si>
    <t xml:space="preserve"> DownloadProductDocumentation</t>
  </si>
  <si>
    <t xml:space="preserve"> ConvertFromExternalToInternalOrderNumber</t>
  </si>
  <si>
    <t xml:space="preserve"> GetCustomer</t>
  </si>
  <si>
    <t xml:space="preserve"> GetGoodsReceptionData</t>
  </si>
  <si>
    <t xml:space="preserve"> GetInventoryPartPlanningData</t>
  </si>
  <si>
    <t xml:space="preserve"> GetPartCatalog</t>
  </si>
  <si>
    <t xml:space="preserve"> GetShipmentLinesByCustomerOrder</t>
  </si>
  <si>
    <t xml:space="preserve"> GetShopOrder</t>
  </si>
  <si>
    <t xml:space="preserve"> GetShopOrderConfiguration</t>
  </si>
  <si>
    <t xml:space="preserve"> InspectionResult</t>
  </si>
  <si>
    <t xml:space="preserve"> NCStatusNotification</t>
  </si>
  <si>
    <t xml:space="preserve"> CreatePerson</t>
  </si>
  <si>
    <t xml:space="preserve"> CreateServiceOrder</t>
  </si>
  <si>
    <t xml:space="preserve"> GetFaultCategories</t>
  </si>
  <si>
    <t xml:space="preserve"> IncidentCreatedNotification</t>
  </si>
  <si>
    <t xml:space="preserve"> IncidentUpdatedNotification</t>
  </si>
  <si>
    <t xml:space="preserve"> ServiceCaseUpsertNotification</t>
  </si>
  <si>
    <t>GetCustomer</t>
  </si>
  <si>
    <t>1340 - Kamstrup Analytics (bespoke malaga)</t>
  </si>
  <si>
    <t>SWLicenseUpdateNotification</t>
  </si>
  <si>
    <t>TPSurveyCreatedNotification</t>
  </si>
  <si>
    <t>GetPartRevisions</t>
  </si>
  <si>
    <t>GetHandlingUnitsByHandlingUnitId</t>
  </si>
  <si>
    <t>TerminateServiceContract</t>
  </si>
  <si>
    <t>GetCustomerOrder</t>
  </si>
  <si>
    <t>GetShipmentDetails</t>
  </si>
  <si>
    <t>GetSerialNosForSuppliers</t>
  </si>
  <si>
    <t>CustomerOrderRejected</t>
  </si>
  <si>
    <t>SimCardRegistrationNotification</t>
  </si>
  <si>
    <t>UpsertCustomerAgreement</t>
  </si>
  <si>
    <t>SynchronizeSalesCharge</t>
  </si>
  <si>
    <t>SynchronizeSalesParts</t>
  </si>
  <si>
    <t>OpportunityCreatedUpdatedNotification</t>
  </si>
  <si>
    <t>CreateNonConformance</t>
  </si>
  <si>
    <t>GetWarrantyinfo</t>
  </si>
  <si>
    <t>GetContact</t>
  </si>
  <si>
    <t>UpdateContact</t>
  </si>
  <si>
    <t>ContactRelationshipNotification</t>
  </si>
  <si>
    <t>CreateHandlingUnit</t>
  </si>
  <si>
    <t>AttachHandlingUnit</t>
  </si>
  <si>
    <t>MovePart</t>
  </si>
  <si>
    <t>MoveHandlingUnit</t>
  </si>
  <si>
    <t>SearchByLocationAndPartNo</t>
  </si>
  <si>
    <t>SearchByPosition</t>
  </si>
  <si>
    <t>SearchLocationByPosition</t>
  </si>
  <si>
    <t>GetProductStructure</t>
  </si>
  <si>
    <t>ReportQtyComplete</t>
  </si>
  <si>
    <t>ReportScrapWip</t>
  </si>
  <si>
    <t>ReceiveShopOrder</t>
  </si>
  <si>
    <t>ParkShopOrder</t>
  </si>
  <si>
    <t>GetCustomerCertificate</t>
  </si>
  <si>
    <t>ReserveSerial</t>
  </si>
  <si>
    <t>GetSimData</t>
  </si>
  <si>
    <t>CreateUpdateKemInfo</t>
  </si>
  <si>
    <t>Export CostCenters</t>
  </si>
  <si>
    <t>ReceiveNonSerials</t>
  </si>
  <si>
    <t>SSDTPSurveyCreatedNotification</t>
  </si>
  <si>
    <t>GetCustomerInfoBySerialNo</t>
  </si>
  <si>
    <t>CloseReportOperation</t>
  </si>
  <si>
    <t xml:space="preserve"> PurchasedPartNotification</t>
  </si>
  <si>
    <t>GetEDNDetailsForSupplier</t>
  </si>
  <si>
    <t>GetContactRetentionDetails</t>
  </si>
  <si>
    <t>ContactNotification</t>
  </si>
  <si>
    <t xml:space="preserve"> SupplierForPurchasedPartNotification</t>
  </si>
  <si>
    <t>GetQuote</t>
  </si>
  <si>
    <t xml:space="preserve"> CustomerOrderLineEventNotification</t>
  </si>
  <si>
    <t>CustomerMonitoring</t>
  </si>
  <si>
    <t>CustomerOrderInvoicedNotification</t>
  </si>
  <si>
    <t>ShopOrderNotification</t>
  </si>
  <si>
    <t>ShopOrderResultNotification</t>
  </si>
  <si>
    <t>QuoteSavedNotification</t>
  </si>
  <si>
    <t>QueryShipment</t>
  </si>
  <si>
    <t>SendEngineeringpart</t>
  </si>
  <si>
    <t>ValidatePhoneContract</t>
  </si>
  <si>
    <t>EmployeeCreated</t>
  </si>
  <si>
    <t>UserCreated</t>
  </si>
  <si>
    <t>EmploymentChanged</t>
  </si>
  <si>
    <t>EmployeeTerminated</t>
  </si>
  <si>
    <t>UpsertAlternateSerialNo</t>
  </si>
  <si>
    <t>ShopOrderOperationUpdatedNotification</t>
  </si>
  <si>
    <t>Export Department</t>
  </si>
  <si>
    <t>AttachHandlingUnitAccessories</t>
  </si>
  <si>
    <t>Export BusinessUnit</t>
  </si>
  <si>
    <t>SaveQuote</t>
  </si>
  <si>
    <t>SearchContact</t>
  </si>
  <si>
    <t>Reorder</t>
  </si>
  <si>
    <t>GetShipmentLinesForInventOrder</t>
  </si>
  <si>
    <t>AttachInventoryPartToHandlingUnit</t>
  </si>
  <si>
    <t>Export DepartmentLifecycle</t>
  </si>
  <si>
    <t>ServiceRecoveryHandlingSurveyCreated</t>
  </si>
  <si>
    <t>ReserveHandlingUnit</t>
  </si>
  <si>
    <t>Purchase order</t>
  </si>
  <si>
    <t>Import of purchase orders</t>
  </si>
  <si>
    <t>Digitalization-ERP</t>
  </si>
  <si>
    <t>To be evaluated: This must be there to we have Provider TMS -&gt; IFS from digitalization</t>
  </si>
  <si>
    <t>To be investigated</t>
  </si>
  <si>
    <t>Forecast reporting</t>
  </si>
  <si>
    <t>Supply Chain Analysis</t>
  </si>
  <si>
    <t>MS Fabric</t>
  </si>
  <si>
    <t>Safety reporting</t>
  </si>
  <si>
    <t>Project Management reporting</t>
  </si>
  <si>
    <t>CUF calculations (custom IFS SQL query)</t>
  </si>
  <si>
    <t>Supply Chain Analysi</t>
  </si>
  <si>
    <t>Ad-hoc Python scripting</t>
  </si>
  <si>
    <t>Consumer: 3P IO service KAMSTRUP3P.KAMSTRUP.DK</t>
  </si>
  <si>
    <t>3P + HC and Water production</t>
  </si>
  <si>
    <t>88 - KEPWare</t>
  </si>
  <si>
    <t xml:space="preserve">3 kriterier 
- Vi har opsagt aftalen. 
- Hvis det er installeret on prem så er det afinstalleret 
- Der er ikke nogen der anvender det mere. </t>
  </si>
  <si>
    <t>Add the Applications to AppLocker</t>
  </si>
  <si>
    <t>Finance (SABK to find this in invoices)</t>
  </si>
  <si>
    <t>Finance SABK - last date or month we are paying)</t>
  </si>
  <si>
    <t>Finance (to be filled by SABK)</t>
  </si>
  <si>
    <t xml:space="preserve">Finance SABK (Yearly saving minus cost of application(s) to take over) </t>
  </si>
  <si>
    <t>Validated by Finance</t>
  </si>
  <si>
    <t>Yearly saving DKR</t>
  </si>
  <si>
    <t>Date of removal</t>
  </si>
  <si>
    <t>Number of NEW applications to replace this one</t>
  </si>
  <si>
    <t>The application to take over for this one</t>
  </si>
  <si>
    <t>Yearly cost for application to take over</t>
  </si>
  <si>
    <t>NoApplication2</t>
  </si>
  <si>
    <t>Comment3</t>
  </si>
  <si>
    <t>Last payment date</t>
  </si>
  <si>
    <t>Budget owner</t>
  </si>
  <si>
    <t>Actual saving (Annual)</t>
  </si>
  <si>
    <t>Y/N + Comment</t>
  </si>
  <si>
    <t>563 - Instant translate</t>
  </si>
  <si>
    <t>Instant translate</t>
  </si>
  <si>
    <t>N - no supplier</t>
  </si>
  <si>
    <t>416 - Funnel</t>
  </si>
  <si>
    <t>Funnel</t>
  </si>
  <si>
    <t>Closed down before renewal</t>
  </si>
  <si>
    <t>Funnel.io</t>
  </si>
  <si>
    <t>Funnel AB</t>
  </si>
  <si>
    <t>0153</t>
  </si>
  <si>
    <t>Y</t>
  </si>
  <si>
    <t>22 - Iris</t>
  </si>
  <si>
    <t>Iris</t>
  </si>
  <si>
    <t>Tingleff: Da applikationen var end of life betalte vi ikke licens på den. Den kørte også på et par VM’er, som jeg kunne forstå ikke var behæftet med nævneværdig omkostning. Tilbage er der vist kun de indirekte omkostninger ved applikationsvedligehold, support, drft mv.</t>
  </si>
  <si>
    <t>356 - Cludo</t>
  </si>
  <si>
    <t>Cludo</t>
  </si>
  <si>
    <t>Closed - replaced by site core content hub</t>
  </si>
  <si>
    <t>Cludo, Inc.</t>
  </si>
  <si>
    <t>Cludo ApS</t>
  </si>
  <si>
    <t>Price is uncertain, FRFS S&amp;M WP1</t>
  </si>
  <si>
    <t>11 - Sitecore (CMS)</t>
  </si>
  <si>
    <t>Sitecore (CMS)</t>
  </si>
  <si>
    <t>Closed - replaced by XM Cloud
Sitecore cost License 1.200.000, Hosting 686.000, Support 120.000</t>
  </si>
  <si>
    <t>XM Cloud</t>
  </si>
  <si>
    <t>Sitecore Corporation.</t>
  </si>
  <si>
    <t>1 month of notice - cant find invoice, SABK? FRFS check this with KRNO</t>
  </si>
  <si>
    <r>
      <rPr>
        <sz val="11"/>
        <rFont val="Calibri"/>
        <family val="2"/>
        <scheme val="minor"/>
      </rPr>
      <t xml:space="preserve">N - Cannot find invoice or validate hosting costs. </t>
    </r>
    <r>
      <rPr>
        <sz val="11"/>
        <color rgb="FFFF0000"/>
        <rFont val="Calibri"/>
        <family val="2"/>
        <scheme val="minor"/>
      </rPr>
      <t>Try Sitecore Holding II A/S</t>
    </r>
  </si>
  <si>
    <t>449 - Pingdom</t>
  </si>
  <si>
    <t>Pingdom</t>
  </si>
  <si>
    <t>SolarWinds</t>
  </si>
  <si>
    <t>FRFS Find ud af om den stadig anvendes. Meld tilbage til Anna om den kan deaktiveres</t>
  </si>
  <si>
    <t>0152</t>
  </si>
  <si>
    <t>691 - Capmon</t>
  </si>
  <si>
    <t>Capmon</t>
  </si>
  <si>
    <t>Replaced with Zabbix, FRFS cost is missing, mail send to Jesper</t>
  </si>
  <si>
    <t>N - no supplier. Try Capmon A/S</t>
  </si>
  <si>
    <t>468 - Kensington</t>
  </si>
  <si>
    <t>Kensington</t>
  </si>
  <si>
    <t>Dan Hixson siger denne er lukket. Men der findes måske et alternativ.</t>
  </si>
  <si>
    <t>Kensington.</t>
  </si>
  <si>
    <t>Bruce or Travis for yearly cost, Chase should know.</t>
  </si>
  <si>
    <t>575 - DecisionWise</t>
  </si>
  <si>
    <t>DecisionWise</t>
  </si>
  <si>
    <t>Removed by People &amp; Culture, Der var ingen licenser. Kamstrup købte et antal point/credits som vi benyttede til at lave 360-grader leder-evalueringer.
Hilsen Lotte</t>
  </si>
  <si>
    <t>493 - Screenpresso</t>
  </si>
  <si>
    <t>Screenpresso</t>
  </si>
  <si>
    <t>Use of application investigated, no users of the aplications can be found.
Kristian Rokkjær has confirmed this.</t>
  </si>
  <si>
    <t>497 - Slidesgo</t>
  </si>
  <si>
    <t>Slidesgo</t>
  </si>
  <si>
    <t>498 - Wepik</t>
  </si>
  <si>
    <t>Wepik</t>
  </si>
  <si>
    <t>578 - Service.kamstrup.com</t>
  </si>
  <si>
    <t>Service.kamstrup.com</t>
  </si>
  <si>
    <t>SET har bekræftet dette</t>
  </si>
  <si>
    <t>220 - SRO</t>
  </si>
  <si>
    <t>SRO</t>
  </si>
  <si>
    <t>Ole Frederiksen and Lone Haugaard has confirmed and Ole closed it</t>
  </si>
  <si>
    <t>565 - Happyscribe</t>
  </si>
  <si>
    <t>Happyscribe</t>
  </si>
  <si>
    <t>Louise Vestergaard has confirmed.
5/2-2026 ADMR: Happyscribe
Happyscribe stod med status “Potential for phase out”. Marketing har nu bekræftet, at løsningen skal lukkes. Jeg afventer fortsat afklaring fra dem omkring, hvorvidt opsigelsen allerede er gennemført, eller hvornår den i givet fald sker. </t>
  </si>
  <si>
    <t>HappyScribe</t>
  </si>
  <si>
    <t>Free version used</t>
  </si>
  <si>
    <t>PureService Supportpoint</t>
  </si>
  <si>
    <t>Intune can do the same, so it is removed. MSAD told the info.</t>
  </si>
  <si>
    <t>Microsoft Intune</t>
  </si>
  <si>
    <t>411 - Sleeknote</t>
  </si>
  <si>
    <t>Sleeknote</t>
  </si>
  <si>
    <t>SET has confirmed this</t>
  </si>
  <si>
    <t>Sleeknote ApS</t>
  </si>
  <si>
    <t>386 - nShift As - ( tidl Consignor AS )</t>
  </si>
  <si>
    <t>nShift As - ( tidl Consignor AS )</t>
  </si>
  <si>
    <t>KRNO has confirmed this</t>
  </si>
  <si>
    <t>nShift AS</t>
  </si>
  <si>
    <t>KIH</t>
  </si>
  <si>
    <t>PowerBi Novicell Hosting</t>
  </si>
  <si>
    <t>566 - Hootsuite</t>
  </si>
  <si>
    <t>Hootsuite</t>
  </si>
  <si>
    <t>SET har bekræftet dette. Der kan ikke findes nogen der bruger den.</t>
  </si>
  <si>
    <t>415 - Dealfront</t>
  </si>
  <si>
    <t>Dealfront</t>
  </si>
  <si>
    <t>Dealfront GmbH</t>
  </si>
  <si>
    <t>Dealfront Group GmbH</t>
  </si>
  <si>
    <t>200 - HP ALM</t>
  </si>
  <si>
    <t>HP ALM</t>
  </si>
  <si>
    <t>Der kan ikke findes nogen der bruger det. Det er tjekket med Sara, Annette Dybdahl og MANO. Denne har været gratis</t>
  </si>
  <si>
    <t>948 - Mercell Opic</t>
  </si>
  <si>
    <t>Mercell Opic</t>
  </si>
  <si>
    <t>Used for Bid Management in Sweden</t>
  </si>
  <si>
    <t>Mercell Commerce AB</t>
  </si>
  <si>
    <t>Doublecounting?</t>
  </si>
  <si>
    <t>949 - Mercell Opic Analysis</t>
  </si>
  <si>
    <t>Mercell Opic Analysis</t>
  </si>
  <si>
    <t>410 - Semrush</t>
  </si>
  <si>
    <t>410 - SEMrush</t>
  </si>
  <si>
    <t>SEMrush Inc.</t>
  </si>
  <si>
    <t>Opsgenie</t>
  </si>
  <si>
    <t>MANO and ANUP has confirmed this</t>
  </si>
  <si>
    <t>96 - Microsoft team Foundation server</t>
  </si>
  <si>
    <t>Part of MSDN: FRFS does that qualify to a removed application?</t>
  </si>
  <si>
    <t>713 - WSL</t>
  </si>
  <si>
    <t>WSL</t>
  </si>
  <si>
    <t>WSL 2</t>
  </si>
  <si>
    <t>Commerce Light</t>
  </si>
  <si>
    <t>407 - Screamingfrog</t>
  </si>
  <si>
    <t>Screamingfrog</t>
  </si>
  <si>
    <t>Screaming Frog Limited</t>
  </si>
  <si>
    <t>112 - Xmind</t>
  </si>
  <si>
    <t>slpo has confimed this, they are using something else that we already have instead</t>
  </si>
  <si>
    <t>954 - Ordbogen.com</t>
  </si>
  <si>
    <t>Ordbogen.com</t>
  </si>
  <si>
    <t>ASGP has canceled on behalf of DW. We can use it until 26th feb.</t>
  </si>
  <si>
    <t>Gyldendahl</t>
  </si>
  <si>
    <t>Several translation books</t>
  </si>
  <si>
    <t>764 - OBS Studio</t>
  </si>
  <si>
    <t>OBS Studio</t>
  </si>
  <si>
    <t>ASGP has agreed with DW. Freeware. They did not need it. Users was informed</t>
  </si>
  <si>
    <t>925 - Java for JetBrains tools</t>
  </si>
  <si>
    <t>Java for JetBrains tools</t>
  </si>
  <si>
    <t>SSY, VIE, MOEP, JESP has confirmed that no one uses it. Freeware</t>
  </si>
  <si>
    <t>913 - Azure Data Studio</t>
  </si>
  <si>
    <t>Azure Data Studio</t>
  </si>
  <si>
    <t>910 - MarkdownPad 2</t>
  </si>
  <si>
    <t>MarkdownPad 2</t>
  </si>
  <si>
    <t>698 - meld</t>
  </si>
  <si>
    <t>meld</t>
  </si>
  <si>
    <t>935 - SourceMonitor - static code analysis</t>
  </si>
  <si>
    <t>SourceMonitor - static code analysis</t>
  </si>
  <si>
    <t>1090 - Signal</t>
  </si>
  <si>
    <t>Signal</t>
  </si>
  <si>
    <t>178 - gwim</t>
  </si>
  <si>
    <t>gvim ( http://www.vim.org/ )</t>
  </si>
  <si>
    <t>Michael Petersen, Francisco and their team says it can be phased out</t>
  </si>
  <si>
    <t>707 - Irfanview</t>
  </si>
  <si>
    <t>IrfanView</t>
  </si>
  <si>
    <t>840 - Key Metric</t>
  </si>
  <si>
    <t>Key Metric</t>
  </si>
  <si>
    <t>Agreead with MIPN this is not used anymore, mail to MCAD</t>
  </si>
  <si>
    <t>Michael is checking with Crayon 10/12-2025</t>
  </si>
  <si>
    <t>359 - Oracle Content HUB</t>
  </si>
  <si>
    <t>Oracle Content HUB</t>
  </si>
  <si>
    <t xml:space="preserve">SET has confirmed this, and Fabrizio has closed down integration. </t>
  </si>
  <si>
    <t>Contract is terminated by 31/12-2025</t>
  </si>
  <si>
    <t>537 - Power BI Premium USL Sub Per User</t>
  </si>
  <si>
    <t>Power BI Premium USL Sub Per User</t>
  </si>
  <si>
    <t>FRFS: This application is moved to PowerBI Capacity model, with have made a simplification in the landscape and easier user access. Small saving in not needed licenses.</t>
  </si>
  <si>
    <t>PowerBI Capacity</t>
  </si>
  <si>
    <t>68B-00008</t>
  </si>
  <si>
    <t>JEMW will clean this up</t>
  </si>
  <si>
    <t>168 - Sublime Text 3 (https://www.sublimetext.com/3)</t>
  </si>
  <si>
    <t>Sublime Text 3 (https://www.sublimetext.com/3)</t>
  </si>
  <si>
    <t>Removed as part of the Hardware track, dessission made with Peter Steiness and Managers from Hardware departments</t>
  </si>
  <si>
    <t>524 - UI Control Suite</t>
  </si>
  <si>
    <t>UI Control Suite</t>
  </si>
  <si>
    <t>UI Control Suite-Kontrolbibliotek</t>
  </si>
  <si>
    <t>696 - Cyberchef</t>
  </si>
  <si>
    <t>Cyberchef</t>
  </si>
  <si>
    <t>812 - Viewmate</t>
  </si>
  <si>
    <t>Viewmate</t>
  </si>
  <si>
    <t>818 - Instrument tools Water (+100 tools)</t>
  </si>
  <si>
    <t>819 - Hercules</t>
  </si>
  <si>
    <t>Hercules</t>
  </si>
  <si>
    <t>824 - Temurin (multiple versions, JAVA)</t>
  </si>
  <si>
    <t>Temurin (multiple versions, JAVA)</t>
  </si>
  <si>
    <t>825 - Device Monitoring Studio</t>
  </si>
  <si>
    <t>Device Monitoring Studio</t>
  </si>
  <si>
    <t>845 - FRHED</t>
  </si>
  <si>
    <t>FRHED</t>
  </si>
  <si>
    <t>1017 - Goland</t>
  </si>
  <si>
    <t>Goland</t>
  </si>
  <si>
    <t>ClickLearn</t>
  </si>
  <si>
    <t>Removal confirmed by Sales &amp; Marketing track.
License 600€ + Maintance 7100€</t>
  </si>
  <si>
    <t>ClickLearn ApS</t>
  </si>
  <si>
    <t>License, Maintance</t>
  </si>
  <si>
    <t>406 - Microsoft Dynamics CID (Data)</t>
  </si>
  <si>
    <t>Microsoft Dynamics CID (Data)</t>
  </si>
  <si>
    <t>Removal confirmed by Sales &amp; Marketing track</t>
  </si>
  <si>
    <t>FRFS Cost på disse er ukendt, evt. en del af D365 Sales Sub DGP-00003</t>
  </si>
  <si>
    <t>458 - Canva Free</t>
  </si>
  <si>
    <t>Canva Free</t>
  </si>
  <si>
    <t>Ahref</t>
  </si>
  <si>
    <t>Free version of a system that was used. I have canceled the account</t>
  </si>
  <si>
    <t>1067 - Sitecore Stream</t>
  </si>
  <si>
    <t>"Closed" as this is now a part of XM cloud that also should be called Sitecore AI</t>
  </si>
  <si>
    <t xml:space="preserve">1079 - Meltwater </t>
  </si>
  <si>
    <t xml:space="preserve">Meltwater </t>
  </si>
  <si>
    <t>05-02-2026 ADMR: Meltwater
Meltwater stod med status Investigate. Det er en service og ikke en platform, og den er blevet erstattet af Hypefactor, som de allerede anvender. KRRO har bekræftet, at servicen allerede er opsagt og lukket</t>
  </si>
  <si>
    <t>Hypefactor</t>
  </si>
  <si>
    <t>Meltwater</t>
  </si>
  <si>
    <t>MIG</t>
  </si>
  <si>
    <t>413 - SEOsurfer</t>
  </si>
  <si>
    <t>SEOsurfer</t>
  </si>
  <si>
    <t>05-02-2026 ADMR: SEOsurfer stod med status Important application, men abonnementet har ikke været betalt i nogle måneder, og kontoen er derfor automatisk lukket. Jeg får den 100 % afviklet i løbet af i dag, og den kan derfor også registreres som lukket.</t>
  </si>
  <si>
    <t>276 - EMS10</t>
  </si>
  <si>
    <t>EMS10</t>
  </si>
  <si>
    <t>Info from MANO</t>
  </si>
  <si>
    <t>JDP, Agred of the bundeling of instrument tools., could be production tools</t>
  </si>
  <si>
    <t>JDP UDP package</t>
  </si>
  <si>
    <t>Diana and Philip , Fore internal learning</t>
  </si>
  <si>
    <t>IS in ifs</t>
  </si>
  <si>
    <t>Enterprise Support</t>
  </si>
  <si>
    <t>1014-Enterprise Support-Enterprise Effectiveness &amp; Project Management-</t>
  </si>
  <si>
    <t>1015-Enterprise Support-Enterprise Risk Management-</t>
  </si>
  <si>
    <t>1016-Enterprise Support-Human Resources Management-</t>
  </si>
  <si>
    <t>Human Resources Management</t>
  </si>
  <si>
    <t>Data and Information Management</t>
  </si>
  <si>
    <t>1018-Enterprise Support-IT Management-</t>
  </si>
  <si>
    <t>IT Management</t>
  </si>
  <si>
    <t>1020-Enterprise Support-Legal-</t>
  </si>
  <si>
    <t>Workforce Management</t>
  </si>
  <si>
    <t>1309-Supply Chain-Inventory Management-</t>
  </si>
  <si>
    <t>Inventory Management</t>
  </si>
  <si>
    <t>1310-Supply Chain-Logistics Management-</t>
  </si>
  <si>
    <t>Maintenance Management</t>
  </si>
  <si>
    <t>1312-Supply Chain-Sourcing Management-</t>
  </si>
  <si>
    <t>Sourcing Management</t>
  </si>
  <si>
    <t>1313-Supply Chain-Supplier Relationship Planning-</t>
  </si>
  <si>
    <t>Supplier Relationship Planning</t>
  </si>
  <si>
    <t>1316-Supply Chain-Transportation Management-</t>
  </si>
  <si>
    <t>Transportation Management</t>
  </si>
  <si>
    <t>1317-Supply Chain-Warehouse Management-</t>
  </si>
  <si>
    <t>1318-Platform and Service Operations-Infrastructure Services-</t>
  </si>
  <si>
    <t>BusinessCapability-SaaS</t>
  </si>
  <si>
    <t>Platform and Service Operations</t>
  </si>
  <si>
    <t>Infrastructure Services</t>
  </si>
  <si>
    <t>1319-Platform and Service Operations-Platform Analytics and Telemetry-</t>
  </si>
  <si>
    <t>Platform Analytics and Telemetry</t>
  </si>
  <si>
    <t>1320-Platform and Service Operations-Platform Configuration-</t>
  </si>
  <si>
    <t>Platform Configuration</t>
  </si>
  <si>
    <t>1321-Platform and Service Operations-Platform Governance-</t>
  </si>
  <si>
    <t>Platform Governance</t>
  </si>
  <si>
    <t>1322-Platform and Service Operations-Software Release Management-</t>
  </si>
  <si>
    <t>Software Release Management</t>
  </si>
  <si>
    <t>2005-Service-Kommunikation-</t>
  </si>
  <si>
    <t>Kommunikation</t>
  </si>
  <si>
    <t>3144-Marketing-Data and insights management-</t>
  </si>
  <si>
    <t>3145-Marketing-Corporate communication and brand management-</t>
  </si>
  <si>
    <t>3146-Marketing-Corporate marketing management-</t>
  </si>
  <si>
    <t>3147-Marketing-Customer experience and data management-</t>
  </si>
  <si>
    <t>4303-Manufacturing-Manufacturing Software-</t>
  </si>
  <si>
    <t>4304-Manufacturing-Manufacturing Software-</t>
  </si>
  <si>
    <t>4305-Manufacturing-Manufacturing Software-</t>
  </si>
  <si>
    <t>Document name</t>
  </si>
  <si>
    <t>Document no.</t>
  </si>
  <si>
    <t>Document responsible</t>
  </si>
  <si>
    <t>Approver(s)</t>
  </si>
  <si>
    <t>publicname</t>
  </si>
  <si>
    <t>Pending since</t>
  </si>
  <si>
    <t>Inspiration &amp; Marked Outlook (not yet finalized)</t>
  </si>
  <si>
    <t>hro@kamstrup.com - Henrik Rom</t>
  </si>
  <si>
    <t>Draft</t>
  </si>
  <si>
    <t>Current</t>
  </si>
  <si>
    <t>Business Area - strategy update (not yet finalized)</t>
  </si>
  <si>
    <t>Functional Area &amp; Corporate Function - strategy update (not yet finalized)</t>
  </si>
  <si>
    <t>Group - Strategy update (not yet finalized)</t>
  </si>
  <si>
    <t>Strategic Projects evaluation &amp; scoping (not yet finalized)</t>
  </si>
  <si>
    <t>Strategy Communication (not yet finalized)</t>
  </si>
  <si>
    <t>Strategy Implementation &amp; Follow up (not yet finalized)</t>
  </si>
  <si>
    <t>Strategy Process evaluation (not yet finalized)</t>
  </si>
  <si>
    <t>JGN@kamstrup.com - Jes Lindegren</t>
  </si>
  <si>
    <t>KPI@kamstrup.com - Krzysztof Piekarski</t>
  </si>
  <si>
    <t>Marked Intelligence - Ecosystem Surveillance (not yet finalized)</t>
  </si>
  <si>
    <t>mjta@kamstrup.com - Maja Tarp</t>
  </si>
  <si>
    <t>fmh@kamstrup.com - Flemming Møller Hansen</t>
  </si>
  <si>
    <t>mlnn@kamstrup.com - Michael Nielsen, toby@kamstrup.com - Tommy Bysted</t>
  </si>
  <si>
    <t>MKI@kamstrup.com - Mathias Winther Kielgast</t>
  </si>
  <si>
    <t>olsk@kamstrup.com - Ole Skovbæk</t>
  </si>
  <si>
    <t>toby@kamstrup.com - Tommy Bysted</t>
  </si>
  <si>
    <t>annm@kamstrup.com - Anders Koustrup Niemann</t>
  </si>
  <si>
    <t>Pending approval</t>
  </si>
  <si>
    <t>toby@kamstrup.com - Tommy Bysted, jbll@kamstrup.com - Jan Bo Lilliendal</t>
  </si>
  <si>
    <t>jbll@kamstrup.com - Jan Bo Lilliendal, toby@kamstrup.com - Tommy Bysted</t>
  </si>
  <si>
    <t>jbll@kamstrup.com - Jan Bo Lilliendal</t>
  </si>
  <si>
    <t>BSHA@kamstrup.com - Bjarne Sig Halkjær</t>
  </si>
  <si>
    <t>lst@kamstrup.com - Lasse Steensen, toby@kamstrup.com - Tommy Bysted</t>
  </si>
  <si>
    <t>labn@kamstrup.com - Lars Buhl Nielsen</t>
  </si>
  <si>
    <t>tsh@kamstrup.com - Tor Skjold, gufz@kamstrup.com - Gustavo Fernández Domínguez</t>
  </si>
  <si>
    <t>VIE@kamstrup.com - Vibeke Ågren</t>
  </si>
  <si>
    <t>OSK@kamstrup.com - Ole Skovgaard</t>
  </si>
  <si>
    <t>risl@kamstrup.com - Richard Stahl</t>
  </si>
  <si>
    <t>brbt@kamstrup.com - Bruce Bharat, risl@kamstrup.com - Richard Stahl</t>
  </si>
  <si>
    <t>PTR@kamstrup.com - Per Trøjbo, risl@kamstrup.com - Richard Stahl, mibn@kamstrup.com - Mikkel Borgen</t>
  </si>
  <si>
    <t>abrb@kamstrup.com - Ann Brix Bjerregaard, trsm@kamstrup.com - Travis L Smith</t>
  </si>
  <si>
    <t>annm@kamstrup.com - Anders Koustrup Niemann, PTR@kamstrup.com - Per Trøjbo</t>
  </si>
  <si>
    <t>sep@kamstrup.com - Søren Ellebæk Petersen</t>
  </si>
  <si>
    <t>cbn@kamstrup.com - Christian Brogaard Nielsen</t>
  </si>
  <si>
    <t>ignn@kamstrup.com - Ida Gjerlevsen Nielsen, marr@kamstrup.com - Martino Reclari, tomk@kamstrup.com - Tom Kristensen</t>
  </si>
  <si>
    <t>ulni@kamstrup.com - Ulrik Liborius Nielsen</t>
  </si>
  <si>
    <t>bjs@kamstrup.com - Bjørn Sommer</t>
  </si>
  <si>
    <t>fmh@kamstrup.com - Flemming Møller Hansen, kimp@kamstrup.com - Kim Møldrup Christensen</t>
  </si>
  <si>
    <t>jehp@kamstrup.com - Jesper Henrik Philipsen</t>
  </si>
  <si>
    <t>JSY@kamstrup.com - James Salisbury</t>
  </si>
  <si>
    <t>ssrn@kamstrup.com - Søren Skjalm-Rasmussen</t>
  </si>
  <si>
    <t>thb@kamstrup.com - Torben Hagen Britze</t>
  </si>
  <si>
    <t>hep@kamstrup.com - Henrik Ehlig Petersen</t>
  </si>
  <si>
    <t>tbrd@kamstrup.com - Troels Brammer Rygaard</t>
  </si>
  <si>
    <t>mia@kamstrup.com - Mikael Astrup</t>
  </si>
  <si>
    <t>nicb@kamstrup.com - Nicki Backs</t>
  </si>
  <si>
    <t>nicb@kamstrup.com - Nicki Backs, kevr@kamstrup.com - Kenneth Vinther</t>
  </si>
  <si>
    <t>frmu@kamstrup.com - François Moreau</t>
  </si>
  <si>
    <t>LSM@kamstrup.com - Lissen Sahl Møller, kevr@kamstrup.com - Kenneth Vinther</t>
  </si>
  <si>
    <t>tang@kamstrup.com - Thomas Tang Ravnkilde</t>
  </si>
  <si>
    <t>marr@kamstrup.com - Martino Reclari, THG@kamstrup.com - Thomas Peerstrup Graasten</t>
  </si>
  <si>
    <t>Mek@kamstrup.com - Mette Birch Kristensen, KPI@kamstrup.com - Krzysztof Piekarski</t>
  </si>
  <si>
    <t>sora@kamstrup.com - Sofie Mørch Ravn</t>
  </si>
  <si>
    <t>jigr@kamstrup.com - Jimmy Grönlund</t>
  </si>
  <si>
    <t>anjl@kamstrup.com - Annette Jelle, jbll@kamstrup.com - Jan Bo Lilliendal</t>
  </si>
  <si>
    <t>jehs@kamstrup.com - Jesper Hess</t>
  </si>
  <si>
    <t>rla@kamstrup.com - René Lansink</t>
  </si>
  <si>
    <t>jhd@kamstrup.com - Jens Hørdum, VIA@kamstrup.com - Viggo Søren Andersen</t>
  </si>
  <si>
    <t>agnn@kamstrup.com - Anders Goul Nielsen, jhd@kamstrup.com - Jens Hørdum</t>
  </si>
  <si>
    <t>toby@kamstrup.com - Tommy Bysted, jhd@kamstrup.com - Jens Hørdum</t>
  </si>
  <si>
    <t>moep@kamstrup.com - Morten Ørris Poulsen, jhd@kamstrup.com - Jens Hørdum</t>
  </si>
  <si>
    <t>medg@kamstrup.com - Mette Damgaard, jhd@kamstrup.com - Jens Hørdum</t>
  </si>
  <si>
    <t>mlnn@kamstrup.com - Michael Nielsen, labn@kamstrup.com - Lars Buhl Nielsen</t>
  </si>
  <si>
    <t>VIA@kamstrup.com - Viggo Søren Andersen, jhd@kamstrup.com - Jens Hørdum</t>
  </si>
  <si>
    <t>gufz@kamstrup.com - Gustavo Fernández Domínguez, jhd@kamstrup.com - Jens Hørdum</t>
  </si>
  <si>
    <t>VIA@kamstrup.com - Viggo Søren Andersen, Mek@kamstrup.com - Mette Birch Kristensen</t>
  </si>
  <si>
    <t>brbt@kamstrup.com - Bruce Bharat, medg@kamstrup.com - Mette Damgaard</t>
  </si>
  <si>
    <t>marr@kamstrup.com - Martino Reclari, afr@kamstrup.com - Anders Fiilsøe Falkeborg, annm@kamstrup.com - Anders Koustrup Niemann</t>
  </si>
  <si>
    <t>dbt@kamstrup.com - Dorthe Berthelsen</t>
  </si>
  <si>
    <t>agnn@kamstrup.com - Anders Goul Nielsen</t>
  </si>
  <si>
    <t>marr@kamstrup.com - Martino Reclari, VIA@kamstrup.com - Viggo Søren Andersen</t>
  </si>
  <si>
    <t>afr@kamstrup.com - Anders Fiilsøe Falkeborg, annm@kamstrup.com - Anders Koustrup Niemann</t>
  </si>
  <si>
    <t>medg@kamstrup.com - Mette Damgaard, hro@kamstrup.com - Henrik Rom</t>
  </si>
  <si>
    <t>krln@kamstrup.com - Kristian Livijn</t>
  </si>
  <si>
    <t>anjl@kamstrup.com - Annette Jelle, ahat@kamstrup.com - Annie Hattesen</t>
  </si>
  <si>
    <t>todp@kamstrup.com - Torben Duvald Prang, ahat@kamstrup.com - Annie Hattesen</t>
  </si>
  <si>
    <t>toby@kamstrup.com - Tommy Bysted, ahat@kamstrup.com - Annie Hattesen</t>
  </si>
  <si>
    <t>lst@kamstrup.com - Lasse Steensen, ahat@kamstrup.com - Annie Hattesen</t>
  </si>
  <si>
    <t>jhd@kamstrup.com - Jens Hørdum, jbll@kamstrup.com - Jan Bo Lilliendal</t>
  </si>
  <si>
    <t>tumn@kamstrup.com - Tue Hedegaard Madsen, jhd@kamstrup.com - Jens Hørdum</t>
  </si>
  <si>
    <t>krno@kamstrup.com - Kristian Nørgaard, jhd@kamstrup.com - Jens Hørdum</t>
  </si>
  <si>
    <t>jtbn@kamstrup.com - Jonn Tholstrup Bendtsen</t>
  </si>
  <si>
    <t>jtbn@kamstrup.com - Jonn Tholstrup Bendtsen, tkb@kamstrup.com - Tina Kirkeby</t>
  </si>
  <si>
    <t>mwl@kamstrup.com</t>
  </si>
  <si>
    <t>kevr@kamstrup.com - Kenneth Vinther, jbll@kamstrup.com - Jan Bo Lilliendal</t>
  </si>
  <si>
    <t>anjl@kamstrup.com - Annette Jelle, kevr@kamstrup.com - Kenneth Vinther</t>
  </si>
  <si>
    <t>todp@kamstrup.com - Torben Duvald Prang, kevr@kamstrup.com - Kenneth Vinther</t>
  </si>
  <si>
    <t>CIV@kamstrup.com - Christian Norlyk Larsen, todp@kamstrup.com - Torben Duvald Prang, kevr@kamstrup.com - Kenneth Vinther</t>
  </si>
  <si>
    <t>hajn@kamstrup.com - Hans Jørgen Nielsen, kevr@kamstrup.com - Kenneth Vinther</t>
  </si>
  <si>
    <t>fmh@kamstrup.com - Flemming Møller Hansen, jhd@kamstrup.com - Jens Hørdum</t>
  </si>
  <si>
    <t>PTR@kamstrup.com - Per Trøjbo, mibn@kamstrup.com - Mikkel Borgen, sora@kamstrup.com - Sofie Mørch Ravn</t>
  </si>
  <si>
    <t>Review</t>
  </si>
  <si>
    <t>11000_DK10_Sales &amp; Marketing_Sales &amp; Marketing_</t>
  </si>
  <si>
    <t>11001_DK10_Sales &amp; Marketing_Sales &amp; Marketing_Marketing</t>
  </si>
  <si>
    <t>11002_DK10_Sales &amp; Marketing_Sales &amp; Marketing_Sales</t>
  </si>
  <si>
    <t>11003_AT10_Sales &amp; Marketing_Sales &amp; Marketing_</t>
  </si>
  <si>
    <t>11004_DE10_Sales &amp; Marketing_Sales &amp; Marketing_</t>
  </si>
  <si>
    <t>11005_DE10_Sales &amp; Marketing_Sales &amp; Marketing_Marketing</t>
  </si>
  <si>
    <t>11006_CH10_Sales &amp; Marketing_CH_Sales &amp; Marketing_</t>
  </si>
  <si>
    <t>11007_CH10_Customer Service_CH_Customer Services (Project &amp; Support)_</t>
  </si>
  <si>
    <t>11008_ES10_Sales &amp; Marketing_ES_Sales &amp; Marketing_Sales</t>
  </si>
  <si>
    <t>11009_ES10_Customer Service_ES_Customer Service_</t>
  </si>
  <si>
    <t>11010_FR10_Sales &amp; Marketing_FR_Sales &amp; Marketing_Internal Sales</t>
  </si>
  <si>
    <t>11011_FR10_Sales &amp; Marketing_FR_Sales &amp; Marketing_Marketing</t>
  </si>
  <si>
    <t>11012_FR10_Sales &amp; Marketing_FR_Sales &amp; Marketing_Sales</t>
  </si>
  <si>
    <t>11013_NL10_Sales &amp; Marketing_NL_Sales &amp; Marketing_</t>
  </si>
  <si>
    <t>11014_NL10_Sales &amp; Marketing_NL_Sales &amp; Marketing_Sales</t>
  </si>
  <si>
    <t>11015_NL10_Sales &amp; Marketing_NL_Sales &amp; Marketing_Customer Service/Project Management</t>
  </si>
  <si>
    <t>11016_NO10_Sales &amp; Marketing_NO_Sales &amp; Marketing_</t>
  </si>
  <si>
    <t>11017_SE10_Sales &amp; Marketing_SE_Sales &amp; Marketing_</t>
  </si>
  <si>
    <t>11018_SE10_Sales &amp; Marketing_SE_Sales &amp; Marketing_Sales</t>
  </si>
  <si>
    <t>11019_SE10_Sales &amp; Marketing_SE_Sales &amp; Marketing_Marketing</t>
  </si>
  <si>
    <t>11020_US10_Sales &amp; Marketing_Sales &amp; Marketing_Marketing</t>
  </si>
  <si>
    <t>11021_US10_Sales &amp; Marketing_Sales &amp; Marketing_Sales</t>
  </si>
  <si>
    <t>11022_US10_Sales &amp; Marketing_Sales &amp; Marketing_Sales Operation</t>
  </si>
  <si>
    <t>11023_US10_Sales &amp; Marketing_Sales &amp; Marketing_Solution Management</t>
  </si>
  <si>
    <t>11024_NO10_Customer Service_NO_Customer Service_</t>
  </si>
  <si>
    <t>11025_AT10_Customer Service_AT_Customer Service_</t>
  </si>
  <si>
    <t>11026_DE10_Customer Service_DE_Customer Service_</t>
  </si>
  <si>
    <t>11027_FI10_Customer Service_Customer Services_</t>
  </si>
  <si>
    <t>11028_DK10_Supply Chain_Supply Chain_</t>
  </si>
  <si>
    <t>11029_DK10_Digitalization_DK_Digitalization_Customer Operations_DK_Digitalization_Customer Operations_ Global Operations</t>
  </si>
  <si>
    <t>11030_DK10_Digitalization_DK_Digitalization_Customer Operations_DK_Digitalization_Customer Operations_Hosting OMNIA</t>
  </si>
  <si>
    <t>11031_DK10_Digitalization_DK_Digitalization_Customer Operations_DK_Digitalization_Customer Operations_Hosting HCW</t>
  </si>
  <si>
    <t>11032_DK10_Digitalization_DK_Digitalization_Customer Operations_DK_Digitalization_Customer Operations_Enterprise Services</t>
  </si>
  <si>
    <t>11033_DK10_Digitalization_DK_Digitalization_ Digital Business Development &amp; Transformation_DK_Digitalization_Digital Business Development &amp; Transformation_Business Intelligence</t>
  </si>
  <si>
    <t>11034_DK10_Digitalization_DK_Digitalization_ Digital Business Development &amp; Transformation_DK_Digitalization_Digital Business Development &amp; Transformation_Digital Transformation</t>
  </si>
  <si>
    <t>11035_DK10_Digitalization_DK_Digitalization_EA, Infrastructure and Platforms_DK_Digitalization_EA, Infrastructure and Platforms_EA</t>
  </si>
  <si>
    <t>11036_DK10_Digitalization_DK_Digitalization_EA, Infrastructure and Platforms_DK_Digitalization_EA, Infrastructure and Platforms_Network &amp; Infrastructure</t>
  </si>
  <si>
    <t>11037_DK10_Digitalization_DK_Digitalization_EA, Infrastructure and Platforms_DK_Digitalization_EA, Infrastructure and Platforms_Cloud and Platforms</t>
  </si>
  <si>
    <t>11038_DK10_Digitalization_DK_Digitalization_ECS_DK_Digitalization_ECS_SEC OPS</t>
  </si>
  <si>
    <t>11039_DK10_Digitalization_DK_Digitalization_ECS_DK_Digitalization_ECS_Expert Service</t>
  </si>
  <si>
    <t>11040_DK10_Digitalization_DK_Digitalization_ECS_DK_Digitalization_ECS_GRC</t>
  </si>
  <si>
    <t>11041_DK10_Digitalization_DK_Digitalization_ECS_DK_Digitalization_ECS_Commercial</t>
  </si>
  <si>
    <t>11042_DK10_Digitalization_DK_Digitalization_Kamstrup Solutions_DK_Digitalization_Kamstrup Solutions_Corporate Solutions</t>
  </si>
  <si>
    <t>11043_DK10_Digitalization_DK_Digitalization_Kamstrup Solutions_DK_Digitalization_Kamstrup Solutions_Commercial Solutions</t>
  </si>
  <si>
    <t>11044_DK10_Digitalization_DK_Digitalization_Kamstrup Solutions_DK_Digitalization_Kamstrup Solutions_Digital Workplace</t>
  </si>
  <si>
    <t>11045_DK10_Digitalization_DK_Digitalization_Kamstrup Solutions_DK_Digitalization_Kamstrup Solutions_Manufacturing IT</t>
  </si>
  <si>
    <t>11046_DK10_Digitalization_DK_Digitalization_Kamstrup Solutions_DK_Digitalization_Kamstrup Solutions_Configuration Management</t>
  </si>
  <si>
    <t>11047_DK10_Digitalization_DK_Digitalization_Digitalization_</t>
  </si>
  <si>
    <t>11048_FR10_Digitalization_FR_Digitalization_Solutions</t>
  </si>
  <si>
    <t>11049_FR10_2_Digitalization_FR_Digitalization_Solutions</t>
  </si>
  <si>
    <t>11050_ES10_Digitalization_ES_Digitalization_ES_Digitalization_Kamstrup Solutions_Service Centre</t>
  </si>
  <si>
    <t>11051_SE10_Digitalization_SE_Digitalization_</t>
  </si>
  <si>
    <t>11052_US10_Digitalization_US_Digitalization_</t>
  </si>
  <si>
    <t>11053_DK10_Executive Management office_DK_Executive Management office_Executive Management office_</t>
  </si>
  <si>
    <t>11054_DK10_Facility_DK_Facility_</t>
  </si>
  <si>
    <t>11055_US10_Facility_US_Facility_</t>
  </si>
  <si>
    <t>11056_DK10_Finance_DK_Finance_</t>
  </si>
  <si>
    <t>11057_MY10_Finance_MY_Finance_</t>
  </si>
  <si>
    <t>11058_NL10_Finance_NL_Finance_</t>
  </si>
  <si>
    <t>11059_NO10_Finance_NO_Finance_</t>
  </si>
  <si>
    <t>11060_PL10_Finance_PL_Finance_</t>
  </si>
  <si>
    <t>11061_SE10_Finance_SE_Finance_</t>
  </si>
  <si>
    <t>11062_US10_Finance_US_Finance_</t>
  </si>
  <si>
    <t>11063_AT10_Finance_AT_Finance_</t>
  </si>
  <si>
    <t>11064_CA10_Finance_CA_Finance_</t>
  </si>
  <si>
    <t>11065_CH10_Finance_CH_Finance_</t>
  </si>
  <si>
    <t>11066_CN10_Finance_CN_Finance_</t>
  </si>
  <si>
    <t>11067_DE10_Finance_DE_Finance_</t>
  </si>
  <si>
    <t>11068_ES10_Finance_ES_Finance_</t>
  </si>
  <si>
    <t>11069_FI10_Finance_FI_Finance_</t>
  </si>
  <si>
    <t>11070_FR10_Finance_FR_Finance_</t>
  </si>
  <si>
    <t>11071_IT10_Finance_IT_Finance_</t>
  </si>
  <si>
    <t>11072_DK10_Commercial &amp; Legal Services_Commercial &amp; Legal Services_</t>
  </si>
  <si>
    <t>11073_DK10_People &amp; Culture_DK_People &amp; Culture_</t>
  </si>
  <si>
    <t>11074_ES10_People &amp; Culture_ES_People &amp; Culture_</t>
  </si>
  <si>
    <t>11075_SE10_People &amp; Culture_SE_People &amp; Culture_</t>
  </si>
  <si>
    <t>11076_US10_People &amp; Culture_US_People &amp; Culture_</t>
  </si>
  <si>
    <t>11077_DK10_Quality &amp; Sustainability_Quality &amp; Sustainability_</t>
  </si>
  <si>
    <t>11078_DK10_Quality &amp; Sustainability_Quality &amp; Sustainability_Metrology, Accreditation &amp; Calibration</t>
  </si>
  <si>
    <t>11079_DK10_Quality &amp; Sustainability_Quality &amp; Sustainability_Quality Accurance</t>
  </si>
  <si>
    <t>11080_DK10_Quality &amp; Sustainability_Quality &amp; Sustainability_Sustainability &amp; Environment</t>
  </si>
  <si>
    <t>11081_PL10_Quality &amp; Sustainability_Quality &amp; Sustainability_Metrology, Accreditation &amp; Calibration</t>
  </si>
  <si>
    <t>11082_US10_Water_Product Management_</t>
  </si>
  <si>
    <t>11083_FR10_Water_FR_Product Management_</t>
  </si>
  <si>
    <t>11084_US10_Water_Customer Services_</t>
  </si>
  <si>
    <t>11085_US10_Water_Customer Services_Product Service</t>
  </si>
  <si>
    <t>11086_FR10_Sales &amp; Marketing_FR_Customer Service &amp; Support_Quality</t>
  </si>
  <si>
    <t>11087_FR10_Customer Service_FR_Customer Service &amp; Support_Support</t>
  </si>
  <si>
    <t>11088_FR10_2_Sales &amp; Marketing_FR_Customer Service &amp; Support_</t>
  </si>
  <si>
    <t>11089_FR10_2_Sales &amp; Marketing_FR_Customer Service &amp; Support_Services</t>
  </si>
  <si>
    <t>11090_DK10_Water_Water_</t>
  </si>
  <si>
    <t>11091_DK10_Water_Water - Product Management_</t>
  </si>
  <si>
    <t>11092_DK10_Water_Water - Product Management_BA</t>
  </si>
  <si>
    <t>11093_DK10_Water_Water - Product Management_Compliance</t>
  </si>
  <si>
    <t>11094_DK10_Water_Water - Product Management_DSI</t>
  </si>
  <si>
    <t>11095_DK10_Water_Water - Product Management_MPM</t>
  </si>
  <si>
    <t>11096_DK10_Water_Water - Product Management_PPM</t>
  </si>
  <si>
    <t>11097_DK10_Water_Water - Product Management_TPM</t>
  </si>
  <si>
    <t>11098_DK10_Water_Water - Technology Hardware_</t>
  </si>
  <si>
    <t>11099_DK10_Water_Water - Technology Hardware_FW</t>
  </si>
  <si>
    <t>11100_DK10_Water_Water - Technology Hardware_Hardware</t>
  </si>
  <si>
    <t>11101_DK10_Water_Water - Technology Hardware_Mech</t>
  </si>
  <si>
    <t>11102_DK10_Water_Water - Technology Hardware_Tech</t>
  </si>
  <si>
    <t>11103_DK10_Water_Water - Technology Hardware_Tools &amp; Apps</t>
  </si>
  <si>
    <t>11104_DK10_Water_Water - Technology Software_</t>
  </si>
  <si>
    <t>11105_DK10_Water_Water - Technology Software_Software</t>
  </si>
  <si>
    <t>11106_ES10_Water_ES_Water - Technology Software_</t>
  </si>
  <si>
    <t>11107_DK10_Customer Service_Water - Customer Services_</t>
  </si>
  <si>
    <t>11108_SE10_Customer Service_SE_Water_Customer Services_</t>
  </si>
  <si>
    <t>11109_DK10_Heat &amp; Cooling_Heat/Cooling_</t>
  </si>
  <si>
    <t>11110_DK10_Heat &amp; Cooling_Heat/Cooling - Product Management_</t>
  </si>
  <si>
    <t>11111_DK10_Heat &amp; Cooling_Heat/Cooling - Technology Hardware_</t>
  </si>
  <si>
    <t>11112_DK10_Heat &amp; Cooling_Heat/Cooling - Technology Hardware_Concentrators</t>
  </si>
  <si>
    <t>11113_DK10_Heat &amp; Cooling_Heat/Cooling - Technology Hardware_Embeded Software</t>
  </si>
  <si>
    <t>11114_DK10_Heat &amp; Cooling_Heat/Cooling - Technology Hardware_H/C Meters</t>
  </si>
  <si>
    <t>11115_DK10_Heat &amp; Cooling_Heat/Cooling - Technology Hardware_Hardware</t>
  </si>
  <si>
    <t>11116_DK10_Heat &amp; Cooling_Heat/Cooling - Technology Hardware_Tech. Lead</t>
  </si>
  <si>
    <t>11117_DK10_Heat &amp; Cooling_Heat/Cooling - Technology Software_</t>
  </si>
  <si>
    <t>11118_DK10_Heat &amp; Cooling_Heat/Cooling - Technology Software_Data Sceince</t>
  </si>
  <si>
    <t>11119_DK10_Heat &amp; Cooling_Heat/Cooling - Technology Software_IOT Solutions</t>
  </si>
  <si>
    <t>11120_DK10_Heat &amp; Cooling_Heat/Cooling - Technology Software_Software</t>
  </si>
  <si>
    <t>11121_ES10_Heat &amp; Cooling_ES_Heat/Cooling - Technology Software_</t>
  </si>
  <si>
    <t>11122_DK10_Heat &amp; Cooling_Heat/Cooling - Customer Services_</t>
  </si>
  <si>
    <t>11123_SE10_Customer Service_SE_Heat/Cooling_Customer Services_</t>
  </si>
  <si>
    <t>11124_DK10_Electricity_Denmark-Electricity-Electricity_</t>
  </si>
  <si>
    <t>11125_AT10_Electricity_Austria-Electricity-Electricity_</t>
  </si>
  <si>
    <t>11126_SE10_Electricity_Sweden-Electricity-Electricity_</t>
  </si>
  <si>
    <t>11127_DK10_Electricity_Electricity - Product Management_</t>
  </si>
  <si>
    <t>11128_DK10_Electricity_Electricity - Technology Hardware_</t>
  </si>
  <si>
    <t>11129_DK10_Electricity_Electricity - Technology Hardware_Embeded Software</t>
  </si>
  <si>
    <t>11130_DK10_Electricity_Electricity - Technology Hardware_Hardware</t>
  </si>
  <si>
    <t>11131_DK10_Electricity_Electricity - Technology Hardware_Tech. Lead</t>
  </si>
  <si>
    <t>11132_DK10_Electricity_Electricity - Technology Hardware_Tools &amp; Apps</t>
  </si>
  <si>
    <t>11133_DK10_Electricity_Electricity - Technology Software_</t>
  </si>
  <si>
    <t>11134_DK10_Electricity_Electricity - Technology Software_Software</t>
  </si>
  <si>
    <t>11135_DK10_Electricity_Electricity - Customer Services_</t>
  </si>
  <si>
    <t>11136_SE10_Customer Service_SE_Electricity_Customer Services_</t>
  </si>
  <si>
    <t>11137_AT10_All BU_Heat/Cooling, Water and Electricity_</t>
  </si>
  <si>
    <t>11138_DE10_All BU_Heat/Cooling, Water and Electricity_</t>
  </si>
  <si>
    <t>11139_DK10_All_All_</t>
  </si>
  <si>
    <t>11140_DK10_Unknown_Unknown_</t>
  </si>
  <si>
    <t>11141_MY10_All_All_</t>
  </si>
  <si>
    <t>11142_NL10_All_All_</t>
  </si>
  <si>
    <t>11143_NO10_All_All_</t>
  </si>
  <si>
    <t>11144_PL10_All_All_</t>
  </si>
  <si>
    <t>11145_SE10_All_All_</t>
  </si>
  <si>
    <t>11146_US10_All_All_</t>
  </si>
  <si>
    <t>11147_AT10_All_All_</t>
  </si>
  <si>
    <t>11148_CA10_All_All_</t>
  </si>
  <si>
    <t>11149_CH10_All_All_</t>
  </si>
  <si>
    <t>11150_CN10_All_All_</t>
  </si>
  <si>
    <t>11151_DE10_All_All_</t>
  </si>
  <si>
    <t>11152_ES10_All_All_</t>
  </si>
  <si>
    <t>11153_FI10_All_All_</t>
  </si>
  <si>
    <t>11154_FR10_All_All_</t>
  </si>
  <si>
    <t>11155_IT10_All_All_</t>
  </si>
  <si>
    <t>11156_US10_Quality &amp; Sustainability_Quality &amp; Sustainability_</t>
  </si>
  <si>
    <t>11157_US10_Quality &amp; Sustainability_Quality &amp; Sustainability_Metrology, Accreditation &amp; Calibration</t>
  </si>
  <si>
    <t>11158_DK10_Supply Chain_Supply Chain_Manufactoring Software</t>
  </si>
  <si>
    <t>11159_DK10_Supply Chain_Supply Chain_Production</t>
  </si>
  <si>
    <t>11160_DK10_Supply Chain_Supply Chain_Sourcing</t>
  </si>
  <si>
    <t>11161_US10_Supply Chain_Supply Chain_</t>
  </si>
  <si>
    <t>11162_US10_Supply Chain_Supply Chain_Manufactoring Software</t>
  </si>
  <si>
    <t>11163_US10_Supply Chain_Supply Chain_Sourcing</t>
  </si>
  <si>
    <t>11164_DK10_Supply Chain_Supply Chain_Product Service</t>
  </si>
  <si>
    <t>11165_US10_Water_Product Management_Bid Management</t>
  </si>
  <si>
    <t>11166_US10_Water_Product Management_Training</t>
  </si>
  <si>
    <t>11167_US10_Commercial &amp; Legal Services_Commercial &amp; Legal Services_</t>
  </si>
  <si>
    <t>11168_DK10_Executive Management office_DK_Executive Management office_Executive Management office_DK_Executive Management office_Executive Management office_Reception</t>
  </si>
  <si>
    <t>Supported by Group IT</t>
  </si>
  <si>
    <t>Software Departments</t>
  </si>
  <si>
    <t>FRFS: Deprecation of local storage (Scratchpad) forces cloud sync, raising concerns over API key exposure and compliance 1 2.</t>
  </si>
  <si>
    <t>Hardware Departments</t>
  </si>
  <si>
    <t>Build system for Java and C# based packages</t>
  </si>
  <si>
    <t>FRFS: Set to phase out due to security risk</t>
  </si>
  <si>
    <t>Containerization Software</t>
  </si>
  <si>
    <t>Phone agent for support services. Planned to be phased out, but depends on the budget round</t>
  </si>
  <si>
    <t>RF-networkplanning and analysis. Not clear how much this is used</t>
  </si>
  <si>
    <t>Level 4</t>
  </si>
  <si>
    <t xml:space="preserve">Fill out if changes to the current stage of the application for hardware across Water, Electricity &amp; Heat/Cooling </t>
  </si>
  <si>
    <t>Fill out if changes to Note on the application</t>
  </si>
  <si>
    <t>Fill out if changes to The recomendation for clean up</t>
  </si>
  <si>
    <t>Fill out if changes to Sub component to applicatoin</t>
  </si>
  <si>
    <t>Applications[NoApplication]</t>
  </si>
  <si>
    <t>Hardware-joint
Lifecycle stage status</t>
  </si>
  <si>
    <t>HW Clean up: Note</t>
  </si>
  <si>
    <t>HW Clean up: Recomendation</t>
  </si>
  <si>
    <t>HW Sub component to</t>
  </si>
  <si>
    <t>187 - Orcad (Capture+PCB Editor)</t>
  </si>
  <si>
    <t>732 - Microsoft To Do</t>
  </si>
  <si>
    <t>TPSConverter</t>
  </si>
  <si>
    <t>864 - (Birdz) Kalao</t>
  </si>
  <si>
    <t>,</t>
  </si>
  <si>
    <t>917 - Git Bash</t>
  </si>
  <si>
    <t>Marketing &amp; Sales</t>
  </si>
  <si>
    <t>Product &amp; Service Development</t>
  </si>
  <si>
    <t xml:space="preserve"> Contact Management</t>
  </si>
  <si>
    <t xml:space="preserve"> Contract Management</t>
  </si>
  <si>
    <t xml:space="preserve"> Customer Management</t>
  </si>
  <si>
    <t xml:space="preserve"> Customer Scoring</t>
  </si>
  <si>
    <t xml:space="preserve"> Order Management</t>
  </si>
  <si>
    <t xml:space="preserve"> SLA Management</t>
  </si>
  <si>
    <t xml:space="preserve"> Enterprise Effectiveness &amp; Project Management</t>
  </si>
  <si>
    <t xml:space="preserve"> Enterprise Risk Management</t>
  </si>
  <si>
    <t xml:space="preserve"> Human Resources Management</t>
  </si>
  <si>
    <t xml:space="preserve"> Information Management</t>
  </si>
  <si>
    <t xml:space="preserve"> IT Management</t>
  </si>
  <si>
    <t xml:space="preserve"> Knowledge &amp; Research Management</t>
  </si>
  <si>
    <t xml:space="preserve"> Legal</t>
  </si>
  <si>
    <t xml:space="preserve"> Workforce Management</t>
  </si>
  <si>
    <t xml:space="preserve"> Accounting</t>
  </si>
  <si>
    <t xml:space="preserve"> Asset Management</t>
  </si>
  <si>
    <t xml:space="preserve"> Financial Planning &amp; Analysis</t>
  </si>
  <si>
    <t xml:space="preserve"> Payroll</t>
  </si>
  <si>
    <t xml:space="preserve"> Settlements &amp; Payments</t>
  </si>
  <si>
    <t xml:space="preserve"> Tax Management</t>
  </si>
  <si>
    <t xml:space="preserve"> Treasury</t>
  </si>
  <si>
    <t xml:space="preserve"> Customer Success Management</t>
  </si>
  <si>
    <t xml:space="preserve"> Demand &amp; Offer Management</t>
  </si>
  <si>
    <t xml:space="preserve"> Marketing &amp; Sales Development</t>
  </si>
  <si>
    <t xml:space="preserve"> Sales</t>
  </si>
  <si>
    <t xml:space="preserve"> Logistics Management</t>
  </si>
  <si>
    <t xml:space="preserve"> Purchasing</t>
  </si>
  <si>
    <t xml:space="preserve"> Supplier Contact Management</t>
  </si>
  <si>
    <t xml:space="preserve"> Warehouse Management</t>
  </si>
  <si>
    <t xml:space="preserve"> Engineering</t>
  </si>
  <si>
    <t xml:space="preserve"> Marketing Testing</t>
  </si>
  <si>
    <t xml:space="preserve"> Method Development</t>
  </si>
  <si>
    <t xml:space="preserve"> Product &amp; Service Delivery</t>
  </si>
  <si>
    <t xml:space="preserve"> Product Preparation</t>
  </si>
  <si>
    <t xml:space="preserve"> Quality Management</t>
  </si>
  <si>
    <t xml:space="preserve"> R&amp;D</t>
  </si>
  <si>
    <t xml:space="preserve"> Requirements Definition</t>
  </si>
  <si>
    <t xml:space="preserve"> Change Management</t>
  </si>
  <si>
    <t xml:space="preserve"> Infrastructure Management</t>
  </si>
  <si>
    <t xml:space="preserve"> Machine Management</t>
  </si>
  <si>
    <t xml:space="preserve"> Maintenance</t>
  </si>
  <si>
    <t xml:space="preserve"> Materials Management</t>
  </si>
  <si>
    <t xml:space="preserve"> Product Design &amp; Planning</t>
  </si>
  <si>
    <t xml:space="preserve"> Production Order Management</t>
  </si>
  <si>
    <t xml:space="preserve"> Production Steering</t>
  </si>
  <si>
    <t xml:space="preserve"> Business Concept</t>
  </si>
  <si>
    <t xml:space="preserve"> Externals Management</t>
  </si>
  <si>
    <t xml:space="preserve"> Innovation &amp; Technology Management</t>
  </si>
  <si>
    <t xml:space="preserve"> Manage Core Business</t>
  </si>
  <si>
    <t xml:space="preserve"> Mergers &amp; Acquisitions</t>
  </si>
  <si>
    <t xml:space="preserve"> Organization Development</t>
  </si>
  <si>
    <t xml:space="preserve"> Strategic Business Initiatives</t>
  </si>
  <si>
    <t xml:space="preserve"> Strategy Development</t>
  </si>
  <si>
    <t>Advise Client</t>
  </si>
  <si>
    <t>Avoid Customer Churn</t>
  </si>
  <si>
    <t>Construction</t>
  </si>
  <si>
    <t>Create ERP</t>
  </si>
  <si>
    <t>Create Specific Offer</t>
  </si>
  <si>
    <t>Customer Success Management</t>
  </si>
  <si>
    <t>Define Customer Value Proposition</t>
  </si>
  <si>
    <t>Define M&amp;S Requirements</t>
  </si>
  <si>
    <t>Define Marketing Budget</t>
  </si>
  <si>
    <t>Define Plans for Customer Upsell</t>
  </si>
  <si>
    <t>Define Reports and KPIs</t>
  </si>
  <si>
    <t>Demand &amp; Offer Management</t>
  </si>
  <si>
    <t>Deploy Workforce</t>
  </si>
  <si>
    <t>Design Products</t>
  </si>
  <si>
    <t>Develop M&amp;S Channels</t>
  </si>
  <si>
    <t>Develop M&amp;S Messages</t>
  </si>
  <si>
    <t>EA Management</t>
  </si>
  <si>
    <t>Govern Data</t>
  </si>
  <si>
    <t>Identify New Channels</t>
  </si>
  <si>
    <t>Illustrate Data</t>
  </si>
  <si>
    <t>Increase Customer Lifetime Value</t>
  </si>
  <si>
    <t>Information Management</t>
  </si>
  <si>
    <t>IT Strategy Management</t>
  </si>
  <si>
    <t>Manage Client</t>
  </si>
  <si>
    <t>Manage Customer Onboarding</t>
  </si>
  <si>
    <t>Manage Customer Profile</t>
  </si>
  <si>
    <t>Manage Employee</t>
  </si>
  <si>
    <t>Manage Innovation Process</t>
  </si>
  <si>
    <t>Manage Payroll</t>
  </si>
  <si>
    <t>Manage Product Traceability</t>
  </si>
  <si>
    <t>Manage Production</t>
  </si>
  <si>
    <t>Manage Talents</t>
  </si>
  <si>
    <t>Manage Trials</t>
  </si>
  <si>
    <t>Manage Upsells</t>
  </si>
  <si>
    <t>Manage Work Order</t>
  </si>
  <si>
    <t>Market Surveys</t>
  </si>
  <si>
    <t>Marketing &amp; Sales Development</t>
  </si>
  <si>
    <t>Monitor Channels</t>
  </si>
  <si>
    <t>Negotiate Offer</t>
  </si>
  <si>
    <t>Process Data</t>
  </si>
  <si>
    <t>Product &amp; Service Delivery</t>
  </si>
  <si>
    <t>Production Order Management</t>
  </si>
  <si>
    <t>Production Steering</t>
  </si>
  <si>
    <t>Qualify Opportunity</t>
  </si>
  <si>
    <t>Schedule Production</t>
  </si>
  <si>
    <t>Technology Management</t>
  </si>
  <si>
    <t>Test Initial Quality</t>
  </si>
  <si>
    <t>Workforce Planning</t>
  </si>
  <si>
    <t>type</t>
  </si>
  <si>
    <t>name</t>
  </si>
  <si>
    <t>relToParent</t>
  </si>
  <si>
    <t>relToParent2</t>
  </si>
  <si>
    <t>relToParent3</t>
  </si>
  <si>
    <t>relToParent4</t>
  </si>
  <si>
    <t xml:space="preserve">Customer Relationship </t>
  </si>
  <si>
    <t xml:space="preserve">Enterprise Support </t>
  </si>
  <si>
    <t xml:space="preserve">Finance </t>
  </si>
  <si>
    <t xml:space="preserve">Marketing &amp; Sales </t>
  </si>
  <si>
    <t xml:space="preserve">Procurement &amp; Logistics </t>
  </si>
  <si>
    <t xml:space="preserve">Product &amp; Service Development </t>
  </si>
  <si>
    <t xml:space="preserve">Production </t>
  </si>
  <si>
    <t xml:space="preserve">Strategic Management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</si>
</sst>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mm\-dd\-yy"/>
    <numFmt numFmtId="165" formatCode="_-* #,##0_-;\-* #,##0_-;_-* &quot;-&quot;??_-;_-@_-"/>
    <numFmt numFmtId="166" formatCode="_-* #,##0.00\ _k_r_._-;\-* #,##0.00\ _k_r_._-;_-* &quot;-&quot;??\ _k_r_._-;_-@_-"/>
  </numFmts>
  <fonts count="63">
    <font>
      <sz val="11"/>
      <color theme="1"/>
      <name val="Calibri"/>
      <family val="2"/>
      <scheme val="minor"/>
    </font>
    <font>
      <sz val="11"/>
      <color theme="1"/>
      <name val="Calibri Light"/>
      <family val="2"/>
    </font>
    <font>
      <sz val="11"/>
      <color theme="1"/>
      <name val="Calibri Light"/>
      <family val="2"/>
    </font>
    <font>
      <sz val="11"/>
      <name val="Calibri Light"/>
      <family val="2"/>
    </font>
    <font>
      <sz val="11"/>
      <color theme="1"/>
      <name val="Calibri Light"/>
      <family val="2"/>
    </font>
    <font>
      <sz val="11"/>
      <color theme="1"/>
      <name val="Calibri Light"/>
      <family val="2"/>
    </font>
    <font>
      <b/>
      <sz val="11"/>
      <name val="Calibri"/>
      <family val="2"/>
    </font>
    <font>
      <sz val="8"/>
      <name val="Calibri"/>
      <family val="2"/>
      <scheme val="minor"/>
    </font>
    <font>
      <u/>
      <sz val="11"/>
      <color theme="10"/>
      <name val="Calibri"/>
      <family val="2"/>
      <scheme val="minor"/>
    </font>
    <font>
      <sz val="11"/>
      <color rgb="FFFFFFFF"/>
      <name val="Franklin Gothic Medium Cond"/>
      <family val="2"/>
    </font>
    <font>
      <sz val="10"/>
      <color theme="1"/>
      <name val="Century Gothic"/>
      <family val="2"/>
    </font>
    <font>
      <sz val="11"/>
      <color rgb="FF222222"/>
      <name val="Arial"/>
      <family val="2"/>
    </font>
    <font>
      <sz val="11"/>
      <color rgb="FF000000"/>
      <name val="Calibri Light"/>
      <family val="2"/>
    </font>
    <font>
      <sz val="11"/>
      <color rgb="FF333333"/>
      <name val="Calibri"/>
      <family val="2"/>
      <scheme val="minor"/>
    </font>
    <font>
      <sz val="11"/>
      <name val="Calibri"/>
      <family val="2"/>
      <scheme val="minor"/>
    </font>
    <font>
      <sz val="11"/>
      <color indexed="8"/>
      <name val="Calibri"/>
      <family val="2"/>
      <scheme val="minor"/>
    </font>
    <font>
      <sz val="11"/>
      <color theme="1" tint="0.34998626667073579"/>
      <name val="Calibri"/>
      <family val="2"/>
      <scheme val="minor"/>
    </font>
    <font>
      <sz val="11"/>
      <color rgb="FF9C5700"/>
      <name val="Calibri Light"/>
      <family val="2"/>
    </font>
    <font>
      <sz val="11"/>
      <color theme="1"/>
      <name val="Calibri"/>
      <family val="2"/>
      <scheme val="minor"/>
    </font>
    <font>
      <sz val="11"/>
      <color rgb="FF9C0006"/>
      <name val="Calibri Light"/>
      <family val="2"/>
    </font>
    <font>
      <sz val="11"/>
      <color rgb="FF3F3F76"/>
      <name val="Calibri Light"/>
      <family val="2"/>
    </font>
    <font>
      <sz val="16"/>
      <color theme="1"/>
      <name val="Calibri"/>
      <family val="2"/>
      <scheme val="minor"/>
    </font>
    <font>
      <sz val="12"/>
      <color rgb="FF000000"/>
      <name val="Calibri"/>
      <family val="2"/>
      <scheme val="minor"/>
    </font>
    <font>
      <sz val="11"/>
      <color rgb="FF000000"/>
      <name val="Calibri"/>
      <family val="2"/>
      <scheme val="minor"/>
    </font>
    <font>
      <b/>
      <sz val="11"/>
      <name val="Calibri"/>
      <family val="2"/>
      <scheme val="minor"/>
    </font>
    <font>
      <sz val="11"/>
      <color rgb="FF111111"/>
      <name val="Segoe UI"/>
      <family val="2"/>
    </font>
    <font>
      <sz val="11"/>
      <color theme="8" tint="-0.249977111117893"/>
      <name val="Calibri"/>
      <family val="2"/>
      <scheme val="minor"/>
    </font>
    <font>
      <sz val="9"/>
      <color theme="1"/>
      <name val="Calibri"/>
      <family val="2"/>
      <scheme val="minor"/>
    </font>
    <font>
      <b/>
      <sz val="11"/>
      <color theme="1"/>
      <name val="Calibri"/>
      <family val="2"/>
      <scheme val="minor"/>
    </font>
    <font>
      <sz val="11"/>
      <color theme="1" tint="0.34998626667073579"/>
      <name val="Calibri Light"/>
      <family val="2"/>
    </font>
    <font>
      <b/>
      <sz val="11"/>
      <name val="Calibri Light"/>
      <family val="2"/>
    </font>
    <font>
      <sz val="11"/>
      <name val="Arial"/>
      <family val="2"/>
    </font>
    <font>
      <b/>
      <sz val="11"/>
      <color theme="0"/>
      <name val="Calibri"/>
      <family val="2"/>
      <scheme val="minor"/>
    </font>
    <font>
      <sz val="11"/>
      <color indexed="8"/>
      <name val="Calibri"/>
      <family val="2"/>
    </font>
    <font>
      <b/>
      <sz val="11"/>
      <color theme="1"/>
      <name val="Calibri"/>
      <family val="2"/>
      <charset val="1"/>
    </font>
    <font>
      <sz val="11"/>
      <color rgb="FF000000"/>
      <name val="Calibri Light"/>
      <family val="2"/>
      <charset val="1"/>
    </font>
    <font>
      <sz val="11"/>
      <color rgb="FF006100"/>
      <name val="Calibri Light"/>
      <family val="2"/>
    </font>
    <font>
      <sz val="11"/>
      <color rgb="FF000000"/>
      <name val="Calibri"/>
      <family val="2"/>
    </font>
    <font>
      <b/>
      <sz val="11"/>
      <color theme="0"/>
      <name val="Calibri Light"/>
      <family val="2"/>
    </font>
    <font>
      <sz val="14"/>
      <color rgb="FF3F3F76"/>
      <name val="Calibri Light"/>
      <family val="2"/>
    </font>
    <font>
      <sz val="12"/>
      <color rgb="FF000000"/>
      <name val="Arial"/>
      <family val="2"/>
    </font>
    <font>
      <b/>
      <sz val="12"/>
      <color rgb="FF000000"/>
      <name val="Arial"/>
      <family val="2"/>
    </font>
    <font>
      <sz val="18"/>
      <color theme="3"/>
      <name val="Cambria"/>
      <family val="2"/>
      <scheme val="major"/>
    </font>
    <font>
      <sz val="11"/>
      <name val="Calibri Light"/>
      <family val="2"/>
    </font>
    <font>
      <b/>
      <sz val="11"/>
      <color rgb="FF767676"/>
      <name val="Arial"/>
      <family val="2"/>
    </font>
    <font>
      <sz val="11"/>
      <color rgb="FF474747"/>
      <name val="Arial"/>
      <family val="2"/>
    </font>
    <font>
      <sz val="8"/>
      <color theme="1"/>
      <name val="Calibri"/>
      <family val="2"/>
    </font>
    <font>
      <sz val="11"/>
      <color theme="0"/>
      <name val="Calibri Light"/>
      <family val="2"/>
    </font>
    <font>
      <sz val="11"/>
      <name val="Calibri Light"/>
      <family val="2"/>
    </font>
    <font>
      <sz val="11"/>
      <name val="Calibri Light"/>
      <family val="2"/>
    </font>
    <font>
      <sz val="11"/>
      <color theme="1"/>
      <name val="Segoe UI"/>
      <family val="2"/>
    </font>
    <font>
      <sz val="11"/>
      <name val="Calibri Light"/>
      <family val="2"/>
    </font>
    <font>
      <b/>
      <sz val="11"/>
      <color rgb="FFFFFFFF"/>
      <name val="Franklin Gothic Medium Cond"/>
      <family val="2"/>
    </font>
    <font>
      <b/>
      <sz val="11"/>
      <color rgb="FF9C0006"/>
      <name val="Calibri Light"/>
      <family val="2"/>
    </font>
    <font>
      <sz val="11"/>
      <color rgb="FF31869B"/>
      <name val="Calibri"/>
      <family val="2"/>
      <scheme val="minor"/>
    </font>
    <font>
      <sz val="18"/>
      <color theme="0"/>
      <name val="Cambria"/>
      <family val="2"/>
      <scheme val="major"/>
    </font>
    <font>
      <sz val="12"/>
      <color rgb="FF000000"/>
      <name val="Aptos"/>
      <family val="2"/>
    </font>
    <font>
      <sz val="11"/>
      <color rgb="FFFF0000"/>
      <name val="Calibri"/>
      <family val="2"/>
      <scheme val="minor"/>
    </font>
    <font>
      <sz val="11"/>
      <color theme="1"/>
      <name val="Calibri"/>
      <family val="2"/>
    </font>
    <font>
      <i/>
      <sz val="11"/>
      <color theme="1"/>
      <name val="Calibri Light"/>
      <family val="2"/>
    </font>
    <font>
      <sz val="11"/>
      <color rgb="FF242424"/>
      <name val="Aptos Narrow"/>
      <family val="2"/>
    </font>
    <font>
      <b/>
      <sz val="9"/>
      <color indexed="81"/>
      <name val="Tahoma"/>
      <family val="2"/>
    </font>
    <font>
      <sz val="9"/>
      <color indexed="81"/>
      <name val="Tahoma"/>
      <family val="2"/>
    </font>
  </fonts>
  <fills count="37">
    <fill>
      <patternFill patternType="none"/>
    </fill>
    <fill>
      <patternFill patternType="gray125"/>
    </fill>
    <fill>
      <patternFill patternType="solid">
        <fgColor rgb="FFBFBFBF"/>
      </patternFill>
    </fill>
    <fill>
      <patternFill patternType="solid">
        <fgColor rgb="FFBFBFBF"/>
        <bgColor indexed="64"/>
      </patternFill>
    </fill>
    <fill>
      <patternFill patternType="solid">
        <fgColor theme="0" tint="-0.249977111117893"/>
        <bgColor indexed="64"/>
      </patternFill>
    </fill>
    <fill>
      <patternFill patternType="solid">
        <fgColor rgb="FF1F497D"/>
        <bgColor indexed="64"/>
      </patternFill>
    </fill>
    <fill>
      <patternFill patternType="solid">
        <fgColor rgb="FFFFEB9C"/>
      </patternFill>
    </fill>
    <fill>
      <patternFill patternType="solid">
        <fgColor rgb="FFFFC7CE"/>
      </patternFill>
    </fill>
    <fill>
      <patternFill patternType="solid">
        <fgColor rgb="FFFFCC99"/>
      </patternFill>
    </fill>
    <fill>
      <patternFill patternType="solid">
        <fgColor rgb="FFFFFFCC"/>
      </patternFill>
    </fill>
    <fill>
      <patternFill patternType="solid">
        <fgColor theme="0" tint="-0.34998626667073579"/>
        <bgColor indexed="64"/>
      </patternFill>
    </fill>
    <fill>
      <patternFill patternType="solid">
        <fgColor rgb="FF009CA6"/>
        <bgColor indexed="64"/>
      </patternFill>
    </fill>
    <fill>
      <patternFill patternType="solid">
        <fgColor theme="8" tint="0.79998168889431442"/>
        <bgColor theme="8" tint="0.79998168889431442"/>
      </patternFill>
    </fill>
    <fill>
      <patternFill patternType="solid">
        <fgColor theme="0"/>
        <bgColor indexed="64"/>
      </patternFill>
    </fill>
    <fill>
      <patternFill patternType="solid">
        <fgColor rgb="FFFFC000"/>
        <bgColor indexed="64"/>
      </patternFill>
    </fill>
    <fill>
      <patternFill patternType="solid">
        <fgColor theme="8" tint="0.59999389629810485"/>
        <bgColor theme="8" tint="0.59999389629810485"/>
      </patternFill>
    </fill>
    <fill>
      <patternFill patternType="solid">
        <fgColor rgb="FFFF0000"/>
        <bgColor indexed="64"/>
      </patternFill>
    </fill>
    <fill>
      <patternFill patternType="solid">
        <fgColor rgb="FFC6EFCE"/>
      </patternFill>
    </fill>
    <fill>
      <patternFill patternType="solid">
        <fgColor rgb="FFFFFF00"/>
        <bgColor indexed="64"/>
      </patternFill>
    </fill>
    <fill>
      <patternFill patternType="solid">
        <fgColor rgb="FFA5A5A5"/>
      </patternFill>
    </fill>
    <fill>
      <patternFill patternType="gray125">
        <bgColor rgb="FFFFCC99"/>
      </patternFill>
    </fill>
    <fill>
      <patternFill patternType="solid">
        <fgColor rgb="FF92D05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FFCC99"/>
        <bgColor indexed="64"/>
      </patternFill>
    </fill>
    <fill>
      <patternFill patternType="solid">
        <fgColor theme="9" tint="0.59999389629810485"/>
        <bgColor indexed="65"/>
      </patternFill>
    </fill>
    <fill>
      <patternFill patternType="solid">
        <fgColor theme="9" tint="0.79998168889431442"/>
        <bgColor indexed="64"/>
      </patternFill>
    </fill>
    <fill>
      <patternFill patternType="solid">
        <fgColor rgb="FFDAEEF3"/>
        <bgColor rgb="FFDAEEF3"/>
      </patternFill>
    </fill>
    <fill>
      <patternFill patternType="solid">
        <fgColor theme="0" tint="-0.14999847407452621"/>
        <bgColor indexed="64"/>
      </patternFill>
    </fill>
    <fill>
      <patternFill patternType="solid">
        <fgColor theme="8" tint="0.79998168889431442"/>
        <bgColor indexed="64"/>
      </patternFill>
    </fill>
    <fill>
      <patternFill patternType="solid">
        <fgColor theme="5"/>
        <bgColor indexed="64"/>
      </patternFill>
    </fill>
    <fill>
      <patternFill patternType="solid">
        <fgColor theme="4" tint="0.79998168889431442"/>
        <bgColor theme="4" tint="0.79998168889431442"/>
      </patternFill>
    </fill>
    <fill>
      <patternFill patternType="solid">
        <fgColor rgb="FFDAF2D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bottom style="thin">
        <color theme="8"/>
      </bottom>
      <diagonal/>
    </border>
    <border>
      <left/>
      <right/>
      <top/>
      <bottom style="thick">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style="thin">
        <color theme="6"/>
      </top>
      <bottom/>
      <diagonal/>
    </border>
    <border>
      <left style="double">
        <color rgb="FF3F3F3F"/>
      </left>
      <right style="double">
        <color rgb="FF3F3F3F"/>
      </right>
      <top style="double">
        <color rgb="FF3F3F3F"/>
      </top>
      <bottom style="double">
        <color rgb="FF3F3F3F"/>
      </bottom>
      <diagonal/>
    </border>
    <border>
      <left style="thin">
        <color theme="7" tint="0.39997558519241921"/>
      </left>
      <right/>
      <top style="thin">
        <color theme="7" tint="0.39997558519241921"/>
      </top>
      <bottom style="thin">
        <color theme="7" tint="0.39997558519241921"/>
      </bottom>
      <diagonal/>
    </border>
    <border>
      <left style="thin">
        <color rgb="FF7F7F7F"/>
      </left>
      <right style="thin">
        <color rgb="FF7F7F7F"/>
      </right>
      <top/>
      <bottom/>
      <diagonal/>
    </border>
    <border>
      <left/>
      <right/>
      <top style="thin">
        <color theme="8"/>
      </top>
      <bottom style="thin">
        <color theme="8"/>
      </bottom>
      <diagonal/>
    </border>
    <border>
      <left/>
      <right/>
      <top style="thin">
        <color theme="8" tint="0.39997558519241921"/>
      </top>
      <bottom style="thin">
        <color theme="8" tint="0.39997558519241921"/>
      </bottom>
      <diagonal/>
    </border>
    <border>
      <left/>
      <right/>
      <top style="thin">
        <color rgb="FF92CDDC"/>
      </top>
      <bottom style="thin">
        <color rgb="FF92CDDC"/>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22">
    <xf numFmtId="0" fontId="0" fillId="0" borderId="0"/>
    <xf numFmtId="0" fontId="8" fillId="0" borderId="0" applyNumberFormat="0" applyFill="0" applyBorder="0" applyAlignment="0" applyProtection="0"/>
    <xf numFmtId="0" fontId="15" fillId="0" borderId="0"/>
    <xf numFmtId="0" fontId="17" fillId="6" borderId="0" applyNumberFormat="0" applyBorder="0" applyAlignment="0" applyProtection="0"/>
    <xf numFmtId="43" fontId="18" fillId="0" borderId="0" applyFont="0" applyFill="0" applyBorder="0" applyAlignment="0" applyProtection="0"/>
    <xf numFmtId="0" fontId="19" fillId="7" borderId="0" applyNumberFormat="0" applyBorder="0" applyAlignment="0" applyProtection="0"/>
    <xf numFmtId="0" fontId="20" fillId="8" borderId="2" applyNumberFormat="0" applyAlignment="0" applyProtection="0"/>
    <xf numFmtId="0" fontId="18" fillId="9" borderId="3" applyNumberFormat="0" applyFont="0" applyAlignment="0" applyProtection="0"/>
    <xf numFmtId="9" fontId="18" fillId="0" borderId="0" applyFont="0" applyFill="0" applyBorder="0" applyAlignment="0" applyProtection="0"/>
    <xf numFmtId="0" fontId="18" fillId="0" borderId="0"/>
    <xf numFmtId="0" fontId="5" fillId="0" borderId="0"/>
    <xf numFmtId="0" fontId="36" fillId="17" borderId="0" applyNumberFormat="0" applyBorder="0" applyAlignment="0" applyProtection="0"/>
    <xf numFmtId="0" fontId="37" fillId="0" borderId="0"/>
    <xf numFmtId="0" fontId="38" fillId="19" borderId="14" applyNumberFormat="0" applyAlignment="0" applyProtection="0"/>
    <xf numFmtId="0" fontId="42" fillId="0" borderId="0" applyNumberFormat="0" applyFill="0" applyBorder="0" applyAlignment="0" applyProtection="0"/>
    <xf numFmtId="0" fontId="43" fillId="0" borderId="0"/>
    <xf numFmtId="0" fontId="4" fillId="0" borderId="0"/>
    <xf numFmtId="0" fontId="48" fillId="0" borderId="0"/>
    <xf numFmtId="0" fontId="49" fillId="0" borderId="0"/>
    <xf numFmtId="0" fontId="3" fillId="0" borderId="0"/>
    <xf numFmtId="0" fontId="51" fillId="0" borderId="0"/>
    <xf numFmtId="0" fontId="2" fillId="0" borderId="0"/>
  </cellStyleXfs>
  <cellXfs count="243">
    <xf numFmtId="0" fontId="0" fillId="0" borderId="0" xfId="0"/>
    <xf numFmtId="0" fontId="6" fillId="0" borderId="0" xfId="0" applyFont="1"/>
    <xf numFmtId="0" fontId="6" fillId="2" borderId="0" xfId="0" applyFont="1" applyFill="1"/>
    <xf numFmtId="0" fontId="6" fillId="3" borderId="0" xfId="0" applyFont="1" applyFill="1"/>
    <xf numFmtId="0" fontId="0" fillId="0" borderId="0" xfId="0" applyProtection="1">
      <protection locked="0"/>
    </xf>
    <xf numFmtId="0" fontId="0" fillId="4" borderId="0" xfId="0" applyFill="1"/>
    <xf numFmtId="0" fontId="9" fillId="5" borderId="0" xfId="0" applyFont="1" applyFill="1" applyAlignment="1">
      <alignment horizontal="center" wrapText="1"/>
    </xf>
    <xf numFmtId="0" fontId="0" fillId="0" borderId="0" xfId="0" applyAlignment="1">
      <alignment textRotation="90"/>
    </xf>
    <xf numFmtId="0" fontId="0" fillId="0" borderId="0" xfId="0" applyAlignment="1">
      <alignment wrapText="1"/>
    </xf>
    <xf numFmtId="0" fontId="0" fillId="0" borderId="0" xfId="0" applyAlignment="1">
      <alignment horizontal="center" wrapText="1"/>
    </xf>
    <xf numFmtId="1" fontId="0" fillId="0" borderId="0" xfId="0" applyNumberFormat="1" applyAlignment="1">
      <alignment horizontal="center"/>
    </xf>
    <xf numFmtId="0" fontId="0" fillId="0" borderId="0" xfId="0" applyAlignment="1">
      <alignment horizontal="center"/>
    </xf>
    <xf numFmtId="0" fontId="10" fillId="0" borderId="0" xfId="0" applyFont="1"/>
    <xf numFmtId="0" fontId="11" fillId="0" borderId="0" xfId="0" applyFont="1"/>
    <xf numFmtId="0" fontId="12" fillId="0" borderId="0" xfId="0" applyFont="1"/>
    <xf numFmtId="0" fontId="13" fillId="0" borderId="0" xfId="0" applyFont="1"/>
    <xf numFmtId="0" fontId="8" fillId="0" borderId="0" xfId="1"/>
    <xf numFmtId="49" fontId="14" fillId="0" borderId="0" xfId="0" applyNumberFormat="1" applyFont="1"/>
    <xf numFmtId="0" fontId="16" fillId="0" borderId="0" xfId="2" applyFont="1" applyAlignment="1">
      <alignment vertical="top" wrapText="1"/>
    </xf>
    <xf numFmtId="14" fontId="0" fillId="0" borderId="0" xfId="0" applyNumberFormat="1" applyAlignment="1">
      <alignment horizontal="center"/>
    </xf>
    <xf numFmtId="0" fontId="0" fillId="0" borderId="1" xfId="0" applyBorder="1"/>
    <xf numFmtId="17" fontId="0" fillId="0" borderId="0" xfId="0" applyNumberFormat="1"/>
    <xf numFmtId="0" fontId="17" fillId="6" borderId="0" xfId="3" applyAlignment="1">
      <alignment wrapText="1"/>
    </xf>
    <xf numFmtId="0" fontId="17" fillId="6" borderId="0" xfId="3" applyAlignment="1">
      <alignment horizontal="left" vertical="top" wrapText="1"/>
    </xf>
    <xf numFmtId="0" fontId="9" fillId="5" borderId="0" xfId="0" applyFont="1" applyFill="1" applyAlignment="1">
      <alignment horizontal="center"/>
    </xf>
    <xf numFmtId="0" fontId="8" fillId="0" borderId="0" xfId="1" applyAlignment="1">
      <alignment horizontal="left" vertical="top"/>
    </xf>
    <xf numFmtId="0" fontId="17" fillId="6" borderId="0" xfId="3" applyAlignment="1">
      <alignment vertical="top" wrapText="1"/>
    </xf>
    <xf numFmtId="43" fontId="0" fillId="0" borderId="0" xfId="4" applyFont="1"/>
    <xf numFmtId="14" fontId="0" fillId="0" borderId="0" xfId="0" applyNumberFormat="1"/>
    <xf numFmtId="0" fontId="0" fillId="10" borderId="0" xfId="0" applyFill="1"/>
    <xf numFmtId="0" fontId="9" fillId="10" borderId="0" xfId="0" applyFont="1" applyFill="1" applyAlignment="1">
      <alignment horizontal="center" wrapText="1"/>
    </xf>
    <xf numFmtId="0" fontId="20" fillId="8" borderId="2" xfId="6" applyAlignment="1">
      <alignment wrapText="1"/>
    </xf>
    <xf numFmtId="14" fontId="20" fillId="8" borderId="2" xfId="6" applyNumberFormat="1"/>
    <xf numFmtId="0" fontId="20" fillId="8" borderId="4" xfId="6" applyBorder="1"/>
    <xf numFmtId="0" fontId="17" fillId="9" borderId="5" xfId="7" applyFont="1" applyBorder="1"/>
    <xf numFmtId="0" fontId="20" fillId="8" borderId="4" xfId="6" applyBorder="1" applyAlignment="1">
      <alignment wrapText="1"/>
    </xf>
    <xf numFmtId="0" fontId="21" fillId="0" borderId="0" xfId="0" applyFont="1"/>
    <xf numFmtId="0" fontId="21" fillId="11" borderId="1" xfId="0" applyFont="1" applyFill="1" applyBorder="1"/>
    <xf numFmtId="0" fontId="19" fillId="7" borderId="0" xfId="5" applyAlignment="1">
      <alignment horizontal="center" wrapText="1"/>
    </xf>
    <xf numFmtId="0" fontId="0" fillId="0" borderId="0" xfId="0" applyAlignment="1">
      <alignment horizontal="left"/>
    </xf>
    <xf numFmtId="0" fontId="22" fillId="0" borderId="0" xfId="0" applyFont="1" applyAlignment="1">
      <alignment vertical="top" wrapText="1"/>
    </xf>
    <xf numFmtId="0" fontId="23" fillId="0" borderId="0" xfId="0" applyFont="1" applyAlignment="1">
      <alignment horizontal="center" vertical="center"/>
    </xf>
    <xf numFmtId="9" fontId="0" fillId="0" borderId="0" xfId="8" applyFont="1"/>
    <xf numFmtId="0" fontId="0" fillId="9" borderId="3" xfId="7" applyFont="1"/>
    <xf numFmtId="0" fontId="17" fillId="9" borderId="3" xfId="7" applyFont="1" applyAlignment="1">
      <alignment vertical="top" wrapText="1"/>
    </xf>
    <xf numFmtId="0" fontId="20" fillId="8" borderId="2" xfId="6" applyAlignment="1">
      <alignment vertical="top" wrapText="1"/>
    </xf>
    <xf numFmtId="0" fontId="0" fillId="11" borderId="0" xfId="0" applyFill="1"/>
    <xf numFmtId="14" fontId="20" fillId="8" borderId="2" xfId="6" applyNumberFormat="1" applyAlignment="1">
      <alignment wrapText="1"/>
    </xf>
    <xf numFmtId="0" fontId="8" fillId="0" borderId="0" xfId="1" applyAlignment="1">
      <alignment horizontal="center"/>
    </xf>
    <xf numFmtId="0" fontId="15" fillId="0" borderId="0" xfId="2"/>
    <xf numFmtId="0" fontId="14" fillId="0" borderId="0" xfId="0" applyFont="1" applyAlignment="1">
      <alignment horizontal="left" vertical="top" wrapText="1"/>
    </xf>
    <xf numFmtId="0" fontId="25" fillId="0" borderId="0" xfId="0" applyFont="1" applyAlignment="1">
      <alignment horizontal="left" vertical="center" wrapText="1"/>
    </xf>
    <xf numFmtId="3" fontId="0" fillId="0" borderId="0" xfId="0" applyNumberFormat="1"/>
    <xf numFmtId="0" fontId="0" fillId="0" borderId="0" xfId="0" quotePrefix="1"/>
    <xf numFmtId="0" fontId="21" fillId="11" borderId="1" xfId="0" applyFont="1" applyFill="1" applyBorder="1" applyAlignment="1">
      <alignment horizontal="center"/>
    </xf>
    <xf numFmtId="0" fontId="25" fillId="0" borderId="0" xfId="0" applyFont="1"/>
    <xf numFmtId="0" fontId="26" fillId="12" borderId="0" xfId="0" applyFont="1" applyFill="1"/>
    <xf numFmtId="0" fontId="24" fillId="0" borderId="0" xfId="0" applyFont="1" applyAlignment="1">
      <alignment horizontal="left" vertical="top"/>
    </xf>
    <xf numFmtId="0" fontId="20" fillId="8" borderId="0" xfId="6" applyBorder="1" applyAlignment="1">
      <alignment wrapText="1"/>
    </xf>
    <xf numFmtId="0" fontId="28" fillId="0" borderId="0" xfId="0" applyFont="1"/>
    <xf numFmtId="0" fontId="8" fillId="0" borderId="0" xfId="1" applyAlignment="1">
      <alignment vertical="top"/>
    </xf>
    <xf numFmtId="0" fontId="0" fillId="0" borderId="0" xfId="0" applyAlignment="1">
      <alignment vertical="top"/>
    </xf>
    <xf numFmtId="0" fontId="20" fillId="8" borderId="2" xfId="6" applyAlignment="1">
      <alignment vertical="top"/>
    </xf>
    <xf numFmtId="0" fontId="0" fillId="0" borderId="0" xfId="0" applyAlignment="1">
      <alignment vertical="top" wrapText="1"/>
    </xf>
    <xf numFmtId="0" fontId="29" fillId="0" borderId="0" xfId="0" applyFont="1" applyAlignment="1">
      <alignment vertical="top"/>
    </xf>
    <xf numFmtId="0" fontId="0" fillId="14" borderId="0" xfId="0" applyFill="1"/>
    <xf numFmtId="0" fontId="0" fillId="0" borderId="8" xfId="0" applyBorder="1"/>
    <xf numFmtId="0" fontId="27" fillId="13" borderId="0" xfId="0" applyFont="1" applyFill="1" applyAlignment="1">
      <alignment wrapText="1"/>
    </xf>
    <xf numFmtId="0" fontId="26" fillId="0" borderId="0" xfId="0" applyFont="1"/>
    <xf numFmtId="0" fontId="9" fillId="14" borderId="0" xfId="0" applyFont="1" applyFill="1" applyAlignment="1">
      <alignment horizontal="center" wrapText="1"/>
    </xf>
    <xf numFmtId="0" fontId="14" fillId="0" borderId="0" xfId="0" applyFont="1"/>
    <xf numFmtId="0" fontId="32" fillId="0" borderId="10" xfId="0" applyFont="1" applyBorder="1"/>
    <xf numFmtId="0" fontId="0" fillId="0" borderId="12" xfId="0" applyBorder="1"/>
    <xf numFmtId="0" fontId="0" fillId="0" borderId="13" xfId="0" applyBorder="1"/>
    <xf numFmtId="0" fontId="0" fillId="12" borderId="0" xfId="0" applyFill="1"/>
    <xf numFmtId="0" fontId="0" fillId="15" borderId="0" xfId="0" applyFill="1"/>
    <xf numFmtId="0" fontId="0" fillId="16" borderId="0" xfId="0" applyFill="1"/>
    <xf numFmtId="9" fontId="0" fillId="16" borderId="0" xfId="8" applyFont="1" applyFill="1"/>
    <xf numFmtId="0" fontId="20" fillId="9" borderId="3" xfId="7" applyFont="1" applyAlignment="1">
      <alignment wrapText="1"/>
    </xf>
    <xf numFmtId="0" fontId="5" fillId="0" borderId="0" xfId="10"/>
    <xf numFmtId="0" fontId="5" fillId="0" borderId="0" xfId="10" applyAlignment="1">
      <alignment wrapText="1"/>
    </xf>
    <xf numFmtId="0" fontId="33" fillId="0" borderId="0" xfId="0" applyFont="1"/>
    <xf numFmtId="43" fontId="33" fillId="0" borderId="0" xfId="4" applyFont="1" applyFill="1" applyBorder="1" applyAlignment="1" applyProtection="1"/>
    <xf numFmtId="14" fontId="33" fillId="0" borderId="0" xfId="0" applyNumberFormat="1" applyFont="1"/>
    <xf numFmtId="43" fontId="33" fillId="0" borderId="0" xfId="4" applyFont="1" applyFill="1" applyAlignment="1" applyProtection="1"/>
    <xf numFmtId="0" fontId="19" fillId="7" borderId="0" xfId="5"/>
    <xf numFmtId="0" fontId="34" fillId="0" borderId="0" xfId="0" applyFont="1"/>
    <xf numFmtId="0" fontId="17" fillId="6" borderId="0" xfId="3"/>
    <xf numFmtId="0" fontId="12" fillId="0" borderId="0" xfId="0" applyFont="1" applyAlignment="1">
      <alignment vertical="center"/>
    </xf>
    <xf numFmtId="0" fontId="35" fillId="0" borderId="0" xfId="0" applyFont="1"/>
    <xf numFmtId="0" fontId="36" fillId="17" borderId="0" xfId="11"/>
    <xf numFmtId="0" fontId="37" fillId="0" borderId="0" xfId="12"/>
    <xf numFmtId="164" fontId="37" fillId="0" borderId="0" xfId="12" applyNumberFormat="1"/>
    <xf numFmtId="0" fontId="37" fillId="18" borderId="0" xfId="12" applyFill="1"/>
    <xf numFmtId="0" fontId="32" fillId="0" borderId="10" xfId="0" applyFont="1" applyBorder="1" applyAlignment="1">
      <alignment wrapText="1"/>
    </xf>
    <xf numFmtId="0" fontId="38" fillId="19" borderId="14" xfId="13" applyAlignment="1">
      <alignment vertical="top" wrapText="1"/>
    </xf>
    <xf numFmtId="0" fontId="39" fillId="20" borderId="2" xfId="6" applyFont="1" applyFill="1" applyAlignment="1">
      <alignment vertical="top" wrapText="1"/>
    </xf>
    <xf numFmtId="0" fontId="14" fillId="0" borderId="0" xfId="0" applyFont="1" applyAlignment="1">
      <alignment horizontal="left" wrapText="1"/>
    </xf>
    <xf numFmtId="0" fontId="0" fillId="21" borderId="0" xfId="0" applyFill="1"/>
    <xf numFmtId="0" fontId="40" fillId="0" borderId="0" xfId="0" applyFont="1" applyAlignment="1">
      <alignment vertical="center"/>
    </xf>
    <xf numFmtId="0" fontId="0" fillId="0" borderId="0" xfId="0" applyAlignment="1">
      <alignment horizontal="right" vertical="center" wrapText="1" indent="1"/>
    </xf>
    <xf numFmtId="0" fontId="41" fillId="0" borderId="0" xfId="0" applyFont="1" applyAlignment="1">
      <alignment horizontal="left" vertical="center" wrapText="1" indent="1"/>
    </xf>
    <xf numFmtId="0" fontId="40" fillId="0" borderId="0" xfId="0" applyFont="1" applyAlignment="1">
      <alignment horizontal="right" vertical="center" wrapText="1" indent="1"/>
    </xf>
    <xf numFmtId="0" fontId="40" fillId="0" borderId="0" xfId="0" applyFont="1" applyAlignment="1">
      <alignment horizontal="right" vertical="center" wrapText="1" indent="2"/>
    </xf>
    <xf numFmtId="0" fontId="0" fillId="0" borderId="15" xfId="0" applyBorder="1" applyAlignment="1">
      <alignment wrapText="1"/>
    </xf>
    <xf numFmtId="0" fontId="42" fillId="0" borderId="0" xfId="14"/>
    <xf numFmtId="1" fontId="0" fillId="0" borderId="0" xfId="4" applyNumberFormat="1" applyFont="1"/>
    <xf numFmtId="1" fontId="38" fillId="19" borderId="14" xfId="13" applyNumberFormat="1" applyAlignment="1">
      <alignment vertical="top" wrapText="1"/>
    </xf>
    <xf numFmtId="0" fontId="6" fillId="4" borderId="0" xfId="0" applyFont="1" applyFill="1"/>
    <xf numFmtId="0" fontId="20" fillId="8" borderId="0" xfId="6" applyBorder="1" applyAlignment="1">
      <alignment vertical="top" wrapText="1"/>
    </xf>
    <xf numFmtId="0" fontId="17" fillId="9" borderId="5" xfId="7" applyFont="1" applyBorder="1" applyAlignment="1">
      <alignment vertical="top" wrapText="1"/>
    </xf>
    <xf numFmtId="9" fontId="0" fillId="0" borderId="0" xfId="8" applyFont="1" applyFill="1"/>
    <xf numFmtId="0" fontId="19" fillId="7" borderId="0" xfId="5" applyAlignment="1">
      <alignment vertical="top" wrapText="1"/>
    </xf>
    <xf numFmtId="0" fontId="12" fillId="0" borderId="0" xfId="0" applyFont="1" applyAlignment="1">
      <alignment vertical="center" wrapText="1"/>
    </xf>
    <xf numFmtId="0" fontId="36" fillId="17" borderId="0" xfId="11" applyBorder="1"/>
    <xf numFmtId="0" fontId="44" fillId="0" borderId="0" xfId="0" applyFont="1" applyAlignment="1">
      <alignment wrapText="1"/>
    </xf>
    <xf numFmtId="165" fontId="0" fillId="0" borderId="0" xfId="4" applyNumberFormat="1" applyFont="1"/>
    <xf numFmtId="0" fontId="46" fillId="22" borderId="0" xfId="0" applyFont="1" applyFill="1" applyAlignment="1">
      <alignment horizontal="left" vertical="center" indent="1"/>
    </xf>
    <xf numFmtId="0" fontId="0" fillId="23" borderId="0" xfId="0" applyFill="1"/>
    <xf numFmtId="165" fontId="0" fillId="0" borderId="0" xfId="0" applyNumberFormat="1"/>
    <xf numFmtId="0" fontId="9" fillId="11" borderId="0" xfId="0" applyFont="1" applyFill="1" applyAlignment="1">
      <alignment horizontal="center" wrapText="1"/>
    </xf>
    <xf numFmtId="0" fontId="47" fillId="11" borderId="0" xfId="5" applyFont="1" applyFill="1" applyAlignment="1">
      <alignment horizontal="center" wrapText="1"/>
    </xf>
    <xf numFmtId="0" fontId="20" fillId="8" borderId="16" xfId="6" applyBorder="1" applyAlignment="1">
      <alignment wrapText="1"/>
    </xf>
    <xf numFmtId="43" fontId="0" fillId="0" borderId="0" xfId="4" applyFont="1" applyBorder="1"/>
    <xf numFmtId="0" fontId="31" fillId="0" borderId="0" xfId="0" applyFont="1"/>
    <xf numFmtId="0" fontId="16" fillId="0" borderId="0" xfId="2" applyFont="1" applyAlignment="1">
      <alignment wrapText="1"/>
    </xf>
    <xf numFmtId="0" fontId="0" fillId="0" borderId="0" xfId="4" applyNumberFormat="1" applyFont="1" applyBorder="1"/>
    <xf numFmtId="0" fontId="14" fillId="0" borderId="8" xfId="0" applyFont="1" applyBorder="1" applyAlignment="1">
      <alignment horizontal="left" wrapText="1"/>
    </xf>
    <xf numFmtId="0" fontId="9" fillId="16" borderId="0" xfId="0" applyFont="1" applyFill="1" applyAlignment="1">
      <alignment horizontal="center" wrapText="1"/>
    </xf>
    <xf numFmtId="0" fontId="0" fillId="24" borderId="0" xfId="0" applyFill="1"/>
    <xf numFmtId="0" fontId="26" fillId="24" borderId="0" xfId="0" applyFont="1" applyFill="1"/>
    <xf numFmtId="0" fontId="0" fillId="24" borderId="9" xfId="0" applyFill="1" applyBorder="1"/>
    <xf numFmtId="0" fontId="9" fillId="25" borderId="0" xfId="0" applyFont="1" applyFill="1" applyAlignment="1">
      <alignment horizontal="center" wrapText="1"/>
    </xf>
    <xf numFmtId="0" fontId="23" fillId="0" borderId="0" xfId="0" applyFont="1"/>
    <xf numFmtId="0" fontId="0" fillId="26" borderId="0" xfId="0" applyFill="1"/>
    <xf numFmtId="0" fontId="0" fillId="0" borderId="1" xfId="0" applyBorder="1" applyAlignment="1">
      <alignment wrapText="1"/>
    </xf>
    <xf numFmtId="0" fontId="50" fillId="0" borderId="0" xfId="0" applyFont="1"/>
    <xf numFmtId="0" fontId="20" fillId="8" borderId="2" xfId="6"/>
    <xf numFmtId="43" fontId="20" fillId="8" borderId="2" xfId="6" applyNumberFormat="1"/>
    <xf numFmtId="0" fontId="14" fillId="0" borderId="0" xfId="2" applyFont="1" applyAlignment="1">
      <alignment vertical="top" wrapText="1"/>
    </xf>
    <xf numFmtId="0" fontId="0" fillId="27" borderId="0" xfId="0" applyFill="1"/>
    <xf numFmtId="0" fontId="20" fillId="28" borderId="2" xfId="0" applyFont="1" applyFill="1" applyBorder="1"/>
    <xf numFmtId="43" fontId="20" fillId="28" borderId="2" xfId="0" applyNumberFormat="1" applyFont="1" applyFill="1" applyBorder="1"/>
    <xf numFmtId="14" fontId="26" fillId="0" borderId="0" xfId="0" applyNumberFormat="1" applyFont="1" applyAlignment="1">
      <alignment horizontal="center"/>
    </xf>
    <xf numFmtId="0" fontId="28" fillId="0" borderId="0" xfId="0" applyFont="1" applyAlignment="1">
      <alignment wrapText="1"/>
    </xf>
    <xf numFmtId="0" fontId="33" fillId="0" borderId="0" xfId="0" applyFont="1" applyAlignment="1">
      <alignment wrapText="1"/>
    </xf>
    <xf numFmtId="0" fontId="0" fillId="9" borderId="3" xfId="7" applyFont="1" applyAlignment="1">
      <alignment wrapText="1"/>
    </xf>
    <xf numFmtId="0" fontId="0" fillId="0" borderId="0" xfId="0" applyAlignment="1">
      <alignment vertical="center" wrapText="1"/>
    </xf>
    <xf numFmtId="165" fontId="0" fillId="27" borderId="0" xfId="4" applyNumberFormat="1" applyFont="1" applyFill="1"/>
    <xf numFmtId="0" fontId="20" fillId="29" borderId="2" xfId="6" applyFill="1"/>
    <xf numFmtId="165" fontId="0" fillId="0" borderId="0" xfId="4" applyNumberFormat="1" applyFont="1" applyFill="1"/>
    <xf numFmtId="0" fontId="18" fillId="0" borderId="0" xfId="2" applyFont="1" applyAlignment="1">
      <alignment vertical="top" wrapText="1"/>
    </xf>
    <xf numFmtId="0" fontId="26" fillId="0" borderId="9" xfId="0" applyFont="1" applyBorder="1"/>
    <xf numFmtId="0" fontId="52" fillId="10" borderId="17" xfId="0" applyFont="1" applyFill="1" applyBorder="1" applyAlignment="1">
      <alignment horizontal="center" wrapText="1"/>
    </xf>
    <xf numFmtId="0" fontId="52" fillId="5" borderId="17" xfId="0" applyFont="1" applyFill="1" applyBorder="1" applyAlignment="1">
      <alignment horizontal="center" wrapText="1"/>
    </xf>
    <xf numFmtId="0" fontId="52" fillId="5" borderId="17" xfId="0" applyFont="1" applyFill="1" applyBorder="1" applyAlignment="1">
      <alignment horizontal="center"/>
    </xf>
    <xf numFmtId="0" fontId="52" fillId="11" borderId="17" xfId="0" applyFont="1" applyFill="1" applyBorder="1" applyAlignment="1">
      <alignment horizontal="center" wrapText="1"/>
    </xf>
    <xf numFmtId="0" fontId="52" fillId="16" borderId="17" xfId="0" applyFont="1" applyFill="1" applyBorder="1" applyAlignment="1">
      <alignment horizontal="center" wrapText="1"/>
    </xf>
    <xf numFmtId="0" fontId="52" fillId="25" borderId="17" xfId="0" applyFont="1" applyFill="1" applyBorder="1" applyAlignment="1">
      <alignment horizontal="center" wrapText="1"/>
    </xf>
    <xf numFmtId="0" fontId="52" fillId="14" borderId="17" xfId="0" applyFont="1" applyFill="1" applyBorder="1" applyAlignment="1">
      <alignment horizontal="center" wrapText="1"/>
    </xf>
    <xf numFmtId="0" fontId="53" fillId="7" borderId="17" xfId="5" applyFont="1" applyBorder="1" applyAlignment="1">
      <alignment horizontal="center" wrapText="1"/>
    </xf>
    <xf numFmtId="0" fontId="38" fillId="11" borderId="17" xfId="5" applyFont="1" applyFill="1" applyBorder="1" applyAlignment="1">
      <alignment horizontal="center" wrapText="1"/>
    </xf>
    <xf numFmtId="0" fontId="26" fillId="10" borderId="0" xfId="0" applyFont="1" applyFill="1"/>
    <xf numFmtId="0" fontId="16" fillId="12" borderId="0" xfId="2" applyFont="1" applyFill="1" applyAlignment="1">
      <alignment vertical="top" wrapText="1"/>
    </xf>
    <xf numFmtId="14" fontId="26" fillId="12" borderId="0" xfId="0" applyNumberFormat="1" applyFont="1" applyFill="1"/>
    <xf numFmtId="0" fontId="26" fillId="12" borderId="0" xfId="0" applyFont="1" applyFill="1" applyAlignment="1">
      <alignment horizontal="center"/>
    </xf>
    <xf numFmtId="14" fontId="26" fillId="12" borderId="0" xfId="0" applyNumberFormat="1" applyFont="1" applyFill="1" applyAlignment="1">
      <alignment horizontal="center"/>
    </xf>
    <xf numFmtId="1" fontId="26" fillId="12" borderId="0" xfId="0" applyNumberFormat="1" applyFont="1" applyFill="1" applyAlignment="1">
      <alignment horizontal="center"/>
    </xf>
    <xf numFmtId="0" fontId="26" fillId="12" borderId="0" xfId="0" applyFont="1" applyFill="1" applyAlignment="1">
      <alignment wrapText="1"/>
    </xf>
    <xf numFmtId="14" fontId="26" fillId="0" borderId="0" xfId="0" applyNumberFormat="1" applyFont="1"/>
    <xf numFmtId="0" fontId="26" fillId="0" borderId="0" xfId="0" applyFont="1" applyAlignment="1">
      <alignment horizontal="center"/>
    </xf>
    <xf numFmtId="1" fontId="26" fillId="0" borderId="0" xfId="0" applyNumberFormat="1" applyFont="1" applyAlignment="1">
      <alignment horizontal="center"/>
    </xf>
    <xf numFmtId="0" fontId="14" fillId="12" borderId="0" xfId="0" applyFont="1" applyFill="1"/>
    <xf numFmtId="0" fontId="14" fillId="12" borderId="0" xfId="0" applyFont="1" applyFill="1" applyAlignment="1">
      <alignment horizontal="left" vertical="top" wrapText="1"/>
    </xf>
    <xf numFmtId="0" fontId="24" fillId="12" borderId="0" xfId="0" applyFont="1" applyFill="1" applyAlignment="1">
      <alignment horizontal="left" vertical="top"/>
    </xf>
    <xf numFmtId="0" fontId="14" fillId="12" borderId="0" xfId="0" applyFont="1" applyFill="1" applyAlignment="1">
      <alignment horizontal="left" wrapText="1"/>
    </xf>
    <xf numFmtId="0" fontId="8" fillId="12" borderId="0" xfId="1" applyFill="1" applyAlignment="1">
      <alignment horizontal="center"/>
    </xf>
    <xf numFmtId="0" fontId="23" fillId="12" borderId="0" xfId="0" applyFont="1" applyFill="1" applyAlignment="1">
      <alignment horizontal="center" vertical="center"/>
    </xf>
    <xf numFmtId="0" fontId="26" fillId="24" borderId="9" xfId="0" applyFont="1" applyFill="1" applyBorder="1"/>
    <xf numFmtId="0" fontId="26" fillId="21" borderId="0" xfId="0" applyFont="1" applyFill="1"/>
    <xf numFmtId="0" fontId="26" fillId="10" borderId="9" xfId="0" applyFont="1" applyFill="1" applyBorder="1"/>
    <xf numFmtId="0" fontId="16" fillId="0" borderId="9" xfId="2" applyFont="1" applyBorder="1" applyAlignment="1">
      <alignment vertical="top" wrapText="1"/>
    </xf>
    <xf numFmtId="14" fontId="26" fillId="0" borderId="9" xfId="0" applyNumberFormat="1" applyFont="1" applyBorder="1"/>
    <xf numFmtId="0" fontId="26" fillId="0" borderId="9" xfId="0" applyFont="1" applyBorder="1" applyAlignment="1">
      <alignment horizontal="center"/>
    </xf>
    <xf numFmtId="14" fontId="26" fillId="0" borderId="9" xfId="0" applyNumberFormat="1" applyFont="1" applyBorder="1" applyAlignment="1">
      <alignment horizontal="center"/>
    </xf>
    <xf numFmtId="1" fontId="26" fillId="0" borderId="9" xfId="0" applyNumberFormat="1" applyFont="1" applyBorder="1" applyAlignment="1">
      <alignment horizontal="center"/>
    </xf>
    <xf numFmtId="0" fontId="51" fillId="0" borderId="0" xfId="20"/>
    <xf numFmtId="0" fontId="20" fillId="0" borderId="2" xfId="6" applyFill="1"/>
    <xf numFmtId="43" fontId="20" fillId="0" borderId="2" xfId="6" applyNumberFormat="1" applyFill="1"/>
    <xf numFmtId="0" fontId="0" fillId="0" borderId="18" xfId="0" applyBorder="1"/>
    <xf numFmtId="0" fontId="0" fillId="0" borderId="19" xfId="0" applyBorder="1"/>
    <xf numFmtId="0" fontId="0" fillId="18" borderId="0" xfId="0" applyFill="1"/>
    <xf numFmtId="0" fontId="54" fillId="31" borderId="0" xfId="0" applyFont="1" applyFill="1"/>
    <xf numFmtId="0" fontId="0" fillId="12" borderId="0" xfId="0" applyFill="1" applyAlignment="1">
      <alignment wrapText="1"/>
    </xf>
    <xf numFmtId="0" fontId="55" fillId="11" borderId="0" xfId="14" applyFont="1" applyFill="1"/>
    <xf numFmtId="0" fontId="0" fillId="11" borderId="0" xfId="0" applyFill="1" applyAlignment="1">
      <alignment wrapText="1"/>
    </xf>
    <xf numFmtId="0" fontId="0" fillId="32" borderId="0" xfId="0" applyFill="1"/>
    <xf numFmtId="0" fontId="0" fillId="13" borderId="0" xfId="0" applyFill="1"/>
    <xf numFmtId="166" fontId="0" fillId="0" borderId="0" xfId="0" applyNumberFormat="1"/>
    <xf numFmtId="0" fontId="3" fillId="27" borderId="0" xfId="11" applyFont="1" applyFill="1"/>
    <xf numFmtId="0" fontId="8" fillId="0" borderId="0" xfId="1" applyFill="1" applyAlignment="1">
      <alignment vertical="top" wrapText="1"/>
    </xf>
    <xf numFmtId="165" fontId="0" fillId="16" borderId="0" xfId="4" applyNumberFormat="1" applyFont="1" applyFill="1"/>
    <xf numFmtId="165" fontId="57" fillId="0" borderId="0" xfId="4" applyNumberFormat="1" applyFont="1"/>
    <xf numFmtId="0" fontId="3" fillId="0" borderId="0" xfId="0" applyFont="1" applyAlignment="1">
      <alignment vertical="top"/>
    </xf>
    <xf numFmtId="0" fontId="3" fillId="0" borderId="0" xfId="0" applyFont="1"/>
    <xf numFmtId="0" fontId="3" fillId="0" borderId="0" xfId="3" applyFont="1" applyFill="1"/>
    <xf numFmtId="0" fontId="3" fillId="30" borderId="0" xfId="11" applyFont="1" applyFill="1"/>
    <xf numFmtId="0" fontId="58" fillId="33" borderId="0" xfId="0" applyFont="1" applyFill="1"/>
    <xf numFmtId="0" fontId="38" fillId="19" borderId="14" xfId="13"/>
    <xf numFmtId="0" fontId="59" fillId="0" borderId="0" xfId="0" applyFont="1" applyAlignment="1">
      <alignment horizontal="left" vertical="center" indent="1"/>
    </xf>
    <xf numFmtId="0" fontId="1" fillId="0" borderId="0" xfId="0" applyFont="1" applyAlignment="1">
      <alignment horizontal="left" vertical="center" indent="1"/>
    </xf>
    <xf numFmtId="14" fontId="0" fillId="0" borderId="0" xfId="0" applyNumberFormat="1" applyAlignment="1">
      <alignment wrapText="1"/>
    </xf>
    <xf numFmtId="0" fontId="36" fillId="17" borderId="3" xfId="11" applyBorder="1"/>
    <xf numFmtId="0" fontId="36" fillId="17" borderId="2" xfId="11" applyBorder="1"/>
    <xf numFmtId="0" fontId="0" fillId="0" borderId="18" xfId="0" applyBorder="1" applyAlignment="1">
      <alignment wrapText="1"/>
    </xf>
    <xf numFmtId="0" fontId="60" fillId="0" borderId="0" xfId="0" applyFont="1"/>
    <xf numFmtId="0" fontId="1" fillId="0" borderId="0" xfId="0" applyFont="1"/>
    <xf numFmtId="4" fontId="1" fillId="0" borderId="0" xfId="0" applyNumberFormat="1" applyFont="1"/>
    <xf numFmtId="0" fontId="1" fillId="27" borderId="0" xfId="3" applyFont="1" applyFill="1"/>
    <xf numFmtId="0" fontId="1" fillId="0" borderId="0" xfId="10" applyFont="1"/>
    <xf numFmtId="0" fontId="20" fillId="16" borderId="2" xfId="6" applyFill="1"/>
    <xf numFmtId="0" fontId="21" fillId="11" borderId="7" xfId="0" applyFont="1" applyFill="1" applyBorder="1" applyAlignment="1">
      <alignment horizontal="center"/>
    </xf>
    <xf numFmtId="14" fontId="0" fillId="0" borderId="12" xfId="0" applyNumberFormat="1" applyBorder="1"/>
    <xf numFmtId="0" fontId="56" fillId="0" borderId="0" xfId="0" applyFont="1" applyAlignment="1">
      <alignment wrapText="1"/>
    </xf>
    <xf numFmtId="0" fontId="3" fillId="34" borderId="0" xfId="7" applyFont="1" applyFill="1" applyBorder="1"/>
    <xf numFmtId="14" fontId="0" fillId="0" borderId="11" xfId="0" applyNumberFormat="1" applyBorder="1"/>
    <xf numFmtId="11" fontId="0" fillId="0" borderId="0" xfId="0" applyNumberFormat="1"/>
    <xf numFmtId="14" fontId="14" fillId="0" borderId="0" xfId="0" applyNumberFormat="1" applyFont="1"/>
    <xf numFmtId="9" fontId="14" fillId="0" borderId="0" xfId="8" applyFont="1"/>
    <xf numFmtId="0" fontId="14" fillId="0" borderId="8" xfId="0" applyFont="1" applyBorder="1"/>
    <xf numFmtId="165" fontId="26" fillId="0" borderId="0" xfId="0" applyNumberFormat="1" applyFont="1" applyAlignment="1">
      <alignment horizontal="center"/>
    </xf>
    <xf numFmtId="0" fontId="37" fillId="0" borderId="0" xfId="0" applyFont="1"/>
    <xf numFmtId="0" fontId="0" fillId="0" borderId="20" xfId="0" applyBorder="1"/>
    <xf numFmtId="0" fontId="0" fillId="35" borderId="20" xfId="0" applyFill="1" applyBorder="1"/>
    <xf numFmtId="0" fontId="0" fillId="0" borderId="21" xfId="0" applyBorder="1"/>
    <xf numFmtId="0" fontId="0" fillId="36" borderId="0" xfId="0" applyFill="1"/>
    <xf numFmtId="0" fontId="0" fillId="30" borderId="0" xfId="0" applyFill="1"/>
    <xf numFmtId="0" fontId="51" fillId="18" borderId="0" xfId="20" applyFill="1"/>
    <xf numFmtId="43" fontId="20" fillId="8" borderId="2" xfId="4" applyFont="1" applyFill="1" applyBorder="1" applyAlignment="1">
      <alignment vertical="top" wrapText="1"/>
    </xf>
    <xf numFmtId="0" fontId="25" fillId="0" borderId="8" xfId="0" applyFont="1" applyBorder="1" applyAlignment="1">
      <alignment horizontal="left" vertical="center" wrapText="1"/>
    </xf>
    <xf numFmtId="0" fontId="21" fillId="11" borderId="8" xfId="0" applyFont="1" applyFill="1" applyBorder="1" applyAlignment="1">
      <alignment horizontal="center"/>
    </xf>
    <xf numFmtId="0" fontId="21" fillId="11" borderId="0" xfId="0" applyFont="1" applyFill="1" applyAlignment="1">
      <alignment horizontal="center"/>
    </xf>
    <xf numFmtId="0" fontId="21" fillId="11" borderId="6" xfId="0" applyFont="1" applyFill="1" applyBorder="1" applyAlignment="1">
      <alignment horizontal="center"/>
    </xf>
  </cellXfs>
  <cellStyles count="22">
    <cellStyle name="Bemærk!" xfId="7" builtinId="10"/>
    <cellStyle name="God" xfId="11" builtinId="26"/>
    <cellStyle name="Input" xfId="6" builtinId="20"/>
    <cellStyle name="Komma" xfId="4" builtinId="3"/>
    <cellStyle name="Kontrollér celle" xfId="13" builtinId="23"/>
    <cellStyle name="Link" xfId="1" builtinId="8"/>
    <cellStyle name="Neutral" xfId="3" builtinId="28"/>
    <cellStyle name="Normal" xfId="0" builtinId="0"/>
    <cellStyle name="Normal 10" xfId="19" xr:uid="{0C501ABA-2C4C-4D47-B687-F2DE37929A46}"/>
    <cellStyle name="Normal 11" xfId="20" xr:uid="{3B6D4D56-21E5-4DB4-B0D1-64B31C22B244}"/>
    <cellStyle name="Normal 2" xfId="2" xr:uid="{A8F8FC34-3296-48DA-91E0-C6ED165CEC57}"/>
    <cellStyle name="Normal 2 2" xfId="21" xr:uid="{AB2EB6D9-9506-4F7F-8908-7871951F47C2}"/>
    <cellStyle name="Normal 3" xfId="10" xr:uid="{E9033A27-A35F-488F-A3C8-C0E08CD6B5F6}"/>
    <cellStyle name="Normal 4" xfId="9" xr:uid="{997B43DE-E88B-46B0-8B43-F9779188A308}"/>
    <cellStyle name="Normal 5" xfId="12" xr:uid="{17299E56-9D15-48A3-A54E-40617973A131}"/>
    <cellStyle name="Normal 6" xfId="15" xr:uid="{33D0D721-E687-47AF-8351-81370D4D12D5}"/>
    <cellStyle name="Normal 7" xfId="16" xr:uid="{AF89997B-1D41-49B2-B745-3243FD5F21BB}"/>
    <cellStyle name="Normal 8" xfId="17" xr:uid="{157857EF-091F-461F-AC6A-B633A3E8ECD1}"/>
    <cellStyle name="Normal 9" xfId="18" xr:uid="{9CE40A59-C971-4976-820D-3BCB761B0BC5}"/>
    <cellStyle name="Procent" xfId="8" builtinId="5"/>
    <cellStyle name="Titel" xfId="14" builtinId="15"/>
    <cellStyle name="Ugyldig" xfId="5" builtinId="27"/>
  </cellStyles>
  <dxfs count="137">
    <dxf>
      <numFmt numFmtId="0" formatCode="General"/>
    </dxf>
    <dxf>
      <font>
        <b/>
        <i val="0"/>
        <strike val="0"/>
        <condense val="0"/>
        <extend val="0"/>
        <outline val="0"/>
        <shadow val="0"/>
        <u val="none"/>
        <vertAlign val="baseline"/>
        <sz val="11"/>
        <color auto="1"/>
        <name val="Calibri"/>
        <scheme val="none"/>
      </font>
      <fill>
        <patternFill patternType="solid">
          <fgColor indexed="64"/>
          <bgColor rgb="FFBFBFBF"/>
        </patternFill>
      </fill>
    </dxf>
    <dxf>
      <font>
        <b/>
        <i val="0"/>
        <strike val="0"/>
        <condense val="0"/>
        <extend val="0"/>
        <outline val="0"/>
        <shadow val="0"/>
        <u val="none"/>
        <vertAlign val="baseline"/>
        <sz val="11"/>
        <color auto="1"/>
        <name val="Calibri"/>
        <scheme val="none"/>
      </font>
      <fill>
        <patternFill patternType="solid">
          <fgColor indexed="64"/>
          <bgColor rgb="FFBFBFBF"/>
        </patternFill>
      </fill>
    </dxf>
    <dxf>
      <numFmt numFmtId="0" formatCode="General"/>
      <fill>
        <patternFill>
          <fgColor indexed="64"/>
          <bgColor theme="0" tint="-0.249977111117893"/>
        </patternFill>
      </fill>
    </dxf>
    <dxf>
      <font>
        <b/>
        <i val="0"/>
        <strike val="0"/>
        <condense val="0"/>
        <extend val="0"/>
        <outline val="0"/>
        <shadow val="0"/>
        <u val="none"/>
        <vertAlign val="baseline"/>
        <sz val="11"/>
        <color auto="1"/>
        <name val="Calibri"/>
        <scheme val="none"/>
      </font>
      <fill>
        <patternFill patternType="solid">
          <fgColor indexed="64"/>
          <bgColor rgb="FFBFBFBF"/>
        </patternFill>
      </fill>
    </dxf>
    <dxf>
      <font>
        <b/>
        <i val="0"/>
        <strike val="0"/>
        <condense val="0"/>
        <extend val="0"/>
        <outline val="0"/>
        <shadow val="0"/>
        <u val="none"/>
        <vertAlign val="baseline"/>
        <sz val="11"/>
        <color auto="1"/>
        <name val="Calibri"/>
        <scheme val="none"/>
      </font>
      <fill>
        <patternFill patternType="solid">
          <fgColor indexed="64"/>
          <bgColor rgb="FFBFBFBF"/>
        </patternFill>
      </fill>
    </dxf>
    <dxf>
      <fill>
        <patternFill patternType="solid">
          <fgColor indexed="64"/>
          <bgColor rgb="FFDAF2D0"/>
        </patternFill>
      </fill>
    </dxf>
    <dxf>
      <numFmt numFmtId="0" formatCode="General"/>
    </dxf>
    <dxf>
      <font>
        <b val="0"/>
        <i val="0"/>
        <strike val="0"/>
        <condense val="0"/>
        <extend val="0"/>
        <outline val="0"/>
        <shadow val="0"/>
        <u val="none"/>
        <vertAlign val="baseline"/>
        <sz val="11"/>
        <color theme="1"/>
        <name val="Calibri"/>
        <family val="2"/>
        <scheme val="minor"/>
      </font>
      <numFmt numFmtId="165" formatCode="_-* #,##0_-;\-* #,##0_-;_-* &quot;-&quot;??_-;_-@_-"/>
    </dxf>
    <dxf>
      <numFmt numFmtId="3" formatCode="#,##0"/>
    </dxf>
    <dxf>
      <numFmt numFmtId="22" formatCode="mmm/yy"/>
    </dxf>
    <dxf>
      <numFmt numFmtId="22" formatCode="mmm/yy"/>
    </dxf>
    <dxf>
      <numFmt numFmtId="19" formatCode="dd/mm/yyyy"/>
    </dxf>
    <dxf>
      <numFmt numFmtId="19" formatCode="dd/mm/yyyy"/>
    </dxf>
    <dxf>
      <numFmt numFmtId="165" formatCode="_-* #,##0_-;\-* #,##0_-;_-* &quot;-&quot;??_-;_-@_-"/>
    </dxf>
    <dxf>
      <numFmt numFmtId="165" formatCode="_-* #,##0_-;\-* #,##0_-;_-* &quot;-&quot;??_-;_-@_-"/>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rgb="FF3F3F76"/>
        <name val="Calibri Light"/>
        <family val="2"/>
        <scheme val="none"/>
      </font>
      <numFmt numFmtId="35" formatCode="_-* #,##0.00_-;\-* #,##0.00_-;_-* &quot;-&quot;??_-;_-@_-"/>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Light"/>
        <family val="2"/>
        <scheme val="none"/>
      </font>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Light"/>
        <family val="2"/>
        <scheme val="none"/>
      </font>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numFmt numFmtId="165" formatCode="_-* #,##0_-;\-* #,##0_-;_-* &quot;-&quot;??_-;_-@_-"/>
    </dxf>
    <dxf>
      <numFmt numFmtId="165" formatCode="_-* #,##0_-;\-* #,##0_-;_-* &quot;-&quot;??_-;_-@_-"/>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border outline="0">
        <top style="thin">
          <color theme="0"/>
        </top>
      </border>
    </dxf>
    <dxf>
      <border outline="0">
        <bottom style="thick">
          <color theme="0"/>
        </bottom>
      </border>
    </dxf>
    <dxf>
      <border outline="0">
        <left style="thin">
          <color theme="0"/>
        </left>
        <right style="thin">
          <color theme="0"/>
        </right>
        <bottom style="thin">
          <color theme="0"/>
        </bottom>
      </border>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dxf>
    <dxf>
      <font>
        <b val="0"/>
        <i val="0"/>
        <strike val="0"/>
        <condense val="0"/>
        <extend val="0"/>
        <outline val="0"/>
        <shadow val="0"/>
        <u val="none"/>
        <vertAlign val="baseline"/>
        <sz val="11"/>
        <color indexed="8"/>
        <name val="Calibri"/>
        <family val="2"/>
        <scheme val="none"/>
      </font>
      <numFmt numFmtId="0" formatCode="General"/>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alignment horizontal="general" vertical="bottom" textRotation="0" wrapText="1" indent="0" justifyLastLine="0" shrinkToFit="0" readingOrder="0"/>
    </dxf>
    <dxf>
      <numFmt numFmtId="0" formatCode="General"/>
    </dxf>
    <dxf>
      <numFmt numFmtId="0" formatCode="General"/>
    </dxf>
    <dxf>
      <numFmt numFmtId="0" formatCode="General"/>
      <fill>
        <patternFill patternType="solid">
          <fgColor indexed="64"/>
          <bgColor theme="0" tint="-0.34998626667073579"/>
        </patternFill>
      </fill>
    </dxf>
    <dxf>
      <numFmt numFmtId="0" formatCode="General"/>
    </dxf>
    <dxf>
      <numFmt numFmtId="0" formatCode="Genera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numFmt numFmtId="0" formatCode="General"/>
    </dxf>
    <dxf>
      <alignment horizontal="general" textRotation="0" wrapText="0" indent="0" justifyLastLine="0" shrinkToFit="0" readingOrder="0"/>
    </dxf>
    <dxf>
      <fill>
        <patternFill patternType="solid">
          <fgColor indexed="64"/>
          <bgColor theme="0" tint="-0.34998626667073579"/>
        </patternFill>
      </fill>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fill>
        <patternFill patternType="solid">
          <fgColor indexed="64"/>
          <bgColor theme="5" tint="0.59999389629810485"/>
        </patternFill>
      </fil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1"/>
        <color theme="1" tint="0.34998626667073579"/>
        <name val="Calibri"/>
        <family val="2"/>
        <scheme val="minor"/>
      </font>
      <alignment horizontal="general" vertical="top" textRotation="0" wrapText="1" indent="0" justifyLastLine="0" shrinkToFit="0" readingOrder="0"/>
    </dxf>
    <dxf>
      <numFmt numFmtId="0" formatCode="General"/>
      <fill>
        <patternFill patternType="solid">
          <fgColor indexed="64"/>
          <bgColor theme="0" tint="-0.34998626667073579"/>
        </patternFill>
      </fill>
    </dxf>
    <dxf>
      <font>
        <b val="0"/>
        <i val="0"/>
        <strike val="0"/>
        <condense val="0"/>
        <extend val="0"/>
        <outline val="0"/>
        <shadow val="0"/>
        <u val="none"/>
        <vertAlign val="baseline"/>
        <sz val="11"/>
        <color rgb="FFFFFFFF"/>
        <name val="Franklin Gothic Medium Cond"/>
        <family val="2"/>
        <scheme val="none"/>
      </font>
      <fill>
        <patternFill patternType="solid">
          <fgColor indexed="64"/>
          <bgColor rgb="FF1F497D"/>
        </patternFill>
      </fill>
      <alignment horizontal="center" vertical="bottom" textRotation="0" wrapText="1" indent="0" justifyLastLine="0" shrinkToFit="0" readingOrder="0"/>
    </dxf>
    <dxf>
      <font>
        <b/>
        <i val="0"/>
        <color theme="0"/>
      </font>
      <fill>
        <patternFill>
          <bgColor theme="9" tint="0.39994506668294322"/>
        </patternFill>
      </fill>
    </dxf>
    <dxf>
      <font>
        <b/>
        <i val="0"/>
        <color theme="0"/>
      </font>
      <fill>
        <patternFill>
          <bgColor theme="8" tint="0.39994506668294322"/>
        </patternFill>
      </fill>
    </dxf>
    <dxf>
      <font>
        <b/>
        <i val="0"/>
        <color theme="0"/>
      </font>
      <fill>
        <patternFill>
          <bgColor theme="7" tint="0.39994506668294322"/>
        </patternFill>
      </fill>
    </dxf>
    <dxf>
      <font>
        <b/>
        <i val="0"/>
        <color theme="0"/>
      </font>
      <fill>
        <patternFill>
          <bgColor theme="6" tint="0.39994506668294322"/>
        </patternFill>
      </fill>
    </dxf>
    <dxf>
      <font>
        <b/>
        <i val="0"/>
        <color theme="0"/>
      </font>
      <fill>
        <patternFill>
          <bgColor theme="5" tint="0.39994506668294322"/>
        </patternFill>
      </fill>
    </dxf>
    <dxf>
      <font>
        <b/>
        <i val="0"/>
        <color theme="0"/>
      </font>
      <fill>
        <patternFill>
          <bgColor theme="4" tint="0.39994506668294322"/>
        </patternFill>
      </fill>
    </dxf>
    <dxf>
      <font>
        <b/>
        <i val="0"/>
        <color theme="0"/>
      </font>
      <fill>
        <patternFill>
          <bgColor theme="2" tint="-0.499984740745262"/>
        </patternFill>
      </fill>
    </dxf>
    <dxf>
      <font>
        <b/>
        <i val="0"/>
        <color theme="0"/>
      </font>
      <fill>
        <patternFill>
          <bgColor rgb="FF7030A0"/>
        </patternFill>
      </fill>
    </dxf>
    <dxf>
      <font>
        <b/>
        <i val="0"/>
        <color theme="0"/>
      </font>
      <fill>
        <patternFill>
          <bgColor rgb="FFFF0000"/>
        </patternFill>
      </fill>
    </dxf>
    <dxf>
      <font>
        <b/>
        <i val="0"/>
        <color theme="0"/>
      </font>
      <fill>
        <patternFill>
          <bgColor theme="9" tint="0.39994506668294322"/>
        </patternFill>
      </fill>
    </dxf>
    <dxf>
      <font>
        <b/>
        <i val="0"/>
        <color theme="0"/>
      </font>
      <fill>
        <patternFill>
          <bgColor theme="8" tint="0.39994506668294322"/>
        </patternFill>
      </fill>
    </dxf>
    <dxf>
      <font>
        <b/>
        <i val="0"/>
        <color theme="0"/>
      </font>
      <fill>
        <patternFill>
          <bgColor theme="7" tint="0.39994506668294322"/>
        </patternFill>
      </fill>
    </dxf>
    <dxf>
      <font>
        <b/>
        <i val="0"/>
        <color theme="0"/>
      </font>
      <fill>
        <patternFill>
          <bgColor theme="6" tint="0.39994506668294322"/>
        </patternFill>
      </fill>
    </dxf>
    <dxf>
      <font>
        <b/>
        <i val="0"/>
        <color theme="0"/>
      </font>
      <fill>
        <patternFill>
          <bgColor theme="5" tint="0.39994506668294322"/>
        </patternFill>
      </fill>
    </dxf>
    <dxf>
      <font>
        <b/>
        <i val="0"/>
        <color theme="0"/>
      </font>
      <fill>
        <patternFill>
          <bgColor theme="4" tint="0.39994506668294322"/>
        </patternFill>
      </fill>
    </dxf>
    <dxf>
      <font>
        <b/>
        <i val="0"/>
        <color theme="0"/>
      </font>
      <fill>
        <patternFill>
          <bgColor theme="2" tint="-0.499984740745262"/>
        </patternFill>
      </fill>
    </dxf>
    <dxf>
      <font>
        <b/>
        <i val="0"/>
        <color theme="0"/>
      </font>
      <fill>
        <patternFill>
          <bgColor rgb="FF7030A0"/>
        </patternFill>
      </fill>
    </dxf>
    <dxf>
      <font>
        <b/>
        <i val="0"/>
        <color theme="0"/>
      </font>
      <fill>
        <patternFill>
          <bgColor rgb="FFFF0000"/>
        </patternFill>
      </fill>
    </dxf>
    <dxf>
      <font>
        <color rgb="FF9C0006"/>
      </font>
      <fill>
        <patternFill>
          <bgColor rgb="FFFFC7CE"/>
        </patternFill>
      </fill>
    </dxf>
    <dxf>
      <font>
        <b/>
        <i val="0"/>
        <color theme="0"/>
      </font>
      <fill>
        <patternFill>
          <bgColor theme="9" tint="0.39994506668294322"/>
        </patternFill>
      </fill>
    </dxf>
    <dxf>
      <font>
        <b/>
        <i val="0"/>
        <color theme="0"/>
      </font>
      <fill>
        <patternFill>
          <bgColor theme="8" tint="0.39994506668294322"/>
        </patternFill>
      </fill>
    </dxf>
    <dxf>
      <font>
        <b/>
        <i val="0"/>
        <color theme="0"/>
      </font>
      <fill>
        <patternFill>
          <bgColor theme="7" tint="0.39994506668294322"/>
        </patternFill>
      </fill>
    </dxf>
    <dxf>
      <font>
        <b/>
        <i val="0"/>
        <color theme="0"/>
      </font>
      <fill>
        <patternFill>
          <bgColor theme="6" tint="0.39994506668294322"/>
        </patternFill>
      </fill>
    </dxf>
    <dxf>
      <font>
        <b/>
        <i val="0"/>
        <color theme="0"/>
      </font>
      <fill>
        <patternFill>
          <bgColor theme="5" tint="0.39994506668294322"/>
        </patternFill>
      </fill>
    </dxf>
    <dxf>
      <font>
        <b/>
        <i val="0"/>
        <color theme="0"/>
      </font>
      <fill>
        <patternFill>
          <bgColor theme="4" tint="0.39994506668294322"/>
        </patternFill>
      </fill>
    </dxf>
    <dxf>
      <font>
        <b/>
        <i val="0"/>
        <color theme="0"/>
      </font>
      <fill>
        <patternFill>
          <bgColor theme="2" tint="-0.499984740745262"/>
        </patternFill>
      </fill>
    </dxf>
    <dxf>
      <font>
        <b/>
        <i val="0"/>
        <color theme="0"/>
      </font>
      <fill>
        <patternFill>
          <bgColor rgb="FF7030A0"/>
        </patternFill>
      </fill>
    </dxf>
    <dxf>
      <font>
        <b/>
        <i val="0"/>
        <color theme="0"/>
      </font>
      <fill>
        <patternFill>
          <bgColor rgb="FFFF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colors>
    <mruColors>
      <color rgb="FF009C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worksheet" Target="worksheets/sheet2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alcChain" Target="calcChain.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worksheet" Target="worksheets/sheet20.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5</xdr:col>
      <xdr:colOff>775187</xdr:colOff>
      <xdr:row>63</xdr:row>
      <xdr:rowOff>73486</xdr:rowOff>
    </xdr:to>
    <xdr:pic>
      <xdr:nvPicPr>
        <xdr:cNvPr id="2" name="Picture 1">
          <a:extLst>
            <a:ext uri="{FF2B5EF4-FFF2-40B4-BE49-F238E27FC236}">
              <a16:creationId xmlns:a16="http://schemas.microsoft.com/office/drawing/2014/main" id="{FFD5845D-B45E-C965-2C7E-17AD8CEFAB42}"/>
            </a:ext>
          </a:extLst>
        </xdr:cNvPr>
        <xdr:cNvPicPr>
          <a:picLocks noChangeAspect="1"/>
        </xdr:cNvPicPr>
      </xdr:nvPicPr>
      <xdr:blipFill>
        <a:blip xmlns:r="http://schemas.openxmlformats.org/officeDocument/2006/relationships" r:embed="rId1"/>
        <a:stretch>
          <a:fillRect/>
        </a:stretch>
      </xdr:blipFill>
      <xdr:spPr>
        <a:xfrm>
          <a:off x="609600" y="9144000"/>
          <a:ext cx="6744641" cy="3305636"/>
        </a:xfrm>
        <a:prstGeom prst="rect">
          <a:avLst/>
        </a:prstGeom>
      </xdr:spPr>
    </xdr:pic>
    <xdr:clientData/>
  </xdr:twoCellAnchor>
  <xdr:twoCellAnchor>
    <xdr:from>
      <xdr:col>12</xdr:col>
      <xdr:colOff>92074</xdr:colOff>
      <xdr:row>1</xdr:row>
      <xdr:rowOff>95250</xdr:rowOff>
    </xdr:from>
    <xdr:to>
      <xdr:col>19</xdr:col>
      <xdr:colOff>76199</xdr:colOff>
      <xdr:row>9</xdr:row>
      <xdr:rowOff>180975</xdr:rowOff>
    </xdr:to>
    <xdr:sp macro="" textlink="">
      <xdr:nvSpPr>
        <xdr:cNvPr id="3" name="TextBox 2">
          <a:extLst>
            <a:ext uri="{FF2B5EF4-FFF2-40B4-BE49-F238E27FC236}">
              <a16:creationId xmlns:a16="http://schemas.microsoft.com/office/drawing/2014/main" id="{772049CA-8180-4171-619F-BA2C188B11F8}"/>
            </a:ext>
          </a:extLst>
        </xdr:cNvPr>
        <xdr:cNvSpPr txBox="1"/>
      </xdr:nvSpPr>
      <xdr:spPr>
        <a:xfrm>
          <a:off x="15170149" y="285750"/>
          <a:ext cx="4251325" cy="21812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Vi skal have synliggjort </a:t>
          </a:r>
        </a:p>
        <a:p>
          <a:r>
            <a:rPr lang="en-US" sz="1100"/>
            <a:t>AI embeded possibilities in Platforms</a:t>
          </a:r>
        </a:p>
        <a:p>
          <a:r>
            <a:rPr lang="en-US" sz="1100"/>
            <a:t>Importent</a:t>
          </a:r>
        </a:p>
        <a:p>
          <a:r>
            <a:rPr lang="en-US" sz="1100"/>
            <a:t>Talt</a:t>
          </a:r>
          <a:r>
            <a:rPr lang="en-US" sz="1100" baseline="0"/>
            <a:t> med Christian om 14/5-2025</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38100</xdr:colOff>
      <xdr:row>5</xdr:row>
      <xdr:rowOff>19050</xdr:rowOff>
    </xdr:from>
    <xdr:to>
      <xdr:col>25</xdr:col>
      <xdr:colOff>390525</xdr:colOff>
      <xdr:row>16</xdr:row>
      <xdr:rowOff>104775</xdr:rowOff>
    </xdr:to>
    <xdr:sp macro="" textlink="">
      <xdr:nvSpPr>
        <xdr:cNvPr id="4" name="TextBox 1">
          <a:extLst>
            <a:ext uri="{FF2B5EF4-FFF2-40B4-BE49-F238E27FC236}">
              <a16:creationId xmlns:a16="http://schemas.microsoft.com/office/drawing/2014/main" id="{6C0719A5-489D-413F-8412-BD09E0596B55}"/>
            </a:ext>
          </a:extLst>
        </xdr:cNvPr>
        <xdr:cNvSpPr txBox="1"/>
      </xdr:nvSpPr>
      <xdr:spPr>
        <a:xfrm>
          <a:off x="19640550" y="1066800"/>
          <a:ext cx="2790825" cy="21812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Vi skal have synliggjort </a:t>
          </a:r>
        </a:p>
        <a:p>
          <a:r>
            <a:rPr lang="en-US" sz="1100"/>
            <a:t>AI embeded possibilities in Platforms</a:t>
          </a:r>
        </a:p>
        <a:p>
          <a:r>
            <a:rPr lang="en-US" sz="1100"/>
            <a:t>Importent</a:t>
          </a:r>
        </a:p>
        <a:p>
          <a:r>
            <a:rPr lang="en-US" sz="1100"/>
            <a:t>Talt</a:t>
          </a:r>
          <a:r>
            <a:rPr lang="en-US" sz="1100" baseline="0"/>
            <a:t> med Christian om 14/5-2025</a:t>
          </a:r>
          <a:endParaRPr lang="en-US" sz="1100"/>
        </a:p>
      </xdr:txBody>
    </xdr:sp>
    <xdr:clientData/>
  </xdr:twoCellAnchor>
  <xdr:twoCellAnchor editAs="oneCell">
    <xdr:from>
      <xdr:col>26</xdr:col>
      <xdr:colOff>294733</xdr:colOff>
      <xdr:row>1</xdr:row>
      <xdr:rowOff>9525</xdr:rowOff>
    </xdr:from>
    <xdr:to>
      <xdr:col>40</xdr:col>
      <xdr:colOff>526087</xdr:colOff>
      <xdr:row>750</xdr:row>
      <xdr:rowOff>54066</xdr:rowOff>
    </xdr:to>
    <xdr:pic>
      <xdr:nvPicPr>
        <xdr:cNvPr id="5" name="Picture 2">
          <a:extLst>
            <a:ext uri="{FF2B5EF4-FFF2-40B4-BE49-F238E27FC236}">
              <a16:creationId xmlns:a16="http://schemas.microsoft.com/office/drawing/2014/main" id="{293BF1B1-743F-42F7-9F8D-E33CB5BD5027}"/>
            </a:ext>
          </a:extLst>
        </xdr:cNvPr>
        <xdr:cNvPicPr>
          <a:picLocks noChangeAspect="1"/>
        </xdr:cNvPicPr>
      </xdr:nvPicPr>
      <xdr:blipFill>
        <a:blip xmlns:r="http://schemas.openxmlformats.org/officeDocument/2006/relationships" r:embed="rId1"/>
        <a:stretch>
          <a:fillRect/>
        </a:stretch>
      </xdr:blipFill>
      <xdr:spPr>
        <a:xfrm>
          <a:off x="13686883" y="295275"/>
          <a:ext cx="8745433" cy="426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19051</xdr:colOff>
      <xdr:row>2</xdr:row>
      <xdr:rowOff>1</xdr:rowOff>
    </xdr:from>
    <xdr:to>
      <xdr:col>36</xdr:col>
      <xdr:colOff>378356</xdr:colOff>
      <xdr:row>6</xdr:row>
      <xdr:rowOff>34926</xdr:rowOff>
    </xdr:to>
    <xdr:pic>
      <xdr:nvPicPr>
        <xdr:cNvPr id="2" name="Picture 1">
          <a:extLst>
            <a:ext uri="{FF2B5EF4-FFF2-40B4-BE49-F238E27FC236}">
              <a16:creationId xmlns:a16="http://schemas.microsoft.com/office/drawing/2014/main" id="{FE9DEB2B-578D-E7ED-A021-A4BA13B33C00}"/>
            </a:ext>
          </a:extLst>
        </xdr:cNvPr>
        <xdr:cNvPicPr>
          <a:picLocks noChangeAspect="1"/>
        </xdr:cNvPicPr>
      </xdr:nvPicPr>
      <xdr:blipFill>
        <a:blip xmlns:r="http://schemas.openxmlformats.org/officeDocument/2006/relationships" r:embed="rId1"/>
        <a:stretch>
          <a:fillRect/>
        </a:stretch>
      </xdr:blipFill>
      <xdr:spPr>
        <a:xfrm>
          <a:off x="19307176" y="381001"/>
          <a:ext cx="6445780" cy="3028950"/>
        </a:xfrm>
        <a:prstGeom prst="rect">
          <a:avLst/>
        </a:prstGeom>
      </xdr:spPr>
    </xdr:pic>
    <xdr:clientData/>
  </xdr:twoCellAnchor>
  <xdr:twoCellAnchor editAs="oneCell">
    <xdr:from>
      <xdr:col>17</xdr:col>
      <xdr:colOff>981652</xdr:colOff>
      <xdr:row>7</xdr:row>
      <xdr:rowOff>1347643</xdr:rowOff>
    </xdr:from>
    <xdr:to>
      <xdr:col>21</xdr:col>
      <xdr:colOff>1712020</xdr:colOff>
      <xdr:row>10</xdr:row>
      <xdr:rowOff>1503</xdr:rowOff>
    </xdr:to>
    <xdr:pic>
      <xdr:nvPicPr>
        <xdr:cNvPr id="6" name="Picture 2">
          <a:extLst>
            <a:ext uri="{FF2B5EF4-FFF2-40B4-BE49-F238E27FC236}">
              <a16:creationId xmlns:a16="http://schemas.microsoft.com/office/drawing/2014/main" id="{52B6BAC5-E7A0-2DAB-5DC9-A231AF0342E2}"/>
            </a:ext>
          </a:extLst>
        </xdr:cNvPr>
        <xdr:cNvPicPr>
          <a:picLocks noChangeAspect="1"/>
        </xdr:cNvPicPr>
      </xdr:nvPicPr>
      <xdr:blipFill>
        <a:blip xmlns:r="http://schemas.openxmlformats.org/officeDocument/2006/relationships" r:embed="rId2"/>
        <a:stretch>
          <a:fillRect/>
        </a:stretch>
      </xdr:blipFill>
      <xdr:spPr>
        <a:xfrm>
          <a:off x="20923538" y="5408757"/>
          <a:ext cx="7823954" cy="2064334"/>
        </a:xfrm>
        <a:prstGeom prst="rect">
          <a:avLst/>
        </a:prstGeom>
      </xdr:spPr>
    </xdr:pic>
    <xdr:clientData/>
  </xdr:twoCellAnchor>
  <xdr:twoCellAnchor editAs="oneCell">
    <xdr:from>
      <xdr:col>65</xdr:col>
      <xdr:colOff>86591</xdr:colOff>
      <xdr:row>2</xdr:row>
      <xdr:rowOff>51955</xdr:rowOff>
    </xdr:from>
    <xdr:to>
      <xdr:col>77</xdr:col>
      <xdr:colOff>378054</xdr:colOff>
      <xdr:row>7</xdr:row>
      <xdr:rowOff>669795</xdr:rowOff>
    </xdr:to>
    <xdr:pic>
      <xdr:nvPicPr>
        <xdr:cNvPr id="4" name="Picture 3">
          <a:extLst>
            <a:ext uri="{FF2B5EF4-FFF2-40B4-BE49-F238E27FC236}">
              <a16:creationId xmlns:a16="http://schemas.microsoft.com/office/drawing/2014/main" id="{A69BF679-C469-DB09-5D3F-8C0001BD4CDF}"/>
            </a:ext>
          </a:extLst>
        </xdr:cNvPr>
        <xdr:cNvPicPr>
          <a:picLocks noChangeAspect="1"/>
        </xdr:cNvPicPr>
      </xdr:nvPicPr>
      <xdr:blipFill>
        <a:blip xmlns:r="http://schemas.openxmlformats.org/officeDocument/2006/relationships" r:embed="rId3"/>
        <a:stretch>
          <a:fillRect/>
        </a:stretch>
      </xdr:blipFill>
      <xdr:spPr>
        <a:xfrm>
          <a:off x="80581500" y="432955"/>
          <a:ext cx="7817252" cy="53406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0</xdr:row>
      <xdr:rowOff>-2343150</xdr:rowOff>
    </xdr:from>
    <xdr:to>
      <xdr:col>2</xdr:col>
      <xdr:colOff>0</xdr:colOff>
      <xdr:row>0</xdr:row>
      <xdr:rowOff>-2343150</xdr:rowOff>
    </xdr:to>
    <xdr:sp macro="" textlink="">
      <xdr:nvSpPr>
        <xdr:cNvPr id="2" name="TextBox 1">
          <a:extLst>
            <a:ext uri="{FF2B5EF4-FFF2-40B4-BE49-F238E27FC236}">
              <a16:creationId xmlns:a16="http://schemas.microsoft.com/office/drawing/2014/main" id="{3DEDB374-8498-4F25-9897-E34FAB39C832}"/>
            </a:ext>
          </a:extLst>
        </xdr:cNvPr>
        <xdr:cNvSpPr txBox="1"/>
      </xdr:nvSpPr>
      <xdr:spPr>
        <a:xfrm>
          <a:off x="11477625" y="-2343150"/>
          <a:ext cx="0" cy="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Programmer der mangler på listen:</a:t>
          </a:r>
        </a:p>
        <a:p>
          <a:pPr marL="0" indent="0" algn="l"/>
          <a:endParaRPr lang="en-US" sz="1100">
            <a:latin typeface="+mn-lt"/>
            <a:ea typeface="+mn-lt"/>
            <a:cs typeface="+mn-lt"/>
          </a:endParaRPr>
        </a:p>
        <a:p>
          <a:pPr marL="0" indent="0" algn="l"/>
          <a:r>
            <a:rPr lang="en-US" sz="1100">
              <a:latin typeface="+mn-lt"/>
              <a:ea typeface="+mn-lt"/>
              <a:cs typeface="+mn-lt"/>
            </a:rPr>
            <a:t>CADClick (Hente 3D cad filer direkte ind i solidworks)</a:t>
          </a:r>
        </a:p>
        <a:p>
          <a:pPr marL="0" indent="0" algn="l"/>
          <a:r>
            <a:rPr lang="en-US" sz="1100">
              <a:latin typeface="+mn-lt"/>
              <a:ea typeface="+mn-lt"/>
              <a:cs typeface="+mn-lt"/>
            </a:rPr>
            <a:t>3DConnexion (3D Mouse software/driver)</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BeyondTrust Remote Support Representative Console</a:t>
          </a:r>
          <a:endParaRPr lang="en-US" sz="1100" b="0" i="0" u="none" strike="noStrike">
            <a:solidFill>
              <a:srgbClr val="000000"/>
            </a:solidFill>
            <a:latin typeface="+mn-lt"/>
            <a:ea typeface="+mn-lt"/>
            <a:cs typeface="+mn-lt"/>
          </a:endParaRPr>
        </a:p>
        <a:p>
          <a:pPr marL="0" indent="0" algn="l"/>
          <a:endParaRPr lang="en-US" sz="1100">
            <a:latin typeface="+mn-lt"/>
            <a:ea typeface="+mn-lt"/>
            <a:cs typeface="+mn-lt"/>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D28790F-40D3-476D-8FD1-EB76C0F14568}" name="KamstrupData" displayName="KamstrupData" ref="B4:V5897" totalsRowShown="0">
  <autoFilter ref="B4:V5897" xr:uid="{FD28790F-40D3-476D-8FD1-EB76C0F14568}"/>
  <tableColumns count="21">
    <tableColumn id="13" xr3:uid="{ADCA1584-B5FF-4A4F-9A77-99EF75D759D5}" name="FromDate" dataDxfId="136"/>
    <tableColumn id="1" xr3:uid="{300FF78D-E3A1-4124-95BD-31CFD4329B19}" name="EndDate" dataDxfId="135"/>
    <tableColumn id="2" xr3:uid="{4D68CF71-6A7A-4DEF-8085-349304FFA957}" name="IdLevel123"/>
    <tableColumn id="3" xr3:uid="{ACC4F8D3-85F0-4A7B-8553-5E2B72E4C7F7}" name="Capbility level 1" dataDxfId="134">
      <calculatedColumnFormula>VLOOKUP(D5,'B-Business Capability'!B:H,5,FALSE)</calculatedColumnFormula>
    </tableColumn>
    <tableColumn id="4" xr3:uid="{3E986D77-5F14-48B1-9E54-7798EAC4F0EB}" name="Capbility level 2" dataDxfId="133">
      <calculatedColumnFormula>VLOOKUP(D5,'B-Business Capability'!B:H,6,FALSE)</calculatedColumnFormula>
    </tableColumn>
    <tableColumn id="5" xr3:uid="{3F798D10-FC53-4127-A3DF-2246443AA09F}" name="Capbility level 3" dataDxfId="132">
      <calculatedColumnFormula>VLOOKUP(D5,'B-Business Capability'!B:H,7,FALSE)</calculatedColumnFormula>
    </tableColumn>
    <tableColumn id="19" xr3:uid="{32E54416-DA01-4D99-9F5F-B11022CEDA6B}" name="Capbility level 4" dataDxfId="131"/>
    <tableColumn id="14" xr3:uid="{899A8A39-8F96-4496-AF78-3C2D5F2F44C8}" name="CountryCode"/>
    <tableColumn id="6" xr3:uid="{F9072223-089E-4540-B5AC-F3FF418E0227}" name="Business Area"/>
    <tableColumn id="18" xr3:uid="{C7369A76-01D2-4372-AF2E-00D08A5D9E41}" name="DepartmentTeam"/>
    <tableColumn id="7" xr3:uid="{71FD73E9-6CAA-4C71-BC9A-B058767E8BAA}" name="NoApplication"/>
    <tableColumn id="8" xr3:uid="{44F0F706-0096-4C04-A981-8723471881DA}" name="Application">
      <calculatedColumnFormula>VLOOKUP(L5,'A-Applications'!B:D,3,FALSE)</calculatedColumnFormula>
    </tableColumn>
    <tableColumn id="9" xr3:uid="{DAD20BB0-D55B-4FCC-988E-AE6490ED2243}" name="Gartner TIME"/>
    <tableColumn id="11" xr3:uid="{6D832923-05CF-496F-86F6-D5DD4F2892A0}" name="Business Criticality"/>
    <tableColumn id="10" xr3:uid="{1929C102-DAA4-499F-9F75-1E8437ED12F4}" name="NoProcess"/>
    <tableColumn id="17" xr3:uid="{F8BD5FD5-CD8D-4DDE-940E-E9A4916D60BD}" name="Value Stream" dataDxfId="130">
      <calculatedColumnFormula>VLOOKUP(KamstrupData[[#This Row],[IdLevel123]],'B-Business Capability'!B:L,10,FALSE)</calculatedColumnFormula>
    </tableColumn>
    <tableColumn id="16" xr3:uid="{A488AFD6-C6AE-4CF5-960C-402C3FDFBFFC}" name="Value Stream Order" dataDxfId="129">
      <calculatedColumnFormula>VLOOKUP(KamstrupData[[#This Row],[IdLevel123]],'B-Business Capability'!B:L,11,FALSE)</calculatedColumnFormula>
    </tableColumn>
    <tableColumn id="15" xr3:uid="{A2BC0E66-555E-4AD5-95D6-37C0672F0E98}" name="Projects"/>
    <tableColumn id="12" xr3:uid="{62F34582-639A-4B6A-BD2F-62A6FAB43C9B}" name="Comment"/>
    <tableColumn id="20" xr3:uid="{17E33B8A-A946-419F-B431-E6367AB15194}" name="ORG_Concat" dataDxfId="128">
      <calculatedColumnFormula>_xlfn.CONCAT(KamstrupData[[#This Row],[CountryCode]],"_",KamstrupData[[#This Row],[Business Area]],"_",KamstrupData[[#This Row],[DepartmentTeam]])</calculatedColumnFormula>
    </tableColumn>
    <tableColumn id="22" xr3:uid="{4A457143-4BA7-4FCC-A514-12B49C7BCAC9}" name="IdOrg" dataDxfId="127">
      <calculatedColumnFormula>VLOOKUP(KamstrupData[[#This Row],[ORG_Concat]],'O-Organization'!F:H,3,FALSE)</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47347CA-60F9-480A-A0BB-EE3B465B287B}" name="Applications" displayName="Applications" ref="B3:AP1004" totalsRowShown="0" headerRowDxfId="98">
  <autoFilter ref="B3:AP1004" xr:uid="{847347CA-60F9-480A-A0BB-EE3B465B287B}"/>
  <tableColumns count="41">
    <tableColumn id="1" xr3:uid="{21002311-C1B7-4BCB-A838-5052BBC977D0}" name="NoApplication" dataDxfId="97">
      <calculatedColumnFormula>_xlfn.CONCAT(Applications[[#This Row],[No]]," - ",Applications[[#This Row],[Application]])</calculatedColumnFormula>
    </tableColumn>
    <tableColumn id="2" xr3:uid="{C5811E7E-B7AA-4193-B752-F68832416A9F}" name="No"/>
    <tableColumn id="3" xr3:uid="{2322955C-D955-4102-BFAD-7037D797BAAD}" name="Application" dataDxfId="96" dataCellStyle="Normal 2"/>
    <tableColumn id="4" xr3:uid="{107551DB-23F6-478E-974B-C495051A9CD0}" name="Application Group" dataDxfId="95"/>
    <tableColumn id="5" xr3:uid="{0A189BA0-4B6D-4298-BB75-B21898846F85}" name="Introduction date"/>
    <tableColumn id="8" xr3:uid="{003E1D96-6967-47D5-8CB1-C4E706BC9E8B}" name="Install type" dataDxfId="94"/>
    <tableColumn id="9" xr3:uid="{D5D123D1-5DEB-43F4-A9D3-06D5CD6735D0}" name="Gartner TIME" dataDxfId="93"/>
    <tableColumn id="10" xr3:uid="{257198DA-2AEC-4B07-BD85-901D63081756}" name="Application Type"/>
    <tableColumn id="11" xr3:uid="{DD7DCE24-FCC6-4D48-AA06-B8C733D127E4}" name="Software Vendor" dataDxfId="92"/>
    <tableColumn id="6" xr3:uid="{A1767536-7C23-4BA6-B63A-AC9DD6711BBC}" name="ItemNumber"/>
    <tableColumn id="12" xr3:uid="{30F2431E-3DC3-4E2C-B2E1-E1AE8DE9419C}" name="Consultancy"/>
    <tableColumn id="13" xr3:uid="{8BBA419B-29A9-410B-BED5-4B5DC2E3E8E1}" name="User base"/>
    <tableColumn id="14" xr3:uid="{7498BFFE-6337-44B5-8964-2AED68E624A0}" name="Lifecycle stage status"/>
    <tableColumn id="15" xr3:uid="{FD38B89E-C694-4359-A872-385720E8D6F2}" name="Expected End-of-Life Year" dataDxfId="91"/>
    <tableColumn id="16" xr3:uid="{9AF0F289-4E97-4A52-B377-5786F86BBCCA}" name="Replaced by" dataDxfId="90"/>
    <tableColumn id="17" xr3:uid="{65FEB8C5-EF9C-481B-885D-E66FBEAC0EE4}" name="Details"/>
    <tableColumn id="18" xr3:uid="{13A206DF-57DD-45F8-9BF3-C425B3B34980}" name="URL" dataDxfId="89"/>
    <tableColumn id="21" xr3:uid="{066BB175-7F77-4D87-8262-FD298659697E}" name="Business Owner"/>
    <tableColumn id="23" xr3:uid="{DB26209D-5769-4F8A-812C-DECDD8ECD386}" name="Tier"/>
    <tableColumn id="26" xr3:uid="{A44BC448-B4FC-41B0-B603-EF76ABA99099}" name="Details2"/>
    <tableColumn id="27" xr3:uid="{A54E522E-75DA-46D1-9D47-1B1C43DC8ADB}" name="Owner" dataDxfId="88">
      <calculatedColumnFormula>_xlfn.XLOOKUP(Applications[[#This Row],[NoApplication]],AApplicationCosts[NoApplication],AApplicationCosts[License Owner],Applications[[#This Row],[Business Owner]],0,1)</calculatedColumnFormula>
    </tableColumn>
    <tableColumn id="28" xr3:uid="{91233536-F66E-47D9-9E54-47096B8A4160}" name="Super User"/>
    <tableColumn id="29" xr3:uid="{BE784C58-A359-432A-BDE7-B88D0019BA64}" name="Named users"/>
    <tableColumn id="30" xr3:uid="{666F6555-3D5E-422E-8F8E-8DA353E617A5}" name="OLD-Data integration"/>
    <tableColumn id="31" xr3:uid="{A1066C9D-ED29-4897-9A5A-3F9FE259B039}" name="Temp"/>
    <tableColumn id="32" xr3:uid="{99BCACC5-2894-4AF6-87BD-83CF6CCB60B0}" name="SLA"/>
    <tableColumn id="33" xr3:uid="{B8F134D4-DE43-4861-BA68-8C1E636B2B9F}" name="Licens responsible"/>
    <tableColumn id="34" xr3:uid="{C7B576C3-0431-4FE7-8E3E-13A0A086D547}" name="Sub component to"/>
    <tableColumn id="40" xr3:uid="{1BF88146-ABF1-4737-8775-81C682EA9C05}" name="Supporting applications"/>
    <tableColumn id="36" xr3:uid="{4A3661C1-E529-448C-A480-AAF9E23946E3}" name="Org"/>
    <tableColumn id="19" xr3:uid="{6D5CB692-AD29-4C5B-A490-7466BEF75983}" name="AI"/>
    <tableColumn id="7" xr3:uid="{530B2C22-55BC-400D-8C11-E75D5FB62824}" name="Used in capabilitiy mapping"/>
    <tableColumn id="20" xr3:uid="{2D26F8DE-A869-4B7D-BE3E-9B84A45E79E5}" name="Platform"/>
    <tableColumn id="37" xr3:uid="{7A71B4F7-8002-4A2B-A69D-11CBFDBAB1F3}" name="Clean up: Note"/>
    <tableColumn id="38" xr3:uid="{6DBCB84E-EF30-4EFA-B19B-70C210C93CC8}" name="Clean up: Recomendation"/>
    <tableColumn id="22" xr3:uid="{201B65C1-9581-4C63-9517-38CF726D26C0}" name="Clean up: Reason"/>
    <tableColumn id="24" xr3:uid="{499026B7-3A3E-4CF5-8042-AA3BE927B996}" name="Clean up: WP Size"/>
    <tableColumn id="25" xr3:uid="{62FD2253-7669-4FC8-95F7-1078B682C6B4}" name="Security approved"/>
    <tableColumn id="35" xr3:uid="{31498094-611D-48CD-8145-534C6FAECDA1}" name="Security Approved date"/>
    <tableColumn id="39" xr3:uid="{E5550EE9-8249-4142-9776-37DC8D5B6E17}" name="Security debt"/>
    <tableColumn id="41" xr3:uid="{F73924B1-ED8C-4B25-B3DA-727DB4FC33B2}" name="Crown Jewels"/>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F56A640-5E86-4217-BDB8-A98587DFC7FF}" name="AApplicationCosts" displayName="AApplicationCosts" ref="B3:X462" totalsRowShown="0">
  <autoFilter ref="B3:X462" xr:uid="{FF56A640-5E86-4217-BDB8-A98587DFC7FF}">
    <filterColumn colId="6">
      <filters>
        <dateGroupItem year="2025" month="5" dateTimeGrouping="month"/>
      </filters>
    </filterColumn>
  </autoFilter>
  <tableColumns count="23">
    <tableColumn id="1" xr3:uid="{ECC9140E-783B-4D82-8A58-858FC828F9B5}" name="NoApplication" dataCellStyle="Normal"/>
    <tableColumn id="16" xr3:uid="{ABFADE18-FCB7-44B4-90DC-E8689BF62DD6}" name="CostGroup"/>
    <tableColumn id="15" xr3:uid="{4B5A1691-C169-4236-8DE9-0DD7335E029D}" name="Supplier" dataDxfId="87">
      <calculatedColumnFormula>VLOOKUP(AApplicationCosts[[#This Row],[NoApplication]],'A-Applications'!B:K,9,FALSE)</calculatedColumnFormula>
    </tableColumn>
    <tableColumn id="14" xr3:uid="{958CEF9F-3D23-43CA-A1CE-C412AEF27EE8}" name="ItemNumber" dataDxfId="86">
      <calculatedColumnFormula>VLOOKUP(AApplicationCosts[[#This Row],[NoApplication]],'A-Applications'!B:K,10,FALSE)</calculatedColumnFormula>
    </tableColumn>
    <tableColumn id="9" xr3:uid="{EC743EDA-78BF-469D-9455-768634053FE2}" name="CostType"/>
    <tableColumn id="2" xr3:uid="{F7998ED6-8E61-4683-BB58-12D765F9073B}" name="FromDate" dataDxfId="85"/>
    <tableColumn id="8" xr3:uid="{FE0650D4-E609-4B5A-8B7B-CE939974FFA3}" name="ToDate" dataDxfId="84"/>
    <tableColumn id="3" xr3:uid="{EA6E25A5-C6C0-47B7-A642-DF6AFE47C311}" name="Interval"/>
    <tableColumn id="7" xr3:uid="{13AC285E-7E28-4B54-AB89-DCB8589DE4E8}" name="Termination notice"/>
    <tableColumn id="11" xr3:uid="{EBAD17A6-912B-4902-9575-C5397F65EFFA}" name="FTE"/>
    <tableColumn id="10" xr3:uid="{E28551EE-D404-4079-82FA-CA91BE5768B8}" name="Opex rate"/>
    <tableColumn id="4" xr3:uid="{05502954-DCC3-4D0E-B522-378C93A648BC}" name="Currency"/>
    <tableColumn id="5" xr3:uid="{0C0FCE2F-F32C-41FB-B150-2EC84C340102}" name="Yearly costs"/>
    <tableColumn id="20" xr3:uid="{97734860-BC7C-4146-985C-2A7B9A510968}" name="VendorID" dataCellStyle="Normal"/>
    <tableColumn id="13" xr3:uid="{27781C49-0A6F-4D77-B194-0EEEB7128BCE}" name="Vendor" dataCellStyle="Normal"/>
    <tableColumn id="6" xr3:uid="{87DEFA8C-9459-4069-BAA3-55A9CEBA9170}" name="Finance info on yearly licence"/>
    <tableColumn id="12" xr3:uid="{BE6980F9-35FC-4CBE-ACD7-34A38D941AF4}" name="Comment"/>
    <tableColumn id="17" xr3:uid="{595A4E49-416D-4C5D-81C0-6CD3C6ADC2E1}" name="Used in capabilitiy mapping" dataDxfId="83">
      <calculatedColumnFormula>_xlfn.XLOOKUP(AApplicationCosts[[#This Row],[NoApplication]],'A-Applications'!B:B,'A-Applications'!AG:AG,,0,1)</calculatedColumnFormula>
    </tableColumn>
    <tableColumn id="18" xr3:uid="{CAC2F430-128C-43B7-BB5F-302E51E4F1EC}" name="License Owner"/>
    <tableColumn id="19" xr3:uid="{C6F197C8-1862-4631-A386-1B9292C489C0}" name="License Approver"/>
    <tableColumn id="21" xr3:uid="{27576C36-984D-4E24-9F7F-E4F8C69A4103}" name="Department (Approver)" dataDxfId="82">
      <calculatedColumnFormula>IFERROR(VLOOKUP(AApplicationCosts[[#This Row],[License Approver]],Tabels!BD:BF,3,FALSE),"N/A")</calculatedColumnFormula>
    </tableColumn>
    <tableColumn id="22" xr3:uid="{D66E021B-3848-4167-BD9C-A33D2EAA7FDF}" name="Country">
      <calculatedColumnFormula>IFERROR(VLOOKUP(AApplicationCosts[[#This Row],[License Approver]],Tabels!BD:BG,4,FALSE),"N/A")</calculatedColumnFormula>
    </tableColumn>
    <tableColumn id="23" xr3:uid="{40B3B1F1-E62C-453C-B7D9-91EB14D61B57}" name="Termination date" dataDxfId="81"/>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EFDF4A9-20A4-4950-8B9F-82E99DCE322A}" name="Table27" displayName="Table27" ref="B3:H6" totalsRowShown="0">
  <autoFilter ref="B3:H6" xr:uid="{5EFDF4A9-20A4-4950-8B9F-82E99DCE322A}"/>
  <tableColumns count="7">
    <tableColumn id="1" xr3:uid="{97E61838-B71E-4529-AC90-B81C9821E59A}" name="NoApplication"/>
    <tableColumn id="2" xr3:uid="{B9A5753D-BC6B-45E3-B3FF-622046F4ABC7}" name="ECS approved"/>
    <tableColumn id="3" xr3:uid="{E0F220B4-6715-4943-AD5D-7986F16F285F}" name="ECS Approval date"/>
    <tableColumn id="4" xr3:uid="{AB7B9C09-2C79-47CB-B7F8-06777CCE5C19}" name="ECS Approved by"/>
    <tableColumn id="5" xr3:uid="{7C0280F4-0002-4F8D-BA33-91E9B900F670}" name="Legal approved"/>
    <tableColumn id="6" xr3:uid="{3A344E54-59AF-46F8-9749-8094CC59CACE}" name="Legal Approval date"/>
    <tableColumn id="7" xr3:uid="{2E7FF576-4D7E-41B1-95EA-667E61CBAF98}" name="Legal Approved by"/>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5A96BA7-B9BD-4D86-A3B2-23F7BEF17A04}" name="AApplicationBudget" displayName="AApplicationBudget" ref="B4:E10" totalsRowShown="0">
  <autoFilter ref="B4:E10" xr:uid="{C5A96BA7-B9BD-4D86-A3B2-23F7BEF17A04}"/>
  <tableColumns count="4">
    <tableColumn id="1" xr3:uid="{0947FA23-C6E9-42CA-BE12-C88F32535A3E}" name="Description" dataDxfId="80"/>
    <tableColumn id="2" xr3:uid="{FF5EE722-7C21-4F5F-BD66-0173111675D7}" name="Date" dataDxfId="79"/>
    <tableColumn id="3" xr3:uid="{3AFE7FD9-5CCD-4DE8-B48F-AE7D8BCBD665}" name="Type"/>
    <tableColumn id="4" xr3:uid="{C5058E7A-20D7-4057-8D60-DD9E5B638063}" name="Amount" dataDxfId="78"/>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6545-3FA7-43C5-B286-3E3ECF185DF3}" name="Capabilities" displayName="Capabilities" ref="B5:Q677" totalsRowShown="0">
  <autoFilter ref="B5:Q677" xr:uid="{5C876545-3FA7-43C5-B286-3E3ECF185DF3}"/>
  <tableColumns count="16">
    <tableColumn id="1" xr3:uid="{28ACF1A2-F360-4CCB-8045-59454B1B88A1}" name="IdLevel123" dataDxfId="77">
      <calculatedColumnFormula>_xlfn.CONCAT(Capabilities[[#This Row],[Column1]],"-",Capabilities[[#This Row],[Level 1]],"-",Capabilities[[#This Row],[Level 2]],"-",Capabilities[[#This Row],[Level 3]])</calculatedColumnFormula>
    </tableColumn>
    <tableColumn id="19" xr3:uid="{E04E9A76-0CE0-4B6E-AAEE-F46029D01058}" name="Column1"/>
    <tableColumn id="2" xr3:uid="{237F2CDE-E981-4F25-9C42-82FA5B4C7C05}" name="Type"/>
    <tableColumn id="13" xr3:uid="{80A6E4B6-726F-4F7A-8BB0-133CB847C383}" name="Level 0"/>
    <tableColumn id="4" xr3:uid="{A2FB7D0E-BC20-4AB9-A834-E638F1E4898D}" name="Level 1"/>
    <tableColumn id="5" xr3:uid="{51BF6E7F-6D7B-42ED-BC6F-9EB479D39B88}" name="Level 2"/>
    <tableColumn id="8" xr3:uid="{6838B38D-7FD2-4915-BACE-8F6433940FF3}" name="Level 3"/>
    <tableColumn id="3" xr3:uid="{0374E5F0-CB63-45E0-B9EC-A0EB2FFCACB6}" name="Pace Layer"/>
    <tableColumn id="9" xr3:uid="{96DF05AF-1296-41E9-8243-E52D201AD923}" name="Description" dataDxfId="76"/>
    <tableColumn id="12" xr3:uid="{A509013E-8341-4C56-912B-AACE48DA340D}" name="Value Stream" dataDxfId="75">
      <calculatedColumnFormula>VLOOKUP(Capabilities[[#This Row],[IdLevel123]],temp_CapaText!A:B,2,FALSE)</calculatedColumnFormula>
    </tableColumn>
    <tableColumn id="11" xr3:uid="{746052E4-483C-45DC-AD35-5FBFFB611125}" name="Value stream order"/>
    <tableColumn id="14" xr3:uid="{03B944AA-53BB-440A-B25F-A0474E6A203F}" name="NIS2 - Criticality"/>
    <tableColumn id="6" xr3:uid="{FF216361-9A87-4A76-9CDC-BC4F49DAC3E7}" name="Updated"/>
    <tableColumn id="7" xr3:uid="{041D8F18-43F1-4CFA-A080-E9DD5B608A84}" name="Business Responsibel"/>
    <tableColumn id="10" xr3:uid="{CB0F6993-17E0-4D8C-8568-60BF476EA066}" name="Comment"/>
    <tableColumn id="15" xr3:uid="{B2CC07FF-0B23-499D-94F1-1185B22AE58D}" name="__PowerAppsId__"/>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8419774-F974-4D8E-B39E-554A3040FA65}" name="BusinessArea" displayName="BusinessArea" ref="B2:H171" totalsRowShown="0">
  <autoFilter ref="B2:H171" xr:uid="{D8419774-F974-4D8E-B39E-554A3040FA65}"/>
  <tableColumns count="7">
    <tableColumn id="1" xr3:uid="{A68D427B-F054-40A0-AC74-D5ECBCACEB2B}" name="Organization"/>
    <tableColumn id="2" xr3:uid="{935EF5F4-9312-4CA5-A519-95A5C3F4EDC2}" name="Business Area"/>
    <tableColumn id="3" xr3:uid="{82AFC889-944A-4363-8FC4-6674A7B39CCA}" name="Country"/>
    <tableColumn id="4" xr3:uid="{FEEE3D39-6DE2-4465-B950-6B0E48BEACF0}" name="Team"/>
    <tableColumn id="5" xr3:uid="{CFED7173-FEDE-435F-9C4D-BDEFD33E27C0}" name="ORG_Concat" dataDxfId="70">
      <calculatedColumnFormula>_xlfn.CONCAT(_xlfn.XLOOKUP(BusinessArea[[#This Row],[Country]],Country[Country],Country[CountryCode],"N/A",0,1),"_",BusinessArea[[#This Row],[Business Area]],"_",BusinessArea[[#This Row],[Team]])</calculatedColumnFormula>
    </tableColumn>
    <tableColumn id="6" xr3:uid="{4688809B-44CB-4BC8-8C02-3DF37D52779F}" name="ID"/>
    <tableColumn id="7" xr3:uid="{6119BBB2-EBC2-4B8E-BD7B-D4BE627BC76F}" name="IdOrg" dataDxfId="69">
      <calculatedColumnFormula>_xlfn.CONCAT(BusinessArea[[#This Row],[ID]],"_",_xlfn.XLOOKUP(BusinessArea[[#This Row],[Country]],Country[Country],Country[CountryCode],"N/A",0,1),"_",BusinessArea[[#This Row],[Organization]],"_",BusinessArea[[#This Row],[Business Area]],"_",BusinessArea[[#This Row],[Team]])</calculatedColumnFormula>
    </tableColumn>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C509247-D161-4D9E-8C3D-5E991547890B}" name="Country" displayName="Country" ref="L2:M20" totalsRowShown="0">
  <autoFilter ref="L2:M20" xr:uid="{6C509247-D161-4D9E-8C3D-5E991547890B}"/>
  <tableColumns count="2">
    <tableColumn id="1" xr3:uid="{13EF532F-BDC1-4647-B8E7-84DBCABEE07A}" name="CountryCode"/>
    <tableColumn id="3" xr3:uid="{A7D36BEB-1B65-4ABE-A916-2E153D69499D}" name="Country"/>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9207902-DEFD-4AB8-B65A-63FE9CAAA032}" name="DepartmentTeam" displayName="DepartmentTeam" ref="Q2:Q68" totalsRowShown="0">
  <autoFilter ref="Q2:Q68" xr:uid="{99207902-DEFD-4AB8-B65A-63FE9CAAA032}"/>
  <tableColumns count="1">
    <tableColumn id="1" xr3:uid="{D425EC78-AD76-4340-8255-5038B786B596}" name="DepartmentTeam"/>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7B8F20A-CBDC-4726-8333-59DDE274F7F5}" name="Processes" displayName="Processes" ref="C2:M656" totalsRowShown="0">
  <autoFilter ref="C2:M656" xr:uid="{47B8F20A-CBDC-4726-8333-59DDE274F7F5}"/>
  <tableColumns count="11">
    <tableColumn id="5" xr3:uid="{87270869-862A-40C2-81DB-7FED8D8155A3}" name="NoProcess" dataDxfId="68">
      <calculatedColumnFormula>_xlfn.CONCAT(Processes[[#This Row],[Document no]],"-",Processes[[#This Row],[Process]],"-",Processes[[#This Row],[Document no SubProcess]],"-",Processes[[#This Row],[SubProcess]])</calculatedColumnFormula>
    </tableColumn>
    <tableColumn id="6" xr3:uid="{D9415996-390A-44F5-AAF7-5F330CF9E5B9}" name="Document no"/>
    <tableColumn id="2" xr3:uid="{29C54FC8-16A8-4C1C-BED4-272582DAEE34}" name="Proces group"/>
    <tableColumn id="3" xr3:uid="{A69D77B8-D727-4F3B-99D7-41FAD6BEC551}" name="Process"/>
    <tableColumn id="4" xr3:uid="{21E0D018-3315-4B91-B391-97B62B6A63E1}" name="Document no SubProcess"/>
    <tableColumn id="1" xr3:uid="{26D3436D-FA91-42A3-93B1-2E48FFBA0135}" name="SubProcess"/>
    <tableColumn id="7" xr3:uid="{0FA01DC1-4943-4448-BBED-0EE27CA0F10C}" name="Approver">
      <calculatedColumnFormula>VLOOKUP(Processes[[#This Row],[Document no SubProcess]],Processer280125!B:C,2,FALSE)</calculatedColumnFormula>
    </tableColumn>
    <tableColumn id="8" xr3:uid="{CEFA6BFD-914E-4E2F-B31A-90DC88D338F9}" name="Business Unit"/>
    <tableColumn id="9" xr3:uid="{3399CCCF-02B7-47E4-8019-DFFFF08B70A3}" name="Country"/>
    <tableColumn id="11" xr3:uid="{CC108531-EEFF-4B7A-BFC6-794028652A97}" name="Editing state" dataDxfId="67">
      <calculatedColumnFormula>VLOOKUP(Processes[[#This Row],[Document no SubProcess]],Processer280125!B:F,5,FALSE)</calculatedColumnFormula>
    </tableColumn>
    <tableColumn id="10" xr3:uid="{4FDD6D18-8759-4A5E-BD1A-D7E6F6630F7C}" name="Test" dataDxfId="66">
      <calculatedColumnFormula>VLOOKUP(Processes[[#This Row],[Document no SubProcess]],Processer280125!B:B,1,)</calculatedColumnFormula>
    </tableColumn>
  </tableColumns>
  <tableStyleInfo name="TableStyleLight1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0067D94-B852-4359-A33D-49E16B3D9A5A}" name="ValueStream" displayName="ValueStream" ref="P2:R15" totalsRowShown="0">
  <autoFilter ref="P2:R15" xr:uid="{C0067D94-B852-4359-A33D-49E16B3D9A5A}"/>
  <sortState xmlns:xlrd2="http://schemas.microsoft.com/office/spreadsheetml/2017/richdata2" ref="P3:R15">
    <sortCondition ref="P2:P15"/>
  </sortState>
  <tableColumns count="3">
    <tableColumn id="1" xr3:uid="{6C846416-D884-4ACD-AFC0-505EDB8B543E}" name="Value Stream" dataCellStyle="Normal"/>
    <tableColumn id="2" xr3:uid="{620EF2BF-E8F8-4636-A060-6C1D051E960C}" name="Description" dataDxfId="65"/>
    <tableColumn id="3" xr3:uid="{287CE3CD-A688-4151-BC2F-363DC7FA348A}" name="Platform"/>
  </tableColumns>
  <tableStyleInfo name="TableStyleLight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475223E-FE11-4A22-8CF2-EF9FE4BFBB89}" name="PPlatform" displayName="PPlatform" ref="B4:L37" totalsRowShown="0">
  <autoFilter ref="B4:L37" xr:uid="{C5A96BA7-B9BD-4D86-A3B2-23F7BEF17A04}">
    <filterColumn colId="5">
      <filters>
        <filter val="Strategic"/>
      </filters>
    </filterColumn>
  </autoFilter>
  <tableColumns count="11">
    <tableColumn id="1" xr3:uid="{88AFAEB5-FFCC-48F6-AB04-CEE25036EE6F}" name="Platform" dataCellStyle="Normal"/>
    <tableColumn id="2" xr3:uid="{BFB255BE-39A2-4CC5-A8C0-9F4E64D5BA24}" name="Platform or Suite" dataDxfId="64"/>
    <tableColumn id="7" xr3:uid="{B3A690A8-C33E-4390-BFEC-F7095A5748F4}" name="Friendly name" dataDxfId="63"/>
    <tableColumn id="5" xr3:uid="{B447E16A-0316-4598-B79F-C5AC47D134EA}" name="Description" dataDxfId="62"/>
    <tableColumn id="6" xr3:uid="{F5F3C3CF-F76E-4B5F-8639-301667C8C369}" name="Long description"/>
    <tableColumn id="8" xr3:uid="{4171DBC4-3921-4F84-919D-83AEA0E09FC5}" name="Strategic"/>
    <tableColumn id="3" xr3:uid="{89804817-11E8-4476-B60C-2C9A03145428}" name="Comment" dataDxfId="61"/>
    <tableColumn id="4" xr3:uid="{69D710D6-1D05-484D-82A3-A00ECE0A770D}" name="AI" dataDxfId="60"/>
    <tableColumn id="9" xr3:uid="{71005C39-342A-4F4B-B179-3B7E5B6174FD}" name="Platform Owner" dataDxfId="59"/>
    <tableColumn id="10" xr3:uid="{C4256C30-57A0-4EEE-892D-2C9B87EED72E}" name="Plan" dataDxfId="58"/>
    <tableColumn id="11" xr3:uid="{4BEB8EBA-A702-4A5D-A27F-40ABA9E825D4}" name="Status" dataDxfId="57"/>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DD3E96C-93D7-4A50-A94B-4ABB11A6FA40}" name="PPlatformData" displayName="PPlatformData" ref="B20:Q351" totalsRowShown="0">
  <autoFilter ref="B20:Q351" xr:uid="{C5A96BA7-B9BD-4D86-A3B2-23F7BEF17A04}"/>
  <tableColumns count="16">
    <tableColumn id="1" xr3:uid="{ED358A21-F686-461B-AECF-FCA0C2DFB75E}" name="Platform" dataDxfId="56"/>
    <tableColumn id="7" xr3:uid="{ABC7E7E0-F603-42E6-9D40-7DA8C851C287}" name="Can support capability" dataDxfId="55"/>
    <tableColumn id="9" xr3:uid="{FB46E820-B224-4963-8F0D-44F99BEC97F6}" name="Module or Application in Platform" dataDxfId="54"/>
    <tableColumn id="8" xr3:uid="{40628E35-C049-4898-BEC5-D6EBCFB8F188}" name="SubModule" dataDxfId="53"/>
    <tableColumn id="4" xr3:uid="{33DB3264-7801-4787-98EF-59EF86CA6FAB}" name="Utilization in Kamstrup" dataDxfId="52"/>
    <tableColumn id="3" xr3:uid="{001C8138-B9B9-4D24-887F-487889C611DB}" name="Module technical assesment " dataDxfId="51"/>
    <tableColumn id="2" xr3:uid="{1AA64D5C-9563-4203-84C4-1D98E355F414}" name="Module functional assesment" dataDxfId="50"/>
    <tableColumn id="10" xr3:uid="{071E75C2-1DE2-4A70-9489-C1E0C0561F40}" name="AI (Yes/No)" dataDxfId="49"/>
    <tableColumn id="5" xr3:uid="{6967F175-96E8-475E-8A07-52CD7500D344}" name="Description" dataDxfId="48"/>
    <tableColumn id="6" xr3:uid="{41D755E0-5AC6-469E-A557-86152684997C}" name="Long description"/>
    <tableColumn id="11" xr3:uid="{B6CA6278-9DCA-452B-A8A8-34F3C4A88E1D}" name="Kamstrup bought module_x000a_Yes/No" dataDxfId="47"/>
    <tableColumn id="12" xr3:uid="{700B74E9-790C-4958-A502-AAD48AE5A118}" name="From date" dataDxfId="46"/>
    <tableColumn id="13" xr3:uid="{5720E803-3453-400D-B3E8-2191391DA8E5}" name="To date" dataDxfId="45"/>
    <tableColumn id="14" xr3:uid="{4103C65E-461C-4FAF-80B4-4490CDA88D3C}" name="NoApplication" dataDxfId="44"/>
    <tableColumn id="15" xr3:uid="{638C7012-70FB-4DF4-8C54-48ECCE1C7A0E}" name="Capability check" dataDxfId="43">
      <calculatedColumnFormula>VLOOKUP(PPlatformData[[#This Row],[Can support capability]],'B-Business Capability'!B:G,6,FALSE)</calculatedColumnFormula>
    </tableColumn>
    <tableColumn id="16" xr3:uid="{1851D133-CDAE-4C96-A6BC-2645F7FF4DA9}" name="Expected End-of-Life Year" dataDxfId="42">
      <calculatedColumnFormula>VLOOKUP(PPlatformData[[#This Row],[NoApplication]],'A-Applications'!B:O,14,FALSE)</calculatedColumnFormula>
    </tableColumn>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BFC852-3E3F-469A-B30D-39E8C1C1887A}" name="YesNo" displayName="YesNo" ref="B3:B5" totalsRowShown="0">
  <autoFilter ref="B3:B5" xr:uid="{54BFC852-3E3F-469A-B30D-39E8C1C1887A}"/>
  <tableColumns count="1">
    <tableColumn id="1" xr3:uid="{7AF9DC1C-349B-42CB-B8AF-EB1F2D2F8B92}" name="YesNo"/>
  </tableColumns>
  <tableStyleInfo name="TableStyleLight1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94C9BDF-7507-48C2-AE2B-2A4771590B81}" name="Criticality" displayName="Criticality" ref="D3:D7" totalsRowShown="0">
  <autoFilter ref="D3:D7" xr:uid="{094C9BDF-7507-48C2-AE2B-2A4771590B81}"/>
  <tableColumns count="1">
    <tableColumn id="1" xr3:uid="{5173FF61-D18C-44E7-B360-255522170E48}" name="Criticality"/>
  </tableColumns>
  <tableStyleInfo name="TableStyleLight1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3751C8F-6508-4C4F-A568-9F53602B7431}" name="ApplicationGroup" displayName="ApplicationGroup" ref="AY3:AZ27" totalsRowShown="0">
  <autoFilter ref="AY3:AZ27" xr:uid="{93751C8F-6508-4C4F-A568-9F53602B7431}"/>
  <sortState xmlns:xlrd2="http://schemas.microsoft.com/office/spreadsheetml/2017/richdata2" ref="AY4:AZ27">
    <sortCondition ref="AY3:AY27"/>
  </sortState>
  <tableColumns count="2">
    <tableColumn id="1" xr3:uid="{E07121B1-20EE-4C18-9875-CB10B9B05DDE}" name="Application Group"/>
    <tableColumn id="2" xr3:uid="{735151E4-64E5-4118-B3EB-1EDE16AC0388}" name="Application group description"/>
  </tableColumns>
  <tableStyleInfo name="TableStyleLight1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206B4E2-50F9-447B-AB89-00E61E42A199}" name="UserBase" displayName="UserBase" ref="H3:H9" totalsRowShown="0">
  <autoFilter ref="H3:H9" xr:uid="{8206B4E2-50F9-447B-AB89-00E61E42A199}"/>
  <tableColumns count="1">
    <tableColumn id="1" xr3:uid="{C29C4038-4523-45B5-ABC5-17493EA65C50}" name="User base"/>
  </tableColumns>
  <tableStyleInfo name="TableStyleLight1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1826CC-632E-49D6-86A9-64AAB53FB0EC}" name="LifcycleStageStatus" displayName="LifcycleStageStatus" ref="J3:J16" totalsRowShown="0">
  <autoFilter ref="J3:J16" xr:uid="{621826CC-632E-49D6-86A9-64AAB53FB0EC}"/>
  <tableColumns count="1">
    <tableColumn id="1" xr3:uid="{B0E096CE-DD7E-4DE6-84FC-66E0E247C1B5}" name="Lifecycle stage status"/>
  </tableColumns>
  <tableStyleInfo name="TableStyleLight1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DCA74D1-8AAA-42C5-88CC-4A126EDA0161}" name="InstallType" displayName="InstallType" ref="L3:M8" totalsRowShown="0">
  <autoFilter ref="L3:M8" xr:uid="{ADCA74D1-8AAA-42C5-88CC-4A126EDA0161}"/>
  <tableColumns count="2">
    <tableColumn id="1" xr3:uid="{A8924267-B06D-4D3A-8C42-01441031CE7A}" name="Install type"/>
    <tableColumn id="2" xr3:uid="{833F1678-8497-4EA1-A1E4-ED2261B7493D}" name="Install type description"/>
  </tableColumns>
  <tableStyleInfo name="TableStyleLight1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A172E6-B326-466D-B20F-F873183E97FC}" name="GartnerTIME" displayName="GartnerTIME" ref="O3:Q7" totalsRowShown="0">
  <autoFilter ref="O3:Q7" xr:uid="{4FA172E6-B326-466D-B20F-F873183E97FC}"/>
  <tableColumns count="3">
    <tableColumn id="1" xr3:uid="{43139A06-7C4B-4C79-A2F5-C32D8BF4EA93}" name="Gartner TIME"/>
    <tableColumn id="2" xr3:uid="{C16352AA-B57F-44ED-AAC9-6D8E648ED2E0}" name="Description"/>
    <tableColumn id="3" xr3:uid="{BB0442B9-ED18-4E36-B775-A32B2670CEF5}" name="TIME - Description" dataDxfId="41">
      <calculatedColumnFormula>_xlfn.CONCAT(GartnerTIME[[#This Row],[Gartner TIME]]," - ",GartnerTIME[[#This Row],[Description]])</calculatedColumnFormula>
    </tableColumn>
  </tableColumns>
  <tableStyleInfo name="TableStyleLight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EA5C9DF-7393-40A8-B284-199DF19A92CC}" name="PaceLayer" displayName="PaceLayer" ref="Y3:Y6" totalsRowShown="0">
  <autoFilter ref="Y3:Y6" xr:uid="{8EA5C9DF-7393-40A8-B284-199DF19A92CC}"/>
  <tableColumns count="1">
    <tableColumn id="1" xr3:uid="{6F806775-D18C-4F01-B39D-14F4D1F00D52}" name="Pace Layer"/>
  </tableColumns>
  <tableStyleInfo name="TableStyleLight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B2E0985-04F9-4644-837B-D4FDFDAB2FCD}" name="Currency" displayName="Currency" ref="AO3:AP8" totalsRowShown="0">
  <autoFilter ref="AO3:AP8" xr:uid="{3B2E0985-04F9-4644-837B-D4FDFDAB2FCD}"/>
  <tableColumns count="2">
    <tableColumn id="1" xr3:uid="{22A3BE32-B17B-426A-993A-EEB7109D4D8C}" name="Currency"/>
    <tableColumn id="2" xr3:uid="{23DFE17E-AF4B-4BA5-A7F2-23BAD41249DB}" name="Rate DKK to Cur"/>
  </tableColumns>
  <tableStyleInfo name="TableStyleLight1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CB46C62-F303-489C-A636-D541732587D9}" name="CostType" displayName="CostType" ref="AR3:AR12" totalsRowShown="0">
  <autoFilter ref="AR3:AR12" xr:uid="{1CB46C62-F303-489C-A636-D541732587D9}"/>
  <tableColumns count="1">
    <tableColumn id="1" xr3:uid="{C4A0EF6D-2088-4C2B-A793-C85D4DBA4EB2}" name="CostType"/>
  </tableColumns>
  <tableStyleInfo name="TableStyleLight1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29B7633-253E-402F-838A-9338D7707283}" name="Table22" displayName="Table22" ref="AT3:AV7" totalsRowShown="0">
  <autoFilter ref="AT3:AV7" xr:uid="{529B7633-253E-402F-838A-9338D7707283}"/>
  <tableColumns count="3">
    <tableColumn id="1" xr3:uid="{16849B7F-A4E7-4AFF-8CFD-94B83D4E6A52}" name="Business Criticality"/>
    <tableColumn id="2" xr3:uid="{F2D818FF-B336-40C0-BDA7-90C4457BAA45}" name="Description" dataDxfId="40"/>
    <tableColumn id="3" xr3:uid="{2BF9D1C8-4E5F-4002-B943-B97ECF20836E}" name="Business Criticality - Description" dataDxfId="39">
      <calculatedColumnFormula>_xlfn.CONCAT(Table22[[#This Row],[Business Criticality]]," - ",Table22[[#This Row],[Description]])</calculatedColumnFormula>
    </tableColumn>
  </tableColumns>
  <tableStyleInfo name="TableStyleLight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4B630D-FDA8-4368-9A06-BA48D68AD1C4}" name="Table28" displayName="Table28" ref="BC3:BG231" totalsRowShown="0">
  <autoFilter ref="BC3:BG231" xr:uid="{214B630D-FDA8-4368-9A06-BA48D68AD1C4}"/>
  <sortState xmlns:xlrd2="http://schemas.microsoft.com/office/spreadsheetml/2017/richdata2" ref="BC4:BG229">
    <sortCondition ref="BE3:BE229"/>
  </sortState>
  <tableColumns count="5">
    <tableColumn id="1" xr3:uid="{B1CAAD26-EA74-491A-8FAE-8887D040578C}" name="User"/>
    <tableColumn id="4" xr3:uid="{1CDDC828-6A08-4755-90F1-C608F47A68BE}" name="Initials" dataDxfId="38">
      <calculatedColumnFormula>_xlfn.TEXTBEFORE(Table28[[#This Row],[User]],"@",1,1,0,"N/A")</calculatedColumnFormula>
    </tableColumn>
    <tableColumn id="2" xr3:uid="{E3E5075E-9FC6-4645-BEFE-D13634AEFE95}" name="Department_Draft"/>
    <tableColumn id="3" xr3:uid="{253C80F4-C225-478C-B017-E3669B6D17D2}" name="Department"/>
    <tableColumn id="5" xr3:uid="{E0380B55-4104-4DC4-B73E-F5FBE73691AA}" name="CountryCode"/>
  </tableColumns>
  <tableStyleInfo name="TableStyleMedium5"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605FA71-D293-400F-B053-ADF58BCF8B4F}" name="Table30" displayName="Table30" ref="BJ3:BK10" totalsRowShown="0">
  <autoFilter ref="BJ3:BK10" xr:uid="{F605FA71-D293-400F-B053-ADF58BCF8B4F}"/>
  <tableColumns count="2">
    <tableColumn id="1" xr3:uid="{00475F34-03D1-4DE4-A881-983628EDD4FF}" name="AI"/>
    <tableColumn id="2" xr3:uid="{759F44EA-D66F-4ECA-9366-0CE8CF484E4D}" name="AI Describtion" dataDxfId="37"/>
  </tableColumns>
  <tableStyleInfo name="TableStyleMedium5"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3455F8F-12EC-48D9-9E5F-770E5D7DAD1C}" name="Table37" displayName="Table37" ref="F3:F5" totalsRowShown="0">
  <autoFilter ref="F3:F5" xr:uid="{C3455F8F-12EC-48D9-9E5F-770E5D7DAD1C}"/>
  <tableColumns count="1">
    <tableColumn id="1" xr3:uid="{E71D7797-9AB7-4885-B70B-FCBC3D7CDB6D}" name="Strategy"/>
  </tableColumns>
  <tableStyleInfo name="TableStyleLight1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15BDA4-5B6D-403F-A636-3D924180627D}" name="FunctionalFit" displayName="FunctionalFit" ref="V3:W7" totalsRowShown="0">
  <autoFilter ref="V3:W7" xr:uid="{5C15BDA4-5B6D-403F-A636-3D924180627D}"/>
  <tableColumns count="2">
    <tableColumn id="1" xr3:uid="{A0A03F8B-AC2B-4901-914D-B3D4B46311CF}" name="Functional Fit"/>
    <tableColumn id="2" xr3:uid="{E3BB36DC-3BCE-4CA3-B6E4-05DB90F605FD}" name="Description"/>
  </tableColumns>
  <tableStyleInfo name="TableStyleLight5"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2A05FD1-0F4A-424C-8A93-546C7E204E42}" name="TechnicalFit" displayName="TechnicalFit" ref="S3:T7" totalsRowShown="0">
  <autoFilter ref="S3:T7" xr:uid="{F2A05FD1-0F4A-424C-8A93-546C7E204E42}"/>
  <tableColumns count="2">
    <tableColumn id="1" xr3:uid="{127162AB-F512-4DFE-A5EE-7B908D2D3EFE}" name="Technical Fit"/>
    <tableColumn id="2" xr3:uid="{1670E7CE-9061-4688-A538-5DCE8E116270}" name="Description"/>
  </tableColumns>
  <tableStyleInfo name="TableStyleLight5"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1D6A8D8-AF41-4437-B75F-D4957D06648E}" name="Table33" displayName="Table33" ref="CD3:CE9" totalsRowShown="0">
  <autoFilter ref="CD3:CE9" xr:uid="{A1D6A8D8-AF41-4437-B75F-D4957D06648E}"/>
  <tableColumns count="2">
    <tableColumn id="1" xr3:uid="{A54AD908-E440-4747-BED7-AB0FD28AE76F}" name="WP Size"/>
    <tableColumn id="2" xr3:uid="{B5E6F0F1-D194-4973-9D38-9360A56DCF16}" name="WP Size Description" dataDxfId="36"/>
  </tableColumns>
  <tableStyleInfo name="TableStyleMedium5"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99D639A-D657-4CB6-B94A-1A7A258C0282}" name="Tier" displayName="Tier" ref="CH3:CM8" totalsRowShown="0">
  <autoFilter ref="CH3:CM8" xr:uid="{499D639A-D657-4CB6-B94A-1A7A258C0282}"/>
  <tableColumns count="6">
    <tableColumn id="1" xr3:uid="{06899564-6CD6-4D30-8F9E-B511DEC30F04}" name="Tier"/>
    <tableColumn id="2" xr3:uid="{E31D15DB-A0AF-499D-A73E-62B67AF07499}" name="Purpose/Scope" dataDxfId="35"/>
    <tableColumn id="3" xr3:uid="{D971D1C2-4208-4F48-A2D9-17BBBFD694C8}" name="Ownership Digitalization"/>
    <tableColumn id="4" xr3:uid="{A076B530-6740-4B03-B799-456F18ECC01C}" name="Ownership Business"/>
    <tableColumn id="5" xr3:uid="{E504C8D8-A640-43A1-B523-829C20A54C60}" name="Budget Digitalization"/>
    <tableColumn id="6" xr3:uid="{7EF8DE69-7C16-4614-AF11-D587396FA593}" name="Budget Business"/>
  </tableColumns>
  <tableStyleInfo name="TableStyleMedium5"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2C860C4-3346-4689-8D72-2A59B1110C7E}" name="DDataObject" displayName="DDataObject" ref="B4:H186" totalsRowShown="0" headerRowDxfId="34" dataDxfId="33" headerRowBorderDxfId="31" tableBorderDxfId="32" totalsRowBorderDxfId="30">
  <autoFilter ref="B4:H186" xr:uid="{B2C860C4-3346-4689-8D72-2A59B1110C7E}"/>
  <sortState xmlns:xlrd2="http://schemas.microsoft.com/office/spreadsheetml/2017/richdata2" ref="B28:G162">
    <sortCondition ref="C4:C176"/>
  </sortState>
  <tableColumns count="7">
    <tableColumn id="1" xr3:uid="{072A0461-B13D-4D8B-BC57-207663689D43}" name="Provider " dataDxfId="29"/>
    <tableColumn id="3" xr3:uid="{B675989E-2CC7-429D-AA6E-F208406B60E7}" name="Consumer"/>
    <tableColumn id="6" xr3:uid="{87B3B967-1F6C-43E4-9D27-98A16837BF1F}" name="Operation "/>
    <tableColumn id="2" xr3:uid="{6D9DB11B-E83F-41FD-99E1-1A17D7443112}" name="Comments" dataDxfId="28"/>
    <tableColumn id="4" xr3:uid="{4D77171A-DADC-49DD-BAFF-EFDD7D635A60}" name="Owner" dataDxfId="27"/>
    <tableColumn id="5" xr3:uid="{3DB8433D-EE31-45B4-8D79-3656863C2A7E}" name="Original list from FFM" dataDxfId="26"/>
    <tableColumn id="7" xr3:uid="{F056979A-C901-4F5C-AA5B-A6A7C2BEDA0B}" name="Platform" dataDxfId="25"/>
  </tableColumns>
  <tableStyleInfo name="TableStyleMedium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10F596C-96DE-4D0D-9F7A-5A76F8D53687}" name="AAplicationRemoved" displayName="AAplicationRemoved" ref="B3:AM73" totalsRowCount="1">
  <autoFilter ref="B3:AM72" xr:uid="{810F596C-96DE-4D0D-9F7A-5A76F8D53687}">
    <filterColumn colId="0">
      <filters>
        <filter val="458 - Canva Free"/>
      </filters>
    </filterColumn>
  </autoFilter>
  <tableColumns count="38">
    <tableColumn id="1" xr3:uid="{9307A8C2-6769-4E40-BC40-17CBEC400399}" name="NoApplication"/>
    <tableColumn id="2" xr3:uid="{0D158562-D7B9-4D57-AFFC-1C2173DD9B41}" name="No"/>
    <tableColumn id="3" xr3:uid="{14592EC8-654B-4103-AF6C-426A183A5F23}" name="Application"/>
    <tableColumn id="7" xr3:uid="{EA3A2A8B-1E75-4061-9758-1974587D7CF5}" name="Application Group"/>
    <tableColumn id="6" xr3:uid="{37FA1A54-35AF-403D-B910-C135207D53FA}" name="Business Area"/>
    <tableColumn id="8" xr3:uid="{5E412B9E-DF72-48B0-895F-2EFDBBEE7EDD}" name="Yearly saving DKR" totalsRowFunction="sum" dataDxfId="23" totalsRowDxfId="24"/>
    <tableColumn id="4" xr3:uid="{DDE9059D-A68E-49FE-BBCC-10AE968413A0}" name="Date of removal"/>
    <tableColumn id="5" xr3:uid="{3D4B292B-4ADA-4F0C-901A-2F1B7026A004}" name="Comment"/>
    <tableColumn id="33" xr3:uid="{4860A9E2-D997-46A7-BA80-9A9041CDA1FD}" name="Number of NEW applications to replace this one" totalsRowDxfId="22" dataCellStyle="Input"/>
    <tableColumn id="32" xr3:uid="{F359E112-DD4D-4B78-8DDD-E4ED735CE289}" name="The application to take over for this one" totalsRowDxfId="21" dataCellStyle="Input"/>
    <tableColumn id="34" xr3:uid="{666DBEE2-C928-4E67-8FA3-2C5B2240650A}" name="Yearly cost for application to take over" totalsRowFunction="sum" totalsRowDxfId="20" dataCellStyle="Input"/>
    <tableColumn id="9" xr3:uid="{D57201EC-D784-4D96-991C-971E527EC824}" name="NoApplication2"/>
    <tableColumn id="10" xr3:uid="{E413633B-5DEA-42DF-A115-1999157D8D5A}" name="CostGroup"/>
    <tableColumn id="11" xr3:uid="{E462EDE9-6240-49ED-98A1-4EFD20C0EADF}" name="Supplier"/>
    <tableColumn id="12" xr3:uid="{8DBF3442-99D0-4272-B671-595213653F9F}" name="ItemNumber"/>
    <tableColumn id="13" xr3:uid="{D2640E8D-757A-463C-83CA-804AADDFAA54}" name="CostType"/>
    <tableColumn id="14" xr3:uid="{CE322D45-85C9-4A54-A29C-1589E5256030}" name="FromDate" dataDxfId="18" totalsRowDxfId="19"/>
    <tableColumn id="15" xr3:uid="{4555327A-7246-4006-9188-73FAD85CCA08}" name="ToDate" dataDxfId="16" totalsRowDxfId="17"/>
    <tableColumn id="16" xr3:uid="{15783918-7A15-46BA-A0B3-BDDDEBE759BF}" name="Interval"/>
    <tableColumn id="17" xr3:uid="{893B78EC-8755-46FE-92E0-2C79B8121985}" name="Termination notice"/>
    <tableColumn id="18" xr3:uid="{EAE38F84-992C-4524-A0D3-00E913FB5E21}" name="FTE"/>
    <tableColumn id="19" xr3:uid="{F942E7F8-0D26-417C-80E2-8AB040A6A0E9}" name="Opex rate"/>
    <tableColumn id="20" xr3:uid="{CE973323-BE29-4DE1-82D3-774008D9F722}" name="Currency"/>
    <tableColumn id="21" xr3:uid="{7C26A01B-107A-4608-8CE5-53DAD51E0C82}" name="Yearly costs" dataDxfId="14" totalsRowDxfId="15"/>
    <tableColumn id="22" xr3:uid="{96345E5F-0B62-4852-85AA-ED3B010828DD}" name="VendorID"/>
    <tableColumn id="23" xr3:uid="{5D5F7ED1-D22B-48CA-A7CC-C6A9BC111D87}" name="Vendor"/>
    <tableColumn id="24" xr3:uid="{47114718-B511-49A1-8DF4-FE4162B0DEF3}" name="Finance info on yearly licence"/>
    <tableColumn id="25" xr3:uid="{610BFC3F-5187-42DA-B581-4944CF2C548B}" name="Comment3"/>
    <tableColumn id="26" xr3:uid="{83FD7E83-F0F8-4566-9AAE-E923E63FFB2D}" name="Used in capabilitiy mapping"/>
    <tableColumn id="27" xr3:uid="{912004CE-42F9-4496-9DD0-2CC93C0E3600}" name="License Owner"/>
    <tableColumn id="28" xr3:uid="{F76B3663-E975-4109-AA32-15F029685F63}" name="License Approver"/>
    <tableColumn id="29" xr3:uid="{256C93E5-7134-4AAB-AE8B-3A3C40FF804D}" name="Department (Approver)"/>
    <tableColumn id="30" xr3:uid="{FB2DDAFC-E0AF-48CD-AC33-291C53FD4004}" name="Country"/>
    <tableColumn id="31" xr3:uid="{700FD18D-F0CB-4A8E-938C-A3296014AE78}" name="Termination date" dataDxfId="12" totalsRowDxfId="13"/>
    <tableColumn id="35" xr3:uid="{98EF261D-F02F-45EF-B633-3C8CD3F8C4DB}" name="Last payment date" dataDxfId="10" totalsRowDxfId="11"/>
    <tableColumn id="36" xr3:uid="{64F0C048-98A5-4214-91D8-61D55FDE0146}" name="Budget owner"/>
    <tableColumn id="37" xr3:uid="{CFC6194D-EC52-43E1-9D1C-1E3D9C9C273D}" name="Actual saving (Annual)" totalsRowFunction="sum" totalsRowDxfId="9"/>
    <tableColumn id="38" xr3:uid="{4E5BE178-FD1A-4F5F-A012-A37737D18482}" name="Y/N + Comment" dataDxfId="8"/>
  </tableColumns>
  <tableStyleInfo name="TableStyleMedium14"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87AFF42-646E-4E4F-BF5D-6BE73362588B}" name="Table34" displayName="Table34" ref="A2:F106" totalsRowShown="0" headerRowCellStyle="Normal 3" dataCellStyle="Normal 3">
  <autoFilter ref="A2:F106" xr:uid="{087AFF42-646E-4E4F-BF5D-6BE73362588B}"/>
  <tableColumns count="6">
    <tableColumn id="1" xr3:uid="{4E530935-DA1D-4FBF-B3F5-54BF46E8E967}" name="IdLevel123" dataCellStyle="Normal 3"/>
    <tableColumn id="2" xr3:uid="{5F4E38A7-D26D-467B-9444-DB53AB183A76}" name="Column1" dataCellStyle="Normal 3"/>
    <tableColumn id="3" xr3:uid="{D1C36592-5DF0-4591-BE18-1453A41C3C63}" name="Type" dataCellStyle="Normal 3"/>
    <tableColumn id="4" xr3:uid="{1BE9F6EF-7C9B-4C58-A468-6F83E0B25054}" name="Level 1" dataCellStyle="Normal 3"/>
    <tableColumn id="5" xr3:uid="{52C9E8CB-149D-4CC8-88B2-351B19AAF750}" name="Level 2" dataCellStyle="Normal 3"/>
    <tableColumn id="6" xr3:uid="{BCAD1382-4D3C-4B55-8D3D-5B324C86AD1F}" name="IS in ifs" dataDxfId="7" dataCellStyle="Normal 3">
      <calculatedColumnFormula>VLOOKUP(Table34[[#This Row],[IdLevel123]],temp!#REF!,1,FALSE)</calculatedColumnFormula>
    </tableColumn>
  </tableColumns>
  <tableStyleInfo name="TableStyleLight10"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624CAC1-1E5C-476F-94A9-E32CDA9ECB2E}" name="Table40" displayName="Table40" ref="B3:I148" totalsRowShown="0" headerRowCellStyle="Normal 11" dataCellStyle="Normal 11">
  <autoFilter ref="B3:I148" xr:uid="{8624CAC1-1E5C-476F-94A9-E32CDA9ECB2E}">
    <filterColumn colId="3">
      <filters>
        <filter val="OT Manufacturing"/>
      </filters>
    </filterColumn>
  </autoFilter>
  <tableColumns count="8">
    <tableColumn id="1" xr3:uid="{21DE3E72-B726-4E52-AA6D-0FB954F2B576}" name="Column1" dataCellStyle="Normal 11"/>
    <tableColumn id="2" xr3:uid="{262AA44E-A9B7-4EBD-986F-18F40F6E5227}" name="Type" dataCellStyle="Normal 11"/>
    <tableColumn id="3" xr3:uid="{7C3E5923-D4B0-48F8-90F0-6724541EB46D}" name="Level 0" dataCellStyle="Normal 11"/>
    <tableColumn id="4" xr3:uid="{A32AD512-F14D-4F8A-942F-B5FACD3C6BDF}" name="Level 1" dataCellStyle="Normal 11"/>
    <tableColumn id="5" xr3:uid="{3A329D39-98A0-4E0E-83AC-AB41E1DDD691}" name="Level 2" dataCellStyle="Normal 11"/>
    <tableColumn id="6" xr3:uid="{A4EFDC5C-EF37-48A5-8B61-9E045E308498}" name="Level 3" dataCellStyle="Normal 11"/>
    <tableColumn id="8" xr3:uid="{463AD33C-FF0F-4BD2-8FD6-962706925B31}" name="Level 4" dataCellStyle="Normal 11"/>
    <tableColumn id="7" xr3:uid="{4DE4D10B-3611-4329-8590-260B7222BFC9}" name="Description" dataCellStyle="Normal 11"/>
  </tableColumns>
  <tableStyleInfo name="TableStyleMedium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917F4CB-30C4-402D-A65F-ED5F8893012E}" name="Table2" displayName="Table2" ref="B3:F250" totalsRowShown="0">
  <autoFilter ref="B3:F250" xr:uid="{EC73C845-AF16-4240-B25C-1227D70703BC}"/>
  <sortState xmlns:xlrd2="http://schemas.microsoft.com/office/spreadsheetml/2017/richdata2" ref="B4:F250">
    <sortCondition ref="B3:B250"/>
  </sortState>
  <tableColumns count="5">
    <tableColumn id="1" xr3:uid="{A1EB145C-A542-4366-B4D1-51F6A742F6D1}" name="Applications[NoApplication]"/>
    <tableColumn id="31" xr3:uid="{EE0A0489-F999-4E45-86EC-80391CE1DA48}" name="Hardware-joint_x000a_Lifecycle stage status" dataDxfId="6"/>
    <tableColumn id="7" xr3:uid="{2E4D1306-A4FC-4032-A04A-08B897C9E8E4}" name="HW Clean up: Note"/>
    <tableColumn id="8" xr3:uid="{7C9A6FFB-2294-4F61-969D-65BE164EB7F4}" name="HW Clean up: Recomendation"/>
    <tableColumn id="19" xr3:uid="{9BE030F8-42EE-4A39-9754-D275D8EC1FFA}" name="HW Sub component to"/>
  </tableColumns>
  <tableStyleInfo name="TableStyleMedium6"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B7248A-6BF0-432B-AE96-D6A1A20675F3}" name="Level1" displayName="Level1" ref="A1:C9" totalsRowShown="0" headerRowDxfId="5">
  <autoFilter ref="A1:C9" xr:uid="{28B7248A-6BF0-432B-AE96-D6A1A20675F3}"/>
  <sortState xmlns:xlrd2="http://schemas.microsoft.com/office/spreadsheetml/2017/richdata2" ref="A2:B9">
    <sortCondition ref="B1:B9"/>
  </sortState>
  <tableColumns count="3">
    <tableColumn id="1" xr3:uid="{9068BE5E-B91D-4704-99A7-F6DB396320E0}" name="ID"/>
    <tableColumn id="2" xr3:uid="{C8D9A5DB-E587-496E-85EF-B26E20E4517C}" name="Level 1"/>
    <tableColumn id="3" xr3:uid="{F092769F-4533-4110-A0E1-19DF827F7969}" name="Kamstrup"/>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19A8CB-BB5E-4296-B566-E5D8425E4B19}" name="Level2" displayName="Level2" ref="A1:D54" totalsRowShown="0" headerRowDxfId="4">
  <autoFilter ref="A1:D54" xr:uid="{B419A8CB-BB5E-4296-B566-E5D8425E4B19}"/>
  <sortState xmlns:xlrd2="http://schemas.microsoft.com/office/spreadsheetml/2017/richdata2" ref="A2:D54">
    <sortCondition ref="B1:B54"/>
  </sortState>
  <tableColumns count="4">
    <tableColumn id="1" xr3:uid="{6CF126DF-DE01-4FA5-98DB-B8D2B88D300D}" name="ID"/>
    <tableColumn id="4" xr3:uid="{0D85D304-4342-4573-8743-C63F05D575E4}" name="Level 1" dataDxfId="3">
      <calculatedColumnFormula>VLOOKUP(Level2[[#This Row],[Level 2]],Capabilities_Default!E:G,3,)</calculatedColumnFormula>
    </tableColumn>
    <tableColumn id="2" xr3:uid="{4988F864-3D4C-424E-A297-F96DD11DCE4B}" name="Level 2"/>
    <tableColumn id="3" xr3:uid="{4B52F568-D080-4DA2-AA0C-59D243CDE72F}" name="Kamstrup"/>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9B0CC1-BED2-459F-A914-922D57292BF0}" name="Level3" displayName="Level3" ref="A1:B309" totalsRowShown="0" headerRowDxfId="2">
  <autoFilter ref="A1:B309" xr:uid="{BB9B0CC1-BED2-459F-A914-922D57292BF0}"/>
  <sortState xmlns:xlrd2="http://schemas.microsoft.com/office/spreadsheetml/2017/richdata2" ref="A2:B309">
    <sortCondition ref="B1:B309"/>
  </sortState>
  <tableColumns count="2">
    <tableColumn id="1" xr3:uid="{0CFFE1B0-5B31-4642-904F-77EEFB1908D5}" name="ID"/>
    <tableColumn id="2" xr3:uid="{3F1C3440-23A5-44BB-BAEC-587E83BADE9B}" name="Level 3"/>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FF7C3F-2F82-43D3-B43F-C191A7C6F849}" name="LevelsAll" displayName="LevelsAll" ref="A1:G320" totalsRowShown="0" headerRowDxfId="1">
  <autoFilter ref="A1:G320" xr:uid="{BFFF7C3F-2F82-43D3-B43F-C191A7C6F849}"/>
  <tableColumns count="7">
    <tableColumn id="1" xr3:uid="{5C1DA4A4-E27A-4D36-B89B-F8BB65C8CB8D}" name="Column1"/>
    <tableColumn id="2" xr3:uid="{44A24726-C010-414D-967C-C18371411DCA}" name="type"/>
    <tableColumn id="3" xr3:uid="{450B72E9-D976-4814-BBEF-6489BD487230}" name="name"/>
    <tableColumn id="4" xr3:uid="{46CFBE2A-FA7F-4529-9C9C-E5346219A3E5}" name="relToParent"/>
    <tableColumn id="5" xr3:uid="{EE492395-594F-449F-8A2A-34D94A1DDF57}" name="relToParent2"/>
    <tableColumn id="6" xr3:uid="{7CD8617B-A398-4B6E-A0E9-44A4CD003EDB}" name="relToParent3"/>
    <tableColumn id="7" xr3:uid="{29296245-4A2B-439A-A339-226D8BD499CA}" name="relToParent4" dataDxfId="0">
      <calculatedColumnFormula>LevelsAll[[#This Row],[relToParent]]</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81" dT="2024-10-21T07:44:59.58" personId="{00000000-0000-0000-0000-000000000000}" id="{5982F9C6-4539-44A4-959C-2EDDE8BB967E}">
    <text>This is DKK</text>
  </threadedComment>
  <threadedComment ref="N81" dT="2024-10-21T09:30:46.14" personId="{00000000-0000-0000-0000-000000000000}" id="{46B8C79C-E12E-415E-AA47-08A67EDF4FFB}" parentId="{5982F9C6-4539-44A4-959C-2EDDE8BB967E}">
    <text xml:space="preserve">Vil det sige at de 1.776.239 du har angivet også er DKK
</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cbor.me/" TargetMode="External"/><Relationship Id="rId21" Type="http://schemas.openxmlformats.org/officeDocument/2006/relationships/hyperlink" Target="https://www.jetbrains.com/idea/" TargetMode="External"/><Relationship Id="rId42" Type="http://schemas.openxmlformats.org/officeDocument/2006/relationships/hyperlink" Target="https://www.questel.com/patent/ip-intelligence-software/standard-essential-patent-data-analytics/" TargetMode="External"/><Relationship Id="rId47" Type="http://schemas.openxmlformats.org/officeDocument/2006/relationships/hyperlink" Target="https://sysarb.com/" TargetMode="External"/><Relationship Id="rId63" Type="http://schemas.openxmlformats.org/officeDocument/2006/relationships/hyperlink" Target="https://www.red-gate.com/products/redgate-monitor/?utm_source=google&amp;utm_medium=cpc&amp;utm_campaign=mc-202501-monitor-branded-gs-emea&amp;_bt=730779021062&amp;_bk=redgate%20monitor&amp;_bm=p&amp;_bn=g&amp;_bg=179692776688&amp;gad_source=1&amp;gad_campaignid=22169274905&amp;gclid=CjwKCAjwq9rFBhAIEiwAGVAZPyaR0eWyqJGnkCwwVsHS0rpskUlA4dGNMv_hE4HzTxnWIWyrMwUIchoCOGsQAvD_BwE" TargetMode="External"/><Relationship Id="rId68" Type="http://schemas.openxmlformats.org/officeDocument/2006/relationships/hyperlink" Target="https://www.libreoffice.org/" TargetMode="External"/><Relationship Id="rId84" Type="http://schemas.openxmlformats.org/officeDocument/2006/relationships/table" Target="../tables/table2.xml"/><Relationship Id="rId16" Type="http://schemas.openxmlformats.org/officeDocument/2006/relationships/hyperlink" Target="https://kamstrup.crm4.dynamics.com/" TargetMode="External"/><Relationship Id="rId11" Type="http://schemas.openxmlformats.org/officeDocument/2006/relationships/hyperlink" Target="https://www.dlms.com/test-tools/" TargetMode="External"/><Relationship Id="rId32" Type="http://schemas.openxmlformats.org/officeDocument/2006/relationships/hyperlink" Target="https://powerbitiles.com/PowerBIRobots/" TargetMode="External"/><Relationship Id="rId37" Type="http://schemas.openxmlformats.org/officeDocument/2006/relationships/hyperlink" Target="https://zensai.com/" TargetMode="External"/><Relationship Id="rId53" Type="http://schemas.openxmlformats.org/officeDocument/2006/relationships/hyperlink" Target="https://teratermproject.github.io/index-en.html" TargetMode="External"/><Relationship Id="rId58" Type="http://schemas.openxmlformats.org/officeDocument/2006/relationships/hyperlink" Target="https://www.combit.net/" TargetMode="External"/><Relationship Id="rId74" Type="http://schemas.openxmlformats.org/officeDocument/2006/relationships/hyperlink" Target="https://viewer.autodesk.com/" TargetMode="External"/><Relationship Id="rId79" Type="http://schemas.openxmlformats.org/officeDocument/2006/relationships/hyperlink" Target="https://www.aspia.se/en/" TargetMode="External"/><Relationship Id="rId5" Type="http://schemas.openxmlformats.org/officeDocument/2006/relationships/hyperlink" Target="https://www.jetbrains.com/resharper/" TargetMode="External"/><Relationship Id="rId61" Type="http://schemas.openxmlformats.org/officeDocument/2006/relationships/hyperlink" Target="https://www.logpoint.com/en/" TargetMode="External"/><Relationship Id="rId82" Type="http://schemas.openxmlformats.org/officeDocument/2006/relationships/hyperlink" Target="https://www.usercheck.com/" TargetMode="External"/><Relationship Id="rId19" Type="http://schemas.openxmlformats.org/officeDocument/2006/relationships/hyperlink" Target="https://www.mentimeter.com/" TargetMode="External"/><Relationship Id="rId14" Type="http://schemas.openxmlformats.org/officeDocument/2006/relationships/hyperlink" Target="https://riskcenter.dowjones.com/" TargetMode="External"/><Relationship Id="rId22" Type="http://schemas.openxmlformats.org/officeDocument/2006/relationships/hyperlink" Target="https://capmon.dk/en/zabbix" TargetMode="External"/><Relationship Id="rId27" Type="http://schemas.openxmlformats.org/officeDocument/2006/relationships/hyperlink" Target="https://www.epochconverter.com/" TargetMode="External"/><Relationship Id="rId30" Type="http://schemas.openxmlformats.org/officeDocument/2006/relationships/hyperlink" Target="https://www.openlm.com/" TargetMode="External"/><Relationship Id="rId35" Type="http://schemas.openxmlformats.org/officeDocument/2006/relationships/hyperlink" Target="https://www.ipaper.io/about" TargetMode="External"/><Relationship Id="rId43" Type="http://schemas.openxmlformats.org/officeDocument/2006/relationships/hyperlink" Target="https://www.fifonetwork.com/ireception/" TargetMode="External"/><Relationship Id="rId48" Type="http://schemas.openxmlformats.org/officeDocument/2006/relationships/hyperlink" Target="https://emmasys.com/solutions/e-doc/" TargetMode="External"/><Relationship Id="rId56" Type="http://schemas.openxmlformats.org/officeDocument/2006/relationships/hyperlink" Target="https://www.syncfusion.com/" TargetMode="External"/><Relationship Id="rId64" Type="http://schemas.openxmlformats.org/officeDocument/2006/relationships/hyperlink" Target="https://www.pagerduty.com/" TargetMode="External"/><Relationship Id="rId69" Type="http://schemas.openxmlformats.org/officeDocument/2006/relationships/hyperlink" Target="https://www.nemtilmeld.dk/" TargetMode="External"/><Relationship Id="rId77" Type="http://schemas.openxmlformats.org/officeDocument/2006/relationships/hyperlink" Target="https://www.cbs.nl/" TargetMode="External"/><Relationship Id="rId8" Type="http://schemas.openxmlformats.org/officeDocument/2006/relationships/hyperlink" Target="https://dmaast.eu/" TargetMode="External"/><Relationship Id="rId51" Type="http://schemas.openxmlformats.org/officeDocument/2006/relationships/hyperlink" Target="https://www.udemy.com/" TargetMode="External"/><Relationship Id="rId72" Type="http://schemas.openxmlformats.org/officeDocument/2006/relationships/hyperlink" Target="https://www.knowbe4.com/" TargetMode="External"/><Relationship Id="rId80" Type="http://schemas.openxmlformats.org/officeDocument/2006/relationships/hyperlink" Target="https://cribl.io/demo/cribl-cloud-vision/" TargetMode="External"/><Relationship Id="rId3" Type="http://schemas.openxmlformats.org/officeDocument/2006/relationships/hyperlink" Target="http://soraco.co/quick-license-manager/" TargetMode="External"/><Relationship Id="rId12" Type="http://schemas.openxmlformats.org/officeDocument/2006/relationships/hyperlink" Target="https://www.combit.net/" TargetMode="External"/><Relationship Id="rId17" Type="http://schemas.openxmlformats.org/officeDocument/2006/relationships/hyperlink" Target="http://wiki.kamstrup.dk/" TargetMode="External"/><Relationship Id="rId25" Type="http://schemas.openxmlformats.org/officeDocument/2006/relationships/hyperlink" Target="https://www.sunshine2k.de/coding/javascript/crc/crc_js.html" TargetMode="External"/><Relationship Id="rId33" Type="http://schemas.openxmlformats.org/officeDocument/2006/relationships/hyperlink" Target="https://www.mapspeople.com/" TargetMode="External"/><Relationship Id="rId38" Type="http://schemas.openxmlformats.org/officeDocument/2006/relationships/hyperlink" Target="https://wats.com/test-data-management/tools-and-features/?utm_source=google&amp;utm_medium=cpc&amp;utm_campaign=21186976261&amp;gad_source=1&amp;gclid=CjwKCAjwktO_BhBrEiwAV70jXo6YLd4wuZDZoQj8z30nfEh4XY0DBORZ3TZg1nO3jrPX6y73fP7ftRoCnV4QAvD_BwE" TargetMode="External"/><Relationship Id="rId46" Type="http://schemas.openxmlformats.org/officeDocument/2006/relationships/hyperlink" Target="https://www.autodesk.com/support/technical/article/caas/sfdcarticles/sfdcarticles/How-to-download-Fusion-Legacy-version.html?msockid=3a85f08949f16a6c01c9e342488d6b47" TargetMode="External"/><Relationship Id="rId59" Type="http://schemas.openxmlformats.org/officeDocument/2006/relationships/hyperlink" Target="https://www.truesec.com/" TargetMode="External"/><Relationship Id="rId67" Type="http://schemas.openxmlformats.org/officeDocument/2006/relationships/hyperlink" Target="https://www.shinyapps.io/" TargetMode="External"/><Relationship Id="rId20" Type="http://schemas.openxmlformats.org/officeDocument/2006/relationships/hyperlink" Target="https://www.jetbrains.com/dotcover/" TargetMode="External"/><Relationship Id="rId41" Type="http://schemas.openxmlformats.org/officeDocument/2006/relationships/hyperlink" Target="https://www.roimaint.com/da/product/offering-by-product-logia-wms/logia-wms--warehouse-management-system?utm_term=logia&amp;utm_campaign=LBA+%7C+DK+%7C%C2%A0DA+%7C+LOGIA+l+Search+%7C+Brand&amp;utm_source=adwords&amp;utm_medium=ppc&amp;hsa_acc=7747469143&amp;hsa_cam=21779993187&amp;hsa_grp=177056170308&amp;hsa_ad=716147906620&amp;hsa_src=g&amp;hsa_tgt=kwd-299166018449&amp;hsa_kw=logia&amp;hsa_mt=p&amp;hsa_net=adwords&amp;hsa_ver=3&amp;gad_source=1&amp;gclid=CjwKCAjwktO_BhBrEiwAV70jXqgXfhSKCCZkNZ1bYSGmKCnhxlMYhgSOgNZXzHz8Sx7wMRj4tx_dBBoCoL8QAvD_BwE" TargetMode="External"/><Relationship Id="rId54" Type="http://schemas.openxmlformats.org/officeDocument/2006/relationships/hyperlink" Target="https://www.ruby-lang.org/" TargetMode="External"/><Relationship Id="rId62" Type="http://schemas.openxmlformats.org/officeDocument/2006/relationships/hyperlink" Target="https://learn.microsoft.com/sv-se/windows/security/application-security/application-isolation/windows-sandbox/windows-sandbox-install" TargetMode="External"/><Relationship Id="rId70" Type="http://schemas.openxmlformats.org/officeDocument/2006/relationships/hyperlink" Target="https://learn.microsoft.com/en-us/windows/powertoys/" TargetMode="External"/><Relationship Id="rId75" Type="http://schemas.openxmlformats.org/officeDocument/2006/relationships/hyperlink" Target="https://www.endalia.com/en/" TargetMode="External"/><Relationship Id="rId83" Type="http://schemas.openxmlformats.org/officeDocument/2006/relationships/printerSettings" Target="../printerSettings/printerSettings2.bin"/><Relationship Id="rId1" Type="http://schemas.openxmlformats.org/officeDocument/2006/relationships/hyperlink" Target="https://www.leanix.net/en/download/applying-the-gartner-time-framework-for-application-rationalization?utm_term=gartner%20time%20model&amp;utm_source=bing&amp;utm_medium=ppc&amp;utm_campaign=EMEA-NORDIC_Application-Rationalization_AR_Search_ENG_B&amp;hsa_acc=9751618594&amp;hsa_cam=590193139&amp;hsa_grp=1136896741662464&amp;hsa_kw=gartner%20time%20model&amp;hsa_mt=e&amp;hsa_net=bing&amp;hsa_src=o&amp;hsa_tgt=kwd-71056741979861:loc-53&amp;hsa_ad=&amp;hsa_ver=3&amp;msclkid=a7b7b4e697911d431c1dd255b34cacf3&amp;utm_content=NORDIC_gartner-time-framework" TargetMode="External"/><Relationship Id="rId6" Type="http://schemas.openxmlformats.org/officeDocument/2006/relationships/hyperlink" Target="https://www.sourcetreeapp.com/" TargetMode="External"/><Relationship Id="rId15" Type="http://schemas.openxmlformats.org/officeDocument/2006/relationships/hyperlink" Target="https://fileservice.kamstrup.com/EFTClient/Account/Login.htm" TargetMode="External"/><Relationship Id="rId23" Type="http://schemas.openxmlformats.org/officeDocument/2006/relationships/hyperlink" Target="https://tech-tools.kamstrup.com/" TargetMode="External"/><Relationship Id="rId28" Type="http://schemas.openxmlformats.org/officeDocument/2006/relationships/hyperlink" Target="https://regex101.com/" TargetMode="External"/><Relationship Id="rId36" Type="http://schemas.openxmlformats.org/officeDocument/2006/relationships/hyperlink" Target="https://www.ipwsystems.com/" TargetMode="External"/><Relationship Id="rId49" Type="http://schemas.openxmlformats.org/officeDocument/2006/relationships/hyperlink" Target="https://www.discussoftware.com/" TargetMode="External"/><Relationship Id="rId57" Type="http://schemas.openxmlformats.org/officeDocument/2006/relationships/hyperlink" Target="http://dk-hcw-web02/traceability/" TargetMode="External"/><Relationship Id="rId10" Type="http://schemas.openxmlformats.org/officeDocument/2006/relationships/hyperlink" Target="https://www.dlms.com/test-tools/" TargetMode="External"/><Relationship Id="rId31" Type="http://schemas.openxmlformats.org/officeDocument/2006/relationships/hyperlink" Target="https://www.drawio.com/" TargetMode="External"/><Relationship Id="rId44" Type="http://schemas.openxmlformats.org/officeDocument/2006/relationships/hyperlink" Target="https://www.stardock.com/?gad_source=1" TargetMode="External"/><Relationship Id="rId52" Type="http://schemas.openxmlformats.org/officeDocument/2006/relationships/hyperlink" Target="https://glogg.bonnefon.org/" TargetMode="External"/><Relationship Id="rId60" Type="http://schemas.openxmlformats.org/officeDocument/2006/relationships/hyperlink" Target="https://umbrella.cisco.com/" TargetMode="External"/><Relationship Id="rId65" Type="http://schemas.openxmlformats.org/officeDocument/2006/relationships/hyperlink" Target="https://www.ibm.com/cloud" TargetMode="External"/><Relationship Id="rId73" Type="http://schemas.openxmlformats.org/officeDocument/2006/relationships/hyperlink" Target="https://www.vyond.com/" TargetMode="External"/><Relationship Id="rId78" Type="http://schemas.openxmlformats.org/officeDocument/2006/relationships/hyperlink" Target="https://www.worldtranslation.com/" TargetMode="External"/><Relationship Id="rId81" Type="http://schemas.openxmlformats.org/officeDocument/2006/relationships/hyperlink" Target="https://www.getdbt.com/" TargetMode="External"/><Relationship Id="rId4" Type="http://schemas.openxmlformats.org/officeDocument/2006/relationships/hyperlink" Target="https://smartbear.com/product/testcomplete/overview/" TargetMode="External"/><Relationship Id="rId9" Type="http://schemas.openxmlformats.org/officeDocument/2006/relationships/hyperlink" Target="https://www.openlinkiq.org/" TargetMode="External"/><Relationship Id="rId13" Type="http://schemas.openxmlformats.org/officeDocument/2006/relationships/hyperlink" Target="https://kamassist.kamstrup.com/" TargetMode="External"/><Relationship Id="rId18" Type="http://schemas.openxmlformats.org/officeDocument/2006/relationships/hyperlink" Target="https://crowdin.com/features" TargetMode="External"/><Relationship Id="rId39" Type="http://schemas.openxmlformats.org/officeDocument/2006/relationships/hyperlink" Target="https://www.infinigate.com/" TargetMode="External"/><Relationship Id="rId34" Type="http://schemas.openxmlformats.org/officeDocument/2006/relationships/hyperlink" Target="https://sentry.io/welcome/?utm_source=google&amp;utm_medium=cpc&amp;utm_id=%7b21447522204%7d&amp;utm_campaign=Google_Search_Brand_SentryKW_EMEA-Tier2_Alpha&amp;utm_content=g&amp;utm_term=sentry" TargetMode="External"/><Relationship Id="rId50" Type="http://schemas.openxmlformats.org/officeDocument/2006/relationships/hyperlink" Target="https://swagger.io/api-hub/?utm_source=bing&amp;utm_medium=ppcb&amp;utm_campaign=SEM_SwaggerHub_PR_EMEA_ENG_EXT_Prospecting_Tier2&amp;utm_term=swagger&amp;utm_content=&amp;gclid=a20c6cb02b6319272d3404a2367ee32a&amp;gclsrc=3p.ds&amp;msclkid=a20c6cb02b6319272d3404a2367ee32a" TargetMode="External"/><Relationship Id="rId55" Type="http://schemas.openxmlformats.org/officeDocument/2006/relationships/hyperlink" Target="https://check.kamstrup.com/" TargetMode="External"/><Relationship Id="rId76" Type="http://schemas.openxmlformats.org/officeDocument/2006/relationships/hyperlink" Target="https://vrijedagen.nl/" TargetMode="External"/><Relationship Id="rId7" Type="http://schemas.openxmlformats.org/officeDocument/2006/relationships/hyperlink" Target="https://miro.com/app/dashboard/" TargetMode="External"/><Relationship Id="rId71" Type="http://schemas.openxmlformats.org/officeDocument/2006/relationships/hyperlink" Target="https://www.postman.com/" TargetMode="External"/><Relationship Id="rId2" Type="http://schemas.openxmlformats.org/officeDocument/2006/relationships/hyperlink" Target="https://snoopwpf.codeplex.com/" TargetMode="External"/><Relationship Id="rId29" Type="http://schemas.openxmlformats.org/officeDocument/2006/relationships/hyperlink" Target="https://kubernetes.io/" TargetMode="External"/><Relationship Id="rId24" Type="http://schemas.openxmlformats.org/officeDocument/2006/relationships/hyperlink" Target="https://www.techsmith.com/store/camtasia" TargetMode="External"/><Relationship Id="rId40" Type="http://schemas.openxmlformats.org/officeDocument/2006/relationships/hyperlink" Target="https://ipendo.cpaglobal.com/Login.aspx?ReturnUrl=%2fdefault.aspx" TargetMode="External"/><Relationship Id="rId45" Type="http://schemas.openxmlformats.org/officeDocument/2006/relationships/hyperlink" Target="https://www.figma.com/" TargetMode="External"/><Relationship Id="rId66" Type="http://schemas.openxmlformats.org/officeDocument/2006/relationships/hyperlink" Target="https://wordpress.com/"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3" Type="http://schemas.openxmlformats.org/officeDocument/2006/relationships/hyperlink" Target="mailto:ankr@kamstrup.com" TargetMode="External"/><Relationship Id="rId18" Type="http://schemas.openxmlformats.org/officeDocument/2006/relationships/hyperlink" Target="mailto:mabk@kamstrup.com" TargetMode="External"/><Relationship Id="rId26" Type="http://schemas.openxmlformats.org/officeDocument/2006/relationships/drawing" Target="../drawings/drawing3.xml"/><Relationship Id="rId39" Type="http://schemas.openxmlformats.org/officeDocument/2006/relationships/table" Target="../tables/table26.xml"/><Relationship Id="rId21" Type="http://schemas.openxmlformats.org/officeDocument/2006/relationships/hyperlink" Target="mailto:jize@kamstrup.com" TargetMode="External"/><Relationship Id="rId34" Type="http://schemas.openxmlformats.org/officeDocument/2006/relationships/table" Target="../tables/table21.xml"/><Relationship Id="rId42" Type="http://schemas.openxmlformats.org/officeDocument/2006/relationships/table" Target="../tables/table29.xml"/><Relationship Id="rId7" Type="http://schemas.openxmlformats.org/officeDocument/2006/relationships/hyperlink" Target="mailto:ULNI@kamstrup.com" TargetMode="External"/><Relationship Id="rId2" Type="http://schemas.openxmlformats.org/officeDocument/2006/relationships/hyperlink" Target="mailto:bjcl@kamstrup.com" TargetMode="External"/><Relationship Id="rId16" Type="http://schemas.openxmlformats.org/officeDocument/2006/relationships/hyperlink" Target="mailto:bcar@kamstrup.com" TargetMode="External"/><Relationship Id="rId20" Type="http://schemas.openxmlformats.org/officeDocument/2006/relationships/hyperlink" Target="mailto:dtkr@kamstrup.com" TargetMode="External"/><Relationship Id="rId29" Type="http://schemas.openxmlformats.org/officeDocument/2006/relationships/table" Target="../tables/table16.xml"/><Relationship Id="rId41" Type="http://schemas.openxmlformats.org/officeDocument/2006/relationships/table" Target="../tables/table28.xml"/><Relationship Id="rId1" Type="http://schemas.openxmlformats.org/officeDocument/2006/relationships/hyperlink" Target="https://www.leanix.net/en/wiki/apm/application-criticality-assessment-and-matrix" TargetMode="External"/><Relationship Id="rId6" Type="http://schemas.openxmlformats.org/officeDocument/2006/relationships/hyperlink" Target="mailto:CLB@kamstrup.com" TargetMode="External"/><Relationship Id="rId11" Type="http://schemas.openxmlformats.org/officeDocument/2006/relationships/hyperlink" Target="mailto:JLY@kamstrup.com" TargetMode="External"/><Relationship Id="rId24" Type="http://schemas.openxmlformats.org/officeDocument/2006/relationships/hyperlink" Target="mailto:jabe@kamstrup.com" TargetMode="External"/><Relationship Id="rId32" Type="http://schemas.openxmlformats.org/officeDocument/2006/relationships/table" Target="../tables/table19.xml"/><Relationship Id="rId37" Type="http://schemas.openxmlformats.org/officeDocument/2006/relationships/table" Target="../tables/table24.xml"/><Relationship Id="rId40" Type="http://schemas.openxmlformats.org/officeDocument/2006/relationships/table" Target="../tables/table27.xml"/><Relationship Id="rId5" Type="http://schemas.openxmlformats.org/officeDocument/2006/relationships/hyperlink" Target="mailto:MEG@kamstrup.com" TargetMode="External"/><Relationship Id="rId15" Type="http://schemas.openxmlformats.org/officeDocument/2006/relationships/hyperlink" Target="mailto:krtr@kamstrup.com" TargetMode="External"/><Relationship Id="rId23" Type="http://schemas.openxmlformats.org/officeDocument/2006/relationships/hyperlink" Target="mailto:rve@kamstrup.com" TargetMode="External"/><Relationship Id="rId28" Type="http://schemas.openxmlformats.org/officeDocument/2006/relationships/table" Target="../tables/table15.xml"/><Relationship Id="rId36" Type="http://schemas.openxmlformats.org/officeDocument/2006/relationships/table" Target="../tables/table23.xml"/><Relationship Id="rId10" Type="http://schemas.openxmlformats.org/officeDocument/2006/relationships/hyperlink" Target="mailto:KIH@kamstrup.com" TargetMode="External"/><Relationship Id="rId19" Type="http://schemas.openxmlformats.org/officeDocument/2006/relationships/hyperlink" Target="mailto:mig@kamstrup.com" TargetMode="External"/><Relationship Id="rId31" Type="http://schemas.openxmlformats.org/officeDocument/2006/relationships/table" Target="../tables/table18.xml"/><Relationship Id="rId44" Type="http://schemas.openxmlformats.org/officeDocument/2006/relationships/table" Target="../tables/table31.xml"/><Relationship Id="rId4" Type="http://schemas.openxmlformats.org/officeDocument/2006/relationships/hyperlink" Target="mailto:TSSN@kamstrup.com" TargetMode="External"/><Relationship Id="rId9" Type="http://schemas.openxmlformats.org/officeDocument/2006/relationships/hyperlink" Target="mailto:PRBG@kamstrup.com" TargetMode="External"/><Relationship Id="rId14" Type="http://schemas.openxmlformats.org/officeDocument/2006/relationships/hyperlink" Target="mailto:krke@kamstrup.com" TargetMode="External"/><Relationship Id="rId22" Type="http://schemas.openxmlformats.org/officeDocument/2006/relationships/hyperlink" Target="mailto:rlf@kamstrup.com" TargetMode="External"/><Relationship Id="rId27" Type="http://schemas.openxmlformats.org/officeDocument/2006/relationships/table" Target="../tables/table14.xml"/><Relationship Id="rId30" Type="http://schemas.openxmlformats.org/officeDocument/2006/relationships/table" Target="../tables/table17.xml"/><Relationship Id="rId35" Type="http://schemas.openxmlformats.org/officeDocument/2006/relationships/table" Target="../tables/table22.xml"/><Relationship Id="rId43" Type="http://schemas.openxmlformats.org/officeDocument/2006/relationships/table" Target="../tables/table30.xml"/><Relationship Id="rId8" Type="http://schemas.openxmlformats.org/officeDocument/2006/relationships/hyperlink" Target="mailto:GEK@kamstrup.com" TargetMode="External"/><Relationship Id="rId3" Type="http://schemas.openxmlformats.org/officeDocument/2006/relationships/hyperlink" Target="mailto:mia@kamstrup.com" TargetMode="External"/><Relationship Id="rId12" Type="http://schemas.openxmlformats.org/officeDocument/2006/relationships/hyperlink" Target="mailto:JEBL@kamstrup.com" TargetMode="External"/><Relationship Id="rId17" Type="http://schemas.openxmlformats.org/officeDocument/2006/relationships/hyperlink" Target="mailto:soco@kamstrup.com" TargetMode="External"/><Relationship Id="rId25" Type="http://schemas.openxmlformats.org/officeDocument/2006/relationships/hyperlink" Target="mailto:frmu@kamstrup.com" TargetMode="External"/><Relationship Id="rId33" Type="http://schemas.openxmlformats.org/officeDocument/2006/relationships/table" Target="../tables/table20.xml"/><Relationship Id="rId38" Type="http://schemas.openxmlformats.org/officeDocument/2006/relationships/table" Target="../tables/table25.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vmlDrawing" Target="../drawings/vmlDrawing2.vml"/><Relationship Id="rId1" Type="http://schemas.openxmlformats.org/officeDocument/2006/relationships/drawing" Target="../drawings/drawing4.xml"/><Relationship Id="rId4"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4B2A-0A31-47D8-AB86-54DE19B2AC02}">
  <sheetPr codeName="Sheet1">
    <tabColor rgb="FF009CA6"/>
    <pageSetUpPr fitToPage="1"/>
  </sheetPr>
  <dimension ref="B1:V5897"/>
  <sheetViews>
    <sheetView zoomScale="90" zoomScaleNormal="90" zoomScaleSheetLayoutView="90" workbookViewId="0">
      <selection activeCell="D4" sqref="D4"/>
    </sheetView>
  </sheetViews>
  <sheetFormatPr defaultRowHeight="15"/>
  <cols>
    <col min="1" max="1" width="3.7109375" customWidth="1"/>
    <col min="2" max="2" width="5.7109375" style="28" customWidth="1"/>
    <col min="3" max="3" width="4.85546875" style="28" customWidth="1"/>
    <col min="4" max="4" width="35.140625" style="28" customWidth="1"/>
    <col min="5" max="5" width="21.5703125" customWidth="1"/>
    <col min="6" max="6" width="24.140625" customWidth="1"/>
    <col min="7" max="7" width="26.5703125" customWidth="1"/>
    <col min="8" max="8" width="6.42578125" customWidth="1"/>
    <col min="9" max="9" width="8.42578125" customWidth="1"/>
    <col min="10" max="10" width="61.5703125" bestFit="1" customWidth="1"/>
    <col min="11" max="11" width="16.5703125" customWidth="1"/>
    <col min="12" max="12" width="29.7109375" customWidth="1"/>
    <col min="13" max="13" width="23.5703125" customWidth="1"/>
    <col min="14" max="14" width="16.28515625" customWidth="1"/>
    <col min="15" max="15" width="21.5703125" customWidth="1"/>
    <col min="16" max="16" width="28.7109375" customWidth="1"/>
    <col min="17" max="17" width="25.28515625" customWidth="1"/>
    <col min="18" max="18" width="9.7109375" customWidth="1"/>
    <col min="19" max="19" width="40.28515625" customWidth="1"/>
    <col min="20" max="20" width="17.28515625" customWidth="1"/>
    <col min="21" max="21" width="48.85546875" customWidth="1"/>
    <col min="22" max="22" width="100.85546875" bestFit="1" customWidth="1"/>
  </cols>
  <sheetData>
    <row r="1" spans="2:22" ht="33" customHeight="1">
      <c r="B1" s="47" t="s">
        <v>0</v>
      </c>
      <c r="C1" s="32" t="s">
        <v>1</v>
      </c>
      <c r="D1" s="33" t="s">
        <v>2</v>
      </c>
      <c r="E1" s="34" t="s">
        <v>3</v>
      </c>
      <c r="F1" s="34" t="s">
        <v>4</v>
      </c>
      <c r="G1" s="34" t="s">
        <v>5</v>
      </c>
      <c r="H1" s="224" t="s">
        <v>6</v>
      </c>
      <c r="I1" s="31" t="s">
        <v>7</v>
      </c>
      <c r="J1" s="31" t="s">
        <v>8</v>
      </c>
      <c r="K1" s="31" t="s">
        <v>9</v>
      </c>
      <c r="L1" s="35" t="s">
        <v>10</v>
      </c>
      <c r="M1" s="34" t="s">
        <v>11</v>
      </c>
      <c r="N1" s="35" t="s">
        <v>12</v>
      </c>
      <c r="O1" s="35" t="s">
        <v>13</v>
      </c>
      <c r="P1" s="35" t="s">
        <v>14</v>
      </c>
      <c r="Q1" s="78" t="s">
        <v>15</v>
      </c>
      <c r="R1" s="78" t="s">
        <v>16</v>
      </c>
      <c r="S1" s="35" t="s">
        <v>17</v>
      </c>
      <c r="T1" s="35" t="s">
        <v>18</v>
      </c>
      <c r="U1" s="78" t="s">
        <v>19</v>
      </c>
      <c r="V1" s="78" t="s">
        <v>20</v>
      </c>
    </row>
    <row r="2" spans="2:22" s="36" customFormat="1" ht="21">
      <c r="B2" s="242" t="s">
        <v>21</v>
      </c>
      <c r="C2" s="242"/>
      <c r="D2" s="242" t="s">
        <v>22</v>
      </c>
      <c r="E2" s="242"/>
      <c r="F2" s="242"/>
      <c r="G2" s="242"/>
      <c r="H2" s="221"/>
      <c r="I2" s="242" t="s">
        <v>23</v>
      </c>
      <c r="J2" s="242"/>
      <c r="K2" s="242"/>
      <c r="L2" s="242" t="s">
        <v>24</v>
      </c>
      <c r="M2" s="242"/>
      <c r="N2" s="242"/>
      <c r="O2" s="242"/>
      <c r="P2" s="242" t="s">
        <v>25</v>
      </c>
      <c r="Q2" s="242"/>
      <c r="R2" s="242"/>
      <c r="S2" s="54" t="s">
        <v>26</v>
      </c>
      <c r="T2" s="37" t="s">
        <v>27</v>
      </c>
      <c r="U2" s="240" t="s">
        <v>28</v>
      </c>
      <c r="V2" s="241"/>
    </row>
    <row r="4" spans="2:22">
      <c r="B4" s="28" t="s">
        <v>29</v>
      </c>
      <c r="C4" s="28" t="s">
        <v>30</v>
      </c>
      <c r="D4" t="s">
        <v>31</v>
      </c>
      <c r="E4" t="s">
        <v>32</v>
      </c>
      <c r="F4" t="s">
        <v>33</v>
      </c>
      <c r="G4" t="s">
        <v>34</v>
      </c>
      <c r="H4" t="s">
        <v>35</v>
      </c>
      <c r="I4" t="s">
        <v>36</v>
      </c>
      <c r="J4" t="s">
        <v>37</v>
      </c>
      <c r="K4" t="s">
        <v>38</v>
      </c>
      <c r="L4" t="s">
        <v>39</v>
      </c>
      <c r="M4" t="s">
        <v>40</v>
      </c>
      <c r="N4" t="s">
        <v>41</v>
      </c>
      <c r="O4" t="s">
        <v>42</v>
      </c>
      <c r="P4" t="s">
        <v>43</v>
      </c>
      <c r="Q4" t="s">
        <v>44</v>
      </c>
      <c r="R4" t="s">
        <v>45</v>
      </c>
      <c r="S4" t="s">
        <v>46</v>
      </c>
      <c r="T4" t="s">
        <v>27</v>
      </c>
      <c r="U4" t="s">
        <v>47</v>
      </c>
      <c r="V4" t="s">
        <v>48</v>
      </c>
    </row>
    <row r="5" spans="2:22" ht="15" customHeight="1">
      <c r="D5" t="s">
        <v>49</v>
      </c>
      <c r="E5" t="str">
        <f>VLOOKUP(D5,'B-Business Capability'!B:H,5,FALSE)</f>
        <v>All</v>
      </c>
      <c r="F5">
        <f>VLOOKUP(D5,'B-Business Capability'!B:H,6,FALSE)</f>
        <v>0</v>
      </c>
      <c r="G5">
        <f>VLOOKUP(D5,'B-Business Capability'!B:H,7,FALSE)</f>
        <v>0</v>
      </c>
      <c r="I5" t="s">
        <v>50</v>
      </c>
      <c r="J5" t="s">
        <v>51</v>
      </c>
      <c r="L5" t="s">
        <v>52</v>
      </c>
      <c r="M5" t="str">
        <f>VLOOKUP(L5,'A-Applications'!B:D,3,FALSE)</f>
        <v>Microsoft Teams</v>
      </c>
      <c r="N5" t="s">
        <v>53</v>
      </c>
      <c r="O5" s="42" t="s">
        <v>54</v>
      </c>
      <c r="P5" t="s">
        <v>55</v>
      </c>
      <c r="Q5" t="str">
        <f>VLOOKUP(KamstrupData[[#This Row],[IdLevel123]],'B-Business Capability'!B:L,10,FALSE)</f>
        <v>N/A</v>
      </c>
      <c r="R5">
        <f>VLOOKUP(KamstrupData[[#This Row],[IdLevel123]],'B-Business Capability'!B:L,11,FALSE)</f>
        <v>0</v>
      </c>
      <c r="U5" t="str">
        <f>_xlfn.CONCAT(KamstrupData[[#This Row],[CountryCode]],"_",KamstrupData[[#This Row],[Business Area]],"_",KamstrupData[[#This Row],[DepartmentTeam]])</f>
        <v>AT10_All_</v>
      </c>
      <c r="V5" t="str">
        <f>VLOOKUP(KamstrupData[[#This Row],[ORG_Concat]],'O-Organization'!F:H,3,FALSE)</f>
        <v>11147_AT10_All_All_</v>
      </c>
    </row>
    <row r="6" spans="2:22" ht="15" customHeight="1">
      <c r="D6" t="s">
        <v>49</v>
      </c>
      <c r="E6" t="str">
        <f>VLOOKUP(D6,'B-Business Capability'!B:H,5,FALSE)</f>
        <v>All</v>
      </c>
      <c r="F6">
        <f>VLOOKUP(D6,'B-Business Capability'!B:H,6,FALSE)</f>
        <v>0</v>
      </c>
      <c r="G6">
        <f>VLOOKUP(D6,'B-Business Capability'!B:H,7,FALSE)</f>
        <v>0</v>
      </c>
      <c r="I6" t="s">
        <v>50</v>
      </c>
      <c r="J6" t="s">
        <v>51</v>
      </c>
      <c r="L6" t="s">
        <v>56</v>
      </c>
      <c r="M6" t="str">
        <f>VLOOKUP(L6,'A-Applications'!B:D,3,FALSE)</f>
        <v>OneDrive</v>
      </c>
      <c r="N6" t="s">
        <v>53</v>
      </c>
      <c r="O6" s="42" t="s">
        <v>54</v>
      </c>
      <c r="P6" t="s">
        <v>55</v>
      </c>
      <c r="Q6" t="str">
        <f>VLOOKUP(KamstrupData[[#This Row],[IdLevel123]],'B-Business Capability'!B:L,10,FALSE)</f>
        <v>N/A</v>
      </c>
      <c r="R6">
        <f>VLOOKUP(KamstrupData[[#This Row],[IdLevel123]],'B-Business Capability'!B:L,11,FALSE)</f>
        <v>0</v>
      </c>
      <c r="U6" t="str">
        <f>_xlfn.CONCAT(KamstrupData[[#This Row],[CountryCode]],"_",KamstrupData[[#This Row],[Business Area]],"_",KamstrupData[[#This Row],[DepartmentTeam]])</f>
        <v>AT10_All_</v>
      </c>
      <c r="V6" t="str">
        <f>VLOOKUP(KamstrupData[[#This Row],[ORG_Concat]],'O-Organization'!F:H,3,FALSE)</f>
        <v>11147_AT10_All_All_</v>
      </c>
    </row>
    <row r="7" spans="2:22" ht="15" customHeight="1">
      <c r="D7" t="s">
        <v>49</v>
      </c>
      <c r="E7" t="str">
        <f>VLOOKUP(D7,'B-Business Capability'!B:H,5,FALSE)</f>
        <v>All</v>
      </c>
      <c r="F7">
        <f>VLOOKUP(D7,'B-Business Capability'!B:H,6,FALSE)</f>
        <v>0</v>
      </c>
      <c r="G7">
        <f>VLOOKUP(D7,'B-Business Capability'!B:H,7,FALSE)</f>
        <v>0</v>
      </c>
      <c r="I7" t="s">
        <v>50</v>
      </c>
      <c r="J7" t="s">
        <v>51</v>
      </c>
      <c r="L7" t="s">
        <v>57</v>
      </c>
      <c r="M7" t="str">
        <f>VLOOKUP(L7,'A-Applications'!B:D,3,FALSE)</f>
        <v>Microsoft Word</v>
      </c>
      <c r="N7" t="s">
        <v>53</v>
      </c>
      <c r="O7" s="42" t="s">
        <v>54</v>
      </c>
      <c r="P7" t="s">
        <v>55</v>
      </c>
      <c r="Q7" t="str">
        <f>VLOOKUP(KamstrupData[[#This Row],[IdLevel123]],'B-Business Capability'!B:L,10,FALSE)</f>
        <v>N/A</v>
      </c>
      <c r="R7">
        <f>VLOOKUP(KamstrupData[[#This Row],[IdLevel123]],'B-Business Capability'!B:L,11,FALSE)</f>
        <v>0</v>
      </c>
      <c r="U7" t="str">
        <f>_xlfn.CONCAT(KamstrupData[[#This Row],[CountryCode]],"_",KamstrupData[[#This Row],[Business Area]],"_",KamstrupData[[#This Row],[DepartmentTeam]])</f>
        <v>AT10_All_</v>
      </c>
      <c r="V7" t="str">
        <f>VLOOKUP(KamstrupData[[#This Row],[ORG_Concat]],'O-Organization'!F:H,3,FALSE)</f>
        <v>11147_AT10_All_All_</v>
      </c>
    </row>
    <row r="8" spans="2:22" ht="15" customHeight="1">
      <c r="D8" t="s">
        <v>49</v>
      </c>
      <c r="E8" t="str">
        <f>VLOOKUP(D8,'B-Business Capability'!B:H,5,FALSE)</f>
        <v>All</v>
      </c>
      <c r="F8">
        <f>VLOOKUP(D8,'B-Business Capability'!B:H,6,FALSE)</f>
        <v>0</v>
      </c>
      <c r="G8">
        <f>VLOOKUP(D8,'B-Business Capability'!B:H,7,FALSE)</f>
        <v>0</v>
      </c>
      <c r="I8" t="s">
        <v>50</v>
      </c>
      <c r="J8" t="s">
        <v>51</v>
      </c>
      <c r="L8" t="s">
        <v>58</v>
      </c>
      <c r="M8" t="str">
        <f>VLOOKUP(L8,'A-Applications'!B:D,3,FALSE)</f>
        <v>Microsoft Excel</v>
      </c>
      <c r="N8" t="s">
        <v>53</v>
      </c>
      <c r="O8" s="42" t="s">
        <v>54</v>
      </c>
      <c r="P8" t="s">
        <v>55</v>
      </c>
      <c r="Q8" t="str">
        <f>VLOOKUP(KamstrupData[[#This Row],[IdLevel123]],'B-Business Capability'!B:L,10,FALSE)</f>
        <v>N/A</v>
      </c>
      <c r="R8">
        <f>VLOOKUP(KamstrupData[[#This Row],[IdLevel123]],'B-Business Capability'!B:L,11,FALSE)</f>
        <v>0</v>
      </c>
      <c r="U8" t="str">
        <f>_xlfn.CONCAT(KamstrupData[[#This Row],[CountryCode]],"_",KamstrupData[[#This Row],[Business Area]],"_",KamstrupData[[#This Row],[DepartmentTeam]])</f>
        <v>AT10_All_</v>
      </c>
      <c r="V8" t="str">
        <f>VLOOKUP(KamstrupData[[#This Row],[ORG_Concat]],'O-Organization'!F:H,3,FALSE)</f>
        <v>11147_AT10_All_All_</v>
      </c>
    </row>
    <row r="9" spans="2:22" ht="15" customHeight="1">
      <c r="D9" t="s">
        <v>49</v>
      </c>
      <c r="E9" t="str">
        <f>VLOOKUP(D9,'B-Business Capability'!B:H,5,FALSE)</f>
        <v>All</v>
      </c>
      <c r="F9">
        <f>VLOOKUP(D9,'B-Business Capability'!B:H,6,FALSE)</f>
        <v>0</v>
      </c>
      <c r="G9">
        <f>VLOOKUP(D9,'B-Business Capability'!B:H,7,FALSE)</f>
        <v>0</v>
      </c>
      <c r="I9" t="s">
        <v>50</v>
      </c>
      <c r="J9" t="s">
        <v>51</v>
      </c>
      <c r="L9" t="s">
        <v>59</v>
      </c>
      <c r="M9" t="str">
        <f>VLOOKUP(L9,'A-Applications'!B:D,3,FALSE)</f>
        <v>Microsoft Power Point</v>
      </c>
      <c r="N9" t="s">
        <v>53</v>
      </c>
      <c r="O9" s="42" t="s">
        <v>54</v>
      </c>
      <c r="P9" t="s">
        <v>55</v>
      </c>
      <c r="Q9" t="str">
        <f>VLOOKUP(KamstrupData[[#This Row],[IdLevel123]],'B-Business Capability'!B:L,10,FALSE)</f>
        <v>N/A</v>
      </c>
      <c r="R9">
        <f>VLOOKUP(KamstrupData[[#This Row],[IdLevel123]],'B-Business Capability'!B:L,11,FALSE)</f>
        <v>0</v>
      </c>
      <c r="U9" t="str">
        <f>_xlfn.CONCAT(KamstrupData[[#This Row],[CountryCode]],"_",KamstrupData[[#This Row],[Business Area]],"_",KamstrupData[[#This Row],[DepartmentTeam]])</f>
        <v>AT10_All_</v>
      </c>
      <c r="V9" t="str">
        <f>VLOOKUP(KamstrupData[[#This Row],[ORG_Concat]],'O-Organization'!F:H,3,FALSE)</f>
        <v>11147_AT10_All_All_</v>
      </c>
    </row>
    <row r="10" spans="2:22" ht="15" customHeight="1">
      <c r="D10" t="s">
        <v>49</v>
      </c>
      <c r="E10" t="str">
        <f>VLOOKUP(D10,'B-Business Capability'!B:H,5,FALSE)</f>
        <v>All</v>
      </c>
      <c r="F10">
        <f>VLOOKUP(D10,'B-Business Capability'!B:H,6,FALSE)</f>
        <v>0</v>
      </c>
      <c r="G10">
        <f>VLOOKUP(D10,'B-Business Capability'!B:H,7,FALSE)</f>
        <v>0</v>
      </c>
      <c r="I10" t="s">
        <v>50</v>
      </c>
      <c r="J10" t="s">
        <v>51</v>
      </c>
      <c r="L10" t="s">
        <v>60</v>
      </c>
      <c r="M10" t="str">
        <f>VLOOKUP(L10,'A-Applications'!B:D,3,FALSE)</f>
        <v>Microsoft Outlook</v>
      </c>
      <c r="N10" t="s">
        <v>53</v>
      </c>
      <c r="O10" s="42" t="s">
        <v>54</v>
      </c>
      <c r="P10" t="s">
        <v>55</v>
      </c>
      <c r="Q10" t="str">
        <f>VLOOKUP(KamstrupData[[#This Row],[IdLevel123]],'B-Business Capability'!B:L,10,FALSE)</f>
        <v>N/A</v>
      </c>
      <c r="R10">
        <f>VLOOKUP(KamstrupData[[#This Row],[IdLevel123]],'B-Business Capability'!B:L,11,FALSE)</f>
        <v>0</v>
      </c>
      <c r="U10" t="str">
        <f>_xlfn.CONCAT(KamstrupData[[#This Row],[CountryCode]],"_",KamstrupData[[#This Row],[Business Area]],"_",KamstrupData[[#This Row],[DepartmentTeam]])</f>
        <v>AT10_All_</v>
      </c>
      <c r="V10" t="str">
        <f>VLOOKUP(KamstrupData[[#This Row],[ORG_Concat]],'O-Organization'!F:H,3,FALSE)</f>
        <v>11147_AT10_All_All_</v>
      </c>
    </row>
    <row r="11" spans="2:22" ht="15" customHeight="1">
      <c r="D11" t="s">
        <v>49</v>
      </c>
      <c r="E11" t="str">
        <f>VLOOKUP(D11,'B-Business Capability'!B:H,5,FALSE)</f>
        <v>All</v>
      </c>
      <c r="F11">
        <f>VLOOKUP(D11,'B-Business Capability'!B:H,6,FALSE)</f>
        <v>0</v>
      </c>
      <c r="G11">
        <f>VLOOKUP(D11,'B-Business Capability'!B:H,7,FALSE)</f>
        <v>0</v>
      </c>
      <c r="I11" t="s">
        <v>50</v>
      </c>
      <c r="J11" t="s">
        <v>51</v>
      </c>
      <c r="L11" t="s">
        <v>61</v>
      </c>
      <c r="M11" t="str">
        <f>VLOOKUP(L11,'A-Applications'!B:D,3,FALSE)</f>
        <v>Microsoft OneNote</v>
      </c>
      <c r="N11" t="s">
        <v>53</v>
      </c>
      <c r="O11" s="42" t="s">
        <v>62</v>
      </c>
      <c r="P11" t="s">
        <v>55</v>
      </c>
      <c r="Q11" t="str">
        <f>VLOOKUP(KamstrupData[[#This Row],[IdLevel123]],'B-Business Capability'!B:L,10,FALSE)</f>
        <v>N/A</v>
      </c>
      <c r="R11">
        <f>VLOOKUP(KamstrupData[[#This Row],[IdLevel123]],'B-Business Capability'!B:L,11,FALSE)</f>
        <v>0</v>
      </c>
      <c r="U11" t="str">
        <f>_xlfn.CONCAT(KamstrupData[[#This Row],[CountryCode]],"_",KamstrupData[[#This Row],[Business Area]],"_",KamstrupData[[#This Row],[DepartmentTeam]])</f>
        <v>AT10_All_</v>
      </c>
      <c r="V11" t="str">
        <f>VLOOKUP(KamstrupData[[#This Row],[ORG_Concat]],'O-Organization'!F:H,3,FALSE)</f>
        <v>11147_AT10_All_All_</v>
      </c>
    </row>
    <row r="12" spans="2:22" ht="15" customHeight="1">
      <c r="D12" s="28" t="s">
        <v>63</v>
      </c>
      <c r="E12" t="str">
        <f>VLOOKUP(D12,'B-Business Capability'!B:H,5,FALSE)</f>
        <v>Finance</v>
      </c>
      <c r="F12" t="str">
        <f>VLOOKUP(D12,'B-Business Capability'!B:H,6,FALSE)</f>
        <v>Financial Planning &amp; Analysis</v>
      </c>
      <c r="G12" t="str">
        <f>VLOOKUP(D12,'B-Business Capability'!B:H,7,FALSE)</f>
        <v>Cost Accounting_Plan</v>
      </c>
      <c r="I12" t="s">
        <v>50</v>
      </c>
      <c r="J12" t="s">
        <v>64</v>
      </c>
      <c r="L12" t="s">
        <v>65</v>
      </c>
      <c r="M12" t="str">
        <f>VLOOKUP(L12,'A-Applications'!B:D,3,FALSE)</f>
        <v>IFS ERP</v>
      </c>
      <c r="N12" t="s">
        <v>53</v>
      </c>
      <c r="O12" s="42" t="s">
        <v>66</v>
      </c>
      <c r="P12" t="s">
        <v>67</v>
      </c>
      <c r="Q12" t="str">
        <f>VLOOKUP(KamstrupData[[#This Row],[IdLevel123]],'B-Business Capability'!B:L,10,FALSE)</f>
        <v>N/A</v>
      </c>
      <c r="R12">
        <f>VLOOKUP(KamstrupData[[#This Row],[IdLevel123]],'B-Business Capability'!B:L,11,FALSE)</f>
        <v>0</v>
      </c>
      <c r="U12" t="str">
        <f>_xlfn.CONCAT(KamstrupData[[#This Row],[CountryCode]],"_",KamstrupData[[#This Row],[Business Area]],"_",KamstrupData[[#This Row],[DepartmentTeam]])</f>
        <v>AT10_AT_Customer Service_</v>
      </c>
      <c r="V12" t="str">
        <f>VLOOKUP(KamstrupData[[#This Row],[ORG_Concat]],'O-Organization'!F:H,3,FALSE)</f>
        <v>11025_AT10_Customer Service_AT_Customer Service_</v>
      </c>
    </row>
    <row r="13" spans="2:22" ht="15" customHeight="1">
      <c r="D13" t="s">
        <v>68</v>
      </c>
      <c r="E13" t="str">
        <f>VLOOKUP(D13,'B-Business Capability'!B:H,5,FALSE)</f>
        <v>Finance</v>
      </c>
      <c r="F13" t="str">
        <f>VLOOKUP(D13,'B-Business Capability'!B:H,6,FALSE)</f>
        <v>Settlements &amp; Payments</v>
      </c>
      <c r="G13" t="str">
        <f>VLOOKUP(D13,'B-Business Capability'!B:H,7,FALSE)</f>
        <v>Account Payables</v>
      </c>
      <c r="I13" t="s">
        <v>50</v>
      </c>
      <c r="J13" t="s">
        <v>69</v>
      </c>
      <c r="L13" t="s">
        <v>65</v>
      </c>
      <c r="M13" t="str">
        <f>VLOOKUP(L13,'A-Applications'!B:D,3,FALSE)</f>
        <v>IFS ERP</v>
      </c>
      <c r="N13" t="s">
        <v>53</v>
      </c>
      <c r="O13" s="42" t="s">
        <v>62</v>
      </c>
      <c r="P13" t="s">
        <v>70</v>
      </c>
      <c r="Q13" t="str">
        <f>VLOOKUP(KamstrupData[[#This Row],[IdLevel123]],'B-Business Capability'!B:L,10,FALSE)</f>
        <v>Procure-to-Pay (P2P)</v>
      </c>
      <c r="R13">
        <f>VLOOKUP(KamstrupData[[#This Row],[IdLevel123]],'B-Business Capability'!B:L,11,FALSE)</f>
        <v>500</v>
      </c>
      <c r="U13" t="str">
        <f>_xlfn.CONCAT(KamstrupData[[#This Row],[CountryCode]],"_",KamstrupData[[#This Row],[Business Area]],"_",KamstrupData[[#This Row],[DepartmentTeam]])</f>
        <v>AT10_AT_Finance_</v>
      </c>
      <c r="V13" t="str">
        <f>VLOOKUP(KamstrupData[[#This Row],[ORG_Concat]],'O-Organization'!F:H,3,FALSE)</f>
        <v>11063_AT10_Finance_AT_Finance_</v>
      </c>
    </row>
    <row r="14" spans="2:22" ht="15" customHeight="1">
      <c r="D14" t="s">
        <v>68</v>
      </c>
      <c r="E14" t="str">
        <f>VLOOKUP(D14,'B-Business Capability'!B:H,5,FALSE)</f>
        <v>Finance</v>
      </c>
      <c r="F14" t="str">
        <f>VLOOKUP(D14,'B-Business Capability'!B:H,6,FALSE)</f>
        <v>Settlements &amp; Payments</v>
      </c>
      <c r="G14" t="str">
        <f>VLOOKUP(D14,'B-Business Capability'!B:H,7,FALSE)</f>
        <v>Account Payables</v>
      </c>
      <c r="I14" t="s">
        <v>50</v>
      </c>
      <c r="J14" t="s">
        <v>69</v>
      </c>
      <c r="L14" t="s">
        <v>71</v>
      </c>
      <c r="M14" t="str">
        <f>VLOOKUP(L14,'A-Applications'!B:D,3,FALSE)</f>
        <v>VIES</v>
      </c>
      <c r="N14" t="s">
        <v>53</v>
      </c>
      <c r="O14" s="42"/>
      <c r="P14" t="s">
        <v>70</v>
      </c>
      <c r="Q14" t="str">
        <f>VLOOKUP(KamstrupData[[#This Row],[IdLevel123]],'B-Business Capability'!B:L,10,FALSE)</f>
        <v>Procure-to-Pay (P2P)</v>
      </c>
      <c r="R14">
        <f>VLOOKUP(KamstrupData[[#This Row],[IdLevel123]],'B-Business Capability'!B:L,11,FALSE)</f>
        <v>500</v>
      </c>
      <c r="U14" t="str">
        <f>_xlfn.CONCAT(KamstrupData[[#This Row],[CountryCode]],"_",KamstrupData[[#This Row],[Business Area]],"_",KamstrupData[[#This Row],[DepartmentTeam]])</f>
        <v>AT10_AT_Finance_</v>
      </c>
      <c r="V14" t="str">
        <f>VLOOKUP(KamstrupData[[#This Row],[ORG_Concat]],'O-Organization'!F:H,3,FALSE)</f>
        <v>11063_AT10_Finance_AT_Finance_</v>
      </c>
    </row>
    <row r="15" spans="2:22" ht="15" customHeight="1">
      <c r="D15" t="s">
        <v>72</v>
      </c>
      <c r="E15" t="str">
        <f>VLOOKUP(D15,'B-Business Capability'!B:H,5,FALSE)</f>
        <v>Finance</v>
      </c>
      <c r="F15" t="str">
        <f>VLOOKUP(D15,'B-Business Capability'!B:H,6,FALSE)</f>
        <v>Accounting</v>
      </c>
      <c r="G15" t="str">
        <f>VLOOKUP(D15,'B-Business Capability'!B:H,7,FALSE)</f>
        <v>Accounts Recievabel</v>
      </c>
      <c r="I15" t="s">
        <v>50</v>
      </c>
      <c r="J15" t="s">
        <v>69</v>
      </c>
      <c r="L15" t="s">
        <v>71</v>
      </c>
      <c r="M15" t="str">
        <f>VLOOKUP(L15,'A-Applications'!B:D,3,FALSE)</f>
        <v>VIES</v>
      </c>
      <c r="N15" t="s">
        <v>53</v>
      </c>
      <c r="O15" s="42"/>
      <c r="P15" t="s">
        <v>73</v>
      </c>
      <c r="Q15" t="str">
        <f>VLOOKUP(KamstrupData[[#This Row],[IdLevel123]],'B-Business Capability'!B:L,10,FALSE)</f>
        <v>N/A</v>
      </c>
      <c r="R15">
        <f>VLOOKUP(KamstrupData[[#This Row],[IdLevel123]],'B-Business Capability'!B:L,11,FALSE)</f>
        <v>0</v>
      </c>
      <c r="U15" t="str">
        <f>_xlfn.CONCAT(KamstrupData[[#This Row],[CountryCode]],"_",KamstrupData[[#This Row],[Business Area]],"_",KamstrupData[[#This Row],[DepartmentTeam]])</f>
        <v>AT10_AT_Finance_</v>
      </c>
      <c r="V15" t="str">
        <f>VLOOKUP(KamstrupData[[#This Row],[ORG_Concat]],'O-Organization'!F:H,3,FALSE)</f>
        <v>11063_AT10_Finance_AT_Finance_</v>
      </c>
    </row>
    <row r="16" spans="2:22" ht="15" customHeight="1">
      <c r="D16" s="28" t="s">
        <v>74</v>
      </c>
      <c r="E16" t="str">
        <f>VLOOKUP(D16,'B-Business Capability'!B:H,5,FALSE)</f>
        <v>Strategic Management</v>
      </c>
      <c r="F16" t="str">
        <f>VLOOKUP(D16,'B-Business Capability'!B:H,6,FALSE)</f>
        <v>Manage Core Business</v>
      </c>
      <c r="G16" t="str">
        <f>VLOOKUP(D16,'B-Business Capability'!B:H,7,FALSE)</f>
        <v>Manage Projects</v>
      </c>
      <c r="I16" t="s">
        <v>50</v>
      </c>
      <c r="J16" t="s">
        <v>64</v>
      </c>
      <c r="L16" t="s">
        <v>65</v>
      </c>
      <c r="M16" t="str">
        <f>VLOOKUP(L16,'A-Applications'!B:D,3,FALSE)</f>
        <v>IFS ERP</v>
      </c>
      <c r="N16" t="s">
        <v>53</v>
      </c>
      <c r="O16" s="42" t="s">
        <v>66</v>
      </c>
      <c r="P16" t="s">
        <v>75</v>
      </c>
      <c r="Q16" t="str">
        <f>VLOOKUP(KamstrupData[[#This Row],[IdLevel123]],'B-Business Capability'!B:L,10,FALSE)</f>
        <v>N/A</v>
      </c>
      <c r="R16">
        <f>VLOOKUP(KamstrupData[[#This Row],[IdLevel123]],'B-Business Capability'!B:L,11,FALSE)</f>
        <v>0</v>
      </c>
      <c r="U16" t="str">
        <f>_xlfn.CONCAT(KamstrupData[[#This Row],[CountryCode]],"_",KamstrupData[[#This Row],[Business Area]],"_",KamstrupData[[#This Row],[DepartmentTeam]])</f>
        <v>AT10_AT_Customer Service_</v>
      </c>
      <c r="V16" t="str">
        <f>VLOOKUP(KamstrupData[[#This Row],[ORG_Concat]],'O-Organization'!F:H,3,FALSE)</f>
        <v>11025_AT10_Customer Service_AT_Customer Service_</v>
      </c>
    </row>
    <row r="17" spans="4:22" ht="15" customHeight="1">
      <c r="D17" s="28" t="s">
        <v>76</v>
      </c>
      <c r="E17" t="str">
        <f>VLOOKUP(D17,'B-Business Capability'!B:H,5,FALSE)</f>
        <v>Sales</v>
      </c>
      <c r="F17" t="str">
        <f>VLOOKUP(D17,'B-Business Capability'!B:H,6,FALSE)</f>
        <v>Sales Operations</v>
      </c>
      <c r="G17" t="str">
        <f>VLOOKUP(D17,'B-Business Capability'!B:H,7,FALSE)</f>
        <v>Claims, returns and Refund management</v>
      </c>
      <c r="I17" t="s">
        <v>50</v>
      </c>
      <c r="J17" t="s">
        <v>64</v>
      </c>
      <c r="L17" t="s">
        <v>65</v>
      </c>
      <c r="M17" t="str">
        <f>VLOOKUP(L17,'A-Applications'!B:D,3,FALSE)</f>
        <v>IFS ERP</v>
      </c>
      <c r="N17" t="s">
        <v>53</v>
      </c>
      <c r="O17" s="42" t="s">
        <v>66</v>
      </c>
      <c r="P17" t="s">
        <v>77</v>
      </c>
      <c r="Q17" t="str">
        <f>VLOOKUP(KamstrupData[[#This Row],[IdLevel123]],'B-Business Capability'!B:L,10,FALSE)</f>
        <v>Order-to-Cash (O2C)</v>
      </c>
      <c r="R17">
        <f>VLOOKUP(KamstrupData[[#This Row],[IdLevel123]],'B-Business Capability'!B:L,11,FALSE)</f>
        <v>600</v>
      </c>
      <c r="U17" t="str">
        <f>_xlfn.CONCAT(KamstrupData[[#This Row],[CountryCode]],"_",KamstrupData[[#This Row],[Business Area]],"_",KamstrupData[[#This Row],[DepartmentTeam]])</f>
        <v>AT10_AT_Customer Service_</v>
      </c>
      <c r="V17" t="str">
        <f>VLOOKUP(KamstrupData[[#This Row],[ORG_Concat]],'O-Organization'!F:H,3,FALSE)</f>
        <v>11025_AT10_Customer Service_AT_Customer Service_</v>
      </c>
    </row>
    <row r="18" spans="4:22" ht="15" customHeight="1">
      <c r="D18" s="28" t="s">
        <v>78</v>
      </c>
      <c r="E18" t="str">
        <f>VLOOKUP(D18,'B-Business Capability'!B:H,5,FALSE)</f>
        <v>Customer Service</v>
      </c>
      <c r="F18" t="str">
        <f>VLOOKUP(D18,'B-Business Capability'!B:H,6,FALSE)</f>
        <v>Customer Service and Support</v>
      </c>
      <c r="G18" t="str">
        <f>VLOOKUP(D18,'B-Business Capability'!B:H,7,FALSE)</f>
        <v>Service Request Management</v>
      </c>
      <c r="I18" t="s">
        <v>50</v>
      </c>
      <c r="J18" t="s">
        <v>64</v>
      </c>
      <c r="L18" t="s">
        <v>65</v>
      </c>
      <c r="M18" t="str">
        <f>VLOOKUP(L18,'A-Applications'!B:D,3,FALSE)</f>
        <v>IFS ERP</v>
      </c>
      <c r="N18" t="s">
        <v>53</v>
      </c>
      <c r="O18" s="42" t="s">
        <v>66</v>
      </c>
      <c r="P18" t="s">
        <v>79</v>
      </c>
      <c r="Q18" t="str">
        <f>VLOOKUP(KamstrupData[[#This Row],[IdLevel123]],'B-Business Capability'!B:L,10,FALSE)</f>
        <v>Customer Service and Support</v>
      </c>
      <c r="R18">
        <f>VLOOKUP(KamstrupData[[#This Row],[IdLevel123]],'B-Business Capability'!B:L,11,FALSE)</f>
        <v>0</v>
      </c>
      <c r="U18" t="str">
        <f>_xlfn.CONCAT(KamstrupData[[#This Row],[CountryCode]],"_",KamstrupData[[#This Row],[Business Area]],"_",KamstrupData[[#This Row],[DepartmentTeam]])</f>
        <v>AT10_AT_Customer Service_</v>
      </c>
      <c r="V18" t="str">
        <f>VLOOKUP(KamstrupData[[#This Row],[ORG_Concat]],'O-Organization'!F:H,3,FALSE)</f>
        <v>11025_AT10_Customer Service_AT_Customer Service_</v>
      </c>
    </row>
    <row r="19" spans="4:22" ht="15" customHeight="1">
      <c r="D19" s="28" t="s">
        <v>80</v>
      </c>
      <c r="E19" t="str">
        <f>VLOOKUP(D19,'B-Business Capability'!B:H,5,FALSE)</f>
        <v>Customer Service</v>
      </c>
      <c r="F19" t="str">
        <f>VLOOKUP(D19,'B-Business Capability'!B:H,6,FALSE)</f>
        <v>Customer Service and Support</v>
      </c>
      <c r="G19" t="str">
        <f>VLOOKUP(D19,'B-Business Capability'!B:H,7,FALSE)</f>
        <v>Customer Warranty Claim Processing</v>
      </c>
      <c r="I19" t="s">
        <v>50</v>
      </c>
      <c r="J19" t="s">
        <v>64</v>
      </c>
      <c r="L19" t="s">
        <v>65</v>
      </c>
      <c r="M19" t="str">
        <f>VLOOKUP(L19,'A-Applications'!B:D,3,FALSE)</f>
        <v>IFS ERP</v>
      </c>
      <c r="N19" t="s">
        <v>53</v>
      </c>
      <c r="O19" s="42" t="s">
        <v>66</v>
      </c>
      <c r="P19" t="s">
        <v>79</v>
      </c>
      <c r="Q19" t="str">
        <f>VLOOKUP(KamstrupData[[#This Row],[IdLevel123]],'B-Business Capability'!B:L,10,FALSE)</f>
        <v>Customer Service and Support</v>
      </c>
      <c r="R19">
        <f>VLOOKUP(KamstrupData[[#This Row],[IdLevel123]],'B-Business Capability'!B:L,11,FALSE)</f>
        <v>0</v>
      </c>
      <c r="U19" t="str">
        <f>_xlfn.CONCAT(KamstrupData[[#This Row],[CountryCode]],"_",KamstrupData[[#This Row],[Business Area]],"_",KamstrupData[[#This Row],[DepartmentTeam]])</f>
        <v>AT10_AT_Customer Service_</v>
      </c>
      <c r="V19" t="str">
        <f>VLOOKUP(KamstrupData[[#This Row],[ORG_Concat]],'O-Organization'!F:H,3,FALSE)</f>
        <v>11025_AT10_Customer Service_AT_Customer Service_</v>
      </c>
    </row>
    <row r="20" spans="4:22" ht="15" customHeight="1">
      <c r="D20" s="28" t="s">
        <v>81</v>
      </c>
      <c r="E20" t="str">
        <f>VLOOKUP(D20,'B-Business Capability'!B:H,5,FALSE)</f>
        <v>Customer Service</v>
      </c>
      <c r="F20" t="str">
        <f>VLOOKUP(D20,'B-Business Capability'!B:H,6,FALSE)</f>
        <v>Customer Project Management</v>
      </c>
      <c r="G20" t="str">
        <f>VLOOKUP(D20,'B-Business Capability'!B:H,7,FALSE)</f>
        <v>Ressource Management</v>
      </c>
      <c r="I20" t="s">
        <v>50</v>
      </c>
      <c r="J20" t="s">
        <v>64</v>
      </c>
      <c r="L20" t="s">
        <v>65</v>
      </c>
      <c r="M20" t="str">
        <f>VLOOKUP(L20,'A-Applications'!B:D,3,FALSE)</f>
        <v>IFS ERP</v>
      </c>
      <c r="N20" t="s">
        <v>53</v>
      </c>
      <c r="O20" s="42" t="s">
        <v>66</v>
      </c>
      <c r="P20" t="s">
        <v>75</v>
      </c>
      <c r="Q20" t="str">
        <f>VLOOKUP(KamstrupData[[#This Row],[IdLevel123]],'B-Business Capability'!B:L,10,FALSE)</f>
        <v>Order-to-Cash (O2C)</v>
      </c>
      <c r="R20">
        <f>VLOOKUP(KamstrupData[[#This Row],[IdLevel123]],'B-Business Capability'!B:L,11,FALSE)</f>
        <v>0</v>
      </c>
      <c r="U20" t="str">
        <f>_xlfn.CONCAT(KamstrupData[[#This Row],[CountryCode]],"_",KamstrupData[[#This Row],[Business Area]],"_",KamstrupData[[#This Row],[DepartmentTeam]])</f>
        <v>AT10_AT_Customer Service_</v>
      </c>
      <c r="V20" t="str">
        <f>VLOOKUP(KamstrupData[[#This Row],[ORG_Concat]],'O-Organization'!F:H,3,FALSE)</f>
        <v>11025_AT10_Customer Service_AT_Customer Service_</v>
      </c>
    </row>
    <row r="21" spans="4:22" ht="15" customHeight="1">
      <c r="D21" s="28" t="s">
        <v>81</v>
      </c>
      <c r="E21" t="str">
        <f>VLOOKUP(D21,'B-Business Capability'!B:H,5,FALSE)</f>
        <v>Customer Service</v>
      </c>
      <c r="F21" t="str">
        <f>VLOOKUP(D21,'B-Business Capability'!B:H,6,FALSE)</f>
        <v>Customer Project Management</v>
      </c>
      <c r="G21" t="str">
        <f>VLOOKUP(D21,'B-Business Capability'!B:H,7,FALSE)</f>
        <v>Ressource Management</v>
      </c>
      <c r="I21" t="s">
        <v>50</v>
      </c>
      <c r="J21" t="s">
        <v>64</v>
      </c>
      <c r="L21" t="s">
        <v>65</v>
      </c>
      <c r="M21" t="str">
        <f>VLOOKUP(L21,'A-Applications'!B:D,3,FALSE)</f>
        <v>IFS ERP</v>
      </c>
      <c r="N21" t="s">
        <v>53</v>
      </c>
      <c r="O21" s="42" t="s">
        <v>54</v>
      </c>
      <c r="P21" t="s">
        <v>75</v>
      </c>
      <c r="Q21" t="str">
        <f>VLOOKUP(KamstrupData[[#This Row],[IdLevel123]],'B-Business Capability'!B:L,10,FALSE)</f>
        <v>Order-to-Cash (O2C)</v>
      </c>
      <c r="R21">
        <f>VLOOKUP(KamstrupData[[#This Row],[IdLevel123]],'B-Business Capability'!B:L,11,FALSE)</f>
        <v>0</v>
      </c>
      <c r="U21" t="str">
        <f>_xlfn.CONCAT(KamstrupData[[#This Row],[CountryCode]],"_",KamstrupData[[#This Row],[Business Area]],"_",KamstrupData[[#This Row],[DepartmentTeam]])</f>
        <v>AT10_AT_Customer Service_</v>
      </c>
      <c r="V21" t="str">
        <f>VLOOKUP(KamstrupData[[#This Row],[ORG_Concat]],'O-Organization'!F:H,3,FALSE)</f>
        <v>11025_AT10_Customer Service_AT_Customer Service_</v>
      </c>
    </row>
    <row r="22" spans="4:22" ht="15" customHeight="1">
      <c r="D22" s="28" t="s">
        <v>82</v>
      </c>
      <c r="E22" t="str">
        <f>VLOOKUP(D22,'B-Business Capability'!B:H,5,FALSE)</f>
        <v>Customer Service</v>
      </c>
      <c r="F22" t="str">
        <f>VLOOKUP(D22,'B-Business Capability'!B:H,6,FALSE)</f>
        <v>Customer Project Management</v>
      </c>
      <c r="G22" t="str">
        <f>VLOOKUP(D22,'B-Business Capability'!B:H,7,FALSE)</f>
        <v>Financial Analytics and Management</v>
      </c>
      <c r="I22" t="s">
        <v>50</v>
      </c>
      <c r="J22" t="s">
        <v>64</v>
      </c>
      <c r="L22" t="s">
        <v>65</v>
      </c>
      <c r="M22" t="str">
        <f>VLOOKUP(L22,'A-Applications'!B:D,3,FALSE)</f>
        <v>IFS ERP</v>
      </c>
      <c r="N22" t="s">
        <v>53</v>
      </c>
      <c r="O22" s="42" t="s">
        <v>66</v>
      </c>
      <c r="P22" t="s">
        <v>75</v>
      </c>
      <c r="Q22" t="str">
        <f>VLOOKUP(KamstrupData[[#This Row],[IdLevel123]],'B-Business Capability'!B:L,10,FALSE)</f>
        <v>Order-to-Cash (O2C)</v>
      </c>
      <c r="R22">
        <f>VLOOKUP(KamstrupData[[#This Row],[IdLevel123]],'B-Business Capability'!B:L,11,FALSE)</f>
        <v>0</v>
      </c>
      <c r="U22" t="str">
        <f>_xlfn.CONCAT(KamstrupData[[#This Row],[CountryCode]],"_",KamstrupData[[#This Row],[Business Area]],"_",KamstrupData[[#This Row],[DepartmentTeam]])</f>
        <v>AT10_AT_Customer Service_</v>
      </c>
      <c r="V22" t="str">
        <f>VLOOKUP(KamstrupData[[#This Row],[ORG_Concat]],'O-Organization'!F:H,3,FALSE)</f>
        <v>11025_AT10_Customer Service_AT_Customer Service_</v>
      </c>
    </row>
    <row r="23" spans="4:22" ht="15" customHeight="1">
      <c r="D23" s="28" t="s">
        <v>82</v>
      </c>
      <c r="E23" t="str">
        <f>VLOOKUP(D23,'B-Business Capability'!B:H,5,FALSE)</f>
        <v>Customer Service</v>
      </c>
      <c r="F23" t="str">
        <f>VLOOKUP(D23,'B-Business Capability'!B:H,6,FALSE)</f>
        <v>Customer Project Management</v>
      </c>
      <c r="G23" t="str">
        <f>VLOOKUP(D23,'B-Business Capability'!B:H,7,FALSE)</f>
        <v>Financial Analytics and Management</v>
      </c>
      <c r="I23" t="s">
        <v>50</v>
      </c>
      <c r="J23" t="s">
        <v>64</v>
      </c>
      <c r="L23" t="s">
        <v>65</v>
      </c>
      <c r="M23" t="str">
        <f>VLOOKUP(L23,'A-Applications'!B:D,3,FALSE)</f>
        <v>IFS ERP</v>
      </c>
      <c r="N23" t="s">
        <v>53</v>
      </c>
      <c r="O23" s="42" t="s">
        <v>54</v>
      </c>
      <c r="P23" t="s">
        <v>75</v>
      </c>
      <c r="Q23" t="str">
        <f>VLOOKUP(KamstrupData[[#This Row],[IdLevel123]],'B-Business Capability'!B:L,10,FALSE)</f>
        <v>Order-to-Cash (O2C)</v>
      </c>
      <c r="R23">
        <f>VLOOKUP(KamstrupData[[#This Row],[IdLevel123]],'B-Business Capability'!B:L,11,FALSE)</f>
        <v>0</v>
      </c>
      <c r="U23" t="str">
        <f>_xlfn.CONCAT(KamstrupData[[#This Row],[CountryCode]],"_",KamstrupData[[#This Row],[Business Area]],"_",KamstrupData[[#This Row],[DepartmentTeam]])</f>
        <v>AT10_AT_Customer Service_</v>
      </c>
      <c r="V23" t="str">
        <f>VLOOKUP(KamstrupData[[#This Row],[ORG_Concat]],'O-Organization'!F:H,3,FALSE)</f>
        <v>11025_AT10_Customer Service_AT_Customer Service_</v>
      </c>
    </row>
    <row r="24" spans="4:22" ht="15" customHeight="1">
      <c r="D24" s="28" t="s">
        <v>78</v>
      </c>
      <c r="E24" t="str">
        <f>VLOOKUP(D24,'B-Business Capability'!B:H,5,FALSE)</f>
        <v>Customer Service</v>
      </c>
      <c r="F24" t="str">
        <f>VLOOKUP(D24,'B-Business Capability'!B:H,6,FALSE)</f>
        <v>Customer Service and Support</v>
      </c>
      <c r="G24" t="str">
        <f>VLOOKUP(D24,'B-Business Capability'!B:H,7,FALSE)</f>
        <v>Service Request Management</v>
      </c>
      <c r="I24" t="s">
        <v>50</v>
      </c>
      <c r="J24" t="s">
        <v>64</v>
      </c>
      <c r="L24" t="s">
        <v>83</v>
      </c>
      <c r="M24" t="str">
        <f>VLOOKUP(L24,'A-Applications'!B:D,3,FALSE)</f>
        <v>Encryption Key Service (EKS)</v>
      </c>
      <c r="N24" t="s">
        <v>53</v>
      </c>
      <c r="O24" s="42" t="s">
        <v>66</v>
      </c>
      <c r="P24" t="s">
        <v>79</v>
      </c>
      <c r="Q24" t="str">
        <f>VLOOKUP(KamstrupData[[#This Row],[IdLevel123]],'B-Business Capability'!B:L,10,FALSE)</f>
        <v>Customer Service and Support</v>
      </c>
      <c r="R24">
        <f>VLOOKUP(KamstrupData[[#This Row],[IdLevel123]],'B-Business Capability'!B:L,11,FALSE)</f>
        <v>0</v>
      </c>
      <c r="U24" t="str">
        <f>_xlfn.CONCAT(KamstrupData[[#This Row],[CountryCode]],"_",KamstrupData[[#This Row],[Business Area]],"_",KamstrupData[[#This Row],[DepartmentTeam]])</f>
        <v>AT10_AT_Customer Service_</v>
      </c>
      <c r="V24" t="str">
        <f>VLOOKUP(KamstrupData[[#This Row],[ORG_Concat]],'O-Organization'!F:H,3,FALSE)</f>
        <v>11025_AT10_Customer Service_AT_Customer Service_</v>
      </c>
    </row>
    <row r="25" spans="4:22" ht="15" customHeight="1">
      <c r="D25" s="28" t="s">
        <v>84</v>
      </c>
      <c r="E25" t="str">
        <f>VLOOKUP(D25,'B-Business Capability'!B:H,5,FALSE)</f>
        <v>OT Hosting</v>
      </c>
      <c r="F25" t="str">
        <f>VLOOKUP(D25,'B-Business Capability'!B:H,6,FALSE)</f>
        <v>OT Operations &amp; Service</v>
      </c>
      <c r="G25">
        <f>VLOOKUP(D25,'B-Business Capability'!B:H,7,FALSE)</f>
        <v>0</v>
      </c>
      <c r="I25" t="s">
        <v>50</v>
      </c>
      <c r="J25" t="s">
        <v>64</v>
      </c>
      <c r="L25" t="s">
        <v>83</v>
      </c>
      <c r="M25" t="str">
        <f>VLOOKUP(L25,'A-Applications'!B:D,3,FALSE)</f>
        <v>Encryption Key Service (EKS)</v>
      </c>
      <c r="N25" t="s">
        <v>53</v>
      </c>
      <c r="O25" s="42" t="s">
        <v>66</v>
      </c>
      <c r="P25" t="s">
        <v>79</v>
      </c>
      <c r="Q25" t="str">
        <f>VLOOKUP(KamstrupData[[#This Row],[IdLevel123]],'B-Business Capability'!B:L,10,FALSE)</f>
        <v>N/A</v>
      </c>
      <c r="R25">
        <f>VLOOKUP(KamstrupData[[#This Row],[IdLevel123]],'B-Business Capability'!B:L,11,FALSE)</f>
        <v>0</v>
      </c>
      <c r="U25" t="str">
        <f>_xlfn.CONCAT(KamstrupData[[#This Row],[CountryCode]],"_",KamstrupData[[#This Row],[Business Area]],"_",KamstrupData[[#This Row],[DepartmentTeam]])</f>
        <v>AT10_AT_Customer Service_</v>
      </c>
      <c r="V25" t="str">
        <f>VLOOKUP(KamstrupData[[#This Row],[ORG_Concat]],'O-Organization'!F:H,3,FALSE)</f>
        <v>11025_AT10_Customer Service_AT_Customer Service_</v>
      </c>
    </row>
    <row r="26" spans="4:22" ht="15" customHeight="1">
      <c r="D26" s="28" t="s">
        <v>78</v>
      </c>
      <c r="E26" t="str">
        <f>VLOOKUP(D26,'B-Business Capability'!B:H,5,FALSE)</f>
        <v>Customer Service</v>
      </c>
      <c r="F26" t="str">
        <f>VLOOKUP(D26,'B-Business Capability'!B:H,6,FALSE)</f>
        <v>Customer Service and Support</v>
      </c>
      <c r="G26" t="str">
        <f>VLOOKUP(D26,'B-Business Capability'!B:H,7,FALSE)</f>
        <v>Service Request Management</v>
      </c>
      <c r="I26" t="s">
        <v>50</v>
      </c>
      <c r="J26" t="s">
        <v>64</v>
      </c>
      <c r="L26" t="s">
        <v>85</v>
      </c>
      <c r="M26" t="str">
        <f>VLOOKUP(L26,'A-Applications'!B:D,3,FALSE)</f>
        <v>Metertool OMNIA</v>
      </c>
      <c r="N26" t="s">
        <v>53</v>
      </c>
      <c r="O26" s="42" t="s">
        <v>54</v>
      </c>
      <c r="P26" t="s">
        <v>79</v>
      </c>
      <c r="Q26" t="str">
        <f>VLOOKUP(KamstrupData[[#This Row],[IdLevel123]],'B-Business Capability'!B:L,10,FALSE)</f>
        <v>Customer Service and Support</v>
      </c>
      <c r="R26">
        <f>VLOOKUP(KamstrupData[[#This Row],[IdLevel123]],'B-Business Capability'!B:L,11,FALSE)</f>
        <v>0</v>
      </c>
      <c r="U26" t="str">
        <f>_xlfn.CONCAT(KamstrupData[[#This Row],[CountryCode]],"_",KamstrupData[[#This Row],[Business Area]],"_",KamstrupData[[#This Row],[DepartmentTeam]])</f>
        <v>AT10_AT_Customer Service_</v>
      </c>
      <c r="V26" t="str">
        <f>VLOOKUP(KamstrupData[[#This Row],[ORG_Concat]],'O-Organization'!F:H,3,FALSE)</f>
        <v>11025_AT10_Customer Service_AT_Customer Service_</v>
      </c>
    </row>
    <row r="27" spans="4:22" ht="15" customHeight="1">
      <c r="D27" s="28" t="s">
        <v>78</v>
      </c>
      <c r="E27" t="str">
        <f>VLOOKUP(D27,'B-Business Capability'!B:H,5,FALSE)</f>
        <v>Customer Service</v>
      </c>
      <c r="F27" t="str">
        <f>VLOOKUP(D27,'B-Business Capability'!B:H,6,FALSE)</f>
        <v>Customer Service and Support</v>
      </c>
      <c r="G27" t="str">
        <f>VLOOKUP(D27,'B-Business Capability'!B:H,7,FALSE)</f>
        <v>Service Request Management</v>
      </c>
      <c r="I27" t="s">
        <v>50</v>
      </c>
      <c r="J27" t="s">
        <v>64</v>
      </c>
      <c r="L27" t="s">
        <v>86</v>
      </c>
      <c r="M27" t="str">
        <f>VLOOKUP(L27,'A-Applications'!B:D,3,FALSE)</f>
        <v>Glogg</v>
      </c>
      <c r="O27" s="42"/>
      <c r="P27" t="s">
        <v>79</v>
      </c>
      <c r="Q27" t="str">
        <f>VLOOKUP(KamstrupData[[#This Row],[IdLevel123]],'B-Business Capability'!B:L,10,FALSE)</f>
        <v>Customer Service and Support</v>
      </c>
      <c r="R27">
        <f>VLOOKUP(KamstrupData[[#This Row],[IdLevel123]],'B-Business Capability'!B:L,11,FALSE)</f>
        <v>0</v>
      </c>
      <c r="U27" t="str">
        <f>_xlfn.CONCAT(KamstrupData[[#This Row],[CountryCode]],"_",KamstrupData[[#This Row],[Business Area]],"_",KamstrupData[[#This Row],[DepartmentTeam]])</f>
        <v>AT10_AT_Customer Service_</v>
      </c>
      <c r="V27" t="str">
        <f>VLOOKUP(KamstrupData[[#This Row],[ORG_Concat]],'O-Organization'!F:H,3,FALSE)</f>
        <v>11025_AT10_Customer Service_AT_Customer Service_</v>
      </c>
    </row>
    <row r="28" spans="4:22" ht="15" customHeight="1">
      <c r="D28" s="28" t="s">
        <v>78</v>
      </c>
      <c r="E28" t="str">
        <f>VLOOKUP(D28,'B-Business Capability'!B:H,5,FALSE)</f>
        <v>Customer Service</v>
      </c>
      <c r="F28" t="str">
        <f>VLOOKUP(D28,'B-Business Capability'!B:H,6,FALSE)</f>
        <v>Customer Service and Support</v>
      </c>
      <c r="G28" t="str">
        <f>VLOOKUP(D28,'B-Business Capability'!B:H,7,FALSE)</f>
        <v>Service Request Management</v>
      </c>
      <c r="I28" t="s">
        <v>50</v>
      </c>
      <c r="J28" t="s">
        <v>64</v>
      </c>
      <c r="L28" t="s">
        <v>87</v>
      </c>
      <c r="M28" t="str">
        <f>VLOOKUP(L28,'A-Applications'!B:D,3,FALSE)</f>
        <v>check.kamstrup.com(concentratorLog)</v>
      </c>
      <c r="N28" t="s">
        <v>53</v>
      </c>
      <c r="O28" s="42" t="s">
        <v>54</v>
      </c>
      <c r="P28" t="s">
        <v>79</v>
      </c>
      <c r="Q28" t="str">
        <f>VLOOKUP(KamstrupData[[#This Row],[IdLevel123]],'B-Business Capability'!B:L,10,FALSE)</f>
        <v>Customer Service and Support</v>
      </c>
      <c r="R28">
        <f>VLOOKUP(KamstrupData[[#This Row],[IdLevel123]],'B-Business Capability'!B:L,11,FALSE)</f>
        <v>0</v>
      </c>
      <c r="U28" t="str">
        <f>_xlfn.CONCAT(KamstrupData[[#This Row],[CountryCode]],"_",KamstrupData[[#This Row],[Business Area]],"_",KamstrupData[[#This Row],[DepartmentTeam]])</f>
        <v>AT10_AT_Customer Service_</v>
      </c>
      <c r="V28" t="str">
        <f>VLOOKUP(KamstrupData[[#This Row],[ORG_Concat]],'O-Organization'!F:H,3,FALSE)</f>
        <v>11025_AT10_Customer Service_AT_Customer Service_</v>
      </c>
    </row>
    <row r="29" spans="4:22" ht="15" customHeight="1">
      <c r="D29" s="28" t="s">
        <v>88</v>
      </c>
      <c r="E29" t="str">
        <f>VLOOKUP(D29,'B-Business Capability'!B:H,5,FALSE)</f>
        <v>Customer Service</v>
      </c>
      <c r="F29" t="str">
        <f>VLOOKUP(D29,'B-Business Capability'!B:H,6,FALSE)</f>
        <v>Customer Project Management</v>
      </c>
      <c r="G29" t="str">
        <f>VLOOKUP(D29,'B-Business Capability'!B:H,7,FALSE)</f>
        <v>Project Management</v>
      </c>
      <c r="I29" t="s">
        <v>50</v>
      </c>
      <c r="J29" t="s">
        <v>64</v>
      </c>
      <c r="L29" t="s">
        <v>87</v>
      </c>
      <c r="M29" t="str">
        <f>VLOOKUP(L29,'A-Applications'!B:D,3,FALSE)</f>
        <v>check.kamstrup.com(concentratorLog)</v>
      </c>
      <c r="N29" t="s">
        <v>53</v>
      </c>
      <c r="O29" s="42" t="s">
        <v>54</v>
      </c>
      <c r="P29" t="s">
        <v>75</v>
      </c>
      <c r="Q29" t="str">
        <f>VLOOKUP(KamstrupData[[#This Row],[IdLevel123]],'B-Business Capability'!B:L,10,FALSE)</f>
        <v>Order-to-Cash (O2C)</v>
      </c>
      <c r="R29">
        <f>VLOOKUP(KamstrupData[[#This Row],[IdLevel123]],'B-Business Capability'!B:L,11,FALSE)</f>
        <v>0</v>
      </c>
      <c r="U29" t="str">
        <f>_xlfn.CONCAT(KamstrupData[[#This Row],[CountryCode]],"_",KamstrupData[[#This Row],[Business Area]],"_",KamstrupData[[#This Row],[DepartmentTeam]])</f>
        <v>AT10_AT_Customer Service_</v>
      </c>
      <c r="V29" t="str">
        <f>VLOOKUP(KamstrupData[[#This Row],[ORG_Concat]],'O-Organization'!F:H,3,FALSE)</f>
        <v>11025_AT10_Customer Service_AT_Customer Service_</v>
      </c>
    </row>
    <row r="30" spans="4:22" ht="15" customHeight="1">
      <c r="D30" s="28" t="s">
        <v>78</v>
      </c>
      <c r="E30" t="str">
        <f>VLOOKUP(D30,'B-Business Capability'!B:H,5,FALSE)</f>
        <v>Customer Service</v>
      </c>
      <c r="F30" t="str">
        <f>VLOOKUP(D30,'B-Business Capability'!B:H,6,FALSE)</f>
        <v>Customer Service and Support</v>
      </c>
      <c r="G30" t="str">
        <f>VLOOKUP(D30,'B-Business Capability'!B:H,7,FALSE)</f>
        <v>Service Request Management</v>
      </c>
      <c r="I30" t="s">
        <v>50</v>
      </c>
      <c r="J30" t="s">
        <v>64</v>
      </c>
      <c r="L30" t="s">
        <v>89</v>
      </c>
      <c r="M30" t="str">
        <f>VLOOKUP(L30,'A-Applications'!B:D,3,FALSE)</f>
        <v>Kamstrup ALD</v>
      </c>
      <c r="N30" t="s">
        <v>53</v>
      </c>
      <c r="O30" s="42" t="s">
        <v>54</v>
      </c>
      <c r="P30" t="s">
        <v>79</v>
      </c>
      <c r="Q30" t="str">
        <f>VLOOKUP(KamstrupData[[#This Row],[IdLevel123]],'B-Business Capability'!B:L,10,FALSE)</f>
        <v>Customer Service and Support</v>
      </c>
      <c r="R30">
        <f>VLOOKUP(KamstrupData[[#This Row],[IdLevel123]],'B-Business Capability'!B:L,11,FALSE)</f>
        <v>0</v>
      </c>
      <c r="U30" t="str">
        <f>_xlfn.CONCAT(KamstrupData[[#This Row],[CountryCode]],"_",KamstrupData[[#This Row],[Business Area]],"_",KamstrupData[[#This Row],[DepartmentTeam]])</f>
        <v>AT10_AT_Customer Service_</v>
      </c>
      <c r="V30" t="str">
        <f>VLOOKUP(KamstrupData[[#This Row],[ORG_Concat]],'O-Organization'!F:H,3,FALSE)</f>
        <v>11025_AT10_Customer Service_AT_Customer Service_</v>
      </c>
    </row>
    <row r="31" spans="4:22" ht="15" customHeight="1">
      <c r="D31" s="28" t="s">
        <v>88</v>
      </c>
      <c r="E31" t="str">
        <f>VLOOKUP(D31,'B-Business Capability'!B:H,5,FALSE)</f>
        <v>Customer Service</v>
      </c>
      <c r="F31" t="str">
        <f>VLOOKUP(D31,'B-Business Capability'!B:H,6,FALSE)</f>
        <v>Customer Project Management</v>
      </c>
      <c r="G31" t="str">
        <f>VLOOKUP(D31,'B-Business Capability'!B:H,7,FALSE)</f>
        <v>Project Management</v>
      </c>
      <c r="I31" t="s">
        <v>50</v>
      </c>
      <c r="J31" t="s">
        <v>64</v>
      </c>
      <c r="L31" t="s">
        <v>89</v>
      </c>
      <c r="M31" t="str">
        <f>VLOOKUP(L31,'A-Applications'!B:D,3,FALSE)</f>
        <v>Kamstrup ALD</v>
      </c>
      <c r="N31" t="s">
        <v>53</v>
      </c>
      <c r="O31" s="42" t="s">
        <v>54</v>
      </c>
      <c r="P31" t="s">
        <v>75</v>
      </c>
      <c r="Q31" t="str">
        <f>VLOOKUP(KamstrupData[[#This Row],[IdLevel123]],'B-Business Capability'!B:L,10,FALSE)</f>
        <v>Order-to-Cash (O2C)</v>
      </c>
      <c r="R31">
        <f>VLOOKUP(KamstrupData[[#This Row],[IdLevel123]],'B-Business Capability'!B:L,11,FALSE)</f>
        <v>0</v>
      </c>
      <c r="U31" t="str">
        <f>_xlfn.CONCAT(KamstrupData[[#This Row],[CountryCode]],"_",KamstrupData[[#This Row],[Business Area]],"_",KamstrupData[[#This Row],[DepartmentTeam]])</f>
        <v>AT10_AT_Customer Service_</v>
      </c>
      <c r="V31" t="str">
        <f>VLOOKUP(KamstrupData[[#This Row],[ORG_Concat]],'O-Organization'!F:H,3,FALSE)</f>
        <v>11025_AT10_Customer Service_AT_Customer Service_</v>
      </c>
    </row>
    <row r="32" spans="4:22" ht="15" customHeight="1">
      <c r="D32" s="28" t="s">
        <v>90</v>
      </c>
      <c r="E32" t="str">
        <f>VLOOKUP(D32,'B-Business Capability'!B:H,5,FALSE)</f>
        <v>Customer Service</v>
      </c>
      <c r="F32" t="str">
        <f>VLOOKUP(D32,'B-Business Capability'!B:H,6,FALSE)</f>
        <v>Customer Service and Support</v>
      </c>
      <c r="G32">
        <f>VLOOKUP(D32,'B-Business Capability'!B:H,7,FALSE)</f>
        <v>0</v>
      </c>
      <c r="I32" t="s">
        <v>50</v>
      </c>
      <c r="J32" t="s">
        <v>64</v>
      </c>
      <c r="L32" t="s">
        <v>91</v>
      </c>
      <c r="M32" t="str">
        <f>VLOOKUP(L32,'A-Applications'!B:D,3,FALSE)</f>
        <v>flonidan</v>
      </c>
      <c r="O32" s="42"/>
      <c r="P32" t="s">
        <v>79</v>
      </c>
      <c r="Q32" t="str">
        <f>VLOOKUP(KamstrupData[[#This Row],[IdLevel123]],'B-Business Capability'!B:L,10,FALSE)</f>
        <v>Customer Service and Support</v>
      </c>
      <c r="R32">
        <f>VLOOKUP(KamstrupData[[#This Row],[IdLevel123]],'B-Business Capability'!B:L,11,FALSE)</f>
        <v>0</v>
      </c>
      <c r="U32" t="str">
        <f>_xlfn.CONCAT(KamstrupData[[#This Row],[CountryCode]],"_",KamstrupData[[#This Row],[Business Area]],"_",KamstrupData[[#This Row],[DepartmentTeam]])</f>
        <v>AT10_AT_Customer Service_</v>
      </c>
      <c r="V32" t="str">
        <f>VLOOKUP(KamstrupData[[#This Row],[ORG_Concat]],'O-Organization'!F:H,3,FALSE)</f>
        <v>11025_AT10_Customer Service_AT_Customer Service_</v>
      </c>
    </row>
    <row r="33" spans="4:22" ht="15" customHeight="1">
      <c r="D33" s="28" t="s">
        <v>92</v>
      </c>
      <c r="E33" t="str">
        <f>VLOOKUP(D33,'B-Business Capability'!B:H,5,FALSE)</f>
        <v>Customer Service</v>
      </c>
      <c r="F33" t="str">
        <f>VLOOKUP(D33,'B-Business Capability'!B:H,6,FALSE)</f>
        <v>Customer Service and Support</v>
      </c>
      <c r="G33" t="str">
        <f>VLOOKUP(D33,'B-Business Capability'!B:H,7,FALSE)</f>
        <v>Omnichannel Customer Engagement</v>
      </c>
      <c r="I33" t="s">
        <v>50</v>
      </c>
      <c r="J33" t="s">
        <v>64</v>
      </c>
      <c r="L33" t="s">
        <v>93</v>
      </c>
      <c r="M33" t="str">
        <f>VLOOKUP(L33,'A-Applications'!B:D,3,FALSE)</f>
        <v>My Kamstrup</v>
      </c>
      <c r="N33" t="s">
        <v>53</v>
      </c>
      <c r="O33" s="42" t="s">
        <v>66</v>
      </c>
      <c r="P33" t="s">
        <v>79</v>
      </c>
      <c r="Q33" t="str">
        <f>VLOOKUP(KamstrupData[[#This Row],[IdLevel123]],'B-Business Capability'!B:L,10,FALSE)</f>
        <v>Customer Service and Support</v>
      </c>
      <c r="R33">
        <f>VLOOKUP(KamstrupData[[#This Row],[IdLevel123]],'B-Business Capability'!B:L,11,FALSE)</f>
        <v>0</v>
      </c>
      <c r="U33" t="str">
        <f>_xlfn.CONCAT(KamstrupData[[#This Row],[CountryCode]],"_",KamstrupData[[#This Row],[Business Area]],"_",KamstrupData[[#This Row],[DepartmentTeam]])</f>
        <v>AT10_AT_Customer Service_</v>
      </c>
      <c r="V33" t="str">
        <f>VLOOKUP(KamstrupData[[#This Row],[ORG_Concat]],'O-Organization'!F:H,3,FALSE)</f>
        <v>11025_AT10_Customer Service_AT_Customer Service_</v>
      </c>
    </row>
    <row r="34" spans="4:22" ht="15" customHeight="1">
      <c r="D34" s="28" t="s">
        <v>94</v>
      </c>
      <c r="E34" t="str">
        <f>VLOOKUP(D34,'B-Business Capability'!B:H,5,FALSE)</f>
        <v>Customer Service</v>
      </c>
      <c r="F34" t="str">
        <f>VLOOKUP(D34,'B-Business Capability'!B:H,6,FALSE)</f>
        <v>Customer Service and Support</v>
      </c>
      <c r="G34" t="str">
        <f>VLOOKUP(D34,'B-Business Capability'!B:H,7,FALSE)</f>
        <v>Self-Service Engagement</v>
      </c>
      <c r="I34" t="s">
        <v>50</v>
      </c>
      <c r="J34" t="s">
        <v>64</v>
      </c>
      <c r="L34" t="s">
        <v>93</v>
      </c>
      <c r="M34" t="str">
        <f>VLOOKUP(L34,'A-Applications'!B:D,3,FALSE)</f>
        <v>My Kamstrup</v>
      </c>
      <c r="N34" t="s">
        <v>53</v>
      </c>
      <c r="O34" s="42" t="s">
        <v>66</v>
      </c>
      <c r="P34" t="s">
        <v>79</v>
      </c>
      <c r="Q34" t="str">
        <f>VLOOKUP(KamstrupData[[#This Row],[IdLevel123]],'B-Business Capability'!B:L,10,FALSE)</f>
        <v>Customer Service and Support</v>
      </c>
      <c r="R34">
        <f>VLOOKUP(KamstrupData[[#This Row],[IdLevel123]],'B-Business Capability'!B:L,11,FALSE)</f>
        <v>0</v>
      </c>
      <c r="U34" t="str">
        <f>_xlfn.CONCAT(KamstrupData[[#This Row],[CountryCode]],"_",KamstrupData[[#This Row],[Business Area]],"_",KamstrupData[[#This Row],[DepartmentTeam]])</f>
        <v>AT10_AT_Customer Service_</v>
      </c>
      <c r="V34" t="str">
        <f>VLOOKUP(KamstrupData[[#This Row],[ORG_Concat]],'O-Organization'!F:H,3,FALSE)</f>
        <v>11025_AT10_Customer Service_AT_Customer Service_</v>
      </c>
    </row>
    <row r="35" spans="4:22" ht="15" customHeight="1">
      <c r="D35" s="28" t="s">
        <v>94</v>
      </c>
      <c r="E35" t="str">
        <f>VLOOKUP(D35,'B-Business Capability'!B:H,5,FALSE)</f>
        <v>Customer Service</v>
      </c>
      <c r="F35" t="str">
        <f>VLOOKUP(D35,'B-Business Capability'!B:H,6,FALSE)</f>
        <v>Customer Service and Support</v>
      </c>
      <c r="G35" t="str">
        <f>VLOOKUP(D35,'B-Business Capability'!B:H,7,FALSE)</f>
        <v>Self-Service Engagement</v>
      </c>
      <c r="I35" t="s">
        <v>50</v>
      </c>
      <c r="J35" t="s">
        <v>64</v>
      </c>
      <c r="L35" t="s">
        <v>93</v>
      </c>
      <c r="M35" t="str">
        <f>VLOOKUP(L35,'A-Applications'!B:D,3,FALSE)</f>
        <v>My Kamstrup</v>
      </c>
      <c r="N35" t="s">
        <v>53</v>
      </c>
      <c r="O35" s="42" t="s">
        <v>66</v>
      </c>
      <c r="P35" t="s">
        <v>79</v>
      </c>
      <c r="Q35" t="str">
        <f>VLOOKUP(KamstrupData[[#This Row],[IdLevel123]],'B-Business Capability'!B:L,10,FALSE)</f>
        <v>Customer Service and Support</v>
      </c>
      <c r="R35">
        <f>VLOOKUP(KamstrupData[[#This Row],[IdLevel123]],'B-Business Capability'!B:L,11,FALSE)</f>
        <v>0</v>
      </c>
      <c r="U35" t="str">
        <f>_xlfn.CONCAT(KamstrupData[[#This Row],[CountryCode]],"_",KamstrupData[[#This Row],[Business Area]],"_",KamstrupData[[#This Row],[DepartmentTeam]])</f>
        <v>AT10_AT_Customer Service_</v>
      </c>
      <c r="V35" t="str">
        <f>VLOOKUP(KamstrupData[[#This Row],[ORG_Concat]],'O-Organization'!F:H,3,FALSE)</f>
        <v>11025_AT10_Customer Service_AT_Customer Service_</v>
      </c>
    </row>
    <row r="36" spans="4:22" ht="15" customHeight="1">
      <c r="D36" s="28" t="s">
        <v>88</v>
      </c>
      <c r="E36" t="str">
        <f>VLOOKUP(D36,'B-Business Capability'!B:H,5,FALSE)</f>
        <v>Customer Service</v>
      </c>
      <c r="F36" t="str">
        <f>VLOOKUP(D36,'B-Business Capability'!B:H,6,FALSE)</f>
        <v>Customer Project Management</v>
      </c>
      <c r="G36" t="str">
        <f>VLOOKUP(D36,'B-Business Capability'!B:H,7,FALSE)</f>
        <v>Project Management</v>
      </c>
      <c r="I36" t="s">
        <v>50</v>
      </c>
      <c r="J36" t="s">
        <v>64</v>
      </c>
      <c r="L36" t="s">
        <v>93</v>
      </c>
      <c r="M36" t="str">
        <f>VLOOKUP(L36,'A-Applications'!B:D,3,FALSE)</f>
        <v>My Kamstrup</v>
      </c>
      <c r="N36" t="s">
        <v>53</v>
      </c>
      <c r="O36" s="42" t="s">
        <v>66</v>
      </c>
      <c r="P36" t="s">
        <v>79</v>
      </c>
      <c r="Q36" t="str">
        <f>VLOOKUP(KamstrupData[[#This Row],[IdLevel123]],'B-Business Capability'!B:L,10,FALSE)</f>
        <v>Order-to-Cash (O2C)</v>
      </c>
      <c r="R36">
        <f>VLOOKUP(KamstrupData[[#This Row],[IdLevel123]],'B-Business Capability'!B:L,11,FALSE)</f>
        <v>0</v>
      </c>
      <c r="U36" t="str">
        <f>_xlfn.CONCAT(KamstrupData[[#This Row],[CountryCode]],"_",KamstrupData[[#This Row],[Business Area]],"_",KamstrupData[[#This Row],[DepartmentTeam]])</f>
        <v>AT10_AT_Customer Service_</v>
      </c>
      <c r="V36" t="str">
        <f>VLOOKUP(KamstrupData[[#This Row],[ORG_Concat]],'O-Organization'!F:H,3,FALSE)</f>
        <v>11025_AT10_Customer Service_AT_Customer Service_</v>
      </c>
    </row>
    <row r="37" spans="4:22" ht="15" customHeight="1">
      <c r="D37" s="28" t="s">
        <v>95</v>
      </c>
      <c r="E37" t="str">
        <f>VLOOKUP(D37,'B-Business Capability'!B:H,5,FALSE)</f>
        <v>Not mapped to capability</v>
      </c>
      <c r="F37">
        <f>VLOOKUP(D37,'B-Business Capability'!B:H,6,FALSE)</f>
        <v>0</v>
      </c>
      <c r="G37">
        <f>VLOOKUP(D37,'B-Business Capability'!B:H,7,FALSE)</f>
        <v>0</v>
      </c>
      <c r="I37" t="s">
        <v>50</v>
      </c>
      <c r="J37" t="s">
        <v>64</v>
      </c>
      <c r="L37" t="s">
        <v>96</v>
      </c>
      <c r="M37" t="str">
        <f>VLOOKUP(L37,'A-Applications'!B:D,3,FALSE)</f>
        <v>GreenShot</v>
      </c>
      <c r="N37" t="s">
        <v>53</v>
      </c>
      <c r="O37" s="42" t="s">
        <v>62</v>
      </c>
      <c r="P37" t="s">
        <v>97</v>
      </c>
      <c r="Q37" t="str">
        <f>VLOOKUP(KamstrupData[[#This Row],[IdLevel123]],'B-Business Capability'!B:L,10,FALSE)</f>
        <v>N/A</v>
      </c>
      <c r="R37">
        <f>VLOOKUP(KamstrupData[[#This Row],[IdLevel123]],'B-Business Capability'!B:L,11,FALSE)</f>
        <v>0</v>
      </c>
      <c r="U37" t="str">
        <f>_xlfn.CONCAT(KamstrupData[[#This Row],[CountryCode]],"_",KamstrupData[[#This Row],[Business Area]],"_",KamstrupData[[#This Row],[DepartmentTeam]])</f>
        <v>AT10_AT_Customer Service_</v>
      </c>
      <c r="V37" t="str">
        <f>VLOOKUP(KamstrupData[[#This Row],[ORG_Concat]],'O-Organization'!F:H,3,FALSE)</f>
        <v>11025_AT10_Customer Service_AT_Customer Service_</v>
      </c>
    </row>
    <row r="38" spans="4:22" ht="15" customHeight="1">
      <c r="D38" s="28" t="s">
        <v>88</v>
      </c>
      <c r="E38" t="str">
        <f>VLOOKUP(D38,'B-Business Capability'!B:H,5,FALSE)</f>
        <v>Customer Service</v>
      </c>
      <c r="F38" t="str">
        <f>VLOOKUP(D38,'B-Business Capability'!B:H,6,FALSE)</f>
        <v>Customer Project Management</v>
      </c>
      <c r="G38" t="str">
        <f>VLOOKUP(D38,'B-Business Capability'!B:H,7,FALSE)</f>
        <v>Project Management</v>
      </c>
      <c r="I38" t="s">
        <v>50</v>
      </c>
      <c r="J38" t="s">
        <v>64</v>
      </c>
      <c r="L38" t="s">
        <v>98</v>
      </c>
      <c r="M38" t="str">
        <f>VLOOKUP(L38,'A-Applications'!B:D,3,FALSE)</f>
        <v>Notepad++(https://notepad-plus-plus.org/)</v>
      </c>
      <c r="N38" t="s">
        <v>53</v>
      </c>
      <c r="O38" s="42" t="s">
        <v>54</v>
      </c>
      <c r="P38" t="s">
        <v>75</v>
      </c>
      <c r="Q38" t="str">
        <f>VLOOKUP(KamstrupData[[#This Row],[IdLevel123]],'B-Business Capability'!B:L,10,FALSE)</f>
        <v>Order-to-Cash (O2C)</v>
      </c>
      <c r="R38">
        <f>VLOOKUP(KamstrupData[[#This Row],[IdLevel123]],'B-Business Capability'!B:L,11,FALSE)</f>
        <v>0</v>
      </c>
      <c r="U38" t="str">
        <f>_xlfn.CONCAT(KamstrupData[[#This Row],[CountryCode]],"_",KamstrupData[[#This Row],[Business Area]],"_",KamstrupData[[#This Row],[DepartmentTeam]])</f>
        <v>AT10_AT_Customer Service_</v>
      </c>
      <c r="V38" t="str">
        <f>VLOOKUP(KamstrupData[[#This Row],[ORG_Concat]],'O-Organization'!F:H,3,FALSE)</f>
        <v>11025_AT10_Customer Service_AT_Customer Service_</v>
      </c>
    </row>
    <row r="39" spans="4:22" ht="15" customHeight="1">
      <c r="D39" s="28" t="s">
        <v>95</v>
      </c>
      <c r="E39" t="str">
        <f>VLOOKUP(D39,'B-Business Capability'!B:H,5,FALSE)</f>
        <v>Not mapped to capability</v>
      </c>
      <c r="F39">
        <f>VLOOKUP(D39,'B-Business Capability'!B:H,6,FALSE)</f>
        <v>0</v>
      </c>
      <c r="G39">
        <f>VLOOKUP(D39,'B-Business Capability'!B:H,7,FALSE)</f>
        <v>0</v>
      </c>
      <c r="I39" t="s">
        <v>50</v>
      </c>
      <c r="J39" t="s">
        <v>64</v>
      </c>
      <c r="L39" t="s">
        <v>99</v>
      </c>
      <c r="M39" t="str">
        <f>VLOOKUP(L39,'A-Applications'!B:D,3,FALSE)</f>
        <v>SnagIt</v>
      </c>
      <c r="N39" t="s">
        <v>53</v>
      </c>
      <c r="O39" s="42" t="s">
        <v>62</v>
      </c>
      <c r="P39" t="s">
        <v>75</v>
      </c>
      <c r="Q39" t="str">
        <f>VLOOKUP(KamstrupData[[#This Row],[IdLevel123]],'B-Business Capability'!B:L,10,FALSE)</f>
        <v>N/A</v>
      </c>
      <c r="R39">
        <f>VLOOKUP(KamstrupData[[#This Row],[IdLevel123]],'B-Business Capability'!B:L,11,FALSE)</f>
        <v>0</v>
      </c>
      <c r="U39" t="str">
        <f>_xlfn.CONCAT(KamstrupData[[#This Row],[CountryCode]],"_",KamstrupData[[#This Row],[Business Area]],"_",KamstrupData[[#This Row],[DepartmentTeam]])</f>
        <v>AT10_AT_Customer Service_</v>
      </c>
      <c r="V39" t="str">
        <f>VLOOKUP(KamstrupData[[#This Row],[ORG_Concat]],'O-Organization'!F:H,3,FALSE)</f>
        <v>11025_AT10_Customer Service_AT_Customer Service_</v>
      </c>
    </row>
    <row r="40" spans="4:22" ht="15" customHeight="1">
      <c r="D40" s="28" t="s">
        <v>95</v>
      </c>
      <c r="E40" t="str">
        <f>VLOOKUP(D40,'B-Business Capability'!B:H,5,FALSE)</f>
        <v>Not mapped to capability</v>
      </c>
      <c r="F40">
        <f>VLOOKUP(D40,'B-Business Capability'!B:H,6,FALSE)</f>
        <v>0</v>
      </c>
      <c r="G40">
        <f>VLOOKUP(D40,'B-Business Capability'!B:H,7,FALSE)</f>
        <v>0</v>
      </c>
      <c r="I40" t="s">
        <v>50</v>
      </c>
      <c r="J40" t="s">
        <v>64</v>
      </c>
      <c r="L40" t="s">
        <v>99</v>
      </c>
      <c r="M40" t="str">
        <f>VLOOKUP(L40,'A-Applications'!B:D,3,FALSE)</f>
        <v>SnagIt</v>
      </c>
      <c r="N40" t="s">
        <v>53</v>
      </c>
      <c r="O40" s="42" t="s">
        <v>54</v>
      </c>
      <c r="P40" t="s">
        <v>77</v>
      </c>
      <c r="Q40" t="str">
        <f>VLOOKUP(KamstrupData[[#This Row],[IdLevel123]],'B-Business Capability'!B:L,10,FALSE)</f>
        <v>N/A</v>
      </c>
      <c r="R40">
        <f>VLOOKUP(KamstrupData[[#This Row],[IdLevel123]],'B-Business Capability'!B:L,11,FALSE)</f>
        <v>0</v>
      </c>
      <c r="U40" t="str">
        <f>_xlfn.CONCAT(KamstrupData[[#This Row],[CountryCode]],"_",KamstrupData[[#This Row],[Business Area]],"_",KamstrupData[[#This Row],[DepartmentTeam]])</f>
        <v>AT10_AT_Customer Service_</v>
      </c>
      <c r="V40" t="str">
        <f>VLOOKUP(KamstrupData[[#This Row],[ORG_Concat]],'O-Organization'!F:H,3,FALSE)</f>
        <v>11025_AT10_Customer Service_AT_Customer Service_</v>
      </c>
    </row>
    <row r="41" spans="4:22" ht="15" customHeight="1">
      <c r="D41" s="28" t="s">
        <v>78</v>
      </c>
      <c r="E41" t="str">
        <f>VLOOKUP(D41,'B-Business Capability'!B:H,5,FALSE)</f>
        <v>Customer Service</v>
      </c>
      <c r="F41" t="str">
        <f>VLOOKUP(D41,'B-Business Capability'!B:H,6,FALSE)</f>
        <v>Customer Service and Support</v>
      </c>
      <c r="G41" t="str">
        <f>VLOOKUP(D41,'B-Business Capability'!B:H,7,FALSE)</f>
        <v>Service Request Management</v>
      </c>
      <c r="I41" t="s">
        <v>50</v>
      </c>
      <c r="J41" t="s">
        <v>64</v>
      </c>
      <c r="L41" t="s">
        <v>100</v>
      </c>
      <c r="M41" t="str">
        <f>VLOOKUP(L41,'A-Applications'!B:D,3,FALSE)</f>
        <v>JIRA</v>
      </c>
      <c r="N41" t="s">
        <v>53</v>
      </c>
      <c r="O41" s="42" t="s">
        <v>54</v>
      </c>
      <c r="P41" t="s">
        <v>79</v>
      </c>
      <c r="Q41" t="str">
        <f>VLOOKUP(KamstrupData[[#This Row],[IdLevel123]],'B-Business Capability'!B:L,10,FALSE)</f>
        <v>Customer Service and Support</v>
      </c>
      <c r="R41">
        <f>VLOOKUP(KamstrupData[[#This Row],[IdLevel123]],'B-Business Capability'!B:L,11,FALSE)</f>
        <v>0</v>
      </c>
      <c r="U41" t="str">
        <f>_xlfn.CONCAT(KamstrupData[[#This Row],[CountryCode]],"_",KamstrupData[[#This Row],[Business Area]],"_",KamstrupData[[#This Row],[DepartmentTeam]])</f>
        <v>AT10_AT_Customer Service_</v>
      </c>
      <c r="V41" t="str">
        <f>VLOOKUP(KamstrupData[[#This Row],[ORG_Concat]],'O-Organization'!F:H,3,FALSE)</f>
        <v>11025_AT10_Customer Service_AT_Customer Service_</v>
      </c>
    </row>
    <row r="42" spans="4:22" ht="15" customHeight="1">
      <c r="D42" s="28" t="s">
        <v>88</v>
      </c>
      <c r="E42" t="str">
        <f>VLOOKUP(D42,'B-Business Capability'!B:H,5,FALSE)</f>
        <v>Customer Service</v>
      </c>
      <c r="F42" t="str">
        <f>VLOOKUP(D42,'B-Business Capability'!B:H,6,FALSE)</f>
        <v>Customer Project Management</v>
      </c>
      <c r="G42" t="str">
        <f>VLOOKUP(D42,'B-Business Capability'!B:H,7,FALSE)</f>
        <v>Project Management</v>
      </c>
      <c r="I42" t="s">
        <v>50</v>
      </c>
      <c r="J42" t="s">
        <v>64</v>
      </c>
      <c r="L42" t="s">
        <v>100</v>
      </c>
      <c r="M42" t="str">
        <f>VLOOKUP(L42,'A-Applications'!B:D,3,FALSE)</f>
        <v>JIRA</v>
      </c>
      <c r="N42" t="s">
        <v>53</v>
      </c>
      <c r="O42" s="42" t="s">
        <v>54</v>
      </c>
      <c r="P42" t="s">
        <v>75</v>
      </c>
      <c r="Q42" t="str">
        <f>VLOOKUP(KamstrupData[[#This Row],[IdLevel123]],'B-Business Capability'!B:L,10,FALSE)</f>
        <v>Order-to-Cash (O2C)</v>
      </c>
      <c r="R42">
        <f>VLOOKUP(KamstrupData[[#This Row],[IdLevel123]],'B-Business Capability'!B:L,11,FALSE)</f>
        <v>0</v>
      </c>
      <c r="U42" t="str">
        <f>_xlfn.CONCAT(KamstrupData[[#This Row],[CountryCode]],"_",KamstrupData[[#This Row],[Business Area]],"_",KamstrupData[[#This Row],[DepartmentTeam]])</f>
        <v>AT10_AT_Customer Service_</v>
      </c>
      <c r="V42" t="str">
        <f>VLOOKUP(KamstrupData[[#This Row],[ORG_Concat]],'O-Organization'!F:H,3,FALSE)</f>
        <v>11025_AT10_Customer Service_AT_Customer Service_</v>
      </c>
    </row>
    <row r="43" spans="4:22" ht="15" customHeight="1">
      <c r="D43" s="28" t="s">
        <v>95</v>
      </c>
      <c r="E43" t="str">
        <f>VLOOKUP(D43,'B-Business Capability'!B:H,5,FALSE)</f>
        <v>Not mapped to capability</v>
      </c>
      <c r="F43">
        <f>VLOOKUP(D43,'B-Business Capability'!B:H,6,FALSE)</f>
        <v>0</v>
      </c>
      <c r="G43">
        <f>VLOOKUP(D43,'B-Business Capability'!B:H,7,FALSE)</f>
        <v>0</v>
      </c>
      <c r="I43" t="s">
        <v>50</v>
      </c>
      <c r="J43" t="s">
        <v>64</v>
      </c>
      <c r="L43" t="s">
        <v>101</v>
      </c>
      <c r="M43" t="str">
        <f>VLOOKUP(L43,'A-Applications'!B:D,3,FALSE)</f>
        <v>TeraTerm</v>
      </c>
      <c r="O43" s="42"/>
      <c r="P43" t="s">
        <v>77</v>
      </c>
      <c r="Q43" t="str">
        <f>VLOOKUP(KamstrupData[[#This Row],[IdLevel123]],'B-Business Capability'!B:L,10,FALSE)</f>
        <v>N/A</v>
      </c>
      <c r="R43">
        <f>VLOOKUP(KamstrupData[[#This Row],[IdLevel123]],'B-Business Capability'!B:L,11,FALSE)</f>
        <v>0</v>
      </c>
      <c r="U43" t="str">
        <f>_xlfn.CONCAT(KamstrupData[[#This Row],[CountryCode]],"_",KamstrupData[[#This Row],[Business Area]],"_",KamstrupData[[#This Row],[DepartmentTeam]])</f>
        <v>AT10_AT_Customer Service_</v>
      </c>
      <c r="V43" t="str">
        <f>VLOOKUP(KamstrupData[[#This Row],[ORG_Concat]],'O-Organization'!F:H,3,FALSE)</f>
        <v>11025_AT10_Customer Service_AT_Customer Service_</v>
      </c>
    </row>
    <row r="44" spans="4:22" ht="15" customHeight="1">
      <c r="D44" s="28" t="s">
        <v>63</v>
      </c>
      <c r="E44" t="str">
        <f>VLOOKUP(D44,'B-Business Capability'!B:H,5,FALSE)</f>
        <v>Finance</v>
      </c>
      <c r="F44" t="str">
        <f>VLOOKUP(D44,'B-Business Capability'!B:H,6,FALSE)</f>
        <v>Financial Planning &amp; Analysis</v>
      </c>
      <c r="G44" t="str">
        <f>VLOOKUP(D44,'B-Business Capability'!B:H,7,FALSE)</f>
        <v>Cost Accounting_Plan</v>
      </c>
      <c r="I44" t="s">
        <v>50</v>
      </c>
      <c r="J44" t="s">
        <v>64</v>
      </c>
      <c r="L44" t="s">
        <v>102</v>
      </c>
      <c r="M44" t="str">
        <f>VLOOKUP(L44,'A-Applications'!B:D,3,FALSE)</f>
        <v>VIS</v>
      </c>
      <c r="N44" t="s">
        <v>103</v>
      </c>
      <c r="O44" s="42" t="s">
        <v>66</v>
      </c>
      <c r="P44" t="s">
        <v>67</v>
      </c>
      <c r="Q44" t="str">
        <f>VLOOKUP(KamstrupData[[#This Row],[IdLevel123]],'B-Business Capability'!B:L,10,FALSE)</f>
        <v>N/A</v>
      </c>
      <c r="R44">
        <f>VLOOKUP(KamstrupData[[#This Row],[IdLevel123]],'B-Business Capability'!B:L,11,FALSE)</f>
        <v>0</v>
      </c>
      <c r="U44" t="str">
        <f>_xlfn.CONCAT(KamstrupData[[#This Row],[CountryCode]],"_",KamstrupData[[#This Row],[Business Area]],"_",KamstrupData[[#This Row],[DepartmentTeam]])</f>
        <v>AT10_AT_Customer Service_</v>
      </c>
      <c r="V44" t="str">
        <f>VLOOKUP(KamstrupData[[#This Row],[ORG_Concat]],'O-Organization'!F:H,3,FALSE)</f>
        <v>11025_AT10_Customer Service_AT_Customer Service_</v>
      </c>
    </row>
    <row r="45" spans="4:22" ht="15" customHeight="1">
      <c r="D45" s="28" t="s">
        <v>104</v>
      </c>
      <c r="E45" t="str">
        <f>VLOOKUP(D45,'B-Business Capability'!B:H,5,FALSE)</f>
        <v>Finance</v>
      </c>
      <c r="F45" t="str">
        <f>VLOOKUP(D45,'B-Business Capability'!B:H,6,FALSE)</f>
        <v>Financial Planning &amp; Analysis</v>
      </c>
      <c r="G45" t="str">
        <f>VLOOKUP(D45,'B-Business Capability'!B:H,7,FALSE)</f>
        <v>Forecasting</v>
      </c>
      <c r="I45" t="s">
        <v>50</v>
      </c>
      <c r="J45" t="s">
        <v>64</v>
      </c>
      <c r="L45" t="s">
        <v>102</v>
      </c>
      <c r="M45" t="str">
        <f>VLOOKUP(L45,'A-Applications'!B:D,3,FALSE)</f>
        <v>VIS</v>
      </c>
      <c r="N45" t="s">
        <v>103</v>
      </c>
      <c r="O45" s="42" t="s">
        <v>66</v>
      </c>
      <c r="P45" t="s">
        <v>67</v>
      </c>
      <c r="Q45" t="str">
        <f>VLOOKUP(KamstrupData[[#This Row],[IdLevel123]],'B-Business Capability'!B:L,10,FALSE)</f>
        <v>N/A</v>
      </c>
      <c r="R45">
        <f>VLOOKUP(KamstrupData[[#This Row],[IdLevel123]],'B-Business Capability'!B:L,11,FALSE)</f>
        <v>0</v>
      </c>
      <c r="U45" t="str">
        <f>_xlfn.CONCAT(KamstrupData[[#This Row],[CountryCode]],"_",KamstrupData[[#This Row],[Business Area]],"_",KamstrupData[[#This Row],[DepartmentTeam]])</f>
        <v>AT10_AT_Customer Service_</v>
      </c>
      <c r="V45" t="str">
        <f>VLOOKUP(KamstrupData[[#This Row],[ORG_Concat]],'O-Organization'!F:H,3,FALSE)</f>
        <v>11025_AT10_Customer Service_AT_Customer Service_</v>
      </c>
    </row>
    <row r="46" spans="4:22" ht="15" customHeight="1">
      <c r="D46" s="28" t="s">
        <v>74</v>
      </c>
      <c r="E46" t="str">
        <f>VLOOKUP(D46,'B-Business Capability'!B:H,5,FALSE)</f>
        <v>Strategic Management</v>
      </c>
      <c r="F46" t="str">
        <f>VLOOKUP(D46,'B-Business Capability'!B:H,6,FALSE)</f>
        <v>Manage Core Business</v>
      </c>
      <c r="G46" t="str">
        <f>VLOOKUP(D46,'B-Business Capability'!B:H,7,FALSE)</f>
        <v>Manage Projects</v>
      </c>
      <c r="I46" t="s">
        <v>50</v>
      </c>
      <c r="J46" t="s">
        <v>64</v>
      </c>
      <c r="L46" t="s">
        <v>102</v>
      </c>
      <c r="M46" t="str">
        <f>VLOOKUP(L46,'A-Applications'!B:D,3,FALSE)</f>
        <v>VIS</v>
      </c>
      <c r="N46" t="s">
        <v>103</v>
      </c>
      <c r="O46" s="42" t="s">
        <v>66</v>
      </c>
      <c r="P46" t="s">
        <v>75</v>
      </c>
      <c r="Q46" t="str">
        <f>VLOOKUP(KamstrupData[[#This Row],[IdLevel123]],'B-Business Capability'!B:L,10,FALSE)</f>
        <v>N/A</v>
      </c>
      <c r="R46">
        <f>VLOOKUP(KamstrupData[[#This Row],[IdLevel123]],'B-Business Capability'!B:L,11,FALSE)</f>
        <v>0</v>
      </c>
      <c r="U46" t="str">
        <f>_xlfn.CONCAT(KamstrupData[[#This Row],[CountryCode]],"_",KamstrupData[[#This Row],[Business Area]],"_",KamstrupData[[#This Row],[DepartmentTeam]])</f>
        <v>AT10_AT_Customer Service_</v>
      </c>
      <c r="V46" t="str">
        <f>VLOOKUP(KamstrupData[[#This Row],[ORG_Concat]],'O-Organization'!F:H,3,FALSE)</f>
        <v>11025_AT10_Customer Service_AT_Customer Service_</v>
      </c>
    </row>
    <row r="47" spans="4:22" ht="15" customHeight="1">
      <c r="D47" s="28" t="s">
        <v>74</v>
      </c>
      <c r="E47" t="str">
        <f>VLOOKUP(D47,'B-Business Capability'!B:H,5,FALSE)</f>
        <v>Strategic Management</v>
      </c>
      <c r="F47" t="str">
        <f>VLOOKUP(D47,'B-Business Capability'!B:H,6,FALSE)</f>
        <v>Manage Core Business</v>
      </c>
      <c r="G47" t="str">
        <f>VLOOKUP(D47,'B-Business Capability'!B:H,7,FALSE)</f>
        <v>Manage Projects</v>
      </c>
      <c r="I47" t="s">
        <v>50</v>
      </c>
      <c r="J47" t="s">
        <v>64</v>
      </c>
      <c r="L47" t="s">
        <v>105</v>
      </c>
      <c r="M47" t="str">
        <f>VLOOKUP(L47,'A-Applications'!B:D,3,FALSE)</f>
        <v>Microsoft Visio</v>
      </c>
      <c r="N47" t="s">
        <v>53</v>
      </c>
      <c r="O47" s="42" t="s">
        <v>54</v>
      </c>
      <c r="P47" t="s">
        <v>75</v>
      </c>
      <c r="Q47" t="str">
        <f>VLOOKUP(KamstrupData[[#This Row],[IdLevel123]],'B-Business Capability'!B:L,10,FALSE)</f>
        <v>N/A</v>
      </c>
      <c r="R47">
        <f>VLOOKUP(KamstrupData[[#This Row],[IdLevel123]],'B-Business Capability'!B:L,11,FALSE)</f>
        <v>0</v>
      </c>
      <c r="U47" t="str">
        <f>_xlfn.CONCAT(KamstrupData[[#This Row],[CountryCode]],"_",KamstrupData[[#This Row],[Business Area]],"_",KamstrupData[[#This Row],[DepartmentTeam]])</f>
        <v>AT10_AT_Customer Service_</v>
      </c>
      <c r="V47" t="str">
        <f>VLOOKUP(KamstrupData[[#This Row],[ORG_Concat]],'O-Organization'!F:H,3,FALSE)</f>
        <v>11025_AT10_Customer Service_AT_Customer Service_</v>
      </c>
    </row>
    <row r="48" spans="4:22" ht="15" customHeight="1">
      <c r="D48" s="28" t="s">
        <v>78</v>
      </c>
      <c r="E48" t="str">
        <f>VLOOKUP(D48,'B-Business Capability'!B:H,5,FALSE)</f>
        <v>Customer Service</v>
      </c>
      <c r="F48" t="str">
        <f>VLOOKUP(D48,'B-Business Capability'!B:H,6,FALSE)</f>
        <v>Customer Service and Support</v>
      </c>
      <c r="G48" t="str">
        <f>VLOOKUP(D48,'B-Business Capability'!B:H,7,FALSE)</f>
        <v>Service Request Management</v>
      </c>
      <c r="I48" t="s">
        <v>50</v>
      </c>
      <c r="J48" t="s">
        <v>64</v>
      </c>
      <c r="L48" t="s">
        <v>106</v>
      </c>
      <c r="M48" t="str">
        <f>VLOOKUP(L48,'A-Applications'!B:D,3,FALSE)</f>
        <v>Putty</v>
      </c>
      <c r="N48" t="s">
        <v>53</v>
      </c>
      <c r="O48" s="42" t="s">
        <v>54</v>
      </c>
      <c r="P48" t="s">
        <v>75</v>
      </c>
      <c r="Q48" t="str">
        <f>VLOOKUP(KamstrupData[[#This Row],[IdLevel123]],'B-Business Capability'!B:L,10,FALSE)</f>
        <v>Customer Service and Support</v>
      </c>
      <c r="R48">
        <f>VLOOKUP(KamstrupData[[#This Row],[IdLevel123]],'B-Business Capability'!B:L,11,FALSE)</f>
        <v>0</v>
      </c>
      <c r="U48" t="str">
        <f>_xlfn.CONCAT(KamstrupData[[#This Row],[CountryCode]],"_",KamstrupData[[#This Row],[Business Area]],"_",KamstrupData[[#This Row],[DepartmentTeam]])</f>
        <v>AT10_AT_Customer Service_</v>
      </c>
      <c r="V48" t="str">
        <f>VLOOKUP(KamstrupData[[#This Row],[ORG_Concat]],'O-Organization'!F:H,3,FALSE)</f>
        <v>11025_AT10_Customer Service_AT_Customer Service_</v>
      </c>
    </row>
    <row r="49" spans="4:22" ht="15" customHeight="1">
      <c r="D49" s="28" t="s">
        <v>88</v>
      </c>
      <c r="E49" t="str">
        <f>VLOOKUP(D49,'B-Business Capability'!B:H,5,FALSE)</f>
        <v>Customer Service</v>
      </c>
      <c r="F49" t="str">
        <f>VLOOKUP(D49,'B-Business Capability'!B:H,6,FALSE)</f>
        <v>Customer Project Management</v>
      </c>
      <c r="G49" t="str">
        <f>VLOOKUP(D49,'B-Business Capability'!B:H,7,FALSE)</f>
        <v>Project Management</v>
      </c>
      <c r="I49" t="s">
        <v>50</v>
      </c>
      <c r="J49" t="s">
        <v>64</v>
      </c>
      <c r="L49" t="s">
        <v>107</v>
      </c>
      <c r="M49" t="str">
        <f>VLOOKUP(L49,'A-Applications'!B:D,3,FALSE)</f>
        <v>GITLAB</v>
      </c>
      <c r="N49" t="s">
        <v>53</v>
      </c>
      <c r="O49" s="42" t="s">
        <v>54</v>
      </c>
      <c r="P49" t="s">
        <v>75</v>
      </c>
      <c r="Q49" t="str">
        <f>VLOOKUP(KamstrupData[[#This Row],[IdLevel123]],'B-Business Capability'!B:L,10,FALSE)</f>
        <v>Order-to-Cash (O2C)</v>
      </c>
      <c r="R49">
        <f>VLOOKUP(KamstrupData[[#This Row],[IdLevel123]],'B-Business Capability'!B:L,11,FALSE)</f>
        <v>0</v>
      </c>
      <c r="U49" t="str">
        <f>_xlfn.CONCAT(KamstrupData[[#This Row],[CountryCode]],"_",KamstrupData[[#This Row],[Business Area]],"_",KamstrupData[[#This Row],[DepartmentTeam]])</f>
        <v>AT10_AT_Customer Service_</v>
      </c>
      <c r="V49" t="str">
        <f>VLOOKUP(KamstrupData[[#This Row],[ORG_Concat]],'O-Organization'!F:H,3,FALSE)</f>
        <v>11025_AT10_Customer Service_AT_Customer Service_</v>
      </c>
    </row>
    <row r="50" spans="4:22" ht="15" customHeight="1">
      <c r="D50" s="28" t="s">
        <v>88</v>
      </c>
      <c r="E50" t="str">
        <f>VLOOKUP(D50,'B-Business Capability'!B:H,5,FALSE)</f>
        <v>Customer Service</v>
      </c>
      <c r="F50" t="str">
        <f>VLOOKUP(D50,'B-Business Capability'!B:H,6,FALSE)</f>
        <v>Customer Project Management</v>
      </c>
      <c r="G50" t="str">
        <f>VLOOKUP(D50,'B-Business Capability'!B:H,7,FALSE)</f>
        <v>Project Management</v>
      </c>
      <c r="I50" t="s">
        <v>50</v>
      </c>
      <c r="J50" t="s">
        <v>64</v>
      </c>
      <c r="L50" t="s">
        <v>108</v>
      </c>
      <c r="M50" t="str">
        <f>VLOOKUP(L50,'A-Applications'!B:D,3,FALSE)</f>
        <v>QAD ERP</v>
      </c>
      <c r="N50" t="s">
        <v>53</v>
      </c>
      <c r="O50" s="42" t="s">
        <v>54</v>
      </c>
      <c r="P50" t="s">
        <v>75</v>
      </c>
      <c r="Q50" t="str">
        <f>VLOOKUP(KamstrupData[[#This Row],[IdLevel123]],'B-Business Capability'!B:L,10,FALSE)</f>
        <v>Order-to-Cash (O2C)</v>
      </c>
      <c r="R50">
        <f>VLOOKUP(KamstrupData[[#This Row],[IdLevel123]],'B-Business Capability'!B:L,11,FALSE)</f>
        <v>0</v>
      </c>
      <c r="U50" t="str">
        <f>_xlfn.CONCAT(KamstrupData[[#This Row],[CountryCode]],"_",KamstrupData[[#This Row],[Business Area]],"_",KamstrupData[[#This Row],[DepartmentTeam]])</f>
        <v>AT10_AT_Customer Service_</v>
      </c>
      <c r="V50" t="str">
        <f>VLOOKUP(KamstrupData[[#This Row],[ORG_Concat]],'O-Organization'!F:H,3,FALSE)</f>
        <v>11025_AT10_Customer Service_AT_Customer Service_</v>
      </c>
    </row>
    <row r="51" spans="4:22" ht="15" customHeight="1">
      <c r="D51" s="28" t="s">
        <v>78</v>
      </c>
      <c r="E51" t="str">
        <f>VLOOKUP(D51,'B-Business Capability'!B:H,5,FALSE)</f>
        <v>Customer Service</v>
      </c>
      <c r="F51" t="str">
        <f>VLOOKUP(D51,'B-Business Capability'!B:H,6,FALSE)</f>
        <v>Customer Service and Support</v>
      </c>
      <c r="G51" t="str">
        <f>VLOOKUP(D51,'B-Business Capability'!B:H,7,FALSE)</f>
        <v>Service Request Management</v>
      </c>
      <c r="I51" t="s">
        <v>50</v>
      </c>
      <c r="J51" t="s">
        <v>64</v>
      </c>
      <c r="L51" t="s">
        <v>109</v>
      </c>
      <c r="M51" t="str">
        <f>VLOOKUP(L51,'A-Applications'!B:D,3,FALSE)</f>
        <v>Kamstrup GPRS Portal</v>
      </c>
      <c r="N51" t="s">
        <v>53</v>
      </c>
      <c r="O51" s="42" t="s">
        <v>54</v>
      </c>
      <c r="P51" t="s">
        <v>79</v>
      </c>
      <c r="Q51" t="str">
        <f>VLOOKUP(KamstrupData[[#This Row],[IdLevel123]],'B-Business Capability'!B:L,10,FALSE)</f>
        <v>Customer Service and Support</v>
      </c>
      <c r="R51">
        <f>VLOOKUP(KamstrupData[[#This Row],[IdLevel123]],'B-Business Capability'!B:L,11,FALSE)</f>
        <v>0</v>
      </c>
      <c r="U51" t="str">
        <f>_xlfn.CONCAT(KamstrupData[[#This Row],[CountryCode]],"_",KamstrupData[[#This Row],[Business Area]],"_",KamstrupData[[#This Row],[DepartmentTeam]])</f>
        <v>AT10_AT_Customer Service_</v>
      </c>
      <c r="V51" t="str">
        <f>VLOOKUP(KamstrupData[[#This Row],[ORG_Concat]],'O-Organization'!F:H,3,FALSE)</f>
        <v>11025_AT10_Customer Service_AT_Customer Service_</v>
      </c>
    </row>
    <row r="52" spans="4:22" ht="15" customHeight="1">
      <c r="D52" s="28" t="s">
        <v>88</v>
      </c>
      <c r="E52" t="str">
        <f>VLOOKUP(D52,'B-Business Capability'!B:H,5,FALSE)</f>
        <v>Customer Service</v>
      </c>
      <c r="F52" t="str">
        <f>VLOOKUP(D52,'B-Business Capability'!B:H,6,FALSE)</f>
        <v>Customer Project Management</v>
      </c>
      <c r="G52" t="str">
        <f>VLOOKUP(D52,'B-Business Capability'!B:H,7,FALSE)</f>
        <v>Project Management</v>
      </c>
      <c r="I52" t="s">
        <v>50</v>
      </c>
      <c r="J52" t="s">
        <v>64</v>
      </c>
      <c r="L52" t="s">
        <v>109</v>
      </c>
      <c r="M52" t="str">
        <f>VLOOKUP(L52,'A-Applications'!B:D,3,FALSE)</f>
        <v>Kamstrup GPRS Portal</v>
      </c>
      <c r="N52" t="s">
        <v>53</v>
      </c>
      <c r="O52" s="42" t="s">
        <v>54</v>
      </c>
      <c r="P52" t="s">
        <v>75</v>
      </c>
      <c r="Q52" t="str">
        <f>VLOOKUP(KamstrupData[[#This Row],[IdLevel123]],'B-Business Capability'!B:L,10,FALSE)</f>
        <v>Order-to-Cash (O2C)</v>
      </c>
      <c r="R52">
        <f>VLOOKUP(KamstrupData[[#This Row],[IdLevel123]],'B-Business Capability'!B:L,11,FALSE)</f>
        <v>0</v>
      </c>
      <c r="U52" t="str">
        <f>_xlfn.CONCAT(KamstrupData[[#This Row],[CountryCode]],"_",KamstrupData[[#This Row],[Business Area]],"_",KamstrupData[[#This Row],[DepartmentTeam]])</f>
        <v>AT10_AT_Customer Service_</v>
      </c>
      <c r="V52" t="str">
        <f>VLOOKUP(KamstrupData[[#This Row],[ORG_Concat]],'O-Organization'!F:H,3,FALSE)</f>
        <v>11025_AT10_Customer Service_AT_Customer Service_</v>
      </c>
    </row>
    <row r="53" spans="4:22" ht="15" customHeight="1">
      <c r="D53" s="28" t="s">
        <v>78</v>
      </c>
      <c r="E53" t="str">
        <f>VLOOKUP(D53,'B-Business Capability'!B:H,5,FALSE)</f>
        <v>Customer Service</v>
      </c>
      <c r="F53" t="str">
        <f>VLOOKUP(D53,'B-Business Capability'!B:H,6,FALSE)</f>
        <v>Customer Service and Support</v>
      </c>
      <c r="G53" t="str">
        <f>VLOOKUP(D53,'B-Business Capability'!B:H,7,FALSE)</f>
        <v>Service Request Management</v>
      </c>
      <c r="I53" t="s">
        <v>50</v>
      </c>
      <c r="J53" t="s">
        <v>64</v>
      </c>
      <c r="L53" t="s">
        <v>110</v>
      </c>
      <c r="M53" t="str">
        <f>VLOOKUP(L53,'A-Applications'!B:D,3,FALSE)</f>
        <v>Bomgar/BeyondTrust</v>
      </c>
      <c r="N53" t="s">
        <v>53</v>
      </c>
      <c r="O53" s="42" t="s">
        <v>54</v>
      </c>
      <c r="P53" t="s">
        <v>79</v>
      </c>
      <c r="Q53" t="str">
        <f>VLOOKUP(KamstrupData[[#This Row],[IdLevel123]],'B-Business Capability'!B:L,10,FALSE)</f>
        <v>Customer Service and Support</v>
      </c>
      <c r="R53">
        <f>VLOOKUP(KamstrupData[[#This Row],[IdLevel123]],'B-Business Capability'!B:L,11,FALSE)</f>
        <v>0</v>
      </c>
      <c r="U53" t="str">
        <f>_xlfn.CONCAT(KamstrupData[[#This Row],[CountryCode]],"_",KamstrupData[[#This Row],[Business Area]],"_",KamstrupData[[#This Row],[DepartmentTeam]])</f>
        <v>AT10_AT_Customer Service_</v>
      </c>
      <c r="V53" t="str">
        <f>VLOOKUP(KamstrupData[[#This Row],[ORG_Concat]],'O-Organization'!F:H,3,FALSE)</f>
        <v>11025_AT10_Customer Service_AT_Customer Service_</v>
      </c>
    </row>
    <row r="54" spans="4:22" ht="15" customHeight="1">
      <c r="D54" s="28" t="s">
        <v>88</v>
      </c>
      <c r="E54" t="str">
        <f>VLOOKUP(D54,'B-Business Capability'!B:H,5,FALSE)</f>
        <v>Customer Service</v>
      </c>
      <c r="F54" t="str">
        <f>VLOOKUP(D54,'B-Business Capability'!B:H,6,FALSE)</f>
        <v>Customer Project Management</v>
      </c>
      <c r="G54" t="str">
        <f>VLOOKUP(D54,'B-Business Capability'!B:H,7,FALSE)</f>
        <v>Project Management</v>
      </c>
      <c r="I54" t="s">
        <v>50</v>
      </c>
      <c r="J54" t="s">
        <v>64</v>
      </c>
      <c r="L54" t="s">
        <v>110</v>
      </c>
      <c r="M54" t="str">
        <f>VLOOKUP(L54,'A-Applications'!B:D,3,FALSE)</f>
        <v>Bomgar/BeyondTrust</v>
      </c>
      <c r="N54" t="s">
        <v>53</v>
      </c>
      <c r="O54" s="42" t="s">
        <v>54</v>
      </c>
      <c r="P54" t="s">
        <v>75</v>
      </c>
      <c r="Q54" t="str">
        <f>VLOOKUP(KamstrupData[[#This Row],[IdLevel123]],'B-Business Capability'!B:L,10,FALSE)</f>
        <v>Order-to-Cash (O2C)</v>
      </c>
      <c r="R54">
        <f>VLOOKUP(KamstrupData[[#This Row],[IdLevel123]],'B-Business Capability'!B:L,11,FALSE)</f>
        <v>0</v>
      </c>
      <c r="U54" t="str">
        <f>_xlfn.CONCAT(KamstrupData[[#This Row],[CountryCode]],"_",KamstrupData[[#This Row],[Business Area]],"_",KamstrupData[[#This Row],[DepartmentTeam]])</f>
        <v>AT10_AT_Customer Service_</v>
      </c>
      <c r="V54" t="str">
        <f>VLOOKUP(KamstrupData[[#This Row],[ORG_Concat]],'O-Organization'!F:H,3,FALSE)</f>
        <v>11025_AT10_Customer Service_AT_Customer Service_</v>
      </c>
    </row>
    <row r="55" spans="4:22" ht="15" customHeight="1">
      <c r="D55" s="28" t="s">
        <v>88</v>
      </c>
      <c r="E55" t="str">
        <f>VLOOKUP(D55,'B-Business Capability'!B:H,5,FALSE)</f>
        <v>Customer Service</v>
      </c>
      <c r="F55" t="str">
        <f>VLOOKUP(D55,'B-Business Capability'!B:H,6,FALSE)</f>
        <v>Customer Project Management</v>
      </c>
      <c r="G55" t="str">
        <f>VLOOKUP(D55,'B-Business Capability'!B:H,7,FALSE)</f>
        <v>Project Management</v>
      </c>
      <c r="I55" t="s">
        <v>50</v>
      </c>
      <c r="J55" t="s">
        <v>64</v>
      </c>
      <c r="L55" t="s">
        <v>110</v>
      </c>
      <c r="M55" t="str">
        <f>VLOOKUP(L55,'A-Applications'!B:D,3,FALSE)</f>
        <v>Bomgar/BeyondTrust</v>
      </c>
      <c r="N55" t="s">
        <v>53</v>
      </c>
      <c r="O55" s="42" t="s">
        <v>54</v>
      </c>
      <c r="P55" t="s">
        <v>75</v>
      </c>
      <c r="Q55" t="str">
        <f>VLOOKUP(KamstrupData[[#This Row],[IdLevel123]],'B-Business Capability'!B:L,10,FALSE)</f>
        <v>Order-to-Cash (O2C)</v>
      </c>
      <c r="R55">
        <f>VLOOKUP(KamstrupData[[#This Row],[IdLevel123]],'B-Business Capability'!B:L,11,FALSE)</f>
        <v>0</v>
      </c>
      <c r="U55" t="str">
        <f>_xlfn.CONCAT(KamstrupData[[#This Row],[CountryCode]],"_",KamstrupData[[#This Row],[Business Area]],"_",KamstrupData[[#This Row],[DepartmentTeam]])</f>
        <v>AT10_AT_Customer Service_</v>
      </c>
      <c r="V55" t="str">
        <f>VLOOKUP(KamstrupData[[#This Row],[ORG_Concat]],'O-Organization'!F:H,3,FALSE)</f>
        <v>11025_AT10_Customer Service_AT_Customer Service_</v>
      </c>
    </row>
    <row r="56" spans="4:22" ht="15" customHeight="1">
      <c r="D56" s="28" t="s">
        <v>78</v>
      </c>
      <c r="E56" t="str">
        <f>VLOOKUP(D56,'B-Business Capability'!B:H,5,FALSE)</f>
        <v>Customer Service</v>
      </c>
      <c r="F56" t="str">
        <f>VLOOKUP(D56,'B-Business Capability'!B:H,6,FALSE)</f>
        <v>Customer Service and Support</v>
      </c>
      <c r="G56" t="str">
        <f>VLOOKUP(D56,'B-Business Capability'!B:H,7,FALSE)</f>
        <v>Service Request Management</v>
      </c>
      <c r="I56" t="s">
        <v>50</v>
      </c>
      <c r="J56" t="s">
        <v>64</v>
      </c>
      <c r="L56" t="s">
        <v>111</v>
      </c>
      <c r="M56" t="str">
        <f>VLOOKUP(L56,'A-Applications'!B:D,3,FALSE)</f>
        <v>File services</v>
      </c>
      <c r="N56" t="s">
        <v>53</v>
      </c>
      <c r="O56" s="42" t="s">
        <v>54</v>
      </c>
      <c r="P56" t="s">
        <v>79</v>
      </c>
      <c r="Q56" t="str">
        <f>VLOOKUP(KamstrupData[[#This Row],[IdLevel123]],'B-Business Capability'!B:L,10,FALSE)</f>
        <v>Customer Service and Support</v>
      </c>
      <c r="R56">
        <f>VLOOKUP(KamstrupData[[#This Row],[IdLevel123]],'B-Business Capability'!B:L,11,FALSE)</f>
        <v>0</v>
      </c>
      <c r="U56" t="str">
        <f>_xlfn.CONCAT(KamstrupData[[#This Row],[CountryCode]],"_",KamstrupData[[#This Row],[Business Area]],"_",KamstrupData[[#This Row],[DepartmentTeam]])</f>
        <v>AT10_AT_Customer Service_</v>
      </c>
      <c r="V56" t="str">
        <f>VLOOKUP(KamstrupData[[#This Row],[ORG_Concat]],'O-Organization'!F:H,3,FALSE)</f>
        <v>11025_AT10_Customer Service_AT_Customer Service_</v>
      </c>
    </row>
    <row r="57" spans="4:22" ht="15" customHeight="1">
      <c r="D57" s="28" t="s">
        <v>88</v>
      </c>
      <c r="E57" t="str">
        <f>VLOOKUP(D57,'B-Business Capability'!B:H,5,FALSE)</f>
        <v>Customer Service</v>
      </c>
      <c r="F57" t="str">
        <f>VLOOKUP(D57,'B-Business Capability'!B:H,6,FALSE)</f>
        <v>Customer Project Management</v>
      </c>
      <c r="G57" t="str">
        <f>VLOOKUP(D57,'B-Business Capability'!B:H,7,FALSE)</f>
        <v>Project Management</v>
      </c>
      <c r="I57" t="s">
        <v>50</v>
      </c>
      <c r="J57" t="s">
        <v>64</v>
      </c>
      <c r="L57" t="s">
        <v>111</v>
      </c>
      <c r="M57" t="str">
        <f>VLOOKUP(L57,'A-Applications'!B:D,3,FALSE)</f>
        <v>File services</v>
      </c>
      <c r="N57" t="s">
        <v>53</v>
      </c>
      <c r="O57" s="42" t="s">
        <v>54</v>
      </c>
      <c r="P57" t="s">
        <v>75</v>
      </c>
      <c r="Q57" t="str">
        <f>VLOOKUP(KamstrupData[[#This Row],[IdLevel123]],'B-Business Capability'!B:L,10,FALSE)</f>
        <v>Order-to-Cash (O2C)</v>
      </c>
      <c r="R57">
        <f>VLOOKUP(KamstrupData[[#This Row],[IdLevel123]],'B-Business Capability'!B:L,11,FALSE)</f>
        <v>0</v>
      </c>
      <c r="U57" t="str">
        <f>_xlfn.CONCAT(KamstrupData[[#This Row],[CountryCode]],"_",KamstrupData[[#This Row],[Business Area]],"_",KamstrupData[[#This Row],[DepartmentTeam]])</f>
        <v>AT10_AT_Customer Service_</v>
      </c>
      <c r="V57" t="str">
        <f>VLOOKUP(KamstrupData[[#This Row],[ORG_Concat]],'O-Organization'!F:H,3,FALSE)</f>
        <v>11025_AT10_Customer Service_AT_Customer Service_</v>
      </c>
    </row>
    <row r="58" spans="4:22" ht="15" customHeight="1">
      <c r="D58" s="28" t="s">
        <v>78</v>
      </c>
      <c r="E58" t="str">
        <f>VLOOKUP(D58,'B-Business Capability'!B:H,5,FALSE)</f>
        <v>Customer Service</v>
      </c>
      <c r="F58" t="str">
        <f>VLOOKUP(D58,'B-Business Capability'!B:H,6,FALSE)</f>
        <v>Customer Service and Support</v>
      </c>
      <c r="G58" t="str">
        <f>VLOOKUP(D58,'B-Business Capability'!B:H,7,FALSE)</f>
        <v>Service Request Management</v>
      </c>
      <c r="I58" t="s">
        <v>50</v>
      </c>
      <c r="J58" t="s">
        <v>64</v>
      </c>
      <c r="L58" t="s">
        <v>112</v>
      </c>
      <c r="M58" t="str">
        <f>VLOOKUP(L58,'A-Applications'!B:D,3,FALSE)</f>
        <v>FTP services</v>
      </c>
      <c r="N58" t="s">
        <v>53</v>
      </c>
      <c r="O58" s="42" t="s">
        <v>54</v>
      </c>
      <c r="P58" t="s">
        <v>79</v>
      </c>
      <c r="Q58" t="str">
        <f>VLOOKUP(KamstrupData[[#This Row],[IdLevel123]],'B-Business Capability'!B:L,10,FALSE)</f>
        <v>Customer Service and Support</v>
      </c>
      <c r="R58">
        <f>VLOOKUP(KamstrupData[[#This Row],[IdLevel123]],'B-Business Capability'!B:L,11,FALSE)</f>
        <v>0</v>
      </c>
      <c r="U58" t="str">
        <f>_xlfn.CONCAT(KamstrupData[[#This Row],[CountryCode]],"_",KamstrupData[[#This Row],[Business Area]],"_",KamstrupData[[#This Row],[DepartmentTeam]])</f>
        <v>AT10_AT_Customer Service_</v>
      </c>
      <c r="V58" t="str">
        <f>VLOOKUP(KamstrupData[[#This Row],[ORG_Concat]],'O-Organization'!F:H,3,FALSE)</f>
        <v>11025_AT10_Customer Service_AT_Customer Service_</v>
      </c>
    </row>
    <row r="59" spans="4:22" ht="15" customHeight="1">
      <c r="D59" s="28" t="s">
        <v>88</v>
      </c>
      <c r="E59" t="str">
        <f>VLOOKUP(D59,'B-Business Capability'!B:H,5,FALSE)</f>
        <v>Customer Service</v>
      </c>
      <c r="F59" t="str">
        <f>VLOOKUP(D59,'B-Business Capability'!B:H,6,FALSE)</f>
        <v>Customer Project Management</v>
      </c>
      <c r="G59" t="str">
        <f>VLOOKUP(D59,'B-Business Capability'!B:H,7,FALSE)</f>
        <v>Project Management</v>
      </c>
      <c r="I59" t="s">
        <v>50</v>
      </c>
      <c r="J59" t="s">
        <v>64</v>
      </c>
      <c r="L59" t="s">
        <v>112</v>
      </c>
      <c r="M59" t="str">
        <f>VLOOKUP(L59,'A-Applications'!B:D,3,FALSE)</f>
        <v>FTP services</v>
      </c>
      <c r="N59" t="s">
        <v>53</v>
      </c>
      <c r="O59" s="42" t="s">
        <v>54</v>
      </c>
      <c r="P59" t="s">
        <v>75</v>
      </c>
      <c r="Q59" t="str">
        <f>VLOOKUP(KamstrupData[[#This Row],[IdLevel123]],'B-Business Capability'!B:L,10,FALSE)</f>
        <v>Order-to-Cash (O2C)</v>
      </c>
      <c r="R59">
        <f>VLOOKUP(KamstrupData[[#This Row],[IdLevel123]],'B-Business Capability'!B:L,11,FALSE)</f>
        <v>0</v>
      </c>
      <c r="U59" t="str">
        <f>_xlfn.CONCAT(KamstrupData[[#This Row],[CountryCode]],"_",KamstrupData[[#This Row],[Business Area]],"_",KamstrupData[[#This Row],[DepartmentTeam]])</f>
        <v>AT10_AT_Customer Service_</v>
      </c>
      <c r="V59" t="str">
        <f>VLOOKUP(KamstrupData[[#This Row],[ORG_Concat]],'O-Organization'!F:H,3,FALSE)</f>
        <v>11025_AT10_Customer Service_AT_Customer Service_</v>
      </c>
    </row>
    <row r="60" spans="4:22" ht="15" customHeight="1">
      <c r="D60" s="28" t="s">
        <v>88</v>
      </c>
      <c r="E60" t="str">
        <f>VLOOKUP(D60,'B-Business Capability'!B:H,5,FALSE)</f>
        <v>Customer Service</v>
      </c>
      <c r="F60" t="str">
        <f>VLOOKUP(D60,'B-Business Capability'!B:H,6,FALSE)</f>
        <v>Customer Project Management</v>
      </c>
      <c r="G60" t="str">
        <f>VLOOKUP(D60,'B-Business Capability'!B:H,7,FALSE)</f>
        <v>Project Management</v>
      </c>
      <c r="I60" t="s">
        <v>50</v>
      </c>
      <c r="J60" t="s">
        <v>64</v>
      </c>
      <c r="L60" t="s">
        <v>112</v>
      </c>
      <c r="M60" t="str">
        <f>VLOOKUP(L60,'A-Applications'!B:D,3,FALSE)</f>
        <v>FTP services</v>
      </c>
      <c r="N60" t="s">
        <v>53</v>
      </c>
      <c r="O60" s="42" t="s">
        <v>66</v>
      </c>
      <c r="P60" t="s">
        <v>75</v>
      </c>
      <c r="Q60" t="str">
        <f>VLOOKUP(KamstrupData[[#This Row],[IdLevel123]],'B-Business Capability'!B:L,10,FALSE)</f>
        <v>Order-to-Cash (O2C)</v>
      </c>
      <c r="R60">
        <f>VLOOKUP(KamstrupData[[#This Row],[IdLevel123]],'B-Business Capability'!B:L,11,FALSE)</f>
        <v>0</v>
      </c>
      <c r="U60" t="str">
        <f>_xlfn.CONCAT(KamstrupData[[#This Row],[CountryCode]],"_",KamstrupData[[#This Row],[Business Area]],"_",KamstrupData[[#This Row],[DepartmentTeam]])</f>
        <v>AT10_AT_Customer Service_</v>
      </c>
      <c r="V60" t="str">
        <f>VLOOKUP(KamstrupData[[#This Row],[ORG_Concat]],'O-Organization'!F:H,3,FALSE)</f>
        <v>11025_AT10_Customer Service_AT_Customer Service_</v>
      </c>
    </row>
    <row r="61" spans="4:22" ht="15" customHeight="1">
      <c r="D61" s="28" t="s">
        <v>113</v>
      </c>
      <c r="E61" t="str">
        <f>VLOOKUP(D61,'B-Business Capability'!B:H,5,FALSE)</f>
        <v>Marketing</v>
      </c>
      <c r="F61" t="str">
        <f>VLOOKUP(D61,'B-Business Capability'!B:H,6,FALSE)</f>
        <v>Corporate communication and brand management</v>
      </c>
      <c r="G61" t="str">
        <f>VLOOKUP(D61,'B-Business Capability'!B:H,7,FALSE)</f>
        <v>Internal communications</v>
      </c>
      <c r="I61" t="s">
        <v>50</v>
      </c>
      <c r="J61" t="s">
        <v>64</v>
      </c>
      <c r="L61" t="s">
        <v>114</v>
      </c>
      <c r="M61" t="str">
        <f>VLOOKUP(L61,'A-Applications'!B:D,3,FALSE)</f>
        <v>KamSite</v>
      </c>
      <c r="N61" t="s">
        <v>53</v>
      </c>
      <c r="O61" s="42" t="s">
        <v>62</v>
      </c>
      <c r="Q61" t="str">
        <f>VLOOKUP(KamstrupData[[#This Row],[IdLevel123]],'B-Business Capability'!B:L,10,FALSE)</f>
        <v>N/A</v>
      </c>
      <c r="R61">
        <f>VLOOKUP(KamstrupData[[#This Row],[IdLevel123]],'B-Business Capability'!B:L,11,FALSE)</f>
        <v>0</v>
      </c>
      <c r="U61" t="str">
        <f>_xlfn.CONCAT(KamstrupData[[#This Row],[CountryCode]],"_",KamstrupData[[#This Row],[Business Area]],"_",KamstrupData[[#This Row],[DepartmentTeam]])</f>
        <v>AT10_AT_Customer Service_</v>
      </c>
      <c r="V61" t="str">
        <f>VLOOKUP(KamstrupData[[#This Row],[ORG_Concat]],'O-Organization'!F:H,3,FALSE)</f>
        <v>11025_AT10_Customer Service_AT_Customer Service_</v>
      </c>
    </row>
    <row r="62" spans="4:22" ht="15" customHeight="1">
      <c r="D62" s="28" t="s">
        <v>115</v>
      </c>
      <c r="E62" t="str">
        <f>VLOOKUP(D62,'B-Business Capability'!B:H,5,FALSE)</f>
        <v>Customer Service</v>
      </c>
      <c r="F62">
        <f>VLOOKUP(D62,'B-Business Capability'!B:H,6,FALSE)</f>
        <v>0</v>
      </c>
      <c r="G62">
        <f>VLOOKUP(D62,'B-Business Capability'!B:H,7,FALSE)</f>
        <v>0</v>
      </c>
      <c r="I62" t="s">
        <v>50</v>
      </c>
      <c r="J62" t="s">
        <v>64</v>
      </c>
      <c r="L62" t="s">
        <v>52</v>
      </c>
      <c r="M62" t="str">
        <f>VLOOKUP(L62,'A-Applications'!B:D,3,FALSE)</f>
        <v>Microsoft Teams</v>
      </c>
      <c r="N62" t="s">
        <v>53</v>
      </c>
      <c r="O62" s="42" t="s">
        <v>66</v>
      </c>
      <c r="P62" t="s">
        <v>55</v>
      </c>
      <c r="Q62" t="str">
        <f>VLOOKUP(KamstrupData[[#This Row],[IdLevel123]],'B-Business Capability'!B:L,10,FALSE)</f>
        <v>Customer Service and Support</v>
      </c>
      <c r="R62">
        <f>VLOOKUP(KamstrupData[[#This Row],[IdLevel123]],'B-Business Capability'!B:L,11,FALSE)</f>
        <v>0</v>
      </c>
      <c r="U62" t="str">
        <f>_xlfn.CONCAT(KamstrupData[[#This Row],[CountryCode]],"_",KamstrupData[[#This Row],[Business Area]],"_",KamstrupData[[#This Row],[DepartmentTeam]])</f>
        <v>AT10_AT_Customer Service_</v>
      </c>
      <c r="V62" t="str">
        <f>VLOOKUP(KamstrupData[[#This Row],[ORG_Concat]],'O-Organization'!F:H,3,FALSE)</f>
        <v>11025_AT10_Customer Service_AT_Customer Service_</v>
      </c>
    </row>
    <row r="63" spans="4:22" ht="15" customHeight="1">
      <c r="D63" s="28" t="s">
        <v>90</v>
      </c>
      <c r="E63" t="str">
        <f>VLOOKUP(D63,'B-Business Capability'!B:H,5,FALSE)</f>
        <v>Customer Service</v>
      </c>
      <c r="F63" t="str">
        <f>VLOOKUP(D63,'B-Business Capability'!B:H,6,FALSE)</f>
        <v>Customer Service and Support</v>
      </c>
      <c r="G63">
        <f>VLOOKUP(D63,'B-Business Capability'!B:H,7,FALSE)</f>
        <v>0</v>
      </c>
      <c r="I63" t="s">
        <v>50</v>
      </c>
      <c r="J63" t="s">
        <v>64</v>
      </c>
      <c r="L63" t="s">
        <v>52</v>
      </c>
      <c r="M63" t="str">
        <f>VLOOKUP(L63,'A-Applications'!B:D,3,FALSE)</f>
        <v>Microsoft Teams</v>
      </c>
      <c r="N63" t="s">
        <v>53</v>
      </c>
      <c r="O63" s="42" t="s">
        <v>54</v>
      </c>
      <c r="P63" t="s">
        <v>55</v>
      </c>
      <c r="Q63" t="str">
        <f>VLOOKUP(KamstrupData[[#This Row],[IdLevel123]],'B-Business Capability'!B:L,10,FALSE)</f>
        <v>Customer Service and Support</v>
      </c>
      <c r="R63">
        <f>VLOOKUP(KamstrupData[[#This Row],[IdLevel123]],'B-Business Capability'!B:L,11,FALSE)</f>
        <v>0</v>
      </c>
      <c r="U63" t="str">
        <f>_xlfn.CONCAT(KamstrupData[[#This Row],[CountryCode]],"_",KamstrupData[[#This Row],[Business Area]],"_",KamstrupData[[#This Row],[DepartmentTeam]])</f>
        <v>AT10_AT_Customer Service_</v>
      </c>
      <c r="V63" t="str">
        <f>VLOOKUP(KamstrupData[[#This Row],[ORG_Concat]],'O-Organization'!F:H,3,FALSE)</f>
        <v>11025_AT10_Customer Service_AT_Customer Service_</v>
      </c>
    </row>
    <row r="64" spans="4:22" ht="15" customHeight="1">
      <c r="D64" s="28" t="s">
        <v>78</v>
      </c>
      <c r="E64" t="str">
        <f>VLOOKUP(D64,'B-Business Capability'!B:H,5,FALSE)</f>
        <v>Customer Service</v>
      </c>
      <c r="F64" t="str">
        <f>VLOOKUP(D64,'B-Business Capability'!B:H,6,FALSE)</f>
        <v>Customer Service and Support</v>
      </c>
      <c r="G64" t="str">
        <f>VLOOKUP(D64,'B-Business Capability'!B:H,7,FALSE)</f>
        <v>Service Request Management</v>
      </c>
      <c r="I64" t="s">
        <v>50</v>
      </c>
      <c r="J64" t="s">
        <v>64</v>
      </c>
      <c r="L64" t="s">
        <v>116</v>
      </c>
      <c r="M64" t="str">
        <f>VLOOKUP(L64,'A-Applications'!B:D,3,FALSE)</f>
        <v>Trio</v>
      </c>
      <c r="N64" t="s">
        <v>103</v>
      </c>
      <c r="O64" s="42" t="s">
        <v>66</v>
      </c>
      <c r="P64" t="s">
        <v>79</v>
      </c>
      <c r="Q64" t="str">
        <f>VLOOKUP(KamstrupData[[#This Row],[IdLevel123]],'B-Business Capability'!B:L,10,FALSE)</f>
        <v>Customer Service and Support</v>
      </c>
      <c r="R64">
        <f>VLOOKUP(KamstrupData[[#This Row],[IdLevel123]],'B-Business Capability'!B:L,11,FALSE)</f>
        <v>0</v>
      </c>
      <c r="U64" t="str">
        <f>_xlfn.CONCAT(KamstrupData[[#This Row],[CountryCode]],"_",KamstrupData[[#This Row],[Business Area]],"_",KamstrupData[[#This Row],[DepartmentTeam]])</f>
        <v>AT10_AT_Customer Service_</v>
      </c>
      <c r="V64" t="str">
        <f>VLOOKUP(KamstrupData[[#This Row],[ORG_Concat]],'O-Organization'!F:H,3,FALSE)</f>
        <v>11025_AT10_Customer Service_AT_Customer Service_</v>
      </c>
    </row>
    <row r="65" spans="4:22" ht="15" customHeight="1">
      <c r="D65" s="28" t="s">
        <v>84</v>
      </c>
      <c r="E65" t="str">
        <f>VLOOKUP(D65,'B-Business Capability'!B:H,5,FALSE)</f>
        <v>OT Hosting</v>
      </c>
      <c r="F65" t="str">
        <f>VLOOKUP(D65,'B-Business Capability'!B:H,6,FALSE)</f>
        <v>OT Operations &amp; Service</v>
      </c>
      <c r="G65">
        <f>VLOOKUP(D65,'B-Business Capability'!B:H,7,FALSE)</f>
        <v>0</v>
      </c>
      <c r="I65" t="s">
        <v>50</v>
      </c>
      <c r="J65" t="s">
        <v>64</v>
      </c>
      <c r="L65" t="s">
        <v>116</v>
      </c>
      <c r="M65" t="str">
        <f>VLOOKUP(L65,'A-Applications'!B:D,3,FALSE)</f>
        <v>Trio</v>
      </c>
      <c r="N65" t="s">
        <v>103</v>
      </c>
      <c r="O65" s="42" t="s">
        <v>66</v>
      </c>
      <c r="P65" t="s">
        <v>79</v>
      </c>
      <c r="Q65" t="str">
        <f>VLOOKUP(KamstrupData[[#This Row],[IdLevel123]],'B-Business Capability'!B:L,10,FALSE)</f>
        <v>N/A</v>
      </c>
      <c r="R65">
        <f>VLOOKUP(KamstrupData[[#This Row],[IdLevel123]],'B-Business Capability'!B:L,11,FALSE)</f>
        <v>0</v>
      </c>
      <c r="U65" t="str">
        <f>_xlfn.CONCAT(KamstrupData[[#This Row],[CountryCode]],"_",KamstrupData[[#This Row],[Business Area]],"_",KamstrupData[[#This Row],[DepartmentTeam]])</f>
        <v>AT10_AT_Customer Service_</v>
      </c>
      <c r="V65" t="str">
        <f>VLOOKUP(KamstrupData[[#This Row],[ORG_Concat]],'O-Organization'!F:H,3,FALSE)</f>
        <v>11025_AT10_Customer Service_AT_Customer Service_</v>
      </c>
    </row>
    <row r="66" spans="4:22" ht="15" customHeight="1">
      <c r="D66" s="28" t="s">
        <v>63</v>
      </c>
      <c r="E66" t="str">
        <f>VLOOKUP(D66,'B-Business Capability'!B:H,5,FALSE)</f>
        <v>Finance</v>
      </c>
      <c r="F66" t="str">
        <f>VLOOKUP(D66,'B-Business Capability'!B:H,6,FALSE)</f>
        <v>Financial Planning &amp; Analysis</v>
      </c>
      <c r="G66" t="str">
        <f>VLOOKUP(D66,'B-Business Capability'!B:H,7,FALSE)</f>
        <v>Cost Accounting_Plan</v>
      </c>
      <c r="I66" t="s">
        <v>50</v>
      </c>
      <c r="J66" t="s">
        <v>64</v>
      </c>
      <c r="L66" t="s">
        <v>117</v>
      </c>
      <c r="M66" t="str">
        <f>VLOOKUP(L66,'A-Applications'!B:D,3,FALSE)</f>
        <v>PowerBI</v>
      </c>
      <c r="N66" t="s">
        <v>53</v>
      </c>
      <c r="O66" s="42" t="s">
        <v>62</v>
      </c>
      <c r="P66" t="s">
        <v>67</v>
      </c>
      <c r="Q66" t="str">
        <f>VLOOKUP(KamstrupData[[#This Row],[IdLevel123]],'B-Business Capability'!B:L,10,FALSE)</f>
        <v>N/A</v>
      </c>
      <c r="R66">
        <f>VLOOKUP(KamstrupData[[#This Row],[IdLevel123]],'B-Business Capability'!B:L,11,FALSE)</f>
        <v>0</v>
      </c>
      <c r="U66" t="str">
        <f>_xlfn.CONCAT(KamstrupData[[#This Row],[CountryCode]],"_",KamstrupData[[#This Row],[Business Area]],"_",KamstrupData[[#This Row],[DepartmentTeam]])</f>
        <v>AT10_AT_Customer Service_</v>
      </c>
      <c r="V66" t="str">
        <f>VLOOKUP(KamstrupData[[#This Row],[ORG_Concat]],'O-Organization'!F:H,3,FALSE)</f>
        <v>11025_AT10_Customer Service_AT_Customer Service_</v>
      </c>
    </row>
    <row r="67" spans="4:22" ht="15" customHeight="1">
      <c r="D67" s="28" t="s">
        <v>74</v>
      </c>
      <c r="E67" t="str">
        <f>VLOOKUP(D67,'B-Business Capability'!B:H,5,FALSE)</f>
        <v>Strategic Management</v>
      </c>
      <c r="F67" t="str">
        <f>VLOOKUP(D67,'B-Business Capability'!B:H,6,FALSE)</f>
        <v>Manage Core Business</v>
      </c>
      <c r="G67" t="str">
        <f>VLOOKUP(D67,'B-Business Capability'!B:H,7,FALSE)</f>
        <v>Manage Projects</v>
      </c>
      <c r="I67" t="s">
        <v>50</v>
      </c>
      <c r="J67" t="s">
        <v>64</v>
      </c>
      <c r="L67" t="s">
        <v>117</v>
      </c>
      <c r="M67" t="str">
        <f>VLOOKUP(L67,'A-Applications'!B:D,3,FALSE)</f>
        <v>PowerBI</v>
      </c>
      <c r="N67" t="s">
        <v>53</v>
      </c>
      <c r="O67" s="42" t="s">
        <v>62</v>
      </c>
      <c r="P67" t="s">
        <v>75</v>
      </c>
      <c r="Q67" t="str">
        <f>VLOOKUP(KamstrupData[[#This Row],[IdLevel123]],'B-Business Capability'!B:L,10,FALSE)</f>
        <v>N/A</v>
      </c>
      <c r="R67">
        <f>VLOOKUP(KamstrupData[[#This Row],[IdLevel123]],'B-Business Capability'!B:L,11,FALSE)</f>
        <v>0</v>
      </c>
      <c r="U67" t="str">
        <f>_xlfn.CONCAT(KamstrupData[[#This Row],[CountryCode]],"_",KamstrupData[[#This Row],[Business Area]],"_",KamstrupData[[#This Row],[DepartmentTeam]])</f>
        <v>AT10_AT_Customer Service_</v>
      </c>
      <c r="V67" t="str">
        <f>VLOOKUP(KamstrupData[[#This Row],[ORG_Concat]],'O-Organization'!F:H,3,FALSE)</f>
        <v>11025_AT10_Customer Service_AT_Customer Service_</v>
      </c>
    </row>
    <row r="68" spans="4:22" ht="15" customHeight="1">
      <c r="D68" s="28" t="s">
        <v>118</v>
      </c>
      <c r="E68" t="str">
        <f>VLOOKUP(D68,'B-Business Capability'!B:H,5,FALSE)</f>
        <v>Customer Service</v>
      </c>
      <c r="F68" t="str">
        <f>VLOOKUP(D68,'B-Business Capability'!B:H,6,FALSE)</f>
        <v>Customer Service Strategy and Planning</v>
      </c>
      <c r="G68" t="str">
        <f>VLOOKUP(D68,'B-Business Capability'!B:H,7,FALSE)</f>
        <v>Customer Service Analytics</v>
      </c>
      <c r="I68" t="s">
        <v>50</v>
      </c>
      <c r="J68" t="s">
        <v>64</v>
      </c>
      <c r="L68" t="s">
        <v>117</v>
      </c>
      <c r="M68" t="str">
        <f>VLOOKUP(L68,'A-Applications'!B:D,3,FALSE)</f>
        <v>PowerBI</v>
      </c>
      <c r="N68" t="s">
        <v>53</v>
      </c>
      <c r="O68" s="42" t="s">
        <v>62</v>
      </c>
      <c r="P68" t="s">
        <v>79</v>
      </c>
      <c r="Q68" t="str">
        <f>VLOOKUP(KamstrupData[[#This Row],[IdLevel123]],'B-Business Capability'!B:L,10,FALSE)</f>
        <v>Customer Service and Support</v>
      </c>
      <c r="R68">
        <f>VLOOKUP(KamstrupData[[#This Row],[IdLevel123]],'B-Business Capability'!B:L,11,FALSE)</f>
        <v>0</v>
      </c>
      <c r="U68" t="str">
        <f>_xlfn.CONCAT(KamstrupData[[#This Row],[CountryCode]],"_",KamstrupData[[#This Row],[Business Area]],"_",KamstrupData[[#This Row],[DepartmentTeam]])</f>
        <v>AT10_AT_Customer Service_</v>
      </c>
      <c r="V68" t="str">
        <f>VLOOKUP(KamstrupData[[#This Row],[ORG_Concat]],'O-Organization'!F:H,3,FALSE)</f>
        <v>11025_AT10_Customer Service_AT_Customer Service_</v>
      </c>
    </row>
    <row r="69" spans="4:22" ht="15" customHeight="1">
      <c r="D69" s="28" t="s">
        <v>82</v>
      </c>
      <c r="E69" t="str">
        <f>VLOOKUP(D69,'B-Business Capability'!B:H,5,FALSE)</f>
        <v>Customer Service</v>
      </c>
      <c r="F69" t="str">
        <f>VLOOKUP(D69,'B-Business Capability'!B:H,6,FALSE)</f>
        <v>Customer Project Management</v>
      </c>
      <c r="G69" t="str">
        <f>VLOOKUP(D69,'B-Business Capability'!B:H,7,FALSE)</f>
        <v>Financial Analytics and Management</v>
      </c>
      <c r="I69" t="s">
        <v>50</v>
      </c>
      <c r="J69" t="s">
        <v>64</v>
      </c>
      <c r="L69" t="s">
        <v>117</v>
      </c>
      <c r="M69" t="str">
        <f>VLOOKUP(L69,'A-Applications'!B:D,3,FALSE)</f>
        <v>PowerBI</v>
      </c>
      <c r="N69" t="s">
        <v>53</v>
      </c>
      <c r="O69" s="42" t="s">
        <v>62</v>
      </c>
      <c r="P69" t="s">
        <v>75</v>
      </c>
      <c r="Q69" t="str">
        <f>VLOOKUP(KamstrupData[[#This Row],[IdLevel123]],'B-Business Capability'!B:L,10,FALSE)</f>
        <v>Order-to-Cash (O2C)</v>
      </c>
      <c r="R69">
        <f>VLOOKUP(KamstrupData[[#This Row],[IdLevel123]],'B-Business Capability'!B:L,11,FALSE)</f>
        <v>0</v>
      </c>
      <c r="U69" t="str">
        <f>_xlfn.CONCAT(KamstrupData[[#This Row],[CountryCode]],"_",KamstrupData[[#This Row],[Business Area]],"_",KamstrupData[[#This Row],[DepartmentTeam]])</f>
        <v>AT10_AT_Customer Service_</v>
      </c>
      <c r="V69" t="str">
        <f>VLOOKUP(KamstrupData[[#This Row],[ORG_Concat]],'O-Organization'!F:H,3,FALSE)</f>
        <v>11025_AT10_Customer Service_AT_Customer Service_</v>
      </c>
    </row>
    <row r="70" spans="4:22" ht="15" customHeight="1">
      <c r="D70" s="28" t="s">
        <v>82</v>
      </c>
      <c r="E70" t="str">
        <f>VLOOKUP(D70,'B-Business Capability'!B:H,5,FALSE)</f>
        <v>Customer Service</v>
      </c>
      <c r="F70" t="str">
        <f>VLOOKUP(D70,'B-Business Capability'!B:H,6,FALSE)</f>
        <v>Customer Project Management</v>
      </c>
      <c r="G70" t="str">
        <f>VLOOKUP(D70,'B-Business Capability'!B:H,7,FALSE)</f>
        <v>Financial Analytics and Management</v>
      </c>
      <c r="I70" t="s">
        <v>50</v>
      </c>
      <c r="J70" t="s">
        <v>64</v>
      </c>
      <c r="L70" t="s">
        <v>117</v>
      </c>
      <c r="M70" t="str">
        <f>VLOOKUP(L70,'A-Applications'!B:D,3,FALSE)</f>
        <v>PowerBI</v>
      </c>
      <c r="N70" t="s">
        <v>53</v>
      </c>
      <c r="O70" s="42" t="s">
        <v>62</v>
      </c>
      <c r="P70" t="s">
        <v>75</v>
      </c>
      <c r="Q70" t="str">
        <f>VLOOKUP(KamstrupData[[#This Row],[IdLevel123]],'B-Business Capability'!B:L,10,FALSE)</f>
        <v>Order-to-Cash (O2C)</v>
      </c>
      <c r="R70">
        <f>VLOOKUP(KamstrupData[[#This Row],[IdLevel123]],'B-Business Capability'!B:L,11,FALSE)</f>
        <v>0</v>
      </c>
      <c r="U70" t="str">
        <f>_xlfn.CONCAT(KamstrupData[[#This Row],[CountryCode]],"_",KamstrupData[[#This Row],[Business Area]],"_",KamstrupData[[#This Row],[DepartmentTeam]])</f>
        <v>AT10_AT_Customer Service_</v>
      </c>
      <c r="V70" t="str">
        <f>VLOOKUP(KamstrupData[[#This Row],[ORG_Concat]],'O-Organization'!F:H,3,FALSE)</f>
        <v>11025_AT10_Customer Service_AT_Customer Service_</v>
      </c>
    </row>
    <row r="71" spans="4:22" ht="15" customHeight="1">
      <c r="D71" s="28" t="s">
        <v>88</v>
      </c>
      <c r="E71" t="str">
        <f>VLOOKUP(D71,'B-Business Capability'!B:H,5,FALSE)</f>
        <v>Customer Service</v>
      </c>
      <c r="F71" t="str">
        <f>VLOOKUP(D71,'B-Business Capability'!B:H,6,FALSE)</f>
        <v>Customer Project Management</v>
      </c>
      <c r="G71" t="str">
        <f>VLOOKUP(D71,'B-Business Capability'!B:H,7,FALSE)</f>
        <v>Project Management</v>
      </c>
      <c r="I71" t="s">
        <v>50</v>
      </c>
      <c r="J71" t="s">
        <v>64</v>
      </c>
      <c r="L71" t="s">
        <v>117</v>
      </c>
      <c r="M71" t="str">
        <f>VLOOKUP(L71,'A-Applications'!B:D,3,FALSE)</f>
        <v>PowerBI</v>
      </c>
      <c r="N71" t="s">
        <v>53</v>
      </c>
      <c r="O71" s="42" t="s">
        <v>62</v>
      </c>
      <c r="P71" t="s">
        <v>75</v>
      </c>
      <c r="Q71" t="str">
        <f>VLOOKUP(KamstrupData[[#This Row],[IdLevel123]],'B-Business Capability'!B:L,10,FALSE)</f>
        <v>Order-to-Cash (O2C)</v>
      </c>
      <c r="R71">
        <f>VLOOKUP(KamstrupData[[#This Row],[IdLevel123]],'B-Business Capability'!B:L,11,FALSE)</f>
        <v>0</v>
      </c>
      <c r="U71" t="str">
        <f>_xlfn.CONCAT(KamstrupData[[#This Row],[CountryCode]],"_",KamstrupData[[#This Row],[Business Area]],"_",KamstrupData[[#This Row],[DepartmentTeam]])</f>
        <v>AT10_AT_Customer Service_</v>
      </c>
      <c r="V71" t="str">
        <f>VLOOKUP(KamstrupData[[#This Row],[ORG_Concat]],'O-Organization'!F:H,3,FALSE)</f>
        <v>11025_AT10_Customer Service_AT_Customer Service_</v>
      </c>
    </row>
    <row r="72" spans="4:22" ht="15" customHeight="1">
      <c r="D72" s="28" t="s">
        <v>88</v>
      </c>
      <c r="E72" t="str">
        <f>VLOOKUP(D72,'B-Business Capability'!B:H,5,FALSE)</f>
        <v>Customer Service</v>
      </c>
      <c r="F72" t="str">
        <f>VLOOKUP(D72,'B-Business Capability'!B:H,6,FALSE)</f>
        <v>Customer Project Management</v>
      </c>
      <c r="G72" t="str">
        <f>VLOOKUP(D72,'B-Business Capability'!B:H,7,FALSE)</f>
        <v>Project Management</v>
      </c>
      <c r="I72" t="s">
        <v>50</v>
      </c>
      <c r="J72" t="s">
        <v>64</v>
      </c>
      <c r="L72" t="s">
        <v>117</v>
      </c>
      <c r="M72" t="str">
        <f>VLOOKUP(L72,'A-Applications'!B:D,3,FALSE)</f>
        <v>PowerBI</v>
      </c>
      <c r="N72" t="s">
        <v>53</v>
      </c>
      <c r="O72" s="42" t="s">
        <v>62</v>
      </c>
      <c r="P72" t="s">
        <v>75</v>
      </c>
      <c r="Q72" t="str">
        <f>VLOOKUP(KamstrupData[[#This Row],[IdLevel123]],'B-Business Capability'!B:L,10,FALSE)</f>
        <v>Order-to-Cash (O2C)</v>
      </c>
      <c r="R72">
        <f>VLOOKUP(KamstrupData[[#This Row],[IdLevel123]],'B-Business Capability'!B:L,11,FALSE)</f>
        <v>0</v>
      </c>
      <c r="U72" t="str">
        <f>_xlfn.CONCAT(KamstrupData[[#This Row],[CountryCode]],"_",KamstrupData[[#This Row],[Business Area]],"_",KamstrupData[[#This Row],[DepartmentTeam]])</f>
        <v>AT10_AT_Customer Service_</v>
      </c>
      <c r="V72" t="str">
        <f>VLOOKUP(KamstrupData[[#This Row],[ORG_Concat]],'O-Organization'!F:H,3,FALSE)</f>
        <v>11025_AT10_Customer Service_AT_Customer Service_</v>
      </c>
    </row>
    <row r="73" spans="4:22" ht="15" customHeight="1">
      <c r="D73" s="28" t="s">
        <v>119</v>
      </c>
      <c r="E73" t="str">
        <f>VLOOKUP(D73,'B-Business Capability'!B:H,5,FALSE)</f>
        <v>Finance</v>
      </c>
      <c r="F73" t="str">
        <f>VLOOKUP(D73,'B-Business Capability'!B:H,6,FALSE)</f>
        <v>Settlements &amp; Payments</v>
      </c>
      <c r="G73" t="str">
        <f>VLOOKUP(D73,'B-Business Capability'!B:H,7,FALSE)</f>
        <v>Travel &amp; Expense Management</v>
      </c>
      <c r="I73" t="s">
        <v>50</v>
      </c>
      <c r="J73" t="s">
        <v>64</v>
      </c>
      <c r="L73" t="s">
        <v>120</v>
      </c>
      <c r="M73" t="str">
        <f>VLOOKUP(L73,'A-Applications'!B:D,3,FALSE)</f>
        <v>Concur</v>
      </c>
      <c r="N73" t="s">
        <v>53</v>
      </c>
      <c r="O73" s="42" t="s">
        <v>54</v>
      </c>
      <c r="P73" t="s">
        <v>121</v>
      </c>
      <c r="Q73" t="str">
        <f>VLOOKUP(KamstrupData[[#This Row],[IdLevel123]],'B-Business Capability'!B:L,10,FALSE)</f>
        <v>Hire-to-Retire (H2R)</v>
      </c>
      <c r="R73">
        <f>VLOOKUP(KamstrupData[[#This Row],[IdLevel123]],'B-Business Capability'!B:L,11,FALSE)</f>
        <v>750</v>
      </c>
      <c r="U73" t="str">
        <f>_xlfn.CONCAT(KamstrupData[[#This Row],[CountryCode]],"_",KamstrupData[[#This Row],[Business Area]],"_",KamstrupData[[#This Row],[DepartmentTeam]])</f>
        <v>AT10_AT_Customer Service_</v>
      </c>
      <c r="V73" t="str">
        <f>VLOOKUP(KamstrupData[[#This Row],[ORG_Concat]],'O-Organization'!F:H,3,FALSE)</f>
        <v>11025_AT10_Customer Service_AT_Customer Service_</v>
      </c>
    </row>
    <row r="74" spans="4:22" ht="15" customHeight="1">
      <c r="D74" s="28" t="s">
        <v>122</v>
      </c>
      <c r="E74" t="str">
        <f>VLOOKUP(D74,'B-Business Capability'!B:H,5,FALSE)</f>
        <v>Legal</v>
      </c>
      <c r="F74" t="str">
        <f>VLOOKUP(D74,'B-Business Capability'!B:H,6,FALSE)</f>
        <v>Ensure Compliance</v>
      </c>
      <c r="G74">
        <f>VLOOKUP(D74,'B-Business Capability'!B:H,7,FALSE)</f>
        <v>0</v>
      </c>
      <c r="I74" t="s">
        <v>50</v>
      </c>
      <c r="J74" t="s">
        <v>64</v>
      </c>
      <c r="L74" t="s">
        <v>123</v>
      </c>
      <c r="M74" t="str">
        <f>VLOOKUP(L74,'A-Applications'!B:D,3,FALSE)</f>
        <v>DocuSign</v>
      </c>
      <c r="N74" t="s">
        <v>53</v>
      </c>
      <c r="O74" s="42" t="s">
        <v>54</v>
      </c>
      <c r="P74" t="s">
        <v>124</v>
      </c>
      <c r="Q74" t="str">
        <f>VLOOKUP(KamstrupData[[#This Row],[IdLevel123]],'B-Business Capability'!B:L,10,FALSE)</f>
        <v>N/A</v>
      </c>
      <c r="R74">
        <f>VLOOKUP(KamstrupData[[#This Row],[IdLevel123]],'B-Business Capability'!B:L,11,FALSE)</f>
        <v>0</v>
      </c>
      <c r="U74" t="str">
        <f>_xlfn.CONCAT(KamstrupData[[#This Row],[CountryCode]],"_",KamstrupData[[#This Row],[Business Area]],"_",KamstrupData[[#This Row],[DepartmentTeam]])</f>
        <v>AT10_AT_Customer Service_</v>
      </c>
      <c r="V74" t="str">
        <f>VLOOKUP(KamstrupData[[#This Row],[ORG_Concat]],'O-Organization'!F:H,3,FALSE)</f>
        <v>11025_AT10_Customer Service_AT_Customer Service_</v>
      </c>
    </row>
    <row r="75" spans="4:22" ht="15" customHeight="1">
      <c r="D75" s="28" t="s">
        <v>74</v>
      </c>
      <c r="E75" t="str">
        <f>VLOOKUP(D75,'B-Business Capability'!B:H,5,FALSE)</f>
        <v>Strategic Management</v>
      </c>
      <c r="F75" t="str">
        <f>VLOOKUP(D75,'B-Business Capability'!B:H,6,FALSE)</f>
        <v>Manage Core Business</v>
      </c>
      <c r="G75" t="str">
        <f>VLOOKUP(D75,'B-Business Capability'!B:H,7,FALSE)</f>
        <v>Manage Projects</v>
      </c>
      <c r="I75" t="s">
        <v>50</v>
      </c>
      <c r="J75" t="s">
        <v>64</v>
      </c>
      <c r="L75" t="s">
        <v>123</v>
      </c>
      <c r="M75" t="str">
        <f>VLOOKUP(L75,'A-Applications'!B:D,3,FALSE)</f>
        <v>DocuSign</v>
      </c>
      <c r="N75" t="s">
        <v>53</v>
      </c>
      <c r="O75" s="42" t="s">
        <v>54</v>
      </c>
      <c r="P75" t="s">
        <v>75</v>
      </c>
      <c r="Q75" t="str">
        <f>VLOOKUP(KamstrupData[[#This Row],[IdLevel123]],'B-Business Capability'!B:L,10,FALSE)</f>
        <v>N/A</v>
      </c>
      <c r="R75">
        <f>VLOOKUP(KamstrupData[[#This Row],[IdLevel123]],'B-Business Capability'!B:L,11,FALSE)</f>
        <v>0</v>
      </c>
      <c r="U75" t="str">
        <f>_xlfn.CONCAT(KamstrupData[[#This Row],[CountryCode]],"_",KamstrupData[[#This Row],[Business Area]],"_",KamstrupData[[#This Row],[DepartmentTeam]])</f>
        <v>AT10_AT_Customer Service_</v>
      </c>
      <c r="V75" t="str">
        <f>VLOOKUP(KamstrupData[[#This Row],[ORG_Concat]],'O-Organization'!F:H,3,FALSE)</f>
        <v>11025_AT10_Customer Service_AT_Customer Service_</v>
      </c>
    </row>
    <row r="76" spans="4:22" ht="15" customHeight="1">
      <c r="D76" s="28" t="s">
        <v>125</v>
      </c>
      <c r="E76" t="str">
        <f>VLOOKUP(D76,'B-Business Capability'!B:H,5,FALSE)</f>
        <v>Sales</v>
      </c>
      <c r="F76" t="str">
        <f>VLOOKUP(D76,'B-Business Capability'!B:H,6,FALSE)</f>
        <v>Quotation, Order, and Contract Management</v>
      </c>
      <c r="G76" t="str">
        <f>VLOOKUP(D76,'B-Business Capability'!B:H,7,FALSE)</f>
        <v>Contract and engagement setup</v>
      </c>
      <c r="I76" t="s">
        <v>50</v>
      </c>
      <c r="J76" t="s">
        <v>64</v>
      </c>
      <c r="L76" t="s">
        <v>123</v>
      </c>
      <c r="M76" t="str">
        <f>VLOOKUP(L76,'A-Applications'!B:D,3,FALSE)</f>
        <v>DocuSign</v>
      </c>
      <c r="N76" t="s">
        <v>53</v>
      </c>
      <c r="O76" s="42" t="s">
        <v>54</v>
      </c>
      <c r="P76" t="s">
        <v>124</v>
      </c>
      <c r="Q76" t="str">
        <f>VLOOKUP(KamstrupData[[#This Row],[IdLevel123]],'B-Business Capability'!B:L,10,FALSE)</f>
        <v>Order-to-Cash (O2C)</v>
      </c>
      <c r="R76">
        <f>VLOOKUP(KamstrupData[[#This Row],[IdLevel123]],'B-Business Capability'!B:L,11,FALSE)</f>
        <v>101</v>
      </c>
      <c r="U76" t="str">
        <f>_xlfn.CONCAT(KamstrupData[[#This Row],[CountryCode]],"_",KamstrupData[[#This Row],[Business Area]],"_",KamstrupData[[#This Row],[DepartmentTeam]])</f>
        <v>AT10_AT_Customer Service_</v>
      </c>
      <c r="V76" t="str">
        <f>VLOOKUP(KamstrupData[[#This Row],[ORG_Concat]],'O-Organization'!F:H,3,FALSE)</f>
        <v>11025_AT10_Customer Service_AT_Customer Service_</v>
      </c>
    </row>
    <row r="77" spans="4:22" ht="15" customHeight="1">
      <c r="D77" s="28" t="s">
        <v>88</v>
      </c>
      <c r="E77" t="str">
        <f>VLOOKUP(D77,'B-Business Capability'!B:H,5,FALSE)</f>
        <v>Customer Service</v>
      </c>
      <c r="F77" t="str">
        <f>VLOOKUP(D77,'B-Business Capability'!B:H,6,FALSE)</f>
        <v>Customer Project Management</v>
      </c>
      <c r="G77" t="str">
        <f>VLOOKUP(D77,'B-Business Capability'!B:H,7,FALSE)</f>
        <v>Project Management</v>
      </c>
      <c r="I77" t="s">
        <v>50</v>
      </c>
      <c r="J77" t="s">
        <v>64</v>
      </c>
      <c r="L77" t="s">
        <v>123</v>
      </c>
      <c r="M77" t="str">
        <f>VLOOKUP(L77,'A-Applications'!B:D,3,FALSE)</f>
        <v>DocuSign</v>
      </c>
      <c r="N77" t="s">
        <v>53</v>
      </c>
      <c r="O77" s="42" t="s">
        <v>54</v>
      </c>
      <c r="P77" t="s">
        <v>75</v>
      </c>
      <c r="Q77" t="str">
        <f>VLOOKUP(KamstrupData[[#This Row],[IdLevel123]],'B-Business Capability'!B:L,10,FALSE)</f>
        <v>Order-to-Cash (O2C)</v>
      </c>
      <c r="R77">
        <f>VLOOKUP(KamstrupData[[#This Row],[IdLevel123]],'B-Business Capability'!B:L,11,FALSE)</f>
        <v>0</v>
      </c>
      <c r="U77" t="str">
        <f>_xlfn.CONCAT(KamstrupData[[#This Row],[CountryCode]],"_",KamstrupData[[#This Row],[Business Area]],"_",KamstrupData[[#This Row],[DepartmentTeam]])</f>
        <v>AT10_AT_Customer Service_</v>
      </c>
      <c r="V77" t="str">
        <f>VLOOKUP(KamstrupData[[#This Row],[ORG_Concat]],'O-Organization'!F:H,3,FALSE)</f>
        <v>11025_AT10_Customer Service_AT_Customer Service_</v>
      </c>
    </row>
    <row r="78" spans="4:22" ht="15" customHeight="1">
      <c r="D78" s="28" t="s">
        <v>88</v>
      </c>
      <c r="E78" t="str">
        <f>VLOOKUP(D78,'B-Business Capability'!B:H,5,FALSE)</f>
        <v>Customer Service</v>
      </c>
      <c r="F78" t="str">
        <f>VLOOKUP(D78,'B-Business Capability'!B:H,6,FALSE)</f>
        <v>Customer Project Management</v>
      </c>
      <c r="G78" t="str">
        <f>VLOOKUP(D78,'B-Business Capability'!B:H,7,FALSE)</f>
        <v>Project Management</v>
      </c>
      <c r="I78" t="s">
        <v>50</v>
      </c>
      <c r="J78" t="s">
        <v>64</v>
      </c>
      <c r="L78" t="s">
        <v>123</v>
      </c>
      <c r="M78" t="str">
        <f>VLOOKUP(L78,'A-Applications'!B:D,3,FALSE)</f>
        <v>DocuSign</v>
      </c>
      <c r="N78" t="s">
        <v>53</v>
      </c>
      <c r="O78" s="42" t="s">
        <v>54</v>
      </c>
      <c r="P78" t="s">
        <v>75</v>
      </c>
      <c r="Q78" t="str">
        <f>VLOOKUP(KamstrupData[[#This Row],[IdLevel123]],'B-Business Capability'!B:L,10,FALSE)</f>
        <v>Order-to-Cash (O2C)</v>
      </c>
      <c r="R78">
        <f>VLOOKUP(KamstrupData[[#This Row],[IdLevel123]],'B-Business Capability'!B:L,11,FALSE)</f>
        <v>0</v>
      </c>
      <c r="U78" t="str">
        <f>_xlfn.CONCAT(KamstrupData[[#This Row],[CountryCode]],"_",KamstrupData[[#This Row],[Business Area]],"_",KamstrupData[[#This Row],[DepartmentTeam]])</f>
        <v>AT10_AT_Customer Service_</v>
      </c>
      <c r="V78" t="str">
        <f>VLOOKUP(KamstrupData[[#This Row],[ORG_Concat]],'O-Organization'!F:H,3,FALSE)</f>
        <v>11025_AT10_Customer Service_AT_Customer Service_</v>
      </c>
    </row>
    <row r="79" spans="4:22" ht="15" customHeight="1">
      <c r="D79" s="28" t="s">
        <v>126</v>
      </c>
      <c r="E79" t="str">
        <f>VLOOKUP(D79,'B-Business Capability'!B:H,5,FALSE)</f>
        <v>Strategic Management</v>
      </c>
      <c r="F79" t="str">
        <f>VLOOKUP(D79,'B-Business Capability'!B:H,6,FALSE)</f>
        <v>Business Process Management</v>
      </c>
      <c r="G79" t="str">
        <f>VLOOKUP(D79,'B-Business Capability'!B:H,7,FALSE)</f>
        <v>Business Process Modeling</v>
      </c>
      <c r="I79" t="s">
        <v>50</v>
      </c>
      <c r="J79" t="s">
        <v>64</v>
      </c>
      <c r="L79" t="s">
        <v>127</v>
      </c>
      <c r="M79" t="str">
        <f>VLOOKUP(L79,'A-Applications'!B:D,3,FALSE)</f>
        <v>Ipw</v>
      </c>
      <c r="N79" t="s">
        <v>53</v>
      </c>
      <c r="O79" s="42" t="s">
        <v>54</v>
      </c>
      <c r="Q79" t="str">
        <f>VLOOKUP(KamstrupData[[#This Row],[IdLevel123]],'B-Business Capability'!B:L,10,FALSE)</f>
        <v>N/A</v>
      </c>
      <c r="R79">
        <f>VLOOKUP(KamstrupData[[#This Row],[IdLevel123]],'B-Business Capability'!B:L,11,FALSE)</f>
        <v>0</v>
      </c>
      <c r="U79" t="str">
        <f>_xlfn.CONCAT(KamstrupData[[#This Row],[CountryCode]],"_",KamstrupData[[#This Row],[Business Area]],"_",KamstrupData[[#This Row],[DepartmentTeam]])</f>
        <v>AT10_AT_Customer Service_</v>
      </c>
      <c r="V79" t="str">
        <f>VLOOKUP(KamstrupData[[#This Row],[ORG_Concat]],'O-Organization'!F:H,3,FALSE)</f>
        <v>11025_AT10_Customer Service_AT_Customer Service_</v>
      </c>
    </row>
    <row r="80" spans="4:22" ht="15" customHeight="1">
      <c r="D80" s="28" t="s">
        <v>126</v>
      </c>
      <c r="E80" t="str">
        <f>VLOOKUP(D80,'B-Business Capability'!B:H,5,FALSE)</f>
        <v>Strategic Management</v>
      </c>
      <c r="F80" t="str">
        <f>VLOOKUP(D80,'B-Business Capability'!B:H,6,FALSE)</f>
        <v>Business Process Management</v>
      </c>
      <c r="G80" t="str">
        <f>VLOOKUP(D80,'B-Business Capability'!B:H,7,FALSE)</f>
        <v>Business Process Modeling</v>
      </c>
      <c r="I80" t="s">
        <v>50</v>
      </c>
      <c r="J80" t="s">
        <v>64</v>
      </c>
      <c r="L80" t="s">
        <v>127</v>
      </c>
      <c r="M80" t="str">
        <f>VLOOKUP(L80,'A-Applications'!B:D,3,FALSE)</f>
        <v>Ipw</v>
      </c>
      <c r="N80" t="s">
        <v>53</v>
      </c>
      <c r="O80" s="42" t="s">
        <v>54</v>
      </c>
      <c r="P80" t="s">
        <v>97</v>
      </c>
      <c r="Q80" t="str">
        <f>VLOOKUP(KamstrupData[[#This Row],[IdLevel123]],'B-Business Capability'!B:L,10,FALSE)</f>
        <v>N/A</v>
      </c>
      <c r="R80">
        <f>VLOOKUP(KamstrupData[[#This Row],[IdLevel123]],'B-Business Capability'!B:L,11,FALSE)</f>
        <v>0</v>
      </c>
      <c r="U80" t="str">
        <f>_xlfn.CONCAT(KamstrupData[[#This Row],[CountryCode]],"_",KamstrupData[[#This Row],[Business Area]],"_",KamstrupData[[#This Row],[DepartmentTeam]])</f>
        <v>AT10_AT_Customer Service_</v>
      </c>
      <c r="V80" t="str">
        <f>VLOOKUP(KamstrupData[[#This Row],[ORG_Concat]],'O-Organization'!F:H,3,FALSE)</f>
        <v>11025_AT10_Customer Service_AT_Customer Service_</v>
      </c>
    </row>
    <row r="81" spans="4:22" ht="15" customHeight="1">
      <c r="D81" s="28" t="s">
        <v>128</v>
      </c>
      <c r="E81" t="str">
        <f>VLOOKUP(D81,'B-Business Capability'!B:H,5,FALSE)</f>
        <v>Sales</v>
      </c>
      <c r="F81" t="str">
        <f>VLOOKUP(D81,'B-Business Capability'!B:H,6,FALSE)</f>
        <v>Sales Execution and Customer Engagement</v>
      </c>
      <c r="G81" t="str">
        <f>VLOOKUP(D81,'B-Business Capability'!B:H,7,FALSE)</f>
        <v>Project selling</v>
      </c>
      <c r="I81" t="s">
        <v>50</v>
      </c>
      <c r="J81" t="s">
        <v>64</v>
      </c>
      <c r="L81" t="s">
        <v>129</v>
      </c>
      <c r="M81" t="str">
        <f>VLOOKUP(L81,'A-Applications'!B:D,3,FALSE)</f>
        <v>Microsoft Dynamics 365 CE (Sales)</v>
      </c>
      <c r="N81" t="s">
        <v>53</v>
      </c>
      <c r="O81" s="42" t="s">
        <v>54</v>
      </c>
      <c r="P81" t="s">
        <v>75</v>
      </c>
      <c r="Q81" t="str">
        <f>VLOOKUP(KamstrupData[[#This Row],[IdLevel123]],'B-Business Capability'!B:L,10,FALSE)</f>
        <v>Order-to-Cash (O2C)</v>
      </c>
      <c r="R81">
        <f>VLOOKUP(KamstrupData[[#This Row],[IdLevel123]],'B-Business Capability'!B:L,11,FALSE)</f>
        <v>550</v>
      </c>
      <c r="U81" t="str">
        <f>_xlfn.CONCAT(KamstrupData[[#This Row],[CountryCode]],"_",KamstrupData[[#This Row],[Business Area]],"_",KamstrupData[[#This Row],[DepartmentTeam]])</f>
        <v>AT10_AT_Customer Service_</v>
      </c>
      <c r="V81" t="str">
        <f>VLOOKUP(KamstrupData[[#This Row],[ORG_Concat]],'O-Organization'!F:H,3,FALSE)</f>
        <v>11025_AT10_Customer Service_AT_Customer Service_</v>
      </c>
    </row>
    <row r="82" spans="4:22" ht="15" customHeight="1">
      <c r="D82" s="28" t="s">
        <v>130</v>
      </c>
      <c r="E82" t="str">
        <f>VLOOKUP(D82,'B-Business Capability'!B:H,5,FALSE)</f>
        <v>Sales</v>
      </c>
      <c r="F82" t="str">
        <f>VLOOKUP(D82,'B-Business Capability'!B:H,6,FALSE)</f>
        <v>Quotation, Order, and Contract Management</v>
      </c>
      <c r="G82" t="str">
        <f>VLOOKUP(D82,'B-Business Capability'!B:H,7,FALSE)</f>
        <v>Tender or Bid management</v>
      </c>
      <c r="I82" t="s">
        <v>50</v>
      </c>
      <c r="J82" t="s">
        <v>64</v>
      </c>
      <c r="L82" t="s">
        <v>129</v>
      </c>
      <c r="M82" t="str">
        <f>VLOOKUP(L82,'A-Applications'!B:D,3,FALSE)</f>
        <v>Microsoft Dynamics 365 CE (Sales)</v>
      </c>
      <c r="N82" t="s">
        <v>53</v>
      </c>
      <c r="O82" s="42" t="s">
        <v>54</v>
      </c>
      <c r="P82" t="s">
        <v>131</v>
      </c>
      <c r="Q82" t="str">
        <f>VLOOKUP(KamstrupData[[#This Row],[IdLevel123]],'B-Business Capability'!B:L,10,FALSE)</f>
        <v>Order-to-Cash (O2C)</v>
      </c>
      <c r="R82">
        <f>VLOOKUP(KamstrupData[[#This Row],[IdLevel123]],'B-Business Capability'!B:L,11,FALSE)</f>
        <v>104</v>
      </c>
      <c r="U82" t="str">
        <f>_xlfn.CONCAT(KamstrupData[[#This Row],[CountryCode]],"_",KamstrupData[[#This Row],[Business Area]],"_",KamstrupData[[#This Row],[DepartmentTeam]])</f>
        <v>AT10_AT_Customer Service_</v>
      </c>
      <c r="V82" t="str">
        <f>VLOOKUP(KamstrupData[[#This Row],[ORG_Concat]],'O-Organization'!F:H,3,FALSE)</f>
        <v>11025_AT10_Customer Service_AT_Customer Service_</v>
      </c>
    </row>
    <row r="83" spans="4:22" ht="15" customHeight="1">
      <c r="D83" s="28" t="s">
        <v>78</v>
      </c>
      <c r="E83" t="str">
        <f>VLOOKUP(D83,'B-Business Capability'!B:H,5,FALSE)</f>
        <v>Customer Service</v>
      </c>
      <c r="F83" t="str">
        <f>VLOOKUP(D83,'B-Business Capability'!B:H,6,FALSE)</f>
        <v>Customer Service and Support</v>
      </c>
      <c r="G83" t="str">
        <f>VLOOKUP(D83,'B-Business Capability'!B:H,7,FALSE)</f>
        <v>Service Request Management</v>
      </c>
      <c r="I83" t="s">
        <v>50</v>
      </c>
      <c r="J83" t="s">
        <v>64</v>
      </c>
      <c r="L83" t="s">
        <v>132</v>
      </c>
      <c r="M83" t="str">
        <f>VLOOKUP(L83,'A-Applications'!B:D,3,FALSE)</f>
        <v>Omnia</v>
      </c>
      <c r="N83" t="s">
        <v>53</v>
      </c>
      <c r="O83" s="42" t="s">
        <v>66</v>
      </c>
      <c r="P83" t="s">
        <v>79</v>
      </c>
      <c r="Q83" t="str">
        <f>VLOOKUP(KamstrupData[[#This Row],[IdLevel123]],'B-Business Capability'!B:L,10,FALSE)</f>
        <v>Customer Service and Support</v>
      </c>
      <c r="R83">
        <f>VLOOKUP(KamstrupData[[#This Row],[IdLevel123]],'B-Business Capability'!B:L,11,FALSE)</f>
        <v>0</v>
      </c>
      <c r="U83" t="str">
        <f>_xlfn.CONCAT(KamstrupData[[#This Row],[CountryCode]],"_",KamstrupData[[#This Row],[Business Area]],"_",KamstrupData[[#This Row],[DepartmentTeam]])</f>
        <v>AT10_AT_Customer Service_</v>
      </c>
      <c r="V83" t="str">
        <f>VLOOKUP(KamstrupData[[#This Row],[ORG_Concat]],'O-Organization'!F:H,3,FALSE)</f>
        <v>11025_AT10_Customer Service_AT_Customer Service_</v>
      </c>
    </row>
    <row r="84" spans="4:22" ht="15" customHeight="1">
      <c r="D84" s="28" t="s">
        <v>88</v>
      </c>
      <c r="E84" t="str">
        <f>VLOOKUP(D84,'B-Business Capability'!B:H,5,FALSE)</f>
        <v>Customer Service</v>
      </c>
      <c r="F84" t="str">
        <f>VLOOKUP(D84,'B-Business Capability'!B:H,6,FALSE)</f>
        <v>Customer Project Management</v>
      </c>
      <c r="G84" t="str">
        <f>VLOOKUP(D84,'B-Business Capability'!B:H,7,FALSE)</f>
        <v>Project Management</v>
      </c>
      <c r="I84" t="s">
        <v>50</v>
      </c>
      <c r="J84" t="s">
        <v>64</v>
      </c>
      <c r="L84" t="s">
        <v>132</v>
      </c>
      <c r="M84" t="str">
        <f>VLOOKUP(L84,'A-Applications'!B:D,3,FALSE)</f>
        <v>Omnia</v>
      </c>
      <c r="N84" t="s">
        <v>53</v>
      </c>
      <c r="O84" s="42" t="s">
        <v>66</v>
      </c>
      <c r="P84" t="s">
        <v>75</v>
      </c>
      <c r="Q84" t="str">
        <f>VLOOKUP(KamstrupData[[#This Row],[IdLevel123]],'B-Business Capability'!B:L,10,FALSE)</f>
        <v>Order-to-Cash (O2C)</v>
      </c>
      <c r="R84">
        <f>VLOOKUP(KamstrupData[[#This Row],[IdLevel123]],'B-Business Capability'!B:L,11,FALSE)</f>
        <v>0</v>
      </c>
      <c r="U84" t="str">
        <f>_xlfn.CONCAT(KamstrupData[[#This Row],[CountryCode]],"_",KamstrupData[[#This Row],[Business Area]],"_",KamstrupData[[#This Row],[DepartmentTeam]])</f>
        <v>AT10_AT_Customer Service_</v>
      </c>
      <c r="V84" t="str">
        <f>VLOOKUP(KamstrupData[[#This Row],[ORG_Concat]],'O-Organization'!F:H,3,FALSE)</f>
        <v>11025_AT10_Customer Service_AT_Customer Service_</v>
      </c>
    </row>
    <row r="85" spans="4:22" ht="15" customHeight="1">
      <c r="D85" s="28" t="s">
        <v>133</v>
      </c>
      <c r="E85" t="str">
        <f>VLOOKUP(D85,'B-Business Capability'!B:H,5,FALSE)</f>
        <v>Customer Service</v>
      </c>
      <c r="F85" t="str">
        <f>VLOOKUP(D85,'B-Business Capability'!B:H,6,FALSE)</f>
        <v>Customer Service and Support</v>
      </c>
      <c r="G85" t="str">
        <f>VLOOKUP(D85,'B-Business Capability'!B:H,7,FALSE)</f>
        <v>Customer Operations</v>
      </c>
      <c r="I85" t="s">
        <v>50</v>
      </c>
      <c r="J85" t="s">
        <v>64</v>
      </c>
      <c r="L85" t="s">
        <v>132</v>
      </c>
      <c r="M85" t="str">
        <f>VLOOKUP(L85,'A-Applications'!B:D,3,FALSE)</f>
        <v>Omnia</v>
      </c>
      <c r="N85" t="s">
        <v>53</v>
      </c>
      <c r="O85" s="42" t="s">
        <v>66</v>
      </c>
      <c r="P85" t="s">
        <v>75</v>
      </c>
      <c r="Q85" t="str">
        <f>VLOOKUP(KamstrupData[[#This Row],[IdLevel123]],'B-Business Capability'!B:L,10,FALSE)</f>
        <v>Order-to-Cash (O2C)</v>
      </c>
      <c r="R85">
        <f>VLOOKUP(KamstrupData[[#This Row],[IdLevel123]],'B-Business Capability'!B:L,11,FALSE)</f>
        <v>0</v>
      </c>
      <c r="U85" t="str">
        <f>_xlfn.CONCAT(KamstrupData[[#This Row],[CountryCode]],"_",KamstrupData[[#This Row],[Business Area]],"_",KamstrupData[[#This Row],[DepartmentTeam]])</f>
        <v>AT10_AT_Customer Service_</v>
      </c>
      <c r="V85" t="str">
        <f>VLOOKUP(KamstrupData[[#This Row],[ORG_Concat]],'O-Organization'!F:H,3,FALSE)</f>
        <v>11025_AT10_Customer Service_AT_Customer Service_</v>
      </c>
    </row>
    <row r="86" spans="4:22" ht="15" customHeight="1">
      <c r="D86" s="28" t="s">
        <v>78</v>
      </c>
      <c r="E86" t="str">
        <f>VLOOKUP(D86,'B-Business Capability'!B:H,5,FALSE)</f>
        <v>Customer Service</v>
      </c>
      <c r="F86" t="str">
        <f>VLOOKUP(D86,'B-Business Capability'!B:H,6,FALSE)</f>
        <v>Customer Service and Support</v>
      </c>
      <c r="G86" t="str">
        <f>VLOOKUP(D86,'B-Business Capability'!B:H,7,FALSE)</f>
        <v>Service Request Management</v>
      </c>
      <c r="I86" t="s">
        <v>50</v>
      </c>
      <c r="J86" t="s">
        <v>64</v>
      </c>
      <c r="L86" t="s">
        <v>134</v>
      </c>
      <c r="M86" t="str">
        <f>VLOOKUP(L86,'A-Applications'!B:D,3,FALSE)</f>
        <v>READy</v>
      </c>
      <c r="N86" t="s">
        <v>103</v>
      </c>
      <c r="O86" s="42" t="s">
        <v>54</v>
      </c>
      <c r="P86" t="s">
        <v>79</v>
      </c>
      <c r="Q86" t="str">
        <f>VLOOKUP(KamstrupData[[#This Row],[IdLevel123]],'B-Business Capability'!B:L,10,FALSE)</f>
        <v>Customer Service and Support</v>
      </c>
      <c r="R86">
        <f>VLOOKUP(KamstrupData[[#This Row],[IdLevel123]],'B-Business Capability'!B:L,11,FALSE)</f>
        <v>0</v>
      </c>
      <c r="U86" t="str">
        <f>_xlfn.CONCAT(KamstrupData[[#This Row],[CountryCode]],"_",KamstrupData[[#This Row],[Business Area]],"_",KamstrupData[[#This Row],[DepartmentTeam]])</f>
        <v>AT10_AT_Customer Service_</v>
      </c>
      <c r="V86" t="str">
        <f>VLOOKUP(KamstrupData[[#This Row],[ORG_Concat]],'O-Organization'!F:H,3,FALSE)</f>
        <v>11025_AT10_Customer Service_AT_Customer Service_</v>
      </c>
    </row>
    <row r="87" spans="4:22" ht="15" customHeight="1">
      <c r="D87" s="28" t="s">
        <v>88</v>
      </c>
      <c r="E87" t="str">
        <f>VLOOKUP(D87,'B-Business Capability'!B:H,5,FALSE)</f>
        <v>Customer Service</v>
      </c>
      <c r="F87" t="str">
        <f>VLOOKUP(D87,'B-Business Capability'!B:H,6,FALSE)</f>
        <v>Customer Project Management</v>
      </c>
      <c r="G87" t="str">
        <f>VLOOKUP(D87,'B-Business Capability'!B:H,7,FALSE)</f>
        <v>Project Management</v>
      </c>
      <c r="I87" t="s">
        <v>50</v>
      </c>
      <c r="J87" t="s">
        <v>64</v>
      </c>
      <c r="L87" t="s">
        <v>134</v>
      </c>
      <c r="M87" t="str">
        <f>VLOOKUP(L87,'A-Applications'!B:D,3,FALSE)</f>
        <v>READy</v>
      </c>
      <c r="N87" t="s">
        <v>103</v>
      </c>
      <c r="O87" s="42" t="s">
        <v>54</v>
      </c>
      <c r="P87" t="s">
        <v>75</v>
      </c>
      <c r="Q87" t="str">
        <f>VLOOKUP(KamstrupData[[#This Row],[IdLevel123]],'B-Business Capability'!B:L,10,FALSE)</f>
        <v>Order-to-Cash (O2C)</v>
      </c>
      <c r="R87">
        <f>VLOOKUP(KamstrupData[[#This Row],[IdLevel123]],'B-Business Capability'!B:L,11,FALSE)</f>
        <v>0</v>
      </c>
      <c r="U87" t="str">
        <f>_xlfn.CONCAT(KamstrupData[[#This Row],[CountryCode]],"_",KamstrupData[[#This Row],[Business Area]],"_",KamstrupData[[#This Row],[DepartmentTeam]])</f>
        <v>AT10_AT_Customer Service_</v>
      </c>
      <c r="V87" t="str">
        <f>VLOOKUP(KamstrupData[[#This Row],[ORG_Concat]],'O-Organization'!F:H,3,FALSE)</f>
        <v>11025_AT10_Customer Service_AT_Customer Service_</v>
      </c>
    </row>
    <row r="88" spans="4:22" ht="15" customHeight="1">
      <c r="D88" s="28" t="s">
        <v>88</v>
      </c>
      <c r="E88" t="str">
        <f>VLOOKUP(D88,'B-Business Capability'!B:H,5,FALSE)</f>
        <v>Customer Service</v>
      </c>
      <c r="F88" t="str">
        <f>VLOOKUP(D88,'B-Business Capability'!B:H,6,FALSE)</f>
        <v>Customer Project Management</v>
      </c>
      <c r="G88" t="str">
        <f>VLOOKUP(D88,'B-Business Capability'!B:H,7,FALSE)</f>
        <v>Project Management</v>
      </c>
      <c r="I88" t="s">
        <v>50</v>
      </c>
      <c r="J88" t="s">
        <v>64</v>
      </c>
      <c r="L88" t="s">
        <v>134</v>
      </c>
      <c r="M88" t="str">
        <f>VLOOKUP(L88,'A-Applications'!B:D,3,FALSE)</f>
        <v>READy</v>
      </c>
      <c r="N88" t="s">
        <v>103</v>
      </c>
      <c r="O88" s="42" t="s">
        <v>66</v>
      </c>
      <c r="P88" t="s">
        <v>75</v>
      </c>
      <c r="Q88" t="str">
        <f>VLOOKUP(KamstrupData[[#This Row],[IdLevel123]],'B-Business Capability'!B:L,10,FALSE)</f>
        <v>Order-to-Cash (O2C)</v>
      </c>
      <c r="R88">
        <f>VLOOKUP(KamstrupData[[#This Row],[IdLevel123]],'B-Business Capability'!B:L,11,FALSE)</f>
        <v>0</v>
      </c>
      <c r="U88" t="str">
        <f>_xlfn.CONCAT(KamstrupData[[#This Row],[CountryCode]],"_",KamstrupData[[#This Row],[Business Area]],"_",KamstrupData[[#This Row],[DepartmentTeam]])</f>
        <v>AT10_AT_Customer Service_</v>
      </c>
      <c r="V88" t="str">
        <f>VLOOKUP(KamstrupData[[#This Row],[ORG_Concat]],'O-Organization'!F:H,3,FALSE)</f>
        <v>11025_AT10_Customer Service_AT_Customer Service_</v>
      </c>
    </row>
    <row r="89" spans="4:22" ht="15" customHeight="1">
      <c r="D89" s="28" t="s">
        <v>133</v>
      </c>
      <c r="E89" t="str">
        <f>VLOOKUP(D89,'B-Business Capability'!B:H,5,FALSE)</f>
        <v>Customer Service</v>
      </c>
      <c r="F89" t="str">
        <f>VLOOKUP(D89,'B-Business Capability'!B:H,6,FALSE)</f>
        <v>Customer Service and Support</v>
      </c>
      <c r="G89" t="str">
        <f>VLOOKUP(D89,'B-Business Capability'!B:H,7,FALSE)</f>
        <v>Customer Operations</v>
      </c>
      <c r="I89" t="s">
        <v>50</v>
      </c>
      <c r="J89" t="s">
        <v>64</v>
      </c>
      <c r="L89" t="s">
        <v>134</v>
      </c>
      <c r="M89" t="str">
        <f>VLOOKUP(L89,'A-Applications'!B:D,3,FALSE)</f>
        <v>READy</v>
      </c>
      <c r="N89" t="s">
        <v>103</v>
      </c>
      <c r="O89" s="42" t="s">
        <v>54</v>
      </c>
      <c r="P89" t="s">
        <v>79</v>
      </c>
      <c r="Q89" t="str">
        <f>VLOOKUP(KamstrupData[[#This Row],[IdLevel123]],'B-Business Capability'!B:L,10,FALSE)</f>
        <v>Order-to-Cash (O2C)</v>
      </c>
      <c r="R89">
        <f>VLOOKUP(KamstrupData[[#This Row],[IdLevel123]],'B-Business Capability'!B:L,11,FALSE)</f>
        <v>0</v>
      </c>
      <c r="U89" t="str">
        <f>_xlfn.CONCAT(KamstrupData[[#This Row],[CountryCode]],"_",KamstrupData[[#This Row],[Business Area]],"_",KamstrupData[[#This Row],[DepartmentTeam]])</f>
        <v>AT10_AT_Customer Service_</v>
      </c>
      <c r="V89" t="str">
        <f>VLOOKUP(KamstrupData[[#This Row],[ORG_Concat]],'O-Organization'!F:H,3,FALSE)</f>
        <v>11025_AT10_Customer Service_AT_Customer Service_</v>
      </c>
    </row>
    <row r="90" spans="4:22" ht="15" customHeight="1">
      <c r="D90" s="28" t="s">
        <v>74</v>
      </c>
      <c r="E90" t="str">
        <f>VLOOKUP(D90,'B-Business Capability'!B:H,5,FALSE)</f>
        <v>Strategic Management</v>
      </c>
      <c r="F90" t="str">
        <f>VLOOKUP(D90,'B-Business Capability'!B:H,6,FALSE)</f>
        <v>Manage Core Business</v>
      </c>
      <c r="G90" t="str">
        <f>VLOOKUP(D90,'B-Business Capability'!B:H,7,FALSE)</f>
        <v>Manage Projects</v>
      </c>
      <c r="I90" t="s">
        <v>50</v>
      </c>
      <c r="J90" t="s">
        <v>64</v>
      </c>
      <c r="L90" t="s">
        <v>135</v>
      </c>
      <c r="M90" t="str">
        <f>VLOOKUP(L90,'A-Applications'!B:D,3,FALSE)</f>
        <v>Microsoft Project</v>
      </c>
      <c r="N90" t="s">
        <v>53</v>
      </c>
      <c r="O90" s="42" t="s">
        <v>54</v>
      </c>
      <c r="P90" t="s">
        <v>75</v>
      </c>
      <c r="Q90" t="str">
        <f>VLOOKUP(KamstrupData[[#This Row],[IdLevel123]],'B-Business Capability'!B:L,10,FALSE)</f>
        <v>N/A</v>
      </c>
      <c r="R90">
        <f>VLOOKUP(KamstrupData[[#This Row],[IdLevel123]],'B-Business Capability'!B:L,11,FALSE)</f>
        <v>0</v>
      </c>
      <c r="U90" t="str">
        <f>_xlfn.CONCAT(KamstrupData[[#This Row],[CountryCode]],"_",KamstrupData[[#This Row],[Business Area]],"_",KamstrupData[[#This Row],[DepartmentTeam]])</f>
        <v>AT10_AT_Customer Service_</v>
      </c>
      <c r="V90" t="str">
        <f>VLOOKUP(KamstrupData[[#This Row],[ORG_Concat]],'O-Organization'!F:H,3,FALSE)</f>
        <v>11025_AT10_Customer Service_AT_Customer Service_</v>
      </c>
    </row>
    <row r="91" spans="4:22" ht="15" customHeight="1">
      <c r="D91" s="28" t="s">
        <v>136</v>
      </c>
      <c r="E91" t="str">
        <f>VLOOKUP(D91,'B-Business Capability'!B:H,5,FALSE)</f>
        <v>OT Hosting</v>
      </c>
      <c r="F91" t="str">
        <f>VLOOKUP(D91,'B-Business Capability'!B:H,6,FALSE)</f>
        <v>OT Platform &amp; Hosting</v>
      </c>
      <c r="G91">
        <f>VLOOKUP(D91,'B-Business Capability'!B:H,7,FALSE)</f>
        <v>0</v>
      </c>
      <c r="I91" t="s">
        <v>50</v>
      </c>
      <c r="J91" t="s">
        <v>64</v>
      </c>
      <c r="L91" t="s">
        <v>137</v>
      </c>
      <c r="M91" t="str">
        <f>VLOOKUP(L91,'A-Applications'!B:D,3,FALSE)</f>
        <v>Azure Monitoring</v>
      </c>
      <c r="N91" t="s">
        <v>53</v>
      </c>
      <c r="O91" s="42" t="s">
        <v>54</v>
      </c>
      <c r="P91" t="s">
        <v>79</v>
      </c>
      <c r="Q91" t="str">
        <f>VLOOKUP(KamstrupData[[#This Row],[IdLevel123]],'B-Business Capability'!B:L,10,FALSE)</f>
        <v>N/A</v>
      </c>
      <c r="R91">
        <f>VLOOKUP(KamstrupData[[#This Row],[IdLevel123]],'B-Business Capability'!B:L,11,FALSE)</f>
        <v>0</v>
      </c>
      <c r="U91" t="str">
        <f>_xlfn.CONCAT(KamstrupData[[#This Row],[CountryCode]],"_",KamstrupData[[#This Row],[Business Area]],"_",KamstrupData[[#This Row],[DepartmentTeam]])</f>
        <v>AT10_AT_Customer Service_</v>
      </c>
      <c r="V91" t="str">
        <f>VLOOKUP(KamstrupData[[#This Row],[ORG_Concat]],'O-Organization'!F:H,3,FALSE)</f>
        <v>11025_AT10_Customer Service_AT_Customer Service_</v>
      </c>
    </row>
    <row r="92" spans="4:22" ht="15" customHeight="1">
      <c r="D92" s="28" t="s">
        <v>119</v>
      </c>
      <c r="E92" t="str">
        <f>VLOOKUP(D92,'B-Business Capability'!B:H,5,FALSE)</f>
        <v>Finance</v>
      </c>
      <c r="F92" t="str">
        <f>VLOOKUP(D92,'B-Business Capability'!B:H,6,FALSE)</f>
        <v>Settlements &amp; Payments</v>
      </c>
      <c r="G92" t="str">
        <f>VLOOKUP(D92,'B-Business Capability'!B:H,7,FALSE)</f>
        <v>Travel &amp; Expense Management</v>
      </c>
      <c r="I92" t="s">
        <v>50</v>
      </c>
      <c r="J92" t="s">
        <v>64</v>
      </c>
      <c r="L92" t="s">
        <v>138</v>
      </c>
      <c r="M92" t="str">
        <f>VLOOKUP(L92,'A-Applications'!B:D,3,FALSE)</f>
        <v>Travelpool</v>
      </c>
      <c r="N92" t="s">
        <v>53</v>
      </c>
      <c r="O92" s="42" t="s">
        <v>62</v>
      </c>
      <c r="P92" t="s">
        <v>139</v>
      </c>
      <c r="Q92" t="str">
        <f>VLOOKUP(KamstrupData[[#This Row],[IdLevel123]],'B-Business Capability'!B:L,10,FALSE)</f>
        <v>Hire-to-Retire (H2R)</v>
      </c>
      <c r="R92">
        <f>VLOOKUP(KamstrupData[[#This Row],[IdLevel123]],'B-Business Capability'!B:L,11,FALSE)</f>
        <v>750</v>
      </c>
      <c r="U92" t="str">
        <f>_xlfn.CONCAT(KamstrupData[[#This Row],[CountryCode]],"_",KamstrupData[[#This Row],[Business Area]],"_",KamstrupData[[#This Row],[DepartmentTeam]])</f>
        <v>AT10_AT_Customer Service_</v>
      </c>
      <c r="V92" t="str">
        <f>VLOOKUP(KamstrupData[[#This Row],[ORG_Concat]],'O-Organization'!F:H,3,FALSE)</f>
        <v>11025_AT10_Customer Service_AT_Customer Service_</v>
      </c>
    </row>
    <row r="93" spans="4:22" ht="15" customHeight="1">
      <c r="D93" s="28" t="s">
        <v>88</v>
      </c>
      <c r="E93" t="str">
        <f>VLOOKUP(D93,'B-Business Capability'!B:H,5,FALSE)</f>
        <v>Customer Service</v>
      </c>
      <c r="F93" t="str">
        <f>VLOOKUP(D93,'B-Business Capability'!B:H,6,FALSE)</f>
        <v>Customer Project Management</v>
      </c>
      <c r="G93" t="str">
        <f>VLOOKUP(D93,'B-Business Capability'!B:H,7,FALSE)</f>
        <v>Project Management</v>
      </c>
      <c r="I93" t="s">
        <v>50</v>
      </c>
      <c r="J93" t="s">
        <v>64</v>
      </c>
      <c r="L93" t="s">
        <v>140</v>
      </c>
      <c r="M93" t="str">
        <f>VLOOKUP(L93,'A-Applications'!B:D,3,FALSE)</f>
        <v>Mulesoft</v>
      </c>
      <c r="O93" s="42"/>
      <c r="P93" t="s">
        <v>75</v>
      </c>
      <c r="Q93" t="str">
        <f>VLOOKUP(KamstrupData[[#This Row],[IdLevel123]],'B-Business Capability'!B:L,10,FALSE)</f>
        <v>Order-to-Cash (O2C)</v>
      </c>
      <c r="R93">
        <f>VLOOKUP(KamstrupData[[#This Row],[IdLevel123]],'B-Business Capability'!B:L,11,FALSE)</f>
        <v>0</v>
      </c>
      <c r="U93" t="str">
        <f>_xlfn.CONCAT(KamstrupData[[#This Row],[CountryCode]],"_",KamstrupData[[#This Row],[Business Area]],"_",KamstrupData[[#This Row],[DepartmentTeam]])</f>
        <v>AT10_AT_Customer Service_</v>
      </c>
      <c r="V93" t="str">
        <f>VLOOKUP(KamstrupData[[#This Row],[ORG_Concat]],'O-Organization'!F:H,3,FALSE)</f>
        <v>11025_AT10_Customer Service_AT_Customer Service_</v>
      </c>
    </row>
    <row r="94" spans="4:22" ht="15" customHeight="1">
      <c r="D94" s="28" t="s">
        <v>141</v>
      </c>
      <c r="E94" t="str">
        <f>VLOOKUP(D94,'B-Business Capability'!B:H,5,FALSE)</f>
        <v>People and Culture</v>
      </c>
      <c r="F94" t="str">
        <f>VLOOKUP(D94,'B-Business Capability'!B:H,6,FALSE)</f>
        <v>Retentation</v>
      </c>
      <c r="G94">
        <f>VLOOKUP(D94,'B-Business Capability'!B:H,7,FALSE)</f>
        <v>0</v>
      </c>
      <c r="I94" t="s">
        <v>50</v>
      </c>
      <c r="J94" t="s">
        <v>64</v>
      </c>
      <c r="L94" t="s">
        <v>142</v>
      </c>
      <c r="M94" t="str">
        <f>VLOOKUP(L94,'A-Applications'!B:D,3,FALSE)</f>
        <v>Oracle People Hub</v>
      </c>
      <c r="N94" t="s">
        <v>53</v>
      </c>
      <c r="O94" s="42" t="s">
        <v>54</v>
      </c>
      <c r="P94" t="s">
        <v>143</v>
      </c>
      <c r="Q94" t="str">
        <f>VLOOKUP(KamstrupData[[#This Row],[IdLevel123]],'B-Business Capability'!B:L,10,FALSE)</f>
        <v>Hire-to-Retire (H2R)</v>
      </c>
      <c r="R94">
        <f>VLOOKUP(KamstrupData[[#This Row],[IdLevel123]],'B-Business Capability'!B:L,11,FALSE)</f>
        <v>600</v>
      </c>
      <c r="U94" t="str">
        <f>_xlfn.CONCAT(KamstrupData[[#This Row],[CountryCode]],"_",KamstrupData[[#This Row],[Business Area]],"_",KamstrupData[[#This Row],[DepartmentTeam]])</f>
        <v>AT10_AT_Customer Service_</v>
      </c>
      <c r="V94" t="str">
        <f>VLOOKUP(KamstrupData[[#This Row],[ORG_Concat]],'O-Organization'!F:H,3,FALSE)</f>
        <v>11025_AT10_Customer Service_AT_Customer Service_</v>
      </c>
    </row>
    <row r="95" spans="4:22" ht="15" customHeight="1">
      <c r="D95" s="28" t="s">
        <v>88</v>
      </c>
      <c r="E95" t="str">
        <f>VLOOKUP(D95,'B-Business Capability'!B:H,5,FALSE)</f>
        <v>Customer Service</v>
      </c>
      <c r="F95" t="str">
        <f>VLOOKUP(D95,'B-Business Capability'!B:H,6,FALSE)</f>
        <v>Customer Project Management</v>
      </c>
      <c r="G95" t="str">
        <f>VLOOKUP(D95,'B-Business Capability'!B:H,7,FALSE)</f>
        <v>Project Management</v>
      </c>
      <c r="I95" t="s">
        <v>50</v>
      </c>
      <c r="J95" t="s">
        <v>64</v>
      </c>
      <c r="L95" t="s">
        <v>144</v>
      </c>
      <c r="M95" t="str">
        <f>VLOOKUP(L95,'A-Applications'!B:D,3,FALSE)</f>
        <v>Google Earth</v>
      </c>
      <c r="N95" t="s">
        <v>53</v>
      </c>
      <c r="O95" s="42" t="s">
        <v>54</v>
      </c>
      <c r="P95" t="s">
        <v>75</v>
      </c>
      <c r="Q95" t="str">
        <f>VLOOKUP(KamstrupData[[#This Row],[IdLevel123]],'B-Business Capability'!B:L,10,FALSE)</f>
        <v>Order-to-Cash (O2C)</v>
      </c>
      <c r="R95">
        <f>VLOOKUP(KamstrupData[[#This Row],[IdLevel123]],'B-Business Capability'!B:L,11,FALSE)</f>
        <v>0</v>
      </c>
      <c r="U95" t="str">
        <f>_xlfn.CONCAT(KamstrupData[[#This Row],[CountryCode]],"_",KamstrupData[[#This Row],[Business Area]],"_",KamstrupData[[#This Row],[DepartmentTeam]])</f>
        <v>AT10_AT_Customer Service_</v>
      </c>
      <c r="V95" t="str">
        <f>VLOOKUP(KamstrupData[[#This Row],[ORG_Concat]],'O-Organization'!F:H,3,FALSE)</f>
        <v>11025_AT10_Customer Service_AT_Customer Service_</v>
      </c>
    </row>
    <row r="96" spans="4:22" ht="15" customHeight="1">
      <c r="D96" s="28" t="s">
        <v>78</v>
      </c>
      <c r="E96" t="str">
        <f>VLOOKUP(D96,'B-Business Capability'!B:H,5,FALSE)</f>
        <v>Customer Service</v>
      </c>
      <c r="F96" t="str">
        <f>VLOOKUP(D96,'B-Business Capability'!B:H,6,FALSE)</f>
        <v>Customer Service and Support</v>
      </c>
      <c r="G96" t="str">
        <f>VLOOKUP(D96,'B-Business Capability'!B:H,7,FALSE)</f>
        <v>Service Request Management</v>
      </c>
      <c r="I96" t="s">
        <v>50</v>
      </c>
      <c r="J96" t="s">
        <v>64</v>
      </c>
      <c r="L96" t="s">
        <v>145</v>
      </c>
      <c r="M96" t="str">
        <f>VLOOKUP(L96,'A-Applications'!B:D,3,FALSE)</f>
        <v>Google Earth Pro</v>
      </c>
      <c r="N96" t="s">
        <v>53</v>
      </c>
      <c r="O96" s="42" t="s">
        <v>54</v>
      </c>
      <c r="P96" t="s">
        <v>79</v>
      </c>
      <c r="Q96" t="str">
        <f>VLOOKUP(KamstrupData[[#This Row],[IdLevel123]],'B-Business Capability'!B:L,10,FALSE)</f>
        <v>Customer Service and Support</v>
      </c>
      <c r="R96">
        <f>VLOOKUP(KamstrupData[[#This Row],[IdLevel123]],'B-Business Capability'!B:L,11,FALSE)</f>
        <v>0</v>
      </c>
      <c r="U96" t="str">
        <f>_xlfn.CONCAT(KamstrupData[[#This Row],[CountryCode]],"_",KamstrupData[[#This Row],[Business Area]],"_",KamstrupData[[#This Row],[DepartmentTeam]])</f>
        <v>AT10_AT_Customer Service_</v>
      </c>
      <c r="V96" t="str">
        <f>VLOOKUP(KamstrupData[[#This Row],[ORG_Concat]],'O-Organization'!F:H,3,FALSE)</f>
        <v>11025_AT10_Customer Service_AT_Customer Service_</v>
      </c>
    </row>
    <row r="97" spans="4:22" ht="15" customHeight="1">
      <c r="D97" s="28" t="s">
        <v>88</v>
      </c>
      <c r="E97" t="str">
        <f>VLOOKUP(D97,'B-Business Capability'!B:H,5,FALSE)</f>
        <v>Customer Service</v>
      </c>
      <c r="F97" t="str">
        <f>VLOOKUP(D97,'B-Business Capability'!B:H,6,FALSE)</f>
        <v>Customer Project Management</v>
      </c>
      <c r="G97" t="str">
        <f>VLOOKUP(D97,'B-Business Capability'!B:H,7,FALSE)</f>
        <v>Project Management</v>
      </c>
      <c r="I97" t="s">
        <v>50</v>
      </c>
      <c r="J97" t="s">
        <v>64</v>
      </c>
      <c r="L97" t="s">
        <v>145</v>
      </c>
      <c r="M97" t="str">
        <f>VLOOKUP(L97,'A-Applications'!B:D,3,FALSE)</f>
        <v>Google Earth Pro</v>
      </c>
      <c r="N97" t="s">
        <v>53</v>
      </c>
      <c r="O97" s="42" t="s">
        <v>54</v>
      </c>
      <c r="P97" t="s">
        <v>75</v>
      </c>
      <c r="Q97" t="str">
        <f>VLOOKUP(KamstrupData[[#This Row],[IdLevel123]],'B-Business Capability'!B:L,10,FALSE)</f>
        <v>Order-to-Cash (O2C)</v>
      </c>
      <c r="R97">
        <f>VLOOKUP(KamstrupData[[#This Row],[IdLevel123]],'B-Business Capability'!B:L,11,FALSE)</f>
        <v>0</v>
      </c>
      <c r="U97" t="str">
        <f>_xlfn.CONCAT(KamstrupData[[#This Row],[CountryCode]],"_",KamstrupData[[#This Row],[Business Area]],"_",KamstrupData[[#This Row],[DepartmentTeam]])</f>
        <v>AT10_AT_Customer Service_</v>
      </c>
      <c r="V97" t="str">
        <f>VLOOKUP(KamstrupData[[#This Row],[ORG_Concat]],'O-Organization'!F:H,3,FALSE)</f>
        <v>11025_AT10_Customer Service_AT_Customer Service_</v>
      </c>
    </row>
    <row r="98" spans="4:22" ht="15" customHeight="1">
      <c r="D98" s="28" t="s">
        <v>88</v>
      </c>
      <c r="E98" t="str">
        <f>VLOOKUP(D98,'B-Business Capability'!B:H,5,FALSE)</f>
        <v>Customer Service</v>
      </c>
      <c r="F98" t="str">
        <f>VLOOKUP(D98,'B-Business Capability'!B:H,6,FALSE)</f>
        <v>Customer Project Management</v>
      </c>
      <c r="G98" t="str">
        <f>VLOOKUP(D98,'B-Business Capability'!B:H,7,FALSE)</f>
        <v>Project Management</v>
      </c>
      <c r="I98" t="s">
        <v>50</v>
      </c>
      <c r="J98" t="s">
        <v>64</v>
      </c>
      <c r="L98" t="s">
        <v>145</v>
      </c>
      <c r="M98" t="str">
        <f>VLOOKUP(L98,'A-Applications'!B:D,3,FALSE)</f>
        <v>Google Earth Pro</v>
      </c>
      <c r="N98" t="s">
        <v>53</v>
      </c>
      <c r="O98" s="42" t="s">
        <v>54</v>
      </c>
      <c r="P98" t="s">
        <v>79</v>
      </c>
      <c r="Q98" t="str">
        <f>VLOOKUP(KamstrupData[[#This Row],[IdLevel123]],'B-Business Capability'!B:L,10,FALSE)</f>
        <v>Order-to-Cash (O2C)</v>
      </c>
      <c r="R98">
        <f>VLOOKUP(KamstrupData[[#This Row],[IdLevel123]],'B-Business Capability'!B:L,11,FALSE)</f>
        <v>0</v>
      </c>
      <c r="U98" t="str">
        <f>_xlfn.CONCAT(KamstrupData[[#This Row],[CountryCode]],"_",KamstrupData[[#This Row],[Business Area]],"_",KamstrupData[[#This Row],[DepartmentTeam]])</f>
        <v>AT10_AT_Customer Service_</v>
      </c>
      <c r="V98" t="str">
        <f>VLOOKUP(KamstrupData[[#This Row],[ORG_Concat]],'O-Organization'!F:H,3,FALSE)</f>
        <v>11025_AT10_Customer Service_AT_Customer Service_</v>
      </c>
    </row>
    <row r="99" spans="4:22" ht="15" customHeight="1">
      <c r="D99" s="28" t="s">
        <v>78</v>
      </c>
      <c r="E99" t="str">
        <f>VLOOKUP(D99,'B-Business Capability'!B:H,5,FALSE)</f>
        <v>Customer Service</v>
      </c>
      <c r="F99" t="str">
        <f>VLOOKUP(D99,'B-Business Capability'!B:H,6,FALSE)</f>
        <v>Customer Service and Support</v>
      </c>
      <c r="G99" t="str">
        <f>VLOOKUP(D99,'B-Business Capability'!B:H,7,FALSE)</f>
        <v>Service Request Management</v>
      </c>
      <c r="I99" t="s">
        <v>50</v>
      </c>
      <c r="J99" t="s">
        <v>64</v>
      </c>
      <c r="L99" t="s">
        <v>146</v>
      </c>
      <c r="M99" t="str">
        <f>VLOOKUP(L99,'A-Applications'!B:D,3,FALSE)</f>
        <v>Microsoft CoPilot</v>
      </c>
      <c r="N99" t="s">
        <v>147</v>
      </c>
      <c r="O99" s="42" t="s">
        <v>54</v>
      </c>
      <c r="P99" t="s">
        <v>79</v>
      </c>
      <c r="Q99" t="str">
        <f>VLOOKUP(KamstrupData[[#This Row],[IdLevel123]],'B-Business Capability'!B:L,10,FALSE)</f>
        <v>Customer Service and Support</v>
      </c>
      <c r="R99">
        <f>VLOOKUP(KamstrupData[[#This Row],[IdLevel123]],'B-Business Capability'!B:L,11,FALSE)</f>
        <v>0</v>
      </c>
      <c r="U99" t="str">
        <f>_xlfn.CONCAT(KamstrupData[[#This Row],[CountryCode]],"_",KamstrupData[[#This Row],[Business Area]],"_",KamstrupData[[#This Row],[DepartmentTeam]])</f>
        <v>AT10_AT_Customer Service_</v>
      </c>
      <c r="V99" t="str">
        <f>VLOOKUP(KamstrupData[[#This Row],[ORG_Concat]],'O-Organization'!F:H,3,FALSE)</f>
        <v>11025_AT10_Customer Service_AT_Customer Service_</v>
      </c>
    </row>
    <row r="100" spans="4:22" ht="15" customHeight="1">
      <c r="D100" s="28" t="s">
        <v>88</v>
      </c>
      <c r="E100" t="str">
        <f>VLOOKUP(D100,'B-Business Capability'!B:H,5,FALSE)</f>
        <v>Customer Service</v>
      </c>
      <c r="F100" t="str">
        <f>VLOOKUP(D100,'B-Business Capability'!B:H,6,FALSE)</f>
        <v>Customer Project Management</v>
      </c>
      <c r="G100" t="str">
        <f>VLOOKUP(D100,'B-Business Capability'!B:H,7,FALSE)</f>
        <v>Project Management</v>
      </c>
      <c r="I100" t="s">
        <v>50</v>
      </c>
      <c r="J100" t="s">
        <v>64</v>
      </c>
      <c r="L100" t="s">
        <v>146</v>
      </c>
      <c r="M100" t="str">
        <f>VLOOKUP(L100,'A-Applications'!B:D,3,FALSE)</f>
        <v>Microsoft CoPilot</v>
      </c>
      <c r="N100" t="s">
        <v>147</v>
      </c>
      <c r="O100" s="42" t="s">
        <v>54</v>
      </c>
      <c r="P100" t="s">
        <v>75</v>
      </c>
      <c r="Q100" t="str">
        <f>VLOOKUP(KamstrupData[[#This Row],[IdLevel123]],'B-Business Capability'!B:L,10,FALSE)</f>
        <v>Order-to-Cash (O2C)</v>
      </c>
      <c r="R100">
        <f>VLOOKUP(KamstrupData[[#This Row],[IdLevel123]],'B-Business Capability'!B:L,11,FALSE)</f>
        <v>0</v>
      </c>
      <c r="U100" t="str">
        <f>_xlfn.CONCAT(KamstrupData[[#This Row],[CountryCode]],"_",KamstrupData[[#This Row],[Business Area]],"_",KamstrupData[[#This Row],[DepartmentTeam]])</f>
        <v>AT10_AT_Customer Service_</v>
      </c>
      <c r="V100" t="str">
        <f>VLOOKUP(KamstrupData[[#This Row],[ORG_Concat]],'O-Organization'!F:H,3,FALSE)</f>
        <v>11025_AT10_Customer Service_AT_Customer Service_</v>
      </c>
    </row>
    <row r="101" spans="4:22" ht="15" customHeight="1">
      <c r="D101" s="28" t="s">
        <v>88</v>
      </c>
      <c r="E101" t="str">
        <f>VLOOKUP(D101,'B-Business Capability'!B:H,5,FALSE)</f>
        <v>Customer Service</v>
      </c>
      <c r="F101" t="str">
        <f>VLOOKUP(D101,'B-Business Capability'!B:H,6,FALSE)</f>
        <v>Customer Project Management</v>
      </c>
      <c r="G101" t="str">
        <f>VLOOKUP(D101,'B-Business Capability'!B:H,7,FALSE)</f>
        <v>Project Management</v>
      </c>
      <c r="I101" t="s">
        <v>50</v>
      </c>
      <c r="J101" t="s">
        <v>64</v>
      </c>
      <c r="L101" t="s">
        <v>146</v>
      </c>
      <c r="M101" t="str">
        <f>VLOOKUP(L101,'A-Applications'!B:D,3,FALSE)</f>
        <v>Microsoft CoPilot</v>
      </c>
      <c r="N101" t="s">
        <v>53</v>
      </c>
      <c r="O101" s="42" t="s">
        <v>54</v>
      </c>
      <c r="P101" t="s">
        <v>75</v>
      </c>
      <c r="Q101" t="str">
        <f>VLOOKUP(KamstrupData[[#This Row],[IdLevel123]],'B-Business Capability'!B:L,10,FALSE)</f>
        <v>Order-to-Cash (O2C)</v>
      </c>
      <c r="R101">
        <f>VLOOKUP(KamstrupData[[#This Row],[IdLevel123]],'B-Business Capability'!B:L,11,FALSE)</f>
        <v>0</v>
      </c>
      <c r="U101" t="str">
        <f>_xlfn.CONCAT(KamstrupData[[#This Row],[CountryCode]],"_",KamstrupData[[#This Row],[Business Area]],"_",KamstrupData[[#This Row],[DepartmentTeam]])</f>
        <v>AT10_AT_Customer Service_</v>
      </c>
      <c r="V101" t="str">
        <f>VLOOKUP(KamstrupData[[#This Row],[ORG_Concat]],'O-Organization'!F:H,3,FALSE)</f>
        <v>11025_AT10_Customer Service_AT_Customer Service_</v>
      </c>
    </row>
    <row r="102" spans="4:22" ht="15" customHeight="1">
      <c r="D102" s="28" t="s">
        <v>88</v>
      </c>
      <c r="E102" t="str">
        <f>VLOOKUP(D102,'B-Business Capability'!B:H,5,FALSE)</f>
        <v>Customer Service</v>
      </c>
      <c r="F102" t="str">
        <f>VLOOKUP(D102,'B-Business Capability'!B:H,6,FALSE)</f>
        <v>Customer Project Management</v>
      </c>
      <c r="G102" t="str">
        <f>VLOOKUP(D102,'B-Business Capability'!B:H,7,FALSE)</f>
        <v>Project Management</v>
      </c>
      <c r="I102" t="s">
        <v>50</v>
      </c>
      <c r="J102" t="s">
        <v>64</v>
      </c>
      <c r="L102" t="s">
        <v>148</v>
      </c>
      <c r="M102" t="str">
        <f>VLOOKUP(L102,'A-Applications'!B:D,3,FALSE)</f>
        <v>Oracle CPQ</v>
      </c>
      <c r="N102" t="s">
        <v>53</v>
      </c>
      <c r="O102" s="42" t="s">
        <v>54</v>
      </c>
      <c r="P102" t="s">
        <v>75</v>
      </c>
      <c r="Q102" t="str">
        <f>VLOOKUP(KamstrupData[[#This Row],[IdLevel123]],'B-Business Capability'!B:L,10,FALSE)</f>
        <v>Order-to-Cash (O2C)</v>
      </c>
      <c r="R102">
        <f>VLOOKUP(KamstrupData[[#This Row],[IdLevel123]],'B-Business Capability'!B:L,11,FALSE)</f>
        <v>0</v>
      </c>
      <c r="U102" t="str">
        <f>_xlfn.CONCAT(KamstrupData[[#This Row],[CountryCode]],"_",KamstrupData[[#This Row],[Business Area]],"_",KamstrupData[[#This Row],[DepartmentTeam]])</f>
        <v>AT10_AT_Customer Service_</v>
      </c>
      <c r="V102" t="str">
        <f>VLOOKUP(KamstrupData[[#This Row],[ORG_Concat]],'O-Organization'!F:H,3,FALSE)</f>
        <v>11025_AT10_Customer Service_AT_Customer Service_</v>
      </c>
    </row>
    <row r="103" spans="4:22" ht="15" customHeight="1">
      <c r="D103" s="28" t="s">
        <v>104</v>
      </c>
      <c r="E103" t="str">
        <f>VLOOKUP(D103,'B-Business Capability'!B:H,5,FALSE)</f>
        <v>Finance</v>
      </c>
      <c r="F103" t="str">
        <f>VLOOKUP(D103,'B-Business Capability'!B:H,6,FALSE)</f>
        <v>Financial Planning &amp; Analysis</v>
      </c>
      <c r="G103" t="str">
        <f>VLOOKUP(D103,'B-Business Capability'!B:H,7,FALSE)</f>
        <v>Forecasting</v>
      </c>
      <c r="I103" t="s">
        <v>50</v>
      </c>
      <c r="J103" t="s">
        <v>64</v>
      </c>
      <c r="L103" t="s">
        <v>149</v>
      </c>
      <c r="M103" t="str">
        <f>VLOOKUP(L103,'A-Applications'!B:D,3,FALSE)</f>
        <v>SAP Analytics Cloud</v>
      </c>
      <c r="N103" t="s">
        <v>53</v>
      </c>
      <c r="O103" s="42" t="s">
        <v>54</v>
      </c>
      <c r="P103" t="s">
        <v>67</v>
      </c>
      <c r="Q103" t="str">
        <f>VLOOKUP(KamstrupData[[#This Row],[IdLevel123]],'B-Business Capability'!B:L,10,FALSE)</f>
        <v>N/A</v>
      </c>
      <c r="R103">
        <f>VLOOKUP(KamstrupData[[#This Row],[IdLevel123]],'B-Business Capability'!B:L,11,FALSE)</f>
        <v>0</v>
      </c>
      <c r="U103" t="str">
        <f>_xlfn.CONCAT(KamstrupData[[#This Row],[CountryCode]],"_",KamstrupData[[#This Row],[Business Area]],"_",KamstrupData[[#This Row],[DepartmentTeam]])</f>
        <v>AT10_AT_Customer Service_</v>
      </c>
      <c r="V103" t="str">
        <f>VLOOKUP(KamstrupData[[#This Row],[ORG_Concat]],'O-Organization'!F:H,3,FALSE)</f>
        <v>11025_AT10_Customer Service_AT_Customer Service_</v>
      </c>
    </row>
    <row r="104" spans="4:22" ht="15" customHeight="1">
      <c r="D104" s="28" t="s">
        <v>74</v>
      </c>
      <c r="E104" t="str">
        <f>VLOOKUP(D104,'B-Business Capability'!B:H,5,FALSE)</f>
        <v>Strategic Management</v>
      </c>
      <c r="F104" t="str">
        <f>VLOOKUP(D104,'B-Business Capability'!B:H,6,FALSE)</f>
        <v>Manage Core Business</v>
      </c>
      <c r="G104" t="str">
        <f>VLOOKUP(D104,'B-Business Capability'!B:H,7,FALSE)</f>
        <v>Manage Projects</v>
      </c>
      <c r="I104" t="s">
        <v>50</v>
      </c>
      <c r="J104" t="s">
        <v>64</v>
      </c>
      <c r="L104" t="s">
        <v>149</v>
      </c>
      <c r="M104" t="str">
        <f>VLOOKUP(L104,'A-Applications'!B:D,3,FALSE)</f>
        <v>SAP Analytics Cloud</v>
      </c>
      <c r="N104" t="s">
        <v>53</v>
      </c>
      <c r="O104" s="42" t="s">
        <v>66</v>
      </c>
      <c r="P104" t="s">
        <v>75</v>
      </c>
      <c r="Q104" t="str">
        <f>VLOOKUP(KamstrupData[[#This Row],[IdLevel123]],'B-Business Capability'!B:L,10,FALSE)</f>
        <v>N/A</v>
      </c>
      <c r="R104">
        <f>VLOOKUP(KamstrupData[[#This Row],[IdLevel123]],'B-Business Capability'!B:L,11,FALSE)</f>
        <v>0</v>
      </c>
      <c r="U104" t="str">
        <f>_xlfn.CONCAT(KamstrupData[[#This Row],[CountryCode]],"_",KamstrupData[[#This Row],[Business Area]],"_",KamstrupData[[#This Row],[DepartmentTeam]])</f>
        <v>AT10_AT_Customer Service_</v>
      </c>
      <c r="V104" t="str">
        <f>VLOOKUP(KamstrupData[[#This Row],[ORG_Concat]],'O-Organization'!F:H,3,FALSE)</f>
        <v>11025_AT10_Customer Service_AT_Customer Service_</v>
      </c>
    </row>
    <row r="105" spans="4:22" ht="15" customHeight="1">
      <c r="D105" s="28" t="s">
        <v>128</v>
      </c>
      <c r="E105" t="str">
        <f>VLOOKUP(D105,'B-Business Capability'!B:H,5,FALSE)</f>
        <v>Sales</v>
      </c>
      <c r="F105" t="str">
        <f>VLOOKUP(D105,'B-Business Capability'!B:H,6,FALSE)</f>
        <v>Sales Execution and Customer Engagement</v>
      </c>
      <c r="G105" t="str">
        <f>VLOOKUP(D105,'B-Business Capability'!B:H,7,FALSE)</f>
        <v>Project selling</v>
      </c>
      <c r="I105" t="s">
        <v>50</v>
      </c>
      <c r="J105" t="s">
        <v>64</v>
      </c>
      <c r="L105" t="s">
        <v>150</v>
      </c>
      <c r="M105" t="str">
        <f>VLOOKUP(L105,'A-Applications'!B:D,3,FALSE)</f>
        <v>VIS-Quote Calculation Tool</v>
      </c>
      <c r="O105" s="42" t="s">
        <v>54</v>
      </c>
      <c r="P105" t="s">
        <v>75</v>
      </c>
      <c r="Q105" t="str">
        <f>VLOOKUP(KamstrupData[[#This Row],[IdLevel123]],'B-Business Capability'!B:L,10,FALSE)</f>
        <v>Order-to-Cash (O2C)</v>
      </c>
      <c r="R105">
        <f>VLOOKUP(KamstrupData[[#This Row],[IdLevel123]],'B-Business Capability'!B:L,11,FALSE)</f>
        <v>550</v>
      </c>
      <c r="U105" t="str">
        <f>_xlfn.CONCAT(KamstrupData[[#This Row],[CountryCode]],"_",KamstrupData[[#This Row],[Business Area]],"_",KamstrupData[[#This Row],[DepartmentTeam]])</f>
        <v>AT10_AT_Customer Service_</v>
      </c>
      <c r="V105" t="str">
        <f>VLOOKUP(KamstrupData[[#This Row],[ORG_Concat]],'O-Organization'!F:H,3,FALSE)</f>
        <v>11025_AT10_Customer Service_AT_Customer Service_</v>
      </c>
    </row>
    <row r="106" spans="4:22" ht="15" customHeight="1">
      <c r="D106" s="28" t="s">
        <v>130</v>
      </c>
      <c r="E106" t="str">
        <f>VLOOKUP(D106,'B-Business Capability'!B:H,5,FALSE)</f>
        <v>Sales</v>
      </c>
      <c r="F106" t="str">
        <f>VLOOKUP(D106,'B-Business Capability'!B:H,6,FALSE)</f>
        <v>Quotation, Order, and Contract Management</v>
      </c>
      <c r="G106" t="str">
        <f>VLOOKUP(D106,'B-Business Capability'!B:H,7,FALSE)</f>
        <v>Tender or Bid management</v>
      </c>
      <c r="I106" t="s">
        <v>50</v>
      </c>
      <c r="J106" t="s">
        <v>64</v>
      </c>
      <c r="L106" t="s">
        <v>150</v>
      </c>
      <c r="M106" t="str">
        <f>VLOOKUP(L106,'A-Applications'!B:D,3,FALSE)</f>
        <v>VIS-Quote Calculation Tool</v>
      </c>
      <c r="O106" s="42" t="s">
        <v>54</v>
      </c>
      <c r="P106" t="s">
        <v>131</v>
      </c>
      <c r="Q106" t="str">
        <f>VLOOKUP(KamstrupData[[#This Row],[IdLevel123]],'B-Business Capability'!B:L,10,FALSE)</f>
        <v>Order-to-Cash (O2C)</v>
      </c>
      <c r="R106">
        <f>VLOOKUP(KamstrupData[[#This Row],[IdLevel123]],'B-Business Capability'!B:L,11,FALSE)</f>
        <v>104</v>
      </c>
      <c r="U106" t="str">
        <f>_xlfn.CONCAT(KamstrupData[[#This Row],[CountryCode]],"_",KamstrupData[[#This Row],[Business Area]],"_",KamstrupData[[#This Row],[DepartmentTeam]])</f>
        <v>AT10_AT_Customer Service_</v>
      </c>
      <c r="V106" t="str">
        <f>VLOOKUP(KamstrupData[[#This Row],[ORG_Concat]],'O-Organization'!F:H,3,FALSE)</f>
        <v>11025_AT10_Customer Service_AT_Customer Service_</v>
      </c>
    </row>
    <row r="107" spans="4:22" ht="15" customHeight="1">
      <c r="D107" s="28" t="s">
        <v>82</v>
      </c>
      <c r="E107" t="str">
        <f>VLOOKUP(D107,'B-Business Capability'!B:H,5,FALSE)</f>
        <v>Customer Service</v>
      </c>
      <c r="F107" t="str">
        <f>VLOOKUP(D107,'B-Business Capability'!B:H,6,FALSE)</f>
        <v>Customer Project Management</v>
      </c>
      <c r="G107" t="str">
        <f>VLOOKUP(D107,'B-Business Capability'!B:H,7,FALSE)</f>
        <v>Financial Analytics and Management</v>
      </c>
      <c r="I107" t="s">
        <v>50</v>
      </c>
      <c r="J107" t="s">
        <v>64</v>
      </c>
      <c r="L107" t="s">
        <v>150</v>
      </c>
      <c r="M107" t="str">
        <f>VLOOKUP(L107,'A-Applications'!B:D,3,FALSE)</f>
        <v>VIS-Quote Calculation Tool</v>
      </c>
      <c r="O107" s="42" t="s">
        <v>54</v>
      </c>
      <c r="P107" t="s">
        <v>75</v>
      </c>
      <c r="Q107" t="str">
        <f>VLOOKUP(KamstrupData[[#This Row],[IdLevel123]],'B-Business Capability'!B:L,10,FALSE)</f>
        <v>Order-to-Cash (O2C)</v>
      </c>
      <c r="R107">
        <f>VLOOKUP(KamstrupData[[#This Row],[IdLevel123]],'B-Business Capability'!B:L,11,FALSE)</f>
        <v>0</v>
      </c>
      <c r="U107" t="str">
        <f>_xlfn.CONCAT(KamstrupData[[#This Row],[CountryCode]],"_",KamstrupData[[#This Row],[Business Area]],"_",KamstrupData[[#This Row],[DepartmentTeam]])</f>
        <v>AT10_AT_Customer Service_</v>
      </c>
      <c r="V107" t="str">
        <f>VLOOKUP(KamstrupData[[#This Row],[ORG_Concat]],'O-Organization'!F:H,3,FALSE)</f>
        <v>11025_AT10_Customer Service_AT_Customer Service_</v>
      </c>
    </row>
    <row r="108" spans="4:22" ht="15" customHeight="1">
      <c r="D108" s="28" t="s">
        <v>78</v>
      </c>
      <c r="E108" t="str">
        <f>VLOOKUP(D108,'B-Business Capability'!B:H,5,FALSE)</f>
        <v>Customer Service</v>
      </c>
      <c r="F108" t="str">
        <f>VLOOKUP(D108,'B-Business Capability'!B:H,6,FALSE)</f>
        <v>Customer Service and Support</v>
      </c>
      <c r="G108" t="str">
        <f>VLOOKUP(D108,'B-Business Capability'!B:H,7,FALSE)</f>
        <v>Service Request Management</v>
      </c>
      <c r="I108" t="s">
        <v>50</v>
      </c>
      <c r="J108" t="s">
        <v>64</v>
      </c>
      <c r="L108" t="s">
        <v>151</v>
      </c>
      <c r="M108" t="str">
        <f>VLOOKUP(L108,'A-Applications'!B:D,3,FALSE)</f>
        <v>Metertool X</v>
      </c>
      <c r="N108" t="s">
        <v>53</v>
      </c>
      <c r="O108" s="42" t="s">
        <v>54</v>
      </c>
      <c r="P108" t="s">
        <v>79</v>
      </c>
      <c r="Q108" t="str">
        <f>VLOOKUP(KamstrupData[[#This Row],[IdLevel123]],'B-Business Capability'!B:L,10,FALSE)</f>
        <v>Customer Service and Support</v>
      </c>
      <c r="R108">
        <f>VLOOKUP(KamstrupData[[#This Row],[IdLevel123]],'B-Business Capability'!B:L,11,FALSE)</f>
        <v>0</v>
      </c>
      <c r="U108" t="str">
        <f>_xlfn.CONCAT(KamstrupData[[#This Row],[CountryCode]],"_",KamstrupData[[#This Row],[Business Area]],"_",KamstrupData[[#This Row],[DepartmentTeam]])</f>
        <v>AT10_AT_Customer Service_</v>
      </c>
      <c r="V108" t="str">
        <f>VLOOKUP(KamstrupData[[#This Row],[ORG_Concat]],'O-Organization'!F:H,3,FALSE)</f>
        <v>11025_AT10_Customer Service_AT_Customer Service_</v>
      </c>
    </row>
    <row r="109" spans="4:22" ht="15" customHeight="1">
      <c r="D109" s="28" t="s">
        <v>88</v>
      </c>
      <c r="E109" t="str">
        <f>VLOOKUP(D109,'B-Business Capability'!B:H,5,FALSE)</f>
        <v>Customer Service</v>
      </c>
      <c r="F109" t="str">
        <f>VLOOKUP(D109,'B-Business Capability'!B:H,6,FALSE)</f>
        <v>Customer Project Management</v>
      </c>
      <c r="G109" t="str">
        <f>VLOOKUP(D109,'B-Business Capability'!B:H,7,FALSE)</f>
        <v>Project Management</v>
      </c>
      <c r="I109" t="s">
        <v>50</v>
      </c>
      <c r="J109" t="s">
        <v>64</v>
      </c>
      <c r="L109" t="s">
        <v>151</v>
      </c>
      <c r="M109" t="str">
        <f>VLOOKUP(L109,'A-Applications'!B:D,3,FALSE)</f>
        <v>Metertool X</v>
      </c>
      <c r="N109" t="s">
        <v>53</v>
      </c>
      <c r="O109" s="42" t="s">
        <v>54</v>
      </c>
      <c r="P109" t="s">
        <v>75</v>
      </c>
      <c r="Q109" t="str">
        <f>VLOOKUP(KamstrupData[[#This Row],[IdLevel123]],'B-Business Capability'!B:L,10,FALSE)</f>
        <v>Order-to-Cash (O2C)</v>
      </c>
      <c r="R109">
        <f>VLOOKUP(KamstrupData[[#This Row],[IdLevel123]],'B-Business Capability'!B:L,11,FALSE)</f>
        <v>0</v>
      </c>
      <c r="U109" t="str">
        <f>_xlfn.CONCAT(KamstrupData[[#This Row],[CountryCode]],"_",KamstrupData[[#This Row],[Business Area]],"_",KamstrupData[[#This Row],[DepartmentTeam]])</f>
        <v>AT10_AT_Customer Service_</v>
      </c>
      <c r="V109" t="str">
        <f>VLOOKUP(KamstrupData[[#This Row],[ORG_Concat]],'O-Organization'!F:H,3,FALSE)</f>
        <v>11025_AT10_Customer Service_AT_Customer Service_</v>
      </c>
    </row>
    <row r="110" spans="4:22" ht="15" customHeight="1">
      <c r="D110" s="28" t="s">
        <v>152</v>
      </c>
      <c r="E110" t="str">
        <f>VLOOKUP(D110,'B-Business Capability'!B:H,5,FALSE)</f>
        <v>Customer Service</v>
      </c>
      <c r="F110" t="str">
        <f>VLOOKUP(D110,'B-Business Capability'!B:H,6,FALSE)</f>
        <v>Customer Service and Support</v>
      </c>
      <c r="G110" t="str">
        <f>VLOOKUP(D110,'B-Business Capability'!B:H,7,FALSE)</f>
        <v>Service Knowledge Base Management</v>
      </c>
      <c r="I110" t="s">
        <v>50</v>
      </c>
      <c r="J110" t="s">
        <v>64</v>
      </c>
      <c r="L110" t="s">
        <v>153</v>
      </c>
      <c r="M110" t="str">
        <f>VLOOKUP(L110,'A-Applications'!B:D,3,FALSE)</f>
        <v>VenzoAI (Kamassist)</v>
      </c>
      <c r="N110" t="s">
        <v>147</v>
      </c>
      <c r="O110" s="42" t="s">
        <v>54</v>
      </c>
      <c r="P110" t="s">
        <v>79</v>
      </c>
      <c r="Q110" t="str">
        <f>VLOOKUP(KamstrupData[[#This Row],[IdLevel123]],'B-Business Capability'!B:L,10,FALSE)</f>
        <v>Customer Service and Support</v>
      </c>
      <c r="R110">
        <f>VLOOKUP(KamstrupData[[#This Row],[IdLevel123]],'B-Business Capability'!B:L,11,FALSE)</f>
        <v>0</v>
      </c>
      <c r="U110" t="str">
        <f>_xlfn.CONCAT(KamstrupData[[#This Row],[CountryCode]],"_",KamstrupData[[#This Row],[Business Area]],"_",KamstrupData[[#This Row],[DepartmentTeam]])</f>
        <v>AT10_AT_Customer Service_</v>
      </c>
      <c r="V110" t="str">
        <f>VLOOKUP(KamstrupData[[#This Row],[ORG_Concat]],'O-Organization'!F:H,3,FALSE)</f>
        <v>11025_AT10_Customer Service_AT_Customer Service_</v>
      </c>
    </row>
    <row r="111" spans="4:22" ht="15" customHeight="1">
      <c r="D111" s="28" t="s">
        <v>78</v>
      </c>
      <c r="E111" t="str">
        <f>VLOOKUP(D111,'B-Business Capability'!B:H,5,FALSE)</f>
        <v>Customer Service</v>
      </c>
      <c r="F111" t="str">
        <f>VLOOKUP(D111,'B-Business Capability'!B:H,6,FALSE)</f>
        <v>Customer Service and Support</v>
      </c>
      <c r="G111" t="str">
        <f>VLOOKUP(D111,'B-Business Capability'!B:H,7,FALSE)</f>
        <v>Service Request Management</v>
      </c>
      <c r="I111" t="s">
        <v>50</v>
      </c>
      <c r="J111" t="s">
        <v>64</v>
      </c>
      <c r="L111" t="s">
        <v>154</v>
      </c>
      <c r="M111" t="str">
        <f>VLOOKUP(L111,'A-Applications'!B:D,3,FALSE)</f>
        <v>Media Center</v>
      </c>
      <c r="N111" t="s">
        <v>53</v>
      </c>
      <c r="O111" s="42" t="s">
        <v>54</v>
      </c>
      <c r="P111" t="s">
        <v>79</v>
      </c>
      <c r="Q111" t="str">
        <f>VLOOKUP(KamstrupData[[#This Row],[IdLevel123]],'B-Business Capability'!B:L,10,FALSE)</f>
        <v>Customer Service and Support</v>
      </c>
      <c r="R111">
        <f>VLOOKUP(KamstrupData[[#This Row],[IdLevel123]],'B-Business Capability'!B:L,11,FALSE)</f>
        <v>0</v>
      </c>
      <c r="U111" t="str">
        <f>_xlfn.CONCAT(KamstrupData[[#This Row],[CountryCode]],"_",KamstrupData[[#This Row],[Business Area]],"_",KamstrupData[[#This Row],[DepartmentTeam]])</f>
        <v>AT10_AT_Customer Service_</v>
      </c>
      <c r="V111" t="str">
        <f>VLOOKUP(KamstrupData[[#This Row],[ORG_Concat]],'O-Organization'!F:H,3,FALSE)</f>
        <v>11025_AT10_Customer Service_AT_Customer Service_</v>
      </c>
    </row>
    <row r="112" spans="4:22" ht="15" customHeight="1">
      <c r="D112" s="28" t="s">
        <v>88</v>
      </c>
      <c r="E112" t="str">
        <f>VLOOKUP(D112,'B-Business Capability'!B:H,5,FALSE)</f>
        <v>Customer Service</v>
      </c>
      <c r="F112" t="str">
        <f>VLOOKUP(D112,'B-Business Capability'!B:H,6,FALSE)</f>
        <v>Customer Project Management</v>
      </c>
      <c r="G112" t="str">
        <f>VLOOKUP(D112,'B-Business Capability'!B:H,7,FALSE)</f>
        <v>Project Management</v>
      </c>
      <c r="I112" t="s">
        <v>50</v>
      </c>
      <c r="J112" t="s">
        <v>64</v>
      </c>
      <c r="L112" t="s">
        <v>154</v>
      </c>
      <c r="M112" t="str">
        <f>VLOOKUP(L112,'A-Applications'!B:D,3,FALSE)</f>
        <v>Media Center</v>
      </c>
      <c r="N112" t="s">
        <v>53</v>
      </c>
      <c r="O112" s="42" t="s">
        <v>54</v>
      </c>
      <c r="P112" t="s">
        <v>75</v>
      </c>
      <c r="Q112" t="str">
        <f>VLOOKUP(KamstrupData[[#This Row],[IdLevel123]],'B-Business Capability'!B:L,10,FALSE)</f>
        <v>Order-to-Cash (O2C)</v>
      </c>
      <c r="R112">
        <f>VLOOKUP(KamstrupData[[#This Row],[IdLevel123]],'B-Business Capability'!B:L,11,FALSE)</f>
        <v>0</v>
      </c>
      <c r="U112" t="str">
        <f>_xlfn.CONCAT(KamstrupData[[#This Row],[CountryCode]],"_",KamstrupData[[#This Row],[Business Area]],"_",KamstrupData[[#This Row],[DepartmentTeam]])</f>
        <v>AT10_AT_Customer Service_</v>
      </c>
      <c r="V112" t="str">
        <f>VLOOKUP(KamstrupData[[#This Row],[ORG_Concat]],'O-Organization'!F:H,3,FALSE)</f>
        <v>11025_AT10_Customer Service_AT_Customer Service_</v>
      </c>
    </row>
    <row r="113" spans="4:22" ht="15" customHeight="1">
      <c r="D113" s="28" t="s">
        <v>88</v>
      </c>
      <c r="E113" t="str">
        <f>VLOOKUP(D113,'B-Business Capability'!B:H,5,FALSE)</f>
        <v>Customer Service</v>
      </c>
      <c r="F113" t="str">
        <f>VLOOKUP(D113,'B-Business Capability'!B:H,6,FALSE)</f>
        <v>Customer Project Management</v>
      </c>
      <c r="G113" t="str">
        <f>VLOOKUP(D113,'B-Business Capability'!B:H,7,FALSE)</f>
        <v>Project Management</v>
      </c>
      <c r="I113" t="s">
        <v>50</v>
      </c>
      <c r="J113" t="s">
        <v>64</v>
      </c>
      <c r="L113" t="s">
        <v>155</v>
      </c>
      <c r="M113" t="str">
        <f>VLOOKUP(L113,'A-Applications'!B:D,3,FALSE)</f>
        <v>FileZilla</v>
      </c>
      <c r="N113" t="s">
        <v>53</v>
      </c>
      <c r="O113" s="42" t="s">
        <v>54</v>
      </c>
      <c r="P113" t="s">
        <v>75</v>
      </c>
      <c r="Q113" t="str">
        <f>VLOOKUP(KamstrupData[[#This Row],[IdLevel123]],'B-Business Capability'!B:L,10,FALSE)</f>
        <v>Order-to-Cash (O2C)</v>
      </c>
      <c r="R113">
        <f>VLOOKUP(KamstrupData[[#This Row],[IdLevel123]],'B-Business Capability'!B:L,11,FALSE)</f>
        <v>0</v>
      </c>
      <c r="U113" t="str">
        <f>_xlfn.CONCAT(KamstrupData[[#This Row],[CountryCode]],"_",KamstrupData[[#This Row],[Business Area]],"_",KamstrupData[[#This Row],[DepartmentTeam]])</f>
        <v>AT10_AT_Customer Service_</v>
      </c>
      <c r="V113" t="str">
        <f>VLOOKUP(KamstrupData[[#This Row],[ORG_Concat]],'O-Organization'!F:H,3,FALSE)</f>
        <v>11025_AT10_Customer Service_AT_Customer Service_</v>
      </c>
    </row>
    <row r="114" spans="4:22" ht="15" customHeight="1">
      <c r="D114" s="28" t="s">
        <v>156</v>
      </c>
      <c r="E114" t="str">
        <f>VLOOKUP(D114,'B-Business Capability'!B:H,5,FALSE)</f>
        <v>Customer Relationship</v>
      </c>
      <c r="F114" t="str">
        <f>VLOOKUP(D114,'B-Business Capability'!B:H,6,FALSE)</f>
        <v>Customer Management</v>
      </c>
      <c r="G114" t="str">
        <f>VLOOKUP(D114,'B-Business Capability'!B:H,7,FALSE)</f>
        <v>Manage Customer</v>
      </c>
      <c r="I114" t="s">
        <v>50</v>
      </c>
      <c r="J114" t="s">
        <v>64</v>
      </c>
      <c r="L114" t="s">
        <v>157</v>
      </c>
      <c r="M114" t="str">
        <f>VLOOKUP(L114,'A-Applications'!B:D,3,FALSE)</f>
        <v>ServiceNow</v>
      </c>
      <c r="N114" t="s">
        <v>53</v>
      </c>
      <c r="O114" s="42" t="s">
        <v>54</v>
      </c>
      <c r="P114" t="s">
        <v>79</v>
      </c>
      <c r="Q114" t="str">
        <f>VLOOKUP(KamstrupData[[#This Row],[IdLevel123]],'B-Business Capability'!B:L,10,FALSE)</f>
        <v>Customer Service and Support</v>
      </c>
      <c r="R114">
        <f>VLOOKUP(KamstrupData[[#This Row],[IdLevel123]],'B-Business Capability'!B:L,11,FALSE)</f>
        <v>0</v>
      </c>
      <c r="U114" t="str">
        <f>_xlfn.CONCAT(KamstrupData[[#This Row],[CountryCode]],"_",KamstrupData[[#This Row],[Business Area]],"_",KamstrupData[[#This Row],[DepartmentTeam]])</f>
        <v>AT10_AT_Customer Service_</v>
      </c>
      <c r="V114" t="str">
        <f>VLOOKUP(KamstrupData[[#This Row],[ORG_Concat]],'O-Organization'!F:H,3,FALSE)</f>
        <v>11025_AT10_Customer Service_AT_Customer Service_</v>
      </c>
    </row>
    <row r="115" spans="4:22" ht="15" customHeight="1">
      <c r="D115" s="28" t="s">
        <v>158</v>
      </c>
      <c r="E115" t="str">
        <f>VLOOKUP(D115,'B-Business Capability'!B:H,5,FALSE)</f>
        <v>Sales</v>
      </c>
      <c r="F115" t="str">
        <f>VLOOKUP(D115,'B-Business Capability'!B:H,6,FALSE)</f>
        <v>Quotation, Order, and Contract Management</v>
      </c>
      <c r="G115" t="str">
        <f>VLOOKUP(D115,'B-Business Capability'!B:H,7,FALSE)</f>
        <v>Sales order management and processing</v>
      </c>
      <c r="I115" t="s">
        <v>50</v>
      </c>
      <c r="J115" t="s">
        <v>64</v>
      </c>
      <c r="L115" t="s">
        <v>157</v>
      </c>
      <c r="M115" t="str">
        <f>VLOOKUP(L115,'A-Applications'!B:D,3,FALSE)</f>
        <v>ServiceNow</v>
      </c>
      <c r="N115" t="s">
        <v>53</v>
      </c>
      <c r="O115" s="42" t="s">
        <v>54</v>
      </c>
      <c r="P115" t="s">
        <v>79</v>
      </c>
      <c r="Q115" t="str">
        <f>VLOOKUP(KamstrupData[[#This Row],[IdLevel123]],'B-Business Capability'!B:L,10,FALSE)</f>
        <v>Order-to-Cash (O2C)</v>
      </c>
      <c r="R115">
        <f>VLOOKUP(KamstrupData[[#This Row],[IdLevel123]],'B-Business Capability'!B:L,11,FALSE)</f>
        <v>107</v>
      </c>
      <c r="U115" t="str">
        <f>_xlfn.CONCAT(KamstrupData[[#This Row],[CountryCode]],"_",KamstrupData[[#This Row],[Business Area]],"_",KamstrupData[[#This Row],[DepartmentTeam]])</f>
        <v>AT10_AT_Customer Service_</v>
      </c>
      <c r="V115" t="str">
        <f>VLOOKUP(KamstrupData[[#This Row],[ORG_Concat]],'O-Organization'!F:H,3,FALSE)</f>
        <v>11025_AT10_Customer Service_AT_Customer Service_</v>
      </c>
    </row>
    <row r="116" spans="4:22" ht="15" customHeight="1">
      <c r="D116" s="28" t="s">
        <v>90</v>
      </c>
      <c r="E116" t="str">
        <f>VLOOKUP(D116,'B-Business Capability'!B:H,5,FALSE)</f>
        <v>Customer Service</v>
      </c>
      <c r="F116" t="str">
        <f>VLOOKUP(D116,'B-Business Capability'!B:H,6,FALSE)</f>
        <v>Customer Service and Support</v>
      </c>
      <c r="G116">
        <f>VLOOKUP(D116,'B-Business Capability'!B:H,7,FALSE)</f>
        <v>0</v>
      </c>
      <c r="I116" t="s">
        <v>50</v>
      </c>
      <c r="J116" t="s">
        <v>64</v>
      </c>
      <c r="L116" t="s">
        <v>157</v>
      </c>
      <c r="M116" t="str">
        <f>VLOOKUP(L116,'A-Applications'!B:D,3,FALSE)</f>
        <v>ServiceNow</v>
      </c>
      <c r="N116" t="s">
        <v>53</v>
      </c>
      <c r="O116" s="42" t="s">
        <v>54</v>
      </c>
      <c r="P116" t="s">
        <v>79</v>
      </c>
      <c r="Q116" t="str">
        <f>VLOOKUP(KamstrupData[[#This Row],[IdLevel123]],'B-Business Capability'!B:L,10,FALSE)</f>
        <v>Customer Service and Support</v>
      </c>
      <c r="R116">
        <f>VLOOKUP(KamstrupData[[#This Row],[IdLevel123]],'B-Business Capability'!B:L,11,FALSE)</f>
        <v>0</v>
      </c>
      <c r="U116" t="str">
        <f>_xlfn.CONCAT(KamstrupData[[#This Row],[CountryCode]],"_",KamstrupData[[#This Row],[Business Area]],"_",KamstrupData[[#This Row],[DepartmentTeam]])</f>
        <v>AT10_AT_Customer Service_</v>
      </c>
      <c r="V116" t="str">
        <f>VLOOKUP(KamstrupData[[#This Row],[ORG_Concat]],'O-Organization'!F:H,3,FALSE)</f>
        <v>11025_AT10_Customer Service_AT_Customer Service_</v>
      </c>
    </row>
    <row r="117" spans="4:22" ht="15" customHeight="1">
      <c r="D117" s="28" t="s">
        <v>78</v>
      </c>
      <c r="E117" t="str">
        <f>VLOOKUP(D117,'B-Business Capability'!B:H,5,FALSE)</f>
        <v>Customer Service</v>
      </c>
      <c r="F117" t="str">
        <f>VLOOKUP(D117,'B-Business Capability'!B:H,6,FALSE)</f>
        <v>Customer Service and Support</v>
      </c>
      <c r="G117" t="str">
        <f>VLOOKUP(D117,'B-Business Capability'!B:H,7,FALSE)</f>
        <v>Service Request Management</v>
      </c>
      <c r="I117" t="s">
        <v>50</v>
      </c>
      <c r="J117" t="s">
        <v>64</v>
      </c>
      <c r="L117" t="s">
        <v>157</v>
      </c>
      <c r="M117" t="str">
        <f>VLOOKUP(L117,'A-Applications'!B:D,3,FALSE)</f>
        <v>ServiceNow</v>
      </c>
      <c r="N117" t="s">
        <v>53</v>
      </c>
      <c r="O117" s="42" t="s">
        <v>66</v>
      </c>
      <c r="P117" t="s">
        <v>79</v>
      </c>
      <c r="Q117" t="str">
        <f>VLOOKUP(KamstrupData[[#This Row],[IdLevel123]],'B-Business Capability'!B:L,10,FALSE)</f>
        <v>Customer Service and Support</v>
      </c>
      <c r="R117">
        <f>VLOOKUP(KamstrupData[[#This Row],[IdLevel123]],'B-Business Capability'!B:L,11,FALSE)</f>
        <v>0</v>
      </c>
      <c r="U117" t="str">
        <f>_xlfn.CONCAT(KamstrupData[[#This Row],[CountryCode]],"_",KamstrupData[[#This Row],[Business Area]],"_",KamstrupData[[#This Row],[DepartmentTeam]])</f>
        <v>AT10_AT_Customer Service_</v>
      </c>
      <c r="V117" t="str">
        <f>VLOOKUP(KamstrupData[[#This Row],[ORG_Concat]],'O-Organization'!F:H,3,FALSE)</f>
        <v>11025_AT10_Customer Service_AT_Customer Service_</v>
      </c>
    </row>
    <row r="118" spans="4:22" ht="15" customHeight="1">
      <c r="D118" s="28" t="s">
        <v>159</v>
      </c>
      <c r="E118" t="str">
        <f>VLOOKUP(D118,'B-Business Capability'!B:H,5,FALSE)</f>
        <v>Customer Service</v>
      </c>
      <c r="F118" t="str">
        <f>VLOOKUP(D118,'B-Business Capability'!B:H,6,FALSE)</f>
        <v>Customer Service and Support</v>
      </c>
      <c r="G118" t="str">
        <f>VLOOKUP(D118,'B-Business Capability'!B:H,7,FALSE)</f>
        <v>Complaints Management</v>
      </c>
      <c r="I118" t="s">
        <v>50</v>
      </c>
      <c r="J118" t="s">
        <v>64</v>
      </c>
      <c r="L118" t="s">
        <v>157</v>
      </c>
      <c r="M118" t="str">
        <f>VLOOKUP(L118,'A-Applications'!B:D,3,FALSE)</f>
        <v>ServiceNow</v>
      </c>
      <c r="N118" t="s">
        <v>53</v>
      </c>
      <c r="O118" s="42" t="s">
        <v>54</v>
      </c>
      <c r="P118" t="s">
        <v>79</v>
      </c>
      <c r="Q118" t="str">
        <f>VLOOKUP(KamstrupData[[#This Row],[IdLevel123]],'B-Business Capability'!B:L,10,FALSE)</f>
        <v>Customer Service and Support</v>
      </c>
      <c r="R118">
        <f>VLOOKUP(KamstrupData[[#This Row],[IdLevel123]],'B-Business Capability'!B:L,11,FALSE)</f>
        <v>0</v>
      </c>
      <c r="U118" t="str">
        <f>_xlfn.CONCAT(KamstrupData[[#This Row],[CountryCode]],"_",KamstrupData[[#This Row],[Business Area]],"_",KamstrupData[[#This Row],[DepartmentTeam]])</f>
        <v>AT10_AT_Customer Service_</v>
      </c>
      <c r="V118" t="str">
        <f>VLOOKUP(KamstrupData[[#This Row],[ORG_Concat]],'O-Organization'!F:H,3,FALSE)</f>
        <v>11025_AT10_Customer Service_AT_Customer Service_</v>
      </c>
    </row>
    <row r="119" spans="4:22" ht="15" customHeight="1">
      <c r="D119" s="28" t="s">
        <v>160</v>
      </c>
      <c r="E119" t="str">
        <f>VLOOKUP(D119,'B-Business Capability'!B:H,5,FALSE)</f>
        <v>Customer Service</v>
      </c>
      <c r="F119" t="str">
        <f>VLOOKUP(D119,'B-Business Capability'!B:H,6,FALSE)</f>
        <v>Customer Service and Support</v>
      </c>
      <c r="G119" t="str">
        <f>VLOOKUP(D119,'B-Business Capability'!B:H,7,FALSE)</f>
        <v>Customer Claims Management</v>
      </c>
      <c r="I119" t="s">
        <v>50</v>
      </c>
      <c r="J119" t="s">
        <v>64</v>
      </c>
      <c r="L119" t="s">
        <v>157</v>
      </c>
      <c r="M119" t="str">
        <f>VLOOKUP(L119,'A-Applications'!B:D,3,FALSE)</f>
        <v>ServiceNow</v>
      </c>
      <c r="N119" t="s">
        <v>53</v>
      </c>
      <c r="O119" s="42" t="s">
        <v>54</v>
      </c>
      <c r="P119" t="s">
        <v>79</v>
      </c>
      <c r="Q119" t="str">
        <f>VLOOKUP(KamstrupData[[#This Row],[IdLevel123]],'B-Business Capability'!B:L,10,FALSE)</f>
        <v>Customer Service and Support</v>
      </c>
      <c r="R119">
        <f>VLOOKUP(KamstrupData[[#This Row],[IdLevel123]],'B-Business Capability'!B:L,11,FALSE)</f>
        <v>0</v>
      </c>
      <c r="U119" t="str">
        <f>_xlfn.CONCAT(KamstrupData[[#This Row],[CountryCode]],"_",KamstrupData[[#This Row],[Business Area]],"_",KamstrupData[[#This Row],[DepartmentTeam]])</f>
        <v>AT10_AT_Customer Service_</v>
      </c>
      <c r="V119" t="str">
        <f>VLOOKUP(KamstrupData[[#This Row],[ORG_Concat]],'O-Organization'!F:H,3,FALSE)</f>
        <v>11025_AT10_Customer Service_AT_Customer Service_</v>
      </c>
    </row>
    <row r="120" spans="4:22" ht="15" customHeight="1">
      <c r="D120" s="28" t="s">
        <v>161</v>
      </c>
      <c r="E120" t="str">
        <f>VLOOKUP(D120,'B-Business Capability'!B:H,5,FALSE)</f>
        <v>Customer Service</v>
      </c>
      <c r="F120" t="str">
        <f>VLOOKUP(D120,'B-Business Capability'!B:H,6,FALSE)</f>
        <v>Customer Service and Support</v>
      </c>
      <c r="G120" t="str">
        <f>VLOOKUP(D120,'B-Business Capability'!B:H,7,FALSE)</f>
        <v>Customer Returns Management</v>
      </c>
      <c r="I120" t="s">
        <v>50</v>
      </c>
      <c r="J120" t="s">
        <v>64</v>
      </c>
      <c r="L120" t="s">
        <v>157</v>
      </c>
      <c r="M120" t="str">
        <f>VLOOKUP(L120,'A-Applications'!B:D,3,FALSE)</f>
        <v>ServiceNow</v>
      </c>
      <c r="N120" t="s">
        <v>53</v>
      </c>
      <c r="O120" s="42" t="s">
        <v>54</v>
      </c>
      <c r="P120" t="s">
        <v>79</v>
      </c>
      <c r="Q120" t="str">
        <f>VLOOKUP(KamstrupData[[#This Row],[IdLevel123]],'B-Business Capability'!B:L,10,FALSE)</f>
        <v>Customer Service and Support</v>
      </c>
      <c r="R120">
        <f>VLOOKUP(KamstrupData[[#This Row],[IdLevel123]],'B-Business Capability'!B:L,11,FALSE)</f>
        <v>0</v>
      </c>
      <c r="U120" t="str">
        <f>_xlfn.CONCAT(KamstrupData[[#This Row],[CountryCode]],"_",KamstrupData[[#This Row],[Business Area]],"_",KamstrupData[[#This Row],[DepartmentTeam]])</f>
        <v>AT10_AT_Customer Service_</v>
      </c>
      <c r="V120" t="str">
        <f>VLOOKUP(KamstrupData[[#This Row],[ORG_Concat]],'O-Organization'!F:H,3,FALSE)</f>
        <v>11025_AT10_Customer Service_AT_Customer Service_</v>
      </c>
    </row>
    <row r="121" spans="4:22" ht="15" customHeight="1">
      <c r="D121" s="28" t="s">
        <v>80</v>
      </c>
      <c r="E121" t="str">
        <f>VLOOKUP(D121,'B-Business Capability'!B:H,5,FALSE)</f>
        <v>Customer Service</v>
      </c>
      <c r="F121" t="str">
        <f>VLOOKUP(D121,'B-Business Capability'!B:H,6,FALSE)</f>
        <v>Customer Service and Support</v>
      </c>
      <c r="G121" t="str">
        <f>VLOOKUP(D121,'B-Business Capability'!B:H,7,FALSE)</f>
        <v>Customer Warranty Claim Processing</v>
      </c>
      <c r="I121" t="s">
        <v>50</v>
      </c>
      <c r="J121" t="s">
        <v>64</v>
      </c>
      <c r="L121" t="s">
        <v>157</v>
      </c>
      <c r="M121" t="str">
        <f>VLOOKUP(L121,'A-Applications'!B:D,3,FALSE)</f>
        <v>ServiceNow</v>
      </c>
      <c r="N121" t="s">
        <v>53</v>
      </c>
      <c r="O121" s="42" t="s">
        <v>54</v>
      </c>
      <c r="P121" t="s">
        <v>79</v>
      </c>
      <c r="Q121" t="str">
        <f>VLOOKUP(KamstrupData[[#This Row],[IdLevel123]],'B-Business Capability'!B:L,10,FALSE)</f>
        <v>Customer Service and Support</v>
      </c>
      <c r="R121">
        <f>VLOOKUP(KamstrupData[[#This Row],[IdLevel123]],'B-Business Capability'!B:L,11,FALSE)</f>
        <v>0</v>
      </c>
      <c r="U121" t="str">
        <f>_xlfn.CONCAT(KamstrupData[[#This Row],[CountryCode]],"_",KamstrupData[[#This Row],[Business Area]],"_",KamstrupData[[#This Row],[DepartmentTeam]])</f>
        <v>AT10_AT_Customer Service_</v>
      </c>
      <c r="V121" t="str">
        <f>VLOOKUP(KamstrupData[[#This Row],[ORG_Concat]],'O-Organization'!F:H,3,FALSE)</f>
        <v>11025_AT10_Customer Service_AT_Customer Service_</v>
      </c>
    </row>
    <row r="122" spans="4:22" ht="15" customHeight="1">
      <c r="D122" s="28" t="s">
        <v>162</v>
      </c>
      <c r="E122" t="str">
        <f>VLOOKUP(D122,'B-Business Capability'!B:H,5,FALSE)</f>
        <v>Customer Service</v>
      </c>
      <c r="F122" t="str">
        <f>VLOOKUP(D122,'B-Business Capability'!B:H,6,FALSE)</f>
        <v>Customer Service and Support</v>
      </c>
      <c r="G122" t="str">
        <f>VLOOKUP(D122,'B-Business Capability'!B:H,7,FALSE)</f>
        <v>Inquiry Management</v>
      </c>
      <c r="I122" t="s">
        <v>50</v>
      </c>
      <c r="J122" t="s">
        <v>64</v>
      </c>
      <c r="L122" t="s">
        <v>157</v>
      </c>
      <c r="M122" t="str">
        <f>VLOOKUP(L122,'A-Applications'!B:D,3,FALSE)</f>
        <v>ServiceNow</v>
      </c>
      <c r="N122" t="s">
        <v>53</v>
      </c>
      <c r="O122" s="42" t="s">
        <v>54</v>
      </c>
      <c r="P122" t="s">
        <v>79</v>
      </c>
      <c r="Q122" t="str">
        <f>VLOOKUP(KamstrupData[[#This Row],[IdLevel123]],'B-Business Capability'!B:L,10,FALSE)</f>
        <v>Customer Service and Support</v>
      </c>
      <c r="R122">
        <f>VLOOKUP(KamstrupData[[#This Row],[IdLevel123]],'B-Business Capability'!B:L,11,FALSE)</f>
        <v>0</v>
      </c>
      <c r="U122" t="str">
        <f>_xlfn.CONCAT(KamstrupData[[#This Row],[CountryCode]],"_",KamstrupData[[#This Row],[Business Area]],"_",KamstrupData[[#This Row],[DepartmentTeam]])</f>
        <v>AT10_AT_Customer Service_</v>
      </c>
      <c r="V122" t="str">
        <f>VLOOKUP(KamstrupData[[#This Row],[ORG_Concat]],'O-Organization'!F:H,3,FALSE)</f>
        <v>11025_AT10_Customer Service_AT_Customer Service_</v>
      </c>
    </row>
    <row r="123" spans="4:22" ht="15" customHeight="1">
      <c r="D123" s="28" t="s">
        <v>163</v>
      </c>
      <c r="E123" t="str">
        <f>VLOOKUP(D123,'B-Business Capability'!B:H,5,FALSE)</f>
        <v>Customer Service</v>
      </c>
      <c r="F123" t="str">
        <f>VLOOKUP(D123,'B-Business Capability'!B:H,6,FALSE)</f>
        <v>Customer Service and Support</v>
      </c>
      <c r="G123" t="str">
        <f>VLOOKUP(D123,'B-Business Capability'!B:H,7,FALSE)</f>
        <v>Recall Management</v>
      </c>
      <c r="I123" t="s">
        <v>50</v>
      </c>
      <c r="J123" t="s">
        <v>64</v>
      </c>
      <c r="L123" t="s">
        <v>157</v>
      </c>
      <c r="M123" t="str">
        <f>VLOOKUP(L123,'A-Applications'!B:D,3,FALSE)</f>
        <v>ServiceNow</v>
      </c>
      <c r="N123" t="s">
        <v>53</v>
      </c>
      <c r="O123" s="42" t="s">
        <v>54</v>
      </c>
      <c r="P123" t="s">
        <v>79</v>
      </c>
      <c r="Q123" t="str">
        <f>VLOOKUP(KamstrupData[[#This Row],[IdLevel123]],'B-Business Capability'!B:L,10,FALSE)</f>
        <v>Customer Service and Support</v>
      </c>
      <c r="R123">
        <f>VLOOKUP(KamstrupData[[#This Row],[IdLevel123]],'B-Business Capability'!B:L,11,FALSE)</f>
        <v>0</v>
      </c>
      <c r="U123" t="str">
        <f>_xlfn.CONCAT(KamstrupData[[#This Row],[CountryCode]],"_",KamstrupData[[#This Row],[Business Area]],"_",KamstrupData[[#This Row],[DepartmentTeam]])</f>
        <v>AT10_AT_Customer Service_</v>
      </c>
      <c r="V123" t="str">
        <f>VLOOKUP(KamstrupData[[#This Row],[ORG_Concat]],'O-Organization'!F:H,3,FALSE)</f>
        <v>11025_AT10_Customer Service_AT_Customer Service_</v>
      </c>
    </row>
    <row r="124" spans="4:22" ht="15" customHeight="1">
      <c r="D124" s="28" t="s">
        <v>94</v>
      </c>
      <c r="E124" t="str">
        <f>VLOOKUP(D124,'B-Business Capability'!B:H,5,FALSE)</f>
        <v>Customer Service</v>
      </c>
      <c r="F124" t="str">
        <f>VLOOKUP(D124,'B-Business Capability'!B:H,6,FALSE)</f>
        <v>Customer Service and Support</v>
      </c>
      <c r="G124" t="str">
        <f>VLOOKUP(D124,'B-Business Capability'!B:H,7,FALSE)</f>
        <v>Self-Service Engagement</v>
      </c>
      <c r="I124" t="s">
        <v>50</v>
      </c>
      <c r="J124" t="s">
        <v>64</v>
      </c>
      <c r="L124" t="s">
        <v>157</v>
      </c>
      <c r="M124" t="str">
        <f>VLOOKUP(L124,'A-Applications'!B:D,3,FALSE)</f>
        <v>ServiceNow</v>
      </c>
      <c r="N124" t="s">
        <v>53</v>
      </c>
      <c r="O124" s="42" t="s">
        <v>66</v>
      </c>
      <c r="P124" t="s">
        <v>79</v>
      </c>
      <c r="Q124" t="str">
        <f>VLOOKUP(KamstrupData[[#This Row],[IdLevel123]],'B-Business Capability'!B:L,10,FALSE)</f>
        <v>Customer Service and Support</v>
      </c>
      <c r="R124">
        <f>VLOOKUP(KamstrupData[[#This Row],[IdLevel123]],'B-Business Capability'!B:L,11,FALSE)</f>
        <v>0</v>
      </c>
      <c r="U124" t="str">
        <f>_xlfn.CONCAT(KamstrupData[[#This Row],[CountryCode]],"_",KamstrupData[[#This Row],[Business Area]],"_",KamstrupData[[#This Row],[DepartmentTeam]])</f>
        <v>AT10_AT_Customer Service_</v>
      </c>
      <c r="V124" t="str">
        <f>VLOOKUP(KamstrupData[[#This Row],[ORG_Concat]],'O-Organization'!F:H,3,FALSE)</f>
        <v>11025_AT10_Customer Service_AT_Customer Service_</v>
      </c>
    </row>
    <row r="125" spans="4:22" ht="15" customHeight="1">
      <c r="D125" s="28" t="s">
        <v>152</v>
      </c>
      <c r="E125" t="str">
        <f>VLOOKUP(D125,'B-Business Capability'!B:H,5,FALSE)</f>
        <v>Customer Service</v>
      </c>
      <c r="F125" t="str">
        <f>VLOOKUP(D125,'B-Business Capability'!B:H,6,FALSE)</f>
        <v>Customer Service and Support</v>
      </c>
      <c r="G125" t="str">
        <f>VLOOKUP(D125,'B-Business Capability'!B:H,7,FALSE)</f>
        <v>Service Knowledge Base Management</v>
      </c>
      <c r="I125" t="s">
        <v>50</v>
      </c>
      <c r="J125" t="s">
        <v>64</v>
      </c>
      <c r="L125" t="s">
        <v>157</v>
      </c>
      <c r="M125" t="str">
        <f>VLOOKUP(L125,'A-Applications'!B:D,3,FALSE)</f>
        <v>ServiceNow</v>
      </c>
      <c r="N125" t="s">
        <v>53</v>
      </c>
      <c r="O125" s="42" t="s">
        <v>54</v>
      </c>
      <c r="P125" t="s">
        <v>79</v>
      </c>
      <c r="Q125" t="str">
        <f>VLOOKUP(KamstrupData[[#This Row],[IdLevel123]],'B-Business Capability'!B:L,10,FALSE)</f>
        <v>Customer Service and Support</v>
      </c>
      <c r="R125">
        <f>VLOOKUP(KamstrupData[[#This Row],[IdLevel123]],'B-Business Capability'!B:L,11,FALSE)</f>
        <v>0</v>
      </c>
      <c r="U125" t="str">
        <f>_xlfn.CONCAT(KamstrupData[[#This Row],[CountryCode]],"_",KamstrupData[[#This Row],[Business Area]],"_",KamstrupData[[#This Row],[DepartmentTeam]])</f>
        <v>AT10_AT_Customer Service_</v>
      </c>
      <c r="V125" t="str">
        <f>VLOOKUP(KamstrupData[[#This Row],[ORG_Concat]],'O-Organization'!F:H,3,FALSE)</f>
        <v>11025_AT10_Customer Service_AT_Customer Service_</v>
      </c>
    </row>
    <row r="126" spans="4:22" ht="15" customHeight="1">
      <c r="D126" s="28" t="s">
        <v>164</v>
      </c>
      <c r="E126" t="str">
        <f>VLOOKUP(D126,'B-Business Capability'!B:H,5,FALSE)</f>
        <v>Customer Service</v>
      </c>
      <c r="F126" t="str">
        <f>VLOOKUP(D126,'B-Business Capability'!B:H,6,FALSE)</f>
        <v>Customer Service and Support</v>
      </c>
      <c r="G126" t="str">
        <f>VLOOKUP(D126,'B-Business Capability'!B:H,7,FALSE)</f>
        <v>Service Level Management</v>
      </c>
      <c r="I126" t="s">
        <v>50</v>
      </c>
      <c r="J126" t="s">
        <v>64</v>
      </c>
      <c r="L126" t="s">
        <v>157</v>
      </c>
      <c r="M126" t="str">
        <f>VLOOKUP(L126,'A-Applications'!B:D,3,FALSE)</f>
        <v>ServiceNow</v>
      </c>
      <c r="N126" t="s">
        <v>53</v>
      </c>
      <c r="O126" s="42" t="s">
        <v>54</v>
      </c>
      <c r="P126" t="s">
        <v>79</v>
      </c>
      <c r="Q126" t="str">
        <f>VLOOKUP(KamstrupData[[#This Row],[IdLevel123]],'B-Business Capability'!B:L,10,FALSE)</f>
        <v>Customer Service and Support</v>
      </c>
      <c r="R126">
        <f>VLOOKUP(KamstrupData[[#This Row],[IdLevel123]],'B-Business Capability'!B:L,11,FALSE)</f>
        <v>0</v>
      </c>
      <c r="U126" t="str">
        <f>_xlfn.CONCAT(KamstrupData[[#This Row],[CountryCode]],"_",KamstrupData[[#This Row],[Business Area]],"_",KamstrupData[[#This Row],[DepartmentTeam]])</f>
        <v>AT10_AT_Customer Service_</v>
      </c>
      <c r="V126" t="str">
        <f>VLOOKUP(KamstrupData[[#This Row],[ORG_Concat]],'O-Organization'!F:H,3,FALSE)</f>
        <v>11025_AT10_Customer Service_AT_Customer Service_</v>
      </c>
    </row>
    <row r="127" spans="4:22" ht="15" customHeight="1">
      <c r="D127" s="28" t="s">
        <v>118</v>
      </c>
      <c r="E127" t="str">
        <f>VLOOKUP(D127,'B-Business Capability'!B:H,5,FALSE)</f>
        <v>Customer Service</v>
      </c>
      <c r="F127" t="str">
        <f>VLOOKUP(D127,'B-Business Capability'!B:H,6,FALSE)</f>
        <v>Customer Service Strategy and Planning</v>
      </c>
      <c r="G127" t="str">
        <f>VLOOKUP(D127,'B-Business Capability'!B:H,7,FALSE)</f>
        <v>Customer Service Analytics</v>
      </c>
      <c r="I127" t="s">
        <v>50</v>
      </c>
      <c r="J127" t="s">
        <v>64</v>
      </c>
      <c r="L127" t="s">
        <v>157</v>
      </c>
      <c r="M127" t="str">
        <f>VLOOKUP(L127,'A-Applications'!B:D,3,FALSE)</f>
        <v>ServiceNow</v>
      </c>
      <c r="N127" t="s">
        <v>53</v>
      </c>
      <c r="O127" s="42" t="s">
        <v>54</v>
      </c>
      <c r="P127" t="s">
        <v>79</v>
      </c>
      <c r="Q127" t="str">
        <f>VLOOKUP(KamstrupData[[#This Row],[IdLevel123]],'B-Business Capability'!B:L,10,FALSE)</f>
        <v>Customer Service and Support</v>
      </c>
      <c r="R127">
        <f>VLOOKUP(KamstrupData[[#This Row],[IdLevel123]],'B-Business Capability'!B:L,11,FALSE)</f>
        <v>0</v>
      </c>
      <c r="U127" t="str">
        <f>_xlfn.CONCAT(KamstrupData[[#This Row],[CountryCode]],"_",KamstrupData[[#This Row],[Business Area]],"_",KamstrupData[[#This Row],[DepartmentTeam]])</f>
        <v>AT10_AT_Customer Service_</v>
      </c>
      <c r="V127" t="str">
        <f>VLOOKUP(KamstrupData[[#This Row],[ORG_Concat]],'O-Organization'!F:H,3,FALSE)</f>
        <v>11025_AT10_Customer Service_AT_Customer Service_</v>
      </c>
    </row>
    <row r="128" spans="4:22" ht="15" customHeight="1">
      <c r="D128" s="28" t="s">
        <v>165</v>
      </c>
      <c r="E128" t="str">
        <f>VLOOKUP(D128,'B-Business Capability'!B:H,5,FALSE)</f>
        <v>Customer Service</v>
      </c>
      <c r="F128" t="str">
        <f>VLOOKUP(D128,'B-Business Capability'!B:H,6,FALSE)</f>
        <v>Customer Service Strategy and Planning</v>
      </c>
      <c r="G128" t="str">
        <f>VLOOKUP(D128,'B-Business Capability'!B:H,7,FALSE)</f>
        <v>Customer Service Planning and Forecasting</v>
      </c>
      <c r="I128" t="s">
        <v>50</v>
      </c>
      <c r="J128" t="s">
        <v>64</v>
      </c>
      <c r="L128" t="s">
        <v>157</v>
      </c>
      <c r="M128" t="str">
        <f>VLOOKUP(L128,'A-Applications'!B:D,3,FALSE)</f>
        <v>ServiceNow</v>
      </c>
      <c r="N128" t="s">
        <v>53</v>
      </c>
      <c r="O128" s="42" t="s">
        <v>54</v>
      </c>
      <c r="P128" t="s">
        <v>79</v>
      </c>
      <c r="Q128" t="str">
        <f>VLOOKUP(KamstrupData[[#This Row],[IdLevel123]],'B-Business Capability'!B:L,10,FALSE)</f>
        <v>Customer Service and Support</v>
      </c>
      <c r="R128">
        <f>VLOOKUP(KamstrupData[[#This Row],[IdLevel123]],'B-Business Capability'!B:L,11,FALSE)</f>
        <v>0</v>
      </c>
      <c r="U128" t="str">
        <f>_xlfn.CONCAT(KamstrupData[[#This Row],[CountryCode]],"_",KamstrupData[[#This Row],[Business Area]],"_",KamstrupData[[#This Row],[DepartmentTeam]])</f>
        <v>AT10_AT_Customer Service_</v>
      </c>
      <c r="V128" t="str">
        <f>VLOOKUP(KamstrupData[[#This Row],[ORG_Concat]],'O-Organization'!F:H,3,FALSE)</f>
        <v>11025_AT10_Customer Service_AT_Customer Service_</v>
      </c>
    </row>
    <row r="129" spans="4:22" ht="15" customHeight="1">
      <c r="D129" s="28" t="s">
        <v>166</v>
      </c>
      <c r="E129" t="str">
        <f>VLOOKUP(D129,'B-Business Capability'!B:H,5,FALSE)</f>
        <v>Customer Service</v>
      </c>
      <c r="F129" t="str">
        <f>VLOOKUP(D129,'B-Business Capability'!B:H,6,FALSE)</f>
        <v>Customer Service Strategy and Planning</v>
      </c>
      <c r="G129" t="str">
        <f>VLOOKUP(D129,'B-Business Capability'!B:H,7,FALSE)</f>
        <v>Customer Service Strategy Management</v>
      </c>
      <c r="I129" t="s">
        <v>50</v>
      </c>
      <c r="J129" t="s">
        <v>64</v>
      </c>
      <c r="L129" t="s">
        <v>157</v>
      </c>
      <c r="M129" t="str">
        <f>VLOOKUP(L129,'A-Applications'!B:D,3,FALSE)</f>
        <v>ServiceNow</v>
      </c>
      <c r="N129" t="s">
        <v>53</v>
      </c>
      <c r="O129" s="42" t="s">
        <v>54</v>
      </c>
      <c r="P129" t="s">
        <v>79</v>
      </c>
      <c r="Q129" t="str">
        <f>VLOOKUP(KamstrupData[[#This Row],[IdLevel123]],'B-Business Capability'!B:L,10,FALSE)</f>
        <v>Customer Service and Support</v>
      </c>
      <c r="R129">
        <f>VLOOKUP(KamstrupData[[#This Row],[IdLevel123]],'B-Business Capability'!B:L,11,FALSE)</f>
        <v>0</v>
      </c>
      <c r="U129" t="str">
        <f>_xlfn.CONCAT(KamstrupData[[#This Row],[CountryCode]],"_",KamstrupData[[#This Row],[Business Area]],"_",KamstrupData[[#This Row],[DepartmentTeam]])</f>
        <v>AT10_AT_Customer Service_</v>
      </c>
      <c r="V129" t="str">
        <f>VLOOKUP(KamstrupData[[#This Row],[ORG_Concat]],'O-Organization'!F:H,3,FALSE)</f>
        <v>11025_AT10_Customer Service_AT_Customer Service_</v>
      </c>
    </row>
    <row r="130" spans="4:22" ht="15" customHeight="1">
      <c r="D130" s="28" t="s">
        <v>88</v>
      </c>
      <c r="E130" t="str">
        <f>VLOOKUP(D130,'B-Business Capability'!B:H,5,FALSE)</f>
        <v>Customer Service</v>
      </c>
      <c r="F130" t="str">
        <f>VLOOKUP(D130,'B-Business Capability'!B:H,6,FALSE)</f>
        <v>Customer Project Management</v>
      </c>
      <c r="G130" t="str">
        <f>VLOOKUP(D130,'B-Business Capability'!B:H,7,FALSE)</f>
        <v>Project Management</v>
      </c>
      <c r="I130" t="s">
        <v>50</v>
      </c>
      <c r="J130" t="s">
        <v>64</v>
      </c>
      <c r="L130" t="s">
        <v>157</v>
      </c>
      <c r="M130" t="str">
        <f>VLOOKUP(L130,'A-Applications'!B:D,3,FALSE)</f>
        <v>ServiceNow</v>
      </c>
      <c r="N130" t="s">
        <v>53</v>
      </c>
      <c r="O130" s="42" t="s">
        <v>54</v>
      </c>
      <c r="P130" t="s">
        <v>75</v>
      </c>
      <c r="Q130" t="str">
        <f>VLOOKUP(KamstrupData[[#This Row],[IdLevel123]],'B-Business Capability'!B:L,10,FALSE)</f>
        <v>Order-to-Cash (O2C)</v>
      </c>
      <c r="R130">
        <f>VLOOKUP(KamstrupData[[#This Row],[IdLevel123]],'B-Business Capability'!B:L,11,FALSE)</f>
        <v>0</v>
      </c>
      <c r="U130" t="str">
        <f>_xlfn.CONCAT(KamstrupData[[#This Row],[CountryCode]],"_",KamstrupData[[#This Row],[Business Area]],"_",KamstrupData[[#This Row],[DepartmentTeam]])</f>
        <v>AT10_AT_Customer Service_</v>
      </c>
      <c r="V130" t="str">
        <f>VLOOKUP(KamstrupData[[#This Row],[ORG_Concat]],'O-Organization'!F:H,3,FALSE)</f>
        <v>11025_AT10_Customer Service_AT_Customer Service_</v>
      </c>
    </row>
    <row r="131" spans="4:22" ht="15" customHeight="1">
      <c r="D131" s="28" t="s">
        <v>84</v>
      </c>
      <c r="E131" t="str">
        <f>VLOOKUP(D131,'B-Business Capability'!B:H,5,FALSE)</f>
        <v>OT Hosting</v>
      </c>
      <c r="F131" t="str">
        <f>VLOOKUP(D131,'B-Business Capability'!B:H,6,FALSE)</f>
        <v>OT Operations &amp; Service</v>
      </c>
      <c r="G131">
        <f>VLOOKUP(D131,'B-Business Capability'!B:H,7,FALSE)</f>
        <v>0</v>
      </c>
      <c r="I131" t="s">
        <v>50</v>
      </c>
      <c r="J131" t="s">
        <v>64</v>
      </c>
      <c r="L131" t="s">
        <v>157</v>
      </c>
      <c r="M131" t="str">
        <f>VLOOKUP(L131,'A-Applications'!B:D,3,FALSE)</f>
        <v>ServiceNow</v>
      </c>
      <c r="N131" t="s">
        <v>147</v>
      </c>
      <c r="O131" s="42" t="s">
        <v>66</v>
      </c>
      <c r="P131" t="s">
        <v>79</v>
      </c>
      <c r="Q131" t="str">
        <f>VLOOKUP(KamstrupData[[#This Row],[IdLevel123]],'B-Business Capability'!B:L,10,FALSE)</f>
        <v>N/A</v>
      </c>
      <c r="R131">
        <f>VLOOKUP(KamstrupData[[#This Row],[IdLevel123]],'B-Business Capability'!B:L,11,FALSE)</f>
        <v>0</v>
      </c>
      <c r="U131" t="str">
        <f>_xlfn.CONCAT(KamstrupData[[#This Row],[CountryCode]],"_",KamstrupData[[#This Row],[Business Area]],"_",KamstrupData[[#This Row],[DepartmentTeam]])</f>
        <v>AT10_AT_Customer Service_</v>
      </c>
      <c r="V131" t="str">
        <f>VLOOKUP(KamstrupData[[#This Row],[ORG_Concat]],'O-Organization'!F:H,3,FALSE)</f>
        <v>11025_AT10_Customer Service_AT_Customer Service_</v>
      </c>
    </row>
    <row r="132" spans="4:22" ht="15" customHeight="1">
      <c r="D132" s="28" t="s">
        <v>78</v>
      </c>
      <c r="E132" t="str">
        <f>VLOOKUP(D132,'B-Business Capability'!B:H,5,FALSE)</f>
        <v>Customer Service</v>
      </c>
      <c r="F132" t="str">
        <f>VLOOKUP(D132,'B-Business Capability'!B:H,6,FALSE)</f>
        <v>Customer Service and Support</v>
      </c>
      <c r="G132" t="str">
        <f>VLOOKUP(D132,'B-Business Capability'!B:H,7,FALSE)</f>
        <v>Service Request Management</v>
      </c>
      <c r="I132" t="s">
        <v>50</v>
      </c>
      <c r="J132" t="s">
        <v>64</v>
      </c>
      <c r="L132" t="s">
        <v>167</v>
      </c>
      <c r="M132" t="str">
        <f>VLOOKUP(L132,'A-Applications'!B:D,3,FALSE)</f>
        <v>License Tool</v>
      </c>
      <c r="N132" t="s">
        <v>53</v>
      </c>
      <c r="O132" s="42" t="s">
        <v>54</v>
      </c>
      <c r="P132" t="s">
        <v>79</v>
      </c>
      <c r="Q132" t="str">
        <f>VLOOKUP(KamstrupData[[#This Row],[IdLevel123]],'B-Business Capability'!B:L,10,FALSE)</f>
        <v>Customer Service and Support</v>
      </c>
      <c r="R132">
        <f>VLOOKUP(KamstrupData[[#This Row],[IdLevel123]],'B-Business Capability'!B:L,11,FALSE)</f>
        <v>0</v>
      </c>
      <c r="U132" t="str">
        <f>_xlfn.CONCAT(KamstrupData[[#This Row],[CountryCode]],"_",KamstrupData[[#This Row],[Business Area]],"_",KamstrupData[[#This Row],[DepartmentTeam]])</f>
        <v>AT10_AT_Customer Service_</v>
      </c>
      <c r="V132" t="str">
        <f>VLOOKUP(KamstrupData[[#This Row],[ORG_Concat]],'O-Organization'!F:H,3,FALSE)</f>
        <v>11025_AT10_Customer Service_AT_Customer Service_</v>
      </c>
    </row>
    <row r="133" spans="4:22" ht="15" customHeight="1">
      <c r="D133" s="28" t="s">
        <v>88</v>
      </c>
      <c r="E133" t="str">
        <f>VLOOKUP(D133,'B-Business Capability'!B:H,5,FALSE)</f>
        <v>Customer Service</v>
      </c>
      <c r="F133" t="str">
        <f>VLOOKUP(D133,'B-Business Capability'!B:H,6,FALSE)</f>
        <v>Customer Project Management</v>
      </c>
      <c r="G133" t="str">
        <f>VLOOKUP(D133,'B-Business Capability'!B:H,7,FALSE)</f>
        <v>Project Management</v>
      </c>
      <c r="I133" t="s">
        <v>50</v>
      </c>
      <c r="J133" t="s">
        <v>64</v>
      </c>
      <c r="L133" t="s">
        <v>167</v>
      </c>
      <c r="M133" t="str">
        <f>VLOOKUP(L133,'A-Applications'!B:D,3,FALSE)</f>
        <v>License Tool</v>
      </c>
      <c r="N133" t="s">
        <v>53</v>
      </c>
      <c r="O133" s="42" t="s">
        <v>54</v>
      </c>
      <c r="P133" t="s">
        <v>75</v>
      </c>
      <c r="Q133" t="str">
        <f>VLOOKUP(KamstrupData[[#This Row],[IdLevel123]],'B-Business Capability'!B:L,10,FALSE)</f>
        <v>Order-to-Cash (O2C)</v>
      </c>
      <c r="R133">
        <f>VLOOKUP(KamstrupData[[#This Row],[IdLevel123]],'B-Business Capability'!B:L,11,FALSE)</f>
        <v>0</v>
      </c>
      <c r="U133" t="str">
        <f>_xlfn.CONCAT(KamstrupData[[#This Row],[CountryCode]],"_",KamstrupData[[#This Row],[Business Area]],"_",KamstrupData[[#This Row],[DepartmentTeam]])</f>
        <v>AT10_AT_Customer Service_</v>
      </c>
      <c r="V133" t="str">
        <f>VLOOKUP(KamstrupData[[#This Row],[ORG_Concat]],'O-Organization'!F:H,3,FALSE)</f>
        <v>11025_AT10_Customer Service_AT_Customer Service_</v>
      </c>
    </row>
    <row r="134" spans="4:22" ht="15" customHeight="1">
      <c r="D134" s="28" t="s">
        <v>88</v>
      </c>
      <c r="E134" t="str">
        <f>VLOOKUP(D134,'B-Business Capability'!B:H,5,FALSE)</f>
        <v>Customer Service</v>
      </c>
      <c r="F134" t="str">
        <f>VLOOKUP(D134,'B-Business Capability'!B:H,6,FALSE)</f>
        <v>Customer Project Management</v>
      </c>
      <c r="G134" t="str">
        <f>VLOOKUP(D134,'B-Business Capability'!B:H,7,FALSE)</f>
        <v>Project Management</v>
      </c>
      <c r="I134" t="s">
        <v>50</v>
      </c>
      <c r="J134" t="s">
        <v>64</v>
      </c>
      <c r="L134" t="s">
        <v>167</v>
      </c>
      <c r="M134" t="str">
        <f>VLOOKUP(L134,'A-Applications'!B:D,3,FALSE)</f>
        <v>License Tool</v>
      </c>
      <c r="N134" t="s">
        <v>53</v>
      </c>
      <c r="O134" s="42" t="s">
        <v>54</v>
      </c>
      <c r="P134" t="s">
        <v>75</v>
      </c>
      <c r="Q134" t="str">
        <f>VLOOKUP(KamstrupData[[#This Row],[IdLevel123]],'B-Business Capability'!B:L,10,FALSE)</f>
        <v>Order-to-Cash (O2C)</v>
      </c>
      <c r="R134">
        <f>VLOOKUP(KamstrupData[[#This Row],[IdLevel123]],'B-Business Capability'!B:L,11,FALSE)</f>
        <v>0</v>
      </c>
      <c r="U134" t="str">
        <f>_xlfn.CONCAT(KamstrupData[[#This Row],[CountryCode]],"_",KamstrupData[[#This Row],[Business Area]],"_",KamstrupData[[#This Row],[DepartmentTeam]])</f>
        <v>AT10_AT_Customer Service_</v>
      </c>
      <c r="V134" t="str">
        <f>VLOOKUP(KamstrupData[[#This Row],[ORG_Concat]],'O-Organization'!F:H,3,FALSE)</f>
        <v>11025_AT10_Customer Service_AT_Customer Service_</v>
      </c>
    </row>
    <row r="135" spans="4:22" ht="15" customHeight="1">
      <c r="D135" s="28" t="s">
        <v>78</v>
      </c>
      <c r="E135" t="str">
        <f>VLOOKUP(D135,'B-Business Capability'!B:H,5,FALSE)</f>
        <v>Customer Service</v>
      </c>
      <c r="F135" t="str">
        <f>VLOOKUP(D135,'B-Business Capability'!B:H,6,FALSE)</f>
        <v>Customer Service and Support</v>
      </c>
      <c r="G135" t="str">
        <f>VLOOKUP(D135,'B-Business Capability'!B:H,7,FALSE)</f>
        <v>Service Request Management</v>
      </c>
      <c r="I135" t="s">
        <v>50</v>
      </c>
      <c r="J135" t="s">
        <v>64</v>
      </c>
      <c r="L135" t="s">
        <v>168</v>
      </c>
      <c r="M135" t="str">
        <f>VLOOKUP(L135,'A-Applications'!B:D,3,FALSE)</f>
        <v>Performance Center</v>
      </c>
      <c r="N135" t="s">
        <v>147</v>
      </c>
      <c r="O135" s="42" t="s">
        <v>66</v>
      </c>
      <c r="P135" t="s">
        <v>79</v>
      </c>
      <c r="Q135" t="str">
        <f>VLOOKUP(KamstrupData[[#This Row],[IdLevel123]],'B-Business Capability'!B:L,10,FALSE)</f>
        <v>Customer Service and Support</v>
      </c>
      <c r="R135">
        <f>VLOOKUP(KamstrupData[[#This Row],[IdLevel123]],'B-Business Capability'!B:L,11,FALSE)</f>
        <v>0</v>
      </c>
      <c r="U135" t="str">
        <f>_xlfn.CONCAT(KamstrupData[[#This Row],[CountryCode]],"_",KamstrupData[[#This Row],[Business Area]],"_",KamstrupData[[#This Row],[DepartmentTeam]])</f>
        <v>AT10_AT_Customer Service_</v>
      </c>
      <c r="V135" t="str">
        <f>VLOOKUP(KamstrupData[[#This Row],[ORG_Concat]],'O-Organization'!F:H,3,FALSE)</f>
        <v>11025_AT10_Customer Service_AT_Customer Service_</v>
      </c>
    </row>
    <row r="136" spans="4:22" ht="15" customHeight="1">
      <c r="D136" s="28" t="s">
        <v>128</v>
      </c>
      <c r="E136" t="str">
        <f>VLOOKUP(D136,'B-Business Capability'!B:H,5,FALSE)</f>
        <v>Sales</v>
      </c>
      <c r="F136" t="str">
        <f>VLOOKUP(D136,'B-Business Capability'!B:H,6,FALSE)</f>
        <v>Sales Execution and Customer Engagement</v>
      </c>
      <c r="G136" t="str">
        <f>VLOOKUP(D136,'B-Business Capability'!B:H,7,FALSE)</f>
        <v>Project selling</v>
      </c>
      <c r="I136" t="s">
        <v>50</v>
      </c>
      <c r="J136" t="s">
        <v>64</v>
      </c>
      <c r="L136" t="s">
        <v>169</v>
      </c>
      <c r="M136" t="str">
        <f>VLOOKUP(L136,'A-Applications'!B:D,3,FALSE)</f>
        <v>Automatic Concentrator Placement</v>
      </c>
      <c r="N136" t="s">
        <v>53</v>
      </c>
      <c r="O136" s="42" t="s">
        <v>54</v>
      </c>
      <c r="P136" t="s">
        <v>75</v>
      </c>
      <c r="Q136" t="str">
        <f>VLOOKUP(KamstrupData[[#This Row],[IdLevel123]],'B-Business Capability'!B:L,10,FALSE)</f>
        <v>Order-to-Cash (O2C)</v>
      </c>
      <c r="R136">
        <f>VLOOKUP(KamstrupData[[#This Row],[IdLevel123]],'B-Business Capability'!B:L,11,FALSE)</f>
        <v>550</v>
      </c>
      <c r="U136" t="str">
        <f>_xlfn.CONCAT(KamstrupData[[#This Row],[CountryCode]],"_",KamstrupData[[#This Row],[Business Area]],"_",KamstrupData[[#This Row],[DepartmentTeam]])</f>
        <v>AT10_AT_Customer Service_</v>
      </c>
      <c r="V136" t="str">
        <f>VLOOKUP(KamstrupData[[#This Row],[ORG_Concat]],'O-Organization'!F:H,3,FALSE)</f>
        <v>11025_AT10_Customer Service_AT_Customer Service_</v>
      </c>
    </row>
    <row r="137" spans="4:22" ht="15" customHeight="1">
      <c r="D137" s="28" t="s">
        <v>88</v>
      </c>
      <c r="E137" t="str">
        <f>VLOOKUP(D137,'B-Business Capability'!B:H,5,FALSE)</f>
        <v>Customer Service</v>
      </c>
      <c r="F137" t="str">
        <f>VLOOKUP(D137,'B-Business Capability'!B:H,6,FALSE)</f>
        <v>Customer Project Management</v>
      </c>
      <c r="G137" t="str">
        <f>VLOOKUP(D137,'B-Business Capability'!B:H,7,FALSE)</f>
        <v>Project Management</v>
      </c>
      <c r="I137" t="s">
        <v>50</v>
      </c>
      <c r="J137" t="s">
        <v>64</v>
      </c>
      <c r="L137" t="s">
        <v>169</v>
      </c>
      <c r="M137" t="str">
        <f>VLOOKUP(L137,'A-Applications'!B:D,3,FALSE)</f>
        <v>Automatic Concentrator Placement</v>
      </c>
      <c r="N137" t="s">
        <v>53</v>
      </c>
      <c r="O137" s="42" t="s">
        <v>54</v>
      </c>
      <c r="P137" t="s">
        <v>75</v>
      </c>
      <c r="Q137" t="str">
        <f>VLOOKUP(KamstrupData[[#This Row],[IdLevel123]],'B-Business Capability'!B:L,10,FALSE)</f>
        <v>Order-to-Cash (O2C)</v>
      </c>
      <c r="R137">
        <f>VLOOKUP(KamstrupData[[#This Row],[IdLevel123]],'B-Business Capability'!B:L,11,FALSE)</f>
        <v>0</v>
      </c>
      <c r="U137" t="str">
        <f>_xlfn.CONCAT(KamstrupData[[#This Row],[CountryCode]],"_",KamstrupData[[#This Row],[Business Area]],"_",KamstrupData[[#This Row],[DepartmentTeam]])</f>
        <v>AT10_AT_Customer Service_</v>
      </c>
      <c r="V137" t="str">
        <f>VLOOKUP(KamstrupData[[#This Row],[ORG_Concat]],'O-Organization'!F:H,3,FALSE)</f>
        <v>11025_AT10_Customer Service_AT_Customer Service_</v>
      </c>
    </row>
    <row r="138" spans="4:22" ht="15" customHeight="1">
      <c r="D138" s="28" t="s">
        <v>170</v>
      </c>
      <c r="E138" t="str">
        <f>VLOOKUP(D138,'B-Business Capability'!B:H,5,FALSE)</f>
        <v>Customer Service</v>
      </c>
      <c r="F138" t="str">
        <f>VLOOKUP(D138,'B-Business Capability'!B:H,6,FALSE)</f>
        <v>Customer Project Management</v>
      </c>
      <c r="G138" t="str">
        <f>VLOOKUP(D138,'B-Business Capability'!B:H,7,FALSE)</f>
        <v>Test Management</v>
      </c>
      <c r="I138" t="s">
        <v>50</v>
      </c>
      <c r="J138" t="s">
        <v>64</v>
      </c>
      <c r="L138" t="s">
        <v>171</v>
      </c>
      <c r="M138" t="str">
        <f>VLOOKUP(L138,'A-Applications'!B:D,3,FALSE)</f>
        <v>Jira Xray</v>
      </c>
      <c r="N138" t="s">
        <v>147</v>
      </c>
      <c r="O138" s="42" t="s">
        <v>54</v>
      </c>
      <c r="P138" t="s">
        <v>75</v>
      </c>
      <c r="Q138" t="str">
        <f>VLOOKUP(KamstrupData[[#This Row],[IdLevel123]],'B-Business Capability'!B:L,10,FALSE)</f>
        <v>Order-to-Cash (O2C)</v>
      </c>
      <c r="R138">
        <f>VLOOKUP(KamstrupData[[#This Row],[IdLevel123]],'B-Business Capability'!B:L,11,FALSE)</f>
        <v>0</v>
      </c>
      <c r="U138" t="str">
        <f>_xlfn.CONCAT(KamstrupData[[#This Row],[CountryCode]],"_",KamstrupData[[#This Row],[Business Area]],"_",KamstrupData[[#This Row],[DepartmentTeam]])</f>
        <v>AT10_AT_Customer Service_</v>
      </c>
      <c r="V138" t="str">
        <f>VLOOKUP(KamstrupData[[#This Row],[ORG_Concat]],'O-Organization'!F:H,3,FALSE)</f>
        <v>11025_AT10_Customer Service_AT_Customer Service_</v>
      </c>
    </row>
    <row r="139" spans="4:22" ht="15" customHeight="1">
      <c r="D139" s="28" t="s">
        <v>78</v>
      </c>
      <c r="E139" t="str">
        <f>VLOOKUP(D139,'B-Business Capability'!B:H,5,FALSE)</f>
        <v>Customer Service</v>
      </c>
      <c r="F139" t="str">
        <f>VLOOKUP(D139,'B-Business Capability'!B:H,6,FALSE)</f>
        <v>Customer Service and Support</v>
      </c>
      <c r="G139" t="str">
        <f>VLOOKUP(D139,'B-Business Capability'!B:H,7,FALSE)</f>
        <v>Service Request Management</v>
      </c>
      <c r="I139" t="s">
        <v>50</v>
      </c>
      <c r="J139" t="s">
        <v>64</v>
      </c>
      <c r="L139" t="s">
        <v>172</v>
      </c>
      <c r="M139" t="str">
        <f>VLOOKUP(L139,'A-Applications'!B:D,3,FALSE)</f>
        <v>QGIS</v>
      </c>
      <c r="N139" t="s">
        <v>53</v>
      </c>
      <c r="O139" s="42" t="s">
        <v>54</v>
      </c>
      <c r="P139" t="s">
        <v>79</v>
      </c>
      <c r="Q139" t="str">
        <f>VLOOKUP(KamstrupData[[#This Row],[IdLevel123]],'B-Business Capability'!B:L,10,FALSE)</f>
        <v>Customer Service and Support</v>
      </c>
      <c r="R139">
        <f>VLOOKUP(KamstrupData[[#This Row],[IdLevel123]],'B-Business Capability'!B:L,11,FALSE)</f>
        <v>0</v>
      </c>
      <c r="U139" t="str">
        <f>_xlfn.CONCAT(KamstrupData[[#This Row],[CountryCode]],"_",KamstrupData[[#This Row],[Business Area]],"_",KamstrupData[[#This Row],[DepartmentTeam]])</f>
        <v>AT10_AT_Customer Service_</v>
      </c>
      <c r="V139" t="str">
        <f>VLOOKUP(KamstrupData[[#This Row],[ORG_Concat]],'O-Organization'!F:H,3,FALSE)</f>
        <v>11025_AT10_Customer Service_AT_Customer Service_</v>
      </c>
    </row>
    <row r="140" spans="4:22" ht="15" customHeight="1">
      <c r="D140" s="28" t="s">
        <v>88</v>
      </c>
      <c r="E140" t="str">
        <f>VLOOKUP(D140,'B-Business Capability'!B:H,5,FALSE)</f>
        <v>Customer Service</v>
      </c>
      <c r="F140" t="str">
        <f>VLOOKUP(D140,'B-Business Capability'!B:H,6,FALSE)</f>
        <v>Customer Project Management</v>
      </c>
      <c r="G140" t="str">
        <f>VLOOKUP(D140,'B-Business Capability'!B:H,7,FALSE)</f>
        <v>Project Management</v>
      </c>
      <c r="I140" t="s">
        <v>50</v>
      </c>
      <c r="J140" t="s">
        <v>64</v>
      </c>
      <c r="L140" t="s">
        <v>172</v>
      </c>
      <c r="M140" t="str">
        <f>VLOOKUP(L140,'A-Applications'!B:D,3,FALSE)</f>
        <v>QGIS</v>
      </c>
      <c r="N140" t="s">
        <v>53</v>
      </c>
      <c r="O140" s="42" t="s">
        <v>54</v>
      </c>
      <c r="P140" t="s">
        <v>75</v>
      </c>
      <c r="Q140" t="str">
        <f>VLOOKUP(KamstrupData[[#This Row],[IdLevel123]],'B-Business Capability'!B:L,10,FALSE)</f>
        <v>Order-to-Cash (O2C)</v>
      </c>
      <c r="R140">
        <f>VLOOKUP(KamstrupData[[#This Row],[IdLevel123]],'B-Business Capability'!B:L,11,FALSE)</f>
        <v>0</v>
      </c>
      <c r="U140" t="str">
        <f>_xlfn.CONCAT(KamstrupData[[#This Row],[CountryCode]],"_",KamstrupData[[#This Row],[Business Area]],"_",KamstrupData[[#This Row],[DepartmentTeam]])</f>
        <v>AT10_AT_Customer Service_</v>
      </c>
      <c r="V140" t="str">
        <f>VLOOKUP(KamstrupData[[#This Row],[ORG_Concat]],'O-Organization'!F:H,3,FALSE)</f>
        <v>11025_AT10_Customer Service_AT_Customer Service_</v>
      </c>
    </row>
    <row r="141" spans="4:22" ht="15" customHeight="1">
      <c r="D141" s="28" t="s">
        <v>88</v>
      </c>
      <c r="E141" t="str">
        <f>VLOOKUP(D141,'B-Business Capability'!B:H,5,FALSE)</f>
        <v>Customer Service</v>
      </c>
      <c r="F141" t="str">
        <f>VLOOKUP(D141,'B-Business Capability'!B:H,6,FALSE)</f>
        <v>Customer Project Management</v>
      </c>
      <c r="G141" t="str">
        <f>VLOOKUP(D141,'B-Business Capability'!B:H,7,FALSE)</f>
        <v>Project Management</v>
      </c>
      <c r="I141" t="s">
        <v>50</v>
      </c>
      <c r="J141" t="s">
        <v>64</v>
      </c>
      <c r="L141" t="s">
        <v>173</v>
      </c>
      <c r="M141" t="str">
        <f>VLOOKUP(L141,'A-Applications'!B:D,3,FALSE)</f>
        <v>Check.Kamstrup (READy device check)</v>
      </c>
      <c r="N141" t="s">
        <v>53</v>
      </c>
      <c r="O141" s="42" t="s">
        <v>54</v>
      </c>
      <c r="P141" t="s">
        <v>75</v>
      </c>
      <c r="Q141" t="str">
        <f>VLOOKUP(KamstrupData[[#This Row],[IdLevel123]],'B-Business Capability'!B:L,10,FALSE)</f>
        <v>Order-to-Cash (O2C)</v>
      </c>
      <c r="R141">
        <f>VLOOKUP(KamstrupData[[#This Row],[IdLevel123]],'B-Business Capability'!B:L,11,FALSE)</f>
        <v>0</v>
      </c>
      <c r="U141" t="str">
        <f>_xlfn.CONCAT(KamstrupData[[#This Row],[CountryCode]],"_",KamstrupData[[#This Row],[Business Area]],"_",KamstrupData[[#This Row],[DepartmentTeam]])</f>
        <v>AT10_AT_Customer Service_</v>
      </c>
      <c r="V141" t="str">
        <f>VLOOKUP(KamstrupData[[#This Row],[ORG_Concat]],'O-Organization'!F:H,3,FALSE)</f>
        <v>11025_AT10_Customer Service_AT_Customer Service_</v>
      </c>
    </row>
    <row r="142" spans="4:22" ht="15" customHeight="1">
      <c r="D142" s="28" t="s">
        <v>78</v>
      </c>
      <c r="E142" t="str">
        <f>VLOOKUP(D142,'B-Business Capability'!B:H,5,FALSE)</f>
        <v>Customer Service</v>
      </c>
      <c r="F142" t="str">
        <f>VLOOKUP(D142,'B-Business Capability'!B:H,6,FALSE)</f>
        <v>Customer Service and Support</v>
      </c>
      <c r="G142" t="str">
        <f>VLOOKUP(D142,'B-Business Capability'!B:H,7,FALSE)</f>
        <v>Service Request Management</v>
      </c>
      <c r="I142" t="s">
        <v>50</v>
      </c>
      <c r="J142" t="s">
        <v>64</v>
      </c>
      <c r="L142" t="s">
        <v>174</v>
      </c>
      <c r="M142" t="str">
        <f>VLOOKUP(L142,'A-Applications'!B:D,3,FALSE)</f>
        <v>IsMobile</v>
      </c>
      <c r="N142" t="s">
        <v>53</v>
      </c>
      <c r="O142" s="42" t="s">
        <v>54</v>
      </c>
      <c r="P142" t="s">
        <v>79</v>
      </c>
      <c r="Q142" t="str">
        <f>VLOOKUP(KamstrupData[[#This Row],[IdLevel123]],'B-Business Capability'!B:L,10,FALSE)</f>
        <v>Customer Service and Support</v>
      </c>
      <c r="R142">
        <f>VLOOKUP(KamstrupData[[#This Row],[IdLevel123]],'B-Business Capability'!B:L,11,FALSE)</f>
        <v>0</v>
      </c>
      <c r="U142" t="str">
        <f>_xlfn.CONCAT(KamstrupData[[#This Row],[CountryCode]],"_",KamstrupData[[#This Row],[Business Area]],"_",KamstrupData[[#This Row],[DepartmentTeam]])</f>
        <v>AT10_AT_Customer Service_</v>
      </c>
      <c r="V142" t="str">
        <f>VLOOKUP(KamstrupData[[#This Row],[ORG_Concat]],'O-Organization'!F:H,3,FALSE)</f>
        <v>11025_AT10_Customer Service_AT_Customer Service_</v>
      </c>
    </row>
    <row r="143" spans="4:22" ht="15" customHeight="1">
      <c r="D143" s="28" t="s">
        <v>88</v>
      </c>
      <c r="E143" t="str">
        <f>VLOOKUP(D143,'B-Business Capability'!B:H,5,FALSE)</f>
        <v>Customer Service</v>
      </c>
      <c r="F143" t="str">
        <f>VLOOKUP(D143,'B-Business Capability'!B:H,6,FALSE)</f>
        <v>Customer Project Management</v>
      </c>
      <c r="G143" t="str">
        <f>VLOOKUP(D143,'B-Business Capability'!B:H,7,FALSE)</f>
        <v>Project Management</v>
      </c>
      <c r="I143" t="s">
        <v>50</v>
      </c>
      <c r="J143" t="s">
        <v>64</v>
      </c>
      <c r="L143" t="s">
        <v>174</v>
      </c>
      <c r="M143" t="str">
        <f>VLOOKUP(L143,'A-Applications'!B:D,3,FALSE)</f>
        <v>IsMobile</v>
      </c>
      <c r="N143" t="s">
        <v>53</v>
      </c>
      <c r="O143" s="42" t="s">
        <v>66</v>
      </c>
      <c r="P143" t="s">
        <v>75</v>
      </c>
      <c r="Q143" t="str">
        <f>VLOOKUP(KamstrupData[[#This Row],[IdLevel123]],'B-Business Capability'!B:L,10,FALSE)</f>
        <v>Order-to-Cash (O2C)</v>
      </c>
      <c r="R143">
        <f>VLOOKUP(KamstrupData[[#This Row],[IdLevel123]],'B-Business Capability'!B:L,11,FALSE)</f>
        <v>0</v>
      </c>
      <c r="U143" t="str">
        <f>_xlfn.CONCAT(KamstrupData[[#This Row],[CountryCode]],"_",KamstrupData[[#This Row],[Business Area]],"_",KamstrupData[[#This Row],[DepartmentTeam]])</f>
        <v>AT10_AT_Customer Service_</v>
      </c>
      <c r="V143" t="str">
        <f>VLOOKUP(KamstrupData[[#This Row],[ORG_Concat]],'O-Organization'!F:H,3,FALSE)</f>
        <v>11025_AT10_Customer Service_AT_Customer Service_</v>
      </c>
    </row>
    <row r="144" spans="4:22" ht="15" customHeight="1">
      <c r="D144" s="28" t="s">
        <v>78</v>
      </c>
      <c r="E144" t="str">
        <f>VLOOKUP(D144,'B-Business Capability'!B:H,5,FALSE)</f>
        <v>Customer Service</v>
      </c>
      <c r="F144" t="str">
        <f>VLOOKUP(D144,'B-Business Capability'!B:H,6,FALSE)</f>
        <v>Customer Service and Support</v>
      </c>
      <c r="G144" t="str">
        <f>VLOOKUP(D144,'B-Business Capability'!B:H,7,FALSE)</f>
        <v>Service Request Management</v>
      </c>
      <c r="I144" t="s">
        <v>50</v>
      </c>
      <c r="J144" t="s">
        <v>64</v>
      </c>
      <c r="L144" t="s">
        <v>175</v>
      </c>
      <c r="M144" t="str">
        <f>VLOOKUP(L144,'A-Applications'!B:D,3,FALSE)</f>
        <v>Telia Smartconnect (MNO Portal)</v>
      </c>
      <c r="N144" t="s">
        <v>53</v>
      </c>
      <c r="O144" s="42" t="s">
        <v>54</v>
      </c>
      <c r="P144" t="s">
        <v>79</v>
      </c>
      <c r="Q144" t="str">
        <f>VLOOKUP(KamstrupData[[#This Row],[IdLevel123]],'B-Business Capability'!B:L,10,FALSE)</f>
        <v>Customer Service and Support</v>
      </c>
      <c r="R144">
        <f>VLOOKUP(KamstrupData[[#This Row],[IdLevel123]],'B-Business Capability'!B:L,11,FALSE)</f>
        <v>0</v>
      </c>
      <c r="U144" t="str">
        <f>_xlfn.CONCAT(KamstrupData[[#This Row],[CountryCode]],"_",KamstrupData[[#This Row],[Business Area]],"_",KamstrupData[[#This Row],[DepartmentTeam]])</f>
        <v>AT10_AT_Customer Service_</v>
      </c>
      <c r="V144" t="str">
        <f>VLOOKUP(KamstrupData[[#This Row],[ORG_Concat]],'O-Organization'!F:H,3,FALSE)</f>
        <v>11025_AT10_Customer Service_AT_Customer Service_</v>
      </c>
    </row>
    <row r="145" spans="4:22" ht="15" customHeight="1">
      <c r="D145" s="28" t="s">
        <v>88</v>
      </c>
      <c r="E145" t="str">
        <f>VLOOKUP(D145,'B-Business Capability'!B:H,5,FALSE)</f>
        <v>Customer Service</v>
      </c>
      <c r="F145" t="str">
        <f>VLOOKUP(D145,'B-Business Capability'!B:H,6,FALSE)</f>
        <v>Customer Project Management</v>
      </c>
      <c r="G145" t="str">
        <f>VLOOKUP(D145,'B-Business Capability'!B:H,7,FALSE)</f>
        <v>Project Management</v>
      </c>
      <c r="I145" t="s">
        <v>50</v>
      </c>
      <c r="J145" t="s">
        <v>64</v>
      </c>
      <c r="L145" t="s">
        <v>175</v>
      </c>
      <c r="M145" t="str">
        <f>VLOOKUP(L145,'A-Applications'!B:D,3,FALSE)</f>
        <v>Telia Smartconnect (MNO Portal)</v>
      </c>
      <c r="N145" t="s">
        <v>53</v>
      </c>
      <c r="O145" s="42" t="s">
        <v>66</v>
      </c>
      <c r="P145" t="s">
        <v>75</v>
      </c>
      <c r="Q145" t="str">
        <f>VLOOKUP(KamstrupData[[#This Row],[IdLevel123]],'B-Business Capability'!B:L,10,FALSE)</f>
        <v>Order-to-Cash (O2C)</v>
      </c>
      <c r="R145">
        <f>VLOOKUP(KamstrupData[[#This Row],[IdLevel123]],'B-Business Capability'!B:L,11,FALSE)</f>
        <v>0</v>
      </c>
      <c r="U145" t="str">
        <f>_xlfn.CONCAT(KamstrupData[[#This Row],[CountryCode]],"_",KamstrupData[[#This Row],[Business Area]],"_",KamstrupData[[#This Row],[DepartmentTeam]])</f>
        <v>AT10_AT_Customer Service_</v>
      </c>
      <c r="V145" t="str">
        <f>VLOOKUP(KamstrupData[[#This Row],[ORG_Concat]],'O-Organization'!F:H,3,FALSE)</f>
        <v>11025_AT10_Customer Service_AT_Customer Service_</v>
      </c>
    </row>
    <row r="146" spans="4:22" ht="15" customHeight="1">
      <c r="D146" s="28" t="s">
        <v>78</v>
      </c>
      <c r="E146" t="str">
        <f>VLOOKUP(D146,'B-Business Capability'!B:H,5,FALSE)</f>
        <v>Customer Service</v>
      </c>
      <c r="F146" t="str">
        <f>VLOOKUP(D146,'B-Business Capability'!B:H,6,FALSE)</f>
        <v>Customer Service and Support</v>
      </c>
      <c r="G146" t="str">
        <f>VLOOKUP(D146,'B-Business Capability'!B:H,7,FALSE)</f>
        <v>Service Request Management</v>
      </c>
      <c r="I146" t="s">
        <v>50</v>
      </c>
      <c r="J146" t="s">
        <v>64</v>
      </c>
      <c r="L146" t="s">
        <v>176</v>
      </c>
      <c r="M146" t="str">
        <f>VLOOKUP(L146,'A-Applications'!B:D,3,FALSE)</f>
        <v>Azure Coverage</v>
      </c>
      <c r="N146" t="s">
        <v>53</v>
      </c>
      <c r="O146" s="42" t="s">
        <v>54</v>
      </c>
      <c r="P146" t="s">
        <v>79</v>
      </c>
      <c r="Q146" t="str">
        <f>VLOOKUP(KamstrupData[[#This Row],[IdLevel123]],'B-Business Capability'!B:L,10,FALSE)</f>
        <v>Customer Service and Support</v>
      </c>
      <c r="R146">
        <f>VLOOKUP(KamstrupData[[#This Row],[IdLevel123]],'B-Business Capability'!B:L,11,FALSE)</f>
        <v>0</v>
      </c>
      <c r="U146" t="str">
        <f>_xlfn.CONCAT(KamstrupData[[#This Row],[CountryCode]],"_",KamstrupData[[#This Row],[Business Area]],"_",KamstrupData[[#This Row],[DepartmentTeam]])</f>
        <v>AT10_AT_Customer Service_</v>
      </c>
      <c r="V146" t="str">
        <f>VLOOKUP(KamstrupData[[#This Row],[ORG_Concat]],'O-Organization'!F:H,3,FALSE)</f>
        <v>11025_AT10_Customer Service_AT_Customer Service_</v>
      </c>
    </row>
    <row r="147" spans="4:22" ht="15" customHeight="1">
      <c r="D147" s="28" t="s">
        <v>78</v>
      </c>
      <c r="E147" t="str">
        <f>VLOOKUP(D147,'B-Business Capability'!B:H,5,FALSE)</f>
        <v>Customer Service</v>
      </c>
      <c r="F147" t="str">
        <f>VLOOKUP(D147,'B-Business Capability'!B:H,6,FALSE)</f>
        <v>Customer Service and Support</v>
      </c>
      <c r="G147" t="str">
        <f>VLOOKUP(D147,'B-Business Capability'!B:H,7,FALSE)</f>
        <v>Service Request Management</v>
      </c>
      <c r="I147" t="s">
        <v>50</v>
      </c>
      <c r="J147" t="s">
        <v>64</v>
      </c>
      <c r="L147" t="s">
        <v>177</v>
      </c>
      <c r="M147" t="str">
        <f>VLOOKUP(L147,'A-Applications'!B:D,3,FALSE)</f>
        <v>Power Intelligence - Flow</v>
      </c>
      <c r="N147" t="s">
        <v>53</v>
      </c>
      <c r="O147" s="42" t="s">
        <v>66</v>
      </c>
      <c r="P147" t="s">
        <v>77</v>
      </c>
      <c r="Q147" t="str">
        <f>VLOOKUP(KamstrupData[[#This Row],[IdLevel123]],'B-Business Capability'!B:L,10,FALSE)</f>
        <v>Customer Service and Support</v>
      </c>
      <c r="R147">
        <f>VLOOKUP(KamstrupData[[#This Row],[IdLevel123]],'B-Business Capability'!B:L,11,FALSE)</f>
        <v>0</v>
      </c>
      <c r="U147" t="str">
        <f>_xlfn.CONCAT(KamstrupData[[#This Row],[CountryCode]],"_",KamstrupData[[#This Row],[Business Area]],"_",KamstrupData[[#This Row],[DepartmentTeam]])</f>
        <v>AT10_AT_Customer Service_</v>
      </c>
      <c r="V147" t="str">
        <f>VLOOKUP(KamstrupData[[#This Row],[ORG_Concat]],'O-Organization'!F:H,3,FALSE)</f>
        <v>11025_AT10_Customer Service_AT_Customer Service_</v>
      </c>
    </row>
    <row r="148" spans="4:22" ht="15" customHeight="1">
      <c r="D148" s="28" t="s">
        <v>78</v>
      </c>
      <c r="E148" t="str">
        <f>VLOOKUP(D148,'B-Business Capability'!B:H,5,FALSE)</f>
        <v>Customer Service</v>
      </c>
      <c r="F148" t="str">
        <f>VLOOKUP(D148,'B-Business Capability'!B:H,6,FALSE)</f>
        <v>Customer Service and Support</v>
      </c>
      <c r="G148" t="str">
        <f>VLOOKUP(D148,'B-Business Capability'!B:H,7,FALSE)</f>
        <v>Service Request Management</v>
      </c>
      <c r="I148" t="s">
        <v>50</v>
      </c>
      <c r="J148" t="s">
        <v>64</v>
      </c>
      <c r="L148" t="s">
        <v>178</v>
      </c>
      <c r="M148" t="str">
        <f>VLOOKUP(L148,'A-Applications'!B:D,3,FALSE)</f>
        <v>Power Intelligence - Earth Fault</v>
      </c>
      <c r="N148" t="s">
        <v>53</v>
      </c>
      <c r="O148" s="42" t="s">
        <v>62</v>
      </c>
      <c r="P148" t="s">
        <v>79</v>
      </c>
      <c r="Q148" t="str">
        <f>VLOOKUP(KamstrupData[[#This Row],[IdLevel123]],'B-Business Capability'!B:L,10,FALSE)</f>
        <v>Customer Service and Support</v>
      </c>
      <c r="R148">
        <f>VLOOKUP(KamstrupData[[#This Row],[IdLevel123]],'B-Business Capability'!B:L,11,FALSE)</f>
        <v>0</v>
      </c>
      <c r="U148" t="str">
        <f>_xlfn.CONCAT(KamstrupData[[#This Row],[CountryCode]],"_",KamstrupData[[#This Row],[Business Area]],"_",KamstrupData[[#This Row],[DepartmentTeam]])</f>
        <v>AT10_AT_Customer Service_</v>
      </c>
      <c r="V148" t="str">
        <f>VLOOKUP(KamstrupData[[#This Row],[ORG_Concat]],'O-Organization'!F:H,3,FALSE)</f>
        <v>11025_AT10_Customer Service_AT_Customer Service_</v>
      </c>
    </row>
    <row r="149" spans="4:22" ht="15" customHeight="1">
      <c r="D149" s="28" t="s">
        <v>78</v>
      </c>
      <c r="E149" t="str">
        <f>VLOOKUP(D149,'B-Business Capability'!B:H,5,FALSE)</f>
        <v>Customer Service</v>
      </c>
      <c r="F149" t="str">
        <f>VLOOKUP(D149,'B-Business Capability'!B:H,6,FALSE)</f>
        <v>Customer Service and Support</v>
      </c>
      <c r="G149" t="str">
        <f>VLOOKUP(D149,'B-Business Capability'!B:H,7,FALSE)</f>
        <v>Service Request Management</v>
      </c>
      <c r="I149" t="s">
        <v>50</v>
      </c>
      <c r="J149" t="s">
        <v>64</v>
      </c>
      <c r="L149" t="s">
        <v>179</v>
      </c>
      <c r="M149" t="str">
        <f>VLOOKUP(L149,'A-Applications'!B:D,3,FALSE)</f>
        <v>Scruffy</v>
      </c>
      <c r="N149" t="s">
        <v>53</v>
      </c>
      <c r="O149" s="42" t="s">
        <v>54</v>
      </c>
      <c r="P149" t="s">
        <v>79</v>
      </c>
      <c r="Q149" t="str">
        <f>VLOOKUP(KamstrupData[[#This Row],[IdLevel123]],'B-Business Capability'!B:L,10,FALSE)</f>
        <v>Customer Service and Support</v>
      </c>
      <c r="R149">
        <f>VLOOKUP(KamstrupData[[#This Row],[IdLevel123]],'B-Business Capability'!B:L,11,FALSE)</f>
        <v>0</v>
      </c>
      <c r="U149" t="str">
        <f>_xlfn.CONCAT(KamstrupData[[#This Row],[CountryCode]],"_",KamstrupData[[#This Row],[Business Area]],"_",KamstrupData[[#This Row],[DepartmentTeam]])</f>
        <v>AT10_AT_Customer Service_</v>
      </c>
      <c r="V149" t="str">
        <f>VLOOKUP(KamstrupData[[#This Row],[ORG_Concat]],'O-Organization'!F:H,3,FALSE)</f>
        <v>11025_AT10_Customer Service_AT_Customer Service_</v>
      </c>
    </row>
    <row r="150" spans="4:22" ht="15" customHeight="1">
      <c r="D150" s="28" t="s">
        <v>88</v>
      </c>
      <c r="E150" t="str">
        <f>VLOOKUP(D150,'B-Business Capability'!B:H,5,FALSE)</f>
        <v>Customer Service</v>
      </c>
      <c r="F150" t="str">
        <f>VLOOKUP(D150,'B-Business Capability'!B:H,6,FALSE)</f>
        <v>Customer Project Management</v>
      </c>
      <c r="G150" t="str">
        <f>VLOOKUP(D150,'B-Business Capability'!B:H,7,FALSE)</f>
        <v>Project Management</v>
      </c>
      <c r="I150" t="s">
        <v>50</v>
      </c>
      <c r="J150" t="s">
        <v>64</v>
      </c>
      <c r="L150" t="s">
        <v>179</v>
      </c>
      <c r="M150" t="str">
        <f>VLOOKUP(L150,'A-Applications'!B:D,3,FALSE)</f>
        <v>Scruffy</v>
      </c>
      <c r="N150" t="s">
        <v>53</v>
      </c>
      <c r="O150" s="42" t="s">
        <v>54</v>
      </c>
      <c r="P150" t="s">
        <v>75</v>
      </c>
      <c r="Q150" t="str">
        <f>VLOOKUP(KamstrupData[[#This Row],[IdLevel123]],'B-Business Capability'!B:L,10,FALSE)</f>
        <v>Order-to-Cash (O2C)</v>
      </c>
      <c r="R150">
        <f>VLOOKUP(KamstrupData[[#This Row],[IdLevel123]],'B-Business Capability'!B:L,11,FALSE)</f>
        <v>0</v>
      </c>
      <c r="U150" t="str">
        <f>_xlfn.CONCAT(KamstrupData[[#This Row],[CountryCode]],"_",KamstrupData[[#This Row],[Business Area]],"_",KamstrupData[[#This Row],[DepartmentTeam]])</f>
        <v>AT10_AT_Customer Service_</v>
      </c>
      <c r="V150" t="str">
        <f>VLOOKUP(KamstrupData[[#This Row],[ORG_Concat]],'O-Organization'!F:H,3,FALSE)</f>
        <v>11025_AT10_Customer Service_AT_Customer Service_</v>
      </c>
    </row>
    <row r="151" spans="4:22" ht="15" customHeight="1">
      <c r="D151" s="28" t="s">
        <v>88</v>
      </c>
      <c r="E151" t="str">
        <f>VLOOKUP(D151,'B-Business Capability'!B:H,5,FALSE)</f>
        <v>Customer Service</v>
      </c>
      <c r="F151" t="str">
        <f>VLOOKUP(D151,'B-Business Capability'!B:H,6,FALSE)</f>
        <v>Customer Project Management</v>
      </c>
      <c r="G151" t="str">
        <f>VLOOKUP(D151,'B-Business Capability'!B:H,7,FALSE)</f>
        <v>Project Management</v>
      </c>
      <c r="I151" t="s">
        <v>50</v>
      </c>
      <c r="J151" t="s">
        <v>64</v>
      </c>
      <c r="L151" t="s">
        <v>179</v>
      </c>
      <c r="M151" t="str">
        <f>VLOOKUP(L151,'A-Applications'!B:D,3,FALSE)</f>
        <v>Scruffy</v>
      </c>
      <c r="N151" t="s">
        <v>53</v>
      </c>
      <c r="O151" s="42" t="s">
        <v>54</v>
      </c>
      <c r="P151" t="s">
        <v>75</v>
      </c>
      <c r="Q151" t="str">
        <f>VLOOKUP(KamstrupData[[#This Row],[IdLevel123]],'B-Business Capability'!B:L,10,FALSE)</f>
        <v>Order-to-Cash (O2C)</v>
      </c>
      <c r="R151">
        <f>VLOOKUP(KamstrupData[[#This Row],[IdLevel123]],'B-Business Capability'!B:L,11,FALSE)</f>
        <v>0</v>
      </c>
      <c r="U151" t="str">
        <f>_xlfn.CONCAT(KamstrupData[[#This Row],[CountryCode]],"_",KamstrupData[[#This Row],[Business Area]],"_",KamstrupData[[#This Row],[DepartmentTeam]])</f>
        <v>AT10_AT_Customer Service_</v>
      </c>
      <c r="V151" t="str">
        <f>VLOOKUP(KamstrupData[[#This Row],[ORG_Concat]],'O-Organization'!F:H,3,FALSE)</f>
        <v>11025_AT10_Customer Service_AT_Customer Service_</v>
      </c>
    </row>
    <row r="152" spans="4:22" ht="15" customHeight="1">
      <c r="D152" s="28" t="s">
        <v>78</v>
      </c>
      <c r="E152" t="str">
        <f>VLOOKUP(D152,'B-Business Capability'!B:H,5,FALSE)</f>
        <v>Customer Service</v>
      </c>
      <c r="F152" t="str">
        <f>VLOOKUP(D152,'B-Business Capability'!B:H,6,FALSE)</f>
        <v>Customer Service and Support</v>
      </c>
      <c r="G152" t="str">
        <f>VLOOKUP(D152,'B-Business Capability'!B:H,7,FALSE)</f>
        <v>Service Request Management</v>
      </c>
      <c r="I152" t="s">
        <v>50</v>
      </c>
      <c r="J152" t="s">
        <v>64</v>
      </c>
      <c r="L152" t="s">
        <v>180</v>
      </c>
      <c r="M152" t="str">
        <f>VLOOKUP(L152,'A-Applications'!B:D,3,FALSE)</f>
        <v>Keepass</v>
      </c>
      <c r="N152" t="s">
        <v>53</v>
      </c>
      <c r="O152" s="42" t="s">
        <v>54</v>
      </c>
      <c r="P152" t="s">
        <v>79</v>
      </c>
      <c r="Q152" t="str">
        <f>VLOOKUP(KamstrupData[[#This Row],[IdLevel123]],'B-Business Capability'!B:L,10,FALSE)</f>
        <v>Customer Service and Support</v>
      </c>
      <c r="R152">
        <f>VLOOKUP(KamstrupData[[#This Row],[IdLevel123]],'B-Business Capability'!B:L,11,FALSE)</f>
        <v>0</v>
      </c>
      <c r="U152" t="str">
        <f>_xlfn.CONCAT(KamstrupData[[#This Row],[CountryCode]],"_",KamstrupData[[#This Row],[Business Area]],"_",KamstrupData[[#This Row],[DepartmentTeam]])</f>
        <v>AT10_AT_Customer Service_</v>
      </c>
      <c r="V152" t="str">
        <f>VLOOKUP(KamstrupData[[#This Row],[ORG_Concat]],'O-Organization'!F:H,3,FALSE)</f>
        <v>11025_AT10_Customer Service_AT_Customer Service_</v>
      </c>
    </row>
    <row r="153" spans="4:22" ht="15" customHeight="1">
      <c r="D153" s="28" t="s">
        <v>88</v>
      </c>
      <c r="E153" t="str">
        <f>VLOOKUP(D153,'B-Business Capability'!B:H,5,FALSE)</f>
        <v>Customer Service</v>
      </c>
      <c r="F153" t="str">
        <f>VLOOKUP(D153,'B-Business Capability'!B:H,6,FALSE)</f>
        <v>Customer Project Management</v>
      </c>
      <c r="G153" t="str">
        <f>VLOOKUP(D153,'B-Business Capability'!B:H,7,FALSE)</f>
        <v>Project Management</v>
      </c>
      <c r="I153" t="s">
        <v>50</v>
      </c>
      <c r="J153" t="s">
        <v>64</v>
      </c>
      <c r="L153" t="s">
        <v>180</v>
      </c>
      <c r="M153" t="str">
        <f>VLOOKUP(L153,'A-Applications'!B:D,3,FALSE)</f>
        <v>Keepass</v>
      </c>
      <c r="N153" t="s">
        <v>53</v>
      </c>
      <c r="O153" s="42" t="s">
        <v>54</v>
      </c>
      <c r="P153" t="s">
        <v>75</v>
      </c>
      <c r="Q153" t="str">
        <f>VLOOKUP(KamstrupData[[#This Row],[IdLevel123]],'B-Business Capability'!B:L,10,FALSE)</f>
        <v>Order-to-Cash (O2C)</v>
      </c>
      <c r="R153">
        <f>VLOOKUP(KamstrupData[[#This Row],[IdLevel123]],'B-Business Capability'!B:L,11,FALSE)</f>
        <v>0</v>
      </c>
      <c r="U153" t="str">
        <f>_xlfn.CONCAT(KamstrupData[[#This Row],[CountryCode]],"_",KamstrupData[[#This Row],[Business Area]],"_",KamstrupData[[#This Row],[DepartmentTeam]])</f>
        <v>AT10_AT_Customer Service_</v>
      </c>
      <c r="V153" t="str">
        <f>VLOOKUP(KamstrupData[[#This Row],[ORG_Concat]],'O-Organization'!F:H,3,FALSE)</f>
        <v>11025_AT10_Customer Service_AT_Customer Service_</v>
      </c>
    </row>
    <row r="154" spans="4:22" ht="15" customHeight="1">
      <c r="D154" s="28" t="s">
        <v>78</v>
      </c>
      <c r="E154" t="str">
        <f>VLOOKUP(D154,'B-Business Capability'!B:H,5,FALSE)</f>
        <v>Customer Service</v>
      </c>
      <c r="F154" t="str">
        <f>VLOOKUP(D154,'B-Business Capability'!B:H,6,FALSE)</f>
        <v>Customer Service and Support</v>
      </c>
      <c r="G154" t="str">
        <f>VLOOKUP(D154,'B-Business Capability'!B:H,7,FALSE)</f>
        <v>Service Request Management</v>
      </c>
      <c r="I154" t="s">
        <v>50</v>
      </c>
      <c r="J154" t="s">
        <v>64</v>
      </c>
      <c r="L154" t="s">
        <v>181</v>
      </c>
      <c r="M154" t="str">
        <f>VLOOKUP(L154,'A-Applications'!B:D,3,FALSE)</f>
        <v>Metertool HCW</v>
      </c>
      <c r="N154" t="s">
        <v>53</v>
      </c>
      <c r="O154" s="42" t="s">
        <v>54</v>
      </c>
      <c r="P154" t="s">
        <v>79</v>
      </c>
      <c r="Q154" t="str">
        <f>VLOOKUP(KamstrupData[[#This Row],[IdLevel123]],'B-Business Capability'!B:L,10,FALSE)</f>
        <v>Customer Service and Support</v>
      </c>
      <c r="R154">
        <f>VLOOKUP(KamstrupData[[#This Row],[IdLevel123]],'B-Business Capability'!B:L,11,FALSE)</f>
        <v>0</v>
      </c>
      <c r="U154" t="str">
        <f>_xlfn.CONCAT(KamstrupData[[#This Row],[CountryCode]],"_",KamstrupData[[#This Row],[Business Area]],"_",KamstrupData[[#This Row],[DepartmentTeam]])</f>
        <v>AT10_AT_Customer Service_</v>
      </c>
      <c r="V154" t="str">
        <f>VLOOKUP(KamstrupData[[#This Row],[ORG_Concat]],'O-Organization'!F:H,3,FALSE)</f>
        <v>11025_AT10_Customer Service_AT_Customer Service_</v>
      </c>
    </row>
    <row r="155" spans="4:22" ht="15" customHeight="1">
      <c r="D155" s="28" t="s">
        <v>88</v>
      </c>
      <c r="E155" t="str">
        <f>VLOOKUP(D155,'B-Business Capability'!B:H,5,FALSE)</f>
        <v>Customer Service</v>
      </c>
      <c r="F155" t="str">
        <f>VLOOKUP(D155,'B-Business Capability'!B:H,6,FALSE)</f>
        <v>Customer Project Management</v>
      </c>
      <c r="G155" t="str">
        <f>VLOOKUP(D155,'B-Business Capability'!B:H,7,FALSE)</f>
        <v>Project Management</v>
      </c>
      <c r="I155" t="s">
        <v>50</v>
      </c>
      <c r="J155" t="s">
        <v>64</v>
      </c>
      <c r="L155" t="s">
        <v>181</v>
      </c>
      <c r="M155" t="str">
        <f>VLOOKUP(L155,'A-Applications'!B:D,3,FALSE)</f>
        <v>Metertool HCW</v>
      </c>
      <c r="N155" t="s">
        <v>53</v>
      </c>
      <c r="O155" s="42" t="s">
        <v>54</v>
      </c>
      <c r="P155" t="s">
        <v>75</v>
      </c>
      <c r="Q155" t="str">
        <f>VLOOKUP(KamstrupData[[#This Row],[IdLevel123]],'B-Business Capability'!B:L,10,FALSE)</f>
        <v>Order-to-Cash (O2C)</v>
      </c>
      <c r="R155">
        <f>VLOOKUP(KamstrupData[[#This Row],[IdLevel123]],'B-Business Capability'!B:L,11,FALSE)</f>
        <v>0</v>
      </c>
      <c r="U155" t="str">
        <f>_xlfn.CONCAT(KamstrupData[[#This Row],[CountryCode]],"_",KamstrupData[[#This Row],[Business Area]],"_",KamstrupData[[#This Row],[DepartmentTeam]])</f>
        <v>AT10_AT_Customer Service_</v>
      </c>
      <c r="V155" t="str">
        <f>VLOOKUP(KamstrupData[[#This Row],[ORG_Concat]],'O-Organization'!F:H,3,FALSE)</f>
        <v>11025_AT10_Customer Service_AT_Customer Service_</v>
      </c>
    </row>
    <row r="156" spans="4:22" ht="15" customHeight="1">
      <c r="D156" s="28" t="s">
        <v>78</v>
      </c>
      <c r="E156" t="str">
        <f>VLOOKUP(D156,'B-Business Capability'!B:H,5,FALSE)</f>
        <v>Customer Service</v>
      </c>
      <c r="F156" t="str">
        <f>VLOOKUP(D156,'B-Business Capability'!B:H,6,FALSE)</f>
        <v>Customer Service and Support</v>
      </c>
      <c r="G156" t="str">
        <f>VLOOKUP(D156,'B-Business Capability'!B:H,7,FALSE)</f>
        <v>Service Request Management</v>
      </c>
      <c r="I156" t="s">
        <v>50</v>
      </c>
      <c r="J156" t="s">
        <v>64</v>
      </c>
      <c r="L156" t="s">
        <v>182</v>
      </c>
      <c r="M156" t="str">
        <f>VLOOKUP(L156,'A-Applications'!B:D,3,FALSE)</f>
        <v>Metertool READy</v>
      </c>
      <c r="N156" t="s">
        <v>53</v>
      </c>
      <c r="O156" s="42" t="s">
        <v>54</v>
      </c>
      <c r="P156" t="s">
        <v>79</v>
      </c>
      <c r="Q156" t="str">
        <f>VLOOKUP(KamstrupData[[#This Row],[IdLevel123]],'B-Business Capability'!B:L,10,FALSE)</f>
        <v>Customer Service and Support</v>
      </c>
      <c r="R156">
        <f>VLOOKUP(KamstrupData[[#This Row],[IdLevel123]],'B-Business Capability'!B:L,11,FALSE)</f>
        <v>0</v>
      </c>
      <c r="U156" t="str">
        <f>_xlfn.CONCAT(KamstrupData[[#This Row],[CountryCode]],"_",KamstrupData[[#This Row],[Business Area]],"_",KamstrupData[[#This Row],[DepartmentTeam]])</f>
        <v>AT10_AT_Customer Service_</v>
      </c>
      <c r="V156" t="str">
        <f>VLOOKUP(KamstrupData[[#This Row],[ORG_Concat]],'O-Organization'!F:H,3,FALSE)</f>
        <v>11025_AT10_Customer Service_AT_Customer Service_</v>
      </c>
    </row>
    <row r="157" spans="4:22" ht="15" customHeight="1">
      <c r="D157" s="28" t="s">
        <v>88</v>
      </c>
      <c r="E157" t="str">
        <f>VLOOKUP(D157,'B-Business Capability'!B:H,5,FALSE)</f>
        <v>Customer Service</v>
      </c>
      <c r="F157" t="str">
        <f>VLOOKUP(D157,'B-Business Capability'!B:H,6,FALSE)</f>
        <v>Customer Project Management</v>
      </c>
      <c r="G157" t="str">
        <f>VLOOKUP(D157,'B-Business Capability'!B:H,7,FALSE)</f>
        <v>Project Management</v>
      </c>
      <c r="I157" t="s">
        <v>50</v>
      </c>
      <c r="J157" t="s">
        <v>64</v>
      </c>
      <c r="L157" t="s">
        <v>182</v>
      </c>
      <c r="M157" t="str">
        <f>VLOOKUP(L157,'A-Applications'!B:D,3,FALSE)</f>
        <v>Metertool READy</v>
      </c>
      <c r="N157" t="s">
        <v>53</v>
      </c>
      <c r="O157" s="42" t="s">
        <v>54</v>
      </c>
      <c r="P157" t="s">
        <v>75</v>
      </c>
      <c r="Q157" t="str">
        <f>VLOOKUP(KamstrupData[[#This Row],[IdLevel123]],'B-Business Capability'!B:L,10,FALSE)</f>
        <v>Order-to-Cash (O2C)</v>
      </c>
      <c r="R157">
        <f>VLOOKUP(KamstrupData[[#This Row],[IdLevel123]],'B-Business Capability'!B:L,11,FALSE)</f>
        <v>0</v>
      </c>
      <c r="U157" t="str">
        <f>_xlfn.CONCAT(KamstrupData[[#This Row],[CountryCode]],"_",KamstrupData[[#This Row],[Business Area]],"_",KamstrupData[[#This Row],[DepartmentTeam]])</f>
        <v>AT10_AT_Customer Service_</v>
      </c>
      <c r="V157" t="str">
        <f>VLOOKUP(KamstrupData[[#This Row],[ORG_Concat]],'O-Organization'!F:H,3,FALSE)</f>
        <v>11025_AT10_Customer Service_AT_Customer Service_</v>
      </c>
    </row>
    <row r="158" spans="4:22" ht="15" customHeight="1">
      <c r="D158" s="28" t="s">
        <v>78</v>
      </c>
      <c r="E158" t="str">
        <f>VLOOKUP(D158,'B-Business Capability'!B:H,5,FALSE)</f>
        <v>Customer Service</v>
      </c>
      <c r="F158" t="str">
        <f>VLOOKUP(D158,'B-Business Capability'!B:H,6,FALSE)</f>
        <v>Customer Service and Support</v>
      </c>
      <c r="G158" t="str">
        <f>VLOOKUP(D158,'B-Business Capability'!B:H,7,FALSE)</f>
        <v>Service Request Management</v>
      </c>
      <c r="I158" t="s">
        <v>50</v>
      </c>
      <c r="J158" t="s">
        <v>64</v>
      </c>
      <c r="L158" t="s">
        <v>183</v>
      </c>
      <c r="M158" t="str">
        <f>VLOOKUP(L158,'A-Applications'!B:D,3,FALSE)</f>
        <v>READy App</v>
      </c>
      <c r="N158" t="s">
        <v>147</v>
      </c>
      <c r="O158" s="42" t="s">
        <v>54</v>
      </c>
      <c r="P158" t="s">
        <v>79</v>
      </c>
      <c r="Q158" t="str">
        <f>VLOOKUP(KamstrupData[[#This Row],[IdLevel123]],'B-Business Capability'!B:L,10,FALSE)</f>
        <v>Customer Service and Support</v>
      </c>
      <c r="R158">
        <f>VLOOKUP(KamstrupData[[#This Row],[IdLevel123]],'B-Business Capability'!B:L,11,FALSE)</f>
        <v>0</v>
      </c>
      <c r="U158" t="str">
        <f>_xlfn.CONCAT(KamstrupData[[#This Row],[CountryCode]],"_",KamstrupData[[#This Row],[Business Area]],"_",KamstrupData[[#This Row],[DepartmentTeam]])</f>
        <v>AT10_AT_Customer Service_</v>
      </c>
      <c r="V158" t="str">
        <f>VLOOKUP(KamstrupData[[#This Row],[ORG_Concat]],'O-Organization'!F:H,3,FALSE)</f>
        <v>11025_AT10_Customer Service_AT_Customer Service_</v>
      </c>
    </row>
    <row r="159" spans="4:22" ht="15" customHeight="1">
      <c r="D159" s="28" t="s">
        <v>88</v>
      </c>
      <c r="E159" t="str">
        <f>VLOOKUP(D159,'B-Business Capability'!B:H,5,FALSE)</f>
        <v>Customer Service</v>
      </c>
      <c r="F159" t="str">
        <f>VLOOKUP(D159,'B-Business Capability'!B:H,6,FALSE)</f>
        <v>Customer Project Management</v>
      </c>
      <c r="G159" t="str">
        <f>VLOOKUP(D159,'B-Business Capability'!B:H,7,FALSE)</f>
        <v>Project Management</v>
      </c>
      <c r="I159" t="s">
        <v>50</v>
      </c>
      <c r="J159" t="s">
        <v>64</v>
      </c>
      <c r="L159" t="s">
        <v>183</v>
      </c>
      <c r="M159" t="str">
        <f>VLOOKUP(L159,'A-Applications'!B:D,3,FALSE)</f>
        <v>READy App</v>
      </c>
      <c r="N159" t="s">
        <v>147</v>
      </c>
      <c r="O159" s="42" t="s">
        <v>54</v>
      </c>
      <c r="P159" t="s">
        <v>75</v>
      </c>
      <c r="Q159" t="str">
        <f>VLOOKUP(KamstrupData[[#This Row],[IdLevel123]],'B-Business Capability'!B:L,10,FALSE)</f>
        <v>Order-to-Cash (O2C)</v>
      </c>
      <c r="R159">
        <f>VLOOKUP(KamstrupData[[#This Row],[IdLevel123]],'B-Business Capability'!B:L,11,FALSE)</f>
        <v>0</v>
      </c>
      <c r="U159" t="str">
        <f>_xlfn.CONCAT(KamstrupData[[#This Row],[CountryCode]],"_",KamstrupData[[#This Row],[Business Area]],"_",KamstrupData[[#This Row],[DepartmentTeam]])</f>
        <v>AT10_AT_Customer Service_</v>
      </c>
      <c r="V159" t="str">
        <f>VLOOKUP(KamstrupData[[#This Row],[ORG_Concat]],'O-Organization'!F:H,3,FALSE)</f>
        <v>11025_AT10_Customer Service_AT_Customer Service_</v>
      </c>
    </row>
    <row r="160" spans="4:22" ht="15" customHeight="1">
      <c r="D160" s="28" t="s">
        <v>88</v>
      </c>
      <c r="E160" t="str">
        <f>VLOOKUP(D160,'B-Business Capability'!B:H,5,FALSE)</f>
        <v>Customer Service</v>
      </c>
      <c r="F160" t="str">
        <f>VLOOKUP(D160,'B-Business Capability'!B:H,6,FALSE)</f>
        <v>Customer Project Management</v>
      </c>
      <c r="G160" t="str">
        <f>VLOOKUP(D160,'B-Business Capability'!B:H,7,FALSE)</f>
        <v>Project Management</v>
      </c>
      <c r="I160" t="s">
        <v>50</v>
      </c>
      <c r="J160" t="s">
        <v>64</v>
      </c>
      <c r="L160" t="s">
        <v>183</v>
      </c>
      <c r="M160" t="str">
        <f>VLOOKUP(L160,'A-Applications'!B:D,3,FALSE)</f>
        <v>READy App</v>
      </c>
      <c r="N160" t="s">
        <v>53</v>
      </c>
      <c r="O160" s="42" t="s">
        <v>66</v>
      </c>
      <c r="P160" t="s">
        <v>75</v>
      </c>
      <c r="Q160" t="str">
        <f>VLOOKUP(KamstrupData[[#This Row],[IdLevel123]],'B-Business Capability'!B:L,10,FALSE)</f>
        <v>Order-to-Cash (O2C)</v>
      </c>
      <c r="R160">
        <f>VLOOKUP(KamstrupData[[#This Row],[IdLevel123]],'B-Business Capability'!B:L,11,FALSE)</f>
        <v>0</v>
      </c>
      <c r="U160" t="str">
        <f>_xlfn.CONCAT(KamstrupData[[#This Row],[CountryCode]],"_",KamstrupData[[#This Row],[Business Area]],"_",KamstrupData[[#This Row],[DepartmentTeam]])</f>
        <v>AT10_AT_Customer Service_</v>
      </c>
      <c r="V160" t="str">
        <f>VLOOKUP(KamstrupData[[#This Row],[ORG_Concat]],'O-Organization'!F:H,3,FALSE)</f>
        <v>11025_AT10_Customer Service_AT_Customer Service_</v>
      </c>
    </row>
    <row r="161" spans="4:22" ht="15" customHeight="1">
      <c r="D161" s="28" t="s">
        <v>133</v>
      </c>
      <c r="E161" t="str">
        <f>VLOOKUP(D161,'B-Business Capability'!B:H,5,FALSE)</f>
        <v>Customer Service</v>
      </c>
      <c r="F161" t="str">
        <f>VLOOKUP(D161,'B-Business Capability'!B:H,6,FALSE)</f>
        <v>Customer Service and Support</v>
      </c>
      <c r="G161" t="str">
        <f>VLOOKUP(D161,'B-Business Capability'!B:H,7,FALSE)</f>
        <v>Customer Operations</v>
      </c>
      <c r="I161" t="s">
        <v>50</v>
      </c>
      <c r="J161" t="s">
        <v>64</v>
      </c>
      <c r="L161" t="s">
        <v>183</v>
      </c>
      <c r="M161" t="str">
        <f>VLOOKUP(L161,'A-Applications'!B:D,3,FALSE)</f>
        <v>READy App</v>
      </c>
      <c r="N161" t="s">
        <v>147</v>
      </c>
      <c r="O161" s="42" t="s">
        <v>54</v>
      </c>
      <c r="P161" t="s">
        <v>79</v>
      </c>
      <c r="Q161" t="str">
        <f>VLOOKUP(KamstrupData[[#This Row],[IdLevel123]],'B-Business Capability'!B:L,10,FALSE)</f>
        <v>Order-to-Cash (O2C)</v>
      </c>
      <c r="R161">
        <f>VLOOKUP(KamstrupData[[#This Row],[IdLevel123]],'B-Business Capability'!B:L,11,FALSE)</f>
        <v>0</v>
      </c>
      <c r="U161" t="str">
        <f>_xlfn.CONCAT(KamstrupData[[#This Row],[CountryCode]],"_",KamstrupData[[#This Row],[Business Area]],"_",KamstrupData[[#This Row],[DepartmentTeam]])</f>
        <v>AT10_AT_Customer Service_</v>
      </c>
      <c r="V161" t="str">
        <f>VLOOKUP(KamstrupData[[#This Row],[ORG_Concat]],'O-Organization'!F:H,3,FALSE)</f>
        <v>11025_AT10_Customer Service_AT_Customer Service_</v>
      </c>
    </row>
    <row r="162" spans="4:22" ht="15" customHeight="1">
      <c r="D162" s="28" t="s">
        <v>88</v>
      </c>
      <c r="E162" t="str">
        <f>VLOOKUP(D162,'B-Business Capability'!B:H,5,FALSE)</f>
        <v>Customer Service</v>
      </c>
      <c r="F162" t="str">
        <f>VLOOKUP(D162,'B-Business Capability'!B:H,6,FALSE)</f>
        <v>Customer Project Management</v>
      </c>
      <c r="G162" t="str">
        <f>VLOOKUP(D162,'B-Business Capability'!B:H,7,FALSE)</f>
        <v>Project Management</v>
      </c>
      <c r="I162" t="s">
        <v>50</v>
      </c>
      <c r="J162" t="s">
        <v>64</v>
      </c>
      <c r="L162" t="s">
        <v>184</v>
      </c>
      <c r="M162" t="str">
        <f>VLOOKUP(L162,'A-Applications'!B:D,3,FALSE)</f>
        <v>Omni tool network analyzer</v>
      </c>
      <c r="N162" t="s">
        <v>53</v>
      </c>
      <c r="O162" s="42" t="s">
        <v>54</v>
      </c>
      <c r="P162" t="s">
        <v>75</v>
      </c>
      <c r="Q162" t="str">
        <f>VLOOKUP(KamstrupData[[#This Row],[IdLevel123]],'B-Business Capability'!B:L,10,FALSE)</f>
        <v>Order-to-Cash (O2C)</v>
      </c>
      <c r="R162">
        <f>VLOOKUP(KamstrupData[[#This Row],[IdLevel123]],'B-Business Capability'!B:L,11,FALSE)</f>
        <v>0</v>
      </c>
      <c r="U162" t="str">
        <f>_xlfn.CONCAT(KamstrupData[[#This Row],[CountryCode]],"_",KamstrupData[[#This Row],[Business Area]],"_",KamstrupData[[#This Row],[DepartmentTeam]])</f>
        <v>AT10_AT_Customer Service_</v>
      </c>
      <c r="V162" t="str">
        <f>VLOOKUP(KamstrupData[[#This Row],[ORG_Concat]],'O-Organization'!F:H,3,FALSE)</f>
        <v>11025_AT10_Customer Service_AT_Customer Service_</v>
      </c>
    </row>
    <row r="163" spans="4:22" ht="15" customHeight="1">
      <c r="D163" s="28" t="s">
        <v>88</v>
      </c>
      <c r="E163" t="str">
        <f>VLOOKUP(D163,'B-Business Capability'!B:H,5,FALSE)</f>
        <v>Customer Service</v>
      </c>
      <c r="F163" t="str">
        <f>VLOOKUP(D163,'B-Business Capability'!B:H,6,FALSE)</f>
        <v>Customer Project Management</v>
      </c>
      <c r="G163" t="str">
        <f>VLOOKUP(D163,'B-Business Capability'!B:H,7,FALSE)</f>
        <v>Project Management</v>
      </c>
      <c r="I163" t="s">
        <v>50</v>
      </c>
      <c r="J163" t="s">
        <v>64</v>
      </c>
      <c r="L163" t="s">
        <v>185</v>
      </c>
      <c r="M163" t="str">
        <f>VLOOKUP(L163,'A-Applications'!B:D,3,FALSE)</f>
        <v>Orbit File syncronizer</v>
      </c>
      <c r="N163" t="s">
        <v>53</v>
      </c>
      <c r="O163" s="42" t="s">
        <v>54</v>
      </c>
      <c r="P163" t="s">
        <v>75</v>
      </c>
      <c r="Q163" t="str">
        <f>VLOOKUP(KamstrupData[[#This Row],[IdLevel123]],'B-Business Capability'!B:L,10,FALSE)</f>
        <v>Order-to-Cash (O2C)</v>
      </c>
      <c r="R163">
        <f>VLOOKUP(KamstrupData[[#This Row],[IdLevel123]],'B-Business Capability'!B:L,11,FALSE)</f>
        <v>0</v>
      </c>
      <c r="U163" t="str">
        <f>_xlfn.CONCAT(KamstrupData[[#This Row],[CountryCode]],"_",KamstrupData[[#This Row],[Business Area]],"_",KamstrupData[[#This Row],[DepartmentTeam]])</f>
        <v>AT10_AT_Customer Service_</v>
      </c>
      <c r="V163" t="str">
        <f>VLOOKUP(KamstrupData[[#This Row],[ORG_Concat]],'O-Organization'!F:H,3,FALSE)</f>
        <v>11025_AT10_Customer Service_AT_Customer Service_</v>
      </c>
    </row>
    <row r="164" spans="4:22" ht="15" customHeight="1">
      <c r="D164" s="28" t="s">
        <v>95</v>
      </c>
      <c r="E164" t="str">
        <f>VLOOKUP(D164,'B-Business Capability'!B:H,5,FALSE)</f>
        <v>Not mapped to capability</v>
      </c>
      <c r="F164">
        <f>VLOOKUP(D164,'B-Business Capability'!B:H,6,FALSE)</f>
        <v>0</v>
      </c>
      <c r="G164">
        <f>VLOOKUP(D164,'B-Business Capability'!B:H,7,FALSE)</f>
        <v>0</v>
      </c>
      <c r="I164" t="s">
        <v>50</v>
      </c>
      <c r="J164" t="s">
        <v>64</v>
      </c>
      <c r="L164" t="s">
        <v>186</v>
      </c>
      <c r="M164" t="str">
        <f>VLOOKUP(L164,'A-Applications'!B:D,3,FALSE)</f>
        <v>WinSCP</v>
      </c>
      <c r="N164" t="s">
        <v>53</v>
      </c>
      <c r="O164" s="42" t="s">
        <v>54</v>
      </c>
      <c r="P164" t="s">
        <v>77</v>
      </c>
      <c r="Q164" t="str">
        <f>VLOOKUP(KamstrupData[[#This Row],[IdLevel123]],'B-Business Capability'!B:L,10,FALSE)</f>
        <v>N/A</v>
      </c>
      <c r="R164">
        <f>VLOOKUP(KamstrupData[[#This Row],[IdLevel123]],'B-Business Capability'!B:L,11,FALSE)</f>
        <v>0</v>
      </c>
      <c r="U164" t="str">
        <f>_xlfn.CONCAT(KamstrupData[[#This Row],[CountryCode]],"_",KamstrupData[[#This Row],[Business Area]],"_",KamstrupData[[#This Row],[DepartmentTeam]])</f>
        <v>AT10_AT_Customer Service_</v>
      </c>
      <c r="V164" t="str">
        <f>VLOOKUP(KamstrupData[[#This Row],[ORG_Concat]],'O-Organization'!F:H,3,FALSE)</f>
        <v>11025_AT10_Customer Service_AT_Customer Service_</v>
      </c>
    </row>
    <row r="165" spans="4:22" ht="15" customHeight="1">
      <c r="D165" s="28" t="s">
        <v>95</v>
      </c>
      <c r="E165" t="str">
        <f>VLOOKUP(D165,'B-Business Capability'!B:H,5,FALSE)</f>
        <v>Not mapped to capability</v>
      </c>
      <c r="F165">
        <f>VLOOKUP(D165,'B-Business Capability'!B:H,6,FALSE)</f>
        <v>0</v>
      </c>
      <c r="G165">
        <f>VLOOKUP(D165,'B-Business Capability'!B:H,7,FALSE)</f>
        <v>0</v>
      </c>
      <c r="I165" t="s">
        <v>50</v>
      </c>
      <c r="J165" t="s">
        <v>64</v>
      </c>
      <c r="L165" t="s">
        <v>187</v>
      </c>
      <c r="M165" t="str">
        <f>VLOOKUP(L165,'A-Applications'!B:D,3,FALSE)</f>
        <v>Ruby</v>
      </c>
      <c r="O165" s="42"/>
      <c r="P165" t="s">
        <v>77</v>
      </c>
      <c r="Q165" t="str">
        <f>VLOOKUP(KamstrupData[[#This Row],[IdLevel123]],'B-Business Capability'!B:L,10,FALSE)</f>
        <v>N/A</v>
      </c>
      <c r="R165">
        <f>VLOOKUP(KamstrupData[[#This Row],[IdLevel123]],'B-Business Capability'!B:L,11,FALSE)</f>
        <v>0</v>
      </c>
      <c r="U165" t="str">
        <f>_xlfn.CONCAT(KamstrupData[[#This Row],[CountryCode]],"_",KamstrupData[[#This Row],[Business Area]],"_",KamstrupData[[#This Row],[DepartmentTeam]])</f>
        <v>AT10_AT_Customer Service_</v>
      </c>
      <c r="V165" t="str">
        <f>VLOOKUP(KamstrupData[[#This Row],[ORG_Concat]],'O-Organization'!F:H,3,FALSE)</f>
        <v>11025_AT10_Customer Service_AT_Customer Service_</v>
      </c>
    </row>
    <row r="166" spans="4:22" ht="15" customHeight="1">
      <c r="D166" s="28" t="s">
        <v>74</v>
      </c>
      <c r="E166" t="str">
        <f>VLOOKUP(D166,'B-Business Capability'!B:H,5,FALSE)</f>
        <v>Strategic Management</v>
      </c>
      <c r="F166" t="str">
        <f>VLOOKUP(D166,'B-Business Capability'!B:H,6,FALSE)</f>
        <v>Manage Core Business</v>
      </c>
      <c r="G166" t="str">
        <f>VLOOKUP(D166,'B-Business Capability'!B:H,7,FALSE)</f>
        <v>Manage Projects</v>
      </c>
      <c r="I166" t="s">
        <v>50</v>
      </c>
      <c r="J166" t="s">
        <v>64</v>
      </c>
      <c r="L166" t="s">
        <v>188</v>
      </c>
      <c r="M166" t="str">
        <f>VLOOKUP(L166,'A-Applications'!B:D,3,FALSE)</f>
        <v>Orbit</v>
      </c>
      <c r="N166" t="s">
        <v>53</v>
      </c>
      <c r="O166" s="42" t="s">
        <v>62</v>
      </c>
      <c r="P166" t="s">
        <v>75</v>
      </c>
      <c r="Q166" t="str">
        <f>VLOOKUP(KamstrupData[[#This Row],[IdLevel123]],'B-Business Capability'!B:L,10,FALSE)</f>
        <v>N/A</v>
      </c>
      <c r="R166">
        <f>VLOOKUP(KamstrupData[[#This Row],[IdLevel123]],'B-Business Capability'!B:L,11,FALSE)</f>
        <v>0</v>
      </c>
      <c r="U166" t="str">
        <f>_xlfn.CONCAT(KamstrupData[[#This Row],[CountryCode]],"_",KamstrupData[[#This Row],[Business Area]],"_",KamstrupData[[#This Row],[DepartmentTeam]])</f>
        <v>AT10_AT_Customer Service_</v>
      </c>
      <c r="V166" t="str">
        <f>VLOOKUP(KamstrupData[[#This Row],[ORG_Concat]],'O-Organization'!F:H,3,FALSE)</f>
        <v>11025_AT10_Customer Service_AT_Customer Service_</v>
      </c>
    </row>
    <row r="167" spans="4:22" ht="15" customHeight="1">
      <c r="D167" s="28" t="s">
        <v>88</v>
      </c>
      <c r="E167" t="str">
        <f>VLOOKUP(D167,'B-Business Capability'!B:H,5,FALSE)</f>
        <v>Customer Service</v>
      </c>
      <c r="F167" t="str">
        <f>VLOOKUP(D167,'B-Business Capability'!B:H,6,FALSE)</f>
        <v>Customer Project Management</v>
      </c>
      <c r="G167" t="str">
        <f>VLOOKUP(D167,'B-Business Capability'!B:H,7,FALSE)</f>
        <v>Project Management</v>
      </c>
      <c r="I167" t="s">
        <v>50</v>
      </c>
      <c r="J167" t="s">
        <v>64</v>
      </c>
      <c r="L167" t="s">
        <v>188</v>
      </c>
      <c r="M167" t="str">
        <f>VLOOKUP(L167,'A-Applications'!B:D,3,FALSE)</f>
        <v>Orbit</v>
      </c>
      <c r="N167" t="s">
        <v>53</v>
      </c>
      <c r="O167" s="42" t="s">
        <v>54</v>
      </c>
      <c r="Q167" t="str">
        <f>VLOOKUP(KamstrupData[[#This Row],[IdLevel123]],'B-Business Capability'!B:L,10,FALSE)</f>
        <v>Order-to-Cash (O2C)</v>
      </c>
      <c r="R167">
        <f>VLOOKUP(KamstrupData[[#This Row],[IdLevel123]],'B-Business Capability'!B:L,11,FALSE)</f>
        <v>0</v>
      </c>
      <c r="U167" t="str">
        <f>_xlfn.CONCAT(KamstrupData[[#This Row],[CountryCode]],"_",KamstrupData[[#This Row],[Business Area]],"_",KamstrupData[[#This Row],[DepartmentTeam]])</f>
        <v>AT10_AT_Customer Service_</v>
      </c>
      <c r="V167" t="str">
        <f>VLOOKUP(KamstrupData[[#This Row],[ORG_Concat]],'O-Organization'!F:H,3,FALSE)</f>
        <v>11025_AT10_Customer Service_AT_Customer Service_</v>
      </c>
    </row>
    <row r="168" spans="4:22" ht="15" customHeight="1">
      <c r="D168" s="28" t="s">
        <v>88</v>
      </c>
      <c r="E168" t="str">
        <f>VLOOKUP(D168,'B-Business Capability'!B:H,5,FALSE)</f>
        <v>Customer Service</v>
      </c>
      <c r="F168" t="str">
        <f>VLOOKUP(D168,'B-Business Capability'!B:H,6,FALSE)</f>
        <v>Customer Project Management</v>
      </c>
      <c r="G168" t="str">
        <f>VLOOKUP(D168,'B-Business Capability'!B:H,7,FALSE)</f>
        <v>Project Management</v>
      </c>
      <c r="I168" t="s">
        <v>50</v>
      </c>
      <c r="J168" t="s">
        <v>64</v>
      </c>
      <c r="L168" t="s">
        <v>188</v>
      </c>
      <c r="M168" t="str">
        <f>VLOOKUP(L168,'A-Applications'!B:D,3,FALSE)</f>
        <v>Orbit</v>
      </c>
      <c r="N168" t="s">
        <v>53</v>
      </c>
      <c r="O168" s="42" t="s">
        <v>54</v>
      </c>
      <c r="P168" t="s">
        <v>75</v>
      </c>
      <c r="Q168" t="str">
        <f>VLOOKUP(KamstrupData[[#This Row],[IdLevel123]],'B-Business Capability'!B:L,10,FALSE)</f>
        <v>Order-to-Cash (O2C)</v>
      </c>
      <c r="R168">
        <f>VLOOKUP(KamstrupData[[#This Row],[IdLevel123]],'B-Business Capability'!B:L,11,FALSE)</f>
        <v>0</v>
      </c>
      <c r="U168" t="str">
        <f>_xlfn.CONCAT(KamstrupData[[#This Row],[CountryCode]],"_",KamstrupData[[#This Row],[Business Area]],"_",KamstrupData[[#This Row],[DepartmentTeam]])</f>
        <v>AT10_AT_Customer Service_</v>
      </c>
      <c r="V168" t="str">
        <f>VLOOKUP(KamstrupData[[#This Row],[ORG_Concat]],'O-Organization'!F:H,3,FALSE)</f>
        <v>11025_AT10_Customer Service_AT_Customer Service_</v>
      </c>
    </row>
    <row r="169" spans="4:22" ht="15" customHeight="1">
      <c r="D169" s="28" t="s">
        <v>68</v>
      </c>
      <c r="E169" t="str">
        <f>VLOOKUP(D169,'B-Business Capability'!B:H,5,FALSE)</f>
        <v>Finance</v>
      </c>
      <c r="F169" t="str">
        <f>VLOOKUP(D169,'B-Business Capability'!B:H,6,FALSE)</f>
        <v>Settlements &amp; Payments</v>
      </c>
      <c r="G169" t="str">
        <f>VLOOKUP(D169,'B-Business Capability'!B:H,7,FALSE)</f>
        <v>Account Payables</v>
      </c>
      <c r="I169" t="s">
        <v>50</v>
      </c>
      <c r="J169" t="s">
        <v>189</v>
      </c>
      <c r="L169" t="s">
        <v>65</v>
      </c>
      <c r="M169" t="str">
        <f>VLOOKUP(L169,'A-Applications'!B:D,3,FALSE)</f>
        <v>IFS ERP</v>
      </c>
      <c r="N169" t="s">
        <v>53</v>
      </c>
      <c r="O169" s="42" t="s">
        <v>62</v>
      </c>
      <c r="P169" t="s">
        <v>70</v>
      </c>
      <c r="Q169" t="str">
        <f>VLOOKUP(KamstrupData[[#This Row],[IdLevel123]],'B-Business Capability'!B:L,10,FALSE)</f>
        <v>Procure-to-Pay (P2P)</v>
      </c>
      <c r="R169">
        <f>VLOOKUP(KamstrupData[[#This Row],[IdLevel123]],'B-Business Capability'!B:L,11,FALSE)</f>
        <v>500</v>
      </c>
      <c r="U169" t="str">
        <f>_xlfn.CONCAT(KamstrupData[[#This Row],[CountryCode]],"_",KamstrupData[[#This Row],[Business Area]],"_",KamstrupData[[#This Row],[DepartmentTeam]])</f>
        <v>AT10_Sales &amp; Marketing_</v>
      </c>
      <c r="V169" t="str">
        <f>VLOOKUP(KamstrupData[[#This Row],[ORG_Concat]],'O-Organization'!F:H,3,FALSE)</f>
        <v>11003_AT10_Sales &amp; Marketing_Sales &amp; Marketing_</v>
      </c>
    </row>
    <row r="170" spans="4:22" ht="15" customHeight="1">
      <c r="D170" s="28" t="s">
        <v>190</v>
      </c>
      <c r="E170" t="str">
        <f>VLOOKUP(D170,'B-Business Capability'!B:H,5,FALSE)</f>
        <v>Sales</v>
      </c>
      <c r="F170" t="str">
        <f>VLOOKUP(D170,'B-Business Capability'!B:H,6,FALSE)</f>
        <v>Sales Operations</v>
      </c>
      <c r="G170">
        <f>VLOOKUP(D170,'B-Business Capability'!B:H,7,FALSE)</f>
        <v>0</v>
      </c>
      <c r="I170" t="s">
        <v>50</v>
      </c>
      <c r="J170" t="s">
        <v>189</v>
      </c>
      <c r="L170" t="s">
        <v>65</v>
      </c>
      <c r="M170" t="str">
        <f>VLOOKUP(L170,'A-Applications'!B:D,3,FALSE)</f>
        <v>IFS ERP</v>
      </c>
      <c r="N170" t="s">
        <v>53</v>
      </c>
      <c r="O170" s="42" t="s">
        <v>66</v>
      </c>
      <c r="P170" t="s">
        <v>191</v>
      </c>
      <c r="Q170" t="str">
        <f>VLOOKUP(KamstrupData[[#This Row],[IdLevel123]],'B-Business Capability'!B:L,10,FALSE)</f>
        <v>Order-to-Cash (O2C)</v>
      </c>
      <c r="R170">
        <f>VLOOKUP(KamstrupData[[#This Row],[IdLevel123]],'B-Business Capability'!B:L,11,FALSE)</f>
        <v>111</v>
      </c>
      <c r="U170" t="str">
        <f>_xlfn.CONCAT(KamstrupData[[#This Row],[CountryCode]],"_",KamstrupData[[#This Row],[Business Area]],"_",KamstrupData[[#This Row],[DepartmentTeam]])</f>
        <v>AT10_Sales &amp; Marketing_</v>
      </c>
      <c r="V170" t="str">
        <f>VLOOKUP(KamstrupData[[#This Row],[ORG_Concat]],'O-Organization'!F:H,3,FALSE)</f>
        <v>11003_AT10_Sales &amp; Marketing_Sales &amp; Marketing_</v>
      </c>
    </row>
    <row r="171" spans="4:22" ht="15" customHeight="1">
      <c r="D171" s="28" t="s">
        <v>192</v>
      </c>
      <c r="E171" t="str">
        <f>VLOOKUP(D171,'B-Business Capability'!B:H,5,FALSE)</f>
        <v>Sales</v>
      </c>
      <c r="F171" t="str">
        <f>VLOOKUP(D171,'B-Business Capability'!B:H,6,FALSE)</f>
        <v>Sales Execution and Customer Engagement</v>
      </c>
      <c r="G171">
        <f>VLOOKUP(D171,'B-Business Capability'!B:H,7,FALSE)</f>
        <v>0</v>
      </c>
      <c r="I171" t="s">
        <v>50</v>
      </c>
      <c r="J171" t="s">
        <v>189</v>
      </c>
      <c r="L171" t="s">
        <v>65</v>
      </c>
      <c r="M171" t="str">
        <f>VLOOKUP(L171,'A-Applications'!B:D,3,FALSE)</f>
        <v>IFS ERP</v>
      </c>
      <c r="N171" t="s">
        <v>53</v>
      </c>
      <c r="O171" s="42" t="s">
        <v>66</v>
      </c>
      <c r="P171" t="s">
        <v>191</v>
      </c>
      <c r="Q171" t="str">
        <f>VLOOKUP(KamstrupData[[#This Row],[IdLevel123]],'B-Business Capability'!B:L,10,FALSE)</f>
        <v>Order-to-Cash (O2C)</v>
      </c>
      <c r="R171">
        <f>VLOOKUP(KamstrupData[[#This Row],[IdLevel123]],'B-Business Capability'!B:L,11,FALSE)</f>
        <v>500</v>
      </c>
      <c r="U171" t="str">
        <f>_xlfn.CONCAT(KamstrupData[[#This Row],[CountryCode]],"_",KamstrupData[[#This Row],[Business Area]],"_",KamstrupData[[#This Row],[DepartmentTeam]])</f>
        <v>AT10_Sales &amp; Marketing_</v>
      </c>
      <c r="V171" t="str">
        <f>VLOOKUP(KamstrupData[[#This Row],[ORG_Concat]],'O-Organization'!F:H,3,FALSE)</f>
        <v>11003_AT10_Sales &amp; Marketing_Sales &amp; Marketing_</v>
      </c>
    </row>
    <row r="172" spans="4:22" ht="15" customHeight="1">
      <c r="D172" s="28" t="s">
        <v>193</v>
      </c>
      <c r="E172" t="str">
        <f>VLOOKUP(D172,'B-Business Capability'!B:H,5,FALSE)</f>
        <v>Sales</v>
      </c>
      <c r="F172" t="str">
        <f>VLOOKUP(D172,'B-Business Capability'!B:H,6,FALSE)</f>
        <v>Quotation, Order, and Contract Management</v>
      </c>
      <c r="G172">
        <f>VLOOKUP(D172,'B-Business Capability'!B:H,7,FALSE)</f>
        <v>0</v>
      </c>
      <c r="I172" t="s">
        <v>50</v>
      </c>
      <c r="J172" t="s">
        <v>189</v>
      </c>
      <c r="L172" t="s">
        <v>65</v>
      </c>
      <c r="M172" t="str">
        <f>VLOOKUP(L172,'A-Applications'!B:D,3,FALSE)</f>
        <v>IFS ERP</v>
      </c>
      <c r="N172" t="s">
        <v>53</v>
      </c>
      <c r="O172" s="42" t="s">
        <v>66</v>
      </c>
      <c r="P172" t="s">
        <v>191</v>
      </c>
      <c r="Q172" t="str">
        <f>VLOOKUP(KamstrupData[[#This Row],[IdLevel123]],'B-Business Capability'!B:L,10,FALSE)</f>
        <v>Order-to-Cash (O2C)</v>
      </c>
      <c r="R172">
        <f>VLOOKUP(KamstrupData[[#This Row],[IdLevel123]],'B-Business Capability'!B:L,11,FALSE)</f>
        <v>100</v>
      </c>
      <c r="U172" t="str">
        <f>_xlfn.CONCAT(KamstrupData[[#This Row],[CountryCode]],"_",KamstrupData[[#This Row],[Business Area]],"_",KamstrupData[[#This Row],[DepartmentTeam]])</f>
        <v>AT10_Sales &amp; Marketing_</v>
      </c>
      <c r="V172" t="str">
        <f>VLOOKUP(KamstrupData[[#This Row],[ORG_Concat]],'O-Organization'!F:H,3,FALSE)</f>
        <v>11003_AT10_Sales &amp; Marketing_Sales &amp; Marketing_</v>
      </c>
    </row>
    <row r="173" spans="4:22" ht="15" customHeight="1">
      <c r="D173" s="28" t="s">
        <v>194</v>
      </c>
      <c r="E173" t="str">
        <f>VLOOKUP(D173,'B-Business Capability'!B:H,5,FALSE)</f>
        <v>Sales</v>
      </c>
      <c r="F173" t="str">
        <f>VLOOKUP(D173,'B-Business Capability'!B:H,6,FALSE)</f>
        <v>Sales Management of Indirect Sales</v>
      </c>
      <c r="G173">
        <f>VLOOKUP(D173,'B-Business Capability'!B:H,7,FALSE)</f>
        <v>0</v>
      </c>
      <c r="I173" t="s">
        <v>50</v>
      </c>
      <c r="J173" t="s">
        <v>189</v>
      </c>
      <c r="L173" t="s">
        <v>65</v>
      </c>
      <c r="M173" t="str">
        <f>VLOOKUP(L173,'A-Applications'!B:D,3,FALSE)</f>
        <v>IFS ERP</v>
      </c>
      <c r="N173" t="s">
        <v>53</v>
      </c>
      <c r="O173" s="42" t="s">
        <v>66</v>
      </c>
      <c r="P173" t="s">
        <v>191</v>
      </c>
      <c r="Q173" t="str">
        <f>VLOOKUP(KamstrupData[[#This Row],[IdLevel123]],'B-Business Capability'!B:L,10,FALSE)</f>
        <v>N/A</v>
      </c>
      <c r="R173">
        <f>VLOOKUP(KamstrupData[[#This Row],[IdLevel123]],'B-Business Capability'!B:L,11,FALSE)</f>
        <v>0</v>
      </c>
      <c r="U173" t="str">
        <f>_xlfn.CONCAT(KamstrupData[[#This Row],[CountryCode]],"_",KamstrupData[[#This Row],[Business Area]],"_",KamstrupData[[#This Row],[DepartmentTeam]])</f>
        <v>AT10_Sales &amp; Marketing_</v>
      </c>
      <c r="V173" t="str">
        <f>VLOOKUP(KamstrupData[[#This Row],[ORG_Concat]],'O-Organization'!F:H,3,FALSE)</f>
        <v>11003_AT10_Sales &amp; Marketing_Sales &amp; Marketing_</v>
      </c>
    </row>
    <row r="174" spans="4:22" ht="15" customHeight="1">
      <c r="D174" s="28" t="s">
        <v>195</v>
      </c>
      <c r="E174" t="str">
        <f>VLOOKUP(D174,'B-Business Capability'!B:H,5,FALSE)</f>
        <v>Manufacturing</v>
      </c>
      <c r="F174">
        <f>VLOOKUP(D174,'B-Business Capability'!B:H,6,FALSE)</f>
        <v>0</v>
      </c>
      <c r="G174">
        <f>VLOOKUP(D174,'B-Business Capability'!B:H,7,FALSE)</f>
        <v>0</v>
      </c>
      <c r="I174" t="s">
        <v>50</v>
      </c>
      <c r="J174" t="s">
        <v>189</v>
      </c>
      <c r="L174" t="s">
        <v>196</v>
      </c>
      <c r="M174" t="str">
        <f>VLOOKUP(L174,'A-Applications'!B:D,3,FALSE)</f>
        <v>Codesoft</v>
      </c>
      <c r="N174" t="s">
        <v>53</v>
      </c>
      <c r="O174" s="42" t="s">
        <v>54</v>
      </c>
      <c r="Q174" t="str">
        <f>VLOOKUP(KamstrupData[[#This Row],[IdLevel123]],'B-Business Capability'!B:L,10,FALSE)</f>
        <v>Plan-to-Produce (P2P)</v>
      </c>
      <c r="R174">
        <f>VLOOKUP(KamstrupData[[#This Row],[IdLevel123]],'B-Business Capability'!B:L,11,FALSE)</f>
        <v>0</v>
      </c>
      <c r="U174" t="str">
        <f>_xlfn.CONCAT(KamstrupData[[#This Row],[CountryCode]],"_",KamstrupData[[#This Row],[Business Area]],"_",KamstrupData[[#This Row],[DepartmentTeam]])</f>
        <v>AT10_Sales &amp; Marketing_</v>
      </c>
      <c r="V174" t="str">
        <f>VLOOKUP(KamstrupData[[#This Row],[ORG_Concat]],'O-Organization'!F:H,3,FALSE)</f>
        <v>11003_AT10_Sales &amp; Marketing_Sales &amp; Marketing_</v>
      </c>
    </row>
    <row r="175" spans="4:22" ht="15" customHeight="1">
      <c r="D175" s="28" t="s">
        <v>94</v>
      </c>
      <c r="E175" t="str">
        <f>VLOOKUP(D175,'B-Business Capability'!B:H,5,FALSE)</f>
        <v>Customer Service</v>
      </c>
      <c r="F175" t="str">
        <f>VLOOKUP(D175,'B-Business Capability'!B:H,6,FALSE)</f>
        <v>Customer Service and Support</v>
      </c>
      <c r="G175" t="str">
        <f>VLOOKUP(D175,'B-Business Capability'!B:H,7,FALSE)</f>
        <v>Self-Service Engagement</v>
      </c>
      <c r="I175" t="s">
        <v>50</v>
      </c>
      <c r="J175" t="s">
        <v>189</v>
      </c>
      <c r="L175" t="s">
        <v>93</v>
      </c>
      <c r="M175" t="str">
        <f>VLOOKUP(L175,'A-Applications'!B:D,3,FALSE)</f>
        <v>My Kamstrup</v>
      </c>
      <c r="N175" t="s">
        <v>53</v>
      </c>
      <c r="O175" s="42" t="s">
        <v>62</v>
      </c>
      <c r="P175" t="s">
        <v>197</v>
      </c>
      <c r="Q175" t="str">
        <f>VLOOKUP(KamstrupData[[#This Row],[IdLevel123]],'B-Business Capability'!B:L,10,FALSE)</f>
        <v>Customer Service and Support</v>
      </c>
      <c r="R175">
        <f>VLOOKUP(KamstrupData[[#This Row],[IdLevel123]],'B-Business Capability'!B:L,11,FALSE)</f>
        <v>0</v>
      </c>
      <c r="U175" t="str">
        <f>_xlfn.CONCAT(KamstrupData[[#This Row],[CountryCode]],"_",KamstrupData[[#This Row],[Business Area]],"_",KamstrupData[[#This Row],[DepartmentTeam]])</f>
        <v>AT10_Sales &amp; Marketing_</v>
      </c>
      <c r="V175" t="str">
        <f>VLOOKUP(KamstrupData[[#This Row],[ORG_Concat]],'O-Organization'!F:H,3,FALSE)</f>
        <v>11003_AT10_Sales &amp; Marketing_Sales &amp; Marketing_</v>
      </c>
    </row>
    <row r="176" spans="4:22" ht="15" customHeight="1">
      <c r="D176" s="28" t="s">
        <v>95</v>
      </c>
      <c r="E176" t="str">
        <f>VLOOKUP(D176,'B-Business Capability'!B:H,5,FALSE)</f>
        <v>Not mapped to capability</v>
      </c>
      <c r="F176">
        <f>VLOOKUP(D176,'B-Business Capability'!B:H,6,FALSE)</f>
        <v>0</v>
      </c>
      <c r="G176">
        <f>VLOOKUP(D176,'B-Business Capability'!B:H,7,FALSE)</f>
        <v>0</v>
      </c>
      <c r="I176" t="s">
        <v>50</v>
      </c>
      <c r="J176" t="s">
        <v>189</v>
      </c>
      <c r="L176" t="s">
        <v>99</v>
      </c>
      <c r="M176" t="str">
        <f>VLOOKUP(L176,'A-Applications'!B:D,3,FALSE)</f>
        <v>SnagIt</v>
      </c>
      <c r="O176" s="42"/>
      <c r="Q176" t="str">
        <f>VLOOKUP(KamstrupData[[#This Row],[IdLevel123]],'B-Business Capability'!B:L,10,FALSE)</f>
        <v>N/A</v>
      </c>
      <c r="R176">
        <f>VLOOKUP(KamstrupData[[#This Row],[IdLevel123]],'B-Business Capability'!B:L,11,FALSE)</f>
        <v>0</v>
      </c>
      <c r="U176" t="str">
        <f>_xlfn.CONCAT(KamstrupData[[#This Row],[CountryCode]],"_",KamstrupData[[#This Row],[Business Area]],"_",KamstrupData[[#This Row],[DepartmentTeam]])</f>
        <v>AT10_Sales &amp; Marketing_</v>
      </c>
      <c r="V176" t="str">
        <f>VLOOKUP(KamstrupData[[#This Row],[ORG_Concat]],'O-Organization'!F:H,3,FALSE)</f>
        <v>11003_AT10_Sales &amp; Marketing_Sales &amp; Marketing_</v>
      </c>
    </row>
    <row r="177" spans="4:22" ht="15" customHeight="1">
      <c r="D177" s="28" t="s">
        <v>88</v>
      </c>
      <c r="E177" t="str">
        <f>VLOOKUP(D177,'B-Business Capability'!B:H,5,FALSE)</f>
        <v>Customer Service</v>
      </c>
      <c r="F177" t="str">
        <f>VLOOKUP(D177,'B-Business Capability'!B:H,6,FALSE)</f>
        <v>Customer Project Management</v>
      </c>
      <c r="G177" t="str">
        <f>VLOOKUP(D177,'B-Business Capability'!B:H,7,FALSE)</f>
        <v>Project Management</v>
      </c>
      <c r="I177" t="s">
        <v>50</v>
      </c>
      <c r="J177" t="s">
        <v>189</v>
      </c>
      <c r="L177" t="s">
        <v>108</v>
      </c>
      <c r="M177" t="str">
        <f>VLOOKUP(L177,'A-Applications'!B:D,3,FALSE)</f>
        <v>QAD ERP</v>
      </c>
      <c r="O177" s="42"/>
      <c r="Q177" t="str">
        <f>VLOOKUP(KamstrupData[[#This Row],[IdLevel123]],'B-Business Capability'!B:L,10,FALSE)</f>
        <v>Order-to-Cash (O2C)</v>
      </c>
      <c r="R177">
        <f>VLOOKUP(KamstrupData[[#This Row],[IdLevel123]],'B-Business Capability'!B:L,11,FALSE)</f>
        <v>0</v>
      </c>
      <c r="U177" t="str">
        <f>_xlfn.CONCAT(KamstrupData[[#This Row],[CountryCode]],"_",KamstrupData[[#This Row],[Business Area]],"_",KamstrupData[[#This Row],[DepartmentTeam]])</f>
        <v>AT10_Sales &amp; Marketing_</v>
      </c>
      <c r="V177" t="str">
        <f>VLOOKUP(KamstrupData[[#This Row],[ORG_Concat]],'O-Organization'!F:H,3,FALSE)</f>
        <v>11003_AT10_Sales &amp; Marketing_Sales &amp; Marketing_</v>
      </c>
    </row>
    <row r="178" spans="4:22" ht="15" customHeight="1">
      <c r="D178" s="28" t="s">
        <v>63</v>
      </c>
      <c r="E178" t="str">
        <f>VLOOKUP(D178,'B-Business Capability'!B:H,5,FALSE)</f>
        <v>Finance</v>
      </c>
      <c r="F178" t="str">
        <f>VLOOKUP(D178,'B-Business Capability'!B:H,6,FALSE)</f>
        <v>Financial Planning &amp; Analysis</v>
      </c>
      <c r="G178" t="str">
        <f>VLOOKUP(D178,'B-Business Capability'!B:H,7,FALSE)</f>
        <v>Cost Accounting_Plan</v>
      </c>
      <c r="I178" t="s">
        <v>50</v>
      </c>
      <c r="J178" t="s">
        <v>189</v>
      </c>
      <c r="L178" t="s">
        <v>117</v>
      </c>
      <c r="M178" t="str">
        <f>VLOOKUP(L178,'A-Applications'!B:D,3,FALSE)</f>
        <v>PowerBI</v>
      </c>
      <c r="N178" t="s">
        <v>53</v>
      </c>
      <c r="O178" s="42" t="s">
        <v>62</v>
      </c>
      <c r="P178" t="s">
        <v>67</v>
      </c>
      <c r="Q178" t="str">
        <f>VLOOKUP(KamstrupData[[#This Row],[IdLevel123]],'B-Business Capability'!B:L,10,FALSE)</f>
        <v>N/A</v>
      </c>
      <c r="R178">
        <f>VLOOKUP(KamstrupData[[#This Row],[IdLevel123]],'B-Business Capability'!B:L,11,FALSE)</f>
        <v>0</v>
      </c>
      <c r="U178" t="str">
        <f>_xlfn.CONCAT(KamstrupData[[#This Row],[CountryCode]],"_",KamstrupData[[#This Row],[Business Area]],"_",KamstrupData[[#This Row],[DepartmentTeam]])</f>
        <v>AT10_Sales &amp; Marketing_</v>
      </c>
      <c r="V178" t="str">
        <f>VLOOKUP(KamstrupData[[#This Row],[ORG_Concat]],'O-Organization'!F:H,3,FALSE)</f>
        <v>11003_AT10_Sales &amp; Marketing_Sales &amp; Marketing_</v>
      </c>
    </row>
    <row r="179" spans="4:22" ht="15" customHeight="1">
      <c r="D179" s="28" t="s">
        <v>82</v>
      </c>
      <c r="E179" t="str">
        <f>VLOOKUP(D179,'B-Business Capability'!B:H,5,FALSE)</f>
        <v>Customer Service</v>
      </c>
      <c r="F179" t="str">
        <f>VLOOKUP(D179,'B-Business Capability'!B:H,6,FALSE)</f>
        <v>Customer Project Management</v>
      </c>
      <c r="G179" t="str">
        <f>VLOOKUP(D179,'B-Business Capability'!B:H,7,FALSE)</f>
        <v>Financial Analytics and Management</v>
      </c>
      <c r="I179" t="s">
        <v>50</v>
      </c>
      <c r="J179" t="s">
        <v>189</v>
      </c>
      <c r="L179" t="s">
        <v>117</v>
      </c>
      <c r="M179" t="str">
        <f>VLOOKUP(L179,'A-Applications'!B:D,3,FALSE)</f>
        <v>PowerBI</v>
      </c>
      <c r="N179" t="s">
        <v>53</v>
      </c>
      <c r="O179" s="42" t="s">
        <v>62</v>
      </c>
      <c r="P179" t="s">
        <v>75</v>
      </c>
      <c r="Q179" t="str">
        <f>VLOOKUP(KamstrupData[[#This Row],[IdLevel123]],'B-Business Capability'!B:L,10,FALSE)</f>
        <v>Order-to-Cash (O2C)</v>
      </c>
      <c r="R179">
        <f>VLOOKUP(KamstrupData[[#This Row],[IdLevel123]],'B-Business Capability'!B:L,11,FALSE)</f>
        <v>0</v>
      </c>
      <c r="U179" t="str">
        <f>_xlfn.CONCAT(KamstrupData[[#This Row],[CountryCode]],"_",KamstrupData[[#This Row],[Business Area]],"_",KamstrupData[[#This Row],[DepartmentTeam]])</f>
        <v>AT10_Sales &amp; Marketing_</v>
      </c>
      <c r="V179" t="str">
        <f>VLOOKUP(KamstrupData[[#This Row],[ORG_Concat]],'O-Organization'!F:H,3,FALSE)</f>
        <v>11003_AT10_Sales &amp; Marketing_Sales &amp; Marketing_</v>
      </c>
    </row>
    <row r="180" spans="4:22" ht="15" customHeight="1">
      <c r="D180" s="28" t="s">
        <v>125</v>
      </c>
      <c r="E180" t="str">
        <f>VLOOKUP(D180,'B-Business Capability'!B:H,5,FALSE)</f>
        <v>Sales</v>
      </c>
      <c r="F180" t="str">
        <f>VLOOKUP(D180,'B-Business Capability'!B:H,6,FALSE)</f>
        <v>Quotation, Order, and Contract Management</v>
      </c>
      <c r="G180" t="str">
        <f>VLOOKUP(D180,'B-Business Capability'!B:H,7,FALSE)</f>
        <v>Contract and engagement setup</v>
      </c>
      <c r="I180" t="s">
        <v>50</v>
      </c>
      <c r="J180" t="s">
        <v>189</v>
      </c>
      <c r="L180" t="s">
        <v>123</v>
      </c>
      <c r="M180" t="str">
        <f>VLOOKUP(L180,'A-Applications'!B:D,3,FALSE)</f>
        <v>DocuSign</v>
      </c>
      <c r="N180" t="s">
        <v>53</v>
      </c>
      <c r="O180" s="42" t="s">
        <v>54</v>
      </c>
      <c r="P180" t="s">
        <v>124</v>
      </c>
      <c r="Q180" t="str">
        <f>VLOOKUP(KamstrupData[[#This Row],[IdLevel123]],'B-Business Capability'!B:L,10,FALSE)</f>
        <v>Order-to-Cash (O2C)</v>
      </c>
      <c r="R180">
        <f>VLOOKUP(KamstrupData[[#This Row],[IdLevel123]],'B-Business Capability'!B:L,11,FALSE)</f>
        <v>101</v>
      </c>
      <c r="U180" t="str">
        <f>_xlfn.CONCAT(KamstrupData[[#This Row],[CountryCode]],"_",KamstrupData[[#This Row],[Business Area]],"_",KamstrupData[[#This Row],[DepartmentTeam]])</f>
        <v>AT10_Sales &amp; Marketing_</v>
      </c>
      <c r="V180" t="str">
        <f>VLOOKUP(KamstrupData[[#This Row],[ORG_Concat]],'O-Organization'!F:H,3,FALSE)</f>
        <v>11003_AT10_Sales &amp; Marketing_Sales &amp; Marketing_</v>
      </c>
    </row>
    <row r="181" spans="4:22" ht="15" customHeight="1">
      <c r="D181" s="28" t="s">
        <v>158</v>
      </c>
      <c r="E181" t="str">
        <f>VLOOKUP(D181,'B-Business Capability'!B:H,5,FALSE)</f>
        <v>Sales</v>
      </c>
      <c r="F181" t="str">
        <f>VLOOKUP(D181,'B-Business Capability'!B:H,6,FALSE)</f>
        <v>Quotation, Order, and Contract Management</v>
      </c>
      <c r="G181" t="str">
        <f>VLOOKUP(D181,'B-Business Capability'!B:H,7,FALSE)</f>
        <v>Sales order management and processing</v>
      </c>
      <c r="I181" t="s">
        <v>50</v>
      </c>
      <c r="J181" t="s">
        <v>189</v>
      </c>
      <c r="L181" t="s">
        <v>123</v>
      </c>
      <c r="M181" t="str">
        <f>VLOOKUP(L181,'A-Applications'!B:D,3,FALSE)</f>
        <v>DocuSign</v>
      </c>
      <c r="N181" t="s">
        <v>53</v>
      </c>
      <c r="O181" s="42" t="s">
        <v>54</v>
      </c>
      <c r="P181" t="s">
        <v>198</v>
      </c>
      <c r="Q181" t="str">
        <f>VLOOKUP(KamstrupData[[#This Row],[IdLevel123]],'B-Business Capability'!B:L,10,FALSE)</f>
        <v>Order-to-Cash (O2C)</v>
      </c>
      <c r="R181">
        <f>VLOOKUP(KamstrupData[[#This Row],[IdLevel123]],'B-Business Capability'!B:L,11,FALSE)</f>
        <v>107</v>
      </c>
      <c r="U181" t="str">
        <f>_xlfn.CONCAT(KamstrupData[[#This Row],[CountryCode]],"_",KamstrupData[[#This Row],[Business Area]],"_",KamstrupData[[#This Row],[DepartmentTeam]])</f>
        <v>AT10_Sales &amp; Marketing_</v>
      </c>
      <c r="V181" t="str">
        <f>VLOOKUP(KamstrupData[[#This Row],[ORG_Concat]],'O-Organization'!F:H,3,FALSE)</f>
        <v>11003_AT10_Sales &amp; Marketing_Sales &amp; Marketing_</v>
      </c>
    </row>
    <row r="182" spans="4:22">
      <c r="D182" s="28" t="s">
        <v>199</v>
      </c>
      <c r="E182" t="str">
        <f>VLOOKUP(D182,'B-Business Capability'!B:H,5,FALSE)</f>
        <v>Sales</v>
      </c>
      <c r="F182" t="str">
        <f>VLOOKUP(D182,'B-Business Capability'!B:H,6,FALSE)</f>
        <v>Quotation, Order, and Contract Management</v>
      </c>
      <c r="G182" t="str">
        <f>VLOOKUP(D182,'B-Business Capability'!B:H,7,FALSE)</f>
        <v>Distributor contract management</v>
      </c>
      <c r="I182" t="s">
        <v>50</v>
      </c>
      <c r="J182" t="s">
        <v>189</v>
      </c>
      <c r="L182" t="s">
        <v>123</v>
      </c>
      <c r="M182" t="str">
        <f>VLOOKUP(L182,'A-Applications'!B:D,3,FALSE)</f>
        <v>DocuSign</v>
      </c>
      <c r="N182" t="s">
        <v>53</v>
      </c>
      <c r="O182" s="42" t="s">
        <v>54</v>
      </c>
      <c r="P182" t="s">
        <v>197</v>
      </c>
      <c r="Q182" t="str">
        <f>VLOOKUP(KamstrupData[[#This Row],[IdLevel123]],'B-Business Capability'!B:L,10,FALSE)</f>
        <v>Order-to-Cash (O2C)</v>
      </c>
      <c r="R182">
        <f>VLOOKUP(KamstrupData[[#This Row],[IdLevel123]],'B-Business Capability'!B:L,11,FALSE)</f>
        <v>112</v>
      </c>
      <c r="U182" t="str">
        <f>_xlfn.CONCAT(KamstrupData[[#This Row],[CountryCode]],"_",KamstrupData[[#This Row],[Business Area]],"_",KamstrupData[[#This Row],[DepartmentTeam]])</f>
        <v>AT10_Sales &amp; Marketing_</v>
      </c>
      <c r="V182" t="str">
        <f>VLOOKUP(KamstrupData[[#This Row],[ORG_Concat]],'O-Organization'!F:H,3,FALSE)</f>
        <v>11003_AT10_Sales &amp; Marketing_Sales &amp; Marketing_</v>
      </c>
    </row>
    <row r="183" spans="4:22">
      <c r="D183" s="28" t="s">
        <v>200</v>
      </c>
      <c r="E183" t="str">
        <f>VLOOKUP(D183,'B-Business Capability'!B:H,5,FALSE)</f>
        <v>Sales</v>
      </c>
      <c r="F183" t="str">
        <f>VLOOKUP(D183,'B-Business Capability'!B:H,6,FALSE)</f>
        <v>Sales Management of Indirect Sales</v>
      </c>
      <c r="G183" t="str">
        <f>VLOOKUP(D183,'B-Business Capability'!B:H,7,FALSE)</f>
        <v>Incentive and commision management</v>
      </c>
      <c r="I183" t="s">
        <v>50</v>
      </c>
      <c r="J183" t="s">
        <v>189</v>
      </c>
      <c r="L183" t="s">
        <v>129</v>
      </c>
      <c r="M183" t="str">
        <f>VLOOKUP(L183,'A-Applications'!B:D,3,FALSE)</f>
        <v>Microsoft Dynamics 365 CE (Sales)</v>
      </c>
      <c r="N183" t="s">
        <v>53</v>
      </c>
      <c r="O183" s="42" t="s">
        <v>66</v>
      </c>
      <c r="P183" t="s">
        <v>201</v>
      </c>
      <c r="Q183" t="str">
        <f>VLOOKUP(KamstrupData[[#This Row],[IdLevel123]],'B-Business Capability'!B:L,10,FALSE)</f>
        <v>N/A</v>
      </c>
      <c r="R183">
        <f>VLOOKUP(KamstrupData[[#This Row],[IdLevel123]],'B-Business Capability'!B:L,11,FALSE)</f>
        <v>0</v>
      </c>
      <c r="U183" t="str">
        <f>_xlfn.CONCAT(KamstrupData[[#This Row],[CountryCode]],"_",KamstrupData[[#This Row],[Business Area]],"_",KamstrupData[[#This Row],[DepartmentTeam]])</f>
        <v>AT10_Sales &amp; Marketing_</v>
      </c>
      <c r="V183" t="str">
        <f>VLOOKUP(KamstrupData[[#This Row],[ORG_Concat]],'O-Organization'!F:H,3,FALSE)</f>
        <v>11003_AT10_Sales &amp; Marketing_Sales &amp; Marketing_</v>
      </c>
    </row>
    <row r="184" spans="4:22">
      <c r="D184" s="28" t="s">
        <v>190</v>
      </c>
      <c r="E184" t="str">
        <f>VLOOKUP(D184,'B-Business Capability'!B:H,5,FALSE)</f>
        <v>Sales</v>
      </c>
      <c r="F184" t="str">
        <f>VLOOKUP(D184,'B-Business Capability'!B:H,6,FALSE)</f>
        <v>Sales Operations</v>
      </c>
      <c r="G184">
        <f>VLOOKUP(D184,'B-Business Capability'!B:H,7,FALSE)</f>
        <v>0</v>
      </c>
      <c r="I184" t="s">
        <v>50</v>
      </c>
      <c r="J184" t="s">
        <v>189</v>
      </c>
      <c r="L184" t="s">
        <v>129</v>
      </c>
      <c r="M184" t="str">
        <f>VLOOKUP(L184,'A-Applications'!B:D,3,FALSE)</f>
        <v>Microsoft Dynamics 365 CE (Sales)</v>
      </c>
      <c r="N184" t="s">
        <v>53</v>
      </c>
      <c r="O184" s="42" t="s">
        <v>66</v>
      </c>
      <c r="P184" t="s">
        <v>198</v>
      </c>
      <c r="Q184" t="str">
        <f>VLOOKUP(KamstrupData[[#This Row],[IdLevel123]],'B-Business Capability'!B:L,10,FALSE)</f>
        <v>Order-to-Cash (O2C)</v>
      </c>
      <c r="R184">
        <f>VLOOKUP(KamstrupData[[#This Row],[IdLevel123]],'B-Business Capability'!B:L,11,FALSE)</f>
        <v>111</v>
      </c>
      <c r="U184" t="str">
        <f>_xlfn.CONCAT(KamstrupData[[#This Row],[CountryCode]],"_",KamstrupData[[#This Row],[Business Area]],"_",KamstrupData[[#This Row],[DepartmentTeam]])</f>
        <v>AT10_Sales &amp; Marketing_</v>
      </c>
      <c r="V184" t="str">
        <f>VLOOKUP(KamstrupData[[#This Row],[ORG_Concat]],'O-Organization'!F:H,3,FALSE)</f>
        <v>11003_AT10_Sales &amp; Marketing_Sales &amp; Marketing_</v>
      </c>
    </row>
    <row r="185" spans="4:22">
      <c r="D185" s="28" t="s">
        <v>192</v>
      </c>
      <c r="E185" t="str">
        <f>VLOOKUP(D185,'B-Business Capability'!B:H,5,FALSE)</f>
        <v>Sales</v>
      </c>
      <c r="F185" t="str">
        <f>VLOOKUP(D185,'B-Business Capability'!B:H,6,FALSE)</f>
        <v>Sales Execution and Customer Engagement</v>
      </c>
      <c r="G185">
        <f>VLOOKUP(D185,'B-Business Capability'!B:H,7,FALSE)</f>
        <v>0</v>
      </c>
      <c r="I185" t="s">
        <v>50</v>
      </c>
      <c r="J185" t="s">
        <v>189</v>
      </c>
      <c r="L185" t="s">
        <v>129</v>
      </c>
      <c r="M185" t="str">
        <f>VLOOKUP(L185,'A-Applications'!B:D,3,FALSE)</f>
        <v>Microsoft Dynamics 365 CE (Sales)</v>
      </c>
      <c r="N185" t="s">
        <v>53</v>
      </c>
      <c r="O185" s="42" t="s">
        <v>66</v>
      </c>
      <c r="P185" t="s">
        <v>198</v>
      </c>
      <c r="Q185" t="str">
        <f>VLOOKUP(KamstrupData[[#This Row],[IdLevel123]],'B-Business Capability'!B:L,10,FALSE)</f>
        <v>Order-to-Cash (O2C)</v>
      </c>
      <c r="R185">
        <f>VLOOKUP(KamstrupData[[#This Row],[IdLevel123]],'B-Business Capability'!B:L,11,FALSE)</f>
        <v>500</v>
      </c>
      <c r="U185" t="str">
        <f>_xlfn.CONCAT(KamstrupData[[#This Row],[CountryCode]],"_",KamstrupData[[#This Row],[Business Area]],"_",KamstrupData[[#This Row],[DepartmentTeam]])</f>
        <v>AT10_Sales &amp; Marketing_</v>
      </c>
      <c r="V185" t="str">
        <f>VLOOKUP(KamstrupData[[#This Row],[ORG_Concat]],'O-Organization'!F:H,3,FALSE)</f>
        <v>11003_AT10_Sales &amp; Marketing_Sales &amp; Marketing_</v>
      </c>
    </row>
    <row r="186" spans="4:22">
      <c r="D186" s="28" t="s">
        <v>193</v>
      </c>
      <c r="E186" t="str">
        <f>VLOOKUP(D186,'B-Business Capability'!B:H,5,FALSE)</f>
        <v>Sales</v>
      </c>
      <c r="F186" t="str">
        <f>VLOOKUP(D186,'B-Business Capability'!B:H,6,FALSE)</f>
        <v>Quotation, Order, and Contract Management</v>
      </c>
      <c r="G186">
        <f>VLOOKUP(D186,'B-Business Capability'!B:H,7,FALSE)</f>
        <v>0</v>
      </c>
      <c r="I186" t="s">
        <v>50</v>
      </c>
      <c r="J186" t="s">
        <v>189</v>
      </c>
      <c r="L186" t="s">
        <v>129</v>
      </c>
      <c r="M186" t="str">
        <f>VLOOKUP(L186,'A-Applications'!B:D,3,FALSE)</f>
        <v>Microsoft Dynamics 365 CE (Sales)</v>
      </c>
      <c r="N186" t="s">
        <v>53</v>
      </c>
      <c r="O186" s="42" t="s">
        <v>66</v>
      </c>
      <c r="P186" t="s">
        <v>198</v>
      </c>
      <c r="Q186" t="str">
        <f>VLOOKUP(KamstrupData[[#This Row],[IdLevel123]],'B-Business Capability'!B:L,10,FALSE)</f>
        <v>Order-to-Cash (O2C)</v>
      </c>
      <c r="R186">
        <f>VLOOKUP(KamstrupData[[#This Row],[IdLevel123]],'B-Business Capability'!B:L,11,FALSE)</f>
        <v>100</v>
      </c>
      <c r="U186" t="str">
        <f>_xlfn.CONCAT(KamstrupData[[#This Row],[CountryCode]],"_",KamstrupData[[#This Row],[Business Area]],"_",KamstrupData[[#This Row],[DepartmentTeam]])</f>
        <v>AT10_Sales &amp; Marketing_</v>
      </c>
      <c r="V186" t="str">
        <f>VLOOKUP(KamstrupData[[#This Row],[ORG_Concat]],'O-Organization'!F:H,3,FALSE)</f>
        <v>11003_AT10_Sales &amp; Marketing_Sales &amp; Marketing_</v>
      </c>
    </row>
    <row r="187" spans="4:22">
      <c r="D187" s="28" t="s">
        <v>125</v>
      </c>
      <c r="E187" t="str">
        <f>VLOOKUP(D187,'B-Business Capability'!B:H,5,FALSE)</f>
        <v>Sales</v>
      </c>
      <c r="F187" t="str">
        <f>VLOOKUP(D187,'B-Business Capability'!B:H,6,FALSE)</f>
        <v>Quotation, Order, and Contract Management</v>
      </c>
      <c r="G187" t="str">
        <f>VLOOKUP(D187,'B-Business Capability'!B:H,7,FALSE)</f>
        <v>Contract and engagement setup</v>
      </c>
      <c r="I187" t="s">
        <v>50</v>
      </c>
      <c r="J187" t="s">
        <v>189</v>
      </c>
      <c r="L187" t="s">
        <v>202</v>
      </c>
      <c r="M187" t="str">
        <f>VLOOKUP(L187,'A-Applications'!B:D,3,FALSE)</f>
        <v>DocuSign CLM</v>
      </c>
      <c r="O187" s="42"/>
      <c r="Q187" t="str">
        <f>VLOOKUP(KamstrupData[[#This Row],[IdLevel123]],'B-Business Capability'!B:L,10,FALSE)</f>
        <v>Order-to-Cash (O2C)</v>
      </c>
      <c r="R187">
        <f>VLOOKUP(KamstrupData[[#This Row],[IdLevel123]],'B-Business Capability'!B:L,11,FALSE)</f>
        <v>101</v>
      </c>
      <c r="U187" t="str">
        <f>_xlfn.CONCAT(KamstrupData[[#This Row],[CountryCode]],"_",KamstrupData[[#This Row],[Business Area]],"_",KamstrupData[[#This Row],[DepartmentTeam]])</f>
        <v>AT10_Sales &amp; Marketing_</v>
      </c>
      <c r="V187" t="str">
        <f>VLOOKUP(KamstrupData[[#This Row],[ORG_Concat]],'O-Organization'!F:H,3,FALSE)</f>
        <v>11003_AT10_Sales &amp; Marketing_Sales &amp; Marketing_</v>
      </c>
    </row>
    <row r="188" spans="4:22">
      <c r="D188" s="28" t="s">
        <v>130</v>
      </c>
      <c r="E188" t="str">
        <f>VLOOKUP(D188,'B-Business Capability'!B:H,5,FALSE)</f>
        <v>Sales</v>
      </c>
      <c r="F188" t="str">
        <f>VLOOKUP(D188,'B-Business Capability'!B:H,6,FALSE)</f>
        <v>Quotation, Order, and Contract Management</v>
      </c>
      <c r="G188" t="str">
        <f>VLOOKUP(D188,'B-Business Capability'!B:H,7,FALSE)</f>
        <v>Tender or Bid management</v>
      </c>
      <c r="I188" t="s">
        <v>50</v>
      </c>
      <c r="J188" t="s">
        <v>189</v>
      </c>
      <c r="L188" t="s">
        <v>203</v>
      </c>
      <c r="M188" t="str">
        <f>VLOOKUP(L188,'A-Applications'!B:D,3,FALSE)</f>
        <v>Responsive - RFPIO</v>
      </c>
      <c r="N188" t="s">
        <v>53</v>
      </c>
      <c r="O188" s="42" t="s">
        <v>54</v>
      </c>
      <c r="P188" t="s">
        <v>131</v>
      </c>
      <c r="Q188" t="str">
        <f>VLOOKUP(KamstrupData[[#This Row],[IdLevel123]],'B-Business Capability'!B:L,10,FALSE)</f>
        <v>Order-to-Cash (O2C)</v>
      </c>
      <c r="R188">
        <f>VLOOKUP(KamstrupData[[#This Row],[IdLevel123]],'B-Business Capability'!B:L,11,FALSE)</f>
        <v>104</v>
      </c>
      <c r="U188" t="str">
        <f>_xlfn.CONCAT(KamstrupData[[#This Row],[CountryCode]],"_",KamstrupData[[#This Row],[Business Area]],"_",KamstrupData[[#This Row],[DepartmentTeam]])</f>
        <v>AT10_Sales &amp; Marketing_</v>
      </c>
      <c r="V188" t="str">
        <f>VLOOKUP(KamstrupData[[#This Row],[ORG_Concat]],'O-Organization'!F:H,3,FALSE)</f>
        <v>11003_AT10_Sales &amp; Marketing_Sales &amp; Marketing_</v>
      </c>
    </row>
    <row r="189" spans="4:22">
      <c r="D189" s="28" t="s">
        <v>204</v>
      </c>
      <c r="E189" t="str">
        <f>VLOOKUP(D189,'B-Business Capability'!B:H,5,FALSE)</f>
        <v>Sales</v>
      </c>
      <c r="F189" t="str">
        <f>VLOOKUP(D189,'B-Business Capability'!B:H,6,FALSE)</f>
        <v>Sales Operations</v>
      </c>
      <c r="G189" t="str">
        <f>VLOOKUP(D189,'B-Business Capability'!B:H,7,FALSE)</f>
        <v>Customer masterdata governance</v>
      </c>
      <c r="I189" t="s">
        <v>50</v>
      </c>
      <c r="J189" t="s">
        <v>189</v>
      </c>
      <c r="L189" t="s">
        <v>205</v>
      </c>
      <c r="M189" t="str">
        <f>VLOOKUP(L189,'A-Applications'!B:D,3,FALSE)</f>
        <v>Dunn and Bradstreet (Finance Analytics)</v>
      </c>
      <c r="O189" s="42"/>
      <c r="Q189" t="str">
        <f>VLOOKUP(KamstrupData[[#This Row],[IdLevel123]],'B-Business Capability'!B:L,10,FALSE)</f>
        <v>N/A</v>
      </c>
      <c r="R189">
        <f>VLOOKUP(KamstrupData[[#This Row],[IdLevel123]],'B-Business Capability'!B:L,11,FALSE)</f>
        <v>0</v>
      </c>
      <c r="U189" t="str">
        <f>_xlfn.CONCAT(KamstrupData[[#This Row],[CountryCode]],"_",KamstrupData[[#This Row],[Business Area]],"_",KamstrupData[[#This Row],[DepartmentTeam]])</f>
        <v>AT10_Sales &amp; Marketing_</v>
      </c>
      <c r="V189" t="str">
        <f>VLOOKUP(KamstrupData[[#This Row],[ORG_Concat]],'O-Organization'!F:H,3,FALSE)</f>
        <v>11003_AT10_Sales &amp; Marketing_Sales &amp; Marketing_</v>
      </c>
    </row>
    <row r="190" spans="4:22">
      <c r="D190" s="28" t="s">
        <v>95</v>
      </c>
      <c r="E190" t="str">
        <f>VLOOKUP(D190,'B-Business Capability'!B:H,5,FALSE)</f>
        <v>Not mapped to capability</v>
      </c>
      <c r="F190">
        <f>VLOOKUP(D190,'B-Business Capability'!B:H,6,FALSE)</f>
        <v>0</v>
      </c>
      <c r="G190">
        <f>VLOOKUP(D190,'B-Business Capability'!B:H,7,FALSE)</f>
        <v>0</v>
      </c>
      <c r="I190" t="s">
        <v>50</v>
      </c>
      <c r="J190" t="s">
        <v>189</v>
      </c>
      <c r="L190" t="s">
        <v>206</v>
      </c>
      <c r="M190" t="str">
        <f>VLOOKUP(L190,'A-Applications'!B:D,3,FALSE)</f>
        <v>Youku</v>
      </c>
      <c r="O190" s="42"/>
      <c r="P190" t="s">
        <v>77</v>
      </c>
      <c r="Q190" t="str">
        <f>VLOOKUP(KamstrupData[[#This Row],[IdLevel123]],'B-Business Capability'!B:L,10,FALSE)</f>
        <v>N/A</v>
      </c>
      <c r="R190">
        <f>VLOOKUP(KamstrupData[[#This Row],[IdLevel123]],'B-Business Capability'!B:L,11,FALSE)</f>
        <v>0</v>
      </c>
      <c r="U190" t="str">
        <f>_xlfn.CONCAT(KamstrupData[[#This Row],[CountryCode]],"_",KamstrupData[[#This Row],[Business Area]],"_",KamstrupData[[#This Row],[DepartmentTeam]])</f>
        <v>AT10_Sales &amp; Marketing_</v>
      </c>
      <c r="V190" t="str">
        <f>VLOOKUP(KamstrupData[[#This Row],[ORG_Concat]],'O-Organization'!F:H,3,FALSE)</f>
        <v>11003_AT10_Sales &amp; Marketing_Sales &amp; Marketing_</v>
      </c>
    </row>
    <row r="191" spans="4:22">
      <c r="D191" s="28" t="s">
        <v>192</v>
      </c>
      <c r="E191" t="str">
        <f>VLOOKUP(D191,'B-Business Capability'!B:H,5,FALSE)</f>
        <v>Sales</v>
      </c>
      <c r="F191" t="str">
        <f>VLOOKUP(D191,'B-Business Capability'!B:H,6,FALSE)</f>
        <v>Sales Execution and Customer Engagement</v>
      </c>
      <c r="G191">
        <f>VLOOKUP(D191,'B-Business Capability'!B:H,7,FALSE)</f>
        <v>0</v>
      </c>
      <c r="I191" t="s">
        <v>50</v>
      </c>
      <c r="J191" t="s">
        <v>189</v>
      </c>
      <c r="L191" t="s">
        <v>146</v>
      </c>
      <c r="M191" t="str">
        <f>VLOOKUP(L191,'A-Applications'!B:D,3,FALSE)</f>
        <v>Microsoft CoPilot</v>
      </c>
      <c r="O191" s="42"/>
      <c r="Q191" t="str">
        <f>VLOOKUP(KamstrupData[[#This Row],[IdLevel123]],'B-Business Capability'!B:L,10,FALSE)</f>
        <v>Order-to-Cash (O2C)</v>
      </c>
      <c r="R191">
        <f>VLOOKUP(KamstrupData[[#This Row],[IdLevel123]],'B-Business Capability'!B:L,11,FALSE)</f>
        <v>500</v>
      </c>
      <c r="U191" t="str">
        <f>_xlfn.CONCAT(KamstrupData[[#This Row],[CountryCode]],"_",KamstrupData[[#This Row],[Business Area]],"_",KamstrupData[[#This Row],[DepartmentTeam]])</f>
        <v>AT10_Sales &amp; Marketing_</v>
      </c>
      <c r="V191" t="str">
        <f>VLOOKUP(KamstrupData[[#This Row],[ORG_Concat]],'O-Organization'!F:H,3,FALSE)</f>
        <v>11003_AT10_Sales &amp; Marketing_Sales &amp; Marketing_</v>
      </c>
    </row>
    <row r="192" spans="4:22">
      <c r="D192" s="28" t="s">
        <v>193</v>
      </c>
      <c r="E192" t="str">
        <f>VLOOKUP(D192,'B-Business Capability'!B:H,5,FALSE)</f>
        <v>Sales</v>
      </c>
      <c r="F192" t="str">
        <f>VLOOKUP(D192,'B-Business Capability'!B:H,6,FALSE)</f>
        <v>Quotation, Order, and Contract Management</v>
      </c>
      <c r="G192">
        <f>VLOOKUP(D192,'B-Business Capability'!B:H,7,FALSE)</f>
        <v>0</v>
      </c>
      <c r="I192" t="s">
        <v>50</v>
      </c>
      <c r="J192" t="s">
        <v>189</v>
      </c>
      <c r="L192" t="s">
        <v>207</v>
      </c>
      <c r="M192" t="str">
        <f>VLOOKUP(L192,'A-Applications'!B:D,3,FALSE)</f>
        <v>Adobe Acrobat</v>
      </c>
      <c r="O192" s="42"/>
      <c r="Q192" t="str">
        <f>VLOOKUP(KamstrupData[[#This Row],[IdLevel123]],'B-Business Capability'!B:L,10,FALSE)</f>
        <v>Order-to-Cash (O2C)</v>
      </c>
      <c r="R192">
        <f>VLOOKUP(KamstrupData[[#This Row],[IdLevel123]],'B-Business Capability'!B:L,11,FALSE)</f>
        <v>100</v>
      </c>
      <c r="U192" t="str">
        <f>_xlfn.CONCAT(KamstrupData[[#This Row],[CountryCode]],"_",KamstrupData[[#This Row],[Business Area]],"_",KamstrupData[[#This Row],[DepartmentTeam]])</f>
        <v>AT10_Sales &amp; Marketing_</v>
      </c>
      <c r="V192" t="str">
        <f>VLOOKUP(KamstrupData[[#This Row],[ORG_Concat]],'O-Organization'!F:H,3,FALSE)</f>
        <v>11003_AT10_Sales &amp; Marketing_Sales &amp; Marketing_</v>
      </c>
    </row>
    <row r="193" spans="4:22">
      <c r="D193" s="28" t="s">
        <v>208</v>
      </c>
      <c r="E193" t="str">
        <f>VLOOKUP(D193,'B-Business Capability'!B:H,5,FALSE)</f>
        <v>Sales</v>
      </c>
      <c r="F193" t="str">
        <f>VLOOKUP(D193,'B-Business Capability'!B:H,6,FALSE)</f>
        <v>Sales Operations</v>
      </c>
      <c r="G193" t="str">
        <f>VLOOKUP(D193,'B-Business Capability'!B:H,7,FALSE)</f>
        <v>Entitlement management</v>
      </c>
      <c r="I193" t="s">
        <v>50</v>
      </c>
      <c r="J193" t="s">
        <v>189</v>
      </c>
      <c r="L193" t="s">
        <v>148</v>
      </c>
      <c r="M193" t="str">
        <f>VLOOKUP(L193,'A-Applications'!B:D,3,FALSE)</f>
        <v>Oracle CPQ</v>
      </c>
      <c r="N193" t="s">
        <v>147</v>
      </c>
      <c r="O193" s="42" t="s">
        <v>66</v>
      </c>
      <c r="P193" t="s">
        <v>209</v>
      </c>
      <c r="Q193" t="str">
        <f>VLOOKUP(KamstrupData[[#This Row],[IdLevel123]],'B-Business Capability'!B:L,10,FALSE)</f>
        <v>Order-to-Cash (O2C)</v>
      </c>
      <c r="R193">
        <f>VLOOKUP(KamstrupData[[#This Row],[IdLevel123]],'B-Business Capability'!B:L,11,FALSE)</f>
        <v>610</v>
      </c>
      <c r="U193" t="str">
        <f>_xlfn.CONCAT(KamstrupData[[#This Row],[CountryCode]],"_",KamstrupData[[#This Row],[Business Area]],"_",KamstrupData[[#This Row],[DepartmentTeam]])</f>
        <v>AT10_Sales &amp; Marketing_</v>
      </c>
      <c r="V193" t="str">
        <f>VLOOKUP(KamstrupData[[#This Row],[ORG_Concat]],'O-Organization'!F:H,3,FALSE)</f>
        <v>11003_AT10_Sales &amp; Marketing_Sales &amp; Marketing_</v>
      </c>
    </row>
    <row r="194" spans="4:22">
      <c r="D194" s="28" t="s">
        <v>210</v>
      </c>
      <c r="E194" t="str">
        <f>VLOOKUP(D194,'B-Business Capability'!B:H,5,FALSE)</f>
        <v>Sales</v>
      </c>
      <c r="F194" t="str">
        <f>VLOOKUP(D194,'B-Business Capability'!B:H,6,FALSE)</f>
        <v>Sales Operations</v>
      </c>
      <c r="G194" t="str">
        <f>VLOOKUP(D194,'B-Business Capability'!B:H,7,FALSE)</f>
        <v>Price management</v>
      </c>
      <c r="I194" t="s">
        <v>50</v>
      </c>
      <c r="J194" t="s">
        <v>189</v>
      </c>
      <c r="L194" t="s">
        <v>148</v>
      </c>
      <c r="M194" t="str">
        <f>VLOOKUP(L194,'A-Applications'!B:D,3,FALSE)</f>
        <v>Oracle CPQ</v>
      </c>
      <c r="N194" t="s">
        <v>147</v>
      </c>
      <c r="O194" s="42" t="s">
        <v>66</v>
      </c>
      <c r="P194" t="s">
        <v>211</v>
      </c>
      <c r="Q194" t="str">
        <f>VLOOKUP(KamstrupData[[#This Row],[IdLevel123]],'B-Business Capability'!B:L,10,FALSE)</f>
        <v>N/A</v>
      </c>
      <c r="R194">
        <f>VLOOKUP(KamstrupData[[#This Row],[IdLevel123]],'B-Business Capability'!B:L,11,FALSE)</f>
        <v>0</v>
      </c>
      <c r="U194" t="str">
        <f>_xlfn.CONCAT(KamstrupData[[#This Row],[CountryCode]],"_",KamstrupData[[#This Row],[Business Area]],"_",KamstrupData[[#This Row],[DepartmentTeam]])</f>
        <v>AT10_Sales &amp; Marketing_</v>
      </c>
      <c r="V194" t="str">
        <f>VLOOKUP(KamstrupData[[#This Row],[ORG_Concat]],'O-Organization'!F:H,3,FALSE)</f>
        <v>11003_AT10_Sales &amp; Marketing_Sales &amp; Marketing_</v>
      </c>
    </row>
    <row r="195" spans="4:22">
      <c r="D195" s="28" t="s">
        <v>212</v>
      </c>
      <c r="E195" t="str">
        <f>VLOOKUP(D195,'B-Business Capability'!B:H,5,FALSE)</f>
        <v>Sales</v>
      </c>
      <c r="F195" t="str">
        <f>VLOOKUP(D195,'B-Business Capability'!B:H,6,FALSE)</f>
        <v>Sales Operations</v>
      </c>
      <c r="G195" t="str">
        <f>VLOOKUP(D195,'B-Business Capability'!B:H,7,FALSE)</f>
        <v>Pricing and charging</v>
      </c>
      <c r="I195" t="s">
        <v>50</v>
      </c>
      <c r="J195" t="s">
        <v>189</v>
      </c>
      <c r="L195" t="s">
        <v>148</v>
      </c>
      <c r="M195" t="str">
        <f>VLOOKUP(L195,'A-Applications'!B:D,3,FALSE)</f>
        <v>Oracle CPQ</v>
      </c>
      <c r="N195" t="s">
        <v>147</v>
      </c>
      <c r="O195" s="42" t="s">
        <v>66</v>
      </c>
      <c r="P195" t="s">
        <v>211</v>
      </c>
      <c r="Q195" t="str">
        <f>VLOOKUP(KamstrupData[[#This Row],[IdLevel123]],'B-Business Capability'!B:L,10,FALSE)</f>
        <v>Order-to-Cash (O2C)</v>
      </c>
      <c r="R195">
        <f>VLOOKUP(KamstrupData[[#This Row],[IdLevel123]],'B-Business Capability'!B:L,11,FALSE)</f>
        <v>300</v>
      </c>
      <c r="U195" t="str">
        <f>_xlfn.CONCAT(KamstrupData[[#This Row],[CountryCode]],"_",KamstrupData[[#This Row],[Business Area]],"_",KamstrupData[[#This Row],[DepartmentTeam]])</f>
        <v>AT10_Sales &amp; Marketing_</v>
      </c>
      <c r="V195" t="str">
        <f>VLOOKUP(KamstrupData[[#This Row],[ORG_Concat]],'O-Organization'!F:H,3,FALSE)</f>
        <v>11003_AT10_Sales &amp; Marketing_Sales &amp; Marketing_</v>
      </c>
    </row>
    <row r="196" spans="4:22">
      <c r="D196" s="28" t="s">
        <v>213</v>
      </c>
      <c r="E196" t="str">
        <f>VLOOKUP(D196,'B-Business Capability'!B:H,5,FALSE)</f>
        <v>Sales</v>
      </c>
      <c r="F196" t="str">
        <f>VLOOKUP(D196,'B-Business Capability'!B:H,6,FALSE)</f>
        <v>Sales Operations</v>
      </c>
      <c r="G196" t="str">
        <f>VLOOKUP(D196,'B-Business Capability'!B:H,7,FALSE)</f>
        <v>Pricing and promotions</v>
      </c>
      <c r="I196" t="s">
        <v>50</v>
      </c>
      <c r="J196" t="s">
        <v>189</v>
      </c>
      <c r="L196" t="s">
        <v>148</v>
      </c>
      <c r="M196" t="str">
        <f>VLOOKUP(L196,'A-Applications'!B:D,3,FALSE)</f>
        <v>Oracle CPQ</v>
      </c>
      <c r="N196" t="s">
        <v>147</v>
      </c>
      <c r="O196" s="42" t="s">
        <v>66</v>
      </c>
      <c r="P196" t="s">
        <v>211</v>
      </c>
      <c r="Q196" t="str">
        <f>VLOOKUP(KamstrupData[[#This Row],[IdLevel123]],'B-Business Capability'!B:L,10,FALSE)</f>
        <v>Order-to-Cash (O2C)</v>
      </c>
      <c r="R196">
        <f>VLOOKUP(KamstrupData[[#This Row],[IdLevel123]],'B-Business Capability'!B:L,11,FALSE)</f>
        <v>310</v>
      </c>
      <c r="U196" t="str">
        <f>_xlfn.CONCAT(KamstrupData[[#This Row],[CountryCode]],"_",KamstrupData[[#This Row],[Business Area]],"_",KamstrupData[[#This Row],[DepartmentTeam]])</f>
        <v>AT10_Sales &amp; Marketing_</v>
      </c>
      <c r="V196" t="str">
        <f>VLOOKUP(KamstrupData[[#This Row],[ORG_Concat]],'O-Organization'!F:H,3,FALSE)</f>
        <v>11003_AT10_Sales &amp; Marketing_Sales &amp; Marketing_</v>
      </c>
    </row>
    <row r="197" spans="4:22">
      <c r="D197" s="28" t="s">
        <v>214</v>
      </c>
      <c r="E197" t="str">
        <f>VLOOKUP(D197,'B-Business Capability'!B:H,5,FALSE)</f>
        <v>Sales</v>
      </c>
      <c r="F197" t="str">
        <f>VLOOKUP(D197,'B-Business Capability'!B:H,6,FALSE)</f>
        <v>Sales Execution and Customer Engagement</v>
      </c>
      <c r="G197" t="str">
        <f>VLOOKUP(D197,'B-Business Capability'!B:H,7,FALSE)</f>
        <v>Price and margin management</v>
      </c>
      <c r="I197" t="s">
        <v>50</v>
      </c>
      <c r="J197" t="s">
        <v>189</v>
      </c>
      <c r="L197" t="s">
        <v>148</v>
      </c>
      <c r="M197" t="str">
        <f>VLOOKUP(L197,'A-Applications'!B:D,3,FALSE)</f>
        <v>Oracle CPQ</v>
      </c>
      <c r="N197" t="s">
        <v>147</v>
      </c>
      <c r="O197" s="42" t="s">
        <v>66</v>
      </c>
      <c r="P197" t="s">
        <v>211</v>
      </c>
      <c r="Q197" t="str">
        <f>VLOOKUP(KamstrupData[[#This Row],[IdLevel123]],'B-Business Capability'!B:L,10,FALSE)</f>
        <v>Order-to-Cash (O2C)</v>
      </c>
      <c r="R197">
        <f>VLOOKUP(KamstrupData[[#This Row],[IdLevel123]],'B-Business Capability'!B:L,11,FALSE)</f>
        <v>540</v>
      </c>
      <c r="U197" t="str">
        <f>_xlfn.CONCAT(KamstrupData[[#This Row],[CountryCode]],"_",KamstrupData[[#This Row],[Business Area]],"_",KamstrupData[[#This Row],[DepartmentTeam]])</f>
        <v>AT10_Sales &amp; Marketing_</v>
      </c>
      <c r="V197" t="str">
        <f>VLOOKUP(KamstrupData[[#This Row],[ORG_Concat]],'O-Organization'!F:H,3,FALSE)</f>
        <v>11003_AT10_Sales &amp; Marketing_Sales &amp; Marketing_</v>
      </c>
    </row>
    <row r="198" spans="4:22">
      <c r="D198" s="28" t="s">
        <v>215</v>
      </c>
      <c r="E198" t="str">
        <f>VLOOKUP(D198,'B-Business Capability'!B:H,5,FALSE)</f>
        <v>Sales</v>
      </c>
      <c r="F198" t="str">
        <f>VLOOKUP(D198,'B-Business Capability'!B:H,6,FALSE)</f>
        <v>Quotation, Order, and Contract Management</v>
      </c>
      <c r="G198" t="str">
        <f>VLOOKUP(D198,'B-Business Capability'!B:H,7,FALSE)</f>
        <v>Bundling, configuration and subscription management</v>
      </c>
      <c r="I198" t="s">
        <v>50</v>
      </c>
      <c r="J198" t="s">
        <v>189</v>
      </c>
      <c r="L198" t="s">
        <v>148</v>
      </c>
      <c r="M198" t="str">
        <f>VLOOKUP(L198,'A-Applications'!B:D,3,FALSE)</f>
        <v>Oracle CPQ</v>
      </c>
      <c r="N198" t="s">
        <v>147</v>
      </c>
      <c r="O198" s="42" t="s">
        <v>66</v>
      </c>
      <c r="P198" t="s">
        <v>198</v>
      </c>
      <c r="Q198" t="str">
        <f>VLOOKUP(KamstrupData[[#This Row],[IdLevel123]],'B-Business Capability'!B:L,10,FALSE)</f>
        <v>Subscribtion-to-Pay (S2P)</v>
      </c>
      <c r="R198">
        <f>VLOOKUP(KamstrupData[[#This Row],[IdLevel123]],'B-Business Capability'!B:L,11,FALSE)</f>
        <v>100</v>
      </c>
      <c r="U198" t="str">
        <f>_xlfn.CONCAT(KamstrupData[[#This Row],[CountryCode]],"_",KamstrupData[[#This Row],[Business Area]],"_",KamstrupData[[#This Row],[DepartmentTeam]])</f>
        <v>AT10_Sales &amp; Marketing_</v>
      </c>
      <c r="V198" t="str">
        <f>VLOOKUP(KamstrupData[[#This Row],[ORG_Concat]],'O-Organization'!F:H,3,FALSE)</f>
        <v>11003_AT10_Sales &amp; Marketing_Sales &amp; Marketing_</v>
      </c>
    </row>
    <row r="199" spans="4:22">
      <c r="D199" s="28" t="s">
        <v>216</v>
      </c>
      <c r="E199" t="str">
        <f>VLOOKUP(D199,'B-Business Capability'!B:H,5,FALSE)</f>
        <v>Sales</v>
      </c>
      <c r="F199" t="str">
        <f>VLOOKUP(D199,'B-Business Capability'!B:H,6,FALSE)</f>
        <v>Quotation, Order, and Contract Management</v>
      </c>
      <c r="G199" t="str">
        <f>VLOOKUP(D199,'B-Business Capability'!B:H,7,FALSE)</f>
        <v>Configurable products analytics</v>
      </c>
      <c r="I199" t="s">
        <v>50</v>
      </c>
      <c r="J199" t="s">
        <v>189</v>
      </c>
      <c r="L199" t="s">
        <v>148</v>
      </c>
      <c r="M199" t="str">
        <f>VLOOKUP(L199,'A-Applications'!B:D,3,FALSE)</f>
        <v>Oracle CPQ</v>
      </c>
      <c r="N199" t="s">
        <v>147</v>
      </c>
      <c r="O199" s="42" t="s">
        <v>66</v>
      </c>
      <c r="P199" t="s">
        <v>198</v>
      </c>
      <c r="Q199" t="str">
        <f>VLOOKUP(KamstrupData[[#This Row],[IdLevel123]],'B-Business Capability'!B:L,10,FALSE)</f>
        <v>Order-to-Cash (O2C)</v>
      </c>
      <c r="R199">
        <f>VLOOKUP(KamstrupData[[#This Row],[IdLevel123]],'B-Business Capability'!B:L,11,FALSE)</f>
        <v>100</v>
      </c>
      <c r="U199" t="str">
        <f>_xlfn.CONCAT(KamstrupData[[#This Row],[CountryCode]],"_",KamstrupData[[#This Row],[Business Area]],"_",KamstrupData[[#This Row],[DepartmentTeam]])</f>
        <v>AT10_Sales &amp; Marketing_</v>
      </c>
      <c r="V199" t="str">
        <f>VLOOKUP(KamstrupData[[#This Row],[ORG_Concat]],'O-Organization'!F:H,3,FALSE)</f>
        <v>11003_AT10_Sales &amp; Marketing_Sales &amp; Marketing_</v>
      </c>
    </row>
    <row r="200" spans="4:22">
      <c r="D200" s="28" t="s">
        <v>125</v>
      </c>
      <c r="E200" t="str">
        <f>VLOOKUP(D200,'B-Business Capability'!B:H,5,FALSE)</f>
        <v>Sales</v>
      </c>
      <c r="F200" t="str">
        <f>VLOOKUP(D200,'B-Business Capability'!B:H,6,FALSE)</f>
        <v>Quotation, Order, and Contract Management</v>
      </c>
      <c r="G200" t="str">
        <f>VLOOKUP(D200,'B-Business Capability'!B:H,7,FALSE)</f>
        <v>Contract and engagement setup</v>
      </c>
      <c r="I200" t="s">
        <v>50</v>
      </c>
      <c r="J200" t="s">
        <v>189</v>
      </c>
      <c r="L200" t="s">
        <v>148</v>
      </c>
      <c r="M200" t="str">
        <f>VLOOKUP(L200,'A-Applications'!B:D,3,FALSE)</f>
        <v>Oracle CPQ</v>
      </c>
      <c r="N200" t="s">
        <v>147</v>
      </c>
      <c r="O200" s="42" t="s">
        <v>66</v>
      </c>
      <c r="P200" t="s">
        <v>198</v>
      </c>
      <c r="Q200" t="str">
        <f>VLOOKUP(KamstrupData[[#This Row],[IdLevel123]],'B-Business Capability'!B:L,10,FALSE)</f>
        <v>Order-to-Cash (O2C)</v>
      </c>
      <c r="R200">
        <f>VLOOKUP(KamstrupData[[#This Row],[IdLevel123]],'B-Business Capability'!B:L,11,FALSE)</f>
        <v>101</v>
      </c>
      <c r="U200" t="str">
        <f>_xlfn.CONCAT(KamstrupData[[#This Row],[CountryCode]],"_",KamstrupData[[#This Row],[Business Area]],"_",KamstrupData[[#This Row],[DepartmentTeam]])</f>
        <v>AT10_Sales &amp; Marketing_</v>
      </c>
      <c r="V200" t="str">
        <f>VLOOKUP(KamstrupData[[#This Row],[ORG_Concat]],'O-Organization'!F:H,3,FALSE)</f>
        <v>11003_AT10_Sales &amp; Marketing_Sales &amp; Marketing_</v>
      </c>
    </row>
    <row r="201" spans="4:22">
      <c r="D201" s="28" t="s">
        <v>217</v>
      </c>
      <c r="E201" t="str">
        <f>VLOOKUP(D201,'B-Business Capability'!B:H,5,FALSE)</f>
        <v>Sales</v>
      </c>
      <c r="F201" t="str">
        <f>VLOOKUP(D201,'B-Business Capability'!B:H,6,FALSE)</f>
        <v>Quotation, Order, and Contract Management</v>
      </c>
      <c r="G201" t="str">
        <f>VLOOKUP(D201,'B-Business Capability'!B:H,7,FALSE)</f>
        <v>Intelligent configuration for recycling materials</v>
      </c>
      <c r="I201" t="s">
        <v>50</v>
      </c>
      <c r="J201" t="s">
        <v>189</v>
      </c>
      <c r="L201" t="s">
        <v>148</v>
      </c>
      <c r="M201" t="str">
        <f>VLOOKUP(L201,'A-Applications'!B:D,3,FALSE)</f>
        <v>Oracle CPQ</v>
      </c>
      <c r="N201" t="s">
        <v>147</v>
      </c>
      <c r="O201" s="42" t="s">
        <v>66</v>
      </c>
      <c r="P201" t="s">
        <v>198</v>
      </c>
      <c r="Q201" t="str">
        <f>VLOOKUP(KamstrupData[[#This Row],[IdLevel123]],'B-Business Capability'!B:L,10,FALSE)</f>
        <v>Order-to-Cash (O2C)</v>
      </c>
      <c r="R201">
        <f>VLOOKUP(KamstrupData[[#This Row],[IdLevel123]],'B-Business Capability'!B:L,11,FALSE)</f>
        <v>102</v>
      </c>
      <c r="U201" t="str">
        <f>_xlfn.CONCAT(KamstrupData[[#This Row],[CountryCode]],"_",KamstrupData[[#This Row],[Business Area]],"_",KamstrupData[[#This Row],[DepartmentTeam]])</f>
        <v>AT10_Sales &amp; Marketing_</v>
      </c>
      <c r="V201" t="str">
        <f>VLOOKUP(KamstrupData[[#This Row],[ORG_Concat]],'O-Organization'!F:H,3,FALSE)</f>
        <v>11003_AT10_Sales &amp; Marketing_Sales &amp; Marketing_</v>
      </c>
    </row>
    <row r="202" spans="4:22">
      <c r="D202" s="28" t="s">
        <v>218</v>
      </c>
      <c r="E202" t="str">
        <f>VLOOKUP(D202,'B-Business Capability'!B:H,5,FALSE)</f>
        <v>Sales</v>
      </c>
      <c r="F202" t="str">
        <f>VLOOKUP(D202,'B-Business Capability'!B:H,6,FALSE)</f>
        <v>Quotation, Order, and Contract Management</v>
      </c>
      <c r="G202" t="str">
        <f>VLOOKUP(D202,'B-Business Capability'!B:H,7,FALSE)</f>
        <v>Mobile customer order capture</v>
      </c>
      <c r="I202" t="s">
        <v>50</v>
      </c>
      <c r="J202" t="s">
        <v>189</v>
      </c>
      <c r="L202" t="s">
        <v>148</v>
      </c>
      <c r="M202" t="str">
        <f>VLOOKUP(L202,'A-Applications'!B:D,3,FALSE)</f>
        <v>Oracle CPQ</v>
      </c>
      <c r="N202" t="s">
        <v>147</v>
      </c>
      <c r="O202" s="42" t="s">
        <v>66</v>
      </c>
      <c r="P202" t="s">
        <v>198</v>
      </c>
      <c r="Q202" t="str">
        <f>VLOOKUP(KamstrupData[[#This Row],[IdLevel123]],'B-Business Capability'!B:L,10,FALSE)</f>
        <v>Order-to-Cash (O2C)</v>
      </c>
      <c r="R202">
        <f>VLOOKUP(KamstrupData[[#This Row],[IdLevel123]],'B-Business Capability'!B:L,11,FALSE)</f>
        <v>103</v>
      </c>
      <c r="U202" t="str">
        <f>_xlfn.CONCAT(KamstrupData[[#This Row],[CountryCode]],"_",KamstrupData[[#This Row],[Business Area]],"_",KamstrupData[[#This Row],[DepartmentTeam]])</f>
        <v>AT10_Sales &amp; Marketing_</v>
      </c>
      <c r="V202" t="str">
        <f>VLOOKUP(KamstrupData[[#This Row],[ORG_Concat]],'O-Organization'!F:H,3,FALSE)</f>
        <v>11003_AT10_Sales &amp; Marketing_Sales &amp; Marketing_</v>
      </c>
    </row>
    <row r="203" spans="4:22">
      <c r="D203" s="28" t="s">
        <v>219</v>
      </c>
      <c r="E203" t="str">
        <f>VLOOKUP(D203,'B-Business Capability'!B:H,5,FALSE)</f>
        <v>Sales</v>
      </c>
      <c r="F203" t="str">
        <f>VLOOKUP(D203,'B-Business Capability'!B:H,6,FALSE)</f>
        <v>Quotation, Order, and Contract Management</v>
      </c>
      <c r="G203" t="str">
        <f>VLOOKUP(D203,'B-Business Capability'!B:H,7,FALSE)</f>
        <v>Order orchestration and management</v>
      </c>
      <c r="I203" t="s">
        <v>50</v>
      </c>
      <c r="J203" t="s">
        <v>189</v>
      </c>
      <c r="L203" t="s">
        <v>148</v>
      </c>
      <c r="M203" t="str">
        <f>VLOOKUP(L203,'A-Applications'!B:D,3,FALSE)</f>
        <v>Oracle CPQ</v>
      </c>
      <c r="N203" t="s">
        <v>147</v>
      </c>
      <c r="O203" s="42" t="s">
        <v>66</v>
      </c>
      <c r="P203" t="s">
        <v>198</v>
      </c>
      <c r="Q203" t="str">
        <f>VLOOKUP(KamstrupData[[#This Row],[IdLevel123]],'B-Business Capability'!B:L,10,FALSE)</f>
        <v>Order-to-Cash (O2C)</v>
      </c>
      <c r="R203">
        <f>VLOOKUP(KamstrupData[[#This Row],[IdLevel123]],'B-Business Capability'!B:L,11,FALSE)</f>
        <v>104</v>
      </c>
      <c r="U203" t="str">
        <f>_xlfn.CONCAT(KamstrupData[[#This Row],[CountryCode]],"_",KamstrupData[[#This Row],[Business Area]],"_",KamstrupData[[#This Row],[DepartmentTeam]])</f>
        <v>AT10_Sales &amp; Marketing_</v>
      </c>
      <c r="V203" t="str">
        <f>VLOOKUP(KamstrupData[[#This Row],[ORG_Concat]],'O-Organization'!F:H,3,FALSE)</f>
        <v>11003_AT10_Sales &amp; Marketing_Sales &amp; Marketing_</v>
      </c>
    </row>
    <row r="204" spans="4:22">
      <c r="D204" s="28" t="s">
        <v>220</v>
      </c>
      <c r="E204" t="str">
        <f>VLOOKUP(D204,'B-Business Capability'!B:H,5,FALSE)</f>
        <v>Sales</v>
      </c>
      <c r="F204" t="str">
        <f>VLOOKUP(D204,'B-Business Capability'!B:H,6,FALSE)</f>
        <v>Quotation, Order, and Contract Management</v>
      </c>
      <c r="G204" t="str">
        <f>VLOOKUP(D204,'B-Business Capability'!B:H,7,FALSE)</f>
        <v>Product configuration</v>
      </c>
      <c r="I204" t="s">
        <v>50</v>
      </c>
      <c r="J204" t="s">
        <v>189</v>
      </c>
      <c r="L204" t="s">
        <v>148</v>
      </c>
      <c r="M204" t="str">
        <f>VLOOKUP(L204,'A-Applications'!B:D,3,FALSE)</f>
        <v>Oracle CPQ</v>
      </c>
      <c r="N204" t="s">
        <v>147</v>
      </c>
      <c r="O204" s="42" t="s">
        <v>66</v>
      </c>
      <c r="P204" t="s">
        <v>198</v>
      </c>
      <c r="Q204" t="str">
        <f>VLOOKUP(KamstrupData[[#This Row],[IdLevel123]],'B-Business Capability'!B:L,10,FALSE)</f>
        <v>Order-to-Cash (O2C)</v>
      </c>
      <c r="R204">
        <f>VLOOKUP(KamstrupData[[#This Row],[IdLevel123]],'B-Business Capability'!B:L,11,FALSE)</f>
        <v>105</v>
      </c>
      <c r="U204" t="str">
        <f>_xlfn.CONCAT(KamstrupData[[#This Row],[CountryCode]],"_",KamstrupData[[#This Row],[Business Area]],"_",KamstrupData[[#This Row],[DepartmentTeam]])</f>
        <v>AT10_Sales &amp; Marketing_</v>
      </c>
      <c r="V204" t="str">
        <f>VLOOKUP(KamstrupData[[#This Row],[ORG_Concat]],'O-Organization'!F:H,3,FALSE)</f>
        <v>11003_AT10_Sales &amp; Marketing_Sales &amp; Marketing_</v>
      </c>
    </row>
    <row r="205" spans="4:22">
      <c r="D205" s="28" t="s">
        <v>221</v>
      </c>
      <c r="E205" t="str">
        <f>VLOOKUP(D205,'B-Business Capability'!B:H,5,FALSE)</f>
        <v>Sales</v>
      </c>
      <c r="F205" t="str">
        <f>VLOOKUP(D205,'B-Business Capability'!B:H,6,FALSE)</f>
        <v>Quotation, Order, and Contract Management</v>
      </c>
      <c r="G205" t="str">
        <f>VLOOKUP(D205,'B-Business Capability'!B:H,7,FALSE)</f>
        <v>sales contract management</v>
      </c>
      <c r="I205" t="s">
        <v>50</v>
      </c>
      <c r="J205" t="s">
        <v>189</v>
      </c>
      <c r="L205" t="s">
        <v>148</v>
      </c>
      <c r="M205" t="str">
        <f>VLOOKUP(L205,'A-Applications'!B:D,3,FALSE)</f>
        <v>Oracle CPQ</v>
      </c>
      <c r="N205" t="s">
        <v>147</v>
      </c>
      <c r="O205" s="42" t="s">
        <v>66</v>
      </c>
      <c r="P205" t="s">
        <v>198</v>
      </c>
      <c r="Q205" t="str">
        <f>VLOOKUP(KamstrupData[[#This Row],[IdLevel123]],'B-Business Capability'!B:L,10,FALSE)</f>
        <v>Order-to-Cash (O2C)</v>
      </c>
      <c r="R205">
        <f>VLOOKUP(KamstrupData[[#This Row],[IdLevel123]],'B-Business Capability'!B:L,11,FALSE)</f>
        <v>106</v>
      </c>
      <c r="U205" t="str">
        <f>_xlfn.CONCAT(KamstrupData[[#This Row],[CountryCode]],"_",KamstrupData[[#This Row],[Business Area]],"_",KamstrupData[[#This Row],[DepartmentTeam]])</f>
        <v>AT10_Sales &amp; Marketing_</v>
      </c>
      <c r="V205" t="str">
        <f>VLOOKUP(KamstrupData[[#This Row],[ORG_Concat]],'O-Organization'!F:H,3,FALSE)</f>
        <v>11003_AT10_Sales &amp; Marketing_Sales &amp; Marketing_</v>
      </c>
    </row>
    <row r="206" spans="4:22" ht="15" customHeight="1">
      <c r="D206" s="28" t="s">
        <v>158</v>
      </c>
      <c r="E206" t="str">
        <f>VLOOKUP(D206,'B-Business Capability'!B:H,5,FALSE)</f>
        <v>Sales</v>
      </c>
      <c r="F206" t="str">
        <f>VLOOKUP(D206,'B-Business Capability'!B:H,6,FALSE)</f>
        <v>Quotation, Order, and Contract Management</v>
      </c>
      <c r="G206" t="str">
        <f>VLOOKUP(D206,'B-Business Capability'!B:H,7,FALSE)</f>
        <v>Sales order management and processing</v>
      </c>
      <c r="I206" t="s">
        <v>50</v>
      </c>
      <c r="J206" t="s">
        <v>189</v>
      </c>
      <c r="L206" t="s">
        <v>148</v>
      </c>
      <c r="M206" t="str">
        <f>VLOOKUP(L206,'A-Applications'!B:D,3,FALSE)</f>
        <v>Oracle CPQ</v>
      </c>
      <c r="N206" t="s">
        <v>147</v>
      </c>
      <c r="O206" s="42" t="s">
        <v>66</v>
      </c>
      <c r="P206" t="s">
        <v>198</v>
      </c>
      <c r="Q206" t="str">
        <f>VLOOKUP(KamstrupData[[#This Row],[IdLevel123]],'B-Business Capability'!B:L,10,FALSE)</f>
        <v>Order-to-Cash (O2C)</v>
      </c>
      <c r="R206">
        <f>VLOOKUP(KamstrupData[[#This Row],[IdLevel123]],'B-Business Capability'!B:L,11,FALSE)</f>
        <v>107</v>
      </c>
      <c r="U206" t="str">
        <f>_xlfn.CONCAT(KamstrupData[[#This Row],[CountryCode]],"_",KamstrupData[[#This Row],[Business Area]],"_",KamstrupData[[#This Row],[DepartmentTeam]])</f>
        <v>AT10_Sales &amp; Marketing_</v>
      </c>
      <c r="V206" t="str">
        <f>VLOOKUP(KamstrupData[[#This Row],[ORG_Concat]],'O-Organization'!F:H,3,FALSE)</f>
        <v>11003_AT10_Sales &amp; Marketing_Sales &amp; Marketing_</v>
      </c>
    </row>
    <row r="207" spans="4:22">
      <c r="D207" s="28" t="s">
        <v>222</v>
      </c>
      <c r="E207" t="str">
        <f>VLOOKUP(D207,'B-Business Capability'!B:H,5,FALSE)</f>
        <v>Sales</v>
      </c>
      <c r="F207" t="str">
        <f>VLOOKUP(D207,'B-Business Capability'!B:H,6,FALSE)</f>
        <v>Quotation, Order, and Contract Management</v>
      </c>
      <c r="G207" t="str">
        <f>VLOOKUP(D207,'B-Business Capability'!B:H,7,FALSE)</f>
        <v>Sales Rebate management</v>
      </c>
      <c r="I207" t="s">
        <v>50</v>
      </c>
      <c r="J207" t="s">
        <v>189</v>
      </c>
      <c r="L207" t="s">
        <v>148</v>
      </c>
      <c r="M207" t="str">
        <f>VLOOKUP(L207,'A-Applications'!B:D,3,FALSE)</f>
        <v>Oracle CPQ</v>
      </c>
      <c r="N207" t="s">
        <v>147</v>
      </c>
      <c r="O207" s="42" t="s">
        <v>66</v>
      </c>
      <c r="P207" t="s">
        <v>198</v>
      </c>
      <c r="Q207" t="str">
        <f>VLOOKUP(KamstrupData[[#This Row],[IdLevel123]],'B-Business Capability'!B:L,10,FALSE)</f>
        <v>Order-to-Cash (O2C)</v>
      </c>
      <c r="R207">
        <f>VLOOKUP(KamstrupData[[#This Row],[IdLevel123]],'B-Business Capability'!B:L,11,FALSE)</f>
        <v>108</v>
      </c>
      <c r="U207" t="str">
        <f>_xlfn.CONCAT(KamstrupData[[#This Row],[CountryCode]],"_",KamstrupData[[#This Row],[Business Area]],"_",KamstrupData[[#This Row],[DepartmentTeam]])</f>
        <v>AT10_Sales &amp; Marketing_</v>
      </c>
      <c r="V207" t="str">
        <f>VLOOKUP(KamstrupData[[#This Row],[ORG_Concat]],'O-Organization'!F:H,3,FALSE)</f>
        <v>11003_AT10_Sales &amp; Marketing_Sales &amp; Marketing_</v>
      </c>
    </row>
    <row r="208" spans="4:22" ht="15" customHeight="1">
      <c r="D208" s="28" t="s">
        <v>223</v>
      </c>
      <c r="E208" t="str">
        <f>VLOOKUP(D208,'B-Business Capability'!B:H,5,FALSE)</f>
        <v>Sales</v>
      </c>
      <c r="F208" t="str">
        <f>VLOOKUP(D208,'B-Business Capability'!B:H,6,FALSE)</f>
        <v>Quotation, Order, and Contract Management</v>
      </c>
      <c r="G208" t="str">
        <f>VLOOKUP(D208,'B-Business Capability'!B:H,7,FALSE)</f>
        <v>Subscription order management</v>
      </c>
      <c r="I208" t="s">
        <v>50</v>
      </c>
      <c r="J208" t="s">
        <v>189</v>
      </c>
      <c r="L208" t="s">
        <v>148</v>
      </c>
      <c r="M208" t="str">
        <f>VLOOKUP(L208,'A-Applications'!B:D,3,FALSE)</f>
        <v>Oracle CPQ</v>
      </c>
      <c r="N208" t="s">
        <v>147</v>
      </c>
      <c r="O208" s="42" t="s">
        <v>66</v>
      </c>
      <c r="P208" t="s">
        <v>198</v>
      </c>
      <c r="Q208" t="str">
        <f>VLOOKUP(KamstrupData[[#This Row],[IdLevel123]],'B-Business Capability'!B:L,10,FALSE)</f>
        <v>Subscribtion-to-Pay (S2P)</v>
      </c>
      <c r="R208">
        <f>VLOOKUP(KamstrupData[[#This Row],[IdLevel123]],'B-Business Capability'!B:L,11,FALSE)</f>
        <v>120</v>
      </c>
      <c r="U208" t="str">
        <f>_xlfn.CONCAT(KamstrupData[[#This Row],[CountryCode]],"_",KamstrupData[[#This Row],[Business Area]],"_",KamstrupData[[#This Row],[DepartmentTeam]])</f>
        <v>AT10_Sales &amp; Marketing_</v>
      </c>
      <c r="V208" t="str">
        <f>VLOOKUP(KamstrupData[[#This Row],[ORG_Concat]],'O-Organization'!F:H,3,FALSE)</f>
        <v>11003_AT10_Sales &amp; Marketing_Sales &amp; Marketing_</v>
      </c>
    </row>
    <row r="209" spans="4:22" ht="15" customHeight="1">
      <c r="D209" s="28" t="s">
        <v>224</v>
      </c>
      <c r="E209" t="str">
        <f>VLOOKUP(D209,'B-Business Capability'!B:H,5,FALSE)</f>
        <v>Sales</v>
      </c>
      <c r="F209" t="str">
        <f>VLOOKUP(D209,'B-Business Capability'!B:H,6,FALSE)</f>
        <v>Quotation, Order, and Contract Management</v>
      </c>
      <c r="G209" t="str">
        <f>VLOOKUP(D209,'B-Business Capability'!B:H,7,FALSE)</f>
        <v>Variant configuration</v>
      </c>
      <c r="I209" t="s">
        <v>50</v>
      </c>
      <c r="J209" t="s">
        <v>189</v>
      </c>
      <c r="L209" t="s">
        <v>148</v>
      </c>
      <c r="M209" t="str">
        <f>VLOOKUP(L209,'A-Applications'!B:D,3,FALSE)</f>
        <v>Oracle CPQ</v>
      </c>
      <c r="N209" t="s">
        <v>147</v>
      </c>
      <c r="O209" s="42" t="s">
        <v>66</v>
      </c>
      <c r="P209" t="s">
        <v>198</v>
      </c>
      <c r="Q209" t="str">
        <f>VLOOKUP(KamstrupData[[#This Row],[IdLevel123]],'B-Business Capability'!B:L,10,FALSE)</f>
        <v>Order-to-Cash (O2C)</v>
      </c>
      <c r="R209">
        <f>VLOOKUP(KamstrupData[[#This Row],[IdLevel123]],'B-Business Capability'!B:L,11,FALSE)</f>
        <v>109</v>
      </c>
      <c r="U209" t="str">
        <f>_xlfn.CONCAT(KamstrupData[[#This Row],[CountryCode]],"_",KamstrupData[[#This Row],[Business Area]],"_",KamstrupData[[#This Row],[DepartmentTeam]])</f>
        <v>AT10_Sales &amp; Marketing_</v>
      </c>
      <c r="V209" t="str">
        <f>VLOOKUP(KamstrupData[[#This Row],[ORG_Concat]],'O-Organization'!F:H,3,FALSE)</f>
        <v>11003_AT10_Sales &amp; Marketing_Sales &amp; Marketing_</v>
      </c>
    </row>
    <row r="210" spans="4:22" ht="15" customHeight="1">
      <c r="D210" s="28" t="s">
        <v>225</v>
      </c>
      <c r="E210" t="str">
        <f>VLOOKUP(D210,'B-Business Capability'!B:H,5,FALSE)</f>
        <v>Sales</v>
      </c>
      <c r="F210" t="str">
        <f>VLOOKUP(D210,'B-Business Capability'!B:H,6,FALSE)</f>
        <v>Quotation, Order, and Contract Management</v>
      </c>
      <c r="G210" t="str">
        <f>VLOOKUP(D210,'B-Business Capability'!B:H,7,FALSE)</f>
        <v>Quote and order documents</v>
      </c>
      <c r="I210" t="s">
        <v>50</v>
      </c>
      <c r="J210" t="s">
        <v>189</v>
      </c>
      <c r="L210" t="s">
        <v>148</v>
      </c>
      <c r="M210" t="str">
        <f>VLOOKUP(L210,'A-Applications'!B:D,3,FALSE)</f>
        <v>Oracle CPQ</v>
      </c>
      <c r="N210" t="s">
        <v>147</v>
      </c>
      <c r="O210" s="42" t="s">
        <v>66</v>
      </c>
      <c r="P210" t="s">
        <v>198</v>
      </c>
      <c r="Q210" t="str">
        <f>VLOOKUP(KamstrupData[[#This Row],[IdLevel123]],'B-Business Capability'!B:L,10,FALSE)</f>
        <v>Order-to-Cash (O2C)</v>
      </c>
      <c r="R210">
        <f>VLOOKUP(KamstrupData[[#This Row],[IdLevel123]],'B-Business Capability'!B:L,11,FALSE)</f>
        <v>130</v>
      </c>
      <c r="U210" t="str">
        <f>_xlfn.CONCAT(KamstrupData[[#This Row],[CountryCode]],"_",KamstrupData[[#This Row],[Business Area]],"_",KamstrupData[[#This Row],[DepartmentTeam]])</f>
        <v>AT10_Sales &amp; Marketing_</v>
      </c>
      <c r="V210" t="str">
        <f>VLOOKUP(KamstrupData[[#This Row],[ORG_Concat]],'O-Organization'!F:H,3,FALSE)</f>
        <v>11003_AT10_Sales &amp; Marketing_Sales &amp; Marketing_</v>
      </c>
    </row>
    <row r="211" spans="4:22" ht="15" customHeight="1">
      <c r="D211" s="28" t="s">
        <v>128</v>
      </c>
      <c r="E211" t="str">
        <f>VLOOKUP(D211,'B-Business Capability'!B:H,5,FALSE)</f>
        <v>Sales</v>
      </c>
      <c r="F211" t="str">
        <f>VLOOKUP(D211,'B-Business Capability'!B:H,6,FALSE)</f>
        <v>Sales Execution and Customer Engagement</v>
      </c>
      <c r="G211" t="str">
        <f>VLOOKUP(D211,'B-Business Capability'!B:H,7,FALSE)</f>
        <v>Project selling</v>
      </c>
      <c r="I211" t="s">
        <v>50</v>
      </c>
      <c r="J211" t="s">
        <v>189</v>
      </c>
      <c r="L211" t="s">
        <v>150</v>
      </c>
      <c r="M211" t="str">
        <f>VLOOKUP(L211,'A-Applications'!B:D,3,FALSE)</f>
        <v>VIS-Quote Calculation Tool</v>
      </c>
      <c r="N211" t="s">
        <v>103</v>
      </c>
      <c r="O211" s="42" t="s">
        <v>54</v>
      </c>
      <c r="P211" t="s">
        <v>75</v>
      </c>
      <c r="Q211" t="str">
        <f>VLOOKUP(KamstrupData[[#This Row],[IdLevel123]],'B-Business Capability'!B:L,10,FALSE)</f>
        <v>Order-to-Cash (O2C)</v>
      </c>
      <c r="R211">
        <f>VLOOKUP(KamstrupData[[#This Row],[IdLevel123]],'B-Business Capability'!B:L,11,FALSE)</f>
        <v>550</v>
      </c>
      <c r="U211" t="str">
        <f>_xlfn.CONCAT(KamstrupData[[#This Row],[CountryCode]],"_",KamstrupData[[#This Row],[Business Area]],"_",KamstrupData[[#This Row],[DepartmentTeam]])</f>
        <v>AT10_Sales &amp; Marketing_</v>
      </c>
      <c r="V211" t="str">
        <f>VLOOKUP(KamstrupData[[#This Row],[ORG_Concat]],'O-Organization'!F:H,3,FALSE)</f>
        <v>11003_AT10_Sales &amp; Marketing_Sales &amp; Marketing_</v>
      </c>
    </row>
    <row r="212" spans="4:22" ht="15" customHeight="1">
      <c r="D212" s="28" t="s">
        <v>130</v>
      </c>
      <c r="E212" t="str">
        <f>VLOOKUP(D212,'B-Business Capability'!B:H,5,FALSE)</f>
        <v>Sales</v>
      </c>
      <c r="F212" t="str">
        <f>VLOOKUP(D212,'B-Business Capability'!B:H,6,FALSE)</f>
        <v>Quotation, Order, and Contract Management</v>
      </c>
      <c r="G212" t="str">
        <f>VLOOKUP(D212,'B-Business Capability'!B:H,7,FALSE)</f>
        <v>Tender or Bid management</v>
      </c>
      <c r="I212" t="s">
        <v>50</v>
      </c>
      <c r="J212" t="s">
        <v>189</v>
      </c>
      <c r="L212" t="s">
        <v>150</v>
      </c>
      <c r="M212" t="str">
        <f>VLOOKUP(L212,'A-Applications'!B:D,3,FALSE)</f>
        <v>VIS-Quote Calculation Tool</v>
      </c>
      <c r="N212" t="s">
        <v>103</v>
      </c>
      <c r="O212" s="42" t="s">
        <v>54</v>
      </c>
      <c r="P212" t="s">
        <v>131</v>
      </c>
      <c r="Q212" t="str">
        <f>VLOOKUP(KamstrupData[[#This Row],[IdLevel123]],'B-Business Capability'!B:L,10,FALSE)</f>
        <v>Order-to-Cash (O2C)</v>
      </c>
      <c r="R212">
        <f>VLOOKUP(KamstrupData[[#This Row],[IdLevel123]],'B-Business Capability'!B:L,11,FALSE)</f>
        <v>104</v>
      </c>
      <c r="U212" t="str">
        <f>_xlfn.CONCAT(KamstrupData[[#This Row],[CountryCode]],"_",KamstrupData[[#This Row],[Business Area]],"_",KamstrupData[[#This Row],[DepartmentTeam]])</f>
        <v>AT10_Sales &amp; Marketing_</v>
      </c>
      <c r="V212" t="str">
        <f>VLOOKUP(KamstrupData[[#This Row],[ORG_Concat]],'O-Organization'!F:H,3,FALSE)</f>
        <v>11003_AT10_Sales &amp; Marketing_Sales &amp; Marketing_</v>
      </c>
    </row>
    <row r="213" spans="4:22" ht="15" customHeight="1">
      <c r="D213" s="28" t="s">
        <v>82</v>
      </c>
      <c r="E213" t="str">
        <f>VLOOKUP(D213,'B-Business Capability'!B:H,5,FALSE)</f>
        <v>Customer Service</v>
      </c>
      <c r="F213" t="str">
        <f>VLOOKUP(D213,'B-Business Capability'!B:H,6,FALSE)</f>
        <v>Customer Project Management</v>
      </c>
      <c r="G213" t="str">
        <f>VLOOKUP(D213,'B-Business Capability'!B:H,7,FALSE)</f>
        <v>Financial Analytics and Management</v>
      </c>
      <c r="I213" t="s">
        <v>50</v>
      </c>
      <c r="J213" t="s">
        <v>189</v>
      </c>
      <c r="L213" t="s">
        <v>150</v>
      </c>
      <c r="M213" t="str">
        <f>VLOOKUP(L213,'A-Applications'!B:D,3,FALSE)</f>
        <v>VIS-Quote Calculation Tool</v>
      </c>
      <c r="N213" t="s">
        <v>103</v>
      </c>
      <c r="O213" s="42" t="s">
        <v>54</v>
      </c>
      <c r="P213" t="s">
        <v>75</v>
      </c>
      <c r="Q213" t="str">
        <f>VLOOKUP(KamstrupData[[#This Row],[IdLevel123]],'B-Business Capability'!B:L,10,FALSE)</f>
        <v>Order-to-Cash (O2C)</v>
      </c>
      <c r="R213">
        <f>VLOOKUP(KamstrupData[[#This Row],[IdLevel123]],'B-Business Capability'!B:L,11,FALSE)</f>
        <v>0</v>
      </c>
      <c r="U213" t="str">
        <f>_xlfn.CONCAT(KamstrupData[[#This Row],[CountryCode]],"_",KamstrupData[[#This Row],[Business Area]],"_",KamstrupData[[#This Row],[DepartmentTeam]])</f>
        <v>AT10_Sales &amp; Marketing_</v>
      </c>
      <c r="V213" t="str">
        <f>VLOOKUP(KamstrupData[[#This Row],[ORG_Concat]],'O-Organization'!F:H,3,FALSE)</f>
        <v>11003_AT10_Sales &amp; Marketing_Sales &amp; Marketing_</v>
      </c>
    </row>
    <row r="214" spans="4:22">
      <c r="D214" s="28" t="s">
        <v>158</v>
      </c>
      <c r="E214" t="str">
        <f>VLOOKUP(D214,'B-Business Capability'!B:H,5,FALSE)</f>
        <v>Sales</v>
      </c>
      <c r="F214" t="str">
        <f>VLOOKUP(D214,'B-Business Capability'!B:H,6,FALSE)</f>
        <v>Quotation, Order, and Contract Management</v>
      </c>
      <c r="G214" t="str">
        <f>VLOOKUP(D214,'B-Business Capability'!B:H,7,FALSE)</f>
        <v>Sales order management and processing</v>
      </c>
      <c r="I214" t="s">
        <v>50</v>
      </c>
      <c r="J214" t="s">
        <v>189</v>
      </c>
      <c r="L214" t="s">
        <v>157</v>
      </c>
      <c r="M214" t="str">
        <f>VLOOKUP(L214,'A-Applications'!B:D,3,FALSE)</f>
        <v>ServiceNow</v>
      </c>
      <c r="O214" s="42"/>
      <c r="Q214" t="str">
        <f>VLOOKUP(KamstrupData[[#This Row],[IdLevel123]],'B-Business Capability'!B:L,10,FALSE)</f>
        <v>Order-to-Cash (O2C)</v>
      </c>
      <c r="R214">
        <f>VLOOKUP(KamstrupData[[#This Row],[IdLevel123]],'B-Business Capability'!B:L,11,FALSE)</f>
        <v>107</v>
      </c>
      <c r="U214" t="str">
        <f>_xlfn.CONCAT(KamstrupData[[#This Row],[CountryCode]],"_",KamstrupData[[#This Row],[Business Area]],"_",KamstrupData[[#This Row],[DepartmentTeam]])</f>
        <v>AT10_Sales &amp; Marketing_</v>
      </c>
      <c r="V214" t="str">
        <f>VLOOKUP(KamstrupData[[#This Row],[ORG_Concat]],'O-Organization'!F:H,3,FALSE)</f>
        <v>11003_AT10_Sales &amp; Marketing_Sales &amp; Marketing_</v>
      </c>
    </row>
    <row r="215" spans="4:22">
      <c r="D215" s="28" t="s">
        <v>78</v>
      </c>
      <c r="E215" t="str">
        <f>VLOOKUP(D215,'B-Business Capability'!B:H,5,FALSE)</f>
        <v>Customer Service</v>
      </c>
      <c r="F215" t="str">
        <f>VLOOKUP(D215,'B-Business Capability'!B:H,6,FALSE)</f>
        <v>Customer Service and Support</v>
      </c>
      <c r="G215" t="str">
        <f>VLOOKUP(D215,'B-Business Capability'!B:H,7,FALSE)</f>
        <v>Service Request Management</v>
      </c>
      <c r="I215" t="s">
        <v>50</v>
      </c>
      <c r="J215" t="s">
        <v>189</v>
      </c>
      <c r="L215" t="s">
        <v>226</v>
      </c>
      <c r="M215" t="str">
        <f>VLOOKUP(L215,'A-Applications'!B:D,3,FALSE)</f>
        <v>Reliance</v>
      </c>
      <c r="N215" t="s">
        <v>53</v>
      </c>
      <c r="O215" s="42" t="s">
        <v>54</v>
      </c>
      <c r="P215" t="s">
        <v>79</v>
      </c>
      <c r="Q215" t="str">
        <f>VLOOKUP(KamstrupData[[#This Row],[IdLevel123]],'B-Business Capability'!B:L,10,FALSE)</f>
        <v>Customer Service and Support</v>
      </c>
      <c r="R215">
        <f>VLOOKUP(KamstrupData[[#This Row],[IdLevel123]],'B-Business Capability'!B:L,11,FALSE)</f>
        <v>0</v>
      </c>
      <c r="U215" t="str">
        <f>_xlfn.CONCAT(KamstrupData[[#This Row],[CountryCode]],"_",KamstrupData[[#This Row],[Business Area]],"_",KamstrupData[[#This Row],[DepartmentTeam]])</f>
        <v>AT10_Sales &amp; Marketing_</v>
      </c>
      <c r="V215" t="str">
        <f>VLOOKUP(KamstrupData[[#This Row],[ORG_Concat]],'O-Organization'!F:H,3,FALSE)</f>
        <v>11003_AT10_Sales &amp; Marketing_Sales &amp; Marketing_</v>
      </c>
    </row>
    <row r="216" spans="4:22">
      <c r="D216" s="28" t="s">
        <v>78</v>
      </c>
      <c r="E216" t="str">
        <f>VLOOKUP(D216,'B-Business Capability'!B:H,5,FALSE)</f>
        <v>Customer Service</v>
      </c>
      <c r="F216" t="str">
        <f>VLOOKUP(D216,'B-Business Capability'!B:H,6,FALSE)</f>
        <v>Customer Service and Support</v>
      </c>
      <c r="G216" t="str">
        <f>VLOOKUP(D216,'B-Business Capability'!B:H,7,FALSE)</f>
        <v>Service Request Management</v>
      </c>
      <c r="I216" t="s">
        <v>50</v>
      </c>
      <c r="J216" t="s">
        <v>189</v>
      </c>
      <c r="L216" t="s">
        <v>227</v>
      </c>
      <c r="M216" t="str">
        <f>VLOOKUP(L216,'A-Applications'!B:D,3,FALSE)</f>
        <v>eDrawing</v>
      </c>
      <c r="O216" s="42"/>
      <c r="Q216" t="str">
        <f>VLOOKUP(KamstrupData[[#This Row],[IdLevel123]],'B-Business Capability'!B:L,10,FALSE)</f>
        <v>Customer Service and Support</v>
      </c>
      <c r="R216">
        <f>VLOOKUP(KamstrupData[[#This Row],[IdLevel123]],'B-Business Capability'!B:L,11,FALSE)</f>
        <v>0</v>
      </c>
      <c r="U216" t="str">
        <f>_xlfn.CONCAT(KamstrupData[[#This Row],[CountryCode]],"_",KamstrupData[[#This Row],[Business Area]],"_",KamstrupData[[#This Row],[DepartmentTeam]])</f>
        <v>AT10_Sales &amp; Marketing_</v>
      </c>
      <c r="V216" t="str">
        <f>VLOOKUP(KamstrupData[[#This Row],[ORG_Concat]],'O-Organization'!F:H,3,FALSE)</f>
        <v>11003_AT10_Sales &amp; Marketing_Sales &amp; Marketing_</v>
      </c>
    </row>
    <row r="217" spans="4:22">
      <c r="D217" s="28" t="s">
        <v>95</v>
      </c>
      <c r="E217" t="str">
        <f>VLOOKUP(D217,'B-Business Capability'!B:H,5,FALSE)</f>
        <v>Not mapped to capability</v>
      </c>
      <c r="F217">
        <f>VLOOKUP(D217,'B-Business Capability'!B:H,6,FALSE)</f>
        <v>0</v>
      </c>
      <c r="G217">
        <f>VLOOKUP(D217,'B-Business Capability'!B:H,7,FALSE)</f>
        <v>0</v>
      </c>
      <c r="I217" t="s">
        <v>50</v>
      </c>
      <c r="J217" t="s">
        <v>189</v>
      </c>
      <c r="L217" t="s">
        <v>228</v>
      </c>
      <c r="M217" t="str">
        <f>VLOOKUP(L217,'A-Applications'!B:D,3,FALSE)</f>
        <v>Stardock Fences</v>
      </c>
      <c r="O217" s="42"/>
      <c r="Q217" t="str">
        <f>VLOOKUP(KamstrupData[[#This Row],[IdLevel123]],'B-Business Capability'!B:L,10,FALSE)</f>
        <v>N/A</v>
      </c>
      <c r="R217">
        <f>VLOOKUP(KamstrupData[[#This Row],[IdLevel123]],'B-Business Capability'!B:L,11,FALSE)</f>
        <v>0</v>
      </c>
      <c r="U217" t="str">
        <f>_xlfn.CONCAT(KamstrupData[[#This Row],[CountryCode]],"_",KamstrupData[[#This Row],[Business Area]],"_",KamstrupData[[#This Row],[DepartmentTeam]])</f>
        <v>AT10_Sales &amp; Marketing_</v>
      </c>
      <c r="V217" t="str">
        <f>VLOOKUP(KamstrupData[[#This Row],[ORG_Concat]],'O-Organization'!F:H,3,FALSE)</f>
        <v>11003_AT10_Sales &amp; Marketing_Sales &amp; Marketing_</v>
      </c>
    </row>
    <row r="218" spans="4:22">
      <c r="D218" s="28" t="s">
        <v>88</v>
      </c>
      <c r="E218" t="str">
        <f>VLOOKUP(D218,'B-Business Capability'!B:H,5,FALSE)</f>
        <v>Customer Service</v>
      </c>
      <c r="F218" t="str">
        <f>VLOOKUP(D218,'B-Business Capability'!B:H,6,FALSE)</f>
        <v>Customer Project Management</v>
      </c>
      <c r="G218" t="str">
        <f>VLOOKUP(D218,'B-Business Capability'!B:H,7,FALSE)</f>
        <v>Project Management</v>
      </c>
      <c r="I218" t="s">
        <v>50</v>
      </c>
      <c r="J218" t="s">
        <v>189</v>
      </c>
      <c r="L218" t="s">
        <v>181</v>
      </c>
      <c r="M218" t="str">
        <f>VLOOKUP(L218,'A-Applications'!B:D,3,FALSE)</f>
        <v>Metertool HCW</v>
      </c>
      <c r="N218" t="s">
        <v>53</v>
      </c>
      <c r="O218" s="42" t="s">
        <v>54</v>
      </c>
      <c r="P218" t="s">
        <v>75</v>
      </c>
      <c r="Q218" t="str">
        <f>VLOOKUP(KamstrupData[[#This Row],[IdLevel123]],'B-Business Capability'!B:L,10,FALSE)</f>
        <v>Order-to-Cash (O2C)</v>
      </c>
      <c r="R218">
        <f>VLOOKUP(KamstrupData[[#This Row],[IdLevel123]],'B-Business Capability'!B:L,11,FALSE)</f>
        <v>0</v>
      </c>
      <c r="U218" t="str">
        <f>_xlfn.CONCAT(KamstrupData[[#This Row],[CountryCode]],"_",KamstrupData[[#This Row],[Business Area]],"_",KamstrupData[[#This Row],[DepartmentTeam]])</f>
        <v>AT10_Sales &amp; Marketing_</v>
      </c>
      <c r="V218" t="str">
        <f>VLOOKUP(KamstrupData[[#This Row],[ORG_Concat]],'O-Organization'!F:H,3,FALSE)</f>
        <v>11003_AT10_Sales &amp; Marketing_Sales &amp; Marketing_</v>
      </c>
    </row>
    <row r="219" spans="4:22">
      <c r="D219" t="s">
        <v>95</v>
      </c>
      <c r="E219" t="str">
        <f>VLOOKUP(D219,'B-Business Capability'!B:H,5,FALSE)</f>
        <v>Not mapped to capability</v>
      </c>
      <c r="F219">
        <f>VLOOKUP(D219,'B-Business Capability'!B:H,6,FALSE)</f>
        <v>0</v>
      </c>
      <c r="G219">
        <f>VLOOKUP(D219,'B-Business Capability'!B:H,7,FALSE)</f>
        <v>0</v>
      </c>
      <c r="I219" t="s">
        <v>50</v>
      </c>
      <c r="J219" t="s">
        <v>189</v>
      </c>
      <c r="L219" t="s">
        <v>229</v>
      </c>
      <c r="M219" t="str">
        <f>VLOOKUP(L219,'A-Applications'!B:D,3,FALSE)</f>
        <v>Webportal</v>
      </c>
      <c r="O219" s="42"/>
      <c r="P219" t="s">
        <v>77</v>
      </c>
      <c r="Q219" t="str">
        <f>VLOOKUP(KamstrupData[[#This Row],[IdLevel123]],'B-Business Capability'!B:L,10,FALSE)</f>
        <v>N/A</v>
      </c>
      <c r="R219">
        <f>VLOOKUP(KamstrupData[[#This Row],[IdLevel123]],'B-Business Capability'!B:L,11,FALSE)</f>
        <v>0</v>
      </c>
      <c r="T219" t="s">
        <v>230</v>
      </c>
      <c r="U219" t="str">
        <f>_xlfn.CONCAT(KamstrupData[[#This Row],[CountryCode]],"_",KamstrupData[[#This Row],[Business Area]],"_",KamstrupData[[#This Row],[DepartmentTeam]])</f>
        <v>AT10_Sales &amp; Marketing_</v>
      </c>
      <c r="V219" t="str">
        <f>VLOOKUP(KamstrupData[[#This Row],[ORG_Concat]],'O-Organization'!F:H,3,FALSE)</f>
        <v>11003_AT10_Sales &amp; Marketing_Sales &amp; Marketing_</v>
      </c>
    </row>
    <row r="220" spans="4:22">
      <c r="D220" t="s">
        <v>49</v>
      </c>
      <c r="E220" t="str">
        <f>VLOOKUP(D220,'B-Business Capability'!B:H,5,FALSE)</f>
        <v>All</v>
      </c>
      <c r="F220">
        <f>VLOOKUP(D220,'B-Business Capability'!B:H,6,FALSE)</f>
        <v>0</v>
      </c>
      <c r="G220">
        <f>VLOOKUP(D220,'B-Business Capability'!B:H,7,FALSE)</f>
        <v>0</v>
      </c>
      <c r="I220" t="s">
        <v>231</v>
      </c>
      <c r="J220" t="s">
        <v>51</v>
      </c>
      <c r="L220" t="s">
        <v>52</v>
      </c>
      <c r="M220" t="str">
        <f>VLOOKUP(L220,'A-Applications'!B:D,3,FALSE)</f>
        <v>Microsoft Teams</v>
      </c>
      <c r="N220" t="s">
        <v>53</v>
      </c>
      <c r="O220" s="42" t="s">
        <v>54</v>
      </c>
      <c r="P220" t="s">
        <v>55</v>
      </c>
      <c r="Q220" t="str">
        <f>VLOOKUP(KamstrupData[[#This Row],[IdLevel123]],'B-Business Capability'!B:L,10,FALSE)</f>
        <v>N/A</v>
      </c>
      <c r="R220">
        <f>VLOOKUP(KamstrupData[[#This Row],[IdLevel123]],'B-Business Capability'!B:L,11,FALSE)</f>
        <v>0</v>
      </c>
      <c r="U220" t="str">
        <f>_xlfn.CONCAT(KamstrupData[[#This Row],[CountryCode]],"_",KamstrupData[[#This Row],[Business Area]],"_",KamstrupData[[#This Row],[DepartmentTeam]])</f>
        <v>CA10_All_</v>
      </c>
      <c r="V220" t="str">
        <f>VLOOKUP(KamstrupData[[#This Row],[ORG_Concat]],'O-Organization'!F:H,3,FALSE)</f>
        <v>11148_CA10_All_All_</v>
      </c>
    </row>
    <row r="221" spans="4:22">
      <c r="D221" t="s">
        <v>49</v>
      </c>
      <c r="E221" t="str">
        <f>VLOOKUP(D221,'B-Business Capability'!B:H,5,FALSE)</f>
        <v>All</v>
      </c>
      <c r="F221">
        <f>VLOOKUP(D221,'B-Business Capability'!B:H,6,FALSE)</f>
        <v>0</v>
      </c>
      <c r="G221">
        <f>VLOOKUP(D221,'B-Business Capability'!B:H,7,FALSE)</f>
        <v>0</v>
      </c>
      <c r="I221" t="s">
        <v>231</v>
      </c>
      <c r="J221" t="s">
        <v>51</v>
      </c>
      <c r="L221" t="s">
        <v>56</v>
      </c>
      <c r="M221" t="str">
        <f>VLOOKUP(L221,'A-Applications'!B:D,3,FALSE)</f>
        <v>OneDrive</v>
      </c>
      <c r="N221" t="s">
        <v>53</v>
      </c>
      <c r="O221" s="42" t="s">
        <v>54</v>
      </c>
      <c r="P221" t="s">
        <v>55</v>
      </c>
      <c r="Q221" t="str">
        <f>VLOOKUP(KamstrupData[[#This Row],[IdLevel123]],'B-Business Capability'!B:L,10,FALSE)</f>
        <v>N/A</v>
      </c>
      <c r="R221">
        <f>VLOOKUP(KamstrupData[[#This Row],[IdLevel123]],'B-Business Capability'!B:L,11,FALSE)</f>
        <v>0</v>
      </c>
      <c r="U221" t="str">
        <f>_xlfn.CONCAT(KamstrupData[[#This Row],[CountryCode]],"_",KamstrupData[[#This Row],[Business Area]],"_",KamstrupData[[#This Row],[DepartmentTeam]])</f>
        <v>CA10_All_</v>
      </c>
      <c r="V221" t="str">
        <f>VLOOKUP(KamstrupData[[#This Row],[ORG_Concat]],'O-Organization'!F:H,3,FALSE)</f>
        <v>11148_CA10_All_All_</v>
      </c>
    </row>
    <row r="222" spans="4:22">
      <c r="D222" t="s">
        <v>49</v>
      </c>
      <c r="E222" t="str">
        <f>VLOOKUP(D222,'B-Business Capability'!B:H,5,FALSE)</f>
        <v>All</v>
      </c>
      <c r="F222">
        <f>VLOOKUP(D222,'B-Business Capability'!B:H,6,FALSE)</f>
        <v>0</v>
      </c>
      <c r="G222">
        <f>VLOOKUP(D222,'B-Business Capability'!B:H,7,FALSE)</f>
        <v>0</v>
      </c>
      <c r="I222" t="s">
        <v>231</v>
      </c>
      <c r="J222" t="s">
        <v>51</v>
      </c>
      <c r="L222" t="s">
        <v>57</v>
      </c>
      <c r="M222" t="str">
        <f>VLOOKUP(L222,'A-Applications'!B:D,3,FALSE)</f>
        <v>Microsoft Word</v>
      </c>
      <c r="N222" t="s">
        <v>53</v>
      </c>
      <c r="O222" s="42" t="s">
        <v>54</v>
      </c>
      <c r="P222" t="s">
        <v>55</v>
      </c>
      <c r="Q222" t="str">
        <f>VLOOKUP(KamstrupData[[#This Row],[IdLevel123]],'B-Business Capability'!B:L,10,FALSE)</f>
        <v>N/A</v>
      </c>
      <c r="R222">
        <f>VLOOKUP(KamstrupData[[#This Row],[IdLevel123]],'B-Business Capability'!B:L,11,FALSE)</f>
        <v>0</v>
      </c>
      <c r="U222" t="str">
        <f>_xlfn.CONCAT(KamstrupData[[#This Row],[CountryCode]],"_",KamstrupData[[#This Row],[Business Area]],"_",KamstrupData[[#This Row],[DepartmentTeam]])</f>
        <v>CA10_All_</v>
      </c>
      <c r="V222" t="str">
        <f>VLOOKUP(KamstrupData[[#This Row],[ORG_Concat]],'O-Organization'!F:H,3,FALSE)</f>
        <v>11148_CA10_All_All_</v>
      </c>
    </row>
    <row r="223" spans="4:22">
      <c r="D223" t="s">
        <v>49</v>
      </c>
      <c r="E223" t="str">
        <f>VLOOKUP(D223,'B-Business Capability'!B:H,5,FALSE)</f>
        <v>All</v>
      </c>
      <c r="F223">
        <f>VLOOKUP(D223,'B-Business Capability'!B:H,6,FALSE)</f>
        <v>0</v>
      </c>
      <c r="G223">
        <f>VLOOKUP(D223,'B-Business Capability'!B:H,7,FALSE)</f>
        <v>0</v>
      </c>
      <c r="I223" t="s">
        <v>231</v>
      </c>
      <c r="J223" t="s">
        <v>51</v>
      </c>
      <c r="L223" t="s">
        <v>58</v>
      </c>
      <c r="M223" t="str">
        <f>VLOOKUP(L223,'A-Applications'!B:D,3,FALSE)</f>
        <v>Microsoft Excel</v>
      </c>
      <c r="N223" t="s">
        <v>53</v>
      </c>
      <c r="O223" s="42" t="s">
        <v>54</v>
      </c>
      <c r="P223" t="s">
        <v>55</v>
      </c>
      <c r="Q223" t="str">
        <f>VLOOKUP(KamstrupData[[#This Row],[IdLevel123]],'B-Business Capability'!B:L,10,FALSE)</f>
        <v>N/A</v>
      </c>
      <c r="R223">
        <f>VLOOKUP(KamstrupData[[#This Row],[IdLevel123]],'B-Business Capability'!B:L,11,FALSE)</f>
        <v>0</v>
      </c>
      <c r="U223" t="str">
        <f>_xlfn.CONCAT(KamstrupData[[#This Row],[CountryCode]],"_",KamstrupData[[#This Row],[Business Area]],"_",KamstrupData[[#This Row],[DepartmentTeam]])</f>
        <v>CA10_All_</v>
      </c>
      <c r="V223" t="str">
        <f>VLOOKUP(KamstrupData[[#This Row],[ORG_Concat]],'O-Organization'!F:H,3,FALSE)</f>
        <v>11148_CA10_All_All_</v>
      </c>
    </row>
    <row r="224" spans="4:22">
      <c r="D224" t="s">
        <v>49</v>
      </c>
      <c r="E224" t="str">
        <f>VLOOKUP(D224,'B-Business Capability'!B:H,5,FALSE)</f>
        <v>All</v>
      </c>
      <c r="F224">
        <f>VLOOKUP(D224,'B-Business Capability'!B:H,6,FALSE)</f>
        <v>0</v>
      </c>
      <c r="G224">
        <f>VLOOKUP(D224,'B-Business Capability'!B:H,7,FALSE)</f>
        <v>0</v>
      </c>
      <c r="I224" t="s">
        <v>231</v>
      </c>
      <c r="J224" t="s">
        <v>51</v>
      </c>
      <c r="L224" t="s">
        <v>59</v>
      </c>
      <c r="M224" t="str">
        <f>VLOOKUP(L224,'A-Applications'!B:D,3,FALSE)</f>
        <v>Microsoft Power Point</v>
      </c>
      <c r="N224" t="s">
        <v>53</v>
      </c>
      <c r="O224" s="42" t="s">
        <v>54</v>
      </c>
      <c r="P224" t="s">
        <v>55</v>
      </c>
      <c r="Q224" t="str">
        <f>VLOOKUP(KamstrupData[[#This Row],[IdLevel123]],'B-Business Capability'!B:L,10,FALSE)</f>
        <v>N/A</v>
      </c>
      <c r="R224">
        <f>VLOOKUP(KamstrupData[[#This Row],[IdLevel123]],'B-Business Capability'!B:L,11,FALSE)</f>
        <v>0</v>
      </c>
      <c r="U224" t="str">
        <f>_xlfn.CONCAT(KamstrupData[[#This Row],[CountryCode]],"_",KamstrupData[[#This Row],[Business Area]],"_",KamstrupData[[#This Row],[DepartmentTeam]])</f>
        <v>CA10_All_</v>
      </c>
      <c r="V224" t="str">
        <f>VLOOKUP(KamstrupData[[#This Row],[ORG_Concat]],'O-Organization'!F:H,3,FALSE)</f>
        <v>11148_CA10_All_All_</v>
      </c>
    </row>
    <row r="225" spans="2:22">
      <c r="D225" t="s">
        <v>49</v>
      </c>
      <c r="E225" t="str">
        <f>VLOOKUP(D225,'B-Business Capability'!B:H,5,FALSE)</f>
        <v>All</v>
      </c>
      <c r="F225">
        <f>VLOOKUP(D225,'B-Business Capability'!B:H,6,FALSE)</f>
        <v>0</v>
      </c>
      <c r="G225">
        <f>VLOOKUP(D225,'B-Business Capability'!B:H,7,FALSE)</f>
        <v>0</v>
      </c>
      <c r="I225" t="s">
        <v>231</v>
      </c>
      <c r="J225" t="s">
        <v>51</v>
      </c>
      <c r="L225" t="s">
        <v>60</v>
      </c>
      <c r="M225" t="str">
        <f>VLOOKUP(L225,'A-Applications'!B:D,3,FALSE)</f>
        <v>Microsoft Outlook</v>
      </c>
      <c r="N225" t="s">
        <v>53</v>
      </c>
      <c r="O225" s="42" t="s">
        <v>54</v>
      </c>
      <c r="P225" t="s">
        <v>55</v>
      </c>
      <c r="Q225" t="str">
        <f>VLOOKUP(KamstrupData[[#This Row],[IdLevel123]],'B-Business Capability'!B:L,10,FALSE)</f>
        <v>N/A</v>
      </c>
      <c r="R225">
        <f>VLOOKUP(KamstrupData[[#This Row],[IdLevel123]],'B-Business Capability'!B:L,11,FALSE)</f>
        <v>0</v>
      </c>
      <c r="U225" t="str">
        <f>_xlfn.CONCAT(KamstrupData[[#This Row],[CountryCode]],"_",KamstrupData[[#This Row],[Business Area]],"_",KamstrupData[[#This Row],[DepartmentTeam]])</f>
        <v>CA10_All_</v>
      </c>
      <c r="V225" t="str">
        <f>VLOOKUP(KamstrupData[[#This Row],[ORG_Concat]],'O-Organization'!F:H,3,FALSE)</f>
        <v>11148_CA10_All_All_</v>
      </c>
    </row>
    <row r="226" spans="2:22">
      <c r="D226" t="s">
        <v>49</v>
      </c>
      <c r="E226" t="str">
        <f>VLOOKUP(D226,'B-Business Capability'!B:H,5,FALSE)</f>
        <v>All</v>
      </c>
      <c r="F226">
        <f>VLOOKUP(D226,'B-Business Capability'!B:H,6,FALSE)</f>
        <v>0</v>
      </c>
      <c r="G226">
        <f>VLOOKUP(D226,'B-Business Capability'!B:H,7,FALSE)</f>
        <v>0</v>
      </c>
      <c r="I226" t="s">
        <v>231</v>
      </c>
      <c r="J226" t="s">
        <v>51</v>
      </c>
      <c r="L226" t="s">
        <v>61</v>
      </c>
      <c r="M226" t="str">
        <f>VLOOKUP(L226,'A-Applications'!B:D,3,FALSE)</f>
        <v>Microsoft OneNote</v>
      </c>
      <c r="N226" t="s">
        <v>53</v>
      </c>
      <c r="O226" s="42" t="s">
        <v>62</v>
      </c>
      <c r="P226" t="s">
        <v>55</v>
      </c>
      <c r="Q226" t="str">
        <f>VLOOKUP(KamstrupData[[#This Row],[IdLevel123]],'B-Business Capability'!B:L,10,FALSE)</f>
        <v>N/A</v>
      </c>
      <c r="R226">
        <f>VLOOKUP(KamstrupData[[#This Row],[IdLevel123]],'B-Business Capability'!B:L,11,FALSE)</f>
        <v>0</v>
      </c>
      <c r="U226" t="str">
        <f>_xlfn.CONCAT(KamstrupData[[#This Row],[CountryCode]],"_",KamstrupData[[#This Row],[Business Area]],"_",KamstrupData[[#This Row],[DepartmentTeam]])</f>
        <v>CA10_All_</v>
      </c>
      <c r="V226" t="str">
        <f>VLOOKUP(KamstrupData[[#This Row],[ORG_Concat]],'O-Organization'!F:H,3,FALSE)</f>
        <v>11148_CA10_All_All_</v>
      </c>
    </row>
    <row r="227" spans="2:22">
      <c r="D227" t="s">
        <v>68</v>
      </c>
      <c r="E227" t="str">
        <f>VLOOKUP(D227,'B-Business Capability'!B:H,5,FALSE)</f>
        <v>Finance</v>
      </c>
      <c r="F227" t="str">
        <f>VLOOKUP(D227,'B-Business Capability'!B:H,6,FALSE)</f>
        <v>Settlements &amp; Payments</v>
      </c>
      <c r="G227" t="str">
        <f>VLOOKUP(D227,'B-Business Capability'!B:H,7,FALSE)</f>
        <v>Account Payables</v>
      </c>
      <c r="I227" t="s">
        <v>231</v>
      </c>
      <c r="J227" t="s">
        <v>232</v>
      </c>
      <c r="L227" t="s">
        <v>65</v>
      </c>
      <c r="M227" t="str">
        <f>VLOOKUP(L227,'A-Applications'!B:D,3,FALSE)</f>
        <v>IFS ERP</v>
      </c>
      <c r="N227" t="s">
        <v>53</v>
      </c>
      <c r="O227" s="42" t="s">
        <v>62</v>
      </c>
      <c r="P227" t="s">
        <v>70</v>
      </c>
      <c r="Q227" t="str">
        <f>VLOOKUP(KamstrupData[[#This Row],[IdLevel123]],'B-Business Capability'!B:L,10,FALSE)</f>
        <v>Procure-to-Pay (P2P)</v>
      </c>
      <c r="R227">
        <f>VLOOKUP(KamstrupData[[#This Row],[IdLevel123]],'B-Business Capability'!B:L,11,FALSE)</f>
        <v>500</v>
      </c>
      <c r="U227" t="str">
        <f>_xlfn.CONCAT(KamstrupData[[#This Row],[CountryCode]],"_",KamstrupData[[#This Row],[Business Area]],"_",KamstrupData[[#This Row],[DepartmentTeam]])</f>
        <v>CA10_CA_Finance_</v>
      </c>
      <c r="V227" t="str">
        <f>VLOOKUP(KamstrupData[[#This Row],[ORG_Concat]],'O-Organization'!F:H,3,FALSE)</f>
        <v>11064_CA10_Finance_CA_Finance_</v>
      </c>
    </row>
    <row r="228" spans="2:22">
      <c r="D228" t="s">
        <v>233</v>
      </c>
      <c r="E228" t="str">
        <f>VLOOKUP(D228,'B-Business Capability'!B:H,5,FALSE)</f>
        <v>Finance</v>
      </c>
      <c r="F228" t="str">
        <f>VLOOKUP(D228,'B-Business Capability'!B:H,6,FALSE)</f>
        <v>Payroll</v>
      </c>
      <c r="G228">
        <f>VLOOKUP(D228,'B-Business Capability'!B:H,7,FALSE)</f>
        <v>0</v>
      </c>
      <c r="I228" t="s">
        <v>231</v>
      </c>
      <c r="J228" t="s">
        <v>232</v>
      </c>
      <c r="L228" t="s">
        <v>234</v>
      </c>
      <c r="M228" t="str">
        <f>VLOOKUP(L228,'A-Applications'!B:D,3,FALSE)</f>
        <v>ADP</v>
      </c>
      <c r="N228" t="s">
        <v>53</v>
      </c>
      <c r="O228" s="42" t="s">
        <v>66</v>
      </c>
      <c r="P228" t="s">
        <v>97</v>
      </c>
      <c r="Q228" t="str">
        <f>VLOOKUP(KamstrupData[[#This Row],[IdLevel123]],'B-Business Capability'!B:L,10,FALSE)</f>
        <v>N/A</v>
      </c>
      <c r="R228">
        <f>VLOOKUP(KamstrupData[[#This Row],[IdLevel123]],'B-Business Capability'!B:L,11,FALSE)</f>
        <v>0</v>
      </c>
      <c r="T228" t="s">
        <v>235</v>
      </c>
      <c r="U228" t="str">
        <f>_xlfn.CONCAT(KamstrupData[[#This Row],[CountryCode]],"_",KamstrupData[[#This Row],[Business Area]],"_",KamstrupData[[#This Row],[DepartmentTeam]])</f>
        <v>CA10_CA_Finance_</v>
      </c>
      <c r="V228" t="str">
        <f>VLOOKUP(KamstrupData[[#This Row],[ORG_Concat]],'O-Organization'!F:H,3,FALSE)</f>
        <v>11064_CA10_Finance_CA_Finance_</v>
      </c>
    </row>
    <row r="229" spans="2:22">
      <c r="B229" s="28">
        <v>45292</v>
      </c>
      <c r="D229" t="s">
        <v>236</v>
      </c>
      <c r="E229" t="str">
        <f>VLOOKUP(D229,'B-Business Capability'!B:H,5,FALSE)</f>
        <v>People and Culture</v>
      </c>
      <c r="F229" t="str">
        <f>VLOOKUP(D229,'B-Business Capability'!B:H,6,FALSE)</f>
        <v>Compensation &amp; Benefits</v>
      </c>
      <c r="G229">
        <f>VLOOKUP(D229,'B-Business Capability'!B:H,7,FALSE)</f>
        <v>0</v>
      </c>
      <c r="I229" t="s">
        <v>231</v>
      </c>
      <c r="J229" t="s">
        <v>232</v>
      </c>
      <c r="L229" t="s">
        <v>234</v>
      </c>
      <c r="M229" t="str">
        <f>VLOOKUP(L229,'A-Applications'!B:D,3,FALSE)</f>
        <v>ADP</v>
      </c>
      <c r="N229" t="s">
        <v>53</v>
      </c>
      <c r="O229" s="42" t="s">
        <v>66</v>
      </c>
      <c r="P229" t="s">
        <v>97</v>
      </c>
      <c r="Q229" t="str">
        <f>VLOOKUP(KamstrupData[[#This Row],[IdLevel123]],'B-Business Capability'!B:L,10,FALSE)</f>
        <v>Hire-to-Retire (H2R)</v>
      </c>
      <c r="R229">
        <f>VLOOKUP(KamstrupData[[#This Row],[IdLevel123]],'B-Business Capability'!B:L,11,FALSE)</f>
        <v>700</v>
      </c>
      <c r="S229" t="s">
        <v>237</v>
      </c>
      <c r="T229" t="s">
        <v>238</v>
      </c>
      <c r="U229" t="str">
        <f>_xlfn.CONCAT(KamstrupData[[#This Row],[CountryCode]],"_",KamstrupData[[#This Row],[Business Area]],"_",KamstrupData[[#This Row],[DepartmentTeam]])</f>
        <v>CA10_CA_Finance_</v>
      </c>
      <c r="V229" t="str">
        <f>VLOOKUP(KamstrupData[[#This Row],[ORG_Concat]],'O-Organization'!F:H,3,FALSE)</f>
        <v>11064_CA10_Finance_CA_Finance_</v>
      </c>
    </row>
    <row r="230" spans="2:22">
      <c r="D230" t="s">
        <v>49</v>
      </c>
      <c r="E230" t="str">
        <f>VLOOKUP(D230,'B-Business Capability'!B:H,5,FALSE)</f>
        <v>All</v>
      </c>
      <c r="F230">
        <f>VLOOKUP(D230,'B-Business Capability'!B:H,6,FALSE)</f>
        <v>0</v>
      </c>
      <c r="G230">
        <f>VLOOKUP(D230,'B-Business Capability'!B:H,7,FALSE)</f>
        <v>0</v>
      </c>
      <c r="I230" t="s">
        <v>239</v>
      </c>
      <c r="J230" t="s">
        <v>51</v>
      </c>
      <c r="L230" t="s">
        <v>52</v>
      </c>
      <c r="M230" t="str">
        <f>VLOOKUP(L230,'A-Applications'!B:D,3,FALSE)</f>
        <v>Microsoft Teams</v>
      </c>
      <c r="N230" t="s">
        <v>53</v>
      </c>
      <c r="O230" s="42" t="s">
        <v>54</v>
      </c>
      <c r="P230" t="s">
        <v>55</v>
      </c>
      <c r="Q230" t="str">
        <f>VLOOKUP(KamstrupData[[#This Row],[IdLevel123]],'B-Business Capability'!B:L,10,FALSE)</f>
        <v>N/A</v>
      </c>
      <c r="R230">
        <f>VLOOKUP(KamstrupData[[#This Row],[IdLevel123]],'B-Business Capability'!B:L,11,FALSE)</f>
        <v>0</v>
      </c>
      <c r="U230" t="str">
        <f>_xlfn.CONCAT(KamstrupData[[#This Row],[CountryCode]],"_",KamstrupData[[#This Row],[Business Area]],"_",KamstrupData[[#This Row],[DepartmentTeam]])</f>
        <v>CH10_All_</v>
      </c>
      <c r="V230" t="str">
        <f>VLOOKUP(KamstrupData[[#This Row],[ORG_Concat]],'O-Organization'!F:H,3,FALSE)</f>
        <v>11149_CH10_All_All_</v>
      </c>
    </row>
    <row r="231" spans="2:22">
      <c r="D231" t="s">
        <v>49</v>
      </c>
      <c r="E231" t="str">
        <f>VLOOKUP(D231,'B-Business Capability'!B:H,5,FALSE)</f>
        <v>All</v>
      </c>
      <c r="F231">
        <f>VLOOKUP(D231,'B-Business Capability'!B:H,6,FALSE)</f>
        <v>0</v>
      </c>
      <c r="G231">
        <f>VLOOKUP(D231,'B-Business Capability'!B:H,7,FALSE)</f>
        <v>0</v>
      </c>
      <c r="I231" t="s">
        <v>239</v>
      </c>
      <c r="J231" t="s">
        <v>51</v>
      </c>
      <c r="L231" t="s">
        <v>56</v>
      </c>
      <c r="M231" t="str">
        <f>VLOOKUP(L231,'A-Applications'!B:D,3,FALSE)</f>
        <v>OneDrive</v>
      </c>
      <c r="N231" t="s">
        <v>53</v>
      </c>
      <c r="O231" s="42" t="s">
        <v>54</v>
      </c>
      <c r="P231" t="s">
        <v>55</v>
      </c>
      <c r="Q231" t="str">
        <f>VLOOKUP(KamstrupData[[#This Row],[IdLevel123]],'B-Business Capability'!B:L,10,FALSE)</f>
        <v>N/A</v>
      </c>
      <c r="R231">
        <f>VLOOKUP(KamstrupData[[#This Row],[IdLevel123]],'B-Business Capability'!B:L,11,FALSE)</f>
        <v>0</v>
      </c>
      <c r="U231" t="str">
        <f>_xlfn.CONCAT(KamstrupData[[#This Row],[CountryCode]],"_",KamstrupData[[#This Row],[Business Area]],"_",KamstrupData[[#This Row],[DepartmentTeam]])</f>
        <v>CH10_All_</v>
      </c>
      <c r="V231" t="str">
        <f>VLOOKUP(KamstrupData[[#This Row],[ORG_Concat]],'O-Organization'!F:H,3,FALSE)</f>
        <v>11149_CH10_All_All_</v>
      </c>
    </row>
    <row r="232" spans="2:22">
      <c r="D232" t="s">
        <v>49</v>
      </c>
      <c r="E232" t="str">
        <f>VLOOKUP(D232,'B-Business Capability'!B:H,5,FALSE)</f>
        <v>All</v>
      </c>
      <c r="F232">
        <f>VLOOKUP(D232,'B-Business Capability'!B:H,6,FALSE)</f>
        <v>0</v>
      </c>
      <c r="G232">
        <f>VLOOKUP(D232,'B-Business Capability'!B:H,7,FALSE)</f>
        <v>0</v>
      </c>
      <c r="I232" t="s">
        <v>239</v>
      </c>
      <c r="J232" t="s">
        <v>51</v>
      </c>
      <c r="L232" t="s">
        <v>57</v>
      </c>
      <c r="M232" t="str">
        <f>VLOOKUP(L232,'A-Applications'!B:D,3,FALSE)</f>
        <v>Microsoft Word</v>
      </c>
      <c r="N232" t="s">
        <v>53</v>
      </c>
      <c r="O232" s="42" t="s">
        <v>54</v>
      </c>
      <c r="P232" t="s">
        <v>55</v>
      </c>
      <c r="Q232" t="str">
        <f>VLOOKUP(KamstrupData[[#This Row],[IdLevel123]],'B-Business Capability'!B:L,10,FALSE)</f>
        <v>N/A</v>
      </c>
      <c r="R232">
        <f>VLOOKUP(KamstrupData[[#This Row],[IdLevel123]],'B-Business Capability'!B:L,11,FALSE)</f>
        <v>0</v>
      </c>
      <c r="U232" t="str">
        <f>_xlfn.CONCAT(KamstrupData[[#This Row],[CountryCode]],"_",KamstrupData[[#This Row],[Business Area]],"_",KamstrupData[[#This Row],[DepartmentTeam]])</f>
        <v>CH10_All_</v>
      </c>
      <c r="V232" t="str">
        <f>VLOOKUP(KamstrupData[[#This Row],[ORG_Concat]],'O-Organization'!F:H,3,FALSE)</f>
        <v>11149_CH10_All_All_</v>
      </c>
    </row>
    <row r="233" spans="2:22">
      <c r="D233" t="s">
        <v>49</v>
      </c>
      <c r="E233" t="str">
        <f>VLOOKUP(D233,'B-Business Capability'!B:H,5,FALSE)</f>
        <v>All</v>
      </c>
      <c r="F233">
        <f>VLOOKUP(D233,'B-Business Capability'!B:H,6,FALSE)</f>
        <v>0</v>
      </c>
      <c r="G233">
        <f>VLOOKUP(D233,'B-Business Capability'!B:H,7,FALSE)</f>
        <v>0</v>
      </c>
      <c r="I233" t="s">
        <v>239</v>
      </c>
      <c r="J233" t="s">
        <v>51</v>
      </c>
      <c r="L233" t="s">
        <v>58</v>
      </c>
      <c r="M233" t="str">
        <f>VLOOKUP(L233,'A-Applications'!B:D,3,FALSE)</f>
        <v>Microsoft Excel</v>
      </c>
      <c r="N233" t="s">
        <v>53</v>
      </c>
      <c r="O233" s="42" t="s">
        <v>54</v>
      </c>
      <c r="P233" t="s">
        <v>55</v>
      </c>
      <c r="Q233" t="str">
        <f>VLOOKUP(KamstrupData[[#This Row],[IdLevel123]],'B-Business Capability'!B:L,10,FALSE)</f>
        <v>N/A</v>
      </c>
      <c r="R233">
        <f>VLOOKUP(KamstrupData[[#This Row],[IdLevel123]],'B-Business Capability'!B:L,11,FALSE)</f>
        <v>0</v>
      </c>
      <c r="U233" t="str">
        <f>_xlfn.CONCAT(KamstrupData[[#This Row],[CountryCode]],"_",KamstrupData[[#This Row],[Business Area]],"_",KamstrupData[[#This Row],[DepartmentTeam]])</f>
        <v>CH10_All_</v>
      </c>
      <c r="V233" t="str">
        <f>VLOOKUP(KamstrupData[[#This Row],[ORG_Concat]],'O-Organization'!F:H,3,FALSE)</f>
        <v>11149_CH10_All_All_</v>
      </c>
    </row>
    <row r="234" spans="2:22" ht="15" customHeight="1">
      <c r="D234" t="s">
        <v>49</v>
      </c>
      <c r="E234" t="str">
        <f>VLOOKUP(D234,'B-Business Capability'!B:H,5,FALSE)</f>
        <v>All</v>
      </c>
      <c r="F234">
        <f>VLOOKUP(D234,'B-Business Capability'!B:H,6,FALSE)</f>
        <v>0</v>
      </c>
      <c r="G234">
        <f>VLOOKUP(D234,'B-Business Capability'!B:H,7,FALSE)</f>
        <v>0</v>
      </c>
      <c r="I234" t="s">
        <v>239</v>
      </c>
      <c r="J234" t="s">
        <v>51</v>
      </c>
      <c r="L234" t="s">
        <v>59</v>
      </c>
      <c r="M234" t="str">
        <f>VLOOKUP(L234,'A-Applications'!B:D,3,FALSE)</f>
        <v>Microsoft Power Point</v>
      </c>
      <c r="N234" t="s">
        <v>53</v>
      </c>
      <c r="O234" s="42" t="s">
        <v>54</v>
      </c>
      <c r="P234" t="s">
        <v>55</v>
      </c>
      <c r="Q234" t="str">
        <f>VLOOKUP(KamstrupData[[#This Row],[IdLevel123]],'B-Business Capability'!B:L,10,FALSE)</f>
        <v>N/A</v>
      </c>
      <c r="R234">
        <f>VLOOKUP(KamstrupData[[#This Row],[IdLevel123]],'B-Business Capability'!B:L,11,FALSE)</f>
        <v>0</v>
      </c>
      <c r="U234" t="str">
        <f>_xlfn.CONCAT(KamstrupData[[#This Row],[CountryCode]],"_",KamstrupData[[#This Row],[Business Area]],"_",KamstrupData[[#This Row],[DepartmentTeam]])</f>
        <v>CH10_All_</v>
      </c>
      <c r="V234" t="str">
        <f>VLOOKUP(KamstrupData[[#This Row],[ORG_Concat]],'O-Organization'!F:H,3,FALSE)</f>
        <v>11149_CH10_All_All_</v>
      </c>
    </row>
    <row r="235" spans="2:22">
      <c r="D235" t="s">
        <v>49</v>
      </c>
      <c r="E235" t="str">
        <f>VLOOKUP(D235,'B-Business Capability'!B:H,5,FALSE)</f>
        <v>All</v>
      </c>
      <c r="F235">
        <f>VLOOKUP(D235,'B-Business Capability'!B:H,6,FALSE)</f>
        <v>0</v>
      </c>
      <c r="G235">
        <f>VLOOKUP(D235,'B-Business Capability'!B:H,7,FALSE)</f>
        <v>0</v>
      </c>
      <c r="I235" t="s">
        <v>239</v>
      </c>
      <c r="J235" t="s">
        <v>51</v>
      </c>
      <c r="L235" t="s">
        <v>60</v>
      </c>
      <c r="M235" t="str">
        <f>VLOOKUP(L235,'A-Applications'!B:D,3,FALSE)</f>
        <v>Microsoft Outlook</v>
      </c>
      <c r="N235" t="s">
        <v>53</v>
      </c>
      <c r="O235" s="42" t="s">
        <v>54</v>
      </c>
      <c r="P235" t="s">
        <v>55</v>
      </c>
      <c r="Q235" t="str">
        <f>VLOOKUP(KamstrupData[[#This Row],[IdLevel123]],'B-Business Capability'!B:L,10,FALSE)</f>
        <v>N/A</v>
      </c>
      <c r="R235">
        <f>VLOOKUP(KamstrupData[[#This Row],[IdLevel123]],'B-Business Capability'!B:L,11,FALSE)</f>
        <v>0</v>
      </c>
      <c r="U235" t="str">
        <f>_xlfn.CONCAT(KamstrupData[[#This Row],[CountryCode]],"_",KamstrupData[[#This Row],[Business Area]],"_",KamstrupData[[#This Row],[DepartmentTeam]])</f>
        <v>CH10_All_</v>
      </c>
      <c r="V235" t="str">
        <f>VLOOKUP(KamstrupData[[#This Row],[ORG_Concat]],'O-Organization'!F:H,3,FALSE)</f>
        <v>11149_CH10_All_All_</v>
      </c>
    </row>
    <row r="236" spans="2:22">
      <c r="D236" t="s">
        <v>49</v>
      </c>
      <c r="E236" t="str">
        <f>VLOOKUP(D236,'B-Business Capability'!B:H,5,FALSE)</f>
        <v>All</v>
      </c>
      <c r="F236">
        <f>VLOOKUP(D236,'B-Business Capability'!B:H,6,FALSE)</f>
        <v>0</v>
      </c>
      <c r="G236">
        <f>VLOOKUP(D236,'B-Business Capability'!B:H,7,FALSE)</f>
        <v>0</v>
      </c>
      <c r="I236" t="s">
        <v>239</v>
      </c>
      <c r="J236" t="s">
        <v>51</v>
      </c>
      <c r="L236" t="s">
        <v>61</v>
      </c>
      <c r="M236" t="str">
        <f>VLOOKUP(L236,'A-Applications'!B:D,3,FALSE)</f>
        <v>Microsoft OneNote</v>
      </c>
      <c r="N236" t="s">
        <v>53</v>
      </c>
      <c r="O236" s="42" t="s">
        <v>62</v>
      </c>
      <c r="P236" t="s">
        <v>55</v>
      </c>
      <c r="Q236" t="str">
        <f>VLOOKUP(KamstrupData[[#This Row],[IdLevel123]],'B-Business Capability'!B:L,10,FALSE)</f>
        <v>N/A</v>
      </c>
      <c r="R236">
        <f>VLOOKUP(KamstrupData[[#This Row],[IdLevel123]],'B-Business Capability'!B:L,11,FALSE)</f>
        <v>0</v>
      </c>
      <c r="U236" t="str">
        <f>_xlfn.CONCAT(KamstrupData[[#This Row],[CountryCode]],"_",KamstrupData[[#This Row],[Business Area]],"_",KamstrupData[[#This Row],[DepartmentTeam]])</f>
        <v>CH10_All_</v>
      </c>
      <c r="V236" t="str">
        <f>VLOOKUP(KamstrupData[[#This Row],[ORG_Concat]],'O-Organization'!F:H,3,FALSE)</f>
        <v>11149_CH10_All_All_</v>
      </c>
    </row>
    <row r="237" spans="2:22">
      <c r="D237" s="28" t="s">
        <v>63</v>
      </c>
      <c r="E237" t="str">
        <f>VLOOKUP(D237,'B-Business Capability'!B:H,5,FALSE)</f>
        <v>Finance</v>
      </c>
      <c r="F237" t="str">
        <f>VLOOKUP(D237,'B-Business Capability'!B:H,6,FALSE)</f>
        <v>Financial Planning &amp; Analysis</v>
      </c>
      <c r="G237" t="str">
        <f>VLOOKUP(D237,'B-Business Capability'!B:H,7,FALSE)</f>
        <v>Cost Accounting_Plan</v>
      </c>
      <c r="I237" t="s">
        <v>239</v>
      </c>
      <c r="J237" t="s">
        <v>240</v>
      </c>
      <c r="L237" t="s">
        <v>65</v>
      </c>
      <c r="M237" t="str">
        <f>VLOOKUP(L237,'A-Applications'!B:D,3,FALSE)</f>
        <v>IFS ERP</v>
      </c>
      <c r="N237" t="s">
        <v>53</v>
      </c>
      <c r="O237" s="42" t="s">
        <v>66</v>
      </c>
      <c r="P237" t="s">
        <v>67</v>
      </c>
      <c r="Q237" t="str">
        <f>VLOOKUP(KamstrupData[[#This Row],[IdLevel123]],'B-Business Capability'!B:L,10,FALSE)</f>
        <v>N/A</v>
      </c>
      <c r="R237">
        <f>VLOOKUP(KamstrupData[[#This Row],[IdLevel123]],'B-Business Capability'!B:L,11,FALSE)</f>
        <v>0</v>
      </c>
      <c r="U237" t="str">
        <f>_xlfn.CONCAT(KamstrupData[[#This Row],[CountryCode]],"_",KamstrupData[[#This Row],[Business Area]],"_",KamstrupData[[#This Row],[DepartmentTeam]])</f>
        <v>CH10_CH_Customer Services (Project &amp; Support)_</v>
      </c>
      <c r="V237" t="str">
        <f>VLOOKUP(KamstrupData[[#This Row],[ORG_Concat]],'O-Organization'!F:H,3,FALSE)</f>
        <v>11007_CH10_Customer Service_CH_Customer Services (Project &amp; Support)_</v>
      </c>
    </row>
    <row r="238" spans="2:22">
      <c r="D238" s="28" t="s">
        <v>74</v>
      </c>
      <c r="E238" t="str">
        <f>VLOOKUP(D238,'B-Business Capability'!B:H,5,FALSE)</f>
        <v>Strategic Management</v>
      </c>
      <c r="F238" t="str">
        <f>VLOOKUP(D238,'B-Business Capability'!B:H,6,FALSE)</f>
        <v>Manage Core Business</v>
      </c>
      <c r="G238" t="str">
        <f>VLOOKUP(D238,'B-Business Capability'!B:H,7,FALSE)</f>
        <v>Manage Projects</v>
      </c>
      <c r="I238" t="s">
        <v>239</v>
      </c>
      <c r="J238" t="s">
        <v>240</v>
      </c>
      <c r="L238" t="s">
        <v>65</v>
      </c>
      <c r="M238" t="str">
        <f>VLOOKUP(L238,'A-Applications'!B:D,3,FALSE)</f>
        <v>IFS ERP</v>
      </c>
      <c r="N238" t="s">
        <v>53</v>
      </c>
      <c r="O238" s="42" t="s">
        <v>66</v>
      </c>
      <c r="P238" t="s">
        <v>75</v>
      </c>
      <c r="Q238" t="str">
        <f>VLOOKUP(KamstrupData[[#This Row],[IdLevel123]],'B-Business Capability'!B:L,10,FALSE)</f>
        <v>N/A</v>
      </c>
      <c r="R238">
        <f>VLOOKUP(KamstrupData[[#This Row],[IdLevel123]],'B-Business Capability'!B:L,11,FALSE)</f>
        <v>0</v>
      </c>
      <c r="U238" t="str">
        <f>_xlfn.CONCAT(KamstrupData[[#This Row],[CountryCode]],"_",KamstrupData[[#This Row],[Business Area]],"_",KamstrupData[[#This Row],[DepartmentTeam]])</f>
        <v>CH10_CH_Customer Services (Project &amp; Support)_</v>
      </c>
      <c r="V238" t="str">
        <f>VLOOKUP(KamstrupData[[#This Row],[ORG_Concat]],'O-Organization'!F:H,3,FALSE)</f>
        <v>11007_CH10_Customer Service_CH_Customer Services (Project &amp; Support)_</v>
      </c>
    </row>
    <row r="239" spans="2:22">
      <c r="D239" s="28" t="s">
        <v>76</v>
      </c>
      <c r="E239" t="str">
        <f>VLOOKUP(D239,'B-Business Capability'!B:H,5,FALSE)</f>
        <v>Sales</v>
      </c>
      <c r="F239" t="str">
        <f>VLOOKUP(D239,'B-Business Capability'!B:H,6,FALSE)</f>
        <v>Sales Operations</v>
      </c>
      <c r="G239" t="str">
        <f>VLOOKUP(D239,'B-Business Capability'!B:H,7,FALSE)</f>
        <v>Claims, returns and Refund management</v>
      </c>
      <c r="I239" t="s">
        <v>239</v>
      </c>
      <c r="J239" t="s">
        <v>240</v>
      </c>
      <c r="L239" t="s">
        <v>65</v>
      </c>
      <c r="M239" t="str">
        <f>VLOOKUP(L239,'A-Applications'!B:D,3,FALSE)</f>
        <v>IFS ERP</v>
      </c>
      <c r="N239" t="s">
        <v>53</v>
      </c>
      <c r="O239" s="42" t="s">
        <v>66</v>
      </c>
      <c r="P239" t="s">
        <v>77</v>
      </c>
      <c r="Q239" t="str">
        <f>VLOOKUP(KamstrupData[[#This Row],[IdLevel123]],'B-Business Capability'!B:L,10,FALSE)</f>
        <v>Order-to-Cash (O2C)</v>
      </c>
      <c r="R239">
        <f>VLOOKUP(KamstrupData[[#This Row],[IdLevel123]],'B-Business Capability'!B:L,11,FALSE)</f>
        <v>600</v>
      </c>
      <c r="U239" t="str">
        <f>_xlfn.CONCAT(KamstrupData[[#This Row],[CountryCode]],"_",KamstrupData[[#This Row],[Business Area]],"_",KamstrupData[[#This Row],[DepartmentTeam]])</f>
        <v>CH10_CH_Customer Services (Project &amp; Support)_</v>
      </c>
      <c r="V239" t="str">
        <f>VLOOKUP(KamstrupData[[#This Row],[ORG_Concat]],'O-Organization'!F:H,3,FALSE)</f>
        <v>11007_CH10_Customer Service_CH_Customer Services (Project &amp; Support)_</v>
      </c>
    </row>
    <row r="240" spans="2:22">
      <c r="D240" s="28" t="s">
        <v>78</v>
      </c>
      <c r="E240" t="str">
        <f>VLOOKUP(D240,'B-Business Capability'!B:H,5,FALSE)</f>
        <v>Customer Service</v>
      </c>
      <c r="F240" t="str">
        <f>VLOOKUP(D240,'B-Business Capability'!B:H,6,FALSE)</f>
        <v>Customer Service and Support</v>
      </c>
      <c r="G240" t="str">
        <f>VLOOKUP(D240,'B-Business Capability'!B:H,7,FALSE)</f>
        <v>Service Request Management</v>
      </c>
      <c r="I240" t="s">
        <v>239</v>
      </c>
      <c r="J240" t="s">
        <v>240</v>
      </c>
      <c r="L240" t="s">
        <v>65</v>
      </c>
      <c r="M240" t="str">
        <f>VLOOKUP(L240,'A-Applications'!B:D,3,FALSE)</f>
        <v>IFS ERP</v>
      </c>
      <c r="N240" t="s">
        <v>53</v>
      </c>
      <c r="O240" s="42" t="s">
        <v>66</v>
      </c>
      <c r="P240" t="s">
        <v>79</v>
      </c>
      <c r="Q240" t="str">
        <f>VLOOKUP(KamstrupData[[#This Row],[IdLevel123]],'B-Business Capability'!B:L,10,FALSE)</f>
        <v>Customer Service and Support</v>
      </c>
      <c r="R240">
        <f>VLOOKUP(KamstrupData[[#This Row],[IdLevel123]],'B-Business Capability'!B:L,11,FALSE)</f>
        <v>0</v>
      </c>
      <c r="U240" t="str">
        <f>_xlfn.CONCAT(KamstrupData[[#This Row],[CountryCode]],"_",KamstrupData[[#This Row],[Business Area]],"_",KamstrupData[[#This Row],[DepartmentTeam]])</f>
        <v>CH10_CH_Customer Services (Project &amp; Support)_</v>
      </c>
      <c r="V240" t="str">
        <f>VLOOKUP(KamstrupData[[#This Row],[ORG_Concat]],'O-Organization'!F:H,3,FALSE)</f>
        <v>11007_CH10_Customer Service_CH_Customer Services (Project &amp; Support)_</v>
      </c>
    </row>
    <row r="241" spans="4:22">
      <c r="D241" s="28" t="s">
        <v>80</v>
      </c>
      <c r="E241" t="str">
        <f>VLOOKUP(D241,'B-Business Capability'!B:H,5,FALSE)</f>
        <v>Customer Service</v>
      </c>
      <c r="F241" t="str">
        <f>VLOOKUP(D241,'B-Business Capability'!B:H,6,FALSE)</f>
        <v>Customer Service and Support</v>
      </c>
      <c r="G241" t="str">
        <f>VLOOKUP(D241,'B-Business Capability'!B:H,7,FALSE)</f>
        <v>Customer Warranty Claim Processing</v>
      </c>
      <c r="I241" t="s">
        <v>239</v>
      </c>
      <c r="J241" t="s">
        <v>240</v>
      </c>
      <c r="L241" t="s">
        <v>65</v>
      </c>
      <c r="M241" t="str">
        <f>VLOOKUP(L241,'A-Applications'!B:D,3,FALSE)</f>
        <v>IFS ERP</v>
      </c>
      <c r="N241" t="s">
        <v>53</v>
      </c>
      <c r="O241" s="42" t="s">
        <v>66</v>
      </c>
      <c r="P241" t="s">
        <v>79</v>
      </c>
      <c r="Q241" t="str">
        <f>VLOOKUP(KamstrupData[[#This Row],[IdLevel123]],'B-Business Capability'!B:L,10,FALSE)</f>
        <v>Customer Service and Support</v>
      </c>
      <c r="R241">
        <f>VLOOKUP(KamstrupData[[#This Row],[IdLevel123]],'B-Business Capability'!B:L,11,FALSE)</f>
        <v>0</v>
      </c>
      <c r="U241" t="str">
        <f>_xlfn.CONCAT(KamstrupData[[#This Row],[CountryCode]],"_",KamstrupData[[#This Row],[Business Area]],"_",KamstrupData[[#This Row],[DepartmentTeam]])</f>
        <v>CH10_CH_Customer Services (Project &amp; Support)_</v>
      </c>
      <c r="V241" t="str">
        <f>VLOOKUP(KamstrupData[[#This Row],[ORG_Concat]],'O-Organization'!F:H,3,FALSE)</f>
        <v>11007_CH10_Customer Service_CH_Customer Services (Project &amp; Support)_</v>
      </c>
    </row>
    <row r="242" spans="4:22">
      <c r="D242" s="28" t="s">
        <v>81</v>
      </c>
      <c r="E242" t="str">
        <f>VLOOKUP(D242,'B-Business Capability'!B:H,5,FALSE)</f>
        <v>Customer Service</v>
      </c>
      <c r="F242" t="str">
        <f>VLOOKUP(D242,'B-Business Capability'!B:H,6,FALSE)</f>
        <v>Customer Project Management</v>
      </c>
      <c r="G242" t="str">
        <f>VLOOKUP(D242,'B-Business Capability'!B:H,7,FALSE)</f>
        <v>Ressource Management</v>
      </c>
      <c r="I242" t="s">
        <v>239</v>
      </c>
      <c r="J242" t="s">
        <v>240</v>
      </c>
      <c r="L242" t="s">
        <v>65</v>
      </c>
      <c r="M242" t="str">
        <f>VLOOKUP(L242,'A-Applications'!B:D,3,FALSE)</f>
        <v>IFS ERP</v>
      </c>
      <c r="N242" t="s">
        <v>53</v>
      </c>
      <c r="O242" s="42" t="s">
        <v>66</v>
      </c>
      <c r="P242" t="s">
        <v>75</v>
      </c>
      <c r="Q242" t="str">
        <f>VLOOKUP(KamstrupData[[#This Row],[IdLevel123]],'B-Business Capability'!B:L,10,FALSE)</f>
        <v>Order-to-Cash (O2C)</v>
      </c>
      <c r="R242">
        <f>VLOOKUP(KamstrupData[[#This Row],[IdLevel123]],'B-Business Capability'!B:L,11,FALSE)</f>
        <v>0</v>
      </c>
      <c r="U242" t="str">
        <f>_xlfn.CONCAT(KamstrupData[[#This Row],[CountryCode]],"_",KamstrupData[[#This Row],[Business Area]],"_",KamstrupData[[#This Row],[DepartmentTeam]])</f>
        <v>CH10_CH_Customer Services (Project &amp; Support)_</v>
      </c>
      <c r="V242" t="str">
        <f>VLOOKUP(KamstrupData[[#This Row],[ORG_Concat]],'O-Organization'!F:H,3,FALSE)</f>
        <v>11007_CH10_Customer Service_CH_Customer Services (Project &amp; Support)_</v>
      </c>
    </row>
    <row r="243" spans="4:22">
      <c r="D243" s="28" t="s">
        <v>81</v>
      </c>
      <c r="E243" t="str">
        <f>VLOOKUP(D243,'B-Business Capability'!B:H,5,FALSE)</f>
        <v>Customer Service</v>
      </c>
      <c r="F243" t="str">
        <f>VLOOKUP(D243,'B-Business Capability'!B:H,6,FALSE)</f>
        <v>Customer Project Management</v>
      </c>
      <c r="G243" t="str">
        <f>VLOOKUP(D243,'B-Business Capability'!B:H,7,FALSE)</f>
        <v>Ressource Management</v>
      </c>
      <c r="I243" t="s">
        <v>239</v>
      </c>
      <c r="J243" t="s">
        <v>240</v>
      </c>
      <c r="L243" t="s">
        <v>65</v>
      </c>
      <c r="M243" t="str">
        <f>VLOOKUP(L243,'A-Applications'!B:D,3,FALSE)</f>
        <v>IFS ERP</v>
      </c>
      <c r="N243" t="s">
        <v>53</v>
      </c>
      <c r="O243" s="42" t="s">
        <v>54</v>
      </c>
      <c r="P243" t="s">
        <v>75</v>
      </c>
      <c r="Q243" t="str">
        <f>VLOOKUP(KamstrupData[[#This Row],[IdLevel123]],'B-Business Capability'!B:L,10,FALSE)</f>
        <v>Order-to-Cash (O2C)</v>
      </c>
      <c r="R243">
        <f>VLOOKUP(KamstrupData[[#This Row],[IdLevel123]],'B-Business Capability'!B:L,11,FALSE)</f>
        <v>0</v>
      </c>
      <c r="U243" t="str">
        <f>_xlfn.CONCAT(KamstrupData[[#This Row],[CountryCode]],"_",KamstrupData[[#This Row],[Business Area]],"_",KamstrupData[[#This Row],[DepartmentTeam]])</f>
        <v>CH10_CH_Customer Services (Project &amp; Support)_</v>
      </c>
      <c r="V243" t="str">
        <f>VLOOKUP(KamstrupData[[#This Row],[ORG_Concat]],'O-Organization'!F:H,3,FALSE)</f>
        <v>11007_CH10_Customer Service_CH_Customer Services (Project &amp; Support)_</v>
      </c>
    </row>
    <row r="244" spans="4:22">
      <c r="D244" s="28" t="s">
        <v>82</v>
      </c>
      <c r="E244" t="str">
        <f>VLOOKUP(D244,'B-Business Capability'!B:H,5,FALSE)</f>
        <v>Customer Service</v>
      </c>
      <c r="F244" t="str">
        <f>VLOOKUP(D244,'B-Business Capability'!B:H,6,FALSE)</f>
        <v>Customer Project Management</v>
      </c>
      <c r="G244" t="str">
        <f>VLOOKUP(D244,'B-Business Capability'!B:H,7,FALSE)</f>
        <v>Financial Analytics and Management</v>
      </c>
      <c r="I244" t="s">
        <v>239</v>
      </c>
      <c r="J244" t="s">
        <v>240</v>
      </c>
      <c r="L244" t="s">
        <v>65</v>
      </c>
      <c r="M244" t="str">
        <f>VLOOKUP(L244,'A-Applications'!B:D,3,FALSE)</f>
        <v>IFS ERP</v>
      </c>
      <c r="N244" t="s">
        <v>53</v>
      </c>
      <c r="O244" s="42" t="s">
        <v>66</v>
      </c>
      <c r="P244" t="s">
        <v>75</v>
      </c>
      <c r="Q244" t="str">
        <f>VLOOKUP(KamstrupData[[#This Row],[IdLevel123]],'B-Business Capability'!B:L,10,FALSE)</f>
        <v>Order-to-Cash (O2C)</v>
      </c>
      <c r="R244">
        <f>VLOOKUP(KamstrupData[[#This Row],[IdLevel123]],'B-Business Capability'!B:L,11,FALSE)</f>
        <v>0</v>
      </c>
      <c r="U244" t="str">
        <f>_xlfn.CONCAT(KamstrupData[[#This Row],[CountryCode]],"_",KamstrupData[[#This Row],[Business Area]],"_",KamstrupData[[#This Row],[DepartmentTeam]])</f>
        <v>CH10_CH_Customer Services (Project &amp; Support)_</v>
      </c>
      <c r="V244" t="str">
        <f>VLOOKUP(KamstrupData[[#This Row],[ORG_Concat]],'O-Organization'!F:H,3,FALSE)</f>
        <v>11007_CH10_Customer Service_CH_Customer Services (Project &amp; Support)_</v>
      </c>
    </row>
    <row r="245" spans="4:22">
      <c r="D245" s="28" t="s">
        <v>82</v>
      </c>
      <c r="E245" t="str">
        <f>VLOOKUP(D245,'B-Business Capability'!B:H,5,FALSE)</f>
        <v>Customer Service</v>
      </c>
      <c r="F245" t="str">
        <f>VLOOKUP(D245,'B-Business Capability'!B:H,6,FALSE)</f>
        <v>Customer Project Management</v>
      </c>
      <c r="G245" t="str">
        <f>VLOOKUP(D245,'B-Business Capability'!B:H,7,FALSE)</f>
        <v>Financial Analytics and Management</v>
      </c>
      <c r="I245" t="s">
        <v>239</v>
      </c>
      <c r="J245" t="s">
        <v>240</v>
      </c>
      <c r="L245" t="s">
        <v>65</v>
      </c>
      <c r="M245" t="str">
        <f>VLOOKUP(L245,'A-Applications'!B:D,3,FALSE)</f>
        <v>IFS ERP</v>
      </c>
      <c r="N245" t="s">
        <v>53</v>
      </c>
      <c r="O245" s="42" t="s">
        <v>54</v>
      </c>
      <c r="P245" t="s">
        <v>75</v>
      </c>
      <c r="Q245" t="str">
        <f>VLOOKUP(KamstrupData[[#This Row],[IdLevel123]],'B-Business Capability'!B:L,10,FALSE)</f>
        <v>Order-to-Cash (O2C)</v>
      </c>
      <c r="R245">
        <f>VLOOKUP(KamstrupData[[#This Row],[IdLevel123]],'B-Business Capability'!B:L,11,FALSE)</f>
        <v>0</v>
      </c>
      <c r="U245" t="str">
        <f>_xlfn.CONCAT(KamstrupData[[#This Row],[CountryCode]],"_",KamstrupData[[#This Row],[Business Area]],"_",KamstrupData[[#This Row],[DepartmentTeam]])</f>
        <v>CH10_CH_Customer Services (Project &amp; Support)_</v>
      </c>
      <c r="V245" t="str">
        <f>VLOOKUP(KamstrupData[[#This Row],[ORG_Concat]],'O-Organization'!F:H,3,FALSE)</f>
        <v>11007_CH10_Customer Service_CH_Customer Services (Project &amp; Support)_</v>
      </c>
    </row>
    <row r="246" spans="4:22">
      <c r="D246" s="28" t="s">
        <v>78</v>
      </c>
      <c r="E246" t="str">
        <f>VLOOKUP(D246,'B-Business Capability'!B:H,5,FALSE)</f>
        <v>Customer Service</v>
      </c>
      <c r="F246" t="str">
        <f>VLOOKUP(D246,'B-Business Capability'!B:H,6,FALSE)</f>
        <v>Customer Service and Support</v>
      </c>
      <c r="G246" t="str">
        <f>VLOOKUP(D246,'B-Business Capability'!B:H,7,FALSE)</f>
        <v>Service Request Management</v>
      </c>
      <c r="I246" t="s">
        <v>239</v>
      </c>
      <c r="J246" t="s">
        <v>240</v>
      </c>
      <c r="L246" t="s">
        <v>83</v>
      </c>
      <c r="M246" t="str">
        <f>VLOOKUP(L246,'A-Applications'!B:D,3,FALSE)</f>
        <v>Encryption Key Service (EKS)</v>
      </c>
      <c r="N246" t="s">
        <v>53</v>
      </c>
      <c r="O246" s="42" t="s">
        <v>66</v>
      </c>
      <c r="P246" t="s">
        <v>79</v>
      </c>
      <c r="Q246" t="str">
        <f>VLOOKUP(KamstrupData[[#This Row],[IdLevel123]],'B-Business Capability'!B:L,10,FALSE)</f>
        <v>Customer Service and Support</v>
      </c>
      <c r="R246">
        <f>VLOOKUP(KamstrupData[[#This Row],[IdLevel123]],'B-Business Capability'!B:L,11,FALSE)</f>
        <v>0</v>
      </c>
      <c r="U246" t="str">
        <f>_xlfn.CONCAT(KamstrupData[[#This Row],[CountryCode]],"_",KamstrupData[[#This Row],[Business Area]],"_",KamstrupData[[#This Row],[DepartmentTeam]])</f>
        <v>CH10_CH_Customer Services (Project &amp; Support)_</v>
      </c>
      <c r="V246" t="str">
        <f>VLOOKUP(KamstrupData[[#This Row],[ORG_Concat]],'O-Organization'!F:H,3,FALSE)</f>
        <v>11007_CH10_Customer Service_CH_Customer Services (Project &amp; Support)_</v>
      </c>
    </row>
    <row r="247" spans="4:22">
      <c r="D247" s="28" t="s">
        <v>84</v>
      </c>
      <c r="E247" t="str">
        <f>VLOOKUP(D247,'B-Business Capability'!B:H,5,FALSE)</f>
        <v>OT Hosting</v>
      </c>
      <c r="F247" t="str">
        <f>VLOOKUP(D247,'B-Business Capability'!B:H,6,FALSE)</f>
        <v>OT Operations &amp; Service</v>
      </c>
      <c r="G247">
        <f>VLOOKUP(D247,'B-Business Capability'!B:H,7,FALSE)</f>
        <v>0</v>
      </c>
      <c r="I247" t="s">
        <v>239</v>
      </c>
      <c r="J247" t="s">
        <v>240</v>
      </c>
      <c r="L247" t="s">
        <v>83</v>
      </c>
      <c r="M247" t="str">
        <f>VLOOKUP(L247,'A-Applications'!B:D,3,FALSE)</f>
        <v>Encryption Key Service (EKS)</v>
      </c>
      <c r="N247" t="s">
        <v>53</v>
      </c>
      <c r="O247" s="42" t="s">
        <v>66</v>
      </c>
      <c r="P247" t="s">
        <v>79</v>
      </c>
      <c r="Q247" t="str">
        <f>VLOOKUP(KamstrupData[[#This Row],[IdLevel123]],'B-Business Capability'!B:L,10,FALSE)</f>
        <v>N/A</v>
      </c>
      <c r="R247">
        <f>VLOOKUP(KamstrupData[[#This Row],[IdLevel123]],'B-Business Capability'!B:L,11,FALSE)</f>
        <v>0</v>
      </c>
      <c r="U247" t="str">
        <f>_xlfn.CONCAT(KamstrupData[[#This Row],[CountryCode]],"_",KamstrupData[[#This Row],[Business Area]],"_",KamstrupData[[#This Row],[DepartmentTeam]])</f>
        <v>CH10_CH_Customer Services (Project &amp; Support)_</v>
      </c>
      <c r="V247" t="str">
        <f>VLOOKUP(KamstrupData[[#This Row],[ORG_Concat]],'O-Organization'!F:H,3,FALSE)</f>
        <v>11007_CH10_Customer Service_CH_Customer Services (Project &amp; Support)_</v>
      </c>
    </row>
    <row r="248" spans="4:22">
      <c r="D248" s="28" t="s">
        <v>78</v>
      </c>
      <c r="E248" t="str">
        <f>VLOOKUP(D248,'B-Business Capability'!B:H,5,FALSE)</f>
        <v>Customer Service</v>
      </c>
      <c r="F248" t="str">
        <f>VLOOKUP(D248,'B-Business Capability'!B:H,6,FALSE)</f>
        <v>Customer Service and Support</v>
      </c>
      <c r="G248" t="str">
        <f>VLOOKUP(D248,'B-Business Capability'!B:H,7,FALSE)</f>
        <v>Service Request Management</v>
      </c>
      <c r="I248" t="s">
        <v>239</v>
      </c>
      <c r="J248" t="s">
        <v>240</v>
      </c>
      <c r="L248" t="s">
        <v>85</v>
      </c>
      <c r="M248" t="str">
        <f>VLOOKUP(L248,'A-Applications'!B:D,3,FALSE)</f>
        <v>Metertool OMNIA</v>
      </c>
      <c r="N248" t="s">
        <v>53</v>
      </c>
      <c r="O248" s="42" t="s">
        <v>54</v>
      </c>
      <c r="P248" t="s">
        <v>79</v>
      </c>
      <c r="Q248" t="str">
        <f>VLOOKUP(KamstrupData[[#This Row],[IdLevel123]],'B-Business Capability'!B:L,10,FALSE)</f>
        <v>Customer Service and Support</v>
      </c>
      <c r="R248">
        <f>VLOOKUP(KamstrupData[[#This Row],[IdLevel123]],'B-Business Capability'!B:L,11,FALSE)</f>
        <v>0</v>
      </c>
      <c r="U248" t="str">
        <f>_xlfn.CONCAT(KamstrupData[[#This Row],[CountryCode]],"_",KamstrupData[[#This Row],[Business Area]],"_",KamstrupData[[#This Row],[DepartmentTeam]])</f>
        <v>CH10_CH_Customer Services (Project &amp; Support)_</v>
      </c>
      <c r="V248" t="str">
        <f>VLOOKUP(KamstrupData[[#This Row],[ORG_Concat]],'O-Organization'!F:H,3,FALSE)</f>
        <v>11007_CH10_Customer Service_CH_Customer Services (Project &amp; Support)_</v>
      </c>
    </row>
    <row r="249" spans="4:22">
      <c r="D249" s="28" t="s">
        <v>78</v>
      </c>
      <c r="E249" t="str">
        <f>VLOOKUP(D249,'B-Business Capability'!B:H,5,FALSE)</f>
        <v>Customer Service</v>
      </c>
      <c r="F249" t="str">
        <f>VLOOKUP(D249,'B-Business Capability'!B:H,6,FALSE)</f>
        <v>Customer Service and Support</v>
      </c>
      <c r="G249" t="str">
        <f>VLOOKUP(D249,'B-Business Capability'!B:H,7,FALSE)</f>
        <v>Service Request Management</v>
      </c>
      <c r="I249" t="s">
        <v>239</v>
      </c>
      <c r="J249" t="s">
        <v>240</v>
      </c>
      <c r="L249" t="s">
        <v>86</v>
      </c>
      <c r="M249" t="str">
        <f>VLOOKUP(L249,'A-Applications'!B:D,3,FALSE)</f>
        <v>Glogg</v>
      </c>
      <c r="O249" s="42"/>
      <c r="P249" t="s">
        <v>79</v>
      </c>
      <c r="Q249" t="str">
        <f>VLOOKUP(KamstrupData[[#This Row],[IdLevel123]],'B-Business Capability'!B:L,10,FALSE)</f>
        <v>Customer Service and Support</v>
      </c>
      <c r="R249">
        <f>VLOOKUP(KamstrupData[[#This Row],[IdLevel123]],'B-Business Capability'!B:L,11,FALSE)</f>
        <v>0</v>
      </c>
      <c r="U249" t="str">
        <f>_xlfn.CONCAT(KamstrupData[[#This Row],[CountryCode]],"_",KamstrupData[[#This Row],[Business Area]],"_",KamstrupData[[#This Row],[DepartmentTeam]])</f>
        <v>CH10_CH_Customer Services (Project &amp; Support)_</v>
      </c>
      <c r="V249" t="str">
        <f>VLOOKUP(KamstrupData[[#This Row],[ORG_Concat]],'O-Organization'!F:H,3,FALSE)</f>
        <v>11007_CH10_Customer Service_CH_Customer Services (Project &amp; Support)_</v>
      </c>
    </row>
    <row r="250" spans="4:22">
      <c r="D250" s="28" t="s">
        <v>78</v>
      </c>
      <c r="E250" t="str">
        <f>VLOOKUP(D250,'B-Business Capability'!B:H,5,FALSE)</f>
        <v>Customer Service</v>
      </c>
      <c r="F250" t="str">
        <f>VLOOKUP(D250,'B-Business Capability'!B:H,6,FALSE)</f>
        <v>Customer Service and Support</v>
      </c>
      <c r="G250" t="str">
        <f>VLOOKUP(D250,'B-Business Capability'!B:H,7,FALSE)</f>
        <v>Service Request Management</v>
      </c>
      <c r="I250" t="s">
        <v>239</v>
      </c>
      <c r="J250" t="s">
        <v>240</v>
      </c>
      <c r="L250" t="s">
        <v>87</v>
      </c>
      <c r="M250" t="str">
        <f>VLOOKUP(L250,'A-Applications'!B:D,3,FALSE)</f>
        <v>check.kamstrup.com(concentratorLog)</v>
      </c>
      <c r="N250" t="s">
        <v>53</v>
      </c>
      <c r="O250" s="42" t="s">
        <v>54</v>
      </c>
      <c r="P250" t="s">
        <v>79</v>
      </c>
      <c r="Q250" t="str">
        <f>VLOOKUP(KamstrupData[[#This Row],[IdLevel123]],'B-Business Capability'!B:L,10,FALSE)</f>
        <v>Customer Service and Support</v>
      </c>
      <c r="R250">
        <f>VLOOKUP(KamstrupData[[#This Row],[IdLevel123]],'B-Business Capability'!B:L,11,FALSE)</f>
        <v>0</v>
      </c>
      <c r="U250" t="str">
        <f>_xlfn.CONCAT(KamstrupData[[#This Row],[CountryCode]],"_",KamstrupData[[#This Row],[Business Area]],"_",KamstrupData[[#This Row],[DepartmentTeam]])</f>
        <v>CH10_CH_Customer Services (Project &amp; Support)_</v>
      </c>
      <c r="V250" t="str">
        <f>VLOOKUP(KamstrupData[[#This Row],[ORG_Concat]],'O-Organization'!F:H,3,FALSE)</f>
        <v>11007_CH10_Customer Service_CH_Customer Services (Project &amp; Support)_</v>
      </c>
    </row>
    <row r="251" spans="4:22">
      <c r="D251" s="28" t="s">
        <v>88</v>
      </c>
      <c r="E251" t="str">
        <f>VLOOKUP(D251,'B-Business Capability'!B:H,5,FALSE)</f>
        <v>Customer Service</v>
      </c>
      <c r="F251" t="str">
        <f>VLOOKUP(D251,'B-Business Capability'!B:H,6,FALSE)</f>
        <v>Customer Project Management</v>
      </c>
      <c r="G251" t="str">
        <f>VLOOKUP(D251,'B-Business Capability'!B:H,7,FALSE)</f>
        <v>Project Management</v>
      </c>
      <c r="I251" t="s">
        <v>239</v>
      </c>
      <c r="J251" t="s">
        <v>240</v>
      </c>
      <c r="L251" t="s">
        <v>87</v>
      </c>
      <c r="M251" t="str">
        <f>VLOOKUP(L251,'A-Applications'!B:D,3,FALSE)</f>
        <v>check.kamstrup.com(concentratorLog)</v>
      </c>
      <c r="N251" t="s">
        <v>53</v>
      </c>
      <c r="O251" s="42" t="s">
        <v>54</v>
      </c>
      <c r="P251" t="s">
        <v>75</v>
      </c>
      <c r="Q251" t="str">
        <f>VLOOKUP(KamstrupData[[#This Row],[IdLevel123]],'B-Business Capability'!B:L,10,FALSE)</f>
        <v>Order-to-Cash (O2C)</v>
      </c>
      <c r="R251">
        <f>VLOOKUP(KamstrupData[[#This Row],[IdLevel123]],'B-Business Capability'!B:L,11,FALSE)</f>
        <v>0</v>
      </c>
      <c r="U251" t="str">
        <f>_xlfn.CONCAT(KamstrupData[[#This Row],[CountryCode]],"_",KamstrupData[[#This Row],[Business Area]],"_",KamstrupData[[#This Row],[DepartmentTeam]])</f>
        <v>CH10_CH_Customer Services (Project &amp; Support)_</v>
      </c>
      <c r="V251" t="str">
        <f>VLOOKUP(KamstrupData[[#This Row],[ORG_Concat]],'O-Organization'!F:H,3,FALSE)</f>
        <v>11007_CH10_Customer Service_CH_Customer Services (Project &amp; Support)_</v>
      </c>
    </row>
    <row r="252" spans="4:22">
      <c r="D252" s="28" t="s">
        <v>78</v>
      </c>
      <c r="E252" t="str">
        <f>VLOOKUP(D252,'B-Business Capability'!B:H,5,FALSE)</f>
        <v>Customer Service</v>
      </c>
      <c r="F252" t="str">
        <f>VLOOKUP(D252,'B-Business Capability'!B:H,6,FALSE)</f>
        <v>Customer Service and Support</v>
      </c>
      <c r="G252" t="str">
        <f>VLOOKUP(D252,'B-Business Capability'!B:H,7,FALSE)</f>
        <v>Service Request Management</v>
      </c>
      <c r="I252" t="s">
        <v>239</v>
      </c>
      <c r="J252" t="s">
        <v>240</v>
      </c>
      <c r="L252" t="s">
        <v>89</v>
      </c>
      <c r="M252" t="str">
        <f>VLOOKUP(L252,'A-Applications'!B:D,3,FALSE)</f>
        <v>Kamstrup ALD</v>
      </c>
      <c r="N252" t="s">
        <v>53</v>
      </c>
      <c r="O252" s="42" t="s">
        <v>54</v>
      </c>
      <c r="P252" t="s">
        <v>79</v>
      </c>
      <c r="Q252" t="str">
        <f>VLOOKUP(KamstrupData[[#This Row],[IdLevel123]],'B-Business Capability'!B:L,10,FALSE)</f>
        <v>Customer Service and Support</v>
      </c>
      <c r="R252">
        <f>VLOOKUP(KamstrupData[[#This Row],[IdLevel123]],'B-Business Capability'!B:L,11,FALSE)</f>
        <v>0</v>
      </c>
      <c r="U252" t="str">
        <f>_xlfn.CONCAT(KamstrupData[[#This Row],[CountryCode]],"_",KamstrupData[[#This Row],[Business Area]],"_",KamstrupData[[#This Row],[DepartmentTeam]])</f>
        <v>CH10_CH_Customer Services (Project &amp; Support)_</v>
      </c>
      <c r="V252" t="str">
        <f>VLOOKUP(KamstrupData[[#This Row],[ORG_Concat]],'O-Organization'!F:H,3,FALSE)</f>
        <v>11007_CH10_Customer Service_CH_Customer Services (Project &amp; Support)_</v>
      </c>
    </row>
    <row r="253" spans="4:22">
      <c r="D253" s="28" t="s">
        <v>88</v>
      </c>
      <c r="E253" t="str">
        <f>VLOOKUP(D253,'B-Business Capability'!B:H,5,FALSE)</f>
        <v>Customer Service</v>
      </c>
      <c r="F253" t="str">
        <f>VLOOKUP(D253,'B-Business Capability'!B:H,6,FALSE)</f>
        <v>Customer Project Management</v>
      </c>
      <c r="G253" t="str">
        <f>VLOOKUP(D253,'B-Business Capability'!B:H,7,FALSE)</f>
        <v>Project Management</v>
      </c>
      <c r="I253" t="s">
        <v>239</v>
      </c>
      <c r="J253" t="s">
        <v>240</v>
      </c>
      <c r="L253" t="s">
        <v>89</v>
      </c>
      <c r="M253" t="str">
        <f>VLOOKUP(L253,'A-Applications'!B:D,3,FALSE)</f>
        <v>Kamstrup ALD</v>
      </c>
      <c r="N253" t="s">
        <v>53</v>
      </c>
      <c r="O253" s="42" t="s">
        <v>54</v>
      </c>
      <c r="P253" t="s">
        <v>75</v>
      </c>
      <c r="Q253" t="str">
        <f>VLOOKUP(KamstrupData[[#This Row],[IdLevel123]],'B-Business Capability'!B:L,10,FALSE)</f>
        <v>Order-to-Cash (O2C)</v>
      </c>
      <c r="R253">
        <f>VLOOKUP(KamstrupData[[#This Row],[IdLevel123]],'B-Business Capability'!B:L,11,FALSE)</f>
        <v>0</v>
      </c>
      <c r="U253" t="str">
        <f>_xlfn.CONCAT(KamstrupData[[#This Row],[CountryCode]],"_",KamstrupData[[#This Row],[Business Area]],"_",KamstrupData[[#This Row],[DepartmentTeam]])</f>
        <v>CH10_CH_Customer Services (Project &amp; Support)_</v>
      </c>
      <c r="V253" t="str">
        <f>VLOOKUP(KamstrupData[[#This Row],[ORG_Concat]],'O-Organization'!F:H,3,FALSE)</f>
        <v>11007_CH10_Customer Service_CH_Customer Services (Project &amp; Support)_</v>
      </c>
    </row>
    <row r="254" spans="4:22">
      <c r="D254" t="s">
        <v>90</v>
      </c>
      <c r="E254" t="str">
        <f>VLOOKUP(D254,'B-Business Capability'!B:H,5,FALSE)</f>
        <v>Customer Service</v>
      </c>
      <c r="F254" t="str">
        <f>VLOOKUP(D254,'B-Business Capability'!B:H,6,FALSE)</f>
        <v>Customer Service and Support</v>
      </c>
      <c r="G254">
        <f>VLOOKUP(D254,'B-Business Capability'!B:H,7,FALSE)</f>
        <v>0</v>
      </c>
      <c r="I254" t="s">
        <v>239</v>
      </c>
      <c r="J254" t="s">
        <v>240</v>
      </c>
      <c r="L254" t="s">
        <v>91</v>
      </c>
      <c r="M254" t="str">
        <f>VLOOKUP(L254,'A-Applications'!B:D,3,FALSE)</f>
        <v>flonidan</v>
      </c>
      <c r="O254" s="42"/>
      <c r="P254" t="s">
        <v>79</v>
      </c>
      <c r="Q254" t="str">
        <f>VLOOKUP(KamstrupData[[#This Row],[IdLevel123]],'B-Business Capability'!B:L,10,FALSE)</f>
        <v>Customer Service and Support</v>
      </c>
      <c r="R254">
        <f>VLOOKUP(KamstrupData[[#This Row],[IdLevel123]],'B-Business Capability'!B:L,11,FALSE)</f>
        <v>0</v>
      </c>
      <c r="U254" t="str">
        <f>_xlfn.CONCAT(KamstrupData[[#This Row],[CountryCode]],"_",KamstrupData[[#This Row],[Business Area]],"_",KamstrupData[[#This Row],[DepartmentTeam]])</f>
        <v>CH10_CH_Customer Services (Project &amp; Support)_</v>
      </c>
      <c r="V254" t="str">
        <f>VLOOKUP(KamstrupData[[#This Row],[ORG_Concat]],'O-Organization'!F:H,3,FALSE)</f>
        <v>11007_CH10_Customer Service_CH_Customer Services (Project &amp; Support)_</v>
      </c>
    </row>
    <row r="255" spans="4:22">
      <c r="D255" s="28" t="s">
        <v>92</v>
      </c>
      <c r="E255" t="str">
        <f>VLOOKUP(D255,'B-Business Capability'!B:H,5,FALSE)</f>
        <v>Customer Service</v>
      </c>
      <c r="F255" t="str">
        <f>VLOOKUP(D255,'B-Business Capability'!B:H,6,FALSE)</f>
        <v>Customer Service and Support</v>
      </c>
      <c r="G255" t="str">
        <f>VLOOKUP(D255,'B-Business Capability'!B:H,7,FALSE)</f>
        <v>Omnichannel Customer Engagement</v>
      </c>
      <c r="I255" t="s">
        <v>239</v>
      </c>
      <c r="J255" t="s">
        <v>240</v>
      </c>
      <c r="L255" t="s">
        <v>93</v>
      </c>
      <c r="M255" t="str">
        <f>VLOOKUP(L255,'A-Applications'!B:D,3,FALSE)</f>
        <v>My Kamstrup</v>
      </c>
      <c r="N255" t="s">
        <v>53</v>
      </c>
      <c r="O255" s="42" t="s">
        <v>66</v>
      </c>
      <c r="P255" t="s">
        <v>79</v>
      </c>
      <c r="Q255" t="str">
        <f>VLOOKUP(KamstrupData[[#This Row],[IdLevel123]],'B-Business Capability'!B:L,10,FALSE)</f>
        <v>Customer Service and Support</v>
      </c>
      <c r="R255">
        <f>VLOOKUP(KamstrupData[[#This Row],[IdLevel123]],'B-Business Capability'!B:L,11,FALSE)</f>
        <v>0</v>
      </c>
      <c r="U255" t="str">
        <f>_xlfn.CONCAT(KamstrupData[[#This Row],[CountryCode]],"_",KamstrupData[[#This Row],[Business Area]],"_",KamstrupData[[#This Row],[DepartmentTeam]])</f>
        <v>CH10_CH_Customer Services (Project &amp; Support)_</v>
      </c>
      <c r="V255" t="str">
        <f>VLOOKUP(KamstrupData[[#This Row],[ORG_Concat]],'O-Organization'!F:H,3,FALSE)</f>
        <v>11007_CH10_Customer Service_CH_Customer Services (Project &amp; Support)_</v>
      </c>
    </row>
    <row r="256" spans="4:22">
      <c r="D256" s="28" t="s">
        <v>94</v>
      </c>
      <c r="E256" t="str">
        <f>VLOOKUP(D256,'B-Business Capability'!B:H,5,FALSE)</f>
        <v>Customer Service</v>
      </c>
      <c r="F256" t="str">
        <f>VLOOKUP(D256,'B-Business Capability'!B:H,6,FALSE)</f>
        <v>Customer Service and Support</v>
      </c>
      <c r="G256" t="str">
        <f>VLOOKUP(D256,'B-Business Capability'!B:H,7,FALSE)</f>
        <v>Self-Service Engagement</v>
      </c>
      <c r="I256" t="s">
        <v>239</v>
      </c>
      <c r="J256" t="s">
        <v>240</v>
      </c>
      <c r="L256" t="s">
        <v>93</v>
      </c>
      <c r="M256" t="str">
        <f>VLOOKUP(L256,'A-Applications'!B:D,3,FALSE)</f>
        <v>My Kamstrup</v>
      </c>
      <c r="N256" t="s">
        <v>53</v>
      </c>
      <c r="O256" s="42" t="s">
        <v>66</v>
      </c>
      <c r="P256" t="s">
        <v>79</v>
      </c>
      <c r="Q256" t="str">
        <f>VLOOKUP(KamstrupData[[#This Row],[IdLevel123]],'B-Business Capability'!B:L,10,FALSE)</f>
        <v>Customer Service and Support</v>
      </c>
      <c r="R256">
        <f>VLOOKUP(KamstrupData[[#This Row],[IdLevel123]],'B-Business Capability'!B:L,11,FALSE)</f>
        <v>0</v>
      </c>
      <c r="U256" t="str">
        <f>_xlfn.CONCAT(KamstrupData[[#This Row],[CountryCode]],"_",KamstrupData[[#This Row],[Business Area]],"_",KamstrupData[[#This Row],[DepartmentTeam]])</f>
        <v>CH10_CH_Customer Services (Project &amp; Support)_</v>
      </c>
      <c r="V256" t="str">
        <f>VLOOKUP(KamstrupData[[#This Row],[ORG_Concat]],'O-Organization'!F:H,3,FALSE)</f>
        <v>11007_CH10_Customer Service_CH_Customer Services (Project &amp; Support)_</v>
      </c>
    </row>
    <row r="257" spans="4:22">
      <c r="D257" s="28" t="s">
        <v>94</v>
      </c>
      <c r="E257" t="str">
        <f>VLOOKUP(D257,'B-Business Capability'!B:H,5,FALSE)</f>
        <v>Customer Service</v>
      </c>
      <c r="F257" t="str">
        <f>VLOOKUP(D257,'B-Business Capability'!B:H,6,FALSE)</f>
        <v>Customer Service and Support</v>
      </c>
      <c r="G257" t="str">
        <f>VLOOKUP(D257,'B-Business Capability'!B:H,7,FALSE)</f>
        <v>Self-Service Engagement</v>
      </c>
      <c r="I257" t="s">
        <v>239</v>
      </c>
      <c r="J257" t="s">
        <v>240</v>
      </c>
      <c r="L257" t="s">
        <v>93</v>
      </c>
      <c r="M257" t="str">
        <f>VLOOKUP(L257,'A-Applications'!B:D,3,FALSE)</f>
        <v>My Kamstrup</v>
      </c>
      <c r="N257" t="s">
        <v>53</v>
      </c>
      <c r="O257" s="42" t="s">
        <v>66</v>
      </c>
      <c r="P257" t="s">
        <v>79</v>
      </c>
      <c r="Q257" t="str">
        <f>VLOOKUP(KamstrupData[[#This Row],[IdLevel123]],'B-Business Capability'!B:L,10,FALSE)</f>
        <v>Customer Service and Support</v>
      </c>
      <c r="R257">
        <f>VLOOKUP(KamstrupData[[#This Row],[IdLevel123]],'B-Business Capability'!B:L,11,FALSE)</f>
        <v>0</v>
      </c>
      <c r="U257" t="str">
        <f>_xlfn.CONCAT(KamstrupData[[#This Row],[CountryCode]],"_",KamstrupData[[#This Row],[Business Area]],"_",KamstrupData[[#This Row],[DepartmentTeam]])</f>
        <v>CH10_CH_Customer Services (Project &amp; Support)_</v>
      </c>
      <c r="V257" t="str">
        <f>VLOOKUP(KamstrupData[[#This Row],[ORG_Concat]],'O-Organization'!F:H,3,FALSE)</f>
        <v>11007_CH10_Customer Service_CH_Customer Services (Project &amp; Support)_</v>
      </c>
    </row>
    <row r="258" spans="4:22">
      <c r="D258" s="28" t="s">
        <v>88</v>
      </c>
      <c r="E258" t="str">
        <f>VLOOKUP(D258,'B-Business Capability'!B:H,5,FALSE)</f>
        <v>Customer Service</v>
      </c>
      <c r="F258" t="str">
        <f>VLOOKUP(D258,'B-Business Capability'!B:H,6,FALSE)</f>
        <v>Customer Project Management</v>
      </c>
      <c r="G258" t="str">
        <f>VLOOKUP(D258,'B-Business Capability'!B:H,7,FALSE)</f>
        <v>Project Management</v>
      </c>
      <c r="I258" t="s">
        <v>239</v>
      </c>
      <c r="J258" t="s">
        <v>240</v>
      </c>
      <c r="L258" t="s">
        <v>93</v>
      </c>
      <c r="M258" t="str">
        <f>VLOOKUP(L258,'A-Applications'!B:D,3,FALSE)</f>
        <v>My Kamstrup</v>
      </c>
      <c r="N258" t="s">
        <v>53</v>
      </c>
      <c r="O258" s="42" t="s">
        <v>66</v>
      </c>
      <c r="P258" t="s">
        <v>79</v>
      </c>
      <c r="Q258" t="str">
        <f>VLOOKUP(KamstrupData[[#This Row],[IdLevel123]],'B-Business Capability'!B:L,10,FALSE)</f>
        <v>Order-to-Cash (O2C)</v>
      </c>
      <c r="R258">
        <f>VLOOKUP(KamstrupData[[#This Row],[IdLevel123]],'B-Business Capability'!B:L,11,FALSE)</f>
        <v>0</v>
      </c>
      <c r="U258" t="str">
        <f>_xlfn.CONCAT(KamstrupData[[#This Row],[CountryCode]],"_",KamstrupData[[#This Row],[Business Area]],"_",KamstrupData[[#This Row],[DepartmentTeam]])</f>
        <v>CH10_CH_Customer Services (Project &amp; Support)_</v>
      </c>
      <c r="V258" t="str">
        <f>VLOOKUP(KamstrupData[[#This Row],[ORG_Concat]],'O-Organization'!F:H,3,FALSE)</f>
        <v>11007_CH10_Customer Service_CH_Customer Services (Project &amp; Support)_</v>
      </c>
    </row>
    <row r="259" spans="4:22">
      <c r="D259" s="28" t="s">
        <v>95</v>
      </c>
      <c r="E259" t="str">
        <f>VLOOKUP(D259,'B-Business Capability'!B:H,5,FALSE)</f>
        <v>Not mapped to capability</v>
      </c>
      <c r="F259">
        <f>VLOOKUP(D259,'B-Business Capability'!B:H,6,FALSE)</f>
        <v>0</v>
      </c>
      <c r="G259">
        <f>VLOOKUP(D259,'B-Business Capability'!B:H,7,FALSE)</f>
        <v>0</v>
      </c>
      <c r="I259" t="s">
        <v>239</v>
      </c>
      <c r="J259" t="s">
        <v>240</v>
      </c>
      <c r="L259" t="s">
        <v>96</v>
      </c>
      <c r="M259" t="str">
        <f>VLOOKUP(L259,'A-Applications'!B:D,3,FALSE)</f>
        <v>GreenShot</v>
      </c>
      <c r="N259" t="s">
        <v>53</v>
      </c>
      <c r="O259" s="42" t="s">
        <v>62</v>
      </c>
      <c r="P259" t="s">
        <v>97</v>
      </c>
      <c r="Q259" t="str">
        <f>VLOOKUP(KamstrupData[[#This Row],[IdLevel123]],'B-Business Capability'!B:L,10,FALSE)</f>
        <v>N/A</v>
      </c>
      <c r="R259">
        <f>VLOOKUP(KamstrupData[[#This Row],[IdLevel123]],'B-Business Capability'!B:L,11,FALSE)</f>
        <v>0</v>
      </c>
      <c r="U259" t="str">
        <f>_xlfn.CONCAT(KamstrupData[[#This Row],[CountryCode]],"_",KamstrupData[[#This Row],[Business Area]],"_",KamstrupData[[#This Row],[DepartmentTeam]])</f>
        <v>CH10_CH_Customer Services (Project &amp; Support)_</v>
      </c>
      <c r="V259" t="str">
        <f>VLOOKUP(KamstrupData[[#This Row],[ORG_Concat]],'O-Organization'!F:H,3,FALSE)</f>
        <v>11007_CH10_Customer Service_CH_Customer Services (Project &amp; Support)_</v>
      </c>
    </row>
    <row r="260" spans="4:22">
      <c r="D260" s="28" t="s">
        <v>88</v>
      </c>
      <c r="E260" t="str">
        <f>VLOOKUP(D260,'B-Business Capability'!B:H,5,FALSE)</f>
        <v>Customer Service</v>
      </c>
      <c r="F260" t="str">
        <f>VLOOKUP(D260,'B-Business Capability'!B:H,6,FALSE)</f>
        <v>Customer Project Management</v>
      </c>
      <c r="G260" t="str">
        <f>VLOOKUP(D260,'B-Business Capability'!B:H,7,FALSE)</f>
        <v>Project Management</v>
      </c>
      <c r="I260" t="s">
        <v>239</v>
      </c>
      <c r="J260" t="s">
        <v>240</v>
      </c>
      <c r="L260" t="s">
        <v>98</v>
      </c>
      <c r="M260" t="str">
        <f>VLOOKUP(L260,'A-Applications'!B:D,3,FALSE)</f>
        <v>Notepad++(https://notepad-plus-plus.org/)</v>
      </c>
      <c r="N260" t="s">
        <v>53</v>
      </c>
      <c r="O260" s="42" t="s">
        <v>54</v>
      </c>
      <c r="P260" t="s">
        <v>75</v>
      </c>
      <c r="Q260" t="str">
        <f>VLOOKUP(KamstrupData[[#This Row],[IdLevel123]],'B-Business Capability'!B:L,10,FALSE)</f>
        <v>Order-to-Cash (O2C)</v>
      </c>
      <c r="R260">
        <f>VLOOKUP(KamstrupData[[#This Row],[IdLevel123]],'B-Business Capability'!B:L,11,FALSE)</f>
        <v>0</v>
      </c>
      <c r="U260" t="str">
        <f>_xlfn.CONCAT(KamstrupData[[#This Row],[CountryCode]],"_",KamstrupData[[#This Row],[Business Area]],"_",KamstrupData[[#This Row],[DepartmentTeam]])</f>
        <v>CH10_CH_Customer Services (Project &amp; Support)_</v>
      </c>
      <c r="V260" t="str">
        <f>VLOOKUP(KamstrupData[[#This Row],[ORG_Concat]],'O-Organization'!F:H,3,FALSE)</f>
        <v>11007_CH10_Customer Service_CH_Customer Services (Project &amp; Support)_</v>
      </c>
    </row>
    <row r="261" spans="4:22">
      <c r="D261" s="28" t="s">
        <v>95</v>
      </c>
      <c r="E261" t="str">
        <f>VLOOKUP(D261,'B-Business Capability'!B:H,5,FALSE)</f>
        <v>Not mapped to capability</v>
      </c>
      <c r="F261">
        <f>VLOOKUP(D261,'B-Business Capability'!B:H,6,FALSE)</f>
        <v>0</v>
      </c>
      <c r="G261">
        <f>VLOOKUP(D261,'B-Business Capability'!B:H,7,FALSE)</f>
        <v>0</v>
      </c>
      <c r="I261" t="s">
        <v>239</v>
      </c>
      <c r="J261" t="s">
        <v>240</v>
      </c>
      <c r="L261" t="s">
        <v>99</v>
      </c>
      <c r="M261" t="str">
        <f>VLOOKUP(L261,'A-Applications'!B:D,3,FALSE)</f>
        <v>SnagIt</v>
      </c>
      <c r="N261" t="s">
        <v>53</v>
      </c>
      <c r="O261" s="42" t="s">
        <v>62</v>
      </c>
      <c r="P261" t="s">
        <v>75</v>
      </c>
      <c r="Q261" t="str">
        <f>VLOOKUP(KamstrupData[[#This Row],[IdLevel123]],'B-Business Capability'!B:L,10,FALSE)</f>
        <v>N/A</v>
      </c>
      <c r="R261">
        <f>VLOOKUP(KamstrupData[[#This Row],[IdLevel123]],'B-Business Capability'!B:L,11,FALSE)</f>
        <v>0</v>
      </c>
      <c r="U261" t="str">
        <f>_xlfn.CONCAT(KamstrupData[[#This Row],[CountryCode]],"_",KamstrupData[[#This Row],[Business Area]],"_",KamstrupData[[#This Row],[DepartmentTeam]])</f>
        <v>CH10_CH_Customer Services (Project &amp; Support)_</v>
      </c>
      <c r="V261" t="str">
        <f>VLOOKUP(KamstrupData[[#This Row],[ORG_Concat]],'O-Organization'!F:H,3,FALSE)</f>
        <v>11007_CH10_Customer Service_CH_Customer Services (Project &amp; Support)_</v>
      </c>
    </row>
    <row r="262" spans="4:22">
      <c r="D262" s="28" t="s">
        <v>95</v>
      </c>
      <c r="E262" t="str">
        <f>VLOOKUP(D262,'B-Business Capability'!B:H,5,FALSE)</f>
        <v>Not mapped to capability</v>
      </c>
      <c r="F262">
        <f>VLOOKUP(D262,'B-Business Capability'!B:H,6,FALSE)</f>
        <v>0</v>
      </c>
      <c r="G262">
        <f>VLOOKUP(D262,'B-Business Capability'!B:H,7,FALSE)</f>
        <v>0</v>
      </c>
      <c r="I262" t="s">
        <v>239</v>
      </c>
      <c r="J262" t="s">
        <v>240</v>
      </c>
      <c r="L262" t="s">
        <v>99</v>
      </c>
      <c r="M262" t="str">
        <f>VLOOKUP(L262,'A-Applications'!B:D,3,FALSE)</f>
        <v>SnagIt</v>
      </c>
      <c r="N262" t="s">
        <v>53</v>
      </c>
      <c r="O262" s="42" t="s">
        <v>54</v>
      </c>
      <c r="P262" t="s">
        <v>77</v>
      </c>
      <c r="Q262" t="str">
        <f>VLOOKUP(KamstrupData[[#This Row],[IdLevel123]],'B-Business Capability'!B:L,10,FALSE)</f>
        <v>N/A</v>
      </c>
      <c r="R262">
        <f>VLOOKUP(KamstrupData[[#This Row],[IdLevel123]],'B-Business Capability'!B:L,11,FALSE)</f>
        <v>0</v>
      </c>
      <c r="U262" t="str">
        <f>_xlfn.CONCAT(KamstrupData[[#This Row],[CountryCode]],"_",KamstrupData[[#This Row],[Business Area]],"_",KamstrupData[[#This Row],[DepartmentTeam]])</f>
        <v>CH10_CH_Customer Services (Project &amp; Support)_</v>
      </c>
      <c r="V262" t="str">
        <f>VLOOKUP(KamstrupData[[#This Row],[ORG_Concat]],'O-Organization'!F:H,3,FALSE)</f>
        <v>11007_CH10_Customer Service_CH_Customer Services (Project &amp; Support)_</v>
      </c>
    </row>
    <row r="263" spans="4:22">
      <c r="D263" s="28" t="s">
        <v>78</v>
      </c>
      <c r="E263" t="str">
        <f>VLOOKUP(D263,'B-Business Capability'!B:H,5,FALSE)</f>
        <v>Customer Service</v>
      </c>
      <c r="F263" t="str">
        <f>VLOOKUP(D263,'B-Business Capability'!B:H,6,FALSE)</f>
        <v>Customer Service and Support</v>
      </c>
      <c r="G263" t="str">
        <f>VLOOKUP(D263,'B-Business Capability'!B:H,7,FALSE)</f>
        <v>Service Request Management</v>
      </c>
      <c r="I263" t="s">
        <v>239</v>
      </c>
      <c r="J263" t="s">
        <v>240</v>
      </c>
      <c r="L263" t="s">
        <v>100</v>
      </c>
      <c r="M263" t="str">
        <f>VLOOKUP(L263,'A-Applications'!B:D,3,FALSE)</f>
        <v>JIRA</v>
      </c>
      <c r="N263" t="s">
        <v>53</v>
      </c>
      <c r="O263" s="42" t="s">
        <v>54</v>
      </c>
      <c r="P263" t="s">
        <v>79</v>
      </c>
      <c r="Q263" t="str">
        <f>VLOOKUP(KamstrupData[[#This Row],[IdLevel123]],'B-Business Capability'!B:L,10,FALSE)</f>
        <v>Customer Service and Support</v>
      </c>
      <c r="R263">
        <f>VLOOKUP(KamstrupData[[#This Row],[IdLevel123]],'B-Business Capability'!B:L,11,FALSE)</f>
        <v>0</v>
      </c>
      <c r="U263" t="str">
        <f>_xlfn.CONCAT(KamstrupData[[#This Row],[CountryCode]],"_",KamstrupData[[#This Row],[Business Area]],"_",KamstrupData[[#This Row],[DepartmentTeam]])</f>
        <v>CH10_CH_Customer Services (Project &amp; Support)_</v>
      </c>
      <c r="V263" t="str">
        <f>VLOOKUP(KamstrupData[[#This Row],[ORG_Concat]],'O-Organization'!F:H,3,FALSE)</f>
        <v>11007_CH10_Customer Service_CH_Customer Services (Project &amp; Support)_</v>
      </c>
    </row>
    <row r="264" spans="4:22">
      <c r="D264" s="28" t="s">
        <v>88</v>
      </c>
      <c r="E264" t="str">
        <f>VLOOKUP(D264,'B-Business Capability'!B:H,5,FALSE)</f>
        <v>Customer Service</v>
      </c>
      <c r="F264" t="str">
        <f>VLOOKUP(D264,'B-Business Capability'!B:H,6,FALSE)</f>
        <v>Customer Project Management</v>
      </c>
      <c r="G264" t="str">
        <f>VLOOKUP(D264,'B-Business Capability'!B:H,7,FALSE)</f>
        <v>Project Management</v>
      </c>
      <c r="I264" t="s">
        <v>239</v>
      </c>
      <c r="J264" t="s">
        <v>240</v>
      </c>
      <c r="L264" t="s">
        <v>100</v>
      </c>
      <c r="M264" t="str">
        <f>VLOOKUP(L264,'A-Applications'!B:D,3,FALSE)</f>
        <v>JIRA</v>
      </c>
      <c r="N264" t="s">
        <v>53</v>
      </c>
      <c r="O264" s="42" t="s">
        <v>54</v>
      </c>
      <c r="P264" t="s">
        <v>75</v>
      </c>
      <c r="Q264" t="str">
        <f>VLOOKUP(KamstrupData[[#This Row],[IdLevel123]],'B-Business Capability'!B:L,10,FALSE)</f>
        <v>Order-to-Cash (O2C)</v>
      </c>
      <c r="R264">
        <f>VLOOKUP(KamstrupData[[#This Row],[IdLevel123]],'B-Business Capability'!B:L,11,FALSE)</f>
        <v>0</v>
      </c>
      <c r="U264" t="str">
        <f>_xlfn.CONCAT(KamstrupData[[#This Row],[CountryCode]],"_",KamstrupData[[#This Row],[Business Area]],"_",KamstrupData[[#This Row],[DepartmentTeam]])</f>
        <v>CH10_CH_Customer Services (Project &amp; Support)_</v>
      </c>
      <c r="V264" t="str">
        <f>VLOOKUP(KamstrupData[[#This Row],[ORG_Concat]],'O-Organization'!F:H,3,FALSE)</f>
        <v>11007_CH10_Customer Service_CH_Customer Services (Project &amp; Support)_</v>
      </c>
    </row>
    <row r="265" spans="4:22">
      <c r="D265" s="28" t="s">
        <v>95</v>
      </c>
      <c r="E265" t="str">
        <f>VLOOKUP(D265,'B-Business Capability'!B:H,5,FALSE)</f>
        <v>Not mapped to capability</v>
      </c>
      <c r="F265">
        <f>VLOOKUP(D265,'B-Business Capability'!B:H,6,FALSE)</f>
        <v>0</v>
      </c>
      <c r="G265">
        <f>VLOOKUP(D265,'B-Business Capability'!B:H,7,FALSE)</f>
        <v>0</v>
      </c>
      <c r="I265" t="s">
        <v>239</v>
      </c>
      <c r="J265" t="s">
        <v>240</v>
      </c>
      <c r="L265" t="s">
        <v>101</v>
      </c>
      <c r="M265" t="str">
        <f>VLOOKUP(L265,'A-Applications'!B:D,3,FALSE)</f>
        <v>TeraTerm</v>
      </c>
      <c r="O265" s="42"/>
      <c r="P265" t="s">
        <v>77</v>
      </c>
      <c r="Q265" t="str">
        <f>VLOOKUP(KamstrupData[[#This Row],[IdLevel123]],'B-Business Capability'!B:L,10,FALSE)</f>
        <v>N/A</v>
      </c>
      <c r="R265">
        <f>VLOOKUP(KamstrupData[[#This Row],[IdLevel123]],'B-Business Capability'!B:L,11,FALSE)</f>
        <v>0</v>
      </c>
      <c r="U265" t="str">
        <f>_xlfn.CONCAT(KamstrupData[[#This Row],[CountryCode]],"_",KamstrupData[[#This Row],[Business Area]],"_",KamstrupData[[#This Row],[DepartmentTeam]])</f>
        <v>CH10_CH_Customer Services (Project &amp; Support)_</v>
      </c>
      <c r="V265" t="str">
        <f>VLOOKUP(KamstrupData[[#This Row],[ORG_Concat]],'O-Organization'!F:H,3,FALSE)</f>
        <v>11007_CH10_Customer Service_CH_Customer Services (Project &amp; Support)_</v>
      </c>
    </row>
    <row r="266" spans="4:22">
      <c r="D266" s="28" t="s">
        <v>63</v>
      </c>
      <c r="E266" t="str">
        <f>VLOOKUP(D266,'B-Business Capability'!B:H,5,FALSE)</f>
        <v>Finance</v>
      </c>
      <c r="F266" t="str">
        <f>VLOOKUP(D266,'B-Business Capability'!B:H,6,FALSE)</f>
        <v>Financial Planning &amp; Analysis</v>
      </c>
      <c r="G266" t="str">
        <f>VLOOKUP(D266,'B-Business Capability'!B:H,7,FALSE)</f>
        <v>Cost Accounting_Plan</v>
      </c>
      <c r="I266" t="s">
        <v>239</v>
      </c>
      <c r="J266" t="s">
        <v>240</v>
      </c>
      <c r="L266" t="s">
        <v>102</v>
      </c>
      <c r="M266" t="str">
        <f>VLOOKUP(L266,'A-Applications'!B:D,3,FALSE)</f>
        <v>VIS</v>
      </c>
      <c r="N266" t="s">
        <v>103</v>
      </c>
      <c r="O266" s="42" t="s">
        <v>66</v>
      </c>
      <c r="P266" t="s">
        <v>67</v>
      </c>
      <c r="Q266" t="str">
        <f>VLOOKUP(KamstrupData[[#This Row],[IdLevel123]],'B-Business Capability'!B:L,10,FALSE)</f>
        <v>N/A</v>
      </c>
      <c r="R266">
        <f>VLOOKUP(KamstrupData[[#This Row],[IdLevel123]],'B-Business Capability'!B:L,11,FALSE)</f>
        <v>0</v>
      </c>
      <c r="U266" t="str">
        <f>_xlfn.CONCAT(KamstrupData[[#This Row],[CountryCode]],"_",KamstrupData[[#This Row],[Business Area]],"_",KamstrupData[[#This Row],[DepartmentTeam]])</f>
        <v>CH10_CH_Customer Services (Project &amp; Support)_</v>
      </c>
      <c r="V266" t="str">
        <f>VLOOKUP(KamstrupData[[#This Row],[ORG_Concat]],'O-Organization'!F:H,3,FALSE)</f>
        <v>11007_CH10_Customer Service_CH_Customer Services (Project &amp; Support)_</v>
      </c>
    </row>
    <row r="267" spans="4:22">
      <c r="D267" s="28" t="s">
        <v>104</v>
      </c>
      <c r="E267" t="str">
        <f>VLOOKUP(D267,'B-Business Capability'!B:H,5,FALSE)</f>
        <v>Finance</v>
      </c>
      <c r="F267" t="str">
        <f>VLOOKUP(D267,'B-Business Capability'!B:H,6,FALSE)</f>
        <v>Financial Planning &amp; Analysis</v>
      </c>
      <c r="G267" t="str">
        <f>VLOOKUP(D267,'B-Business Capability'!B:H,7,FALSE)</f>
        <v>Forecasting</v>
      </c>
      <c r="I267" t="s">
        <v>239</v>
      </c>
      <c r="J267" t="s">
        <v>240</v>
      </c>
      <c r="L267" t="s">
        <v>102</v>
      </c>
      <c r="M267" t="str">
        <f>VLOOKUP(L267,'A-Applications'!B:D,3,FALSE)</f>
        <v>VIS</v>
      </c>
      <c r="N267" t="s">
        <v>103</v>
      </c>
      <c r="O267" s="42" t="s">
        <v>66</v>
      </c>
      <c r="P267" t="s">
        <v>67</v>
      </c>
      <c r="Q267" t="str">
        <f>VLOOKUP(KamstrupData[[#This Row],[IdLevel123]],'B-Business Capability'!B:L,10,FALSE)</f>
        <v>N/A</v>
      </c>
      <c r="R267">
        <f>VLOOKUP(KamstrupData[[#This Row],[IdLevel123]],'B-Business Capability'!B:L,11,FALSE)</f>
        <v>0</v>
      </c>
      <c r="U267" t="str">
        <f>_xlfn.CONCAT(KamstrupData[[#This Row],[CountryCode]],"_",KamstrupData[[#This Row],[Business Area]],"_",KamstrupData[[#This Row],[DepartmentTeam]])</f>
        <v>CH10_CH_Customer Services (Project &amp; Support)_</v>
      </c>
      <c r="V267" t="str">
        <f>VLOOKUP(KamstrupData[[#This Row],[ORG_Concat]],'O-Organization'!F:H,3,FALSE)</f>
        <v>11007_CH10_Customer Service_CH_Customer Services (Project &amp; Support)_</v>
      </c>
    </row>
    <row r="268" spans="4:22">
      <c r="D268" s="28" t="s">
        <v>74</v>
      </c>
      <c r="E268" t="str">
        <f>VLOOKUP(D268,'B-Business Capability'!B:H,5,FALSE)</f>
        <v>Strategic Management</v>
      </c>
      <c r="F268" t="str">
        <f>VLOOKUP(D268,'B-Business Capability'!B:H,6,FALSE)</f>
        <v>Manage Core Business</v>
      </c>
      <c r="G268" t="str">
        <f>VLOOKUP(D268,'B-Business Capability'!B:H,7,FALSE)</f>
        <v>Manage Projects</v>
      </c>
      <c r="I268" t="s">
        <v>239</v>
      </c>
      <c r="J268" t="s">
        <v>240</v>
      </c>
      <c r="L268" t="s">
        <v>102</v>
      </c>
      <c r="M268" t="str">
        <f>VLOOKUP(L268,'A-Applications'!B:D,3,FALSE)</f>
        <v>VIS</v>
      </c>
      <c r="N268" t="s">
        <v>103</v>
      </c>
      <c r="O268" s="42" t="s">
        <v>66</v>
      </c>
      <c r="P268" t="s">
        <v>75</v>
      </c>
      <c r="Q268" t="str">
        <f>VLOOKUP(KamstrupData[[#This Row],[IdLevel123]],'B-Business Capability'!B:L,10,FALSE)</f>
        <v>N/A</v>
      </c>
      <c r="R268">
        <f>VLOOKUP(KamstrupData[[#This Row],[IdLevel123]],'B-Business Capability'!B:L,11,FALSE)</f>
        <v>0</v>
      </c>
      <c r="U268" t="str">
        <f>_xlfn.CONCAT(KamstrupData[[#This Row],[CountryCode]],"_",KamstrupData[[#This Row],[Business Area]],"_",KamstrupData[[#This Row],[DepartmentTeam]])</f>
        <v>CH10_CH_Customer Services (Project &amp; Support)_</v>
      </c>
      <c r="V268" t="str">
        <f>VLOOKUP(KamstrupData[[#This Row],[ORG_Concat]],'O-Organization'!F:H,3,FALSE)</f>
        <v>11007_CH10_Customer Service_CH_Customer Services (Project &amp; Support)_</v>
      </c>
    </row>
    <row r="269" spans="4:22">
      <c r="D269" s="28" t="s">
        <v>74</v>
      </c>
      <c r="E269" t="str">
        <f>VLOOKUP(D269,'B-Business Capability'!B:H,5,FALSE)</f>
        <v>Strategic Management</v>
      </c>
      <c r="F269" t="str">
        <f>VLOOKUP(D269,'B-Business Capability'!B:H,6,FALSE)</f>
        <v>Manage Core Business</v>
      </c>
      <c r="G269" t="str">
        <f>VLOOKUP(D269,'B-Business Capability'!B:H,7,FALSE)</f>
        <v>Manage Projects</v>
      </c>
      <c r="I269" t="s">
        <v>239</v>
      </c>
      <c r="J269" t="s">
        <v>240</v>
      </c>
      <c r="L269" t="s">
        <v>105</v>
      </c>
      <c r="M269" t="str">
        <f>VLOOKUP(L269,'A-Applications'!B:D,3,FALSE)</f>
        <v>Microsoft Visio</v>
      </c>
      <c r="N269" t="s">
        <v>53</v>
      </c>
      <c r="O269" s="42" t="s">
        <v>54</v>
      </c>
      <c r="P269" t="s">
        <v>75</v>
      </c>
      <c r="Q269" t="str">
        <f>VLOOKUP(KamstrupData[[#This Row],[IdLevel123]],'B-Business Capability'!B:L,10,FALSE)</f>
        <v>N/A</v>
      </c>
      <c r="R269">
        <f>VLOOKUP(KamstrupData[[#This Row],[IdLevel123]],'B-Business Capability'!B:L,11,FALSE)</f>
        <v>0</v>
      </c>
      <c r="U269" t="str">
        <f>_xlfn.CONCAT(KamstrupData[[#This Row],[CountryCode]],"_",KamstrupData[[#This Row],[Business Area]],"_",KamstrupData[[#This Row],[DepartmentTeam]])</f>
        <v>CH10_CH_Customer Services (Project &amp; Support)_</v>
      </c>
      <c r="V269" t="str">
        <f>VLOOKUP(KamstrupData[[#This Row],[ORG_Concat]],'O-Organization'!F:H,3,FALSE)</f>
        <v>11007_CH10_Customer Service_CH_Customer Services (Project &amp; Support)_</v>
      </c>
    </row>
    <row r="270" spans="4:22">
      <c r="D270" s="28" t="s">
        <v>78</v>
      </c>
      <c r="E270" t="str">
        <f>VLOOKUP(D270,'B-Business Capability'!B:H,5,FALSE)</f>
        <v>Customer Service</v>
      </c>
      <c r="F270" t="str">
        <f>VLOOKUP(D270,'B-Business Capability'!B:H,6,FALSE)</f>
        <v>Customer Service and Support</v>
      </c>
      <c r="G270" t="str">
        <f>VLOOKUP(D270,'B-Business Capability'!B:H,7,FALSE)</f>
        <v>Service Request Management</v>
      </c>
      <c r="I270" t="s">
        <v>239</v>
      </c>
      <c r="J270" t="s">
        <v>240</v>
      </c>
      <c r="L270" t="s">
        <v>106</v>
      </c>
      <c r="M270" t="str">
        <f>VLOOKUP(L270,'A-Applications'!B:D,3,FALSE)</f>
        <v>Putty</v>
      </c>
      <c r="N270" t="s">
        <v>53</v>
      </c>
      <c r="O270" s="42" t="s">
        <v>54</v>
      </c>
      <c r="P270" t="s">
        <v>75</v>
      </c>
      <c r="Q270" t="str">
        <f>VLOOKUP(KamstrupData[[#This Row],[IdLevel123]],'B-Business Capability'!B:L,10,FALSE)</f>
        <v>Customer Service and Support</v>
      </c>
      <c r="R270">
        <f>VLOOKUP(KamstrupData[[#This Row],[IdLevel123]],'B-Business Capability'!B:L,11,FALSE)</f>
        <v>0</v>
      </c>
      <c r="U270" t="str">
        <f>_xlfn.CONCAT(KamstrupData[[#This Row],[CountryCode]],"_",KamstrupData[[#This Row],[Business Area]],"_",KamstrupData[[#This Row],[DepartmentTeam]])</f>
        <v>CH10_CH_Customer Services (Project &amp; Support)_</v>
      </c>
      <c r="V270" t="str">
        <f>VLOOKUP(KamstrupData[[#This Row],[ORG_Concat]],'O-Organization'!F:H,3,FALSE)</f>
        <v>11007_CH10_Customer Service_CH_Customer Services (Project &amp; Support)_</v>
      </c>
    </row>
    <row r="271" spans="4:22">
      <c r="D271" s="28" t="s">
        <v>88</v>
      </c>
      <c r="E271" t="str">
        <f>VLOOKUP(D271,'B-Business Capability'!B:H,5,FALSE)</f>
        <v>Customer Service</v>
      </c>
      <c r="F271" t="str">
        <f>VLOOKUP(D271,'B-Business Capability'!B:H,6,FALSE)</f>
        <v>Customer Project Management</v>
      </c>
      <c r="G271" t="str">
        <f>VLOOKUP(D271,'B-Business Capability'!B:H,7,FALSE)</f>
        <v>Project Management</v>
      </c>
      <c r="I271" t="s">
        <v>239</v>
      </c>
      <c r="J271" t="s">
        <v>240</v>
      </c>
      <c r="L271" t="s">
        <v>107</v>
      </c>
      <c r="M271" t="str">
        <f>VLOOKUP(L271,'A-Applications'!B:D,3,FALSE)</f>
        <v>GITLAB</v>
      </c>
      <c r="N271" t="s">
        <v>53</v>
      </c>
      <c r="O271" s="42" t="s">
        <v>54</v>
      </c>
      <c r="P271" t="s">
        <v>75</v>
      </c>
      <c r="Q271" t="str">
        <f>VLOOKUP(KamstrupData[[#This Row],[IdLevel123]],'B-Business Capability'!B:L,10,FALSE)</f>
        <v>Order-to-Cash (O2C)</v>
      </c>
      <c r="R271">
        <f>VLOOKUP(KamstrupData[[#This Row],[IdLevel123]],'B-Business Capability'!B:L,11,FALSE)</f>
        <v>0</v>
      </c>
      <c r="U271" t="str">
        <f>_xlfn.CONCAT(KamstrupData[[#This Row],[CountryCode]],"_",KamstrupData[[#This Row],[Business Area]],"_",KamstrupData[[#This Row],[DepartmentTeam]])</f>
        <v>CH10_CH_Customer Services (Project &amp; Support)_</v>
      </c>
      <c r="V271" t="str">
        <f>VLOOKUP(KamstrupData[[#This Row],[ORG_Concat]],'O-Organization'!F:H,3,FALSE)</f>
        <v>11007_CH10_Customer Service_CH_Customer Services (Project &amp; Support)_</v>
      </c>
    </row>
    <row r="272" spans="4:22">
      <c r="D272" s="28" t="s">
        <v>88</v>
      </c>
      <c r="E272" t="str">
        <f>VLOOKUP(D272,'B-Business Capability'!B:H,5,FALSE)</f>
        <v>Customer Service</v>
      </c>
      <c r="F272" t="str">
        <f>VLOOKUP(D272,'B-Business Capability'!B:H,6,FALSE)</f>
        <v>Customer Project Management</v>
      </c>
      <c r="G272" t="str">
        <f>VLOOKUP(D272,'B-Business Capability'!B:H,7,FALSE)</f>
        <v>Project Management</v>
      </c>
      <c r="I272" t="s">
        <v>239</v>
      </c>
      <c r="J272" t="s">
        <v>240</v>
      </c>
      <c r="L272" t="s">
        <v>108</v>
      </c>
      <c r="M272" t="str">
        <f>VLOOKUP(L272,'A-Applications'!B:D,3,FALSE)</f>
        <v>QAD ERP</v>
      </c>
      <c r="N272" t="s">
        <v>53</v>
      </c>
      <c r="O272" s="42" t="s">
        <v>54</v>
      </c>
      <c r="P272" t="s">
        <v>75</v>
      </c>
      <c r="Q272" t="str">
        <f>VLOOKUP(KamstrupData[[#This Row],[IdLevel123]],'B-Business Capability'!B:L,10,FALSE)</f>
        <v>Order-to-Cash (O2C)</v>
      </c>
      <c r="R272">
        <f>VLOOKUP(KamstrupData[[#This Row],[IdLevel123]],'B-Business Capability'!B:L,11,FALSE)</f>
        <v>0</v>
      </c>
      <c r="U272" t="str">
        <f>_xlfn.CONCAT(KamstrupData[[#This Row],[CountryCode]],"_",KamstrupData[[#This Row],[Business Area]],"_",KamstrupData[[#This Row],[DepartmentTeam]])</f>
        <v>CH10_CH_Customer Services (Project &amp; Support)_</v>
      </c>
      <c r="V272" t="str">
        <f>VLOOKUP(KamstrupData[[#This Row],[ORG_Concat]],'O-Organization'!F:H,3,FALSE)</f>
        <v>11007_CH10_Customer Service_CH_Customer Services (Project &amp; Support)_</v>
      </c>
    </row>
    <row r="273" spans="4:22" ht="15" customHeight="1">
      <c r="D273" s="28" t="s">
        <v>78</v>
      </c>
      <c r="E273" t="str">
        <f>VLOOKUP(D273,'B-Business Capability'!B:H,5,FALSE)</f>
        <v>Customer Service</v>
      </c>
      <c r="F273" t="str">
        <f>VLOOKUP(D273,'B-Business Capability'!B:H,6,FALSE)</f>
        <v>Customer Service and Support</v>
      </c>
      <c r="G273" t="str">
        <f>VLOOKUP(D273,'B-Business Capability'!B:H,7,FALSE)</f>
        <v>Service Request Management</v>
      </c>
      <c r="I273" t="s">
        <v>239</v>
      </c>
      <c r="J273" t="s">
        <v>240</v>
      </c>
      <c r="L273" t="s">
        <v>109</v>
      </c>
      <c r="M273" t="str">
        <f>VLOOKUP(L273,'A-Applications'!B:D,3,FALSE)</f>
        <v>Kamstrup GPRS Portal</v>
      </c>
      <c r="N273" t="s">
        <v>53</v>
      </c>
      <c r="O273" s="42" t="s">
        <v>54</v>
      </c>
      <c r="P273" t="s">
        <v>79</v>
      </c>
      <c r="Q273" t="str">
        <f>VLOOKUP(KamstrupData[[#This Row],[IdLevel123]],'B-Business Capability'!B:L,10,FALSE)</f>
        <v>Customer Service and Support</v>
      </c>
      <c r="R273">
        <f>VLOOKUP(KamstrupData[[#This Row],[IdLevel123]],'B-Business Capability'!B:L,11,FALSE)</f>
        <v>0</v>
      </c>
      <c r="U273" t="str">
        <f>_xlfn.CONCAT(KamstrupData[[#This Row],[CountryCode]],"_",KamstrupData[[#This Row],[Business Area]],"_",KamstrupData[[#This Row],[DepartmentTeam]])</f>
        <v>CH10_CH_Customer Services (Project &amp; Support)_</v>
      </c>
      <c r="V273" t="str">
        <f>VLOOKUP(KamstrupData[[#This Row],[ORG_Concat]],'O-Organization'!F:H,3,FALSE)</f>
        <v>11007_CH10_Customer Service_CH_Customer Services (Project &amp; Support)_</v>
      </c>
    </row>
    <row r="274" spans="4:22">
      <c r="D274" s="28" t="s">
        <v>88</v>
      </c>
      <c r="E274" t="str">
        <f>VLOOKUP(D274,'B-Business Capability'!B:H,5,FALSE)</f>
        <v>Customer Service</v>
      </c>
      <c r="F274" t="str">
        <f>VLOOKUP(D274,'B-Business Capability'!B:H,6,FALSE)</f>
        <v>Customer Project Management</v>
      </c>
      <c r="G274" t="str">
        <f>VLOOKUP(D274,'B-Business Capability'!B:H,7,FALSE)</f>
        <v>Project Management</v>
      </c>
      <c r="I274" t="s">
        <v>239</v>
      </c>
      <c r="J274" t="s">
        <v>240</v>
      </c>
      <c r="L274" t="s">
        <v>109</v>
      </c>
      <c r="M274" t="str">
        <f>VLOOKUP(L274,'A-Applications'!B:D,3,FALSE)</f>
        <v>Kamstrup GPRS Portal</v>
      </c>
      <c r="N274" t="s">
        <v>53</v>
      </c>
      <c r="O274" s="42" t="s">
        <v>54</v>
      </c>
      <c r="P274" t="s">
        <v>75</v>
      </c>
      <c r="Q274" t="str">
        <f>VLOOKUP(KamstrupData[[#This Row],[IdLevel123]],'B-Business Capability'!B:L,10,FALSE)</f>
        <v>Order-to-Cash (O2C)</v>
      </c>
      <c r="R274">
        <f>VLOOKUP(KamstrupData[[#This Row],[IdLevel123]],'B-Business Capability'!B:L,11,FALSE)</f>
        <v>0</v>
      </c>
      <c r="U274" t="str">
        <f>_xlfn.CONCAT(KamstrupData[[#This Row],[CountryCode]],"_",KamstrupData[[#This Row],[Business Area]],"_",KamstrupData[[#This Row],[DepartmentTeam]])</f>
        <v>CH10_CH_Customer Services (Project &amp; Support)_</v>
      </c>
      <c r="V274" t="str">
        <f>VLOOKUP(KamstrupData[[#This Row],[ORG_Concat]],'O-Organization'!F:H,3,FALSE)</f>
        <v>11007_CH10_Customer Service_CH_Customer Services (Project &amp; Support)_</v>
      </c>
    </row>
    <row r="275" spans="4:22">
      <c r="D275" s="28" t="s">
        <v>78</v>
      </c>
      <c r="E275" t="str">
        <f>VLOOKUP(D275,'B-Business Capability'!B:H,5,FALSE)</f>
        <v>Customer Service</v>
      </c>
      <c r="F275" t="str">
        <f>VLOOKUP(D275,'B-Business Capability'!B:H,6,FALSE)</f>
        <v>Customer Service and Support</v>
      </c>
      <c r="G275" t="str">
        <f>VLOOKUP(D275,'B-Business Capability'!B:H,7,FALSE)</f>
        <v>Service Request Management</v>
      </c>
      <c r="I275" t="s">
        <v>239</v>
      </c>
      <c r="J275" t="s">
        <v>240</v>
      </c>
      <c r="L275" t="s">
        <v>110</v>
      </c>
      <c r="M275" t="str">
        <f>VLOOKUP(L275,'A-Applications'!B:D,3,FALSE)</f>
        <v>Bomgar/BeyondTrust</v>
      </c>
      <c r="N275" t="s">
        <v>53</v>
      </c>
      <c r="O275" s="42" t="s">
        <v>54</v>
      </c>
      <c r="P275" t="s">
        <v>79</v>
      </c>
      <c r="Q275" t="str">
        <f>VLOOKUP(KamstrupData[[#This Row],[IdLevel123]],'B-Business Capability'!B:L,10,FALSE)</f>
        <v>Customer Service and Support</v>
      </c>
      <c r="R275">
        <f>VLOOKUP(KamstrupData[[#This Row],[IdLevel123]],'B-Business Capability'!B:L,11,FALSE)</f>
        <v>0</v>
      </c>
      <c r="U275" t="str">
        <f>_xlfn.CONCAT(KamstrupData[[#This Row],[CountryCode]],"_",KamstrupData[[#This Row],[Business Area]],"_",KamstrupData[[#This Row],[DepartmentTeam]])</f>
        <v>CH10_CH_Customer Services (Project &amp; Support)_</v>
      </c>
      <c r="V275" t="str">
        <f>VLOOKUP(KamstrupData[[#This Row],[ORG_Concat]],'O-Organization'!F:H,3,FALSE)</f>
        <v>11007_CH10_Customer Service_CH_Customer Services (Project &amp; Support)_</v>
      </c>
    </row>
    <row r="276" spans="4:22">
      <c r="D276" s="28" t="s">
        <v>88</v>
      </c>
      <c r="E276" t="str">
        <f>VLOOKUP(D276,'B-Business Capability'!B:H,5,FALSE)</f>
        <v>Customer Service</v>
      </c>
      <c r="F276" t="str">
        <f>VLOOKUP(D276,'B-Business Capability'!B:H,6,FALSE)</f>
        <v>Customer Project Management</v>
      </c>
      <c r="G276" t="str">
        <f>VLOOKUP(D276,'B-Business Capability'!B:H,7,FALSE)</f>
        <v>Project Management</v>
      </c>
      <c r="I276" t="s">
        <v>239</v>
      </c>
      <c r="J276" t="s">
        <v>240</v>
      </c>
      <c r="L276" t="s">
        <v>110</v>
      </c>
      <c r="M276" t="str">
        <f>VLOOKUP(L276,'A-Applications'!B:D,3,FALSE)</f>
        <v>Bomgar/BeyondTrust</v>
      </c>
      <c r="N276" t="s">
        <v>53</v>
      </c>
      <c r="O276" s="42" t="s">
        <v>54</v>
      </c>
      <c r="P276" t="s">
        <v>75</v>
      </c>
      <c r="Q276" t="str">
        <f>VLOOKUP(KamstrupData[[#This Row],[IdLevel123]],'B-Business Capability'!B:L,10,FALSE)</f>
        <v>Order-to-Cash (O2C)</v>
      </c>
      <c r="R276">
        <f>VLOOKUP(KamstrupData[[#This Row],[IdLevel123]],'B-Business Capability'!B:L,11,FALSE)</f>
        <v>0</v>
      </c>
      <c r="U276" t="str">
        <f>_xlfn.CONCAT(KamstrupData[[#This Row],[CountryCode]],"_",KamstrupData[[#This Row],[Business Area]],"_",KamstrupData[[#This Row],[DepartmentTeam]])</f>
        <v>CH10_CH_Customer Services (Project &amp; Support)_</v>
      </c>
      <c r="V276" t="str">
        <f>VLOOKUP(KamstrupData[[#This Row],[ORG_Concat]],'O-Organization'!F:H,3,FALSE)</f>
        <v>11007_CH10_Customer Service_CH_Customer Services (Project &amp; Support)_</v>
      </c>
    </row>
    <row r="277" spans="4:22">
      <c r="D277" s="28" t="s">
        <v>88</v>
      </c>
      <c r="E277" t="str">
        <f>VLOOKUP(D277,'B-Business Capability'!B:H,5,FALSE)</f>
        <v>Customer Service</v>
      </c>
      <c r="F277" t="str">
        <f>VLOOKUP(D277,'B-Business Capability'!B:H,6,FALSE)</f>
        <v>Customer Project Management</v>
      </c>
      <c r="G277" t="str">
        <f>VLOOKUP(D277,'B-Business Capability'!B:H,7,FALSE)</f>
        <v>Project Management</v>
      </c>
      <c r="I277" t="s">
        <v>239</v>
      </c>
      <c r="J277" t="s">
        <v>240</v>
      </c>
      <c r="L277" t="s">
        <v>110</v>
      </c>
      <c r="M277" t="str">
        <f>VLOOKUP(L277,'A-Applications'!B:D,3,FALSE)</f>
        <v>Bomgar/BeyondTrust</v>
      </c>
      <c r="N277" t="s">
        <v>53</v>
      </c>
      <c r="O277" s="42" t="s">
        <v>54</v>
      </c>
      <c r="P277" t="s">
        <v>75</v>
      </c>
      <c r="Q277" t="str">
        <f>VLOOKUP(KamstrupData[[#This Row],[IdLevel123]],'B-Business Capability'!B:L,10,FALSE)</f>
        <v>Order-to-Cash (O2C)</v>
      </c>
      <c r="R277">
        <f>VLOOKUP(KamstrupData[[#This Row],[IdLevel123]],'B-Business Capability'!B:L,11,FALSE)</f>
        <v>0</v>
      </c>
      <c r="U277" t="str">
        <f>_xlfn.CONCAT(KamstrupData[[#This Row],[CountryCode]],"_",KamstrupData[[#This Row],[Business Area]],"_",KamstrupData[[#This Row],[DepartmentTeam]])</f>
        <v>CH10_CH_Customer Services (Project &amp; Support)_</v>
      </c>
      <c r="V277" t="str">
        <f>VLOOKUP(KamstrupData[[#This Row],[ORG_Concat]],'O-Organization'!F:H,3,FALSE)</f>
        <v>11007_CH10_Customer Service_CH_Customer Services (Project &amp; Support)_</v>
      </c>
    </row>
    <row r="278" spans="4:22">
      <c r="D278" s="28" t="s">
        <v>78</v>
      </c>
      <c r="E278" t="str">
        <f>VLOOKUP(D278,'B-Business Capability'!B:H,5,FALSE)</f>
        <v>Customer Service</v>
      </c>
      <c r="F278" t="str">
        <f>VLOOKUP(D278,'B-Business Capability'!B:H,6,FALSE)</f>
        <v>Customer Service and Support</v>
      </c>
      <c r="G278" t="str">
        <f>VLOOKUP(D278,'B-Business Capability'!B:H,7,FALSE)</f>
        <v>Service Request Management</v>
      </c>
      <c r="I278" t="s">
        <v>239</v>
      </c>
      <c r="J278" t="s">
        <v>240</v>
      </c>
      <c r="L278" t="s">
        <v>111</v>
      </c>
      <c r="M278" t="str">
        <f>VLOOKUP(L278,'A-Applications'!B:D,3,FALSE)</f>
        <v>File services</v>
      </c>
      <c r="N278" t="s">
        <v>53</v>
      </c>
      <c r="O278" s="42" t="s">
        <v>54</v>
      </c>
      <c r="P278" t="s">
        <v>79</v>
      </c>
      <c r="Q278" t="str">
        <f>VLOOKUP(KamstrupData[[#This Row],[IdLevel123]],'B-Business Capability'!B:L,10,FALSE)</f>
        <v>Customer Service and Support</v>
      </c>
      <c r="R278">
        <f>VLOOKUP(KamstrupData[[#This Row],[IdLevel123]],'B-Business Capability'!B:L,11,FALSE)</f>
        <v>0</v>
      </c>
      <c r="U278" t="str">
        <f>_xlfn.CONCAT(KamstrupData[[#This Row],[CountryCode]],"_",KamstrupData[[#This Row],[Business Area]],"_",KamstrupData[[#This Row],[DepartmentTeam]])</f>
        <v>CH10_CH_Customer Services (Project &amp; Support)_</v>
      </c>
      <c r="V278" t="str">
        <f>VLOOKUP(KamstrupData[[#This Row],[ORG_Concat]],'O-Organization'!F:H,3,FALSE)</f>
        <v>11007_CH10_Customer Service_CH_Customer Services (Project &amp; Support)_</v>
      </c>
    </row>
    <row r="279" spans="4:22">
      <c r="D279" s="28" t="s">
        <v>88</v>
      </c>
      <c r="E279" t="str">
        <f>VLOOKUP(D279,'B-Business Capability'!B:H,5,FALSE)</f>
        <v>Customer Service</v>
      </c>
      <c r="F279" t="str">
        <f>VLOOKUP(D279,'B-Business Capability'!B:H,6,FALSE)</f>
        <v>Customer Project Management</v>
      </c>
      <c r="G279" t="str">
        <f>VLOOKUP(D279,'B-Business Capability'!B:H,7,FALSE)</f>
        <v>Project Management</v>
      </c>
      <c r="I279" t="s">
        <v>239</v>
      </c>
      <c r="J279" t="s">
        <v>240</v>
      </c>
      <c r="L279" t="s">
        <v>111</v>
      </c>
      <c r="M279" t="str">
        <f>VLOOKUP(L279,'A-Applications'!B:D,3,FALSE)</f>
        <v>File services</v>
      </c>
      <c r="N279" t="s">
        <v>53</v>
      </c>
      <c r="O279" s="42" t="s">
        <v>54</v>
      </c>
      <c r="P279" t="s">
        <v>75</v>
      </c>
      <c r="Q279" t="str">
        <f>VLOOKUP(KamstrupData[[#This Row],[IdLevel123]],'B-Business Capability'!B:L,10,FALSE)</f>
        <v>Order-to-Cash (O2C)</v>
      </c>
      <c r="R279">
        <f>VLOOKUP(KamstrupData[[#This Row],[IdLevel123]],'B-Business Capability'!B:L,11,FALSE)</f>
        <v>0</v>
      </c>
      <c r="U279" t="str">
        <f>_xlfn.CONCAT(KamstrupData[[#This Row],[CountryCode]],"_",KamstrupData[[#This Row],[Business Area]],"_",KamstrupData[[#This Row],[DepartmentTeam]])</f>
        <v>CH10_CH_Customer Services (Project &amp; Support)_</v>
      </c>
      <c r="V279" t="str">
        <f>VLOOKUP(KamstrupData[[#This Row],[ORG_Concat]],'O-Organization'!F:H,3,FALSE)</f>
        <v>11007_CH10_Customer Service_CH_Customer Services (Project &amp; Support)_</v>
      </c>
    </row>
    <row r="280" spans="4:22">
      <c r="D280" s="28" t="s">
        <v>78</v>
      </c>
      <c r="E280" t="str">
        <f>VLOOKUP(D280,'B-Business Capability'!B:H,5,FALSE)</f>
        <v>Customer Service</v>
      </c>
      <c r="F280" t="str">
        <f>VLOOKUP(D280,'B-Business Capability'!B:H,6,FALSE)</f>
        <v>Customer Service and Support</v>
      </c>
      <c r="G280" t="str">
        <f>VLOOKUP(D280,'B-Business Capability'!B:H,7,FALSE)</f>
        <v>Service Request Management</v>
      </c>
      <c r="I280" t="s">
        <v>239</v>
      </c>
      <c r="J280" t="s">
        <v>240</v>
      </c>
      <c r="L280" t="s">
        <v>112</v>
      </c>
      <c r="M280" t="str">
        <f>VLOOKUP(L280,'A-Applications'!B:D,3,FALSE)</f>
        <v>FTP services</v>
      </c>
      <c r="N280" t="s">
        <v>53</v>
      </c>
      <c r="O280" s="42" t="s">
        <v>54</v>
      </c>
      <c r="P280" t="s">
        <v>79</v>
      </c>
      <c r="Q280" t="str">
        <f>VLOOKUP(KamstrupData[[#This Row],[IdLevel123]],'B-Business Capability'!B:L,10,FALSE)</f>
        <v>Customer Service and Support</v>
      </c>
      <c r="R280">
        <f>VLOOKUP(KamstrupData[[#This Row],[IdLevel123]],'B-Business Capability'!B:L,11,FALSE)</f>
        <v>0</v>
      </c>
      <c r="U280" t="str">
        <f>_xlfn.CONCAT(KamstrupData[[#This Row],[CountryCode]],"_",KamstrupData[[#This Row],[Business Area]],"_",KamstrupData[[#This Row],[DepartmentTeam]])</f>
        <v>CH10_CH_Customer Services (Project &amp; Support)_</v>
      </c>
      <c r="V280" t="str">
        <f>VLOOKUP(KamstrupData[[#This Row],[ORG_Concat]],'O-Organization'!F:H,3,FALSE)</f>
        <v>11007_CH10_Customer Service_CH_Customer Services (Project &amp; Support)_</v>
      </c>
    </row>
    <row r="281" spans="4:22">
      <c r="D281" s="28" t="s">
        <v>88</v>
      </c>
      <c r="E281" t="str">
        <f>VLOOKUP(D281,'B-Business Capability'!B:H,5,FALSE)</f>
        <v>Customer Service</v>
      </c>
      <c r="F281" t="str">
        <f>VLOOKUP(D281,'B-Business Capability'!B:H,6,FALSE)</f>
        <v>Customer Project Management</v>
      </c>
      <c r="G281" t="str">
        <f>VLOOKUP(D281,'B-Business Capability'!B:H,7,FALSE)</f>
        <v>Project Management</v>
      </c>
      <c r="I281" t="s">
        <v>239</v>
      </c>
      <c r="J281" t="s">
        <v>240</v>
      </c>
      <c r="L281" t="s">
        <v>112</v>
      </c>
      <c r="M281" t="str">
        <f>VLOOKUP(L281,'A-Applications'!B:D,3,FALSE)</f>
        <v>FTP services</v>
      </c>
      <c r="N281" t="s">
        <v>53</v>
      </c>
      <c r="O281" s="42" t="s">
        <v>54</v>
      </c>
      <c r="P281" t="s">
        <v>75</v>
      </c>
      <c r="Q281" t="str">
        <f>VLOOKUP(KamstrupData[[#This Row],[IdLevel123]],'B-Business Capability'!B:L,10,FALSE)</f>
        <v>Order-to-Cash (O2C)</v>
      </c>
      <c r="R281">
        <f>VLOOKUP(KamstrupData[[#This Row],[IdLevel123]],'B-Business Capability'!B:L,11,FALSE)</f>
        <v>0</v>
      </c>
      <c r="U281" t="str">
        <f>_xlfn.CONCAT(KamstrupData[[#This Row],[CountryCode]],"_",KamstrupData[[#This Row],[Business Area]],"_",KamstrupData[[#This Row],[DepartmentTeam]])</f>
        <v>CH10_CH_Customer Services (Project &amp; Support)_</v>
      </c>
      <c r="V281" t="str">
        <f>VLOOKUP(KamstrupData[[#This Row],[ORG_Concat]],'O-Organization'!F:H,3,FALSE)</f>
        <v>11007_CH10_Customer Service_CH_Customer Services (Project &amp; Support)_</v>
      </c>
    </row>
    <row r="282" spans="4:22">
      <c r="D282" s="28" t="s">
        <v>88</v>
      </c>
      <c r="E282" t="str">
        <f>VLOOKUP(D282,'B-Business Capability'!B:H,5,FALSE)</f>
        <v>Customer Service</v>
      </c>
      <c r="F282" t="str">
        <f>VLOOKUP(D282,'B-Business Capability'!B:H,6,FALSE)</f>
        <v>Customer Project Management</v>
      </c>
      <c r="G282" t="str">
        <f>VLOOKUP(D282,'B-Business Capability'!B:H,7,FALSE)</f>
        <v>Project Management</v>
      </c>
      <c r="I282" t="s">
        <v>239</v>
      </c>
      <c r="J282" t="s">
        <v>240</v>
      </c>
      <c r="L282" t="s">
        <v>112</v>
      </c>
      <c r="M282" t="str">
        <f>VLOOKUP(L282,'A-Applications'!B:D,3,FALSE)</f>
        <v>FTP services</v>
      </c>
      <c r="N282" t="s">
        <v>53</v>
      </c>
      <c r="O282" s="42" t="s">
        <v>66</v>
      </c>
      <c r="P282" t="s">
        <v>75</v>
      </c>
      <c r="Q282" t="str">
        <f>VLOOKUP(KamstrupData[[#This Row],[IdLevel123]],'B-Business Capability'!B:L,10,FALSE)</f>
        <v>Order-to-Cash (O2C)</v>
      </c>
      <c r="R282">
        <f>VLOOKUP(KamstrupData[[#This Row],[IdLevel123]],'B-Business Capability'!B:L,11,FALSE)</f>
        <v>0</v>
      </c>
      <c r="U282" t="str">
        <f>_xlfn.CONCAT(KamstrupData[[#This Row],[CountryCode]],"_",KamstrupData[[#This Row],[Business Area]],"_",KamstrupData[[#This Row],[DepartmentTeam]])</f>
        <v>CH10_CH_Customer Services (Project &amp; Support)_</v>
      </c>
      <c r="V282" t="str">
        <f>VLOOKUP(KamstrupData[[#This Row],[ORG_Concat]],'O-Organization'!F:H,3,FALSE)</f>
        <v>11007_CH10_Customer Service_CH_Customer Services (Project &amp; Support)_</v>
      </c>
    </row>
    <row r="283" spans="4:22" ht="15" customHeight="1">
      <c r="D283" s="28" t="s">
        <v>113</v>
      </c>
      <c r="E283" t="str">
        <f>VLOOKUP(D283,'B-Business Capability'!B:H,5,FALSE)</f>
        <v>Marketing</v>
      </c>
      <c r="F283" t="str">
        <f>VLOOKUP(D283,'B-Business Capability'!B:H,6,FALSE)</f>
        <v>Corporate communication and brand management</v>
      </c>
      <c r="G283" t="str">
        <f>VLOOKUP(D283,'B-Business Capability'!B:H,7,FALSE)</f>
        <v>Internal communications</v>
      </c>
      <c r="I283" t="s">
        <v>239</v>
      </c>
      <c r="J283" t="s">
        <v>240</v>
      </c>
      <c r="L283" t="s">
        <v>114</v>
      </c>
      <c r="M283" t="str">
        <f>VLOOKUP(L283,'A-Applications'!B:D,3,FALSE)</f>
        <v>KamSite</v>
      </c>
      <c r="N283" t="s">
        <v>53</v>
      </c>
      <c r="O283" s="42" t="s">
        <v>62</v>
      </c>
      <c r="Q283" t="str">
        <f>VLOOKUP(KamstrupData[[#This Row],[IdLevel123]],'B-Business Capability'!B:L,10,FALSE)</f>
        <v>N/A</v>
      </c>
      <c r="R283">
        <f>VLOOKUP(KamstrupData[[#This Row],[IdLevel123]],'B-Business Capability'!B:L,11,FALSE)</f>
        <v>0</v>
      </c>
      <c r="U283" t="str">
        <f>_xlfn.CONCAT(KamstrupData[[#This Row],[CountryCode]],"_",KamstrupData[[#This Row],[Business Area]],"_",KamstrupData[[#This Row],[DepartmentTeam]])</f>
        <v>CH10_CH_Customer Services (Project &amp; Support)_</v>
      </c>
      <c r="V283" t="str">
        <f>VLOOKUP(KamstrupData[[#This Row],[ORG_Concat]],'O-Organization'!F:H,3,FALSE)</f>
        <v>11007_CH10_Customer Service_CH_Customer Services (Project &amp; Support)_</v>
      </c>
    </row>
    <row r="284" spans="4:22" ht="15" customHeight="1">
      <c r="D284" s="28" t="s">
        <v>115</v>
      </c>
      <c r="E284" t="str">
        <f>VLOOKUP(D284,'B-Business Capability'!B:H,5,FALSE)</f>
        <v>Customer Service</v>
      </c>
      <c r="F284">
        <f>VLOOKUP(D284,'B-Business Capability'!B:H,6,FALSE)</f>
        <v>0</v>
      </c>
      <c r="G284">
        <f>VLOOKUP(D284,'B-Business Capability'!B:H,7,FALSE)</f>
        <v>0</v>
      </c>
      <c r="I284" t="s">
        <v>239</v>
      </c>
      <c r="J284" t="s">
        <v>240</v>
      </c>
      <c r="L284" t="s">
        <v>52</v>
      </c>
      <c r="M284" t="str">
        <f>VLOOKUP(L284,'A-Applications'!B:D,3,FALSE)</f>
        <v>Microsoft Teams</v>
      </c>
      <c r="N284" t="s">
        <v>53</v>
      </c>
      <c r="O284" s="42" t="s">
        <v>66</v>
      </c>
      <c r="P284" t="s">
        <v>55</v>
      </c>
      <c r="Q284" t="str">
        <f>VLOOKUP(KamstrupData[[#This Row],[IdLevel123]],'B-Business Capability'!B:L,10,FALSE)</f>
        <v>Customer Service and Support</v>
      </c>
      <c r="R284">
        <f>VLOOKUP(KamstrupData[[#This Row],[IdLevel123]],'B-Business Capability'!B:L,11,FALSE)</f>
        <v>0</v>
      </c>
      <c r="U284" t="str">
        <f>_xlfn.CONCAT(KamstrupData[[#This Row],[CountryCode]],"_",KamstrupData[[#This Row],[Business Area]],"_",KamstrupData[[#This Row],[DepartmentTeam]])</f>
        <v>CH10_CH_Customer Services (Project &amp; Support)_</v>
      </c>
      <c r="V284" t="str">
        <f>VLOOKUP(KamstrupData[[#This Row],[ORG_Concat]],'O-Organization'!F:H,3,FALSE)</f>
        <v>11007_CH10_Customer Service_CH_Customer Services (Project &amp; Support)_</v>
      </c>
    </row>
    <row r="285" spans="4:22" ht="15" customHeight="1">
      <c r="D285" s="28" t="s">
        <v>90</v>
      </c>
      <c r="E285" t="str">
        <f>VLOOKUP(D285,'B-Business Capability'!B:H,5,FALSE)</f>
        <v>Customer Service</v>
      </c>
      <c r="F285" t="str">
        <f>VLOOKUP(D285,'B-Business Capability'!B:H,6,FALSE)</f>
        <v>Customer Service and Support</v>
      </c>
      <c r="G285">
        <f>VLOOKUP(D285,'B-Business Capability'!B:H,7,FALSE)</f>
        <v>0</v>
      </c>
      <c r="I285" t="s">
        <v>239</v>
      </c>
      <c r="J285" t="s">
        <v>240</v>
      </c>
      <c r="L285" t="s">
        <v>52</v>
      </c>
      <c r="M285" t="str">
        <f>VLOOKUP(L285,'A-Applications'!B:D,3,FALSE)</f>
        <v>Microsoft Teams</v>
      </c>
      <c r="N285" t="s">
        <v>53</v>
      </c>
      <c r="O285" s="42" t="s">
        <v>54</v>
      </c>
      <c r="P285" t="s">
        <v>55</v>
      </c>
      <c r="Q285" t="str">
        <f>VLOOKUP(KamstrupData[[#This Row],[IdLevel123]],'B-Business Capability'!B:L,10,FALSE)</f>
        <v>Customer Service and Support</v>
      </c>
      <c r="R285">
        <f>VLOOKUP(KamstrupData[[#This Row],[IdLevel123]],'B-Business Capability'!B:L,11,FALSE)</f>
        <v>0</v>
      </c>
      <c r="U285" t="str">
        <f>_xlfn.CONCAT(KamstrupData[[#This Row],[CountryCode]],"_",KamstrupData[[#This Row],[Business Area]],"_",KamstrupData[[#This Row],[DepartmentTeam]])</f>
        <v>CH10_CH_Customer Services (Project &amp; Support)_</v>
      </c>
      <c r="V285" t="str">
        <f>VLOOKUP(KamstrupData[[#This Row],[ORG_Concat]],'O-Organization'!F:H,3,FALSE)</f>
        <v>11007_CH10_Customer Service_CH_Customer Services (Project &amp; Support)_</v>
      </c>
    </row>
    <row r="286" spans="4:22">
      <c r="D286" s="28" t="s">
        <v>78</v>
      </c>
      <c r="E286" t="str">
        <f>VLOOKUP(D286,'B-Business Capability'!B:H,5,FALSE)</f>
        <v>Customer Service</v>
      </c>
      <c r="F286" t="str">
        <f>VLOOKUP(D286,'B-Business Capability'!B:H,6,FALSE)</f>
        <v>Customer Service and Support</v>
      </c>
      <c r="G286" t="str">
        <f>VLOOKUP(D286,'B-Business Capability'!B:H,7,FALSE)</f>
        <v>Service Request Management</v>
      </c>
      <c r="I286" t="s">
        <v>239</v>
      </c>
      <c r="J286" t="s">
        <v>240</v>
      </c>
      <c r="L286" t="s">
        <v>116</v>
      </c>
      <c r="M286" t="str">
        <f>VLOOKUP(L286,'A-Applications'!B:D,3,FALSE)</f>
        <v>Trio</v>
      </c>
      <c r="N286" t="s">
        <v>103</v>
      </c>
      <c r="O286" s="42" t="s">
        <v>66</v>
      </c>
      <c r="P286" t="s">
        <v>79</v>
      </c>
      <c r="Q286" t="str">
        <f>VLOOKUP(KamstrupData[[#This Row],[IdLevel123]],'B-Business Capability'!B:L,10,FALSE)</f>
        <v>Customer Service and Support</v>
      </c>
      <c r="R286">
        <f>VLOOKUP(KamstrupData[[#This Row],[IdLevel123]],'B-Business Capability'!B:L,11,FALSE)</f>
        <v>0</v>
      </c>
      <c r="U286" t="str">
        <f>_xlfn.CONCAT(KamstrupData[[#This Row],[CountryCode]],"_",KamstrupData[[#This Row],[Business Area]],"_",KamstrupData[[#This Row],[DepartmentTeam]])</f>
        <v>CH10_CH_Customer Services (Project &amp; Support)_</v>
      </c>
      <c r="V286" t="str">
        <f>VLOOKUP(KamstrupData[[#This Row],[ORG_Concat]],'O-Organization'!F:H,3,FALSE)</f>
        <v>11007_CH10_Customer Service_CH_Customer Services (Project &amp; Support)_</v>
      </c>
    </row>
    <row r="287" spans="4:22">
      <c r="D287" s="28" t="s">
        <v>84</v>
      </c>
      <c r="E287" t="str">
        <f>VLOOKUP(D287,'B-Business Capability'!B:H,5,FALSE)</f>
        <v>OT Hosting</v>
      </c>
      <c r="F287" t="str">
        <f>VLOOKUP(D287,'B-Business Capability'!B:H,6,FALSE)</f>
        <v>OT Operations &amp; Service</v>
      </c>
      <c r="G287">
        <f>VLOOKUP(D287,'B-Business Capability'!B:H,7,FALSE)</f>
        <v>0</v>
      </c>
      <c r="I287" t="s">
        <v>239</v>
      </c>
      <c r="J287" t="s">
        <v>240</v>
      </c>
      <c r="L287" t="s">
        <v>116</v>
      </c>
      <c r="M287" t="str">
        <f>VLOOKUP(L287,'A-Applications'!B:D,3,FALSE)</f>
        <v>Trio</v>
      </c>
      <c r="N287" t="s">
        <v>103</v>
      </c>
      <c r="O287" s="42" t="s">
        <v>66</v>
      </c>
      <c r="P287" t="s">
        <v>79</v>
      </c>
      <c r="Q287" t="str">
        <f>VLOOKUP(KamstrupData[[#This Row],[IdLevel123]],'B-Business Capability'!B:L,10,FALSE)</f>
        <v>N/A</v>
      </c>
      <c r="R287">
        <f>VLOOKUP(KamstrupData[[#This Row],[IdLevel123]],'B-Business Capability'!B:L,11,FALSE)</f>
        <v>0</v>
      </c>
      <c r="U287" t="str">
        <f>_xlfn.CONCAT(KamstrupData[[#This Row],[CountryCode]],"_",KamstrupData[[#This Row],[Business Area]],"_",KamstrupData[[#This Row],[DepartmentTeam]])</f>
        <v>CH10_CH_Customer Services (Project &amp; Support)_</v>
      </c>
      <c r="V287" t="str">
        <f>VLOOKUP(KamstrupData[[#This Row],[ORG_Concat]],'O-Organization'!F:H,3,FALSE)</f>
        <v>11007_CH10_Customer Service_CH_Customer Services (Project &amp; Support)_</v>
      </c>
    </row>
    <row r="288" spans="4:22">
      <c r="D288" s="28" t="s">
        <v>63</v>
      </c>
      <c r="E288" t="str">
        <f>VLOOKUP(D288,'B-Business Capability'!B:H,5,FALSE)</f>
        <v>Finance</v>
      </c>
      <c r="F288" t="str">
        <f>VLOOKUP(D288,'B-Business Capability'!B:H,6,FALSE)</f>
        <v>Financial Planning &amp; Analysis</v>
      </c>
      <c r="G288" t="str">
        <f>VLOOKUP(D288,'B-Business Capability'!B:H,7,FALSE)</f>
        <v>Cost Accounting_Plan</v>
      </c>
      <c r="I288" t="s">
        <v>239</v>
      </c>
      <c r="J288" t="s">
        <v>240</v>
      </c>
      <c r="L288" t="s">
        <v>117</v>
      </c>
      <c r="M288" t="str">
        <f>VLOOKUP(L288,'A-Applications'!B:D,3,FALSE)</f>
        <v>PowerBI</v>
      </c>
      <c r="N288" t="s">
        <v>53</v>
      </c>
      <c r="O288" s="42" t="s">
        <v>62</v>
      </c>
      <c r="P288" t="s">
        <v>67</v>
      </c>
      <c r="Q288" t="str">
        <f>VLOOKUP(KamstrupData[[#This Row],[IdLevel123]],'B-Business Capability'!B:L,10,FALSE)</f>
        <v>N/A</v>
      </c>
      <c r="R288">
        <f>VLOOKUP(KamstrupData[[#This Row],[IdLevel123]],'B-Business Capability'!B:L,11,FALSE)</f>
        <v>0</v>
      </c>
      <c r="U288" t="str">
        <f>_xlfn.CONCAT(KamstrupData[[#This Row],[CountryCode]],"_",KamstrupData[[#This Row],[Business Area]],"_",KamstrupData[[#This Row],[DepartmentTeam]])</f>
        <v>CH10_CH_Customer Services (Project &amp; Support)_</v>
      </c>
      <c r="V288" t="str">
        <f>VLOOKUP(KamstrupData[[#This Row],[ORG_Concat]],'O-Organization'!F:H,3,FALSE)</f>
        <v>11007_CH10_Customer Service_CH_Customer Services (Project &amp; Support)_</v>
      </c>
    </row>
    <row r="289" spans="4:22">
      <c r="D289" s="28" t="s">
        <v>74</v>
      </c>
      <c r="E289" t="str">
        <f>VLOOKUP(D289,'B-Business Capability'!B:H,5,FALSE)</f>
        <v>Strategic Management</v>
      </c>
      <c r="F289" t="str">
        <f>VLOOKUP(D289,'B-Business Capability'!B:H,6,FALSE)</f>
        <v>Manage Core Business</v>
      </c>
      <c r="G289" t="str">
        <f>VLOOKUP(D289,'B-Business Capability'!B:H,7,FALSE)</f>
        <v>Manage Projects</v>
      </c>
      <c r="I289" t="s">
        <v>239</v>
      </c>
      <c r="J289" t="s">
        <v>240</v>
      </c>
      <c r="L289" t="s">
        <v>117</v>
      </c>
      <c r="M289" t="str">
        <f>VLOOKUP(L289,'A-Applications'!B:D,3,FALSE)</f>
        <v>PowerBI</v>
      </c>
      <c r="N289" t="s">
        <v>53</v>
      </c>
      <c r="O289" s="42" t="s">
        <v>62</v>
      </c>
      <c r="P289" t="s">
        <v>75</v>
      </c>
      <c r="Q289" t="str">
        <f>VLOOKUP(KamstrupData[[#This Row],[IdLevel123]],'B-Business Capability'!B:L,10,FALSE)</f>
        <v>N/A</v>
      </c>
      <c r="R289">
        <f>VLOOKUP(KamstrupData[[#This Row],[IdLevel123]],'B-Business Capability'!B:L,11,FALSE)</f>
        <v>0</v>
      </c>
      <c r="U289" t="str">
        <f>_xlfn.CONCAT(KamstrupData[[#This Row],[CountryCode]],"_",KamstrupData[[#This Row],[Business Area]],"_",KamstrupData[[#This Row],[DepartmentTeam]])</f>
        <v>CH10_CH_Customer Services (Project &amp; Support)_</v>
      </c>
      <c r="V289" t="str">
        <f>VLOOKUP(KamstrupData[[#This Row],[ORG_Concat]],'O-Organization'!F:H,3,FALSE)</f>
        <v>11007_CH10_Customer Service_CH_Customer Services (Project &amp; Support)_</v>
      </c>
    </row>
    <row r="290" spans="4:22">
      <c r="D290" s="28" t="s">
        <v>118</v>
      </c>
      <c r="E290" t="str">
        <f>VLOOKUP(D290,'B-Business Capability'!B:H,5,FALSE)</f>
        <v>Customer Service</v>
      </c>
      <c r="F290" t="str">
        <f>VLOOKUP(D290,'B-Business Capability'!B:H,6,FALSE)</f>
        <v>Customer Service Strategy and Planning</v>
      </c>
      <c r="G290" t="str">
        <f>VLOOKUP(D290,'B-Business Capability'!B:H,7,FALSE)</f>
        <v>Customer Service Analytics</v>
      </c>
      <c r="I290" t="s">
        <v>239</v>
      </c>
      <c r="J290" t="s">
        <v>240</v>
      </c>
      <c r="L290" t="s">
        <v>117</v>
      </c>
      <c r="M290" t="str">
        <f>VLOOKUP(L290,'A-Applications'!B:D,3,FALSE)</f>
        <v>PowerBI</v>
      </c>
      <c r="N290" t="s">
        <v>53</v>
      </c>
      <c r="O290" s="42" t="s">
        <v>62</v>
      </c>
      <c r="P290" t="s">
        <v>79</v>
      </c>
      <c r="Q290" t="str">
        <f>VLOOKUP(KamstrupData[[#This Row],[IdLevel123]],'B-Business Capability'!B:L,10,FALSE)</f>
        <v>Customer Service and Support</v>
      </c>
      <c r="R290">
        <f>VLOOKUP(KamstrupData[[#This Row],[IdLevel123]],'B-Business Capability'!B:L,11,FALSE)</f>
        <v>0</v>
      </c>
      <c r="U290" t="str">
        <f>_xlfn.CONCAT(KamstrupData[[#This Row],[CountryCode]],"_",KamstrupData[[#This Row],[Business Area]],"_",KamstrupData[[#This Row],[DepartmentTeam]])</f>
        <v>CH10_CH_Customer Services (Project &amp; Support)_</v>
      </c>
      <c r="V290" t="str">
        <f>VLOOKUP(KamstrupData[[#This Row],[ORG_Concat]],'O-Organization'!F:H,3,FALSE)</f>
        <v>11007_CH10_Customer Service_CH_Customer Services (Project &amp; Support)_</v>
      </c>
    </row>
    <row r="291" spans="4:22">
      <c r="D291" s="28" t="s">
        <v>82</v>
      </c>
      <c r="E291" t="str">
        <f>VLOOKUP(D291,'B-Business Capability'!B:H,5,FALSE)</f>
        <v>Customer Service</v>
      </c>
      <c r="F291" t="str">
        <f>VLOOKUP(D291,'B-Business Capability'!B:H,6,FALSE)</f>
        <v>Customer Project Management</v>
      </c>
      <c r="G291" t="str">
        <f>VLOOKUP(D291,'B-Business Capability'!B:H,7,FALSE)</f>
        <v>Financial Analytics and Management</v>
      </c>
      <c r="I291" t="s">
        <v>239</v>
      </c>
      <c r="J291" t="s">
        <v>240</v>
      </c>
      <c r="L291" t="s">
        <v>117</v>
      </c>
      <c r="M291" t="str">
        <f>VLOOKUP(L291,'A-Applications'!B:D,3,FALSE)</f>
        <v>PowerBI</v>
      </c>
      <c r="N291" t="s">
        <v>53</v>
      </c>
      <c r="O291" s="42" t="s">
        <v>62</v>
      </c>
      <c r="P291" t="s">
        <v>75</v>
      </c>
      <c r="Q291" t="str">
        <f>VLOOKUP(KamstrupData[[#This Row],[IdLevel123]],'B-Business Capability'!B:L,10,FALSE)</f>
        <v>Order-to-Cash (O2C)</v>
      </c>
      <c r="R291">
        <f>VLOOKUP(KamstrupData[[#This Row],[IdLevel123]],'B-Business Capability'!B:L,11,FALSE)</f>
        <v>0</v>
      </c>
      <c r="U291" t="str">
        <f>_xlfn.CONCAT(KamstrupData[[#This Row],[CountryCode]],"_",KamstrupData[[#This Row],[Business Area]],"_",KamstrupData[[#This Row],[DepartmentTeam]])</f>
        <v>CH10_CH_Customer Services (Project &amp; Support)_</v>
      </c>
      <c r="V291" t="str">
        <f>VLOOKUP(KamstrupData[[#This Row],[ORG_Concat]],'O-Organization'!F:H,3,FALSE)</f>
        <v>11007_CH10_Customer Service_CH_Customer Services (Project &amp; Support)_</v>
      </c>
    </row>
    <row r="292" spans="4:22">
      <c r="D292" s="28" t="s">
        <v>82</v>
      </c>
      <c r="E292" t="str">
        <f>VLOOKUP(D292,'B-Business Capability'!B:H,5,FALSE)</f>
        <v>Customer Service</v>
      </c>
      <c r="F292" t="str">
        <f>VLOOKUP(D292,'B-Business Capability'!B:H,6,FALSE)</f>
        <v>Customer Project Management</v>
      </c>
      <c r="G292" t="str">
        <f>VLOOKUP(D292,'B-Business Capability'!B:H,7,FALSE)</f>
        <v>Financial Analytics and Management</v>
      </c>
      <c r="I292" t="s">
        <v>239</v>
      </c>
      <c r="J292" t="s">
        <v>240</v>
      </c>
      <c r="L292" t="s">
        <v>117</v>
      </c>
      <c r="M292" t="str">
        <f>VLOOKUP(L292,'A-Applications'!B:D,3,FALSE)</f>
        <v>PowerBI</v>
      </c>
      <c r="N292" t="s">
        <v>53</v>
      </c>
      <c r="O292" s="42" t="s">
        <v>62</v>
      </c>
      <c r="P292" t="s">
        <v>75</v>
      </c>
      <c r="Q292" t="str">
        <f>VLOOKUP(KamstrupData[[#This Row],[IdLevel123]],'B-Business Capability'!B:L,10,FALSE)</f>
        <v>Order-to-Cash (O2C)</v>
      </c>
      <c r="R292">
        <f>VLOOKUP(KamstrupData[[#This Row],[IdLevel123]],'B-Business Capability'!B:L,11,FALSE)</f>
        <v>0</v>
      </c>
      <c r="U292" t="str">
        <f>_xlfn.CONCAT(KamstrupData[[#This Row],[CountryCode]],"_",KamstrupData[[#This Row],[Business Area]],"_",KamstrupData[[#This Row],[DepartmentTeam]])</f>
        <v>CH10_CH_Customer Services (Project &amp; Support)_</v>
      </c>
      <c r="V292" t="str">
        <f>VLOOKUP(KamstrupData[[#This Row],[ORG_Concat]],'O-Organization'!F:H,3,FALSE)</f>
        <v>11007_CH10_Customer Service_CH_Customer Services (Project &amp; Support)_</v>
      </c>
    </row>
    <row r="293" spans="4:22">
      <c r="D293" s="28" t="s">
        <v>88</v>
      </c>
      <c r="E293" t="str">
        <f>VLOOKUP(D293,'B-Business Capability'!B:H,5,FALSE)</f>
        <v>Customer Service</v>
      </c>
      <c r="F293" t="str">
        <f>VLOOKUP(D293,'B-Business Capability'!B:H,6,FALSE)</f>
        <v>Customer Project Management</v>
      </c>
      <c r="G293" t="str">
        <f>VLOOKUP(D293,'B-Business Capability'!B:H,7,FALSE)</f>
        <v>Project Management</v>
      </c>
      <c r="I293" t="s">
        <v>239</v>
      </c>
      <c r="J293" t="s">
        <v>240</v>
      </c>
      <c r="L293" t="s">
        <v>117</v>
      </c>
      <c r="M293" t="str">
        <f>VLOOKUP(L293,'A-Applications'!B:D,3,FALSE)</f>
        <v>PowerBI</v>
      </c>
      <c r="N293" t="s">
        <v>53</v>
      </c>
      <c r="O293" s="42" t="s">
        <v>62</v>
      </c>
      <c r="P293" t="s">
        <v>75</v>
      </c>
      <c r="Q293" t="str">
        <f>VLOOKUP(KamstrupData[[#This Row],[IdLevel123]],'B-Business Capability'!B:L,10,FALSE)</f>
        <v>Order-to-Cash (O2C)</v>
      </c>
      <c r="R293">
        <f>VLOOKUP(KamstrupData[[#This Row],[IdLevel123]],'B-Business Capability'!B:L,11,FALSE)</f>
        <v>0</v>
      </c>
      <c r="U293" t="str">
        <f>_xlfn.CONCAT(KamstrupData[[#This Row],[CountryCode]],"_",KamstrupData[[#This Row],[Business Area]],"_",KamstrupData[[#This Row],[DepartmentTeam]])</f>
        <v>CH10_CH_Customer Services (Project &amp; Support)_</v>
      </c>
      <c r="V293" t="str">
        <f>VLOOKUP(KamstrupData[[#This Row],[ORG_Concat]],'O-Organization'!F:H,3,FALSE)</f>
        <v>11007_CH10_Customer Service_CH_Customer Services (Project &amp; Support)_</v>
      </c>
    </row>
    <row r="294" spans="4:22">
      <c r="D294" s="28" t="s">
        <v>88</v>
      </c>
      <c r="E294" t="str">
        <f>VLOOKUP(D294,'B-Business Capability'!B:H,5,FALSE)</f>
        <v>Customer Service</v>
      </c>
      <c r="F294" t="str">
        <f>VLOOKUP(D294,'B-Business Capability'!B:H,6,FALSE)</f>
        <v>Customer Project Management</v>
      </c>
      <c r="G294" t="str">
        <f>VLOOKUP(D294,'B-Business Capability'!B:H,7,FALSE)</f>
        <v>Project Management</v>
      </c>
      <c r="I294" t="s">
        <v>239</v>
      </c>
      <c r="J294" t="s">
        <v>240</v>
      </c>
      <c r="L294" t="s">
        <v>117</v>
      </c>
      <c r="M294" t="str">
        <f>VLOOKUP(L294,'A-Applications'!B:D,3,FALSE)</f>
        <v>PowerBI</v>
      </c>
      <c r="N294" t="s">
        <v>53</v>
      </c>
      <c r="O294" s="42" t="s">
        <v>62</v>
      </c>
      <c r="P294" t="s">
        <v>75</v>
      </c>
      <c r="Q294" t="str">
        <f>VLOOKUP(KamstrupData[[#This Row],[IdLevel123]],'B-Business Capability'!B:L,10,FALSE)</f>
        <v>Order-to-Cash (O2C)</v>
      </c>
      <c r="R294">
        <f>VLOOKUP(KamstrupData[[#This Row],[IdLevel123]],'B-Business Capability'!B:L,11,FALSE)</f>
        <v>0</v>
      </c>
      <c r="U294" t="str">
        <f>_xlfn.CONCAT(KamstrupData[[#This Row],[CountryCode]],"_",KamstrupData[[#This Row],[Business Area]],"_",KamstrupData[[#This Row],[DepartmentTeam]])</f>
        <v>CH10_CH_Customer Services (Project &amp; Support)_</v>
      </c>
      <c r="V294" t="str">
        <f>VLOOKUP(KamstrupData[[#This Row],[ORG_Concat]],'O-Organization'!F:H,3,FALSE)</f>
        <v>11007_CH10_Customer Service_CH_Customer Services (Project &amp; Support)_</v>
      </c>
    </row>
    <row r="295" spans="4:22">
      <c r="D295" s="28" t="s">
        <v>119</v>
      </c>
      <c r="E295" t="str">
        <f>VLOOKUP(D295,'B-Business Capability'!B:H,5,FALSE)</f>
        <v>Finance</v>
      </c>
      <c r="F295" t="str">
        <f>VLOOKUP(D295,'B-Business Capability'!B:H,6,FALSE)</f>
        <v>Settlements &amp; Payments</v>
      </c>
      <c r="G295" t="str">
        <f>VLOOKUP(D295,'B-Business Capability'!B:H,7,FALSE)</f>
        <v>Travel &amp; Expense Management</v>
      </c>
      <c r="I295" t="s">
        <v>239</v>
      </c>
      <c r="J295" t="s">
        <v>240</v>
      </c>
      <c r="L295" t="s">
        <v>120</v>
      </c>
      <c r="M295" t="str">
        <f>VLOOKUP(L295,'A-Applications'!B:D,3,FALSE)</f>
        <v>Concur</v>
      </c>
      <c r="N295" t="s">
        <v>53</v>
      </c>
      <c r="O295" s="42" t="s">
        <v>54</v>
      </c>
      <c r="P295" t="s">
        <v>121</v>
      </c>
      <c r="Q295" t="str">
        <f>VLOOKUP(KamstrupData[[#This Row],[IdLevel123]],'B-Business Capability'!B:L,10,FALSE)</f>
        <v>Hire-to-Retire (H2R)</v>
      </c>
      <c r="R295">
        <f>VLOOKUP(KamstrupData[[#This Row],[IdLevel123]],'B-Business Capability'!B:L,11,FALSE)</f>
        <v>750</v>
      </c>
      <c r="U295" t="str">
        <f>_xlfn.CONCAT(KamstrupData[[#This Row],[CountryCode]],"_",KamstrupData[[#This Row],[Business Area]],"_",KamstrupData[[#This Row],[DepartmentTeam]])</f>
        <v>CH10_CH_Customer Services (Project &amp; Support)_</v>
      </c>
      <c r="V295" t="str">
        <f>VLOOKUP(KamstrupData[[#This Row],[ORG_Concat]],'O-Organization'!F:H,3,FALSE)</f>
        <v>11007_CH10_Customer Service_CH_Customer Services (Project &amp; Support)_</v>
      </c>
    </row>
    <row r="296" spans="4:22">
      <c r="D296" s="28" t="s">
        <v>122</v>
      </c>
      <c r="E296" t="str">
        <f>VLOOKUP(D296,'B-Business Capability'!B:H,5,FALSE)</f>
        <v>Legal</v>
      </c>
      <c r="F296" t="str">
        <f>VLOOKUP(D296,'B-Business Capability'!B:H,6,FALSE)</f>
        <v>Ensure Compliance</v>
      </c>
      <c r="G296">
        <f>VLOOKUP(D296,'B-Business Capability'!B:H,7,FALSE)</f>
        <v>0</v>
      </c>
      <c r="I296" t="s">
        <v>239</v>
      </c>
      <c r="J296" t="s">
        <v>240</v>
      </c>
      <c r="L296" t="s">
        <v>123</v>
      </c>
      <c r="M296" t="str">
        <f>VLOOKUP(L296,'A-Applications'!B:D,3,FALSE)</f>
        <v>DocuSign</v>
      </c>
      <c r="N296" t="s">
        <v>53</v>
      </c>
      <c r="O296" s="42" t="s">
        <v>54</v>
      </c>
      <c r="P296" t="s">
        <v>124</v>
      </c>
      <c r="Q296" t="str">
        <f>VLOOKUP(KamstrupData[[#This Row],[IdLevel123]],'B-Business Capability'!B:L,10,FALSE)</f>
        <v>N/A</v>
      </c>
      <c r="R296">
        <f>VLOOKUP(KamstrupData[[#This Row],[IdLevel123]],'B-Business Capability'!B:L,11,FALSE)</f>
        <v>0</v>
      </c>
      <c r="U296" t="str">
        <f>_xlfn.CONCAT(KamstrupData[[#This Row],[CountryCode]],"_",KamstrupData[[#This Row],[Business Area]],"_",KamstrupData[[#This Row],[DepartmentTeam]])</f>
        <v>CH10_CH_Customer Services (Project &amp; Support)_</v>
      </c>
      <c r="V296" t="str">
        <f>VLOOKUP(KamstrupData[[#This Row],[ORG_Concat]],'O-Organization'!F:H,3,FALSE)</f>
        <v>11007_CH10_Customer Service_CH_Customer Services (Project &amp; Support)_</v>
      </c>
    </row>
    <row r="297" spans="4:22">
      <c r="D297" s="28" t="s">
        <v>74</v>
      </c>
      <c r="E297" t="str">
        <f>VLOOKUP(D297,'B-Business Capability'!B:H,5,FALSE)</f>
        <v>Strategic Management</v>
      </c>
      <c r="F297" t="str">
        <f>VLOOKUP(D297,'B-Business Capability'!B:H,6,FALSE)</f>
        <v>Manage Core Business</v>
      </c>
      <c r="G297" t="str">
        <f>VLOOKUP(D297,'B-Business Capability'!B:H,7,FALSE)</f>
        <v>Manage Projects</v>
      </c>
      <c r="I297" t="s">
        <v>239</v>
      </c>
      <c r="J297" t="s">
        <v>240</v>
      </c>
      <c r="L297" t="s">
        <v>123</v>
      </c>
      <c r="M297" t="str">
        <f>VLOOKUP(L297,'A-Applications'!B:D,3,FALSE)</f>
        <v>DocuSign</v>
      </c>
      <c r="N297" t="s">
        <v>53</v>
      </c>
      <c r="O297" s="42" t="s">
        <v>54</v>
      </c>
      <c r="P297" t="s">
        <v>75</v>
      </c>
      <c r="Q297" t="str">
        <f>VLOOKUP(KamstrupData[[#This Row],[IdLevel123]],'B-Business Capability'!B:L,10,FALSE)</f>
        <v>N/A</v>
      </c>
      <c r="R297">
        <f>VLOOKUP(KamstrupData[[#This Row],[IdLevel123]],'B-Business Capability'!B:L,11,FALSE)</f>
        <v>0</v>
      </c>
      <c r="U297" t="str">
        <f>_xlfn.CONCAT(KamstrupData[[#This Row],[CountryCode]],"_",KamstrupData[[#This Row],[Business Area]],"_",KamstrupData[[#This Row],[DepartmentTeam]])</f>
        <v>CH10_CH_Customer Services (Project &amp; Support)_</v>
      </c>
      <c r="V297" t="str">
        <f>VLOOKUP(KamstrupData[[#This Row],[ORG_Concat]],'O-Organization'!F:H,3,FALSE)</f>
        <v>11007_CH10_Customer Service_CH_Customer Services (Project &amp; Support)_</v>
      </c>
    </row>
    <row r="298" spans="4:22">
      <c r="D298" s="28" t="s">
        <v>125</v>
      </c>
      <c r="E298" t="str">
        <f>VLOOKUP(D298,'B-Business Capability'!B:H,5,FALSE)</f>
        <v>Sales</v>
      </c>
      <c r="F298" t="str">
        <f>VLOOKUP(D298,'B-Business Capability'!B:H,6,FALSE)</f>
        <v>Quotation, Order, and Contract Management</v>
      </c>
      <c r="G298" t="str">
        <f>VLOOKUP(D298,'B-Business Capability'!B:H,7,FALSE)</f>
        <v>Contract and engagement setup</v>
      </c>
      <c r="I298" t="s">
        <v>239</v>
      </c>
      <c r="J298" t="s">
        <v>240</v>
      </c>
      <c r="L298" t="s">
        <v>123</v>
      </c>
      <c r="M298" t="str">
        <f>VLOOKUP(L298,'A-Applications'!B:D,3,FALSE)</f>
        <v>DocuSign</v>
      </c>
      <c r="N298" t="s">
        <v>53</v>
      </c>
      <c r="O298" s="42" t="s">
        <v>54</v>
      </c>
      <c r="P298" t="s">
        <v>124</v>
      </c>
      <c r="Q298" t="str">
        <f>VLOOKUP(KamstrupData[[#This Row],[IdLevel123]],'B-Business Capability'!B:L,10,FALSE)</f>
        <v>Order-to-Cash (O2C)</v>
      </c>
      <c r="R298">
        <f>VLOOKUP(KamstrupData[[#This Row],[IdLevel123]],'B-Business Capability'!B:L,11,FALSE)</f>
        <v>101</v>
      </c>
      <c r="U298" t="str">
        <f>_xlfn.CONCAT(KamstrupData[[#This Row],[CountryCode]],"_",KamstrupData[[#This Row],[Business Area]],"_",KamstrupData[[#This Row],[DepartmentTeam]])</f>
        <v>CH10_CH_Customer Services (Project &amp; Support)_</v>
      </c>
      <c r="V298" t="str">
        <f>VLOOKUP(KamstrupData[[#This Row],[ORG_Concat]],'O-Organization'!F:H,3,FALSE)</f>
        <v>11007_CH10_Customer Service_CH_Customer Services (Project &amp; Support)_</v>
      </c>
    </row>
    <row r="299" spans="4:22">
      <c r="D299" s="28" t="s">
        <v>88</v>
      </c>
      <c r="E299" t="str">
        <f>VLOOKUP(D299,'B-Business Capability'!B:H,5,FALSE)</f>
        <v>Customer Service</v>
      </c>
      <c r="F299" t="str">
        <f>VLOOKUP(D299,'B-Business Capability'!B:H,6,FALSE)</f>
        <v>Customer Project Management</v>
      </c>
      <c r="G299" t="str">
        <f>VLOOKUP(D299,'B-Business Capability'!B:H,7,FALSE)</f>
        <v>Project Management</v>
      </c>
      <c r="I299" t="s">
        <v>239</v>
      </c>
      <c r="J299" t="s">
        <v>240</v>
      </c>
      <c r="L299" t="s">
        <v>123</v>
      </c>
      <c r="M299" t="str">
        <f>VLOOKUP(L299,'A-Applications'!B:D,3,FALSE)</f>
        <v>DocuSign</v>
      </c>
      <c r="N299" t="s">
        <v>53</v>
      </c>
      <c r="O299" s="42" t="s">
        <v>54</v>
      </c>
      <c r="P299" t="s">
        <v>75</v>
      </c>
      <c r="Q299" t="str">
        <f>VLOOKUP(KamstrupData[[#This Row],[IdLevel123]],'B-Business Capability'!B:L,10,FALSE)</f>
        <v>Order-to-Cash (O2C)</v>
      </c>
      <c r="R299">
        <f>VLOOKUP(KamstrupData[[#This Row],[IdLevel123]],'B-Business Capability'!B:L,11,FALSE)</f>
        <v>0</v>
      </c>
      <c r="U299" t="str">
        <f>_xlfn.CONCAT(KamstrupData[[#This Row],[CountryCode]],"_",KamstrupData[[#This Row],[Business Area]],"_",KamstrupData[[#This Row],[DepartmentTeam]])</f>
        <v>CH10_CH_Customer Services (Project &amp; Support)_</v>
      </c>
      <c r="V299" t="str">
        <f>VLOOKUP(KamstrupData[[#This Row],[ORG_Concat]],'O-Organization'!F:H,3,FALSE)</f>
        <v>11007_CH10_Customer Service_CH_Customer Services (Project &amp; Support)_</v>
      </c>
    </row>
    <row r="300" spans="4:22">
      <c r="D300" s="28" t="s">
        <v>88</v>
      </c>
      <c r="E300" t="str">
        <f>VLOOKUP(D300,'B-Business Capability'!B:H,5,FALSE)</f>
        <v>Customer Service</v>
      </c>
      <c r="F300" t="str">
        <f>VLOOKUP(D300,'B-Business Capability'!B:H,6,FALSE)</f>
        <v>Customer Project Management</v>
      </c>
      <c r="G300" t="str">
        <f>VLOOKUP(D300,'B-Business Capability'!B:H,7,FALSE)</f>
        <v>Project Management</v>
      </c>
      <c r="I300" t="s">
        <v>239</v>
      </c>
      <c r="J300" t="s">
        <v>240</v>
      </c>
      <c r="L300" t="s">
        <v>123</v>
      </c>
      <c r="M300" t="str">
        <f>VLOOKUP(L300,'A-Applications'!B:D,3,FALSE)</f>
        <v>DocuSign</v>
      </c>
      <c r="N300" t="s">
        <v>53</v>
      </c>
      <c r="O300" s="42" t="s">
        <v>54</v>
      </c>
      <c r="P300" t="s">
        <v>75</v>
      </c>
      <c r="Q300" t="str">
        <f>VLOOKUP(KamstrupData[[#This Row],[IdLevel123]],'B-Business Capability'!B:L,10,FALSE)</f>
        <v>Order-to-Cash (O2C)</v>
      </c>
      <c r="R300">
        <f>VLOOKUP(KamstrupData[[#This Row],[IdLevel123]],'B-Business Capability'!B:L,11,FALSE)</f>
        <v>0</v>
      </c>
      <c r="U300" t="str">
        <f>_xlfn.CONCAT(KamstrupData[[#This Row],[CountryCode]],"_",KamstrupData[[#This Row],[Business Area]],"_",KamstrupData[[#This Row],[DepartmentTeam]])</f>
        <v>CH10_CH_Customer Services (Project &amp; Support)_</v>
      </c>
      <c r="V300" t="str">
        <f>VLOOKUP(KamstrupData[[#This Row],[ORG_Concat]],'O-Organization'!F:H,3,FALSE)</f>
        <v>11007_CH10_Customer Service_CH_Customer Services (Project &amp; Support)_</v>
      </c>
    </row>
    <row r="301" spans="4:22">
      <c r="D301" s="28" t="s">
        <v>126</v>
      </c>
      <c r="E301" t="str">
        <f>VLOOKUP(D301,'B-Business Capability'!B:H,5,FALSE)</f>
        <v>Strategic Management</v>
      </c>
      <c r="F301" t="str">
        <f>VLOOKUP(D301,'B-Business Capability'!B:H,6,FALSE)</f>
        <v>Business Process Management</v>
      </c>
      <c r="G301" t="str">
        <f>VLOOKUP(D301,'B-Business Capability'!B:H,7,FALSE)</f>
        <v>Business Process Modeling</v>
      </c>
      <c r="I301" t="s">
        <v>239</v>
      </c>
      <c r="J301" t="s">
        <v>240</v>
      </c>
      <c r="L301" t="s">
        <v>127</v>
      </c>
      <c r="M301" t="str">
        <f>VLOOKUP(L301,'A-Applications'!B:D,3,FALSE)</f>
        <v>Ipw</v>
      </c>
      <c r="N301" t="s">
        <v>53</v>
      </c>
      <c r="O301" s="42" t="s">
        <v>54</v>
      </c>
      <c r="Q301" t="str">
        <f>VLOOKUP(KamstrupData[[#This Row],[IdLevel123]],'B-Business Capability'!B:L,10,FALSE)</f>
        <v>N/A</v>
      </c>
      <c r="R301">
        <f>VLOOKUP(KamstrupData[[#This Row],[IdLevel123]],'B-Business Capability'!B:L,11,FALSE)</f>
        <v>0</v>
      </c>
      <c r="U301" t="str">
        <f>_xlfn.CONCAT(KamstrupData[[#This Row],[CountryCode]],"_",KamstrupData[[#This Row],[Business Area]],"_",KamstrupData[[#This Row],[DepartmentTeam]])</f>
        <v>CH10_CH_Customer Services (Project &amp; Support)_</v>
      </c>
      <c r="V301" t="str">
        <f>VLOOKUP(KamstrupData[[#This Row],[ORG_Concat]],'O-Organization'!F:H,3,FALSE)</f>
        <v>11007_CH10_Customer Service_CH_Customer Services (Project &amp; Support)_</v>
      </c>
    </row>
    <row r="302" spans="4:22">
      <c r="D302" s="28" t="s">
        <v>126</v>
      </c>
      <c r="E302" t="str">
        <f>VLOOKUP(D302,'B-Business Capability'!B:H,5,FALSE)</f>
        <v>Strategic Management</v>
      </c>
      <c r="F302" t="str">
        <f>VLOOKUP(D302,'B-Business Capability'!B:H,6,FALSE)</f>
        <v>Business Process Management</v>
      </c>
      <c r="G302" t="str">
        <f>VLOOKUP(D302,'B-Business Capability'!B:H,7,FALSE)</f>
        <v>Business Process Modeling</v>
      </c>
      <c r="I302" t="s">
        <v>239</v>
      </c>
      <c r="J302" t="s">
        <v>240</v>
      </c>
      <c r="L302" t="s">
        <v>127</v>
      </c>
      <c r="M302" t="str">
        <f>VLOOKUP(L302,'A-Applications'!B:D,3,FALSE)</f>
        <v>Ipw</v>
      </c>
      <c r="N302" t="s">
        <v>53</v>
      </c>
      <c r="O302" s="42" t="s">
        <v>54</v>
      </c>
      <c r="P302" t="s">
        <v>97</v>
      </c>
      <c r="Q302" t="str">
        <f>VLOOKUP(KamstrupData[[#This Row],[IdLevel123]],'B-Business Capability'!B:L,10,FALSE)</f>
        <v>N/A</v>
      </c>
      <c r="R302">
        <f>VLOOKUP(KamstrupData[[#This Row],[IdLevel123]],'B-Business Capability'!B:L,11,FALSE)</f>
        <v>0</v>
      </c>
      <c r="U302" t="str">
        <f>_xlfn.CONCAT(KamstrupData[[#This Row],[CountryCode]],"_",KamstrupData[[#This Row],[Business Area]],"_",KamstrupData[[#This Row],[DepartmentTeam]])</f>
        <v>CH10_CH_Customer Services (Project &amp; Support)_</v>
      </c>
      <c r="V302" t="str">
        <f>VLOOKUP(KamstrupData[[#This Row],[ORG_Concat]],'O-Organization'!F:H,3,FALSE)</f>
        <v>11007_CH10_Customer Service_CH_Customer Services (Project &amp; Support)_</v>
      </c>
    </row>
    <row r="303" spans="4:22">
      <c r="D303" s="28" t="s">
        <v>128</v>
      </c>
      <c r="E303" t="str">
        <f>VLOOKUP(D303,'B-Business Capability'!B:H,5,FALSE)</f>
        <v>Sales</v>
      </c>
      <c r="F303" t="str">
        <f>VLOOKUP(D303,'B-Business Capability'!B:H,6,FALSE)</f>
        <v>Sales Execution and Customer Engagement</v>
      </c>
      <c r="G303" t="str">
        <f>VLOOKUP(D303,'B-Business Capability'!B:H,7,FALSE)</f>
        <v>Project selling</v>
      </c>
      <c r="I303" t="s">
        <v>239</v>
      </c>
      <c r="J303" t="s">
        <v>240</v>
      </c>
      <c r="L303" t="s">
        <v>129</v>
      </c>
      <c r="M303" t="str">
        <f>VLOOKUP(L303,'A-Applications'!B:D,3,FALSE)</f>
        <v>Microsoft Dynamics 365 CE (Sales)</v>
      </c>
      <c r="N303" t="s">
        <v>53</v>
      </c>
      <c r="O303" s="42" t="s">
        <v>54</v>
      </c>
      <c r="P303" t="s">
        <v>75</v>
      </c>
      <c r="Q303" t="str">
        <f>VLOOKUP(KamstrupData[[#This Row],[IdLevel123]],'B-Business Capability'!B:L,10,FALSE)</f>
        <v>Order-to-Cash (O2C)</v>
      </c>
      <c r="R303">
        <f>VLOOKUP(KamstrupData[[#This Row],[IdLevel123]],'B-Business Capability'!B:L,11,FALSE)</f>
        <v>550</v>
      </c>
      <c r="U303" t="str">
        <f>_xlfn.CONCAT(KamstrupData[[#This Row],[CountryCode]],"_",KamstrupData[[#This Row],[Business Area]],"_",KamstrupData[[#This Row],[DepartmentTeam]])</f>
        <v>CH10_CH_Customer Services (Project &amp; Support)_</v>
      </c>
      <c r="V303" t="str">
        <f>VLOOKUP(KamstrupData[[#This Row],[ORG_Concat]],'O-Organization'!F:H,3,FALSE)</f>
        <v>11007_CH10_Customer Service_CH_Customer Services (Project &amp; Support)_</v>
      </c>
    </row>
    <row r="304" spans="4:22">
      <c r="D304" s="28" t="s">
        <v>130</v>
      </c>
      <c r="E304" t="str">
        <f>VLOOKUP(D304,'B-Business Capability'!B:H,5,FALSE)</f>
        <v>Sales</v>
      </c>
      <c r="F304" t="str">
        <f>VLOOKUP(D304,'B-Business Capability'!B:H,6,FALSE)</f>
        <v>Quotation, Order, and Contract Management</v>
      </c>
      <c r="G304" t="str">
        <f>VLOOKUP(D304,'B-Business Capability'!B:H,7,FALSE)</f>
        <v>Tender or Bid management</v>
      </c>
      <c r="I304" t="s">
        <v>239</v>
      </c>
      <c r="J304" t="s">
        <v>240</v>
      </c>
      <c r="L304" t="s">
        <v>129</v>
      </c>
      <c r="M304" t="str">
        <f>VLOOKUP(L304,'A-Applications'!B:D,3,FALSE)</f>
        <v>Microsoft Dynamics 365 CE (Sales)</v>
      </c>
      <c r="N304" t="s">
        <v>53</v>
      </c>
      <c r="O304" s="42" t="s">
        <v>54</v>
      </c>
      <c r="P304" t="s">
        <v>131</v>
      </c>
      <c r="Q304" t="str">
        <f>VLOOKUP(KamstrupData[[#This Row],[IdLevel123]],'B-Business Capability'!B:L,10,FALSE)</f>
        <v>Order-to-Cash (O2C)</v>
      </c>
      <c r="R304">
        <f>VLOOKUP(KamstrupData[[#This Row],[IdLevel123]],'B-Business Capability'!B:L,11,FALSE)</f>
        <v>104</v>
      </c>
      <c r="U304" t="str">
        <f>_xlfn.CONCAT(KamstrupData[[#This Row],[CountryCode]],"_",KamstrupData[[#This Row],[Business Area]],"_",KamstrupData[[#This Row],[DepartmentTeam]])</f>
        <v>CH10_CH_Customer Services (Project &amp; Support)_</v>
      </c>
      <c r="V304" t="str">
        <f>VLOOKUP(KamstrupData[[#This Row],[ORG_Concat]],'O-Organization'!F:H,3,FALSE)</f>
        <v>11007_CH10_Customer Service_CH_Customer Services (Project &amp; Support)_</v>
      </c>
    </row>
    <row r="305" spans="4:22">
      <c r="D305" s="28" t="s">
        <v>78</v>
      </c>
      <c r="E305" t="str">
        <f>VLOOKUP(D305,'B-Business Capability'!B:H,5,FALSE)</f>
        <v>Customer Service</v>
      </c>
      <c r="F305" t="str">
        <f>VLOOKUP(D305,'B-Business Capability'!B:H,6,FALSE)</f>
        <v>Customer Service and Support</v>
      </c>
      <c r="G305" t="str">
        <f>VLOOKUP(D305,'B-Business Capability'!B:H,7,FALSE)</f>
        <v>Service Request Management</v>
      </c>
      <c r="I305" t="s">
        <v>239</v>
      </c>
      <c r="J305" t="s">
        <v>240</v>
      </c>
      <c r="L305" t="s">
        <v>132</v>
      </c>
      <c r="M305" t="str">
        <f>VLOOKUP(L305,'A-Applications'!B:D,3,FALSE)</f>
        <v>Omnia</v>
      </c>
      <c r="N305" t="s">
        <v>53</v>
      </c>
      <c r="O305" s="42" t="s">
        <v>66</v>
      </c>
      <c r="P305" t="s">
        <v>79</v>
      </c>
      <c r="Q305" t="str">
        <f>VLOOKUP(KamstrupData[[#This Row],[IdLevel123]],'B-Business Capability'!B:L,10,FALSE)</f>
        <v>Customer Service and Support</v>
      </c>
      <c r="R305">
        <f>VLOOKUP(KamstrupData[[#This Row],[IdLevel123]],'B-Business Capability'!B:L,11,FALSE)</f>
        <v>0</v>
      </c>
      <c r="U305" t="str">
        <f>_xlfn.CONCAT(KamstrupData[[#This Row],[CountryCode]],"_",KamstrupData[[#This Row],[Business Area]],"_",KamstrupData[[#This Row],[DepartmentTeam]])</f>
        <v>CH10_CH_Customer Services (Project &amp; Support)_</v>
      </c>
      <c r="V305" t="str">
        <f>VLOOKUP(KamstrupData[[#This Row],[ORG_Concat]],'O-Organization'!F:H,3,FALSE)</f>
        <v>11007_CH10_Customer Service_CH_Customer Services (Project &amp; Support)_</v>
      </c>
    </row>
    <row r="306" spans="4:22">
      <c r="D306" s="28" t="s">
        <v>88</v>
      </c>
      <c r="E306" t="str">
        <f>VLOOKUP(D306,'B-Business Capability'!B:H,5,FALSE)</f>
        <v>Customer Service</v>
      </c>
      <c r="F306" t="str">
        <f>VLOOKUP(D306,'B-Business Capability'!B:H,6,FALSE)</f>
        <v>Customer Project Management</v>
      </c>
      <c r="G306" t="str">
        <f>VLOOKUP(D306,'B-Business Capability'!B:H,7,FALSE)</f>
        <v>Project Management</v>
      </c>
      <c r="I306" t="s">
        <v>239</v>
      </c>
      <c r="J306" t="s">
        <v>240</v>
      </c>
      <c r="L306" t="s">
        <v>132</v>
      </c>
      <c r="M306" t="str">
        <f>VLOOKUP(L306,'A-Applications'!B:D,3,FALSE)</f>
        <v>Omnia</v>
      </c>
      <c r="N306" t="s">
        <v>53</v>
      </c>
      <c r="O306" s="42" t="s">
        <v>66</v>
      </c>
      <c r="P306" t="s">
        <v>75</v>
      </c>
      <c r="Q306" t="str">
        <f>VLOOKUP(KamstrupData[[#This Row],[IdLevel123]],'B-Business Capability'!B:L,10,FALSE)</f>
        <v>Order-to-Cash (O2C)</v>
      </c>
      <c r="R306">
        <f>VLOOKUP(KamstrupData[[#This Row],[IdLevel123]],'B-Business Capability'!B:L,11,FALSE)</f>
        <v>0</v>
      </c>
      <c r="U306" t="str">
        <f>_xlfn.CONCAT(KamstrupData[[#This Row],[CountryCode]],"_",KamstrupData[[#This Row],[Business Area]],"_",KamstrupData[[#This Row],[DepartmentTeam]])</f>
        <v>CH10_CH_Customer Services (Project &amp; Support)_</v>
      </c>
      <c r="V306" t="str">
        <f>VLOOKUP(KamstrupData[[#This Row],[ORG_Concat]],'O-Organization'!F:H,3,FALSE)</f>
        <v>11007_CH10_Customer Service_CH_Customer Services (Project &amp; Support)_</v>
      </c>
    </row>
    <row r="307" spans="4:22">
      <c r="D307" s="28" t="s">
        <v>133</v>
      </c>
      <c r="E307" t="str">
        <f>VLOOKUP(D307,'B-Business Capability'!B:H,5,FALSE)</f>
        <v>Customer Service</v>
      </c>
      <c r="F307" t="str">
        <f>VLOOKUP(D307,'B-Business Capability'!B:H,6,FALSE)</f>
        <v>Customer Service and Support</v>
      </c>
      <c r="G307" t="str">
        <f>VLOOKUP(D307,'B-Business Capability'!B:H,7,FALSE)</f>
        <v>Customer Operations</v>
      </c>
      <c r="I307" t="s">
        <v>239</v>
      </c>
      <c r="J307" t="s">
        <v>240</v>
      </c>
      <c r="L307" t="s">
        <v>132</v>
      </c>
      <c r="M307" t="str">
        <f>VLOOKUP(L307,'A-Applications'!B:D,3,FALSE)</f>
        <v>Omnia</v>
      </c>
      <c r="N307" t="s">
        <v>53</v>
      </c>
      <c r="O307" s="42" t="s">
        <v>66</v>
      </c>
      <c r="P307" t="s">
        <v>75</v>
      </c>
      <c r="Q307" t="str">
        <f>VLOOKUP(KamstrupData[[#This Row],[IdLevel123]],'B-Business Capability'!B:L,10,FALSE)</f>
        <v>Order-to-Cash (O2C)</v>
      </c>
      <c r="R307">
        <f>VLOOKUP(KamstrupData[[#This Row],[IdLevel123]],'B-Business Capability'!B:L,11,FALSE)</f>
        <v>0</v>
      </c>
      <c r="U307" t="str">
        <f>_xlfn.CONCAT(KamstrupData[[#This Row],[CountryCode]],"_",KamstrupData[[#This Row],[Business Area]],"_",KamstrupData[[#This Row],[DepartmentTeam]])</f>
        <v>CH10_CH_Customer Services (Project &amp; Support)_</v>
      </c>
      <c r="V307" t="str">
        <f>VLOOKUP(KamstrupData[[#This Row],[ORG_Concat]],'O-Organization'!F:H,3,FALSE)</f>
        <v>11007_CH10_Customer Service_CH_Customer Services (Project &amp; Support)_</v>
      </c>
    </row>
    <row r="308" spans="4:22">
      <c r="D308" s="28" t="s">
        <v>78</v>
      </c>
      <c r="E308" t="str">
        <f>VLOOKUP(D308,'B-Business Capability'!B:H,5,FALSE)</f>
        <v>Customer Service</v>
      </c>
      <c r="F308" t="str">
        <f>VLOOKUP(D308,'B-Business Capability'!B:H,6,FALSE)</f>
        <v>Customer Service and Support</v>
      </c>
      <c r="G308" t="str">
        <f>VLOOKUP(D308,'B-Business Capability'!B:H,7,FALSE)</f>
        <v>Service Request Management</v>
      </c>
      <c r="I308" t="s">
        <v>239</v>
      </c>
      <c r="J308" t="s">
        <v>240</v>
      </c>
      <c r="L308" t="s">
        <v>134</v>
      </c>
      <c r="M308" t="str">
        <f>VLOOKUP(L308,'A-Applications'!B:D,3,FALSE)</f>
        <v>READy</v>
      </c>
      <c r="N308" t="s">
        <v>103</v>
      </c>
      <c r="O308" s="42" t="s">
        <v>54</v>
      </c>
      <c r="P308" t="s">
        <v>79</v>
      </c>
      <c r="Q308" t="str">
        <f>VLOOKUP(KamstrupData[[#This Row],[IdLevel123]],'B-Business Capability'!B:L,10,FALSE)</f>
        <v>Customer Service and Support</v>
      </c>
      <c r="R308">
        <f>VLOOKUP(KamstrupData[[#This Row],[IdLevel123]],'B-Business Capability'!B:L,11,FALSE)</f>
        <v>0</v>
      </c>
      <c r="U308" t="str">
        <f>_xlfn.CONCAT(KamstrupData[[#This Row],[CountryCode]],"_",KamstrupData[[#This Row],[Business Area]],"_",KamstrupData[[#This Row],[DepartmentTeam]])</f>
        <v>CH10_CH_Customer Services (Project &amp; Support)_</v>
      </c>
      <c r="V308" t="str">
        <f>VLOOKUP(KamstrupData[[#This Row],[ORG_Concat]],'O-Organization'!F:H,3,FALSE)</f>
        <v>11007_CH10_Customer Service_CH_Customer Services (Project &amp; Support)_</v>
      </c>
    </row>
    <row r="309" spans="4:22">
      <c r="D309" s="28" t="s">
        <v>88</v>
      </c>
      <c r="E309" t="str">
        <f>VLOOKUP(D309,'B-Business Capability'!B:H,5,FALSE)</f>
        <v>Customer Service</v>
      </c>
      <c r="F309" t="str">
        <f>VLOOKUP(D309,'B-Business Capability'!B:H,6,FALSE)</f>
        <v>Customer Project Management</v>
      </c>
      <c r="G309" t="str">
        <f>VLOOKUP(D309,'B-Business Capability'!B:H,7,FALSE)</f>
        <v>Project Management</v>
      </c>
      <c r="I309" t="s">
        <v>239</v>
      </c>
      <c r="J309" t="s">
        <v>240</v>
      </c>
      <c r="L309" t="s">
        <v>134</v>
      </c>
      <c r="M309" t="str">
        <f>VLOOKUP(L309,'A-Applications'!B:D,3,FALSE)</f>
        <v>READy</v>
      </c>
      <c r="N309" t="s">
        <v>103</v>
      </c>
      <c r="O309" s="42" t="s">
        <v>54</v>
      </c>
      <c r="P309" t="s">
        <v>75</v>
      </c>
      <c r="Q309" t="str">
        <f>VLOOKUP(KamstrupData[[#This Row],[IdLevel123]],'B-Business Capability'!B:L,10,FALSE)</f>
        <v>Order-to-Cash (O2C)</v>
      </c>
      <c r="R309">
        <f>VLOOKUP(KamstrupData[[#This Row],[IdLevel123]],'B-Business Capability'!B:L,11,FALSE)</f>
        <v>0</v>
      </c>
      <c r="U309" t="str">
        <f>_xlfn.CONCAT(KamstrupData[[#This Row],[CountryCode]],"_",KamstrupData[[#This Row],[Business Area]],"_",KamstrupData[[#This Row],[DepartmentTeam]])</f>
        <v>CH10_CH_Customer Services (Project &amp; Support)_</v>
      </c>
      <c r="V309" t="str">
        <f>VLOOKUP(KamstrupData[[#This Row],[ORG_Concat]],'O-Organization'!F:H,3,FALSE)</f>
        <v>11007_CH10_Customer Service_CH_Customer Services (Project &amp; Support)_</v>
      </c>
    </row>
    <row r="310" spans="4:22">
      <c r="D310" s="28" t="s">
        <v>88</v>
      </c>
      <c r="E310" t="str">
        <f>VLOOKUP(D310,'B-Business Capability'!B:H,5,FALSE)</f>
        <v>Customer Service</v>
      </c>
      <c r="F310" t="str">
        <f>VLOOKUP(D310,'B-Business Capability'!B:H,6,FALSE)</f>
        <v>Customer Project Management</v>
      </c>
      <c r="G310" t="str">
        <f>VLOOKUP(D310,'B-Business Capability'!B:H,7,FALSE)</f>
        <v>Project Management</v>
      </c>
      <c r="I310" t="s">
        <v>239</v>
      </c>
      <c r="J310" t="s">
        <v>240</v>
      </c>
      <c r="L310" t="s">
        <v>134</v>
      </c>
      <c r="M310" t="str">
        <f>VLOOKUP(L310,'A-Applications'!B:D,3,FALSE)</f>
        <v>READy</v>
      </c>
      <c r="N310" t="s">
        <v>103</v>
      </c>
      <c r="O310" s="42" t="s">
        <v>66</v>
      </c>
      <c r="P310" t="s">
        <v>75</v>
      </c>
      <c r="Q310" t="str">
        <f>VLOOKUP(KamstrupData[[#This Row],[IdLevel123]],'B-Business Capability'!B:L,10,FALSE)</f>
        <v>Order-to-Cash (O2C)</v>
      </c>
      <c r="R310">
        <f>VLOOKUP(KamstrupData[[#This Row],[IdLevel123]],'B-Business Capability'!B:L,11,FALSE)</f>
        <v>0</v>
      </c>
      <c r="U310" t="str">
        <f>_xlfn.CONCAT(KamstrupData[[#This Row],[CountryCode]],"_",KamstrupData[[#This Row],[Business Area]],"_",KamstrupData[[#This Row],[DepartmentTeam]])</f>
        <v>CH10_CH_Customer Services (Project &amp; Support)_</v>
      </c>
      <c r="V310" t="str">
        <f>VLOOKUP(KamstrupData[[#This Row],[ORG_Concat]],'O-Organization'!F:H,3,FALSE)</f>
        <v>11007_CH10_Customer Service_CH_Customer Services (Project &amp; Support)_</v>
      </c>
    </row>
    <row r="311" spans="4:22">
      <c r="D311" s="28" t="s">
        <v>133</v>
      </c>
      <c r="E311" t="str">
        <f>VLOOKUP(D311,'B-Business Capability'!B:H,5,FALSE)</f>
        <v>Customer Service</v>
      </c>
      <c r="F311" t="str">
        <f>VLOOKUP(D311,'B-Business Capability'!B:H,6,FALSE)</f>
        <v>Customer Service and Support</v>
      </c>
      <c r="G311" t="str">
        <f>VLOOKUP(D311,'B-Business Capability'!B:H,7,FALSE)</f>
        <v>Customer Operations</v>
      </c>
      <c r="I311" t="s">
        <v>239</v>
      </c>
      <c r="J311" t="s">
        <v>240</v>
      </c>
      <c r="L311" t="s">
        <v>134</v>
      </c>
      <c r="M311" t="str">
        <f>VLOOKUP(L311,'A-Applications'!B:D,3,FALSE)</f>
        <v>READy</v>
      </c>
      <c r="N311" t="s">
        <v>103</v>
      </c>
      <c r="O311" s="42" t="s">
        <v>54</v>
      </c>
      <c r="P311" t="s">
        <v>79</v>
      </c>
      <c r="Q311" t="str">
        <f>VLOOKUP(KamstrupData[[#This Row],[IdLevel123]],'B-Business Capability'!B:L,10,FALSE)</f>
        <v>Order-to-Cash (O2C)</v>
      </c>
      <c r="R311">
        <f>VLOOKUP(KamstrupData[[#This Row],[IdLevel123]],'B-Business Capability'!B:L,11,FALSE)</f>
        <v>0</v>
      </c>
      <c r="U311" t="str">
        <f>_xlfn.CONCAT(KamstrupData[[#This Row],[CountryCode]],"_",KamstrupData[[#This Row],[Business Area]],"_",KamstrupData[[#This Row],[DepartmentTeam]])</f>
        <v>CH10_CH_Customer Services (Project &amp; Support)_</v>
      </c>
      <c r="V311" t="str">
        <f>VLOOKUP(KamstrupData[[#This Row],[ORG_Concat]],'O-Organization'!F:H,3,FALSE)</f>
        <v>11007_CH10_Customer Service_CH_Customer Services (Project &amp; Support)_</v>
      </c>
    </row>
    <row r="312" spans="4:22">
      <c r="D312" s="28" t="s">
        <v>74</v>
      </c>
      <c r="E312" t="str">
        <f>VLOOKUP(D312,'B-Business Capability'!B:H,5,FALSE)</f>
        <v>Strategic Management</v>
      </c>
      <c r="F312" t="str">
        <f>VLOOKUP(D312,'B-Business Capability'!B:H,6,FALSE)</f>
        <v>Manage Core Business</v>
      </c>
      <c r="G312" t="str">
        <f>VLOOKUP(D312,'B-Business Capability'!B:H,7,FALSE)</f>
        <v>Manage Projects</v>
      </c>
      <c r="I312" t="s">
        <v>239</v>
      </c>
      <c r="J312" t="s">
        <v>240</v>
      </c>
      <c r="L312" t="s">
        <v>135</v>
      </c>
      <c r="M312" t="str">
        <f>VLOOKUP(L312,'A-Applications'!B:D,3,FALSE)</f>
        <v>Microsoft Project</v>
      </c>
      <c r="N312" t="s">
        <v>53</v>
      </c>
      <c r="O312" s="42" t="s">
        <v>54</v>
      </c>
      <c r="P312" t="s">
        <v>75</v>
      </c>
      <c r="Q312" t="str">
        <f>VLOOKUP(KamstrupData[[#This Row],[IdLevel123]],'B-Business Capability'!B:L,10,FALSE)</f>
        <v>N/A</v>
      </c>
      <c r="R312">
        <f>VLOOKUP(KamstrupData[[#This Row],[IdLevel123]],'B-Business Capability'!B:L,11,FALSE)</f>
        <v>0</v>
      </c>
      <c r="U312" t="str">
        <f>_xlfn.CONCAT(KamstrupData[[#This Row],[CountryCode]],"_",KamstrupData[[#This Row],[Business Area]],"_",KamstrupData[[#This Row],[DepartmentTeam]])</f>
        <v>CH10_CH_Customer Services (Project &amp; Support)_</v>
      </c>
      <c r="V312" t="str">
        <f>VLOOKUP(KamstrupData[[#This Row],[ORG_Concat]],'O-Organization'!F:H,3,FALSE)</f>
        <v>11007_CH10_Customer Service_CH_Customer Services (Project &amp; Support)_</v>
      </c>
    </row>
    <row r="313" spans="4:22">
      <c r="D313" s="28" t="s">
        <v>136</v>
      </c>
      <c r="E313" t="str">
        <f>VLOOKUP(D313,'B-Business Capability'!B:H,5,FALSE)</f>
        <v>OT Hosting</v>
      </c>
      <c r="F313" t="str">
        <f>VLOOKUP(D313,'B-Business Capability'!B:H,6,FALSE)</f>
        <v>OT Platform &amp; Hosting</v>
      </c>
      <c r="G313">
        <f>VLOOKUP(D313,'B-Business Capability'!B:H,7,FALSE)</f>
        <v>0</v>
      </c>
      <c r="I313" t="s">
        <v>239</v>
      </c>
      <c r="J313" t="s">
        <v>240</v>
      </c>
      <c r="L313" t="s">
        <v>137</v>
      </c>
      <c r="M313" t="str">
        <f>VLOOKUP(L313,'A-Applications'!B:D,3,FALSE)</f>
        <v>Azure Monitoring</v>
      </c>
      <c r="N313" t="s">
        <v>53</v>
      </c>
      <c r="O313" s="42" t="s">
        <v>54</v>
      </c>
      <c r="P313" t="s">
        <v>79</v>
      </c>
      <c r="Q313" t="str">
        <f>VLOOKUP(KamstrupData[[#This Row],[IdLevel123]],'B-Business Capability'!B:L,10,FALSE)</f>
        <v>N/A</v>
      </c>
      <c r="R313">
        <f>VLOOKUP(KamstrupData[[#This Row],[IdLevel123]],'B-Business Capability'!B:L,11,FALSE)</f>
        <v>0</v>
      </c>
      <c r="U313" t="str">
        <f>_xlfn.CONCAT(KamstrupData[[#This Row],[CountryCode]],"_",KamstrupData[[#This Row],[Business Area]],"_",KamstrupData[[#This Row],[DepartmentTeam]])</f>
        <v>CH10_CH_Customer Services (Project &amp; Support)_</v>
      </c>
      <c r="V313" t="str">
        <f>VLOOKUP(KamstrupData[[#This Row],[ORG_Concat]],'O-Organization'!F:H,3,FALSE)</f>
        <v>11007_CH10_Customer Service_CH_Customer Services (Project &amp; Support)_</v>
      </c>
    </row>
    <row r="314" spans="4:22">
      <c r="D314" s="28" t="s">
        <v>119</v>
      </c>
      <c r="E314" t="str">
        <f>VLOOKUP(D314,'B-Business Capability'!B:H,5,FALSE)</f>
        <v>Finance</v>
      </c>
      <c r="F314" t="str">
        <f>VLOOKUP(D314,'B-Business Capability'!B:H,6,FALSE)</f>
        <v>Settlements &amp; Payments</v>
      </c>
      <c r="G314" t="str">
        <f>VLOOKUP(D314,'B-Business Capability'!B:H,7,FALSE)</f>
        <v>Travel &amp; Expense Management</v>
      </c>
      <c r="I314" t="s">
        <v>239</v>
      </c>
      <c r="J314" t="s">
        <v>240</v>
      </c>
      <c r="L314" t="s">
        <v>138</v>
      </c>
      <c r="M314" t="str">
        <f>VLOOKUP(L314,'A-Applications'!B:D,3,FALSE)</f>
        <v>Travelpool</v>
      </c>
      <c r="N314" t="s">
        <v>53</v>
      </c>
      <c r="O314" s="42" t="s">
        <v>62</v>
      </c>
      <c r="P314" t="s">
        <v>139</v>
      </c>
      <c r="Q314" t="str">
        <f>VLOOKUP(KamstrupData[[#This Row],[IdLevel123]],'B-Business Capability'!B:L,10,FALSE)</f>
        <v>Hire-to-Retire (H2R)</v>
      </c>
      <c r="R314">
        <f>VLOOKUP(KamstrupData[[#This Row],[IdLevel123]],'B-Business Capability'!B:L,11,FALSE)</f>
        <v>750</v>
      </c>
      <c r="U314" t="str">
        <f>_xlfn.CONCAT(KamstrupData[[#This Row],[CountryCode]],"_",KamstrupData[[#This Row],[Business Area]],"_",KamstrupData[[#This Row],[DepartmentTeam]])</f>
        <v>CH10_CH_Customer Services (Project &amp; Support)_</v>
      </c>
      <c r="V314" t="str">
        <f>VLOOKUP(KamstrupData[[#This Row],[ORG_Concat]],'O-Organization'!F:H,3,FALSE)</f>
        <v>11007_CH10_Customer Service_CH_Customer Services (Project &amp; Support)_</v>
      </c>
    </row>
    <row r="315" spans="4:22">
      <c r="D315" s="28" t="s">
        <v>88</v>
      </c>
      <c r="E315" t="str">
        <f>VLOOKUP(D315,'B-Business Capability'!B:H,5,FALSE)</f>
        <v>Customer Service</v>
      </c>
      <c r="F315" t="str">
        <f>VLOOKUP(D315,'B-Business Capability'!B:H,6,FALSE)</f>
        <v>Customer Project Management</v>
      </c>
      <c r="G315" t="str">
        <f>VLOOKUP(D315,'B-Business Capability'!B:H,7,FALSE)</f>
        <v>Project Management</v>
      </c>
      <c r="I315" t="s">
        <v>239</v>
      </c>
      <c r="J315" t="s">
        <v>240</v>
      </c>
      <c r="L315" t="s">
        <v>140</v>
      </c>
      <c r="M315" t="str">
        <f>VLOOKUP(L315,'A-Applications'!B:D,3,FALSE)</f>
        <v>Mulesoft</v>
      </c>
      <c r="O315" s="42"/>
      <c r="P315" t="s">
        <v>75</v>
      </c>
      <c r="Q315" t="str">
        <f>VLOOKUP(KamstrupData[[#This Row],[IdLevel123]],'B-Business Capability'!B:L,10,FALSE)</f>
        <v>Order-to-Cash (O2C)</v>
      </c>
      <c r="R315">
        <f>VLOOKUP(KamstrupData[[#This Row],[IdLevel123]],'B-Business Capability'!B:L,11,FALSE)</f>
        <v>0</v>
      </c>
      <c r="U315" t="str">
        <f>_xlfn.CONCAT(KamstrupData[[#This Row],[CountryCode]],"_",KamstrupData[[#This Row],[Business Area]],"_",KamstrupData[[#This Row],[DepartmentTeam]])</f>
        <v>CH10_CH_Customer Services (Project &amp; Support)_</v>
      </c>
      <c r="V315" t="str">
        <f>VLOOKUP(KamstrupData[[#This Row],[ORG_Concat]],'O-Organization'!F:H,3,FALSE)</f>
        <v>11007_CH10_Customer Service_CH_Customer Services (Project &amp; Support)_</v>
      </c>
    </row>
    <row r="316" spans="4:22">
      <c r="D316" s="28" t="s">
        <v>141</v>
      </c>
      <c r="E316" t="str">
        <f>VLOOKUP(D316,'B-Business Capability'!B:H,5,FALSE)</f>
        <v>People and Culture</v>
      </c>
      <c r="F316" t="str">
        <f>VLOOKUP(D316,'B-Business Capability'!B:H,6,FALSE)</f>
        <v>Retentation</v>
      </c>
      <c r="G316">
        <f>VLOOKUP(D316,'B-Business Capability'!B:H,7,FALSE)</f>
        <v>0</v>
      </c>
      <c r="I316" t="s">
        <v>239</v>
      </c>
      <c r="J316" t="s">
        <v>240</v>
      </c>
      <c r="L316" t="s">
        <v>142</v>
      </c>
      <c r="M316" t="str">
        <f>VLOOKUP(L316,'A-Applications'!B:D,3,FALSE)</f>
        <v>Oracle People Hub</v>
      </c>
      <c r="N316" t="s">
        <v>53</v>
      </c>
      <c r="O316" s="42" t="s">
        <v>54</v>
      </c>
      <c r="P316" t="s">
        <v>143</v>
      </c>
      <c r="Q316" t="str">
        <f>VLOOKUP(KamstrupData[[#This Row],[IdLevel123]],'B-Business Capability'!B:L,10,FALSE)</f>
        <v>Hire-to-Retire (H2R)</v>
      </c>
      <c r="R316">
        <f>VLOOKUP(KamstrupData[[#This Row],[IdLevel123]],'B-Business Capability'!B:L,11,FALSE)</f>
        <v>600</v>
      </c>
      <c r="U316" t="str">
        <f>_xlfn.CONCAT(KamstrupData[[#This Row],[CountryCode]],"_",KamstrupData[[#This Row],[Business Area]],"_",KamstrupData[[#This Row],[DepartmentTeam]])</f>
        <v>CH10_CH_Customer Services (Project &amp; Support)_</v>
      </c>
      <c r="V316" t="str">
        <f>VLOOKUP(KamstrupData[[#This Row],[ORG_Concat]],'O-Organization'!F:H,3,FALSE)</f>
        <v>11007_CH10_Customer Service_CH_Customer Services (Project &amp; Support)_</v>
      </c>
    </row>
    <row r="317" spans="4:22">
      <c r="D317" s="28" t="s">
        <v>88</v>
      </c>
      <c r="E317" t="str">
        <f>VLOOKUP(D317,'B-Business Capability'!B:H,5,FALSE)</f>
        <v>Customer Service</v>
      </c>
      <c r="F317" t="str">
        <f>VLOOKUP(D317,'B-Business Capability'!B:H,6,FALSE)</f>
        <v>Customer Project Management</v>
      </c>
      <c r="G317" t="str">
        <f>VLOOKUP(D317,'B-Business Capability'!B:H,7,FALSE)</f>
        <v>Project Management</v>
      </c>
      <c r="I317" t="s">
        <v>239</v>
      </c>
      <c r="J317" t="s">
        <v>240</v>
      </c>
      <c r="L317" t="s">
        <v>144</v>
      </c>
      <c r="M317" t="str">
        <f>VLOOKUP(L317,'A-Applications'!B:D,3,FALSE)</f>
        <v>Google Earth</v>
      </c>
      <c r="N317" t="s">
        <v>53</v>
      </c>
      <c r="O317" s="42" t="s">
        <v>54</v>
      </c>
      <c r="P317" t="s">
        <v>75</v>
      </c>
      <c r="Q317" t="str">
        <f>VLOOKUP(KamstrupData[[#This Row],[IdLevel123]],'B-Business Capability'!B:L,10,FALSE)</f>
        <v>Order-to-Cash (O2C)</v>
      </c>
      <c r="R317">
        <f>VLOOKUP(KamstrupData[[#This Row],[IdLevel123]],'B-Business Capability'!B:L,11,FALSE)</f>
        <v>0</v>
      </c>
      <c r="U317" t="str">
        <f>_xlfn.CONCAT(KamstrupData[[#This Row],[CountryCode]],"_",KamstrupData[[#This Row],[Business Area]],"_",KamstrupData[[#This Row],[DepartmentTeam]])</f>
        <v>CH10_CH_Customer Services (Project &amp; Support)_</v>
      </c>
      <c r="V317" t="str">
        <f>VLOOKUP(KamstrupData[[#This Row],[ORG_Concat]],'O-Organization'!F:H,3,FALSE)</f>
        <v>11007_CH10_Customer Service_CH_Customer Services (Project &amp; Support)_</v>
      </c>
    </row>
    <row r="318" spans="4:22">
      <c r="D318" s="28" t="s">
        <v>78</v>
      </c>
      <c r="E318" t="str">
        <f>VLOOKUP(D318,'B-Business Capability'!B:H,5,FALSE)</f>
        <v>Customer Service</v>
      </c>
      <c r="F318" t="str">
        <f>VLOOKUP(D318,'B-Business Capability'!B:H,6,FALSE)</f>
        <v>Customer Service and Support</v>
      </c>
      <c r="G318" t="str">
        <f>VLOOKUP(D318,'B-Business Capability'!B:H,7,FALSE)</f>
        <v>Service Request Management</v>
      </c>
      <c r="I318" t="s">
        <v>239</v>
      </c>
      <c r="J318" t="s">
        <v>240</v>
      </c>
      <c r="L318" t="s">
        <v>145</v>
      </c>
      <c r="M318" t="str">
        <f>VLOOKUP(L318,'A-Applications'!B:D,3,FALSE)</f>
        <v>Google Earth Pro</v>
      </c>
      <c r="N318" t="s">
        <v>53</v>
      </c>
      <c r="O318" s="42" t="s">
        <v>54</v>
      </c>
      <c r="P318" t="s">
        <v>79</v>
      </c>
      <c r="Q318" t="str">
        <f>VLOOKUP(KamstrupData[[#This Row],[IdLevel123]],'B-Business Capability'!B:L,10,FALSE)</f>
        <v>Customer Service and Support</v>
      </c>
      <c r="R318">
        <f>VLOOKUP(KamstrupData[[#This Row],[IdLevel123]],'B-Business Capability'!B:L,11,FALSE)</f>
        <v>0</v>
      </c>
      <c r="U318" t="str">
        <f>_xlfn.CONCAT(KamstrupData[[#This Row],[CountryCode]],"_",KamstrupData[[#This Row],[Business Area]],"_",KamstrupData[[#This Row],[DepartmentTeam]])</f>
        <v>CH10_CH_Customer Services (Project &amp; Support)_</v>
      </c>
      <c r="V318" t="str">
        <f>VLOOKUP(KamstrupData[[#This Row],[ORG_Concat]],'O-Organization'!F:H,3,FALSE)</f>
        <v>11007_CH10_Customer Service_CH_Customer Services (Project &amp; Support)_</v>
      </c>
    </row>
    <row r="319" spans="4:22">
      <c r="D319" s="28" t="s">
        <v>88</v>
      </c>
      <c r="E319" t="str">
        <f>VLOOKUP(D319,'B-Business Capability'!B:H,5,FALSE)</f>
        <v>Customer Service</v>
      </c>
      <c r="F319" t="str">
        <f>VLOOKUP(D319,'B-Business Capability'!B:H,6,FALSE)</f>
        <v>Customer Project Management</v>
      </c>
      <c r="G319" t="str">
        <f>VLOOKUP(D319,'B-Business Capability'!B:H,7,FALSE)</f>
        <v>Project Management</v>
      </c>
      <c r="I319" t="s">
        <v>239</v>
      </c>
      <c r="J319" t="s">
        <v>240</v>
      </c>
      <c r="L319" t="s">
        <v>145</v>
      </c>
      <c r="M319" t="str">
        <f>VLOOKUP(L319,'A-Applications'!B:D,3,FALSE)</f>
        <v>Google Earth Pro</v>
      </c>
      <c r="N319" t="s">
        <v>53</v>
      </c>
      <c r="O319" s="42" t="s">
        <v>54</v>
      </c>
      <c r="P319" t="s">
        <v>75</v>
      </c>
      <c r="Q319" t="str">
        <f>VLOOKUP(KamstrupData[[#This Row],[IdLevel123]],'B-Business Capability'!B:L,10,FALSE)</f>
        <v>Order-to-Cash (O2C)</v>
      </c>
      <c r="R319">
        <f>VLOOKUP(KamstrupData[[#This Row],[IdLevel123]],'B-Business Capability'!B:L,11,FALSE)</f>
        <v>0</v>
      </c>
      <c r="U319" t="str">
        <f>_xlfn.CONCAT(KamstrupData[[#This Row],[CountryCode]],"_",KamstrupData[[#This Row],[Business Area]],"_",KamstrupData[[#This Row],[DepartmentTeam]])</f>
        <v>CH10_CH_Customer Services (Project &amp; Support)_</v>
      </c>
      <c r="V319" t="str">
        <f>VLOOKUP(KamstrupData[[#This Row],[ORG_Concat]],'O-Organization'!F:H,3,FALSE)</f>
        <v>11007_CH10_Customer Service_CH_Customer Services (Project &amp; Support)_</v>
      </c>
    </row>
    <row r="320" spans="4:22">
      <c r="D320" s="28" t="s">
        <v>88</v>
      </c>
      <c r="E320" t="str">
        <f>VLOOKUP(D320,'B-Business Capability'!B:H,5,FALSE)</f>
        <v>Customer Service</v>
      </c>
      <c r="F320" t="str">
        <f>VLOOKUP(D320,'B-Business Capability'!B:H,6,FALSE)</f>
        <v>Customer Project Management</v>
      </c>
      <c r="G320" t="str">
        <f>VLOOKUP(D320,'B-Business Capability'!B:H,7,FALSE)</f>
        <v>Project Management</v>
      </c>
      <c r="I320" t="s">
        <v>239</v>
      </c>
      <c r="J320" t="s">
        <v>240</v>
      </c>
      <c r="L320" t="s">
        <v>145</v>
      </c>
      <c r="M320" t="str">
        <f>VLOOKUP(L320,'A-Applications'!B:D,3,FALSE)</f>
        <v>Google Earth Pro</v>
      </c>
      <c r="N320" t="s">
        <v>53</v>
      </c>
      <c r="O320" s="42" t="s">
        <v>54</v>
      </c>
      <c r="P320" t="s">
        <v>79</v>
      </c>
      <c r="Q320" t="str">
        <f>VLOOKUP(KamstrupData[[#This Row],[IdLevel123]],'B-Business Capability'!B:L,10,FALSE)</f>
        <v>Order-to-Cash (O2C)</v>
      </c>
      <c r="R320">
        <f>VLOOKUP(KamstrupData[[#This Row],[IdLevel123]],'B-Business Capability'!B:L,11,FALSE)</f>
        <v>0</v>
      </c>
      <c r="U320" t="str">
        <f>_xlfn.CONCAT(KamstrupData[[#This Row],[CountryCode]],"_",KamstrupData[[#This Row],[Business Area]],"_",KamstrupData[[#This Row],[DepartmentTeam]])</f>
        <v>CH10_CH_Customer Services (Project &amp; Support)_</v>
      </c>
      <c r="V320" t="str">
        <f>VLOOKUP(KamstrupData[[#This Row],[ORG_Concat]],'O-Organization'!F:H,3,FALSE)</f>
        <v>11007_CH10_Customer Service_CH_Customer Services (Project &amp; Support)_</v>
      </c>
    </row>
    <row r="321" spans="4:22">
      <c r="D321" s="28" t="s">
        <v>78</v>
      </c>
      <c r="E321" t="str">
        <f>VLOOKUP(D321,'B-Business Capability'!B:H,5,FALSE)</f>
        <v>Customer Service</v>
      </c>
      <c r="F321" t="str">
        <f>VLOOKUP(D321,'B-Business Capability'!B:H,6,FALSE)</f>
        <v>Customer Service and Support</v>
      </c>
      <c r="G321" t="str">
        <f>VLOOKUP(D321,'B-Business Capability'!B:H,7,FALSE)</f>
        <v>Service Request Management</v>
      </c>
      <c r="I321" t="s">
        <v>239</v>
      </c>
      <c r="J321" t="s">
        <v>240</v>
      </c>
      <c r="L321" t="s">
        <v>146</v>
      </c>
      <c r="M321" t="str">
        <f>VLOOKUP(L321,'A-Applications'!B:D,3,FALSE)</f>
        <v>Microsoft CoPilot</v>
      </c>
      <c r="N321" t="s">
        <v>147</v>
      </c>
      <c r="O321" s="42" t="s">
        <v>54</v>
      </c>
      <c r="P321" t="s">
        <v>79</v>
      </c>
      <c r="Q321" t="str">
        <f>VLOOKUP(KamstrupData[[#This Row],[IdLevel123]],'B-Business Capability'!B:L,10,FALSE)</f>
        <v>Customer Service and Support</v>
      </c>
      <c r="R321">
        <f>VLOOKUP(KamstrupData[[#This Row],[IdLevel123]],'B-Business Capability'!B:L,11,FALSE)</f>
        <v>0</v>
      </c>
      <c r="U321" t="str">
        <f>_xlfn.CONCAT(KamstrupData[[#This Row],[CountryCode]],"_",KamstrupData[[#This Row],[Business Area]],"_",KamstrupData[[#This Row],[DepartmentTeam]])</f>
        <v>CH10_CH_Customer Services (Project &amp; Support)_</v>
      </c>
      <c r="V321" t="str">
        <f>VLOOKUP(KamstrupData[[#This Row],[ORG_Concat]],'O-Organization'!F:H,3,FALSE)</f>
        <v>11007_CH10_Customer Service_CH_Customer Services (Project &amp; Support)_</v>
      </c>
    </row>
    <row r="322" spans="4:22">
      <c r="D322" s="28" t="s">
        <v>88</v>
      </c>
      <c r="E322" t="str">
        <f>VLOOKUP(D322,'B-Business Capability'!B:H,5,FALSE)</f>
        <v>Customer Service</v>
      </c>
      <c r="F322" t="str">
        <f>VLOOKUP(D322,'B-Business Capability'!B:H,6,FALSE)</f>
        <v>Customer Project Management</v>
      </c>
      <c r="G322" t="str">
        <f>VLOOKUP(D322,'B-Business Capability'!B:H,7,FALSE)</f>
        <v>Project Management</v>
      </c>
      <c r="I322" t="s">
        <v>239</v>
      </c>
      <c r="J322" t="s">
        <v>240</v>
      </c>
      <c r="L322" t="s">
        <v>146</v>
      </c>
      <c r="M322" t="str">
        <f>VLOOKUP(L322,'A-Applications'!B:D,3,FALSE)</f>
        <v>Microsoft CoPilot</v>
      </c>
      <c r="N322" t="s">
        <v>147</v>
      </c>
      <c r="O322" s="42" t="s">
        <v>54</v>
      </c>
      <c r="P322" t="s">
        <v>75</v>
      </c>
      <c r="Q322" t="str">
        <f>VLOOKUP(KamstrupData[[#This Row],[IdLevel123]],'B-Business Capability'!B:L,10,FALSE)</f>
        <v>Order-to-Cash (O2C)</v>
      </c>
      <c r="R322">
        <f>VLOOKUP(KamstrupData[[#This Row],[IdLevel123]],'B-Business Capability'!B:L,11,FALSE)</f>
        <v>0</v>
      </c>
      <c r="U322" t="str">
        <f>_xlfn.CONCAT(KamstrupData[[#This Row],[CountryCode]],"_",KamstrupData[[#This Row],[Business Area]],"_",KamstrupData[[#This Row],[DepartmentTeam]])</f>
        <v>CH10_CH_Customer Services (Project &amp; Support)_</v>
      </c>
      <c r="V322" t="str">
        <f>VLOOKUP(KamstrupData[[#This Row],[ORG_Concat]],'O-Organization'!F:H,3,FALSE)</f>
        <v>11007_CH10_Customer Service_CH_Customer Services (Project &amp; Support)_</v>
      </c>
    </row>
    <row r="323" spans="4:22">
      <c r="D323" s="28" t="s">
        <v>88</v>
      </c>
      <c r="E323" t="str">
        <f>VLOOKUP(D323,'B-Business Capability'!B:H,5,FALSE)</f>
        <v>Customer Service</v>
      </c>
      <c r="F323" t="str">
        <f>VLOOKUP(D323,'B-Business Capability'!B:H,6,FALSE)</f>
        <v>Customer Project Management</v>
      </c>
      <c r="G323" t="str">
        <f>VLOOKUP(D323,'B-Business Capability'!B:H,7,FALSE)</f>
        <v>Project Management</v>
      </c>
      <c r="I323" t="s">
        <v>239</v>
      </c>
      <c r="J323" t="s">
        <v>240</v>
      </c>
      <c r="L323" t="s">
        <v>146</v>
      </c>
      <c r="M323" t="str">
        <f>VLOOKUP(L323,'A-Applications'!B:D,3,FALSE)</f>
        <v>Microsoft CoPilot</v>
      </c>
      <c r="N323" t="s">
        <v>53</v>
      </c>
      <c r="O323" s="42" t="s">
        <v>54</v>
      </c>
      <c r="P323" t="s">
        <v>75</v>
      </c>
      <c r="Q323" t="str">
        <f>VLOOKUP(KamstrupData[[#This Row],[IdLevel123]],'B-Business Capability'!B:L,10,FALSE)</f>
        <v>Order-to-Cash (O2C)</v>
      </c>
      <c r="R323">
        <f>VLOOKUP(KamstrupData[[#This Row],[IdLevel123]],'B-Business Capability'!B:L,11,FALSE)</f>
        <v>0</v>
      </c>
      <c r="U323" t="str">
        <f>_xlfn.CONCAT(KamstrupData[[#This Row],[CountryCode]],"_",KamstrupData[[#This Row],[Business Area]],"_",KamstrupData[[#This Row],[DepartmentTeam]])</f>
        <v>CH10_CH_Customer Services (Project &amp; Support)_</v>
      </c>
      <c r="V323" t="str">
        <f>VLOOKUP(KamstrupData[[#This Row],[ORG_Concat]],'O-Organization'!F:H,3,FALSE)</f>
        <v>11007_CH10_Customer Service_CH_Customer Services (Project &amp; Support)_</v>
      </c>
    </row>
    <row r="324" spans="4:22">
      <c r="D324" s="28" t="s">
        <v>88</v>
      </c>
      <c r="E324" t="str">
        <f>VLOOKUP(D324,'B-Business Capability'!B:H,5,FALSE)</f>
        <v>Customer Service</v>
      </c>
      <c r="F324" t="str">
        <f>VLOOKUP(D324,'B-Business Capability'!B:H,6,FALSE)</f>
        <v>Customer Project Management</v>
      </c>
      <c r="G324" t="str">
        <f>VLOOKUP(D324,'B-Business Capability'!B:H,7,FALSE)</f>
        <v>Project Management</v>
      </c>
      <c r="I324" t="s">
        <v>239</v>
      </c>
      <c r="J324" t="s">
        <v>240</v>
      </c>
      <c r="L324" t="s">
        <v>148</v>
      </c>
      <c r="M324" t="str">
        <f>VLOOKUP(L324,'A-Applications'!B:D,3,FALSE)</f>
        <v>Oracle CPQ</v>
      </c>
      <c r="N324" t="s">
        <v>53</v>
      </c>
      <c r="O324" s="42" t="s">
        <v>54</v>
      </c>
      <c r="P324" t="s">
        <v>75</v>
      </c>
      <c r="Q324" t="str">
        <f>VLOOKUP(KamstrupData[[#This Row],[IdLevel123]],'B-Business Capability'!B:L,10,FALSE)</f>
        <v>Order-to-Cash (O2C)</v>
      </c>
      <c r="R324">
        <f>VLOOKUP(KamstrupData[[#This Row],[IdLevel123]],'B-Business Capability'!B:L,11,FALSE)</f>
        <v>0</v>
      </c>
      <c r="U324" t="str">
        <f>_xlfn.CONCAT(KamstrupData[[#This Row],[CountryCode]],"_",KamstrupData[[#This Row],[Business Area]],"_",KamstrupData[[#This Row],[DepartmentTeam]])</f>
        <v>CH10_CH_Customer Services (Project &amp; Support)_</v>
      </c>
      <c r="V324" t="str">
        <f>VLOOKUP(KamstrupData[[#This Row],[ORG_Concat]],'O-Organization'!F:H,3,FALSE)</f>
        <v>11007_CH10_Customer Service_CH_Customer Services (Project &amp; Support)_</v>
      </c>
    </row>
    <row r="325" spans="4:22">
      <c r="D325" s="28" t="s">
        <v>104</v>
      </c>
      <c r="E325" t="str">
        <f>VLOOKUP(D325,'B-Business Capability'!B:H,5,FALSE)</f>
        <v>Finance</v>
      </c>
      <c r="F325" t="str">
        <f>VLOOKUP(D325,'B-Business Capability'!B:H,6,FALSE)</f>
        <v>Financial Planning &amp; Analysis</v>
      </c>
      <c r="G325" t="str">
        <f>VLOOKUP(D325,'B-Business Capability'!B:H,7,FALSE)</f>
        <v>Forecasting</v>
      </c>
      <c r="I325" t="s">
        <v>239</v>
      </c>
      <c r="J325" t="s">
        <v>240</v>
      </c>
      <c r="L325" t="s">
        <v>149</v>
      </c>
      <c r="M325" t="str">
        <f>VLOOKUP(L325,'A-Applications'!B:D,3,FALSE)</f>
        <v>SAP Analytics Cloud</v>
      </c>
      <c r="N325" t="s">
        <v>53</v>
      </c>
      <c r="O325" s="42" t="s">
        <v>54</v>
      </c>
      <c r="P325" t="s">
        <v>67</v>
      </c>
      <c r="Q325" t="str">
        <f>VLOOKUP(KamstrupData[[#This Row],[IdLevel123]],'B-Business Capability'!B:L,10,FALSE)</f>
        <v>N/A</v>
      </c>
      <c r="R325">
        <f>VLOOKUP(KamstrupData[[#This Row],[IdLevel123]],'B-Business Capability'!B:L,11,FALSE)</f>
        <v>0</v>
      </c>
      <c r="U325" t="str">
        <f>_xlfn.CONCAT(KamstrupData[[#This Row],[CountryCode]],"_",KamstrupData[[#This Row],[Business Area]],"_",KamstrupData[[#This Row],[DepartmentTeam]])</f>
        <v>CH10_CH_Customer Services (Project &amp; Support)_</v>
      </c>
      <c r="V325" t="str">
        <f>VLOOKUP(KamstrupData[[#This Row],[ORG_Concat]],'O-Organization'!F:H,3,FALSE)</f>
        <v>11007_CH10_Customer Service_CH_Customer Services (Project &amp; Support)_</v>
      </c>
    </row>
    <row r="326" spans="4:22">
      <c r="D326" s="28" t="s">
        <v>74</v>
      </c>
      <c r="E326" t="str">
        <f>VLOOKUP(D326,'B-Business Capability'!B:H,5,FALSE)</f>
        <v>Strategic Management</v>
      </c>
      <c r="F326" t="str">
        <f>VLOOKUP(D326,'B-Business Capability'!B:H,6,FALSE)</f>
        <v>Manage Core Business</v>
      </c>
      <c r="G326" t="str">
        <f>VLOOKUP(D326,'B-Business Capability'!B:H,7,FALSE)</f>
        <v>Manage Projects</v>
      </c>
      <c r="I326" t="s">
        <v>239</v>
      </c>
      <c r="J326" t="s">
        <v>240</v>
      </c>
      <c r="L326" t="s">
        <v>149</v>
      </c>
      <c r="M326" t="str">
        <f>VLOOKUP(L326,'A-Applications'!B:D,3,FALSE)</f>
        <v>SAP Analytics Cloud</v>
      </c>
      <c r="N326" t="s">
        <v>53</v>
      </c>
      <c r="O326" s="42" t="s">
        <v>66</v>
      </c>
      <c r="P326" t="s">
        <v>75</v>
      </c>
      <c r="Q326" t="str">
        <f>VLOOKUP(KamstrupData[[#This Row],[IdLevel123]],'B-Business Capability'!B:L,10,FALSE)</f>
        <v>N/A</v>
      </c>
      <c r="R326">
        <f>VLOOKUP(KamstrupData[[#This Row],[IdLevel123]],'B-Business Capability'!B:L,11,FALSE)</f>
        <v>0</v>
      </c>
      <c r="U326" t="str">
        <f>_xlfn.CONCAT(KamstrupData[[#This Row],[CountryCode]],"_",KamstrupData[[#This Row],[Business Area]],"_",KamstrupData[[#This Row],[DepartmentTeam]])</f>
        <v>CH10_CH_Customer Services (Project &amp; Support)_</v>
      </c>
      <c r="V326" t="str">
        <f>VLOOKUP(KamstrupData[[#This Row],[ORG_Concat]],'O-Organization'!F:H,3,FALSE)</f>
        <v>11007_CH10_Customer Service_CH_Customer Services (Project &amp; Support)_</v>
      </c>
    </row>
    <row r="327" spans="4:22">
      <c r="D327" s="28" t="s">
        <v>128</v>
      </c>
      <c r="E327" t="str">
        <f>VLOOKUP(D327,'B-Business Capability'!B:H,5,FALSE)</f>
        <v>Sales</v>
      </c>
      <c r="F327" t="str">
        <f>VLOOKUP(D327,'B-Business Capability'!B:H,6,FALSE)</f>
        <v>Sales Execution and Customer Engagement</v>
      </c>
      <c r="G327" t="str">
        <f>VLOOKUP(D327,'B-Business Capability'!B:H,7,FALSE)</f>
        <v>Project selling</v>
      </c>
      <c r="I327" t="s">
        <v>239</v>
      </c>
      <c r="J327" t="s">
        <v>240</v>
      </c>
      <c r="L327" t="s">
        <v>150</v>
      </c>
      <c r="M327" t="str">
        <f>VLOOKUP(L327,'A-Applications'!B:D,3,FALSE)</f>
        <v>VIS-Quote Calculation Tool</v>
      </c>
      <c r="O327" s="42" t="s">
        <v>54</v>
      </c>
      <c r="P327" t="s">
        <v>75</v>
      </c>
      <c r="Q327" t="str">
        <f>VLOOKUP(KamstrupData[[#This Row],[IdLevel123]],'B-Business Capability'!B:L,10,FALSE)</f>
        <v>Order-to-Cash (O2C)</v>
      </c>
      <c r="R327">
        <f>VLOOKUP(KamstrupData[[#This Row],[IdLevel123]],'B-Business Capability'!B:L,11,FALSE)</f>
        <v>550</v>
      </c>
      <c r="U327" t="str">
        <f>_xlfn.CONCAT(KamstrupData[[#This Row],[CountryCode]],"_",KamstrupData[[#This Row],[Business Area]],"_",KamstrupData[[#This Row],[DepartmentTeam]])</f>
        <v>CH10_CH_Customer Services (Project &amp; Support)_</v>
      </c>
      <c r="V327" t="str">
        <f>VLOOKUP(KamstrupData[[#This Row],[ORG_Concat]],'O-Organization'!F:H,3,FALSE)</f>
        <v>11007_CH10_Customer Service_CH_Customer Services (Project &amp; Support)_</v>
      </c>
    </row>
    <row r="328" spans="4:22">
      <c r="D328" s="28" t="s">
        <v>130</v>
      </c>
      <c r="E328" t="str">
        <f>VLOOKUP(D328,'B-Business Capability'!B:H,5,FALSE)</f>
        <v>Sales</v>
      </c>
      <c r="F328" t="str">
        <f>VLOOKUP(D328,'B-Business Capability'!B:H,6,FALSE)</f>
        <v>Quotation, Order, and Contract Management</v>
      </c>
      <c r="G328" t="str">
        <f>VLOOKUP(D328,'B-Business Capability'!B:H,7,FALSE)</f>
        <v>Tender or Bid management</v>
      </c>
      <c r="I328" t="s">
        <v>239</v>
      </c>
      <c r="J328" t="s">
        <v>240</v>
      </c>
      <c r="L328" t="s">
        <v>150</v>
      </c>
      <c r="M328" t="str">
        <f>VLOOKUP(L328,'A-Applications'!B:D,3,FALSE)</f>
        <v>VIS-Quote Calculation Tool</v>
      </c>
      <c r="O328" s="42" t="s">
        <v>54</v>
      </c>
      <c r="P328" t="s">
        <v>131</v>
      </c>
      <c r="Q328" t="str">
        <f>VLOOKUP(KamstrupData[[#This Row],[IdLevel123]],'B-Business Capability'!B:L,10,FALSE)</f>
        <v>Order-to-Cash (O2C)</v>
      </c>
      <c r="R328">
        <f>VLOOKUP(KamstrupData[[#This Row],[IdLevel123]],'B-Business Capability'!B:L,11,FALSE)</f>
        <v>104</v>
      </c>
      <c r="U328" t="str">
        <f>_xlfn.CONCAT(KamstrupData[[#This Row],[CountryCode]],"_",KamstrupData[[#This Row],[Business Area]],"_",KamstrupData[[#This Row],[DepartmentTeam]])</f>
        <v>CH10_CH_Customer Services (Project &amp; Support)_</v>
      </c>
      <c r="V328" t="str">
        <f>VLOOKUP(KamstrupData[[#This Row],[ORG_Concat]],'O-Organization'!F:H,3,FALSE)</f>
        <v>11007_CH10_Customer Service_CH_Customer Services (Project &amp; Support)_</v>
      </c>
    </row>
    <row r="329" spans="4:22">
      <c r="D329" s="28" t="s">
        <v>82</v>
      </c>
      <c r="E329" t="str">
        <f>VLOOKUP(D329,'B-Business Capability'!B:H,5,FALSE)</f>
        <v>Customer Service</v>
      </c>
      <c r="F329" t="str">
        <f>VLOOKUP(D329,'B-Business Capability'!B:H,6,FALSE)</f>
        <v>Customer Project Management</v>
      </c>
      <c r="G329" t="str">
        <f>VLOOKUP(D329,'B-Business Capability'!B:H,7,FALSE)</f>
        <v>Financial Analytics and Management</v>
      </c>
      <c r="I329" t="s">
        <v>239</v>
      </c>
      <c r="J329" t="s">
        <v>240</v>
      </c>
      <c r="L329" t="s">
        <v>150</v>
      </c>
      <c r="M329" t="str">
        <f>VLOOKUP(L329,'A-Applications'!B:D,3,FALSE)</f>
        <v>VIS-Quote Calculation Tool</v>
      </c>
      <c r="O329" s="42" t="s">
        <v>54</v>
      </c>
      <c r="P329" t="s">
        <v>75</v>
      </c>
      <c r="Q329" t="str">
        <f>VLOOKUP(KamstrupData[[#This Row],[IdLevel123]],'B-Business Capability'!B:L,10,FALSE)</f>
        <v>Order-to-Cash (O2C)</v>
      </c>
      <c r="R329">
        <f>VLOOKUP(KamstrupData[[#This Row],[IdLevel123]],'B-Business Capability'!B:L,11,FALSE)</f>
        <v>0</v>
      </c>
      <c r="U329" t="str">
        <f>_xlfn.CONCAT(KamstrupData[[#This Row],[CountryCode]],"_",KamstrupData[[#This Row],[Business Area]],"_",KamstrupData[[#This Row],[DepartmentTeam]])</f>
        <v>CH10_CH_Customer Services (Project &amp; Support)_</v>
      </c>
      <c r="V329" t="str">
        <f>VLOOKUP(KamstrupData[[#This Row],[ORG_Concat]],'O-Organization'!F:H,3,FALSE)</f>
        <v>11007_CH10_Customer Service_CH_Customer Services (Project &amp; Support)_</v>
      </c>
    </row>
    <row r="330" spans="4:22">
      <c r="D330" s="28" t="s">
        <v>78</v>
      </c>
      <c r="E330" t="str">
        <f>VLOOKUP(D330,'B-Business Capability'!B:H,5,FALSE)</f>
        <v>Customer Service</v>
      </c>
      <c r="F330" t="str">
        <f>VLOOKUP(D330,'B-Business Capability'!B:H,6,FALSE)</f>
        <v>Customer Service and Support</v>
      </c>
      <c r="G330" t="str">
        <f>VLOOKUP(D330,'B-Business Capability'!B:H,7,FALSE)</f>
        <v>Service Request Management</v>
      </c>
      <c r="I330" t="s">
        <v>239</v>
      </c>
      <c r="J330" t="s">
        <v>240</v>
      </c>
      <c r="L330" t="s">
        <v>151</v>
      </c>
      <c r="M330" t="str">
        <f>VLOOKUP(L330,'A-Applications'!B:D,3,FALSE)</f>
        <v>Metertool X</v>
      </c>
      <c r="N330" t="s">
        <v>53</v>
      </c>
      <c r="O330" s="42" t="s">
        <v>54</v>
      </c>
      <c r="P330" t="s">
        <v>79</v>
      </c>
      <c r="Q330" t="str">
        <f>VLOOKUP(KamstrupData[[#This Row],[IdLevel123]],'B-Business Capability'!B:L,10,FALSE)</f>
        <v>Customer Service and Support</v>
      </c>
      <c r="R330">
        <f>VLOOKUP(KamstrupData[[#This Row],[IdLevel123]],'B-Business Capability'!B:L,11,FALSE)</f>
        <v>0</v>
      </c>
      <c r="U330" t="str">
        <f>_xlfn.CONCAT(KamstrupData[[#This Row],[CountryCode]],"_",KamstrupData[[#This Row],[Business Area]],"_",KamstrupData[[#This Row],[DepartmentTeam]])</f>
        <v>CH10_CH_Customer Services (Project &amp; Support)_</v>
      </c>
      <c r="V330" t="str">
        <f>VLOOKUP(KamstrupData[[#This Row],[ORG_Concat]],'O-Organization'!F:H,3,FALSE)</f>
        <v>11007_CH10_Customer Service_CH_Customer Services (Project &amp; Support)_</v>
      </c>
    </row>
    <row r="331" spans="4:22">
      <c r="D331" s="28" t="s">
        <v>88</v>
      </c>
      <c r="E331" t="str">
        <f>VLOOKUP(D331,'B-Business Capability'!B:H,5,FALSE)</f>
        <v>Customer Service</v>
      </c>
      <c r="F331" t="str">
        <f>VLOOKUP(D331,'B-Business Capability'!B:H,6,FALSE)</f>
        <v>Customer Project Management</v>
      </c>
      <c r="G331" t="str">
        <f>VLOOKUP(D331,'B-Business Capability'!B:H,7,FALSE)</f>
        <v>Project Management</v>
      </c>
      <c r="I331" t="s">
        <v>239</v>
      </c>
      <c r="J331" t="s">
        <v>240</v>
      </c>
      <c r="L331" t="s">
        <v>151</v>
      </c>
      <c r="M331" t="str">
        <f>VLOOKUP(L331,'A-Applications'!B:D,3,FALSE)</f>
        <v>Metertool X</v>
      </c>
      <c r="N331" t="s">
        <v>53</v>
      </c>
      <c r="O331" s="42" t="s">
        <v>54</v>
      </c>
      <c r="P331" t="s">
        <v>75</v>
      </c>
      <c r="Q331" t="str">
        <f>VLOOKUP(KamstrupData[[#This Row],[IdLevel123]],'B-Business Capability'!B:L,10,FALSE)</f>
        <v>Order-to-Cash (O2C)</v>
      </c>
      <c r="R331">
        <f>VLOOKUP(KamstrupData[[#This Row],[IdLevel123]],'B-Business Capability'!B:L,11,FALSE)</f>
        <v>0</v>
      </c>
      <c r="U331" t="str">
        <f>_xlfn.CONCAT(KamstrupData[[#This Row],[CountryCode]],"_",KamstrupData[[#This Row],[Business Area]],"_",KamstrupData[[#This Row],[DepartmentTeam]])</f>
        <v>CH10_CH_Customer Services (Project &amp; Support)_</v>
      </c>
      <c r="V331" t="str">
        <f>VLOOKUP(KamstrupData[[#This Row],[ORG_Concat]],'O-Organization'!F:H,3,FALSE)</f>
        <v>11007_CH10_Customer Service_CH_Customer Services (Project &amp; Support)_</v>
      </c>
    </row>
    <row r="332" spans="4:22">
      <c r="D332" s="28" t="s">
        <v>152</v>
      </c>
      <c r="E332" t="str">
        <f>VLOOKUP(D332,'B-Business Capability'!B:H,5,FALSE)</f>
        <v>Customer Service</v>
      </c>
      <c r="F332" t="str">
        <f>VLOOKUP(D332,'B-Business Capability'!B:H,6,FALSE)</f>
        <v>Customer Service and Support</v>
      </c>
      <c r="G332" t="str">
        <f>VLOOKUP(D332,'B-Business Capability'!B:H,7,FALSE)</f>
        <v>Service Knowledge Base Management</v>
      </c>
      <c r="I332" t="s">
        <v>239</v>
      </c>
      <c r="J332" t="s">
        <v>240</v>
      </c>
      <c r="L332" t="s">
        <v>153</v>
      </c>
      <c r="M332" t="str">
        <f>VLOOKUP(L332,'A-Applications'!B:D,3,FALSE)</f>
        <v>VenzoAI (Kamassist)</v>
      </c>
      <c r="N332" t="s">
        <v>147</v>
      </c>
      <c r="O332" s="42" t="s">
        <v>54</v>
      </c>
      <c r="P332" t="s">
        <v>79</v>
      </c>
      <c r="Q332" t="str">
        <f>VLOOKUP(KamstrupData[[#This Row],[IdLevel123]],'B-Business Capability'!B:L,10,FALSE)</f>
        <v>Customer Service and Support</v>
      </c>
      <c r="R332">
        <f>VLOOKUP(KamstrupData[[#This Row],[IdLevel123]],'B-Business Capability'!B:L,11,FALSE)</f>
        <v>0</v>
      </c>
      <c r="U332" t="str">
        <f>_xlfn.CONCAT(KamstrupData[[#This Row],[CountryCode]],"_",KamstrupData[[#This Row],[Business Area]],"_",KamstrupData[[#This Row],[DepartmentTeam]])</f>
        <v>CH10_CH_Customer Services (Project &amp; Support)_</v>
      </c>
      <c r="V332" t="str">
        <f>VLOOKUP(KamstrupData[[#This Row],[ORG_Concat]],'O-Organization'!F:H,3,FALSE)</f>
        <v>11007_CH10_Customer Service_CH_Customer Services (Project &amp; Support)_</v>
      </c>
    </row>
    <row r="333" spans="4:22">
      <c r="D333" s="28" t="s">
        <v>78</v>
      </c>
      <c r="E333" t="str">
        <f>VLOOKUP(D333,'B-Business Capability'!B:H,5,FALSE)</f>
        <v>Customer Service</v>
      </c>
      <c r="F333" t="str">
        <f>VLOOKUP(D333,'B-Business Capability'!B:H,6,FALSE)</f>
        <v>Customer Service and Support</v>
      </c>
      <c r="G333" t="str">
        <f>VLOOKUP(D333,'B-Business Capability'!B:H,7,FALSE)</f>
        <v>Service Request Management</v>
      </c>
      <c r="I333" t="s">
        <v>239</v>
      </c>
      <c r="J333" t="s">
        <v>240</v>
      </c>
      <c r="L333" t="s">
        <v>154</v>
      </c>
      <c r="M333" t="str">
        <f>VLOOKUP(L333,'A-Applications'!B:D,3,FALSE)</f>
        <v>Media Center</v>
      </c>
      <c r="N333" t="s">
        <v>53</v>
      </c>
      <c r="O333" s="42" t="s">
        <v>54</v>
      </c>
      <c r="P333" t="s">
        <v>79</v>
      </c>
      <c r="Q333" t="str">
        <f>VLOOKUP(KamstrupData[[#This Row],[IdLevel123]],'B-Business Capability'!B:L,10,FALSE)</f>
        <v>Customer Service and Support</v>
      </c>
      <c r="R333">
        <f>VLOOKUP(KamstrupData[[#This Row],[IdLevel123]],'B-Business Capability'!B:L,11,FALSE)</f>
        <v>0</v>
      </c>
      <c r="U333" t="str">
        <f>_xlfn.CONCAT(KamstrupData[[#This Row],[CountryCode]],"_",KamstrupData[[#This Row],[Business Area]],"_",KamstrupData[[#This Row],[DepartmentTeam]])</f>
        <v>CH10_CH_Customer Services (Project &amp; Support)_</v>
      </c>
      <c r="V333" t="str">
        <f>VLOOKUP(KamstrupData[[#This Row],[ORG_Concat]],'O-Organization'!F:H,3,FALSE)</f>
        <v>11007_CH10_Customer Service_CH_Customer Services (Project &amp; Support)_</v>
      </c>
    </row>
    <row r="334" spans="4:22">
      <c r="D334" s="28" t="s">
        <v>88</v>
      </c>
      <c r="E334" t="str">
        <f>VLOOKUP(D334,'B-Business Capability'!B:H,5,FALSE)</f>
        <v>Customer Service</v>
      </c>
      <c r="F334" t="str">
        <f>VLOOKUP(D334,'B-Business Capability'!B:H,6,FALSE)</f>
        <v>Customer Project Management</v>
      </c>
      <c r="G334" t="str">
        <f>VLOOKUP(D334,'B-Business Capability'!B:H,7,FALSE)</f>
        <v>Project Management</v>
      </c>
      <c r="I334" t="s">
        <v>239</v>
      </c>
      <c r="J334" t="s">
        <v>240</v>
      </c>
      <c r="L334" t="s">
        <v>154</v>
      </c>
      <c r="M334" t="str">
        <f>VLOOKUP(L334,'A-Applications'!B:D,3,FALSE)</f>
        <v>Media Center</v>
      </c>
      <c r="N334" t="s">
        <v>53</v>
      </c>
      <c r="O334" s="42" t="s">
        <v>54</v>
      </c>
      <c r="P334" t="s">
        <v>75</v>
      </c>
      <c r="Q334" t="str">
        <f>VLOOKUP(KamstrupData[[#This Row],[IdLevel123]],'B-Business Capability'!B:L,10,FALSE)</f>
        <v>Order-to-Cash (O2C)</v>
      </c>
      <c r="R334">
        <f>VLOOKUP(KamstrupData[[#This Row],[IdLevel123]],'B-Business Capability'!B:L,11,FALSE)</f>
        <v>0</v>
      </c>
      <c r="U334" t="str">
        <f>_xlfn.CONCAT(KamstrupData[[#This Row],[CountryCode]],"_",KamstrupData[[#This Row],[Business Area]],"_",KamstrupData[[#This Row],[DepartmentTeam]])</f>
        <v>CH10_CH_Customer Services (Project &amp; Support)_</v>
      </c>
      <c r="V334" t="str">
        <f>VLOOKUP(KamstrupData[[#This Row],[ORG_Concat]],'O-Organization'!F:H,3,FALSE)</f>
        <v>11007_CH10_Customer Service_CH_Customer Services (Project &amp; Support)_</v>
      </c>
    </row>
    <row r="335" spans="4:22">
      <c r="D335" s="28" t="s">
        <v>88</v>
      </c>
      <c r="E335" t="str">
        <f>VLOOKUP(D335,'B-Business Capability'!B:H,5,FALSE)</f>
        <v>Customer Service</v>
      </c>
      <c r="F335" t="str">
        <f>VLOOKUP(D335,'B-Business Capability'!B:H,6,FALSE)</f>
        <v>Customer Project Management</v>
      </c>
      <c r="G335" t="str">
        <f>VLOOKUP(D335,'B-Business Capability'!B:H,7,FALSE)</f>
        <v>Project Management</v>
      </c>
      <c r="I335" t="s">
        <v>239</v>
      </c>
      <c r="J335" t="s">
        <v>240</v>
      </c>
      <c r="L335" t="s">
        <v>155</v>
      </c>
      <c r="M335" t="str">
        <f>VLOOKUP(L335,'A-Applications'!B:D,3,FALSE)</f>
        <v>FileZilla</v>
      </c>
      <c r="N335" t="s">
        <v>53</v>
      </c>
      <c r="O335" s="42" t="s">
        <v>54</v>
      </c>
      <c r="P335" t="s">
        <v>75</v>
      </c>
      <c r="Q335" t="str">
        <f>VLOOKUP(KamstrupData[[#This Row],[IdLevel123]],'B-Business Capability'!B:L,10,FALSE)</f>
        <v>Order-to-Cash (O2C)</v>
      </c>
      <c r="R335">
        <f>VLOOKUP(KamstrupData[[#This Row],[IdLevel123]],'B-Business Capability'!B:L,11,FALSE)</f>
        <v>0</v>
      </c>
      <c r="U335" t="str">
        <f>_xlfn.CONCAT(KamstrupData[[#This Row],[CountryCode]],"_",KamstrupData[[#This Row],[Business Area]],"_",KamstrupData[[#This Row],[DepartmentTeam]])</f>
        <v>CH10_CH_Customer Services (Project &amp; Support)_</v>
      </c>
      <c r="V335" t="str">
        <f>VLOOKUP(KamstrupData[[#This Row],[ORG_Concat]],'O-Organization'!F:H,3,FALSE)</f>
        <v>11007_CH10_Customer Service_CH_Customer Services (Project &amp; Support)_</v>
      </c>
    </row>
    <row r="336" spans="4:22">
      <c r="D336" s="28" t="s">
        <v>156</v>
      </c>
      <c r="E336" t="str">
        <f>VLOOKUP(D336,'B-Business Capability'!B:H,5,FALSE)</f>
        <v>Customer Relationship</v>
      </c>
      <c r="F336" t="str">
        <f>VLOOKUP(D336,'B-Business Capability'!B:H,6,FALSE)</f>
        <v>Customer Management</v>
      </c>
      <c r="G336" t="str">
        <f>VLOOKUP(D336,'B-Business Capability'!B:H,7,FALSE)</f>
        <v>Manage Customer</v>
      </c>
      <c r="I336" t="s">
        <v>239</v>
      </c>
      <c r="J336" t="s">
        <v>240</v>
      </c>
      <c r="L336" t="s">
        <v>157</v>
      </c>
      <c r="M336" t="str">
        <f>VLOOKUP(L336,'A-Applications'!B:D,3,FALSE)</f>
        <v>ServiceNow</v>
      </c>
      <c r="N336" t="s">
        <v>53</v>
      </c>
      <c r="O336" s="42" t="s">
        <v>54</v>
      </c>
      <c r="P336" t="s">
        <v>79</v>
      </c>
      <c r="Q336" t="str">
        <f>VLOOKUP(KamstrupData[[#This Row],[IdLevel123]],'B-Business Capability'!B:L,10,FALSE)</f>
        <v>Customer Service and Support</v>
      </c>
      <c r="R336">
        <f>VLOOKUP(KamstrupData[[#This Row],[IdLevel123]],'B-Business Capability'!B:L,11,FALSE)</f>
        <v>0</v>
      </c>
      <c r="U336" t="str">
        <f>_xlfn.CONCAT(KamstrupData[[#This Row],[CountryCode]],"_",KamstrupData[[#This Row],[Business Area]],"_",KamstrupData[[#This Row],[DepartmentTeam]])</f>
        <v>CH10_CH_Customer Services (Project &amp; Support)_</v>
      </c>
      <c r="V336" t="str">
        <f>VLOOKUP(KamstrupData[[#This Row],[ORG_Concat]],'O-Organization'!F:H,3,FALSE)</f>
        <v>11007_CH10_Customer Service_CH_Customer Services (Project &amp; Support)_</v>
      </c>
    </row>
    <row r="337" spans="4:22">
      <c r="D337" s="28" t="s">
        <v>158</v>
      </c>
      <c r="E337" t="str">
        <f>VLOOKUP(D337,'B-Business Capability'!B:H,5,FALSE)</f>
        <v>Sales</v>
      </c>
      <c r="F337" t="str">
        <f>VLOOKUP(D337,'B-Business Capability'!B:H,6,FALSE)</f>
        <v>Quotation, Order, and Contract Management</v>
      </c>
      <c r="G337" t="str">
        <f>VLOOKUP(D337,'B-Business Capability'!B:H,7,FALSE)</f>
        <v>Sales order management and processing</v>
      </c>
      <c r="I337" t="s">
        <v>239</v>
      </c>
      <c r="J337" t="s">
        <v>240</v>
      </c>
      <c r="L337" t="s">
        <v>157</v>
      </c>
      <c r="M337" t="str">
        <f>VLOOKUP(L337,'A-Applications'!B:D,3,FALSE)</f>
        <v>ServiceNow</v>
      </c>
      <c r="N337" t="s">
        <v>53</v>
      </c>
      <c r="O337" s="42" t="s">
        <v>54</v>
      </c>
      <c r="P337" t="s">
        <v>79</v>
      </c>
      <c r="Q337" t="str">
        <f>VLOOKUP(KamstrupData[[#This Row],[IdLevel123]],'B-Business Capability'!B:L,10,FALSE)</f>
        <v>Order-to-Cash (O2C)</v>
      </c>
      <c r="R337">
        <f>VLOOKUP(KamstrupData[[#This Row],[IdLevel123]],'B-Business Capability'!B:L,11,FALSE)</f>
        <v>107</v>
      </c>
      <c r="U337" t="str">
        <f>_xlfn.CONCAT(KamstrupData[[#This Row],[CountryCode]],"_",KamstrupData[[#This Row],[Business Area]],"_",KamstrupData[[#This Row],[DepartmentTeam]])</f>
        <v>CH10_CH_Customer Services (Project &amp; Support)_</v>
      </c>
      <c r="V337" t="str">
        <f>VLOOKUP(KamstrupData[[#This Row],[ORG_Concat]],'O-Organization'!F:H,3,FALSE)</f>
        <v>11007_CH10_Customer Service_CH_Customer Services (Project &amp; Support)_</v>
      </c>
    </row>
    <row r="338" spans="4:22">
      <c r="D338" s="28" t="s">
        <v>90</v>
      </c>
      <c r="E338" t="str">
        <f>VLOOKUP(D338,'B-Business Capability'!B:H,5,FALSE)</f>
        <v>Customer Service</v>
      </c>
      <c r="F338" t="str">
        <f>VLOOKUP(D338,'B-Business Capability'!B:H,6,FALSE)</f>
        <v>Customer Service and Support</v>
      </c>
      <c r="G338">
        <f>VLOOKUP(D338,'B-Business Capability'!B:H,7,FALSE)</f>
        <v>0</v>
      </c>
      <c r="I338" t="s">
        <v>239</v>
      </c>
      <c r="J338" t="s">
        <v>240</v>
      </c>
      <c r="L338" t="s">
        <v>157</v>
      </c>
      <c r="M338" t="str">
        <f>VLOOKUP(L338,'A-Applications'!B:D,3,FALSE)</f>
        <v>ServiceNow</v>
      </c>
      <c r="N338" t="s">
        <v>53</v>
      </c>
      <c r="O338" s="42" t="s">
        <v>54</v>
      </c>
      <c r="P338" t="s">
        <v>79</v>
      </c>
      <c r="Q338" t="str">
        <f>VLOOKUP(KamstrupData[[#This Row],[IdLevel123]],'B-Business Capability'!B:L,10,FALSE)</f>
        <v>Customer Service and Support</v>
      </c>
      <c r="R338">
        <f>VLOOKUP(KamstrupData[[#This Row],[IdLevel123]],'B-Business Capability'!B:L,11,FALSE)</f>
        <v>0</v>
      </c>
      <c r="U338" t="str">
        <f>_xlfn.CONCAT(KamstrupData[[#This Row],[CountryCode]],"_",KamstrupData[[#This Row],[Business Area]],"_",KamstrupData[[#This Row],[DepartmentTeam]])</f>
        <v>CH10_CH_Customer Services (Project &amp; Support)_</v>
      </c>
      <c r="V338" t="str">
        <f>VLOOKUP(KamstrupData[[#This Row],[ORG_Concat]],'O-Organization'!F:H,3,FALSE)</f>
        <v>11007_CH10_Customer Service_CH_Customer Services (Project &amp; Support)_</v>
      </c>
    </row>
    <row r="339" spans="4:22">
      <c r="D339" s="28" t="s">
        <v>78</v>
      </c>
      <c r="E339" t="str">
        <f>VLOOKUP(D339,'B-Business Capability'!B:H,5,FALSE)</f>
        <v>Customer Service</v>
      </c>
      <c r="F339" t="str">
        <f>VLOOKUP(D339,'B-Business Capability'!B:H,6,FALSE)</f>
        <v>Customer Service and Support</v>
      </c>
      <c r="G339" t="str">
        <f>VLOOKUP(D339,'B-Business Capability'!B:H,7,FALSE)</f>
        <v>Service Request Management</v>
      </c>
      <c r="I339" t="s">
        <v>239</v>
      </c>
      <c r="J339" t="s">
        <v>240</v>
      </c>
      <c r="L339" t="s">
        <v>157</v>
      </c>
      <c r="M339" t="str">
        <f>VLOOKUP(L339,'A-Applications'!B:D,3,FALSE)</f>
        <v>ServiceNow</v>
      </c>
      <c r="N339" t="s">
        <v>53</v>
      </c>
      <c r="O339" s="42" t="s">
        <v>66</v>
      </c>
      <c r="P339" t="s">
        <v>79</v>
      </c>
      <c r="Q339" t="str">
        <f>VLOOKUP(KamstrupData[[#This Row],[IdLevel123]],'B-Business Capability'!B:L,10,FALSE)</f>
        <v>Customer Service and Support</v>
      </c>
      <c r="R339">
        <f>VLOOKUP(KamstrupData[[#This Row],[IdLevel123]],'B-Business Capability'!B:L,11,FALSE)</f>
        <v>0</v>
      </c>
      <c r="U339" t="str">
        <f>_xlfn.CONCAT(KamstrupData[[#This Row],[CountryCode]],"_",KamstrupData[[#This Row],[Business Area]],"_",KamstrupData[[#This Row],[DepartmentTeam]])</f>
        <v>CH10_CH_Customer Services (Project &amp; Support)_</v>
      </c>
      <c r="V339" t="str">
        <f>VLOOKUP(KamstrupData[[#This Row],[ORG_Concat]],'O-Organization'!F:H,3,FALSE)</f>
        <v>11007_CH10_Customer Service_CH_Customer Services (Project &amp; Support)_</v>
      </c>
    </row>
    <row r="340" spans="4:22">
      <c r="D340" s="28" t="s">
        <v>159</v>
      </c>
      <c r="E340" t="str">
        <f>VLOOKUP(D340,'B-Business Capability'!B:H,5,FALSE)</f>
        <v>Customer Service</v>
      </c>
      <c r="F340" t="str">
        <f>VLOOKUP(D340,'B-Business Capability'!B:H,6,FALSE)</f>
        <v>Customer Service and Support</v>
      </c>
      <c r="G340" t="str">
        <f>VLOOKUP(D340,'B-Business Capability'!B:H,7,FALSE)</f>
        <v>Complaints Management</v>
      </c>
      <c r="I340" t="s">
        <v>239</v>
      </c>
      <c r="J340" t="s">
        <v>240</v>
      </c>
      <c r="L340" t="s">
        <v>157</v>
      </c>
      <c r="M340" t="str">
        <f>VLOOKUP(L340,'A-Applications'!B:D,3,FALSE)</f>
        <v>ServiceNow</v>
      </c>
      <c r="N340" t="s">
        <v>53</v>
      </c>
      <c r="O340" s="42" t="s">
        <v>54</v>
      </c>
      <c r="P340" t="s">
        <v>79</v>
      </c>
      <c r="Q340" t="str">
        <f>VLOOKUP(KamstrupData[[#This Row],[IdLevel123]],'B-Business Capability'!B:L,10,FALSE)</f>
        <v>Customer Service and Support</v>
      </c>
      <c r="R340">
        <f>VLOOKUP(KamstrupData[[#This Row],[IdLevel123]],'B-Business Capability'!B:L,11,FALSE)</f>
        <v>0</v>
      </c>
      <c r="U340" t="str">
        <f>_xlfn.CONCAT(KamstrupData[[#This Row],[CountryCode]],"_",KamstrupData[[#This Row],[Business Area]],"_",KamstrupData[[#This Row],[DepartmentTeam]])</f>
        <v>CH10_CH_Customer Services (Project &amp; Support)_</v>
      </c>
      <c r="V340" t="str">
        <f>VLOOKUP(KamstrupData[[#This Row],[ORG_Concat]],'O-Organization'!F:H,3,FALSE)</f>
        <v>11007_CH10_Customer Service_CH_Customer Services (Project &amp; Support)_</v>
      </c>
    </row>
    <row r="341" spans="4:22">
      <c r="D341" s="28" t="s">
        <v>160</v>
      </c>
      <c r="E341" t="str">
        <f>VLOOKUP(D341,'B-Business Capability'!B:H,5,FALSE)</f>
        <v>Customer Service</v>
      </c>
      <c r="F341" t="str">
        <f>VLOOKUP(D341,'B-Business Capability'!B:H,6,FALSE)</f>
        <v>Customer Service and Support</v>
      </c>
      <c r="G341" t="str">
        <f>VLOOKUP(D341,'B-Business Capability'!B:H,7,FALSE)</f>
        <v>Customer Claims Management</v>
      </c>
      <c r="I341" t="s">
        <v>239</v>
      </c>
      <c r="J341" t="s">
        <v>240</v>
      </c>
      <c r="L341" t="s">
        <v>157</v>
      </c>
      <c r="M341" t="str">
        <f>VLOOKUP(L341,'A-Applications'!B:D,3,FALSE)</f>
        <v>ServiceNow</v>
      </c>
      <c r="N341" t="s">
        <v>53</v>
      </c>
      <c r="O341" s="42" t="s">
        <v>54</v>
      </c>
      <c r="P341" t="s">
        <v>79</v>
      </c>
      <c r="Q341" t="str">
        <f>VLOOKUP(KamstrupData[[#This Row],[IdLevel123]],'B-Business Capability'!B:L,10,FALSE)</f>
        <v>Customer Service and Support</v>
      </c>
      <c r="R341">
        <f>VLOOKUP(KamstrupData[[#This Row],[IdLevel123]],'B-Business Capability'!B:L,11,FALSE)</f>
        <v>0</v>
      </c>
      <c r="U341" t="str">
        <f>_xlfn.CONCAT(KamstrupData[[#This Row],[CountryCode]],"_",KamstrupData[[#This Row],[Business Area]],"_",KamstrupData[[#This Row],[DepartmentTeam]])</f>
        <v>CH10_CH_Customer Services (Project &amp; Support)_</v>
      </c>
      <c r="V341" t="str">
        <f>VLOOKUP(KamstrupData[[#This Row],[ORG_Concat]],'O-Organization'!F:H,3,FALSE)</f>
        <v>11007_CH10_Customer Service_CH_Customer Services (Project &amp; Support)_</v>
      </c>
    </row>
    <row r="342" spans="4:22">
      <c r="D342" s="28" t="s">
        <v>161</v>
      </c>
      <c r="E342" t="str">
        <f>VLOOKUP(D342,'B-Business Capability'!B:H,5,FALSE)</f>
        <v>Customer Service</v>
      </c>
      <c r="F342" t="str">
        <f>VLOOKUP(D342,'B-Business Capability'!B:H,6,FALSE)</f>
        <v>Customer Service and Support</v>
      </c>
      <c r="G342" t="str">
        <f>VLOOKUP(D342,'B-Business Capability'!B:H,7,FALSE)</f>
        <v>Customer Returns Management</v>
      </c>
      <c r="I342" t="s">
        <v>239</v>
      </c>
      <c r="J342" t="s">
        <v>240</v>
      </c>
      <c r="L342" t="s">
        <v>157</v>
      </c>
      <c r="M342" t="str">
        <f>VLOOKUP(L342,'A-Applications'!B:D,3,FALSE)</f>
        <v>ServiceNow</v>
      </c>
      <c r="N342" t="s">
        <v>53</v>
      </c>
      <c r="O342" s="42" t="s">
        <v>54</v>
      </c>
      <c r="P342" t="s">
        <v>79</v>
      </c>
      <c r="Q342" t="str">
        <f>VLOOKUP(KamstrupData[[#This Row],[IdLevel123]],'B-Business Capability'!B:L,10,FALSE)</f>
        <v>Customer Service and Support</v>
      </c>
      <c r="R342">
        <f>VLOOKUP(KamstrupData[[#This Row],[IdLevel123]],'B-Business Capability'!B:L,11,FALSE)</f>
        <v>0</v>
      </c>
      <c r="U342" t="str">
        <f>_xlfn.CONCAT(KamstrupData[[#This Row],[CountryCode]],"_",KamstrupData[[#This Row],[Business Area]],"_",KamstrupData[[#This Row],[DepartmentTeam]])</f>
        <v>CH10_CH_Customer Services (Project &amp; Support)_</v>
      </c>
      <c r="V342" t="str">
        <f>VLOOKUP(KamstrupData[[#This Row],[ORG_Concat]],'O-Organization'!F:H,3,FALSE)</f>
        <v>11007_CH10_Customer Service_CH_Customer Services (Project &amp; Support)_</v>
      </c>
    </row>
    <row r="343" spans="4:22">
      <c r="D343" s="28" t="s">
        <v>80</v>
      </c>
      <c r="E343" t="str">
        <f>VLOOKUP(D343,'B-Business Capability'!B:H,5,FALSE)</f>
        <v>Customer Service</v>
      </c>
      <c r="F343" t="str">
        <f>VLOOKUP(D343,'B-Business Capability'!B:H,6,FALSE)</f>
        <v>Customer Service and Support</v>
      </c>
      <c r="G343" t="str">
        <f>VLOOKUP(D343,'B-Business Capability'!B:H,7,FALSE)</f>
        <v>Customer Warranty Claim Processing</v>
      </c>
      <c r="I343" t="s">
        <v>239</v>
      </c>
      <c r="J343" t="s">
        <v>240</v>
      </c>
      <c r="L343" t="s">
        <v>157</v>
      </c>
      <c r="M343" t="str">
        <f>VLOOKUP(L343,'A-Applications'!B:D,3,FALSE)</f>
        <v>ServiceNow</v>
      </c>
      <c r="N343" t="s">
        <v>53</v>
      </c>
      <c r="O343" s="42" t="s">
        <v>54</v>
      </c>
      <c r="P343" t="s">
        <v>79</v>
      </c>
      <c r="Q343" t="str">
        <f>VLOOKUP(KamstrupData[[#This Row],[IdLevel123]],'B-Business Capability'!B:L,10,FALSE)</f>
        <v>Customer Service and Support</v>
      </c>
      <c r="R343">
        <f>VLOOKUP(KamstrupData[[#This Row],[IdLevel123]],'B-Business Capability'!B:L,11,FALSE)</f>
        <v>0</v>
      </c>
      <c r="U343" t="str">
        <f>_xlfn.CONCAT(KamstrupData[[#This Row],[CountryCode]],"_",KamstrupData[[#This Row],[Business Area]],"_",KamstrupData[[#This Row],[DepartmentTeam]])</f>
        <v>CH10_CH_Customer Services (Project &amp; Support)_</v>
      </c>
      <c r="V343" t="str">
        <f>VLOOKUP(KamstrupData[[#This Row],[ORG_Concat]],'O-Organization'!F:H,3,FALSE)</f>
        <v>11007_CH10_Customer Service_CH_Customer Services (Project &amp; Support)_</v>
      </c>
    </row>
    <row r="344" spans="4:22">
      <c r="D344" s="28" t="s">
        <v>162</v>
      </c>
      <c r="E344" t="str">
        <f>VLOOKUP(D344,'B-Business Capability'!B:H,5,FALSE)</f>
        <v>Customer Service</v>
      </c>
      <c r="F344" t="str">
        <f>VLOOKUP(D344,'B-Business Capability'!B:H,6,FALSE)</f>
        <v>Customer Service and Support</v>
      </c>
      <c r="G344" t="str">
        <f>VLOOKUP(D344,'B-Business Capability'!B:H,7,FALSE)</f>
        <v>Inquiry Management</v>
      </c>
      <c r="I344" t="s">
        <v>239</v>
      </c>
      <c r="J344" t="s">
        <v>240</v>
      </c>
      <c r="L344" t="s">
        <v>157</v>
      </c>
      <c r="M344" t="str">
        <f>VLOOKUP(L344,'A-Applications'!B:D,3,FALSE)</f>
        <v>ServiceNow</v>
      </c>
      <c r="N344" t="s">
        <v>53</v>
      </c>
      <c r="O344" s="42" t="s">
        <v>54</v>
      </c>
      <c r="P344" t="s">
        <v>79</v>
      </c>
      <c r="Q344" t="str">
        <f>VLOOKUP(KamstrupData[[#This Row],[IdLevel123]],'B-Business Capability'!B:L,10,FALSE)</f>
        <v>Customer Service and Support</v>
      </c>
      <c r="R344">
        <f>VLOOKUP(KamstrupData[[#This Row],[IdLevel123]],'B-Business Capability'!B:L,11,FALSE)</f>
        <v>0</v>
      </c>
      <c r="U344" t="str">
        <f>_xlfn.CONCAT(KamstrupData[[#This Row],[CountryCode]],"_",KamstrupData[[#This Row],[Business Area]],"_",KamstrupData[[#This Row],[DepartmentTeam]])</f>
        <v>CH10_CH_Customer Services (Project &amp; Support)_</v>
      </c>
      <c r="V344" t="str">
        <f>VLOOKUP(KamstrupData[[#This Row],[ORG_Concat]],'O-Organization'!F:H,3,FALSE)</f>
        <v>11007_CH10_Customer Service_CH_Customer Services (Project &amp; Support)_</v>
      </c>
    </row>
    <row r="345" spans="4:22">
      <c r="D345" s="28" t="s">
        <v>163</v>
      </c>
      <c r="E345" t="str">
        <f>VLOOKUP(D345,'B-Business Capability'!B:H,5,FALSE)</f>
        <v>Customer Service</v>
      </c>
      <c r="F345" t="str">
        <f>VLOOKUP(D345,'B-Business Capability'!B:H,6,FALSE)</f>
        <v>Customer Service and Support</v>
      </c>
      <c r="G345" t="str">
        <f>VLOOKUP(D345,'B-Business Capability'!B:H,7,FALSE)</f>
        <v>Recall Management</v>
      </c>
      <c r="I345" t="s">
        <v>239</v>
      </c>
      <c r="J345" t="s">
        <v>240</v>
      </c>
      <c r="L345" t="s">
        <v>157</v>
      </c>
      <c r="M345" t="str">
        <f>VLOOKUP(L345,'A-Applications'!B:D,3,FALSE)</f>
        <v>ServiceNow</v>
      </c>
      <c r="N345" t="s">
        <v>53</v>
      </c>
      <c r="O345" s="42" t="s">
        <v>54</v>
      </c>
      <c r="P345" t="s">
        <v>79</v>
      </c>
      <c r="Q345" t="str">
        <f>VLOOKUP(KamstrupData[[#This Row],[IdLevel123]],'B-Business Capability'!B:L,10,FALSE)</f>
        <v>Customer Service and Support</v>
      </c>
      <c r="R345">
        <f>VLOOKUP(KamstrupData[[#This Row],[IdLevel123]],'B-Business Capability'!B:L,11,FALSE)</f>
        <v>0</v>
      </c>
      <c r="U345" t="str">
        <f>_xlfn.CONCAT(KamstrupData[[#This Row],[CountryCode]],"_",KamstrupData[[#This Row],[Business Area]],"_",KamstrupData[[#This Row],[DepartmentTeam]])</f>
        <v>CH10_CH_Customer Services (Project &amp; Support)_</v>
      </c>
      <c r="V345" t="str">
        <f>VLOOKUP(KamstrupData[[#This Row],[ORG_Concat]],'O-Organization'!F:H,3,FALSE)</f>
        <v>11007_CH10_Customer Service_CH_Customer Services (Project &amp; Support)_</v>
      </c>
    </row>
    <row r="346" spans="4:22">
      <c r="D346" s="28" t="s">
        <v>94</v>
      </c>
      <c r="E346" t="str">
        <f>VLOOKUP(D346,'B-Business Capability'!B:H,5,FALSE)</f>
        <v>Customer Service</v>
      </c>
      <c r="F346" t="str">
        <f>VLOOKUP(D346,'B-Business Capability'!B:H,6,FALSE)</f>
        <v>Customer Service and Support</v>
      </c>
      <c r="G346" t="str">
        <f>VLOOKUP(D346,'B-Business Capability'!B:H,7,FALSE)</f>
        <v>Self-Service Engagement</v>
      </c>
      <c r="I346" t="s">
        <v>239</v>
      </c>
      <c r="J346" t="s">
        <v>240</v>
      </c>
      <c r="L346" t="s">
        <v>157</v>
      </c>
      <c r="M346" t="str">
        <f>VLOOKUP(L346,'A-Applications'!B:D,3,FALSE)</f>
        <v>ServiceNow</v>
      </c>
      <c r="N346" t="s">
        <v>53</v>
      </c>
      <c r="O346" s="42" t="s">
        <v>66</v>
      </c>
      <c r="P346" t="s">
        <v>79</v>
      </c>
      <c r="Q346" t="str">
        <f>VLOOKUP(KamstrupData[[#This Row],[IdLevel123]],'B-Business Capability'!B:L,10,FALSE)</f>
        <v>Customer Service and Support</v>
      </c>
      <c r="R346">
        <f>VLOOKUP(KamstrupData[[#This Row],[IdLevel123]],'B-Business Capability'!B:L,11,FALSE)</f>
        <v>0</v>
      </c>
      <c r="U346" t="str">
        <f>_xlfn.CONCAT(KamstrupData[[#This Row],[CountryCode]],"_",KamstrupData[[#This Row],[Business Area]],"_",KamstrupData[[#This Row],[DepartmentTeam]])</f>
        <v>CH10_CH_Customer Services (Project &amp; Support)_</v>
      </c>
      <c r="V346" t="str">
        <f>VLOOKUP(KamstrupData[[#This Row],[ORG_Concat]],'O-Organization'!F:H,3,FALSE)</f>
        <v>11007_CH10_Customer Service_CH_Customer Services (Project &amp; Support)_</v>
      </c>
    </row>
    <row r="347" spans="4:22">
      <c r="D347" s="28" t="s">
        <v>152</v>
      </c>
      <c r="E347" t="str">
        <f>VLOOKUP(D347,'B-Business Capability'!B:H,5,FALSE)</f>
        <v>Customer Service</v>
      </c>
      <c r="F347" t="str">
        <f>VLOOKUP(D347,'B-Business Capability'!B:H,6,FALSE)</f>
        <v>Customer Service and Support</v>
      </c>
      <c r="G347" t="str">
        <f>VLOOKUP(D347,'B-Business Capability'!B:H,7,FALSE)</f>
        <v>Service Knowledge Base Management</v>
      </c>
      <c r="I347" t="s">
        <v>239</v>
      </c>
      <c r="J347" t="s">
        <v>240</v>
      </c>
      <c r="L347" t="s">
        <v>157</v>
      </c>
      <c r="M347" t="str">
        <f>VLOOKUP(L347,'A-Applications'!B:D,3,FALSE)</f>
        <v>ServiceNow</v>
      </c>
      <c r="N347" t="s">
        <v>53</v>
      </c>
      <c r="O347" s="42" t="s">
        <v>54</v>
      </c>
      <c r="P347" t="s">
        <v>79</v>
      </c>
      <c r="Q347" t="str">
        <f>VLOOKUP(KamstrupData[[#This Row],[IdLevel123]],'B-Business Capability'!B:L,10,FALSE)</f>
        <v>Customer Service and Support</v>
      </c>
      <c r="R347">
        <f>VLOOKUP(KamstrupData[[#This Row],[IdLevel123]],'B-Business Capability'!B:L,11,FALSE)</f>
        <v>0</v>
      </c>
      <c r="U347" t="str">
        <f>_xlfn.CONCAT(KamstrupData[[#This Row],[CountryCode]],"_",KamstrupData[[#This Row],[Business Area]],"_",KamstrupData[[#This Row],[DepartmentTeam]])</f>
        <v>CH10_CH_Customer Services (Project &amp; Support)_</v>
      </c>
      <c r="V347" t="str">
        <f>VLOOKUP(KamstrupData[[#This Row],[ORG_Concat]],'O-Organization'!F:H,3,FALSE)</f>
        <v>11007_CH10_Customer Service_CH_Customer Services (Project &amp; Support)_</v>
      </c>
    </row>
    <row r="348" spans="4:22">
      <c r="D348" s="28" t="s">
        <v>164</v>
      </c>
      <c r="E348" t="str">
        <f>VLOOKUP(D348,'B-Business Capability'!B:H,5,FALSE)</f>
        <v>Customer Service</v>
      </c>
      <c r="F348" t="str">
        <f>VLOOKUP(D348,'B-Business Capability'!B:H,6,FALSE)</f>
        <v>Customer Service and Support</v>
      </c>
      <c r="G348" t="str">
        <f>VLOOKUP(D348,'B-Business Capability'!B:H,7,FALSE)</f>
        <v>Service Level Management</v>
      </c>
      <c r="I348" t="s">
        <v>239</v>
      </c>
      <c r="J348" t="s">
        <v>240</v>
      </c>
      <c r="L348" t="s">
        <v>157</v>
      </c>
      <c r="M348" t="str">
        <f>VLOOKUP(L348,'A-Applications'!B:D,3,FALSE)</f>
        <v>ServiceNow</v>
      </c>
      <c r="N348" t="s">
        <v>53</v>
      </c>
      <c r="O348" s="42" t="s">
        <v>54</v>
      </c>
      <c r="P348" t="s">
        <v>79</v>
      </c>
      <c r="Q348" t="str">
        <f>VLOOKUP(KamstrupData[[#This Row],[IdLevel123]],'B-Business Capability'!B:L,10,FALSE)</f>
        <v>Customer Service and Support</v>
      </c>
      <c r="R348">
        <f>VLOOKUP(KamstrupData[[#This Row],[IdLevel123]],'B-Business Capability'!B:L,11,FALSE)</f>
        <v>0</v>
      </c>
      <c r="U348" t="str">
        <f>_xlfn.CONCAT(KamstrupData[[#This Row],[CountryCode]],"_",KamstrupData[[#This Row],[Business Area]],"_",KamstrupData[[#This Row],[DepartmentTeam]])</f>
        <v>CH10_CH_Customer Services (Project &amp; Support)_</v>
      </c>
      <c r="V348" t="str">
        <f>VLOOKUP(KamstrupData[[#This Row],[ORG_Concat]],'O-Organization'!F:H,3,FALSE)</f>
        <v>11007_CH10_Customer Service_CH_Customer Services (Project &amp; Support)_</v>
      </c>
    </row>
    <row r="349" spans="4:22">
      <c r="D349" s="28" t="s">
        <v>118</v>
      </c>
      <c r="E349" t="str">
        <f>VLOOKUP(D349,'B-Business Capability'!B:H,5,FALSE)</f>
        <v>Customer Service</v>
      </c>
      <c r="F349" t="str">
        <f>VLOOKUP(D349,'B-Business Capability'!B:H,6,FALSE)</f>
        <v>Customer Service Strategy and Planning</v>
      </c>
      <c r="G349" t="str">
        <f>VLOOKUP(D349,'B-Business Capability'!B:H,7,FALSE)</f>
        <v>Customer Service Analytics</v>
      </c>
      <c r="I349" t="s">
        <v>239</v>
      </c>
      <c r="J349" t="s">
        <v>240</v>
      </c>
      <c r="L349" t="s">
        <v>157</v>
      </c>
      <c r="M349" t="str">
        <f>VLOOKUP(L349,'A-Applications'!B:D,3,FALSE)</f>
        <v>ServiceNow</v>
      </c>
      <c r="N349" t="s">
        <v>53</v>
      </c>
      <c r="O349" s="42" t="s">
        <v>54</v>
      </c>
      <c r="P349" t="s">
        <v>79</v>
      </c>
      <c r="Q349" t="str">
        <f>VLOOKUP(KamstrupData[[#This Row],[IdLevel123]],'B-Business Capability'!B:L,10,FALSE)</f>
        <v>Customer Service and Support</v>
      </c>
      <c r="R349">
        <f>VLOOKUP(KamstrupData[[#This Row],[IdLevel123]],'B-Business Capability'!B:L,11,FALSE)</f>
        <v>0</v>
      </c>
      <c r="U349" t="str">
        <f>_xlfn.CONCAT(KamstrupData[[#This Row],[CountryCode]],"_",KamstrupData[[#This Row],[Business Area]],"_",KamstrupData[[#This Row],[DepartmentTeam]])</f>
        <v>CH10_CH_Customer Services (Project &amp; Support)_</v>
      </c>
      <c r="V349" t="str">
        <f>VLOOKUP(KamstrupData[[#This Row],[ORG_Concat]],'O-Organization'!F:H,3,FALSE)</f>
        <v>11007_CH10_Customer Service_CH_Customer Services (Project &amp; Support)_</v>
      </c>
    </row>
    <row r="350" spans="4:22">
      <c r="D350" s="28" t="s">
        <v>165</v>
      </c>
      <c r="E350" t="str">
        <f>VLOOKUP(D350,'B-Business Capability'!B:H,5,FALSE)</f>
        <v>Customer Service</v>
      </c>
      <c r="F350" t="str">
        <f>VLOOKUP(D350,'B-Business Capability'!B:H,6,FALSE)</f>
        <v>Customer Service Strategy and Planning</v>
      </c>
      <c r="G350" t="str">
        <f>VLOOKUP(D350,'B-Business Capability'!B:H,7,FALSE)</f>
        <v>Customer Service Planning and Forecasting</v>
      </c>
      <c r="I350" t="s">
        <v>239</v>
      </c>
      <c r="J350" t="s">
        <v>240</v>
      </c>
      <c r="L350" t="s">
        <v>157</v>
      </c>
      <c r="M350" t="str">
        <f>VLOOKUP(L350,'A-Applications'!B:D,3,FALSE)</f>
        <v>ServiceNow</v>
      </c>
      <c r="N350" t="s">
        <v>53</v>
      </c>
      <c r="O350" s="42" t="s">
        <v>54</v>
      </c>
      <c r="P350" t="s">
        <v>79</v>
      </c>
      <c r="Q350" t="str">
        <f>VLOOKUP(KamstrupData[[#This Row],[IdLevel123]],'B-Business Capability'!B:L,10,FALSE)</f>
        <v>Customer Service and Support</v>
      </c>
      <c r="R350">
        <f>VLOOKUP(KamstrupData[[#This Row],[IdLevel123]],'B-Business Capability'!B:L,11,FALSE)</f>
        <v>0</v>
      </c>
      <c r="U350" t="str">
        <f>_xlfn.CONCAT(KamstrupData[[#This Row],[CountryCode]],"_",KamstrupData[[#This Row],[Business Area]],"_",KamstrupData[[#This Row],[DepartmentTeam]])</f>
        <v>CH10_CH_Customer Services (Project &amp; Support)_</v>
      </c>
      <c r="V350" t="str">
        <f>VLOOKUP(KamstrupData[[#This Row],[ORG_Concat]],'O-Organization'!F:H,3,FALSE)</f>
        <v>11007_CH10_Customer Service_CH_Customer Services (Project &amp; Support)_</v>
      </c>
    </row>
    <row r="351" spans="4:22">
      <c r="D351" s="28" t="s">
        <v>166</v>
      </c>
      <c r="E351" t="str">
        <f>VLOOKUP(D351,'B-Business Capability'!B:H,5,FALSE)</f>
        <v>Customer Service</v>
      </c>
      <c r="F351" t="str">
        <f>VLOOKUP(D351,'B-Business Capability'!B:H,6,FALSE)</f>
        <v>Customer Service Strategy and Planning</v>
      </c>
      <c r="G351" t="str">
        <f>VLOOKUP(D351,'B-Business Capability'!B:H,7,FALSE)</f>
        <v>Customer Service Strategy Management</v>
      </c>
      <c r="I351" t="s">
        <v>239</v>
      </c>
      <c r="J351" t="s">
        <v>240</v>
      </c>
      <c r="L351" t="s">
        <v>157</v>
      </c>
      <c r="M351" t="str">
        <f>VLOOKUP(L351,'A-Applications'!B:D,3,FALSE)</f>
        <v>ServiceNow</v>
      </c>
      <c r="N351" t="s">
        <v>53</v>
      </c>
      <c r="O351" s="42" t="s">
        <v>54</v>
      </c>
      <c r="P351" t="s">
        <v>79</v>
      </c>
      <c r="Q351" t="str">
        <f>VLOOKUP(KamstrupData[[#This Row],[IdLevel123]],'B-Business Capability'!B:L,10,FALSE)</f>
        <v>Customer Service and Support</v>
      </c>
      <c r="R351">
        <f>VLOOKUP(KamstrupData[[#This Row],[IdLevel123]],'B-Business Capability'!B:L,11,FALSE)</f>
        <v>0</v>
      </c>
      <c r="U351" t="str">
        <f>_xlfn.CONCAT(KamstrupData[[#This Row],[CountryCode]],"_",KamstrupData[[#This Row],[Business Area]],"_",KamstrupData[[#This Row],[DepartmentTeam]])</f>
        <v>CH10_CH_Customer Services (Project &amp; Support)_</v>
      </c>
      <c r="V351" t="str">
        <f>VLOOKUP(KamstrupData[[#This Row],[ORG_Concat]],'O-Organization'!F:H,3,FALSE)</f>
        <v>11007_CH10_Customer Service_CH_Customer Services (Project &amp; Support)_</v>
      </c>
    </row>
    <row r="352" spans="4:22">
      <c r="D352" s="28" t="s">
        <v>88</v>
      </c>
      <c r="E352" t="str">
        <f>VLOOKUP(D352,'B-Business Capability'!B:H,5,FALSE)</f>
        <v>Customer Service</v>
      </c>
      <c r="F352" t="str">
        <f>VLOOKUP(D352,'B-Business Capability'!B:H,6,FALSE)</f>
        <v>Customer Project Management</v>
      </c>
      <c r="G352" t="str">
        <f>VLOOKUP(D352,'B-Business Capability'!B:H,7,FALSE)</f>
        <v>Project Management</v>
      </c>
      <c r="I352" t="s">
        <v>239</v>
      </c>
      <c r="J352" t="s">
        <v>240</v>
      </c>
      <c r="L352" t="s">
        <v>157</v>
      </c>
      <c r="M352" t="str">
        <f>VLOOKUP(L352,'A-Applications'!B:D,3,FALSE)</f>
        <v>ServiceNow</v>
      </c>
      <c r="N352" t="s">
        <v>53</v>
      </c>
      <c r="O352" s="42" t="s">
        <v>54</v>
      </c>
      <c r="P352" t="s">
        <v>75</v>
      </c>
      <c r="Q352" t="str">
        <f>VLOOKUP(KamstrupData[[#This Row],[IdLevel123]],'B-Business Capability'!B:L,10,FALSE)</f>
        <v>Order-to-Cash (O2C)</v>
      </c>
      <c r="R352">
        <f>VLOOKUP(KamstrupData[[#This Row],[IdLevel123]],'B-Business Capability'!B:L,11,FALSE)</f>
        <v>0</v>
      </c>
      <c r="U352" t="str">
        <f>_xlfn.CONCAT(KamstrupData[[#This Row],[CountryCode]],"_",KamstrupData[[#This Row],[Business Area]],"_",KamstrupData[[#This Row],[DepartmentTeam]])</f>
        <v>CH10_CH_Customer Services (Project &amp; Support)_</v>
      </c>
      <c r="V352" t="str">
        <f>VLOOKUP(KamstrupData[[#This Row],[ORG_Concat]],'O-Organization'!F:H,3,FALSE)</f>
        <v>11007_CH10_Customer Service_CH_Customer Services (Project &amp; Support)_</v>
      </c>
    </row>
    <row r="353" spans="4:22">
      <c r="D353" s="28" t="s">
        <v>84</v>
      </c>
      <c r="E353" t="str">
        <f>VLOOKUP(D353,'B-Business Capability'!B:H,5,FALSE)</f>
        <v>OT Hosting</v>
      </c>
      <c r="F353" t="str">
        <f>VLOOKUP(D353,'B-Business Capability'!B:H,6,FALSE)</f>
        <v>OT Operations &amp; Service</v>
      </c>
      <c r="G353">
        <f>VLOOKUP(D353,'B-Business Capability'!B:H,7,FALSE)</f>
        <v>0</v>
      </c>
      <c r="I353" t="s">
        <v>239</v>
      </c>
      <c r="J353" t="s">
        <v>240</v>
      </c>
      <c r="L353" t="s">
        <v>157</v>
      </c>
      <c r="M353" t="str">
        <f>VLOOKUP(L353,'A-Applications'!B:D,3,FALSE)</f>
        <v>ServiceNow</v>
      </c>
      <c r="N353" t="s">
        <v>147</v>
      </c>
      <c r="O353" s="42" t="s">
        <v>66</v>
      </c>
      <c r="P353" t="s">
        <v>79</v>
      </c>
      <c r="Q353" t="str">
        <f>VLOOKUP(KamstrupData[[#This Row],[IdLevel123]],'B-Business Capability'!B:L,10,FALSE)</f>
        <v>N/A</v>
      </c>
      <c r="R353">
        <f>VLOOKUP(KamstrupData[[#This Row],[IdLevel123]],'B-Business Capability'!B:L,11,FALSE)</f>
        <v>0</v>
      </c>
      <c r="U353" t="str">
        <f>_xlfn.CONCAT(KamstrupData[[#This Row],[CountryCode]],"_",KamstrupData[[#This Row],[Business Area]],"_",KamstrupData[[#This Row],[DepartmentTeam]])</f>
        <v>CH10_CH_Customer Services (Project &amp; Support)_</v>
      </c>
      <c r="V353" t="str">
        <f>VLOOKUP(KamstrupData[[#This Row],[ORG_Concat]],'O-Organization'!F:H,3,FALSE)</f>
        <v>11007_CH10_Customer Service_CH_Customer Services (Project &amp; Support)_</v>
      </c>
    </row>
    <row r="354" spans="4:22">
      <c r="D354" s="28" t="s">
        <v>78</v>
      </c>
      <c r="E354" t="str">
        <f>VLOOKUP(D354,'B-Business Capability'!B:H,5,FALSE)</f>
        <v>Customer Service</v>
      </c>
      <c r="F354" t="str">
        <f>VLOOKUP(D354,'B-Business Capability'!B:H,6,FALSE)</f>
        <v>Customer Service and Support</v>
      </c>
      <c r="G354" t="str">
        <f>VLOOKUP(D354,'B-Business Capability'!B:H,7,FALSE)</f>
        <v>Service Request Management</v>
      </c>
      <c r="I354" t="s">
        <v>239</v>
      </c>
      <c r="J354" t="s">
        <v>240</v>
      </c>
      <c r="L354" t="s">
        <v>167</v>
      </c>
      <c r="M354" t="str">
        <f>VLOOKUP(L354,'A-Applications'!B:D,3,FALSE)</f>
        <v>License Tool</v>
      </c>
      <c r="N354" t="s">
        <v>53</v>
      </c>
      <c r="O354" s="42" t="s">
        <v>54</v>
      </c>
      <c r="P354" t="s">
        <v>79</v>
      </c>
      <c r="Q354" t="str">
        <f>VLOOKUP(KamstrupData[[#This Row],[IdLevel123]],'B-Business Capability'!B:L,10,FALSE)</f>
        <v>Customer Service and Support</v>
      </c>
      <c r="R354">
        <f>VLOOKUP(KamstrupData[[#This Row],[IdLevel123]],'B-Business Capability'!B:L,11,FALSE)</f>
        <v>0</v>
      </c>
      <c r="U354" t="str">
        <f>_xlfn.CONCAT(KamstrupData[[#This Row],[CountryCode]],"_",KamstrupData[[#This Row],[Business Area]],"_",KamstrupData[[#This Row],[DepartmentTeam]])</f>
        <v>CH10_CH_Customer Services (Project &amp; Support)_</v>
      </c>
      <c r="V354" t="str">
        <f>VLOOKUP(KamstrupData[[#This Row],[ORG_Concat]],'O-Organization'!F:H,3,FALSE)</f>
        <v>11007_CH10_Customer Service_CH_Customer Services (Project &amp; Support)_</v>
      </c>
    </row>
    <row r="355" spans="4:22">
      <c r="D355" s="28" t="s">
        <v>88</v>
      </c>
      <c r="E355" t="str">
        <f>VLOOKUP(D355,'B-Business Capability'!B:H,5,FALSE)</f>
        <v>Customer Service</v>
      </c>
      <c r="F355" t="str">
        <f>VLOOKUP(D355,'B-Business Capability'!B:H,6,FALSE)</f>
        <v>Customer Project Management</v>
      </c>
      <c r="G355" t="str">
        <f>VLOOKUP(D355,'B-Business Capability'!B:H,7,FALSE)</f>
        <v>Project Management</v>
      </c>
      <c r="I355" t="s">
        <v>239</v>
      </c>
      <c r="J355" t="s">
        <v>240</v>
      </c>
      <c r="L355" t="s">
        <v>167</v>
      </c>
      <c r="M355" t="str">
        <f>VLOOKUP(L355,'A-Applications'!B:D,3,FALSE)</f>
        <v>License Tool</v>
      </c>
      <c r="N355" t="s">
        <v>53</v>
      </c>
      <c r="O355" s="42" t="s">
        <v>54</v>
      </c>
      <c r="P355" t="s">
        <v>75</v>
      </c>
      <c r="Q355" t="str">
        <f>VLOOKUP(KamstrupData[[#This Row],[IdLevel123]],'B-Business Capability'!B:L,10,FALSE)</f>
        <v>Order-to-Cash (O2C)</v>
      </c>
      <c r="R355">
        <f>VLOOKUP(KamstrupData[[#This Row],[IdLevel123]],'B-Business Capability'!B:L,11,FALSE)</f>
        <v>0</v>
      </c>
      <c r="U355" t="str">
        <f>_xlfn.CONCAT(KamstrupData[[#This Row],[CountryCode]],"_",KamstrupData[[#This Row],[Business Area]],"_",KamstrupData[[#This Row],[DepartmentTeam]])</f>
        <v>CH10_CH_Customer Services (Project &amp; Support)_</v>
      </c>
      <c r="V355" t="str">
        <f>VLOOKUP(KamstrupData[[#This Row],[ORG_Concat]],'O-Organization'!F:H,3,FALSE)</f>
        <v>11007_CH10_Customer Service_CH_Customer Services (Project &amp; Support)_</v>
      </c>
    </row>
    <row r="356" spans="4:22">
      <c r="D356" s="28" t="s">
        <v>88</v>
      </c>
      <c r="E356" t="str">
        <f>VLOOKUP(D356,'B-Business Capability'!B:H,5,FALSE)</f>
        <v>Customer Service</v>
      </c>
      <c r="F356" t="str">
        <f>VLOOKUP(D356,'B-Business Capability'!B:H,6,FALSE)</f>
        <v>Customer Project Management</v>
      </c>
      <c r="G356" t="str">
        <f>VLOOKUP(D356,'B-Business Capability'!B:H,7,FALSE)</f>
        <v>Project Management</v>
      </c>
      <c r="I356" t="s">
        <v>239</v>
      </c>
      <c r="J356" t="s">
        <v>240</v>
      </c>
      <c r="L356" t="s">
        <v>167</v>
      </c>
      <c r="M356" t="str">
        <f>VLOOKUP(L356,'A-Applications'!B:D,3,FALSE)</f>
        <v>License Tool</v>
      </c>
      <c r="N356" t="s">
        <v>53</v>
      </c>
      <c r="O356" s="42" t="s">
        <v>54</v>
      </c>
      <c r="P356" t="s">
        <v>75</v>
      </c>
      <c r="Q356" t="str">
        <f>VLOOKUP(KamstrupData[[#This Row],[IdLevel123]],'B-Business Capability'!B:L,10,FALSE)</f>
        <v>Order-to-Cash (O2C)</v>
      </c>
      <c r="R356">
        <f>VLOOKUP(KamstrupData[[#This Row],[IdLevel123]],'B-Business Capability'!B:L,11,FALSE)</f>
        <v>0</v>
      </c>
      <c r="U356" t="str">
        <f>_xlfn.CONCAT(KamstrupData[[#This Row],[CountryCode]],"_",KamstrupData[[#This Row],[Business Area]],"_",KamstrupData[[#This Row],[DepartmentTeam]])</f>
        <v>CH10_CH_Customer Services (Project &amp; Support)_</v>
      </c>
      <c r="V356" t="str">
        <f>VLOOKUP(KamstrupData[[#This Row],[ORG_Concat]],'O-Organization'!F:H,3,FALSE)</f>
        <v>11007_CH10_Customer Service_CH_Customer Services (Project &amp; Support)_</v>
      </c>
    </row>
    <row r="357" spans="4:22">
      <c r="D357" s="28" t="s">
        <v>78</v>
      </c>
      <c r="E357" t="str">
        <f>VLOOKUP(D357,'B-Business Capability'!B:H,5,FALSE)</f>
        <v>Customer Service</v>
      </c>
      <c r="F357" t="str">
        <f>VLOOKUP(D357,'B-Business Capability'!B:H,6,FALSE)</f>
        <v>Customer Service and Support</v>
      </c>
      <c r="G357" t="str">
        <f>VLOOKUP(D357,'B-Business Capability'!B:H,7,FALSE)</f>
        <v>Service Request Management</v>
      </c>
      <c r="I357" t="s">
        <v>239</v>
      </c>
      <c r="J357" t="s">
        <v>240</v>
      </c>
      <c r="L357" t="s">
        <v>168</v>
      </c>
      <c r="M357" t="str">
        <f>VLOOKUP(L357,'A-Applications'!B:D,3,FALSE)</f>
        <v>Performance Center</v>
      </c>
      <c r="N357" t="s">
        <v>147</v>
      </c>
      <c r="O357" s="42" t="s">
        <v>66</v>
      </c>
      <c r="P357" t="s">
        <v>79</v>
      </c>
      <c r="Q357" t="str">
        <f>VLOOKUP(KamstrupData[[#This Row],[IdLevel123]],'B-Business Capability'!B:L,10,FALSE)</f>
        <v>Customer Service and Support</v>
      </c>
      <c r="R357">
        <f>VLOOKUP(KamstrupData[[#This Row],[IdLevel123]],'B-Business Capability'!B:L,11,FALSE)</f>
        <v>0</v>
      </c>
      <c r="U357" t="str">
        <f>_xlfn.CONCAT(KamstrupData[[#This Row],[CountryCode]],"_",KamstrupData[[#This Row],[Business Area]],"_",KamstrupData[[#This Row],[DepartmentTeam]])</f>
        <v>CH10_CH_Customer Services (Project &amp; Support)_</v>
      </c>
      <c r="V357" t="str">
        <f>VLOOKUP(KamstrupData[[#This Row],[ORG_Concat]],'O-Organization'!F:H,3,FALSE)</f>
        <v>11007_CH10_Customer Service_CH_Customer Services (Project &amp; Support)_</v>
      </c>
    </row>
    <row r="358" spans="4:22">
      <c r="D358" s="28" t="s">
        <v>128</v>
      </c>
      <c r="E358" t="str">
        <f>VLOOKUP(D358,'B-Business Capability'!B:H,5,FALSE)</f>
        <v>Sales</v>
      </c>
      <c r="F358" t="str">
        <f>VLOOKUP(D358,'B-Business Capability'!B:H,6,FALSE)</f>
        <v>Sales Execution and Customer Engagement</v>
      </c>
      <c r="G358" t="str">
        <f>VLOOKUP(D358,'B-Business Capability'!B:H,7,FALSE)</f>
        <v>Project selling</v>
      </c>
      <c r="I358" t="s">
        <v>239</v>
      </c>
      <c r="J358" t="s">
        <v>240</v>
      </c>
      <c r="L358" t="s">
        <v>169</v>
      </c>
      <c r="M358" t="str">
        <f>VLOOKUP(L358,'A-Applications'!B:D,3,FALSE)</f>
        <v>Automatic Concentrator Placement</v>
      </c>
      <c r="N358" t="s">
        <v>53</v>
      </c>
      <c r="O358" s="42" t="s">
        <v>54</v>
      </c>
      <c r="P358" t="s">
        <v>75</v>
      </c>
      <c r="Q358" t="str">
        <f>VLOOKUP(KamstrupData[[#This Row],[IdLevel123]],'B-Business Capability'!B:L,10,FALSE)</f>
        <v>Order-to-Cash (O2C)</v>
      </c>
      <c r="R358">
        <f>VLOOKUP(KamstrupData[[#This Row],[IdLevel123]],'B-Business Capability'!B:L,11,FALSE)</f>
        <v>550</v>
      </c>
      <c r="U358" t="str">
        <f>_xlfn.CONCAT(KamstrupData[[#This Row],[CountryCode]],"_",KamstrupData[[#This Row],[Business Area]],"_",KamstrupData[[#This Row],[DepartmentTeam]])</f>
        <v>CH10_CH_Customer Services (Project &amp; Support)_</v>
      </c>
      <c r="V358" t="str">
        <f>VLOOKUP(KamstrupData[[#This Row],[ORG_Concat]],'O-Organization'!F:H,3,FALSE)</f>
        <v>11007_CH10_Customer Service_CH_Customer Services (Project &amp; Support)_</v>
      </c>
    </row>
    <row r="359" spans="4:22">
      <c r="D359" s="28" t="s">
        <v>88</v>
      </c>
      <c r="E359" t="str">
        <f>VLOOKUP(D359,'B-Business Capability'!B:H,5,FALSE)</f>
        <v>Customer Service</v>
      </c>
      <c r="F359" t="str">
        <f>VLOOKUP(D359,'B-Business Capability'!B:H,6,FALSE)</f>
        <v>Customer Project Management</v>
      </c>
      <c r="G359" t="str">
        <f>VLOOKUP(D359,'B-Business Capability'!B:H,7,FALSE)</f>
        <v>Project Management</v>
      </c>
      <c r="I359" t="s">
        <v>239</v>
      </c>
      <c r="J359" t="s">
        <v>240</v>
      </c>
      <c r="L359" t="s">
        <v>169</v>
      </c>
      <c r="M359" t="str">
        <f>VLOOKUP(L359,'A-Applications'!B:D,3,FALSE)</f>
        <v>Automatic Concentrator Placement</v>
      </c>
      <c r="N359" t="s">
        <v>53</v>
      </c>
      <c r="O359" s="42" t="s">
        <v>54</v>
      </c>
      <c r="P359" t="s">
        <v>75</v>
      </c>
      <c r="Q359" t="str">
        <f>VLOOKUP(KamstrupData[[#This Row],[IdLevel123]],'B-Business Capability'!B:L,10,FALSE)</f>
        <v>Order-to-Cash (O2C)</v>
      </c>
      <c r="R359">
        <f>VLOOKUP(KamstrupData[[#This Row],[IdLevel123]],'B-Business Capability'!B:L,11,FALSE)</f>
        <v>0</v>
      </c>
      <c r="U359" t="str">
        <f>_xlfn.CONCAT(KamstrupData[[#This Row],[CountryCode]],"_",KamstrupData[[#This Row],[Business Area]],"_",KamstrupData[[#This Row],[DepartmentTeam]])</f>
        <v>CH10_CH_Customer Services (Project &amp; Support)_</v>
      </c>
      <c r="V359" t="str">
        <f>VLOOKUP(KamstrupData[[#This Row],[ORG_Concat]],'O-Organization'!F:H,3,FALSE)</f>
        <v>11007_CH10_Customer Service_CH_Customer Services (Project &amp; Support)_</v>
      </c>
    </row>
    <row r="360" spans="4:22">
      <c r="D360" s="28" t="s">
        <v>170</v>
      </c>
      <c r="E360" t="str">
        <f>VLOOKUP(D360,'B-Business Capability'!B:H,5,FALSE)</f>
        <v>Customer Service</v>
      </c>
      <c r="F360" t="str">
        <f>VLOOKUP(D360,'B-Business Capability'!B:H,6,FALSE)</f>
        <v>Customer Project Management</v>
      </c>
      <c r="G360" t="str">
        <f>VLOOKUP(D360,'B-Business Capability'!B:H,7,FALSE)</f>
        <v>Test Management</v>
      </c>
      <c r="I360" t="s">
        <v>239</v>
      </c>
      <c r="J360" t="s">
        <v>240</v>
      </c>
      <c r="L360" t="s">
        <v>171</v>
      </c>
      <c r="M360" t="str">
        <f>VLOOKUP(L360,'A-Applications'!B:D,3,FALSE)</f>
        <v>Jira Xray</v>
      </c>
      <c r="N360" t="s">
        <v>147</v>
      </c>
      <c r="O360" s="42" t="s">
        <v>54</v>
      </c>
      <c r="P360" t="s">
        <v>75</v>
      </c>
      <c r="Q360" t="str">
        <f>VLOOKUP(KamstrupData[[#This Row],[IdLevel123]],'B-Business Capability'!B:L,10,FALSE)</f>
        <v>Order-to-Cash (O2C)</v>
      </c>
      <c r="R360">
        <f>VLOOKUP(KamstrupData[[#This Row],[IdLevel123]],'B-Business Capability'!B:L,11,FALSE)</f>
        <v>0</v>
      </c>
      <c r="U360" t="str">
        <f>_xlfn.CONCAT(KamstrupData[[#This Row],[CountryCode]],"_",KamstrupData[[#This Row],[Business Area]],"_",KamstrupData[[#This Row],[DepartmentTeam]])</f>
        <v>CH10_CH_Customer Services (Project &amp; Support)_</v>
      </c>
      <c r="V360" t="str">
        <f>VLOOKUP(KamstrupData[[#This Row],[ORG_Concat]],'O-Organization'!F:H,3,FALSE)</f>
        <v>11007_CH10_Customer Service_CH_Customer Services (Project &amp; Support)_</v>
      </c>
    </row>
    <row r="361" spans="4:22">
      <c r="D361" s="28" t="s">
        <v>78</v>
      </c>
      <c r="E361" t="str">
        <f>VLOOKUP(D361,'B-Business Capability'!B:H,5,FALSE)</f>
        <v>Customer Service</v>
      </c>
      <c r="F361" t="str">
        <f>VLOOKUP(D361,'B-Business Capability'!B:H,6,FALSE)</f>
        <v>Customer Service and Support</v>
      </c>
      <c r="G361" t="str">
        <f>VLOOKUP(D361,'B-Business Capability'!B:H,7,FALSE)</f>
        <v>Service Request Management</v>
      </c>
      <c r="I361" t="s">
        <v>239</v>
      </c>
      <c r="J361" t="s">
        <v>240</v>
      </c>
      <c r="L361" t="s">
        <v>172</v>
      </c>
      <c r="M361" t="str">
        <f>VLOOKUP(L361,'A-Applications'!B:D,3,FALSE)</f>
        <v>QGIS</v>
      </c>
      <c r="N361" t="s">
        <v>53</v>
      </c>
      <c r="O361" s="42" t="s">
        <v>54</v>
      </c>
      <c r="P361" t="s">
        <v>79</v>
      </c>
      <c r="Q361" t="str">
        <f>VLOOKUP(KamstrupData[[#This Row],[IdLevel123]],'B-Business Capability'!B:L,10,FALSE)</f>
        <v>Customer Service and Support</v>
      </c>
      <c r="R361">
        <f>VLOOKUP(KamstrupData[[#This Row],[IdLevel123]],'B-Business Capability'!B:L,11,FALSE)</f>
        <v>0</v>
      </c>
      <c r="U361" t="str">
        <f>_xlfn.CONCAT(KamstrupData[[#This Row],[CountryCode]],"_",KamstrupData[[#This Row],[Business Area]],"_",KamstrupData[[#This Row],[DepartmentTeam]])</f>
        <v>CH10_CH_Customer Services (Project &amp; Support)_</v>
      </c>
      <c r="V361" t="str">
        <f>VLOOKUP(KamstrupData[[#This Row],[ORG_Concat]],'O-Organization'!F:H,3,FALSE)</f>
        <v>11007_CH10_Customer Service_CH_Customer Services (Project &amp; Support)_</v>
      </c>
    </row>
    <row r="362" spans="4:22">
      <c r="D362" s="28" t="s">
        <v>88</v>
      </c>
      <c r="E362" t="str">
        <f>VLOOKUP(D362,'B-Business Capability'!B:H,5,FALSE)</f>
        <v>Customer Service</v>
      </c>
      <c r="F362" t="str">
        <f>VLOOKUP(D362,'B-Business Capability'!B:H,6,FALSE)</f>
        <v>Customer Project Management</v>
      </c>
      <c r="G362" t="str">
        <f>VLOOKUP(D362,'B-Business Capability'!B:H,7,FALSE)</f>
        <v>Project Management</v>
      </c>
      <c r="I362" t="s">
        <v>239</v>
      </c>
      <c r="J362" t="s">
        <v>240</v>
      </c>
      <c r="L362" t="s">
        <v>172</v>
      </c>
      <c r="M362" t="str">
        <f>VLOOKUP(L362,'A-Applications'!B:D,3,FALSE)</f>
        <v>QGIS</v>
      </c>
      <c r="N362" t="s">
        <v>53</v>
      </c>
      <c r="O362" s="42" t="s">
        <v>54</v>
      </c>
      <c r="P362" t="s">
        <v>75</v>
      </c>
      <c r="Q362" t="str">
        <f>VLOOKUP(KamstrupData[[#This Row],[IdLevel123]],'B-Business Capability'!B:L,10,FALSE)</f>
        <v>Order-to-Cash (O2C)</v>
      </c>
      <c r="R362">
        <f>VLOOKUP(KamstrupData[[#This Row],[IdLevel123]],'B-Business Capability'!B:L,11,FALSE)</f>
        <v>0</v>
      </c>
      <c r="U362" t="str">
        <f>_xlfn.CONCAT(KamstrupData[[#This Row],[CountryCode]],"_",KamstrupData[[#This Row],[Business Area]],"_",KamstrupData[[#This Row],[DepartmentTeam]])</f>
        <v>CH10_CH_Customer Services (Project &amp; Support)_</v>
      </c>
      <c r="V362" t="str">
        <f>VLOOKUP(KamstrupData[[#This Row],[ORG_Concat]],'O-Organization'!F:H,3,FALSE)</f>
        <v>11007_CH10_Customer Service_CH_Customer Services (Project &amp; Support)_</v>
      </c>
    </row>
    <row r="363" spans="4:22">
      <c r="D363" s="28" t="s">
        <v>88</v>
      </c>
      <c r="E363" t="str">
        <f>VLOOKUP(D363,'B-Business Capability'!B:H,5,FALSE)</f>
        <v>Customer Service</v>
      </c>
      <c r="F363" t="str">
        <f>VLOOKUP(D363,'B-Business Capability'!B:H,6,FALSE)</f>
        <v>Customer Project Management</v>
      </c>
      <c r="G363" t="str">
        <f>VLOOKUP(D363,'B-Business Capability'!B:H,7,FALSE)</f>
        <v>Project Management</v>
      </c>
      <c r="I363" t="s">
        <v>239</v>
      </c>
      <c r="J363" t="s">
        <v>240</v>
      </c>
      <c r="L363" t="s">
        <v>173</v>
      </c>
      <c r="M363" t="str">
        <f>VLOOKUP(L363,'A-Applications'!B:D,3,FALSE)</f>
        <v>Check.Kamstrup (READy device check)</v>
      </c>
      <c r="N363" t="s">
        <v>53</v>
      </c>
      <c r="O363" s="42" t="s">
        <v>54</v>
      </c>
      <c r="P363" t="s">
        <v>75</v>
      </c>
      <c r="Q363" t="str">
        <f>VLOOKUP(KamstrupData[[#This Row],[IdLevel123]],'B-Business Capability'!B:L,10,FALSE)</f>
        <v>Order-to-Cash (O2C)</v>
      </c>
      <c r="R363">
        <f>VLOOKUP(KamstrupData[[#This Row],[IdLevel123]],'B-Business Capability'!B:L,11,FALSE)</f>
        <v>0</v>
      </c>
      <c r="U363" t="str">
        <f>_xlfn.CONCAT(KamstrupData[[#This Row],[CountryCode]],"_",KamstrupData[[#This Row],[Business Area]],"_",KamstrupData[[#This Row],[DepartmentTeam]])</f>
        <v>CH10_CH_Customer Services (Project &amp; Support)_</v>
      </c>
      <c r="V363" t="str">
        <f>VLOOKUP(KamstrupData[[#This Row],[ORG_Concat]],'O-Organization'!F:H,3,FALSE)</f>
        <v>11007_CH10_Customer Service_CH_Customer Services (Project &amp; Support)_</v>
      </c>
    </row>
    <row r="364" spans="4:22">
      <c r="D364" s="28" t="s">
        <v>78</v>
      </c>
      <c r="E364" t="str">
        <f>VLOOKUP(D364,'B-Business Capability'!B:H,5,FALSE)</f>
        <v>Customer Service</v>
      </c>
      <c r="F364" t="str">
        <f>VLOOKUP(D364,'B-Business Capability'!B:H,6,FALSE)</f>
        <v>Customer Service and Support</v>
      </c>
      <c r="G364" t="str">
        <f>VLOOKUP(D364,'B-Business Capability'!B:H,7,FALSE)</f>
        <v>Service Request Management</v>
      </c>
      <c r="I364" t="s">
        <v>239</v>
      </c>
      <c r="J364" t="s">
        <v>240</v>
      </c>
      <c r="L364" t="s">
        <v>174</v>
      </c>
      <c r="M364" t="str">
        <f>VLOOKUP(L364,'A-Applications'!B:D,3,FALSE)</f>
        <v>IsMobile</v>
      </c>
      <c r="N364" t="s">
        <v>53</v>
      </c>
      <c r="O364" s="42" t="s">
        <v>54</v>
      </c>
      <c r="P364" t="s">
        <v>79</v>
      </c>
      <c r="Q364" t="str">
        <f>VLOOKUP(KamstrupData[[#This Row],[IdLevel123]],'B-Business Capability'!B:L,10,FALSE)</f>
        <v>Customer Service and Support</v>
      </c>
      <c r="R364">
        <f>VLOOKUP(KamstrupData[[#This Row],[IdLevel123]],'B-Business Capability'!B:L,11,FALSE)</f>
        <v>0</v>
      </c>
      <c r="U364" t="str">
        <f>_xlfn.CONCAT(KamstrupData[[#This Row],[CountryCode]],"_",KamstrupData[[#This Row],[Business Area]],"_",KamstrupData[[#This Row],[DepartmentTeam]])</f>
        <v>CH10_CH_Customer Services (Project &amp; Support)_</v>
      </c>
      <c r="V364" t="str">
        <f>VLOOKUP(KamstrupData[[#This Row],[ORG_Concat]],'O-Organization'!F:H,3,FALSE)</f>
        <v>11007_CH10_Customer Service_CH_Customer Services (Project &amp; Support)_</v>
      </c>
    </row>
    <row r="365" spans="4:22">
      <c r="D365" s="28" t="s">
        <v>88</v>
      </c>
      <c r="E365" t="str">
        <f>VLOOKUP(D365,'B-Business Capability'!B:H,5,FALSE)</f>
        <v>Customer Service</v>
      </c>
      <c r="F365" t="str">
        <f>VLOOKUP(D365,'B-Business Capability'!B:H,6,FALSE)</f>
        <v>Customer Project Management</v>
      </c>
      <c r="G365" t="str">
        <f>VLOOKUP(D365,'B-Business Capability'!B:H,7,FALSE)</f>
        <v>Project Management</v>
      </c>
      <c r="I365" t="s">
        <v>239</v>
      </c>
      <c r="J365" t="s">
        <v>240</v>
      </c>
      <c r="L365" t="s">
        <v>174</v>
      </c>
      <c r="M365" t="str">
        <f>VLOOKUP(L365,'A-Applications'!B:D,3,FALSE)</f>
        <v>IsMobile</v>
      </c>
      <c r="N365" t="s">
        <v>53</v>
      </c>
      <c r="O365" s="42" t="s">
        <v>66</v>
      </c>
      <c r="P365" t="s">
        <v>75</v>
      </c>
      <c r="Q365" t="str">
        <f>VLOOKUP(KamstrupData[[#This Row],[IdLevel123]],'B-Business Capability'!B:L,10,FALSE)</f>
        <v>Order-to-Cash (O2C)</v>
      </c>
      <c r="R365">
        <f>VLOOKUP(KamstrupData[[#This Row],[IdLevel123]],'B-Business Capability'!B:L,11,FALSE)</f>
        <v>0</v>
      </c>
      <c r="U365" t="str">
        <f>_xlfn.CONCAT(KamstrupData[[#This Row],[CountryCode]],"_",KamstrupData[[#This Row],[Business Area]],"_",KamstrupData[[#This Row],[DepartmentTeam]])</f>
        <v>CH10_CH_Customer Services (Project &amp; Support)_</v>
      </c>
      <c r="V365" t="str">
        <f>VLOOKUP(KamstrupData[[#This Row],[ORG_Concat]],'O-Organization'!F:H,3,FALSE)</f>
        <v>11007_CH10_Customer Service_CH_Customer Services (Project &amp; Support)_</v>
      </c>
    </row>
    <row r="366" spans="4:22">
      <c r="D366" s="28" t="s">
        <v>78</v>
      </c>
      <c r="E366" t="str">
        <f>VLOOKUP(D366,'B-Business Capability'!B:H,5,FALSE)</f>
        <v>Customer Service</v>
      </c>
      <c r="F366" t="str">
        <f>VLOOKUP(D366,'B-Business Capability'!B:H,6,FALSE)</f>
        <v>Customer Service and Support</v>
      </c>
      <c r="G366" t="str">
        <f>VLOOKUP(D366,'B-Business Capability'!B:H,7,FALSE)</f>
        <v>Service Request Management</v>
      </c>
      <c r="I366" t="s">
        <v>239</v>
      </c>
      <c r="J366" t="s">
        <v>240</v>
      </c>
      <c r="L366" t="s">
        <v>175</v>
      </c>
      <c r="M366" t="str">
        <f>VLOOKUP(L366,'A-Applications'!B:D,3,FALSE)</f>
        <v>Telia Smartconnect (MNO Portal)</v>
      </c>
      <c r="N366" t="s">
        <v>53</v>
      </c>
      <c r="O366" s="42" t="s">
        <v>54</v>
      </c>
      <c r="P366" t="s">
        <v>79</v>
      </c>
      <c r="Q366" t="str">
        <f>VLOOKUP(KamstrupData[[#This Row],[IdLevel123]],'B-Business Capability'!B:L,10,FALSE)</f>
        <v>Customer Service and Support</v>
      </c>
      <c r="R366">
        <f>VLOOKUP(KamstrupData[[#This Row],[IdLevel123]],'B-Business Capability'!B:L,11,FALSE)</f>
        <v>0</v>
      </c>
      <c r="U366" t="str">
        <f>_xlfn.CONCAT(KamstrupData[[#This Row],[CountryCode]],"_",KamstrupData[[#This Row],[Business Area]],"_",KamstrupData[[#This Row],[DepartmentTeam]])</f>
        <v>CH10_CH_Customer Services (Project &amp; Support)_</v>
      </c>
      <c r="V366" t="str">
        <f>VLOOKUP(KamstrupData[[#This Row],[ORG_Concat]],'O-Organization'!F:H,3,FALSE)</f>
        <v>11007_CH10_Customer Service_CH_Customer Services (Project &amp; Support)_</v>
      </c>
    </row>
    <row r="367" spans="4:22">
      <c r="D367" s="28" t="s">
        <v>88</v>
      </c>
      <c r="E367" t="str">
        <f>VLOOKUP(D367,'B-Business Capability'!B:H,5,FALSE)</f>
        <v>Customer Service</v>
      </c>
      <c r="F367" t="str">
        <f>VLOOKUP(D367,'B-Business Capability'!B:H,6,FALSE)</f>
        <v>Customer Project Management</v>
      </c>
      <c r="G367" t="str">
        <f>VLOOKUP(D367,'B-Business Capability'!B:H,7,FALSE)</f>
        <v>Project Management</v>
      </c>
      <c r="I367" t="s">
        <v>239</v>
      </c>
      <c r="J367" t="s">
        <v>240</v>
      </c>
      <c r="L367" t="s">
        <v>175</v>
      </c>
      <c r="M367" t="str">
        <f>VLOOKUP(L367,'A-Applications'!B:D,3,FALSE)</f>
        <v>Telia Smartconnect (MNO Portal)</v>
      </c>
      <c r="N367" t="s">
        <v>53</v>
      </c>
      <c r="O367" s="42" t="s">
        <v>66</v>
      </c>
      <c r="P367" t="s">
        <v>75</v>
      </c>
      <c r="Q367" t="str">
        <f>VLOOKUP(KamstrupData[[#This Row],[IdLevel123]],'B-Business Capability'!B:L,10,FALSE)</f>
        <v>Order-to-Cash (O2C)</v>
      </c>
      <c r="R367">
        <f>VLOOKUP(KamstrupData[[#This Row],[IdLevel123]],'B-Business Capability'!B:L,11,FALSE)</f>
        <v>0</v>
      </c>
      <c r="U367" t="str">
        <f>_xlfn.CONCAT(KamstrupData[[#This Row],[CountryCode]],"_",KamstrupData[[#This Row],[Business Area]],"_",KamstrupData[[#This Row],[DepartmentTeam]])</f>
        <v>CH10_CH_Customer Services (Project &amp; Support)_</v>
      </c>
      <c r="V367" t="str">
        <f>VLOOKUP(KamstrupData[[#This Row],[ORG_Concat]],'O-Organization'!F:H,3,FALSE)</f>
        <v>11007_CH10_Customer Service_CH_Customer Services (Project &amp; Support)_</v>
      </c>
    </row>
    <row r="368" spans="4:22">
      <c r="D368" s="28" t="s">
        <v>78</v>
      </c>
      <c r="E368" t="str">
        <f>VLOOKUP(D368,'B-Business Capability'!B:H,5,FALSE)</f>
        <v>Customer Service</v>
      </c>
      <c r="F368" t="str">
        <f>VLOOKUP(D368,'B-Business Capability'!B:H,6,FALSE)</f>
        <v>Customer Service and Support</v>
      </c>
      <c r="G368" t="str">
        <f>VLOOKUP(D368,'B-Business Capability'!B:H,7,FALSE)</f>
        <v>Service Request Management</v>
      </c>
      <c r="I368" t="s">
        <v>239</v>
      </c>
      <c r="J368" t="s">
        <v>240</v>
      </c>
      <c r="L368" t="s">
        <v>176</v>
      </c>
      <c r="M368" t="str">
        <f>VLOOKUP(L368,'A-Applications'!B:D,3,FALSE)</f>
        <v>Azure Coverage</v>
      </c>
      <c r="N368" t="s">
        <v>53</v>
      </c>
      <c r="O368" s="42" t="s">
        <v>54</v>
      </c>
      <c r="P368" t="s">
        <v>79</v>
      </c>
      <c r="Q368" t="str">
        <f>VLOOKUP(KamstrupData[[#This Row],[IdLevel123]],'B-Business Capability'!B:L,10,FALSE)</f>
        <v>Customer Service and Support</v>
      </c>
      <c r="R368">
        <f>VLOOKUP(KamstrupData[[#This Row],[IdLevel123]],'B-Business Capability'!B:L,11,FALSE)</f>
        <v>0</v>
      </c>
      <c r="U368" t="str">
        <f>_xlfn.CONCAT(KamstrupData[[#This Row],[CountryCode]],"_",KamstrupData[[#This Row],[Business Area]],"_",KamstrupData[[#This Row],[DepartmentTeam]])</f>
        <v>CH10_CH_Customer Services (Project &amp; Support)_</v>
      </c>
      <c r="V368" t="str">
        <f>VLOOKUP(KamstrupData[[#This Row],[ORG_Concat]],'O-Organization'!F:H,3,FALSE)</f>
        <v>11007_CH10_Customer Service_CH_Customer Services (Project &amp; Support)_</v>
      </c>
    </row>
    <row r="369" spans="4:22">
      <c r="D369" s="28" t="s">
        <v>78</v>
      </c>
      <c r="E369" t="str">
        <f>VLOOKUP(D369,'B-Business Capability'!B:H,5,FALSE)</f>
        <v>Customer Service</v>
      </c>
      <c r="F369" t="str">
        <f>VLOOKUP(D369,'B-Business Capability'!B:H,6,FALSE)</f>
        <v>Customer Service and Support</v>
      </c>
      <c r="G369" t="str">
        <f>VLOOKUP(D369,'B-Business Capability'!B:H,7,FALSE)</f>
        <v>Service Request Management</v>
      </c>
      <c r="I369" t="s">
        <v>239</v>
      </c>
      <c r="J369" t="s">
        <v>240</v>
      </c>
      <c r="L369" t="s">
        <v>177</v>
      </c>
      <c r="M369" t="str">
        <f>VLOOKUP(L369,'A-Applications'!B:D,3,FALSE)</f>
        <v>Power Intelligence - Flow</v>
      </c>
      <c r="N369" t="s">
        <v>53</v>
      </c>
      <c r="O369" s="42" t="s">
        <v>66</v>
      </c>
      <c r="P369" t="s">
        <v>77</v>
      </c>
      <c r="Q369" t="str">
        <f>VLOOKUP(KamstrupData[[#This Row],[IdLevel123]],'B-Business Capability'!B:L,10,FALSE)</f>
        <v>Customer Service and Support</v>
      </c>
      <c r="R369">
        <f>VLOOKUP(KamstrupData[[#This Row],[IdLevel123]],'B-Business Capability'!B:L,11,FALSE)</f>
        <v>0</v>
      </c>
      <c r="U369" t="str">
        <f>_xlfn.CONCAT(KamstrupData[[#This Row],[CountryCode]],"_",KamstrupData[[#This Row],[Business Area]],"_",KamstrupData[[#This Row],[DepartmentTeam]])</f>
        <v>CH10_CH_Customer Services (Project &amp; Support)_</v>
      </c>
      <c r="V369" t="str">
        <f>VLOOKUP(KamstrupData[[#This Row],[ORG_Concat]],'O-Organization'!F:H,3,FALSE)</f>
        <v>11007_CH10_Customer Service_CH_Customer Services (Project &amp; Support)_</v>
      </c>
    </row>
    <row r="370" spans="4:22">
      <c r="D370" s="28" t="s">
        <v>78</v>
      </c>
      <c r="E370" t="str">
        <f>VLOOKUP(D370,'B-Business Capability'!B:H,5,FALSE)</f>
        <v>Customer Service</v>
      </c>
      <c r="F370" t="str">
        <f>VLOOKUP(D370,'B-Business Capability'!B:H,6,FALSE)</f>
        <v>Customer Service and Support</v>
      </c>
      <c r="G370" t="str">
        <f>VLOOKUP(D370,'B-Business Capability'!B:H,7,FALSE)</f>
        <v>Service Request Management</v>
      </c>
      <c r="I370" t="s">
        <v>239</v>
      </c>
      <c r="J370" t="s">
        <v>240</v>
      </c>
      <c r="L370" t="s">
        <v>178</v>
      </c>
      <c r="M370" t="str">
        <f>VLOOKUP(L370,'A-Applications'!B:D,3,FALSE)</f>
        <v>Power Intelligence - Earth Fault</v>
      </c>
      <c r="N370" t="s">
        <v>53</v>
      </c>
      <c r="O370" s="42" t="s">
        <v>62</v>
      </c>
      <c r="P370" t="s">
        <v>79</v>
      </c>
      <c r="Q370" t="str">
        <f>VLOOKUP(KamstrupData[[#This Row],[IdLevel123]],'B-Business Capability'!B:L,10,FALSE)</f>
        <v>Customer Service and Support</v>
      </c>
      <c r="R370">
        <f>VLOOKUP(KamstrupData[[#This Row],[IdLevel123]],'B-Business Capability'!B:L,11,FALSE)</f>
        <v>0</v>
      </c>
      <c r="U370" t="str">
        <f>_xlfn.CONCAT(KamstrupData[[#This Row],[CountryCode]],"_",KamstrupData[[#This Row],[Business Area]],"_",KamstrupData[[#This Row],[DepartmentTeam]])</f>
        <v>CH10_CH_Customer Services (Project &amp; Support)_</v>
      </c>
      <c r="V370" t="str">
        <f>VLOOKUP(KamstrupData[[#This Row],[ORG_Concat]],'O-Organization'!F:H,3,FALSE)</f>
        <v>11007_CH10_Customer Service_CH_Customer Services (Project &amp; Support)_</v>
      </c>
    </row>
    <row r="371" spans="4:22">
      <c r="D371" s="28" t="s">
        <v>78</v>
      </c>
      <c r="E371" t="str">
        <f>VLOOKUP(D371,'B-Business Capability'!B:H,5,FALSE)</f>
        <v>Customer Service</v>
      </c>
      <c r="F371" t="str">
        <f>VLOOKUP(D371,'B-Business Capability'!B:H,6,FALSE)</f>
        <v>Customer Service and Support</v>
      </c>
      <c r="G371" t="str">
        <f>VLOOKUP(D371,'B-Business Capability'!B:H,7,FALSE)</f>
        <v>Service Request Management</v>
      </c>
      <c r="I371" t="s">
        <v>239</v>
      </c>
      <c r="J371" t="s">
        <v>240</v>
      </c>
      <c r="L371" t="s">
        <v>179</v>
      </c>
      <c r="M371" t="str">
        <f>VLOOKUP(L371,'A-Applications'!B:D,3,FALSE)</f>
        <v>Scruffy</v>
      </c>
      <c r="N371" t="s">
        <v>53</v>
      </c>
      <c r="O371" s="42" t="s">
        <v>54</v>
      </c>
      <c r="P371" t="s">
        <v>79</v>
      </c>
      <c r="Q371" t="str">
        <f>VLOOKUP(KamstrupData[[#This Row],[IdLevel123]],'B-Business Capability'!B:L,10,FALSE)</f>
        <v>Customer Service and Support</v>
      </c>
      <c r="R371">
        <f>VLOOKUP(KamstrupData[[#This Row],[IdLevel123]],'B-Business Capability'!B:L,11,FALSE)</f>
        <v>0</v>
      </c>
      <c r="U371" t="str">
        <f>_xlfn.CONCAT(KamstrupData[[#This Row],[CountryCode]],"_",KamstrupData[[#This Row],[Business Area]],"_",KamstrupData[[#This Row],[DepartmentTeam]])</f>
        <v>CH10_CH_Customer Services (Project &amp; Support)_</v>
      </c>
      <c r="V371" t="str">
        <f>VLOOKUP(KamstrupData[[#This Row],[ORG_Concat]],'O-Organization'!F:H,3,FALSE)</f>
        <v>11007_CH10_Customer Service_CH_Customer Services (Project &amp; Support)_</v>
      </c>
    </row>
    <row r="372" spans="4:22">
      <c r="D372" s="28" t="s">
        <v>88</v>
      </c>
      <c r="E372" t="str">
        <f>VLOOKUP(D372,'B-Business Capability'!B:H,5,FALSE)</f>
        <v>Customer Service</v>
      </c>
      <c r="F372" t="str">
        <f>VLOOKUP(D372,'B-Business Capability'!B:H,6,FALSE)</f>
        <v>Customer Project Management</v>
      </c>
      <c r="G372" t="str">
        <f>VLOOKUP(D372,'B-Business Capability'!B:H,7,FALSE)</f>
        <v>Project Management</v>
      </c>
      <c r="I372" t="s">
        <v>239</v>
      </c>
      <c r="J372" t="s">
        <v>240</v>
      </c>
      <c r="L372" t="s">
        <v>179</v>
      </c>
      <c r="M372" t="str">
        <f>VLOOKUP(L372,'A-Applications'!B:D,3,FALSE)</f>
        <v>Scruffy</v>
      </c>
      <c r="N372" t="s">
        <v>53</v>
      </c>
      <c r="O372" s="42" t="s">
        <v>54</v>
      </c>
      <c r="P372" t="s">
        <v>75</v>
      </c>
      <c r="Q372" t="str">
        <f>VLOOKUP(KamstrupData[[#This Row],[IdLevel123]],'B-Business Capability'!B:L,10,FALSE)</f>
        <v>Order-to-Cash (O2C)</v>
      </c>
      <c r="R372">
        <f>VLOOKUP(KamstrupData[[#This Row],[IdLevel123]],'B-Business Capability'!B:L,11,FALSE)</f>
        <v>0</v>
      </c>
      <c r="U372" t="str">
        <f>_xlfn.CONCAT(KamstrupData[[#This Row],[CountryCode]],"_",KamstrupData[[#This Row],[Business Area]],"_",KamstrupData[[#This Row],[DepartmentTeam]])</f>
        <v>CH10_CH_Customer Services (Project &amp; Support)_</v>
      </c>
      <c r="V372" t="str">
        <f>VLOOKUP(KamstrupData[[#This Row],[ORG_Concat]],'O-Organization'!F:H,3,FALSE)</f>
        <v>11007_CH10_Customer Service_CH_Customer Services (Project &amp; Support)_</v>
      </c>
    </row>
    <row r="373" spans="4:22">
      <c r="D373" s="28" t="s">
        <v>88</v>
      </c>
      <c r="E373" t="str">
        <f>VLOOKUP(D373,'B-Business Capability'!B:H,5,FALSE)</f>
        <v>Customer Service</v>
      </c>
      <c r="F373" t="str">
        <f>VLOOKUP(D373,'B-Business Capability'!B:H,6,FALSE)</f>
        <v>Customer Project Management</v>
      </c>
      <c r="G373" t="str">
        <f>VLOOKUP(D373,'B-Business Capability'!B:H,7,FALSE)</f>
        <v>Project Management</v>
      </c>
      <c r="I373" t="s">
        <v>239</v>
      </c>
      <c r="J373" t="s">
        <v>240</v>
      </c>
      <c r="L373" t="s">
        <v>179</v>
      </c>
      <c r="M373" t="str">
        <f>VLOOKUP(L373,'A-Applications'!B:D,3,FALSE)</f>
        <v>Scruffy</v>
      </c>
      <c r="N373" t="s">
        <v>53</v>
      </c>
      <c r="O373" s="42" t="s">
        <v>54</v>
      </c>
      <c r="P373" t="s">
        <v>75</v>
      </c>
      <c r="Q373" t="str">
        <f>VLOOKUP(KamstrupData[[#This Row],[IdLevel123]],'B-Business Capability'!B:L,10,FALSE)</f>
        <v>Order-to-Cash (O2C)</v>
      </c>
      <c r="R373">
        <f>VLOOKUP(KamstrupData[[#This Row],[IdLevel123]],'B-Business Capability'!B:L,11,FALSE)</f>
        <v>0</v>
      </c>
      <c r="U373" t="str">
        <f>_xlfn.CONCAT(KamstrupData[[#This Row],[CountryCode]],"_",KamstrupData[[#This Row],[Business Area]],"_",KamstrupData[[#This Row],[DepartmentTeam]])</f>
        <v>CH10_CH_Customer Services (Project &amp; Support)_</v>
      </c>
      <c r="V373" t="str">
        <f>VLOOKUP(KamstrupData[[#This Row],[ORG_Concat]],'O-Organization'!F:H,3,FALSE)</f>
        <v>11007_CH10_Customer Service_CH_Customer Services (Project &amp; Support)_</v>
      </c>
    </row>
    <row r="374" spans="4:22">
      <c r="D374" s="28" t="s">
        <v>78</v>
      </c>
      <c r="E374" t="str">
        <f>VLOOKUP(D374,'B-Business Capability'!B:H,5,FALSE)</f>
        <v>Customer Service</v>
      </c>
      <c r="F374" t="str">
        <f>VLOOKUP(D374,'B-Business Capability'!B:H,6,FALSE)</f>
        <v>Customer Service and Support</v>
      </c>
      <c r="G374" t="str">
        <f>VLOOKUP(D374,'B-Business Capability'!B:H,7,FALSE)</f>
        <v>Service Request Management</v>
      </c>
      <c r="I374" t="s">
        <v>239</v>
      </c>
      <c r="J374" t="s">
        <v>240</v>
      </c>
      <c r="L374" t="s">
        <v>180</v>
      </c>
      <c r="M374" t="str">
        <f>VLOOKUP(L374,'A-Applications'!B:D,3,FALSE)</f>
        <v>Keepass</v>
      </c>
      <c r="N374" t="s">
        <v>53</v>
      </c>
      <c r="O374" s="42" t="s">
        <v>54</v>
      </c>
      <c r="P374" t="s">
        <v>79</v>
      </c>
      <c r="Q374" t="str">
        <f>VLOOKUP(KamstrupData[[#This Row],[IdLevel123]],'B-Business Capability'!B:L,10,FALSE)</f>
        <v>Customer Service and Support</v>
      </c>
      <c r="R374">
        <f>VLOOKUP(KamstrupData[[#This Row],[IdLevel123]],'B-Business Capability'!B:L,11,FALSE)</f>
        <v>0</v>
      </c>
      <c r="U374" t="str">
        <f>_xlfn.CONCAT(KamstrupData[[#This Row],[CountryCode]],"_",KamstrupData[[#This Row],[Business Area]],"_",KamstrupData[[#This Row],[DepartmentTeam]])</f>
        <v>CH10_CH_Customer Services (Project &amp; Support)_</v>
      </c>
      <c r="V374" t="str">
        <f>VLOOKUP(KamstrupData[[#This Row],[ORG_Concat]],'O-Organization'!F:H,3,FALSE)</f>
        <v>11007_CH10_Customer Service_CH_Customer Services (Project &amp; Support)_</v>
      </c>
    </row>
    <row r="375" spans="4:22">
      <c r="D375" s="28" t="s">
        <v>88</v>
      </c>
      <c r="E375" t="str">
        <f>VLOOKUP(D375,'B-Business Capability'!B:H,5,FALSE)</f>
        <v>Customer Service</v>
      </c>
      <c r="F375" t="str">
        <f>VLOOKUP(D375,'B-Business Capability'!B:H,6,FALSE)</f>
        <v>Customer Project Management</v>
      </c>
      <c r="G375" t="str">
        <f>VLOOKUP(D375,'B-Business Capability'!B:H,7,FALSE)</f>
        <v>Project Management</v>
      </c>
      <c r="I375" t="s">
        <v>239</v>
      </c>
      <c r="J375" t="s">
        <v>240</v>
      </c>
      <c r="L375" t="s">
        <v>180</v>
      </c>
      <c r="M375" t="str">
        <f>VLOOKUP(L375,'A-Applications'!B:D,3,FALSE)</f>
        <v>Keepass</v>
      </c>
      <c r="N375" t="s">
        <v>53</v>
      </c>
      <c r="O375" s="42" t="s">
        <v>54</v>
      </c>
      <c r="P375" t="s">
        <v>75</v>
      </c>
      <c r="Q375" t="str">
        <f>VLOOKUP(KamstrupData[[#This Row],[IdLevel123]],'B-Business Capability'!B:L,10,FALSE)</f>
        <v>Order-to-Cash (O2C)</v>
      </c>
      <c r="R375">
        <f>VLOOKUP(KamstrupData[[#This Row],[IdLevel123]],'B-Business Capability'!B:L,11,FALSE)</f>
        <v>0</v>
      </c>
      <c r="U375" t="str">
        <f>_xlfn.CONCAT(KamstrupData[[#This Row],[CountryCode]],"_",KamstrupData[[#This Row],[Business Area]],"_",KamstrupData[[#This Row],[DepartmentTeam]])</f>
        <v>CH10_CH_Customer Services (Project &amp; Support)_</v>
      </c>
      <c r="V375" t="str">
        <f>VLOOKUP(KamstrupData[[#This Row],[ORG_Concat]],'O-Organization'!F:H,3,FALSE)</f>
        <v>11007_CH10_Customer Service_CH_Customer Services (Project &amp; Support)_</v>
      </c>
    </row>
    <row r="376" spans="4:22">
      <c r="D376" s="28" t="s">
        <v>78</v>
      </c>
      <c r="E376" t="str">
        <f>VLOOKUP(D376,'B-Business Capability'!B:H,5,FALSE)</f>
        <v>Customer Service</v>
      </c>
      <c r="F376" t="str">
        <f>VLOOKUP(D376,'B-Business Capability'!B:H,6,FALSE)</f>
        <v>Customer Service and Support</v>
      </c>
      <c r="G376" t="str">
        <f>VLOOKUP(D376,'B-Business Capability'!B:H,7,FALSE)</f>
        <v>Service Request Management</v>
      </c>
      <c r="I376" t="s">
        <v>239</v>
      </c>
      <c r="J376" t="s">
        <v>240</v>
      </c>
      <c r="L376" t="s">
        <v>181</v>
      </c>
      <c r="M376" t="str">
        <f>VLOOKUP(L376,'A-Applications'!B:D,3,FALSE)</f>
        <v>Metertool HCW</v>
      </c>
      <c r="N376" t="s">
        <v>53</v>
      </c>
      <c r="O376" s="42" t="s">
        <v>54</v>
      </c>
      <c r="P376" t="s">
        <v>79</v>
      </c>
      <c r="Q376" t="str">
        <f>VLOOKUP(KamstrupData[[#This Row],[IdLevel123]],'B-Business Capability'!B:L,10,FALSE)</f>
        <v>Customer Service and Support</v>
      </c>
      <c r="R376">
        <f>VLOOKUP(KamstrupData[[#This Row],[IdLevel123]],'B-Business Capability'!B:L,11,FALSE)</f>
        <v>0</v>
      </c>
      <c r="U376" t="str">
        <f>_xlfn.CONCAT(KamstrupData[[#This Row],[CountryCode]],"_",KamstrupData[[#This Row],[Business Area]],"_",KamstrupData[[#This Row],[DepartmentTeam]])</f>
        <v>CH10_CH_Customer Services (Project &amp; Support)_</v>
      </c>
      <c r="V376" t="str">
        <f>VLOOKUP(KamstrupData[[#This Row],[ORG_Concat]],'O-Organization'!F:H,3,FALSE)</f>
        <v>11007_CH10_Customer Service_CH_Customer Services (Project &amp; Support)_</v>
      </c>
    </row>
    <row r="377" spans="4:22">
      <c r="D377" s="28" t="s">
        <v>88</v>
      </c>
      <c r="E377" t="str">
        <f>VLOOKUP(D377,'B-Business Capability'!B:H,5,FALSE)</f>
        <v>Customer Service</v>
      </c>
      <c r="F377" t="str">
        <f>VLOOKUP(D377,'B-Business Capability'!B:H,6,FALSE)</f>
        <v>Customer Project Management</v>
      </c>
      <c r="G377" t="str">
        <f>VLOOKUP(D377,'B-Business Capability'!B:H,7,FALSE)</f>
        <v>Project Management</v>
      </c>
      <c r="I377" t="s">
        <v>239</v>
      </c>
      <c r="J377" t="s">
        <v>240</v>
      </c>
      <c r="L377" t="s">
        <v>181</v>
      </c>
      <c r="M377" t="str">
        <f>VLOOKUP(L377,'A-Applications'!B:D,3,FALSE)</f>
        <v>Metertool HCW</v>
      </c>
      <c r="N377" t="s">
        <v>53</v>
      </c>
      <c r="O377" s="42" t="s">
        <v>54</v>
      </c>
      <c r="P377" t="s">
        <v>75</v>
      </c>
      <c r="Q377" t="str">
        <f>VLOOKUP(KamstrupData[[#This Row],[IdLevel123]],'B-Business Capability'!B:L,10,FALSE)</f>
        <v>Order-to-Cash (O2C)</v>
      </c>
      <c r="R377">
        <f>VLOOKUP(KamstrupData[[#This Row],[IdLevel123]],'B-Business Capability'!B:L,11,FALSE)</f>
        <v>0</v>
      </c>
      <c r="U377" t="str">
        <f>_xlfn.CONCAT(KamstrupData[[#This Row],[CountryCode]],"_",KamstrupData[[#This Row],[Business Area]],"_",KamstrupData[[#This Row],[DepartmentTeam]])</f>
        <v>CH10_CH_Customer Services (Project &amp; Support)_</v>
      </c>
      <c r="V377" t="str">
        <f>VLOOKUP(KamstrupData[[#This Row],[ORG_Concat]],'O-Organization'!F:H,3,FALSE)</f>
        <v>11007_CH10_Customer Service_CH_Customer Services (Project &amp; Support)_</v>
      </c>
    </row>
    <row r="378" spans="4:22">
      <c r="D378" s="28" t="s">
        <v>78</v>
      </c>
      <c r="E378" t="str">
        <f>VLOOKUP(D378,'B-Business Capability'!B:H,5,FALSE)</f>
        <v>Customer Service</v>
      </c>
      <c r="F378" t="str">
        <f>VLOOKUP(D378,'B-Business Capability'!B:H,6,FALSE)</f>
        <v>Customer Service and Support</v>
      </c>
      <c r="G378" t="str">
        <f>VLOOKUP(D378,'B-Business Capability'!B:H,7,FALSE)</f>
        <v>Service Request Management</v>
      </c>
      <c r="I378" t="s">
        <v>239</v>
      </c>
      <c r="J378" t="s">
        <v>240</v>
      </c>
      <c r="L378" t="s">
        <v>182</v>
      </c>
      <c r="M378" t="str">
        <f>VLOOKUP(L378,'A-Applications'!B:D,3,FALSE)</f>
        <v>Metertool READy</v>
      </c>
      <c r="N378" t="s">
        <v>53</v>
      </c>
      <c r="O378" s="42" t="s">
        <v>54</v>
      </c>
      <c r="P378" t="s">
        <v>79</v>
      </c>
      <c r="Q378" t="str">
        <f>VLOOKUP(KamstrupData[[#This Row],[IdLevel123]],'B-Business Capability'!B:L,10,FALSE)</f>
        <v>Customer Service and Support</v>
      </c>
      <c r="R378">
        <f>VLOOKUP(KamstrupData[[#This Row],[IdLevel123]],'B-Business Capability'!B:L,11,FALSE)</f>
        <v>0</v>
      </c>
      <c r="U378" t="str">
        <f>_xlfn.CONCAT(KamstrupData[[#This Row],[CountryCode]],"_",KamstrupData[[#This Row],[Business Area]],"_",KamstrupData[[#This Row],[DepartmentTeam]])</f>
        <v>CH10_CH_Customer Services (Project &amp; Support)_</v>
      </c>
      <c r="V378" t="str">
        <f>VLOOKUP(KamstrupData[[#This Row],[ORG_Concat]],'O-Organization'!F:H,3,FALSE)</f>
        <v>11007_CH10_Customer Service_CH_Customer Services (Project &amp; Support)_</v>
      </c>
    </row>
    <row r="379" spans="4:22">
      <c r="D379" s="28" t="s">
        <v>88</v>
      </c>
      <c r="E379" t="str">
        <f>VLOOKUP(D379,'B-Business Capability'!B:H,5,FALSE)</f>
        <v>Customer Service</v>
      </c>
      <c r="F379" t="str">
        <f>VLOOKUP(D379,'B-Business Capability'!B:H,6,FALSE)</f>
        <v>Customer Project Management</v>
      </c>
      <c r="G379" t="str">
        <f>VLOOKUP(D379,'B-Business Capability'!B:H,7,FALSE)</f>
        <v>Project Management</v>
      </c>
      <c r="I379" t="s">
        <v>239</v>
      </c>
      <c r="J379" t="s">
        <v>240</v>
      </c>
      <c r="L379" t="s">
        <v>182</v>
      </c>
      <c r="M379" t="str">
        <f>VLOOKUP(L379,'A-Applications'!B:D,3,FALSE)</f>
        <v>Metertool READy</v>
      </c>
      <c r="N379" t="s">
        <v>53</v>
      </c>
      <c r="O379" s="42" t="s">
        <v>54</v>
      </c>
      <c r="P379" t="s">
        <v>75</v>
      </c>
      <c r="Q379" t="str">
        <f>VLOOKUP(KamstrupData[[#This Row],[IdLevel123]],'B-Business Capability'!B:L,10,FALSE)</f>
        <v>Order-to-Cash (O2C)</v>
      </c>
      <c r="R379">
        <f>VLOOKUP(KamstrupData[[#This Row],[IdLevel123]],'B-Business Capability'!B:L,11,FALSE)</f>
        <v>0</v>
      </c>
      <c r="U379" t="str">
        <f>_xlfn.CONCAT(KamstrupData[[#This Row],[CountryCode]],"_",KamstrupData[[#This Row],[Business Area]],"_",KamstrupData[[#This Row],[DepartmentTeam]])</f>
        <v>CH10_CH_Customer Services (Project &amp; Support)_</v>
      </c>
      <c r="V379" t="str">
        <f>VLOOKUP(KamstrupData[[#This Row],[ORG_Concat]],'O-Organization'!F:H,3,FALSE)</f>
        <v>11007_CH10_Customer Service_CH_Customer Services (Project &amp; Support)_</v>
      </c>
    </row>
    <row r="380" spans="4:22">
      <c r="D380" s="28" t="s">
        <v>78</v>
      </c>
      <c r="E380" t="str">
        <f>VLOOKUP(D380,'B-Business Capability'!B:H,5,FALSE)</f>
        <v>Customer Service</v>
      </c>
      <c r="F380" t="str">
        <f>VLOOKUP(D380,'B-Business Capability'!B:H,6,FALSE)</f>
        <v>Customer Service and Support</v>
      </c>
      <c r="G380" t="str">
        <f>VLOOKUP(D380,'B-Business Capability'!B:H,7,FALSE)</f>
        <v>Service Request Management</v>
      </c>
      <c r="I380" t="s">
        <v>239</v>
      </c>
      <c r="J380" t="s">
        <v>240</v>
      </c>
      <c r="L380" t="s">
        <v>183</v>
      </c>
      <c r="M380" t="str">
        <f>VLOOKUP(L380,'A-Applications'!B:D,3,FALSE)</f>
        <v>READy App</v>
      </c>
      <c r="N380" t="s">
        <v>147</v>
      </c>
      <c r="O380" s="42" t="s">
        <v>54</v>
      </c>
      <c r="P380" t="s">
        <v>79</v>
      </c>
      <c r="Q380" t="str">
        <f>VLOOKUP(KamstrupData[[#This Row],[IdLevel123]],'B-Business Capability'!B:L,10,FALSE)</f>
        <v>Customer Service and Support</v>
      </c>
      <c r="R380">
        <f>VLOOKUP(KamstrupData[[#This Row],[IdLevel123]],'B-Business Capability'!B:L,11,FALSE)</f>
        <v>0</v>
      </c>
      <c r="U380" t="str">
        <f>_xlfn.CONCAT(KamstrupData[[#This Row],[CountryCode]],"_",KamstrupData[[#This Row],[Business Area]],"_",KamstrupData[[#This Row],[DepartmentTeam]])</f>
        <v>CH10_CH_Customer Services (Project &amp; Support)_</v>
      </c>
      <c r="V380" t="str">
        <f>VLOOKUP(KamstrupData[[#This Row],[ORG_Concat]],'O-Organization'!F:H,3,FALSE)</f>
        <v>11007_CH10_Customer Service_CH_Customer Services (Project &amp; Support)_</v>
      </c>
    </row>
    <row r="381" spans="4:22">
      <c r="D381" s="28" t="s">
        <v>88</v>
      </c>
      <c r="E381" t="str">
        <f>VLOOKUP(D381,'B-Business Capability'!B:H,5,FALSE)</f>
        <v>Customer Service</v>
      </c>
      <c r="F381" t="str">
        <f>VLOOKUP(D381,'B-Business Capability'!B:H,6,FALSE)</f>
        <v>Customer Project Management</v>
      </c>
      <c r="G381" t="str">
        <f>VLOOKUP(D381,'B-Business Capability'!B:H,7,FALSE)</f>
        <v>Project Management</v>
      </c>
      <c r="I381" t="s">
        <v>239</v>
      </c>
      <c r="J381" t="s">
        <v>240</v>
      </c>
      <c r="L381" t="s">
        <v>183</v>
      </c>
      <c r="M381" t="str">
        <f>VLOOKUP(L381,'A-Applications'!B:D,3,FALSE)</f>
        <v>READy App</v>
      </c>
      <c r="N381" t="s">
        <v>147</v>
      </c>
      <c r="O381" s="42" t="s">
        <v>54</v>
      </c>
      <c r="P381" t="s">
        <v>75</v>
      </c>
      <c r="Q381" t="str">
        <f>VLOOKUP(KamstrupData[[#This Row],[IdLevel123]],'B-Business Capability'!B:L,10,FALSE)</f>
        <v>Order-to-Cash (O2C)</v>
      </c>
      <c r="R381">
        <f>VLOOKUP(KamstrupData[[#This Row],[IdLevel123]],'B-Business Capability'!B:L,11,FALSE)</f>
        <v>0</v>
      </c>
      <c r="U381" t="str">
        <f>_xlfn.CONCAT(KamstrupData[[#This Row],[CountryCode]],"_",KamstrupData[[#This Row],[Business Area]],"_",KamstrupData[[#This Row],[DepartmentTeam]])</f>
        <v>CH10_CH_Customer Services (Project &amp; Support)_</v>
      </c>
      <c r="V381" t="str">
        <f>VLOOKUP(KamstrupData[[#This Row],[ORG_Concat]],'O-Organization'!F:H,3,FALSE)</f>
        <v>11007_CH10_Customer Service_CH_Customer Services (Project &amp; Support)_</v>
      </c>
    </row>
    <row r="382" spans="4:22">
      <c r="D382" s="28" t="s">
        <v>88</v>
      </c>
      <c r="E382" t="str">
        <f>VLOOKUP(D382,'B-Business Capability'!B:H,5,FALSE)</f>
        <v>Customer Service</v>
      </c>
      <c r="F382" t="str">
        <f>VLOOKUP(D382,'B-Business Capability'!B:H,6,FALSE)</f>
        <v>Customer Project Management</v>
      </c>
      <c r="G382" t="str">
        <f>VLOOKUP(D382,'B-Business Capability'!B:H,7,FALSE)</f>
        <v>Project Management</v>
      </c>
      <c r="I382" t="s">
        <v>239</v>
      </c>
      <c r="J382" t="s">
        <v>240</v>
      </c>
      <c r="L382" t="s">
        <v>183</v>
      </c>
      <c r="M382" t="str">
        <f>VLOOKUP(L382,'A-Applications'!B:D,3,FALSE)</f>
        <v>READy App</v>
      </c>
      <c r="N382" t="s">
        <v>53</v>
      </c>
      <c r="O382" s="42" t="s">
        <v>66</v>
      </c>
      <c r="P382" t="s">
        <v>75</v>
      </c>
      <c r="Q382" t="str">
        <f>VLOOKUP(KamstrupData[[#This Row],[IdLevel123]],'B-Business Capability'!B:L,10,FALSE)</f>
        <v>Order-to-Cash (O2C)</v>
      </c>
      <c r="R382">
        <f>VLOOKUP(KamstrupData[[#This Row],[IdLevel123]],'B-Business Capability'!B:L,11,FALSE)</f>
        <v>0</v>
      </c>
      <c r="U382" t="str">
        <f>_xlfn.CONCAT(KamstrupData[[#This Row],[CountryCode]],"_",KamstrupData[[#This Row],[Business Area]],"_",KamstrupData[[#This Row],[DepartmentTeam]])</f>
        <v>CH10_CH_Customer Services (Project &amp; Support)_</v>
      </c>
      <c r="V382" t="str">
        <f>VLOOKUP(KamstrupData[[#This Row],[ORG_Concat]],'O-Organization'!F:H,3,FALSE)</f>
        <v>11007_CH10_Customer Service_CH_Customer Services (Project &amp; Support)_</v>
      </c>
    </row>
    <row r="383" spans="4:22">
      <c r="D383" s="28" t="s">
        <v>133</v>
      </c>
      <c r="E383" t="str">
        <f>VLOOKUP(D383,'B-Business Capability'!B:H,5,FALSE)</f>
        <v>Customer Service</v>
      </c>
      <c r="F383" t="str">
        <f>VLOOKUP(D383,'B-Business Capability'!B:H,6,FALSE)</f>
        <v>Customer Service and Support</v>
      </c>
      <c r="G383" t="str">
        <f>VLOOKUP(D383,'B-Business Capability'!B:H,7,FALSE)</f>
        <v>Customer Operations</v>
      </c>
      <c r="I383" t="s">
        <v>239</v>
      </c>
      <c r="J383" t="s">
        <v>240</v>
      </c>
      <c r="L383" t="s">
        <v>183</v>
      </c>
      <c r="M383" t="str">
        <f>VLOOKUP(L383,'A-Applications'!B:D,3,FALSE)</f>
        <v>READy App</v>
      </c>
      <c r="N383" t="s">
        <v>147</v>
      </c>
      <c r="O383" s="42" t="s">
        <v>54</v>
      </c>
      <c r="P383" t="s">
        <v>79</v>
      </c>
      <c r="Q383" t="str">
        <f>VLOOKUP(KamstrupData[[#This Row],[IdLevel123]],'B-Business Capability'!B:L,10,FALSE)</f>
        <v>Order-to-Cash (O2C)</v>
      </c>
      <c r="R383">
        <f>VLOOKUP(KamstrupData[[#This Row],[IdLevel123]],'B-Business Capability'!B:L,11,FALSE)</f>
        <v>0</v>
      </c>
      <c r="U383" t="str">
        <f>_xlfn.CONCAT(KamstrupData[[#This Row],[CountryCode]],"_",KamstrupData[[#This Row],[Business Area]],"_",KamstrupData[[#This Row],[DepartmentTeam]])</f>
        <v>CH10_CH_Customer Services (Project &amp; Support)_</v>
      </c>
      <c r="V383" t="str">
        <f>VLOOKUP(KamstrupData[[#This Row],[ORG_Concat]],'O-Organization'!F:H,3,FALSE)</f>
        <v>11007_CH10_Customer Service_CH_Customer Services (Project &amp; Support)_</v>
      </c>
    </row>
    <row r="384" spans="4:22">
      <c r="D384" s="28" t="s">
        <v>88</v>
      </c>
      <c r="E384" t="str">
        <f>VLOOKUP(D384,'B-Business Capability'!B:H,5,FALSE)</f>
        <v>Customer Service</v>
      </c>
      <c r="F384" t="str">
        <f>VLOOKUP(D384,'B-Business Capability'!B:H,6,FALSE)</f>
        <v>Customer Project Management</v>
      </c>
      <c r="G384" t="str">
        <f>VLOOKUP(D384,'B-Business Capability'!B:H,7,FALSE)</f>
        <v>Project Management</v>
      </c>
      <c r="I384" t="s">
        <v>239</v>
      </c>
      <c r="J384" t="s">
        <v>240</v>
      </c>
      <c r="L384" t="s">
        <v>184</v>
      </c>
      <c r="M384" t="str">
        <f>VLOOKUP(L384,'A-Applications'!B:D,3,FALSE)</f>
        <v>Omni tool network analyzer</v>
      </c>
      <c r="N384" t="s">
        <v>53</v>
      </c>
      <c r="O384" s="42" t="s">
        <v>54</v>
      </c>
      <c r="P384" t="s">
        <v>75</v>
      </c>
      <c r="Q384" t="str">
        <f>VLOOKUP(KamstrupData[[#This Row],[IdLevel123]],'B-Business Capability'!B:L,10,FALSE)</f>
        <v>Order-to-Cash (O2C)</v>
      </c>
      <c r="R384">
        <f>VLOOKUP(KamstrupData[[#This Row],[IdLevel123]],'B-Business Capability'!B:L,11,FALSE)</f>
        <v>0</v>
      </c>
      <c r="U384" t="str">
        <f>_xlfn.CONCAT(KamstrupData[[#This Row],[CountryCode]],"_",KamstrupData[[#This Row],[Business Area]],"_",KamstrupData[[#This Row],[DepartmentTeam]])</f>
        <v>CH10_CH_Customer Services (Project &amp; Support)_</v>
      </c>
      <c r="V384" t="str">
        <f>VLOOKUP(KamstrupData[[#This Row],[ORG_Concat]],'O-Organization'!F:H,3,FALSE)</f>
        <v>11007_CH10_Customer Service_CH_Customer Services (Project &amp; Support)_</v>
      </c>
    </row>
    <row r="385" spans="4:22">
      <c r="D385" s="28" t="s">
        <v>88</v>
      </c>
      <c r="E385" t="str">
        <f>VLOOKUP(D385,'B-Business Capability'!B:H,5,FALSE)</f>
        <v>Customer Service</v>
      </c>
      <c r="F385" t="str">
        <f>VLOOKUP(D385,'B-Business Capability'!B:H,6,FALSE)</f>
        <v>Customer Project Management</v>
      </c>
      <c r="G385" t="str">
        <f>VLOOKUP(D385,'B-Business Capability'!B:H,7,FALSE)</f>
        <v>Project Management</v>
      </c>
      <c r="I385" t="s">
        <v>239</v>
      </c>
      <c r="J385" t="s">
        <v>240</v>
      </c>
      <c r="L385" t="s">
        <v>185</v>
      </c>
      <c r="M385" t="str">
        <f>VLOOKUP(L385,'A-Applications'!B:D,3,FALSE)</f>
        <v>Orbit File syncronizer</v>
      </c>
      <c r="N385" t="s">
        <v>53</v>
      </c>
      <c r="O385" s="42" t="s">
        <v>54</v>
      </c>
      <c r="P385" t="s">
        <v>75</v>
      </c>
      <c r="Q385" t="str">
        <f>VLOOKUP(KamstrupData[[#This Row],[IdLevel123]],'B-Business Capability'!B:L,10,FALSE)</f>
        <v>Order-to-Cash (O2C)</v>
      </c>
      <c r="R385">
        <f>VLOOKUP(KamstrupData[[#This Row],[IdLevel123]],'B-Business Capability'!B:L,11,FALSE)</f>
        <v>0</v>
      </c>
      <c r="U385" t="str">
        <f>_xlfn.CONCAT(KamstrupData[[#This Row],[CountryCode]],"_",KamstrupData[[#This Row],[Business Area]],"_",KamstrupData[[#This Row],[DepartmentTeam]])</f>
        <v>CH10_CH_Customer Services (Project &amp; Support)_</v>
      </c>
      <c r="V385" t="str">
        <f>VLOOKUP(KamstrupData[[#This Row],[ORG_Concat]],'O-Organization'!F:H,3,FALSE)</f>
        <v>11007_CH10_Customer Service_CH_Customer Services (Project &amp; Support)_</v>
      </c>
    </row>
    <row r="386" spans="4:22">
      <c r="D386" s="28" t="s">
        <v>95</v>
      </c>
      <c r="E386" t="str">
        <f>VLOOKUP(D386,'B-Business Capability'!B:H,5,FALSE)</f>
        <v>Not mapped to capability</v>
      </c>
      <c r="F386">
        <f>VLOOKUP(D386,'B-Business Capability'!B:H,6,FALSE)</f>
        <v>0</v>
      </c>
      <c r="G386">
        <f>VLOOKUP(D386,'B-Business Capability'!B:H,7,FALSE)</f>
        <v>0</v>
      </c>
      <c r="I386" t="s">
        <v>239</v>
      </c>
      <c r="J386" t="s">
        <v>240</v>
      </c>
      <c r="L386" t="s">
        <v>186</v>
      </c>
      <c r="M386" t="str">
        <f>VLOOKUP(L386,'A-Applications'!B:D,3,FALSE)</f>
        <v>WinSCP</v>
      </c>
      <c r="N386" t="s">
        <v>53</v>
      </c>
      <c r="O386" s="42" t="s">
        <v>54</v>
      </c>
      <c r="P386" t="s">
        <v>77</v>
      </c>
      <c r="Q386" t="str">
        <f>VLOOKUP(KamstrupData[[#This Row],[IdLevel123]],'B-Business Capability'!B:L,10,FALSE)</f>
        <v>N/A</v>
      </c>
      <c r="R386">
        <f>VLOOKUP(KamstrupData[[#This Row],[IdLevel123]],'B-Business Capability'!B:L,11,FALSE)</f>
        <v>0</v>
      </c>
      <c r="U386" t="str">
        <f>_xlfn.CONCAT(KamstrupData[[#This Row],[CountryCode]],"_",KamstrupData[[#This Row],[Business Area]],"_",KamstrupData[[#This Row],[DepartmentTeam]])</f>
        <v>CH10_CH_Customer Services (Project &amp; Support)_</v>
      </c>
      <c r="V386" t="str">
        <f>VLOOKUP(KamstrupData[[#This Row],[ORG_Concat]],'O-Organization'!F:H,3,FALSE)</f>
        <v>11007_CH10_Customer Service_CH_Customer Services (Project &amp; Support)_</v>
      </c>
    </row>
    <row r="387" spans="4:22">
      <c r="D387" s="28" t="s">
        <v>95</v>
      </c>
      <c r="E387" t="str">
        <f>VLOOKUP(D387,'B-Business Capability'!B:H,5,FALSE)</f>
        <v>Not mapped to capability</v>
      </c>
      <c r="F387">
        <f>VLOOKUP(D387,'B-Business Capability'!B:H,6,FALSE)</f>
        <v>0</v>
      </c>
      <c r="G387">
        <f>VLOOKUP(D387,'B-Business Capability'!B:H,7,FALSE)</f>
        <v>0</v>
      </c>
      <c r="I387" t="s">
        <v>239</v>
      </c>
      <c r="J387" t="s">
        <v>240</v>
      </c>
      <c r="L387" t="s">
        <v>187</v>
      </c>
      <c r="M387" t="str">
        <f>VLOOKUP(L387,'A-Applications'!B:D,3,FALSE)</f>
        <v>Ruby</v>
      </c>
      <c r="O387" s="42"/>
      <c r="P387" t="s">
        <v>77</v>
      </c>
      <c r="Q387" t="str">
        <f>VLOOKUP(KamstrupData[[#This Row],[IdLevel123]],'B-Business Capability'!B:L,10,FALSE)</f>
        <v>N/A</v>
      </c>
      <c r="R387">
        <f>VLOOKUP(KamstrupData[[#This Row],[IdLevel123]],'B-Business Capability'!B:L,11,FALSE)</f>
        <v>0</v>
      </c>
      <c r="U387" t="str">
        <f>_xlfn.CONCAT(KamstrupData[[#This Row],[CountryCode]],"_",KamstrupData[[#This Row],[Business Area]],"_",KamstrupData[[#This Row],[DepartmentTeam]])</f>
        <v>CH10_CH_Customer Services (Project &amp; Support)_</v>
      </c>
      <c r="V387" t="str">
        <f>VLOOKUP(KamstrupData[[#This Row],[ORG_Concat]],'O-Organization'!F:H,3,FALSE)</f>
        <v>11007_CH10_Customer Service_CH_Customer Services (Project &amp; Support)_</v>
      </c>
    </row>
    <row r="388" spans="4:22">
      <c r="D388" s="28" t="s">
        <v>74</v>
      </c>
      <c r="E388" t="str">
        <f>VLOOKUP(D388,'B-Business Capability'!B:H,5,FALSE)</f>
        <v>Strategic Management</v>
      </c>
      <c r="F388" t="str">
        <f>VLOOKUP(D388,'B-Business Capability'!B:H,6,FALSE)</f>
        <v>Manage Core Business</v>
      </c>
      <c r="G388" t="str">
        <f>VLOOKUP(D388,'B-Business Capability'!B:H,7,FALSE)</f>
        <v>Manage Projects</v>
      </c>
      <c r="I388" t="s">
        <v>239</v>
      </c>
      <c r="J388" t="s">
        <v>240</v>
      </c>
      <c r="L388" t="s">
        <v>188</v>
      </c>
      <c r="M388" t="str">
        <f>VLOOKUP(L388,'A-Applications'!B:D,3,FALSE)</f>
        <v>Orbit</v>
      </c>
      <c r="N388" t="s">
        <v>53</v>
      </c>
      <c r="O388" s="42" t="s">
        <v>62</v>
      </c>
      <c r="P388" t="s">
        <v>75</v>
      </c>
      <c r="Q388" t="str">
        <f>VLOOKUP(KamstrupData[[#This Row],[IdLevel123]],'B-Business Capability'!B:L,10,FALSE)</f>
        <v>N/A</v>
      </c>
      <c r="R388">
        <f>VLOOKUP(KamstrupData[[#This Row],[IdLevel123]],'B-Business Capability'!B:L,11,FALSE)</f>
        <v>0</v>
      </c>
      <c r="U388" t="str">
        <f>_xlfn.CONCAT(KamstrupData[[#This Row],[CountryCode]],"_",KamstrupData[[#This Row],[Business Area]],"_",KamstrupData[[#This Row],[DepartmentTeam]])</f>
        <v>CH10_CH_Customer Services (Project &amp; Support)_</v>
      </c>
      <c r="V388" t="str">
        <f>VLOOKUP(KamstrupData[[#This Row],[ORG_Concat]],'O-Organization'!F:H,3,FALSE)</f>
        <v>11007_CH10_Customer Service_CH_Customer Services (Project &amp; Support)_</v>
      </c>
    </row>
    <row r="389" spans="4:22">
      <c r="D389" s="28" t="s">
        <v>88</v>
      </c>
      <c r="E389" t="str">
        <f>VLOOKUP(D389,'B-Business Capability'!B:H,5,FALSE)</f>
        <v>Customer Service</v>
      </c>
      <c r="F389" t="str">
        <f>VLOOKUP(D389,'B-Business Capability'!B:H,6,FALSE)</f>
        <v>Customer Project Management</v>
      </c>
      <c r="G389" t="str">
        <f>VLOOKUP(D389,'B-Business Capability'!B:H,7,FALSE)</f>
        <v>Project Management</v>
      </c>
      <c r="I389" t="s">
        <v>239</v>
      </c>
      <c r="J389" t="s">
        <v>240</v>
      </c>
      <c r="L389" t="s">
        <v>188</v>
      </c>
      <c r="M389" t="str">
        <f>VLOOKUP(L389,'A-Applications'!B:D,3,FALSE)</f>
        <v>Orbit</v>
      </c>
      <c r="N389" t="s">
        <v>53</v>
      </c>
      <c r="O389" s="42" t="s">
        <v>54</v>
      </c>
      <c r="Q389" t="str">
        <f>VLOOKUP(KamstrupData[[#This Row],[IdLevel123]],'B-Business Capability'!B:L,10,FALSE)</f>
        <v>Order-to-Cash (O2C)</v>
      </c>
      <c r="R389">
        <f>VLOOKUP(KamstrupData[[#This Row],[IdLevel123]],'B-Business Capability'!B:L,11,FALSE)</f>
        <v>0</v>
      </c>
      <c r="U389" t="str">
        <f>_xlfn.CONCAT(KamstrupData[[#This Row],[CountryCode]],"_",KamstrupData[[#This Row],[Business Area]],"_",KamstrupData[[#This Row],[DepartmentTeam]])</f>
        <v>CH10_CH_Customer Services (Project &amp; Support)_</v>
      </c>
      <c r="V389" t="str">
        <f>VLOOKUP(KamstrupData[[#This Row],[ORG_Concat]],'O-Organization'!F:H,3,FALSE)</f>
        <v>11007_CH10_Customer Service_CH_Customer Services (Project &amp; Support)_</v>
      </c>
    </row>
    <row r="390" spans="4:22">
      <c r="D390" s="28" t="s">
        <v>88</v>
      </c>
      <c r="E390" t="str">
        <f>VLOOKUP(D390,'B-Business Capability'!B:H,5,FALSE)</f>
        <v>Customer Service</v>
      </c>
      <c r="F390" t="str">
        <f>VLOOKUP(D390,'B-Business Capability'!B:H,6,FALSE)</f>
        <v>Customer Project Management</v>
      </c>
      <c r="G390" t="str">
        <f>VLOOKUP(D390,'B-Business Capability'!B:H,7,FALSE)</f>
        <v>Project Management</v>
      </c>
      <c r="I390" t="s">
        <v>239</v>
      </c>
      <c r="J390" t="s">
        <v>240</v>
      </c>
      <c r="L390" t="s">
        <v>188</v>
      </c>
      <c r="M390" t="str">
        <f>VLOOKUP(L390,'A-Applications'!B:D,3,FALSE)</f>
        <v>Orbit</v>
      </c>
      <c r="N390" t="s">
        <v>53</v>
      </c>
      <c r="O390" s="42" t="s">
        <v>54</v>
      </c>
      <c r="P390" t="s">
        <v>75</v>
      </c>
      <c r="Q390" t="str">
        <f>VLOOKUP(KamstrupData[[#This Row],[IdLevel123]],'B-Business Capability'!B:L,10,FALSE)</f>
        <v>Order-to-Cash (O2C)</v>
      </c>
      <c r="R390">
        <f>VLOOKUP(KamstrupData[[#This Row],[IdLevel123]],'B-Business Capability'!B:L,11,FALSE)</f>
        <v>0</v>
      </c>
      <c r="U390" t="str">
        <f>_xlfn.CONCAT(KamstrupData[[#This Row],[CountryCode]],"_",KamstrupData[[#This Row],[Business Area]],"_",KamstrupData[[#This Row],[DepartmentTeam]])</f>
        <v>CH10_CH_Customer Services (Project &amp; Support)_</v>
      </c>
      <c r="V390" t="str">
        <f>VLOOKUP(KamstrupData[[#This Row],[ORG_Concat]],'O-Organization'!F:H,3,FALSE)</f>
        <v>11007_CH10_Customer Service_CH_Customer Services (Project &amp; Support)_</v>
      </c>
    </row>
    <row r="391" spans="4:22">
      <c r="D391" t="s">
        <v>68</v>
      </c>
      <c r="E391" t="str">
        <f>VLOOKUP(D391,'B-Business Capability'!B:H,5,FALSE)</f>
        <v>Finance</v>
      </c>
      <c r="F391" t="str">
        <f>VLOOKUP(D391,'B-Business Capability'!B:H,6,FALSE)</f>
        <v>Settlements &amp; Payments</v>
      </c>
      <c r="G391" t="str">
        <f>VLOOKUP(D391,'B-Business Capability'!B:H,7,FALSE)</f>
        <v>Account Payables</v>
      </c>
      <c r="I391" t="s">
        <v>239</v>
      </c>
      <c r="J391" t="s">
        <v>241</v>
      </c>
      <c r="L391" t="s">
        <v>65</v>
      </c>
      <c r="M391" t="str">
        <f>VLOOKUP(L391,'A-Applications'!B:D,3,FALSE)</f>
        <v>IFS ERP</v>
      </c>
      <c r="N391" t="s">
        <v>53</v>
      </c>
      <c r="O391" s="42" t="s">
        <v>62</v>
      </c>
      <c r="P391" t="s">
        <v>70</v>
      </c>
      <c r="Q391" t="str">
        <f>VLOOKUP(KamstrupData[[#This Row],[IdLevel123]],'B-Business Capability'!B:L,10,FALSE)</f>
        <v>Procure-to-Pay (P2P)</v>
      </c>
      <c r="R391">
        <f>VLOOKUP(KamstrupData[[#This Row],[IdLevel123]],'B-Business Capability'!B:L,11,FALSE)</f>
        <v>500</v>
      </c>
      <c r="U391" t="str">
        <f>_xlfn.CONCAT(KamstrupData[[#This Row],[CountryCode]],"_",KamstrupData[[#This Row],[Business Area]],"_",KamstrupData[[#This Row],[DepartmentTeam]])</f>
        <v>CH10_CH_Sales &amp; Marketing_</v>
      </c>
      <c r="V391" t="str">
        <f>VLOOKUP(KamstrupData[[#This Row],[ORG_Concat]],'O-Organization'!F:H,3,FALSE)</f>
        <v>11006_CH10_Sales &amp; Marketing_CH_Sales &amp; Marketing_</v>
      </c>
    </row>
    <row r="392" spans="4:22">
      <c r="D392" s="28" t="s">
        <v>190</v>
      </c>
      <c r="E392" t="str">
        <f>VLOOKUP(D392,'B-Business Capability'!B:H,5,FALSE)</f>
        <v>Sales</v>
      </c>
      <c r="F392" t="str">
        <f>VLOOKUP(D392,'B-Business Capability'!B:H,6,FALSE)</f>
        <v>Sales Operations</v>
      </c>
      <c r="G392">
        <f>VLOOKUP(D392,'B-Business Capability'!B:H,7,FALSE)</f>
        <v>0</v>
      </c>
      <c r="I392" t="s">
        <v>239</v>
      </c>
      <c r="J392" t="s">
        <v>241</v>
      </c>
      <c r="L392" t="s">
        <v>65</v>
      </c>
      <c r="M392" t="str">
        <f>VLOOKUP(L392,'A-Applications'!B:D,3,FALSE)</f>
        <v>IFS ERP</v>
      </c>
      <c r="N392" t="s">
        <v>53</v>
      </c>
      <c r="O392" s="42" t="s">
        <v>66</v>
      </c>
      <c r="P392" t="s">
        <v>191</v>
      </c>
      <c r="Q392" t="str">
        <f>VLOOKUP(KamstrupData[[#This Row],[IdLevel123]],'B-Business Capability'!B:L,10,FALSE)</f>
        <v>Order-to-Cash (O2C)</v>
      </c>
      <c r="R392">
        <f>VLOOKUP(KamstrupData[[#This Row],[IdLevel123]],'B-Business Capability'!B:L,11,FALSE)</f>
        <v>111</v>
      </c>
      <c r="U392" t="str">
        <f>_xlfn.CONCAT(KamstrupData[[#This Row],[CountryCode]],"_",KamstrupData[[#This Row],[Business Area]],"_",KamstrupData[[#This Row],[DepartmentTeam]])</f>
        <v>CH10_CH_Sales &amp; Marketing_</v>
      </c>
      <c r="V392" t="str">
        <f>VLOOKUP(KamstrupData[[#This Row],[ORG_Concat]],'O-Organization'!F:H,3,FALSE)</f>
        <v>11006_CH10_Sales &amp; Marketing_CH_Sales &amp; Marketing_</v>
      </c>
    </row>
    <row r="393" spans="4:22">
      <c r="D393" s="28" t="s">
        <v>192</v>
      </c>
      <c r="E393" t="str">
        <f>VLOOKUP(D393,'B-Business Capability'!B:H,5,FALSE)</f>
        <v>Sales</v>
      </c>
      <c r="F393" t="str">
        <f>VLOOKUP(D393,'B-Business Capability'!B:H,6,FALSE)</f>
        <v>Sales Execution and Customer Engagement</v>
      </c>
      <c r="G393">
        <f>VLOOKUP(D393,'B-Business Capability'!B:H,7,FALSE)</f>
        <v>0</v>
      </c>
      <c r="I393" t="s">
        <v>239</v>
      </c>
      <c r="J393" t="s">
        <v>241</v>
      </c>
      <c r="L393" t="s">
        <v>65</v>
      </c>
      <c r="M393" t="str">
        <f>VLOOKUP(L393,'A-Applications'!B:D,3,FALSE)</f>
        <v>IFS ERP</v>
      </c>
      <c r="N393" t="s">
        <v>53</v>
      </c>
      <c r="O393" s="42" t="s">
        <v>66</v>
      </c>
      <c r="P393" t="s">
        <v>191</v>
      </c>
      <c r="Q393" t="str">
        <f>VLOOKUP(KamstrupData[[#This Row],[IdLevel123]],'B-Business Capability'!B:L,10,FALSE)</f>
        <v>Order-to-Cash (O2C)</v>
      </c>
      <c r="R393">
        <f>VLOOKUP(KamstrupData[[#This Row],[IdLevel123]],'B-Business Capability'!B:L,11,FALSE)</f>
        <v>500</v>
      </c>
      <c r="U393" t="str">
        <f>_xlfn.CONCAT(KamstrupData[[#This Row],[CountryCode]],"_",KamstrupData[[#This Row],[Business Area]],"_",KamstrupData[[#This Row],[DepartmentTeam]])</f>
        <v>CH10_CH_Sales &amp; Marketing_</v>
      </c>
      <c r="V393" t="str">
        <f>VLOOKUP(KamstrupData[[#This Row],[ORG_Concat]],'O-Organization'!F:H,3,FALSE)</f>
        <v>11006_CH10_Sales &amp; Marketing_CH_Sales &amp; Marketing_</v>
      </c>
    </row>
    <row r="394" spans="4:22">
      <c r="D394" s="28" t="s">
        <v>193</v>
      </c>
      <c r="E394" t="str">
        <f>VLOOKUP(D394,'B-Business Capability'!B:H,5,FALSE)</f>
        <v>Sales</v>
      </c>
      <c r="F394" t="str">
        <f>VLOOKUP(D394,'B-Business Capability'!B:H,6,FALSE)</f>
        <v>Quotation, Order, and Contract Management</v>
      </c>
      <c r="G394">
        <f>VLOOKUP(D394,'B-Business Capability'!B:H,7,FALSE)</f>
        <v>0</v>
      </c>
      <c r="I394" t="s">
        <v>239</v>
      </c>
      <c r="J394" t="s">
        <v>241</v>
      </c>
      <c r="L394" t="s">
        <v>65</v>
      </c>
      <c r="M394" t="str">
        <f>VLOOKUP(L394,'A-Applications'!B:D,3,FALSE)</f>
        <v>IFS ERP</v>
      </c>
      <c r="N394" t="s">
        <v>53</v>
      </c>
      <c r="O394" s="42" t="s">
        <v>66</v>
      </c>
      <c r="P394" t="s">
        <v>191</v>
      </c>
      <c r="Q394" t="str">
        <f>VLOOKUP(KamstrupData[[#This Row],[IdLevel123]],'B-Business Capability'!B:L,10,FALSE)</f>
        <v>Order-to-Cash (O2C)</v>
      </c>
      <c r="R394">
        <f>VLOOKUP(KamstrupData[[#This Row],[IdLevel123]],'B-Business Capability'!B:L,11,FALSE)</f>
        <v>100</v>
      </c>
      <c r="U394" t="str">
        <f>_xlfn.CONCAT(KamstrupData[[#This Row],[CountryCode]],"_",KamstrupData[[#This Row],[Business Area]],"_",KamstrupData[[#This Row],[DepartmentTeam]])</f>
        <v>CH10_CH_Sales &amp; Marketing_</v>
      </c>
      <c r="V394" t="str">
        <f>VLOOKUP(KamstrupData[[#This Row],[ORG_Concat]],'O-Organization'!F:H,3,FALSE)</f>
        <v>11006_CH10_Sales &amp; Marketing_CH_Sales &amp; Marketing_</v>
      </c>
    </row>
    <row r="395" spans="4:22">
      <c r="D395" s="28" t="s">
        <v>194</v>
      </c>
      <c r="E395" t="str">
        <f>VLOOKUP(D395,'B-Business Capability'!B:H,5,FALSE)</f>
        <v>Sales</v>
      </c>
      <c r="F395" t="str">
        <f>VLOOKUP(D395,'B-Business Capability'!B:H,6,FALSE)</f>
        <v>Sales Management of Indirect Sales</v>
      </c>
      <c r="G395">
        <f>VLOOKUP(D395,'B-Business Capability'!B:H,7,FALSE)</f>
        <v>0</v>
      </c>
      <c r="I395" t="s">
        <v>239</v>
      </c>
      <c r="J395" t="s">
        <v>241</v>
      </c>
      <c r="L395" t="s">
        <v>65</v>
      </c>
      <c r="M395" t="str">
        <f>VLOOKUP(L395,'A-Applications'!B:D,3,FALSE)</f>
        <v>IFS ERP</v>
      </c>
      <c r="N395" t="s">
        <v>53</v>
      </c>
      <c r="O395" s="42" t="s">
        <v>66</v>
      </c>
      <c r="P395" t="s">
        <v>191</v>
      </c>
      <c r="Q395" t="str">
        <f>VLOOKUP(KamstrupData[[#This Row],[IdLevel123]],'B-Business Capability'!B:L,10,FALSE)</f>
        <v>N/A</v>
      </c>
      <c r="R395">
        <f>VLOOKUP(KamstrupData[[#This Row],[IdLevel123]],'B-Business Capability'!B:L,11,FALSE)</f>
        <v>0</v>
      </c>
      <c r="U395" t="str">
        <f>_xlfn.CONCAT(KamstrupData[[#This Row],[CountryCode]],"_",KamstrupData[[#This Row],[Business Area]],"_",KamstrupData[[#This Row],[DepartmentTeam]])</f>
        <v>CH10_CH_Sales &amp; Marketing_</v>
      </c>
      <c r="V395" t="str">
        <f>VLOOKUP(KamstrupData[[#This Row],[ORG_Concat]],'O-Organization'!F:H,3,FALSE)</f>
        <v>11006_CH10_Sales &amp; Marketing_CH_Sales &amp; Marketing_</v>
      </c>
    </row>
    <row r="396" spans="4:22">
      <c r="D396" s="28" t="s">
        <v>195</v>
      </c>
      <c r="E396" t="str">
        <f>VLOOKUP(D396,'B-Business Capability'!B:H,5,FALSE)</f>
        <v>Manufacturing</v>
      </c>
      <c r="F396">
        <f>VLOOKUP(D396,'B-Business Capability'!B:H,6,FALSE)</f>
        <v>0</v>
      </c>
      <c r="G396">
        <f>VLOOKUP(D396,'B-Business Capability'!B:H,7,FALSE)</f>
        <v>0</v>
      </c>
      <c r="I396" t="s">
        <v>239</v>
      </c>
      <c r="J396" t="s">
        <v>241</v>
      </c>
      <c r="L396" t="s">
        <v>196</v>
      </c>
      <c r="M396" t="str">
        <f>VLOOKUP(L396,'A-Applications'!B:D,3,FALSE)</f>
        <v>Codesoft</v>
      </c>
      <c r="N396" t="s">
        <v>53</v>
      </c>
      <c r="O396" s="42" t="s">
        <v>54</v>
      </c>
      <c r="Q396" t="str">
        <f>VLOOKUP(KamstrupData[[#This Row],[IdLevel123]],'B-Business Capability'!B:L,10,FALSE)</f>
        <v>Plan-to-Produce (P2P)</v>
      </c>
      <c r="R396">
        <f>VLOOKUP(KamstrupData[[#This Row],[IdLevel123]],'B-Business Capability'!B:L,11,FALSE)</f>
        <v>0</v>
      </c>
      <c r="U396" t="str">
        <f>_xlfn.CONCAT(KamstrupData[[#This Row],[CountryCode]],"_",KamstrupData[[#This Row],[Business Area]],"_",KamstrupData[[#This Row],[DepartmentTeam]])</f>
        <v>CH10_CH_Sales &amp; Marketing_</v>
      </c>
      <c r="V396" t="str">
        <f>VLOOKUP(KamstrupData[[#This Row],[ORG_Concat]],'O-Organization'!F:H,3,FALSE)</f>
        <v>11006_CH10_Sales &amp; Marketing_CH_Sales &amp; Marketing_</v>
      </c>
    </row>
    <row r="397" spans="4:22">
      <c r="D397" s="28" t="s">
        <v>94</v>
      </c>
      <c r="E397" t="str">
        <f>VLOOKUP(D397,'B-Business Capability'!B:H,5,FALSE)</f>
        <v>Customer Service</v>
      </c>
      <c r="F397" t="str">
        <f>VLOOKUP(D397,'B-Business Capability'!B:H,6,FALSE)</f>
        <v>Customer Service and Support</v>
      </c>
      <c r="G397" t="str">
        <f>VLOOKUP(D397,'B-Business Capability'!B:H,7,FALSE)</f>
        <v>Self-Service Engagement</v>
      </c>
      <c r="I397" t="s">
        <v>239</v>
      </c>
      <c r="J397" t="s">
        <v>241</v>
      </c>
      <c r="L397" t="s">
        <v>93</v>
      </c>
      <c r="M397" t="str">
        <f>VLOOKUP(L397,'A-Applications'!B:D,3,FALSE)</f>
        <v>My Kamstrup</v>
      </c>
      <c r="N397" t="s">
        <v>53</v>
      </c>
      <c r="O397" s="42" t="s">
        <v>62</v>
      </c>
      <c r="P397" t="s">
        <v>197</v>
      </c>
      <c r="Q397" t="str">
        <f>VLOOKUP(KamstrupData[[#This Row],[IdLevel123]],'B-Business Capability'!B:L,10,FALSE)</f>
        <v>Customer Service and Support</v>
      </c>
      <c r="R397">
        <f>VLOOKUP(KamstrupData[[#This Row],[IdLevel123]],'B-Business Capability'!B:L,11,FALSE)</f>
        <v>0</v>
      </c>
      <c r="U397" t="str">
        <f>_xlfn.CONCAT(KamstrupData[[#This Row],[CountryCode]],"_",KamstrupData[[#This Row],[Business Area]],"_",KamstrupData[[#This Row],[DepartmentTeam]])</f>
        <v>CH10_CH_Sales &amp; Marketing_</v>
      </c>
      <c r="V397" t="str">
        <f>VLOOKUP(KamstrupData[[#This Row],[ORG_Concat]],'O-Organization'!F:H,3,FALSE)</f>
        <v>11006_CH10_Sales &amp; Marketing_CH_Sales &amp; Marketing_</v>
      </c>
    </row>
    <row r="398" spans="4:22">
      <c r="D398" s="28" t="s">
        <v>95</v>
      </c>
      <c r="E398" t="str">
        <f>VLOOKUP(D398,'B-Business Capability'!B:H,5,FALSE)</f>
        <v>Not mapped to capability</v>
      </c>
      <c r="F398">
        <f>VLOOKUP(D398,'B-Business Capability'!B:H,6,FALSE)</f>
        <v>0</v>
      </c>
      <c r="G398">
        <f>VLOOKUP(D398,'B-Business Capability'!B:H,7,FALSE)</f>
        <v>0</v>
      </c>
      <c r="I398" t="s">
        <v>239</v>
      </c>
      <c r="J398" t="s">
        <v>241</v>
      </c>
      <c r="L398" t="s">
        <v>99</v>
      </c>
      <c r="M398" t="str">
        <f>VLOOKUP(L398,'A-Applications'!B:D,3,FALSE)</f>
        <v>SnagIt</v>
      </c>
      <c r="O398" s="42"/>
      <c r="Q398" t="str">
        <f>VLOOKUP(KamstrupData[[#This Row],[IdLevel123]],'B-Business Capability'!B:L,10,FALSE)</f>
        <v>N/A</v>
      </c>
      <c r="R398">
        <f>VLOOKUP(KamstrupData[[#This Row],[IdLevel123]],'B-Business Capability'!B:L,11,FALSE)</f>
        <v>0</v>
      </c>
      <c r="U398" t="str">
        <f>_xlfn.CONCAT(KamstrupData[[#This Row],[CountryCode]],"_",KamstrupData[[#This Row],[Business Area]],"_",KamstrupData[[#This Row],[DepartmentTeam]])</f>
        <v>CH10_CH_Sales &amp; Marketing_</v>
      </c>
      <c r="V398" t="str">
        <f>VLOOKUP(KamstrupData[[#This Row],[ORG_Concat]],'O-Organization'!F:H,3,FALSE)</f>
        <v>11006_CH10_Sales &amp; Marketing_CH_Sales &amp; Marketing_</v>
      </c>
    </row>
    <row r="399" spans="4:22">
      <c r="D399" s="28" t="s">
        <v>88</v>
      </c>
      <c r="E399" t="str">
        <f>VLOOKUP(D399,'B-Business Capability'!B:H,5,FALSE)</f>
        <v>Customer Service</v>
      </c>
      <c r="F399" t="str">
        <f>VLOOKUP(D399,'B-Business Capability'!B:H,6,FALSE)</f>
        <v>Customer Project Management</v>
      </c>
      <c r="G399" t="str">
        <f>VLOOKUP(D399,'B-Business Capability'!B:H,7,FALSE)</f>
        <v>Project Management</v>
      </c>
      <c r="I399" t="s">
        <v>239</v>
      </c>
      <c r="J399" t="s">
        <v>241</v>
      </c>
      <c r="L399" t="s">
        <v>108</v>
      </c>
      <c r="M399" t="str">
        <f>VLOOKUP(L399,'A-Applications'!B:D,3,FALSE)</f>
        <v>QAD ERP</v>
      </c>
      <c r="O399" s="42"/>
      <c r="Q399" t="str">
        <f>VLOOKUP(KamstrupData[[#This Row],[IdLevel123]],'B-Business Capability'!B:L,10,FALSE)</f>
        <v>Order-to-Cash (O2C)</v>
      </c>
      <c r="R399">
        <f>VLOOKUP(KamstrupData[[#This Row],[IdLevel123]],'B-Business Capability'!B:L,11,FALSE)</f>
        <v>0</v>
      </c>
      <c r="U399" t="str">
        <f>_xlfn.CONCAT(KamstrupData[[#This Row],[CountryCode]],"_",KamstrupData[[#This Row],[Business Area]],"_",KamstrupData[[#This Row],[DepartmentTeam]])</f>
        <v>CH10_CH_Sales &amp; Marketing_</v>
      </c>
      <c r="V399" t="str">
        <f>VLOOKUP(KamstrupData[[#This Row],[ORG_Concat]],'O-Organization'!F:H,3,FALSE)</f>
        <v>11006_CH10_Sales &amp; Marketing_CH_Sales &amp; Marketing_</v>
      </c>
    </row>
    <row r="400" spans="4:22">
      <c r="D400" s="28" t="s">
        <v>63</v>
      </c>
      <c r="E400" t="str">
        <f>VLOOKUP(D400,'B-Business Capability'!B:H,5,FALSE)</f>
        <v>Finance</v>
      </c>
      <c r="F400" t="str">
        <f>VLOOKUP(D400,'B-Business Capability'!B:H,6,FALSE)</f>
        <v>Financial Planning &amp; Analysis</v>
      </c>
      <c r="G400" t="str">
        <f>VLOOKUP(D400,'B-Business Capability'!B:H,7,FALSE)</f>
        <v>Cost Accounting_Plan</v>
      </c>
      <c r="I400" t="s">
        <v>239</v>
      </c>
      <c r="J400" t="s">
        <v>241</v>
      </c>
      <c r="L400" t="s">
        <v>117</v>
      </c>
      <c r="M400" t="str">
        <f>VLOOKUP(L400,'A-Applications'!B:D,3,FALSE)</f>
        <v>PowerBI</v>
      </c>
      <c r="N400" t="s">
        <v>53</v>
      </c>
      <c r="O400" s="42" t="s">
        <v>62</v>
      </c>
      <c r="P400" t="s">
        <v>67</v>
      </c>
      <c r="Q400" t="str">
        <f>VLOOKUP(KamstrupData[[#This Row],[IdLevel123]],'B-Business Capability'!B:L,10,FALSE)</f>
        <v>N/A</v>
      </c>
      <c r="R400">
        <f>VLOOKUP(KamstrupData[[#This Row],[IdLevel123]],'B-Business Capability'!B:L,11,FALSE)</f>
        <v>0</v>
      </c>
      <c r="U400" t="str">
        <f>_xlfn.CONCAT(KamstrupData[[#This Row],[CountryCode]],"_",KamstrupData[[#This Row],[Business Area]],"_",KamstrupData[[#This Row],[DepartmentTeam]])</f>
        <v>CH10_CH_Sales &amp; Marketing_</v>
      </c>
      <c r="V400" t="str">
        <f>VLOOKUP(KamstrupData[[#This Row],[ORG_Concat]],'O-Organization'!F:H,3,FALSE)</f>
        <v>11006_CH10_Sales &amp; Marketing_CH_Sales &amp; Marketing_</v>
      </c>
    </row>
    <row r="401" spans="4:22">
      <c r="D401" s="28" t="s">
        <v>82</v>
      </c>
      <c r="E401" t="str">
        <f>VLOOKUP(D401,'B-Business Capability'!B:H,5,FALSE)</f>
        <v>Customer Service</v>
      </c>
      <c r="F401" t="str">
        <f>VLOOKUP(D401,'B-Business Capability'!B:H,6,FALSE)</f>
        <v>Customer Project Management</v>
      </c>
      <c r="G401" t="str">
        <f>VLOOKUP(D401,'B-Business Capability'!B:H,7,FALSE)</f>
        <v>Financial Analytics and Management</v>
      </c>
      <c r="I401" t="s">
        <v>239</v>
      </c>
      <c r="J401" t="s">
        <v>241</v>
      </c>
      <c r="L401" t="s">
        <v>117</v>
      </c>
      <c r="M401" t="str">
        <f>VLOOKUP(L401,'A-Applications'!B:D,3,FALSE)</f>
        <v>PowerBI</v>
      </c>
      <c r="N401" t="s">
        <v>53</v>
      </c>
      <c r="O401" s="42" t="s">
        <v>62</v>
      </c>
      <c r="P401" t="s">
        <v>75</v>
      </c>
      <c r="Q401" t="str">
        <f>VLOOKUP(KamstrupData[[#This Row],[IdLevel123]],'B-Business Capability'!B:L,10,FALSE)</f>
        <v>Order-to-Cash (O2C)</v>
      </c>
      <c r="R401">
        <f>VLOOKUP(KamstrupData[[#This Row],[IdLevel123]],'B-Business Capability'!B:L,11,FALSE)</f>
        <v>0</v>
      </c>
      <c r="U401" t="str">
        <f>_xlfn.CONCAT(KamstrupData[[#This Row],[CountryCode]],"_",KamstrupData[[#This Row],[Business Area]],"_",KamstrupData[[#This Row],[DepartmentTeam]])</f>
        <v>CH10_CH_Sales &amp; Marketing_</v>
      </c>
      <c r="V401" t="str">
        <f>VLOOKUP(KamstrupData[[#This Row],[ORG_Concat]],'O-Organization'!F:H,3,FALSE)</f>
        <v>11006_CH10_Sales &amp; Marketing_CH_Sales &amp; Marketing_</v>
      </c>
    </row>
    <row r="402" spans="4:22">
      <c r="D402" s="28" t="s">
        <v>125</v>
      </c>
      <c r="E402" t="str">
        <f>VLOOKUP(D402,'B-Business Capability'!B:H,5,FALSE)</f>
        <v>Sales</v>
      </c>
      <c r="F402" t="str">
        <f>VLOOKUP(D402,'B-Business Capability'!B:H,6,FALSE)</f>
        <v>Quotation, Order, and Contract Management</v>
      </c>
      <c r="G402" t="str">
        <f>VLOOKUP(D402,'B-Business Capability'!B:H,7,FALSE)</f>
        <v>Contract and engagement setup</v>
      </c>
      <c r="I402" t="s">
        <v>239</v>
      </c>
      <c r="J402" t="s">
        <v>241</v>
      </c>
      <c r="L402" t="s">
        <v>123</v>
      </c>
      <c r="M402" t="str">
        <f>VLOOKUP(L402,'A-Applications'!B:D,3,FALSE)</f>
        <v>DocuSign</v>
      </c>
      <c r="N402" t="s">
        <v>53</v>
      </c>
      <c r="O402" s="42" t="s">
        <v>54</v>
      </c>
      <c r="P402" t="s">
        <v>124</v>
      </c>
      <c r="Q402" t="str">
        <f>VLOOKUP(KamstrupData[[#This Row],[IdLevel123]],'B-Business Capability'!B:L,10,FALSE)</f>
        <v>Order-to-Cash (O2C)</v>
      </c>
      <c r="R402">
        <f>VLOOKUP(KamstrupData[[#This Row],[IdLevel123]],'B-Business Capability'!B:L,11,FALSE)</f>
        <v>101</v>
      </c>
      <c r="U402" t="str">
        <f>_xlfn.CONCAT(KamstrupData[[#This Row],[CountryCode]],"_",KamstrupData[[#This Row],[Business Area]],"_",KamstrupData[[#This Row],[DepartmentTeam]])</f>
        <v>CH10_CH_Sales &amp; Marketing_</v>
      </c>
      <c r="V402" t="str">
        <f>VLOOKUP(KamstrupData[[#This Row],[ORG_Concat]],'O-Organization'!F:H,3,FALSE)</f>
        <v>11006_CH10_Sales &amp; Marketing_CH_Sales &amp; Marketing_</v>
      </c>
    </row>
    <row r="403" spans="4:22">
      <c r="D403" s="28" t="s">
        <v>158</v>
      </c>
      <c r="E403" t="str">
        <f>VLOOKUP(D403,'B-Business Capability'!B:H,5,FALSE)</f>
        <v>Sales</v>
      </c>
      <c r="F403" t="str">
        <f>VLOOKUP(D403,'B-Business Capability'!B:H,6,FALSE)</f>
        <v>Quotation, Order, and Contract Management</v>
      </c>
      <c r="G403" t="str">
        <f>VLOOKUP(D403,'B-Business Capability'!B:H,7,FALSE)</f>
        <v>Sales order management and processing</v>
      </c>
      <c r="I403" t="s">
        <v>239</v>
      </c>
      <c r="J403" t="s">
        <v>241</v>
      </c>
      <c r="L403" t="s">
        <v>123</v>
      </c>
      <c r="M403" t="str">
        <f>VLOOKUP(L403,'A-Applications'!B:D,3,FALSE)</f>
        <v>DocuSign</v>
      </c>
      <c r="N403" t="s">
        <v>53</v>
      </c>
      <c r="O403" s="42" t="s">
        <v>54</v>
      </c>
      <c r="P403" t="s">
        <v>198</v>
      </c>
      <c r="Q403" t="str">
        <f>VLOOKUP(KamstrupData[[#This Row],[IdLevel123]],'B-Business Capability'!B:L,10,FALSE)</f>
        <v>Order-to-Cash (O2C)</v>
      </c>
      <c r="R403">
        <f>VLOOKUP(KamstrupData[[#This Row],[IdLevel123]],'B-Business Capability'!B:L,11,FALSE)</f>
        <v>107</v>
      </c>
      <c r="U403" t="str">
        <f>_xlfn.CONCAT(KamstrupData[[#This Row],[CountryCode]],"_",KamstrupData[[#This Row],[Business Area]],"_",KamstrupData[[#This Row],[DepartmentTeam]])</f>
        <v>CH10_CH_Sales &amp; Marketing_</v>
      </c>
      <c r="V403" t="str">
        <f>VLOOKUP(KamstrupData[[#This Row],[ORG_Concat]],'O-Organization'!F:H,3,FALSE)</f>
        <v>11006_CH10_Sales &amp; Marketing_CH_Sales &amp; Marketing_</v>
      </c>
    </row>
    <row r="404" spans="4:22">
      <c r="D404" s="28" t="s">
        <v>199</v>
      </c>
      <c r="E404" t="str">
        <f>VLOOKUP(D404,'B-Business Capability'!B:H,5,FALSE)</f>
        <v>Sales</v>
      </c>
      <c r="F404" t="str">
        <f>VLOOKUP(D404,'B-Business Capability'!B:H,6,FALSE)</f>
        <v>Quotation, Order, and Contract Management</v>
      </c>
      <c r="G404" t="str">
        <f>VLOOKUP(D404,'B-Business Capability'!B:H,7,FALSE)</f>
        <v>Distributor contract management</v>
      </c>
      <c r="I404" t="s">
        <v>239</v>
      </c>
      <c r="J404" t="s">
        <v>241</v>
      </c>
      <c r="L404" t="s">
        <v>123</v>
      </c>
      <c r="M404" t="str">
        <f>VLOOKUP(L404,'A-Applications'!B:D,3,FALSE)</f>
        <v>DocuSign</v>
      </c>
      <c r="N404" t="s">
        <v>53</v>
      </c>
      <c r="O404" s="42" t="s">
        <v>54</v>
      </c>
      <c r="P404" t="s">
        <v>197</v>
      </c>
      <c r="Q404" t="str">
        <f>VLOOKUP(KamstrupData[[#This Row],[IdLevel123]],'B-Business Capability'!B:L,10,FALSE)</f>
        <v>Order-to-Cash (O2C)</v>
      </c>
      <c r="R404">
        <f>VLOOKUP(KamstrupData[[#This Row],[IdLevel123]],'B-Business Capability'!B:L,11,FALSE)</f>
        <v>112</v>
      </c>
      <c r="U404" t="str">
        <f>_xlfn.CONCAT(KamstrupData[[#This Row],[CountryCode]],"_",KamstrupData[[#This Row],[Business Area]],"_",KamstrupData[[#This Row],[DepartmentTeam]])</f>
        <v>CH10_CH_Sales &amp; Marketing_</v>
      </c>
      <c r="V404" t="str">
        <f>VLOOKUP(KamstrupData[[#This Row],[ORG_Concat]],'O-Organization'!F:H,3,FALSE)</f>
        <v>11006_CH10_Sales &amp; Marketing_CH_Sales &amp; Marketing_</v>
      </c>
    </row>
    <row r="405" spans="4:22">
      <c r="D405" s="28" t="s">
        <v>200</v>
      </c>
      <c r="E405" t="str">
        <f>VLOOKUP(D405,'B-Business Capability'!B:H,5,FALSE)</f>
        <v>Sales</v>
      </c>
      <c r="F405" t="str">
        <f>VLOOKUP(D405,'B-Business Capability'!B:H,6,FALSE)</f>
        <v>Sales Management of Indirect Sales</v>
      </c>
      <c r="G405" t="str">
        <f>VLOOKUP(D405,'B-Business Capability'!B:H,7,FALSE)</f>
        <v>Incentive and commision management</v>
      </c>
      <c r="I405" t="s">
        <v>239</v>
      </c>
      <c r="J405" t="s">
        <v>241</v>
      </c>
      <c r="L405" t="s">
        <v>129</v>
      </c>
      <c r="M405" t="str">
        <f>VLOOKUP(L405,'A-Applications'!B:D,3,FALSE)</f>
        <v>Microsoft Dynamics 365 CE (Sales)</v>
      </c>
      <c r="N405" t="s">
        <v>53</v>
      </c>
      <c r="O405" s="42" t="s">
        <v>66</v>
      </c>
      <c r="P405" t="s">
        <v>201</v>
      </c>
      <c r="Q405" t="str">
        <f>VLOOKUP(KamstrupData[[#This Row],[IdLevel123]],'B-Business Capability'!B:L,10,FALSE)</f>
        <v>N/A</v>
      </c>
      <c r="R405">
        <f>VLOOKUP(KamstrupData[[#This Row],[IdLevel123]],'B-Business Capability'!B:L,11,FALSE)</f>
        <v>0</v>
      </c>
      <c r="U405" t="str">
        <f>_xlfn.CONCAT(KamstrupData[[#This Row],[CountryCode]],"_",KamstrupData[[#This Row],[Business Area]],"_",KamstrupData[[#This Row],[DepartmentTeam]])</f>
        <v>CH10_CH_Sales &amp; Marketing_</v>
      </c>
      <c r="V405" t="str">
        <f>VLOOKUP(KamstrupData[[#This Row],[ORG_Concat]],'O-Organization'!F:H,3,FALSE)</f>
        <v>11006_CH10_Sales &amp; Marketing_CH_Sales &amp; Marketing_</v>
      </c>
    </row>
    <row r="406" spans="4:22">
      <c r="D406" s="28" t="s">
        <v>190</v>
      </c>
      <c r="E406" t="str">
        <f>VLOOKUP(D406,'B-Business Capability'!B:H,5,FALSE)</f>
        <v>Sales</v>
      </c>
      <c r="F406" t="str">
        <f>VLOOKUP(D406,'B-Business Capability'!B:H,6,FALSE)</f>
        <v>Sales Operations</v>
      </c>
      <c r="G406">
        <f>VLOOKUP(D406,'B-Business Capability'!B:H,7,FALSE)</f>
        <v>0</v>
      </c>
      <c r="I406" t="s">
        <v>239</v>
      </c>
      <c r="J406" t="s">
        <v>241</v>
      </c>
      <c r="L406" t="s">
        <v>129</v>
      </c>
      <c r="M406" t="str">
        <f>VLOOKUP(L406,'A-Applications'!B:D,3,FALSE)</f>
        <v>Microsoft Dynamics 365 CE (Sales)</v>
      </c>
      <c r="N406" t="s">
        <v>53</v>
      </c>
      <c r="O406" s="42" t="s">
        <v>66</v>
      </c>
      <c r="P406" t="s">
        <v>198</v>
      </c>
      <c r="Q406" t="str">
        <f>VLOOKUP(KamstrupData[[#This Row],[IdLevel123]],'B-Business Capability'!B:L,10,FALSE)</f>
        <v>Order-to-Cash (O2C)</v>
      </c>
      <c r="R406">
        <f>VLOOKUP(KamstrupData[[#This Row],[IdLevel123]],'B-Business Capability'!B:L,11,FALSE)</f>
        <v>111</v>
      </c>
      <c r="U406" t="str">
        <f>_xlfn.CONCAT(KamstrupData[[#This Row],[CountryCode]],"_",KamstrupData[[#This Row],[Business Area]],"_",KamstrupData[[#This Row],[DepartmentTeam]])</f>
        <v>CH10_CH_Sales &amp; Marketing_</v>
      </c>
      <c r="V406" t="str">
        <f>VLOOKUP(KamstrupData[[#This Row],[ORG_Concat]],'O-Organization'!F:H,3,FALSE)</f>
        <v>11006_CH10_Sales &amp; Marketing_CH_Sales &amp; Marketing_</v>
      </c>
    </row>
    <row r="407" spans="4:22">
      <c r="D407" s="28" t="s">
        <v>192</v>
      </c>
      <c r="E407" t="str">
        <f>VLOOKUP(D407,'B-Business Capability'!B:H,5,FALSE)</f>
        <v>Sales</v>
      </c>
      <c r="F407" t="str">
        <f>VLOOKUP(D407,'B-Business Capability'!B:H,6,FALSE)</f>
        <v>Sales Execution and Customer Engagement</v>
      </c>
      <c r="G407">
        <f>VLOOKUP(D407,'B-Business Capability'!B:H,7,FALSE)</f>
        <v>0</v>
      </c>
      <c r="I407" t="s">
        <v>239</v>
      </c>
      <c r="J407" t="s">
        <v>241</v>
      </c>
      <c r="L407" t="s">
        <v>129</v>
      </c>
      <c r="M407" t="str">
        <f>VLOOKUP(L407,'A-Applications'!B:D,3,FALSE)</f>
        <v>Microsoft Dynamics 365 CE (Sales)</v>
      </c>
      <c r="N407" t="s">
        <v>53</v>
      </c>
      <c r="O407" s="42" t="s">
        <v>66</v>
      </c>
      <c r="P407" t="s">
        <v>198</v>
      </c>
      <c r="Q407" t="str">
        <f>VLOOKUP(KamstrupData[[#This Row],[IdLevel123]],'B-Business Capability'!B:L,10,FALSE)</f>
        <v>Order-to-Cash (O2C)</v>
      </c>
      <c r="R407">
        <f>VLOOKUP(KamstrupData[[#This Row],[IdLevel123]],'B-Business Capability'!B:L,11,FALSE)</f>
        <v>500</v>
      </c>
      <c r="U407" t="str">
        <f>_xlfn.CONCAT(KamstrupData[[#This Row],[CountryCode]],"_",KamstrupData[[#This Row],[Business Area]],"_",KamstrupData[[#This Row],[DepartmentTeam]])</f>
        <v>CH10_CH_Sales &amp; Marketing_</v>
      </c>
      <c r="V407" t="str">
        <f>VLOOKUP(KamstrupData[[#This Row],[ORG_Concat]],'O-Organization'!F:H,3,FALSE)</f>
        <v>11006_CH10_Sales &amp; Marketing_CH_Sales &amp; Marketing_</v>
      </c>
    </row>
    <row r="408" spans="4:22">
      <c r="D408" s="28" t="s">
        <v>193</v>
      </c>
      <c r="E408" t="str">
        <f>VLOOKUP(D408,'B-Business Capability'!B:H,5,FALSE)</f>
        <v>Sales</v>
      </c>
      <c r="F408" t="str">
        <f>VLOOKUP(D408,'B-Business Capability'!B:H,6,FALSE)</f>
        <v>Quotation, Order, and Contract Management</v>
      </c>
      <c r="G408">
        <f>VLOOKUP(D408,'B-Business Capability'!B:H,7,FALSE)</f>
        <v>0</v>
      </c>
      <c r="I408" t="s">
        <v>239</v>
      </c>
      <c r="J408" t="s">
        <v>241</v>
      </c>
      <c r="L408" t="s">
        <v>129</v>
      </c>
      <c r="M408" t="str">
        <f>VLOOKUP(L408,'A-Applications'!B:D,3,FALSE)</f>
        <v>Microsoft Dynamics 365 CE (Sales)</v>
      </c>
      <c r="N408" t="s">
        <v>53</v>
      </c>
      <c r="O408" s="42" t="s">
        <v>66</v>
      </c>
      <c r="P408" t="s">
        <v>198</v>
      </c>
      <c r="Q408" t="str">
        <f>VLOOKUP(KamstrupData[[#This Row],[IdLevel123]],'B-Business Capability'!B:L,10,FALSE)</f>
        <v>Order-to-Cash (O2C)</v>
      </c>
      <c r="R408">
        <f>VLOOKUP(KamstrupData[[#This Row],[IdLevel123]],'B-Business Capability'!B:L,11,FALSE)</f>
        <v>100</v>
      </c>
      <c r="U408" t="str">
        <f>_xlfn.CONCAT(KamstrupData[[#This Row],[CountryCode]],"_",KamstrupData[[#This Row],[Business Area]],"_",KamstrupData[[#This Row],[DepartmentTeam]])</f>
        <v>CH10_CH_Sales &amp; Marketing_</v>
      </c>
      <c r="V408" t="str">
        <f>VLOOKUP(KamstrupData[[#This Row],[ORG_Concat]],'O-Organization'!F:H,3,FALSE)</f>
        <v>11006_CH10_Sales &amp; Marketing_CH_Sales &amp; Marketing_</v>
      </c>
    </row>
    <row r="409" spans="4:22">
      <c r="D409" s="28" t="s">
        <v>125</v>
      </c>
      <c r="E409" t="str">
        <f>VLOOKUP(D409,'B-Business Capability'!B:H,5,FALSE)</f>
        <v>Sales</v>
      </c>
      <c r="F409" t="str">
        <f>VLOOKUP(D409,'B-Business Capability'!B:H,6,FALSE)</f>
        <v>Quotation, Order, and Contract Management</v>
      </c>
      <c r="G409" t="str">
        <f>VLOOKUP(D409,'B-Business Capability'!B:H,7,FALSE)</f>
        <v>Contract and engagement setup</v>
      </c>
      <c r="I409" t="s">
        <v>239</v>
      </c>
      <c r="J409" t="s">
        <v>241</v>
      </c>
      <c r="L409" t="s">
        <v>202</v>
      </c>
      <c r="M409" t="str">
        <f>VLOOKUP(L409,'A-Applications'!B:D,3,FALSE)</f>
        <v>DocuSign CLM</v>
      </c>
      <c r="O409" s="42"/>
      <c r="Q409" t="str">
        <f>VLOOKUP(KamstrupData[[#This Row],[IdLevel123]],'B-Business Capability'!B:L,10,FALSE)</f>
        <v>Order-to-Cash (O2C)</v>
      </c>
      <c r="R409">
        <f>VLOOKUP(KamstrupData[[#This Row],[IdLevel123]],'B-Business Capability'!B:L,11,FALSE)</f>
        <v>101</v>
      </c>
      <c r="U409" t="str">
        <f>_xlfn.CONCAT(KamstrupData[[#This Row],[CountryCode]],"_",KamstrupData[[#This Row],[Business Area]],"_",KamstrupData[[#This Row],[DepartmentTeam]])</f>
        <v>CH10_CH_Sales &amp; Marketing_</v>
      </c>
      <c r="V409" t="str">
        <f>VLOOKUP(KamstrupData[[#This Row],[ORG_Concat]],'O-Organization'!F:H,3,FALSE)</f>
        <v>11006_CH10_Sales &amp; Marketing_CH_Sales &amp; Marketing_</v>
      </c>
    </row>
    <row r="410" spans="4:22">
      <c r="D410" s="28" t="s">
        <v>130</v>
      </c>
      <c r="E410" t="str">
        <f>VLOOKUP(D410,'B-Business Capability'!B:H,5,FALSE)</f>
        <v>Sales</v>
      </c>
      <c r="F410" t="str">
        <f>VLOOKUP(D410,'B-Business Capability'!B:H,6,FALSE)</f>
        <v>Quotation, Order, and Contract Management</v>
      </c>
      <c r="G410" t="str">
        <f>VLOOKUP(D410,'B-Business Capability'!B:H,7,FALSE)</f>
        <v>Tender or Bid management</v>
      </c>
      <c r="I410" t="s">
        <v>239</v>
      </c>
      <c r="J410" t="s">
        <v>241</v>
      </c>
      <c r="L410" t="s">
        <v>203</v>
      </c>
      <c r="M410" t="str">
        <f>VLOOKUP(L410,'A-Applications'!B:D,3,FALSE)</f>
        <v>Responsive - RFPIO</v>
      </c>
      <c r="N410" t="s">
        <v>53</v>
      </c>
      <c r="O410" s="42" t="s">
        <v>54</v>
      </c>
      <c r="P410" t="s">
        <v>131</v>
      </c>
      <c r="Q410" t="str">
        <f>VLOOKUP(KamstrupData[[#This Row],[IdLevel123]],'B-Business Capability'!B:L,10,FALSE)</f>
        <v>Order-to-Cash (O2C)</v>
      </c>
      <c r="R410">
        <f>VLOOKUP(KamstrupData[[#This Row],[IdLevel123]],'B-Business Capability'!B:L,11,FALSE)</f>
        <v>104</v>
      </c>
      <c r="U410" t="str">
        <f>_xlfn.CONCAT(KamstrupData[[#This Row],[CountryCode]],"_",KamstrupData[[#This Row],[Business Area]],"_",KamstrupData[[#This Row],[DepartmentTeam]])</f>
        <v>CH10_CH_Sales &amp; Marketing_</v>
      </c>
      <c r="V410" t="str">
        <f>VLOOKUP(KamstrupData[[#This Row],[ORG_Concat]],'O-Organization'!F:H,3,FALSE)</f>
        <v>11006_CH10_Sales &amp; Marketing_CH_Sales &amp; Marketing_</v>
      </c>
    </row>
    <row r="411" spans="4:22">
      <c r="D411" s="28" t="s">
        <v>204</v>
      </c>
      <c r="E411" t="str">
        <f>VLOOKUP(D411,'B-Business Capability'!B:H,5,FALSE)</f>
        <v>Sales</v>
      </c>
      <c r="F411" t="str">
        <f>VLOOKUP(D411,'B-Business Capability'!B:H,6,FALSE)</f>
        <v>Sales Operations</v>
      </c>
      <c r="G411" t="str">
        <f>VLOOKUP(D411,'B-Business Capability'!B:H,7,FALSE)</f>
        <v>Customer masterdata governance</v>
      </c>
      <c r="I411" t="s">
        <v>239</v>
      </c>
      <c r="J411" t="s">
        <v>241</v>
      </c>
      <c r="L411" t="s">
        <v>205</v>
      </c>
      <c r="M411" t="str">
        <f>VLOOKUP(L411,'A-Applications'!B:D,3,FALSE)</f>
        <v>Dunn and Bradstreet (Finance Analytics)</v>
      </c>
      <c r="O411" s="42"/>
      <c r="Q411" t="str">
        <f>VLOOKUP(KamstrupData[[#This Row],[IdLevel123]],'B-Business Capability'!B:L,10,FALSE)</f>
        <v>N/A</v>
      </c>
      <c r="R411">
        <f>VLOOKUP(KamstrupData[[#This Row],[IdLevel123]],'B-Business Capability'!B:L,11,FALSE)</f>
        <v>0</v>
      </c>
      <c r="U411" t="str">
        <f>_xlfn.CONCAT(KamstrupData[[#This Row],[CountryCode]],"_",KamstrupData[[#This Row],[Business Area]],"_",KamstrupData[[#This Row],[DepartmentTeam]])</f>
        <v>CH10_CH_Sales &amp; Marketing_</v>
      </c>
      <c r="V411" t="str">
        <f>VLOOKUP(KamstrupData[[#This Row],[ORG_Concat]],'O-Organization'!F:H,3,FALSE)</f>
        <v>11006_CH10_Sales &amp; Marketing_CH_Sales &amp; Marketing_</v>
      </c>
    </row>
    <row r="412" spans="4:22">
      <c r="D412" t="s">
        <v>95</v>
      </c>
      <c r="E412" t="str">
        <f>VLOOKUP(D412,'B-Business Capability'!B:H,5,FALSE)</f>
        <v>Not mapped to capability</v>
      </c>
      <c r="F412">
        <f>VLOOKUP(D412,'B-Business Capability'!B:H,6,FALSE)</f>
        <v>0</v>
      </c>
      <c r="G412">
        <f>VLOOKUP(D412,'B-Business Capability'!B:H,7,FALSE)</f>
        <v>0</v>
      </c>
      <c r="I412" t="s">
        <v>239</v>
      </c>
      <c r="J412" t="s">
        <v>241</v>
      </c>
      <c r="L412" t="s">
        <v>206</v>
      </c>
      <c r="M412" t="str">
        <f>VLOOKUP(L412,'A-Applications'!B:D,3,FALSE)</f>
        <v>Youku</v>
      </c>
      <c r="O412" s="42"/>
      <c r="P412" t="s">
        <v>77</v>
      </c>
      <c r="Q412" t="str">
        <f>VLOOKUP(KamstrupData[[#This Row],[IdLevel123]],'B-Business Capability'!B:L,10,FALSE)</f>
        <v>N/A</v>
      </c>
      <c r="R412">
        <f>VLOOKUP(KamstrupData[[#This Row],[IdLevel123]],'B-Business Capability'!B:L,11,FALSE)</f>
        <v>0</v>
      </c>
      <c r="T412" t="s">
        <v>242</v>
      </c>
      <c r="U412" t="str">
        <f>_xlfn.CONCAT(KamstrupData[[#This Row],[CountryCode]],"_",KamstrupData[[#This Row],[Business Area]],"_",KamstrupData[[#This Row],[DepartmentTeam]])</f>
        <v>CH10_CH_Sales &amp; Marketing_</v>
      </c>
      <c r="V412" t="str">
        <f>VLOOKUP(KamstrupData[[#This Row],[ORG_Concat]],'O-Organization'!F:H,3,FALSE)</f>
        <v>11006_CH10_Sales &amp; Marketing_CH_Sales &amp; Marketing_</v>
      </c>
    </row>
    <row r="413" spans="4:22">
      <c r="D413" s="28" t="s">
        <v>192</v>
      </c>
      <c r="E413" t="str">
        <f>VLOOKUP(D413,'B-Business Capability'!B:H,5,FALSE)</f>
        <v>Sales</v>
      </c>
      <c r="F413" t="str">
        <f>VLOOKUP(D413,'B-Business Capability'!B:H,6,FALSE)</f>
        <v>Sales Execution and Customer Engagement</v>
      </c>
      <c r="G413">
        <f>VLOOKUP(D413,'B-Business Capability'!B:H,7,FALSE)</f>
        <v>0</v>
      </c>
      <c r="I413" t="s">
        <v>239</v>
      </c>
      <c r="J413" t="s">
        <v>241</v>
      </c>
      <c r="L413" t="s">
        <v>146</v>
      </c>
      <c r="M413" t="str">
        <f>VLOOKUP(L413,'A-Applications'!B:D,3,FALSE)</f>
        <v>Microsoft CoPilot</v>
      </c>
      <c r="O413" s="42"/>
      <c r="Q413" t="str">
        <f>VLOOKUP(KamstrupData[[#This Row],[IdLevel123]],'B-Business Capability'!B:L,10,FALSE)</f>
        <v>Order-to-Cash (O2C)</v>
      </c>
      <c r="R413">
        <f>VLOOKUP(KamstrupData[[#This Row],[IdLevel123]],'B-Business Capability'!B:L,11,FALSE)</f>
        <v>500</v>
      </c>
      <c r="U413" t="str">
        <f>_xlfn.CONCAT(KamstrupData[[#This Row],[CountryCode]],"_",KamstrupData[[#This Row],[Business Area]],"_",KamstrupData[[#This Row],[DepartmentTeam]])</f>
        <v>CH10_CH_Sales &amp; Marketing_</v>
      </c>
      <c r="V413" t="str">
        <f>VLOOKUP(KamstrupData[[#This Row],[ORG_Concat]],'O-Organization'!F:H,3,FALSE)</f>
        <v>11006_CH10_Sales &amp; Marketing_CH_Sales &amp; Marketing_</v>
      </c>
    </row>
    <row r="414" spans="4:22">
      <c r="D414" s="28" t="s">
        <v>193</v>
      </c>
      <c r="E414" t="str">
        <f>VLOOKUP(D414,'B-Business Capability'!B:H,5,FALSE)</f>
        <v>Sales</v>
      </c>
      <c r="F414" t="str">
        <f>VLOOKUP(D414,'B-Business Capability'!B:H,6,FALSE)</f>
        <v>Quotation, Order, and Contract Management</v>
      </c>
      <c r="G414">
        <f>VLOOKUP(D414,'B-Business Capability'!B:H,7,FALSE)</f>
        <v>0</v>
      </c>
      <c r="I414" t="s">
        <v>239</v>
      </c>
      <c r="J414" t="s">
        <v>241</v>
      </c>
      <c r="L414" t="s">
        <v>207</v>
      </c>
      <c r="M414" t="str">
        <f>VLOOKUP(L414,'A-Applications'!B:D,3,FALSE)</f>
        <v>Adobe Acrobat</v>
      </c>
      <c r="O414" s="42"/>
      <c r="Q414" t="str">
        <f>VLOOKUP(KamstrupData[[#This Row],[IdLevel123]],'B-Business Capability'!B:L,10,FALSE)</f>
        <v>Order-to-Cash (O2C)</v>
      </c>
      <c r="R414">
        <f>VLOOKUP(KamstrupData[[#This Row],[IdLevel123]],'B-Business Capability'!B:L,11,FALSE)</f>
        <v>100</v>
      </c>
      <c r="U414" t="str">
        <f>_xlfn.CONCAT(KamstrupData[[#This Row],[CountryCode]],"_",KamstrupData[[#This Row],[Business Area]],"_",KamstrupData[[#This Row],[DepartmentTeam]])</f>
        <v>CH10_CH_Sales &amp; Marketing_</v>
      </c>
      <c r="V414" t="str">
        <f>VLOOKUP(KamstrupData[[#This Row],[ORG_Concat]],'O-Organization'!F:H,3,FALSE)</f>
        <v>11006_CH10_Sales &amp; Marketing_CH_Sales &amp; Marketing_</v>
      </c>
    </row>
    <row r="415" spans="4:22">
      <c r="D415" s="28" t="s">
        <v>208</v>
      </c>
      <c r="E415" t="str">
        <f>VLOOKUP(D415,'B-Business Capability'!B:H,5,FALSE)</f>
        <v>Sales</v>
      </c>
      <c r="F415" t="str">
        <f>VLOOKUP(D415,'B-Business Capability'!B:H,6,FALSE)</f>
        <v>Sales Operations</v>
      </c>
      <c r="G415" t="str">
        <f>VLOOKUP(D415,'B-Business Capability'!B:H,7,FALSE)</f>
        <v>Entitlement management</v>
      </c>
      <c r="I415" t="s">
        <v>239</v>
      </c>
      <c r="J415" t="s">
        <v>241</v>
      </c>
      <c r="L415" t="s">
        <v>148</v>
      </c>
      <c r="M415" t="str">
        <f>VLOOKUP(L415,'A-Applications'!B:D,3,FALSE)</f>
        <v>Oracle CPQ</v>
      </c>
      <c r="N415" t="s">
        <v>147</v>
      </c>
      <c r="O415" s="42" t="s">
        <v>66</v>
      </c>
      <c r="P415" t="s">
        <v>209</v>
      </c>
      <c r="Q415" t="str">
        <f>VLOOKUP(KamstrupData[[#This Row],[IdLevel123]],'B-Business Capability'!B:L,10,FALSE)</f>
        <v>Order-to-Cash (O2C)</v>
      </c>
      <c r="R415">
        <f>VLOOKUP(KamstrupData[[#This Row],[IdLevel123]],'B-Business Capability'!B:L,11,FALSE)</f>
        <v>610</v>
      </c>
      <c r="U415" t="str">
        <f>_xlfn.CONCAT(KamstrupData[[#This Row],[CountryCode]],"_",KamstrupData[[#This Row],[Business Area]],"_",KamstrupData[[#This Row],[DepartmentTeam]])</f>
        <v>CH10_CH_Sales &amp; Marketing_</v>
      </c>
      <c r="V415" t="str">
        <f>VLOOKUP(KamstrupData[[#This Row],[ORG_Concat]],'O-Organization'!F:H,3,FALSE)</f>
        <v>11006_CH10_Sales &amp; Marketing_CH_Sales &amp; Marketing_</v>
      </c>
    </row>
    <row r="416" spans="4:22">
      <c r="D416" s="28" t="s">
        <v>210</v>
      </c>
      <c r="E416" t="str">
        <f>VLOOKUP(D416,'B-Business Capability'!B:H,5,FALSE)</f>
        <v>Sales</v>
      </c>
      <c r="F416" t="str">
        <f>VLOOKUP(D416,'B-Business Capability'!B:H,6,FALSE)</f>
        <v>Sales Operations</v>
      </c>
      <c r="G416" t="str">
        <f>VLOOKUP(D416,'B-Business Capability'!B:H,7,FALSE)</f>
        <v>Price management</v>
      </c>
      <c r="I416" t="s">
        <v>239</v>
      </c>
      <c r="J416" t="s">
        <v>241</v>
      </c>
      <c r="L416" t="s">
        <v>148</v>
      </c>
      <c r="M416" t="str">
        <f>VLOOKUP(L416,'A-Applications'!B:D,3,FALSE)</f>
        <v>Oracle CPQ</v>
      </c>
      <c r="N416" t="s">
        <v>147</v>
      </c>
      <c r="O416" s="42" t="s">
        <v>66</v>
      </c>
      <c r="P416" t="s">
        <v>211</v>
      </c>
      <c r="Q416" t="str">
        <f>VLOOKUP(KamstrupData[[#This Row],[IdLevel123]],'B-Business Capability'!B:L,10,FALSE)</f>
        <v>N/A</v>
      </c>
      <c r="R416">
        <f>VLOOKUP(KamstrupData[[#This Row],[IdLevel123]],'B-Business Capability'!B:L,11,FALSE)</f>
        <v>0</v>
      </c>
      <c r="U416" t="str">
        <f>_xlfn.CONCAT(KamstrupData[[#This Row],[CountryCode]],"_",KamstrupData[[#This Row],[Business Area]],"_",KamstrupData[[#This Row],[DepartmentTeam]])</f>
        <v>CH10_CH_Sales &amp; Marketing_</v>
      </c>
      <c r="V416" t="str">
        <f>VLOOKUP(KamstrupData[[#This Row],[ORG_Concat]],'O-Organization'!F:H,3,FALSE)</f>
        <v>11006_CH10_Sales &amp; Marketing_CH_Sales &amp; Marketing_</v>
      </c>
    </row>
    <row r="417" spans="4:22">
      <c r="D417" s="28" t="s">
        <v>212</v>
      </c>
      <c r="E417" t="str">
        <f>VLOOKUP(D417,'B-Business Capability'!B:H,5,FALSE)</f>
        <v>Sales</v>
      </c>
      <c r="F417" t="str">
        <f>VLOOKUP(D417,'B-Business Capability'!B:H,6,FALSE)</f>
        <v>Sales Operations</v>
      </c>
      <c r="G417" t="str">
        <f>VLOOKUP(D417,'B-Business Capability'!B:H,7,FALSE)</f>
        <v>Pricing and charging</v>
      </c>
      <c r="I417" t="s">
        <v>239</v>
      </c>
      <c r="J417" t="s">
        <v>241</v>
      </c>
      <c r="L417" t="s">
        <v>148</v>
      </c>
      <c r="M417" t="str">
        <f>VLOOKUP(L417,'A-Applications'!B:D,3,FALSE)</f>
        <v>Oracle CPQ</v>
      </c>
      <c r="N417" t="s">
        <v>147</v>
      </c>
      <c r="O417" s="42" t="s">
        <v>66</v>
      </c>
      <c r="P417" t="s">
        <v>211</v>
      </c>
      <c r="Q417" t="str">
        <f>VLOOKUP(KamstrupData[[#This Row],[IdLevel123]],'B-Business Capability'!B:L,10,FALSE)</f>
        <v>Order-to-Cash (O2C)</v>
      </c>
      <c r="R417">
        <f>VLOOKUP(KamstrupData[[#This Row],[IdLevel123]],'B-Business Capability'!B:L,11,FALSE)</f>
        <v>300</v>
      </c>
      <c r="U417" t="str">
        <f>_xlfn.CONCAT(KamstrupData[[#This Row],[CountryCode]],"_",KamstrupData[[#This Row],[Business Area]],"_",KamstrupData[[#This Row],[DepartmentTeam]])</f>
        <v>CH10_CH_Sales &amp; Marketing_</v>
      </c>
      <c r="V417" t="str">
        <f>VLOOKUP(KamstrupData[[#This Row],[ORG_Concat]],'O-Organization'!F:H,3,FALSE)</f>
        <v>11006_CH10_Sales &amp; Marketing_CH_Sales &amp; Marketing_</v>
      </c>
    </row>
    <row r="418" spans="4:22">
      <c r="D418" s="28" t="s">
        <v>213</v>
      </c>
      <c r="E418" t="str">
        <f>VLOOKUP(D418,'B-Business Capability'!B:H,5,FALSE)</f>
        <v>Sales</v>
      </c>
      <c r="F418" t="str">
        <f>VLOOKUP(D418,'B-Business Capability'!B:H,6,FALSE)</f>
        <v>Sales Operations</v>
      </c>
      <c r="G418" t="str">
        <f>VLOOKUP(D418,'B-Business Capability'!B:H,7,FALSE)</f>
        <v>Pricing and promotions</v>
      </c>
      <c r="I418" t="s">
        <v>239</v>
      </c>
      <c r="J418" t="s">
        <v>241</v>
      </c>
      <c r="L418" t="s">
        <v>148</v>
      </c>
      <c r="M418" t="str">
        <f>VLOOKUP(L418,'A-Applications'!B:D,3,FALSE)</f>
        <v>Oracle CPQ</v>
      </c>
      <c r="N418" t="s">
        <v>147</v>
      </c>
      <c r="O418" s="42" t="s">
        <v>66</v>
      </c>
      <c r="P418" t="s">
        <v>211</v>
      </c>
      <c r="Q418" t="str">
        <f>VLOOKUP(KamstrupData[[#This Row],[IdLevel123]],'B-Business Capability'!B:L,10,FALSE)</f>
        <v>Order-to-Cash (O2C)</v>
      </c>
      <c r="R418">
        <f>VLOOKUP(KamstrupData[[#This Row],[IdLevel123]],'B-Business Capability'!B:L,11,FALSE)</f>
        <v>310</v>
      </c>
      <c r="U418" t="str">
        <f>_xlfn.CONCAT(KamstrupData[[#This Row],[CountryCode]],"_",KamstrupData[[#This Row],[Business Area]],"_",KamstrupData[[#This Row],[DepartmentTeam]])</f>
        <v>CH10_CH_Sales &amp; Marketing_</v>
      </c>
      <c r="V418" t="str">
        <f>VLOOKUP(KamstrupData[[#This Row],[ORG_Concat]],'O-Organization'!F:H,3,FALSE)</f>
        <v>11006_CH10_Sales &amp; Marketing_CH_Sales &amp; Marketing_</v>
      </c>
    </row>
    <row r="419" spans="4:22">
      <c r="D419" s="28" t="s">
        <v>214</v>
      </c>
      <c r="E419" t="str">
        <f>VLOOKUP(D419,'B-Business Capability'!B:H,5,FALSE)</f>
        <v>Sales</v>
      </c>
      <c r="F419" t="str">
        <f>VLOOKUP(D419,'B-Business Capability'!B:H,6,FALSE)</f>
        <v>Sales Execution and Customer Engagement</v>
      </c>
      <c r="G419" t="str">
        <f>VLOOKUP(D419,'B-Business Capability'!B:H,7,FALSE)</f>
        <v>Price and margin management</v>
      </c>
      <c r="I419" t="s">
        <v>239</v>
      </c>
      <c r="J419" t="s">
        <v>241</v>
      </c>
      <c r="L419" t="s">
        <v>148</v>
      </c>
      <c r="M419" t="str">
        <f>VLOOKUP(L419,'A-Applications'!B:D,3,FALSE)</f>
        <v>Oracle CPQ</v>
      </c>
      <c r="N419" t="s">
        <v>147</v>
      </c>
      <c r="O419" s="42" t="s">
        <v>66</v>
      </c>
      <c r="P419" t="s">
        <v>211</v>
      </c>
      <c r="Q419" t="str">
        <f>VLOOKUP(KamstrupData[[#This Row],[IdLevel123]],'B-Business Capability'!B:L,10,FALSE)</f>
        <v>Order-to-Cash (O2C)</v>
      </c>
      <c r="R419">
        <f>VLOOKUP(KamstrupData[[#This Row],[IdLevel123]],'B-Business Capability'!B:L,11,FALSE)</f>
        <v>540</v>
      </c>
      <c r="U419" t="str">
        <f>_xlfn.CONCAT(KamstrupData[[#This Row],[CountryCode]],"_",KamstrupData[[#This Row],[Business Area]],"_",KamstrupData[[#This Row],[DepartmentTeam]])</f>
        <v>CH10_CH_Sales &amp; Marketing_</v>
      </c>
      <c r="V419" t="str">
        <f>VLOOKUP(KamstrupData[[#This Row],[ORG_Concat]],'O-Organization'!F:H,3,FALSE)</f>
        <v>11006_CH10_Sales &amp; Marketing_CH_Sales &amp; Marketing_</v>
      </c>
    </row>
    <row r="420" spans="4:22">
      <c r="D420" s="28" t="s">
        <v>215</v>
      </c>
      <c r="E420" t="str">
        <f>VLOOKUP(D420,'B-Business Capability'!B:H,5,FALSE)</f>
        <v>Sales</v>
      </c>
      <c r="F420" t="str">
        <f>VLOOKUP(D420,'B-Business Capability'!B:H,6,FALSE)</f>
        <v>Quotation, Order, and Contract Management</v>
      </c>
      <c r="G420" t="str">
        <f>VLOOKUP(D420,'B-Business Capability'!B:H,7,FALSE)</f>
        <v>Bundling, configuration and subscription management</v>
      </c>
      <c r="I420" t="s">
        <v>239</v>
      </c>
      <c r="J420" t="s">
        <v>241</v>
      </c>
      <c r="L420" t="s">
        <v>148</v>
      </c>
      <c r="M420" t="str">
        <f>VLOOKUP(L420,'A-Applications'!B:D,3,FALSE)</f>
        <v>Oracle CPQ</v>
      </c>
      <c r="N420" t="s">
        <v>147</v>
      </c>
      <c r="O420" s="42" t="s">
        <v>66</v>
      </c>
      <c r="P420" t="s">
        <v>198</v>
      </c>
      <c r="Q420" t="str">
        <f>VLOOKUP(KamstrupData[[#This Row],[IdLevel123]],'B-Business Capability'!B:L,10,FALSE)</f>
        <v>Subscribtion-to-Pay (S2P)</v>
      </c>
      <c r="R420">
        <f>VLOOKUP(KamstrupData[[#This Row],[IdLevel123]],'B-Business Capability'!B:L,11,FALSE)</f>
        <v>100</v>
      </c>
      <c r="U420" t="str">
        <f>_xlfn.CONCAT(KamstrupData[[#This Row],[CountryCode]],"_",KamstrupData[[#This Row],[Business Area]],"_",KamstrupData[[#This Row],[DepartmentTeam]])</f>
        <v>CH10_CH_Sales &amp; Marketing_</v>
      </c>
      <c r="V420" t="str">
        <f>VLOOKUP(KamstrupData[[#This Row],[ORG_Concat]],'O-Organization'!F:H,3,FALSE)</f>
        <v>11006_CH10_Sales &amp; Marketing_CH_Sales &amp; Marketing_</v>
      </c>
    </row>
    <row r="421" spans="4:22">
      <c r="D421" s="28" t="s">
        <v>216</v>
      </c>
      <c r="E421" t="str">
        <f>VLOOKUP(D421,'B-Business Capability'!B:H,5,FALSE)</f>
        <v>Sales</v>
      </c>
      <c r="F421" t="str">
        <f>VLOOKUP(D421,'B-Business Capability'!B:H,6,FALSE)</f>
        <v>Quotation, Order, and Contract Management</v>
      </c>
      <c r="G421" t="str">
        <f>VLOOKUP(D421,'B-Business Capability'!B:H,7,FALSE)</f>
        <v>Configurable products analytics</v>
      </c>
      <c r="I421" t="s">
        <v>239</v>
      </c>
      <c r="J421" t="s">
        <v>241</v>
      </c>
      <c r="L421" t="s">
        <v>148</v>
      </c>
      <c r="M421" t="str">
        <f>VLOOKUP(L421,'A-Applications'!B:D,3,FALSE)</f>
        <v>Oracle CPQ</v>
      </c>
      <c r="N421" t="s">
        <v>147</v>
      </c>
      <c r="O421" s="42" t="s">
        <v>66</v>
      </c>
      <c r="P421" t="s">
        <v>198</v>
      </c>
      <c r="Q421" t="str">
        <f>VLOOKUP(KamstrupData[[#This Row],[IdLevel123]],'B-Business Capability'!B:L,10,FALSE)</f>
        <v>Order-to-Cash (O2C)</v>
      </c>
      <c r="R421">
        <f>VLOOKUP(KamstrupData[[#This Row],[IdLevel123]],'B-Business Capability'!B:L,11,FALSE)</f>
        <v>100</v>
      </c>
      <c r="U421" t="str">
        <f>_xlfn.CONCAT(KamstrupData[[#This Row],[CountryCode]],"_",KamstrupData[[#This Row],[Business Area]],"_",KamstrupData[[#This Row],[DepartmentTeam]])</f>
        <v>CH10_CH_Sales &amp; Marketing_</v>
      </c>
      <c r="V421" t="str">
        <f>VLOOKUP(KamstrupData[[#This Row],[ORG_Concat]],'O-Organization'!F:H,3,FALSE)</f>
        <v>11006_CH10_Sales &amp; Marketing_CH_Sales &amp; Marketing_</v>
      </c>
    </row>
    <row r="422" spans="4:22">
      <c r="D422" s="28" t="s">
        <v>125</v>
      </c>
      <c r="E422" t="str">
        <f>VLOOKUP(D422,'B-Business Capability'!B:H,5,FALSE)</f>
        <v>Sales</v>
      </c>
      <c r="F422" t="str">
        <f>VLOOKUP(D422,'B-Business Capability'!B:H,6,FALSE)</f>
        <v>Quotation, Order, and Contract Management</v>
      </c>
      <c r="G422" t="str">
        <f>VLOOKUP(D422,'B-Business Capability'!B:H,7,FALSE)</f>
        <v>Contract and engagement setup</v>
      </c>
      <c r="I422" t="s">
        <v>239</v>
      </c>
      <c r="J422" t="s">
        <v>241</v>
      </c>
      <c r="L422" t="s">
        <v>148</v>
      </c>
      <c r="M422" t="str">
        <f>VLOOKUP(L422,'A-Applications'!B:D,3,FALSE)</f>
        <v>Oracle CPQ</v>
      </c>
      <c r="N422" t="s">
        <v>147</v>
      </c>
      <c r="O422" s="42" t="s">
        <v>66</v>
      </c>
      <c r="P422" t="s">
        <v>198</v>
      </c>
      <c r="Q422" t="str">
        <f>VLOOKUP(KamstrupData[[#This Row],[IdLevel123]],'B-Business Capability'!B:L,10,FALSE)</f>
        <v>Order-to-Cash (O2C)</v>
      </c>
      <c r="R422">
        <f>VLOOKUP(KamstrupData[[#This Row],[IdLevel123]],'B-Business Capability'!B:L,11,FALSE)</f>
        <v>101</v>
      </c>
      <c r="U422" t="str">
        <f>_xlfn.CONCAT(KamstrupData[[#This Row],[CountryCode]],"_",KamstrupData[[#This Row],[Business Area]],"_",KamstrupData[[#This Row],[DepartmentTeam]])</f>
        <v>CH10_CH_Sales &amp; Marketing_</v>
      </c>
      <c r="V422" t="str">
        <f>VLOOKUP(KamstrupData[[#This Row],[ORG_Concat]],'O-Organization'!F:H,3,FALSE)</f>
        <v>11006_CH10_Sales &amp; Marketing_CH_Sales &amp; Marketing_</v>
      </c>
    </row>
    <row r="423" spans="4:22">
      <c r="D423" s="28" t="s">
        <v>217</v>
      </c>
      <c r="E423" t="str">
        <f>VLOOKUP(D423,'B-Business Capability'!B:H,5,FALSE)</f>
        <v>Sales</v>
      </c>
      <c r="F423" t="str">
        <f>VLOOKUP(D423,'B-Business Capability'!B:H,6,FALSE)</f>
        <v>Quotation, Order, and Contract Management</v>
      </c>
      <c r="G423" t="str">
        <f>VLOOKUP(D423,'B-Business Capability'!B:H,7,FALSE)</f>
        <v>Intelligent configuration for recycling materials</v>
      </c>
      <c r="I423" t="s">
        <v>239</v>
      </c>
      <c r="J423" t="s">
        <v>241</v>
      </c>
      <c r="L423" t="s">
        <v>148</v>
      </c>
      <c r="M423" t="str">
        <f>VLOOKUP(L423,'A-Applications'!B:D,3,FALSE)</f>
        <v>Oracle CPQ</v>
      </c>
      <c r="N423" t="s">
        <v>147</v>
      </c>
      <c r="O423" s="42" t="s">
        <v>66</v>
      </c>
      <c r="P423" t="s">
        <v>198</v>
      </c>
      <c r="Q423" t="str">
        <f>VLOOKUP(KamstrupData[[#This Row],[IdLevel123]],'B-Business Capability'!B:L,10,FALSE)</f>
        <v>Order-to-Cash (O2C)</v>
      </c>
      <c r="R423">
        <f>VLOOKUP(KamstrupData[[#This Row],[IdLevel123]],'B-Business Capability'!B:L,11,FALSE)</f>
        <v>102</v>
      </c>
      <c r="U423" t="str">
        <f>_xlfn.CONCAT(KamstrupData[[#This Row],[CountryCode]],"_",KamstrupData[[#This Row],[Business Area]],"_",KamstrupData[[#This Row],[DepartmentTeam]])</f>
        <v>CH10_CH_Sales &amp; Marketing_</v>
      </c>
      <c r="V423" t="str">
        <f>VLOOKUP(KamstrupData[[#This Row],[ORG_Concat]],'O-Organization'!F:H,3,FALSE)</f>
        <v>11006_CH10_Sales &amp; Marketing_CH_Sales &amp; Marketing_</v>
      </c>
    </row>
    <row r="424" spans="4:22">
      <c r="D424" s="28" t="s">
        <v>218</v>
      </c>
      <c r="E424" t="str">
        <f>VLOOKUP(D424,'B-Business Capability'!B:H,5,FALSE)</f>
        <v>Sales</v>
      </c>
      <c r="F424" t="str">
        <f>VLOOKUP(D424,'B-Business Capability'!B:H,6,FALSE)</f>
        <v>Quotation, Order, and Contract Management</v>
      </c>
      <c r="G424" t="str">
        <f>VLOOKUP(D424,'B-Business Capability'!B:H,7,FALSE)</f>
        <v>Mobile customer order capture</v>
      </c>
      <c r="I424" t="s">
        <v>239</v>
      </c>
      <c r="J424" t="s">
        <v>241</v>
      </c>
      <c r="L424" t="s">
        <v>148</v>
      </c>
      <c r="M424" t="str">
        <f>VLOOKUP(L424,'A-Applications'!B:D,3,FALSE)</f>
        <v>Oracle CPQ</v>
      </c>
      <c r="N424" t="s">
        <v>147</v>
      </c>
      <c r="O424" s="42" t="s">
        <v>66</v>
      </c>
      <c r="P424" t="s">
        <v>198</v>
      </c>
      <c r="Q424" t="str">
        <f>VLOOKUP(KamstrupData[[#This Row],[IdLevel123]],'B-Business Capability'!B:L,10,FALSE)</f>
        <v>Order-to-Cash (O2C)</v>
      </c>
      <c r="R424">
        <f>VLOOKUP(KamstrupData[[#This Row],[IdLevel123]],'B-Business Capability'!B:L,11,FALSE)</f>
        <v>103</v>
      </c>
      <c r="U424" t="str">
        <f>_xlfn.CONCAT(KamstrupData[[#This Row],[CountryCode]],"_",KamstrupData[[#This Row],[Business Area]],"_",KamstrupData[[#This Row],[DepartmentTeam]])</f>
        <v>CH10_CH_Sales &amp; Marketing_</v>
      </c>
      <c r="V424" t="str">
        <f>VLOOKUP(KamstrupData[[#This Row],[ORG_Concat]],'O-Organization'!F:H,3,FALSE)</f>
        <v>11006_CH10_Sales &amp; Marketing_CH_Sales &amp; Marketing_</v>
      </c>
    </row>
    <row r="425" spans="4:22">
      <c r="D425" s="28" t="s">
        <v>219</v>
      </c>
      <c r="E425" t="str">
        <f>VLOOKUP(D425,'B-Business Capability'!B:H,5,FALSE)</f>
        <v>Sales</v>
      </c>
      <c r="F425" t="str">
        <f>VLOOKUP(D425,'B-Business Capability'!B:H,6,FALSE)</f>
        <v>Quotation, Order, and Contract Management</v>
      </c>
      <c r="G425" t="str">
        <f>VLOOKUP(D425,'B-Business Capability'!B:H,7,FALSE)</f>
        <v>Order orchestration and management</v>
      </c>
      <c r="I425" t="s">
        <v>239</v>
      </c>
      <c r="J425" t="s">
        <v>241</v>
      </c>
      <c r="L425" t="s">
        <v>148</v>
      </c>
      <c r="M425" t="str">
        <f>VLOOKUP(L425,'A-Applications'!B:D,3,FALSE)</f>
        <v>Oracle CPQ</v>
      </c>
      <c r="N425" t="s">
        <v>147</v>
      </c>
      <c r="O425" s="42" t="s">
        <v>66</v>
      </c>
      <c r="P425" t="s">
        <v>198</v>
      </c>
      <c r="Q425" t="str">
        <f>VLOOKUP(KamstrupData[[#This Row],[IdLevel123]],'B-Business Capability'!B:L,10,FALSE)</f>
        <v>Order-to-Cash (O2C)</v>
      </c>
      <c r="R425">
        <f>VLOOKUP(KamstrupData[[#This Row],[IdLevel123]],'B-Business Capability'!B:L,11,FALSE)</f>
        <v>104</v>
      </c>
      <c r="U425" t="str">
        <f>_xlfn.CONCAT(KamstrupData[[#This Row],[CountryCode]],"_",KamstrupData[[#This Row],[Business Area]],"_",KamstrupData[[#This Row],[DepartmentTeam]])</f>
        <v>CH10_CH_Sales &amp; Marketing_</v>
      </c>
      <c r="V425" t="str">
        <f>VLOOKUP(KamstrupData[[#This Row],[ORG_Concat]],'O-Organization'!F:H,3,FALSE)</f>
        <v>11006_CH10_Sales &amp; Marketing_CH_Sales &amp; Marketing_</v>
      </c>
    </row>
    <row r="426" spans="4:22">
      <c r="D426" s="28" t="s">
        <v>220</v>
      </c>
      <c r="E426" t="str">
        <f>VLOOKUP(D426,'B-Business Capability'!B:H,5,FALSE)</f>
        <v>Sales</v>
      </c>
      <c r="F426" t="str">
        <f>VLOOKUP(D426,'B-Business Capability'!B:H,6,FALSE)</f>
        <v>Quotation, Order, and Contract Management</v>
      </c>
      <c r="G426" t="str">
        <f>VLOOKUP(D426,'B-Business Capability'!B:H,7,FALSE)</f>
        <v>Product configuration</v>
      </c>
      <c r="I426" t="s">
        <v>239</v>
      </c>
      <c r="J426" t="s">
        <v>241</v>
      </c>
      <c r="L426" t="s">
        <v>148</v>
      </c>
      <c r="M426" t="str">
        <f>VLOOKUP(L426,'A-Applications'!B:D,3,FALSE)</f>
        <v>Oracle CPQ</v>
      </c>
      <c r="N426" t="s">
        <v>147</v>
      </c>
      <c r="O426" s="42" t="s">
        <v>66</v>
      </c>
      <c r="P426" t="s">
        <v>198</v>
      </c>
      <c r="Q426" t="str">
        <f>VLOOKUP(KamstrupData[[#This Row],[IdLevel123]],'B-Business Capability'!B:L,10,FALSE)</f>
        <v>Order-to-Cash (O2C)</v>
      </c>
      <c r="R426">
        <f>VLOOKUP(KamstrupData[[#This Row],[IdLevel123]],'B-Business Capability'!B:L,11,FALSE)</f>
        <v>105</v>
      </c>
      <c r="U426" t="str">
        <f>_xlfn.CONCAT(KamstrupData[[#This Row],[CountryCode]],"_",KamstrupData[[#This Row],[Business Area]],"_",KamstrupData[[#This Row],[DepartmentTeam]])</f>
        <v>CH10_CH_Sales &amp; Marketing_</v>
      </c>
      <c r="V426" t="str">
        <f>VLOOKUP(KamstrupData[[#This Row],[ORG_Concat]],'O-Organization'!F:H,3,FALSE)</f>
        <v>11006_CH10_Sales &amp; Marketing_CH_Sales &amp; Marketing_</v>
      </c>
    </row>
    <row r="427" spans="4:22">
      <c r="D427" s="28" t="s">
        <v>221</v>
      </c>
      <c r="E427" t="str">
        <f>VLOOKUP(D427,'B-Business Capability'!B:H,5,FALSE)</f>
        <v>Sales</v>
      </c>
      <c r="F427" t="str">
        <f>VLOOKUP(D427,'B-Business Capability'!B:H,6,FALSE)</f>
        <v>Quotation, Order, and Contract Management</v>
      </c>
      <c r="G427" t="str">
        <f>VLOOKUP(D427,'B-Business Capability'!B:H,7,FALSE)</f>
        <v>sales contract management</v>
      </c>
      <c r="I427" t="s">
        <v>239</v>
      </c>
      <c r="J427" t="s">
        <v>241</v>
      </c>
      <c r="L427" t="s">
        <v>148</v>
      </c>
      <c r="M427" t="str">
        <f>VLOOKUP(L427,'A-Applications'!B:D,3,FALSE)</f>
        <v>Oracle CPQ</v>
      </c>
      <c r="N427" t="s">
        <v>147</v>
      </c>
      <c r="O427" s="42" t="s">
        <v>66</v>
      </c>
      <c r="P427" t="s">
        <v>198</v>
      </c>
      <c r="Q427" t="str">
        <f>VLOOKUP(KamstrupData[[#This Row],[IdLevel123]],'B-Business Capability'!B:L,10,FALSE)</f>
        <v>Order-to-Cash (O2C)</v>
      </c>
      <c r="R427">
        <f>VLOOKUP(KamstrupData[[#This Row],[IdLevel123]],'B-Business Capability'!B:L,11,FALSE)</f>
        <v>106</v>
      </c>
      <c r="U427" t="str">
        <f>_xlfn.CONCAT(KamstrupData[[#This Row],[CountryCode]],"_",KamstrupData[[#This Row],[Business Area]],"_",KamstrupData[[#This Row],[DepartmentTeam]])</f>
        <v>CH10_CH_Sales &amp; Marketing_</v>
      </c>
      <c r="V427" t="str">
        <f>VLOOKUP(KamstrupData[[#This Row],[ORG_Concat]],'O-Organization'!F:H,3,FALSE)</f>
        <v>11006_CH10_Sales &amp; Marketing_CH_Sales &amp; Marketing_</v>
      </c>
    </row>
    <row r="428" spans="4:22">
      <c r="D428" s="28" t="s">
        <v>158</v>
      </c>
      <c r="E428" t="str">
        <f>VLOOKUP(D428,'B-Business Capability'!B:H,5,FALSE)</f>
        <v>Sales</v>
      </c>
      <c r="F428" t="str">
        <f>VLOOKUP(D428,'B-Business Capability'!B:H,6,FALSE)</f>
        <v>Quotation, Order, and Contract Management</v>
      </c>
      <c r="G428" t="str">
        <f>VLOOKUP(D428,'B-Business Capability'!B:H,7,FALSE)</f>
        <v>Sales order management and processing</v>
      </c>
      <c r="I428" t="s">
        <v>239</v>
      </c>
      <c r="J428" t="s">
        <v>241</v>
      </c>
      <c r="L428" t="s">
        <v>148</v>
      </c>
      <c r="M428" t="str">
        <f>VLOOKUP(L428,'A-Applications'!B:D,3,FALSE)</f>
        <v>Oracle CPQ</v>
      </c>
      <c r="N428" t="s">
        <v>147</v>
      </c>
      <c r="O428" s="42" t="s">
        <v>66</v>
      </c>
      <c r="P428" t="s">
        <v>198</v>
      </c>
      <c r="Q428" t="str">
        <f>VLOOKUP(KamstrupData[[#This Row],[IdLevel123]],'B-Business Capability'!B:L,10,FALSE)</f>
        <v>Order-to-Cash (O2C)</v>
      </c>
      <c r="R428">
        <f>VLOOKUP(KamstrupData[[#This Row],[IdLevel123]],'B-Business Capability'!B:L,11,FALSE)</f>
        <v>107</v>
      </c>
      <c r="U428" t="str">
        <f>_xlfn.CONCAT(KamstrupData[[#This Row],[CountryCode]],"_",KamstrupData[[#This Row],[Business Area]],"_",KamstrupData[[#This Row],[DepartmentTeam]])</f>
        <v>CH10_CH_Sales &amp; Marketing_</v>
      </c>
      <c r="V428" t="str">
        <f>VLOOKUP(KamstrupData[[#This Row],[ORG_Concat]],'O-Organization'!F:H,3,FALSE)</f>
        <v>11006_CH10_Sales &amp; Marketing_CH_Sales &amp; Marketing_</v>
      </c>
    </row>
    <row r="429" spans="4:22">
      <c r="D429" s="28" t="s">
        <v>222</v>
      </c>
      <c r="E429" t="str">
        <f>VLOOKUP(D429,'B-Business Capability'!B:H,5,FALSE)</f>
        <v>Sales</v>
      </c>
      <c r="F429" t="str">
        <f>VLOOKUP(D429,'B-Business Capability'!B:H,6,FALSE)</f>
        <v>Quotation, Order, and Contract Management</v>
      </c>
      <c r="G429" t="str">
        <f>VLOOKUP(D429,'B-Business Capability'!B:H,7,FALSE)</f>
        <v>Sales Rebate management</v>
      </c>
      <c r="I429" t="s">
        <v>239</v>
      </c>
      <c r="J429" t="s">
        <v>241</v>
      </c>
      <c r="L429" t="s">
        <v>148</v>
      </c>
      <c r="M429" t="str">
        <f>VLOOKUP(L429,'A-Applications'!B:D,3,FALSE)</f>
        <v>Oracle CPQ</v>
      </c>
      <c r="N429" t="s">
        <v>147</v>
      </c>
      <c r="O429" s="42" t="s">
        <v>66</v>
      </c>
      <c r="P429" t="s">
        <v>198</v>
      </c>
      <c r="Q429" t="str">
        <f>VLOOKUP(KamstrupData[[#This Row],[IdLevel123]],'B-Business Capability'!B:L,10,FALSE)</f>
        <v>Order-to-Cash (O2C)</v>
      </c>
      <c r="R429">
        <f>VLOOKUP(KamstrupData[[#This Row],[IdLevel123]],'B-Business Capability'!B:L,11,FALSE)</f>
        <v>108</v>
      </c>
      <c r="U429" t="str">
        <f>_xlfn.CONCAT(KamstrupData[[#This Row],[CountryCode]],"_",KamstrupData[[#This Row],[Business Area]],"_",KamstrupData[[#This Row],[DepartmentTeam]])</f>
        <v>CH10_CH_Sales &amp; Marketing_</v>
      </c>
      <c r="V429" t="str">
        <f>VLOOKUP(KamstrupData[[#This Row],[ORG_Concat]],'O-Organization'!F:H,3,FALSE)</f>
        <v>11006_CH10_Sales &amp; Marketing_CH_Sales &amp; Marketing_</v>
      </c>
    </row>
    <row r="430" spans="4:22">
      <c r="D430" s="28" t="s">
        <v>223</v>
      </c>
      <c r="E430" t="str">
        <f>VLOOKUP(D430,'B-Business Capability'!B:H,5,FALSE)</f>
        <v>Sales</v>
      </c>
      <c r="F430" t="str">
        <f>VLOOKUP(D430,'B-Business Capability'!B:H,6,FALSE)</f>
        <v>Quotation, Order, and Contract Management</v>
      </c>
      <c r="G430" t="str">
        <f>VLOOKUP(D430,'B-Business Capability'!B:H,7,FALSE)</f>
        <v>Subscription order management</v>
      </c>
      <c r="I430" t="s">
        <v>239</v>
      </c>
      <c r="J430" t="s">
        <v>241</v>
      </c>
      <c r="L430" t="s">
        <v>148</v>
      </c>
      <c r="M430" t="str">
        <f>VLOOKUP(L430,'A-Applications'!B:D,3,FALSE)</f>
        <v>Oracle CPQ</v>
      </c>
      <c r="N430" t="s">
        <v>147</v>
      </c>
      <c r="O430" s="42" t="s">
        <v>66</v>
      </c>
      <c r="P430" t="s">
        <v>198</v>
      </c>
      <c r="Q430" t="str">
        <f>VLOOKUP(KamstrupData[[#This Row],[IdLevel123]],'B-Business Capability'!B:L,10,FALSE)</f>
        <v>Subscribtion-to-Pay (S2P)</v>
      </c>
      <c r="R430">
        <f>VLOOKUP(KamstrupData[[#This Row],[IdLevel123]],'B-Business Capability'!B:L,11,FALSE)</f>
        <v>120</v>
      </c>
      <c r="U430" t="str">
        <f>_xlfn.CONCAT(KamstrupData[[#This Row],[CountryCode]],"_",KamstrupData[[#This Row],[Business Area]],"_",KamstrupData[[#This Row],[DepartmentTeam]])</f>
        <v>CH10_CH_Sales &amp; Marketing_</v>
      </c>
      <c r="V430" t="str">
        <f>VLOOKUP(KamstrupData[[#This Row],[ORG_Concat]],'O-Organization'!F:H,3,FALSE)</f>
        <v>11006_CH10_Sales &amp; Marketing_CH_Sales &amp; Marketing_</v>
      </c>
    </row>
    <row r="431" spans="4:22">
      <c r="D431" s="28" t="s">
        <v>224</v>
      </c>
      <c r="E431" t="str">
        <f>VLOOKUP(D431,'B-Business Capability'!B:H,5,FALSE)</f>
        <v>Sales</v>
      </c>
      <c r="F431" t="str">
        <f>VLOOKUP(D431,'B-Business Capability'!B:H,6,FALSE)</f>
        <v>Quotation, Order, and Contract Management</v>
      </c>
      <c r="G431" t="str">
        <f>VLOOKUP(D431,'B-Business Capability'!B:H,7,FALSE)</f>
        <v>Variant configuration</v>
      </c>
      <c r="I431" t="s">
        <v>239</v>
      </c>
      <c r="J431" t="s">
        <v>241</v>
      </c>
      <c r="L431" t="s">
        <v>148</v>
      </c>
      <c r="M431" t="str">
        <f>VLOOKUP(L431,'A-Applications'!B:D,3,FALSE)</f>
        <v>Oracle CPQ</v>
      </c>
      <c r="N431" t="s">
        <v>147</v>
      </c>
      <c r="O431" s="42" t="s">
        <v>66</v>
      </c>
      <c r="P431" t="s">
        <v>198</v>
      </c>
      <c r="Q431" t="str">
        <f>VLOOKUP(KamstrupData[[#This Row],[IdLevel123]],'B-Business Capability'!B:L,10,FALSE)</f>
        <v>Order-to-Cash (O2C)</v>
      </c>
      <c r="R431">
        <f>VLOOKUP(KamstrupData[[#This Row],[IdLevel123]],'B-Business Capability'!B:L,11,FALSE)</f>
        <v>109</v>
      </c>
      <c r="U431" t="str">
        <f>_xlfn.CONCAT(KamstrupData[[#This Row],[CountryCode]],"_",KamstrupData[[#This Row],[Business Area]],"_",KamstrupData[[#This Row],[DepartmentTeam]])</f>
        <v>CH10_CH_Sales &amp; Marketing_</v>
      </c>
      <c r="V431" t="str">
        <f>VLOOKUP(KamstrupData[[#This Row],[ORG_Concat]],'O-Organization'!F:H,3,FALSE)</f>
        <v>11006_CH10_Sales &amp; Marketing_CH_Sales &amp; Marketing_</v>
      </c>
    </row>
    <row r="432" spans="4:22">
      <c r="D432" s="28" t="s">
        <v>225</v>
      </c>
      <c r="E432" t="str">
        <f>VLOOKUP(D432,'B-Business Capability'!B:H,5,FALSE)</f>
        <v>Sales</v>
      </c>
      <c r="F432" t="str">
        <f>VLOOKUP(D432,'B-Business Capability'!B:H,6,FALSE)</f>
        <v>Quotation, Order, and Contract Management</v>
      </c>
      <c r="G432" t="str">
        <f>VLOOKUP(D432,'B-Business Capability'!B:H,7,FALSE)</f>
        <v>Quote and order documents</v>
      </c>
      <c r="I432" t="s">
        <v>239</v>
      </c>
      <c r="J432" t="s">
        <v>241</v>
      </c>
      <c r="L432" t="s">
        <v>148</v>
      </c>
      <c r="M432" t="str">
        <f>VLOOKUP(L432,'A-Applications'!B:D,3,FALSE)</f>
        <v>Oracle CPQ</v>
      </c>
      <c r="N432" t="s">
        <v>147</v>
      </c>
      <c r="O432" s="42" t="s">
        <v>66</v>
      </c>
      <c r="P432" t="s">
        <v>198</v>
      </c>
      <c r="Q432" t="str">
        <f>VLOOKUP(KamstrupData[[#This Row],[IdLevel123]],'B-Business Capability'!B:L,10,FALSE)</f>
        <v>Order-to-Cash (O2C)</v>
      </c>
      <c r="R432">
        <f>VLOOKUP(KamstrupData[[#This Row],[IdLevel123]],'B-Business Capability'!B:L,11,FALSE)</f>
        <v>130</v>
      </c>
      <c r="U432" t="str">
        <f>_xlfn.CONCAT(KamstrupData[[#This Row],[CountryCode]],"_",KamstrupData[[#This Row],[Business Area]],"_",KamstrupData[[#This Row],[DepartmentTeam]])</f>
        <v>CH10_CH_Sales &amp; Marketing_</v>
      </c>
      <c r="V432" t="str">
        <f>VLOOKUP(KamstrupData[[#This Row],[ORG_Concat]],'O-Organization'!F:H,3,FALSE)</f>
        <v>11006_CH10_Sales &amp; Marketing_CH_Sales &amp; Marketing_</v>
      </c>
    </row>
    <row r="433" spans="4:22">
      <c r="D433" s="28" t="s">
        <v>128</v>
      </c>
      <c r="E433" t="str">
        <f>VLOOKUP(D433,'B-Business Capability'!B:H,5,FALSE)</f>
        <v>Sales</v>
      </c>
      <c r="F433" t="str">
        <f>VLOOKUP(D433,'B-Business Capability'!B:H,6,FALSE)</f>
        <v>Sales Execution and Customer Engagement</v>
      </c>
      <c r="G433" t="str">
        <f>VLOOKUP(D433,'B-Business Capability'!B:H,7,FALSE)</f>
        <v>Project selling</v>
      </c>
      <c r="I433" t="s">
        <v>239</v>
      </c>
      <c r="J433" t="s">
        <v>241</v>
      </c>
      <c r="L433" t="s">
        <v>150</v>
      </c>
      <c r="M433" t="str">
        <f>VLOOKUP(L433,'A-Applications'!B:D,3,FALSE)</f>
        <v>VIS-Quote Calculation Tool</v>
      </c>
      <c r="N433" t="s">
        <v>103</v>
      </c>
      <c r="O433" s="42" t="s">
        <v>54</v>
      </c>
      <c r="P433" t="s">
        <v>75</v>
      </c>
      <c r="Q433" t="str">
        <f>VLOOKUP(KamstrupData[[#This Row],[IdLevel123]],'B-Business Capability'!B:L,10,FALSE)</f>
        <v>Order-to-Cash (O2C)</v>
      </c>
      <c r="R433">
        <f>VLOOKUP(KamstrupData[[#This Row],[IdLevel123]],'B-Business Capability'!B:L,11,FALSE)</f>
        <v>550</v>
      </c>
      <c r="U433" t="str">
        <f>_xlfn.CONCAT(KamstrupData[[#This Row],[CountryCode]],"_",KamstrupData[[#This Row],[Business Area]],"_",KamstrupData[[#This Row],[DepartmentTeam]])</f>
        <v>CH10_CH_Sales &amp; Marketing_</v>
      </c>
      <c r="V433" t="str">
        <f>VLOOKUP(KamstrupData[[#This Row],[ORG_Concat]],'O-Organization'!F:H,3,FALSE)</f>
        <v>11006_CH10_Sales &amp; Marketing_CH_Sales &amp; Marketing_</v>
      </c>
    </row>
    <row r="434" spans="4:22">
      <c r="D434" s="28" t="s">
        <v>130</v>
      </c>
      <c r="E434" t="str">
        <f>VLOOKUP(D434,'B-Business Capability'!B:H,5,FALSE)</f>
        <v>Sales</v>
      </c>
      <c r="F434" t="str">
        <f>VLOOKUP(D434,'B-Business Capability'!B:H,6,FALSE)</f>
        <v>Quotation, Order, and Contract Management</v>
      </c>
      <c r="G434" t="str">
        <f>VLOOKUP(D434,'B-Business Capability'!B:H,7,FALSE)</f>
        <v>Tender or Bid management</v>
      </c>
      <c r="I434" t="s">
        <v>239</v>
      </c>
      <c r="J434" t="s">
        <v>241</v>
      </c>
      <c r="L434" t="s">
        <v>150</v>
      </c>
      <c r="M434" t="str">
        <f>VLOOKUP(L434,'A-Applications'!B:D,3,FALSE)</f>
        <v>VIS-Quote Calculation Tool</v>
      </c>
      <c r="N434" t="s">
        <v>103</v>
      </c>
      <c r="O434" s="42" t="s">
        <v>54</v>
      </c>
      <c r="P434" t="s">
        <v>131</v>
      </c>
      <c r="Q434" t="str">
        <f>VLOOKUP(KamstrupData[[#This Row],[IdLevel123]],'B-Business Capability'!B:L,10,FALSE)</f>
        <v>Order-to-Cash (O2C)</v>
      </c>
      <c r="R434">
        <f>VLOOKUP(KamstrupData[[#This Row],[IdLevel123]],'B-Business Capability'!B:L,11,FALSE)</f>
        <v>104</v>
      </c>
      <c r="U434" t="str">
        <f>_xlfn.CONCAT(KamstrupData[[#This Row],[CountryCode]],"_",KamstrupData[[#This Row],[Business Area]],"_",KamstrupData[[#This Row],[DepartmentTeam]])</f>
        <v>CH10_CH_Sales &amp; Marketing_</v>
      </c>
      <c r="V434" t="str">
        <f>VLOOKUP(KamstrupData[[#This Row],[ORG_Concat]],'O-Organization'!F:H,3,FALSE)</f>
        <v>11006_CH10_Sales &amp; Marketing_CH_Sales &amp; Marketing_</v>
      </c>
    </row>
    <row r="435" spans="4:22">
      <c r="D435" s="28" t="s">
        <v>82</v>
      </c>
      <c r="E435" t="str">
        <f>VLOOKUP(D435,'B-Business Capability'!B:H,5,FALSE)</f>
        <v>Customer Service</v>
      </c>
      <c r="F435" t="str">
        <f>VLOOKUP(D435,'B-Business Capability'!B:H,6,FALSE)</f>
        <v>Customer Project Management</v>
      </c>
      <c r="G435" t="str">
        <f>VLOOKUP(D435,'B-Business Capability'!B:H,7,FALSE)</f>
        <v>Financial Analytics and Management</v>
      </c>
      <c r="I435" t="s">
        <v>239</v>
      </c>
      <c r="J435" t="s">
        <v>241</v>
      </c>
      <c r="L435" t="s">
        <v>150</v>
      </c>
      <c r="M435" t="str">
        <f>VLOOKUP(L435,'A-Applications'!B:D,3,FALSE)</f>
        <v>VIS-Quote Calculation Tool</v>
      </c>
      <c r="N435" t="s">
        <v>103</v>
      </c>
      <c r="O435" s="42" t="s">
        <v>54</v>
      </c>
      <c r="P435" t="s">
        <v>75</v>
      </c>
      <c r="Q435" t="str">
        <f>VLOOKUP(KamstrupData[[#This Row],[IdLevel123]],'B-Business Capability'!B:L,10,FALSE)</f>
        <v>Order-to-Cash (O2C)</v>
      </c>
      <c r="R435">
        <f>VLOOKUP(KamstrupData[[#This Row],[IdLevel123]],'B-Business Capability'!B:L,11,FALSE)</f>
        <v>0</v>
      </c>
      <c r="U435" t="str">
        <f>_xlfn.CONCAT(KamstrupData[[#This Row],[CountryCode]],"_",KamstrupData[[#This Row],[Business Area]],"_",KamstrupData[[#This Row],[DepartmentTeam]])</f>
        <v>CH10_CH_Sales &amp; Marketing_</v>
      </c>
      <c r="V435" t="str">
        <f>VLOOKUP(KamstrupData[[#This Row],[ORG_Concat]],'O-Organization'!F:H,3,FALSE)</f>
        <v>11006_CH10_Sales &amp; Marketing_CH_Sales &amp; Marketing_</v>
      </c>
    </row>
    <row r="436" spans="4:22">
      <c r="D436" s="28" t="s">
        <v>158</v>
      </c>
      <c r="E436" t="str">
        <f>VLOOKUP(D436,'B-Business Capability'!B:H,5,FALSE)</f>
        <v>Sales</v>
      </c>
      <c r="F436" t="str">
        <f>VLOOKUP(D436,'B-Business Capability'!B:H,6,FALSE)</f>
        <v>Quotation, Order, and Contract Management</v>
      </c>
      <c r="G436" t="str">
        <f>VLOOKUP(D436,'B-Business Capability'!B:H,7,FALSE)</f>
        <v>Sales order management and processing</v>
      </c>
      <c r="I436" t="s">
        <v>239</v>
      </c>
      <c r="J436" t="s">
        <v>241</v>
      </c>
      <c r="L436" t="s">
        <v>157</v>
      </c>
      <c r="M436" t="str">
        <f>VLOOKUP(L436,'A-Applications'!B:D,3,FALSE)</f>
        <v>ServiceNow</v>
      </c>
      <c r="O436" s="42"/>
      <c r="Q436" t="str">
        <f>VLOOKUP(KamstrupData[[#This Row],[IdLevel123]],'B-Business Capability'!B:L,10,FALSE)</f>
        <v>Order-to-Cash (O2C)</v>
      </c>
      <c r="R436">
        <f>VLOOKUP(KamstrupData[[#This Row],[IdLevel123]],'B-Business Capability'!B:L,11,FALSE)</f>
        <v>107</v>
      </c>
      <c r="U436" t="str">
        <f>_xlfn.CONCAT(KamstrupData[[#This Row],[CountryCode]],"_",KamstrupData[[#This Row],[Business Area]],"_",KamstrupData[[#This Row],[DepartmentTeam]])</f>
        <v>CH10_CH_Sales &amp; Marketing_</v>
      </c>
      <c r="V436" t="str">
        <f>VLOOKUP(KamstrupData[[#This Row],[ORG_Concat]],'O-Organization'!F:H,3,FALSE)</f>
        <v>11006_CH10_Sales &amp; Marketing_CH_Sales &amp; Marketing_</v>
      </c>
    </row>
    <row r="437" spans="4:22">
      <c r="D437" s="28" t="s">
        <v>78</v>
      </c>
      <c r="E437" t="str">
        <f>VLOOKUP(D437,'B-Business Capability'!B:H,5,FALSE)</f>
        <v>Customer Service</v>
      </c>
      <c r="F437" t="str">
        <f>VLOOKUP(D437,'B-Business Capability'!B:H,6,FALSE)</f>
        <v>Customer Service and Support</v>
      </c>
      <c r="G437" t="str">
        <f>VLOOKUP(D437,'B-Business Capability'!B:H,7,FALSE)</f>
        <v>Service Request Management</v>
      </c>
      <c r="I437" t="s">
        <v>239</v>
      </c>
      <c r="J437" t="s">
        <v>241</v>
      </c>
      <c r="L437" t="s">
        <v>226</v>
      </c>
      <c r="M437" t="str">
        <f>VLOOKUP(L437,'A-Applications'!B:D,3,FALSE)</f>
        <v>Reliance</v>
      </c>
      <c r="N437" t="s">
        <v>53</v>
      </c>
      <c r="O437" s="42" t="s">
        <v>54</v>
      </c>
      <c r="P437" t="s">
        <v>79</v>
      </c>
      <c r="Q437" t="str">
        <f>VLOOKUP(KamstrupData[[#This Row],[IdLevel123]],'B-Business Capability'!B:L,10,FALSE)</f>
        <v>Customer Service and Support</v>
      </c>
      <c r="R437">
        <f>VLOOKUP(KamstrupData[[#This Row],[IdLevel123]],'B-Business Capability'!B:L,11,FALSE)</f>
        <v>0</v>
      </c>
      <c r="U437" t="str">
        <f>_xlfn.CONCAT(KamstrupData[[#This Row],[CountryCode]],"_",KamstrupData[[#This Row],[Business Area]],"_",KamstrupData[[#This Row],[DepartmentTeam]])</f>
        <v>CH10_CH_Sales &amp; Marketing_</v>
      </c>
      <c r="V437" t="str">
        <f>VLOOKUP(KamstrupData[[#This Row],[ORG_Concat]],'O-Organization'!F:H,3,FALSE)</f>
        <v>11006_CH10_Sales &amp; Marketing_CH_Sales &amp; Marketing_</v>
      </c>
    </row>
    <row r="438" spans="4:22">
      <c r="D438" s="28" t="s">
        <v>78</v>
      </c>
      <c r="E438" t="str">
        <f>VLOOKUP(D438,'B-Business Capability'!B:H,5,FALSE)</f>
        <v>Customer Service</v>
      </c>
      <c r="F438" t="str">
        <f>VLOOKUP(D438,'B-Business Capability'!B:H,6,FALSE)</f>
        <v>Customer Service and Support</v>
      </c>
      <c r="G438" t="str">
        <f>VLOOKUP(D438,'B-Business Capability'!B:H,7,FALSE)</f>
        <v>Service Request Management</v>
      </c>
      <c r="I438" t="s">
        <v>239</v>
      </c>
      <c r="J438" t="s">
        <v>241</v>
      </c>
      <c r="L438" t="s">
        <v>227</v>
      </c>
      <c r="M438" t="str">
        <f>VLOOKUP(L438,'A-Applications'!B:D,3,FALSE)</f>
        <v>eDrawing</v>
      </c>
      <c r="O438" s="42"/>
      <c r="Q438" t="str">
        <f>VLOOKUP(KamstrupData[[#This Row],[IdLevel123]],'B-Business Capability'!B:L,10,FALSE)</f>
        <v>Customer Service and Support</v>
      </c>
      <c r="R438">
        <f>VLOOKUP(KamstrupData[[#This Row],[IdLevel123]],'B-Business Capability'!B:L,11,FALSE)</f>
        <v>0</v>
      </c>
      <c r="U438" t="str">
        <f>_xlfn.CONCAT(KamstrupData[[#This Row],[CountryCode]],"_",KamstrupData[[#This Row],[Business Area]],"_",KamstrupData[[#This Row],[DepartmentTeam]])</f>
        <v>CH10_CH_Sales &amp; Marketing_</v>
      </c>
      <c r="V438" t="str">
        <f>VLOOKUP(KamstrupData[[#This Row],[ORG_Concat]],'O-Organization'!F:H,3,FALSE)</f>
        <v>11006_CH10_Sales &amp; Marketing_CH_Sales &amp; Marketing_</v>
      </c>
    </row>
    <row r="439" spans="4:22">
      <c r="D439" s="28" t="s">
        <v>95</v>
      </c>
      <c r="E439" t="str">
        <f>VLOOKUP(D439,'B-Business Capability'!B:H,5,FALSE)</f>
        <v>Not mapped to capability</v>
      </c>
      <c r="F439">
        <f>VLOOKUP(D439,'B-Business Capability'!B:H,6,FALSE)</f>
        <v>0</v>
      </c>
      <c r="G439">
        <f>VLOOKUP(D439,'B-Business Capability'!B:H,7,FALSE)</f>
        <v>0</v>
      </c>
      <c r="I439" t="s">
        <v>239</v>
      </c>
      <c r="J439" t="s">
        <v>241</v>
      </c>
      <c r="L439" t="s">
        <v>228</v>
      </c>
      <c r="M439" t="str">
        <f>VLOOKUP(L439,'A-Applications'!B:D,3,FALSE)</f>
        <v>Stardock Fences</v>
      </c>
      <c r="O439" s="42"/>
      <c r="Q439" t="str">
        <f>VLOOKUP(KamstrupData[[#This Row],[IdLevel123]],'B-Business Capability'!B:L,10,FALSE)</f>
        <v>N/A</v>
      </c>
      <c r="R439">
        <f>VLOOKUP(KamstrupData[[#This Row],[IdLevel123]],'B-Business Capability'!B:L,11,FALSE)</f>
        <v>0</v>
      </c>
      <c r="U439" t="str">
        <f>_xlfn.CONCAT(KamstrupData[[#This Row],[CountryCode]],"_",KamstrupData[[#This Row],[Business Area]],"_",KamstrupData[[#This Row],[DepartmentTeam]])</f>
        <v>CH10_CH_Sales &amp; Marketing_</v>
      </c>
      <c r="V439" t="str">
        <f>VLOOKUP(KamstrupData[[#This Row],[ORG_Concat]],'O-Organization'!F:H,3,FALSE)</f>
        <v>11006_CH10_Sales &amp; Marketing_CH_Sales &amp; Marketing_</v>
      </c>
    </row>
    <row r="440" spans="4:22">
      <c r="D440" s="28" t="s">
        <v>88</v>
      </c>
      <c r="E440" t="str">
        <f>VLOOKUP(D440,'B-Business Capability'!B:H,5,FALSE)</f>
        <v>Customer Service</v>
      </c>
      <c r="F440" t="str">
        <f>VLOOKUP(D440,'B-Business Capability'!B:H,6,FALSE)</f>
        <v>Customer Project Management</v>
      </c>
      <c r="G440" t="str">
        <f>VLOOKUP(D440,'B-Business Capability'!B:H,7,FALSE)</f>
        <v>Project Management</v>
      </c>
      <c r="I440" t="s">
        <v>239</v>
      </c>
      <c r="J440" t="s">
        <v>241</v>
      </c>
      <c r="L440" t="s">
        <v>181</v>
      </c>
      <c r="M440" t="str">
        <f>VLOOKUP(L440,'A-Applications'!B:D,3,FALSE)</f>
        <v>Metertool HCW</v>
      </c>
      <c r="N440" t="s">
        <v>53</v>
      </c>
      <c r="O440" s="42" t="s">
        <v>54</v>
      </c>
      <c r="P440" t="s">
        <v>75</v>
      </c>
      <c r="Q440" t="str">
        <f>VLOOKUP(KamstrupData[[#This Row],[IdLevel123]],'B-Business Capability'!B:L,10,FALSE)</f>
        <v>Order-to-Cash (O2C)</v>
      </c>
      <c r="R440">
        <f>VLOOKUP(KamstrupData[[#This Row],[IdLevel123]],'B-Business Capability'!B:L,11,FALSE)</f>
        <v>0</v>
      </c>
      <c r="U440" t="str">
        <f>_xlfn.CONCAT(KamstrupData[[#This Row],[CountryCode]],"_",KamstrupData[[#This Row],[Business Area]],"_",KamstrupData[[#This Row],[DepartmentTeam]])</f>
        <v>CH10_CH_Sales &amp; Marketing_</v>
      </c>
      <c r="V440" t="str">
        <f>VLOOKUP(KamstrupData[[#This Row],[ORG_Concat]],'O-Organization'!F:H,3,FALSE)</f>
        <v>11006_CH10_Sales &amp; Marketing_CH_Sales &amp; Marketing_</v>
      </c>
    </row>
    <row r="441" spans="4:22">
      <c r="D441" t="s">
        <v>49</v>
      </c>
      <c r="E441" t="str">
        <f>VLOOKUP(D441,'B-Business Capability'!B:H,5,FALSE)</f>
        <v>All</v>
      </c>
      <c r="F441">
        <f>VLOOKUP(D441,'B-Business Capability'!B:H,6,FALSE)</f>
        <v>0</v>
      </c>
      <c r="G441">
        <f>VLOOKUP(D441,'B-Business Capability'!B:H,7,FALSE)</f>
        <v>0</v>
      </c>
      <c r="I441" t="s">
        <v>243</v>
      </c>
      <c r="J441" t="s">
        <v>51</v>
      </c>
      <c r="L441" t="s">
        <v>52</v>
      </c>
      <c r="M441" t="str">
        <f>VLOOKUP(L441,'A-Applications'!B:D,3,FALSE)</f>
        <v>Microsoft Teams</v>
      </c>
      <c r="N441" t="s">
        <v>53</v>
      </c>
      <c r="O441" s="42" t="s">
        <v>54</v>
      </c>
      <c r="P441" t="s">
        <v>55</v>
      </c>
      <c r="Q441" t="str">
        <f>VLOOKUP(KamstrupData[[#This Row],[IdLevel123]],'B-Business Capability'!B:L,10,FALSE)</f>
        <v>N/A</v>
      </c>
      <c r="R441">
        <f>VLOOKUP(KamstrupData[[#This Row],[IdLevel123]],'B-Business Capability'!B:L,11,FALSE)</f>
        <v>0</v>
      </c>
      <c r="U441" t="str">
        <f>_xlfn.CONCAT(KamstrupData[[#This Row],[CountryCode]],"_",KamstrupData[[#This Row],[Business Area]],"_",KamstrupData[[#This Row],[DepartmentTeam]])</f>
        <v>CN10_All_</v>
      </c>
      <c r="V441" t="str">
        <f>VLOOKUP(KamstrupData[[#This Row],[ORG_Concat]],'O-Organization'!F:H,3,FALSE)</f>
        <v>11150_CN10_All_All_</v>
      </c>
    </row>
    <row r="442" spans="4:22">
      <c r="D442" t="s">
        <v>49</v>
      </c>
      <c r="E442" t="str">
        <f>VLOOKUP(D442,'B-Business Capability'!B:H,5,FALSE)</f>
        <v>All</v>
      </c>
      <c r="F442">
        <f>VLOOKUP(D442,'B-Business Capability'!B:H,6,FALSE)</f>
        <v>0</v>
      </c>
      <c r="G442">
        <f>VLOOKUP(D442,'B-Business Capability'!B:H,7,FALSE)</f>
        <v>0</v>
      </c>
      <c r="I442" t="s">
        <v>243</v>
      </c>
      <c r="J442" t="s">
        <v>51</v>
      </c>
      <c r="L442" t="s">
        <v>56</v>
      </c>
      <c r="M442" t="str">
        <f>VLOOKUP(L442,'A-Applications'!B:D,3,FALSE)</f>
        <v>OneDrive</v>
      </c>
      <c r="N442" t="s">
        <v>53</v>
      </c>
      <c r="O442" s="42" t="s">
        <v>54</v>
      </c>
      <c r="P442" t="s">
        <v>55</v>
      </c>
      <c r="Q442" t="str">
        <f>VLOOKUP(KamstrupData[[#This Row],[IdLevel123]],'B-Business Capability'!B:L,10,FALSE)</f>
        <v>N/A</v>
      </c>
      <c r="R442">
        <f>VLOOKUP(KamstrupData[[#This Row],[IdLevel123]],'B-Business Capability'!B:L,11,FALSE)</f>
        <v>0</v>
      </c>
      <c r="U442" t="str">
        <f>_xlfn.CONCAT(KamstrupData[[#This Row],[CountryCode]],"_",KamstrupData[[#This Row],[Business Area]],"_",KamstrupData[[#This Row],[DepartmentTeam]])</f>
        <v>CN10_All_</v>
      </c>
      <c r="V442" t="str">
        <f>VLOOKUP(KamstrupData[[#This Row],[ORG_Concat]],'O-Organization'!F:H,3,FALSE)</f>
        <v>11150_CN10_All_All_</v>
      </c>
    </row>
    <row r="443" spans="4:22">
      <c r="D443" t="s">
        <v>49</v>
      </c>
      <c r="E443" t="str">
        <f>VLOOKUP(D443,'B-Business Capability'!B:H,5,FALSE)</f>
        <v>All</v>
      </c>
      <c r="F443">
        <f>VLOOKUP(D443,'B-Business Capability'!B:H,6,FALSE)</f>
        <v>0</v>
      </c>
      <c r="G443">
        <f>VLOOKUP(D443,'B-Business Capability'!B:H,7,FALSE)</f>
        <v>0</v>
      </c>
      <c r="I443" t="s">
        <v>243</v>
      </c>
      <c r="J443" t="s">
        <v>51</v>
      </c>
      <c r="L443" t="s">
        <v>57</v>
      </c>
      <c r="M443" t="str">
        <f>VLOOKUP(L443,'A-Applications'!B:D,3,FALSE)</f>
        <v>Microsoft Word</v>
      </c>
      <c r="N443" t="s">
        <v>53</v>
      </c>
      <c r="O443" s="42" t="s">
        <v>54</v>
      </c>
      <c r="P443" t="s">
        <v>55</v>
      </c>
      <c r="Q443" t="str">
        <f>VLOOKUP(KamstrupData[[#This Row],[IdLevel123]],'B-Business Capability'!B:L,10,FALSE)</f>
        <v>N/A</v>
      </c>
      <c r="R443">
        <f>VLOOKUP(KamstrupData[[#This Row],[IdLevel123]],'B-Business Capability'!B:L,11,FALSE)</f>
        <v>0</v>
      </c>
      <c r="U443" t="str">
        <f>_xlfn.CONCAT(KamstrupData[[#This Row],[CountryCode]],"_",KamstrupData[[#This Row],[Business Area]],"_",KamstrupData[[#This Row],[DepartmentTeam]])</f>
        <v>CN10_All_</v>
      </c>
      <c r="V443" t="str">
        <f>VLOOKUP(KamstrupData[[#This Row],[ORG_Concat]],'O-Organization'!F:H,3,FALSE)</f>
        <v>11150_CN10_All_All_</v>
      </c>
    </row>
    <row r="444" spans="4:22">
      <c r="D444" t="s">
        <v>49</v>
      </c>
      <c r="E444" t="str">
        <f>VLOOKUP(D444,'B-Business Capability'!B:H,5,FALSE)</f>
        <v>All</v>
      </c>
      <c r="F444">
        <f>VLOOKUP(D444,'B-Business Capability'!B:H,6,FALSE)</f>
        <v>0</v>
      </c>
      <c r="G444">
        <f>VLOOKUP(D444,'B-Business Capability'!B:H,7,FALSE)</f>
        <v>0</v>
      </c>
      <c r="I444" t="s">
        <v>243</v>
      </c>
      <c r="J444" t="s">
        <v>51</v>
      </c>
      <c r="L444" t="s">
        <v>58</v>
      </c>
      <c r="M444" t="str">
        <f>VLOOKUP(L444,'A-Applications'!B:D,3,FALSE)</f>
        <v>Microsoft Excel</v>
      </c>
      <c r="N444" t="s">
        <v>53</v>
      </c>
      <c r="O444" s="42" t="s">
        <v>54</v>
      </c>
      <c r="P444" t="s">
        <v>55</v>
      </c>
      <c r="Q444" t="str">
        <f>VLOOKUP(KamstrupData[[#This Row],[IdLevel123]],'B-Business Capability'!B:L,10,FALSE)</f>
        <v>N/A</v>
      </c>
      <c r="R444">
        <f>VLOOKUP(KamstrupData[[#This Row],[IdLevel123]],'B-Business Capability'!B:L,11,FALSE)</f>
        <v>0</v>
      </c>
      <c r="U444" t="str">
        <f>_xlfn.CONCAT(KamstrupData[[#This Row],[CountryCode]],"_",KamstrupData[[#This Row],[Business Area]],"_",KamstrupData[[#This Row],[DepartmentTeam]])</f>
        <v>CN10_All_</v>
      </c>
      <c r="V444" t="str">
        <f>VLOOKUP(KamstrupData[[#This Row],[ORG_Concat]],'O-Organization'!F:H,3,FALSE)</f>
        <v>11150_CN10_All_All_</v>
      </c>
    </row>
    <row r="445" spans="4:22">
      <c r="D445" t="s">
        <v>49</v>
      </c>
      <c r="E445" t="str">
        <f>VLOOKUP(D445,'B-Business Capability'!B:H,5,FALSE)</f>
        <v>All</v>
      </c>
      <c r="F445">
        <f>VLOOKUP(D445,'B-Business Capability'!B:H,6,FALSE)</f>
        <v>0</v>
      </c>
      <c r="G445">
        <f>VLOOKUP(D445,'B-Business Capability'!B:H,7,FALSE)</f>
        <v>0</v>
      </c>
      <c r="I445" t="s">
        <v>243</v>
      </c>
      <c r="J445" t="s">
        <v>51</v>
      </c>
      <c r="L445" t="s">
        <v>59</v>
      </c>
      <c r="M445" t="str">
        <f>VLOOKUP(L445,'A-Applications'!B:D,3,FALSE)</f>
        <v>Microsoft Power Point</v>
      </c>
      <c r="N445" t="s">
        <v>53</v>
      </c>
      <c r="O445" s="42" t="s">
        <v>54</v>
      </c>
      <c r="P445" t="s">
        <v>55</v>
      </c>
      <c r="Q445" t="str">
        <f>VLOOKUP(KamstrupData[[#This Row],[IdLevel123]],'B-Business Capability'!B:L,10,FALSE)</f>
        <v>N/A</v>
      </c>
      <c r="R445">
        <f>VLOOKUP(KamstrupData[[#This Row],[IdLevel123]],'B-Business Capability'!B:L,11,FALSE)</f>
        <v>0</v>
      </c>
      <c r="U445" t="str">
        <f>_xlfn.CONCAT(KamstrupData[[#This Row],[CountryCode]],"_",KamstrupData[[#This Row],[Business Area]],"_",KamstrupData[[#This Row],[DepartmentTeam]])</f>
        <v>CN10_All_</v>
      </c>
      <c r="V445" t="str">
        <f>VLOOKUP(KamstrupData[[#This Row],[ORG_Concat]],'O-Organization'!F:H,3,FALSE)</f>
        <v>11150_CN10_All_All_</v>
      </c>
    </row>
    <row r="446" spans="4:22">
      <c r="D446" t="s">
        <v>49</v>
      </c>
      <c r="E446" t="str">
        <f>VLOOKUP(D446,'B-Business Capability'!B:H,5,FALSE)</f>
        <v>All</v>
      </c>
      <c r="F446">
        <f>VLOOKUP(D446,'B-Business Capability'!B:H,6,FALSE)</f>
        <v>0</v>
      </c>
      <c r="G446">
        <f>VLOOKUP(D446,'B-Business Capability'!B:H,7,FALSE)</f>
        <v>0</v>
      </c>
      <c r="I446" t="s">
        <v>243</v>
      </c>
      <c r="J446" t="s">
        <v>51</v>
      </c>
      <c r="L446" t="s">
        <v>60</v>
      </c>
      <c r="M446" t="str">
        <f>VLOOKUP(L446,'A-Applications'!B:D,3,FALSE)</f>
        <v>Microsoft Outlook</v>
      </c>
      <c r="N446" t="s">
        <v>53</v>
      </c>
      <c r="O446" s="42" t="s">
        <v>54</v>
      </c>
      <c r="P446" t="s">
        <v>55</v>
      </c>
      <c r="Q446" t="str">
        <f>VLOOKUP(KamstrupData[[#This Row],[IdLevel123]],'B-Business Capability'!B:L,10,FALSE)</f>
        <v>N/A</v>
      </c>
      <c r="R446">
        <f>VLOOKUP(KamstrupData[[#This Row],[IdLevel123]],'B-Business Capability'!B:L,11,FALSE)</f>
        <v>0</v>
      </c>
      <c r="U446" t="str">
        <f>_xlfn.CONCAT(KamstrupData[[#This Row],[CountryCode]],"_",KamstrupData[[#This Row],[Business Area]],"_",KamstrupData[[#This Row],[DepartmentTeam]])</f>
        <v>CN10_All_</v>
      </c>
      <c r="V446" t="str">
        <f>VLOOKUP(KamstrupData[[#This Row],[ORG_Concat]],'O-Organization'!F:H,3,FALSE)</f>
        <v>11150_CN10_All_All_</v>
      </c>
    </row>
    <row r="447" spans="4:22">
      <c r="D447" t="s">
        <v>49</v>
      </c>
      <c r="E447" t="str">
        <f>VLOOKUP(D447,'B-Business Capability'!B:H,5,FALSE)</f>
        <v>All</v>
      </c>
      <c r="F447">
        <f>VLOOKUP(D447,'B-Business Capability'!B:H,6,FALSE)</f>
        <v>0</v>
      </c>
      <c r="G447">
        <f>VLOOKUP(D447,'B-Business Capability'!B:H,7,FALSE)</f>
        <v>0</v>
      </c>
      <c r="I447" t="s">
        <v>243</v>
      </c>
      <c r="J447" t="s">
        <v>51</v>
      </c>
      <c r="L447" t="s">
        <v>61</v>
      </c>
      <c r="M447" t="str">
        <f>VLOOKUP(L447,'A-Applications'!B:D,3,FALSE)</f>
        <v>Microsoft OneNote</v>
      </c>
      <c r="N447" t="s">
        <v>53</v>
      </c>
      <c r="O447" s="42" t="s">
        <v>62</v>
      </c>
      <c r="P447" t="s">
        <v>55</v>
      </c>
      <c r="Q447" t="str">
        <f>VLOOKUP(KamstrupData[[#This Row],[IdLevel123]],'B-Business Capability'!B:L,10,FALSE)</f>
        <v>N/A</v>
      </c>
      <c r="R447">
        <f>VLOOKUP(KamstrupData[[#This Row],[IdLevel123]],'B-Business Capability'!B:L,11,FALSE)</f>
        <v>0</v>
      </c>
      <c r="U447" t="str">
        <f>_xlfn.CONCAT(KamstrupData[[#This Row],[CountryCode]],"_",KamstrupData[[#This Row],[Business Area]],"_",KamstrupData[[#This Row],[DepartmentTeam]])</f>
        <v>CN10_All_</v>
      </c>
      <c r="V447" t="str">
        <f>VLOOKUP(KamstrupData[[#This Row],[ORG_Concat]],'O-Organization'!F:H,3,FALSE)</f>
        <v>11150_CN10_All_All_</v>
      </c>
    </row>
    <row r="448" spans="4:22">
      <c r="D448" t="s">
        <v>68</v>
      </c>
      <c r="E448" t="str">
        <f>VLOOKUP(D448,'B-Business Capability'!B:H,5,FALSE)</f>
        <v>Finance</v>
      </c>
      <c r="F448" t="str">
        <f>VLOOKUP(D448,'B-Business Capability'!B:H,6,FALSE)</f>
        <v>Settlements &amp; Payments</v>
      </c>
      <c r="G448" t="str">
        <f>VLOOKUP(D448,'B-Business Capability'!B:H,7,FALSE)</f>
        <v>Account Payables</v>
      </c>
      <c r="I448" t="s">
        <v>243</v>
      </c>
      <c r="J448" t="s">
        <v>244</v>
      </c>
      <c r="L448" t="s">
        <v>65</v>
      </c>
      <c r="M448" t="str">
        <f>VLOOKUP(L448,'A-Applications'!B:D,3,FALSE)</f>
        <v>IFS ERP</v>
      </c>
      <c r="N448" t="s">
        <v>53</v>
      </c>
      <c r="O448" s="42" t="s">
        <v>62</v>
      </c>
      <c r="P448" t="s">
        <v>70</v>
      </c>
      <c r="Q448" t="str">
        <f>VLOOKUP(KamstrupData[[#This Row],[IdLevel123]],'B-Business Capability'!B:L,10,FALSE)</f>
        <v>Procure-to-Pay (P2P)</v>
      </c>
      <c r="R448">
        <f>VLOOKUP(KamstrupData[[#This Row],[IdLevel123]],'B-Business Capability'!B:L,11,FALSE)</f>
        <v>500</v>
      </c>
      <c r="U448" t="str">
        <f>_xlfn.CONCAT(KamstrupData[[#This Row],[CountryCode]],"_",KamstrupData[[#This Row],[Business Area]],"_",KamstrupData[[#This Row],[DepartmentTeam]])</f>
        <v>CN10_CN_Finance_</v>
      </c>
      <c r="V448" t="str">
        <f>VLOOKUP(KamstrupData[[#This Row],[ORG_Concat]],'O-Organization'!F:H,3,FALSE)</f>
        <v>11066_CN10_Finance_CN_Finance_</v>
      </c>
    </row>
    <row r="449" spans="4:22">
      <c r="D449" t="s">
        <v>49</v>
      </c>
      <c r="E449" t="str">
        <f>VLOOKUP(D449,'B-Business Capability'!B:H,5,FALSE)</f>
        <v>All</v>
      </c>
      <c r="F449">
        <f>VLOOKUP(D449,'B-Business Capability'!B:H,6,FALSE)</f>
        <v>0</v>
      </c>
      <c r="G449">
        <f>VLOOKUP(D449,'B-Business Capability'!B:H,7,FALSE)</f>
        <v>0</v>
      </c>
      <c r="I449" t="s">
        <v>245</v>
      </c>
      <c r="J449" t="s">
        <v>51</v>
      </c>
      <c r="L449" t="s">
        <v>52</v>
      </c>
      <c r="M449" t="str">
        <f>VLOOKUP(L449,'A-Applications'!B:D,3,FALSE)</f>
        <v>Microsoft Teams</v>
      </c>
      <c r="N449" t="s">
        <v>53</v>
      </c>
      <c r="O449" s="42" t="s">
        <v>54</v>
      </c>
      <c r="P449" t="s">
        <v>55</v>
      </c>
      <c r="Q449" t="str">
        <f>VLOOKUP(KamstrupData[[#This Row],[IdLevel123]],'B-Business Capability'!B:L,10,FALSE)</f>
        <v>N/A</v>
      </c>
      <c r="R449">
        <f>VLOOKUP(KamstrupData[[#This Row],[IdLevel123]],'B-Business Capability'!B:L,11,FALSE)</f>
        <v>0</v>
      </c>
      <c r="U449" t="str">
        <f>_xlfn.CONCAT(KamstrupData[[#This Row],[CountryCode]],"_",KamstrupData[[#This Row],[Business Area]],"_",KamstrupData[[#This Row],[DepartmentTeam]])</f>
        <v>DE10_All_</v>
      </c>
      <c r="V449" t="str">
        <f>VLOOKUP(KamstrupData[[#This Row],[ORG_Concat]],'O-Organization'!F:H,3,FALSE)</f>
        <v>11151_DE10_All_All_</v>
      </c>
    </row>
    <row r="450" spans="4:22">
      <c r="D450" t="s">
        <v>49</v>
      </c>
      <c r="E450" t="str">
        <f>VLOOKUP(D450,'B-Business Capability'!B:H,5,FALSE)</f>
        <v>All</v>
      </c>
      <c r="F450">
        <f>VLOOKUP(D450,'B-Business Capability'!B:H,6,FALSE)</f>
        <v>0</v>
      </c>
      <c r="G450">
        <f>VLOOKUP(D450,'B-Business Capability'!B:H,7,FALSE)</f>
        <v>0</v>
      </c>
      <c r="I450" t="s">
        <v>245</v>
      </c>
      <c r="J450" t="s">
        <v>51</v>
      </c>
      <c r="L450" t="s">
        <v>56</v>
      </c>
      <c r="M450" t="str">
        <f>VLOOKUP(L450,'A-Applications'!B:D,3,FALSE)</f>
        <v>OneDrive</v>
      </c>
      <c r="N450" t="s">
        <v>53</v>
      </c>
      <c r="O450" s="42" t="s">
        <v>54</v>
      </c>
      <c r="P450" t="s">
        <v>55</v>
      </c>
      <c r="Q450" t="str">
        <f>VLOOKUP(KamstrupData[[#This Row],[IdLevel123]],'B-Business Capability'!B:L,10,FALSE)</f>
        <v>N/A</v>
      </c>
      <c r="R450">
        <f>VLOOKUP(KamstrupData[[#This Row],[IdLevel123]],'B-Business Capability'!B:L,11,FALSE)</f>
        <v>0</v>
      </c>
      <c r="U450" t="str">
        <f>_xlfn.CONCAT(KamstrupData[[#This Row],[CountryCode]],"_",KamstrupData[[#This Row],[Business Area]],"_",KamstrupData[[#This Row],[DepartmentTeam]])</f>
        <v>DE10_All_</v>
      </c>
      <c r="V450" t="str">
        <f>VLOOKUP(KamstrupData[[#This Row],[ORG_Concat]],'O-Organization'!F:H,3,FALSE)</f>
        <v>11151_DE10_All_All_</v>
      </c>
    </row>
    <row r="451" spans="4:22">
      <c r="D451" t="s">
        <v>49</v>
      </c>
      <c r="E451" t="str">
        <f>VLOOKUP(D451,'B-Business Capability'!B:H,5,FALSE)</f>
        <v>All</v>
      </c>
      <c r="F451">
        <f>VLOOKUP(D451,'B-Business Capability'!B:H,6,FALSE)</f>
        <v>0</v>
      </c>
      <c r="G451">
        <f>VLOOKUP(D451,'B-Business Capability'!B:H,7,FALSE)</f>
        <v>0</v>
      </c>
      <c r="I451" t="s">
        <v>245</v>
      </c>
      <c r="J451" t="s">
        <v>51</v>
      </c>
      <c r="L451" t="s">
        <v>57</v>
      </c>
      <c r="M451" t="str">
        <f>VLOOKUP(L451,'A-Applications'!B:D,3,FALSE)</f>
        <v>Microsoft Word</v>
      </c>
      <c r="N451" t="s">
        <v>53</v>
      </c>
      <c r="O451" s="42" t="s">
        <v>54</v>
      </c>
      <c r="P451" t="s">
        <v>55</v>
      </c>
      <c r="Q451" t="str">
        <f>VLOOKUP(KamstrupData[[#This Row],[IdLevel123]],'B-Business Capability'!B:L,10,FALSE)</f>
        <v>N/A</v>
      </c>
      <c r="R451">
        <f>VLOOKUP(KamstrupData[[#This Row],[IdLevel123]],'B-Business Capability'!B:L,11,FALSE)</f>
        <v>0</v>
      </c>
      <c r="U451" t="str">
        <f>_xlfn.CONCAT(KamstrupData[[#This Row],[CountryCode]],"_",KamstrupData[[#This Row],[Business Area]],"_",KamstrupData[[#This Row],[DepartmentTeam]])</f>
        <v>DE10_All_</v>
      </c>
      <c r="V451" t="str">
        <f>VLOOKUP(KamstrupData[[#This Row],[ORG_Concat]],'O-Organization'!F:H,3,FALSE)</f>
        <v>11151_DE10_All_All_</v>
      </c>
    </row>
    <row r="452" spans="4:22">
      <c r="D452" t="s">
        <v>49</v>
      </c>
      <c r="E452" t="str">
        <f>VLOOKUP(D452,'B-Business Capability'!B:H,5,FALSE)</f>
        <v>All</v>
      </c>
      <c r="F452">
        <f>VLOOKUP(D452,'B-Business Capability'!B:H,6,FALSE)</f>
        <v>0</v>
      </c>
      <c r="G452">
        <f>VLOOKUP(D452,'B-Business Capability'!B:H,7,FALSE)</f>
        <v>0</v>
      </c>
      <c r="I452" t="s">
        <v>245</v>
      </c>
      <c r="J452" t="s">
        <v>51</v>
      </c>
      <c r="L452" t="s">
        <v>58</v>
      </c>
      <c r="M452" t="str">
        <f>VLOOKUP(L452,'A-Applications'!B:D,3,FALSE)</f>
        <v>Microsoft Excel</v>
      </c>
      <c r="N452" t="s">
        <v>53</v>
      </c>
      <c r="O452" s="42" t="s">
        <v>54</v>
      </c>
      <c r="P452" t="s">
        <v>55</v>
      </c>
      <c r="Q452" t="str">
        <f>VLOOKUP(KamstrupData[[#This Row],[IdLevel123]],'B-Business Capability'!B:L,10,FALSE)</f>
        <v>N/A</v>
      </c>
      <c r="R452">
        <f>VLOOKUP(KamstrupData[[#This Row],[IdLevel123]],'B-Business Capability'!B:L,11,FALSE)</f>
        <v>0</v>
      </c>
      <c r="U452" t="str">
        <f>_xlfn.CONCAT(KamstrupData[[#This Row],[CountryCode]],"_",KamstrupData[[#This Row],[Business Area]],"_",KamstrupData[[#This Row],[DepartmentTeam]])</f>
        <v>DE10_All_</v>
      </c>
      <c r="V452" t="str">
        <f>VLOOKUP(KamstrupData[[#This Row],[ORG_Concat]],'O-Organization'!F:H,3,FALSE)</f>
        <v>11151_DE10_All_All_</v>
      </c>
    </row>
    <row r="453" spans="4:22">
      <c r="D453" t="s">
        <v>49</v>
      </c>
      <c r="E453" t="str">
        <f>VLOOKUP(D453,'B-Business Capability'!B:H,5,FALSE)</f>
        <v>All</v>
      </c>
      <c r="F453">
        <f>VLOOKUP(D453,'B-Business Capability'!B:H,6,FALSE)</f>
        <v>0</v>
      </c>
      <c r="G453">
        <f>VLOOKUP(D453,'B-Business Capability'!B:H,7,FALSE)</f>
        <v>0</v>
      </c>
      <c r="I453" t="s">
        <v>245</v>
      </c>
      <c r="J453" t="s">
        <v>51</v>
      </c>
      <c r="L453" t="s">
        <v>59</v>
      </c>
      <c r="M453" t="str">
        <f>VLOOKUP(L453,'A-Applications'!B:D,3,FALSE)</f>
        <v>Microsoft Power Point</v>
      </c>
      <c r="N453" t="s">
        <v>53</v>
      </c>
      <c r="O453" s="42" t="s">
        <v>54</v>
      </c>
      <c r="P453" t="s">
        <v>55</v>
      </c>
      <c r="Q453" t="str">
        <f>VLOOKUP(KamstrupData[[#This Row],[IdLevel123]],'B-Business Capability'!B:L,10,FALSE)</f>
        <v>N/A</v>
      </c>
      <c r="R453">
        <f>VLOOKUP(KamstrupData[[#This Row],[IdLevel123]],'B-Business Capability'!B:L,11,FALSE)</f>
        <v>0</v>
      </c>
      <c r="U453" t="str">
        <f>_xlfn.CONCAT(KamstrupData[[#This Row],[CountryCode]],"_",KamstrupData[[#This Row],[Business Area]],"_",KamstrupData[[#This Row],[DepartmentTeam]])</f>
        <v>DE10_All_</v>
      </c>
      <c r="V453" t="str">
        <f>VLOOKUP(KamstrupData[[#This Row],[ORG_Concat]],'O-Organization'!F:H,3,FALSE)</f>
        <v>11151_DE10_All_All_</v>
      </c>
    </row>
    <row r="454" spans="4:22">
      <c r="D454" t="s">
        <v>49</v>
      </c>
      <c r="E454" t="str">
        <f>VLOOKUP(D454,'B-Business Capability'!B:H,5,FALSE)</f>
        <v>All</v>
      </c>
      <c r="F454">
        <f>VLOOKUP(D454,'B-Business Capability'!B:H,6,FALSE)</f>
        <v>0</v>
      </c>
      <c r="G454">
        <f>VLOOKUP(D454,'B-Business Capability'!B:H,7,FALSE)</f>
        <v>0</v>
      </c>
      <c r="I454" t="s">
        <v>245</v>
      </c>
      <c r="J454" t="s">
        <v>51</v>
      </c>
      <c r="L454" t="s">
        <v>60</v>
      </c>
      <c r="M454" t="str">
        <f>VLOOKUP(L454,'A-Applications'!B:D,3,FALSE)</f>
        <v>Microsoft Outlook</v>
      </c>
      <c r="N454" t="s">
        <v>53</v>
      </c>
      <c r="O454" s="42" t="s">
        <v>54</v>
      </c>
      <c r="P454" t="s">
        <v>55</v>
      </c>
      <c r="Q454" t="str">
        <f>VLOOKUP(KamstrupData[[#This Row],[IdLevel123]],'B-Business Capability'!B:L,10,FALSE)</f>
        <v>N/A</v>
      </c>
      <c r="R454">
        <f>VLOOKUP(KamstrupData[[#This Row],[IdLevel123]],'B-Business Capability'!B:L,11,FALSE)</f>
        <v>0</v>
      </c>
      <c r="U454" t="str">
        <f>_xlfn.CONCAT(KamstrupData[[#This Row],[CountryCode]],"_",KamstrupData[[#This Row],[Business Area]],"_",KamstrupData[[#This Row],[DepartmentTeam]])</f>
        <v>DE10_All_</v>
      </c>
      <c r="V454" t="str">
        <f>VLOOKUP(KamstrupData[[#This Row],[ORG_Concat]],'O-Organization'!F:H,3,FALSE)</f>
        <v>11151_DE10_All_All_</v>
      </c>
    </row>
    <row r="455" spans="4:22">
      <c r="D455" t="s">
        <v>49</v>
      </c>
      <c r="E455" t="str">
        <f>VLOOKUP(D455,'B-Business Capability'!B:H,5,FALSE)</f>
        <v>All</v>
      </c>
      <c r="F455">
        <f>VLOOKUP(D455,'B-Business Capability'!B:H,6,FALSE)</f>
        <v>0</v>
      </c>
      <c r="G455">
        <f>VLOOKUP(D455,'B-Business Capability'!B:H,7,FALSE)</f>
        <v>0</v>
      </c>
      <c r="I455" t="s">
        <v>245</v>
      </c>
      <c r="J455" t="s">
        <v>51</v>
      </c>
      <c r="L455" t="s">
        <v>61</v>
      </c>
      <c r="M455" t="str">
        <f>VLOOKUP(L455,'A-Applications'!B:D,3,FALSE)</f>
        <v>Microsoft OneNote</v>
      </c>
      <c r="N455" t="s">
        <v>53</v>
      </c>
      <c r="O455" s="42" t="s">
        <v>62</v>
      </c>
      <c r="P455" t="s">
        <v>55</v>
      </c>
      <c r="Q455" t="str">
        <f>VLOOKUP(KamstrupData[[#This Row],[IdLevel123]],'B-Business Capability'!B:L,10,FALSE)</f>
        <v>N/A</v>
      </c>
      <c r="R455">
        <f>VLOOKUP(KamstrupData[[#This Row],[IdLevel123]],'B-Business Capability'!B:L,11,FALSE)</f>
        <v>0</v>
      </c>
      <c r="U455" t="str">
        <f>_xlfn.CONCAT(KamstrupData[[#This Row],[CountryCode]],"_",KamstrupData[[#This Row],[Business Area]],"_",KamstrupData[[#This Row],[DepartmentTeam]])</f>
        <v>DE10_All_</v>
      </c>
      <c r="V455" t="str">
        <f>VLOOKUP(KamstrupData[[#This Row],[ORG_Concat]],'O-Organization'!F:H,3,FALSE)</f>
        <v>11151_DE10_All_All_</v>
      </c>
    </row>
    <row r="456" spans="4:22">
      <c r="D456" s="28" t="s">
        <v>63</v>
      </c>
      <c r="E456" t="str">
        <f>VLOOKUP(D456,'B-Business Capability'!B:H,5,FALSE)</f>
        <v>Finance</v>
      </c>
      <c r="F456" t="str">
        <f>VLOOKUP(D456,'B-Business Capability'!B:H,6,FALSE)</f>
        <v>Financial Planning &amp; Analysis</v>
      </c>
      <c r="G456" t="str">
        <f>VLOOKUP(D456,'B-Business Capability'!B:H,7,FALSE)</f>
        <v>Cost Accounting_Plan</v>
      </c>
      <c r="I456" t="s">
        <v>245</v>
      </c>
      <c r="J456" t="s">
        <v>246</v>
      </c>
      <c r="L456" t="s">
        <v>65</v>
      </c>
      <c r="M456" t="str">
        <f>VLOOKUP(L456,'A-Applications'!B:D,3,FALSE)</f>
        <v>IFS ERP</v>
      </c>
      <c r="N456" t="s">
        <v>53</v>
      </c>
      <c r="O456" s="42" t="s">
        <v>66</v>
      </c>
      <c r="P456" t="s">
        <v>67</v>
      </c>
      <c r="Q456" t="str">
        <f>VLOOKUP(KamstrupData[[#This Row],[IdLevel123]],'B-Business Capability'!B:L,10,FALSE)</f>
        <v>N/A</v>
      </c>
      <c r="R456">
        <f>VLOOKUP(KamstrupData[[#This Row],[IdLevel123]],'B-Business Capability'!B:L,11,FALSE)</f>
        <v>0</v>
      </c>
      <c r="U456" t="str">
        <f>_xlfn.CONCAT(KamstrupData[[#This Row],[CountryCode]],"_",KamstrupData[[#This Row],[Business Area]],"_",KamstrupData[[#This Row],[DepartmentTeam]])</f>
        <v>DE10_DE_Customer Service_</v>
      </c>
      <c r="V456" t="str">
        <f>VLOOKUP(KamstrupData[[#This Row],[ORG_Concat]],'O-Organization'!F:H,3,FALSE)</f>
        <v>11026_DE10_Customer Service_DE_Customer Service_</v>
      </c>
    </row>
    <row r="457" spans="4:22">
      <c r="D457" s="28" t="s">
        <v>74</v>
      </c>
      <c r="E457" t="str">
        <f>VLOOKUP(D457,'B-Business Capability'!B:H,5,FALSE)</f>
        <v>Strategic Management</v>
      </c>
      <c r="F457" t="str">
        <f>VLOOKUP(D457,'B-Business Capability'!B:H,6,FALSE)</f>
        <v>Manage Core Business</v>
      </c>
      <c r="G457" t="str">
        <f>VLOOKUP(D457,'B-Business Capability'!B:H,7,FALSE)</f>
        <v>Manage Projects</v>
      </c>
      <c r="I457" t="s">
        <v>245</v>
      </c>
      <c r="J457" t="s">
        <v>246</v>
      </c>
      <c r="L457" t="s">
        <v>65</v>
      </c>
      <c r="M457" t="str">
        <f>VLOOKUP(L457,'A-Applications'!B:D,3,FALSE)</f>
        <v>IFS ERP</v>
      </c>
      <c r="N457" t="s">
        <v>53</v>
      </c>
      <c r="O457" s="42" t="s">
        <v>66</v>
      </c>
      <c r="P457" t="s">
        <v>75</v>
      </c>
      <c r="Q457" t="str">
        <f>VLOOKUP(KamstrupData[[#This Row],[IdLevel123]],'B-Business Capability'!B:L,10,FALSE)</f>
        <v>N/A</v>
      </c>
      <c r="R457">
        <f>VLOOKUP(KamstrupData[[#This Row],[IdLevel123]],'B-Business Capability'!B:L,11,FALSE)</f>
        <v>0</v>
      </c>
      <c r="U457" t="str">
        <f>_xlfn.CONCAT(KamstrupData[[#This Row],[CountryCode]],"_",KamstrupData[[#This Row],[Business Area]],"_",KamstrupData[[#This Row],[DepartmentTeam]])</f>
        <v>DE10_DE_Customer Service_</v>
      </c>
      <c r="V457" t="str">
        <f>VLOOKUP(KamstrupData[[#This Row],[ORG_Concat]],'O-Organization'!F:H,3,FALSE)</f>
        <v>11026_DE10_Customer Service_DE_Customer Service_</v>
      </c>
    </row>
    <row r="458" spans="4:22">
      <c r="D458" s="28" t="s">
        <v>76</v>
      </c>
      <c r="E458" t="str">
        <f>VLOOKUP(D458,'B-Business Capability'!B:H,5,FALSE)</f>
        <v>Sales</v>
      </c>
      <c r="F458" t="str">
        <f>VLOOKUP(D458,'B-Business Capability'!B:H,6,FALSE)</f>
        <v>Sales Operations</v>
      </c>
      <c r="G458" t="str">
        <f>VLOOKUP(D458,'B-Business Capability'!B:H,7,FALSE)</f>
        <v>Claims, returns and Refund management</v>
      </c>
      <c r="I458" t="s">
        <v>245</v>
      </c>
      <c r="J458" t="s">
        <v>246</v>
      </c>
      <c r="L458" t="s">
        <v>65</v>
      </c>
      <c r="M458" t="str">
        <f>VLOOKUP(L458,'A-Applications'!B:D,3,FALSE)</f>
        <v>IFS ERP</v>
      </c>
      <c r="N458" t="s">
        <v>53</v>
      </c>
      <c r="O458" s="42" t="s">
        <v>66</v>
      </c>
      <c r="P458" t="s">
        <v>77</v>
      </c>
      <c r="Q458" t="str">
        <f>VLOOKUP(KamstrupData[[#This Row],[IdLevel123]],'B-Business Capability'!B:L,10,FALSE)</f>
        <v>Order-to-Cash (O2C)</v>
      </c>
      <c r="R458">
        <f>VLOOKUP(KamstrupData[[#This Row],[IdLevel123]],'B-Business Capability'!B:L,11,FALSE)</f>
        <v>600</v>
      </c>
      <c r="U458" t="str">
        <f>_xlfn.CONCAT(KamstrupData[[#This Row],[CountryCode]],"_",KamstrupData[[#This Row],[Business Area]],"_",KamstrupData[[#This Row],[DepartmentTeam]])</f>
        <v>DE10_DE_Customer Service_</v>
      </c>
      <c r="V458" t="str">
        <f>VLOOKUP(KamstrupData[[#This Row],[ORG_Concat]],'O-Organization'!F:H,3,FALSE)</f>
        <v>11026_DE10_Customer Service_DE_Customer Service_</v>
      </c>
    </row>
    <row r="459" spans="4:22">
      <c r="D459" s="28" t="s">
        <v>78</v>
      </c>
      <c r="E459" t="str">
        <f>VLOOKUP(D459,'B-Business Capability'!B:H,5,FALSE)</f>
        <v>Customer Service</v>
      </c>
      <c r="F459" t="str">
        <f>VLOOKUP(D459,'B-Business Capability'!B:H,6,FALSE)</f>
        <v>Customer Service and Support</v>
      </c>
      <c r="G459" t="str">
        <f>VLOOKUP(D459,'B-Business Capability'!B:H,7,FALSE)</f>
        <v>Service Request Management</v>
      </c>
      <c r="I459" t="s">
        <v>245</v>
      </c>
      <c r="J459" t="s">
        <v>246</v>
      </c>
      <c r="L459" t="s">
        <v>65</v>
      </c>
      <c r="M459" t="str">
        <f>VLOOKUP(L459,'A-Applications'!B:D,3,FALSE)</f>
        <v>IFS ERP</v>
      </c>
      <c r="N459" t="s">
        <v>53</v>
      </c>
      <c r="O459" s="42" t="s">
        <v>66</v>
      </c>
      <c r="P459" t="s">
        <v>79</v>
      </c>
      <c r="Q459" t="str">
        <f>VLOOKUP(KamstrupData[[#This Row],[IdLevel123]],'B-Business Capability'!B:L,10,FALSE)</f>
        <v>Customer Service and Support</v>
      </c>
      <c r="R459">
        <f>VLOOKUP(KamstrupData[[#This Row],[IdLevel123]],'B-Business Capability'!B:L,11,FALSE)</f>
        <v>0</v>
      </c>
      <c r="U459" t="str">
        <f>_xlfn.CONCAT(KamstrupData[[#This Row],[CountryCode]],"_",KamstrupData[[#This Row],[Business Area]],"_",KamstrupData[[#This Row],[DepartmentTeam]])</f>
        <v>DE10_DE_Customer Service_</v>
      </c>
      <c r="V459" t="str">
        <f>VLOOKUP(KamstrupData[[#This Row],[ORG_Concat]],'O-Organization'!F:H,3,FALSE)</f>
        <v>11026_DE10_Customer Service_DE_Customer Service_</v>
      </c>
    </row>
    <row r="460" spans="4:22">
      <c r="D460" s="28" t="s">
        <v>80</v>
      </c>
      <c r="E460" t="str">
        <f>VLOOKUP(D460,'B-Business Capability'!B:H,5,FALSE)</f>
        <v>Customer Service</v>
      </c>
      <c r="F460" t="str">
        <f>VLOOKUP(D460,'B-Business Capability'!B:H,6,FALSE)</f>
        <v>Customer Service and Support</v>
      </c>
      <c r="G460" t="str">
        <f>VLOOKUP(D460,'B-Business Capability'!B:H,7,FALSE)</f>
        <v>Customer Warranty Claim Processing</v>
      </c>
      <c r="I460" t="s">
        <v>245</v>
      </c>
      <c r="J460" t="s">
        <v>246</v>
      </c>
      <c r="L460" t="s">
        <v>65</v>
      </c>
      <c r="M460" t="str">
        <f>VLOOKUP(L460,'A-Applications'!B:D,3,FALSE)</f>
        <v>IFS ERP</v>
      </c>
      <c r="N460" t="s">
        <v>53</v>
      </c>
      <c r="O460" s="42" t="s">
        <v>66</v>
      </c>
      <c r="P460" t="s">
        <v>79</v>
      </c>
      <c r="Q460" t="str">
        <f>VLOOKUP(KamstrupData[[#This Row],[IdLevel123]],'B-Business Capability'!B:L,10,FALSE)</f>
        <v>Customer Service and Support</v>
      </c>
      <c r="R460">
        <f>VLOOKUP(KamstrupData[[#This Row],[IdLevel123]],'B-Business Capability'!B:L,11,FALSE)</f>
        <v>0</v>
      </c>
      <c r="U460" t="str">
        <f>_xlfn.CONCAT(KamstrupData[[#This Row],[CountryCode]],"_",KamstrupData[[#This Row],[Business Area]],"_",KamstrupData[[#This Row],[DepartmentTeam]])</f>
        <v>DE10_DE_Customer Service_</v>
      </c>
      <c r="V460" t="str">
        <f>VLOOKUP(KamstrupData[[#This Row],[ORG_Concat]],'O-Organization'!F:H,3,FALSE)</f>
        <v>11026_DE10_Customer Service_DE_Customer Service_</v>
      </c>
    </row>
    <row r="461" spans="4:22">
      <c r="D461" s="28" t="s">
        <v>81</v>
      </c>
      <c r="E461" t="str">
        <f>VLOOKUP(D461,'B-Business Capability'!B:H,5,FALSE)</f>
        <v>Customer Service</v>
      </c>
      <c r="F461" t="str">
        <f>VLOOKUP(D461,'B-Business Capability'!B:H,6,FALSE)</f>
        <v>Customer Project Management</v>
      </c>
      <c r="G461" t="str">
        <f>VLOOKUP(D461,'B-Business Capability'!B:H,7,FALSE)</f>
        <v>Ressource Management</v>
      </c>
      <c r="I461" t="s">
        <v>245</v>
      </c>
      <c r="J461" t="s">
        <v>246</v>
      </c>
      <c r="L461" t="s">
        <v>65</v>
      </c>
      <c r="M461" t="str">
        <f>VLOOKUP(L461,'A-Applications'!B:D,3,FALSE)</f>
        <v>IFS ERP</v>
      </c>
      <c r="N461" t="s">
        <v>53</v>
      </c>
      <c r="O461" s="42" t="s">
        <v>66</v>
      </c>
      <c r="P461" t="s">
        <v>75</v>
      </c>
      <c r="Q461" t="str">
        <f>VLOOKUP(KamstrupData[[#This Row],[IdLevel123]],'B-Business Capability'!B:L,10,FALSE)</f>
        <v>Order-to-Cash (O2C)</v>
      </c>
      <c r="R461">
        <f>VLOOKUP(KamstrupData[[#This Row],[IdLevel123]],'B-Business Capability'!B:L,11,FALSE)</f>
        <v>0</v>
      </c>
      <c r="U461" t="str">
        <f>_xlfn.CONCAT(KamstrupData[[#This Row],[CountryCode]],"_",KamstrupData[[#This Row],[Business Area]],"_",KamstrupData[[#This Row],[DepartmentTeam]])</f>
        <v>DE10_DE_Customer Service_</v>
      </c>
      <c r="V461" t="str">
        <f>VLOOKUP(KamstrupData[[#This Row],[ORG_Concat]],'O-Organization'!F:H,3,FALSE)</f>
        <v>11026_DE10_Customer Service_DE_Customer Service_</v>
      </c>
    </row>
    <row r="462" spans="4:22">
      <c r="D462" s="28" t="s">
        <v>81</v>
      </c>
      <c r="E462" t="str">
        <f>VLOOKUP(D462,'B-Business Capability'!B:H,5,FALSE)</f>
        <v>Customer Service</v>
      </c>
      <c r="F462" t="str">
        <f>VLOOKUP(D462,'B-Business Capability'!B:H,6,FALSE)</f>
        <v>Customer Project Management</v>
      </c>
      <c r="G462" t="str">
        <f>VLOOKUP(D462,'B-Business Capability'!B:H,7,FALSE)</f>
        <v>Ressource Management</v>
      </c>
      <c r="I462" t="s">
        <v>245</v>
      </c>
      <c r="J462" t="s">
        <v>246</v>
      </c>
      <c r="L462" t="s">
        <v>65</v>
      </c>
      <c r="M462" t="str">
        <f>VLOOKUP(L462,'A-Applications'!B:D,3,FALSE)</f>
        <v>IFS ERP</v>
      </c>
      <c r="N462" t="s">
        <v>53</v>
      </c>
      <c r="O462" s="42" t="s">
        <v>54</v>
      </c>
      <c r="P462" t="s">
        <v>75</v>
      </c>
      <c r="Q462" t="str">
        <f>VLOOKUP(KamstrupData[[#This Row],[IdLevel123]],'B-Business Capability'!B:L,10,FALSE)</f>
        <v>Order-to-Cash (O2C)</v>
      </c>
      <c r="R462">
        <f>VLOOKUP(KamstrupData[[#This Row],[IdLevel123]],'B-Business Capability'!B:L,11,FALSE)</f>
        <v>0</v>
      </c>
      <c r="U462" t="str">
        <f>_xlfn.CONCAT(KamstrupData[[#This Row],[CountryCode]],"_",KamstrupData[[#This Row],[Business Area]],"_",KamstrupData[[#This Row],[DepartmentTeam]])</f>
        <v>DE10_DE_Customer Service_</v>
      </c>
      <c r="V462" t="str">
        <f>VLOOKUP(KamstrupData[[#This Row],[ORG_Concat]],'O-Organization'!F:H,3,FALSE)</f>
        <v>11026_DE10_Customer Service_DE_Customer Service_</v>
      </c>
    </row>
    <row r="463" spans="4:22">
      <c r="D463" s="28" t="s">
        <v>82</v>
      </c>
      <c r="E463" t="str">
        <f>VLOOKUP(D463,'B-Business Capability'!B:H,5,FALSE)</f>
        <v>Customer Service</v>
      </c>
      <c r="F463" t="str">
        <f>VLOOKUP(D463,'B-Business Capability'!B:H,6,FALSE)</f>
        <v>Customer Project Management</v>
      </c>
      <c r="G463" t="str">
        <f>VLOOKUP(D463,'B-Business Capability'!B:H,7,FALSE)</f>
        <v>Financial Analytics and Management</v>
      </c>
      <c r="I463" t="s">
        <v>245</v>
      </c>
      <c r="J463" t="s">
        <v>246</v>
      </c>
      <c r="L463" t="s">
        <v>65</v>
      </c>
      <c r="M463" t="str">
        <f>VLOOKUP(L463,'A-Applications'!B:D,3,FALSE)</f>
        <v>IFS ERP</v>
      </c>
      <c r="N463" t="s">
        <v>53</v>
      </c>
      <c r="O463" s="42" t="s">
        <v>66</v>
      </c>
      <c r="P463" t="s">
        <v>75</v>
      </c>
      <c r="Q463" t="str">
        <f>VLOOKUP(KamstrupData[[#This Row],[IdLevel123]],'B-Business Capability'!B:L,10,FALSE)</f>
        <v>Order-to-Cash (O2C)</v>
      </c>
      <c r="R463">
        <f>VLOOKUP(KamstrupData[[#This Row],[IdLevel123]],'B-Business Capability'!B:L,11,FALSE)</f>
        <v>0</v>
      </c>
      <c r="U463" t="str">
        <f>_xlfn.CONCAT(KamstrupData[[#This Row],[CountryCode]],"_",KamstrupData[[#This Row],[Business Area]],"_",KamstrupData[[#This Row],[DepartmentTeam]])</f>
        <v>DE10_DE_Customer Service_</v>
      </c>
      <c r="V463" t="str">
        <f>VLOOKUP(KamstrupData[[#This Row],[ORG_Concat]],'O-Organization'!F:H,3,FALSE)</f>
        <v>11026_DE10_Customer Service_DE_Customer Service_</v>
      </c>
    </row>
    <row r="464" spans="4:22">
      <c r="D464" s="28" t="s">
        <v>82</v>
      </c>
      <c r="E464" t="str">
        <f>VLOOKUP(D464,'B-Business Capability'!B:H,5,FALSE)</f>
        <v>Customer Service</v>
      </c>
      <c r="F464" t="str">
        <f>VLOOKUP(D464,'B-Business Capability'!B:H,6,FALSE)</f>
        <v>Customer Project Management</v>
      </c>
      <c r="G464" t="str">
        <f>VLOOKUP(D464,'B-Business Capability'!B:H,7,FALSE)</f>
        <v>Financial Analytics and Management</v>
      </c>
      <c r="I464" t="s">
        <v>245</v>
      </c>
      <c r="J464" t="s">
        <v>246</v>
      </c>
      <c r="L464" t="s">
        <v>65</v>
      </c>
      <c r="M464" t="str">
        <f>VLOOKUP(L464,'A-Applications'!B:D,3,FALSE)</f>
        <v>IFS ERP</v>
      </c>
      <c r="N464" t="s">
        <v>53</v>
      </c>
      <c r="O464" s="42" t="s">
        <v>54</v>
      </c>
      <c r="P464" t="s">
        <v>75</v>
      </c>
      <c r="Q464" t="str">
        <f>VLOOKUP(KamstrupData[[#This Row],[IdLevel123]],'B-Business Capability'!B:L,10,FALSE)</f>
        <v>Order-to-Cash (O2C)</v>
      </c>
      <c r="R464">
        <f>VLOOKUP(KamstrupData[[#This Row],[IdLevel123]],'B-Business Capability'!B:L,11,FALSE)</f>
        <v>0</v>
      </c>
      <c r="U464" t="str">
        <f>_xlfn.CONCAT(KamstrupData[[#This Row],[CountryCode]],"_",KamstrupData[[#This Row],[Business Area]],"_",KamstrupData[[#This Row],[DepartmentTeam]])</f>
        <v>DE10_DE_Customer Service_</v>
      </c>
      <c r="V464" t="str">
        <f>VLOOKUP(KamstrupData[[#This Row],[ORG_Concat]],'O-Organization'!F:H,3,FALSE)</f>
        <v>11026_DE10_Customer Service_DE_Customer Service_</v>
      </c>
    </row>
    <row r="465" spans="4:22">
      <c r="D465" s="28" t="s">
        <v>78</v>
      </c>
      <c r="E465" t="str">
        <f>VLOOKUP(D465,'B-Business Capability'!B:H,5,FALSE)</f>
        <v>Customer Service</v>
      </c>
      <c r="F465" t="str">
        <f>VLOOKUP(D465,'B-Business Capability'!B:H,6,FALSE)</f>
        <v>Customer Service and Support</v>
      </c>
      <c r="G465" t="str">
        <f>VLOOKUP(D465,'B-Business Capability'!B:H,7,FALSE)</f>
        <v>Service Request Management</v>
      </c>
      <c r="I465" t="s">
        <v>245</v>
      </c>
      <c r="J465" t="s">
        <v>246</v>
      </c>
      <c r="L465" t="s">
        <v>83</v>
      </c>
      <c r="M465" t="str">
        <f>VLOOKUP(L465,'A-Applications'!B:D,3,FALSE)</f>
        <v>Encryption Key Service (EKS)</v>
      </c>
      <c r="N465" t="s">
        <v>53</v>
      </c>
      <c r="O465" s="42" t="s">
        <v>66</v>
      </c>
      <c r="P465" t="s">
        <v>79</v>
      </c>
      <c r="Q465" t="str">
        <f>VLOOKUP(KamstrupData[[#This Row],[IdLevel123]],'B-Business Capability'!B:L,10,FALSE)</f>
        <v>Customer Service and Support</v>
      </c>
      <c r="R465">
        <f>VLOOKUP(KamstrupData[[#This Row],[IdLevel123]],'B-Business Capability'!B:L,11,FALSE)</f>
        <v>0</v>
      </c>
      <c r="U465" t="str">
        <f>_xlfn.CONCAT(KamstrupData[[#This Row],[CountryCode]],"_",KamstrupData[[#This Row],[Business Area]],"_",KamstrupData[[#This Row],[DepartmentTeam]])</f>
        <v>DE10_DE_Customer Service_</v>
      </c>
      <c r="V465" t="str">
        <f>VLOOKUP(KamstrupData[[#This Row],[ORG_Concat]],'O-Organization'!F:H,3,FALSE)</f>
        <v>11026_DE10_Customer Service_DE_Customer Service_</v>
      </c>
    </row>
    <row r="466" spans="4:22">
      <c r="D466" s="28" t="s">
        <v>84</v>
      </c>
      <c r="E466" t="str">
        <f>VLOOKUP(D466,'B-Business Capability'!B:H,5,FALSE)</f>
        <v>OT Hosting</v>
      </c>
      <c r="F466" t="str">
        <f>VLOOKUP(D466,'B-Business Capability'!B:H,6,FALSE)</f>
        <v>OT Operations &amp; Service</v>
      </c>
      <c r="G466">
        <f>VLOOKUP(D466,'B-Business Capability'!B:H,7,FALSE)</f>
        <v>0</v>
      </c>
      <c r="I466" t="s">
        <v>245</v>
      </c>
      <c r="J466" t="s">
        <v>246</v>
      </c>
      <c r="L466" t="s">
        <v>83</v>
      </c>
      <c r="M466" t="str">
        <f>VLOOKUP(L466,'A-Applications'!B:D,3,FALSE)</f>
        <v>Encryption Key Service (EKS)</v>
      </c>
      <c r="N466" t="s">
        <v>53</v>
      </c>
      <c r="O466" s="42" t="s">
        <v>66</v>
      </c>
      <c r="P466" t="s">
        <v>79</v>
      </c>
      <c r="Q466" t="str">
        <f>VLOOKUP(KamstrupData[[#This Row],[IdLevel123]],'B-Business Capability'!B:L,10,FALSE)</f>
        <v>N/A</v>
      </c>
      <c r="R466">
        <f>VLOOKUP(KamstrupData[[#This Row],[IdLevel123]],'B-Business Capability'!B:L,11,FALSE)</f>
        <v>0</v>
      </c>
      <c r="U466" t="str">
        <f>_xlfn.CONCAT(KamstrupData[[#This Row],[CountryCode]],"_",KamstrupData[[#This Row],[Business Area]],"_",KamstrupData[[#This Row],[DepartmentTeam]])</f>
        <v>DE10_DE_Customer Service_</v>
      </c>
      <c r="V466" t="str">
        <f>VLOOKUP(KamstrupData[[#This Row],[ORG_Concat]],'O-Organization'!F:H,3,FALSE)</f>
        <v>11026_DE10_Customer Service_DE_Customer Service_</v>
      </c>
    </row>
    <row r="467" spans="4:22">
      <c r="D467" s="28" t="s">
        <v>78</v>
      </c>
      <c r="E467" t="str">
        <f>VLOOKUP(D467,'B-Business Capability'!B:H,5,FALSE)</f>
        <v>Customer Service</v>
      </c>
      <c r="F467" t="str">
        <f>VLOOKUP(D467,'B-Business Capability'!B:H,6,FALSE)</f>
        <v>Customer Service and Support</v>
      </c>
      <c r="G467" t="str">
        <f>VLOOKUP(D467,'B-Business Capability'!B:H,7,FALSE)</f>
        <v>Service Request Management</v>
      </c>
      <c r="I467" t="s">
        <v>245</v>
      </c>
      <c r="J467" t="s">
        <v>246</v>
      </c>
      <c r="L467" t="s">
        <v>85</v>
      </c>
      <c r="M467" t="str">
        <f>VLOOKUP(L467,'A-Applications'!B:D,3,FALSE)</f>
        <v>Metertool OMNIA</v>
      </c>
      <c r="N467" t="s">
        <v>53</v>
      </c>
      <c r="O467" s="42" t="s">
        <v>54</v>
      </c>
      <c r="P467" t="s">
        <v>79</v>
      </c>
      <c r="Q467" t="str">
        <f>VLOOKUP(KamstrupData[[#This Row],[IdLevel123]],'B-Business Capability'!B:L,10,FALSE)</f>
        <v>Customer Service and Support</v>
      </c>
      <c r="R467">
        <f>VLOOKUP(KamstrupData[[#This Row],[IdLevel123]],'B-Business Capability'!B:L,11,FALSE)</f>
        <v>0</v>
      </c>
      <c r="U467" t="str">
        <f>_xlfn.CONCAT(KamstrupData[[#This Row],[CountryCode]],"_",KamstrupData[[#This Row],[Business Area]],"_",KamstrupData[[#This Row],[DepartmentTeam]])</f>
        <v>DE10_DE_Customer Service_</v>
      </c>
      <c r="V467" t="str">
        <f>VLOOKUP(KamstrupData[[#This Row],[ORG_Concat]],'O-Organization'!F:H,3,FALSE)</f>
        <v>11026_DE10_Customer Service_DE_Customer Service_</v>
      </c>
    </row>
    <row r="468" spans="4:22">
      <c r="D468" s="28" t="s">
        <v>78</v>
      </c>
      <c r="E468" t="str">
        <f>VLOOKUP(D468,'B-Business Capability'!B:H,5,FALSE)</f>
        <v>Customer Service</v>
      </c>
      <c r="F468" t="str">
        <f>VLOOKUP(D468,'B-Business Capability'!B:H,6,FALSE)</f>
        <v>Customer Service and Support</v>
      </c>
      <c r="G468" t="str">
        <f>VLOOKUP(D468,'B-Business Capability'!B:H,7,FALSE)</f>
        <v>Service Request Management</v>
      </c>
      <c r="I468" t="s">
        <v>245</v>
      </c>
      <c r="J468" t="s">
        <v>246</v>
      </c>
      <c r="L468" t="s">
        <v>86</v>
      </c>
      <c r="M468" t="str">
        <f>VLOOKUP(L468,'A-Applications'!B:D,3,FALSE)</f>
        <v>Glogg</v>
      </c>
      <c r="O468" s="42"/>
      <c r="P468" t="s">
        <v>79</v>
      </c>
      <c r="Q468" t="str">
        <f>VLOOKUP(KamstrupData[[#This Row],[IdLevel123]],'B-Business Capability'!B:L,10,FALSE)</f>
        <v>Customer Service and Support</v>
      </c>
      <c r="R468">
        <f>VLOOKUP(KamstrupData[[#This Row],[IdLevel123]],'B-Business Capability'!B:L,11,FALSE)</f>
        <v>0</v>
      </c>
      <c r="U468" t="str">
        <f>_xlfn.CONCAT(KamstrupData[[#This Row],[CountryCode]],"_",KamstrupData[[#This Row],[Business Area]],"_",KamstrupData[[#This Row],[DepartmentTeam]])</f>
        <v>DE10_DE_Customer Service_</v>
      </c>
      <c r="V468" t="str">
        <f>VLOOKUP(KamstrupData[[#This Row],[ORG_Concat]],'O-Organization'!F:H,3,FALSE)</f>
        <v>11026_DE10_Customer Service_DE_Customer Service_</v>
      </c>
    </row>
    <row r="469" spans="4:22">
      <c r="D469" s="28" t="s">
        <v>78</v>
      </c>
      <c r="E469" t="str">
        <f>VLOOKUP(D469,'B-Business Capability'!B:H,5,FALSE)</f>
        <v>Customer Service</v>
      </c>
      <c r="F469" t="str">
        <f>VLOOKUP(D469,'B-Business Capability'!B:H,6,FALSE)</f>
        <v>Customer Service and Support</v>
      </c>
      <c r="G469" t="str">
        <f>VLOOKUP(D469,'B-Business Capability'!B:H,7,FALSE)</f>
        <v>Service Request Management</v>
      </c>
      <c r="I469" t="s">
        <v>245</v>
      </c>
      <c r="J469" t="s">
        <v>246</v>
      </c>
      <c r="L469" t="s">
        <v>87</v>
      </c>
      <c r="M469" t="str">
        <f>VLOOKUP(L469,'A-Applications'!B:D,3,FALSE)</f>
        <v>check.kamstrup.com(concentratorLog)</v>
      </c>
      <c r="N469" t="s">
        <v>53</v>
      </c>
      <c r="O469" s="42" t="s">
        <v>54</v>
      </c>
      <c r="P469" t="s">
        <v>79</v>
      </c>
      <c r="Q469" t="str">
        <f>VLOOKUP(KamstrupData[[#This Row],[IdLevel123]],'B-Business Capability'!B:L,10,FALSE)</f>
        <v>Customer Service and Support</v>
      </c>
      <c r="R469">
        <f>VLOOKUP(KamstrupData[[#This Row],[IdLevel123]],'B-Business Capability'!B:L,11,FALSE)</f>
        <v>0</v>
      </c>
      <c r="U469" t="str">
        <f>_xlfn.CONCAT(KamstrupData[[#This Row],[CountryCode]],"_",KamstrupData[[#This Row],[Business Area]],"_",KamstrupData[[#This Row],[DepartmentTeam]])</f>
        <v>DE10_DE_Customer Service_</v>
      </c>
      <c r="V469" t="str">
        <f>VLOOKUP(KamstrupData[[#This Row],[ORG_Concat]],'O-Organization'!F:H,3,FALSE)</f>
        <v>11026_DE10_Customer Service_DE_Customer Service_</v>
      </c>
    </row>
    <row r="470" spans="4:22">
      <c r="D470" s="28" t="s">
        <v>88</v>
      </c>
      <c r="E470" t="str">
        <f>VLOOKUP(D470,'B-Business Capability'!B:H,5,FALSE)</f>
        <v>Customer Service</v>
      </c>
      <c r="F470" t="str">
        <f>VLOOKUP(D470,'B-Business Capability'!B:H,6,FALSE)</f>
        <v>Customer Project Management</v>
      </c>
      <c r="G470" t="str">
        <f>VLOOKUP(D470,'B-Business Capability'!B:H,7,FALSE)</f>
        <v>Project Management</v>
      </c>
      <c r="I470" t="s">
        <v>245</v>
      </c>
      <c r="J470" t="s">
        <v>246</v>
      </c>
      <c r="L470" t="s">
        <v>87</v>
      </c>
      <c r="M470" t="str">
        <f>VLOOKUP(L470,'A-Applications'!B:D,3,FALSE)</f>
        <v>check.kamstrup.com(concentratorLog)</v>
      </c>
      <c r="N470" t="s">
        <v>53</v>
      </c>
      <c r="O470" s="42" t="s">
        <v>54</v>
      </c>
      <c r="P470" t="s">
        <v>75</v>
      </c>
      <c r="Q470" t="str">
        <f>VLOOKUP(KamstrupData[[#This Row],[IdLevel123]],'B-Business Capability'!B:L,10,FALSE)</f>
        <v>Order-to-Cash (O2C)</v>
      </c>
      <c r="R470">
        <f>VLOOKUP(KamstrupData[[#This Row],[IdLevel123]],'B-Business Capability'!B:L,11,FALSE)</f>
        <v>0</v>
      </c>
      <c r="U470" t="str">
        <f>_xlfn.CONCAT(KamstrupData[[#This Row],[CountryCode]],"_",KamstrupData[[#This Row],[Business Area]],"_",KamstrupData[[#This Row],[DepartmentTeam]])</f>
        <v>DE10_DE_Customer Service_</v>
      </c>
      <c r="V470" t="str">
        <f>VLOOKUP(KamstrupData[[#This Row],[ORG_Concat]],'O-Organization'!F:H,3,FALSE)</f>
        <v>11026_DE10_Customer Service_DE_Customer Service_</v>
      </c>
    </row>
    <row r="471" spans="4:22">
      <c r="D471" s="28" t="s">
        <v>78</v>
      </c>
      <c r="E471" t="str">
        <f>VLOOKUP(D471,'B-Business Capability'!B:H,5,FALSE)</f>
        <v>Customer Service</v>
      </c>
      <c r="F471" t="str">
        <f>VLOOKUP(D471,'B-Business Capability'!B:H,6,FALSE)</f>
        <v>Customer Service and Support</v>
      </c>
      <c r="G471" t="str">
        <f>VLOOKUP(D471,'B-Business Capability'!B:H,7,FALSE)</f>
        <v>Service Request Management</v>
      </c>
      <c r="I471" t="s">
        <v>245</v>
      </c>
      <c r="J471" t="s">
        <v>246</v>
      </c>
      <c r="L471" t="s">
        <v>89</v>
      </c>
      <c r="M471" t="str">
        <f>VLOOKUP(L471,'A-Applications'!B:D,3,FALSE)</f>
        <v>Kamstrup ALD</v>
      </c>
      <c r="N471" t="s">
        <v>53</v>
      </c>
      <c r="O471" s="42" t="s">
        <v>54</v>
      </c>
      <c r="P471" t="s">
        <v>79</v>
      </c>
      <c r="Q471" t="str">
        <f>VLOOKUP(KamstrupData[[#This Row],[IdLevel123]],'B-Business Capability'!B:L,10,FALSE)</f>
        <v>Customer Service and Support</v>
      </c>
      <c r="R471">
        <f>VLOOKUP(KamstrupData[[#This Row],[IdLevel123]],'B-Business Capability'!B:L,11,FALSE)</f>
        <v>0</v>
      </c>
      <c r="U471" t="str">
        <f>_xlfn.CONCAT(KamstrupData[[#This Row],[CountryCode]],"_",KamstrupData[[#This Row],[Business Area]],"_",KamstrupData[[#This Row],[DepartmentTeam]])</f>
        <v>DE10_DE_Customer Service_</v>
      </c>
      <c r="V471" t="str">
        <f>VLOOKUP(KamstrupData[[#This Row],[ORG_Concat]],'O-Organization'!F:H,3,FALSE)</f>
        <v>11026_DE10_Customer Service_DE_Customer Service_</v>
      </c>
    </row>
    <row r="472" spans="4:22">
      <c r="D472" s="28" t="s">
        <v>88</v>
      </c>
      <c r="E472" t="str">
        <f>VLOOKUP(D472,'B-Business Capability'!B:H,5,FALSE)</f>
        <v>Customer Service</v>
      </c>
      <c r="F472" t="str">
        <f>VLOOKUP(D472,'B-Business Capability'!B:H,6,FALSE)</f>
        <v>Customer Project Management</v>
      </c>
      <c r="G472" t="str">
        <f>VLOOKUP(D472,'B-Business Capability'!B:H,7,FALSE)</f>
        <v>Project Management</v>
      </c>
      <c r="I472" t="s">
        <v>245</v>
      </c>
      <c r="J472" t="s">
        <v>246</v>
      </c>
      <c r="L472" t="s">
        <v>89</v>
      </c>
      <c r="M472" t="str">
        <f>VLOOKUP(L472,'A-Applications'!B:D,3,FALSE)</f>
        <v>Kamstrup ALD</v>
      </c>
      <c r="N472" t="s">
        <v>53</v>
      </c>
      <c r="O472" s="42" t="s">
        <v>54</v>
      </c>
      <c r="P472" t="s">
        <v>75</v>
      </c>
      <c r="Q472" t="str">
        <f>VLOOKUP(KamstrupData[[#This Row],[IdLevel123]],'B-Business Capability'!B:L,10,FALSE)</f>
        <v>Order-to-Cash (O2C)</v>
      </c>
      <c r="R472">
        <f>VLOOKUP(KamstrupData[[#This Row],[IdLevel123]],'B-Business Capability'!B:L,11,FALSE)</f>
        <v>0</v>
      </c>
      <c r="U472" t="str">
        <f>_xlfn.CONCAT(KamstrupData[[#This Row],[CountryCode]],"_",KamstrupData[[#This Row],[Business Area]],"_",KamstrupData[[#This Row],[DepartmentTeam]])</f>
        <v>DE10_DE_Customer Service_</v>
      </c>
      <c r="V472" t="str">
        <f>VLOOKUP(KamstrupData[[#This Row],[ORG_Concat]],'O-Organization'!F:H,3,FALSE)</f>
        <v>11026_DE10_Customer Service_DE_Customer Service_</v>
      </c>
    </row>
    <row r="473" spans="4:22">
      <c r="D473" s="28" t="s">
        <v>90</v>
      </c>
      <c r="E473" t="str">
        <f>VLOOKUP(D473,'B-Business Capability'!B:H,5,FALSE)</f>
        <v>Customer Service</v>
      </c>
      <c r="F473" t="str">
        <f>VLOOKUP(D473,'B-Business Capability'!B:H,6,FALSE)</f>
        <v>Customer Service and Support</v>
      </c>
      <c r="G473">
        <f>VLOOKUP(D473,'B-Business Capability'!B:H,7,FALSE)</f>
        <v>0</v>
      </c>
      <c r="I473" t="s">
        <v>245</v>
      </c>
      <c r="J473" t="s">
        <v>246</v>
      </c>
      <c r="L473" t="s">
        <v>91</v>
      </c>
      <c r="M473" t="str">
        <f>VLOOKUP(L473,'A-Applications'!B:D,3,FALSE)</f>
        <v>flonidan</v>
      </c>
      <c r="O473" s="42"/>
      <c r="P473" t="s">
        <v>79</v>
      </c>
      <c r="Q473" t="str">
        <f>VLOOKUP(KamstrupData[[#This Row],[IdLevel123]],'B-Business Capability'!B:L,10,FALSE)</f>
        <v>Customer Service and Support</v>
      </c>
      <c r="R473">
        <f>VLOOKUP(KamstrupData[[#This Row],[IdLevel123]],'B-Business Capability'!B:L,11,FALSE)</f>
        <v>0</v>
      </c>
      <c r="U473" t="str">
        <f>_xlfn.CONCAT(KamstrupData[[#This Row],[CountryCode]],"_",KamstrupData[[#This Row],[Business Area]],"_",KamstrupData[[#This Row],[DepartmentTeam]])</f>
        <v>DE10_DE_Customer Service_</v>
      </c>
      <c r="V473" t="str">
        <f>VLOOKUP(KamstrupData[[#This Row],[ORG_Concat]],'O-Organization'!F:H,3,FALSE)</f>
        <v>11026_DE10_Customer Service_DE_Customer Service_</v>
      </c>
    </row>
    <row r="474" spans="4:22">
      <c r="D474" s="28" t="s">
        <v>92</v>
      </c>
      <c r="E474" t="str">
        <f>VLOOKUP(D474,'B-Business Capability'!B:H,5,FALSE)</f>
        <v>Customer Service</v>
      </c>
      <c r="F474" t="str">
        <f>VLOOKUP(D474,'B-Business Capability'!B:H,6,FALSE)</f>
        <v>Customer Service and Support</v>
      </c>
      <c r="G474" t="str">
        <f>VLOOKUP(D474,'B-Business Capability'!B:H,7,FALSE)</f>
        <v>Omnichannel Customer Engagement</v>
      </c>
      <c r="I474" t="s">
        <v>245</v>
      </c>
      <c r="J474" t="s">
        <v>246</v>
      </c>
      <c r="L474" t="s">
        <v>93</v>
      </c>
      <c r="M474" t="str">
        <f>VLOOKUP(L474,'A-Applications'!B:D,3,FALSE)</f>
        <v>My Kamstrup</v>
      </c>
      <c r="N474" t="s">
        <v>53</v>
      </c>
      <c r="O474" s="42" t="s">
        <v>66</v>
      </c>
      <c r="P474" t="s">
        <v>79</v>
      </c>
      <c r="Q474" t="str">
        <f>VLOOKUP(KamstrupData[[#This Row],[IdLevel123]],'B-Business Capability'!B:L,10,FALSE)</f>
        <v>Customer Service and Support</v>
      </c>
      <c r="R474">
        <f>VLOOKUP(KamstrupData[[#This Row],[IdLevel123]],'B-Business Capability'!B:L,11,FALSE)</f>
        <v>0</v>
      </c>
      <c r="U474" t="str">
        <f>_xlfn.CONCAT(KamstrupData[[#This Row],[CountryCode]],"_",KamstrupData[[#This Row],[Business Area]],"_",KamstrupData[[#This Row],[DepartmentTeam]])</f>
        <v>DE10_DE_Customer Service_</v>
      </c>
      <c r="V474" t="str">
        <f>VLOOKUP(KamstrupData[[#This Row],[ORG_Concat]],'O-Organization'!F:H,3,FALSE)</f>
        <v>11026_DE10_Customer Service_DE_Customer Service_</v>
      </c>
    </row>
    <row r="475" spans="4:22">
      <c r="D475" s="28" t="s">
        <v>94</v>
      </c>
      <c r="E475" t="str">
        <f>VLOOKUP(D475,'B-Business Capability'!B:H,5,FALSE)</f>
        <v>Customer Service</v>
      </c>
      <c r="F475" t="str">
        <f>VLOOKUP(D475,'B-Business Capability'!B:H,6,FALSE)</f>
        <v>Customer Service and Support</v>
      </c>
      <c r="G475" t="str">
        <f>VLOOKUP(D475,'B-Business Capability'!B:H,7,FALSE)</f>
        <v>Self-Service Engagement</v>
      </c>
      <c r="I475" t="s">
        <v>245</v>
      </c>
      <c r="J475" t="s">
        <v>246</v>
      </c>
      <c r="L475" t="s">
        <v>93</v>
      </c>
      <c r="M475" t="str">
        <f>VLOOKUP(L475,'A-Applications'!B:D,3,FALSE)</f>
        <v>My Kamstrup</v>
      </c>
      <c r="N475" t="s">
        <v>53</v>
      </c>
      <c r="O475" s="42" t="s">
        <v>66</v>
      </c>
      <c r="P475" t="s">
        <v>79</v>
      </c>
      <c r="Q475" t="str">
        <f>VLOOKUP(KamstrupData[[#This Row],[IdLevel123]],'B-Business Capability'!B:L,10,FALSE)</f>
        <v>Customer Service and Support</v>
      </c>
      <c r="R475">
        <f>VLOOKUP(KamstrupData[[#This Row],[IdLevel123]],'B-Business Capability'!B:L,11,FALSE)</f>
        <v>0</v>
      </c>
      <c r="U475" t="str">
        <f>_xlfn.CONCAT(KamstrupData[[#This Row],[CountryCode]],"_",KamstrupData[[#This Row],[Business Area]],"_",KamstrupData[[#This Row],[DepartmentTeam]])</f>
        <v>DE10_DE_Customer Service_</v>
      </c>
      <c r="V475" t="str">
        <f>VLOOKUP(KamstrupData[[#This Row],[ORG_Concat]],'O-Organization'!F:H,3,FALSE)</f>
        <v>11026_DE10_Customer Service_DE_Customer Service_</v>
      </c>
    </row>
    <row r="476" spans="4:22">
      <c r="D476" s="28" t="s">
        <v>94</v>
      </c>
      <c r="E476" t="str">
        <f>VLOOKUP(D476,'B-Business Capability'!B:H,5,FALSE)</f>
        <v>Customer Service</v>
      </c>
      <c r="F476" t="str">
        <f>VLOOKUP(D476,'B-Business Capability'!B:H,6,FALSE)</f>
        <v>Customer Service and Support</v>
      </c>
      <c r="G476" t="str">
        <f>VLOOKUP(D476,'B-Business Capability'!B:H,7,FALSE)</f>
        <v>Self-Service Engagement</v>
      </c>
      <c r="I476" t="s">
        <v>245</v>
      </c>
      <c r="J476" t="s">
        <v>246</v>
      </c>
      <c r="L476" t="s">
        <v>93</v>
      </c>
      <c r="M476" t="str">
        <f>VLOOKUP(L476,'A-Applications'!B:D,3,FALSE)</f>
        <v>My Kamstrup</v>
      </c>
      <c r="N476" t="s">
        <v>53</v>
      </c>
      <c r="O476" s="42" t="s">
        <v>66</v>
      </c>
      <c r="P476" t="s">
        <v>79</v>
      </c>
      <c r="Q476" t="str">
        <f>VLOOKUP(KamstrupData[[#This Row],[IdLevel123]],'B-Business Capability'!B:L,10,FALSE)</f>
        <v>Customer Service and Support</v>
      </c>
      <c r="R476">
        <f>VLOOKUP(KamstrupData[[#This Row],[IdLevel123]],'B-Business Capability'!B:L,11,FALSE)</f>
        <v>0</v>
      </c>
      <c r="U476" t="str">
        <f>_xlfn.CONCAT(KamstrupData[[#This Row],[CountryCode]],"_",KamstrupData[[#This Row],[Business Area]],"_",KamstrupData[[#This Row],[DepartmentTeam]])</f>
        <v>DE10_DE_Customer Service_</v>
      </c>
      <c r="V476" t="str">
        <f>VLOOKUP(KamstrupData[[#This Row],[ORG_Concat]],'O-Organization'!F:H,3,FALSE)</f>
        <v>11026_DE10_Customer Service_DE_Customer Service_</v>
      </c>
    </row>
    <row r="477" spans="4:22">
      <c r="D477" s="28" t="s">
        <v>88</v>
      </c>
      <c r="E477" t="str">
        <f>VLOOKUP(D477,'B-Business Capability'!B:H,5,FALSE)</f>
        <v>Customer Service</v>
      </c>
      <c r="F477" t="str">
        <f>VLOOKUP(D477,'B-Business Capability'!B:H,6,FALSE)</f>
        <v>Customer Project Management</v>
      </c>
      <c r="G477" t="str">
        <f>VLOOKUP(D477,'B-Business Capability'!B:H,7,FALSE)</f>
        <v>Project Management</v>
      </c>
      <c r="I477" t="s">
        <v>245</v>
      </c>
      <c r="J477" t="s">
        <v>246</v>
      </c>
      <c r="L477" t="s">
        <v>93</v>
      </c>
      <c r="M477" t="str">
        <f>VLOOKUP(L477,'A-Applications'!B:D,3,FALSE)</f>
        <v>My Kamstrup</v>
      </c>
      <c r="N477" t="s">
        <v>53</v>
      </c>
      <c r="O477" s="42" t="s">
        <v>66</v>
      </c>
      <c r="P477" t="s">
        <v>79</v>
      </c>
      <c r="Q477" t="str">
        <f>VLOOKUP(KamstrupData[[#This Row],[IdLevel123]],'B-Business Capability'!B:L,10,FALSE)</f>
        <v>Order-to-Cash (O2C)</v>
      </c>
      <c r="R477">
        <f>VLOOKUP(KamstrupData[[#This Row],[IdLevel123]],'B-Business Capability'!B:L,11,FALSE)</f>
        <v>0</v>
      </c>
      <c r="U477" t="str">
        <f>_xlfn.CONCAT(KamstrupData[[#This Row],[CountryCode]],"_",KamstrupData[[#This Row],[Business Area]],"_",KamstrupData[[#This Row],[DepartmentTeam]])</f>
        <v>DE10_DE_Customer Service_</v>
      </c>
      <c r="V477" t="str">
        <f>VLOOKUP(KamstrupData[[#This Row],[ORG_Concat]],'O-Organization'!F:H,3,FALSE)</f>
        <v>11026_DE10_Customer Service_DE_Customer Service_</v>
      </c>
    </row>
    <row r="478" spans="4:22">
      <c r="D478" s="28" t="s">
        <v>95</v>
      </c>
      <c r="E478" t="str">
        <f>VLOOKUP(D478,'B-Business Capability'!B:H,5,FALSE)</f>
        <v>Not mapped to capability</v>
      </c>
      <c r="F478">
        <f>VLOOKUP(D478,'B-Business Capability'!B:H,6,FALSE)</f>
        <v>0</v>
      </c>
      <c r="G478">
        <f>VLOOKUP(D478,'B-Business Capability'!B:H,7,FALSE)</f>
        <v>0</v>
      </c>
      <c r="I478" t="s">
        <v>245</v>
      </c>
      <c r="J478" t="s">
        <v>246</v>
      </c>
      <c r="L478" t="s">
        <v>96</v>
      </c>
      <c r="M478" t="str">
        <f>VLOOKUP(L478,'A-Applications'!B:D,3,FALSE)</f>
        <v>GreenShot</v>
      </c>
      <c r="N478" t="s">
        <v>53</v>
      </c>
      <c r="O478" s="42" t="s">
        <v>62</v>
      </c>
      <c r="P478" t="s">
        <v>97</v>
      </c>
      <c r="Q478" t="str">
        <f>VLOOKUP(KamstrupData[[#This Row],[IdLevel123]],'B-Business Capability'!B:L,10,FALSE)</f>
        <v>N/A</v>
      </c>
      <c r="R478">
        <f>VLOOKUP(KamstrupData[[#This Row],[IdLevel123]],'B-Business Capability'!B:L,11,FALSE)</f>
        <v>0</v>
      </c>
      <c r="U478" t="str">
        <f>_xlfn.CONCAT(KamstrupData[[#This Row],[CountryCode]],"_",KamstrupData[[#This Row],[Business Area]],"_",KamstrupData[[#This Row],[DepartmentTeam]])</f>
        <v>DE10_DE_Customer Service_</v>
      </c>
      <c r="V478" t="str">
        <f>VLOOKUP(KamstrupData[[#This Row],[ORG_Concat]],'O-Organization'!F:H,3,FALSE)</f>
        <v>11026_DE10_Customer Service_DE_Customer Service_</v>
      </c>
    </row>
    <row r="479" spans="4:22">
      <c r="D479" s="28" t="s">
        <v>88</v>
      </c>
      <c r="E479" t="str">
        <f>VLOOKUP(D479,'B-Business Capability'!B:H,5,FALSE)</f>
        <v>Customer Service</v>
      </c>
      <c r="F479" t="str">
        <f>VLOOKUP(D479,'B-Business Capability'!B:H,6,FALSE)</f>
        <v>Customer Project Management</v>
      </c>
      <c r="G479" t="str">
        <f>VLOOKUP(D479,'B-Business Capability'!B:H,7,FALSE)</f>
        <v>Project Management</v>
      </c>
      <c r="I479" t="s">
        <v>245</v>
      </c>
      <c r="J479" t="s">
        <v>246</v>
      </c>
      <c r="L479" t="s">
        <v>98</v>
      </c>
      <c r="M479" t="str">
        <f>VLOOKUP(L479,'A-Applications'!B:D,3,FALSE)</f>
        <v>Notepad++(https://notepad-plus-plus.org/)</v>
      </c>
      <c r="N479" t="s">
        <v>53</v>
      </c>
      <c r="O479" s="42" t="s">
        <v>54</v>
      </c>
      <c r="P479" t="s">
        <v>75</v>
      </c>
      <c r="Q479" t="str">
        <f>VLOOKUP(KamstrupData[[#This Row],[IdLevel123]],'B-Business Capability'!B:L,10,FALSE)</f>
        <v>Order-to-Cash (O2C)</v>
      </c>
      <c r="R479">
        <f>VLOOKUP(KamstrupData[[#This Row],[IdLevel123]],'B-Business Capability'!B:L,11,FALSE)</f>
        <v>0</v>
      </c>
      <c r="U479" t="str">
        <f>_xlfn.CONCAT(KamstrupData[[#This Row],[CountryCode]],"_",KamstrupData[[#This Row],[Business Area]],"_",KamstrupData[[#This Row],[DepartmentTeam]])</f>
        <v>DE10_DE_Customer Service_</v>
      </c>
      <c r="V479" t="str">
        <f>VLOOKUP(KamstrupData[[#This Row],[ORG_Concat]],'O-Organization'!F:H,3,FALSE)</f>
        <v>11026_DE10_Customer Service_DE_Customer Service_</v>
      </c>
    </row>
    <row r="480" spans="4:22">
      <c r="D480" s="28" t="s">
        <v>95</v>
      </c>
      <c r="E480" t="str">
        <f>VLOOKUP(D480,'B-Business Capability'!B:H,5,FALSE)</f>
        <v>Not mapped to capability</v>
      </c>
      <c r="F480">
        <f>VLOOKUP(D480,'B-Business Capability'!B:H,6,FALSE)</f>
        <v>0</v>
      </c>
      <c r="G480">
        <f>VLOOKUP(D480,'B-Business Capability'!B:H,7,FALSE)</f>
        <v>0</v>
      </c>
      <c r="I480" t="s">
        <v>245</v>
      </c>
      <c r="J480" t="s">
        <v>246</v>
      </c>
      <c r="L480" t="s">
        <v>99</v>
      </c>
      <c r="M480" t="str">
        <f>VLOOKUP(L480,'A-Applications'!B:D,3,FALSE)</f>
        <v>SnagIt</v>
      </c>
      <c r="N480" t="s">
        <v>53</v>
      </c>
      <c r="O480" s="42" t="s">
        <v>62</v>
      </c>
      <c r="P480" t="s">
        <v>75</v>
      </c>
      <c r="Q480" t="str">
        <f>VLOOKUP(KamstrupData[[#This Row],[IdLevel123]],'B-Business Capability'!B:L,10,FALSE)</f>
        <v>N/A</v>
      </c>
      <c r="R480">
        <f>VLOOKUP(KamstrupData[[#This Row],[IdLevel123]],'B-Business Capability'!B:L,11,FALSE)</f>
        <v>0</v>
      </c>
      <c r="U480" t="str">
        <f>_xlfn.CONCAT(KamstrupData[[#This Row],[CountryCode]],"_",KamstrupData[[#This Row],[Business Area]],"_",KamstrupData[[#This Row],[DepartmentTeam]])</f>
        <v>DE10_DE_Customer Service_</v>
      </c>
      <c r="V480" t="str">
        <f>VLOOKUP(KamstrupData[[#This Row],[ORG_Concat]],'O-Organization'!F:H,3,FALSE)</f>
        <v>11026_DE10_Customer Service_DE_Customer Service_</v>
      </c>
    </row>
    <row r="481" spans="4:22">
      <c r="D481" s="28" t="s">
        <v>95</v>
      </c>
      <c r="E481" t="str">
        <f>VLOOKUP(D481,'B-Business Capability'!B:H,5,FALSE)</f>
        <v>Not mapped to capability</v>
      </c>
      <c r="F481">
        <f>VLOOKUP(D481,'B-Business Capability'!B:H,6,FALSE)</f>
        <v>0</v>
      </c>
      <c r="G481">
        <f>VLOOKUP(D481,'B-Business Capability'!B:H,7,FALSE)</f>
        <v>0</v>
      </c>
      <c r="I481" t="s">
        <v>245</v>
      </c>
      <c r="J481" t="s">
        <v>246</v>
      </c>
      <c r="L481" t="s">
        <v>99</v>
      </c>
      <c r="M481" t="str">
        <f>VLOOKUP(L481,'A-Applications'!B:D,3,FALSE)</f>
        <v>SnagIt</v>
      </c>
      <c r="N481" t="s">
        <v>53</v>
      </c>
      <c r="O481" s="42" t="s">
        <v>54</v>
      </c>
      <c r="P481" t="s">
        <v>77</v>
      </c>
      <c r="Q481" t="str">
        <f>VLOOKUP(KamstrupData[[#This Row],[IdLevel123]],'B-Business Capability'!B:L,10,FALSE)</f>
        <v>N/A</v>
      </c>
      <c r="R481">
        <f>VLOOKUP(KamstrupData[[#This Row],[IdLevel123]],'B-Business Capability'!B:L,11,FALSE)</f>
        <v>0</v>
      </c>
      <c r="U481" t="str">
        <f>_xlfn.CONCAT(KamstrupData[[#This Row],[CountryCode]],"_",KamstrupData[[#This Row],[Business Area]],"_",KamstrupData[[#This Row],[DepartmentTeam]])</f>
        <v>DE10_DE_Customer Service_</v>
      </c>
      <c r="V481" t="str">
        <f>VLOOKUP(KamstrupData[[#This Row],[ORG_Concat]],'O-Organization'!F:H,3,FALSE)</f>
        <v>11026_DE10_Customer Service_DE_Customer Service_</v>
      </c>
    </row>
    <row r="482" spans="4:22">
      <c r="D482" s="28" t="s">
        <v>78</v>
      </c>
      <c r="E482" t="str">
        <f>VLOOKUP(D482,'B-Business Capability'!B:H,5,FALSE)</f>
        <v>Customer Service</v>
      </c>
      <c r="F482" t="str">
        <f>VLOOKUP(D482,'B-Business Capability'!B:H,6,FALSE)</f>
        <v>Customer Service and Support</v>
      </c>
      <c r="G482" t="str">
        <f>VLOOKUP(D482,'B-Business Capability'!B:H,7,FALSE)</f>
        <v>Service Request Management</v>
      </c>
      <c r="I482" t="s">
        <v>245</v>
      </c>
      <c r="J482" t="s">
        <v>246</v>
      </c>
      <c r="L482" t="s">
        <v>100</v>
      </c>
      <c r="M482" t="str">
        <f>VLOOKUP(L482,'A-Applications'!B:D,3,FALSE)</f>
        <v>JIRA</v>
      </c>
      <c r="N482" t="s">
        <v>53</v>
      </c>
      <c r="O482" s="42" t="s">
        <v>54</v>
      </c>
      <c r="P482" t="s">
        <v>79</v>
      </c>
      <c r="Q482" t="str">
        <f>VLOOKUP(KamstrupData[[#This Row],[IdLevel123]],'B-Business Capability'!B:L,10,FALSE)</f>
        <v>Customer Service and Support</v>
      </c>
      <c r="R482">
        <f>VLOOKUP(KamstrupData[[#This Row],[IdLevel123]],'B-Business Capability'!B:L,11,FALSE)</f>
        <v>0</v>
      </c>
      <c r="U482" t="str">
        <f>_xlfn.CONCAT(KamstrupData[[#This Row],[CountryCode]],"_",KamstrupData[[#This Row],[Business Area]],"_",KamstrupData[[#This Row],[DepartmentTeam]])</f>
        <v>DE10_DE_Customer Service_</v>
      </c>
      <c r="V482" t="str">
        <f>VLOOKUP(KamstrupData[[#This Row],[ORG_Concat]],'O-Organization'!F:H,3,FALSE)</f>
        <v>11026_DE10_Customer Service_DE_Customer Service_</v>
      </c>
    </row>
    <row r="483" spans="4:22">
      <c r="D483" s="28" t="s">
        <v>88</v>
      </c>
      <c r="E483" t="str">
        <f>VLOOKUP(D483,'B-Business Capability'!B:H,5,FALSE)</f>
        <v>Customer Service</v>
      </c>
      <c r="F483" t="str">
        <f>VLOOKUP(D483,'B-Business Capability'!B:H,6,FALSE)</f>
        <v>Customer Project Management</v>
      </c>
      <c r="G483" t="str">
        <f>VLOOKUP(D483,'B-Business Capability'!B:H,7,FALSE)</f>
        <v>Project Management</v>
      </c>
      <c r="I483" t="s">
        <v>245</v>
      </c>
      <c r="J483" t="s">
        <v>246</v>
      </c>
      <c r="L483" t="s">
        <v>100</v>
      </c>
      <c r="M483" t="str">
        <f>VLOOKUP(L483,'A-Applications'!B:D,3,FALSE)</f>
        <v>JIRA</v>
      </c>
      <c r="N483" t="s">
        <v>53</v>
      </c>
      <c r="O483" s="42" t="s">
        <v>54</v>
      </c>
      <c r="P483" t="s">
        <v>75</v>
      </c>
      <c r="Q483" t="str">
        <f>VLOOKUP(KamstrupData[[#This Row],[IdLevel123]],'B-Business Capability'!B:L,10,FALSE)</f>
        <v>Order-to-Cash (O2C)</v>
      </c>
      <c r="R483">
        <f>VLOOKUP(KamstrupData[[#This Row],[IdLevel123]],'B-Business Capability'!B:L,11,FALSE)</f>
        <v>0</v>
      </c>
      <c r="U483" t="str">
        <f>_xlfn.CONCAT(KamstrupData[[#This Row],[CountryCode]],"_",KamstrupData[[#This Row],[Business Area]],"_",KamstrupData[[#This Row],[DepartmentTeam]])</f>
        <v>DE10_DE_Customer Service_</v>
      </c>
      <c r="V483" t="str">
        <f>VLOOKUP(KamstrupData[[#This Row],[ORG_Concat]],'O-Organization'!F:H,3,FALSE)</f>
        <v>11026_DE10_Customer Service_DE_Customer Service_</v>
      </c>
    </row>
    <row r="484" spans="4:22">
      <c r="D484" s="28" t="s">
        <v>95</v>
      </c>
      <c r="E484" t="str">
        <f>VLOOKUP(D484,'B-Business Capability'!B:H,5,FALSE)</f>
        <v>Not mapped to capability</v>
      </c>
      <c r="F484">
        <f>VLOOKUP(D484,'B-Business Capability'!B:H,6,FALSE)</f>
        <v>0</v>
      </c>
      <c r="G484">
        <f>VLOOKUP(D484,'B-Business Capability'!B:H,7,FALSE)</f>
        <v>0</v>
      </c>
      <c r="I484" t="s">
        <v>245</v>
      </c>
      <c r="J484" t="s">
        <v>246</v>
      </c>
      <c r="L484" t="s">
        <v>101</v>
      </c>
      <c r="M484" t="str">
        <f>VLOOKUP(L484,'A-Applications'!B:D,3,FALSE)</f>
        <v>TeraTerm</v>
      </c>
      <c r="O484" s="42"/>
      <c r="P484" t="s">
        <v>77</v>
      </c>
      <c r="Q484" t="str">
        <f>VLOOKUP(KamstrupData[[#This Row],[IdLevel123]],'B-Business Capability'!B:L,10,FALSE)</f>
        <v>N/A</v>
      </c>
      <c r="R484">
        <f>VLOOKUP(KamstrupData[[#This Row],[IdLevel123]],'B-Business Capability'!B:L,11,FALSE)</f>
        <v>0</v>
      </c>
      <c r="U484" t="str">
        <f>_xlfn.CONCAT(KamstrupData[[#This Row],[CountryCode]],"_",KamstrupData[[#This Row],[Business Area]],"_",KamstrupData[[#This Row],[DepartmentTeam]])</f>
        <v>DE10_DE_Customer Service_</v>
      </c>
      <c r="V484" t="str">
        <f>VLOOKUP(KamstrupData[[#This Row],[ORG_Concat]],'O-Organization'!F:H,3,FALSE)</f>
        <v>11026_DE10_Customer Service_DE_Customer Service_</v>
      </c>
    </row>
    <row r="485" spans="4:22">
      <c r="D485" s="28" t="s">
        <v>63</v>
      </c>
      <c r="E485" t="str">
        <f>VLOOKUP(D485,'B-Business Capability'!B:H,5,FALSE)</f>
        <v>Finance</v>
      </c>
      <c r="F485" t="str">
        <f>VLOOKUP(D485,'B-Business Capability'!B:H,6,FALSE)</f>
        <v>Financial Planning &amp; Analysis</v>
      </c>
      <c r="G485" t="str">
        <f>VLOOKUP(D485,'B-Business Capability'!B:H,7,FALSE)</f>
        <v>Cost Accounting_Plan</v>
      </c>
      <c r="I485" t="s">
        <v>245</v>
      </c>
      <c r="J485" t="s">
        <v>246</v>
      </c>
      <c r="L485" t="s">
        <v>102</v>
      </c>
      <c r="M485" t="str">
        <f>VLOOKUP(L485,'A-Applications'!B:D,3,FALSE)</f>
        <v>VIS</v>
      </c>
      <c r="N485" t="s">
        <v>103</v>
      </c>
      <c r="O485" s="42" t="s">
        <v>66</v>
      </c>
      <c r="P485" t="s">
        <v>67</v>
      </c>
      <c r="Q485" t="str">
        <f>VLOOKUP(KamstrupData[[#This Row],[IdLevel123]],'B-Business Capability'!B:L,10,FALSE)</f>
        <v>N/A</v>
      </c>
      <c r="R485">
        <f>VLOOKUP(KamstrupData[[#This Row],[IdLevel123]],'B-Business Capability'!B:L,11,FALSE)</f>
        <v>0</v>
      </c>
      <c r="U485" t="str">
        <f>_xlfn.CONCAT(KamstrupData[[#This Row],[CountryCode]],"_",KamstrupData[[#This Row],[Business Area]],"_",KamstrupData[[#This Row],[DepartmentTeam]])</f>
        <v>DE10_DE_Customer Service_</v>
      </c>
      <c r="V485" t="str">
        <f>VLOOKUP(KamstrupData[[#This Row],[ORG_Concat]],'O-Organization'!F:H,3,FALSE)</f>
        <v>11026_DE10_Customer Service_DE_Customer Service_</v>
      </c>
    </row>
    <row r="486" spans="4:22">
      <c r="D486" s="28" t="s">
        <v>104</v>
      </c>
      <c r="E486" t="str">
        <f>VLOOKUP(D486,'B-Business Capability'!B:H,5,FALSE)</f>
        <v>Finance</v>
      </c>
      <c r="F486" t="str">
        <f>VLOOKUP(D486,'B-Business Capability'!B:H,6,FALSE)</f>
        <v>Financial Planning &amp; Analysis</v>
      </c>
      <c r="G486" t="str">
        <f>VLOOKUP(D486,'B-Business Capability'!B:H,7,FALSE)</f>
        <v>Forecasting</v>
      </c>
      <c r="I486" t="s">
        <v>245</v>
      </c>
      <c r="J486" t="s">
        <v>246</v>
      </c>
      <c r="L486" t="s">
        <v>102</v>
      </c>
      <c r="M486" t="str">
        <f>VLOOKUP(L486,'A-Applications'!B:D,3,FALSE)</f>
        <v>VIS</v>
      </c>
      <c r="N486" t="s">
        <v>103</v>
      </c>
      <c r="O486" s="42" t="s">
        <v>66</v>
      </c>
      <c r="P486" t="s">
        <v>67</v>
      </c>
      <c r="Q486" t="str">
        <f>VLOOKUP(KamstrupData[[#This Row],[IdLevel123]],'B-Business Capability'!B:L,10,FALSE)</f>
        <v>N/A</v>
      </c>
      <c r="R486">
        <f>VLOOKUP(KamstrupData[[#This Row],[IdLevel123]],'B-Business Capability'!B:L,11,FALSE)</f>
        <v>0</v>
      </c>
      <c r="U486" t="str">
        <f>_xlfn.CONCAT(KamstrupData[[#This Row],[CountryCode]],"_",KamstrupData[[#This Row],[Business Area]],"_",KamstrupData[[#This Row],[DepartmentTeam]])</f>
        <v>DE10_DE_Customer Service_</v>
      </c>
      <c r="V486" t="str">
        <f>VLOOKUP(KamstrupData[[#This Row],[ORG_Concat]],'O-Organization'!F:H,3,FALSE)</f>
        <v>11026_DE10_Customer Service_DE_Customer Service_</v>
      </c>
    </row>
    <row r="487" spans="4:22">
      <c r="D487" s="28" t="s">
        <v>74</v>
      </c>
      <c r="E487" t="str">
        <f>VLOOKUP(D487,'B-Business Capability'!B:H,5,FALSE)</f>
        <v>Strategic Management</v>
      </c>
      <c r="F487" t="str">
        <f>VLOOKUP(D487,'B-Business Capability'!B:H,6,FALSE)</f>
        <v>Manage Core Business</v>
      </c>
      <c r="G487" t="str">
        <f>VLOOKUP(D487,'B-Business Capability'!B:H,7,FALSE)</f>
        <v>Manage Projects</v>
      </c>
      <c r="I487" t="s">
        <v>245</v>
      </c>
      <c r="J487" t="s">
        <v>246</v>
      </c>
      <c r="L487" t="s">
        <v>102</v>
      </c>
      <c r="M487" t="str">
        <f>VLOOKUP(L487,'A-Applications'!B:D,3,FALSE)</f>
        <v>VIS</v>
      </c>
      <c r="N487" t="s">
        <v>103</v>
      </c>
      <c r="O487" s="42" t="s">
        <v>66</v>
      </c>
      <c r="P487" t="s">
        <v>75</v>
      </c>
      <c r="Q487" t="str">
        <f>VLOOKUP(KamstrupData[[#This Row],[IdLevel123]],'B-Business Capability'!B:L,10,FALSE)</f>
        <v>N/A</v>
      </c>
      <c r="R487">
        <f>VLOOKUP(KamstrupData[[#This Row],[IdLevel123]],'B-Business Capability'!B:L,11,FALSE)</f>
        <v>0</v>
      </c>
      <c r="U487" t="str">
        <f>_xlfn.CONCAT(KamstrupData[[#This Row],[CountryCode]],"_",KamstrupData[[#This Row],[Business Area]],"_",KamstrupData[[#This Row],[DepartmentTeam]])</f>
        <v>DE10_DE_Customer Service_</v>
      </c>
      <c r="V487" t="str">
        <f>VLOOKUP(KamstrupData[[#This Row],[ORG_Concat]],'O-Organization'!F:H,3,FALSE)</f>
        <v>11026_DE10_Customer Service_DE_Customer Service_</v>
      </c>
    </row>
    <row r="488" spans="4:22">
      <c r="D488" s="28" t="s">
        <v>74</v>
      </c>
      <c r="E488" t="str">
        <f>VLOOKUP(D488,'B-Business Capability'!B:H,5,FALSE)</f>
        <v>Strategic Management</v>
      </c>
      <c r="F488" t="str">
        <f>VLOOKUP(D488,'B-Business Capability'!B:H,6,FALSE)</f>
        <v>Manage Core Business</v>
      </c>
      <c r="G488" t="str">
        <f>VLOOKUP(D488,'B-Business Capability'!B:H,7,FALSE)</f>
        <v>Manage Projects</v>
      </c>
      <c r="I488" t="s">
        <v>245</v>
      </c>
      <c r="J488" t="s">
        <v>246</v>
      </c>
      <c r="L488" t="s">
        <v>105</v>
      </c>
      <c r="M488" t="str">
        <f>VLOOKUP(L488,'A-Applications'!B:D,3,FALSE)</f>
        <v>Microsoft Visio</v>
      </c>
      <c r="N488" t="s">
        <v>53</v>
      </c>
      <c r="O488" s="42" t="s">
        <v>54</v>
      </c>
      <c r="P488" t="s">
        <v>75</v>
      </c>
      <c r="Q488" t="str">
        <f>VLOOKUP(KamstrupData[[#This Row],[IdLevel123]],'B-Business Capability'!B:L,10,FALSE)</f>
        <v>N/A</v>
      </c>
      <c r="R488">
        <f>VLOOKUP(KamstrupData[[#This Row],[IdLevel123]],'B-Business Capability'!B:L,11,FALSE)</f>
        <v>0</v>
      </c>
      <c r="U488" t="str">
        <f>_xlfn.CONCAT(KamstrupData[[#This Row],[CountryCode]],"_",KamstrupData[[#This Row],[Business Area]],"_",KamstrupData[[#This Row],[DepartmentTeam]])</f>
        <v>DE10_DE_Customer Service_</v>
      </c>
      <c r="V488" t="str">
        <f>VLOOKUP(KamstrupData[[#This Row],[ORG_Concat]],'O-Organization'!F:H,3,FALSE)</f>
        <v>11026_DE10_Customer Service_DE_Customer Service_</v>
      </c>
    </row>
    <row r="489" spans="4:22">
      <c r="D489" s="28" t="s">
        <v>78</v>
      </c>
      <c r="E489" t="str">
        <f>VLOOKUP(D489,'B-Business Capability'!B:H,5,FALSE)</f>
        <v>Customer Service</v>
      </c>
      <c r="F489" t="str">
        <f>VLOOKUP(D489,'B-Business Capability'!B:H,6,FALSE)</f>
        <v>Customer Service and Support</v>
      </c>
      <c r="G489" t="str">
        <f>VLOOKUP(D489,'B-Business Capability'!B:H,7,FALSE)</f>
        <v>Service Request Management</v>
      </c>
      <c r="I489" t="s">
        <v>245</v>
      </c>
      <c r="J489" t="s">
        <v>246</v>
      </c>
      <c r="L489" t="s">
        <v>106</v>
      </c>
      <c r="M489" t="str">
        <f>VLOOKUP(L489,'A-Applications'!B:D,3,FALSE)</f>
        <v>Putty</v>
      </c>
      <c r="N489" t="s">
        <v>53</v>
      </c>
      <c r="O489" s="42" t="s">
        <v>54</v>
      </c>
      <c r="P489" t="s">
        <v>75</v>
      </c>
      <c r="Q489" t="str">
        <f>VLOOKUP(KamstrupData[[#This Row],[IdLevel123]],'B-Business Capability'!B:L,10,FALSE)</f>
        <v>Customer Service and Support</v>
      </c>
      <c r="R489">
        <f>VLOOKUP(KamstrupData[[#This Row],[IdLevel123]],'B-Business Capability'!B:L,11,FALSE)</f>
        <v>0</v>
      </c>
      <c r="U489" t="str">
        <f>_xlfn.CONCAT(KamstrupData[[#This Row],[CountryCode]],"_",KamstrupData[[#This Row],[Business Area]],"_",KamstrupData[[#This Row],[DepartmentTeam]])</f>
        <v>DE10_DE_Customer Service_</v>
      </c>
      <c r="V489" t="str">
        <f>VLOOKUP(KamstrupData[[#This Row],[ORG_Concat]],'O-Organization'!F:H,3,FALSE)</f>
        <v>11026_DE10_Customer Service_DE_Customer Service_</v>
      </c>
    </row>
    <row r="490" spans="4:22">
      <c r="D490" s="28" t="s">
        <v>88</v>
      </c>
      <c r="E490" t="str">
        <f>VLOOKUP(D490,'B-Business Capability'!B:H,5,FALSE)</f>
        <v>Customer Service</v>
      </c>
      <c r="F490" t="str">
        <f>VLOOKUP(D490,'B-Business Capability'!B:H,6,FALSE)</f>
        <v>Customer Project Management</v>
      </c>
      <c r="G490" t="str">
        <f>VLOOKUP(D490,'B-Business Capability'!B:H,7,FALSE)</f>
        <v>Project Management</v>
      </c>
      <c r="I490" t="s">
        <v>245</v>
      </c>
      <c r="J490" t="s">
        <v>246</v>
      </c>
      <c r="L490" t="s">
        <v>107</v>
      </c>
      <c r="M490" t="str">
        <f>VLOOKUP(L490,'A-Applications'!B:D,3,FALSE)</f>
        <v>GITLAB</v>
      </c>
      <c r="N490" t="s">
        <v>53</v>
      </c>
      <c r="O490" s="42" t="s">
        <v>54</v>
      </c>
      <c r="P490" t="s">
        <v>75</v>
      </c>
      <c r="Q490" t="str">
        <f>VLOOKUP(KamstrupData[[#This Row],[IdLevel123]],'B-Business Capability'!B:L,10,FALSE)</f>
        <v>Order-to-Cash (O2C)</v>
      </c>
      <c r="R490">
        <f>VLOOKUP(KamstrupData[[#This Row],[IdLevel123]],'B-Business Capability'!B:L,11,FALSE)</f>
        <v>0</v>
      </c>
      <c r="U490" t="str">
        <f>_xlfn.CONCAT(KamstrupData[[#This Row],[CountryCode]],"_",KamstrupData[[#This Row],[Business Area]],"_",KamstrupData[[#This Row],[DepartmentTeam]])</f>
        <v>DE10_DE_Customer Service_</v>
      </c>
      <c r="V490" t="str">
        <f>VLOOKUP(KamstrupData[[#This Row],[ORG_Concat]],'O-Organization'!F:H,3,FALSE)</f>
        <v>11026_DE10_Customer Service_DE_Customer Service_</v>
      </c>
    </row>
    <row r="491" spans="4:22">
      <c r="D491" s="28" t="s">
        <v>88</v>
      </c>
      <c r="E491" t="str">
        <f>VLOOKUP(D491,'B-Business Capability'!B:H,5,FALSE)</f>
        <v>Customer Service</v>
      </c>
      <c r="F491" t="str">
        <f>VLOOKUP(D491,'B-Business Capability'!B:H,6,FALSE)</f>
        <v>Customer Project Management</v>
      </c>
      <c r="G491" t="str">
        <f>VLOOKUP(D491,'B-Business Capability'!B:H,7,FALSE)</f>
        <v>Project Management</v>
      </c>
      <c r="I491" t="s">
        <v>245</v>
      </c>
      <c r="J491" t="s">
        <v>246</v>
      </c>
      <c r="L491" t="s">
        <v>108</v>
      </c>
      <c r="M491" t="str">
        <f>VLOOKUP(L491,'A-Applications'!B:D,3,FALSE)</f>
        <v>QAD ERP</v>
      </c>
      <c r="N491" t="s">
        <v>53</v>
      </c>
      <c r="O491" s="42" t="s">
        <v>54</v>
      </c>
      <c r="P491" t="s">
        <v>75</v>
      </c>
      <c r="Q491" t="str">
        <f>VLOOKUP(KamstrupData[[#This Row],[IdLevel123]],'B-Business Capability'!B:L,10,FALSE)</f>
        <v>Order-to-Cash (O2C)</v>
      </c>
      <c r="R491">
        <f>VLOOKUP(KamstrupData[[#This Row],[IdLevel123]],'B-Business Capability'!B:L,11,FALSE)</f>
        <v>0</v>
      </c>
      <c r="U491" t="str">
        <f>_xlfn.CONCAT(KamstrupData[[#This Row],[CountryCode]],"_",KamstrupData[[#This Row],[Business Area]],"_",KamstrupData[[#This Row],[DepartmentTeam]])</f>
        <v>DE10_DE_Customer Service_</v>
      </c>
      <c r="V491" t="str">
        <f>VLOOKUP(KamstrupData[[#This Row],[ORG_Concat]],'O-Organization'!F:H,3,FALSE)</f>
        <v>11026_DE10_Customer Service_DE_Customer Service_</v>
      </c>
    </row>
    <row r="492" spans="4:22">
      <c r="D492" s="28" t="s">
        <v>78</v>
      </c>
      <c r="E492" t="str">
        <f>VLOOKUP(D492,'B-Business Capability'!B:H,5,FALSE)</f>
        <v>Customer Service</v>
      </c>
      <c r="F492" t="str">
        <f>VLOOKUP(D492,'B-Business Capability'!B:H,6,FALSE)</f>
        <v>Customer Service and Support</v>
      </c>
      <c r="G492" t="str">
        <f>VLOOKUP(D492,'B-Business Capability'!B:H,7,FALSE)</f>
        <v>Service Request Management</v>
      </c>
      <c r="I492" t="s">
        <v>245</v>
      </c>
      <c r="J492" t="s">
        <v>246</v>
      </c>
      <c r="L492" t="s">
        <v>109</v>
      </c>
      <c r="M492" t="str">
        <f>VLOOKUP(L492,'A-Applications'!B:D,3,FALSE)</f>
        <v>Kamstrup GPRS Portal</v>
      </c>
      <c r="N492" t="s">
        <v>53</v>
      </c>
      <c r="O492" s="42" t="s">
        <v>54</v>
      </c>
      <c r="P492" t="s">
        <v>79</v>
      </c>
      <c r="Q492" t="str">
        <f>VLOOKUP(KamstrupData[[#This Row],[IdLevel123]],'B-Business Capability'!B:L,10,FALSE)</f>
        <v>Customer Service and Support</v>
      </c>
      <c r="R492">
        <f>VLOOKUP(KamstrupData[[#This Row],[IdLevel123]],'B-Business Capability'!B:L,11,FALSE)</f>
        <v>0</v>
      </c>
      <c r="U492" t="str">
        <f>_xlfn.CONCAT(KamstrupData[[#This Row],[CountryCode]],"_",KamstrupData[[#This Row],[Business Area]],"_",KamstrupData[[#This Row],[DepartmentTeam]])</f>
        <v>DE10_DE_Customer Service_</v>
      </c>
      <c r="V492" t="str">
        <f>VLOOKUP(KamstrupData[[#This Row],[ORG_Concat]],'O-Organization'!F:H,3,FALSE)</f>
        <v>11026_DE10_Customer Service_DE_Customer Service_</v>
      </c>
    </row>
    <row r="493" spans="4:22">
      <c r="D493" s="28" t="s">
        <v>88</v>
      </c>
      <c r="E493" t="str">
        <f>VLOOKUP(D493,'B-Business Capability'!B:H,5,FALSE)</f>
        <v>Customer Service</v>
      </c>
      <c r="F493" t="str">
        <f>VLOOKUP(D493,'B-Business Capability'!B:H,6,FALSE)</f>
        <v>Customer Project Management</v>
      </c>
      <c r="G493" t="str">
        <f>VLOOKUP(D493,'B-Business Capability'!B:H,7,FALSE)</f>
        <v>Project Management</v>
      </c>
      <c r="I493" t="s">
        <v>245</v>
      </c>
      <c r="J493" t="s">
        <v>246</v>
      </c>
      <c r="L493" t="s">
        <v>109</v>
      </c>
      <c r="M493" t="str">
        <f>VLOOKUP(L493,'A-Applications'!B:D,3,FALSE)</f>
        <v>Kamstrup GPRS Portal</v>
      </c>
      <c r="N493" t="s">
        <v>53</v>
      </c>
      <c r="O493" s="42" t="s">
        <v>54</v>
      </c>
      <c r="P493" t="s">
        <v>75</v>
      </c>
      <c r="Q493" t="str">
        <f>VLOOKUP(KamstrupData[[#This Row],[IdLevel123]],'B-Business Capability'!B:L,10,FALSE)</f>
        <v>Order-to-Cash (O2C)</v>
      </c>
      <c r="R493">
        <f>VLOOKUP(KamstrupData[[#This Row],[IdLevel123]],'B-Business Capability'!B:L,11,FALSE)</f>
        <v>0</v>
      </c>
      <c r="U493" t="str">
        <f>_xlfn.CONCAT(KamstrupData[[#This Row],[CountryCode]],"_",KamstrupData[[#This Row],[Business Area]],"_",KamstrupData[[#This Row],[DepartmentTeam]])</f>
        <v>DE10_DE_Customer Service_</v>
      </c>
      <c r="V493" t="str">
        <f>VLOOKUP(KamstrupData[[#This Row],[ORG_Concat]],'O-Organization'!F:H,3,FALSE)</f>
        <v>11026_DE10_Customer Service_DE_Customer Service_</v>
      </c>
    </row>
    <row r="494" spans="4:22">
      <c r="D494" s="28" t="s">
        <v>78</v>
      </c>
      <c r="E494" t="str">
        <f>VLOOKUP(D494,'B-Business Capability'!B:H,5,FALSE)</f>
        <v>Customer Service</v>
      </c>
      <c r="F494" t="str">
        <f>VLOOKUP(D494,'B-Business Capability'!B:H,6,FALSE)</f>
        <v>Customer Service and Support</v>
      </c>
      <c r="G494" t="str">
        <f>VLOOKUP(D494,'B-Business Capability'!B:H,7,FALSE)</f>
        <v>Service Request Management</v>
      </c>
      <c r="I494" t="s">
        <v>245</v>
      </c>
      <c r="J494" t="s">
        <v>246</v>
      </c>
      <c r="L494" t="s">
        <v>110</v>
      </c>
      <c r="M494" t="str">
        <f>VLOOKUP(L494,'A-Applications'!B:D,3,FALSE)</f>
        <v>Bomgar/BeyondTrust</v>
      </c>
      <c r="N494" t="s">
        <v>53</v>
      </c>
      <c r="O494" s="42" t="s">
        <v>54</v>
      </c>
      <c r="P494" t="s">
        <v>79</v>
      </c>
      <c r="Q494" t="str">
        <f>VLOOKUP(KamstrupData[[#This Row],[IdLevel123]],'B-Business Capability'!B:L,10,FALSE)</f>
        <v>Customer Service and Support</v>
      </c>
      <c r="R494">
        <f>VLOOKUP(KamstrupData[[#This Row],[IdLevel123]],'B-Business Capability'!B:L,11,FALSE)</f>
        <v>0</v>
      </c>
      <c r="U494" t="str">
        <f>_xlfn.CONCAT(KamstrupData[[#This Row],[CountryCode]],"_",KamstrupData[[#This Row],[Business Area]],"_",KamstrupData[[#This Row],[DepartmentTeam]])</f>
        <v>DE10_DE_Customer Service_</v>
      </c>
      <c r="V494" t="str">
        <f>VLOOKUP(KamstrupData[[#This Row],[ORG_Concat]],'O-Organization'!F:H,3,FALSE)</f>
        <v>11026_DE10_Customer Service_DE_Customer Service_</v>
      </c>
    </row>
    <row r="495" spans="4:22">
      <c r="D495" s="28" t="s">
        <v>88</v>
      </c>
      <c r="E495" t="str">
        <f>VLOOKUP(D495,'B-Business Capability'!B:H,5,FALSE)</f>
        <v>Customer Service</v>
      </c>
      <c r="F495" t="str">
        <f>VLOOKUP(D495,'B-Business Capability'!B:H,6,FALSE)</f>
        <v>Customer Project Management</v>
      </c>
      <c r="G495" t="str">
        <f>VLOOKUP(D495,'B-Business Capability'!B:H,7,FALSE)</f>
        <v>Project Management</v>
      </c>
      <c r="I495" t="s">
        <v>245</v>
      </c>
      <c r="J495" t="s">
        <v>246</v>
      </c>
      <c r="L495" t="s">
        <v>110</v>
      </c>
      <c r="M495" t="str">
        <f>VLOOKUP(L495,'A-Applications'!B:D,3,FALSE)</f>
        <v>Bomgar/BeyondTrust</v>
      </c>
      <c r="N495" t="s">
        <v>53</v>
      </c>
      <c r="O495" s="42" t="s">
        <v>54</v>
      </c>
      <c r="P495" t="s">
        <v>75</v>
      </c>
      <c r="Q495" t="str">
        <f>VLOOKUP(KamstrupData[[#This Row],[IdLevel123]],'B-Business Capability'!B:L,10,FALSE)</f>
        <v>Order-to-Cash (O2C)</v>
      </c>
      <c r="R495">
        <f>VLOOKUP(KamstrupData[[#This Row],[IdLevel123]],'B-Business Capability'!B:L,11,FALSE)</f>
        <v>0</v>
      </c>
      <c r="U495" t="str">
        <f>_xlfn.CONCAT(KamstrupData[[#This Row],[CountryCode]],"_",KamstrupData[[#This Row],[Business Area]],"_",KamstrupData[[#This Row],[DepartmentTeam]])</f>
        <v>DE10_DE_Customer Service_</v>
      </c>
      <c r="V495" t="str">
        <f>VLOOKUP(KamstrupData[[#This Row],[ORG_Concat]],'O-Organization'!F:H,3,FALSE)</f>
        <v>11026_DE10_Customer Service_DE_Customer Service_</v>
      </c>
    </row>
    <row r="496" spans="4:22">
      <c r="D496" s="28" t="s">
        <v>88</v>
      </c>
      <c r="E496" t="str">
        <f>VLOOKUP(D496,'B-Business Capability'!B:H,5,FALSE)</f>
        <v>Customer Service</v>
      </c>
      <c r="F496" t="str">
        <f>VLOOKUP(D496,'B-Business Capability'!B:H,6,FALSE)</f>
        <v>Customer Project Management</v>
      </c>
      <c r="G496" t="str">
        <f>VLOOKUP(D496,'B-Business Capability'!B:H,7,FALSE)</f>
        <v>Project Management</v>
      </c>
      <c r="I496" t="s">
        <v>245</v>
      </c>
      <c r="J496" t="s">
        <v>246</v>
      </c>
      <c r="L496" t="s">
        <v>110</v>
      </c>
      <c r="M496" t="str">
        <f>VLOOKUP(L496,'A-Applications'!B:D,3,FALSE)</f>
        <v>Bomgar/BeyondTrust</v>
      </c>
      <c r="N496" t="s">
        <v>53</v>
      </c>
      <c r="O496" s="42" t="s">
        <v>54</v>
      </c>
      <c r="P496" t="s">
        <v>75</v>
      </c>
      <c r="Q496" t="str">
        <f>VLOOKUP(KamstrupData[[#This Row],[IdLevel123]],'B-Business Capability'!B:L,10,FALSE)</f>
        <v>Order-to-Cash (O2C)</v>
      </c>
      <c r="R496">
        <f>VLOOKUP(KamstrupData[[#This Row],[IdLevel123]],'B-Business Capability'!B:L,11,FALSE)</f>
        <v>0</v>
      </c>
      <c r="U496" t="str">
        <f>_xlfn.CONCAT(KamstrupData[[#This Row],[CountryCode]],"_",KamstrupData[[#This Row],[Business Area]],"_",KamstrupData[[#This Row],[DepartmentTeam]])</f>
        <v>DE10_DE_Customer Service_</v>
      </c>
      <c r="V496" t="str">
        <f>VLOOKUP(KamstrupData[[#This Row],[ORG_Concat]],'O-Organization'!F:H,3,FALSE)</f>
        <v>11026_DE10_Customer Service_DE_Customer Service_</v>
      </c>
    </row>
    <row r="497" spans="4:22">
      <c r="D497" s="28" t="s">
        <v>78</v>
      </c>
      <c r="E497" t="str">
        <f>VLOOKUP(D497,'B-Business Capability'!B:H,5,FALSE)</f>
        <v>Customer Service</v>
      </c>
      <c r="F497" t="str">
        <f>VLOOKUP(D497,'B-Business Capability'!B:H,6,FALSE)</f>
        <v>Customer Service and Support</v>
      </c>
      <c r="G497" t="str">
        <f>VLOOKUP(D497,'B-Business Capability'!B:H,7,FALSE)</f>
        <v>Service Request Management</v>
      </c>
      <c r="I497" t="s">
        <v>245</v>
      </c>
      <c r="J497" t="s">
        <v>246</v>
      </c>
      <c r="L497" t="s">
        <v>111</v>
      </c>
      <c r="M497" t="str">
        <f>VLOOKUP(L497,'A-Applications'!B:D,3,FALSE)</f>
        <v>File services</v>
      </c>
      <c r="N497" t="s">
        <v>53</v>
      </c>
      <c r="O497" s="42" t="s">
        <v>54</v>
      </c>
      <c r="P497" t="s">
        <v>79</v>
      </c>
      <c r="Q497" t="str">
        <f>VLOOKUP(KamstrupData[[#This Row],[IdLevel123]],'B-Business Capability'!B:L,10,FALSE)</f>
        <v>Customer Service and Support</v>
      </c>
      <c r="R497">
        <f>VLOOKUP(KamstrupData[[#This Row],[IdLevel123]],'B-Business Capability'!B:L,11,FALSE)</f>
        <v>0</v>
      </c>
      <c r="U497" t="str">
        <f>_xlfn.CONCAT(KamstrupData[[#This Row],[CountryCode]],"_",KamstrupData[[#This Row],[Business Area]],"_",KamstrupData[[#This Row],[DepartmentTeam]])</f>
        <v>DE10_DE_Customer Service_</v>
      </c>
      <c r="V497" t="str">
        <f>VLOOKUP(KamstrupData[[#This Row],[ORG_Concat]],'O-Organization'!F:H,3,FALSE)</f>
        <v>11026_DE10_Customer Service_DE_Customer Service_</v>
      </c>
    </row>
    <row r="498" spans="4:22">
      <c r="D498" s="28" t="s">
        <v>88</v>
      </c>
      <c r="E498" t="str">
        <f>VLOOKUP(D498,'B-Business Capability'!B:H,5,FALSE)</f>
        <v>Customer Service</v>
      </c>
      <c r="F498" t="str">
        <f>VLOOKUP(D498,'B-Business Capability'!B:H,6,FALSE)</f>
        <v>Customer Project Management</v>
      </c>
      <c r="G498" t="str">
        <f>VLOOKUP(D498,'B-Business Capability'!B:H,7,FALSE)</f>
        <v>Project Management</v>
      </c>
      <c r="I498" t="s">
        <v>245</v>
      </c>
      <c r="J498" t="s">
        <v>246</v>
      </c>
      <c r="L498" t="s">
        <v>111</v>
      </c>
      <c r="M498" t="str">
        <f>VLOOKUP(L498,'A-Applications'!B:D,3,FALSE)</f>
        <v>File services</v>
      </c>
      <c r="N498" t="s">
        <v>53</v>
      </c>
      <c r="O498" s="42" t="s">
        <v>54</v>
      </c>
      <c r="P498" t="s">
        <v>75</v>
      </c>
      <c r="Q498" t="str">
        <f>VLOOKUP(KamstrupData[[#This Row],[IdLevel123]],'B-Business Capability'!B:L,10,FALSE)</f>
        <v>Order-to-Cash (O2C)</v>
      </c>
      <c r="R498">
        <f>VLOOKUP(KamstrupData[[#This Row],[IdLevel123]],'B-Business Capability'!B:L,11,FALSE)</f>
        <v>0</v>
      </c>
      <c r="U498" t="str">
        <f>_xlfn.CONCAT(KamstrupData[[#This Row],[CountryCode]],"_",KamstrupData[[#This Row],[Business Area]],"_",KamstrupData[[#This Row],[DepartmentTeam]])</f>
        <v>DE10_DE_Customer Service_</v>
      </c>
      <c r="V498" t="str">
        <f>VLOOKUP(KamstrupData[[#This Row],[ORG_Concat]],'O-Organization'!F:H,3,FALSE)</f>
        <v>11026_DE10_Customer Service_DE_Customer Service_</v>
      </c>
    </row>
    <row r="499" spans="4:22">
      <c r="D499" s="28" t="s">
        <v>78</v>
      </c>
      <c r="E499" t="str">
        <f>VLOOKUP(D499,'B-Business Capability'!B:H,5,FALSE)</f>
        <v>Customer Service</v>
      </c>
      <c r="F499" t="str">
        <f>VLOOKUP(D499,'B-Business Capability'!B:H,6,FALSE)</f>
        <v>Customer Service and Support</v>
      </c>
      <c r="G499" t="str">
        <f>VLOOKUP(D499,'B-Business Capability'!B:H,7,FALSE)</f>
        <v>Service Request Management</v>
      </c>
      <c r="I499" t="s">
        <v>245</v>
      </c>
      <c r="J499" t="s">
        <v>246</v>
      </c>
      <c r="L499" t="s">
        <v>112</v>
      </c>
      <c r="M499" t="str">
        <f>VLOOKUP(L499,'A-Applications'!B:D,3,FALSE)</f>
        <v>FTP services</v>
      </c>
      <c r="N499" t="s">
        <v>53</v>
      </c>
      <c r="O499" s="42" t="s">
        <v>54</v>
      </c>
      <c r="P499" t="s">
        <v>79</v>
      </c>
      <c r="Q499" t="str">
        <f>VLOOKUP(KamstrupData[[#This Row],[IdLevel123]],'B-Business Capability'!B:L,10,FALSE)</f>
        <v>Customer Service and Support</v>
      </c>
      <c r="R499">
        <f>VLOOKUP(KamstrupData[[#This Row],[IdLevel123]],'B-Business Capability'!B:L,11,FALSE)</f>
        <v>0</v>
      </c>
      <c r="U499" t="str">
        <f>_xlfn.CONCAT(KamstrupData[[#This Row],[CountryCode]],"_",KamstrupData[[#This Row],[Business Area]],"_",KamstrupData[[#This Row],[DepartmentTeam]])</f>
        <v>DE10_DE_Customer Service_</v>
      </c>
      <c r="V499" t="str">
        <f>VLOOKUP(KamstrupData[[#This Row],[ORG_Concat]],'O-Organization'!F:H,3,FALSE)</f>
        <v>11026_DE10_Customer Service_DE_Customer Service_</v>
      </c>
    </row>
    <row r="500" spans="4:22">
      <c r="D500" s="28" t="s">
        <v>88</v>
      </c>
      <c r="E500" t="str">
        <f>VLOOKUP(D500,'B-Business Capability'!B:H,5,FALSE)</f>
        <v>Customer Service</v>
      </c>
      <c r="F500" t="str">
        <f>VLOOKUP(D500,'B-Business Capability'!B:H,6,FALSE)</f>
        <v>Customer Project Management</v>
      </c>
      <c r="G500" t="str">
        <f>VLOOKUP(D500,'B-Business Capability'!B:H,7,FALSE)</f>
        <v>Project Management</v>
      </c>
      <c r="I500" t="s">
        <v>245</v>
      </c>
      <c r="J500" t="s">
        <v>246</v>
      </c>
      <c r="L500" t="s">
        <v>112</v>
      </c>
      <c r="M500" t="str">
        <f>VLOOKUP(L500,'A-Applications'!B:D,3,FALSE)</f>
        <v>FTP services</v>
      </c>
      <c r="N500" t="s">
        <v>53</v>
      </c>
      <c r="O500" s="42" t="s">
        <v>54</v>
      </c>
      <c r="P500" t="s">
        <v>75</v>
      </c>
      <c r="Q500" t="str">
        <f>VLOOKUP(KamstrupData[[#This Row],[IdLevel123]],'B-Business Capability'!B:L,10,FALSE)</f>
        <v>Order-to-Cash (O2C)</v>
      </c>
      <c r="R500">
        <f>VLOOKUP(KamstrupData[[#This Row],[IdLevel123]],'B-Business Capability'!B:L,11,FALSE)</f>
        <v>0</v>
      </c>
      <c r="U500" t="str">
        <f>_xlfn.CONCAT(KamstrupData[[#This Row],[CountryCode]],"_",KamstrupData[[#This Row],[Business Area]],"_",KamstrupData[[#This Row],[DepartmentTeam]])</f>
        <v>DE10_DE_Customer Service_</v>
      </c>
      <c r="V500" t="str">
        <f>VLOOKUP(KamstrupData[[#This Row],[ORG_Concat]],'O-Organization'!F:H,3,FALSE)</f>
        <v>11026_DE10_Customer Service_DE_Customer Service_</v>
      </c>
    </row>
    <row r="501" spans="4:22">
      <c r="D501" s="28" t="s">
        <v>88</v>
      </c>
      <c r="E501" t="str">
        <f>VLOOKUP(D501,'B-Business Capability'!B:H,5,FALSE)</f>
        <v>Customer Service</v>
      </c>
      <c r="F501" t="str">
        <f>VLOOKUP(D501,'B-Business Capability'!B:H,6,FALSE)</f>
        <v>Customer Project Management</v>
      </c>
      <c r="G501" t="str">
        <f>VLOOKUP(D501,'B-Business Capability'!B:H,7,FALSE)</f>
        <v>Project Management</v>
      </c>
      <c r="I501" t="s">
        <v>245</v>
      </c>
      <c r="J501" t="s">
        <v>246</v>
      </c>
      <c r="L501" t="s">
        <v>112</v>
      </c>
      <c r="M501" t="str">
        <f>VLOOKUP(L501,'A-Applications'!B:D,3,FALSE)</f>
        <v>FTP services</v>
      </c>
      <c r="N501" t="s">
        <v>53</v>
      </c>
      <c r="O501" s="42" t="s">
        <v>66</v>
      </c>
      <c r="P501" t="s">
        <v>75</v>
      </c>
      <c r="Q501" t="str">
        <f>VLOOKUP(KamstrupData[[#This Row],[IdLevel123]],'B-Business Capability'!B:L,10,FALSE)</f>
        <v>Order-to-Cash (O2C)</v>
      </c>
      <c r="R501">
        <f>VLOOKUP(KamstrupData[[#This Row],[IdLevel123]],'B-Business Capability'!B:L,11,FALSE)</f>
        <v>0</v>
      </c>
      <c r="U501" t="str">
        <f>_xlfn.CONCAT(KamstrupData[[#This Row],[CountryCode]],"_",KamstrupData[[#This Row],[Business Area]],"_",KamstrupData[[#This Row],[DepartmentTeam]])</f>
        <v>DE10_DE_Customer Service_</v>
      </c>
      <c r="V501" t="str">
        <f>VLOOKUP(KamstrupData[[#This Row],[ORG_Concat]],'O-Organization'!F:H,3,FALSE)</f>
        <v>11026_DE10_Customer Service_DE_Customer Service_</v>
      </c>
    </row>
    <row r="502" spans="4:22">
      <c r="D502" s="28" t="s">
        <v>113</v>
      </c>
      <c r="E502" t="str">
        <f>VLOOKUP(D502,'B-Business Capability'!B:H,5,FALSE)</f>
        <v>Marketing</v>
      </c>
      <c r="F502" t="str">
        <f>VLOOKUP(D502,'B-Business Capability'!B:H,6,FALSE)</f>
        <v>Corporate communication and brand management</v>
      </c>
      <c r="G502" t="str">
        <f>VLOOKUP(D502,'B-Business Capability'!B:H,7,FALSE)</f>
        <v>Internal communications</v>
      </c>
      <c r="I502" t="s">
        <v>245</v>
      </c>
      <c r="J502" t="s">
        <v>246</v>
      </c>
      <c r="L502" t="s">
        <v>114</v>
      </c>
      <c r="M502" t="str">
        <f>VLOOKUP(L502,'A-Applications'!B:D,3,FALSE)</f>
        <v>KamSite</v>
      </c>
      <c r="N502" t="s">
        <v>53</v>
      </c>
      <c r="O502" s="42" t="s">
        <v>62</v>
      </c>
      <c r="Q502" t="str">
        <f>VLOOKUP(KamstrupData[[#This Row],[IdLevel123]],'B-Business Capability'!B:L,10,FALSE)</f>
        <v>N/A</v>
      </c>
      <c r="R502">
        <f>VLOOKUP(KamstrupData[[#This Row],[IdLevel123]],'B-Business Capability'!B:L,11,FALSE)</f>
        <v>0</v>
      </c>
      <c r="U502" t="str">
        <f>_xlfn.CONCAT(KamstrupData[[#This Row],[CountryCode]],"_",KamstrupData[[#This Row],[Business Area]],"_",KamstrupData[[#This Row],[DepartmentTeam]])</f>
        <v>DE10_DE_Customer Service_</v>
      </c>
      <c r="V502" t="str">
        <f>VLOOKUP(KamstrupData[[#This Row],[ORG_Concat]],'O-Organization'!F:H,3,FALSE)</f>
        <v>11026_DE10_Customer Service_DE_Customer Service_</v>
      </c>
    </row>
    <row r="503" spans="4:22">
      <c r="D503" s="28" t="s">
        <v>115</v>
      </c>
      <c r="E503" t="str">
        <f>VLOOKUP(D503,'B-Business Capability'!B:H,5,FALSE)</f>
        <v>Customer Service</v>
      </c>
      <c r="F503">
        <f>VLOOKUP(D503,'B-Business Capability'!B:H,6,FALSE)</f>
        <v>0</v>
      </c>
      <c r="G503">
        <f>VLOOKUP(D503,'B-Business Capability'!B:H,7,FALSE)</f>
        <v>0</v>
      </c>
      <c r="I503" t="s">
        <v>245</v>
      </c>
      <c r="J503" t="s">
        <v>246</v>
      </c>
      <c r="L503" t="s">
        <v>52</v>
      </c>
      <c r="M503" t="str">
        <f>VLOOKUP(L503,'A-Applications'!B:D,3,FALSE)</f>
        <v>Microsoft Teams</v>
      </c>
      <c r="N503" t="s">
        <v>53</v>
      </c>
      <c r="O503" s="42" t="s">
        <v>66</v>
      </c>
      <c r="P503" t="s">
        <v>55</v>
      </c>
      <c r="Q503" t="str">
        <f>VLOOKUP(KamstrupData[[#This Row],[IdLevel123]],'B-Business Capability'!B:L,10,FALSE)</f>
        <v>Customer Service and Support</v>
      </c>
      <c r="R503">
        <f>VLOOKUP(KamstrupData[[#This Row],[IdLevel123]],'B-Business Capability'!B:L,11,FALSE)</f>
        <v>0</v>
      </c>
      <c r="U503" t="str">
        <f>_xlfn.CONCAT(KamstrupData[[#This Row],[CountryCode]],"_",KamstrupData[[#This Row],[Business Area]],"_",KamstrupData[[#This Row],[DepartmentTeam]])</f>
        <v>DE10_DE_Customer Service_</v>
      </c>
      <c r="V503" t="str">
        <f>VLOOKUP(KamstrupData[[#This Row],[ORG_Concat]],'O-Organization'!F:H,3,FALSE)</f>
        <v>11026_DE10_Customer Service_DE_Customer Service_</v>
      </c>
    </row>
    <row r="504" spans="4:22">
      <c r="D504" s="28" t="s">
        <v>90</v>
      </c>
      <c r="E504" t="str">
        <f>VLOOKUP(D504,'B-Business Capability'!B:H,5,FALSE)</f>
        <v>Customer Service</v>
      </c>
      <c r="F504" t="str">
        <f>VLOOKUP(D504,'B-Business Capability'!B:H,6,FALSE)</f>
        <v>Customer Service and Support</v>
      </c>
      <c r="G504">
        <f>VLOOKUP(D504,'B-Business Capability'!B:H,7,FALSE)</f>
        <v>0</v>
      </c>
      <c r="I504" t="s">
        <v>245</v>
      </c>
      <c r="J504" t="s">
        <v>246</v>
      </c>
      <c r="L504" t="s">
        <v>52</v>
      </c>
      <c r="M504" t="str">
        <f>VLOOKUP(L504,'A-Applications'!B:D,3,FALSE)</f>
        <v>Microsoft Teams</v>
      </c>
      <c r="N504" t="s">
        <v>53</v>
      </c>
      <c r="O504" s="42" t="s">
        <v>54</v>
      </c>
      <c r="P504" t="s">
        <v>55</v>
      </c>
      <c r="Q504" t="str">
        <f>VLOOKUP(KamstrupData[[#This Row],[IdLevel123]],'B-Business Capability'!B:L,10,FALSE)</f>
        <v>Customer Service and Support</v>
      </c>
      <c r="R504">
        <f>VLOOKUP(KamstrupData[[#This Row],[IdLevel123]],'B-Business Capability'!B:L,11,FALSE)</f>
        <v>0</v>
      </c>
      <c r="U504" t="str">
        <f>_xlfn.CONCAT(KamstrupData[[#This Row],[CountryCode]],"_",KamstrupData[[#This Row],[Business Area]],"_",KamstrupData[[#This Row],[DepartmentTeam]])</f>
        <v>DE10_DE_Customer Service_</v>
      </c>
      <c r="V504" t="str">
        <f>VLOOKUP(KamstrupData[[#This Row],[ORG_Concat]],'O-Organization'!F:H,3,FALSE)</f>
        <v>11026_DE10_Customer Service_DE_Customer Service_</v>
      </c>
    </row>
    <row r="505" spans="4:22">
      <c r="D505" s="28" t="s">
        <v>78</v>
      </c>
      <c r="E505" t="str">
        <f>VLOOKUP(D505,'B-Business Capability'!B:H,5,FALSE)</f>
        <v>Customer Service</v>
      </c>
      <c r="F505" t="str">
        <f>VLOOKUP(D505,'B-Business Capability'!B:H,6,FALSE)</f>
        <v>Customer Service and Support</v>
      </c>
      <c r="G505" t="str">
        <f>VLOOKUP(D505,'B-Business Capability'!B:H,7,FALSE)</f>
        <v>Service Request Management</v>
      </c>
      <c r="I505" t="s">
        <v>245</v>
      </c>
      <c r="J505" t="s">
        <v>246</v>
      </c>
      <c r="L505" t="s">
        <v>116</v>
      </c>
      <c r="M505" t="str">
        <f>VLOOKUP(L505,'A-Applications'!B:D,3,FALSE)</f>
        <v>Trio</v>
      </c>
      <c r="N505" t="s">
        <v>103</v>
      </c>
      <c r="O505" s="42" t="s">
        <v>66</v>
      </c>
      <c r="P505" t="s">
        <v>79</v>
      </c>
      <c r="Q505" t="str">
        <f>VLOOKUP(KamstrupData[[#This Row],[IdLevel123]],'B-Business Capability'!B:L,10,FALSE)</f>
        <v>Customer Service and Support</v>
      </c>
      <c r="R505">
        <f>VLOOKUP(KamstrupData[[#This Row],[IdLevel123]],'B-Business Capability'!B:L,11,FALSE)</f>
        <v>0</v>
      </c>
      <c r="U505" t="str">
        <f>_xlfn.CONCAT(KamstrupData[[#This Row],[CountryCode]],"_",KamstrupData[[#This Row],[Business Area]],"_",KamstrupData[[#This Row],[DepartmentTeam]])</f>
        <v>DE10_DE_Customer Service_</v>
      </c>
      <c r="V505" t="str">
        <f>VLOOKUP(KamstrupData[[#This Row],[ORG_Concat]],'O-Organization'!F:H,3,FALSE)</f>
        <v>11026_DE10_Customer Service_DE_Customer Service_</v>
      </c>
    </row>
    <row r="506" spans="4:22">
      <c r="D506" s="28" t="s">
        <v>84</v>
      </c>
      <c r="E506" t="str">
        <f>VLOOKUP(D506,'B-Business Capability'!B:H,5,FALSE)</f>
        <v>OT Hosting</v>
      </c>
      <c r="F506" t="str">
        <f>VLOOKUP(D506,'B-Business Capability'!B:H,6,FALSE)</f>
        <v>OT Operations &amp; Service</v>
      </c>
      <c r="G506">
        <f>VLOOKUP(D506,'B-Business Capability'!B:H,7,FALSE)</f>
        <v>0</v>
      </c>
      <c r="I506" t="s">
        <v>245</v>
      </c>
      <c r="J506" t="s">
        <v>246</v>
      </c>
      <c r="L506" t="s">
        <v>116</v>
      </c>
      <c r="M506" t="str">
        <f>VLOOKUP(L506,'A-Applications'!B:D,3,FALSE)</f>
        <v>Trio</v>
      </c>
      <c r="N506" t="s">
        <v>103</v>
      </c>
      <c r="O506" s="42" t="s">
        <v>66</v>
      </c>
      <c r="P506" t="s">
        <v>79</v>
      </c>
      <c r="Q506" t="str">
        <f>VLOOKUP(KamstrupData[[#This Row],[IdLevel123]],'B-Business Capability'!B:L,10,FALSE)</f>
        <v>N/A</v>
      </c>
      <c r="R506">
        <f>VLOOKUP(KamstrupData[[#This Row],[IdLevel123]],'B-Business Capability'!B:L,11,FALSE)</f>
        <v>0</v>
      </c>
      <c r="U506" t="str">
        <f>_xlfn.CONCAT(KamstrupData[[#This Row],[CountryCode]],"_",KamstrupData[[#This Row],[Business Area]],"_",KamstrupData[[#This Row],[DepartmentTeam]])</f>
        <v>DE10_DE_Customer Service_</v>
      </c>
      <c r="V506" t="str">
        <f>VLOOKUP(KamstrupData[[#This Row],[ORG_Concat]],'O-Organization'!F:H,3,FALSE)</f>
        <v>11026_DE10_Customer Service_DE_Customer Service_</v>
      </c>
    </row>
    <row r="507" spans="4:22">
      <c r="D507" s="28" t="s">
        <v>63</v>
      </c>
      <c r="E507" t="str">
        <f>VLOOKUP(D507,'B-Business Capability'!B:H,5,FALSE)</f>
        <v>Finance</v>
      </c>
      <c r="F507" t="str">
        <f>VLOOKUP(D507,'B-Business Capability'!B:H,6,FALSE)</f>
        <v>Financial Planning &amp; Analysis</v>
      </c>
      <c r="G507" t="str">
        <f>VLOOKUP(D507,'B-Business Capability'!B:H,7,FALSE)</f>
        <v>Cost Accounting_Plan</v>
      </c>
      <c r="I507" t="s">
        <v>245</v>
      </c>
      <c r="J507" t="s">
        <v>246</v>
      </c>
      <c r="L507" t="s">
        <v>117</v>
      </c>
      <c r="M507" t="str">
        <f>VLOOKUP(L507,'A-Applications'!B:D,3,FALSE)</f>
        <v>PowerBI</v>
      </c>
      <c r="N507" t="s">
        <v>53</v>
      </c>
      <c r="O507" s="42" t="s">
        <v>62</v>
      </c>
      <c r="P507" t="s">
        <v>67</v>
      </c>
      <c r="Q507" t="str">
        <f>VLOOKUP(KamstrupData[[#This Row],[IdLevel123]],'B-Business Capability'!B:L,10,FALSE)</f>
        <v>N/A</v>
      </c>
      <c r="R507">
        <f>VLOOKUP(KamstrupData[[#This Row],[IdLevel123]],'B-Business Capability'!B:L,11,FALSE)</f>
        <v>0</v>
      </c>
      <c r="U507" t="str">
        <f>_xlfn.CONCAT(KamstrupData[[#This Row],[CountryCode]],"_",KamstrupData[[#This Row],[Business Area]],"_",KamstrupData[[#This Row],[DepartmentTeam]])</f>
        <v>DE10_DE_Customer Service_</v>
      </c>
      <c r="V507" t="str">
        <f>VLOOKUP(KamstrupData[[#This Row],[ORG_Concat]],'O-Organization'!F:H,3,FALSE)</f>
        <v>11026_DE10_Customer Service_DE_Customer Service_</v>
      </c>
    </row>
    <row r="508" spans="4:22">
      <c r="D508" s="28" t="s">
        <v>74</v>
      </c>
      <c r="E508" t="str">
        <f>VLOOKUP(D508,'B-Business Capability'!B:H,5,FALSE)</f>
        <v>Strategic Management</v>
      </c>
      <c r="F508" t="str">
        <f>VLOOKUP(D508,'B-Business Capability'!B:H,6,FALSE)</f>
        <v>Manage Core Business</v>
      </c>
      <c r="G508" t="str">
        <f>VLOOKUP(D508,'B-Business Capability'!B:H,7,FALSE)</f>
        <v>Manage Projects</v>
      </c>
      <c r="I508" t="s">
        <v>245</v>
      </c>
      <c r="J508" t="s">
        <v>246</v>
      </c>
      <c r="L508" t="s">
        <v>117</v>
      </c>
      <c r="M508" t="str">
        <f>VLOOKUP(L508,'A-Applications'!B:D,3,FALSE)</f>
        <v>PowerBI</v>
      </c>
      <c r="N508" t="s">
        <v>53</v>
      </c>
      <c r="O508" s="42" t="s">
        <v>62</v>
      </c>
      <c r="P508" t="s">
        <v>75</v>
      </c>
      <c r="Q508" t="str">
        <f>VLOOKUP(KamstrupData[[#This Row],[IdLevel123]],'B-Business Capability'!B:L,10,FALSE)</f>
        <v>N/A</v>
      </c>
      <c r="R508">
        <f>VLOOKUP(KamstrupData[[#This Row],[IdLevel123]],'B-Business Capability'!B:L,11,FALSE)</f>
        <v>0</v>
      </c>
      <c r="U508" t="str">
        <f>_xlfn.CONCAT(KamstrupData[[#This Row],[CountryCode]],"_",KamstrupData[[#This Row],[Business Area]],"_",KamstrupData[[#This Row],[DepartmentTeam]])</f>
        <v>DE10_DE_Customer Service_</v>
      </c>
      <c r="V508" t="str">
        <f>VLOOKUP(KamstrupData[[#This Row],[ORG_Concat]],'O-Organization'!F:H,3,FALSE)</f>
        <v>11026_DE10_Customer Service_DE_Customer Service_</v>
      </c>
    </row>
    <row r="509" spans="4:22">
      <c r="D509" s="28" t="s">
        <v>118</v>
      </c>
      <c r="E509" t="str">
        <f>VLOOKUP(D509,'B-Business Capability'!B:H,5,FALSE)</f>
        <v>Customer Service</v>
      </c>
      <c r="F509" t="str">
        <f>VLOOKUP(D509,'B-Business Capability'!B:H,6,FALSE)</f>
        <v>Customer Service Strategy and Planning</v>
      </c>
      <c r="G509" t="str">
        <f>VLOOKUP(D509,'B-Business Capability'!B:H,7,FALSE)</f>
        <v>Customer Service Analytics</v>
      </c>
      <c r="I509" t="s">
        <v>245</v>
      </c>
      <c r="J509" t="s">
        <v>246</v>
      </c>
      <c r="L509" t="s">
        <v>117</v>
      </c>
      <c r="M509" t="str">
        <f>VLOOKUP(L509,'A-Applications'!B:D,3,FALSE)</f>
        <v>PowerBI</v>
      </c>
      <c r="N509" t="s">
        <v>53</v>
      </c>
      <c r="O509" s="42" t="s">
        <v>62</v>
      </c>
      <c r="P509" t="s">
        <v>79</v>
      </c>
      <c r="Q509" t="str">
        <f>VLOOKUP(KamstrupData[[#This Row],[IdLevel123]],'B-Business Capability'!B:L,10,FALSE)</f>
        <v>Customer Service and Support</v>
      </c>
      <c r="R509">
        <f>VLOOKUP(KamstrupData[[#This Row],[IdLevel123]],'B-Business Capability'!B:L,11,FALSE)</f>
        <v>0</v>
      </c>
      <c r="U509" t="str">
        <f>_xlfn.CONCAT(KamstrupData[[#This Row],[CountryCode]],"_",KamstrupData[[#This Row],[Business Area]],"_",KamstrupData[[#This Row],[DepartmentTeam]])</f>
        <v>DE10_DE_Customer Service_</v>
      </c>
      <c r="V509" t="str">
        <f>VLOOKUP(KamstrupData[[#This Row],[ORG_Concat]],'O-Organization'!F:H,3,FALSE)</f>
        <v>11026_DE10_Customer Service_DE_Customer Service_</v>
      </c>
    </row>
    <row r="510" spans="4:22">
      <c r="D510" s="28" t="s">
        <v>82</v>
      </c>
      <c r="E510" t="str">
        <f>VLOOKUP(D510,'B-Business Capability'!B:H,5,FALSE)</f>
        <v>Customer Service</v>
      </c>
      <c r="F510" t="str">
        <f>VLOOKUP(D510,'B-Business Capability'!B:H,6,FALSE)</f>
        <v>Customer Project Management</v>
      </c>
      <c r="G510" t="str">
        <f>VLOOKUP(D510,'B-Business Capability'!B:H,7,FALSE)</f>
        <v>Financial Analytics and Management</v>
      </c>
      <c r="I510" t="s">
        <v>245</v>
      </c>
      <c r="J510" t="s">
        <v>246</v>
      </c>
      <c r="L510" t="s">
        <v>117</v>
      </c>
      <c r="M510" t="str">
        <f>VLOOKUP(L510,'A-Applications'!B:D,3,FALSE)</f>
        <v>PowerBI</v>
      </c>
      <c r="N510" t="s">
        <v>53</v>
      </c>
      <c r="O510" s="42" t="s">
        <v>62</v>
      </c>
      <c r="P510" t="s">
        <v>75</v>
      </c>
      <c r="Q510" t="str">
        <f>VLOOKUP(KamstrupData[[#This Row],[IdLevel123]],'B-Business Capability'!B:L,10,FALSE)</f>
        <v>Order-to-Cash (O2C)</v>
      </c>
      <c r="R510">
        <f>VLOOKUP(KamstrupData[[#This Row],[IdLevel123]],'B-Business Capability'!B:L,11,FALSE)</f>
        <v>0</v>
      </c>
      <c r="U510" t="str">
        <f>_xlfn.CONCAT(KamstrupData[[#This Row],[CountryCode]],"_",KamstrupData[[#This Row],[Business Area]],"_",KamstrupData[[#This Row],[DepartmentTeam]])</f>
        <v>DE10_DE_Customer Service_</v>
      </c>
      <c r="V510" t="str">
        <f>VLOOKUP(KamstrupData[[#This Row],[ORG_Concat]],'O-Organization'!F:H,3,FALSE)</f>
        <v>11026_DE10_Customer Service_DE_Customer Service_</v>
      </c>
    </row>
    <row r="511" spans="4:22">
      <c r="D511" s="28" t="s">
        <v>82</v>
      </c>
      <c r="E511" t="str">
        <f>VLOOKUP(D511,'B-Business Capability'!B:H,5,FALSE)</f>
        <v>Customer Service</v>
      </c>
      <c r="F511" t="str">
        <f>VLOOKUP(D511,'B-Business Capability'!B:H,6,FALSE)</f>
        <v>Customer Project Management</v>
      </c>
      <c r="G511" t="str">
        <f>VLOOKUP(D511,'B-Business Capability'!B:H,7,FALSE)</f>
        <v>Financial Analytics and Management</v>
      </c>
      <c r="I511" t="s">
        <v>245</v>
      </c>
      <c r="J511" t="s">
        <v>246</v>
      </c>
      <c r="L511" t="s">
        <v>117</v>
      </c>
      <c r="M511" t="str">
        <f>VLOOKUP(L511,'A-Applications'!B:D,3,FALSE)</f>
        <v>PowerBI</v>
      </c>
      <c r="N511" t="s">
        <v>53</v>
      </c>
      <c r="O511" s="42" t="s">
        <v>62</v>
      </c>
      <c r="P511" t="s">
        <v>75</v>
      </c>
      <c r="Q511" t="str">
        <f>VLOOKUP(KamstrupData[[#This Row],[IdLevel123]],'B-Business Capability'!B:L,10,FALSE)</f>
        <v>Order-to-Cash (O2C)</v>
      </c>
      <c r="R511">
        <f>VLOOKUP(KamstrupData[[#This Row],[IdLevel123]],'B-Business Capability'!B:L,11,FALSE)</f>
        <v>0</v>
      </c>
      <c r="U511" t="str">
        <f>_xlfn.CONCAT(KamstrupData[[#This Row],[CountryCode]],"_",KamstrupData[[#This Row],[Business Area]],"_",KamstrupData[[#This Row],[DepartmentTeam]])</f>
        <v>DE10_DE_Customer Service_</v>
      </c>
      <c r="V511" t="str">
        <f>VLOOKUP(KamstrupData[[#This Row],[ORG_Concat]],'O-Organization'!F:H,3,FALSE)</f>
        <v>11026_DE10_Customer Service_DE_Customer Service_</v>
      </c>
    </row>
    <row r="512" spans="4:22">
      <c r="D512" s="28" t="s">
        <v>88</v>
      </c>
      <c r="E512" t="str">
        <f>VLOOKUP(D512,'B-Business Capability'!B:H,5,FALSE)</f>
        <v>Customer Service</v>
      </c>
      <c r="F512" t="str">
        <f>VLOOKUP(D512,'B-Business Capability'!B:H,6,FALSE)</f>
        <v>Customer Project Management</v>
      </c>
      <c r="G512" t="str">
        <f>VLOOKUP(D512,'B-Business Capability'!B:H,7,FALSE)</f>
        <v>Project Management</v>
      </c>
      <c r="I512" t="s">
        <v>245</v>
      </c>
      <c r="J512" t="s">
        <v>246</v>
      </c>
      <c r="L512" t="s">
        <v>117</v>
      </c>
      <c r="M512" t="str">
        <f>VLOOKUP(L512,'A-Applications'!B:D,3,FALSE)</f>
        <v>PowerBI</v>
      </c>
      <c r="N512" t="s">
        <v>53</v>
      </c>
      <c r="O512" s="42" t="s">
        <v>62</v>
      </c>
      <c r="P512" t="s">
        <v>75</v>
      </c>
      <c r="Q512" t="str">
        <f>VLOOKUP(KamstrupData[[#This Row],[IdLevel123]],'B-Business Capability'!B:L,10,FALSE)</f>
        <v>Order-to-Cash (O2C)</v>
      </c>
      <c r="R512">
        <f>VLOOKUP(KamstrupData[[#This Row],[IdLevel123]],'B-Business Capability'!B:L,11,FALSE)</f>
        <v>0</v>
      </c>
      <c r="U512" t="str">
        <f>_xlfn.CONCAT(KamstrupData[[#This Row],[CountryCode]],"_",KamstrupData[[#This Row],[Business Area]],"_",KamstrupData[[#This Row],[DepartmentTeam]])</f>
        <v>DE10_DE_Customer Service_</v>
      </c>
      <c r="V512" t="str">
        <f>VLOOKUP(KamstrupData[[#This Row],[ORG_Concat]],'O-Organization'!F:H,3,FALSE)</f>
        <v>11026_DE10_Customer Service_DE_Customer Service_</v>
      </c>
    </row>
    <row r="513" spans="4:22">
      <c r="D513" s="28" t="s">
        <v>88</v>
      </c>
      <c r="E513" t="str">
        <f>VLOOKUP(D513,'B-Business Capability'!B:H,5,FALSE)</f>
        <v>Customer Service</v>
      </c>
      <c r="F513" t="str">
        <f>VLOOKUP(D513,'B-Business Capability'!B:H,6,FALSE)</f>
        <v>Customer Project Management</v>
      </c>
      <c r="G513" t="str">
        <f>VLOOKUP(D513,'B-Business Capability'!B:H,7,FALSE)</f>
        <v>Project Management</v>
      </c>
      <c r="I513" t="s">
        <v>245</v>
      </c>
      <c r="J513" t="s">
        <v>246</v>
      </c>
      <c r="L513" t="s">
        <v>117</v>
      </c>
      <c r="M513" t="str">
        <f>VLOOKUP(L513,'A-Applications'!B:D,3,FALSE)</f>
        <v>PowerBI</v>
      </c>
      <c r="N513" t="s">
        <v>53</v>
      </c>
      <c r="O513" s="42" t="s">
        <v>62</v>
      </c>
      <c r="P513" t="s">
        <v>75</v>
      </c>
      <c r="Q513" t="str">
        <f>VLOOKUP(KamstrupData[[#This Row],[IdLevel123]],'B-Business Capability'!B:L,10,FALSE)</f>
        <v>Order-to-Cash (O2C)</v>
      </c>
      <c r="R513">
        <f>VLOOKUP(KamstrupData[[#This Row],[IdLevel123]],'B-Business Capability'!B:L,11,FALSE)</f>
        <v>0</v>
      </c>
      <c r="U513" t="str">
        <f>_xlfn.CONCAT(KamstrupData[[#This Row],[CountryCode]],"_",KamstrupData[[#This Row],[Business Area]],"_",KamstrupData[[#This Row],[DepartmentTeam]])</f>
        <v>DE10_DE_Customer Service_</v>
      </c>
      <c r="V513" t="str">
        <f>VLOOKUP(KamstrupData[[#This Row],[ORG_Concat]],'O-Organization'!F:H,3,FALSE)</f>
        <v>11026_DE10_Customer Service_DE_Customer Service_</v>
      </c>
    </row>
    <row r="514" spans="4:22">
      <c r="D514" s="28" t="s">
        <v>119</v>
      </c>
      <c r="E514" t="str">
        <f>VLOOKUP(D514,'B-Business Capability'!B:H,5,FALSE)</f>
        <v>Finance</v>
      </c>
      <c r="F514" t="str">
        <f>VLOOKUP(D514,'B-Business Capability'!B:H,6,FALSE)</f>
        <v>Settlements &amp; Payments</v>
      </c>
      <c r="G514" t="str">
        <f>VLOOKUP(D514,'B-Business Capability'!B:H,7,FALSE)</f>
        <v>Travel &amp; Expense Management</v>
      </c>
      <c r="I514" t="s">
        <v>245</v>
      </c>
      <c r="J514" t="s">
        <v>246</v>
      </c>
      <c r="L514" t="s">
        <v>120</v>
      </c>
      <c r="M514" t="str">
        <f>VLOOKUP(L514,'A-Applications'!B:D,3,FALSE)</f>
        <v>Concur</v>
      </c>
      <c r="N514" t="s">
        <v>53</v>
      </c>
      <c r="O514" s="42" t="s">
        <v>54</v>
      </c>
      <c r="P514" t="s">
        <v>121</v>
      </c>
      <c r="Q514" t="str">
        <f>VLOOKUP(KamstrupData[[#This Row],[IdLevel123]],'B-Business Capability'!B:L,10,FALSE)</f>
        <v>Hire-to-Retire (H2R)</v>
      </c>
      <c r="R514">
        <f>VLOOKUP(KamstrupData[[#This Row],[IdLevel123]],'B-Business Capability'!B:L,11,FALSE)</f>
        <v>750</v>
      </c>
      <c r="U514" t="str">
        <f>_xlfn.CONCAT(KamstrupData[[#This Row],[CountryCode]],"_",KamstrupData[[#This Row],[Business Area]],"_",KamstrupData[[#This Row],[DepartmentTeam]])</f>
        <v>DE10_DE_Customer Service_</v>
      </c>
      <c r="V514" t="str">
        <f>VLOOKUP(KamstrupData[[#This Row],[ORG_Concat]],'O-Organization'!F:H,3,FALSE)</f>
        <v>11026_DE10_Customer Service_DE_Customer Service_</v>
      </c>
    </row>
    <row r="515" spans="4:22">
      <c r="D515" s="28" t="s">
        <v>122</v>
      </c>
      <c r="E515" t="str">
        <f>VLOOKUP(D515,'B-Business Capability'!B:H,5,FALSE)</f>
        <v>Legal</v>
      </c>
      <c r="F515" t="str">
        <f>VLOOKUP(D515,'B-Business Capability'!B:H,6,FALSE)</f>
        <v>Ensure Compliance</v>
      </c>
      <c r="G515">
        <f>VLOOKUP(D515,'B-Business Capability'!B:H,7,FALSE)</f>
        <v>0</v>
      </c>
      <c r="I515" t="s">
        <v>245</v>
      </c>
      <c r="J515" t="s">
        <v>246</v>
      </c>
      <c r="L515" t="s">
        <v>123</v>
      </c>
      <c r="M515" t="str">
        <f>VLOOKUP(L515,'A-Applications'!B:D,3,FALSE)</f>
        <v>DocuSign</v>
      </c>
      <c r="N515" t="s">
        <v>53</v>
      </c>
      <c r="O515" s="42" t="s">
        <v>54</v>
      </c>
      <c r="P515" t="s">
        <v>124</v>
      </c>
      <c r="Q515" t="str">
        <f>VLOOKUP(KamstrupData[[#This Row],[IdLevel123]],'B-Business Capability'!B:L,10,FALSE)</f>
        <v>N/A</v>
      </c>
      <c r="R515">
        <f>VLOOKUP(KamstrupData[[#This Row],[IdLevel123]],'B-Business Capability'!B:L,11,FALSE)</f>
        <v>0</v>
      </c>
      <c r="U515" t="str">
        <f>_xlfn.CONCAT(KamstrupData[[#This Row],[CountryCode]],"_",KamstrupData[[#This Row],[Business Area]],"_",KamstrupData[[#This Row],[DepartmentTeam]])</f>
        <v>DE10_DE_Customer Service_</v>
      </c>
      <c r="V515" t="str">
        <f>VLOOKUP(KamstrupData[[#This Row],[ORG_Concat]],'O-Organization'!F:H,3,FALSE)</f>
        <v>11026_DE10_Customer Service_DE_Customer Service_</v>
      </c>
    </row>
    <row r="516" spans="4:22">
      <c r="D516" s="28" t="s">
        <v>74</v>
      </c>
      <c r="E516" t="str">
        <f>VLOOKUP(D516,'B-Business Capability'!B:H,5,FALSE)</f>
        <v>Strategic Management</v>
      </c>
      <c r="F516" t="str">
        <f>VLOOKUP(D516,'B-Business Capability'!B:H,6,FALSE)</f>
        <v>Manage Core Business</v>
      </c>
      <c r="G516" t="str">
        <f>VLOOKUP(D516,'B-Business Capability'!B:H,7,FALSE)</f>
        <v>Manage Projects</v>
      </c>
      <c r="I516" t="s">
        <v>245</v>
      </c>
      <c r="J516" t="s">
        <v>246</v>
      </c>
      <c r="L516" t="s">
        <v>123</v>
      </c>
      <c r="M516" t="str">
        <f>VLOOKUP(L516,'A-Applications'!B:D,3,FALSE)</f>
        <v>DocuSign</v>
      </c>
      <c r="N516" t="s">
        <v>53</v>
      </c>
      <c r="O516" s="42" t="s">
        <v>54</v>
      </c>
      <c r="P516" t="s">
        <v>75</v>
      </c>
      <c r="Q516" t="str">
        <f>VLOOKUP(KamstrupData[[#This Row],[IdLevel123]],'B-Business Capability'!B:L,10,FALSE)</f>
        <v>N/A</v>
      </c>
      <c r="R516">
        <f>VLOOKUP(KamstrupData[[#This Row],[IdLevel123]],'B-Business Capability'!B:L,11,FALSE)</f>
        <v>0</v>
      </c>
      <c r="U516" t="str">
        <f>_xlfn.CONCAT(KamstrupData[[#This Row],[CountryCode]],"_",KamstrupData[[#This Row],[Business Area]],"_",KamstrupData[[#This Row],[DepartmentTeam]])</f>
        <v>DE10_DE_Customer Service_</v>
      </c>
      <c r="V516" t="str">
        <f>VLOOKUP(KamstrupData[[#This Row],[ORG_Concat]],'O-Organization'!F:H,3,FALSE)</f>
        <v>11026_DE10_Customer Service_DE_Customer Service_</v>
      </c>
    </row>
    <row r="517" spans="4:22">
      <c r="D517" s="28" t="s">
        <v>125</v>
      </c>
      <c r="E517" t="str">
        <f>VLOOKUP(D517,'B-Business Capability'!B:H,5,FALSE)</f>
        <v>Sales</v>
      </c>
      <c r="F517" t="str">
        <f>VLOOKUP(D517,'B-Business Capability'!B:H,6,FALSE)</f>
        <v>Quotation, Order, and Contract Management</v>
      </c>
      <c r="G517" t="str">
        <f>VLOOKUP(D517,'B-Business Capability'!B:H,7,FALSE)</f>
        <v>Contract and engagement setup</v>
      </c>
      <c r="I517" t="s">
        <v>245</v>
      </c>
      <c r="J517" t="s">
        <v>246</v>
      </c>
      <c r="L517" t="s">
        <v>123</v>
      </c>
      <c r="M517" t="str">
        <f>VLOOKUP(L517,'A-Applications'!B:D,3,FALSE)</f>
        <v>DocuSign</v>
      </c>
      <c r="N517" t="s">
        <v>53</v>
      </c>
      <c r="O517" s="42" t="s">
        <v>54</v>
      </c>
      <c r="P517" t="s">
        <v>124</v>
      </c>
      <c r="Q517" t="str">
        <f>VLOOKUP(KamstrupData[[#This Row],[IdLevel123]],'B-Business Capability'!B:L,10,FALSE)</f>
        <v>Order-to-Cash (O2C)</v>
      </c>
      <c r="R517">
        <f>VLOOKUP(KamstrupData[[#This Row],[IdLevel123]],'B-Business Capability'!B:L,11,FALSE)</f>
        <v>101</v>
      </c>
      <c r="U517" t="str">
        <f>_xlfn.CONCAT(KamstrupData[[#This Row],[CountryCode]],"_",KamstrupData[[#This Row],[Business Area]],"_",KamstrupData[[#This Row],[DepartmentTeam]])</f>
        <v>DE10_DE_Customer Service_</v>
      </c>
      <c r="V517" t="str">
        <f>VLOOKUP(KamstrupData[[#This Row],[ORG_Concat]],'O-Organization'!F:H,3,FALSE)</f>
        <v>11026_DE10_Customer Service_DE_Customer Service_</v>
      </c>
    </row>
    <row r="518" spans="4:22">
      <c r="D518" s="28" t="s">
        <v>88</v>
      </c>
      <c r="E518" t="str">
        <f>VLOOKUP(D518,'B-Business Capability'!B:H,5,FALSE)</f>
        <v>Customer Service</v>
      </c>
      <c r="F518" t="str">
        <f>VLOOKUP(D518,'B-Business Capability'!B:H,6,FALSE)</f>
        <v>Customer Project Management</v>
      </c>
      <c r="G518" t="str">
        <f>VLOOKUP(D518,'B-Business Capability'!B:H,7,FALSE)</f>
        <v>Project Management</v>
      </c>
      <c r="I518" t="s">
        <v>245</v>
      </c>
      <c r="J518" t="s">
        <v>246</v>
      </c>
      <c r="L518" t="s">
        <v>123</v>
      </c>
      <c r="M518" t="str">
        <f>VLOOKUP(L518,'A-Applications'!B:D,3,FALSE)</f>
        <v>DocuSign</v>
      </c>
      <c r="N518" t="s">
        <v>53</v>
      </c>
      <c r="O518" s="42" t="s">
        <v>54</v>
      </c>
      <c r="P518" t="s">
        <v>75</v>
      </c>
      <c r="Q518" t="str">
        <f>VLOOKUP(KamstrupData[[#This Row],[IdLevel123]],'B-Business Capability'!B:L,10,FALSE)</f>
        <v>Order-to-Cash (O2C)</v>
      </c>
      <c r="R518">
        <f>VLOOKUP(KamstrupData[[#This Row],[IdLevel123]],'B-Business Capability'!B:L,11,FALSE)</f>
        <v>0</v>
      </c>
      <c r="U518" t="str">
        <f>_xlfn.CONCAT(KamstrupData[[#This Row],[CountryCode]],"_",KamstrupData[[#This Row],[Business Area]],"_",KamstrupData[[#This Row],[DepartmentTeam]])</f>
        <v>DE10_DE_Customer Service_</v>
      </c>
      <c r="V518" t="str">
        <f>VLOOKUP(KamstrupData[[#This Row],[ORG_Concat]],'O-Organization'!F:H,3,FALSE)</f>
        <v>11026_DE10_Customer Service_DE_Customer Service_</v>
      </c>
    </row>
    <row r="519" spans="4:22">
      <c r="D519" s="28" t="s">
        <v>88</v>
      </c>
      <c r="E519" t="str">
        <f>VLOOKUP(D519,'B-Business Capability'!B:H,5,FALSE)</f>
        <v>Customer Service</v>
      </c>
      <c r="F519" t="str">
        <f>VLOOKUP(D519,'B-Business Capability'!B:H,6,FALSE)</f>
        <v>Customer Project Management</v>
      </c>
      <c r="G519" t="str">
        <f>VLOOKUP(D519,'B-Business Capability'!B:H,7,FALSE)</f>
        <v>Project Management</v>
      </c>
      <c r="I519" t="s">
        <v>245</v>
      </c>
      <c r="J519" t="s">
        <v>246</v>
      </c>
      <c r="L519" t="s">
        <v>123</v>
      </c>
      <c r="M519" t="str">
        <f>VLOOKUP(L519,'A-Applications'!B:D,3,FALSE)</f>
        <v>DocuSign</v>
      </c>
      <c r="N519" t="s">
        <v>53</v>
      </c>
      <c r="O519" s="42" t="s">
        <v>54</v>
      </c>
      <c r="P519" t="s">
        <v>75</v>
      </c>
      <c r="Q519" t="str">
        <f>VLOOKUP(KamstrupData[[#This Row],[IdLevel123]],'B-Business Capability'!B:L,10,FALSE)</f>
        <v>Order-to-Cash (O2C)</v>
      </c>
      <c r="R519">
        <f>VLOOKUP(KamstrupData[[#This Row],[IdLevel123]],'B-Business Capability'!B:L,11,FALSE)</f>
        <v>0</v>
      </c>
      <c r="U519" t="str">
        <f>_xlfn.CONCAT(KamstrupData[[#This Row],[CountryCode]],"_",KamstrupData[[#This Row],[Business Area]],"_",KamstrupData[[#This Row],[DepartmentTeam]])</f>
        <v>DE10_DE_Customer Service_</v>
      </c>
      <c r="V519" t="str">
        <f>VLOOKUP(KamstrupData[[#This Row],[ORG_Concat]],'O-Organization'!F:H,3,FALSE)</f>
        <v>11026_DE10_Customer Service_DE_Customer Service_</v>
      </c>
    </row>
    <row r="520" spans="4:22">
      <c r="D520" s="28" t="s">
        <v>126</v>
      </c>
      <c r="E520" t="str">
        <f>VLOOKUP(D520,'B-Business Capability'!B:H,5,FALSE)</f>
        <v>Strategic Management</v>
      </c>
      <c r="F520" t="str">
        <f>VLOOKUP(D520,'B-Business Capability'!B:H,6,FALSE)</f>
        <v>Business Process Management</v>
      </c>
      <c r="G520" t="str">
        <f>VLOOKUP(D520,'B-Business Capability'!B:H,7,FALSE)</f>
        <v>Business Process Modeling</v>
      </c>
      <c r="I520" t="s">
        <v>245</v>
      </c>
      <c r="J520" t="s">
        <v>246</v>
      </c>
      <c r="L520" t="s">
        <v>127</v>
      </c>
      <c r="M520" t="str">
        <f>VLOOKUP(L520,'A-Applications'!B:D,3,FALSE)</f>
        <v>Ipw</v>
      </c>
      <c r="N520" t="s">
        <v>53</v>
      </c>
      <c r="O520" s="42" t="s">
        <v>54</v>
      </c>
      <c r="Q520" t="str">
        <f>VLOOKUP(KamstrupData[[#This Row],[IdLevel123]],'B-Business Capability'!B:L,10,FALSE)</f>
        <v>N/A</v>
      </c>
      <c r="R520">
        <f>VLOOKUP(KamstrupData[[#This Row],[IdLevel123]],'B-Business Capability'!B:L,11,FALSE)</f>
        <v>0</v>
      </c>
      <c r="U520" t="str">
        <f>_xlfn.CONCAT(KamstrupData[[#This Row],[CountryCode]],"_",KamstrupData[[#This Row],[Business Area]],"_",KamstrupData[[#This Row],[DepartmentTeam]])</f>
        <v>DE10_DE_Customer Service_</v>
      </c>
      <c r="V520" t="str">
        <f>VLOOKUP(KamstrupData[[#This Row],[ORG_Concat]],'O-Organization'!F:H,3,FALSE)</f>
        <v>11026_DE10_Customer Service_DE_Customer Service_</v>
      </c>
    </row>
    <row r="521" spans="4:22">
      <c r="D521" s="28" t="s">
        <v>126</v>
      </c>
      <c r="E521" t="str">
        <f>VLOOKUP(D521,'B-Business Capability'!B:H,5,FALSE)</f>
        <v>Strategic Management</v>
      </c>
      <c r="F521" t="str">
        <f>VLOOKUP(D521,'B-Business Capability'!B:H,6,FALSE)</f>
        <v>Business Process Management</v>
      </c>
      <c r="G521" t="str">
        <f>VLOOKUP(D521,'B-Business Capability'!B:H,7,FALSE)</f>
        <v>Business Process Modeling</v>
      </c>
      <c r="I521" t="s">
        <v>245</v>
      </c>
      <c r="J521" t="s">
        <v>246</v>
      </c>
      <c r="L521" t="s">
        <v>127</v>
      </c>
      <c r="M521" t="str">
        <f>VLOOKUP(L521,'A-Applications'!B:D,3,FALSE)</f>
        <v>Ipw</v>
      </c>
      <c r="N521" t="s">
        <v>53</v>
      </c>
      <c r="O521" s="42" t="s">
        <v>54</v>
      </c>
      <c r="P521" t="s">
        <v>97</v>
      </c>
      <c r="Q521" t="str">
        <f>VLOOKUP(KamstrupData[[#This Row],[IdLevel123]],'B-Business Capability'!B:L,10,FALSE)</f>
        <v>N/A</v>
      </c>
      <c r="R521">
        <f>VLOOKUP(KamstrupData[[#This Row],[IdLevel123]],'B-Business Capability'!B:L,11,FALSE)</f>
        <v>0</v>
      </c>
      <c r="U521" t="str">
        <f>_xlfn.CONCAT(KamstrupData[[#This Row],[CountryCode]],"_",KamstrupData[[#This Row],[Business Area]],"_",KamstrupData[[#This Row],[DepartmentTeam]])</f>
        <v>DE10_DE_Customer Service_</v>
      </c>
      <c r="V521" t="str">
        <f>VLOOKUP(KamstrupData[[#This Row],[ORG_Concat]],'O-Organization'!F:H,3,FALSE)</f>
        <v>11026_DE10_Customer Service_DE_Customer Service_</v>
      </c>
    </row>
    <row r="522" spans="4:22">
      <c r="D522" s="28" t="s">
        <v>128</v>
      </c>
      <c r="E522" t="str">
        <f>VLOOKUP(D522,'B-Business Capability'!B:H,5,FALSE)</f>
        <v>Sales</v>
      </c>
      <c r="F522" t="str">
        <f>VLOOKUP(D522,'B-Business Capability'!B:H,6,FALSE)</f>
        <v>Sales Execution and Customer Engagement</v>
      </c>
      <c r="G522" t="str">
        <f>VLOOKUP(D522,'B-Business Capability'!B:H,7,FALSE)</f>
        <v>Project selling</v>
      </c>
      <c r="I522" t="s">
        <v>245</v>
      </c>
      <c r="J522" t="s">
        <v>246</v>
      </c>
      <c r="L522" t="s">
        <v>129</v>
      </c>
      <c r="M522" t="str">
        <f>VLOOKUP(L522,'A-Applications'!B:D,3,FALSE)</f>
        <v>Microsoft Dynamics 365 CE (Sales)</v>
      </c>
      <c r="N522" t="s">
        <v>53</v>
      </c>
      <c r="O522" s="42" t="s">
        <v>54</v>
      </c>
      <c r="P522" t="s">
        <v>75</v>
      </c>
      <c r="Q522" t="str">
        <f>VLOOKUP(KamstrupData[[#This Row],[IdLevel123]],'B-Business Capability'!B:L,10,FALSE)</f>
        <v>Order-to-Cash (O2C)</v>
      </c>
      <c r="R522">
        <f>VLOOKUP(KamstrupData[[#This Row],[IdLevel123]],'B-Business Capability'!B:L,11,FALSE)</f>
        <v>550</v>
      </c>
      <c r="U522" t="str">
        <f>_xlfn.CONCAT(KamstrupData[[#This Row],[CountryCode]],"_",KamstrupData[[#This Row],[Business Area]],"_",KamstrupData[[#This Row],[DepartmentTeam]])</f>
        <v>DE10_DE_Customer Service_</v>
      </c>
      <c r="V522" t="str">
        <f>VLOOKUP(KamstrupData[[#This Row],[ORG_Concat]],'O-Organization'!F:H,3,FALSE)</f>
        <v>11026_DE10_Customer Service_DE_Customer Service_</v>
      </c>
    </row>
    <row r="523" spans="4:22">
      <c r="D523" s="28" t="s">
        <v>130</v>
      </c>
      <c r="E523" t="str">
        <f>VLOOKUP(D523,'B-Business Capability'!B:H,5,FALSE)</f>
        <v>Sales</v>
      </c>
      <c r="F523" t="str">
        <f>VLOOKUP(D523,'B-Business Capability'!B:H,6,FALSE)</f>
        <v>Quotation, Order, and Contract Management</v>
      </c>
      <c r="G523" t="str">
        <f>VLOOKUP(D523,'B-Business Capability'!B:H,7,FALSE)</f>
        <v>Tender or Bid management</v>
      </c>
      <c r="I523" t="s">
        <v>245</v>
      </c>
      <c r="J523" t="s">
        <v>246</v>
      </c>
      <c r="L523" t="s">
        <v>129</v>
      </c>
      <c r="M523" t="str">
        <f>VLOOKUP(L523,'A-Applications'!B:D,3,FALSE)</f>
        <v>Microsoft Dynamics 365 CE (Sales)</v>
      </c>
      <c r="N523" t="s">
        <v>53</v>
      </c>
      <c r="O523" s="42" t="s">
        <v>54</v>
      </c>
      <c r="P523" t="s">
        <v>131</v>
      </c>
      <c r="Q523" t="str">
        <f>VLOOKUP(KamstrupData[[#This Row],[IdLevel123]],'B-Business Capability'!B:L,10,FALSE)</f>
        <v>Order-to-Cash (O2C)</v>
      </c>
      <c r="R523">
        <f>VLOOKUP(KamstrupData[[#This Row],[IdLevel123]],'B-Business Capability'!B:L,11,FALSE)</f>
        <v>104</v>
      </c>
      <c r="U523" t="str">
        <f>_xlfn.CONCAT(KamstrupData[[#This Row],[CountryCode]],"_",KamstrupData[[#This Row],[Business Area]],"_",KamstrupData[[#This Row],[DepartmentTeam]])</f>
        <v>DE10_DE_Customer Service_</v>
      </c>
      <c r="V523" t="str">
        <f>VLOOKUP(KamstrupData[[#This Row],[ORG_Concat]],'O-Organization'!F:H,3,FALSE)</f>
        <v>11026_DE10_Customer Service_DE_Customer Service_</v>
      </c>
    </row>
    <row r="524" spans="4:22">
      <c r="D524" s="28" t="s">
        <v>78</v>
      </c>
      <c r="E524" t="str">
        <f>VLOOKUP(D524,'B-Business Capability'!B:H,5,FALSE)</f>
        <v>Customer Service</v>
      </c>
      <c r="F524" t="str">
        <f>VLOOKUP(D524,'B-Business Capability'!B:H,6,FALSE)</f>
        <v>Customer Service and Support</v>
      </c>
      <c r="G524" t="str">
        <f>VLOOKUP(D524,'B-Business Capability'!B:H,7,FALSE)</f>
        <v>Service Request Management</v>
      </c>
      <c r="I524" t="s">
        <v>245</v>
      </c>
      <c r="J524" t="s">
        <v>246</v>
      </c>
      <c r="L524" t="s">
        <v>132</v>
      </c>
      <c r="M524" t="str">
        <f>VLOOKUP(L524,'A-Applications'!B:D,3,FALSE)</f>
        <v>Omnia</v>
      </c>
      <c r="N524" t="s">
        <v>53</v>
      </c>
      <c r="O524" s="42" t="s">
        <v>66</v>
      </c>
      <c r="P524" t="s">
        <v>79</v>
      </c>
      <c r="Q524" t="str">
        <f>VLOOKUP(KamstrupData[[#This Row],[IdLevel123]],'B-Business Capability'!B:L,10,FALSE)</f>
        <v>Customer Service and Support</v>
      </c>
      <c r="R524">
        <f>VLOOKUP(KamstrupData[[#This Row],[IdLevel123]],'B-Business Capability'!B:L,11,FALSE)</f>
        <v>0</v>
      </c>
      <c r="U524" t="str">
        <f>_xlfn.CONCAT(KamstrupData[[#This Row],[CountryCode]],"_",KamstrupData[[#This Row],[Business Area]],"_",KamstrupData[[#This Row],[DepartmentTeam]])</f>
        <v>DE10_DE_Customer Service_</v>
      </c>
      <c r="V524" t="str">
        <f>VLOOKUP(KamstrupData[[#This Row],[ORG_Concat]],'O-Organization'!F:H,3,FALSE)</f>
        <v>11026_DE10_Customer Service_DE_Customer Service_</v>
      </c>
    </row>
    <row r="525" spans="4:22">
      <c r="D525" s="28" t="s">
        <v>88</v>
      </c>
      <c r="E525" t="str">
        <f>VLOOKUP(D525,'B-Business Capability'!B:H,5,FALSE)</f>
        <v>Customer Service</v>
      </c>
      <c r="F525" t="str">
        <f>VLOOKUP(D525,'B-Business Capability'!B:H,6,FALSE)</f>
        <v>Customer Project Management</v>
      </c>
      <c r="G525" t="str">
        <f>VLOOKUP(D525,'B-Business Capability'!B:H,7,FALSE)</f>
        <v>Project Management</v>
      </c>
      <c r="I525" t="s">
        <v>245</v>
      </c>
      <c r="J525" t="s">
        <v>246</v>
      </c>
      <c r="L525" t="s">
        <v>132</v>
      </c>
      <c r="M525" t="str">
        <f>VLOOKUP(L525,'A-Applications'!B:D,3,FALSE)</f>
        <v>Omnia</v>
      </c>
      <c r="N525" t="s">
        <v>53</v>
      </c>
      <c r="O525" s="42" t="s">
        <v>66</v>
      </c>
      <c r="P525" t="s">
        <v>75</v>
      </c>
      <c r="Q525" t="str">
        <f>VLOOKUP(KamstrupData[[#This Row],[IdLevel123]],'B-Business Capability'!B:L,10,FALSE)</f>
        <v>Order-to-Cash (O2C)</v>
      </c>
      <c r="R525">
        <f>VLOOKUP(KamstrupData[[#This Row],[IdLevel123]],'B-Business Capability'!B:L,11,FALSE)</f>
        <v>0</v>
      </c>
      <c r="U525" t="str">
        <f>_xlfn.CONCAT(KamstrupData[[#This Row],[CountryCode]],"_",KamstrupData[[#This Row],[Business Area]],"_",KamstrupData[[#This Row],[DepartmentTeam]])</f>
        <v>DE10_DE_Customer Service_</v>
      </c>
      <c r="V525" t="str">
        <f>VLOOKUP(KamstrupData[[#This Row],[ORG_Concat]],'O-Organization'!F:H,3,FALSE)</f>
        <v>11026_DE10_Customer Service_DE_Customer Service_</v>
      </c>
    </row>
    <row r="526" spans="4:22">
      <c r="D526" s="28" t="s">
        <v>133</v>
      </c>
      <c r="E526" t="str">
        <f>VLOOKUP(D526,'B-Business Capability'!B:H,5,FALSE)</f>
        <v>Customer Service</v>
      </c>
      <c r="F526" t="str">
        <f>VLOOKUP(D526,'B-Business Capability'!B:H,6,FALSE)</f>
        <v>Customer Service and Support</v>
      </c>
      <c r="G526" t="str">
        <f>VLOOKUP(D526,'B-Business Capability'!B:H,7,FALSE)</f>
        <v>Customer Operations</v>
      </c>
      <c r="I526" t="s">
        <v>245</v>
      </c>
      <c r="J526" t="s">
        <v>246</v>
      </c>
      <c r="L526" t="s">
        <v>132</v>
      </c>
      <c r="M526" t="str">
        <f>VLOOKUP(L526,'A-Applications'!B:D,3,FALSE)</f>
        <v>Omnia</v>
      </c>
      <c r="N526" t="s">
        <v>53</v>
      </c>
      <c r="O526" s="42" t="s">
        <v>66</v>
      </c>
      <c r="P526" t="s">
        <v>75</v>
      </c>
      <c r="Q526" t="str">
        <f>VLOOKUP(KamstrupData[[#This Row],[IdLevel123]],'B-Business Capability'!B:L,10,FALSE)</f>
        <v>Order-to-Cash (O2C)</v>
      </c>
      <c r="R526">
        <f>VLOOKUP(KamstrupData[[#This Row],[IdLevel123]],'B-Business Capability'!B:L,11,FALSE)</f>
        <v>0</v>
      </c>
      <c r="U526" t="str">
        <f>_xlfn.CONCAT(KamstrupData[[#This Row],[CountryCode]],"_",KamstrupData[[#This Row],[Business Area]],"_",KamstrupData[[#This Row],[DepartmentTeam]])</f>
        <v>DE10_DE_Customer Service_</v>
      </c>
      <c r="V526" t="str">
        <f>VLOOKUP(KamstrupData[[#This Row],[ORG_Concat]],'O-Organization'!F:H,3,FALSE)</f>
        <v>11026_DE10_Customer Service_DE_Customer Service_</v>
      </c>
    </row>
    <row r="527" spans="4:22">
      <c r="D527" s="28" t="s">
        <v>78</v>
      </c>
      <c r="E527" t="str">
        <f>VLOOKUP(D527,'B-Business Capability'!B:H,5,FALSE)</f>
        <v>Customer Service</v>
      </c>
      <c r="F527" t="str">
        <f>VLOOKUP(D527,'B-Business Capability'!B:H,6,FALSE)</f>
        <v>Customer Service and Support</v>
      </c>
      <c r="G527" t="str">
        <f>VLOOKUP(D527,'B-Business Capability'!B:H,7,FALSE)</f>
        <v>Service Request Management</v>
      </c>
      <c r="I527" t="s">
        <v>245</v>
      </c>
      <c r="J527" t="s">
        <v>246</v>
      </c>
      <c r="L527" t="s">
        <v>134</v>
      </c>
      <c r="M527" t="str">
        <f>VLOOKUP(L527,'A-Applications'!B:D,3,FALSE)</f>
        <v>READy</v>
      </c>
      <c r="N527" t="s">
        <v>103</v>
      </c>
      <c r="O527" s="42" t="s">
        <v>54</v>
      </c>
      <c r="P527" t="s">
        <v>79</v>
      </c>
      <c r="Q527" t="str">
        <f>VLOOKUP(KamstrupData[[#This Row],[IdLevel123]],'B-Business Capability'!B:L,10,FALSE)</f>
        <v>Customer Service and Support</v>
      </c>
      <c r="R527">
        <f>VLOOKUP(KamstrupData[[#This Row],[IdLevel123]],'B-Business Capability'!B:L,11,FALSE)</f>
        <v>0</v>
      </c>
      <c r="U527" t="str">
        <f>_xlfn.CONCAT(KamstrupData[[#This Row],[CountryCode]],"_",KamstrupData[[#This Row],[Business Area]],"_",KamstrupData[[#This Row],[DepartmentTeam]])</f>
        <v>DE10_DE_Customer Service_</v>
      </c>
      <c r="V527" t="str">
        <f>VLOOKUP(KamstrupData[[#This Row],[ORG_Concat]],'O-Organization'!F:H,3,FALSE)</f>
        <v>11026_DE10_Customer Service_DE_Customer Service_</v>
      </c>
    </row>
    <row r="528" spans="4:22">
      <c r="D528" s="28" t="s">
        <v>88</v>
      </c>
      <c r="E528" t="str">
        <f>VLOOKUP(D528,'B-Business Capability'!B:H,5,FALSE)</f>
        <v>Customer Service</v>
      </c>
      <c r="F528" t="str">
        <f>VLOOKUP(D528,'B-Business Capability'!B:H,6,FALSE)</f>
        <v>Customer Project Management</v>
      </c>
      <c r="G528" t="str">
        <f>VLOOKUP(D528,'B-Business Capability'!B:H,7,FALSE)</f>
        <v>Project Management</v>
      </c>
      <c r="I528" t="s">
        <v>245</v>
      </c>
      <c r="J528" t="s">
        <v>246</v>
      </c>
      <c r="L528" t="s">
        <v>134</v>
      </c>
      <c r="M528" t="str">
        <f>VLOOKUP(L528,'A-Applications'!B:D,3,FALSE)</f>
        <v>READy</v>
      </c>
      <c r="N528" t="s">
        <v>103</v>
      </c>
      <c r="O528" s="42" t="s">
        <v>54</v>
      </c>
      <c r="P528" t="s">
        <v>75</v>
      </c>
      <c r="Q528" t="str">
        <f>VLOOKUP(KamstrupData[[#This Row],[IdLevel123]],'B-Business Capability'!B:L,10,FALSE)</f>
        <v>Order-to-Cash (O2C)</v>
      </c>
      <c r="R528">
        <f>VLOOKUP(KamstrupData[[#This Row],[IdLevel123]],'B-Business Capability'!B:L,11,FALSE)</f>
        <v>0</v>
      </c>
      <c r="U528" t="str">
        <f>_xlfn.CONCAT(KamstrupData[[#This Row],[CountryCode]],"_",KamstrupData[[#This Row],[Business Area]],"_",KamstrupData[[#This Row],[DepartmentTeam]])</f>
        <v>DE10_DE_Customer Service_</v>
      </c>
      <c r="V528" t="str">
        <f>VLOOKUP(KamstrupData[[#This Row],[ORG_Concat]],'O-Organization'!F:H,3,FALSE)</f>
        <v>11026_DE10_Customer Service_DE_Customer Service_</v>
      </c>
    </row>
    <row r="529" spans="4:22">
      <c r="D529" s="28" t="s">
        <v>88</v>
      </c>
      <c r="E529" t="str">
        <f>VLOOKUP(D529,'B-Business Capability'!B:H,5,FALSE)</f>
        <v>Customer Service</v>
      </c>
      <c r="F529" t="str">
        <f>VLOOKUP(D529,'B-Business Capability'!B:H,6,FALSE)</f>
        <v>Customer Project Management</v>
      </c>
      <c r="G529" t="str">
        <f>VLOOKUP(D529,'B-Business Capability'!B:H,7,FALSE)</f>
        <v>Project Management</v>
      </c>
      <c r="I529" t="s">
        <v>245</v>
      </c>
      <c r="J529" t="s">
        <v>246</v>
      </c>
      <c r="L529" t="s">
        <v>134</v>
      </c>
      <c r="M529" t="str">
        <f>VLOOKUP(L529,'A-Applications'!B:D,3,FALSE)</f>
        <v>READy</v>
      </c>
      <c r="N529" t="s">
        <v>103</v>
      </c>
      <c r="O529" s="42" t="s">
        <v>66</v>
      </c>
      <c r="P529" t="s">
        <v>75</v>
      </c>
      <c r="Q529" t="str">
        <f>VLOOKUP(KamstrupData[[#This Row],[IdLevel123]],'B-Business Capability'!B:L,10,FALSE)</f>
        <v>Order-to-Cash (O2C)</v>
      </c>
      <c r="R529">
        <f>VLOOKUP(KamstrupData[[#This Row],[IdLevel123]],'B-Business Capability'!B:L,11,FALSE)</f>
        <v>0</v>
      </c>
      <c r="U529" t="str">
        <f>_xlfn.CONCAT(KamstrupData[[#This Row],[CountryCode]],"_",KamstrupData[[#This Row],[Business Area]],"_",KamstrupData[[#This Row],[DepartmentTeam]])</f>
        <v>DE10_DE_Customer Service_</v>
      </c>
      <c r="V529" t="str">
        <f>VLOOKUP(KamstrupData[[#This Row],[ORG_Concat]],'O-Organization'!F:H,3,FALSE)</f>
        <v>11026_DE10_Customer Service_DE_Customer Service_</v>
      </c>
    </row>
    <row r="530" spans="4:22">
      <c r="D530" s="28" t="s">
        <v>133</v>
      </c>
      <c r="E530" t="str">
        <f>VLOOKUP(D530,'B-Business Capability'!B:H,5,FALSE)</f>
        <v>Customer Service</v>
      </c>
      <c r="F530" t="str">
        <f>VLOOKUP(D530,'B-Business Capability'!B:H,6,FALSE)</f>
        <v>Customer Service and Support</v>
      </c>
      <c r="G530" t="str">
        <f>VLOOKUP(D530,'B-Business Capability'!B:H,7,FALSE)</f>
        <v>Customer Operations</v>
      </c>
      <c r="I530" t="s">
        <v>245</v>
      </c>
      <c r="J530" t="s">
        <v>246</v>
      </c>
      <c r="L530" t="s">
        <v>134</v>
      </c>
      <c r="M530" t="str">
        <f>VLOOKUP(L530,'A-Applications'!B:D,3,FALSE)</f>
        <v>READy</v>
      </c>
      <c r="N530" t="s">
        <v>103</v>
      </c>
      <c r="O530" s="42" t="s">
        <v>54</v>
      </c>
      <c r="P530" t="s">
        <v>79</v>
      </c>
      <c r="Q530" t="str">
        <f>VLOOKUP(KamstrupData[[#This Row],[IdLevel123]],'B-Business Capability'!B:L,10,FALSE)</f>
        <v>Order-to-Cash (O2C)</v>
      </c>
      <c r="R530">
        <f>VLOOKUP(KamstrupData[[#This Row],[IdLevel123]],'B-Business Capability'!B:L,11,FALSE)</f>
        <v>0</v>
      </c>
      <c r="U530" t="str">
        <f>_xlfn.CONCAT(KamstrupData[[#This Row],[CountryCode]],"_",KamstrupData[[#This Row],[Business Area]],"_",KamstrupData[[#This Row],[DepartmentTeam]])</f>
        <v>DE10_DE_Customer Service_</v>
      </c>
      <c r="V530" t="str">
        <f>VLOOKUP(KamstrupData[[#This Row],[ORG_Concat]],'O-Organization'!F:H,3,FALSE)</f>
        <v>11026_DE10_Customer Service_DE_Customer Service_</v>
      </c>
    </row>
    <row r="531" spans="4:22">
      <c r="D531" s="28" t="s">
        <v>74</v>
      </c>
      <c r="E531" t="str">
        <f>VLOOKUP(D531,'B-Business Capability'!B:H,5,FALSE)</f>
        <v>Strategic Management</v>
      </c>
      <c r="F531" t="str">
        <f>VLOOKUP(D531,'B-Business Capability'!B:H,6,FALSE)</f>
        <v>Manage Core Business</v>
      </c>
      <c r="G531" t="str">
        <f>VLOOKUP(D531,'B-Business Capability'!B:H,7,FALSE)</f>
        <v>Manage Projects</v>
      </c>
      <c r="I531" t="s">
        <v>245</v>
      </c>
      <c r="J531" t="s">
        <v>246</v>
      </c>
      <c r="L531" t="s">
        <v>135</v>
      </c>
      <c r="M531" t="str">
        <f>VLOOKUP(L531,'A-Applications'!B:D,3,FALSE)</f>
        <v>Microsoft Project</v>
      </c>
      <c r="N531" t="s">
        <v>53</v>
      </c>
      <c r="O531" s="42" t="s">
        <v>54</v>
      </c>
      <c r="P531" t="s">
        <v>75</v>
      </c>
      <c r="Q531" t="str">
        <f>VLOOKUP(KamstrupData[[#This Row],[IdLevel123]],'B-Business Capability'!B:L,10,FALSE)</f>
        <v>N/A</v>
      </c>
      <c r="R531">
        <f>VLOOKUP(KamstrupData[[#This Row],[IdLevel123]],'B-Business Capability'!B:L,11,FALSE)</f>
        <v>0</v>
      </c>
      <c r="U531" t="str">
        <f>_xlfn.CONCAT(KamstrupData[[#This Row],[CountryCode]],"_",KamstrupData[[#This Row],[Business Area]],"_",KamstrupData[[#This Row],[DepartmentTeam]])</f>
        <v>DE10_DE_Customer Service_</v>
      </c>
      <c r="V531" t="str">
        <f>VLOOKUP(KamstrupData[[#This Row],[ORG_Concat]],'O-Organization'!F:H,3,FALSE)</f>
        <v>11026_DE10_Customer Service_DE_Customer Service_</v>
      </c>
    </row>
    <row r="532" spans="4:22">
      <c r="D532" s="28" t="s">
        <v>136</v>
      </c>
      <c r="E532" t="str">
        <f>VLOOKUP(D532,'B-Business Capability'!B:H,5,FALSE)</f>
        <v>OT Hosting</v>
      </c>
      <c r="F532" t="str">
        <f>VLOOKUP(D532,'B-Business Capability'!B:H,6,FALSE)</f>
        <v>OT Platform &amp; Hosting</v>
      </c>
      <c r="G532">
        <f>VLOOKUP(D532,'B-Business Capability'!B:H,7,FALSE)</f>
        <v>0</v>
      </c>
      <c r="I532" t="s">
        <v>245</v>
      </c>
      <c r="J532" t="s">
        <v>246</v>
      </c>
      <c r="L532" t="s">
        <v>137</v>
      </c>
      <c r="M532" t="str">
        <f>VLOOKUP(L532,'A-Applications'!B:D,3,FALSE)</f>
        <v>Azure Monitoring</v>
      </c>
      <c r="N532" t="s">
        <v>53</v>
      </c>
      <c r="O532" s="42" t="s">
        <v>54</v>
      </c>
      <c r="P532" t="s">
        <v>79</v>
      </c>
      <c r="Q532" t="str">
        <f>VLOOKUP(KamstrupData[[#This Row],[IdLevel123]],'B-Business Capability'!B:L,10,FALSE)</f>
        <v>N/A</v>
      </c>
      <c r="R532">
        <f>VLOOKUP(KamstrupData[[#This Row],[IdLevel123]],'B-Business Capability'!B:L,11,FALSE)</f>
        <v>0</v>
      </c>
      <c r="U532" t="str">
        <f>_xlfn.CONCAT(KamstrupData[[#This Row],[CountryCode]],"_",KamstrupData[[#This Row],[Business Area]],"_",KamstrupData[[#This Row],[DepartmentTeam]])</f>
        <v>DE10_DE_Customer Service_</v>
      </c>
      <c r="V532" t="str">
        <f>VLOOKUP(KamstrupData[[#This Row],[ORG_Concat]],'O-Organization'!F:H,3,FALSE)</f>
        <v>11026_DE10_Customer Service_DE_Customer Service_</v>
      </c>
    </row>
    <row r="533" spans="4:22">
      <c r="D533" s="28" t="s">
        <v>119</v>
      </c>
      <c r="E533" t="str">
        <f>VLOOKUP(D533,'B-Business Capability'!B:H,5,FALSE)</f>
        <v>Finance</v>
      </c>
      <c r="F533" t="str">
        <f>VLOOKUP(D533,'B-Business Capability'!B:H,6,FALSE)</f>
        <v>Settlements &amp; Payments</v>
      </c>
      <c r="G533" t="str">
        <f>VLOOKUP(D533,'B-Business Capability'!B:H,7,FALSE)</f>
        <v>Travel &amp; Expense Management</v>
      </c>
      <c r="I533" t="s">
        <v>245</v>
      </c>
      <c r="J533" t="s">
        <v>246</v>
      </c>
      <c r="L533" t="s">
        <v>138</v>
      </c>
      <c r="M533" t="str">
        <f>VLOOKUP(L533,'A-Applications'!B:D,3,FALSE)</f>
        <v>Travelpool</v>
      </c>
      <c r="N533" t="s">
        <v>53</v>
      </c>
      <c r="O533" s="42" t="s">
        <v>62</v>
      </c>
      <c r="P533" t="s">
        <v>139</v>
      </c>
      <c r="Q533" t="str">
        <f>VLOOKUP(KamstrupData[[#This Row],[IdLevel123]],'B-Business Capability'!B:L,10,FALSE)</f>
        <v>Hire-to-Retire (H2R)</v>
      </c>
      <c r="R533">
        <f>VLOOKUP(KamstrupData[[#This Row],[IdLevel123]],'B-Business Capability'!B:L,11,FALSE)</f>
        <v>750</v>
      </c>
      <c r="U533" t="str">
        <f>_xlfn.CONCAT(KamstrupData[[#This Row],[CountryCode]],"_",KamstrupData[[#This Row],[Business Area]],"_",KamstrupData[[#This Row],[DepartmentTeam]])</f>
        <v>DE10_DE_Customer Service_</v>
      </c>
      <c r="V533" t="str">
        <f>VLOOKUP(KamstrupData[[#This Row],[ORG_Concat]],'O-Organization'!F:H,3,FALSE)</f>
        <v>11026_DE10_Customer Service_DE_Customer Service_</v>
      </c>
    </row>
    <row r="534" spans="4:22">
      <c r="D534" s="28" t="s">
        <v>88</v>
      </c>
      <c r="E534" t="str">
        <f>VLOOKUP(D534,'B-Business Capability'!B:H,5,FALSE)</f>
        <v>Customer Service</v>
      </c>
      <c r="F534" t="str">
        <f>VLOOKUP(D534,'B-Business Capability'!B:H,6,FALSE)</f>
        <v>Customer Project Management</v>
      </c>
      <c r="G534" t="str">
        <f>VLOOKUP(D534,'B-Business Capability'!B:H,7,FALSE)</f>
        <v>Project Management</v>
      </c>
      <c r="I534" t="s">
        <v>245</v>
      </c>
      <c r="J534" t="s">
        <v>246</v>
      </c>
      <c r="L534" t="s">
        <v>140</v>
      </c>
      <c r="M534" t="str">
        <f>VLOOKUP(L534,'A-Applications'!B:D,3,FALSE)</f>
        <v>Mulesoft</v>
      </c>
      <c r="O534" s="42"/>
      <c r="P534" t="s">
        <v>75</v>
      </c>
      <c r="Q534" t="str">
        <f>VLOOKUP(KamstrupData[[#This Row],[IdLevel123]],'B-Business Capability'!B:L,10,FALSE)</f>
        <v>Order-to-Cash (O2C)</v>
      </c>
      <c r="R534">
        <f>VLOOKUP(KamstrupData[[#This Row],[IdLevel123]],'B-Business Capability'!B:L,11,FALSE)</f>
        <v>0</v>
      </c>
      <c r="U534" t="str">
        <f>_xlfn.CONCAT(KamstrupData[[#This Row],[CountryCode]],"_",KamstrupData[[#This Row],[Business Area]],"_",KamstrupData[[#This Row],[DepartmentTeam]])</f>
        <v>DE10_DE_Customer Service_</v>
      </c>
      <c r="V534" t="str">
        <f>VLOOKUP(KamstrupData[[#This Row],[ORG_Concat]],'O-Organization'!F:H,3,FALSE)</f>
        <v>11026_DE10_Customer Service_DE_Customer Service_</v>
      </c>
    </row>
    <row r="535" spans="4:22">
      <c r="D535" s="28" t="s">
        <v>141</v>
      </c>
      <c r="E535" t="str">
        <f>VLOOKUP(D535,'B-Business Capability'!B:H,5,FALSE)</f>
        <v>People and Culture</v>
      </c>
      <c r="F535" t="str">
        <f>VLOOKUP(D535,'B-Business Capability'!B:H,6,FALSE)</f>
        <v>Retentation</v>
      </c>
      <c r="G535">
        <f>VLOOKUP(D535,'B-Business Capability'!B:H,7,FALSE)</f>
        <v>0</v>
      </c>
      <c r="I535" t="s">
        <v>245</v>
      </c>
      <c r="J535" t="s">
        <v>246</v>
      </c>
      <c r="L535" t="s">
        <v>142</v>
      </c>
      <c r="M535" t="str">
        <f>VLOOKUP(L535,'A-Applications'!B:D,3,FALSE)</f>
        <v>Oracle People Hub</v>
      </c>
      <c r="N535" t="s">
        <v>53</v>
      </c>
      <c r="O535" s="42" t="s">
        <v>54</v>
      </c>
      <c r="P535" t="s">
        <v>143</v>
      </c>
      <c r="Q535" t="str">
        <f>VLOOKUP(KamstrupData[[#This Row],[IdLevel123]],'B-Business Capability'!B:L,10,FALSE)</f>
        <v>Hire-to-Retire (H2R)</v>
      </c>
      <c r="R535">
        <f>VLOOKUP(KamstrupData[[#This Row],[IdLevel123]],'B-Business Capability'!B:L,11,FALSE)</f>
        <v>600</v>
      </c>
      <c r="U535" t="str">
        <f>_xlfn.CONCAT(KamstrupData[[#This Row],[CountryCode]],"_",KamstrupData[[#This Row],[Business Area]],"_",KamstrupData[[#This Row],[DepartmentTeam]])</f>
        <v>DE10_DE_Customer Service_</v>
      </c>
      <c r="V535" t="str">
        <f>VLOOKUP(KamstrupData[[#This Row],[ORG_Concat]],'O-Organization'!F:H,3,FALSE)</f>
        <v>11026_DE10_Customer Service_DE_Customer Service_</v>
      </c>
    </row>
    <row r="536" spans="4:22">
      <c r="D536" s="28" t="s">
        <v>88</v>
      </c>
      <c r="E536" t="str">
        <f>VLOOKUP(D536,'B-Business Capability'!B:H,5,FALSE)</f>
        <v>Customer Service</v>
      </c>
      <c r="F536" t="str">
        <f>VLOOKUP(D536,'B-Business Capability'!B:H,6,FALSE)</f>
        <v>Customer Project Management</v>
      </c>
      <c r="G536" t="str">
        <f>VLOOKUP(D536,'B-Business Capability'!B:H,7,FALSE)</f>
        <v>Project Management</v>
      </c>
      <c r="I536" t="s">
        <v>245</v>
      </c>
      <c r="J536" t="s">
        <v>246</v>
      </c>
      <c r="L536" t="s">
        <v>144</v>
      </c>
      <c r="M536" t="str">
        <f>VLOOKUP(L536,'A-Applications'!B:D,3,FALSE)</f>
        <v>Google Earth</v>
      </c>
      <c r="N536" t="s">
        <v>53</v>
      </c>
      <c r="O536" s="42" t="s">
        <v>54</v>
      </c>
      <c r="P536" t="s">
        <v>75</v>
      </c>
      <c r="Q536" t="str">
        <f>VLOOKUP(KamstrupData[[#This Row],[IdLevel123]],'B-Business Capability'!B:L,10,FALSE)</f>
        <v>Order-to-Cash (O2C)</v>
      </c>
      <c r="R536">
        <f>VLOOKUP(KamstrupData[[#This Row],[IdLevel123]],'B-Business Capability'!B:L,11,FALSE)</f>
        <v>0</v>
      </c>
      <c r="U536" t="str">
        <f>_xlfn.CONCAT(KamstrupData[[#This Row],[CountryCode]],"_",KamstrupData[[#This Row],[Business Area]],"_",KamstrupData[[#This Row],[DepartmentTeam]])</f>
        <v>DE10_DE_Customer Service_</v>
      </c>
      <c r="V536" t="str">
        <f>VLOOKUP(KamstrupData[[#This Row],[ORG_Concat]],'O-Organization'!F:H,3,FALSE)</f>
        <v>11026_DE10_Customer Service_DE_Customer Service_</v>
      </c>
    </row>
    <row r="537" spans="4:22">
      <c r="D537" s="28" t="s">
        <v>78</v>
      </c>
      <c r="E537" t="str">
        <f>VLOOKUP(D537,'B-Business Capability'!B:H,5,FALSE)</f>
        <v>Customer Service</v>
      </c>
      <c r="F537" t="str">
        <f>VLOOKUP(D537,'B-Business Capability'!B:H,6,FALSE)</f>
        <v>Customer Service and Support</v>
      </c>
      <c r="G537" t="str">
        <f>VLOOKUP(D537,'B-Business Capability'!B:H,7,FALSE)</f>
        <v>Service Request Management</v>
      </c>
      <c r="I537" t="s">
        <v>245</v>
      </c>
      <c r="J537" t="s">
        <v>246</v>
      </c>
      <c r="L537" t="s">
        <v>145</v>
      </c>
      <c r="M537" t="str">
        <f>VLOOKUP(L537,'A-Applications'!B:D,3,FALSE)</f>
        <v>Google Earth Pro</v>
      </c>
      <c r="N537" t="s">
        <v>53</v>
      </c>
      <c r="O537" s="42" t="s">
        <v>54</v>
      </c>
      <c r="P537" t="s">
        <v>79</v>
      </c>
      <c r="Q537" t="str">
        <f>VLOOKUP(KamstrupData[[#This Row],[IdLevel123]],'B-Business Capability'!B:L,10,FALSE)</f>
        <v>Customer Service and Support</v>
      </c>
      <c r="R537">
        <f>VLOOKUP(KamstrupData[[#This Row],[IdLevel123]],'B-Business Capability'!B:L,11,FALSE)</f>
        <v>0</v>
      </c>
      <c r="U537" t="str">
        <f>_xlfn.CONCAT(KamstrupData[[#This Row],[CountryCode]],"_",KamstrupData[[#This Row],[Business Area]],"_",KamstrupData[[#This Row],[DepartmentTeam]])</f>
        <v>DE10_DE_Customer Service_</v>
      </c>
      <c r="V537" t="str">
        <f>VLOOKUP(KamstrupData[[#This Row],[ORG_Concat]],'O-Organization'!F:H,3,FALSE)</f>
        <v>11026_DE10_Customer Service_DE_Customer Service_</v>
      </c>
    </row>
    <row r="538" spans="4:22">
      <c r="D538" s="28" t="s">
        <v>88</v>
      </c>
      <c r="E538" t="str">
        <f>VLOOKUP(D538,'B-Business Capability'!B:H,5,FALSE)</f>
        <v>Customer Service</v>
      </c>
      <c r="F538" t="str">
        <f>VLOOKUP(D538,'B-Business Capability'!B:H,6,FALSE)</f>
        <v>Customer Project Management</v>
      </c>
      <c r="G538" t="str">
        <f>VLOOKUP(D538,'B-Business Capability'!B:H,7,FALSE)</f>
        <v>Project Management</v>
      </c>
      <c r="I538" t="s">
        <v>245</v>
      </c>
      <c r="J538" t="s">
        <v>246</v>
      </c>
      <c r="L538" t="s">
        <v>145</v>
      </c>
      <c r="M538" t="str">
        <f>VLOOKUP(L538,'A-Applications'!B:D,3,FALSE)</f>
        <v>Google Earth Pro</v>
      </c>
      <c r="N538" t="s">
        <v>53</v>
      </c>
      <c r="O538" s="42" t="s">
        <v>54</v>
      </c>
      <c r="P538" t="s">
        <v>75</v>
      </c>
      <c r="Q538" t="str">
        <f>VLOOKUP(KamstrupData[[#This Row],[IdLevel123]],'B-Business Capability'!B:L,10,FALSE)</f>
        <v>Order-to-Cash (O2C)</v>
      </c>
      <c r="R538">
        <f>VLOOKUP(KamstrupData[[#This Row],[IdLevel123]],'B-Business Capability'!B:L,11,FALSE)</f>
        <v>0</v>
      </c>
      <c r="U538" t="str">
        <f>_xlfn.CONCAT(KamstrupData[[#This Row],[CountryCode]],"_",KamstrupData[[#This Row],[Business Area]],"_",KamstrupData[[#This Row],[DepartmentTeam]])</f>
        <v>DE10_DE_Customer Service_</v>
      </c>
      <c r="V538" t="str">
        <f>VLOOKUP(KamstrupData[[#This Row],[ORG_Concat]],'O-Organization'!F:H,3,FALSE)</f>
        <v>11026_DE10_Customer Service_DE_Customer Service_</v>
      </c>
    </row>
    <row r="539" spans="4:22">
      <c r="D539" s="28" t="s">
        <v>88</v>
      </c>
      <c r="E539" t="str">
        <f>VLOOKUP(D539,'B-Business Capability'!B:H,5,FALSE)</f>
        <v>Customer Service</v>
      </c>
      <c r="F539" t="str">
        <f>VLOOKUP(D539,'B-Business Capability'!B:H,6,FALSE)</f>
        <v>Customer Project Management</v>
      </c>
      <c r="G539" t="str">
        <f>VLOOKUP(D539,'B-Business Capability'!B:H,7,FALSE)</f>
        <v>Project Management</v>
      </c>
      <c r="I539" t="s">
        <v>245</v>
      </c>
      <c r="J539" t="s">
        <v>246</v>
      </c>
      <c r="L539" t="s">
        <v>145</v>
      </c>
      <c r="M539" t="str">
        <f>VLOOKUP(L539,'A-Applications'!B:D,3,FALSE)</f>
        <v>Google Earth Pro</v>
      </c>
      <c r="N539" t="s">
        <v>53</v>
      </c>
      <c r="O539" s="42" t="s">
        <v>54</v>
      </c>
      <c r="P539" t="s">
        <v>79</v>
      </c>
      <c r="Q539" t="str">
        <f>VLOOKUP(KamstrupData[[#This Row],[IdLevel123]],'B-Business Capability'!B:L,10,FALSE)</f>
        <v>Order-to-Cash (O2C)</v>
      </c>
      <c r="R539">
        <f>VLOOKUP(KamstrupData[[#This Row],[IdLevel123]],'B-Business Capability'!B:L,11,FALSE)</f>
        <v>0</v>
      </c>
      <c r="U539" t="str">
        <f>_xlfn.CONCAT(KamstrupData[[#This Row],[CountryCode]],"_",KamstrupData[[#This Row],[Business Area]],"_",KamstrupData[[#This Row],[DepartmentTeam]])</f>
        <v>DE10_DE_Customer Service_</v>
      </c>
      <c r="V539" t="str">
        <f>VLOOKUP(KamstrupData[[#This Row],[ORG_Concat]],'O-Organization'!F:H,3,FALSE)</f>
        <v>11026_DE10_Customer Service_DE_Customer Service_</v>
      </c>
    </row>
    <row r="540" spans="4:22">
      <c r="D540" s="28" t="s">
        <v>78</v>
      </c>
      <c r="E540" t="str">
        <f>VLOOKUP(D540,'B-Business Capability'!B:H,5,FALSE)</f>
        <v>Customer Service</v>
      </c>
      <c r="F540" t="str">
        <f>VLOOKUP(D540,'B-Business Capability'!B:H,6,FALSE)</f>
        <v>Customer Service and Support</v>
      </c>
      <c r="G540" t="str">
        <f>VLOOKUP(D540,'B-Business Capability'!B:H,7,FALSE)</f>
        <v>Service Request Management</v>
      </c>
      <c r="I540" t="s">
        <v>245</v>
      </c>
      <c r="J540" t="s">
        <v>246</v>
      </c>
      <c r="L540" t="s">
        <v>146</v>
      </c>
      <c r="M540" t="str">
        <f>VLOOKUP(L540,'A-Applications'!B:D,3,FALSE)</f>
        <v>Microsoft CoPilot</v>
      </c>
      <c r="N540" t="s">
        <v>147</v>
      </c>
      <c r="O540" s="42" t="s">
        <v>54</v>
      </c>
      <c r="P540" t="s">
        <v>79</v>
      </c>
      <c r="Q540" t="str">
        <f>VLOOKUP(KamstrupData[[#This Row],[IdLevel123]],'B-Business Capability'!B:L,10,FALSE)</f>
        <v>Customer Service and Support</v>
      </c>
      <c r="R540">
        <f>VLOOKUP(KamstrupData[[#This Row],[IdLevel123]],'B-Business Capability'!B:L,11,FALSE)</f>
        <v>0</v>
      </c>
      <c r="U540" t="str">
        <f>_xlfn.CONCAT(KamstrupData[[#This Row],[CountryCode]],"_",KamstrupData[[#This Row],[Business Area]],"_",KamstrupData[[#This Row],[DepartmentTeam]])</f>
        <v>DE10_DE_Customer Service_</v>
      </c>
      <c r="V540" t="str">
        <f>VLOOKUP(KamstrupData[[#This Row],[ORG_Concat]],'O-Organization'!F:H,3,FALSE)</f>
        <v>11026_DE10_Customer Service_DE_Customer Service_</v>
      </c>
    </row>
    <row r="541" spans="4:22">
      <c r="D541" s="28" t="s">
        <v>88</v>
      </c>
      <c r="E541" t="str">
        <f>VLOOKUP(D541,'B-Business Capability'!B:H,5,FALSE)</f>
        <v>Customer Service</v>
      </c>
      <c r="F541" t="str">
        <f>VLOOKUP(D541,'B-Business Capability'!B:H,6,FALSE)</f>
        <v>Customer Project Management</v>
      </c>
      <c r="G541" t="str">
        <f>VLOOKUP(D541,'B-Business Capability'!B:H,7,FALSE)</f>
        <v>Project Management</v>
      </c>
      <c r="I541" t="s">
        <v>245</v>
      </c>
      <c r="J541" t="s">
        <v>246</v>
      </c>
      <c r="L541" t="s">
        <v>146</v>
      </c>
      <c r="M541" t="str">
        <f>VLOOKUP(L541,'A-Applications'!B:D,3,FALSE)</f>
        <v>Microsoft CoPilot</v>
      </c>
      <c r="N541" t="s">
        <v>147</v>
      </c>
      <c r="O541" s="42" t="s">
        <v>54</v>
      </c>
      <c r="P541" t="s">
        <v>75</v>
      </c>
      <c r="Q541" t="str">
        <f>VLOOKUP(KamstrupData[[#This Row],[IdLevel123]],'B-Business Capability'!B:L,10,FALSE)</f>
        <v>Order-to-Cash (O2C)</v>
      </c>
      <c r="R541">
        <f>VLOOKUP(KamstrupData[[#This Row],[IdLevel123]],'B-Business Capability'!B:L,11,FALSE)</f>
        <v>0</v>
      </c>
      <c r="U541" t="str">
        <f>_xlfn.CONCAT(KamstrupData[[#This Row],[CountryCode]],"_",KamstrupData[[#This Row],[Business Area]],"_",KamstrupData[[#This Row],[DepartmentTeam]])</f>
        <v>DE10_DE_Customer Service_</v>
      </c>
      <c r="V541" t="str">
        <f>VLOOKUP(KamstrupData[[#This Row],[ORG_Concat]],'O-Organization'!F:H,3,FALSE)</f>
        <v>11026_DE10_Customer Service_DE_Customer Service_</v>
      </c>
    </row>
    <row r="542" spans="4:22">
      <c r="D542" s="28" t="s">
        <v>88</v>
      </c>
      <c r="E542" t="str">
        <f>VLOOKUP(D542,'B-Business Capability'!B:H,5,FALSE)</f>
        <v>Customer Service</v>
      </c>
      <c r="F542" t="str">
        <f>VLOOKUP(D542,'B-Business Capability'!B:H,6,FALSE)</f>
        <v>Customer Project Management</v>
      </c>
      <c r="G542" t="str">
        <f>VLOOKUP(D542,'B-Business Capability'!B:H,7,FALSE)</f>
        <v>Project Management</v>
      </c>
      <c r="I542" t="s">
        <v>245</v>
      </c>
      <c r="J542" t="s">
        <v>246</v>
      </c>
      <c r="L542" t="s">
        <v>146</v>
      </c>
      <c r="M542" t="str">
        <f>VLOOKUP(L542,'A-Applications'!B:D,3,FALSE)</f>
        <v>Microsoft CoPilot</v>
      </c>
      <c r="N542" t="s">
        <v>53</v>
      </c>
      <c r="O542" s="42" t="s">
        <v>54</v>
      </c>
      <c r="P542" t="s">
        <v>75</v>
      </c>
      <c r="Q542" t="str">
        <f>VLOOKUP(KamstrupData[[#This Row],[IdLevel123]],'B-Business Capability'!B:L,10,FALSE)</f>
        <v>Order-to-Cash (O2C)</v>
      </c>
      <c r="R542">
        <f>VLOOKUP(KamstrupData[[#This Row],[IdLevel123]],'B-Business Capability'!B:L,11,FALSE)</f>
        <v>0</v>
      </c>
      <c r="U542" t="str">
        <f>_xlfn.CONCAT(KamstrupData[[#This Row],[CountryCode]],"_",KamstrupData[[#This Row],[Business Area]],"_",KamstrupData[[#This Row],[DepartmentTeam]])</f>
        <v>DE10_DE_Customer Service_</v>
      </c>
      <c r="V542" t="str">
        <f>VLOOKUP(KamstrupData[[#This Row],[ORG_Concat]],'O-Organization'!F:H,3,FALSE)</f>
        <v>11026_DE10_Customer Service_DE_Customer Service_</v>
      </c>
    </row>
    <row r="543" spans="4:22">
      <c r="D543" s="28" t="s">
        <v>88</v>
      </c>
      <c r="E543" t="str">
        <f>VLOOKUP(D543,'B-Business Capability'!B:H,5,FALSE)</f>
        <v>Customer Service</v>
      </c>
      <c r="F543" t="str">
        <f>VLOOKUP(D543,'B-Business Capability'!B:H,6,FALSE)</f>
        <v>Customer Project Management</v>
      </c>
      <c r="G543" t="str">
        <f>VLOOKUP(D543,'B-Business Capability'!B:H,7,FALSE)</f>
        <v>Project Management</v>
      </c>
      <c r="I543" t="s">
        <v>245</v>
      </c>
      <c r="J543" t="s">
        <v>246</v>
      </c>
      <c r="L543" t="s">
        <v>148</v>
      </c>
      <c r="M543" t="str">
        <f>VLOOKUP(L543,'A-Applications'!B:D,3,FALSE)</f>
        <v>Oracle CPQ</v>
      </c>
      <c r="N543" t="s">
        <v>53</v>
      </c>
      <c r="O543" s="42" t="s">
        <v>54</v>
      </c>
      <c r="P543" t="s">
        <v>75</v>
      </c>
      <c r="Q543" t="str">
        <f>VLOOKUP(KamstrupData[[#This Row],[IdLevel123]],'B-Business Capability'!B:L,10,FALSE)</f>
        <v>Order-to-Cash (O2C)</v>
      </c>
      <c r="R543">
        <f>VLOOKUP(KamstrupData[[#This Row],[IdLevel123]],'B-Business Capability'!B:L,11,FALSE)</f>
        <v>0</v>
      </c>
      <c r="U543" t="str">
        <f>_xlfn.CONCAT(KamstrupData[[#This Row],[CountryCode]],"_",KamstrupData[[#This Row],[Business Area]],"_",KamstrupData[[#This Row],[DepartmentTeam]])</f>
        <v>DE10_DE_Customer Service_</v>
      </c>
      <c r="V543" t="str">
        <f>VLOOKUP(KamstrupData[[#This Row],[ORG_Concat]],'O-Organization'!F:H,3,FALSE)</f>
        <v>11026_DE10_Customer Service_DE_Customer Service_</v>
      </c>
    </row>
    <row r="544" spans="4:22">
      <c r="D544" s="28" t="s">
        <v>104</v>
      </c>
      <c r="E544" t="str">
        <f>VLOOKUP(D544,'B-Business Capability'!B:H,5,FALSE)</f>
        <v>Finance</v>
      </c>
      <c r="F544" t="str">
        <f>VLOOKUP(D544,'B-Business Capability'!B:H,6,FALSE)</f>
        <v>Financial Planning &amp; Analysis</v>
      </c>
      <c r="G544" t="str">
        <f>VLOOKUP(D544,'B-Business Capability'!B:H,7,FALSE)</f>
        <v>Forecasting</v>
      </c>
      <c r="I544" t="s">
        <v>245</v>
      </c>
      <c r="J544" t="s">
        <v>246</v>
      </c>
      <c r="L544" t="s">
        <v>149</v>
      </c>
      <c r="M544" t="str">
        <f>VLOOKUP(L544,'A-Applications'!B:D,3,FALSE)</f>
        <v>SAP Analytics Cloud</v>
      </c>
      <c r="N544" t="s">
        <v>53</v>
      </c>
      <c r="O544" s="42" t="s">
        <v>54</v>
      </c>
      <c r="P544" t="s">
        <v>67</v>
      </c>
      <c r="Q544" t="str">
        <f>VLOOKUP(KamstrupData[[#This Row],[IdLevel123]],'B-Business Capability'!B:L,10,FALSE)</f>
        <v>N/A</v>
      </c>
      <c r="R544">
        <f>VLOOKUP(KamstrupData[[#This Row],[IdLevel123]],'B-Business Capability'!B:L,11,FALSE)</f>
        <v>0</v>
      </c>
      <c r="U544" t="str">
        <f>_xlfn.CONCAT(KamstrupData[[#This Row],[CountryCode]],"_",KamstrupData[[#This Row],[Business Area]],"_",KamstrupData[[#This Row],[DepartmentTeam]])</f>
        <v>DE10_DE_Customer Service_</v>
      </c>
      <c r="V544" t="str">
        <f>VLOOKUP(KamstrupData[[#This Row],[ORG_Concat]],'O-Organization'!F:H,3,FALSE)</f>
        <v>11026_DE10_Customer Service_DE_Customer Service_</v>
      </c>
    </row>
    <row r="545" spans="4:22">
      <c r="D545" s="28" t="s">
        <v>74</v>
      </c>
      <c r="E545" t="str">
        <f>VLOOKUP(D545,'B-Business Capability'!B:H,5,FALSE)</f>
        <v>Strategic Management</v>
      </c>
      <c r="F545" t="str">
        <f>VLOOKUP(D545,'B-Business Capability'!B:H,6,FALSE)</f>
        <v>Manage Core Business</v>
      </c>
      <c r="G545" t="str">
        <f>VLOOKUP(D545,'B-Business Capability'!B:H,7,FALSE)</f>
        <v>Manage Projects</v>
      </c>
      <c r="I545" t="s">
        <v>245</v>
      </c>
      <c r="J545" t="s">
        <v>246</v>
      </c>
      <c r="L545" t="s">
        <v>149</v>
      </c>
      <c r="M545" t="str">
        <f>VLOOKUP(L545,'A-Applications'!B:D,3,FALSE)</f>
        <v>SAP Analytics Cloud</v>
      </c>
      <c r="N545" t="s">
        <v>53</v>
      </c>
      <c r="O545" s="42" t="s">
        <v>66</v>
      </c>
      <c r="P545" t="s">
        <v>75</v>
      </c>
      <c r="Q545" t="str">
        <f>VLOOKUP(KamstrupData[[#This Row],[IdLevel123]],'B-Business Capability'!B:L,10,FALSE)</f>
        <v>N/A</v>
      </c>
      <c r="R545">
        <f>VLOOKUP(KamstrupData[[#This Row],[IdLevel123]],'B-Business Capability'!B:L,11,FALSE)</f>
        <v>0</v>
      </c>
      <c r="U545" t="str">
        <f>_xlfn.CONCAT(KamstrupData[[#This Row],[CountryCode]],"_",KamstrupData[[#This Row],[Business Area]],"_",KamstrupData[[#This Row],[DepartmentTeam]])</f>
        <v>DE10_DE_Customer Service_</v>
      </c>
      <c r="V545" t="str">
        <f>VLOOKUP(KamstrupData[[#This Row],[ORG_Concat]],'O-Organization'!F:H,3,FALSE)</f>
        <v>11026_DE10_Customer Service_DE_Customer Service_</v>
      </c>
    </row>
    <row r="546" spans="4:22">
      <c r="D546" s="28" t="s">
        <v>128</v>
      </c>
      <c r="E546" t="str">
        <f>VLOOKUP(D546,'B-Business Capability'!B:H,5,FALSE)</f>
        <v>Sales</v>
      </c>
      <c r="F546" t="str">
        <f>VLOOKUP(D546,'B-Business Capability'!B:H,6,FALSE)</f>
        <v>Sales Execution and Customer Engagement</v>
      </c>
      <c r="G546" t="str">
        <f>VLOOKUP(D546,'B-Business Capability'!B:H,7,FALSE)</f>
        <v>Project selling</v>
      </c>
      <c r="I546" t="s">
        <v>245</v>
      </c>
      <c r="J546" t="s">
        <v>246</v>
      </c>
      <c r="L546" t="s">
        <v>150</v>
      </c>
      <c r="M546" t="str">
        <f>VLOOKUP(L546,'A-Applications'!B:D,3,FALSE)</f>
        <v>VIS-Quote Calculation Tool</v>
      </c>
      <c r="O546" s="42" t="s">
        <v>54</v>
      </c>
      <c r="P546" t="s">
        <v>75</v>
      </c>
      <c r="Q546" t="str">
        <f>VLOOKUP(KamstrupData[[#This Row],[IdLevel123]],'B-Business Capability'!B:L,10,FALSE)</f>
        <v>Order-to-Cash (O2C)</v>
      </c>
      <c r="R546">
        <f>VLOOKUP(KamstrupData[[#This Row],[IdLevel123]],'B-Business Capability'!B:L,11,FALSE)</f>
        <v>550</v>
      </c>
      <c r="U546" t="str">
        <f>_xlfn.CONCAT(KamstrupData[[#This Row],[CountryCode]],"_",KamstrupData[[#This Row],[Business Area]],"_",KamstrupData[[#This Row],[DepartmentTeam]])</f>
        <v>DE10_DE_Customer Service_</v>
      </c>
      <c r="V546" t="str">
        <f>VLOOKUP(KamstrupData[[#This Row],[ORG_Concat]],'O-Organization'!F:H,3,FALSE)</f>
        <v>11026_DE10_Customer Service_DE_Customer Service_</v>
      </c>
    </row>
    <row r="547" spans="4:22">
      <c r="D547" s="28" t="s">
        <v>130</v>
      </c>
      <c r="E547" t="str">
        <f>VLOOKUP(D547,'B-Business Capability'!B:H,5,FALSE)</f>
        <v>Sales</v>
      </c>
      <c r="F547" t="str">
        <f>VLOOKUP(D547,'B-Business Capability'!B:H,6,FALSE)</f>
        <v>Quotation, Order, and Contract Management</v>
      </c>
      <c r="G547" t="str">
        <f>VLOOKUP(D547,'B-Business Capability'!B:H,7,FALSE)</f>
        <v>Tender or Bid management</v>
      </c>
      <c r="I547" t="s">
        <v>245</v>
      </c>
      <c r="J547" t="s">
        <v>246</v>
      </c>
      <c r="L547" t="s">
        <v>150</v>
      </c>
      <c r="M547" t="str">
        <f>VLOOKUP(L547,'A-Applications'!B:D,3,FALSE)</f>
        <v>VIS-Quote Calculation Tool</v>
      </c>
      <c r="O547" s="42" t="s">
        <v>54</v>
      </c>
      <c r="P547" t="s">
        <v>131</v>
      </c>
      <c r="Q547" t="str">
        <f>VLOOKUP(KamstrupData[[#This Row],[IdLevel123]],'B-Business Capability'!B:L,10,FALSE)</f>
        <v>Order-to-Cash (O2C)</v>
      </c>
      <c r="R547">
        <f>VLOOKUP(KamstrupData[[#This Row],[IdLevel123]],'B-Business Capability'!B:L,11,FALSE)</f>
        <v>104</v>
      </c>
      <c r="U547" t="str">
        <f>_xlfn.CONCAT(KamstrupData[[#This Row],[CountryCode]],"_",KamstrupData[[#This Row],[Business Area]],"_",KamstrupData[[#This Row],[DepartmentTeam]])</f>
        <v>DE10_DE_Customer Service_</v>
      </c>
      <c r="V547" t="str">
        <f>VLOOKUP(KamstrupData[[#This Row],[ORG_Concat]],'O-Organization'!F:H,3,FALSE)</f>
        <v>11026_DE10_Customer Service_DE_Customer Service_</v>
      </c>
    </row>
    <row r="548" spans="4:22">
      <c r="D548" s="28" t="s">
        <v>82</v>
      </c>
      <c r="E548" t="str">
        <f>VLOOKUP(D548,'B-Business Capability'!B:H,5,FALSE)</f>
        <v>Customer Service</v>
      </c>
      <c r="F548" t="str">
        <f>VLOOKUP(D548,'B-Business Capability'!B:H,6,FALSE)</f>
        <v>Customer Project Management</v>
      </c>
      <c r="G548" t="str">
        <f>VLOOKUP(D548,'B-Business Capability'!B:H,7,FALSE)</f>
        <v>Financial Analytics and Management</v>
      </c>
      <c r="I548" t="s">
        <v>245</v>
      </c>
      <c r="J548" t="s">
        <v>246</v>
      </c>
      <c r="L548" t="s">
        <v>150</v>
      </c>
      <c r="M548" t="str">
        <f>VLOOKUP(L548,'A-Applications'!B:D,3,FALSE)</f>
        <v>VIS-Quote Calculation Tool</v>
      </c>
      <c r="O548" s="42" t="s">
        <v>54</v>
      </c>
      <c r="P548" t="s">
        <v>75</v>
      </c>
      <c r="Q548" t="str">
        <f>VLOOKUP(KamstrupData[[#This Row],[IdLevel123]],'B-Business Capability'!B:L,10,FALSE)</f>
        <v>Order-to-Cash (O2C)</v>
      </c>
      <c r="R548">
        <f>VLOOKUP(KamstrupData[[#This Row],[IdLevel123]],'B-Business Capability'!B:L,11,FALSE)</f>
        <v>0</v>
      </c>
      <c r="U548" t="str">
        <f>_xlfn.CONCAT(KamstrupData[[#This Row],[CountryCode]],"_",KamstrupData[[#This Row],[Business Area]],"_",KamstrupData[[#This Row],[DepartmentTeam]])</f>
        <v>DE10_DE_Customer Service_</v>
      </c>
      <c r="V548" t="str">
        <f>VLOOKUP(KamstrupData[[#This Row],[ORG_Concat]],'O-Organization'!F:H,3,FALSE)</f>
        <v>11026_DE10_Customer Service_DE_Customer Service_</v>
      </c>
    </row>
    <row r="549" spans="4:22">
      <c r="D549" s="28" t="s">
        <v>78</v>
      </c>
      <c r="E549" t="str">
        <f>VLOOKUP(D549,'B-Business Capability'!B:H,5,FALSE)</f>
        <v>Customer Service</v>
      </c>
      <c r="F549" t="str">
        <f>VLOOKUP(D549,'B-Business Capability'!B:H,6,FALSE)</f>
        <v>Customer Service and Support</v>
      </c>
      <c r="G549" t="str">
        <f>VLOOKUP(D549,'B-Business Capability'!B:H,7,FALSE)</f>
        <v>Service Request Management</v>
      </c>
      <c r="I549" t="s">
        <v>245</v>
      </c>
      <c r="J549" t="s">
        <v>246</v>
      </c>
      <c r="L549" t="s">
        <v>151</v>
      </c>
      <c r="M549" t="str">
        <f>VLOOKUP(L549,'A-Applications'!B:D,3,FALSE)</f>
        <v>Metertool X</v>
      </c>
      <c r="N549" t="s">
        <v>53</v>
      </c>
      <c r="O549" s="42" t="s">
        <v>54</v>
      </c>
      <c r="P549" t="s">
        <v>79</v>
      </c>
      <c r="Q549" t="str">
        <f>VLOOKUP(KamstrupData[[#This Row],[IdLevel123]],'B-Business Capability'!B:L,10,FALSE)</f>
        <v>Customer Service and Support</v>
      </c>
      <c r="R549">
        <f>VLOOKUP(KamstrupData[[#This Row],[IdLevel123]],'B-Business Capability'!B:L,11,FALSE)</f>
        <v>0</v>
      </c>
      <c r="U549" t="str">
        <f>_xlfn.CONCAT(KamstrupData[[#This Row],[CountryCode]],"_",KamstrupData[[#This Row],[Business Area]],"_",KamstrupData[[#This Row],[DepartmentTeam]])</f>
        <v>DE10_DE_Customer Service_</v>
      </c>
      <c r="V549" t="str">
        <f>VLOOKUP(KamstrupData[[#This Row],[ORG_Concat]],'O-Organization'!F:H,3,FALSE)</f>
        <v>11026_DE10_Customer Service_DE_Customer Service_</v>
      </c>
    </row>
    <row r="550" spans="4:22">
      <c r="D550" s="28" t="s">
        <v>88</v>
      </c>
      <c r="E550" t="str">
        <f>VLOOKUP(D550,'B-Business Capability'!B:H,5,FALSE)</f>
        <v>Customer Service</v>
      </c>
      <c r="F550" t="str">
        <f>VLOOKUP(D550,'B-Business Capability'!B:H,6,FALSE)</f>
        <v>Customer Project Management</v>
      </c>
      <c r="G550" t="str">
        <f>VLOOKUP(D550,'B-Business Capability'!B:H,7,FALSE)</f>
        <v>Project Management</v>
      </c>
      <c r="I550" t="s">
        <v>245</v>
      </c>
      <c r="J550" t="s">
        <v>246</v>
      </c>
      <c r="L550" t="s">
        <v>151</v>
      </c>
      <c r="M550" t="str">
        <f>VLOOKUP(L550,'A-Applications'!B:D,3,FALSE)</f>
        <v>Metertool X</v>
      </c>
      <c r="N550" t="s">
        <v>53</v>
      </c>
      <c r="O550" s="42" t="s">
        <v>54</v>
      </c>
      <c r="P550" t="s">
        <v>75</v>
      </c>
      <c r="Q550" t="str">
        <f>VLOOKUP(KamstrupData[[#This Row],[IdLevel123]],'B-Business Capability'!B:L,10,FALSE)</f>
        <v>Order-to-Cash (O2C)</v>
      </c>
      <c r="R550">
        <f>VLOOKUP(KamstrupData[[#This Row],[IdLevel123]],'B-Business Capability'!B:L,11,FALSE)</f>
        <v>0</v>
      </c>
      <c r="U550" t="str">
        <f>_xlfn.CONCAT(KamstrupData[[#This Row],[CountryCode]],"_",KamstrupData[[#This Row],[Business Area]],"_",KamstrupData[[#This Row],[DepartmentTeam]])</f>
        <v>DE10_DE_Customer Service_</v>
      </c>
      <c r="V550" t="str">
        <f>VLOOKUP(KamstrupData[[#This Row],[ORG_Concat]],'O-Organization'!F:H,3,FALSE)</f>
        <v>11026_DE10_Customer Service_DE_Customer Service_</v>
      </c>
    </row>
    <row r="551" spans="4:22">
      <c r="D551" s="28" t="s">
        <v>152</v>
      </c>
      <c r="E551" t="str">
        <f>VLOOKUP(D551,'B-Business Capability'!B:H,5,FALSE)</f>
        <v>Customer Service</v>
      </c>
      <c r="F551" t="str">
        <f>VLOOKUP(D551,'B-Business Capability'!B:H,6,FALSE)</f>
        <v>Customer Service and Support</v>
      </c>
      <c r="G551" t="str">
        <f>VLOOKUP(D551,'B-Business Capability'!B:H,7,FALSE)</f>
        <v>Service Knowledge Base Management</v>
      </c>
      <c r="I551" t="s">
        <v>245</v>
      </c>
      <c r="J551" t="s">
        <v>246</v>
      </c>
      <c r="L551" t="s">
        <v>153</v>
      </c>
      <c r="M551" t="str">
        <f>VLOOKUP(L551,'A-Applications'!B:D,3,FALSE)</f>
        <v>VenzoAI (Kamassist)</v>
      </c>
      <c r="N551" t="s">
        <v>147</v>
      </c>
      <c r="O551" s="42" t="s">
        <v>54</v>
      </c>
      <c r="P551" t="s">
        <v>79</v>
      </c>
      <c r="Q551" t="str">
        <f>VLOOKUP(KamstrupData[[#This Row],[IdLevel123]],'B-Business Capability'!B:L,10,FALSE)</f>
        <v>Customer Service and Support</v>
      </c>
      <c r="R551">
        <f>VLOOKUP(KamstrupData[[#This Row],[IdLevel123]],'B-Business Capability'!B:L,11,FALSE)</f>
        <v>0</v>
      </c>
      <c r="U551" t="str">
        <f>_xlfn.CONCAT(KamstrupData[[#This Row],[CountryCode]],"_",KamstrupData[[#This Row],[Business Area]],"_",KamstrupData[[#This Row],[DepartmentTeam]])</f>
        <v>DE10_DE_Customer Service_</v>
      </c>
      <c r="V551" t="str">
        <f>VLOOKUP(KamstrupData[[#This Row],[ORG_Concat]],'O-Organization'!F:H,3,FALSE)</f>
        <v>11026_DE10_Customer Service_DE_Customer Service_</v>
      </c>
    </row>
    <row r="552" spans="4:22">
      <c r="D552" s="28" t="s">
        <v>78</v>
      </c>
      <c r="E552" t="str">
        <f>VLOOKUP(D552,'B-Business Capability'!B:H,5,FALSE)</f>
        <v>Customer Service</v>
      </c>
      <c r="F552" t="str">
        <f>VLOOKUP(D552,'B-Business Capability'!B:H,6,FALSE)</f>
        <v>Customer Service and Support</v>
      </c>
      <c r="G552" t="str">
        <f>VLOOKUP(D552,'B-Business Capability'!B:H,7,FALSE)</f>
        <v>Service Request Management</v>
      </c>
      <c r="I552" t="s">
        <v>245</v>
      </c>
      <c r="J552" t="s">
        <v>246</v>
      </c>
      <c r="L552" t="s">
        <v>154</v>
      </c>
      <c r="M552" t="str">
        <f>VLOOKUP(L552,'A-Applications'!B:D,3,FALSE)</f>
        <v>Media Center</v>
      </c>
      <c r="N552" t="s">
        <v>53</v>
      </c>
      <c r="O552" s="42" t="s">
        <v>54</v>
      </c>
      <c r="P552" t="s">
        <v>79</v>
      </c>
      <c r="Q552" t="str">
        <f>VLOOKUP(KamstrupData[[#This Row],[IdLevel123]],'B-Business Capability'!B:L,10,FALSE)</f>
        <v>Customer Service and Support</v>
      </c>
      <c r="R552">
        <f>VLOOKUP(KamstrupData[[#This Row],[IdLevel123]],'B-Business Capability'!B:L,11,FALSE)</f>
        <v>0</v>
      </c>
      <c r="U552" t="str">
        <f>_xlfn.CONCAT(KamstrupData[[#This Row],[CountryCode]],"_",KamstrupData[[#This Row],[Business Area]],"_",KamstrupData[[#This Row],[DepartmentTeam]])</f>
        <v>DE10_DE_Customer Service_</v>
      </c>
      <c r="V552" t="str">
        <f>VLOOKUP(KamstrupData[[#This Row],[ORG_Concat]],'O-Organization'!F:H,3,FALSE)</f>
        <v>11026_DE10_Customer Service_DE_Customer Service_</v>
      </c>
    </row>
    <row r="553" spans="4:22">
      <c r="D553" s="28" t="s">
        <v>88</v>
      </c>
      <c r="E553" t="str">
        <f>VLOOKUP(D553,'B-Business Capability'!B:H,5,FALSE)</f>
        <v>Customer Service</v>
      </c>
      <c r="F553" t="str">
        <f>VLOOKUP(D553,'B-Business Capability'!B:H,6,FALSE)</f>
        <v>Customer Project Management</v>
      </c>
      <c r="G553" t="str">
        <f>VLOOKUP(D553,'B-Business Capability'!B:H,7,FALSE)</f>
        <v>Project Management</v>
      </c>
      <c r="I553" t="s">
        <v>245</v>
      </c>
      <c r="J553" t="s">
        <v>246</v>
      </c>
      <c r="L553" t="s">
        <v>154</v>
      </c>
      <c r="M553" t="str">
        <f>VLOOKUP(L553,'A-Applications'!B:D,3,FALSE)</f>
        <v>Media Center</v>
      </c>
      <c r="N553" t="s">
        <v>53</v>
      </c>
      <c r="O553" s="42" t="s">
        <v>54</v>
      </c>
      <c r="P553" t="s">
        <v>75</v>
      </c>
      <c r="Q553" t="str">
        <f>VLOOKUP(KamstrupData[[#This Row],[IdLevel123]],'B-Business Capability'!B:L,10,FALSE)</f>
        <v>Order-to-Cash (O2C)</v>
      </c>
      <c r="R553">
        <f>VLOOKUP(KamstrupData[[#This Row],[IdLevel123]],'B-Business Capability'!B:L,11,FALSE)</f>
        <v>0</v>
      </c>
      <c r="U553" t="str">
        <f>_xlfn.CONCAT(KamstrupData[[#This Row],[CountryCode]],"_",KamstrupData[[#This Row],[Business Area]],"_",KamstrupData[[#This Row],[DepartmentTeam]])</f>
        <v>DE10_DE_Customer Service_</v>
      </c>
      <c r="V553" t="str">
        <f>VLOOKUP(KamstrupData[[#This Row],[ORG_Concat]],'O-Organization'!F:H,3,FALSE)</f>
        <v>11026_DE10_Customer Service_DE_Customer Service_</v>
      </c>
    </row>
    <row r="554" spans="4:22">
      <c r="D554" s="28" t="s">
        <v>88</v>
      </c>
      <c r="E554" t="str">
        <f>VLOOKUP(D554,'B-Business Capability'!B:H,5,FALSE)</f>
        <v>Customer Service</v>
      </c>
      <c r="F554" t="str">
        <f>VLOOKUP(D554,'B-Business Capability'!B:H,6,FALSE)</f>
        <v>Customer Project Management</v>
      </c>
      <c r="G554" t="str">
        <f>VLOOKUP(D554,'B-Business Capability'!B:H,7,FALSE)</f>
        <v>Project Management</v>
      </c>
      <c r="I554" t="s">
        <v>245</v>
      </c>
      <c r="J554" t="s">
        <v>246</v>
      </c>
      <c r="L554" t="s">
        <v>155</v>
      </c>
      <c r="M554" t="str">
        <f>VLOOKUP(L554,'A-Applications'!B:D,3,FALSE)</f>
        <v>FileZilla</v>
      </c>
      <c r="N554" t="s">
        <v>53</v>
      </c>
      <c r="O554" s="42" t="s">
        <v>54</v>
      </c>
      <c r="P554" t="s">
        <v>75</v>
      </c>
      <c r="Q554" t="str">
        <f>VLOOKUP(KamstrupData[[#This Row],[IdLevel123]],'B-Business Capability'!B:L,10,FALSE)</f>
        <v>Order-to-Cash (O2C)</v>
      </c>
      <c r="R554">
        <f>VLOOKUP(KamstrupData[[#This Row],[IdLevel123]],'B-Business Capability'!B:L,11,FALSE)</f>
        <v>0</v>
      </c>
      <c r="U554" t="str">
        <f>_xlfn.CONCAT(KamstrupData[[#This Row],[CountryCode]],"_",KamstrupData[[#This Row],[Business Area]],"_",KamstrupData[[#This Row],[DepartmentTeam]])</f>
        <v>DE10_DE_Customer Service_</v>
      </c>
      <c r="V554" t="str">
        <f>VLOOKUP(KamstrupData[[#This Row],[ORG_Concat]],'O-Organization'!F:H,3,FALSE)</f>
        <v>11026_DE10_Customer Service_DE_Customer Service_</v>
      </c>
    </row>
    <row r="555" spans="4:22">
      <c r="D555" s="28" t="s">
        <v>156</v>
      </c>
      <c r="E555" t="str">
        <f>VLOOKUP(D555,'B-Business Capability'!B:H,5,FALSE)</f>
        <v>Customer Relationship</v>
      </c>
      <c r="F555" t="str">
        <f>VLOOKUP(D555,'B-Business Capability'!B:H,6,FALSE)</f>
        <v>Customer Management</v>
      </c>
      <c r="G555" t="str">
        <f>VLOOKUP(D555,'B-Business Capability'!B:H,7,FALSE)</f>
        <v>Manage Customer</v>
      </c>
      <c r="I555" t="s">
        <v>245</v>
      </c>
      <c r="J555" t="s">
        <v>246</v>
      </c>
      <c r="L555" t="s">
        <v>157</v>
      </c>
      <c r="M555" t="str">
        <f>VLOOKUP(L555,'A-Applications'!B:D,3,FALSE)</f>
        <v>ServiceNow</v>
      </c>
      <c r="N555" t="s">
        <v>53</v>
      </c>
      <c r="O555" s="42" t="s">
        <v>54</v>
      </c>
      <c r="P555" t="s">
        <v>79</v>
      </c>
      <c r="Q555" t="str">
        <f>VLOOKUP(KamstrupData[[#This Row],[IdLevel123]],'B-Business Capability'!B:L,10,FALSE)</f>
        <v>Customer Service and Support</v>
      </c>
      <c r="R555">
        <f>VLOOKUP(KamstrupData[[#This Row],[IdLevel123]],'B-Business Capability'!B:L,11,FALSE)</f>
        <v>0</v>
      </c>
      <c r="U555" t="str">
        <f>_xlfn.CONCAT(KamstrupData[[#This Row],[CountryCode]],"_",KamstrupData[[#This Row],[Business Area]],"_",KamstrupData[[#This Row],[DepartmentTeam]])</f>
        <v>DE10_DE_Customer Service_</v>
      </c>
      <c r="V555" t="str">
        <f>VLOOKUP(KamstrupData[[#This Row],[ORG_Concat]],'O-Organization'!F:H,3,FALSE)</f>
        <v>11026_DE10_Customer Service_DE_Customer Service_</v>
      </c>
    </row>
    <row r="556" spans="4:22">
      <c r="D556" s="28" t="s">
        <v>158</v>
      </c>
      <c r="E556" t="str">
        <f>VLOOKUP(D556,'B-Business Capability'!B:H,5,FALSE)</f>
        <v>Sales</v>
      </c>
      <c r="F556" t="str">
        <f>VLOOKUP(D556,'B-Business Capability'!B:H,6,FALSE)</f>
        <v>Quotation, Order, and Contract Management</v>
      </c>
      <c r="G556" t="str">
        <f>VLOOKUP(D556,'B-Business Capability'!B:H,7,FALSE)</f>
        <v>Sales order management and processing</v>
      </c>
      <c r="I556" t="s">
        <v>245</v>
      </c>
      <c r="J556" t="s">
        <v>246</v>
      </c>
      <c r="L556" t="s">
        <v>157</v>
      </c>
      <c r="M556" t="str">
        <f>VLOOKUP(L556,'A-Applications'!B:D,3,FALSE)</f>
        <v>ServiceNow</v>
      </c>
      <c r="N556" t="s">
        <v>53</v>
      </c>
      <c r="O556" s="42" t="s">
        <v>54</v>
      </c>
      <c r="P556" t="s">
        <v>79</v>
      </c>
      <c r="Q556" t="str">
        <f>VLOOKUP(KamstrupData[[#This Row],[IdLevel123]],'B-Business Capability'!B:L,10,FALSE)</f>
        <v>Order-to-Cash (O2C)</v>
      </c>
      <c r="R556">
        <f>VLOOKUP(KamstrupData[[#This Row],[IdLevel123]],'B-Business Capability'!B:L,11,FALSE)</f>
        <v>107</v>
      </c>
      <c r="U556" t="str">
        <f>_xlfn.CONCAT(KamstrupData[[#This Row],[CountryCode]],"_",KamstrupData[[#This Row],[Business Area]],"_",KamstrupData[[#This Row],[DepartmentTeam]])</f>
        <v>DE10_DE_Customer Service_</v>
      </c>
      <c r="V556" t="str">
        <f>VLOOKUP(KamstrupData[[#This Row],[ORG_Concat]],'O-Organization'!F:H,3,FALSE)</f>
        <v>11026_DE10_Customer Service_DE_Customer Service_</v>
      </c>
    </row>
    <row r="557" spans="4:22">
      <c r="D557" s="28" t="s">
        <v>90</v>
      </c>
      <c r="E557" t="str">
        <f>VLOOKUP(D557,'B-Business Capability'!B:H,5,FALSE)</f>
        <v>Customer Service</v>
      </c>
      <c r="F557" t="str">
        <f>VLOOKUP(D557,'B-Business Capability'!B:H,6,FALSE)</f>
        <v>Customer Service and Support</v>
      </c>
      <c r="G557">
        <f>VLOOKUP(D557,'B-Business Capability'!B:H,7,FALSE)</f>
        <v>0</v>
      </c>
      <c r="I557" t="s">
        <v>245</v>
      </c>
      <c r="J557" t="s">
        <v>246</v>
      </c>
      <c r="L557" t="s">
        <v>157</v>
      </c>
      <c r="M557" t="str">
        <f>VLOOKUP(L557,'A-Applications'!B:D,3,FALSE)</f>
        <v>ServiceNow</v>
      </c>
      <c r="N557" t="s">
        <v>53</v>
      </c>
      <c r="O557" s="42" t="s">
        <v>54</v>
      </c>
      <c r="P557" t="s">
        <v>79</v>
      </c>
      <c r="Q557" t="str">
        <f>VLOOKUP(KamstrupData[[#This Row],[IdLevel123]],'B-Business Capability'!B:L,10,FALSE)</f>
        <v>Customer Service and Support</v>
      </c>
      <c r="R557">
        <f>VLOOKUP(KamstrupData[[#This Row],[IdLevel123]],'B-Business Capability'!B:L,11,FALSE)</f>
        <v>0</v>
      </c>
      <c r="U557" t="str">
        <f>_xlfn.CONCAT(KamstrupData[[#This Row],[CountryCode]],"_",KamstrupData[[#This Row],[Business Area]],"_",KamstrupData[[#This Row],[DepartmentTeam]])</f>
        <v>DE10_DE_Customer Service_</v>
      </c>
      <c r="V557" t="str">
        <f>VLOOKUP(KamstrupData[[#This Row],[ORG_Concat]],'O-Organization'!F:H,3,FALSE)</f>
        <v>11026_DE10_Customer Service_DE_Customer Service_</v>
      </c>
    </row>
    <row r="558" spans="4:22">
      <c r="D558" s="28" t="s">
        <v>78</v>
      </c>
      <c r="E558" t="str">
        <f>VLOOKUP(D558,'B-Business Capability'!B:H,5,FALSE)</f>
        <v>Customer Service</v>
      </c>
      <c r="F558" t="str">
        <f>VLOOKUP(D558,'B-Business Capability'!B:H,6,FALSE)</f>
        <v>Customer Service and Support</v>
      </c>
      <c r="G558" t="str">
        <f>VLOOKUP(D558,'B-Business Capability'!B:H,7,FALSE)</f>
        <v>Service Request Management</v>
      </c>
      <c r="I558" t="s">
        <v>245</v>
      </c>
      <c r="J558" t="s">
        <v>246</v>
      </c>
      <c r="L558" t="s">
        <v>157</v>
      </c>
      <c r="M558" t="str">
        <f>VLOOKUP(L558,'A-Applications'!B:D,3,FALSE)</f>
        <v>ServiceNow</v>
      </c>
      <c r="N558" t="s">
        <v>53</v>
      </c>
      <c r="O558" s="42" t="s">
        <v>66</v>
      </c>
      <c r="P558" t="s">
        <v>79</v>
      </c>
      <c r="Q558" t="str">
        <f>VLOOKUP(KamstrupData[[#This Row],[IdLevel123]],'B-Business Capability'!B:L,10,FALSE)</f>
        <v>Customer Service and Support</v>
      </c>
      <c r="R558">
        <f>VLOOKUP(KamstrupData[[#This Row],[IdLevel123]],'B-Business Capability'!B:L,11,FALSE)</f>
        <v>0</v>
      </c>
      <c r="U558" t="str">
        <f>_xlfn.CONCAT(KamstrupData[[#This Row],[CountryCode]],"_",KamstrupData[[#This Row],[Business Area]],"_",KamstrupData[[#This Row],[DepartmentTeam]])</f>
        <v>DE10_DE_Customer Service_</v>
      </c>
      <c r="V558" t="str">
        <f>VLOOKUP(KamstrupData[[#This Row],[ORG_Concat]],'O-Organization'!F:H,3,FALSE)</f>
        <v>11026_DE10_Customer Service_DE_Customer Service_</v>
      </c>
    </row>
    <row r="559" spans="4:22">
      <c r="D559" s="28" t="s">
        <v>159</v>
      </c>
      <c r="E559" t="str">
        <f>VLOOKUP(D559,'B-Business Capability'!B:H,5,FALSE)</f>
        <v>Customer Service</v>
      </c>
      <c r="F559" t="str">
        <f>VLOOKUP(D559,'B-Business Capability'!B:H,6,FALSE)</f>
        <v>Customer Service and Support</v>
      </c>
      <c r="G559" t="str">
        <f>VLOOKUP(D559,'B-Business Capability'!B:H,7,FALSE)</f>
        <v>Complaints Management</v>
      </c>
      <c r="I559" t="s">
        <v>245</v>
      </c>
      <c r="J559" t="s">
        <v>246</v>
      </c>
      <c r="L559" t="s">
        <v>157</v>
      </c>
      <c r="M559" t="str">
        <f>VLOOKUP(L559,'A-Applications'!B:D,3,FALSE)</f>
        <v>ServiceNow</v>
      </c>
      <c r="N559" t="s">
        <v>53</v>
      </c>
      <c r="O559" s="42" t="s">
        <v>54</v>
      </c>
      <c r="P559" t="s">
        <v>79</v>
      </c>
      <c r="Q559" t="str">
        <f>VLOOKUP(KamstrupData[[#This Row],[IdLevel123]],'B-Business Capability'!B:L,10,FALSE)</f>
        <v>Customer Service and Support</v>
      </c>
      <c r="R559">
        <f>VLOOKUP(KamstrupData[[#This Row],[IdLevel123]],'B-Business Capability'!B:L,11,FALSE)</f>
        <v>0</v>
      </c>
      <c r="U559" t="str">
        <f>_xlfn.CONCAT(KamstrupData[[#This Row],[CountryCode]],"_",KamstrupData[[#This Row],[Business Area]],"_",KamstrupData[[#This Row],[DepartmentTeam]])</f>
        <v>DE10_DE_Customer Service_</v>
      </c>
      <c r="V559" t="str">
        <f>VLOOKUP(KamstrupData[[#This Row],[ORG_Concat]],'O-Organization'!F:H,3,FALSE)</f>
        <v>11026_DE10_Customer Service_DE_Customer Service_</v>
      </c>
    </row>
    <row r="560" spans="4:22">
      <c r="D560" s="28" t="s">
        <v>160</v>
      </c>
      <c r="E560" t="str">
        <f>VLOOKUP(D560,'B-Business Capability'!B:H,5,FALSE)</f>
        <v>Customer Service</v>
      </c>
      <c r="F560" t="str">
        <f>VLOOKUP(D560,'B-Business Capability'!B:H,6,FALSE)</f>
        <v>Customer Service and Support</v>
      </c>
      <c r="G560" t="str">
        <f>VLOOKUP(D560,'B-Business Capability'!B:H,7,FALSE)</f>
        <v>Customer Claims Management</v>
      </c>
      <c r="I560" t="s">
        <v>245</v>
      </c>
      <c r="J560" t="s">
        <v>246</v>
      </c>
      <c r="L560" t="s">
        <v>157</v>
      </c>
      <c r="M560" t="str">
        <f>VLOOKUP(L560,'A-Applications'!B:D,3,FALSE)</f>
        <v>ServiceNow</v>
      </c>
      <c r="N560" t="s">
        <v>53</v>
      </c>
      <c r="O560" s="42" t="s">
        <v>54</v>
      </c>
      <c r="P560" t="s">
        <v>79</v>
      </c>
      <c r="Q560" t="str">
        <f>VLOOKUP(KamstrupData[[#This Row],[IdLevel123]],'B-Business Capability'!B:L,10,FALSE)</f>
        <v>Customer Service and Support</v>
      </c>
      <c r="R560">
        <f>VLOOKUP(KamstrupData[[#This Row],[IdLevel123]],'B-Business Capability'!B:L,11,FALSE)</f>
        <v>0</v>
      </c>
      <c r="U560" t="str">
        <f>_xlfn.CONCAT(KamstrupData[[#This Row],[CountryCode]],"_",KamstrupData[[#This Row],[Business Area]],"_",KamstrupData[[#This Row],[DepartmentTeam]])</f>
        <v>DE10_DE_Customer Service_</v>
      </c>
      <c r="V560" t="str">
        <f>VLOOKUP(KamstrupData[[#This Row],[ORG_Concat]],'O-Organization'!F:H,3,FALSE)</f>
        <v>11026_DE10_Customer Service_DE_Customer Service_</v>
      </c>
    </row>
    <row r="561" spans="4:22">
      <c r="D561" s="28" t="s">
        <v>161</v>
      </c>
      <c r="E561" t="str">
        <f>VLOOKUP(D561,'B-Business Capability'!B:H,5,FALSE)</f>
        <v>Customer Service</v>
      </c>
      <c r="F561" t="str">
        <f>VLOOKUP(D561,'B-Business Capability'!B:H,6,FALSE)</f>
        <v>Customer Service and Support</v>
      </c>
      <c r="G561" t="str">
        <f>VLOOKUP(D561,'B-Business Capability'!B:H,7,FALSE)</f>
        <v>Customer Returns Management</v>
      </c>
      <c r="I561" t="s">
        <v>245</v>
      </c>
      <c r="J561" t="s">
        <v>246</v>
      </c>
      <c r="L561" t="s">
        <v>157</v>
      </c>
      <c r="M561" t="str">
        <f>VLOOKUP(L561,'A-Applications'!B:D,3,FALSE)</f>
        <v>ServiceNow</v>
      </c>
      <c r="N561" t="s">
        <v>53</v>
      </c>
      <c r="O561" s="42" t="s">
        <v>54</v>
      </c>
      <c r="P561" t="s">
        <v>79</v>
      </c>
      <c r="Q561" t="str">
        <f>VLOOKUP(KamstrupData[[#This Row],[IdLevel123]],'B-Business Capability'!B:L,10,FALSE)</f>
        <v>Customer Service and Support</v>
      </c>
      <c r="R561">
        <f>VLOOKUP(KamstrupData[[#This Row],[IdLevel123]],'B-Business Capability'!B:L,11,FALSE)</f>
        <v>0</v>
      </c>
      <c r="U561" t="str">
        <f>_xlfn.CONCAT(KamstrupData[[#This Row],[CountryCode]],"_",KamstrupData[[#This Row],[Business Area]],"_",KamstrupData[[#This Row],[DepartmentTeam]])</f>
        <v>DE10_DE_Customer Service_</v>
      </c>
      <c r="V561" t="str">
        <f>VLOOKUP(KamstrupData[[#This Row],[ORG_Concat]],'O-Organization'!F:H,3,FALSE)</f>
        <v>11026_DE10_Customer Service_DE_Customer Service_</v>
      </c>
    </row>
    <row r="562" spans="4:22">
      <c r="D562" s="28" t="s">
        <v>80</v>
      </c>
      <c r="E562" t="str">
        <f>VLOOKUP(D562,'B-Business Capability'!B:H,5,FALSE)</f>
        <v>Customer Service</v>
      </c>
      <c r="F562" t="str">
        <f>VLOOKUP(D562,'B-Business Capability'!B:H,6,FALSE)</f>
        <v>Customer Service and Support</v>
      </c>
      <c r="G562" t="str">
        <f>VLOOKUP(D562,'B-Business Capability'!B:H,7,FALSE)</f>
        <v>Customer Warranty Claim Processing</v>
      </c>
      <c r="I562" t="s">
        <v>245</v>
      </c>
      <c r="J562" t="s">
        <v>246</v>
      </c>
      <c r="L562" t="s">
        <v>157</v>
      </c>
      <c r="M562" t="str">
        <f>VLOOKUP(L562,'A-Applications'!B:D,3,FALSE)</f>
        <v>ServiceNow</v>
      </c>
      <c r="N562" t="s">
        <v>53</v>
      </c>
      <c r="O562" s="42" t="s">
        <v>54</v>
      </c>
      <c r="P562" t="s">
        <v>79</v>
      </c>
      <c r="Q562" t="str">
        <f>VLOOKUP(KamstrupData[[#This Row],[IdLevel123]],'B-Business Capability'!B:L,10,FALSE)</f>
        <v>Customer Service and Support</v>
      </c>
      <c r="R562">
        <f>VLOOKUP(KamstrupData[[#This Row],[IdLevel123]],'B-Business Capability'!B:L,11,FALSE)</f>
        <v>0</v>
      </c>
      <c r="U562" t="str">
        <f>_xlfn.CONCAT(KamstrupData[[#This Row],[CountryCode]],"_",KamstrupData[[#This Row],[Business Area]],"_",KamstrupData[[#This Row],[DepartmentTeam]])</f>
        <v>DE10_DE_Customer Service_</v>
      </c>
      <c r="V562" t="str">
        <f>VLOOKUP(KamstrupData[[#This Row],[ORG_Concat]],'O-Organization'!F:H,3,FALSE)</f>
        <v>11026_DE10_Customer Service_DE_Customer Service_</v>
      </c>
    </row>
    <row r="563" spans="4:22">
      <c r="D563" s="28" t="s">
        <v>162</v>
      </c>
      <c r="E563" t="str">
        <f>VLOOKUP(D563,'B-Business Capability'!B:H,5,FALSE)</f>
        <v>Customer Service</v>
      </c>
      <c r="F563" t="str">
        <f>VLOOKUP(D563,'B-Business Capability'!B:H,6,FALSE)</f>
        <v>Customer Service and Support</v>
      </c>
      <c r="G563" t="str">
        <f>VLOOKUP(D563,'B-Business Capability'!B:H,7,FALSE)</f>
        <v>Inquiry Management</v>
      </c>
      <c r="I563" t="s">
        <v>245</v>
      </c>
      <c r="J563" t="s">
        <v>246</v>
      </c>
      <c r="L563" t="s">
        <v>157</v>
      </c>
      <c r="M563" t="str">
        <f>VLOOKUP(L563,'A-Applications'!B:D,3,FALSE)</f>
        <v>ServiceNow</v>
      </c>
      <c r="N563" t="s">
        <v>53</v>
      </c>
      <c r="O563" s="42" t="s">
        <v>54</v>
      </c>
      <c r="P563" t="s">
        <v>79</v>
      </c>
      <c r="Q563" t="str">
        <f>VLOOKUP(KamstrupData[[#This Row],[IdLevel123]],'B-Business Capability'!B:L,10,FALSE)</f>
        <v>Customer Service and Support</v>
      </c>
      <c r="R563">
        <f>VLOOKUP(KamstrupData[[#This Row],[IdLevel123]],'B-Business Capability'!B:L,11,FALSE)</f>
        <v>0</v>
      </c>
      <c r="U563" t="str">
        <f>_xlfn.CONCAT(KamstrupData[[#This Row],[CountryCode]],"_",KamstrupData[[#This Row],[Business Area]],"_",KamstrupData[[#This Row],[DepartmentTeam]])</f>
        <v>DE10_DE_Customer Service_</v>
      </c>
      <c r="V563" t="str">
        <f>VLOOKUP(KamstrupData[[#This Row],[ORG_Concat]],'O-Organization'!F:H,3,FALSE)</f>
        <v>11026_DE10_Customer Service_DE_Customer Service_</v>
      </c>
    </row>
    <row r="564" spans="4:22">
      <c r="D564" s="28" t="s">
        <v>163</v>
      </c>
      <c r="E564" t="str">
        <f>VLOOKUP(D564,'B-Business Capability'!B:H,5,FALSE)</f>
        <v>Customer Service</v>
      </c>
      <c r="F564" t="str">
        <f>VLOOKUP(D564,'B-Business Capability'!B:H,6,FALSE)</f>
        <v>Customer Service and Support</v>
      </c>
      <c r="G564" t="str">
        <f>VLOOKUP(D564,'B-Business Capability'!B:H,7,FALSE)</f>
        <v>Recall Management</v>
      </c>
      <c r="I564" t="s">
        <v>245</v>
      </c>
      <c r="J564" t="s">
        <v>246</v>
      </c>
      <c r="L564" t="s">
        <v>157</v>
      </c>
      <c r="M564" t="str">
        <f>VLOOKUP(L564,'A-Applications'!B:D,3,FALSE)</f>
        <v>ServiceNow</v>
      </c>
      <c r="N564" t="s">
        <v>53</v>
      </c>
      <c r="O564" s="42" t="s">
        <v>54</v>
      </c>
      <c r="P564" t="s">
        <v>79</v>
      </c>
      <c r="Q564" t="str">
        <f>VLOOKUP(KamstrupData[[#This Row],[IdLevel123]],'B-Business Capability'!B:L,10,FALSE)</f>
        <v>Customer Service and Support</v>
      </c>
      <c r="R564">
        <f>VLOOKUP(KamstrupData[[#This Row],[IdLevel123]],'B-Business Capability'!B:L,11,FALSE)</f>
        <v>0</v>
      </c>
      <c r="U564" t="str">
        <f>_xlfn.CONCAT(KamstrupData[[#This Row],[CountryCode]],"_",KamstrupData[[#This Row],[Business Area]],"_",KamstrupData[[#This Row],[DepartmentTeam]])</f>
        <v>DE10_DE_Customer Service_</v>
      </c>
      <c r="V564" t="str">
        <f>VLOOKUP(KamstrupData[[#This Row],[ORG_Concat]],'O-Organization'!F:H,3,FALSE)</f>
        <v>11026_DE10_Customer Service_DE_Customer Service_</v>
      </c>
    </row>
    <row r="565" spans="4:22">
      <c r="D565" s="28" t="s">
        <v>94</v>
      </c>
      <c r="E565" t="str">
        <f>VLOOKUP(D565,'B-Business Capability'!B:H,5,FALSE)</f>
        <v>Customer Service</v>
      </c>
      <c r="F565" t="str">
        <f>VLOOKUP(D565,'B-Business Capability'!B:H,6,FALSE)</f>
        <v>Customer Service and Support</v>
      </c>
      <c r="G565" t="str">
        <f>VLOOKUP(D565,'B-Business Capability'!B:H,7,FALSE)</f>
        <v>Self-Service Engagement</v>
      </c>
      <c r="I565" t="s">
        <v>245</v>
      </c>
      <c r="J565" t="s">
        <v>246</v>
      </c>
      <c r="L565" t="s">
        <v>157</v>
      </c>
      <c r="M565" t="str">
        <f>VLOOKUP(L565,'A-Applications'!B:D,3,FALSE)</f>
        <v>ServiceNow</v>
      </c>
      <c r="N565" t="s">
        <v>53</v>
      </c>
      <c r="O565" s="42" t="s">
        <v>66</v>
      </c>
      <c r="P565" t="s">
        <v>79</v>
      </c>
      <c r="Q565" t="str">
        <f>VLOOKUP(KamstrupData[[#This Row],[IdLevel123]],'B-Business Capability'!B:L,10,FALSE)</f>
        <v>Customer Service and Support</v>
      </c>
      <c r="R565">
        <f>VLOOKUP(KamstrupData[[#This Row],[IdLevel123]],'B-Business Capability'!B:L,11,FALSE)</f>
        <v>0</v>
      </c>
      <c r="U565" t="str">
        <f>_xlfn.CONCAT(KamstrupData[[#This Row],[CountryCode]],"_",KamstrupData[[#This Row],[Business Area]],"_",KamstrupData[[#This Row],[DepartmentTeam]])</f>
        <v>DE10_DE_Customer Service_</v>
      </c>
      <c r="V565" t="str">
        <f>VLOOKUP(KamstrupData[[#This Row],[ORG_Concat]],'O-Organization'!F:H,3,FALSE)</f>
        <v>11026_DE10_Customer Service_DE_Customer Service_</v>
      </c>
    </row>
    <row r="566" spans="4:22">
      <c r="D566" s="28" t="s">
        <v>152</v>
      </c>
      <c r="E566" t="str">
        <f>VLOOKUP(D566,'B-Business Capability'!B:H,5,FALSE)</f>
        <v>Customer Service</v>
      </c>
      <c r="F566" t="str">
        <f>VLOOKUP(D566,'B-Business Capability'!B:H,6,FALSE)</f>
        <v>Customer Service and Support</v>
      </c>
      <c r="G566" t="str">
        <f>VLOOKUP(D566,'B-Business Capability'!B:H,7,FALSE)</f>
        <v>Service Knowledge Base Management</v>
      </c>
      <c r="I566" t="s">
        <v>245</v>
      </c>
      <c r="J566" t="s">
        <v>246</v>
      </c>
      <c r="L566" t="s">
        <v>157</v>
      </c>
      <c r="M566" t="str">
        <f>VLOOKUP(L566,'A-Applications'!B:D,3,FALSE)</f>
        <v>ServiceNow</v>
      </c>
      <c r="N566" t="s">
        <v>53</v>
      </c>
      <c r="O566" s="42" t="s">
        <v>54</v>
      </c>
      <c r="P566" t="s">
        <v>79</v>
      </c>
      <c r="Q566" t="str">
        <f>VLOOKUP(KamstrupData[[#This Row],[IdLevel123]],'B-Business Capability'!B:L,10,FALSE)</f>
        <v>Customer Service and Support</v>
      </c>
      <c r="R566">
        <f>VLOOKUP(KamstrupData[[#This Row],[IdLevel123]],'B-Business Capability'!B:L,11,FALSE)</f>
        <v>0</v>
      </c>
      <c r="U566" t="str">
        <f>_xlfn.CONCAT(KamstrupData[[#This Row],[CountryCode]],"_",KamstrupData[[#This Row],[Business Area]],"_",KamstrupData[[#This Row],[DepartmentTeam]])</f>
        <v>DE10_DE_Customer Service_</v>
      </c>
      <c r="V566" t="str">
        <f>VLOOKUP(KamstrupData[[#This Row],[ORG_Concat]],'O-Organization'!F:H,3,FALSE)</f>
        <v>11026_DE10_Customer Service_DE_Customer Service_</v>
      </c>
    </row>
    <row r="567" spans="4:22">
      <c r="D567" s="28" t="s">
        <v>164</v>
      </c>
      <c r="E567" t="str">
        <f>VLOOKUP(D567,'B-Business Capability'!B:H,5,FALSE)</f>
        <v>Customer Service</v>
      </c>
      <c r="F567" t="str">
        <f>VLOOKUP(D567,'B-Business Capability'!B:H,6,FALSE)</f>
        <v>Customer Service and Support</v>
      </c>
      <c r="G567" t="str">
        <f>VLOOKUP(D567,'B-Business Capability'!B:H,7,FALSE)</f>
        <v>Service Level Management</v>
      </c>
      <c r="I567" t="s">
        <v>245</v>
      </c>
      <c r="J567" t="s">
        <v>246</v>
      </c>
      <c r="L567" t="s">
        <v>157</v>
      </c>
      <c r="M567" t="str">
        <f>VLOOKUP(L567,'A-Applications'!B:D,3,FALSE)</f>
        <v>ServiceNow</v>
      </c>
      <c r="N567" t="s">
        <v>53</v>
      </c>
      <c r="O567" s="42" t="s">
        <v>54</v>
      </c>
      <c r="P567" t="s">
        <v>79</v>
      </c>
      <c r="Q567" t="str">
        <f>VLOOKUP(KamstrupData[[#This Row],[IdLevel123]],'B-Business Capability'!B:L,10,FALSE)</f>
        <v>Customer Service and Support</v>
      </c>
      <c r="R567">
        <f>VLOOKUP(KamstrupData[[#This Row],[IdLevel123]],'B-Business Capability'!B:L,11,FALSE)</f>
        <v>0</v>
      </c>
      <c r="U567" t="str">
        <f>_xlfn.CONCAT(KamstrupData[[#This Row],[CountryCode]],"_",KamstrupData[[#This Row],[Business Area]],"_",KamstrupData[[#This Row],[DepartmentTeam]])</f>
        <v>DE10_DE_Customer Service_</v>
      </c>
      <c r="V567" t="str">
        <f>VLOOKUP(KamstrupData[[#This Row],[ORG_Concat]],'O-Organization'!F:H,3,FALSE)</f>
        <v>11026_DE10_Customer Service_DE_Customer Service_</v>
      </c>
    </row>
    <row r="568" spans="4:22">
      <c r="D568" s="28" t="s">
        <v>118</v>
      </c>
      <c r="E568" t="str">
        <f>VLOOKUP(D568,'B-Business Capability'!B:H,5,FALSE)</f>
        <v>Customer Service</v>
      </c>
      <c r="F568" t="str">
        <f>VLOOKUP(D568,'B-Business Capability'!B:H,6,FALSE)</f>
        <v>Customer Service Strategy and Planning</v>
      </c>
      <c r="G568" t="str">
        <f>VLOOKUP(D568,'B-Business Capability'!B:H,7,FALSE)</f>
        <v>Customer Service Analytics</v>
      </c>
      <c r="I568" t="s">
        <v>245</v>
      </c>
      <c r="J568" t="s">
        <v>246</v>
      </c>
      <c r="L568" t="s">
        <v>157</v>
      </c>
      <c r="M568" t="str">
        <f>VLOOKUP(L568,'A-Applications'!B:D,3,FALSE)</f>
        <v>ServiceNow</v>
      </c>
      <c r="N568" t="s">
        <v>53</v>
      </c>
      <c r="O568" s="42" t="s">
        <v>54</v>
      </c>
      <c r="P568" t="s">
        <v>79</v>
      </c>
      <c r="Q568" t="str">
        <f>VLOOKUP(KamstrupData[[#This Row],[IdLevel123]],'B-Business Capability'!B:L,10,FALSE)</f>
        <v>Customer Service and Support</v>
      </c>
      <c r="R568">
        <f>VLOOKUP(KamstrupData[[#This Row],[IdLevel123]],'B-Business Capability'!B:L,11,FALSE)</f>
        <v>0</v>
      </c>
      <c r="U568" t="str">
        <f>_xlfn.CONCAT(KamstrupData[[#This Row],[CountryCode]],"_",KamstrupData[[#This Row],[Business Area]],"_",KamstrupData[[#This Row],[DepartmentTeam]])</f>
        <v>DE10_DE_Customer Service_</v>
      </c>
      <c r="V568" t="str">
        <f>VLOOKUP(KamstrupData[[#This Row],[ORG_Concat]],'O-Organization'!F:H,3,FALSE)</f>
        <v>11026_DE10_Customer Service_DE_Customer Service_</v>
      </c>
    </row>
    <row r="569" spans="4:22">
      <c r="D569" s="28" t="s">
        <v>165</v>
      </c>
      <c r="E569" t="str">
        <f>VLOOKUP(D569,'B-Business Capability'!B:H,5,FALSE)</f>
        <v>Customer Service</v>
      </c>
      <c r="F569" t="str">
        <f>VLOOKUP(D569,'B-Business Capability'!B:H,6,FALSE)</f>
        <v>Customer Service Strategy and Planning</v>
      </c>
      <c r="G569" t="str">
        <f>VLOOKUP(D569,'B-Business Capability'!B:H,7,FALSE)</f>
        <v>Customer Service Planning and Forecasting</v>
      </c>
      <c r="I569" t="s">
        <v>245</v>
      </c>
      <c r="J569" t="s">
        <v>246</v>
      </c>
      <c r="L569" t="s">
        <v>157</v>
      </c>
      <c r="M569" t="str">
        <f>VLOOKUP(L569,'A-Applications'!B:D,3,FALSE)</f>
        <v>ServiceNow</v>
      </c>
      <c r="N569" t="s">
        <v>53</v>
      </c>
      <c r="O569" s="42" t="s">
        <v>54</v>
      </c>
      <c r="P569" t="s">
        <v>79</v>
      </c>
      <c r="Q569" t="str">
        <f>VLOOKUP(KamstrupData[[#This Row],[IdLevel123]],'B-Business Capability'!B:L,10,FALSE)</f>
        <v>Customer Service and Support</v>
      </c>
      <c r="R569">
        <f>VLOOKUP(KamstrupData[[#This Row],[IdLevel123]],'B-Business Capability'!B:L,11,FALSE)</f>
        <v>0</v>
      </c>
      <c r="U569" t="str">
        <f>_xlfn.CONCAT(KamstrupData[[#This Row],[CountryCode]],"_",KamstrupData[[#This Row],[Business Area]],"_",KamstrupData[[#This Row],[DepartmentTeam]])</f>
        <v>DE10_DE_Customer Service_</v>
      </c>
      <c r="V569" t="str">
        <f>VLOOKUP(KamstrupData[[#This Row],[ORG_Concat]],'O-Organization'!F:H,3,FALSE)</f>
        <v>11026_DE10_Customer Service_DE_Customer Service_</v>
      </c>
    </row>
    <row r="570" spans="4:22">
      <c r="D570" s="28" t="s">
        <v>166</v>
      </c>
      <c r="E570" t="str">
        <f>VLOOKUP(D570,'B-Business Capability'!B:H,5,FALSE)</f>
        <v>Customer Service</v>
      </c>
      <c r="F570" t="str">
        <f>VLOOKUP(D570,'B-Business Capability'!B:H,6,FALSE)</f>
        <v>Customer Service Strategy and Planning</v>
      </c>
      <c r="G570" t="str">
        <f>VLOOKUP(D570,'B-Business Capability'!B:H,7,FALSE)</f>
        <v>Customer Service Strategy Management</v>
      </c>
      <c r="I570" t="s">
        <v>245</v>
      </c>
      <c r="J570" t="s">
        <v>246</v>
      </c>
      <c r="L570" t="s">
        <v>157</v>
      </c>
      <c r="M570" t="str">
        <f>VLOOKUP(L570,'A-Applications'!B:D,3,FALSE)</f>
        <v>ServiceNow</v>
      </c>
      <c r="N570" t="s">
        <v>53</v>
      </c>
      <c r="O570" s="42" t="s">
        <v>54</v>
      </c>
      <c r="P570" t="s">
        <v>79</v>
      </c>
      <c r="Q570" t="str">
        <f>VLOOKUP(KamstrupData[[#This Row],[IdLevel123]],'B-Business Capability'!B:L,10,FALSE)</f>
        <v>Customer Service and Support</v>
      </c>
      <c r="R570">
        <f>VLOOKUP(KamstrupData[[#This Row],[IdLevel123]],'B-Business Capability'!B:L,11,FALSE)</f>
        <v>0</v>
      </c>
      <c r="U570" t="str">
        <f>_xlfn.CONCAT(KamstrupData[[#This Row],[CountryCode]],"_",KamstrupData[[#This Row],[Business Area]],"_",KamstrupData[[#This Row],[DepartmentTeam]])</f>
        <v>DE10_DE_Customer Service_</v>
      </c>
      <c r="V570" t="str">
        <f>VLOOKUP(KamstrupData[[#This Row],[ORG_Concat]],'O-Organization'!F:H,3,FALSE)</f>
        <v>11026_DE10_Customer Service_DE_Customer Service_</v>
      </c>
    </row>
    <row r="571" spans="4:22">
      <c r="D571" s="28" t="s">
        <v>88</v>
      </c>
      <c r="E571" t="str">
        <f>VLOOKUP(D571,'B-Business Capability'!B:H,5,FALSE)</f>
        <v>Customer Service</v>
      </c>
      <c r="F571" t="str">
        <f>VLOOKUP(D571,'B-Business Capability'!B:H,6,FALSE)</f>
        <v>Customer Project Management</v>
      </c>
      <c r="G571" t="str">
        <f>VLOOKUP(D571,'B-Business Capability'!B:H,7,FALSE)</f>
        <v>Project Management</v>
      </c>
      <c r="I571" t="s">
        <v>245</v>
      </c>
      <c r="J571" t="s">
        <v>246</v>
      </c>
      <c r="L571" t="s">
        <v>157</v>
      </c>
      <c r="M571" t="str">
        <f>VLOOKUP(L571,'A-Applications'!B:D,3,FALSE)</f>
        <v>ServiceNow</v>
      </c>
      <c r="N571" t="s">
        <v>53</v>
      </c>
      <c r="O571" s="42" t="s">
        <v>54</v>
      </c>
      <c r="P571" t="s">
        <v>75</v>
      </c>
      <c r="Q571" t="str">
        <f>VLOOKUP(KamstrupData[[#This Row],[IdLevel123]],'B-Business Capability'!B:L,10,FALSE)</f>
        <v>Order-to-Cash (O2C)</v>
      </c>
      <c r="R571">
        <f>VLOOKUP(KamstrupData[[#This Row],[IdLevel123]],'B-Business Capability'!B:L,11,FALSE)</f>
        <v>0</v>
      </c>
      <c r="U571" t="str">
        <f>_xlfn.CONCAT(KamstrupData[[#This Row],[CountryCode]],"_",KamstrupData[[#This Row],[Business Area]],"_",KamstrupData[[#This Row],[DepartmentTeam]])</f>
        <v>DE10_DE_Customer Service_</v>
      </c>
      <c r="V571" t="str">
        <f>VLOOKUP(KamstrupData[[#This Row],[ORG_Concat]],'O-Organization'!F:H,3,FALSE)</f>
        <v>11026_DE10_Customer Service_DE_Customer Service_</v>
      </c>
    </row>
    <row r="572" spans="4:22">
      <c r="D572" s="28" t="s">
        <v>84</v>
      </c>
      <c r="E572" t="str">
        <f>VLOOKUP(D572,'B-Business Capability'!B:H,5,FALSE)</f>
        <v>OT Hosting</v>
      </c>
      <c r="F572" t="str">
        <f>VLOOKUP(D572,'B-Business Capability'!B:H,6,FALSE)</f>
        <v>OT Operations &amp; Service</v>
      </c>
      <c r="G572">
        <f>VLOOKUP(D572,'B-Business Capability'!B:H,7,FALSE)</f>
        <v>0</v>
      </c>
      <c r="I572" t="s">
        <v>245</v>
      </c>
      <c r="J572" t="s">
        <v>246</v>
      </c>
      <c r="L572" t="s">
        <v>157</v>
      </c>
      <c r="M572" t="str">
        <f>VLOOKUP(L572,'A-Applications'!B:D,3,FALSE)</f>
        <v>ServiceNow</v>
      </c>
      <c r="N572" t="s">
        <v>147</v>
      </c>
      <c r="O572" s="42" t="s">
        <v>66</v>
      </c>
      <c r="P572" t="s">
        <v>79</v>
      </c>
      <c r="Q572" t="str">
        <f>VLOOKUP(KamstrupData[[#This Row],[IdLevel123]],'B-Business Capability'!B:L,10,FALSE)</f>
        <v>N/A</v>
      </c>
      <c r="R572">
        <f>VLOOKUP(KamstrupData[[#This Row],[IdLevel123]],'B-Business Capability'!B:L,11,FALSE)</f>
        <v>0</v>
      </c>
      <c r="U572" t="str">
        <f>_xlfn.CONCAT(KamstrupData[[#This Row],[CountryCode]],"_",KamstrupData[[#This Row],[Business Area]],"_",KamstrupData[[#This Row],[DepartmentTeam]])</f>
        <v>DE10_DE_Customer Service_</v>
      </c>
      <c r="V572" t="str">
        <f>VLOOKUP(KamstrupData[[#This Row],[ORG_Concat]],'O-Organization'!F:H,3,FALSE)</f>
        <v>11026_DE10_Customer Service_DE_Customer Service_</v>
      </c>
    </row>
    <row r="573" spans="4:22">
      <c r="D573" s="28" t="s">
        <v>78</v>
      </c>
      <c r="E573" t="str">
        <f>VLOOKUP(D573,'B-Business Capability'!B:H,5,FALSE)</f>
        <v>Customer Service</v>
      </c>
      <c r="F573" t="str">
        <f>VLOOKUP(D573,'B-Business Capability'!B:H,6,FALSE)</f>
        <v>Customer Service and Support</v>
      </c>
      <c r="G573" t="str">
        <f>VLOOKUP(D573,'B-Business Capability'!B:H,7,FALSE)</f>
        <v>Service Request Management</v>
      </c>
      <c r="I573" t="s">
        <v>245</v>
      </c>
      <c r="J573" t="s">
        <v>246</v>
      </c>
      <c r="L573" t="s">
        <v>167</v>
      </c>
      <c r="M573" t="str">
        <f>VLOOKUP(L573,'A-Applications'!B:D,3,FALSE)</f>
        <v>License Tool</v>
      </c>
      <c r="N573" t="s">
        <v>53</v>
      </c>
      <c r="O573" s="42" t="s">
        <v>54</v>
      </c>
      <c r="P573" t="s">
        <v>79</v>
      </c>
      <c r="Q573" t="str">
        <f>VLOOKUP(KamstrupData[[#This Row],[IdLevel123]],'B-Business Capability'!B:L,10,FALSE)</f>
        <v>Customer Service and Support</v>
      </c>
      <c r="R573">
        <f>VLOOKUP(KamstrupData[[#This Row],[IdLevel123]],'B-Business Capability'!B:L,11,FALSE)</f>
        <v>0</v>
      </c>
      <c r="U573" t="str">
        <f>_xlfn.CONCAT(KamstrupData[[#This Row],[CountryCode]],"_",KamstrupData[[#This Row],[Business Area]],"_",KamstrupData[[#This Row],[DepartmentTeam]])</f>
        <v>DE10_DE_Customer Service_</v>
      </c>
      <c r="V573" t="str">
        <f>VLOOKUP(KamstrupData[[#This Row],[ORG_Concat]],'O-Organization'!F:H,3,FALSE)</f>
        <v>11026_DE10_Customer Service_DE_Customer Service_</v>
      </c>
    </row>
    <row r="574" spans="4:22">
      <c r="D574" s="28" t="s">
        <v>88</v>
      </c>
      <c r="E574" t="str">
        <f>VLOOKUP(D574,'B-Business Capability'!B:H,5,FALSE)</f>
        <v>Customer Service</v>
      </c>
      <c r="F574" t="str">
        <f>VLOOKUP(D574,'B-Business Capability'!B:H,6,FALSE)</f>
        <v>Customer Project Management</v>
      </c>
      <c r="G574" t="str">
        <f>VLOOKUP(D574,'B-Business Capability'!B:H,7,FALSE)</f>
        <v>Project Management</v>
      </c>
      <c r="I574" t="s">
        <v>245</v>
      </c>
      <c r="J574" t="s">
        <v>246</v>
      </c>
      <c r="L574" t="s">
        <v>167</v>
      </c>
      <c r="M574" t="str">
        <f>VLOOKUP(L574,'A-Applications'!B:D,3,FALSE)</f>
        <v>License Tool</v>
      </c>
      <c r="N574" t="s">
        <v>53</v>
      </c>
      <c r="O574" s="42" t="s">
        <v>54</v>
      </c>
      <c r="P574" t="s">
        <v>75</v>
      </c>
      <c r="Q574" t="str">
        <f>VLOOKUP(KamstrupData[[#This Row],[IdLevel123]],'B-Business Capability'!B:L,10,FALSE)</f>
        <v>Order-to-Cash (O2C)</v>
      </c>
      <c r="R574">
        <f>VLOOKUP(KamstrupData[[#This Row],[IdLevel123]],'B-Business Capability'!B:L,11,FALSE)</f>
        <v>0</v>
      </c>
      <c r="U574" t="str">
        <f>_xlfn.CONCAT(KamstrupData[[#This Row],[CountryCode]],"_",KamstrupData[[#This Row],[Business Area]],"_",KamstrupData[[#This Row],[DepartmentTeam]])</f>
        <v>DE10_DE_Customer Service_</v>
      </c>
      <c r="V574" t="str">
        <f>VLOOKUP(KamstrupData[[#This Row],[ORG_Concat]],'O-Organization'!F:H,3,FALSE)</f>
        <v>11026_DE10_Customer Service_DE_Customer Service_</v>
      </c>
    </row>
    <row r="575" spans="4:22">
      <c r="D575" s="28" t="s">
        <v>88</v>
      </c>
      <c r="E575" t="str">
        <f>VLOOKUP(D575,'B-Business Capability'!B:H,5,FALSE)</f>
        <v>Customer Service</v>
      </c>
      <c r="F575" t="str">
        <f>VLOOKUP(D575,'B-Business Capability'!B:H,6,FALSE)</f>
        <v>Customer Project Management</v>
      </c>
      <c r="G575" t="str">
        <f>VLOOKUP(D575,'B-Business Capability'!B:H,7,FALSE)</f>
        <v>Project Management</v>
      </c>
      <c r="I575" t="s">
        <v>245</v>
      </c>
      <c r="J575" t="s">
        <v>246</v>
      </c>
      <c r="L575" t="s">
        <v>167</v>
      </c>
      <c r="M575" t="str">
        <f>VLOOKUP(L575,'A-Applications'!B:D,3,FALSE)</f>
        <v>License Tool</v>
      </c>
      <c r="N575" t="s">
        <v>53</v>
      </c>
      <c r="O575" s="42" t="s">
        <v>54</v>
      </c>
      <c r="P575" t="s">
        <v>75</v>
      </c>
      <c r="Q575" t="str">
        <f>VLOOKUP(KamstrupData[[#This Row],[IdLevel123]],'B-Business Capability'!B:L,10,FALSE)</f>
        <v>Order-to-Cash (O2C)</v>
      </c>
      <c r="R575">
        <f>VLOOKUP(KamstrupData[[#This Row],[IdLevel123]],'B-Business Capability'!B:L,11,FALSE)</f>
        <v>0</v>
      </c>
      <c r="U575" t="str">
        <f>_xlfn.CONCAT(KamstrupData[[#This Row],[CountryCode]],"_",KamstrupData[[#This Row],[Business Area]],"_",KamstrupData[[#This Row],[DepartmentTeam]])</f>
        <v>DE10_DE_Customer Service_</v>
      </c>
      <c r="V575" t="str">
        <f>VLOOKUP(KamstrupData[[#This Row],[ORG_Concat]],'O-Organization'!F:H,3,FALSE)</f>
        <v>11026_DE10_Customer Service_DE_Customer Service_</v>
      </c>
    </row>
    <row r="576" spans="4:22">
      <c r="D576" s="28" t="s">
        <v>78</v>
      </c>
      <c r="E576" t="str">
        <f>VLOOKUP(D576,'B-Business Capability'!B:H,5,FALSE)</f>
        <v>Customer Service</v>
      </c>
      <c r="F576" t="str">
        <f>VLOOKUP(D576,'B-Business Capability'!B:H,6,FALSE)</f>
        <v>Customer Service and Support</v>
      </c>
      <c r="G576" t="str">
        <f>VLOOKUP(D576,'B-Business Capability'!B:H,7,FALSE)</f>
        <v>Service Request Management</v>
      </c>
      <c r="I576" t="s">
        <v>245</v>
      </c>
      <c r="J576" t="s">
        <v>246</v>
      </c>
      <c r="L576" t="s">
        <v>168</v>
      </c>
      <c r="M576" t="str">
        <f>VLOOKUP(L576,'A-Applications'!B:D,3,FALSE)</f>
        <v>Performance Center</v>
      </c>
      <c r="N576" t="s">
        <v>147</v>
      </c>
      <c r="O576" s="42" t="s">
        <v>66</v>
      </c>
      <c r="P576" t="s">
        <v>79</v>
      </c>
      <c r="Q576" t="str">
        <f>VLOOKUP(KamstrupData[[#This Row],[IdLevel123]],'B-Business Capability'!B:L,10,FALSE)</f>
        <v>Customer Service and Support</v>
      </c>
      <c r="R576">
        <f>VLOOKUP(KamstrupData[[#This Row],[IdLevel123]],'B-Business Capability'!B:L,11,FALSE)</f>
        <v>0</v>
      </c>
      <c r="U576" t="str">
        <f>_xlfn.CONCAT(KamstrupData[[#This Row],[CountryCode]],"_",KamstrupData[[#This Row],[Business Area]],"_",KamstrupData[[#This Row],[DepartmentTeam]])</f>
        <v>DE10_DE_Customer Service_</v>
      </c>
      <c r="V576" t="str">
        <f>VLOOKUP(KamstrupData[[#This Row],[ORG_Concat]],'O-Organization'!F:H,3,FALSE)</f>
        <v>11026_DE10_Customer Service_DE_Customer Service_</v>
      </c>
    </row>
    <row r="577" spans="4:22">
      <c r="D577" s="28" t="s">
        <v>128</v>
      </c>
      <c r="E577" t="str">
        <f>VLOOKUP(D577,'B-Business Capability'!B:H,5,FALSE)</f>
        <v>Sales</v>
      </c>
      <c r="F577" t="str">
        <f>VLOOKUP(D577,'B-Business Capability'!B:H,6,FALSE)</f>
        <v>Sales Execution and Customer Engagement</v>
      </c>
      <c r="G577" t="str">
        <f>VLOOKUP(D577,'B-Business Capability'!B:H,7,FALSE)</f>
        <v>Project selling</v>
      </c>
      <c r="I577" t="s">
        <v>245</v>
      </c>
      <c r="J577" t="s">
        <v>246</v>
      </c>
      <c r="L577" t="s">
        <v>169</v>
      </c>
      <c r="M577" t="str">
        <f>VLOOKUP(L577,'A-Applications'!B:D,3,FALSE)</f>
        <v>Automatic Concentrator Placement</v>
      </c>
      <c r="N577" t="s">
        <v>53</v>
      </c>
      <c r="O577" s="42" t="s">
        <v>54</v>
      </c>
      <c r="P577" t="s">
        <v>75</v>
      </c>
      <c r="Q577" t="str">
        <f>VLOOKUP(KamstrupData[[#This Row],[IdLevel123]],'B-Business Capability'!B:L,10,FALSE)</f>
        <v>Order-to-Cash (O2C)</v>
      </c>
      <c r="R577">
        <f>VLOOKUP(KamstrupData[[#This Row],[IdLevel123]],'B-Business Capability'!B:L,11,FALSE)</f>
        <v>550</v>
      </c>
      <c r="U577" t="str">
        <f>_xlfn.CONCAT(KamstrupData[[#This Row],[CountryCode]],"_",KamstrupData[[#This Row],[Business Area]],"_",KamstrupData[[#This Row],[DepartmentTeam]])</f>
        <v>DE10_DE_Customer Service_</v>
      </c>
      <c r="V577" t="str">
        <f>VLOOKUP(KamstrupData[[#This Row],[ORG_Concat]],'O-Organization'!F:H,3,FALSE)</f>
        <v>11026_DE10_Customer Service_DE_Customer Service_</v>
      </c>
    </row>
    <row r="578" spans="4:22">
      <c r="D578" s="28" t="s">
        <v>88</v>
      </c>
      <c r="E578" t="str">
        <f>VLOOKUP(D578,'B-Business Capability'!B:H,5,FALSE)</f>
        <v>Customer Service</v>
      </c>
      <c r="F578" t="str">
        <f>VLOOKUP(D578,'B-Business Capability'!B:H,6,FALSE)</f>
        <v>Customer Project Management</v>
      </c>
      <c r="G578" t="str">
        <f>VLOOKUP(D578,'B-Business Capability'!B:H,7,FALSE)</f>
        <v>Project Management</v>
      </c>
      <c r="I578" t="s">
        <v>245</v>
      </c>
      <c r="J578" t="s">
        <v>246</v>
      </c>
      <c r="L578" t="s">
        <v>169</v>
      </c>
      <c r="M578" t="str">
        <f>VLOOKUP(L578,'A-Applications'!B:D,3,FALSE)</f>
        <v>Automatic Concentrator Placement</v>
      </c>
      <c r="N578" t="s">
        <v>53</v>
      </c>
      <c r="O578" s="42" t="s">
        <v>54</v>
      </c>
      <c r="P578" t="s">
        <v>75</v>
      </c>
      <c r="Q578" t="str">
        <f>VLOOKUP(KamstrupData[[#This Row],[IdLevel123]],'B-Business Capability'!B:L,10,FALSE)</f>
        <v>Order-to-Cash (O2C)</v>
      </c>
      <c r="R578">
        <f>VLOOKUP(KamstrupData[[#This Row],[IdLevel123]],'B-Business Capability'!B:L,11,FALSE)</f>
        <v>0</v>
      </c>
      <c r="U578" t="str">
        <f>_xlfn.CONCAT(KamstrupData[[#This Row],[CountryCode]],"_",KamstrupData[[#This Row],[Business Area]],"_",KamstrupData[[#This Row],[DepartmentTeam]])</f>
        <v>DE10_DE_Customer Service_</v>
      </c>
      <c r="V578" t="str">
        <f>VLOOKUP(KamstrupData[[#This Row],[ORG_Concat]],'O-Organization'!F:H,3,FALSE)</f>
        <v>11026_DE10_Customer Service_DE_Customer Service_</v>
      </c>
    </row>
    <row r="579" spans="4:22">
      <c r="D579" s="28" t="s">
        <v>170</v>
      </c>
      <c r="E579" t="str">
        <f>VLOOKUP(D579,'B-Business Capability'!B:H,5,FALSE)</f>
        <v>Customer Service</v>
      </c>
      <c r="F579" t="str">
        <f>VLOOKUP(D579,'B-Business Capability'!B:H,6,FALSE)</f>
        <v>Customer Project Management</v>
      </c>
      <c r="G579" t="str">
        <f>VLOOKUP(D579,'B-Business Capability'!B:H,7,FALSE)</f>
        <v>Test Management</v>
      </c>
      <c r="I579" t="s">
        <v>245</v>
      </c>
      <c r="J579" t="s">
        <v>246</v>
      </c>
      <c r="L579" t="s">
        <v>171</v>
      </c>
      <c r="M579" t="str">
        <f>VLOOKUP(L579,'A-Applications'!B:D,3,FALSE)</f>
        <v>Jira Xray</v>
      </c>
      <c r="N579" t="s">
        <v>147</v>
      </c>
      <c r="O579" s="42" t="s">
        <v>54</v>
      </c>
      <c r="P579" t="s">
        <v>75</v>
      </c>
      <c r="Q579" t="str">
        <f>VLOOKUP(KamstrupData[[#This Row],[IdLevel123]],'B-Business Capability'!B:L,10,FALSE)</f>
        <v>Order-to-Cash (O2C)</v>
      </c>
      <c r="R579">
        <f>VLOOKUP(KamstrupData[[#This Row],[IdLevel123]],'B-Business Capability'!B:L,11,FALSE)</f>
        <v>0</v>
      </c>
      <c r="U579" t="str">
        <f>_xlfn.CONCAT(KamstrupData[[#This Row],[CountryCode]],"_",KamstrupData[[#This Row],[Business Area]],"_",KamstrupData[[#This Row],[DepartmentTeam]])</f>
        <v>DE10_DE_Customer Service_</v>
      </c>
      <c r="V579" t="str">
        <f>VLOOKUP(KamstrupData[[#This Row],[ORG_Concat]],'O-Organization'!F:H,3,FALSE)</f>
        <v>11026_DE10_Customer Service_DE_Customer Service_</v>
      </c>
    </row>
    <row r="580" spans="4:22">
      <c r="D580" s="28" t="s">
        <v>78</v>
      </c>
      <c r="E580" t="str">
        <f>VLOOKUP(D580,'B-Business Capability'!B:H,5,FALSE)</f>
        <v>Customer Service</v>
      </c>
      <c r="F580" t="str">
        <f>VLOOKUP(D580,'B-Business Capability'!B:H,6,FALSE)</f>
        <v>Customer Service and Support</v>
      </c>
      <c r="G580" t="str">
        <f>VLOOKUP(D580,'B-Business Capability'!B:H,7,FALSE)</f>
        <v>Service Request Management</v>
      </c>
      <c r="I580" t="s">
        <v>245</v>
      </c>
      <c r="J580" t="s">
        <v>246</v>
      </c>
      <c r="L580" t="s">
        <v>172</v>
      </c>
      <c r="M580" t="str">
        <f>VLOOKUP(L580,'A-Applications'!B:D,3,FALSE)</f>
        <v>QGIS</v>
      </c>
      <c r="N580" t="s">
        <v>53</v>
      </c>
      <c r="O580" s="42" t="s">
        <v>54</v>
      </c>
      <c r="P580" t="s">
        <v>79</v>
      </c>
      <c r="Q580" t="str">
        <f>VLOOKUP(KamstrupData[[#This Row],[IdLevel123]],'B-Business Capability'!B:L,10,FALSE)</f>
        <v>Customer Service and Support</v>
      </c>
      <c r="R580">
        <f>VLOOKUP(KamstrupData[[#This Row],[IdLevel123]],'B-Business Capability'!B:L,11,FALSE)</f>
        <v>0</v>
      </c>
      <c r="U580" t="str">
        <f>_xlfn.CONCAT(KamstrupData[[#This Row],[CountryCode]],"_",KamstrupData[[#This Row],[Business Area]],"_",KamstrupData[[#This Row],[DepartmentTeam]])</f>
        <v>DE10_DE_Customer Service_</v>
      </c>
      <c r="V580" t="str">
        <f>VLOOKUP(KamstrupData[[#This Row],[ORG_Concat]],'O-Organization'!F:H,3,FALSE)</f>
        <v>11026_DE10_Customer Service_DE_Customer Service_</v>
      </c>
    </row>
    <row r="581" spans="4:22">
      <c r="D581" s="28" t="s">
        <v>88</v>
      </c>
      <c r="E581" t="str">
        <f>VLOOKUP(D581,'B-Business Capability'!B:H,5,FALSE)</f>
        <v>Customer Service</v>
      </c>
      <c r="F581" t="str">
        <f>VLOOKUP(D581,'B-Business Capability'!B:H,6,FALSE)</f>
        <v>Customer Project Management</v>
      </c>
      <c r="G581" t="str">
        <f>VLOOKUP(D581,'B-Business Capability'!B:H,7,FALSE)</f>
        <v>Project Management</v>
      </c>
      <c r="I581" t="s">
        <v>245</v>
      </c>
      <c r="J581" t="s">
        <v>246</v>
      </c>
      <c r="L581" t="s">
        <v>172</v>
      </c>
      <c r="M581" t="str">
        <f>VLOOKUP(L581,'A-Applications'!B:D,3,FALSE)</f>
        <v>QGIS</v>
      </c>
      <c r="N581" t="s">
        <v>53</v>
      </c>
      <c r="O581" s="42" t="s">
        <v>54</v>
      </c>
      <c r="P581" t="s">
        <v>75</v>
      </c>
      <c r="Q581" t="str">
        <f>VLOOKUP(KamstrupData[[#This Row],[IdLevel123]],'B-Business Capability'!B:L,10,FALSE)</f>
        <v>Order-to-Cash (O2C)</v>
      </c>
      <c r="R581">
        <f>VLOOKUP(KamstrupData[[#This Row],[IdLevel123]],'B-Business Capability'!B:L,11,FALSE)</f>
        <v>0</v>
      </c>
      <c r="U581" t="str">
        <f>_xlfn.CONCAT(KamstrupData[[#This Row],[CountryCode]],"_",KamstrupData[[#This Row],[Business Area]],"_",KamstrupData[[#This Row],[DepartmentTeam]])</f>
        <v>DE10_DE_Customer Service_</v>
      </c>
      <c r="V581" t="str">
        <f>VLOOKUP(KamstrupData[[#This Row],[ORG_Concat]],'O-Organization'!F:H,3,FALSE)</f>
        <v>11026_DE10_Customer Service_DE_Customer Service_</v>
      </c>
    </row>
    <row r="582" spans="4:22">
      <c r="D582" s="28" t="s">
        <v>88</v>
      </c>
      <c r="E582" t="str">
        <f>VLOOKUP(D582,'B-Business Capability'!B:H,5,FALSE)</f>
        <v>Customer Service</v>
      </c>
      <c r="F582" t="str">
        <f>VLOOKUP(D582,'B-Business Capability'!B:H,6,FALSE)</f>
        <v>Customer Project Management</v>
      </c>
      <c r="G582" t="str">
        <f>VLOOKUP(D582,'B-Business Capability'!B:H,7,FALSE)</f>
        <v>Project Management</v>
      </c>
      <c r="I582" t="s">
        <v>245</v>
      </c>
      <c r="J582" t="s">
        <v>246</v>
      </c>
      <c r="L582" t="s">
        <v>173</v>
      </c>
      <c r="M582" t="str">
        <f>VLOOKUP(L582,'A-Applications'!B:D,3,FALSE)</f>
        <v>Check.Kamstrup (READy device check)</v>
      </c>
      <c r="N582" t="s">
        <v>53</v>
      </c>
      <c r="O582" s="42" t="s">
        <v>54</v>
      </c>
      <c r="P582" t="s">
        <v>75</v>
      </c>
      <c r="Q582" t="str">
        <f>VLOOKUP(KamstrupData[[#This Row],[IdLevel123]],'B-Business Capability'!B:L,10,FALSE)</f>
        <v>Order-to-Cash (O2C)</v>
      </c>
      <c r="R582">
        <f>VLOOKUP(KamstrupData[[#This Row],[IdLevel123]],'B-Business Capability'!B:L,11,FALSE)</f>
        <v>0</v>
      </c>
      <c r="U582" t="str">
        <f>_xlfn.CONCAT(KamstrupData[[#This Row],[CountryCode]],"_",KamstrupData[[#This Row],[Business Area]],"_",KamstrupData[[#This Row],[DepartmentTeam]])</f>
        <v>DE10_DE_Customer Service_</v>
      </c>
      <c r="V582" t="str">
        <f>VLOOKUP(KamstrupData[[#This Row],[ORG_Concat]],'O-Organization'!F:H,3,FALSE)</f>
        <v>11026_DE10_Customer Service_DE_Customer Service_</v>
      </c>
    </row>
    <row r="583" spans="4:22">
      <c r="D583" s="28" t="s">
        <v>78</v>
      </c>
      <c r="E583" t="str">
        <f>VLOOKUP(D583,'B-Business Capability'!B:H,5,FALSE)</f>
        <v>Customer Service</v>
      </c>
      <c r="F583" t="str">
        <f>VLOOKUP(D583,'B-Business Capability'!B:H,6,FALSE)</f>
        <v>Customer Service and Support</v>
      </c>
      <c r="G583" t="str">
        <f>VLOOKUP(D583,'B-Business Capability'!B:H,7,FALSE)</f>
        <v>Service Request Management</v>
      </c>
      <c r="I583" t="s">
        <v>245</v>
      </c>
      <c r="J583" t="s">
        <v>246</v>
      </c>
      <c r="L583" t="s">
        <v>174</v>
      </c>
      <c r="M583" t="str">
        <f>VLOOKUP(L583,'A-Applications'!B:D,3,FALSE)</f>
        <v>IsMobile</v>
      </c>
      <c r="N583" t="s">
        <v>53</v>
      </c>
      <c r="O583" s="42" t="s">
        <v>54</v>
      </c>
      <c r="P583" t="s">
        <v>79</v>
      </c>
      <c r="Q583" t="str">
        <f>VLOOKUP(KamstrupData[[#This Row],[IdLevel123]],'B-Business Capability'!B:L,10,FALSE)</f>
        <v>Customer Service and Support</v>
      </c>
      <c r="R583">
        <f>VLOOKUP(KamstrupData[[#This Row],[IdLevel123]],'B-Business Capability'!B:L,11,FALSE)</f>
        <v>0</v>
      </c>
      <c r="U583" t="str">
        <f>_xlfn.CONCAT(KamstrupData[[#This Row],[CountryCode]],"_",KamstrupData[[#This Row],[Business Area]],"_",KamstrupData[[#This Row],[DepartmentTeam]])</f>
        <v>DE10_DE_Customer Service_</v>
      </c>
      <c r="V583" t="str">
        <f>VLOOKUP(KamstrupData[[#This Row],[ORG_Concat]],'O-Organization'!F:H,3,FALSE)</f>
        <v>11026_DE10_Customer Service_DE_Customer Service_</v>
      </c>
    </row>
    <row r="584" spans="4:22">
      <c r="D584" s="28" t="s">
        <v>88</v>
      </c>
      <c r="E584" t="str">
        <f>VLOOKUP(D584,'B-Business Capability'!B:H,5,FALSE)</f>
        <v>Customer Service</v>
      </c>
      <c r="F584" t="str">
        <f>VLOOKUP(D584,'B-Business Capability'!B:H,6,FALSE)</f>
        <v>Customer Project Management</v>
      </c>
      <c r="G584" t="str">
        <f>VLOOKUP(D584,'B-Business Capability'!B:H,7,FALSE)</f>
        <v>Project Management</v>
      </c>
      <c r="I584" t="s">
        <v>245</v>
      </c>
      <c r="J584" t="s">
        <v>246</v>
      </c>
      <c r="L584" t="s">
        <v>174</v>
      </c>
      <c r="M584" t="str">
        <f>VLOOKUP(L584,'A-Applications'!B:D,3,FALSE)</f>
        <v>IsMobile</v>
      </c>
      <c r="N584" t="s">
        <v>53</v>
      </c>
      <c r="O584" s="42" t="s">
        <v>66</v>
      </c>
      <c r="P584" t="s">
        <v>75</v>
      </c>
      <c r="Q584" t="str">
        <f>VLOOKUP(KamstrupData[[#This Row],[IdLevel123]],'B-Business Capability'!B:L,10,FALSE)</f>
        <v>Order-to-Cash (O2C)</v>
      </c>
      <c r="R584">
        <f>VLOOKUP(KamstrupData[[#This Row],[IdLevel123]],'B-Business Capability'!B:L,11,FALSE)</f>
        <v>0</v>
      </c>
      <c r="U584" t="str">
        <f>_xlfn.CONCAT(KamstrupData[[#This Row],[CountryCode]],"_",KamstrupData[[#This Row],[Business Area]],"_",KamstrupData[[#This Row],[DepartmentTeam]])</f>
        <v>DE10_DE_Customer Service_</v>
      </c>
      <c r="V584" t="str">
        <f>VLOOKUP(KamstrupData[[#This Row],[ORG_Concat]],'O-Organization'!F:H,3,FALSE)</f>
        <v>11026_DE10_Customer Service_DE_Customer Service_</v>
      </c>
    </row>
    <row r="585" spans="4:22">
      <c r="D585" s="28" t="s">
        <v>78</v>
      </c>
      <c r="E585" t="str">
        <f>VLOOKUP(D585,'B-Business Capability'!B:H,5,FALSE)</f>
        <v>Customer Service</v>
      </c>
      <c r="F585" t="str">
        <f>VLOOKUP(D585,'B-Business Capability'!B:H,6,FALSE)</f>
        <v>Customer Service and Support</v>
      </c>
      <c r="G585" t="str">
        <f>VLOOKUP(D585,'B-Business Capability'!B:H,7,FALSE)</f>
        <v>Service Request Management</v>
      </c>
      <c r="I585" t="s">
        <v>245</v>
      </c>
      <c r="J585" t="s">
        <v>246</v>
      </c>
      <c r="L585" t="s">
        <v>175</v>
      </c>
      <c r="M585" t="str">
        <f>VLOOKUP(L585,'A-Applications'!B:D,3,FALSE)</f>
        <v>Telia Smartconnect (MNO Portal)</v>
      </c>
      <c r="N585" t="s">
        <v>53</v>
      </c>
      <c r="O585" s="42" t="s">
        <v>54</v>
      </c>
      <c r="P585" t="s">
        <v>79</v>
      </c>
      <c r="Q585" t="str">
        <f>VLOOKUP(KamstrupData[[#This Row],[IdLevel123]],'B-Business Capability'!B:L,10,FALSE)</f>
        <v>Customer Service and Support</v>
      </c>
      <c r="R585">
        <f>VLOOKUP(KamstrupData[[#This Row],[IdLevel123]],'B-Business Capability'!B:L,11,FALSE)</f>
        <v>0</v>
      </c>
      <c r="U585" t="str">
        <f>_xlfn.CONCAT(KamstrupData[[#This Row],[CountryCode]],"_",KamstrupData[[#This Row],[Business Area]],"_",KamstrupData[[#This Row],[DepartmentTeam]])</f>
        <v>DE10_DE_Customer Service_</v>
      </c>
      <c r="V585" t="str">
        <f>VLOOKUP(KamstrupData[[#This Row],[ORG_Concat]],'O-Organization'!F:H,3,FALSE)</f>
        <v>11026_DE10_Customer Service_DE_Customer Service_</v>
      </c>
    </row>
    <row r="586" spans="4:22">
      <c r="D586" s="28" t="s">
        <v>88</v>
      </c>
      <c r="E586" t="str">
        <f>VLOOKUP(D586,'B-Business Capability'!B:H,5,FALSE)</f>
        <v>Customer Service</v>
      </c>
      <c r="F586" t="str">
        <f>VLOOKUP(D586,'B-Business Capability'!B:H,6,FALSE)</f>
        <v>Customer Project Management</v>
      </c>
      <c r="G586" t="str">
        <f>VLOOKUP(D586,'B-Business Capability'!B:H,7,FALSE)</f>
        <v>Project Management</v>
      </c>
      <c r="I586" t="s">
        <v>245</v>
      </c>
      <c r="J586" t="s">
        <v>246</v>
      </c>
      <c r="L586" t="s">
        <v>175</v>
      </c>
      <c r="M586" t="str">
        <f>VLOOKUP(L586,'A-Applications'!B:D,3,FALSE)</f>
        <v>Telia Smartconnect (MNO Portal)</v>
      </c>
      <c r="N586" t="s">
        <v>53</v>
      </c>
      <c r="O586" s="42" t="s">
        <v>66</v>
      </c>
      <c r="P586" t="s">
        <v>75</v>
      </c>
      <c r="Q586" t="str">
        <f>VLOOKUP(KamstrupData[[#This Row],[IdLevel123]],'B-Business Capability'!B:L,10,FALSE)</f>
        <v>Order-to-Cash (O2C)</v>
      </c>
      <c r="R586">
        <f>VLOOKUP(KamstrupData[[#This Row],[IdLevel123]],'B-Business Capability'!B:L,11,FALSE)</f>
        <v>0</v>
      </c>
      <c r="U586" t="str">
        <f>_xlfn.CONCAT(KamstrupData[[#This Row],[CountryCode]],"_",KamstrupData[[#This Row],[Business Area]],"_",KamstrupData[[#This Row],[DepartmentTeam]])</f>
        <v>DE10_DE_Customer Service_</v>
      </c>
      <c r="V586" t="str">
        <f>VLOOKUP(KamstrupData[[#This Row],[ORG_Concat]],'O-Organization'!F:H,3,FALSE)</f>
        <v>11026_DE10_Customer Service_DE_Customer Service_</v>
      </c>
    </row>
    <row r="587" spans="4:22">
      <c r="D587" s="28" t="s">
        <v>78</v>
      </c>
      <c r="E587" t="str">
        <f>VLOOKUP(D587,'B-Business Capability'!B:H,5,FALSE)</f>
        <v>Customer Service</v>
      </c>
      <c r="F587" t="str">
        <f>VLOOKUP(D587,'B-Business Capability'!B:H,6,FALSE)</f>
        <v>Customer Service and Support</v>
      </c>
      <c r="G587" t="str">
        <f>VLOOKUP(D587,'B-Business Capability'!B:H,7,FALSE)</f>
        <v>Service Request Management</v>
      </c>
      <c r="I587" t="s">
        <v>245</v>
      </c>
      <c r="J587" t="s">
        <v>246</v>
      </c>
      <c r="L587" t="s">
        <v>176</v>
      </c>
      <c r="M587" t="str">
        <f>VLOOKUP(L587,'A-Applications'!B:D,3,FALSE)</f>
        <v>Azure Coverage</v>
      </c>
      <c r="N587" t="s">
        <v>53</v>
      </c>
      <c r="O587" s="42" t="s">
        <v>54</v>
      </c>
      <c r="P587" t="s">
        <v>79</v>
      </c>
      <c r="Q587" t="str">
        <f>VLOOKUP(KamstrupData[[#This Row],[IdLevel123]],'B-Business Capability'!B:L,10,FALSE)</f>
        <v>Customer Service and Support</v>
      </c>
      <c r="R587">
        <f>VLOOKUP(KamstrupData[[#This Row],[IdLevel123]],'B-Business Capability'!B:L,11,FALSE)</f>
        <v>0</v>
      </c>
      <c r="U587" t="str">
        <f>_xlfn.CONCAT(KamstrupData[[#This Row],[CountryCode]],"_",KamstrupData[[#This Row],[Business Area]],"_",KamstrupData[[#This Row],[DepartmentTeam]])</f>
        <v>DE10_DE_Customer Service_</v>
      </c>
      <c r="V587" t="str">
        <f>VLOOKUP(KamstrupData[[#This Row],[ORG_Concat]],'O-Organization'!F:H,3,FALSE)</f>
        <v>11026_DE10_Customer Service_DE_Customer Service_</v>
      </c>
    </row>
    <row r="588" spans="4:22">
      <c r="D588" s="28" t="s">
        <v>78</v>
      </c>
      <c r="E588" t="str">
        <f>VLOOKUP(D588,'B-Business Capability'!B:H,5,FALSE)</f>
        <v>Customer Service</v>
      </c>
      <c r="F588" t="str">
        <f>VLOOKUP(D588,'B-Business Capability'!B:H,6,FALSE)</f>
        <v>Customer Service and Support</v>
      </c>
      <c r="G588" t="str">
        <f>VLOOKUP(D588,'B-Business Capability'!B:H,7,FALSE)</f>
        <v>Service Request Management</v>
      </c>
      <c r="I588" t="s">
        <v>245</v>
      </c>
      <c r="J588" t="s">
        <v>246</v>
      </c>
      <c r="L588" t="s">
        <v>177</v>
      </c>
      <c r="M588" t="str">
        <f>VLOOKUP(L588,'A-Applications'!B:D,3,FALSE)</f>
        <v>Power Intelligence - Flow</v>
      </c>
      <c r="N588" t="s">
        <v>53</v>
      </c>
      <c r="O588" s="42" t="s">
        <v>66</v>
      </c>
      <c r="P588" t="s">
        <v>77</v>
      </c>
      <c r="Q588" t="str">
        <f>VLOOKUP(KamstrupData[[#This Row],[IdLevel123]],'B-Business Capability'!B:L,10,FALSE)</f>
        <v>Customer Service and Support</v>
      </c>
      <c r="R588">
        <f>VLOOKUP(KamstrupData[[#This Row],[IdLevel123]],'B-Business Capability'!B:L,11,FALSE)</f>
        <v>0</v>
      </c>
      <c r="U588" t="str">
        <f>_xlfn.CONCAT(KamstrupData[[#This Row],[CountryCode]],"_",KamstrupData[[#This Row],[Business Area]],"_",KamstrupData[[#This Row],[DepartmentTeam]])</f>
        <v>DE10_DE_Customer Service_</v>
      </c>
      <c r="V588" t="str">
        <f>VLOOKUP(KamstrupData[[#This Row],[ORG_Concat]],'O-Organization'!F:H,3,FALSE)</f>
        <v>11026_DE10_Customer Service_DE_Customer Service_</v>
      </c>
    </row>
    <row r="589" spans="4:22">
      <c r="D589" s="28" t="s">
        <v>78</v>
      </c>
      <c r="E589" t="str">
        <f>VLOOKUP(D589,'B-Business Capability'!B:H,5,FALSE)</f>
        <v>Customer Service</v>
      </c>
      <c r="F589" t="str">
        <f>VLOOKUP(D589,'B-Business Capability'!B:H,6,FALSE)</f>
        <v>Customer Service and Support</v>
      </c>
      <c r="G589" t="str">
        <f>VLOOKUP(D589,'B-Business Capability'!B:H,7,FALSE)</f>
        <v>Service Request Management</v>
      </c>
      <c r="I589" t="s">
        <v>245</v>
      </c>
      <c r="J589" t="s">
        <v>246</v>
      </c>
      <c r="L589" t="s">
        <v>178</v>
      </c>
      <c r="M589" t="str">
        <f>VLOOKUP(L589,'A-Applications'!B:D,3,FALSE)</f>
        <v>Power Intelligence - Earth Fault</v>
      </c>
      <c r="N589" t="s">
        <v>53</v>
      </c>
      <c r="O589" s="42" t="s">
        <v>62</v>
      </c>
      <c r="P589" t="s">
        <v>79</v>
      </c>
      <c r="Q589" t="str">
        <f>VLOOKUP(KamstrupData[[#This Row],[IdLevel123]],'B-Business Capability'!B:L,10,FALSE)</f>
        <v>Customer Service and Support</v>
      </c>
      <c r="R589">
        <f>VLOOKUP(KamstrupData[[#This Row],[IdLevel123]],'B-Business Capability'!B:L,11,FALSE)</f>
        <v>0</v>
      </c>
      <c r="U589" t="str">
        <f>_xlfn.CONCAT(KamstrupData[[#This Row],[CountryCode]],"_",KamstrupData[[#This Row],[Business Area]],"_",KamstrupData[[#This Row],[DepartmentTeam]])</f>
        <v>DE10_DE_Customer Service_</v>
      </c>
      <c r="V589" t="str">
        <f>VLOOKUP(KamstrupData[[#This Row],[ORG_Concat]],'O-Organization'!F:H,3,FALSE)</f>
        <v>11026_DE10_Customer Service_DE_Customer Service_</v>
      </c>
    </row>
    <row r="590" spans="4:22">
      <c r="D590" s="28" t="s">
        <v>78</v>
      </c>
      <c r="E590" t="str">
        <f>VLOOKUP(D590,'B-Business Capability'!B:H,5,FALSE)</f>
        <v>Customer Service</v>
      </c>
      <c r="F590" t="str">
        <f>VLOOKUP(D590,'B-Business Capability'!B:H,6,FALSE)</f>
        <v>Customer Service and Support</v>
      </c>
      <c r="G590" t="str">
        <f>VLOOKUP(D590,'B-Business Capability'!B:H,7,FALSE)</f>
        <v>Service Request Management</v>
      </c>
      <c r="I590" t="s">
        <v>245</v>
      </c>
      <c r="J590" t="s">
        <v>246</v>
      </c>
      <c r="L590" t="s">
        <v>179</v>
      </c>
      <c r="M590" t="str">
        <f>VLOOKUP(L590,'A-Applications'!B:D,3,FALSE)</f>
        <v>Scruffy</v>
      </c>
      <c r="N590" t="s">
        <v>53</v>
      </c>
      <c r="O590" s="42" t="s">
        <v>54</v>
      </c>
      <c r="P590" t="s">
        <v>79</v>
      </c>
      <c r="Q590" t="str">
        <f>VLOOKUP(KamstrupData[[#This Row],[IdLevel123]],'B-Business Capability'!B:L,10,FALSE)</f>
        <v>Customer Service and Support</v>
      </c>
      <c r="R590">
        <f>VLOOKUP(KamstrupData[[#This Row],[IdLevel123]],'B-Business Capability'!B:L,11,FALSE)</f>
        <v>0</v>
      </c>
      <c r="U590" t="str">
        <f>_xlfn.CONCAT(KamstrupData[[#This Row],[CountryCode]],"_",KamstrupData[[#This Row],[Business Area]],"_",KamstrupData[[#This Row],[DepartmentTeam]])</f>
        <v>DE10_DE_Customer Service_</v>
      </c>
      <c r="V590" t="str">
        <f>VLOOKUP(KamstrupData[[#This Row],[ORG_Concat]],'O-Organization'!F:H,3,FALSE)</f>
        <v>11026_DE10_Customer Service_DE_Customer Service_</v>
      </c>
    </row>
    <row r="591" spans="4:22">
      <c r="D591" s="28" t="s">
        <v>88</v>
      </c>
      <c r="E591" t="str">
        <f>VLOOKUP(D591,'B-Business Capability'!B:H,5,FALSE)</f>
        <v>Customer Service</v>
      </c>
      <c r="F591" t="str">
        <f>VLOOKUP(D591,'B-Business Capability'!B:H,6,FALSE)</f>
        <v>Customer Project Management</v>
      </c>
      <c r="G591" t="str">
        <f>VLOOKUP(D591,'B-Business Capability'!B:H,7,FALSE)</f>
        <v>Project Management</v>
      </c>
      <c r="I591" t="s">
        <v>245</v>
      </c>
      <c r="J591" t="s">
        <v>246</v>
      </c>
      <c r="L591" t="s">
        <v>179</v>
      </c>
      <c r="M591" t="str">
        <f>VLOOKUP(L591,'A-Applications'!B:D,3,FALSE)</f>
        <v>Scruffy</v>
      </c>
      <c r="N591" t="s">
        <v>53</v>
      </c>
      <c r="O591" s="42" t="s">
        <v>54</v>
      </c>
      <c r="P591" t="s">
        <v>75</v>
      </c>
      <c r="Q591" t="str">
        <f>VLOOKUP(KamstrupData[[#This Row],[IdLevel123]],'B-Business Capability'!B:L,10,FALSE)</f>
        <v>Order-to-Cash (O2C)</v>
      </c>
      <c r="R591">
        <f>VLOOKUP(KamstrupData[[#This Row],[IdLevel123]],'B-Business Capability'!B:L,11,FALSE)</f>
        <v>0</v>
      </c>
      <c r="U591" t="str">
        <f>_xlfn.CONCAT(KamstrupData[[#This Row],[CountryCode]],"_",KamstrupData[[#This Row],[Business Area]],"_",KamstrupData[[#This Row],[DepartmentTeam]])</f>
        <v>DE10_DE_Customer Service_</v>
      </c>
      <c r="V591" t="str">
        <f>VLOOKUP(KamstrupData[[#This Row],[ORG_Concat]],'O-Organization'!F:H,3,FALSE)</f>
        <v>11026_DE10_Customer Service_DE_Customer Service_</v>
      </c>
    </row>
    <row r="592" spans="4:22">
      <c r="D592" s="28" t="s">
        <v>88</v>
      </c>
      <c r="E592" t="str">
        <f>VLOOKUP(D592,'B-Business Capability'!B:H,5,FALSE)</f>
        <v>Customer Service</v>
      </c>
      <c r="F592" t="str">
        <f>VLOOKUP(D592,'B-Business Capability'!B:H,6,FALSE)</f>
        <v>Customer Project Management</v>
      </c>
      <c r="G592" t="str">
        <f>VLOOKUP(D592,'B-Business Capability'!B:H,7,FALSE)</f>
        <v>Project Management</v>
      </c>
      <c r="I592" t="s">
        <v>245</v>
      </c>
      <c r="J592" t="s">
        <v>246</v>
      </c>
      <c r="L592" t="s">
        <v>179</v>
      </c>
      <c r="M592" t="str">
        <f>VLOOKUP(L592,'A-Applications'!B:D,3,FALSE)</f>
        <v>Scruffy</v>
      </c>
      <c r="N592" t="s">
        <v>53</v>
      </c>
      <c r="O592" s="42" t="s">
        <v>54</v>
      </c>
      <c r="P592" t="s">
        <v>75</v>
      </c>
      <c r="Q592" t="str">
        <f>VLOOKUP(KamstrupData[[#This Row],[IdLevel123]],'B-Business Capability'!B:L,10,FALSE)</f>
        <v>Order-to-Cash (O2C)</v>
      </c>
      <c r="R592">
        <f>VLOOKUP(KamstrupData[[#This Row],[IdLevel123]],'B-Business Capability'!B:L,11,FALSE)</f>
        <v>0</v>
      </c>
      <c r="U592" t="str">
        <f>_xlfn.CONCAT(KamstrupData[[#This Row],[CountryCode]],"_",KamstrupData[[#This Row],[Business Area]],"_",KamstrupData[[#This Row],[DepartmentTeam]])</f>
        <v>DE10_DE_Customer Service_</v>
      </c>
      <c r="V592" t="str">
        <f>VLOOKUP(KamstrupData[[#This Row],[ORG_Concat]],'O-Organization'!F:H,3,FALSE)</f>
        <v>11026_DE10_Customer Service_DE_Customer Service_</v>
      </c>
    </row>
    <row r="593" spans="4:22">
      <c r="D593" s="28" t="s">
        <v>78</v>
      </c>
      <c r="E593" t="str">
        <f>VLOOKUP(D593,'B-Business Capability'!B:H,5,FALSE)</f>
        <v>Customer Service</v>
      </c>
      <c r="F593" t="str">
        <f>VLOOKUP(D593,'B-Business Capability'!B:H,6,FALSE)</f>
        <v>Customer Service and Support</v>
      </c>
      <c r="G593" t="str">
        <f>VLOOKUP(D593,'B-Business Capability'!B:H,7,FALSE)</f>
        <v>Service Request Management</v>
      </c>
      <c r="I593" t="s">
        <v>245</v>
      </c>
      <c r="J593" t="s">
        <v>246</v>
      </c>
      <c r="L593" t="s">
        <v>180</v>
      </c>
      <c r="M593" t="str">
        <f>VLOOKUP(L593,'A-Applications'!B:D,3,FALSE)</f>
        <v>Keepass</v>
      </c>
      <c r="N593" t="s">
        <v>53</v>
      </c>
      <c r="O593" s="42" t="s">
        <v>54</v>
      </c>
      <c r="P593" t="s">
        <v>79</v>
      </c>
      <c r="Q593" t="str">
        <f>VLOOKUP(KamstrupData[[#This Row],[IdLevel123]],'B-Business Capability'!B:L,10,FALSE)</f>
        <v>Customer Service and Support</v>
      </c>
      <c r="R593">
        <f>VLOOKUP(KamstrupData[[#This Row],[IdLevel123]],'B-Business Capability'!B:L,11,FALSE)</f>
        <v>0</v>
      </c>
      <c r="U593" t="str">
        <f>_xlfn.CONCAT(KamstrupData[[#This Row],[CountryCode]],"_",KamstrupData[[#This Row],[Business Area]],"_",KamstrupData[[#This Row],[DepartmentTeam]])</f>
        <v>DE10_DE_Customer Service_</v>
      </c>
      <c r="V593" t="str">
        <f>VLOOKUP(KamstrupData[[#This Row],[ORG_Concat]],'O-Organization'!F:H,3,FALSE)</f>
        <v>11026_DE10_Customer Service_DE_Customer Service_</v>
      </c>
    </row>
    <row r="594" spans="4:22">
      <c r="D594" s="28" t="s">
        <v>88</v>
      </c>
      <c r="E594" t="str">
        <f>VLOOKUP(D594,'B-Business Capability'!B:H,5,FALSE)</f>
        <v>Customer Service</v>
      </c>
      <c r="F594" t="str">
        <f>VLOOKUP(D594,'B-Business Capability'!B:H,6,FALSE)</f>
        <v>Customer Project Management</v>
      </c>
      <c r="G594" t="str">
        <f>VLOOKUP(D594,'B-Business Capability'!B:H,7,FALSE)</f>
        <v>Project Management</v>
      </c>
      <c r="I594" t="s">
        <v>245</v>
      </c>
      <c r="J594" t="s">
        <v>246</v>
      </c>
      <c r="L594" t="s">
        <v>180</v>
      </c>
      <c r="M594" t="str">
        <f>VLOOKUP(L594,'A-Applications'!B:D,3,FALSE)</f>
        <v>Keepass</v>
      </c>
      <c r="N594" t="s">
        <v>53</v>
      </c>
      <c r="O594" s="42" t="s">
        <v>54</v>
      </c>
      <c r="P594" t="s">
        <v>75</v>
      </c>
      <c r="Q594" t="str">
        <f>VLOOKUP(KamstrupData[[#This Row],[IdLevel123]],'B-Business Capability'!B:L,10,FALSE)</f>
        <v>Order-to-Cash (O2C)</v>
      </c>
      <c r="R594">
        <f>VLOOKUP(KamstrupData[[#This Row],[IdLevel123]],'B-Business Capability'!B:L,11,FALSE)</f>
        <v>0</v>
      </c>
      <c r="U594" t="str">
        <f>_xlfn.CONCAT(KamstrupData[[#This Row],[CountryCode]],"_",KamstrupData[[#This Row],[Business Area]],"_",KamstrupData[[#This Row],[DepartmentTeam]])</f>
        <v>DE10_DE_Customer Service_</v>
      </c>
      <c r="V594" t="str">
        <f>VLOOKUP(KamstrupData[[#This Row],[ORG_Concat]],'O-Organization'!F:H,3,FALSE)</f>
        <v>11026_DE10_Customer Service_DE_Customer Service_</v>
      </c>
    </row>
    <row r="595" spans="4:22">
      <c r="D595" s="28" t="s">
        <v>78</v>
      </c>
      <c r="E595" t="str">
        <f>VLOOKUP(D595,'B-Business Capability'!B:H,5,FALSE)</f>
        <v>Customer Service</v>
      </c>
      <c r="F595" t="str">
        <f>VLOOKUP(D595,'B-Business Capability'!B:H,6,FALSE)</f>
        <v>Customer Service and Support</v>
      </c>
      <c r="G595" t="str">
        <f>VLOOKUP(D595,'B-Business Capability'!B:H,7,FALSE)</f>
        <v>Service Request Management</v>
      </c>
      <c r="I595" t="s">
        <v>245</v>
      </c>
      <c r="J595" t="s">
        <v>246</v>
      </c>
      <c r="L595" t="s">
        <v>181</v>
      </c>
      <c r="M595" t="str">
        <f>VLOOKUP(L595,'A-Applications'!B:D,3,FALSE)</f>
        <v>Metertool HCW</v>
      </c>
      <c r="N595" t="s">
        <v>53</v>
      </c>
      <c r="O595" s="42" t="s">
        <v>54</v>
      </c>
      <c r="P595" t="s">
        <v>79</v>
      </c>
      <c r="Q595" t="str">
        <f>VLOOKUP(KamstrupData[[#This Row],[IdLevel123]],'B-Business Capability'!B:L,10,FALSE)</f>
        <v>Customer Service and Support</v>
      </c>
      <c r="R595">
        <f>VLOOKUP(KamstrupData[[#This Row],[IdLevel123]],'B-Business Capability'!B:L,11,FALSE)</f>
        <v>0</v>
      </c>
      <c r="U595" t="str">
        <f>_xlfn.CONCAT(KamstrupData[[#This Row],[CountryCode]],"_",KamstrupData[[#This Row],[Business Area]],"_",KamstrupData[[#This Row],[DepartmentTeam]])</f>
        <v>DE10_DE_Customer Service_</v>
      </c>
      <c r="V595" t="str">
        <f>VLOOKUP(KamstrupData[[#This Row],[ORG_Concat]],'O-Organization'!F:H,3,FALSE)</f>
        <v>11026_DE10_Customer Service_DE_Customer Service_</v>
      </c>
    </row>
    <row r="596" spans="4:22">
      <c r="D596" s="28" t="s">
        <v>88</v>
      </c>
      <c r="E596" t="str">
        <f>VLOOKUP(D596,'B-Business Capability'!B:H,5,FALSE)</f>
        <v>Customer Service</v>
      </c>
      <c r="F596" t="str">
        <f>VLOOKUP(D596,'B-Business Capability'!B:H,6,FALSE)</f>
        <v>Customer Project Management</v>
      </c>
      <c r="G596" t="str">
        <f>VLOOKUP(D596,'B-Business Capability'!B:H,7,FALSE)</f>
        <v>Project Management</v>
      </c>
      <c r="I596" t="s">
        <v>245</v>
      </c>
      <c r="J596" t="s">
        <v>246</v>
      </c>
      <c r="L596" t="s">
        <v>181</v>
      </c>
      <c r="M596" t="str">
        <f>VLOOKUP(L596,'A-Applications'!B:D,3,FALSE)</f>
        <v>Metertool HCW</v>
      </c>
      <c r="N596" t="s">
        <v>53</v>
      </c>
      <c r="O596" s="42" t="s">
        <v>54</v>
      </c>
      <c r="P596" t="s">
        <v>75</v>
      </c>
      <c r="Q596" t="str">
        <f>VLOOKUP(KamstrupData[[#This Row],[IdLevel123]],'B-Business Capability'!B:L,10,FALSE)</f>
        <v>Order-to-Cash (O2C)</v>
      </c>
      <c r="R596">
        <f>VLOOKUP(KamstrupData[[#This Row],[IdLevel123]],'B-Business Capability'!B:L,11,FALSE)</f>
        <v>0</v>
      </c>
      <c r="U596" t="str">
        <f>_xlfn.CONCAT(KamstrupData[[#This Row],[CountryCode]],"_",KamstrupData[[#This Row],[Business Area]],"_",KamstrupData[[#This Row],[DepartmentTeam]])</f>
        <v>DE10_DE_Customer Service_</v>
      </c>
      <c r="V596" t="str">
        <f>VLOOKUP(KamstrupData[[#This Row],[ORG_Concat]],'O-Organization'!F:H,3,FALSE)</f>
        <v>11026_DE10_Customer Service_DE_Customer Service_</v>
      </c>
    </row>
    <row r="597" spans="4:22">
      <c r="D597" s="28" t="s">
        <v>78</v>
      </c>
      <c r="E597" t="str">
        <f>VLOOKUP(D597,'B-Business Capability'!B:H,5,FALSE)</f>
        <v>Customer Service</v>
      </c>
      <c r="F597" t="str">
        <f>VLOOKUP(D597,'B-Business Capability'!B:H,6,FALSE)</f>
        <v>Customer Service and Support</v>
      </c>
      <c r="G597" t="str">
        <f>VLOOKUP(D597,'B-Business Capability'!B:H,7,FALSE)</f>
        <v>Service Request Management</v>
      </c>
      <c r="I597" t="s">
        <v>245</v>
      </c>
      <c r="J597" t="s">
        <v>246</v>
      </c>
      <c r="L597" t="s">
        <v>182</v>
      </c>
      <c r="M597" t="str">
        <f>VLOOKUP(L597,'A-Applications'!B:D,3,FALSE)</f>
        <v>Metertool READy</v>
      </c>
      <c r="N597" t="s">
        <v>53</v>
      </c>
      <c r="O597" s="42" t="s">
        <v>54</v>
      </c>
      <c r="P597" t="s">
        <v>79</v>
      </c>
      <c r="Q597" t="str">
        <f>VLOOKUP(KamstrupData[[#This Row],[IdLevel123]],'B-Business Capability'!B:L,10,FALSE)</f>
        <v>Customer Service and Support</v>
      </c>
      <c r="R597">
        <f>VLOOKUP(KamstrupData[[#This Row],[IdLevel123]],'B-Business Capability'!B:L,11,FALSE)</f>
        <v>0</v>
      </c>
      <c r="U597" t="str">
        <f>_xlfn.CONCAT(KamstrupData[[#This Row],[CountryCode]],"_",KamstrupData[[#This Row],[Business Area]],"_",KamstrupData[[#This Row],[DepartmentTeam]])</f>
        <v>DE10_DE_Customer Service_</v>
      </c>
      <c r="V597" t="str">
        <f>VLOOKUP(KamstrupData[[#This Row],[ORG_Concat]],'O-Organization'!F:H,3,FALSE)</f>
        <v>11026_DE10_Customer Service_DE_Customer Service_</v>
      </c>
    </row>
    <row r="598" spans="4:22">
      <c r="D598" s="28" t="s">
        <v>88</v>
      </c>
      <c r="E598" t="str">
        <f>VLOOKUP(D598,'B-Business Capability'!B:H,5,FALSE)</f>
        <v>Customer Service</v>
      </c>
      <c r="F598" t="str">
        <f>VLOOKUP(D598,'B-Business Capability'!B:H,6,FALSE)</f>
        <v>Customer Project Management</v>
      </c>
      <c r="G598" t="str">
        <f>VLOOKUP(D598,'B-Business Capability'!B:H,7,FALSE)</f>
        <v>Project Management</v>
      </c>
      <c r="I598" t="s">
        <v>245</v>
      </c>
      <c r="J598" t="s">
        <v>246</v>
      </c>
      <c r="L598" t="s">
        <v>182</v>
      </c>
      <c r="M598" t="str">
        <f>VLOOKUP(L598,'A-Applications'!B:D,3,FALSE)</f>
        <v>Metertool READy</v>
      </c>
      <c r="N598" t="s">
        <v>53</v>
      </c>
      <c r="O598" s="42" t="s">
        <v>54</v>
      </c>
      <c r="P598" t="s">
        <v>75</v>
      </c>
      <c r="Q598" t="str">
        <f>VLOOKUP(KamstrupData[[#This Row],[IdLevel123]],'B-Business Capability'!B:L,10,FALSE)</f>
        <v>Order-to-Cash (O2C)</v>
      </c>
      <c r="R598">
        <f>VLOOKUP(KamstrupData[[#This Row],[IdLevel123]],'B-Business Capability'!B:L,11,FALSE)</f>
        <v>0</v>
      </c>
      <c r="U598" t="str">
        <f>_xlfn.CONCAT(KamstrupData[[#This Row],[CountryCode]],"_",KamstrupData[[#This Row],[Business Area]],"_",KamstrupData[[#This Row],[DepartmentTeam]])</f>
        <v>DE10_DE_Customer Service_</v>
      </c>
      <c r="V598" t="str">
        <f>VLOOKUP(KamstrupData[[#This Row],[ORG_Concat]],'O-Organization'!F:H,3,FALSE)</f>
        <v>11026_DE10_Customer Service_DE_Customer Service_</v>
      </c>
    </row>
    <row r="599" spans="4:22">
      <c r="D599" s="28" t="s">
        <v>78</v>
      </c>
      <c r="E599" t="str">
        <f>VLOOKUP(D599,'B-Business Capability'!B:H,5,FALSE)</f>
        <v>Customer Service</v>
      </c>
      <c r="F599" t="str">
        <f>VLOOKUP(D599,'B-Business Capability'!B:H,6,FALSE)</f>
        <v>Customer Service and Support</v>
      </c>
      <c r="G599" t="str">
        <f>VLOOKUP(D599,'B-Business Capability'!B:H,7,FALSE)</f>
        <v>Service Request Management</v>
      </c>
      <c r="I599" t="s">
        <v>245</v>
      </c>
      <c r="J599" t="s">
        <v>246</v>
      </c>
      <c r="L599" t="s">
        <v>183</v>
      </c>
      <c r="M599" t="str">
        <f>VLOOKUP(L599,'A-Applications'!B:D,3,FALSE)</f>
        <v>READy App</v>
      </c>
      <c r="N599" t="s">
        <v>147</v>
      </c>
      <c r="O599" s="42" t="s">
        <v>54</v>
      </c>
      <c r="P599" t="s">
        <v>79</v>
      </c>
      <c r="Q599" t="str">
        <f>VLOOKUP(KamstrupData[[#This Row],[IdLevel123]],'B-Business Capability'!B:L,10,FALSE)</f>
        <v>Customer Service and Support</v>
      </c>
      <c r="R599">
        <f>VLOOKUP(KamstrupData[[#This Row],[IdLevel123]],'B-Business Capability'!B:L,11,FALSE)</f>
        <v>0</v>
      </c>
      <c r="U599" t="str">
        <f>_xlfn.CONCAT(KamstrupData[[#This Row],[CountryCode]],"_",KamstrupData[[#This Row],[Business Area]],"_",KamstrupData[[#This Row],[DepartmentTeam]])</f>
        <v>DE10_DE_Customer Service_</v>
      </c>
      <c r="V599" t="str">
        <f>VLOOKUP(KamstrupData[[#This Row],[ORG_Concat]],'O-Organization'!F:H,3,FALSE)</f>
        <v>11026_DE10_Customer Service_DE_Customer Service_</v>
      </c>
    </row>
    <row r="600" spans="4:22">
      <c r="D600" s="28" t="s">
        <v>88</v>
      </c>
      <c r="E600" t="str">
        <f>VLOOKUP(D600,'B-Business Capability'!B:H,5,FALSE)</f>
        <v>Customer Service</v>
      </c>
      <c r="F600" t="str">
        <f>VLOOKUP(D600,'B-Business Capability'!B:H,6,FALSE)</f>
        <v>Customer Project Management</v>
      </c>
      <c r="G600" t="str">
        <f>VLOOKUP(D600,'B-Business Capability'!B:H,7,FALSE)</f>
        <v>Project Management</v>
      </c>
      <c r="I600" t="s">
        <v>245</v>
      </c>
      <c r="J600" t="s">
        <v>246</v>
      </c>
      <c r="L600" t="s">
        <v>183</v>
      </c>
      <c r="M600" t="str">
        <f>VLOOKUP(L600,'A-Applications'!B:D,3,FALSE)</f>
        <v>READy App</v>
      </c>
      <c r="N600" t="s">
        <v>147</v>
      </c>
      <c r="O600" s="42" t="s">
        <v>54</v>
      </c>
      <c r="P600" t="s">
        <v>75</v>
      </c>
      <c r="Q600" t="str">
        <f>VLOOKUP(KamstrupData[[#This Row],[IdLevel123]],'B-Business Capability'!B:L,10,FALSE)</f>
        <v>Order-to-Cash (O2C)</v>
      </c>
      <c r="R600">
        <f>VLOOKUP(KamstrupData[[#This Row],[IdLevel123]],'B-Business Capability'!B:L,11,FALSE)</f>
        <v>0</v>
      </c>
      <c r="U600" t="str">
        <f>_xlfn.CONCAT(KamstrupData[[#This Row],[CountryCode]],"_",KamstrupData[[#This Row],[Business Area]],"_",KamstrupData[[#This Row],[DepartmentTeam]])</f>
        <v>DE10_DE_Customer Service_</v>
      </c>
      <c r="V600" t="str">
        <f>VLOOKUP(KamstrupData[[#This Row],[ORG_Concat]],'O-Organization'!F:H,3,FALSE)</f>
        <v>11026_DE10_Customer Service_DE_Customer Service_</v>
      </c>
    </row>
    <row r="601" spans="4:22">
      <c r="D601" s="28" t="s">
        <v>88</v>
      </c>
      <c r="E601" t="str">
        <f>VLOOKUP(D601,'B-Business Capability'!B:H,5,FALSE)</f>
        <v>Customer Service</v>
      </c>
      <c r="F601" t="str">
        <f>VLOOKUP(D601,'B-Business Capability'!B:H,6,FALSE)</f>
        <v>Customer Project Management</v>
      </c>
      <c r="G601" t="str">
        <f>VLOOKUP(D601,'B-Business Capability'!B:H,7,FALSE)</f>
        <v>Project Management</v>
      </c>
      <c r="I601" t="s">
        <v>245</v>
      </c>
      <c r="J601" t="s">
        <v>246</v>
      </c>
      <c r="L601" t="s">
        <v>183</v>
      </c>
      <c r="M601" t="str">
        <f>VLOOKUP(L601,'A-Applications'!B:D,3,FALSE)</f>
        <v>READy App</v>
      </c>
      <c r="N601" t="s">
        <v>53</v>
      </c>
      <c r="O601" s="42" t="s">
        <v>66</v>
      </c>
      <c r="P601" t="s">
        <v>75</v>
      </c>
      <c r="Q601" t="str">
        <f>VLOOKUP(KamstrupData[[#This Row],[IdLevel123]],'B-Business Capability'!B:L,10,FALSE)</f>
        <v>Order-to-Cash (O2C)</v>
      </c>
      <c r="R601">
        <f>VLOOKUP(KamstrupData[[#This Row],[IdLevel123]],'B-Business Capability'!B:L,11,FALSE)</f>
        <v>0</v>
      </c>
      <c r="U601" t="str">
        <f>_xlfn.CONCAT(KamstrupData[[#This Row],[CountryCode]],"_",KamstrupData[[#This Row],[Business Area]],"_",KamstrupData[[#This Row],[DepartmentTeam]])</f>
        <v>DE10_DE_Customer Service_</v>
      </c>
      <c r="V601" t="str">
        <f>VLOOKUP(KamstrupData[[#This Row],[ORG_Concat]],'O-Organization'!F:H,3,FALSE)</f>
        <v>11026_DE10_Customer Service_DE_Customer Service_</v>
      </c>
    </row>
    <row r="602" spans="4:22">
      <c r="D602" s="28" t="s">
        <v>133</v>
      </c>
      <c r="E602" t="str">
        <f>VLOOKUP(D602,'B-Business Capability'!B:H,5,FALSE)</f>
        <v>Customer Service</v>
      </c>
      <c r="F602" t="str">
        <f>VLOOKUP(D602,'B-Business Capability'!B:H,6,FALSE)</f>
        <v>Customer Service and Support</v>
      </c>
      <c r="G602" t="str">
        <f>VLOOKUP(D602,'B-Business Capability'!B:H,7,FALSE)</f>
        <v>Customer Operations</v>
      </c>
      <c r="I602" t="s">
        <v>245</v>
      </c>
      <c r="J602" t="s">
        <v>246</v>
      </c>
      <c r="L602" t="s">
        <v>183</v>
      </c>
      <c r="M602" t="str">
        <f>VLOOKUP(L602,'A-Applications'!B:D,3,FALSE)</f>
        <v>READy App</v>
      </c>
      <c r="N602" t="s">
        <v>147</v>
      </c>
      <c r="O602" s="42" t="s">
        <v>54</v>
      </c>
      <c r="P602" t="s">
        <v>79</v>
      </c>
      <c r="Q602" t="str">
        <f>VLOOKUP(KamstrupData[[#This Row],[IdLevel123]],'B-Business Capability'!B:L,10,FALSE)</f>
        <v>Order-to-Cash (O2C)</v>
      </c>
      <c r="R602">
        <f>VLOOKUP(KamstrupData[[#This Row],[IdLevel123]],'B-Business Capability'!B:L,11,FALSE)</f>
        <v>0</v>
      </c>
      <c r="U602" t="str">
        <f>_xlfn.CONCAT(KamstrupData[[#This Row],[CountryCode]],"_",KamstrupData[[#This Row],[Business Area]],"_",KamstrupData[[#This Row],[DepartmentTeam]])</f>
        <v>DE10_DE_Customer Service_</v>
      </c>
      <c r="V602" t="str">
        <f>VLOOKUP(KamstrupData[[#This Row],[ORG_Concat]],'O-Organization'!F:H,3,FALSE)</f>
        <v>11026_DE10_Customer Service_DE_Customer Service_</v>
      </c>
    </row>
    <row r="603" spans="4:22">
      <c r="D603" s="28" t="s">
        <v>88</v>
      </c>
      <c r="E603" t="str">
        <f>VLOOKUP(D603,'B-Business Capability'!B:H,5,FALSE)</f>
        <v>Customer Service</v>
      </c>
      <c r="F603" t="str">
        <f>VLOOKUP(D603,'B-Business Capability'!B:H,6,FALSE)</f>
        <v>Customer Project Management</v>
      </c>
      <c r="G603" t="str">
        <f>VLOOKUP(D603,'B-Business Capability'!B:H,7,FALSE)</f>
        <v>Project Management</v>
      </c>
      <c r="I603" t="s">
        <v>245</v>
      </c>
      <c r="J603" t="s">
        <v>246</v>
      </c>
      <c r="L603" t="s">
        <v>184</v>
      </c>
      <c r="M603" t="str">
        <f>VLOOKUP(L603,'A-Applications'!B:D,3,FALSE)</f>
        <v>Omni tool network analyzer</v>
      </c>
      <c r="N603" t="s">
        <v>53</v>
      </c>
      <c r="O603" s="42" t="s">
        <v>54</v>
      </c>
      <c r="P603" t="s">
        <v>75</v>
      </c>
      <c r="Q603" t="str">
        <f>VLOOKUP(KamstrupData[[#This Row],[IdLevel123]],'B-Business Capability'!B:L,10,FALSE)</f>
        <v>Order-to-Cash (O2C)</v>
      </c>
      <c r="R603">
        <f>VLOOKUP(KamstrupData[[#This Row],[IdLevel123]],'B-Business Capability'!B:L,11,FALSE)</f>
        <v>0</v>
      </c>
      <c r="U603" t="str">
        <f>_xlfn.CONCAT(KamstrupData[[#This Row],[CountryCode]],"_",KamstrupData[[#This Row],[Business Area]],"_",KamstrupData[[#This Row],[DepartmentTeam]])</f>
        <v>DE10_DE_Customer Service_</v>
      </c>
      <c r="V603" t="str">
        <f>VLOOKUP(KamstrupData[[#This Row],[ORG_Concat]],'O-Organization'!F:H,3,FALSE)</f>
        <v>11026_DE10_Customer Service_DE_Customer Service_</v>
      </c>
    </row>
    <row r="604" spans="4:22">
      <c r="D604" s="28" t="s">
        <v>88</v>
      </c>
      <c r="E604" t="str">
        <f>VLOOKUP(D604,'B-Business Capability'!B:H,5,FALSE)</f>
        <v>Customer Service</v>
      </c>
      <c r="F604" t="str">
        <f>VLOOKUP(D604,'B-Business Capability'!B:H,6,FALSE)</f>
        <v>Customer Project Management</v>
      </c>
      <c r="G604" t="str">
        <f>VLOOKUP(D604,'B-Business Capability'!B:H,7,FALSE)</f>
        <v>Project Management</v>
      </c>
      <c r="I604" t="s">
        <v>245</v>
      </c>
      <c r="J604" t="s">
        <v>246</v>
      </c>
      <c r="L604" t="s">
        <v>185</v>
      </c>
      <c r="M604" t="str">
        <f>VLOOKUP(L604,'A-Applications'!B:D,3,FALSE)</f>
        <v>Orbit File syncronizer</v>
      </c>
      <c r="N604" t="s">
        <v>53</v>
      </c>
      <c r="O604" s="42" t="s">
        <v>54</v>
      </c>
      <c r="P604" t="s">
        <v>75</v>
      </c>
      <c r="Q604" t="str">
        <f>VLOOKUP(KamstrupData[[#This Row],[IdLevel123]],'B-Business Capability'!B:L,10,FALSE)</f>
        <v>Order-to-Cash (O2C)</v>
      </c>
      <c r="R604">
        <f>VLOOKUP(KamstrupData[[#This Row],[IdLevel123]],'B-Business Capability'!B:L,11,FALSE)</f>
        <v>0</v>
      </c>
      <c r="U604" t="str">
        <f>_xlfn.CONCAT(KamstrupData[[#This Row],[CountryCode]],"_",KamstrupData[[#This Row],[Business Area]],"_",KamstrupData[[#This Row],[DepartmentTeam]])</f>
        <v>DE10_DE_Customer Service_</v>
      </c>
      <c r="V604" t="str">
        <f>VLOOKUP(KamstrupData[[#This Row],[ORG_Concat]],'O-Organization'!F:H,3,FALSE)</f>
        <v>11026_DE10_Customer Service_DE_Customer Service_</v>
      </c>
    </row>
    <row r="605" spans="4:22">
      <c r="D605" s="28" t="s">
        <v>95</v>
      </c>
      <c r="E605" t="str">
        <f>VLOOKUP(D605,'B-Business Capability'!B:H,5,FALSE)</f>
        <v>Not mapped to capability</v>
      </c>
      <c r="F605">
        <f>VLOOKUP(D605,'B-Business Capability'!B:H,6,FALSE)</f>
        <v>0</v>
      </c>
      <c r="G605">
        <f>VLOOKUP(D605,'B-Business Capability'!B:H,7,FALSE)</f>
        <v>0</v>
      </c>
      <c r="I605" t="s">
        <v>245</v>
      </c>
      <c r="J605" t="s">
        <v>246</v>
      </c>
      <c r="L605" t="s">
        <v>186</v>
      </c>
      <c r="M605" t="str">
        <f>VLOOKUP(L605,'A-Applications'!B:D,3,FALSE)</f>
        <v>WinSCP</v>
      </c>
      <c r="N605" t="s">
        <v>53</v>
      </c>
      <c r="O605" s="42" t="s">
        <v>54</v>
      </c>
      <c r="P605" t="s">
        <v>77</v>
      </c>
      <c r="Q605" t="str">
        <f>VLOOKUP(KamstrupData[[#This Row],[IdLevel123]],'B-Business Capability'!B:L,10,FALSE)</f>
        <v>N/A</v>
      </c>
      <c r="R605">
        <f>VLOOKUP(KamstrupData[[#This Row],[IdLevel123]],'B-Business Capability'!B:L,11,FALSE)</f>
        <v>0</v>
      </c>
      <c r="U605" t="str">
        <f>_xlfn.CONCAT(KamstrupData[[#This Row],[CountryCode]],"_",KamstrupData[[#This Row],[Business Area]],"_",KamstrupData[[#This Row],[DepartmentTeam]])</f>
        <v>DE10_DE_Customer Service_</v>
      </c>
      <c r="V605" t="str">
        <f>VLOOKUP(KamstrupData[[#This Row],[ORG_Concat]],'O-Organization'!F:H,3,FALSE)</f>
        <v>11026_DE10_Customer Service_DE_Customer Service_</v>
      </c>
    </row>
    <row r="606" spans="4:22">
      <c r="D606" s="28" t="s">
        <v>95</v>
      </c>
      <c r="E606" t="str">
        <f>VLOOKUP(D606,'B-Business Capability'!B:H,5,FALSE)</f>
        <v>Not mapped to capability</v>
      </c>
      <c r="F606">
        <f>VLOOKUP(D606,'B-Business Capability'!B:H,6,FALSE)</f>
        <v>0</v>
      </c>
      <c r="G606">
        <f>VLOOKUP(D606,'B-Business Capability'!B:H,7,FALSE)</f>
        <v>0</v>
      </c>
      <c r="I606" t="s">
        <v>245</v>
      </c>
      <c r="J606" t="s">
        <v>246</v>
      </c>
      <c r="L606" t="s">
        <v>187</v>
      </c>
      <c r="M606" t="str">
        <f>VLOOKUP(L606,'A-Applications'!B:D,3,FALSE)</f>
        <v>Ruby</v>
      </c>
      <c r="O606" s="42"/>
      <c r="P606" t="s">
        <v>77</v>
      </c>
      <c r="Q606" t="str">
        <f>VLOOKUP(KamstrupData[[#This Row],[IdLevel123]],'B-Business Capability'!B:L,10,FALSE)</f>
        <v>N/A</v>
      </c>
      <c r="R606">
        <f>VLOOKUP(KamstrupData[[#This Row],[IdLevel123]],'B-Business Capability'!B:L,11,FALSE)</f>
        <v>0</v>
      </c>
      <c r="U606" t="str">
        <f>_xlfn.CONCAT(KamstrupData[[#This Row],[CountryCode]],"_",KamstrupData[[#This Row],[Business Area]],"_",KamstrupData[[#This Row],[DepartmentTeam]])</f>
        <v>DE10_DE_Customer Service_</v>
      </c>
      <c r="V606" t="str">
        <f>VLOOKUP(KamstrupData[[#This Row],[ORG_Concat]],'O-Organization'!F:H,3,FALSE)</f>
        <v>11026_DE10_Customer Service_DE_Customer Service_</v>
      </c>
    </row>
    <row r="607" spans="4:22">
      <c r="D607" s="28" t="s">
        <v>74</v>
      </c>
      <c r="E607" t="str">
        <f>VLOOKUP(D607,'B-Business Capability'!B:H,5,FALSE)</f>
        <v>Strategic Management</v>
      </c>
      <c r="F607" t="str">
        <f>VLOOKUP(D607,'B-Business Capability'!B:H,6,FALSE)</f>
        <v>Manage Core Business</v>
      </c>
      <c r="G607" t="str">
        <f>VLOOKUP(D607,'B-Business Capability'!B:H,7,FALSE)</f>
        <v>Manage Projects</v>
      </c>
      <c r="I607" t="s">
        <v>245</v>
      </c>
      <c r="J607" t="s">
        <v>246</v>
      </c>
      <c r="L607" t="s">
        <v>188</v>
      </c>
      <c r="M607" t="str">
        <f>VLOOKUP(L607,'A-Applications'!B:D,3,FALSE)</f>
        <v>Orbit</v>
      </c>
      <c r="N607" t="s">
        <v>53</v>
      </c>
      <c r="O607" s="42" t="s">
        <v>62</v>
      </c>
      <c r="P607" t="s">
        <v>75</v>
      </c>
      <c r="Q607" t="str">
        <f>VLOOKUP(KamstrupData[[#This Row],[IdLevel123]],'B-Business Capability'!B:L,10,FALSE)</f>
        <v>N/A</v>
      </c>
      <c r="R607">
        <f>VLOOKUP(KamstrupData[[#This Row],[IdLevel123]],'B-Business Capability'!B:L,11,FALSE)</f>
        <v>0</v>
      </c>
      <c r="U607" t="str">
        <f>_xlfn.CONCAT(KamstrupData[[#This Row],[CountryCode]],"_",KamstrupData[[#This Row],[Business Area]],"_",KamstrupData[[#This Row],[DepartmentTeam]])</f>
        <v>DE10_DE_Customer Service_</v>
      </c>
      <c r="V607" t="str">
        <f>VLOOKUP(KamstrupData[[#This Row],[ORG_Concat]],'O-Organization'!F:H,3,FALSE)</f>
        <v>11026_DE10_Customer Service_DE_Customer Service_</v>
      </c>
    </row>
    <row r="608" spans="4:22">
      <c r="D608" s="28" t="s">
        <v>88</v>
      </c>
      <c r="E608" t="str">
        <f>VLOOKUP(D608,'B-Business Capability'!B:H,5,FALSE)</f>
        <v>Customer Service</v>
      </c>
      <c r="F608" t="str">
        <f>VLOOKUP(D608,'B-Business Capability'!B:H,6,FALSE)</f>
        <v>Customer Project Management</v>
      </c>
      <c r="G608" t="str">
        <f>VLOOKUP(D608,'B-Business Capability'!B:H,7,FALSE)</f>
        <v>Project Management</v>
      </c>
      <c r="I608" t="s">
        <v>245</v>
      </c>
      <c r="J608" t="s">
        <v>246</v>
      </c>
      <c r="L608" t="s">
        <v>188</v>
      </c>
      <c r="M608" t="str">
        <f>VLOOKUP(L608,'A-Applications'!B:D,3,FALSE)</f>
        <v>Orbit</v>
      </c>
      <c r="N608" t="s">
        <v>53</v>
      </c>
      <c r="O608" s="42" t="s">
        <v>54</v>
      </c>
      <c r="Q608" t="str">
        <f>VLOOKUP(KamstrupData[[#This Row],[IdLevel123]],'B-Business Capability'!B:L,10,FALSE)</f>
        <v>Order-to-Cash (O2C)</v>
      </c>
      <c r="R608">
        <f>VLOOKUP(KamstrupData[[#This Row],[IdLevel123]],'B-Business Capability'!B:L,11,FALSE)</f>
        <v>0</v>
      </c>
      <c r="U608" t="str">
        <f>_xlfn.CONCAT(KamstrupData[[#This Row],[CountryCode]],"_",KamstrupData[[#This Row],[Business Area]],"_",KamstrupData[[#This Row],[DepartmentTeam]])</f>
        <v>DE10_DE_Customer Service_</v>
      </c>
      <c r="V608" t="str">
        <f>VLOOKUP(KamstrupData[[#This Row],[ORG_Concat]],'O-Organization'!F:H,3,FALSE)</f>
        <v>11026_DE10_Customer Service_DE_Customer Service_</v>
      </c>
    </row>
    <row r="609" spans="4:22">
      <c r="D609" s="28" t="s">
        <v>88</v>
      </c>
      <c r="E609" t="str">
        <f>VLOOKUP(D609,'B-Business Capability'!B:H,5,FALSE)</f>
        <v>Customer Service</v>
      </c>
      <c r="F609" t="str">
        <f>VLOOKUP(D609,'B-Business Capability'!B:H,6,FALSE)</f>
        <v>Customer Project Management</v>
      </c>
      <c r="G609" t="str">
        <f>VLOOKUP(D609,'B-Business Capability'!B:H,7,FALSE)</f>
        <v>Project Management</v>
      </c>
      <c r="I609" t="s">
        <v>245</v>
      </c>
      <c r="J609" t="s">
        <v>246</v>
      </c>
      <c r="L609" t="s">
        <v>188</v>
      </c>
      <c r="M609" t="str">
        <f>VLOOKUP(L609,'A-Applications'!B:D,3,FALSE)</f>
        <v>Orbit</v>
      </c>
      <c r="N609" t="s">
        <v>53</v>
      </c>
      <c r="O609" s="42" t="s">
        <v>54</v>
      </c>
      <c r="P609" t="s">
        <v>75</v>
      </c>
      <c r="Q609" t="str">
        <f>VLOOKUP(KamstrupData[[#This Row],[IdLevel123]],'B-Business Capability'!B:L,10,FALSE)</f>
        <v>Order-to-Cash (O2C)</v>
      </c>
      <c r="R609">
        <f>VLOOKUP(KamstrupData[[#This Row],[IdLevel123]],'B-Business Capability'!B:L,11,FALSE)</f>
        <v>0</v>
      </c>
      <c r="U609" t="str">
        <f>_xlfn.CONCAT(KamstrupData[[#This Row],[CountryCode]],"_",KamstrupData[[#This Row],[Business Area]],"_",KamstrupData[[#This Row],[DepartmentTeam]])</f>
        <v>DE10_DE_Customer Service_</v>
      </c>
      <c r="V609" t="str">
        <f>VLOOKUP(KamstrupData[[#This Row],[ORG_Concat]],'O-Organization'!F:H,3,FALSE)</f>
        <v>11026_DE10_Customer Service_DE_Customer Service_</v>
      </c>
    </row>
    <row r="610" spans="4:22">
      <c r="D610" s="28" t="s">
        <v>68</v>
      </c>
      <c r="E610" t="str">
        <f>VLOOKUP(D610,'B-Business Capability'!B:H,5,FALSE)</f>
        <v>Finance</v>
      </c>
      <c r="F610" t="str">
        <f>VLOOKUP(D610,'B-Business Capability'!B:H,6,FALSE)</f>
        <v>Settlements &amp; Payments</v>
      </c>
      <c r="G610" t="str">
        <f>VLOOKUP(D610,'B-Business Capability'!B:H,7,FALSE)</f>
        <v>Account Payables</v>
      </c>
      <c r="I610" t="s">
        <v>245</v>
      </c>
      <c r="J610" t="s">
        <v>189</v>
      </c>
      <c r="L610" t="s">
        <v>65</v>
      </c>
      <c r="M610" t="str">
        <f>VLOOKUP(L610,'A-Applications'!B:D,3,FALSE)</f>
        <v>IFS ERP</v>
      </c>
      <c r="N610" t="s">
        <v>53</v>
      </c>
      <c r="O610" s="42" t="s">
        <v>62</v>
      </c>
      <c r="P610" t="s">
        <v>70</v>
      </c>
      <c r="Q610" t="str">
        <f>VLOOKUP(KamstrupData[[#This Row],[IdLevel123]],'B-Business Capability'!B:L,10,FALSE)</f>
        <v>Procure-to-Pay (P2P)</v>
      </c>
      <c r="R610">
        <f>VLOOKUP(KamstrupData[[#This Row],[IdLevel123]],'B-Business Capability'!B:L,11,FALSE)</f>
        <v>500</v>
      </c>
      <c r="U610" t="str">
        <f>_xlfn.CONCAT(KamstrupData[[#This Row],[CountryCode]],"_",KamstrupData[[#This Row],[Business Area]],"_",KamstrupData[[#This Row],[DepartmentTeam]])</f>
        <v>DE10_Sales &amp; Marketing_</v>
      </c>
      <c r="V610" t="str">
        <f>VLOOKUP(KamstrupData[[#This Row],[ORG_Concat]],'O-Organization'!F:H,3,FALSE)</f>
        <v>11004_DE10_Sales &amp; Marketing_Sales &amp; Marketing_</v>
      </c>
    </row>
    <row r="611" spans="4:22">
      <c r="D611" s="28" t="s">
        <v>190</v>
      </c>
      <c r="E611" t="str">
        <f>VLOOKUP(D611,'B-Business Capability'!B:H,5,FALSE)</f>
        <v>Sales</v>
      </c>
      <c r="F611" t="str">
        <f>VLOOKUP(D611,'B-Business Capability'!B:H,6,FALSE)</f>
        <v>Sales Operations</v>
      </c>
      <c r="G611">
        <f>VLOOKUP(D611,'B-Business Capability'!B:H,7,FALSE)</f>
        <v>0</v>
      </c>
      <c r="I611" t="s">
        <v>245</v>
      </c>
      <c r="J611" t="s">
        <v>189</v>
      </c>
      <c r="L611" t="s">
        <v>65</v>
      </c>
      <c r="M611" t="str">
        <f>VLOOKUP(L611,'A-Applications'!B:D,3,FALSE)</f>
        <v>IFS ERP</v>
      </c>
      <c r="N611" t="s">
        <v>53</v>
      </c>
      <c r="O611" s="42" t="s">
        <v>66</v>
      </c>
      <c r="P611" t="s">
        <v>191</v>
      </c>
      <c r="Q611" t="str">
        <f>VLOOKUP(KamstrupData[[#This Row],[IdLevel123]],'B-Business Capability'!B:L,10,FALSE)</f>
        <v>Order-to-Cash (O2C)</v>
      </c>
      <c r="R611">
        <f>VLOOKUP(KamstrupData[[#This Row],[IdLevel123]],'B-Business Capability'!B:L,11,FALSE)</f>
        <v>111</v>
      </c>
      <c r="U611" t="str">
        <f>_xlfn.CONCAT(KamstrupData[[#This Row],[CountryCode]],"_",KamstrupData[[#This Row],[Business Area]],"_",KamstrupData[[#This Row],[DepartmentTeam]])</f>
        <v>DE10_Sales &amp; Marketing_</v>
      </c>
      <c r="V611" t="str">
        <f>VLOOKUP(KamstrupData[[#This Row],[ORG_Concat]],'O-Organization'!F:H,3,FALSE)</f>
        <v>11004_DE10_Sales &amp; Marketing_Sales &amp; Marketing_</v>
      </c>
    </row>
    <row r="612" spans="4:22">
      <c r="D612" s="28" t="s">
        <v>192</v>
      </c>
      <c r="E612" t="str">
        <f>VLOOKUP(D612,'B-Business Capability'!B:H,5,FALSE)</f>
        <v>Sales</v>
      </c>
      <c r="F612" t="str">
        <f>VLOOKUP(D612,'B-Business Capability'!B:H,6,FALSE)</f>
        <v>Sales Execution and Customer Engagement</v>
      </c>
      <c r="G612">
        <f>VLOOKUP(D612,'B-Business Capability'!B:H,7,FALSE)</f>
        <v>0</v>
      </c>
      <c r="I612" t="s">
        <v>245</v>
      </c>
      <c r="J612" t="s">
        <v>189</v>
      </c>
      <c r="L612" t="s">
        <v>65</v>
      </c>
      <c r="M612" t="str">
        <f>VLOOKUP(L612,'A-Applications'!B:D,3,FALSE)</f>
        <v>IFS ERP</v>
      </c>
      <c r="N612" t="s">
        <v>53</v>
      </c>
      <c r="O612" s="42" t="s">
        <v>66</v>
      </c>
      <c r="P612" t="s">
        <v>191</v>
      </c>
      <c r="Q612" t="str">
        <f>VLOOKUP(KamstrupData[[#This Row],[IdLevel123]],'B-Business Capability'!B:L,10,FALSE)</f>
        <v>Order-to-Cash (O2C)</v>
      </c>
      <c r="R612">
        <f>VLOOKUP(KamstrupData[[#This Row],[IdLevel123]],'B-Business Capability'!B:L,11,FALSE)</f>
        <v>500</v>
      </c>
      <c r="U612" t="str">
        <f>_xlfn.CONCAT(KamstrupData[[#This Row],[CountryCode]],"_",KamstrupData[[#This Row],[Business Area]],"_",KamstrupData[[#This Row],[DepartmentTeam]])</f>
        <v>DE10_Sales &amp; Marketing_</v>
      </c>
      <c r="V612" t="str">
        <f>VLOOKUP(KamstrupData[[#This Row],[ORG_Concat]],'O-Organization'!F:H,3,FALSE)</f>
        <v>11004_DE10_Sales &amp; Marketing_Sales &amp; Marketing_</v>
      </c>
    </row>
    <row r="613" spans="4:22">
      <c r="D613" s="28" t="s">
        <v>193</v>
      </c>
      <c r="E613" t="str">
        <f>VLOOKUP(D613,'B-Business Capability'!B:H,5,FALSE)</f>
        <v>Sales</v>
      </c>
      <c r="F613" t="str">
        <f>VLOOKUP(D613,'B-Business Capability'!B:H,6,FALSE)</f>
        <v>Quotation, Order, and Contract Management</v>
      </c>
      <c r="G613">
        <f>VLOOKUP(D613,'B-Business Capability'!B:H,7,FALSE)</f>
        <v>0</v>
      </c>
      <c r="I613" t="s">
        <v>245</v>
      </c>
      <c r="J613" t="s">
        <v>189</v>
      </c>
      <c r="L613" t="s">
        <v>65</v>
      </c>
      <c r="M613" t="str">
        <f>VLOOKUP(L613,'A-Applications'!B:D,3,FALSE)</f>
        <v>IFS ERP</v>
      </c>
      <c r="N613" t="s">
        <v>53</v>
      </c>
      <c r="O613" s="42" t="s">
        <v>66</v>
      </c>
      <c r="P613" t="s">
        <v>191</v>
      </c>
      <c r="Q613" t="str">
        <f>VLOOKUP(KamstrupData[[#This Row],[IdLevel123]],'B-Business Capability'!B:L,10,FALSE)</f>
        <v>Order-to-Cash (O2C)</v>
      </c>
      <c r="R613">
        <f>VLOOKUP(KamstrupData[[#This Row],[IdLevel123]],'B-Business Capability'!B:L,11,FALSE)</f>
        <v>100</v>
      </c>
      <c r="U613" t="str">
        <f>_xlfn.CONCAT(KamstrupData[[#This Row],[CountryCode]],"_",KamstrupData[[#This Row],[Business Area]],"_",KamstrupData[[#This Row],[DepartmentTeam]])</f>
        <v>DE10_Sales &amp; Marketing_</v>
      </c>
      <c r="V613" t="str">
        <f>VLOOKUP(KamstrupData[[#This Row],[ORG_Concat]],'O-Organization'!F:H,3,FALSE)</f>
        <v>11004_DE10_Sales &amp; Marketing_Sales &amp; Marketing_</v>
      </c>
    </row>
    <row r="614" spans="4:22">
      <c r="D614" s="28" t="s">
        <v>194</v>
      </c>
      <c r="E614" t="str">
        <f>VLOOKUP(D614,'B-Business Capability'!B:H,5,FALSE)</f>
        <v>Sales</v>
      </c>
      <c r="F614" t="str">
        <f>VLOOKUP(D614,'B-Business Capability'!B:H,6,FALSE)</f>
        <v>Sales Management of Indirect Sales</v>
      </c>
      <c r="G614">
        <f>VLOOKUP(D614,'B-Business Capability'!B:H,7,FALSE)</f>
        <v>0</v>
      </c>
      <c r="I614" t="s">
        <v>245</v>
      </c>
      <c r="J614" t="s">
        <v>189</v>
      </c>
      <c r="L614" t="s">
        <v>65</v>
      </c>
      <c r="M614" t="str">
        <f>VLOOKUP(L614,'A-Applications'!B:D,3,FALSE)</f>
        <v>IFS ERP</v>
      </c>
      <c r="N614" t="s">
        <v>53</v>
      </c>
      <c r="O614" s="42" t="s">
        <v>66</v>
      </c>
      <c r="P614" t="s">
        <v>191</v>
      </c>
      <c r="Q614" t="str">
        <f>VLOOKUP(KamstrupData[[#This Row],[IdLevel123]],'B-Business Capability'!B:L,10,FALSE)</f>
        <v>N/A</v>
      </c>
      <c r="R614">
        <f>VLOOKUP(KamstrupData[[#This Row],[IdLevel123]],'B-Business Capability'!B:L,11,FALSE)</f>
        <v>0</v>
      </c>
      <c r="U614" t="str">
        <f>_xlfn.CONCAT(KamstrupData[[#This Row],[CountryCode]],"_",KamstrupData[[#This Row],[Business Area]],"_",KamstrupData[[#This Row],[DepartmentTeam]])</f>
        <v>DE10_Sales &amp; Marketing_</v>
      </c>
      <c r="V614" t="str">
        <f>VLOOKUP(KamstrupData[[#This Row],[ORG_Concat]],'O-Organization'!F:H,3,FALSE)</f>
        <v>11004_DE10_Sales &amp; Marketing_Sales &amp; Marketing_</v>
      </c>
    </row>
    <row r="615" spans="4:22">
      <c r="D615" s="28" t="s">
        <v>195</v>
      </c>
      <c r="E615" t="str">
        <f>VLOOKUP(D615,'B-Business Capability'!B:H,5,FALSE)</f>
        <v>Manufacturing</v>
      </c>
      <c r="F615">
        <f>VLOOKUP(D615,'B-Business Capability'!B:H,6,FALSE)</f>
        <v>0</v>
      </c>
      <c r="G615">
        <f>VLOOKUP(D615,'B-Business Capability'!B:H,7,FALSE)</f>
        <v>0</v>
      </c>
      <c r="I615" t="s">
        <v>245</v>
      </c>
      <c r="J615" t="s">
        <v>189</v>
      </c>
      <c r="L615" t="s">
        <v>196</v>
      </c>
      <c r="M615" t="str">
        <f>VLOOKUP(L615,'A-Applications'!B:D,3,FALSE)</f>
        <v>Codesoft</v>
      </c>
      <c r="N615" t="s">
        <v>53</v>
      </c>
      <c r="O615" s="42" t="s">
        <v>54</v>
      </c>
      <c r="Q615" t="str">
        <f>VLOOKUP(KamstrupData[[#This Row],[IdLevel123]],'B-Business Capability'!B:L,10,FALSE)</f>
        <v>Plan-to-Produce (P2P)</v>
      </c>
      <c r="R615">
        <f>VLOOKUP(KamstrupData[[#This Row],[IdLevel123]],'B-Business Capability'!B:L,11,FALSE)</f>
        <v>0</v>
      </c>
      <c r="U615" t="str">
        <f>_xlfn.CONCAT(KamstrupData[[#This Row],[CountryCode]],"_",KamstrupData[[#This Row],[Business Area]],"_",KamstrupData[[#This Row],[DepartmentTeam]])</f>
        <v>DE10_Sales &amp; Marketing_</v>
      </c>
      <c r="V615" t="str">
        <f>VLOOKUP(KamstrupData[[#This Row],[ORG_Concat]],'O-Organization'!F:H,3,FALSE)</f>
        <v>11004_DE10_Sales &amp; Marketing_Sales &amp; Marketing_</v>
      </c>
    </row>
    <row r="616" spans="4:22">
      <c r="D616" s="28" t="s">
        <v>94</v>
      </c>
      <c r="E616" t="str">
        <f>VLOOKUP(D616,'B-Business Capability'!B:H,5,FALSE)</f>
        <v>Customer Service</v>
      </c>
      <c r="F616" t="str">
        <f>VLOOKUP(D616,'B-Business Capability'!B:H,6,FALSE)</f>
        <v>Customer Service and Support</v>
      </c>
      <c r="G616" t="str">
        <f>VLOOKUP(D616,'B-Business Capability'!B:H,7,FALSE)</f>
        <v>Self-Service Engagement</v>
      </c>
      <c r="I616" t="s">
        <v>245</v>
      </c>
      <c r="J616" t="s">
        <v>189</v>
      </c>
      <c r="L616" t="s">
        <v>93</v>
      </c>
      <c r="M616" t="str">
        <f>VLOOKUP(L616,'A-Applications'!B:D,3,FALSE)</f>
        <v>My Kamstrup</v>
      </c>
      <c r="N616" t="s">
        <v>53</v>
      </c>
      <c r="O616" s="42" t="s">
        <v>62</v>
      </c>
      <c r="P616" t="s">
        <v>197</v>
      </c>
      <c r="Q616" t="str">
        <f>VLOOKUP(KamstrupData[[#This Row],[IdLevel123]],'B-Business Capability'!B:L,10,FALSE)</f>
        <v>Customer Service and Support</v>
      </c>
      <c r="R616">
        <f>VLOOKUP(KamstrupData[[#This Row],[IdLevel123]],'B-Business Capability'!B:L,11,FALSE)</f>
        <v>0</v>
      </c>
      <c r="U616" t="str">
        <f>_xlfn.CONCAT(KamstrupData[[#This Row],[CountryCode]],"_",KamstrupData[[#This Row],[Business Area]],"_",KamstrupData[[#This Row],[DepartmentTeam]])</f>
        <v>DE10_Sales &amp; Marketing_</v>
      </c>
      <c r="V616" t="str">
        <f>VLOOKUP(KamstrupData[[#This Row],[ORG_Concat]],'O-Organization'!F:H,3,FALSE)</f>
        <v>11004_DE10_Sales &amp; Marketing_Sales &amp; Marketing_</v>
      </c>
    </row>
    <row r="617" spans="4:22">
      <c r="D617" s="28" t="s">
        <v>95</v>
      </c>
      <c r="E617" t="str">
        <f>VLOOKUP(D617,'B-Business Capability'!B:H,5,FALSE)</f>
        <v>Not mapped to capability</v>
      </c>
      <c r="F617">
        <f>VLOOKUP(D617,'B-Business Capability'!B:H,6,FALSE)</f>
        <v>0</v>
      </c>
      <c r="G617">
        <f>VLOOKUP(D617,'B-Business Capability'!B:H,7,FALSE)</f>
        <v>0</v>
      </c>
      <c r="I617" t="s">
        <v>245</v>
      </c>
      <c r="J617" t="s">
        <v>189</v>
      </c>
      <c r="L617" t="s">
        <v>99</v>
      </c>
      <c r="M617" t="str">
        <f>VLOOKUP(L617,'A-Applications'!B:D,3,FALSE)</f>
        <v>SnagIt</v>
      </c>
      <c r="O617" s="42"/>
      <c r="Q617" t="str">
        <f>VLOOKUP(KamstrupData[[#This Row],[IdLevel123]],'B-Business Capability'!B:L,10,FALSE)</f>
        <v>N/A</v>
      </c>
      <c r="R617">
        <f>VLOOKUP(KamstrupData[[#This Row],[IdLevel123]],'B-Business Capability'!B:L,11,FALSE)</f>
        <v>0</v>
      </c>
      <c r="U617" t="str">
        <f>_xlfn.CONCAT(KamstrupData[[#This Row],[CountryCode]],"_",KamstrupData[[#This Row],[Business Area]],"_",KamstrupData[[#This Row],[DepartmentTeam]])</f>
        <v>DE10_Sales &amp; Marketing_</v>
      </c>
      <c r="V617" t="str">
        <f>VLOOKUP(KamstrupData[[#This Row],[ORG_Concat]],'O-Organization'!F:H,3,FALSE)</f>
        <v>11004_DE10_Sales &amp; Marketing_Sales &amp; Marketing_</v>
      </c>
    </row>
    <row r="618" spans="4:22">
      <c r="D618" s="28" t="s">
        <v>88</v>
      </c>
      <c r="E618" t="str">
        <f>VLOOKUP(D618,'B-Business Capability'!B:H,5,FALSE)</f>
        <v>Customer Service</v>
      </c>
      <c r="F618" t="str">
        <f>VLOOKUP(D618,'B-Business Capability'!B:H,6,FALSE)</f>
        <v>Customer Project Management</v>
      </c>
      <c r="G618" t="str">
        <f>VLOOKUP(D618,'B-Business Capability'!B:H,7,FALSE)</f>
        <v>Project Management</v>
      </c>
      <c r="I618" t="s">
        <v>245</v>
      </c>
      <c r="J618" t="s">
        <v>189</v>
      </c>
      <c r="L618" t="s">
        <v>108</v>
      </c>
      <c r="M618" t="str">
        <f>VLOOKUP(L618,'A-Applications'!B:D,3,FALSE)</f>
        <v>QAD ERP</v>
      </c>
      <c r="O618" s="42"/>
      <c r="Q618" t="str">
        <f>VLOOKUP(KamstrupData[[#This Row],[IdLevel123]],'B-Business Capability'!B:L,10,FALSE)</f>
        <v>Order-to-Cash (O2C)</v>
      </c>
      <c r="R618">
        <f>VLOOKUP(KamstrupData[[#This Row],[IdLevel123]],'B-Business Capability'!B:L,11,FALSE)</f>
        <v>0</v>
      </c>
      <c r="U618" t="str">
        <f>_xlfn.CONCAT(KamstrupData[[#This Row],[CountryCode]],"_",KamstrupData[[#This Row],[Business Area]],"_",KamstrupData[[#This Row],[DepartmentTeam]])</f>
        <v>DE10_Sales &amp; Marketing_</v>
      </c>
      <c r="V618" t="str">
        <f>VLOOKUP(KamstrupData[[#This Row],[ORG_Concat]],'O-Organization'!F:H,3,FALSE)</f>
        <v>11004_DE10_Sales &amp; Marketing_Sales &amp; Marketing_</v>
      </c>
    </row>
    <row r="619" spans="4:22">
      <c r="D619" s="28" t="s">
        <v>63</v>
      </c>
      <c r="E619" t="str">
        <f>VLOOKUP(D619,'B-Business Capability'!B:H,5,FALSE)</f>
        <v>Finance</v>
      </c>
      <c r="F619" t="str">
        <f>VLOOKUP(D619,'B-Business Capability'!B:H,6,FALSE)</f>
        <v>Financial Planning &amp; Analysis</v>
      </c>
      <c r="G619" t="str">
        <f>VLOOKUP(D619,'B-Business Capability'!B:H,7,FALSE)</f>
        <v>Cost Accounting_Plan</v>
      </c>
      <c r="I619" t="s">
        <v>245</v>
      </c>
      <c r="J619" t="s">
        <v>189</v>
      </c>
      <c r="L619" t="s">
        <v>117</v>
      </c>
      <c r="M619" t="str">
        <f>VLOOKUP(L619,'A-Applications'!B:D,3,FALSE)</f>
        <v>PowerBI</v>
      </c>
      <c r="N619" t="s">
        <v>53</v>
      </c>
      <c r="O619" s="42" t="s">
        <v>62</v>
      </c>
      <c r="P619" t="s">
        <v>67</v>
      </c>
      <c r="Q619" t="str">
        <f>VLOOKUP(KamstrupData[[#This Row],[IdLevel123]],'B-Business Capability'!B:L,10,FALSE)</f>
        <v>N/A</v>
      </c>
      <c r="R619">
        <f>VLOOKUP(KamstrupData[[#This Row],[IdLevel123]],'B-Business Capability'!B:L,11,FALSE)</f>
        <v>0</v>
      </c>
      <c r="U619" t="str">
        <f>_xlfn.CONCAT(KamstrupData[[#This Row],[CountryCode]],"_",KamstrupData[[#This Row],[Business Area]],"_",KamstrupData[[#This Row],[DepartmentTeam]])</f>
        <v>DE10_Sales &amp; Marketing_</v>
      </c>
      <c r="V619" t="str">
        <f>VLOOKUP(KamstrupData[[#This Row],[ORG_Concat]],'O-Organization'!F:H,3,FALSE)</f>
        <v>11004_DE10_Sales &amp; Marketing_Sales &amp; Marketing_</v>
      </c>
    </row>
    <row r="620" spans="4:22">
      <c r="D620" s="28" t="s">
        <v>82</v>
      </c>
      <c r="E620" t="str">
        <f>VLOOKUP(D620,'B-Business Capability'!B:H,5,FALSE)</f>
        <v>Customer Service</v>
      </c>
      <c r="F620" t="str">
        <f>VLOOKUP(D620,'B-Business Capability'!B:H,6,FALSE)</f>
        <v>Customer Project Management</v>
      </c>
      <c r="G620" t="str">
        <f>VLOOKUP(D620,'B-Business Capability'!B:H,7,FALSE)</f>
        <v>Financial Analytics and Management</v>
      </c>
      <c r="I620" t="s">
        <v>245</v>
      </c>
      <c r="J620" t="s">
        <v>189</v>
      </c>
      <c r="L620" t="s">
        <v>117</v>
      </c>
      <c r="M620" t="str">
        <f>VLOOKUP(L620,'A-Applications'!B:D,3,FALSE)</f>
        <v>PowerBI</v>
      </c>
      <c r="N620" t="s">
        <v>53</v>
      </c>
      <c r="O620" s="42" t="s">
        <v>62</v>
      </c>
      <c r="P620" t="s">
        <v>75</v>
      </c>
      <c r="Q620" t="str">
        <f>VLOOKUP(KamstrupData[[#This Row],[IdLevel123]],'B-Business Capability'!B:L,10,FALSE)</f>
        <v>Order-to-Cash (O2C)</v>
      </c>
      <c r="R620">
        <f>VLOOKUP(KamstrupData[[#This Row],[IdLevel123]],'B-Business Capability'!B:L,11,FALSE)</f>
        <v>0</v>
      </c>
      <c r="U620" t="str">
        <f>_xlfn.CONCAT(KamstrupData[[#This Row],[CountryCode]],"_",KamstrupData[[#This Row],[Business Area]],"_",KamstrupData[[#This Row],[DepartmentTeam]])</f>
        <v>DE10_Sales &amp; Marketing_</v>
      </c>
      <c r="V620" t="str">
        <f>VLOOKUP(KamstrupData[[#This Row],[ORG_Concat]],'O-Organization'!F:H,3,FALSE)</f>
        <v>11004_DE10_Sales &amp; Marketing_Sales &amp; Marketing_</v>
      </c>
    </row>
    <row r="621" spans="4:22">
      <c r="D621" s="28" t="s">
        <v>125</v>
      </c>
      <c r="E621" t="str">
        <f>VLOOKUP(D621,'B-Business Capability'!B:H,5,FALSE)</f>
        <v>Sales</v>
      </c>
      <c r="F621" t="str">
        <f>VLOOKUP(D621,'B-Business Capability'!B:H,6,FALSE)</f>
        <v>Quotation, Order, and Contract Management</v>
      </c>
      <c r="G621" t="str">
        <f>VLOOKUP(D621,'B-Business Capability'!B:H,7,FALSE)</f>
        <v>Contract and engagement setup</v>
      </c>
      <c r="I621" t="s">
        <v>245</v>
      </c>
      <c r="J621" t="s">
        <v>189</v>
      </c>
      <c r="L621" t="s">
        <v>123</v>
      </c>
      <c r="M621" t="str">
        <f>VLOOKUP(L621,'A-Applications'!B:D,3,FALSE)</f>
        <v>DocuSign</v>
      </c>
      <c r="N621" t="s">
        <v>53</v>
      </c>
      <c r="O621" s="42" t="s">
        <v>54</v>
      </c>
      <c r="P621" t="s">
        <v>124</v>
      </c>
      <c r="Q621" t="str">
        <f>VLOOKUP(KamstrupData[[#This Row],[IdLevel123]],'B-Business Capability'!B:L,10,FALSE)</f>
        <v>Order-to-Cash (O2C)</v>
      </c>
      <c r="R621">
        <f>VLOOKUP(KamstrupData[[#This Row],[IdLevel123]],'B-Business Capability'!B:L,11,FALSE)</f>
        <v>101</v>
      </c>
      <c r="U621" t="str">
        <f>_xlfn.CONCAT(KamstrupData[[#This Row],[CountryCode]],"_",KamstrupData[[#This Row],[Business Area]],"_",KamstrupData[[#This Row],[DepartmentTeam]])</f>
        <v>DE10_Sales &amp; Marketing_</v>
      </c>
      <c r="V621" t="str">
        <f>VLOOKUP(KamstrupData[[#This Row],[ORG_Concat]],'O-Organization'!F:H,3,FALSE)</f>
        <v>11004_DE10_Sales &amp; Marketing_Sales &amp; Marketing_</v>
      </c>
    </row>
    <row r="622" spans="4:22">
      <c r="D622" s="28" t="s">
        <v>158</v>
      </c>
      <c r="E622" t="str">
        <f>VLOOKUP(D622,'B-Business Capability'!B:H,5,FALSE)</f>
        <v>Sales</v>
      </c>
      <c r="F622" t="str">
        <f>VLOOKUP(D622,'B-Business Capability'!B:H,6,FALSE)</f>
        <v>Quotation, Order, and Contract Management</v>
      </c>
      <c r="G622" t="str">
        <f>VLOOKUP(D622,'B-Business Capability'!B:H,7,FALSE)</f>
        <v>Sales order management and processing</v>
      </c>
      <c r="I622" t="s">
        <v>245</v>
      </c>
      <c r="J622" t="s">
        <v>189</v>
      </c>
      <c r="L622" t="s">
        <v>123</v>
      </c>
      <c r="M622" t="str">
        <f>VLOOKUP(L622,'A-Applications'!B:D,3,FALSE)</f>
        <v>DocuSign</v>
      </c>
      <c r="N622" t="s">
        <v>53</v>
      </c>
      <c r="O622" s="42" t="s">
        <v>54</v>
      </c>
      <c r="P622" t="s">
        <v>198</v>
      </c>
      <c r="Q622" t="str">
        <f>VLOOKUP(KamstrupData[[#This Row],[IdLevel123]],'B-Business Capability'!B:L,10,FALSE)</f>
        <v>Order-to-Cash (O2C)</v>
      </c>
      <c r="R622">
        <f>VLOOKUP(KamstrupData[[#This Row],[IdLevel123]],'B-Business Capability'!B:L,11,FALSE)</f>
        <v>107</v>
      </c>
      <c r="U622" t="str">
        <f>_xlfn.CONCAT(KamstrupData[[#This Row],[CountryCode]],"_",KamstrupData[[#This Row],[Business Area]],"_",KamstrupData[[#This Row],[DepartmentTeam]])</f>
        <v>DE10_Sales &amp; Marketing_</v>
      </c>
      <c r="V622" t="str">
        <f>VLOOKUP(KamstrupData[[#This Row],[ORG_Concat]],'O-Organization'!F:H,3,FALSE)</f>
        <v>11004_DE10_Sales &amp; Marketing_Sales &amp; Marketing_</v>
      </c>
    </row>
    <row r="623" spans="4:22">
      <c r="D623" s="28" t="s">
        <v>199</v>
      </c>
      <c r="E623" t="str">
        <f>VLOOKUP(D623,'B-Business Capability'!B:H,5,FALSE)</f>
        <v>Sales</v>
      </c>
      <c r="F623" t="str">
        <f>VLOOKUP(D623,'B-Business Capability'!B:H,6,FALSE)</f>
        <v>Quotation, Order, and Contract Management</v>
      </c>
      <c r="G623" t="str">
        <f>VLOOKUP(D623,'B-Business Capability'!B:H,7,FALSE)</f>
        <v>Distributor contract management</v>
      </c>
      <c r="I623" t="s">
        <v>245</v>
      </c>
      <c r="J623" t="s">
        <v>189</v>
      </c>
      <c r="L623" t="s">
        <v>123</v>
      </c>
      <c r="M623" t="str">
        <f>VLOOKUP(L623,'A-Applications'!B:D,3,FALSE)</f>
        <v>DocuSign</v>
      </c>
      <c r="N623" t="s">
        <v>53</v>
      </c>
      <c r="O623" s="42" t="s">
        <v>54</v>
      </c>
      <c r="P623" t="s">
        <v>197</v>
      </c>
      <c r="Q623" t="str">
        <f>VLOOKUP(KamstrupData[[#This Row],[IdLevel123]],'B-Business Capability'!B:L,10,FALSE)</f>
        <v>Order-to-Cash (O2C)</v>
      </c>
      <c r="R623">
        <f>VLOOKUP(KamstrupData[[#This Row],[IdLevel123]],'B-Business Capability'!B:L,11,FALSE)</f>
        <v>112</v>
      </c>
      <c r="U623" t="str">
        <f>_xlfn.CONCAT(KamstrupData[[#This Row],[CountryCode]],"_",KamstrupData[[#This Row],[Business Area]],"_",KamstrupData[[#This Row],[DepartmentTeam]])</f>
        <v>DE10_Sales &amp; Marketing_</v>
      </c>
      <c r="V623" t="str">
        <f>VLOOKUP(KamstrupData[[#This Row],[ORG_Concat]],'O-Organization'!F:H,3,FALSE)</f>
        <v>11004_DE10_Sales &amp; Marketing_Sales &amp; Marketing_</v>
      </c>
    </row>
    <row r="624" spans="4:22">
      <c r="D624" s="28" t="s">
        <v>200</v>
      </c>
      <c r="E624" t="str">
        <f>VLOOKUP(D624,'B-Business Capability'!B:H,5,FALSE)</f>
        <v>Sales</v>
      </c>
      <c r="F624" t="str">
        <f>VLOOKUP(D624,'B-Business Capability'!B:H,6,FALSE)</f>
        <v>Sales Management of Indirect Sales</v>
      </c>
      <c r="G624" t="str">
        <f>VLOOKUP(D624,'B-Business Capability'!B:H,7,FALSE)</f>
        <v>Incentive and commision management</v>
      </c>
      <c r="I624" t="s">
        <v>245</v>
      </c>
      <c r="J624" t="s">
        <v>189</v>
      </c>
      <c r="L624" t="s">
        <v>129</v>
      </c>
      <c r="M624" t="str">
        <f>VLOOKUP(L624,'A-Applications'!B:D,3,FALSE)</f>
        <v>Microsoft Dynamics 365 CE (Sales)</v>
      </c>
      <c r="N624" t="s">
        <v>53</v>
      </c>
      <c r="O624" s="42" t="s">
        <v>66</v>
      </c>
      <c r="P624" t="s">
        <v>201</v>
      </c>
      <c r="Q624" t="str">
        <f>VLOOKUP(KamstrupData[[#This Row],[IdLevel123]],'B-Business Capability'!B:L,10,FALSE)</f>
        <v>N/A</v>
      </c>
      <c r="R624">
        <f>VLOOKUP(KamstrupData[[#This Row],[IdLevel123]],'B-Business Capability'!B:L,11,FALSE)</f>
        <v>0</v>
      </c>
      <c r="U624" t="str">
        <f>_xlfn.CONCAT(KamstrupData[[#This Row],[CountryCode]],"_",KamstrupData[[#This Row],[Business Area]],"_",KamstrupData[[#This Row],[DepartmentTeam]])</f>
        <v>DE10_Sales &amp; Marketing_</v>
      </c>
      <c r="V624" t="str">
        <f>VLOOKUP(KamstrupData[[#This Row],[ORG_Concat]],'O-Organization'!F:H,3,FALSE)</f>
        <v>11004_DE10_Sales &amp; Marketing_Sales &amp; Marketing_</v>
      </c>
    </row>
    <row r="625" spans="4:22">
      <c r="D625" s="28" t="s">
        <v>190</v>
      </c>
      <c r="E625" t="str">
        <f>VLOOKUP(D625,'B-Business Capability'!B:H,5,FALSE)</f>
        <v>Sales</v>
      </c>
      <c r="F625" t="str">
        <f>VLOOKUP(D625,'B-Business Capability'!B:H,6,FALSE)</f>
        <v>Sales Operations</v>
      </c>
      <c r="G625">
        <f>VLOOKUP(D625,'B-Business Capability'!B:H,7,FALSE)</f>
        <v>0</v>
      </c>
      <c r="I625" t="s">
        <v>245</v>
      </c>
      <c r="J625" t="s">
        <v>189</v>
      </c>
      <c r="L625" t="s">
        <v>129</v>
      </c>
      <c r="M625" t="str">
        <f>VLOOKUP(L625,'A-Applications'!B:D,3,FALSE)</f>
        <v>Microsoft Dynamics 365 CE (Sales)</v>
      </c>
      <c r="N625" t="s">
        <v>53</v>
      </c>
      <c r="O625" s="42" t="s">
        <v>66</v>
      </c>
      <c r="P625" t="s">
        <v>198</v>
      </c>
      <c r="Q625" t="str">
        <f>VLOOKUP(KamstrupData[[#This Row],[IdLevel123]],'B-Business Capability'!B:L,10,FALSE)</f>
        <v>Order-to-Cash (O2C)</v>
      </c>
      <c r="R625">
        <f>VLOOKUP(KamstrupData[[#This Row],[IdLevel123]],'B-Business Capability'!B:L,11,FALSE)</f>
        <v>111</v>
      </c>
      <c r="U625" t="str">
        <f>_xlfn.CONCAT(KamstrupData[[#This Row],[CountryCode]],"_",KamstrupData[[#This Row],[Business Area]],"_",KamstrupData[[#This Row],[DepartmentTeam]])</f>
        <v>DE10_Sales &amp; Marketing_</v>
      </c>
      <c r="V625" t="str">
        <f>VLOOKUP(KamstrupData[[#This Row],[ORG_Concat]],'O-Organization'!F:H,3,FALSE)</f>
        <v>11004_DE10_Sales &amp; Marketing_Sales &amp; Marketing_</v>
      </c>
    </row>
    <row r="626" spans="4:22">
      <c r="D626" s="28" t="s">
        <v>192</v>
      </c>
      <c r="E626" t="str">
        <f>VLOOKUP(D626,'B-Business Capability'!B:H,5,FALSE)</f>
        <v>Sales</v>
      </c>
      <c r="F626" t="str">
        <f>VLOOKUP(D626,'B-Business Capability'!B:H,6,FALSE)</f>
        <v>Sales Execution and Customer Engagement</v>
      </c>
      <c r="G626">
        <f>VLOOKUP(D626,'B-Business Capability'!B:H,7,FALSE)</f>
        <v>0</v>
      </c>
      <c r="I626" t="s">
        <v>245</v>
      </c>
      <c r="J626" t="s">
        <v>189</v>
      </c>
      <c r="L626" t="s">
        <v>129</v>
      </c>
      <c r="M626" t="str">
        <f>VLOOKUP(L626,'A-Applications'!B:D,3,FALSE)</f>
        <v>Microsoft Dynamics 365 CE (Sales)</v>
      </c>
      <c r="N626" t="s">
        <v>53</v>
      </c>
      <c r="O626" s="42" t="s">
        <v>66</v>
      </c>
      <c r="P626" t="s">
        <v>198</v>
      </c>
      <c r="Q626" t="str">
        <f>VLOOKUP(KamstrupData[[#This Row],[IdLevel123]],'B-Business Capability'!B:L,10,FALSE)</f>
        <v>Order-to-Cash (O2C)</v>
      </c>
      <c r="R626">
        <f>VLOOKUP(KamstrupData[[#This Row],[IdLevel123]],'B-Business Capability'!B:L,11,FALSE)</f>
        <v>500</v>
      </c>
      <c r="U626" t="str">
        <f>_xlfn.CONCAT(KamstrupData[[#This Row],[CountryCode]],"_",KamstrupData[[#This Row],[Business Area]],"_",KamstrupData[[#This Row],[DepartmentTeam]])</f>
        <v>DE10_Sales &amp; Marketing_</v>
      </c>
      <c r="V626" t="str">
        <f>VLOOKUP(KamstrupData[[#This Row],[ORG_Concat]],'O-Organization'!F:H,3,FALSE)</f>
        <v>11004_DE10_Sales &amp; Marketing_Sales &amp; Marketing_</v>
      </c>
    </row>
    <row r="627" spans="4:22">
      <c r="D627" s="28" t="s">
        <v>193</v>
      </c>
      <c r="E627" t="str">
        <f>VLOOKUP(D627,'B-Business Capability'!B:H,5,FALSE)</f>
        <v>Sales</v>
      </c>
      <c r="F627" t="str">
        <f>VLOOKUP(D627,'B-Business Capability'!B:H,6,FALSE)</f>
        <v>Quotation, Order, and Contract Management</v>
      </c>
      <c r="G627">
        <f>VLOOKUP(D627,'B-Business Capability'!B:H,7,FALSE)</f>
        <v>0</v>
      </c>
      <c r="I627" t="s">
        <v>245</v>
      </c>
      <c r="J627" t="s">
        <v>189</v>
      </c>
      <c r="L627" t="s">
        <v>129</v>
      </c>
      <c r="M627" t="str">
        <f>VLOOKUP(L627,'A-Applications'!B:D,3,FALSE)</f>
        <v>Microsoft Dynamics 365 CE (Sales)</v>
      </c>
      <c r="N627" t="s">
        <v>53</v>
      </c>
      <c r="O627" s="42" t="s">
        <v>66</v>
      </c>
      <c r="P627" t="s">
        <v>198</v>
      </c>
      <c r="Q627" t="str">
        <f>VLOOKUP(KamstrupData[[#This Row],[IdLevel123]],'B-Business Capability'!B:L,10,FALSE)</f>
        <v>Order-to-Cash (O2C)</v>
      </c>
      <c r="R627">
        <f>VLOOKUP(KamstrupData[[#This Row],[IdLevel123]],'B-Business Capability'!B:L,11,FALSE)</f>
        <v>100</v>
      </c>
      <c r="U627" t="str">
        <f>_xlfn.CONCAT(KamstrupData[[#This Row],[CountryCode]],"_",KamstrupData[[#This Row],[Business Area]],"_",KamstrupData[[#This Row],[DepartmentTeam]])</f>
        <v>DE10_Sales &amp; Marketing_</v>
      </c>
      <c r="V627" t="str">
        <f>VLOOKUP(KamstrupData[[#This Row],[ORG_Concat]],'O-Organization'!F:H,3,FALSE)</f>
        <v>11004_DE10_Sales &amp; Marketing_Sales &amp; Marketing_</v>
      </c>
    </row>
    <row r="628" spans="4:22">
      <c r="D628" s="28" t="s">
        <v>125</v>
      </c>
      <c r="E628" t="str">
        <f>VLOOKUP(D628,'B-Business Capability'!B:H,5,FALSE)</f>
        <v>Sales</v>
      </c>
      <c r="F628" t="str">
        <f>VLOOKUP(D628,'B-Business Capability'!B:H,6,FALSE)</f>
        <v>Quotation, Order, and Contract Management</v>
      </c>
      <c r="G628" t="str">
        <f>VLOOKUP(D628,'B-Business Capability'!B:H,7,FALSE)</f>
        <v>Contract and engagement setup</v>
      </c>
      <c r="I628" t="s">
        <v>245</v>
      </c>
      <c r="J628" t="s">
        <v>189</v>
      </c>
      <c r="L628" t="s">
        <v>202</v>
      </c>
      <c r="M628" t="str">
        <f>VLOOKUP(L628,'A-Applications'!B:D,3,FALSE)</f>
        <v>DocuSign CLM</v>
      </c>
      <c r="O628" s="42"/>
      <c r="Q628" t="str">
        <f>VLOOKUP(KamstrupData[[#This Row],[IdLevel123]],'B-Business Capability'!B:L,10,FALSE)</f>
        <v>Order-to-Cash (O2C)</v>
      </c>
      <c r="R628">
        <f>VLOOKUP(KamstrupData[[#This Row],[IdLevel123]],'B-Business Capability'!B:L,11,FALSE)</f>
        <v>101</v>
      </c>
      <c r="U628" t="str">
        <f>_xlfn.CONCAT(KamstrupData[[#This Row],[CountryCode]],"_",KamstrupData[[#This Row],[Business Area]],"_",KamstrupData[[#This Row],[DepartmentTeam]])</f>
        <v>DE10_Sales &amp; Marketing_</v>
      </c>
      <c r="V628" t="str">
        <f>VLOOKUP(KamstrupData[[#This Row],[ORG_Concat]],'O-Organization'!F:H,3,FALSE)</f>
        <v>11004_DE10_Sales &amp; Marketing_Sales &amp; Marketing_</v>
      </c>
    </row>
    <row r="629" spans="4:22">
      <c r="D629" s="28" t="s">
        <v>130</v>
      </c>
      <c r="E629" t="str">
        <f>VLOOKUP(D629,'B-Business Capability'!B:H,5,FALSE)</f>
        <v>Sales</v>
      </c>
      <c r="F629" t="str">
        <f>VLOOKUP(D629,'B-Business Capability'!B:H,6,FALSE)</f>
        <v>Quotation, Order, and Contract Management</v>
      </c>
      <c r="G629" t="str">
        <f>VLOOKUP(D629,'B-Business Capability'!B:H,7,FALSE)</f>
        <v>Tender or Bid management</v>
      </c>
      <c r="I629" t="s">
        <v>245</v>
      </c>
      <c r="J629" t="s">
        <v>189</v>
      </c>
      <c r="L629" t="s">
        <v>203</v>
      </c>
      <c r="M629" t="str">
        <f>VLOOKUP(L629,'A-Applications'!B:D,3,FALSE)</f>
        <v>Responsive - RFPIO</v>
      </c>
      <c r="N629" t="s">
        <v>53</v>
      </c>
      <c r="O629" s="42" t="s">
        <v>54</v>
      </c>
      <c r="P629" t="s">
        <v>131</v>
      </c>
      <c r="Q629" t="str">
        <f>VLOOKUP(KamstrupData[[#This Row],[IdLevel123]],'B-Business Capability'!B:L,10,FALSE)</f>
        <v>Order-to-Cash (O2C)</v>
      </c>
      <c r="R629">
        <f>VLOOKUP(KamstrupData[[#This Row],[IdLevel123]],'B-Business Capability'!B:L,11,FALSE)</f>
        <v>104</v>
      </c>
      <c r="U629" t="str">
        <f>_xlfn.CONCAT(KamstrupData[[#This Row],[CountryCode]],"_",KamstrupData[[#This Row],[Business Area]],"_",KamstrupData[[#This Row],[DepartmentTeam]])</f>
        <v>DE10_Sales &amp; Marketing_</v>
      </c>
      <c r="V629" t="str">
        <f>VLOOKUP(KamstrupData[[#This Row],[ORG_Concat]],'O-Organization'!F:H,3,FALSE)</f>
        <v>11004_DE10_Sales &amp; Marketing_Sales &amp; Marketing_</v>
      </c>
    </row>
    <row r="630" spans="4:22">
      <c r="D630" s="28" t="s">
        <v>204</v>
      </c>
      <c r="E630" t="str">
        <f>VLOOKUP(D630,'B-Business Capability'!B:H,5,FALSE)</f>
        <v>Sales</v>
      </c>
      <c r="F630" t="str">
        <f>VLOOKUP(D630,'B-Business Capability'!B:H,6,FALSE)</f>
        <v>Sales Operations</v>
      </c>
      <c r="G630" t="str">
        <f>VLOOKUP(D630,'B-Business Capability'!B:H,7,FALSE)</f>
        <v>Customer masterdata governance</v>
      </c>
      <c r="I630" t="s">
        <v>245</v>
      </c>
      <c r="J630" t="s">
        <v>189</v>
      </c>
      <c r="L630" t="s">
        <v>205</v>
      </c>
      <c r="M630" t="str">
        <f>VLOOKUP(L630,'A-Applications'!B:D,3,FALSE)</f>
        <v>Dunn and Bradstreet (Finance Analytics)</v>
      </c>
      <c r="O630" s="42"/>
      <c r="Q630" t="str">
        <f>VLOOKUP(KamstrupData[[#This Row],[IdLevel123]],'B-Business Capability'!B:L,10,FALSE)</f>
        <v>N/A</v>
      </c>
      <c r="R630">
        <f>VLOOKUP(KamstrupData[[#This Row],[IdLevel123]],'B-Business Capability'!B:L,11,FALSE)</f>
        <v>0</v>
      </c>
      <c r="U630" t="str">
        <f>_xlfn.CONCAT(KamstrupData[[#This Row],[CountryCode]],"_",KamstrupData[[#This Row],[Business Area]],"_",KamstrupData[[#This Row],[DepartmentTeam]])</f>
        <v>DE10_Sales &amp; Marketing_</v>
      </c>
      <c r="V630" t="str">
        <f>VLOOKUP(KamstrupData[[#This Row],[ORG_Concat]],'O-Organization'!F:H,3,FALSE)</f>
        <v>11004_DE10_Sales &amp; Marketing_Sales &amp; Marketing_</v>
      </c>
    </row>
    <row r="631" spans="4:22">
      <c r="D631" s="28" t="s">
        <v>95</v>
      </c>
      <c r="E631" t="str">
        <f>VLOOKUP(D631,'B-Business Capability'!B:H,5,FALSE)</f>
        <v>Not mapped to capability</v>
      </c>
      <c r="F631">
        <f>VLOOKUP(D631,'B-Business Capability'!B:H,6,FALSE)</f>
        <v>0</v>
      </c>
      <c r="G631">
        <f>VLOOKUP(D631,'B-Business Capability'!B:H,7,FALSE)</f>
        <v>0</v>
      </c>
      <c r="I631" t="s">
        <v>245</v>
      </c>
      <c r="J631" t="s">
        <v>189</v>
      </c>
      <c r="L631" t="s">
        <v>206</v>
      </c>
      <c r="M631" t="str">
        <f>VLOOKUP(L631,'A-Applications'!B:D,3,FALSE)</f>
        <v>Youku</v>
      </c>
      <c r="O631" s="42"/>
      <c r="P631" t="s">
        <v>77</v>
      </c>
      <c r="Q631" t="str">
        <f>VLOOKUP(KamstrupData[[#This Row],[IdLevel123]],'B-Business Capability'!B:L,10,FALSE)</f>
        <v>N/A</v>
      </c>
      <c r="R631">
        <f>VLOOKUP(KamstrupData[[#This Row],[IdLevel123]],'B-Business Capability'!B:L,11,FALSE)</f>
        <v>0</v>
      </c>
      <c r="U631" t="str">
        <f>_xlfn.CONCAT(KamstrupData[[#This Row],[CountryCode]],"_",KamstrupData[[#This Row],[Business Area]],"_",KamstrupData[[#This Row],[DepartmentTeam]])</f>
        <v>DE10_Sales &amp; Marketing_</v>
      </c>
      <c r="V631" t="str">
        <f>VLOOKUP(KamstrupData[[#This Row],[ORG_Concat]],'O-Organization'!F:H,3,FALSE)</f>
        <v>11004_DE10_Sales &amp; Marketing_Sales &amp; Marketing_</v>
      </c>
    </row>
    <row r="632" spans="4:22">
      <c r="D632" s="28" t="s">
        <v>192</v>
      </c>
      <c r="E632" t="str">
        <f>VLOOKUP(D632,'B-Business Capability'!B:H,5,FALSE)</f>
        <v>Sales</v>
      </c>
      <c r="F632" t="str">
        <f>VLOOKUP(D632,'B-Business Capability'!B:H,6,FALSE)</f>
        <v>Sales Execution and Customer Engagement</v>
      </c>
      <c r="G632">
        <f>VLOOKUP(D632,'B-Business Capability'!B:H,7,FALSE)</f>
        <v>0</v>
      </c>
      <c r="I632" t="s">
        <v>245</v>
      </c>
      <c r="J632" t="s">
        <v>189</v>
      </c>
      <c r="L632" t="s">
        <v>146</v>
      </c>
      <c r="M632" t="str">
        <f>VLOOKUP(L632,'A-Applications'!B:D,3,FALSE)</f>
        <v>Microsoft CoPilot</v>
      </c>
      <c r="O632" s="42"/>
      <c r="Q632" t="str">
        <f>VLOOKUP(KamstrupData[[#This Row],[IdLevel123]],'B-Business Capability'!B:L,10,FALSE)</f>
        <v>Order-to-Cash (O2C)</v>
      </c>
      <c r="R632">
        <f>VLOOKUP(KamstrupData[[#This Row],[IdLevel123]],'B-Business Capability'!B:L,11,FALSE)</f>
        <v>500</v>
      </c>
      <c r="U632" t="str">
        <f>_xlfn.CONCAT(KamstrupData[[#This Row],[CountryCode]],"_",KamstrupData[[#This Row],[Business Area]],"_",KamstrupData[[#This Row],[DepartmentTeam]])</f>
        <v>DE10_Sales &amp; Marketing_</v>
      </c>
      <c r="V632" t="str">
        <f>VLOOKUP(KamstrupData[[#This Row],[ORG_Concat]],'O-Organization'!F:H,3,FALSE)</f>
        <v>11004_DE10_Sales &amp; Marketing_Sales &amp; Marketing_</v>
      </c>
    </row>
    <row r="633" spans="4:22">
      <c r="D633" s="28" t="s">
        <v>193</v>
      </c>
      <c r="E633" t="str">
        <f>VLOOKUP(D633,'B-Business Capability'!B:H,5,FALSE)</f>
        <v>Sales</v>
      </c>
      <c r="F633" t="str">
        <f>VLOOKUP(D633,'B-Business Capability'!B:H,6,FALSE)</f>
        <v>Quotation, Order, and Contract Management</v>
      </c>
      <c r="G633">
        <f>VLOOKUP(D633,'B-Business Capability'!B:H,7,FALSE)</f>
        <v>0</v>
      </c>
      <c r="I633" t="s">
        <v>245</v>
      </c>
      <c r="J633" t="s">
        <v>189</v>
      </c>
      <c r="L633" t="s">
        <v>207</v>
      </c>
      <c r="M633" t="str">
        <f>VLOOKUP(L633,'A-Applications'!B:D,3,FALSE)</f>
        <v>Adobe Acrobat</v>
      </c>
      <c r="O633" s="42"/>
      <c r="Q633" t="str">
        <f>VLOOKUP(KamstrupData[[#This Row],[IdLevel123]],'B-Business Capability'!B:L,10,FALSE)</f>
        <v>Order-to-Cash (O2C)</v>
      </c>
      <c r="R633">
        <f>VLOOKUP(KamstrupData[[#This Row],[IdLevel123]],'B-Business Capability'!B:L,11,FALSE)</f>
        <v>100</v>
      </c>
      <c r="U633" t="str">
        <f>_xlfn.CONCAT(KamstrupData[[#This Row],[CountryCode]],"_",KamstrupData[[#This Row],[Business Area]],"_",KamstrupData[[#This Row],[DepartmentTeam]])</f>
        <v>DE10_Sales &amp; Marketing_</v>
      </c>
      <c r="V633" t="str">
        <f>VLOOKUP(KamstrupData[[#This Row],[ORG_Concat]],'O-Organization'!F:H,3,FALSE)</f>
        <v>11004_DE10_Sales &amp; Marketing_Sales &amp; Marketing_</v>
      </c>
    </row>
    <row r="634" spans="4:22">
      <c r="D634" s="28" t="s">
        <v>208</v>
      </c>
      <c r="E634" t="str">
        <f>VLOOKUP(D634,'B-Business Capability'!B:H,5,FALSE)</f>
        <v>Sales</v>
      </c>
      <c r="F634" t="str">
        <f>VLOOKUP(D634,'B-Business Capability'!B:H,6,FALSE)</f>
        <v>Sales Operations</v>
      </c>
      <c r="G634" t="str">
        <f>VLOOKUP(D634,'B-Business Capability'!B:H,7,FALSE)</f>
        <v>Entitlement management</v>
      </c>
      <c r="I634" t="s">
        <v>245</v>
      </c>
      <c r="J634" t="s">
        <v>189</v>
      </c>
      <c r="L634" t="s">
        <v>148</v>
      </c>
      <c r="M634" t="str">
        <f>VLOOKUP(L634,'A-Applications'!B:D,3,FALSE)</f>
        <v>Oracle CPQ</v>
      </c>
      <c r="N634" t="s">
        <v>147</v>
      </c>
      <c r="O634" s="42" t="s">
        <v>66</v>
      </c>
      <c r="P634" t="s">
        <v>209</v>
      </c>
      <c r="Q634" t="str">
        <f>VLOOKUP(KamstrupData[[#This Row],[IdLevel123]],'B-Business Capability'!B:L,10,FALSE)</f>
        <v>Order-to-Cash (O2C)</v>
      </c>
      <c r="R634">
        <f>VLOOKUP(KamstrupData[[#This Row],[IdLevel123]],'B-Business Capability'!B:L,11,FALSE)</f>
        <v>610</v>
      </c>
      <c r="U634" t="str">
        <f>_xlfn.CONCAT(KamstrupData[[#This Row],[CountryCode]],"_",KamstrupData[[#This Row],[Business Area]],"_",KamstrupData[[#This Row],[DepartmentTeam]])</f>
        <v>DE10_Sales &amp; Marketing_</v>
      </c>
      <c r="V634" t="str">
        <f>VLOOKUP(KamstrupData[[#This Row],[ORG_Concat]],'O-Organization'!F:H,3,FALSE)</f>
        <v>11004_DE10_Sales &amp; Marketing_Sales &amp; Marketing_</v>
      </c>
    </row>
    <row r="635" spans="4:22">
      <c r="D635" s="28" t="s">
        <v>210</v>
      </c>
      <c r="E635" t="str">
        <f>VLOOKUP(D635,'B-Business Capability'!B:H,5,FALSE)</f>
        <v>Sales</v>
      </c>
      <c r="F635" t="str">
        <f>VLOOKUP(D635,'B-Business Capability'!B:H,6,FALSE)</f>
        <v>Sales Operations</v>
      </c>
      <c r="G635" t="str">
        <f>VLOOKUP(D635,'B-Business Capability'!B:H,7,FALSE)</f>
        <v>Price management</v>
      </c>
      <c r="I635" t="s">
        <v>245</v>
      </c>
      <c r="J635" t="s">
        <v>189</v>
      </c>
      <c r="L635" t="s">
        <v>148</v>
      </c>
      <c r="M635" t="str">
        <f>VLOOKUP(L635,'A-Applications'!B:D,3,FALSE)</f>
        <v>Oracle CPQ</v>
      </c>
      <c r="N635" t="s">
        <v>147</v>
      </c>
      <c r="O635" s="42" t="s">
        <v>66</v>
      </c>
      <c r="P635" t="s">
        <v>211</v>
      </c>
      <c r="Q635" t="str">
        <f>VLOOKUP(KamstrupData[[#This Row],[IdLevel123]],'B-Business Capability'!B:L,10,FALSE)</f>
        <v>N/A</v>
      </c>
      <c r="R635">
        <f>VLOOKUP(KamstrupData[[#This Row],[IdLevel123]],'B-Business Capability'!B:L,11,FALSE)</f>
        <v>0</v>
      </c>
      <c r="U635" t="str">
        <f>_xlfn.CONCAT(KamstrupData[[#This Row],[CountryCode]],"_",KamstrupData[[#This Row],[Business Area]],"_",KamstrupData[[#This Row],[DepartmentTeam]])</f>
        <v>DE10_Sales &amp; Marketing_</v>
      </c>
      <c r="V635" t="str">
        <f>VLOOKUP(KamstrupData[[#This Row],[ORG_Concat]],'O-Organization'!F:H,3,FALSE)</f>
        <v>11004_DE10_Sales &amp; Marketing_Sales &amp; Marketing_</v>
      </c>
    </row>
    <row r="636" spans="4:22">
      <c r="D636" s="28" t="s">
        <v>212</v>
      </c>
      <c r="E636" t="str">
        <f>VLOOKUP(D636,'B-Business Capability'!B:H,5,FALSE)</f>
        <v>Sales</v>
      </c>
      <c r="F636" t="str">
        <f>VLOOKUP(D636,'B-Business Capability'!B:H,6,FALSE)</f>
        <v>Sales Operations</v>
      </c>
      <c r="G636" t="str">
        <f>VLOOKUP(D636,'B-Business Capability'!B:H,7,FALSE)</f>
        <v>Pricing and charging</v>
      </c>
      <c r="I636" t="s">
        <v>245</v>
      </c>
      <c r="J636" t="s">
        <v>189</v>
      </c>
      <c r="L636" t="s">
        <v>148</v>
      </c>
      <c r="M636" t="str">
        <f>VLOOKUP(L636,'A-Applications'!B:D,3,FALSE)</f>
        <v>Oracle CPQ</v>
      </c>
      <c r="N636" t="s">
        <v>147</v>
      </c>
      <c r="O636" s="42" t="s">
        <v>66</v>
      </c>
      <c r="P636" t="s">
        <v>211</v>
      </c>
      <c r="Q636" t="str">
        <f>VLOOKUP(KamstrupData[[#This Row],[IdLevel123]],'B-Business Capability'!B:L,10,FALSE)</f>
        <v>Order-to-Cash (O2C)</v>
      </c>
      <c r="R636">
        <f>VLOOKUP(KamstrupData[[#This Row],[IdLevel123]],'B-Business Capability'!B:L,11,FALSE)</f>
        <v>300</v>
      </c>
      <c r="U636" t="str">
        <f>_xlfn.CONCAT(KamstrupData[[#This Row],[CountryCode]],"_",KamstrupData[[#This Row],[Business Area]],"_",KamstrupData[[#This Row],[DepartmentTeam]])</f>
        <v>DE10_Sales &amp; Marketing_</v>
      </c>
      <c r="V636" t="str">
        <f>VLOOKUP(KamstrupData[[#This Row],[ORG_Concat]],'O-Organization'!F:H,3,FALSE)</f>
        <v>11004_DE10_Sales &amp; Marketing_Sales &amp; Marketing_</v>
      </c>
    </row>
    <row r="637" spans="4:22">
      <c r="D637" s="28" t="s">
        <v>213</v>
      </c>
      <c r="E637" t="str">
        <f>VLOOKUP(D637,'B-Business Capability'!B:H,5,FALSE)</f>
        <v>Sales</v>
      </c>
      <c r="F637" t="str">
        <f>VLOOKUP(D637,'B-Business Capability'!B:H,6,FALSE)</f>
        <v>Sales Operations</v>
      </c>
      <c r="G637" t="str">
        <f>VLOOKUP(D637,'B-Business Capability'!B:H,7,FALSE)</f>
        <v>Pricing and promotions</v>
      </c>
      <c r="I637" t="s">
        <v>245</v>
      </c>
      <c r="J637" t="s">
        <v>189</v>
      </c>
      <c r="L637" t="s">
        <v>148</v>
      </c>
      <c r="M637" t="str">
        <f>VLOOKUP(L637,'A-Applications'!B:D,3,FALSE)</f>
        <v>Oracle CPQ</v>
      </c>
      <c r="N637" t="s">
        <v>147</v>
      </c>
      <c r="O637" s="42" t="s">
        <v>66</v>
      </c>
      <c r="P637" t="s">
        <v>211</v>
      </c>
      <c r="Q637" t="str">
        <f>VLOOKUP(KamstrupData[[#This Row],[IdLevel123]],'B-Business Capability'!B:L,10,FALSE)</f>
        <v>Order-to-Cash (O2C)</v>
      </c>
      <c r="R637">
        <f>VLOOKUP(KamstrupData[[#This Row],[IdLevel123]],'B-Business Capability'!B:L,11,FALSE)</f>
        <v>310</v>
      </c>
      <c r="U637" t="str">
        <f>_xlfn.CONCAT(KamstrupData[[#This Row],[CountryCode]],"_",KamstrupData[[#This Row],[Business Area]],"_",KamstrupData[[#This Row],[DepartmentTeam]])</f>
        <v>DE10_Sales &amp; Marketing_</v>
      </c>
      <c r="V637" t="str">
        <f>VLOOKUP(KamstrupData[[#This Row],[ORG_Concat]],'O-Organization'!F:H,3,FALSE)</f>
        <v>11004_DE10_Sales &amp; Marketing_Sales &amp; Marketing_</v>
      </c>
    </row>
    <row r="638" spans="4:22">
      <c r="D638" s="28" t="s">
        <v>214</v>
      </c>
      <c r="E638" t="str">
        <f>VLOOKUP(D638,'B-Business Capability'!B:H,5,FALSE)</f>
        <v>Sales</v>
      </c>
      <c r="F638" t="str">
        <f>VLOOKUP(D638,'B-Business Capability'!B:H,6,FALSE)</f>
        <v>Sales Execution and Customer Engagement</v>
      </c>
      <c r="G638" t="str">
        <f>VLOOKUP(D638,'B-Business Capability'!B:H,7,FALSE)</f>
        <v>Price and margin management</v>
      </c>
      <c r="I638" t="s">
        <v>245</v>
      </c>
      <c r="J638" t="s">
        <v>189</v>
      </c>
      <c r="L638" t="s">
        <v>148</v>
      </c>
      <c r="M638" t="str">
        <f>VLOOKUP(L638,'A-Applications'!B:D,3,FALSE)</f>
        <v>Oracle CPQ</v>
      </c>
      <c r="N638" t="s">
        <v>147</v>
      </c>
      <c r="O638" s="42" t="s">
        <v>66</v>
      </c>
      <c r="P638" t="s">
        <v>211</v>
      </c>
      <c r="Q638" t="str">
        <f>VLOOKUP(KamstrupData[[#This Row],[IdLevel123]],'B-Business Capability'!B:L,10,FALSE)</f>
        <v>Order-to-Cash (O2C)</v>
      </c>
      <c r="R638">
        <f>VLOOKUP(KamstrupData[[#This Row],[IdLevel123]],'B-Business Capability'!B:L,11,FALSE)</f>
        <v>540</v>
      </c>
      <c r="U638" t="str">
        <f>_xlfn.CONCAT(KamstrupData[[#This Row],[CountryCode]],"_",KamstrupData[[#This Row],[Business Area]],"_",KamstrupData[[#This Row],[DepartmentTeam]])</f>
        <v>DE10_Sales &amp; Marketing_</v>
      </c>
      <c r="V638" t="str">
        <f>VLOOKUP(KamstrupData[[#This Row],[ORG_Concat]],'O-Organization'!F:H,3,FALSE)</f>
        <v>11004_DE10_Sales &amp; Marketing_Sales &amp; Marketing_</v>
      </c>
    </row>
    <row r="639" spans="4:22">
      <c r="D639" s="28" t="s">
        <v>215</v>
      </c>
      <c r="E639" t="str">
        <f>VLOOKUP(D639,'B-Business Capability'!B:H,5,FALSE)</f>
        <v>Sales</v>
      </c>
      <c r="F639" t="str">
        <f>VLOOKUP(D639,'B-Business Capability'!B:H,6,FALSE)</f>
        <v>Quotation, Order, and Contract Management</v>
      </c>
      <c r="G639" t="str">
        <f>VLOOKUP(D639,'B-Business Capability'!B:H,7,FALSE)</f>
        <v>Bundling, configuration and subscription management</v>
      </c>
      <c r="I639" t="s">
        <v>245</v>
      </c>
      <c r="J639" t="s">
        <v>189</v>
      </c>
      <c r="L639" t="s">
        <v>148</v>
      </c>
      <c r="M639" t="str">
        <f>VLOOKUP(L639,'A-Applications'!B:D,3,FALSE)</f>
        <v>Oracle CPQ</v>
      </c>
      <c r="N639" t="s">
        <v>147</v>
      </c>
      <c r="O639" s="42" t="s">
        <v>66</v>
      </c>
      <c r="P639" t="s">
        <v>198</v>
      </c>
      <c r="Q639" t="str">
        <f>VLOOKUP(KamstrupData[[#This Row],[IdLevel123]],'B-Business Capability'!B:L,10,FALSE)</f>
        <v>Subscribtion-to-Pay (S2P)</v>
      </c>
      <c r="R639">
        <f>VLOOKUP(KamstrupData[[#This Row],[IdLevel123]],'B-Business Capability'!B:L,11,FALSE)</f>
        <v>100</v>
      </c>
      <c r="U639" t="str">
        <f>_xlfn.CONCAT(KamstrupData[[#This Row],[CountryCode]],"_",KamstrupData[[#This Row],[Business Area]],"_",KamstrupData[[#This Row],[DepartmentTeam]])</f>
        <v>DE10_Sales &amp; Marketing_</v>
      </c>
      <c r="V639" t="str">
        <f>VLOOKUP(KamstrupData[[#This Row],[ORG_Concat]],'O-Organization'!F:H,3,FALSE)</f>
        <v>11004_DE10_Sales &amp; Marketing_Sales &amp; Marketing_</v>
      </c>
    </row>
    <row r="640" spans="4:22">
      <c r="D640" s="28" t="s">
        <v>216</v>
      </c>
      <c r="E640" t="str">
        <f>VLOOKUP(D640,'B-Business Capability'!B:H,5,FALSE)</f>
        <v>Sales</v>
      </c>
      <c r="F640" t="str">
        <f>VLOOKUP(D640,'B-Business Capability'!B:H,6,FALSE)</f>
        <v>Quotation, Order, and Contract Management</v>
      </c>
      <c r="G640" t="str">
        <f>VLOOKUP(D640,'B-Business Capability'!B:H,7,FALSE)</f>
        <v>Configurable products analytics</v>
      </c>
      <c r="I640" t="s">
        <v>245</v>
      </c>
      <c r="J640" t="s">
        <v>189</v>
      </c>
      <c r="L640" t="s">
        <v>148</v>
      </c>
      <c r="M640" t="str">
        <f>VLOOKUP(L640,'A-Applications'!B:D,3,FALSE)</f>
        <v>Oracle CPQ</v>
      </c>
      <c r="N640" t="s">
        <v>147</v>
      </c>
      <c r="O640" s="42" t="s">
        <v>66</v>
      </c>
      <c r="P640" t="s">
        <v>198</v>
      </c>
      <c r="Q640" t="str">
        <f>VLOOKUP(KamstrupData[[#This Row],[IdLevel123]],'B-Business Capability'!B:L,10,FALSE)</f>
        <v>Order-to-Cash (O2C)</v>
      </c>
      <c r="R640">
        <f>VLOOKUP(KamstrupData[[#This Row],[IdLevel123]],'B-Business Capability'!B:L,11,FALSE)</f>
        <v>100</v>
      </c>
      <c r="U640" t="str">
        <f>_xlfn.CONCAT(KamstrupData[[#This Row],[CountryCode]],"_",KamstrupData[[#This Row],[Business Area]],"_",KamstrupData[[#This Row],[DepartmentTeam]])</f>
        <v>DE10_Sales &amp; Marketing_</v>
      </c>
      <c r="V640" t="str">
        <f>VLOOKUP(KamstrupData[[#This Row],[ORG_Concat]],'O-Organization'!F:H,3,FALSE)</f>
        <v>11004_DE10_Sales &amp; Marketing_Sales &amp; Marketing_</v>
      </c>
    </row>
    <row r="641" spans="4:22">
      <c r="D641" s="28" t="s">
        <v>125</v>
      </c>
      <c r="E641" t="str">
        <f>VLOOKUP(D641,'B-Business Capability'!B:H,5,FALSE)</f>
        <v>Sales</v>
      </c>
      <c r="F641" t="str">
        <f>VLOOKUP(D641,'B-Business Capability'!B:H,6,FALSE)</f>
        <v>Quotation, Order, and Contract Management</v>
      </c>
      <c r="G641" t="str">
        <f>VLOOKUP(D641,'B-Business Capability'!B:H,7,FALSE)</f>
        <v>Contract and engagement setup</v>
      </c>
      <c r="I641" t="s">
        <v>245</v>
      </c>
      <c r="J641" t="s">
        <v>189</v>
      </c>
      <c r="L641" t="s">
        <v>148</v>
      </c>
      <c r="M641" t="str">
        <f>VLOOKUP(L641,'A-Applications'!B:D,3,FALSE)</f>
        <v>Oracle CPQ</v>
      </c>
      <c r="N641" t="s">
        <v>147</v>
      </c>
      <c r="O641" s="42" t="s">
        <v>66</v>
      </c>
      <c r="P641" t="s">
        <v>198</v>
      </c>
      <c r="Q641" t="str">
        <f>VLOOKUP(KamstrupData[[#This Row],[IdLevel123]],'B-Business Capability'!B:L,10,FALSE)</f>
        <v>Order-to-Cash (O2C)</v>
      </c>
      <c r="R641">
        <f>VLOOKUP(KamstrupData[[#This Row],[IdLevel123]],'B-Business Capability'!B:L,11,FALSE)</f>
        <v>101</v>
      </c>
      <c r="U641" t="str">
        <f>_xlfn.CONCAT(KamstrupData[[#This Row],[CountryCode]],"_",KamstrupData[[#This Row],[Business Area]],"_",KamstrupData[[#This Row],[DepartmentTeam]])</f>
        <v>DE10_Sales &amp; Marketing_</v>
      </c>
      <c r="V641" t="str">
        <f>VLOOKUP(KamstrupData[[#This Row],[ORG_Concat]],'O-Organization'!F:H,3,FALSE)</f>
        <v>11004_DE10_Sales &amp; Marketing_Sales &amp; Marketing_</v>
      </c>
    </row>
    <row r="642" spans="4:22">
      <c r="D642" s="28" t="s">
        <v>217</v>
      </c>
      <c r="E642" t="str">
        <f>VLOOKUP(D642,'B-Business Capability'!B:H,5,FALSE)</f>
        <v>Sales</v>
      </c>
      <c r="F642" t="str">
        <f>VLOOKUP(D642,'B-Business Capability'!B:H,6,FALSE)</f>
        <v>Quotation, Order, and Contract Management</v>
      </c>
      <c r="G642" t="str">
        <f>VLOOKUP(D642,'B-Business Capability'!B:H,7,FALSE)</f>
        <v>Intelligent configuration for recycling materials</v>
      </c>
      <c r="I642" t="s">
        <v>245</v>
      </c>
      <c r="J642" t="s">
        <v>189</v>
      </c>
      <c r="L642" t="s">
        <v>148</v>
      </c>
      <c r="M642" t="str">
        <f>VLOOKUP(L642,'A-Applications'!B:D,3,FALSE)</f>
        <v>Oracle CPQ</v>
      </c>
      <c r="N642" t="s">
        <v>147</v>
      </c>
      <c r="O642" s="42" t="s">
        <v>66</v>
      </c>
      <c r="P642" t="s">
        <v>198</v>
      </c>
      <c r="Q642" t="str">
        <f>VLOOKUP(KamstrupData[[#This Row],[IdLevel123]],'B-Business Capability'!B:L,10,FALSE)</f>
        <v>Order-to-Cash (O2C)</v>
      </c>
      <c r="R642">
        <f>VLOOKUP(KamstrupData[[#This Row],[IdLevel123]],'B-Business Capability'!B:L,11,FALSE)</f>
        <v>102</v>
      </c>
      <c r="U642" t="str">
        <f>_xlfn.CONCAT(KamstrupData[[#This Row],[CountryCode]],"_",KamstrupData[[#This Row],[Business Area]],"_",KamstrupData[[#This Row],[DepartmentTeam]])</f>
        <v>DE10_Sales &amp; Marketing_</v>
      </c>
      <c r="V642" t="str">
        <f>VLOOKUP(KamstrupData[[#This Row],[ORG_Concat]],'O-Organization'!F:H,3,FALSE)</f>
        <v>11004_DE10_Sales &amp; Marketing_Sales &amp; Marketing_</v>
      </c>
    </row>
    <row r="643" spans="4:22">
      <c r="D643" s="28" t="s">
        <v>218</v>
      </c>
      <c r="E643" t="str">
        <f>VLOOKUP(D643,'B-Business Capability'!B:H,5,FALSE)</f>
        <v>Sales</v>
      </c>
      <c r="F643" t="str">
        <f>VLOOKUP(D643,'B-Business Capability'!B:H,6,FALSE)</f>
        <v>Quotation, Order, and Contract Management</v>
      </c>
      <c r="G643" t="str">
        <f>VLOOKUP(D643,'B-Business Capability'!B:H,7,FALSE)</f>
        <v>Mobile customer order capture</v>
      </c>
      <c r="I643" t="s">
        <v>245</v>
      </c>
      <c r="J643" t="s">
        <v>189</v>
      </c>
      <c r="L643" t="s">
        <v>148</v>
      </c>
      <c r="M643" t="str">
        <f>VLOOKUP(L643,'A-Applications'!B:D,3,FALSE)</f>
        <v>Oracle CPQ</v>
      </c>
      <c r="N643" t="s">
        <v>147</v>
      </c>
      <c r="O643" s="42" t="s">
        <v>66</v>
      </c>
      <c r="P643" t="s">
        <v>198</v>
      </c>
      <c r="Q643" t="str">
        <f>VLOOKUP(KamstrupData[[#This Row],[IdLevel123]],'B-Business Capability'!B:L,10,FALSE)</f>
        <v>Order-to-Cash (O2C)</v>
      </c>
      <c r="R643">
        <f>VLOOKUP(KamstrupData[[#This Row],[IdLevel123]],'B-Business Capability'!B:L,11,FALSE)</f>
        <v>103</v>
      </c>
      <c r="U643" t="str">
        <f>_xlfn.CONCAT(KamstrupData[[#This Row],[CountryCode]],"_",KamstrupData[[#This Row],[Business Area]],"_",KamstrupData[[#This Row],[DepartmentTeam]])</f>
        <v>DE10_Sales &amp; Marketing_</v>
      </c>
      <c r="V643" t="str">
        <f>VLOOKUP(KamstrupData[[#This Row],[ORG_Concat]],'O-Organization'!F:H,3,FALSE)</f>
        <v>11004_DE10_Sales &amp; Marketing_Sales &amp; Marketing_</v>
      </c>
    </row>
    <row r="644" spans="4:22">
      <c r="D644" s="28" t="s">
        <v>219</v>
      </c>
      <c r="E644" t="str">
        <f>VLOOKUP(D644,'B-Business Capability'!B:H,5,FALSE)</f>
        <v>Sales</v>
      </c>
      <c r="F644" t="str">
        <f>VLOOKUP(D644,'B-Business Capability'!B:H,6,FALSE)</f>
        <v>Quotation, Order, and Contract Management</v>
      </c>
      <c r="G644" t="str">
        <f>VLOOKUP(D644,'B-Business Capability'!B:H,7,FALSE)</f>
        <v>Order orchestration and management</v>
      </c>
      <c r="I644" t="s">
        <v>245</v>
      </c>
      <c r="J644" t="s">
        <v>189</v>
      </c>
      <c r="L644" t="s">
        <v>148</v>
      </c>
      <c r="M644" t="str">
        <f>VLOOKUP(L644,'A-Applications'!B:D,3,FALSE)</f>
        <v>Oracle CPQ</v>
      </c>
      <c r="N644" t="s">
        <v>147</v>
      </c>
      <c r="O644" s="42" t="s">
        <v>66</v>
      </c>
      <c r="P644" t="s">
        <v>198</v>
      </c>
      <c r="Q644" t="str">
        <f>VLOOKUP(KamstrupData[[#This Row],[IdLevel123]],'B-Business Capability'!B:L,10,FALSE)</f>
        <v>Order-to-Cash (O2C)</v>
      </c>
      <c r="R644">
        <f>VLOOKUP(KamstrupData[[#This Row],[IdLevel123]],'B-Business Capability'!B:L,11,FALSE)</f>
        <v>104</v>
      </c>
      <c r="U644" t="str">
        <f>_xlfn.CONCAT(KamstrupData[[#This Row],[CountryCode]],"_",KamstrupData[[#This Row],[Business Area]],"_",KamstrupData[[#This Row],[DepartmentTeam]])</f>
        <v>DE10_Sales &amp; Marketing_</v>
      </c>
      <c r="V644" t="str">
        <f>VLOOKUP(KamstrupData[[#This Row],[ORG_Concat]],'O-Organization'!F:H,3,FALSE)</f>
        <v>11004_DE10_Sales &amp; Marketing_Sales &amp; Marketing_</v>
      </c>
    </row>
    <row r="645" spans="4:22">
      <c r="D645" s="28" t="s">
        <v>220</v>
      </c>
      <c r="E645" t="str">
        <f>VLOOKUP(D645,'B-Business Capability'!B:H,5,FALSE)</f>
        <v>Sales</v>
      </c>
      <c r="F645" t="str">
        <f>VLOOKUP(D645,'B-Business Capability'!B:H,6,FALSE)</f>
        <v>Quotation, Order, and Contract Management</v>
      </c>
      <c r="G645" t="str">
        <f>VLOOKUP(D645,'B-Business Capability'!B:H,7,FALSE)</f>
        <v>Product configuration</v>
      </c>
      <c r="I645" t="s">
        <v>245</v>
      </c>
      <c r="J645" t="s">
        <v>189</v>
      </c>
      <c r="L645" t="s">
        <v>148</v>
      </c>
      <c r="M645" t="str">
        <f>VLOOKUP(L645,'A-Applications'!B:D,3,FALSE)</f>
        <v>Oracle CPQ</v>
      </c>
      <c r="N645" t="s">
        <v>147</v>
      </c>
      <c r="O645" s="42" t="s">
        <v>66</v>
      </c>
      <c r="P645" t="s">
        <v>198</v>
      </c>
      <c r="Q645" t="str">
        <f>VLOOKUP(KamstrupData[[#This Row],[IdLevel123]],'B-Business Capability'!B:L,10,FALSE)</f>
        <v>Order-to-Cash (O2C)</v>
      </c>
      <c r="R645">
        <f>VLOOKUP(KamstrupData[[#This Row],[IdLevel123]],'B-Business Capability'!B:L,11,FALSE)</f>
        <v>105</v>
      </c>
      <c r="U645" t="str">
        <f>_xlfn.CONCAT(KamstrupData[[#This Row],[CountryCode]],"_",KamstrupData[[#This Row],[Business Area]],"_",KamstrupData[[#This Row],[DepartmentTeam]])</f>
        <v>DE10_Sales &amp; Marketing_</v>
      </c>
      <c r="V645" t="str">
        <f>VLOOKUP(KamstrupData[[#This Row],[ORG_Concat]],'O-Organization'!F:H,3,FALSE)</f>
        <v>11004_DE10_Sales &amp; Marketing_Sales &amp; Marketing_</v>
      </c>
    </row>
    <row r="646" spans="4:22">
      <c r="D646" s="28" t="s">
        <v>221</v>
      </c>
      <c r="E646" t="str">
        <f>VLOOKUP(D646,'B-Business Capability'!B:H,5,FALSE)</f>
        <v>Sales</v>
      </c>
      <c r="F646" t="str">
        <f>VLOOKUP(D646,'B-Business Capability'!B:H,6,FALSE)</f>
        <v>Quotation, Order, and Contract Management</v>
      </c>
      <c r="G646" t="str">
        <f>VLOOKUP(D646,'B-Business Capability'!B:H,7,FALSE)</f>
        <v>sales contract management</v>
      </c>
      <c r="I646" t="s">
        <v>245</v>
      </c>
      <c r="J646" t="s">
        <v>189</v>
      </c>
      <c r="L646" t="s">
        <v>148</v>
      </c>
      <c r="M646" t="str">
        <f>VLOOKUP(L646,'A-Applications'!B:D,3,FALSE)</f>
        <v>Oracle CPQ</v>
      </c>
      <c r="N646" t="s">
        <v>147</v>
      </c>
      <c r="O646" s="42" t="s">
        <v>66</v>
      </c>
      <c r="P646" t="s">
        <v>198</v>
      </c>
      <c r="Q646" t="str">
        <f>VLOOKUP(KamstrupData[[#This Row],[IdLevel123]],'B-Business Capability'!B:L,10,FALSE)</f>
        <v>Order-to-Cash (O2C)</v>
      </c>
      <c r="R646">
        <f>VLOOKUP(KamstrupData[[#This Row],[IdLevel123]],'B-Business Capability'!B:L,11,FALSE)</f>
        <v>106</v>
      </c>
      <c r="U646" t="str">
        <f>_xlfn.CONCAT(KamstrupData[[#This Row],[CountryCode]],"_",KamstrupData[[#This Row],[Business Area]],"_",KamstrupData[[#This Row],[DepartmentTeam]])</f>
        <v>DE10_Sales &amp; Marketing_</v>
      </c>
      <c r="V646" t="str">
        <f>VLOOKUP(KamstrupData[[#This Row],[ORG_Concat]],'O-Organization'!F:H,3,FALSE)</f>
        <v>11004_DE10_Sales &amp; Marketing_Sales &amp; Marketing_</v>
      </c>
    </row>
    <row r="647" spans="4:22">
      <c r="D647" s="28" t="s">
        <v>158</v>
      </c>
      <c r="E647" t="str">
        <f>VLOOKUP(D647,'B-Business Capability'!B:H,5,FALSE)</f>
        <v>Sales</v>
      </c>
      <c r="F647" t="str">
        <f>VLOOKUP(D647,'B-Business Capability'!B:H,6,FALSE)</f>
        <v>Quotation, Order, and Contract Management</v>
      </c>
      <c r="G647" t="str">
        <f>VLOOKUP(D647,'B-Business Capability'!B:H,7,FALSE)</f>
        <v>Sales order management and processing</v>
      </c>
      <c r="I647" t="s">
        <v>245</v>
      </c>
      <c r="J647" t="s">
        <v>189</v>
      </c>
      <c r="L647" t="s">
        <v>148</v>
      </c>
      <c r="M647" t="str">
        <f>VLOOKUP(L647,'A-Applications'!B:D,3,FALSE)</f>
        <v>Oracle CPQ</v>
      </c>
      <c r="N647" t="s">
        <v>147</v>
      </c>
      <c r="O647" s="42" t="s">
        <v>66</v>
      </c>
      <c r="P647" t="s">
        <v>198</v>
      </c>
      <c r="Q647" t="str">
        <f>VLOOKUP(KamstrupData[[#This Row],[IdLevel123]],'B-Business Capability'!B:L,10,FALSE)</f>
        <v>Order-to-Cash (O2C)</v>
      </c>
      <c r="R647">
        <f>VLOOKUP(KamstrupData[[#This Row],[IdLevel123]],'B-Business Capability'!B:L,11,FALSE)</f>
        <v>107</v>
      </c>
      <c r="U647" t="str">
        <f>_xlfn.CONCAT(KamstrupData[[#This Row],[CountryCode]],"_",KamstrupData[[#This Row],[Business Area]],"_",KamstrupData[[#This Row],[DepartmentTeam]])</f>
        <v>DE10_Sales &amp; Marketing_</v>
      </c>
      <c r="V647" t="str">
        <f>VLOOKUP(KamstrupData[[#This Row],[ORG_Concat]],'O-Organization'!F:H,3,FALSE)</f>
        <v>11004_DE10_Sales &amp; Marketing_Sales &amp; Marketing_</v>
      </c>
    </row>
    <row r="648" spans="4:22">
      <c r="D648" s="28" t="s">
        <v>222</v>
      </c>
      <c r="E648" t="str">
        <f>VLOOKUP(D648,'B-Business Capability'!B:H,5,FALSE)</f>
        <v>Sales</v>
      </c>
      <c r="F648" t="str">
        <f>VLOOKUP(D648,'B-Business Capability'!B:H,6,FALSE)</f>
        <v>Quotation, Order, and Contract Management</v>
      </c>
      <c r="G648" t="str">
        <f>VLOOKUP(D648,'B-Business Capability'!B:H,7,FALSE)</f>
        <v>Sales Rebate management</v>
      </c>
      <c r="I648" t="s">
        <v>245</v>
      </c>
      <c r="J648" t="s">
        <v>189</v>
      </c>
      <c r="L648" t="s">
        <v>148</v>
      </c>
      <c r="M648" t="str">
        <f>VLOOKUP(L648,'A-Applications'!B:D,3,FALSE)</f>
        <v>Oracle CPQ</v>
      </c>
      <c r="N648" t="s">
        <v>147</v>
      </c>
      <c r="O648" s="42" t="s">
        <v>66</v>
      </c>
      <c r="P648" t="s">
        <v>198</v>
      </c>
      <c r="Q648" t="str">
        <f>VLOOKUP(KamstrupData[[#This Row],[IdLevel123]],'B-Business Capability'!B:L,10,FALSE)</f>
        <v>Order-to-Cash (O2C)</v>
      </c>
      <c r="R648">
        <f>VLOOKUP(KamstrupData[[#This Row],[IdLevel123]],'B-Business Capability'!B:L,11,FALSE)</f>
        <v>108</v>
      </c>
      <c r="U648" t="str">
        <f>_xlfn.CONCAT(KamstrupData[[#This Row],[CountryCode]],"_",KamstrupData[[#This Row],[Business Area]],"_",KamstrupData[[#This Row],[DepartmentTeam]])</f>
        <v>DE10_Sales &amp; Marketing_</v>
      </c>
      <c r="V648" t="str">
        <f>VLOOKUP(KamstrupData[[#This Row],[ORG_Concat]],'O-Organization'!F:H,3,FALSE)</f>
        <v>11004_DE10_Sales &amp; Marketing_Sales &amp; Marketing_</v>
      </c>
    </row>
    <row r="649" spans="4:22">
      <c r="D649" s="28" t="s">
        <v>223</v>
      </c>
      <c r="E649" t="str">
        <f>VLOOKUP(D649,'B-Business Capability'!B:H,5,FALSE)</f>
        <v>Sales</v>
      </c>
      <c r="F649" t="str">
        <f>VLOOKUP(D649,'B-Business Capability'!B:H,6,FALSE)</f>
        <v>Quotation, Order, and Contract Management</v>
      </c>
      <c r="G649" t="str">
        <f>VLOOKUP(D649,'B-Business Capability'!B:H,7,FALSE)</f>
        <v>Subscription order management</v>
      </c>
      <c r="I649" t="s">
        <v>245</v>
      </c>
      <c r="J649" t="s">
        <v>189</v>
      </c>
      <c r="L649" t="s">
        <v>148</v>
      </c>
      <c r="M649" t="str">
        <f>VLOOKUP(L649,'A-Applications'!B:D,3,FALSE)</f>
        <v>Oracle CPQ</v>
      </c>
      <c r="N649" t="s">
        <v>147</v>
      </c>
      <c r="O649" s="42" t="s">
        <v>66</v>
      </c>
      <c r="P649" t="s">
        <v>198</v>
      </c>
      <c r="Q649" t="str">
        <f>VLOOKUP(KamstrupData[[#This Row],[IdLevel123]],'B-Business Capability'!B:L,10,FALSE)</f>
        <v>Subscribtion-to-Pay (S2P)</v>
      </c>
      <c r="R649">
        <f>VLOOKUP(KamstrupData[[#This Row],[IdLevel123]],'B-Business Capability'!B:L,11,FALSE)</f>
        <v>120</v>
      </c>
      <c r="U649" t="str">
        <f>_xlfn.CONCAT(KamstrupData[[#This Row],[CountryCode]],"_",KamstrupData[[#This Row],[Business Area]],"_",KamstrupData[[#This Row],[DepartmentTeam]])</f>
        <v>DE10_Sales &amp; Marketing_</v>
      </c>
      <c r="V649" t="str">
        <f>VLOOKUP(KamstrupData[[#This Row],[ORG_Concat]],'O-Organization'!F:H,3,FALSE)</f>
        <v>11004_DE10_Sales &amp; Marketing_Sales &amp; Marketing_</v>
      </c>
    </row>
    <row r="650" spans="4:22">
      <c r="D650" s="28" t="s">
        <v>224</v>
      </c>
      <c r="E650" t="str">
        <f>VLOOKUP(D650,'B-Business Capability'!B:H,5,FALSE)</f>
        <v>Sales</v>
      </c>
      <c r="F650" t="str">
        <f>VLOOKUP(D650,'B-Business Capability'!B:H,6,FALSE)</f>
        <v>Quotation, Order, and Contract Management</v>
      </c>
      <c r="G650" t="str">
        <f>VLOOKUP(D650,'B-Business Capability'!B:H,7,FALSE)</f>
        <v>Variant configuration</v>
      </c>
      <c r="I650" t="s">
        <v>245</v>
      </c>
      <c r="J650" t="s">
        <v>189</v>
      </c>
      <c r="L650" t="s">
        <v>148</v>
      </c>
      <c r="M650" t="str">
        <f>VLOOKUP(L650,'A-Applications'!B:D,3,FALSE)</f>
        <v>Oracle CPQ</v>
      </c>
      <c r="N650" t="s">
        <v>147</v>
      </c>
      <c r="O650" s="42" t="s">
        <v>66</v>
      </c>
      <c r="P650" t="s">
        <v>198</v>
      </c>
      <c r="Q650" t="str">
        <f>VLOOKUP(KamstrupData[[#This Row],[IdLevel123]],'B-Business Capability'!B:L,10,FALSE)</f>
        <v>Order-to-Cash (O2C)</v>
      </c>
      <c r="R650">
        <f>VLOOKUP(KamstrupData[[#This Row],[IdLevel123]],'B-Business Capability'!B:L,11,FALSE)</f>
        <v>109</v>
      </c>
      <c r="U650" t="str">
        <f>_xlfn.CONCAT(KamstrupData[[#This Row],[CountryCode]],"_",KamstrupData[[#This Row],[Business Area]],"_",KamstrupData[[#This Row],[DepartmentTeam]])</f>
        <v>DE10_Sales &amp; Marketing_</v>
      </c>
      <c r="V650" t="str">
        <f>VLOOKUP(KamstrupData[[#This Row],[ORG_Concat]],'O-Organization'!F:H,3,FALSE)</f>
        <v>11004_DE10_Sales &amp; Marketing_Sales &amp; Marketing_</v>
      </c>
    </row>
    <row r="651" spans="4:22">
      <c r="D651" s="28" t="s">
        <v>225</v>
      </c>
      <c r="E651" t="str">
        <f>VLOOKUP(D651,'B-Business Capability'!B:H,5,FALSE)</f>
        <v>Sales</v>
      </c>
      <c r="F651" t="str">
        <f>VLOOKUP(D651,'B-Business Capability'!B:H,6,FALSE)</f>
        <v>Quotation, Order, and Contract Management</v>
      </c>
      <c r="G651" t="str">
        <f>VLOOKUP(D651,'B-Business Capability'!B:H,7,FALSE)</f>
        <v>Quote and order documents</v>
      </c>
      <c r="I651" t="s">
        <v>245</v>
      </c>
      <c r="J651" t="s">
        <v>189</v>
      </c>
      <c r="L651" t="s">
        <v>148</v>
      </c>
      <c r="M651" t="str">
        <f>VLOOKUP(L651,'A-Applications'!B:D,3,FALSE)</f>
        <v>Oracle CPQ</v>
      </c>
      <c r="N651" t="s">
        <v>147</v>
      </c>
      <c r="O651" s="42" t="s">
        <v>66</v>
      </c>
      <c r="P651" t="s">
        <v>198</v>
      </c>
      <c r="Q651" t="str">
        <f>VLOOKUP(KamstrupData[[#This Row],[IdLevel123]],'B-Business Capability'!B:L,10,FALSE)</f>
        <v>Order-to-Cash (O2C)</v>
      </c>
      <c r="R651">
        <f>VLOOKUP(KamstrupData[[#This Row],[IdLevel123]],'B-Business Capability'!B:L,11,FALSE)</f>
        <v>130</v>
      </c>
      <c r="U651" t="str">
        <f>_xlfn.CONCAT(KamstrupData[[#This Row],[CountryCode]],"_",KamstrupData[[#This Row],[Business Area]],"_",KamstrupData[[#This Row],[DepartmentTeam]])</f>
        <v>DE10_Sales &amp; Marketing_</v>
      </c>
      <c r="V651" t="str">
        <f>VLOOKUP(KamstrupData[[#This Row],[ORG_Concat]],'O-Organization'!F:H,3,FALSE)</f>
        <v>11004_DE10_Sales &amp; Marketing_Sales &amp; Marketing_</v>
      </c>
    </row>
    <row r="652" spans="4:22">
      <c r="D652" s="28" t="s">
        <v>128</v>
      </c>
      <c r="E652" t="str">
        <f>VLOOKUP(D652,'B-Business Capability'!B:H,5,FALSE)</f>
        <v>Sales</v>
      </c>
      <c r="F652" t="str">
        <f>VLOOKUP(D652,'B-Business Capability'!B:H,6,FALSE)</f>
        <v>Sales Execution and Customer Engagement</v>
      </c>
      <c r="G652" t="str">
        <f>VLOOKUP(D652,'B-Business Capability'!B:H,7,FALSE)</f>
        <v>Project selling</v>
      </c>
      <c r="I652" t="s">
        <v>245</v>
      </c>
      <c r="J652" t="s">
        <v>189</v>
      </c>
      <c r="L652" t="s">
        <v>150</v>
      </c>
      <c r="M652" t="str">
        <f>VLOOKUP(L652,'A-Applications'!B:D,3,FALSE)</f>
        <v>VIS-Quote Calculation Tool</v>
      </c>
      <c r="N652" t="s">
        <v>103</v>
      </c>
      <c r="O652" s="42" t="s">
        <v>54</v>
      </c>
      <c r="P652" t="s">
        <v>75</v>
      </c>
      <c r="Q652" t="str">
        <f>VLOOKUP(KamstrupData[[#This Row],[IdLevel123]],'B-Business Capability'!B:L,10,FALSE)</f>
        <v>Order-to-Cash (O2C)</v>
      </c>
      <c r="R652">
        <f>VLOOKUP(KamstrupData[[#This Row],[IdLevel123]],'B-Business Capability'!B:L,11,FALSE)</f>
        <v>550</v>
      </c>
      <c r="U652" t="str">
        <f>_xlfn.CONCAT(KamstrupData[[#This Row],[CountryCode]],"_",KamstrupData[[#This Row],[Business Area]],"_",KamstrupData[[#This Row],[DepartmentTeam]])</f>
        <v>DE10_Sales &amp; Marketing_</v>
      </c>
      <c r="V652" t="str">
        <f>VLOOKUP(KamstrupData[[#This Row],[ORG_Concat]],'O-Organization'!F:H,3,FALSE)</f>
        <v>11004_DE10_Sales &amp; Marketing_Sales &amp; Marketing_</v>
      </c>
    </row>
    <row r="653" spans="4:22">
      <c r="D653" s="28" t="s">
        <v>130</v>
      </c>
      <c r="E653" t="str">
        <f>VLOOKUP(D653,'B-Business Capability'!B:H,5,FALSE)</f>
        <v>Sales</v>
      </c>
      <c r="F653" t="str">
        <f>VLOOKUP(D653,'B-Business Capability'!B:H,6,FALSE)</f>
        <v>Quotation, Order, and Contract Management</v>
      </c>
      <c r="G653" t="str">
        <f>VLOOKUP(D653,'B-Business Capability'!B:H,7,FALSE)</f>
        <v>Tender or Bid management</v>
      </c>
      <c r="I653" t="s">
        <v>245</v>
      </c>
      <c r="J653" t="s">
        <v>189</v>
      </c>
      <c r="L653" t="s">
        <v>150</v>
      </c>
      <c r="M653" t="str">
        <f>VLOOKUP(L653,'A-Applications'!B:D,3,FALSE)</f>
        <v>VIS-Quote Calculation Tool</v>
      </c>
      <c r="N653" t="s">
        <v>103</v>
      </c>
      <c r="O653" s="42" t="s">
        <v>54</v>
      </c>
      <c r="P653" t="s">
        <v>131</v>
      </c>
      <c r="Q653" t="str">
        <f>VLOOKUP(KamstrupData[[#This Row],[IdLevel123]],'B-Business Capability'!B:L,10,FALSE)</f>
        <v>Order-to-Cash (O2C)</v>
      </c>
      <c r="R653">
        <f>VLOOKUP(KamstrupData[[#This Row],[IdLevel123]],'B-Business Capability'!B:L,11,FALSE)</f>
        <v>104</v>
      </c>
      <c r="U653" t="str">
        <f>_xlfn.CONCAT(KamstrupData[[#This Row],[CountryCode]],"_",KamstrupData[[#This Row],[Business Area]],"_",KamstrupData[[#This Row],[DepartmentTeam]])</f>
        <v>DE10_Sales &amp; Marketing_</v>
      </c>
      <c r="V653" t="str">
        <f>VLOOKUP(KamstrupData[[#This Row],[ORG_Concat]],'O-Organization'!F:H,3,FALSE)</f>
        <v>11004_DE10_Sales &amp; Marketing_Sales &amp; Marketing_</v>
      </c>
    </row>
    <row r="654" spans="4:22">
      <c r="D654" s="28" t="s">
        <v>82</v>
      </c>
      <c r="E654" t="str">
        <f>VLOOKUP(D654,'B-Business Capability'!B:H,5,FALSE)</f>
        <v>Customer Service</v>
      </c>
      <c r="F654" t="str">
        <f>VLOOKUP(D654,'B-Business Capability'!B:H,6,FALSE)</f>
        <v>Customer Project Management</v>
      </c>
      <c r="G654" t="str">
        <f>VLOOKUP(D654,'B-Business Capability'!B:H,7,FALSE)</f>
        <v>Financial Analytics and Management</v>
      </c>
      <c r="I654" t="s">
        <v>245</v>
      </c>
      <c r="J654" t="s">
        <v>189</v>
      </c>
      <c r="L654" t="s">
        <v>150</v>
      </c>
      <c r="M654" t="str">
        <f>VLOOKUP(L654,'A-Applications'!B:D,3,FALSE)</f>
        <v>VIS-Quote Calculation Tool</v>
      </c>
      <c r="N654" t="s">
        <v>103</v>
      </c>
      <c r="O654" s="42" t="s">
        <v>54</v>
      </c>
      <c r="P654" t="s">
        <v>75</v>
      </c>
      <c r="Q654" t="str">
        <f>VLOOKUP(KamstrupData[[#This Row],[IdLevel123]],'B-Business Capability'!B:L,10,FALSE)</f>
        <v>Order-to-Cash (O2C)</v>
      </c>
      <c r="R654">
        <f>VLOOKUP(KamstrupData[[#This Row],[IdLevel123]],'B-Business Capability'!B:L,11,FALSE)</f>
        <v>0</v>
      </c>
      <c r="U654" t="str">
        <f>_xlfn.CONCAT(KamstrupData[[#This Row],[CountryCode]],"_",KamstrupData[[#This Row],[Business Area]],"_",KamstrupData[[#This Row],[DepartmentTeam]])</f>
        <v>DE10_Sales &amp; Marketing_</v>
      </c>
      <c r="V654" t="str">
        <f>VLOOKUP(KamstrupData[[#This Row],[ORG_Concat]],'O-Organization'!F:H,3,FALSE)</f>
        <v>11004_DE10_Sales &amp; Marketing_Sales &amp; Marketing_</v>
      </c>
    </row>
    <row r="655" spans="4:22">
      <c r="D655" s="28" t="s">
        <v>158</v>
      </c>
      <c r="E655" t="str">
        <f>VLOOKUP(D655,'B-Business Capability'!B:H,5,FALSE)</f>
        <v>Sales</v>
      </c>
      <c r="F655" t="str">
        <f>VLOOKUP(D655,'B-Business Capability'!B:H,6,FALSE)</f>
        <v>Quotation, Order, and Contract Management</v>
      </c>
      <c r="G655" t="str">
        <f>VLOOKUP(D655,'B-Business Capability'!B:H,7,FALSE)</f>
        <v>Sales order management and processing</v>
      </c>
      <c r="I655" t="s">
        <v>245</v>
      </c>
      <c r="J655" t="s">
        <v>189</v>
      </c>
      <c r="L655" t="s">
        <v>157</v>
      </c>
      <c r="M655" t="str">
        <f>VLOOKUP(L655,'A-Applications'!B:D,3,FALSE)</f>
        <v>ServiceNow</v>
      </c>
      <c r="O655" s="42"/>
      <c r="Q655" t="str">
        <f>VLOOKUP(KamstrupData[[#This Row],[IdLevel123]],'B-Business Capability'!B:L,10,FALSE)</f>
        <v>Order-to-Cash (O2C)</v>
      </c>
      <c r="R655">
        <f>VLOOKUP(KamstrupData[[#This Row],[IdLevel123]],'B-Business Capability'!B:L,11,FALSE)</f>
        <v>107</v>
      </c>
      <c r="U655" t="str">
        <f>_xlfn.CONCAT(KamstrupData[[#This Row],[CountryCode]],"_",KamstrupData[[#This Row],[Business Area]],"_",KamstrupData[[#This Row],[DepartmentTeam]])</f>
        <v>DE10_Sales &amp; Marketing_</v>
      </c>
      <c r="V655" t="str">
        <f>VLOOKUP(KamstrupData[[#This Row],[ORG_Concat]],'O-Organization'!F:H,3,FALSE)</f>
        <v>11004_DE10_Sales &amp; Marketing_Sales &amp; Marketing_</v>
      </c>
    </row>
    <row r="656" spans="4:22">
      <c r="D656" s="28" t="s">
        <v>78</v>
      </c>
      <c r="E656" t="str">
        <f>VLOOKUP(D656,'B-Business Capability'!B:H,5,FALSE)</f>
        <v>Customer Service</v>
      </c>
      <c r="F656" t="str">
        <f>VLOOKUP(D656,'B-Business Capability'!B:H,6,FALSE)</f>
        <v>Customer Service and Support</v>
      </c>
      <c r="G656" t="str">
        <f>VLOOKUP(D656,'B-Business Capability'!B:H,7,FALSE)</f>
        <v>Service Request Management</v>
      </c>
      <c r="I656" t="s">
        <v>245</v>
      </c>
      <c r="J656" t="s">
        <v>189</v>
      </c>
      <c r="L656" t="s">
        <v>226</v>
      </c>
      <c r="M656" t="str">
        <f>VLOOKUP(L656,'A-Applications'!B:D,3,FALSE)</f>
        <v>Reliance</v>
      </c>
      <c r="N656" t="s">
        <v>53</v>
      </c>
      <c r="O656" s="42" t="s">
        <v>54</v>
      </c>
      <c r="P656" t="s">
        <v>79</v>
      </c>
      <c r="Q656" t="str">
        <f>VLOOKUP(KamstrupData[[#This Row],[IdLevel123]],'B-Business Capability'!B:L,10,FALSE)</f>
        <v>Customer Service and Support</v>
      </c>
      <c r="R656">
        <f>VLOOKUP(KamstrupData[[#This Row],[IdLevel123]],'B-Business Capability'!B:L,11,FALSE)</f>
        <v>0</v>
      </c>
      <c r="U656" t="str">
        <f>_xlfn.CONCAT(KamstrupData[[#This Row],[CountryCode]],"_",KamstrupData[[#This Row],[Business Area]],"_",KamstrupData[[#This Row],[DepartmentTeam]])</f>
        <v>DE10_Sales &amp; Marketing_</v>
      </c>
      <c r="V656" t="str">
        <f>VLOOKUP(KamstrupData[[#This Row],[ORG_Concat]],'O-Organization'!F:H,3,FALSE)</f>
        <v>11004_DE10_Sales &amp; Marketing_Sales &amp; Marketing_</v>
      </c>
    </row>
    <row r="657" spans="2:22">
      <c r="D657" s="28" t="s">
        <v>78</v>
      </c>
      <c r="E657" t="str">
        <f>VLOOKUP(D657,'B-Business Capability'!B:H,5,FALSE)</f>
        <v>Customer Service</v>
      </c>
      <c r="F657" t="str">
        <f>VLOOKUP(D657,'B-Business Capability'!B:H,6,FALSE)</f>
        <v>Customer Service and Support</v>
      </c>
      <c r="G657" t="str">
        <f>VLOOKUP(D657,'B-Business Capability'!B:H,7,FALSE)</f>
        <v>Service Request Management</v>
      </c>
      <c r="I657" t="s">
        <v>245</v>
      </c>
      <c r="J657" t="s">
        <v>189</v>
      </c>
      <c r="L657" t="s">
        <v>227</v>
      </c>
      <c r="M657" t="str">
        <f>VLOOKUP(L657,'A-Applications'!B:D,3,FALSE)</f>
        <v>eDrawing</v>
      </c>
      <c r="O657" s="42"/>
      <c r="Q657" t="str">
        <f>VLOOKUP(KamstrupData[[#This Row],[IdLevel123]],'B-Business Capability'!B:L,10,FALSE)</f>
        <v>Customer Service and Support</v>
      </c>
      <c r="R657">
        <f>VLOOKUP(KamstrupData[[#This Row],[IdLevel123]],'B-Business Capability'!B:L,11,FALSE)</f>
        <v>0</v>
      </c>
      <c r="U657" t="str">
        <f>_xlfn.CONCAT(KamstrupData[[#This Row],[CountryCode]],"_",KamstrupData[[#This Row],[Business Area]],"_",KamstrupData[[#This Row],[DepartmentTeam]])</f>
        <v>DE10_Sales &amp; Marketing_</v>
      </c>
      <c r="V657" t="str">
        <f>VLOOKUP(KamstrupData[[#This Row],[ORG_Concat]],'O-Organization'!F:H,3,FALSE)</f>
        <v>11004_DE10_Sales &amp; Marketing_Sales &amp; Marketing_</v>
      </c>
    </row>
    <row r="658" spans="2:22">
      <c r="D658" s="28" t="s">
        <v>95</v>
      </c>
      <c r="E658" t="str">
        <f>VLOOKUP(D658,'B-Business Capability'!B:H,5,FALSE)</f>
        <v>Not mapped to capability</v>
      </c>
      <c r="F658">
        <f>VLOOKUP(D658,'B-Business Capability'!B:H,6,FALSE)</f>
        <v>0</v>
      </c>
      <c r="G658">
        <f>VLOOKUP(D658,'B-Business Capability'!B:H,7,FALSE)</f>
        <v>0</v>
      </c>
      <c r="I658" t="s">
        <v>245</v>
      </c>
      <c r="J658" t="s">
        <v>189</v>
      </c>
      <c r="L658" t="s">
        <v>228</v>
      </c>
      <c r="M658" t="str">
        <f>VLOOKUP(L658,'A-Applications'!B:D,3,FALSE)</f>
        <v>Stardock Fences</v>
      </c>
      <c r="O658" s="42"/>
      <c r="Q658" t="str">
        <f>VLOOKUP(KamstrupData[[#This Row],[IdLevel123]],'B-Business Capability'!B:L,10,FALSE)</f>
        <v>N/A</v>
      </c>
      <c r="R658">
        <f>VLOOKUP(KamstrupData[[#This Row],[IdLevel123]],'B-Business Capability'!B:L,11,FALSE)</f>
        <v>0</v>
      </c>
      <c r="U658" t="str">
        <f>_xlfn.CONCAT(KamstrupData[[#This Row],[CountryCode]],"_",KamstrupData[[#This Row],[Business Area]],"_",KamstrupData[[#This Row],[DepartmentTeam]])</f>
        <v>DE10_Sales &amp; Marketing_</v>
      </c>
      <c r="V658" t="str">
        <f>VLOOKUP(KamstrupData[[#This Row],[ORG_Concat]],'O-Organization'!F:H,3,FALSE)</f>
        <v>11004_DE10_Sales &amp; Marketing_Sales &amp; Marketing_</v>
      </c>
    </row>
    <row r="659" spans="2:22">
      <c r="D659" s="28" t="s">
        <v>88</v>
      </c>
      <c r="E659" t="str">
        <f>VLOOKUP(D659,'B-Business Capability'!B:H,5,FALSE)</f>
        <v>Customer Service</v>
      </c>
      <c r="F659" t="str">
        <f>VLOOKUP(D659,'B-Business Capability'!B:H,6,FALSE)</f>
        <v>Customer Project Management</v>
      </c>
      <c r="G659" t="str">
        <f>VLOOKUP(D659,'B-Business Capability'!B:H,7,FALSE)</f>
        <v>Project Management</v>
      </c>
      <c r="I659" t="s">
        <v>245</v>
      </c>
      <c r="J659" t="s">
        <v>189</v>
      </c>
      <c r="L659" t="s">
        <v>181</v>
      </c>
      <c r="M659" t="str">
        <f>VLOOKUP(L659,'A-Applications'!B:D,3,FALSE)</f>
        <v>Metertool HCW</v>
      </c>
      <c r="N659" t="s">
        <v>53</v>
      </c>
      <c r="O659" s="42" t="s">
        <v>54</v>
      </c>
      <c r="P659" t="s">
        <v>75</v>
      </c>
      <c r="Q659" t="str">
        <f>VLOOKUP(KamstrupData[[#This Row],[IdLevel123]],'B-Business Capability'!B:L,10,FALSE)</f>
        <v>Order-to-Cash (O2C)</v>
      </c>
      <c r="R659">
        <f>VLOOKUP(KamstrupData[[#This Row],[IdLevel123]],'B-Business Capability'!B:L,11,FALSE)</f>
        <v>0</v>
      </c>
      <c r="U659" t="str">
        <f>_xlfn.CONCAT(KamstrupData[[#This Row],[CountryCode]],"_",KamstrupData[[#This Row],[Business Area]],"_",KamstrupData[[#This Row],[DepartmentTeam]])</f>
        <v>DE10_Sales &amp; Marketing_</v>
      </c>
      <c r="V659" t="str">
        <f>VLOOKUP(KamstrupData[[#This Row],[ORG_Concat]],'O-Organization'!F:H,3,FALSE)</f>
        <v>11004_DE10_Sales &amp; Marketing_Sales &amp; Marketing_</v>
      </c>
    </row>
    <row r="660" spans="2:22">
      <c r="D660" t="s">
        <v>68</v>
      </c>
      <c r="E660" t="str">
        <f>VLOOKUP(D660,'B-Business Capability'!B:H,5,FALSE)</f>
        <v>Finance</v>
      </c>
      <c r="F660" t="str">
        <f>VLOOKUP(D660,'B-Business Capability'!B:H,6,FALSE)</f>
        <v>Settlements &amp; Payments</v>
      </c>
      <c r="G660" t="str">
        <f>VLOOKUP(D660,'B-Business Capability'!B:H,7,FALSE)</f>
        <v>Account Payables</v>
      </c>
      <c r="I660" t="s">
        <v>245</v>
      </c>
      <c r="J660" t="s">
        <v>247</v>
      </c>
      <c r="L660" t="s">
        <v>65</v>
      </c>
      <c r="M660" t="str">
        <f>VLOOKUP(L660,'A-Applications'!B:D,3,FALSE)</f>
        <v>IFS ERP</v>
      </c>
      <c r="N660" t="s">
        <v>53</v>
      </c>
      <c r="O660" s="42" t="s">
        <v>62</v>
      </c>
      <c r="P660" t="s">
        <v>70</v>
      </c>
      <c r="Q660" t="str">
        <f>VLOOKUP(KamstrupData[[#This Row],[IdLevel123]],'B-Business Capability'!B:L,10,FALSE)</f>
        <v>Procure-to-Pay (P2P)</v>
      </c>
      <c r="R660">
        <f>VLOOKUP(KamstrupData[[#This Row],[IdLevel123]],'B-Business Capability'!B:L,11,FALSE)</f>
        <v>500</v>
      </c>
      <c r="U660" t="str">
        <f>_xlfn.CONCAT(KamstrupData[[#This Row],[CountryCode]],"_",KamstrupData[[#This Row],[Business Area]],"_",KamstrupData[[#This Row],[DepartmentTeam]])</f>
        <v>DE10_DE_Finance_</v>
      </c>
      <c r="V660" t="str">
        <f>VLOOKUP(KamstrupData[[#This Row],[ORG_Concat]],'O-Organization'!F:H,3,FALSE)</f>
        <v>11067_DE10_Finance_DE_Finance_</v>
      </c>
    </row>
    <row r="661" spans="2:22">
      <c r="D661" t="s">
        <v>68</v>
      </c>
      <c r="E661" t="str">
        <f>VLOOKUP(D661,'B-Business Capability'!B:H,5,FALSE)</f>
        <v>Finance</v>
      </c>
      <c r="F661" t="str">
        <f>VLOOKUP(D661,'B-Business Capability'!B:H,6,FALSE)</f>
        <v>Settlements &amp; Payments</v>
      </c>
      <c r="G661" t="str">
        <f>VLOOKUP(D661,'B-Business Capability'!B:H,7,FALSE)</f>
        <v>Account Payables</v>
      </c>
      <c r="I661" t="s">
        <v>245</v>
      </c>
      <c r="J661" t="s">
        <v>247</v>
      </c>
      <c r="L661" t="s">
        <v>71</v>
      </c>
      <c r="M661" t="str">
        <f>VLOOKUP(L661,'A-Applications'!B:D,3,FALSE)</f>
        <v>VIES</v>
      </c>
      <c r="N661" t="s">
        <v>53</v>
      </c>
      <c r="O661" s="42"/>
      <c r="P661" t="s">
        <v>70</v>
      </c>
      <c r="Q661" t="str">
        <f>VLOOKUP(KamstrupData[[#This Row],[IdLevel123]],'B-Business Capability'!B:L,10,FALSE)</f>
        <v>Procure-to-Pay (P2P)</v>
      </c>
      <c r="R661">
        <f>VLOOKUP(KamstrupData[[#This Row],[IdLevel123]],'B-Business Capability'!B:L,11,FALSE)</f>
        <v>500</v>
      </c>
      <c r="U661" t="str">
        <f>_xlfn.CONCAT(KamstrupData[[#This Row],[CountryCode]],"_",KamstrupData[[#This Row],[Business Area]],"_",KamstrupData[[#This Row],[DepartmentTeam]])</f>
        <v>DE10_DE_Finance_</v>
      </c>
      <c r="V661" t="str">
        <f>VLOOKUP(KamstrupData[[#This Row],[ORG_Concat]],'O-Organization'!F:H,3,FALSE)</f>
        <v>11067_DE10_Finance_DE_Finance_</v>
      </c>
    </row>
    <row r="662" spans="2:22">
      <c r="D662" t="s">
        <v>72</v>
      </c>
      <c r="E662" t="str">
        <f>VLOOKUP(D662,'B-Business Capability'!B:H,5,FALSE)</f>
        <v>Finance</v>
      </c>
      <c r="F662" t="str">
        <f>VLOOKUP(D662,'B-Business Capability'!B:H,6,FALSE)</f>
        <v>Accounting</v>
      </c>
      <c r="G662" t="str">
        <f>VLOOKUP(D662,'B-Business Capability'!B:H,7,FALSE)</f>
        <v>Accounts Recievabel</v>
      </c>
      <c r="I662" t="s">
        <v>245</v>
      </c>
      <c r="J662" t="s">
        <v>247</v>
      </c>
      <c r="L662" t="s">
        <v>71</v>
      </c>
      <c r="M662" t="str">
        <f>VLOOKUP(L662,'A-Applications'!B:D,3,FALSE)</f>
        <v>VIES</v>
      </c>
      <c r="N662" t="s">
        <v>53</v>
      </c>
      <c r="O662" s="42"/>
      <c r="P662" t="s">
        <v>73</v>
      </c>
      <c r="Q662" t="str">
        <f>VLOOKUP(KamstrupData[[#This Row],[IdLevel123]],'B-Business Capability'!B:L,10,FALSE)</f>
        <v>N/A</v>
      </c>
      <c r="R662">
        <f>VLOOKUP(KamstrupData[[#This Row],[IdLevel123]],'B-Business Capability'!B:L,11,FALSE)</f>
        <v>0</v>
      </c>
      <c r="U662" t="str">
        <f>_xlfn.CONCAT(KamstrupData[[#This Row],[CountryCode]],"_",KamstrupData[[#This Row],[Business Area]],"_",KamstrupData[[#This Row],[DepartmentTeam]])</f>
        <v>DE10_DE_Finance_</v>
      </c>
      <c r="V662" t="str">
        <f>VLOOKUP(KamstrupData[[#This Row],[ORG_Concat]],'O-Organization'!F:H,3,FALSE)</f>
        <v>11067_DE10_Finance_DE_Finance_</v>
      </c>
    </row>
    <row r="663" spans="2:22">
      <c r="D663" t="s">
        <v>248</v>
      </c>
      <c r="E663" t="str">
        <f>VLOOKUP(D663,'B-Business Capability'!B:H,5,FALSE)</f>
        <v>Marketing</v>
      </c>
      <c r="F663" t="str">
        <f>VLOOKUP(D663,'B-Business Capability'!B:H,6,FALSE)</f>
        <v>Digital channel management</v>
      </c>
      <c r="G663">
        <f>VLOOKUP(D663,'B-Business Capability'!B:H,7,FALSE)</f>
        <v>0</v>
      </c>
      <c r="I663" t="s">
        <v>245</v>
      </c>
      <c r="J663" t="s">
        <v>189</v>
      </c>
      <c r="K663" t="s">
        <v>249</v>
      </c>
      <c r="L663" t="s">
        <v>250</v>
      </c>
      <c r="M663" t="str">
        <f>VLOOKUP(L663,'A-Applications'!B:D,3,FALSE)</f>
        <v>Hypefactors</v>
      </c>
      <c r="O663" s="42"/>
      <c r="P663" t="s">
        <v>77</v>
      </c>
      <c r="Q663" t="str">
        <f>VLOOKUP(KamstrupData[[#This Row],[IdLevel123]],'B-Business Capability'!B:L,10,FALSE)</f>
        <v>N/A</v>
      </c>
      <c r="R663">
        <f>VLOOKUP(KamstrupData[[#This Row],[IdLevel123]],'B-Business Capability'!B:L,11,FALSE)</f>
        <v>0</v>
      </c>
      <c r="U663" t="str">
        <f>_xlfn.CONCAT(KamstrupData[[#This Row],[CountryCode]],"_",KamstrupData[[#This Row],[Business Area]],"_",KamstrupData[[#This Row],[DepartmentTeam]])</f>
        <v>DE10_Sales &amp; Marketing_Marketing</v>
      </c>
      <c r="V663" t="str">
        <f>VLOOKUP(KamstrupData[[#This Row],[ORG_Concat]],'O-Organization'!F:H,3,FALSE)</f>
        <v>11005_DE10_Sales &amp; Marketing_Sales &amp; Marketing_Marketing</v>
      </c>
    </row>
    <row r="664" spans="2:22">
      <c r="D664" t="s">
        <v>95</v>
      </c>
      <c r="E664" t="str">
        <f>VLOOKUP(D664,'B-Business Capability'!B:H,5,FALSE)</f>
        <v>Not mapped to capability</v>
      </c>
      <c r="F664">
        <f>VLOOKUP(D664,'B-Business Capability'!B:H,6,FALSE)</f>
        <v>0</v>
      </c>
      <c r="G664">
        <f>VLOOKUP(D664,'B-Business Capability'!B:H,7,FALSE)</f>
        <v>0</v>
      </c>
      <c r="I664" t="s">
        <v>245</v>
      </c>
      <c r="J664" t="s">
        <v>189</v>
      </c>
      <c r="L664" t="s">
        <v>251</v>
      </c>
      <c r="M664" t="str">
        <f>VLOOKUP(L664,'A-Applications'!B:D,3,FALSE)</f>
        <v>Personio DATEV Integration</v>
      </c>
      <c r="O664" s="42"/>
      <c r="P664" t="s">
        <v>77</v>
      </c>
      <c r="Q664" t="str">
        <f>VLOOKUP(KamstrupData[[#This Row],[IdLevel123]],'B-Business Capability'!B:L,10,FALSE)</f>
        <v>N/A</v>
      </c>
      <c r="R664">
        <f>VLOOKUP(KamstrupData[[#This Row],[IdLevel123]],'B-Business Capability'!B:L,11,FALSE)</f>
        <v>0</v>
      </c>
      <c r="U664" t="str">
        <f>_xlfn.CONCAT(KamstrupData[[#This Row],[CountryCode]],"_",KamstrupData[[#This Row],[Business Area]],"_",KamstrupData[[#This Row],[DepartmentTeam]])</f>
        <v>DE10_Sales &amp; Marketing_</v>
      </c>
      <c r="V664" t="str">
        <f>VLOOKUP(KamstrupData[[#This Row],[ORG_Concat]],'O-Organization'!F:H,3,FALSE)</f>
        <v>11004_DE10_Sales &amp; Marketing_Sales &amp; Marketing_</v>
      </c>
    </row>
    <row r="665" spans="2:22">
      <c r="D665" t="s">
        <v>252</v>
      </c>
      <c r="E665" t="str">
        <f>VLOOKUP(D665,'B-Business Capability'!B:H,5,FALSE)</f>
        <v>Finance</v>
      </c>
      <c r="F665" t="str">
        <f>VLOOKUP(D665,'B-Business Capability'!B:H,6,FALSE)</f>
        <v>Settlements &amp; Payments</v>
      </c>
      <c r="G665" t="str">
        <f>VLOOKUP(D665,'B-Business Capability'!B:H,7,FALSE)</f>
        <v>Invoice Approval</v>
      </c>
      <c r="I665" t="s">
        <v>253</v>
      </c>
      <c r="J665" t="s">
        <v>51</v>
      </c>
      <c r="L665" t="s">
        <v>65</v>
      </c>
      <c r="M665" t="str">
        <f>VLOOKUP(L665,'A-Applications'!B:D,3,FALSE)</f>
        <v>IFS ERP</v>
      </c>
      <c r="N665" t="s">
        <v>53</v>
      </c>
      <c r="O665" s="42" t="s">
        <v>62</v>
      </c>
      <c r="P665" t="s">
        <v>254</v>
      </c>
      <c r="Q665" t="str">
        <f>VLOOKUP(KamstrupData[[#This Row],[IdLevel123]],'B-Business Capability'!B:L,10,FALSE)</f>
        <v>Procure-to-Pay (P2P)</v>
      </c>
      <c r="R665">
        <f>VLOOKUP(KamstrupData[[#This Row],[IdLevel123]],'B-Business Capability'!B:L,11,FALSE)</f>
        <v>520</v>
      </c>
      <c r="T665" t="s">
        <v>255</v>
      </c>
      <c r="U665" t="str">
        <f>_xlfn.CONCAT(KamstrupData[[#This Row],[CountryCode]],"_",KamstrupData[[#This Row],[Business Area]],"_",KamstrupData[[#This Row],[DepartmentTeam]])</f>
        <v>DK10_All_</v>
      </c>
      <c r="V665" t="str">
        <f>VLOOKUP(KamstrupData[[#This Row],[ORG_Concat]],'O-Organization'!F:H,3,FALSE)</f>
        <v>11139_DK10_All_All_</v>
      </c>
    </row>
    <row r="666" spans="2:22">
      <c r="D666" t="s">
        <v>49</v>
      </c>
      <c r="E666" t="str">
        <f>VLOOKUP(D666,'B-Business Capability'!B:H,5,FALSE)</f>
        <v>All</v>
      </c>
      <c r="F666">
        <f>VLOOKUP(D666,'B-Business Capability'!B:H,6,FALSE)</f>
        <v>0</v>
      </c>
      <c r="G666">
        <f>VLOOKUP(D666,'B-Business Capability'!B:H,7,FALSE)</f>
        <v>0</v>
      </c>
      <c r="I666" t="s">
        <v>253</v>
      </c>
      <c r="J666" t="s">
        <v>51</v>
      </c>
      <c r="L666" t="s">
        <v>52</v>
      </c>
      <c r="M666" t="str">
        <f>VLOOKUP(L666,'A-Applications'!B:D,3,FALSE)</f>
        <v>Microsoft Teams</v>
      </c>
      <c r="N666" t="s">
        <v>53</v>
      </c>
      <c r="O666" s="42" t="s">
        <v>54</v>
      </c>
      <c r="P666" t="s">
        <v>55</v>
      </c>
      <c r="Q666" t="str">
        <f>VLOOKUP(KamstrupData[[#This Row],[IdLevel123]],'B-Business Capability'!B:L,10,FALSE)</f>
        <v>N/A</v>
      </c>
      <c r="R666">
        <f>VLOOKUP(KamstrupData[[#This Row],[IdLevel123]],'B-Business Capability'!B:L,11,FALSE)</f>
        <v>0</v>
      </c>
      <c r="U666" t="str">
        <f>_xlfn.CONCAT(KamstrupData[[#This Row],[CountryCode]],"_",KamstrupData[[#This Row],[Business Area]],"_",KamstrupData[[#This Row],[DepartmentTeam]])</f>
        <v>DK10_All_</v>
      </c>
      <c r="V666" t="str">
        <f>VLOOKUP(KamstrupData[[#This Row],[ORG_Concat]],'O-Organization'!F:H,3,FALSE)</f>
        <v>11139_DK10_All_All_</v>
      </c>
    </row>
    <row r="667" spans="2:22">
      <c r="D667" t="s">
        <v>49</v>
      </c>
      <c r="E667" t="str">
        <f>VLOOKUP(D667,'B-Business Capability'!B:H,5,FALSE)</f>
        <v>All</v>
      </c>
      <c r="F667">
        <f>VLOOKUP(D667,'B-Business Capability'!B:H,6,FALSE)</f>
        <v>0</v>
      </c>
      <c r="G667">
        <f>VLOOKUP(D667,'B-Business Capability'!B:H,7,FALSE)</f>
        <v>0</v>
      </c>
      <c r="I667" t="s">
        <v>253</v>
      </c>
      <c r="J667" t="s">
        <v>51</v>
      </c>
      <c r="L667" t="s">
        <v>56</v>
      </c>
      <c r="M667" t="str">
        <f>VLOOKUP(L667,'A-Applications'!B:D,3,FALSE)</f>
        <v>OneDrive</v>
      </c>
      <c r="N667" t="s">
        <v>53</v>
      </c>
      <c r="O667" s="42" t="s">
        <v>54</v>
      </c>
      <c r="P667" t="s">
        <v>55</v>
      </c>
      <c r="Q667" t="str">
        <f>VLOOKUP(KamstrupData[[#This Row],[IdLevel123]],'B-Business Capability'!B:L,10,FALSE)</f>
        <v>N/A</v>
      </c>
      <c r="R667">
        <f>VLOOKUP(KamstrupData[[#This Row],[IdLevel123]],'B-Business Capability'!B:L,11,FALSE)</f>
        <v>0</v>
      </c>
      <c r="U667" t="str">
        <f>_xlfn.CONCAT(KamstrupData[[#This Row],[CountryCode]],"_",KamstrupData[[#This Row],[Business Area]],"_",KamstrupData[[#This Row],[DepartmentTeam]])</f>
        <v>DK10_All_</v>
      </c>
      <c r="V667" t="str">
        <f>VLOOKUP(KamstrupData[[#This Row],[ORG_Concat]],'O-Organization'!F:H,3,FALSE)</f>
        <v>11139_DK10_All_All_</v>
      </c>
    </row>
    <row r="668" spans="2:22">
      <c r="B668" s="28">
        <v>45292</v>
      </c>
      <c r="C668" s="28">
        <v>46387</v>
      </c>
      <c r="D668" t="s">
        <v>256</v>
      </c>
      <c r="E668" t="str">
        <f>VLOOKUP(D668,'B-Business Capability'!B:H,5,FALSE)</f>
        <v>People and Culture</v>
      </c>
      <c r="F668" t="str">
        <f>VLOOKUP(D668,'B-Business Capability'!B:H,6,FALSE)</f>
        <v>Recruiting</v>
      </c>
      <c r="G668">
        <f>VLOOKUP(D668,'B-Business Capability'!B:H,7,FALSE)</f>
        <v>0</v>
      </c>
      <c r="I668" t="s">
        <v>253</v>
      </c>
      <c r="J668" t="s">
        <v>51</v>
      </c>
      <c r="L668" t="s">
        <v>257</v>
      </c>
      <c r="M668" t="str">
        <f>VLOOKUP(L668,'A-Applications'!B:D,3,FALSE)</f>
        <v>HR-ON</v>
      </c>
      <c r="N668" t="s">
        <v>53</v>
      </c>
      <c r="O668" s="42" t="s">
        <v>54</v>
      </c>
      <c r="P668" t="s">
        <v>258</v>
      </c>
      <c r="Q668" t="str">
        <f>VLOOKUP(KamstrupData[[#This Row],[IdLevel123]],'B-Business Capability'!B:L,10,FALSE)</f>
        <v>Hire-to-Retire (H2R)</v>
      </c>
      <c r="R668">
        <f>VLOOKUP(KamstrupData[[#This Row],[IdLevel123]],'B-Business Capability'!B:L,11,FALSE)</f>
        <v>300</v>
      </c>
      <c r="S668" t="s">
        <v>237</v>
      </c>
      <c r="U668" t="str">
        <f>_xlfn.CONCAT(KamstrupData[[#This Row],[CountryCode]],"_",KamstrupData[[#This Row],[Business Area]],"_",KamstrupData[[#This Row],[DepartmentTeam]])</f>
        <v>DK10_All_</v>
      </c>
      <c r="V668" t="str">
        <f>VLOOKUP(KamstrupData[[#This Row],[ORG_Concat]],'O-Organization'!F:H,3,FALSE)</f>
        <v>11139_DK10_All_All_</v>
      </c>
    </row>
    <row r="669" spans="2:22">
      <c r="D669" t="s">
        <v>49</v>
      </c>
      <c r="E669" t="str">
        <f>VLOOKUP(D669,'B-Business Capability'!B:H,5,FALSE)</f>
        <v>All</v>
      </c>
      <c r="F669">
        <f>VLOOKUP(D669,'B-Business Capability'!B:H,6,FALSE)</f>
        <v>0</v>
      </c>
      <c r="G669">
        <f>VLOOKUP(D669,'B-Business Capability'!B:H,7,FALSE)</f>
        <v>0</v>
      </c>
      <c r="I669" t="s">
        <v>253</v>
      </c>
      <c r="J669" t="s">
        <v>51</v>
      </c>
      <c r="L669" t="s">
        <v>57</v>
      </c>
      <c r="M669" t="str">
        <f>VLOOKUP(L669,'A-Applications'!B:D,3,FALSE)</f>
        <v>Microsoft Word</v>
      </c>
      <c r="N669" t="s">
        <v>53</v>
      </c>
      <c r="O669" s="42" t="s">
        <v>54</v>
      </c>
      <c r="P669" t="s">
        <v>55</v>
      </c>
      <c r="Q669" t="str">
        <f>VLOOKUP(KamstrupData[[#This Row],[IdLevel123]],'B-Business Capability'!B:L,10,FALSE)</f>
        <v>N/A</v>
      </c>
      <c r="R669">
        <f>VLOOKUP(KamstrupData[[#This Row],[IdLevel123]],'B-Business Capability'!B:L,11,FALSE)</f>
        <v>0</v>
      </c>
      <c r="U669" t="str">
        <f>_xlfn.CONCAT(KamstrupData[[#This Row],[CountryCode]],"_",KamstrupData[[#This Row],[Business Area]],"_",KamstrupData[[#This Row],[DepartmentTeam]])</f>
        <v>DK10_All_</v>
      </c>
      <c r="V669" t="str">
        <f>VLOOKUP(KamstrupData[[#This Row],[ORG_Concat]],'O-Organization'!F:H,3,FALSE)</f>
        <v>11139_DK10_All_All_</v>
      </c>
    </row>
    <row r="670" spans="2:22">
      <c r="D670" t="s">
        <v>49</v>
      </c>
      <c r="E670" t="str">
        <f>VLOOKUP(D670,'B-Business Capability'!B:H,5,FALSE)</f>
        <v>All</v>
      </c>
      <c r="F670">
        <f>VLOOKUP(D670,'B-Business Capability'!B:H,6,FALSE)</f>
        <v>0</v>
      </c>
      <c r="G670">
        <f>VLOOKUP(D670,'B-Business Capability'!B:H,7,FALSE)</f>
        <v>0</v>
      </c>
      <c r="I670" t="s">
        <v>253</v>
      </c>
      <c r="J670" t="s">
        <v>51</v>
      </c>
      <c r="L670" t="s">
        <v>58</v>
      </c>
      <c r="M670" t="str">
        <f>VLOOKUP(L670,'A-Applications'!B:D,3,FALSE)</f>
        <v>Microsoft Excel</v>
      </c>
      <c r="N670" t="s">
        <v>53</v>
      </c>
      <c r="O670" s="42" t="s">
        <v>54</v>
      </c>
      <c r="P670" t="s">
        <v>55</v>
      </c>
      <c r="Q670" t="str">
        <f>VLOOKUP(KamstrupData[[#This Row],[IdLevel123]],'B-Business Capability'!B:L,10,FALSE)</f>
        <v>N/A</v>
      </c>
      <c r="R670">
        <f>VLOOKUP(KamstrupData[[#This Row],[IdLevel123]],'B-Business Capability'!B:L,11,FALSE)</f>
        <v>0</v>
      </c>
      <c r="U670" t="str">
        <f>_xlfn.CONCAT(KamstrupData[[#This Row],[CountryCode]],"_",KamstrupData[[#This Row],[Business Area]],"_",KamstrupData[[#This Row],[DepartmentTeam]])</f>
        <v>DK10_All_</v>
      </c>
      <c r="V670" t="str">
        <f>VLOOKUP(KamstrupData[[#This Row],[ORG_Concat]],'O-Organization'!F:H,3,FALSE)</f>
        <v>11139_DK10_All_All_</v>
      </c>
    </row>
    <row r="671" spans="2:22">
      <c r="D671" t="s">
        <v>49</v>
      </c>
      <c r="E671" t="str">
        <f>VLOOKUP(D671,'B-Business Capability'!B:H,5,FALSE)</f>
        <v>All</v>
      </c>
      <c r="F671">
        <f>VLOOKUP(D671,'B-Business Capability'!B:H,6,FALSE)</f>
        <v>0</v>
      </c>
      <c r="G671">
        <f>VLOOKUP(D671,'B-Business Capability'!B:H,7,FALSE)</f>
        <v>0</v>
      </c>
      <c r="I671" t="s">
        <v>253</v>
      </c>
      <c r="J671" t="s">
        <v>51</v>
      </c>
      <c r="L671" t="s">
        <v>59</v>
      </c>
      <c r="M671" t="str">
        <f>VLOOKUP(L671,'A-Applications'!B:D,3,FALSE)</f>
        <v>Microsoft Power Point</v>
      </c>
      <c r="N671" t="s">
        <v>53</v>
      </c>
      <c r="O671" s="42" t="s">
        <v>54</v>
      </c>
      <c r="P671" t="s">
        <v>55</v>
      </c>
      <c r="Q671" t="str">
        <f>VLOOKUP(KamstrupData[[#This Row],[IdLevel123]],'B-Business Capability'!B:L,10,FALSE)</f>
        <v>N/A</v>
      </c>
      <c r="R671">
        <f>VLOOKUP(KamstrupData[[#This Row],[IdLevel123]],'B-Business Capability'!B:L,11,FALSE)</f>
        <v>0</v>
      </c>
      <c r="U671" t="str">
        <f>_xlfn.CONCAT(KamstrupData[[#This Row],[CountryCode]],"_",KamstrupData[[#This Row],[Business Area]],"_",KamstrupData[[#This Row],[DepartmentTeam]])</f>
        <v>DK10_All_</v>
      </c>
      <c r="V671" t="str">
        <f>VLOOKUP(KamstrupData[[#This Row],[ORG_Concat]],'O-Organization'!F:H,3,FALSE)</f>
        <v>11139_DK10_All_All_</v>
      </c>
    </row>
    <row r="672" spans="2:22">
      <c r="D672" t="s">
        <v>49</v>
      </c>
      <c r="E672" t="str">
        <f>VLOOKUP(D672,'B-Business Capability'!B:H,5,FALSE)</f>
        <v>All</v>
      </c>
      <c r="F672">
        <f>VLOOKUP(D672,'B-Business Capability'!B:H,6,FALSE)</f>
        <v>0</v>
      </c>
      <c r="G672">
        <f>VLOOKUP(D672,'B-Business Capability'!B:H,7,FALSE)</f>
        <v>0</v>
      </c>
      <c r="I672" t="s">
        <v>253</v>
      </c>
      <c r="J672" t="s">
        <v>51</v>
      </c>
      <c r="L672" t="s">
        <v>60</v>
      </c>
      <c r="M672" t="str">
        <f>VLOOKUP(L672,'A-Applications'!B:D,3,FALSE)</f>
        <v>Microsoft Outlook</v>
      </c>
      <c r="N672" t="s">
        <v>53</v>
      </c>
      <c r="O672" s="42" t="s">
        <v>54</v>
      </c>
      <c r="P672" t="s">
        <v>55</v>
      </c>
      <c r="Q672" t="str">
        <f>VLOOKUP(KamstrupData[[#This Row],[IdLevel123]],'B-Business Capability'!B:L,10,FALSE)</f>
        <v>N/A</v>
      </c>
      <c r="R672">
        <f>VLOOKUP(KamstrupData[[#This Row],[IdLevel123]],'B-Business Capability'!B:L,11,FALSE)</f>
        <v>0</v>
      </c>
      <c r="U672" t="str">
        <f>_xlfn.CONCAT(KamstrupData[[#This Row],[CountryCode]],"_",KamstrupData[[#This Row],[Business Area]],"_",KamstrupData[[#This Row],[DepartmentTeam]])</f>
        <v>DK10_All_</v>
      </c>
      <c r="V672" t="str">
        <f>VLOOKUP(KamstrupData[[#This Row],[ORG_Concat]],'O-Organization'!F:H,3,FALSE)</f>
        <v>11139_DK10_All_All_</v>
      </c>
    </row>
    <row r="673" spans="2:22">
      <c r="B673" s="28">
        <v>45658</v>
      </c>
      <c r="D673" t="s">
        <v>141</v>
      </c>
      <c r="E673" t="str">
        <f>VLOOKUP(D673,'B-Business Capability'!B:H,5,FALSE)</f>
        <v>People and Culture</v>
      </c>
      <c r="F673" t="str">
        <f>VLOOKUP(D673,'B-Business Capability'!B:H,6,FALSE)</f>
        <v>Retentation</v>
      </c>
      <c r="G673">
        <f>VLOOKUP(D673,'B-Business Capability'!B:H,7,FALSE)</f>
        <v>0</v>
      </c>
      <c r="I673" t="s">
        <v>253</v>
      </c>
      <c r="J673" t="s">
        <v>51</v>
      </c>
      <c r="L673" t="s">
        <v>142</v>
      </c>
      <c r="M673" t="str">
        <f>VLOOKUP(L673,'A-Applications'!B:D,3,FALSE)</f>
        <v>Oracle People Hub</v>
      </c>
      <c r="N673" t="s">
        <v>53</v>
      </c>
      <c r="O673" s="42" t="s">
        <v>62</v>
      </c>
      <c r="P673" t="s">
        <v>143</v>
      </c>
      <c r="Q673" t="str">
        <f>VLOOKUP(KamstrupData[[#This Row],[IdLevel123]],'B-Business Capability'!B:L,10,FALSE)</f>
        <v>Hire-to-Retire (H2R)</v>
      </c>
      <c r="R673">
        <f>VLOOKUP(KamstrupData[[#This Row],[IdLevel123]],'B-Business Capability'!B:L,11,FALSE)</f>
        <v>600</v>
      </c>
      <c r="S673" t="s">
        <v>237</v>
      </c>
      <c r="T673" t="s">
        <v>230</v>
      </c>
      <c r="U673" t="str">
        <f>_xlfn.CONCAT(KamstrupData[[#This Row],[CountryCode]],"_",KamstrupData[[#This Row],[Business Area]],"_",KamstrupData[[#This Row],[DepartmentTeam]])</f>
        <v>DK10_All_</v>
      </c>
      <c r="V673" t="str">
        <f>VLOOKUP(KamstrupData[[#This Row],[ORG_Concat]],'O-Organization'!F:H,3,FALSE)</f>
        <v>11139_DK10_All_All_</v>
      </c>
    </row>
    <row r="674" spans="2:22">
      <c r="B674" s="28">
        <v>45658</v>
      </c>
      <c r="D674" t="s">
        <v>141</v>
      </c>
      <c r="E674" t="str">
        <f>VLOOKUP(D674,'B-Business Capability'!B:H,5,FALSE)</f>
        <v>People and Culture</v>
      </c>
      <c r="F674" t="str">
        <f>VLOOKUP(D674,'B-Business Capability'!B:H,6,FALSE)</f>
        <v>Retentation</v>
      </c>
      <c r="G674">
        <f>VLOOKUP(D674,'B-Business Capability'!B:H,7,FALSE)</f>
        <v>0</v>
      </c>
      <c r="I674" t="s">
        <v>253</v>
      </c>
      <c r="J674" t="s">
        <v>51</v>
      </c>
      <c r="L674" t="s">
        <v>142</v>
      </c>
      <c r="M674" t="str">
        <f>VLOOKUP(L674,'A-Applications'!B:D,3,FALSE)</f>
        <v>Oracle People Hub</v>
      </c>
      <c r="N674" t="s">
        <v>53</v>
      </c>
      <c r="O674" s="42" t="s">
        <v>62</v>
      </c>
      <c r="P674" t="s">
        <v>258</v>
      </c>
      <c r="Q674" t="str">
        <f>VLOOKUP(KamstrupData[[#This Row],[IdLevel123]],'B-Business Capability'!B:L,10,FALSE)</f>
        <v>Hire-to-Retire (H2R)</v>
      </c>
      <c r="R674">
        <f>VLOOKUP(KamstrupData[[#This Row],[IdLevel123]],'B-Business Capability'!B:L,11,FALSE)</f>
        <v>600</v>
      </c>
      <c r="S674" t="s">
        <v>237</v>
      </c>
      <c r="T674" t="s">
        <v>230</v>
      </c>
      <c r="U674" t="str">
        <f>_xlfn.CONCAT(KamstrupData[[#This Row],[CountryCode]],"_",KamstrupData[[#This Row],[Business Area]],"_",KamstrupData[[#This Row],[DepartmentTeam]])</f>
        <v>DK10_All_</v>
      </c>
      <c r="V674" t="str">
        <f>VLOOKUP(KamstrupData[[#This Row],[ORG_Concat]],'O-Organization'!F:H,3,FALSE)</f>
        <v>11139_DK10_All_All_</v>
      </c>
    </row>
    <row r="675" spans="2:22">
      <c r="B675" s="28">
        <v>45658</v>
      </c>
      <c r="D675" t="s">
        <v>141</v>
      </c>
      <c r="E675" t="str">
        <f>VLOOKUP(D675,'B-Business Capability'!B:H,5,FALSE)</f>
        <v>People and Culture</v>
      </c>
      <c r="F675" t="str">
        <f>VLOOKUP(D675,'B-Business Capability'!B:H,6,FALSE)</f>
        <v>Retentation</v>
      </c>
      <c r="G675">
        <f>VLOOKUP(D675,'B-Business Capability'!B:H,7,FALSE)</f>
        <v>0</v>
      </c>
      <c r="I675" t="s">
        <v>253</v>
      </c>
      <c r="J675" t="s">
        <v>51</v>
      </c>
      <c r="L675" t="s">
        <v>142</v>
      </c>
      <c r="M675" t="str">
        <f>VLOOKUP(L675,'A-Applications'!B:D,3,FALSE)</f>
        <v>Oracle People Hub</v>
      </c>
      <c r="N675" t="s">
        <v>53</v>
      </c>
      <c r="O675" s="42" t="s">
        <v>62</v>
      </c>
      <c r="P675" t="s">
        <v>259</v>
      </c>
      <c r="Q675" t="str">
        <f>VLOOKUP(KamstrupData[[#This Row],[IdLevel123]],'B-Business Capability'!B:L,10,FALSE)</f>
        <v>Hire-to-Retire (H2R)</v>
      </c>
      <c r="R675">
        <f>VLOOKUP(KamstrupData[[#This Row],[IdLevel123]],'B-Business Capability'!B:L,11,FALSE)</f>
        <v>600</v>
      </c>
      <c r="S675" t="s">
        <v>237</v>
      </c>
      <c r="T675" t="s">
        <v>230</v>
      </c>
      <c r="U675" t="str">
        <f>_xlfn.CONCAT(KamstrupData[[#This Row],[CountryCode]],"_",KamstrupData[[#This Row],[Business Area]],"_",KamstrupData[[#This Row],[DepartmentTeam]])</f>
        <v>DK10_All_</v>
      </c>
      <c r="V675" t="str">
        <f>VLOOKUP(KamstrupData[[#This Row],[ORG_Concat]],'O-Organization'!F:H,3,FALSE)</f>
        <v>11139_DK10_All_All_</v>
      </c>
    </row>
    <row r="676" spans="2:22">
      <c r="D676" t="s">
        <v>49</v>
      </c>
      <c r="E676" t="str">
        <f>VLOOKUP(D676,'B-Business Capability'!B:H,5,FALSE)</f>
        <v>All</v>
      </c>
      <c r="F676">
        <f>VLOOKUP(D676,'B-Business Capability'!B:H,6,FALSE)</f>
        <v>0</v>
      </c>
      <c r="G676">
        <f>VLOOKUP(D676,'B-Business Capability'!B:H,7,FALSE)</f>
        <v>0</v>
      </c>
      <c r="I676" t="s">
        <v>253</v>
      </c>
      <c r="J676" t="s">
        <v>51</v>
      </c>
      <c r="L676" t="s">
        <v>61</v>
      </c>
      <c r="M676" t="str">
        <f>VLOOKUP(L676,'A-Applications'!B:D,3,FALSE)</f>
        <v>Microsoft OneNote</v>
      </c>
      <c r="N676" t="s">
        <v>53</v>
      </c>
      <c r="O676" s="42" t="s">
        <v>62</v>
      </c>
      <c r="P676" t="s">
        <v>55</v>
      </c>
      <c r="Q676" t="str">
        <f>VLOOKUP(KamstrupData[[#This Row],[IdLevel123]],'B-Business Capability'!B:L,10,FALSE)</f>
        <v>N/A</v>
      </c>
      <c r="R676">
        <f>VLOOKUP(KamstrupData[[#This Row],[IdLevel123]],'B-Business Capability'!B:L,11,FALSE)</f>
        <v>0</v>
      </c>
      <c r="U676" t="str">
        <f>_xlfn.CONCAT(KamstrupData[[#This Row],[CountryCode]],"_",KamstrupData[[#This Row],[Business Area]],"_",KamstrupData[[#This Row],[DepartmentTeam]])</f>
        <v>DK10_All_</v>
      </c>
      <c r="V676" t="str">
        <f>VLOOKUP(KamstrupData[[#This Row],[ORG_Concat]],'O-Organization'!F:H,3,FALSE)</f>
        <v>11139_DK10_All_All_</v>
      </c>
    </row>
    <row r="677" spans="2:22">
      <c r="D677" t="s">
        <v>252</v>
      </c>
      <c r="E677" t="str">
        <f>VLOOKUP(D677,'B-Business Capability'!B:H,5,FALSE)</f>
        <v>Finance</v>
      </c>
      <c r="F677" t="str">
        <f>VLOOKUP(D677,'B-Business Capability'!B:H,6,FALSE)</f>
        <v>Settlements &amp; Payments</v>
      </c>
      <c r="G677" t="str">
        <f>VLOOKUP(D677,'B-Business Capability'!B:H,7,FALSE)</f>
        <v>Invoice Approval</v>
      </c>
      <c r="I677" t="s">
        <v>253</v>
      </c>
      <c r="J677" t="s">
        <v>260</v>
      </c>
      <c r="L677" t="s">
        <v>65</v>
      </c>
      <c r="M677" t="str">
        <f>VLOOKUP(L677,'A-Applications'!B:D,3,FALSE)</f>
        <v>IFS ERP</v>
      </c>
      <c r="N677" t="s">
        <v>53</v>
      </c>
      <c r="O677" s="42" t="s">
        <v>62</v>
      </c>
      <c r="P677" t="s">
        <v>254</v>
      </c>
      <c r="Q677" t="str">
        <f>VLOOKUP(KamstrupData[[#This Row],[IdLevel123]],'B-Business Capability'!B:L,10,FALSE)</f>
        <v>Procure-to-Pay (P2P)</v>
      </c>
      <c r="R677">
        <f>VLOOKUP(KamstrupData[[#This Row],[IdLevel123]],'B-Business Capability'!B:L,11,FALSE)</f>
        <v>520</v>
      </c>
      <c r="T677" t="s">
        <v>261</v>
      </c>
      <c r="U677" t="str">
        <f>_xlfn.CONCAT(KamstrupData[[#This Row],[CountryCode]],"_",KamstrupData[[#This Row],[Business Area]],"_",KamstrupData[[#This Row],[DepartmentTeam]])</f>
        <v>DK10_Commercial &amp; Legal Services_</v>
      </c>
      <c r="V677" t="str">
        <f>VLOOKUP(KamstrupData[[#This Row],[ORG_Concat]],'O-Organization'!F:H,3,FALSE)</f>
        <v>11072_DK10_Commercial &amp; Legal Services_Commercial &amp; Legal Services_</v>
      </c>
    </row>
    <row r="678" spans="2:22">
      <c r="D678" t="s">
        <v>262</v>
      </c>
      <c r="E678" t="str">
        <f>VLOOKUP(D678,'B-Business Capability'!B:H,5,FALSE)</f>
        <v>Product &amp; Software Development</v>
      </c>
      <c r="F678" t="str">
        <f>VLOOKUP(D678,'B-Business Capability'!B:H,6,FALSE)</f>
        <v>R&amp;D</v>
      </c>
      <c r="G678" t="str">
        <f>VLOOKUP(D678,'B-Business Capability'!B:H,7,FALSE)</f>
        <v>Manage Innovation</v>
      </c>
      <c r="I678" t="s">
        <v>253</v>
      </c>
      <c r="J678" t="s">
        <v>260</v>
      </c>
      <c r="L678" t="s">
        <v>263</v>
      </c>
      <c r="M678" t="str">
        <f>VLOOKUP(L678,'A-Applications'!B:D,3,FALSE)</f>
        <v>Git Hub CoPilot</v>
      </c>
      <c r="N678" t="s">
        <v>147</v>
      </c>
      <c r="O678" s="42" t="s">
        <v>54</v>
      </c>
      <c r="P678" t="s">
        <v>97</v>
      </c>
      <c r="Q678" t="str">
        <f>VLOOKUP(KamstrupData[[#This Row],[IdLevel123]],'B-Business Capability'!B:L,10,FALSE)</f>
        <v>Idea-to-Release (I2R)</v>
      </c>
      <c r="R678">
        <f>VLOOKUP(KamstrupData[[#This Row],[IdLevel123]],'B-Business Capability'!B:L,11,FALSE)</f>
        <v>310</v>
      </c>
      <c r="T678" t="s">
        <v>264</v>
      </c>
      <c r="U678" t="str">
        <f>_xlfn.CONCAT(KamstrupData[[#This Row],[CountryCode]],"_",KamstrupData[[#This Row],[Business Area]],"_",KamstrupData[[#This Row],[DepartmentTeam]])</f>
        <v>DK10_Commercial &amp; Legal Services_</v>
      </c>
      <c r="V678" t="str">
        <f>VLOOKUP(KamstrupData[[#This Row],[ORG_Concat]],'O-Organization'!F:H,3,FALSE)</f>
        <v>11072_DK10_Commercial &amp; Legal Services_Commercial &amp; Legal Services_</v>
      </c>
    </row>
    <row r="679" spans="2:22">
      <c r="C679" s="28">
        <v>46387</v>
      </c>
      <c r="D679" t="s">
        <v>63</v>
      </c>
      <c r="E679" t="str">
        <f>VLOOKUP(D679,'B-Business Capability'!B:H,5,FALSE)</f>
        <v>Finance</v>
      </c>
      <c r="F679" t="str">
        <f>VLOOKUP(D679,'B-Business Capability'!B:H,6,FALSE)</f>
        <v>Financial Planning &amp; Analysis</v>
      </c>
      <c r="G679" t="str">
        <f>VLOOKUP(D679,'B-Business Capability'!B:H,7,FALSE)</f>
        <v>Cost Accounting_Plan</v>
      </c>
      <c r="I679" t="s">
        <v>253</v>
      </c>
      <c r="J679" t="s">
        <v>260</v>
      </c>
      <c r="L679" t="s">
        <v>102</v>
      </c>
      <c r="M679" t="str">
        <f>VLOOKUP(L679,'A-Applications'!B:D,3,FALSE)</f>
        <v>VIS</v>
      </c>
      <c r="N679" t="s">
        <v>103</v>
      </c>
      <c r="O679" s="42" t="s">
        <v>54</v>
      </c>
      <c r="P679" t="s">
        <v>67</v>
      </c>
      <c r="Q679" t="str">
        <f>VLOOKUP(KamstrupData[[#This Row],[IdLevel123]],'B-Business Capability'!B:L,10,FALSE)</f>
        <v>N/A</v>
      </c>
      <c r="R679">
        <f>VLOOKUP(KamstrupData[[#This Row],[IdLevel123]],'B-Business Capability'!B:L,11,FALSE)</f>
        <v>0</v>
      </c>
      <c r="S679" t="s">
        <v>265</v>
      </c>
      <c r="T679" t="s">
        <v>261</v>
      </c>
      <c r="U679" t="str">
        <f>_xlfn.CONCAT(KamstrupData[[#This Row],[CountryCode]],"_",KamstrupData[[#This Row],[Business Area]],"_",KamstrupData[[#This Row],[DepartmentTeam]])</f>
        <v>DK10_Commercial &amp; Legal Services_</v>
      </c>
      <c r="V679" t="str">
        <f>VLOOKUP(KamstrupData[[#This Row],[ORG_Concat]],'O-Organization'!F:H,3,FALSE)</f>
        <v>11072_DK10_Commercial &amp; Legal Services_Commercial &amp; Legal Services_</v>
      </c>
    </row>
    <row r="680" spans="2:22">
      <c r="C680" s="28">
        <v>46387</v>
      </c>
      <c r="D680" t="s">
        <v>104</v>
      </c>
      <c r="E680" t="str">
        <f>VLOOKUP(D680,'B-Business Capability'!B:H,5,FALSE)</f>
        <v>Finance</v>
      </c>
      <c r="F680" t="str">
        <f>VLOOKUP(D680,'B-Business Capability'!B:H,6,FALSE)</f>
        <v>Financial Planning &amp; Analysis</v>
      </c>
      <c r="G680" t="str">
        <f>VLOOKUP(D680,'B-Business Capability'!B:H,7,FALSE)</f>
        <v>Forecasting</v>
      </c>
      <c r="I680" t="s">
        <v>253</v>
      </c>
      <c r="J680" t="s">
        <v>260</v>
      </c>
      <c r="L680" t="s">
        <v>102</v>
      </c>
      <c r="M680" t="str">
        <f>VLOOKUP(L680,'A-Applications'!B:D,3,FALSE)</f>
        <v>VIS</v>
      </c>
      <c r="N680" t="s">
        <v>103</v>
      </c>
      <c r="O680" s="42" t="s">
        <v>62</v>
      </c>
      <c r="P680" t="s">
        <v>67</v>
      </c>
      <c r="Q680" t="str">
        <f>VLOOKUP(KamstrupData[[#This Row],[IdLevel123]],'B-Business Capability'!B:L,10,FALSE)</f>
        <v>N/A</v>
      </c>
      <c r="R680">
        <f>VLOOKUP(KamstrupData[[#This Row],[IdLevel123]],'B-Business Capability'!B:L,11,FALSE)</f>
        <v>0</v>
      </c>
      <c r="S680" t="s">
        <v>265</v>
      </c>
      <c r="T680" t="s">
        <v>261</v>
      </c>
      <c r="U680" t="str">
        <f>_xlfn.CONCAT(KamstrupData[[#This Row],[CountryCode]],"_",KamstrupData[[#This Row],[Business Area]],"_",KamstrupData[[#This Row],[DepartmentTeam]])</f>
        <v>DK10_Commercial &amp; Legal Services_</v>
      </c>
      <c r="V680" t="str">
        <f>VLOOKUP(KamstrupData[[#This Row],[ORG_Concat]],'O-Organization'!F:H,3,FALSE)</f>
        <v>11072_DK10_Commercial &amp; Legal Services_Commercial &amp; Legal Services_</v>
      </c>
    </row>
    <row r="681" spans="2:22">
      <c r="D681" t="s">
        <v>122</v>
      </c>
      <c r="E681" t="str">
        <f>VLOOKUP(D681,'B-Business Capability'!B:H,5,FALSE)</f>
        <v>Legal</v>
      </c>
      <c r="F681" t="str">
        <f>VLOOKUP(D681,'B-Business Capability'!B:H,6,FALSE)</f>
        <v>Ensure Compliance</v>
      </c>
      <c r="G681">
        <f>VLOOKUP(D681,'B-Business Capability'!B:H,7,FALSE)</f>
        <v>0</v>
      </c>
      <c r="I681" t="s">
        <v>253</v>
      </c>
      <c r="J681" t="s">
        <v>260</v>
      </c>
      <c r="L681" t="s">
        <v>266</v>
      </c>
      <c r="M681" t="str">
        <f>VLOOKUP(L681,'A-Applications'!B:D,3,FALSE)</f>
        <v>Sharepoint</v>
      </c>
      <c r="N681" t="s">
        <v>103</v>
      </c>
      <c r="O681" s="42" t="s">
        <v>54</v>
      </c>
      <c r="P681" t="s">
        <v>267</v>
      </c>
      <c r="Q681" t="str">
        <f>VLOOKUP(KamstrupData[[#This Row],[IdLevel123]],'B-Business Capability'!B:L,10,FALSE)</f>
        <v>N/A</v>
      </c>
      <c r="R681">
        <f>VLOOKUP(KamstrupData[[#This Row],[IdLevel123]],'B-Business Capability'!B:L,11,FALSE)</f>
        <v>0</v>
      </c>
      <c r="T681" t="s">
        <v>261</v>
      </c>
      <c r="U681" t="str">
        <f>_xlfn.CONCAT(KamstrupData[[#This Row],[CountryCode]],"_",KamstrupData[[#This Row],[Business Area]],"_",KamstrupData[[#This Row],[DepartmentTeam]])</f>
        <v>DK10_Commercial &amp; Legal Services_</v>
      </c>
      <c r="V681" t="str">
        <f>VLOOKUP(KamstrupData[[#This Row],[ORG_Concat]],'O-Organization'!F:H,3,FALSE)</f>
        <v>11072_DK10_Commercial &amp; Legal Services_Commercial &amp; Legal Services_</v>
      </c>
    </row>
    <row r="682" spans="2:22">
      <c r="D682" t="s">
        <v>122</v>
      </c>
      <c r="E682" t="str">
        <f>VLOOKUP(D682,'B-Business Capability'!B:H,5,FALSE)</f>
        <v>Legal</v>
      </c>
      <c r="F682" t="str">
        <f>VLOOKUP(D682,'B-Business Capability'!B:H,6,FALSE)</f>
        <v>Ensure Compliance</v>
      </c>
      <c r="G682">
        <f>VLOOKUP(D682,'B-Business Capability'!B:H,7,FALSE)</f>
        <v>0</v>
      </c>
      <c r="I682" t="s">
        <v>253</v>
      </c>
      <c r="J682" t="s">
        <v>260</v>
      </c>
      <c r="L682" t="s">
        <v>123</v>
      </c>
      <c r="M682" t="str">
        <f>VLOOKUP(L682,'A-Applications'!B:D,3,FALSE)</f>
        <v>DocuSign</v>
      </c>
      <c r="N682" t="s">
        <v>147</v>
      </c>
      <c r="O682" s="42" t="s">
        <v>54</v>
      </c>
      <c r="P682" t="s">
        <v>124</v>
      </c>
      <c r="Q682" t="str">
        <f>VLOOKUP(KamstrupData[[#This Row],[IdLevel123]],'B-Business Capability'!B:L,10,FALSE)</f>
        <v>N/A</v>
      </c>
      <c r="R682">
        <f>VLOOKUP(KamstrupData[[#This Row],[IdLevel123]],'B-Business Capability'!B:L,11,FALSE)</f>
        <v>0</v>
      </c>
      <c r="T682" t="s">
        <v>261</v>
      </c>
      <c r="U682" t="str">
        <f>_xlfn.CONCAT(KamstrupData[[#This Row],[CountryCode]],"_",KamstrupData[[#This Row],[Business Area]],"_",KamstrupData[[#This Row],[DepartmentTeam]])</f>
        <v>DK10_Commercial &amp; Legal Services_</v>
      </c>
      <c r="V682" t="str">
        <f>VLOOKUP(KamstrupData[[#This Row],[ORG_Concat]],'O-Organization'!F:H,3,FALSE)</f>
        <v>11072_DK10_Commercial &amp; Legal Services_Commercial &amp; Legal Services_</v>
      </c>
    </row>
    <row r="683" spans="2:22">
      <c r="D683" t="s">
        <v>122</v>
      </c>
      <c r="E683" t="str">
        <f>VLOOKUP(D683,'B-Business Capability'!B:H,5,FALSE)</f>
        <v>Legal</v>
      </c>
      <c r="F683" t="str">
        <f>VLOOKUP(D683,'B-Business Capability'!B:H,6,FALSE)</f>
        <v>Ensure Compliance</v>
      </c>
      <c r="G683">
        <f>VLOOKUP(D683,'B-Business Capability'!B:H,7,FALSE)</f>
        <v>0</v>
      </c>
      <c r="I683" t="s">
        <v>253</v>
      </c>
      <c r="J683" t="s">
        <v>260</v>
      </c>
      <c r="L683" t="s">
        <v>268</v>
      </c>
      <c r="M683" t="str">
        <f>VLOOKUP(L683,'A-Applications'!B:D,3,FALSE)</f>
        <v>Risma</v>
      </c>
      <c r="N683" t="s">
        <v>53</v>
      </c>
      <c r="O683" s="42" t="s">
        <v>66</v>
      </c>
      <c r="P683" t="s">
        <v>269</v>
      </c>
      <c r="Q683" t="str">
        <f>VLOOKUP(KamstrupData[[#This Row],[IdLevel123]],'B-Business Capability'!B:L,10,FALSE)</f>
        <v>N/A</v>
      </c>
      <c r="R683">
        <f>VLOOKUP(KamstrupData[[#This Row],[IdLevel123]],'B-Business Capability'!B:L,11,FALSE)</f>
        <v>0</v>
      </c>
      <c r="T683" t="s">
        <v>270</v>
      </c>
      <c r="U683" t="str">
        <f>_xlfn.CONCAT(KamstrupData[[#This Row],[CountryCode]],"_",KamstrupData[[#This Row],[Business Area]],"_",KamstrupData[[#This Row],[DepartmentTeam]])</f>
        <v>DK10_Commercial &amp; Legal Services_</v>
      </c>
      <c r="V683" t="str">
        <f>VLOOKUP(KamstrupData[[#This Row],[ORG_Concat]],'O-Organization'!F:H,3,FALSE)</f>
        <v>11072_DK10_Commercial &amp; Legal Services_Commercial &amp; Legal Services_</v>
      </c>
    </row>
    <row r="684" spans="2:22">
      <c r="D684" t="s">
        <v>122</v>
      </c>
      <c r="E684" t="str">
        <f>VLOOKUP(D684,'B-Business Capability'!B:H,5,FALSE)</f>
        <v>Legal</v>
      </c>
      <c r="F684" t="str">
        <f>VLOOKUP(D684,'B-Business Capability'!B:H,6,FALSE)</f>
        <v>Ensure Compliance</v>
      </c>
      <c r="G684">
        <f>VLOOKUP(D684,'B-Business Capability'!B:H,7,FALSE)</f>
        <v>0</v>
      </c>
      <c r="I684" t="s">
        <v>253</v>
      </c>
      <c r="J684" t="s">
        <v>260</v>
      </c>
      <c r="L684" t="s">
        <v>268</v>
      </c>
      <c r="M684" t="str">
        <f>VLOOKUP(L684,'A-Applications'!B:D,3,FALSE)</f>
        <v>Risma</v>
      </c>
      <c r="N684" t="s">
        <v>147</v>
      </c>
      <c r="O684" s="42" t="s">
        <v>66</v>
      </c>
      <c r="P684" t="s">
        <v>271</v>
      </c>
      <c r="Q684" t="str">
        <f>VLOOKUP(KamstrupData[[#This Row],[IdLevel123]],'B-Business Capability'!B:L,10,FALSE)</f>
        <v>N/A</v>
      </c>
      <c r="R684">
        <f>VLOOKUP(KamstrupData[[#This Row],[IdLevel123]],'B-Business Capability'!B:L,11,FALSE)</f>
        <v>0</v>
      </c>
      <c r="T684" t="s">
        <v>270</v>
      </c>
      <c r="U684" t="str">
        <f>_xlfn.CONCAT(KamstrupData[[#This Row],[CountryCode]],"_",KamstrupData[[#This Row],[Business Area]],"_",KamstrupData[[#This Row],[DepartmentTeam]])</f>
        <v>DK10_Commercial &amp; Legal Services_</v>
      </c>
      <c r="V684" t="str">
        <f>VLOOKUP(KamstrupData[[#This Row],[ORG_Concat]],'O-Organization'!F:H,3,FALSE)</f>
        <v>11072_DK10_Commercial &amp; Legal Services_Commercial &amp; Legal Services_</v>
      </c>
    </row>
    <row r="685" spans="2:22">
      <c r="D685" t="s">
        <v>272</v>
      </c>
      <c r="E685" t="str">
        <f>VLOOKUP(D685,'B-Business Capability'!B:H,5,FALSE)</f>
        <v>Legal</v>
      </c>
      <c r="F685" t="str">
        <f>VLOOKUP(D685,'B-Business Capability'!B:H,6,FALSE)</f>
        <v>Preventive Law Program Dev.</v>
      </c>
      <c r="G685">
        <f>VLOOKUP(D685,'B-Business Capability'!B:H,7,FALSE)</f>
        <v>0</v>
      </c>
      <c r="I685" t="s">
        <v>253</v>
      </c>
      <c r="J685" t="s">
        <v>260</v>
      </c>
      <c r="L685" t="s">
        <v>268</v>
      </c>
      <c r="M685" t="str">
        <f>VLOOKUP(L685,'A-Applications'!B:D,3,FALSE)</f>
        <v>Risma</v>
      </c>
      <c r="N685" t="s">
        <v>53</v>
      </c>
      <c r="O685" s="42" t="s">
        <v>66</v>
      </c>
      <c r="P685" t="s">
        <v>271</v>
      </c>
      <c r="Q685" s="49" t="str">
        <f>VLOOKUP(KamstrupData[[#This Row],[IdLevel123]],'B-Business Capability'!B:L,10,FALSE)</f>
        <v>N/A</v>
      </c>
      <c r="R685" s="49">
        <f>VLOOKUP(KamstrupData[[#This Row],[IdLevel123]],'B-Business Capability'!B:L,11,FALSE)</f>
        <v>0</v>
      </c>
      <c r="S685" s="49"/>
      <c r="T685" s="49" t="s">
        <v>270</v>
      </c>
      <c r="U685" t="str">
        <f>_xlfn.CONCAT(KamstrupData[[#This Row],[CountryCode]],"_",KamstrupData[[#This Row],[Business Area]],"_",KamstrupData[[#This Row],[DepartmentTeam]])</f>
        <v>DK10_Commercial &amp; Legal Services_</v>
      </c>
      <c r="V685" t="str">
        <f>VLOOKUP(KamstrupData[[#This Row],[ORG_Concat]],'O-Organization'!F:H,3,FALSE)</f>
        <v>11072_DK10_Commercial &amp; Legal Services_Commercial &amp; Legal Services_</v>
      </c>
    </row>
    <row r="686" spans="2:22">
      <c r="D686" t="s">
        <v>273</v>
      </c>
      <c r="E686" t="str">
        <f>VLOOKUP(D686,'B-Business Capability'!B:H,5,FALSE)</f>
        <v>Legal</v>
      </c>
      <c r="F686" t="str">
        <f>VLOOKUP(D686,'B-Business Capability'!B:H,6,FALSE)</f>
        <v>Corporate Governance Policies</v>
      </c>
      <c r="G686">
        <f>VLOOKUP(D686,'B-Business Capability'!B:H,7,FALSE)</f>
        <v>0</v>
      </c>
      <c r="I686" t="s">
        <v>253</v>
      </c>
      <c r="J686" t="s">
        <v>260</v>
      </c>
      <c r="L686" t="s">
        <v>127</v>
      </c>
      <c r="M686" t="str">
        <f>VLOOKUP(L686,'A-Applications'!B:D,3,FALSE)</f>
        <v>Ipw</v>
      </c>
      <c r="N686" t="s">
        <v>147</v>
      </c>
      <c r="O686" s="42" t="s">
        <v>62</v>
      </c>
      <c r="P686" t="s">
        <v>274</v>
      </c>
      <c r="Q686" t="str">
        <f>VLOOKUP(KamstrupData[[#This Row],[IdLevel123]],'B-Business Capability'!B:L,10,FALSE)</f>
        <v>N/A</v>
      </c>
      <c r="R686">
        <f>VLOOKUP(KamstrupData[[#This Row],[IdLevel123]],'B-Business Capability'!B:L,11,FALSE)</f>
        <v>0</v>
      </c>
      <c r="T686" t="s">
        <v>275</v>
      </c>
      <c r="U686" t="str">
        <f>_xlfn.CONCAT(KamstrupData[[#This Row],[CountryCode]],"_",KamstrupData[[#This Row],[Business Area]],"_",KamstrupData[[#This Row],[DepartmentTeam]])</f>
        <v>DK10_Commercial &amp; Legal Services_</v>
      </c>
      <c r="V686" t="str">
        <f>VLOOKUP(KamstrupData[[#This Row],[ORG_Concat]],'O-Organization'!F:H,3,FALSE)</f>
        <v>11072_DK10_Commercial &amp; Legal Services_Commercial &amp; Legal Services_</v>
      </c>
    </row>
    <row r="687" spans="2:22">
      <c r="D687" t="s">
        <v>122</v>
      </c>
      <c r="E687" t="str">
        <f>VLOOKUP(D687,'B-Business Capability'!B:H,5,FALSE)</f>
        <v>Legal</v>
      </c>
      <c r="F687" t="str">
        <f>VLOOKUP(D687,'B-Business Capability'!B:H,6,FALSE)</f>
        <v>Ensure Compliance</v>
      </c>
      <c r="G687">
        <f>VLOOKUP(D687,'B-Business Capability'!B:H,7,FALSE)</f>
        <v>0</v>
      </c>
      <c r="I687" t="s">
        <v>253</v>
      </c>
      <c r="J687" t="s">
        <v>260</v>
      </c>
      <c r="L687" t="s">
        <v>202</v>
      </c>
      <c r="M687" t="str">
        <f>VLOOKUP(L687,'A-Applications'!B:D,3,FALSE)</f>
        <v>DocuSign CLM</v>
      </c>
      <c r="N687" t="s">
        <v>147</v>
      </c>
      <c r="O687" s="42" t="s">
        <v>66</v>
      </c>
      <c r="P687" t="s">
        <v>124</v>
      </c>
      <c r="Q687" t="str">
        <f>VLOOKUP(KamstrupData[[#This Row],[IdLevel123]],'B-Business Capability'!B:L,10,FALSE)</f>
        <v>N/A</v>
      </c>
      <c r="R687">
        <f>VLOOKUP(KamstrupData[[#This Row],[IdLevel123]],'B-Business Capability'!B:L,11,FALSE)</f>
        <v>0</v>
      </c>
      <c r="T687" t="s">
        <v>261</v>
      </c>
      <c r="U687" t="str">
        <f>_xlfn.CONCAT(KamstrupData[[#This Row],[CountryCode]],"_",KamstrupData[[#This Row],[Business Area]],"_",KamstrupData[[#This Row],[DepartmentTeam]])</f>
        <v>DK10_Commercial &amp; Legal Services_</v>
      </c>
      <c r="V687" t="str">
        <f>VLOOKUP(KamstrupData[[#This Row],[ORG_Concat]],'O-Organization'!F:H,3,FALSE)</f>
        <v>11072_DK10_Commercial &amp; Legal Services_Commercial &amp; Legal Services_</v>
      </c>
    </row>
    <row r="688" spans="2:22">
      <c r="D688" t="s">
        <v>122</v>
      </c>
      <c r="E688" t="str">
        <f>VLOOKUP(D688,'B-Business Capability'!B:H,5,FALSE)</f>
        <v>Legal</v>
      </c>
      <c r="F688" t="str">
        <f>VLOOKUP(D688,'B-Business Capability'!B:H,6,FALSE)</f>
        <v>Ensure Compliance</v>
      </c>
      <c r="G688">
        <f>VLOOKUP(D688,'B-Business Capability'!B:H,7,FALSE)</f>
        <v>0</v>
      </c>
      <c r="I688" t="s">
        <v>253</v>
      </c>
      <c r="J688" t="s">
        <v>260</v>
      </c>
      <c r="L688" t="s">
        <v>276</v>
      </c>
      <c r="M688" t="str">
        <f>VLOOKUP(L688,'A-Applications'!B:D,3,FALSE)</f>
        <v>EQS</v>
      </c>
      <c r="N688" t="s">
        <v>53</v>
      </c>
      <c r="O688" s="42" t="s">
        <v>66</v>
      </c>
      <c r="P688" t="s">
        <v>269</v>
      </c>
      <c r="Q688" t="str">
        <f>VLOOKUP(KamstrupData[[#This Row],[IdLevel123]],'B-Business Capability'!B:L,10,FALSE)</f>
        <v>N/A</v>
      </c>
      <c r="R688">
        <f>VLOOKUP(KamstrupData[[#This Row],[IdLevel123]],'B-Business Capability'!B:L,11,FALSE)</f>
        <v>0</v>
      </c>
      <c r="T688" t="s">
        <v>261</v>
      </c>
      <c r="U688" t="str">
        <f>_xlfn.CONCAT(KamstrupData[[#This Row],[CountryCode]],"_",KamstrupData[[#This Row],[Business Area]],"_",KamstrupData[[#This Row],[DepartmentTeam]])</f>
        <v>DK10_Commercial &amp; Legal Services_</v>
      </c>
      <c r="V688" t="str">
        <f>VLOOKUP(KamstrupData[[#This Row],[ORG_Concat]],'O-Organization'!F:H,3,FALSE)</f>
        <v>11072_DK10_Commercial &amp; Legal Services_Commercial &amp; Legal Services_</v>
      </c>
    </row>
    <row r="689" spans="2:22">
      <c r="D689" t="s">
        <v>122</v>
      </c>
      <c r="E689" t="str">
        <f>VLOOKUP(D689,'B-Business Capability'!B:H,5,FALSE)</f>
        <v>Legal</v>
      </c>
      <c r="F689" t="str">
        <f>VLOOKUP(D689,'B-Business Capability'!B:H,6,FALSE)</f>
        <v>Ensure Compliance</v>
      </c>
      <c r="G689">
        <f>VLOOKUP(D689,'B-Business Capability'!B:H,7,FALSE)</f>
        <v>0</v>
      </c>
      <c r="I689" t="s">
        <v>253</v>
      </c>
      <c r="J689" t="s">
        <v>260</v>
      </c>
      <c r="L689" t="s">
        <v>277</v>
      </c>
      <c r="M689" t="str">
        <f>VLOOKUP(L689,'A-Applications'!B:D,3,FALSE)</f>
        <v>Ipendo</v>
      </c>
      <c r="N689" t="s">
        <v>53</v>
      </c>
      <c r="O689" s="42" t="s">
        <v>66</v>
      </c>
      <c r="P689" t="s">
        <v>278</v>
      </c>
      <c r="Q689" t="str">
        <f>VLOOKUP(KamstrupData[[#This Row],[IdLevel123]],'B-Business Capability'!B:L,10,FALSE)</f>
        <v>N/A</v>
      </c>
      <c r="R689">
        <f>VLOOKUP(KamstrupData[[#This Row],[IdLevel123]],'B-Business Capability'!B:L,11,FALSE)</f>
        <v>0</v>
      </c>
      <c r="T689" s="49" t="s">
        <v>279</v>
      </c>
      <c r="U689" t="str">
        <f>_xlfn.CONCAT(KamstrupData[[#This Row],[CountryCode]],"_",KamstrupData[[#This Row],[Business Area]],"_",KamstrupData[[#This Row],[DepartmentTeam]])</f>
        <v>DK10_Commercial &amp; Legal Services_</v>
      </c>
      <c r="V689" t="str">
        <f>VLOOKUP(KamstrupData[[#This Row],[ORG_Concat]],'O-Organization'!F:H,3,FALSE)</f>
        <v>11072_DK10_Commercial &amp; Legal Services_Commercial &amp; Legal Services_</v>
      </c>
    </row>
    <row r="690" spans="2:22">
      <c r="D690" t="s">
        <v>272</v>
      </c>
      <c r="E690" t="str">
        <f>VLOOKUP(D690,'B-Business Capability'!B:H,5,FALSE)</f>
        <v>Legal</v>
      </c>
      <c r="F690" t="str">
        <f>VLOOKUP(D690,'B-Business Capability'!B:H,6,FALSE)</f>
        <v>Preventive Law Program Dev.</v>
      </c>
      <c r="G690">
        <f>VLOOKUP(D690,'B-Business Capability'!B:H,7,FALSE)</f>
        <v>0</v>
      </c>
      <c r="I690" t="s">
        <v>253</v>
      </c>
      <c r="J690" t="s">
        <v>260</v>
      </c>
      <c r="L690" t="s">
        <v>277</v>
      </c>
      <c r="M690" t="str">
        <f>VLOOKUP(L690,'A-Applications'!B:D,3,FALSE)</f>
        <v>Ipendo</v>
      </c>
      <c r="N690" t="s">
        <v>53</v>
      </c>
      <c r="O690" s="42" t="s">
        <v>66</v>
      </c>
      <c r="P690" s="49" t="s">
        <v>278</v>
      </c>
      <c r="Q690" s="49" t="str">
        <f>VLOOKUP(KamstrupData[[#This Row],[IdLevel123]],'B-Business Capability'!B:L,10,FALSE)</f>
        <v>N/A</v>
      </c>
      <c r="R690" s="49">
        <f>VLOOKUP(KamstrupData[[#This Row],[IdLevel123]],'B-Business Capability'!B:L,11,FALSE)</f>
        <v>0</v>
      </c>
      <c r="S690" s="49"/>
      <c r="T690" s="49" t="s">
        <v>280</v>
      </c>
      <c r="U690" t="str">
        <f>_xlfn.CONCAT(KamstrupData[[#This Row],[CountryCode]],"_",KamstrupData[[#This Row],[Business Area]],"_",KamstrupData[[#This Row],[DepartmentTeam]])</f>
        <v>DK10_Commercial &amp; Legal Services_</v>
      </c>
      <c r="V690" t="str">
        <f>VLOOKUP(KamstrupData[[#This Row],[ORG_Concat]],'O-Organization'!F:H,3,FALSE)</f>
        <v>11072_DK10_Commercial &amp; Legal Services_Commercial &amp; Legal Services_</v>
      </c>
    </row>
    <row r="691" spans="2:22">
      <c r="D691" t="s">
        <v>273</v>
      </c>
      <c r="E691" t="str">
        <f>VLOOKUP(D691,'B-Business Capability'!B:H,5,FALSE)</f>
        <v>Legal</v>
      </c>
      <c r="F691" t="str">
        <f>VLOOKUP(D691,'B-Business Capability'!B:H,6,FALSE)</f>
        <v>Corporate Governance Policies</v>
      </c>
      <c r="G691">
        <f>VLOOKUP(D691,'B-Business Capability'!B:H,7,FALSE)</f>
        <v>0</v>
      </c>
      <c r="I691" t="s">
        <v>253</v>
      </c>
      <c r="J691" t="s">
        <v>260</v>
      </c>
      <c r="L691" t="s">
        <v>281</v>
      </c>
      <c r="M691" t="str">
        <f>VLOOKUP(L691,'A-Applications'!B:D,3,FALSE)</f>
        <v>myInsight Entity Management System</v>
      </c>
      <c r="N691" t="s">
        <v>53</v>
      </c>
      <c r="O691" s="42" t="s">
        <v>54</v>
      </c>
      <c r="P691" t="s">
        <v>269</v>
      </c>
      <c r="Q691" t="str">
        <f>VLOOKUP(KamstrupData[[#This Row],[IdLevel123]],'B-Business Capability'!B:L,10,FALSE)</f>
        <v>N/A</v>
      </c>
      <c r="R691">
        <f>VLOOKUP(KamstrupData[[#This Row],[IdLevel123]],'B-Business Capability'!B:L,11,FALSE)</f>
        <v>0</v>
      </c>
      <c r="T691" t="s">
        <v>282</v>
      </c>
      <c r="U691" t="str">
        <f>_xlfn.CONCAT(KamstrupData[[#This Row],[CountryCode]],"_",KamstrupData[[#This Row],[Business Area]],"_",KamstrupData[[#This Row],[DepartmentTeam]])</f>
        <v>DK10_Commercial &amp; Legal Services_</v>
      </c>
      <c r="V691" t="str">
        <f>VLOOKUP(KamstrupData[[#This Row],[ORG_Concat]],'O-Organization'!F:H,3,FALSE)</f>
        <v>11072_DK10_Commercial &amp; Legal Services_Commercial &amp; Legal Services_</v>
      </c>
    </row>
    <row r="692" spans="2:22">
      <c r="D692" t="s">
        <v>122</v>
      </c>
      <c r="E692" t="str">
        <f>VLOOKUP(D692,'B-Business Capability'!B:H,5,FALSE)</f>
        <v>Legal</v>
      </c>
      <c r="F692" t="str">
        <f>VLOOKUP(D692,'B-Business Capability'!B:H,6,FALSE)</f>
        <v>Ensure Compliance</v>
      </c>
      <c r="G692">
        <f>VLOOKUP(D692,'B-Business Capability'!B:H,7,FALSE)</f>
        <v>0</v>
      </c>
      <c r="I692" t="s">
        <v>253</v>
      </c>
      <c r="J692" t="s">
        <v>260</v>
      </c>
      <c r="L692" t="s">
        <v>281</v>
      </c>
      <c r="M692" t="str">
        <f>VLOOKUP(L692,'A-Applications'!B:D,3,FALSE)</f>
        <v>myInsight Entity Management System</v>
      </c>
      <c r="N692" t="s">
        <v>53</v>
      </c>
      <c r="O692" s="42" t="s">
        <v>54</v>
      </c>
      <c r="P692" t="s">
        <v>269</v>
      </c>
      <c r="Q692" t="str">
        <f>VLOOKUP(KamstrupData[[#This Row],[IdLevel123]],'B-Business Capability'!B:L,10,FALSE)</f>
        <v>N/A</v>
      </c>
      <c r="R692">
        <f>VLOOKUP(KamstrupData[[#This Row],[IdLevel123]],'B-Business Capability'!B:L,11,FALSE)</f>
        <v>0</v>
      </c>
      <c r="T692" s="49" t="s">
        <v>282</v>
      </c>
      <c r="U692" t="str">
        <f>_xlfn.CONCAT(KamstrupData[[#This Row],[CountryCode]],"_",KamstrupData[[#This Row],[Business Area]],"_",KamstrupData[[#This Row],[DepartmentTeam]])</f>
        <v>DK10_Commercial &amp; Legal Services_</v>
      </c>
      <c r="V692" t="str">
        <f>VLOOKUP(KamstrupData[[#This Row],[ORG_Concat]],'O-Organization'!F:H,3,FALSE)</f>
        <v>11072_DK10_Commercial &amp; Legal Services_Commercial &amp; Legal Services_</v>
      </c>
    </row>
    <row r="693" spans="2:22">
      <c r="D693" t="s">
        <v>122</v>
      </c>
      <c r="E693" t="str">
        <f>VLOOKUP(D693,'B-Business Capability'!B:H,5,FALSE)</f>
        <v>Legal</v>
      </c>
      <c r="F693" t="str">
        <f>VLOOKUP(D693,'B-Business Capability'!B:H,6,FALSE)</f>
        <v>Ensure Compliance</v>
      </c>
      <c r="G693">
        <f>VLOOKUP(D693,'B-Business Capability'!B:H,7,FALSE)</f>
        <v>0</v>
      </c>
      <c r="I693" t="s">
        <v>253</v>
      </c>
      <c r="J693" t="s">
        <v>260</v>
      </c>
      <c r="L693" t="s">
        <v>203</v>
      </c>
      <c r="M693" t="str">
        <f>VLOOKUP(L693,'A-Applications'!B:D,3,FALSE)</f>
        <v>Responsive - RFPIO</v>
      </c>
      <c r="N693" t="s">
        <v>53</v>
      </c>
      <c r="O693" s="42" t="s">
        <v>54</v>
      </c>
      <c r="P693" t="s">
        <v>131</v>
      </c>
      <c r="Q693" t="str">
        <f>VLOOKUP(KamstrupData[[#This Row],[IdLevel123]],'B-Business Capability'!B:L,10,FALSE)</f>
        <v>N/A</v>
      </c>
      <c r="R693">
        <f>VLOOKUP(KamstrupData[[#This Row],[IdLevel123]],'B-Business Capability'!B:L,11,FALSE)</f>
        <v>0</v>
      </c>
      <c r="T693" s="49" t="s">
        <v>283</v>
      </c>
      <c r="U693" t="str">
        <f>_xlfn.CONCAT(KamstrupData[[#This Row],[CountryCode]],"_",KamstrupData[[#This Row],[Business Area]],"_",KamstrupData[[#This Row],[DepartmentTeam]])</f>
        <v>DK10_Commercial &amp; Legal Services_</v>
      </c>
      <c r="V693" t="str">
        <f>VLOOKUP(KamstrupData[[#This Row],[ORG_Concat]],'O-Organization'!F:H,3,FALSE)</f>
        <v>11072_DK10_Commercial &amp; Legal Services_Commercial &amp; Legal Services_</v>
      </c>
    </row>
    <row r="694" spans="2:22">
      <c r="D694" t="s">
        <v>272</v>
      </c>
      <c r="E694" t="str">
        <f>VLOOKUP(D694,'B-Business Capability'!B:H,5,FALSE)</f>
        <v>Legal</v>
      </c>
      <c r="F694" t="str">
        <f>VLOOKUP(D694,'B-Business Capability'!B:H,6,FALSE)</f>
        <v>Preventive Law Program Dev.</v>
      </c>
      <c r="G694">
        <f>VLOOKUP(D694,'B-Business Capability'!B:H,7,FALSE)</f>
        <v>0</v>
      </c>
      <c r="I694" t="s">
        <v>253</v>
      </c>
      <c r="J694" t="s">
        <v>260</v>
      </c>
      <c r="L694" t="s">
        <v>203</v>
      </c>
      <c r="M694" t="str">
        <f>VLOOKUP(L694,'A-Applications'!B:D,3,FALSE)</f>
        <v>Responsive - RFPIO</v>
      </c>
      <c r="N694" t="s">
        <v>53</v>
      </c>
      <c r="O694" s="42" t="s">
        <v>54</v>
      </c>
      <c r="P694" s="49" t="s">
        <v>55</v>
      </c>
      <c r="Q694" s="49" t="str">
        <f>VLOOKUP(KamstrupData[[#This Row],[IdLevel123]],'B-Business Capability'!B:L,10,FALSE)</f>
        <v>N/A</v>
      </c>
      <c r="R694" s="49">
        <f>VLOOKUP(KamstrupData[[#This Row],[IdLevel123]],'B-Business Capability'!B:L,11,FALSE)</f>
        <v>0</v>
      </c>
      <c r="S694" s="49"/>
      <c r="T694" s="49" t="s">
        <v>283</v>
      </c>
      <c r="U694" t="str">
        <f>_xlfn.CONCAT(KamstrupData[[#This Row],[CountryCode]],"_",KamstrupData[[#This Row],[Business Area]],"_",KamstrupData[[#This Row],[DepartmentTeam]])</f>
        <v>DK10_Commercial &amp; Legal Services_</v>
      </c>
      <c r="V694" t="str">
        <f>VLOOKUP(KamstrupData[[#This Row],[ORG_Concat]],'O-Organization'!F:H,3,FALSE)</f>
        <v>11072_DK10_Commercial &amp; Legal Services_Commercial &amp; Legal Services_</v>
      </c>
    </row>
    <row r="695" spans="2:22">
      <c r="B695" s="28">
        <v>45292</v>
      </c>
      <c r="D695" t="s">
        <v>284</v>
      </c>
      <c r="E695" t="str">
        <f>VLOOKUP(D695,'B-Business Capability'!B:H,5,FALSE)</f>
        <v>People and Culture</v>
      </c>
      <c r="F695" t="str">
        <f>VLOOKUP(D695,'B-Business Capability'!B:H,6,FALSE)</f>
        <v>Learning &amp; Development</v>
      </c>
      <c r="G695">
        <f>VLOOKUP(D695,'B-Business Capability'!B:H,7,FALSE)</f>
        <v>0</v>
      </c>
      <c r="I695" t="s">
        <v>253</v>
      </c>
      <c r="J695" t="s">
        <v>260</v>
      </c>
      <c r="L695" t="s">
        <v>285</v>
      </c>
      <c r="M695" t="str">
        <f>VLOOKUP(L695,'A-Applications'!B:D,3,FALSE)</f>
        <v>Microsoft Forms</v>
      </c>
      <c r="N695" t="s">
        <v>53</v>
      </c>
      <c r="O695" s="42" t="s">
        <v>62</v>
      </c>
      <c r="P695" t="s">
        <v>77</v>
      </c>
      <c r="Q695" t="str">
        <f>VLOOKUP(KamstrupData[[#This Row],[IdLevel123]],'B-Business Capability'!B:L,10,FALSE)</f>
        <v>Hire-to-Retire (H2R)</v>
      </c>
      <c r="R695">
        <f>VLOOKUP(KamstrupData[[#This Row],[IdLevel123]],'B-Business Capability'!B:L,11,FALSE)</f>
        <v>500</v>
      </c>
      <c r="S695" t="s">
        <v>237</v>
      </c>
      <c r="T695" t="s">
        <v>261</v>
      </c>
      <c r="U695" t="str">
        <f>_xlfn.CONCAT(KamstrupData[[#This Row],[CountryCode]],"_",KamstrupData[[#This Row],[Business Area]],"_",KamstrupData[[#This Row],[DepartmentTeam]])</f>
        <v>DK10_Commercial &amp; Legal Services_</v>
      </c>
      <c r="V695" t="str">
        <f>VLOOKUP(KamstrupData[[#This Row],[ORG_Concat]],'O-Organization'!F:H,3,FALSE)</f>
        <v>11072_DK10_Commercial &amp; Legal Services_Commercial &amp; Legal Services_</v>
      </c>
    </row>
    <row r="696" spans="2:22">
      <c r="D696" t="s">
        <v>122</v>
      </c>
      <c r="E696" t="str">
        <f>VLOOKUP(D696,'B-Business Capability'!B:H,5,FALSE)</f>
        <v>Legal</v>
      </c>
      <c r="F696" t="str">
        <f>VLOOKUP(D696,'B-Business Capability'!B:H,6,FALSE)</f>
        <v>Ensure Compliance</v>
      </c>
      <c r="G696">
        <f>VLOOKUP(D696,'B-Business Capability'!B:H,7,FALSE)</f>
        <v>0</v>
      </c>
      <c r="I696" t="s">
        <v>253</v>
      </c>
      <c r="J696" t="s">
        <v>260</v>
      </c>
      <c r="L696" t="s">
        <v>286</v>
      </c>
      <c r="M696" t="str">
        <f>VLOOKUP(L696,'A-Applications'!B:D,3,FALSE)</f>
        <v>Claude</v>
      </c>
      <c r="N696" t="s">
        <v>147</v>
      </c>
      <c r="O696" s="42" t="s">
        <v>54</v>
      </c>
      <c r="P696" t="s">
        <v>97</v>
      </c>
      <c r="Q696" t="str">
        <f>VLOOKUP(KamstrupData[[#This Row],[IdLevel123]],'B-Business Capability'!B:L,10,FALSE)</f>
        <v>N/A</v>
      </c>
      <c r="R696">
        <f>VLOOKUP(KamstrupData[[#This Row],[IdLevel123]],'B-Business Capability'!B:L,11,FALSE)</f>
        <v>0</v>
      </c>
      <c r="T696" t="s">
        <v>264</v>
      </c>
      <c r="U696" t="str">
        <f>_xlfn.CONCAT(KamstrupData[[#This Row],[CountryCode]],"_",KamstrupData[[#This Row],[Business Area]],"_",KamstrupData[[#This Row],[DepartmentTeam]])</f>
        <v>DK10_Commercial &amp; Legal Services_</v>
      </c>
      <c r="V696" t="str">
        <f>VLOOKUP(KamstrupData[[#This Row],[ORG_Concat]],'O-Organization'!F:H,3,FALSE)</f>
        <v>11072_DK10_Commercial &amp; Legal Services_Commercial &amp; Legal Services_</v>
      </c>
    </row>
    <row r="697" spans="2:22">
      <c r="D697" t="s">
        <v>262</v>
      </c>
      <c r="E697" t="str">
        <f>VLOOKUP(D697,'B-Business Capability'!B:H,5,FALSE)</f>
        <v>Product &amp; Software Development</v>
      </c>
      <c r="F697" t="str">
        <f>VLOOKUP(D697,'B-Business Capability'!B:H,6,FALSE)</f>
        <v>R&amp;D</v>
      </c>
      <c r="G697" t="str">
        <f>VLOOKUP(D697,'B-Business Capability'!B:H,7,FALSE)</f>
        <v>Manage Innovation</v>
      </c>
      <c r="I697" t="s">
        <v>253</v>
      </c>
      <c r="J697" t="s">
        <v>260</v>
      </c>
      <c r="L697" t="s">
        <v>286</v>
      </c>
      <c r="M697" t="str">
        <f>VLOOKUP(L697,'A-Applications'!B:D,3,FALSE)</f>
        <v>Claude</v>
      </c>
      <c r="N697" t="s">
        <v>147</v>
      </c>
      <c r="O697" s="42" t="s">
        <v>54</v>
      </c>
      <c r="P697" t="s">
        <v>97</v>
      </c>
      <c r="Q697" t="str">
        <f>VLOOKUP(KamstrupData[[#This Row],[IdLevel123]],'B-Business Capability'!B:L,10,FALSE)</f>
        <v>Idea-to-Release (I2R)</v>
      </c>
      <c r="R697">
        <f>VLOOKUP(KamstrupData[[#This Row],[IdLevel123]],'B-Business Capability'!B:L,11,FALSE)</f>
        <v>310</v>
      </c>
      <c r="T697" t="s">
        <v>264</v>
      </c>
      <c r="U697" t="str">
        <f>_xlfn.CONCAT(KamstrupData[[#This Row],[CountryCode]],"_",KamstrupData[[#This Row],[Business Area]],"_",KamstrupData[[#This Row],[DepartmentTeam]])</f>
        <v>DK10_Commercial &amp; Legal Services_</v>
      </c>
      <c r="V697" t="str">
        <f>VLOOKUP(KamstrupData[[#This Row],[ORG_Concat]],'O-Organization'!F:H,3,FALSE)</f>
        <v>11072_DK10_Commercial &amp; Legal Services_Commercial &amp; Legal Services_</v>
      </c>
    </row>
    <row r="698" spans="2:22">
      <c r="D698" t="s">
        <v>95</v>
      </c>
      <c r="E698" t="str">
        <f>VLOOKUP(D698,'B-Business Capability'!B:H,5,FALSE)</f>
        <v>Not mapped to capability</v>
      </c>
      <c r="F698">
        <f>VLOOKUP(D698,'B-Business Capability'!B:H,6,FALSE)</f>
        <v>0</v>
      </c>
      <c r="G698">
        <f>VLOOKUP(D698,'B-Business Capability'!B:H,7,FALSE)</f>
        <v>0</v>
      </c>
      <c r="I698" t="s">
        <v>253</v>
      </c>
      <c r="J698" t="s">
        <v>260</v>
      </c>
      <c r="L698" t="s">
        <v>287</v>
      </c>
      <c r="M698" t="str">
        <f>VLOOKUP(L698,'A-Applications'!B:D,3,FALSE)</f>
        <v>Questel Essential</v>
      </c>
      <c r="N698" t="s">
        <v>53</v>
      </c>
      <c r="O698" s="42" t="s">
        <v>54</v>
      </c>
      <c r="P698" t="s">
        <v>77</v>
      </c>
      <c r="Q698" t="str">
        <f>VLOOKUP(KamstrupData[[#This Row],[IdLevel123]],'B-Business Capability'!B:L,10,FALSE)</f>
        <v>N/A</v>
      </c>
      <c r="R698">
        <f>VLOOKUP(KamstrupData[[#This Row],[IdLevel123]],'B-Business Capability'!B:L,11,FALSE)</f>
        <v>0</v>
      </c>
      <c r="T698" t="s">
        <v>261</v>
      </c>
      <c r="U698" t="str">
        <f>_xlfn.CONCAT(KamstrupData[[#This Row],[CountryCode]],"_",KamstrupData[[#This Row],[Business Area]],"_",KamstrupData[[#This Row],[DepartmentTeam]])</f>
        <v>DK10_Commercial &amp; Legal Services_</v>
      </c>
      <c r="V698" t="str">
        <f>VLOOKUP(KamstrupData[[#This Row],[ORG_Concat]],'O-Organization'!F:H,3,FALSE)</f>
        <v>11072_DK10_Commercial &amp; Legal Services_Commercial &amp; Legal Services_</v>
      </c>
    </row>
    <row r="699" spans="2:22">
      <c r="D699" s="28" t="s">
        <v>288</v>
      </c>
      <c r="E699" t="str">
        <f>VLOOKUP(D699,'B-Business Capability'!B:H,5,FALSE)</f>
        <v xml:space="preserve">Digital Management </v>
      </c>
      <c r="F699" t="str">
        <f>VLOOKUP(D699,'B-Business Capability'!B:H,6,FALSE)</f>
        <v>Identity and Access Governance</v>
      </c>
      <c r="G699" t="str">
        <f>VLOOKUP(D699,'B-Business Capability'!B:H,7,FALSE)</f>
        <v>Identity Management</v>
      </c>
      <c r="I699" t="s">
        <v>253</v>
      </c>
      <c r="J699" t="s">
        <v>260</v>
      </c>
      <c r="L699" t="s">
        <v>289</v>
      </c>
      <c r="M699" t="str">
        <f>VLOOKUP(L699,'A-Applications'!B:D,3,FALSE)</f>
        <v>DeLoitte identity service</v>
      </c>
      <c r="O699" s="42"/>
      <c r="Q699" t="str">
        <f>VLOOKUP(KamstrupData[[#This Row],[IdLevel123]],'B-Business Capability'!B:L,10,FALSE)</f>
        <v>N/A</v>
      </c>
      <c r="R699">
        <f>VLOOKUP(KamstrupData[[#This Row],[IdLevel123]],'B-Business Capability'!B:L,11,FALSE)</f>
        <v>0</v>
      </c>
      <c r="T699" t="s">
        <v>290</v>
      </c>
      <c r="U699" t="str">
        <f>_xlfn.CONCAT(KamstrupData[[#This Row],[CountryCode]],"_",KamstrupData[[#This Row],[Business Area]],"_",KamstrupData[[#This Row],[DepartmentTeam]])</f>
        <v>DK10_Commercial &amp; Legal Services_</v>
      </c>
      <c r="V699" t="str">
        <f>VLOOKUP(KamstrupData[[#This Row],[ORG_Concat]],'O-Organization'!F:H,3,FALSE)</f>
        <v>11072_DK10_Commercial &amp; Legal Services_Commercial &amp; Legal Services_</v>
      </c>
    </row>
    <row r="700" spans="2:22">
      <c r="D700" t="s">
        <v>291</v>
      </c>
      <c r="E700" t="str">
        <f>VLOOKUP(D700,'B-Business Capability'!B:H,5,FALSE)</f>
        <v>Strategic Management</v>
      </c>
      <c r="F700" t="str">
        <f>VLOOKUP(D700,'B-Business Capability'!B:H,6,FALSE)</f>
        <v>Enterprise Effectiveness &amp; Project Management</v>
      </c>
      <c r="G700">
        <f>VLOOKUP(D700,'B-Business Capability'!B:H,7,FALSE)</f>
        <v>0</v>
      </c>
      <c r="I700" t="s">
        <v>253</v>
      </c>
      <c r="J700" t="s">
        <v>292</v>
      </c>
      <c r="K700" t="s">
        <v>293</v>
      </c>
      <c r="L700" t="s">
        <v>99</v>
      </c>
      <c r="M700" t="str">
        <f>VLOOKUP(L700,'A-Applications'!B:D,3,FALSE)</f>
        <v>SnagIt</v>
      </c>
      <c r="N700" t="s">
        <v>53</v>
      </c>
      <c r="O700" s="42" t="s">
        <v>62</v>
      </c>
      <c r="P700" t="s">
        <v>97</v>
      </c>
      <c r="Q700" t="str">
        <f>VLOOKUP(KamstrupData[[#This Row],[IdLevel123]],'B-Business Capability'!B:L,10,FALSE)</f>
        <v>N/A</v>
      </c>
      <c r="R700">
        <f>VLOOKUP(KamstrupData[[#This Row],[IdLevel123]],'B-Business Capability'!B:L,11,FALSE)</f>
        <v>0</v>
      </c>
      <c r="T700" t="s">
        <v>294</v>
      </c>
      <c r="U700"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00" t="str">
        <f>VLOOKUP(KamstrupData[[#This Row],[ORG_Concat]],'O-Organization'!F:H,3,FALSE)</f>
        <v>11034_DK10_Digitalization_DK_Digitalization_ Digital Business Development &amp; Transformation_DK_Digitalization_Digital Business Development &amp; Transformation_Digital Transformation</v>
      </c>
    </row>
    <row r="701" spans="2:22">
      <c r="D701" t="s">
        <v>295</v>
      </c>
      <c r="E701" t="str">
        <f>VLOOKUP(D701,'B-Business Capability'!B:H,5,FALSE)</f>
        <v>Strategic Management</v>
      </c>
      <c r="F701" t="str">
        <f>VLOOKUP(D701,'B-Business Capability'!B:H,6,FALSE)</f>
        <v>Enterprise Effectiveness &amp; Project Management</v>
      </c>
      <c r="G701" t="str">
        <f>VLOOKUP(D701,'B-Business Capability'!B:H,7,FALSE)</f>
        <v>Task Tracking and Planning</v>
      </c>
      <c r="I701" t="s">
        <v>253</v>
      </c>
      <c r="J701" t="s">
        <v>292</v>
      </c>
      <c r="K701" t="s">
        <v>293</v>
      </c>
      <c r="L701" t="s">
        <v>100</v>
      </c>
      <c r="M701" t="str">
        <f>VLOOKUP(L701,'A-Applications'!B:D,3,FALSE)</f>
        <v>JIRA</v>
      </c>
      <c r="N701" t="s">
        <v>53</v>
      </c>
      <c r="O701" s="42" t="s">
        <v>54</v>
      </c>
      <c r="P701" t="s">
        <v>97</v>
      </c>
      <c r="Q701" t="str">
        <f>VLOOKUP(KamstrupData[[#This Row],[IdLevel123]],'B-Business Capability'!B:L,10,FALSE)</f>
        <v>N/A</v>
      </c>
      <c r="R701">
        <f>VLOOKUP(KamstrupData[[#This Row],[IdLevel123]],'B-Business Capability'!B:L,11,FALSE)</f>
        <v>0</v>
      </c>
      <c r="T701" t="s">
        <v>294</v>
      </c>
      <c r="U701"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01" t="str">
        <f>VLOOKUP(KamstrupData[[#This Row],[ORG_Concat]],'O-Organization'!F:H,3,FALSE)</f>
        <v>11034_DK10_Digitalization_DK_Digitalization_ Digital Business Development &amp; Transformation_DK_Digitalization_Digital Business Development &amp; Transformation_Digital Transformation</v>
      </c>
    </row>
    <row r="702" spans="2:22">
      <c r="C702" s="28">
        <v>46387</v>
      </c>
      <c r="D702" t="s">
        <v>296</v>
      </c>
      <c r="E702" t="str">
        <f>VLOOKUP(D702,'B-Business Capability'!B:H,5,FALSE)</f>
        <v>Digital Platform and Operations</v>
      </c>
      <c r="F702" t="str">
        <f>VLOOKUP(D702,'B-Business Capability'!B:H,6,FALSE)</f>
        <v>AI, Data &amp; Analytics</v>
      </c>
      <c r="G702" t="str">
        <f>VLOOKUP(D702,'B-Business Capability'!B:H,7,FALSE)</f>
        <v>Data Processing &amp; Modeling</v>
      </c>
      <c r="I702" t="s">
        <v>253</v>
      </c>
      <c r="J702" t="s">
        <v>292</v>
      </c>
      <c r="K702" t="s">
        <v>297</v>
      </c>
      <c r="L702" t="s">
        <v>102</v>
      </c>
      <c r="M702" t="str">
        <f>VLOOKUP(L702,'A-Applications'!B:D,3,FALSE)</f>
        <v>VIS</v>
      </c>
      <c r="N702" t="s">
        <v>103</v>
      </c>
      <c r="O702" s="42" t="s">
        <v>66</v>
      </c>
      <c r="P702" t="s">
        <v>97</v>
      </c>
      <c r="Q702" t="str">
        <f>VLOOKUP(KamstrupData[[#This Row],[IdLevel123]],'B-Business Capability'!B:L,10,FALSE)</f>
        <v>N/A</v>
      </c>
      <c r="R702">
        <f>VLOOKUP(KamstrupData[[#This Row],[IdLevel123]],'B-Business Capability'!B:L,11,FALSE)</f>
        <v>0</v>
      </c>
      <c r="S702" t="s">
        <v>265</v>
      </c>
      <c r="T702" t="s">
        <v>298</v>
      </c>
      <c r="U702"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02" t="str">
        <f>VLOOKUP(KamstrupData[[#This Row],[ORG_Concat]],'O-Organization'!F:H,3,FALSE)</f>
        <v>11033_DK10_Digitalization_DK_Digitalization_ Digital Business Development &amp; Transformation_DK_Digitalization_Digital Business Development &amp; Transformation_Business Intelligence</v>
      </c>
    </row>
    <row r="703" spans="2:22">
      <c r="C703" s="28">
        <v>46387</v>
      </c>
      <c r="D703" t="s">
        <v>296</v>
      </c>
      <c r="E703" t="str">
        <f>VLOOKUP(D703,'B-Business Capability'!B:H,5,FALSE)</f>
        <v>Digital Platform and Operations</v>
      </c>
      <c r="F703" t="str">
        <f>VLOOKUP(D703,'B-Business Capability'!B:H,6,FALSE)</f>
        <v>AI, Data &amp; Analytics</v>
      </c>
      <c r="G703" t="str">
        <f>VLOOKUP(D703,'B-Business Capability'!B:H,7,FALSE)</f>
        <v>Data Processing &amp; Modeling</v>
      </c>
      <c r="I703" t="s">
        <v>253</v>
      </c>
      <c r="J703" t="s">
        <v>292</v>
      </c>
      <c r="K703" t="s">
        <v>297</v>
      </c>
      <c r="L703" t="s">
        <v>102</v>
      </c>
      <c r="M703" t="str">
        <f>VLOOKUP(L703,'A-Applications'!B:D,3,FALSE)</f>
        <v>VIS</v>
      </c>
      <c r="N703" t="s">
        <v>103</v>
      </c>
      <c r="O703" s="42" t="s">
        <v>66</v>
      </c>
      <c r="P703" t="s">
        <v>97</v>
      </c>
      <c r="Q703" t="str">
        <f>VLOOKUP(KamstrupData[[#This Row],[IdLevel123]],'B-Business Capability'!B:L,10,FALSE)</f>
        <v>N/A</v>
      </c>
      <c r="R703">
        <f>VLOOKUP(KamstrupData[[#This Row],[IdLevel123]],'B-Business Capability'!B:L,11,FALSE)</f>
        <v>0</v>
      </c>
      <c r="S703" t="s">
        <v>265</v>
      </c>
      <c r="T703" t="s">
        <v>298</v>
      </c>
      <c r="U703"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03" t="str">
        <f>VLOOKUP(KamstrupData[[#This Row],[ORG_Concat]],'O-Organization'!F:H,3,FALSE)</f>
        <v>11033_DK10_Digitalization_DK_Digitalization_ Digital Business Development &amp; Transformation_DK_Digitalization_Digital Business Development &amp; Transformation_Business Intelligence</v>
      </c>
    </row>
    <row r="704" spans="2:22">
      <c r="C704" s="28">
        <v>46387</v>
      </c>
      <c r="D704" t="s">
        <v>299</v>
      </c>
      <c r="E704" t="str">
        <f>VLOOKUP(D704,'B-Business Capability'!B:H,5,FALSE)</f>
        <v>Digital Platform and Operations</v>
      </c>
      <c r="F704" t="str">
        <f>VLOOKUP(D704,'B-Business Capability'!B:H,6,FALSE)</f>
        <v>AI, Data &amp; Analytics</v>
      </c>
      <c r="G704" t="str">
        <f>VLOOKUP(D704,'B-Business Capability'!B:H,7,FALSE)</f>
        <v>Data Analytics</v>
      </c>
      <c r="I704" t="s">
        <v>253</v>
      </c>
      <c r="J704" t="s">
        <v>292</v>
      </c>
      <c r="K704" t="s">
        <v>297</v>
      </c>
      <c r="L704" t="s">
        <v>102</v>
      </c>
      <c r="M704" t="str">
        <f>VLOOKUP(L704,'A-Applications'!B:D,3,FALSE)</f>
        <v>VIS</v>
      </c>
      <c r="N704" t="s">
        <v>103</v>
      </c>
      <c r="O704" s="42" t="s">
        <v>66</v>
      </c>
      <c r="P704" t="s">
        <v>97</v>
      </c>
      <c r="Q704" t="str">
        <f>VLOOKUP(KamstrupData[[#This Row],[IdLevel123]],'B-Business Capability'!B:L,10,FALSE)</f>
        <v>N/A</v>
      </c>
      <c r="R704">
        <f>VLOOKUP(KamstrupData[[#This Row],[IdLevel123]],'B-Business Capability'!B:L,11,FALSE)</f>
        <v>0</v>
      </c>
      <c r="S704" t="s">
        <v>265</v>
      </c>
      <c r="T704" t="s">
        <v>298</v>
      </c>
      <c r="U704"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04" t="str">
        <f>VLOOKUP(KamstrupData[[#This Row],[ORG_Concat]],'O-Organization'!F:H,3,FALSE)</f>
        <v>11033_DK10_Digitalization_DK_Digitalization_ Digital Business Development &amp; Transformation_DK_Digitalization_Digital Business Development &amp; Transformation_Business Intelligence</v>
      </c>
    </row>
    <row r="705" spans="4:22">
      <c r="D705" t="s">
        <v>126</v>
      </c>
      <c r="E705" t="str">
        <f>VLOOKUP(D705,'B-Business Capability'!B:H,5,FALSE)</f>
        <v>Strategic Management</v>
      </c>
      <c r="F705" t="str">
        <f>VLOOKUP(D705,'B-Business Capability'!B:H,6,FALSE)</f>
        <v>Business Process Management</v>
      </c>
      <c r="G705" t="str">
        <f>VLOOKUP(D705,'B-Business Capability'!B:H,7,FALSE)</f>
        <v>Business Process Modeling</v>
      </c>
      <c r="I705" t="s">
        <v>253</v>
      </c>
      <c r="J705" t="s">
        <v>292</v>
      </c>
      <c r="K705" t="s">
        <v>293</v>
      </c>
      <c r="L705" t="s">
        <v>105</v>
      </c>
      <c r="M705" t="str">
        <f>VLOOKUP(L705,'A-Applications'!B:D,3,FALSE)</f>
        <v>Microsoft Visio</v>
      </c>
      <c r="N705" t="s">
        <v>103</v>
      </c>
      <c r="O705" s="42" t="s">
        <v>54</v>
      </c>
      <c r="P705" t="s">
        <v>97</v>
      </c>
      <c r="Q705" t="str">
        <f>VLOOKUP(KamstrupData[[#This Row],[IdLevel123]],'B-Business Capability'!B:L,10,FALSE)</f>
        <v>N/A</v>
      </c>
      <c r="R705">
        <f>VLOOKUP(KamstrupData[[#This Row],[IdLevel123]],'B-Business Capability'!B:L,11,FALSE)</f>
        <v>0</v>
      </c>
      <c r="T705" t="s">
        <v>300</v>
      </c>
      <c r="U705"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05" t="str">
        <f>VLOOKUP(KamstrupData[[#This Row],[ORG_Concat]],'O-Organization'!F:H,3,FALSE)</f>
        <v>11034_DK10_Digitalization_DK_Digitalization_ Digital Business Development &amp; Transformation_DK_Digitalization_Digital Business Development &amp; Transformation_Digital Transformation</v>
      </c>
    </row>
    <row r="706" spans="4:22">
      <c r="D706" t="s">
        <v>301</v>
      </c>
      <c r="E706" t="str">
        <f>VLOOKUP(D706,'B-Business Capability'!B:H,5,FALSE)</f>
        <v>Strategic Management</v>
      </c>
      <c r="F706" t="str">
        <f>VLOOKUP(D706,'B-Business Capability'!B:H,6,FALSE)</f>
        <v>Knowledge &amp; Research Management</v>
      </c>
      <c r="G706" t="str">
        <f>VLOOKUP(D706,'B-Business Capability'!B:H,7,FALSE)</f>
        <v>Manage Knowledge</v>
      </c>
      <c r="I706" t="s">
        <v>253</v>
      </c>
      <c r="J706" t="s">
        <v>292</v>
      </c>
      <c r="K706" t="s">
        <v>293</v>
      </c>
      <c r="L706" t="s">
        <v>302</v>
      </c>
      <c r="M706" t="str">
        <f>VLOOKUP(L706,'A-Applications'!B:D,3,FALSE)</f>
        <v>Confluence</v>
      </c>
      <c r="N706" t="s">
        <v>53</v>
      </c>
      <c r="O706" s="42" t="s">
        <v>54</v>
      </c>
      <c r="P706" t="s">
        <v>97</v>
      </c>
      <c r="Q706" t="str">
        <f>VLOOKUP(KamstrupData[[#This Row],[IdLevel123]],'B-Business Capability'!B:L,10,FALSE)</f>
        <v>N/A</v>
      </c>
      <c r="R706">
        <f>VLOOKUP(KamstrupData[[#This Row],[IdLevel123]],'B-Business Capability'!B:L,11,FALSE)</f>
        <v>0</v>
      </c>
      <c r="T706" t="s">
        <v>303</v>
      </c>
      <c r="U706"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06" t="str">
        <f>VLOOKUP(KamstrupData[[#This Row],[ORG_Concat]],'O-Organization'!F:H,3,FALSE)</f>
        <v>11034_DK10_Digitalization_DK_Digitalization_ Digital Business Development &amp; Transformation_DK_Digitalization_Digital Business Development &amp; Transformation_Digital Transformation</v>
      </c>
    </row>
    <row r="707" spans="4:22">
      <c r="D707" t="s">
        <v>301</v>
      </c>
      <c r="E707" t="str">
        <f>VLOOKUP(D707,'B-Business Capability'!B:H,5,FALSE)</f>
        <v>Strategic Management</v>
      </c>
      <c r="F707" t="str">
        <f>VLOOKUP(D707,'B-Business Capability'!B:H,6,FALSE)</f>
        <v>Knowledge &amp; Research Management</v>
      </c>
      <c r="G707" t="str">
        <f>VLOOKUP(D707,'B-Business Capability'!B:H,7,FALSE)</f>
        <v>Manage Knowledge</v>
      </c>
      <c r="I707" t="s">
        <v>253</v>
      </c>
      <c r="J707" t="s">
        <v>292</v>
      </c>
      <c r="K707" t="s">
        <v>293</v>
      </c>
      <c r="L707" t="s">
        <v>52</v>
      </c>
      <c r="M707" t="str">
        <f>VLOOKUP(L707,'A-Applications'!B:D,3,FALSE)</f>
        <v>Microsoft Teams</v>
      </c>
      <c r="N707" t="s">
        <v>53</v>
      </c>
      <c r="O707" s="42" t="s">
        <v>54</v>
      </c>
      <c r="P707" t="s">
        <v>274</v>
      </c>
      <c r="Q707" t="str">
        <f>VLOOKUP(KamstrupData[[#This Row],[IdLevel123]],'B-Business Capability'!B:L,10,FALSE)</f>
        <v>N/A</v>
      </c>
      <c r="R707">
        <f>VLOOKUP(KamstrupData[[#This Row],[IdLevel123]],'B-Business Capability'!B:L,11,FALSE)</f>
        <v>0</v>
      </c>
      <c r="T707" t="s">
        <v>294</v>
      </c>
      <c r="U707"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07" t="str">
        <f>VLOOKUP(KamstrupData[[#This Row],[ORG_Concat]],'O-Organization'!F:H,3,FALSE)</f>
        <v>11034_DK10_Digitalization_DK_Digitalization_ Digital Business Development &amp; Transformation_DK_Digitalization_Digital Business Development &amp; Transformation_Digital Transformation</v>
      </c>
    </row>
    <row r="708" spans="4:22">
      <c r="D708" t="s">
        <v>304</v>
      </c>
      <c r="E708" t="str">
        <f>VLOOKUP(D708,'B-Business Capability'!B:H,5,FALSE)</f>
        <v>Digital Platform and Operations</v>
      </c>
      <c r="F708" t="str">
        <f>VLOOKUP(D708,'B-Business Capability'!B:H,6,FALSE)</f>
        <v>AI, Data &amp; Analytics</v>
      </c>
      <c r="G708" t="str">
        <f>VLOOKUP(D708,'B-Business Capability'!B:H,7,FALSE)</f>
        <v>Data Governance</v>
      </c>
      <c r="I708" t="s">
        <v>253</v>
      </c>
      <c r="J708" t="s">
        <v>292</v>
      </c>
      <c r="K708" t="s">
        <v>297</v>
      </c>
      <c r="L708" t="s">
        <v>52</v>
      </c>
      <c r="M708" t="str">
        <f>VLOOKUP(L708,'A-Applications'!B:D,3,FALSE)</f>
        <v>Microsoft Teams</v>
      </c>
      <c r="N708" t="s">
        <v>53</v>
      </c>
      <c r="O708" s="42" t="s">
        <v>66</v>
      </c>
      <c r="P708" t="s">
        <v>97</v>
      </c>
      <c r="Q708" t="str">
        <f>VLOOKUP(KamstrupData[[#This Row],[IdLevel123]],'B-Business Capability'!B:L,10,FALSE)</f>
        <v>N/A</v>
      </c>
      <c r="R708">
        <f>VLOOKUP(KamstrupData[[#This Row],[IdLevel123]],'B-Business Capability'!B:L,11,FALSE)</f>
        <v>0</v>
      </c>
      <c r="T708" t="s">
        <v>298</v>
      </c>
      <c r="U708"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08" t="str">
        <f>VLOOKUP(KamstrupData[[#This Row],[ORG_Concat]],'O-Organization'!F:H,3,FALSE)</f>
        <v>11033_DK10_Digitalization_DK_Digitalization_ Digital Business Development &amp; Transformation_DK_Digitalization_Digital Business Development &amp; Transformation_Business Intelligence</v>
      </c>
    </row>
    <row r="709" spans="4:22">
      <c r="D709" t="s">
        <v>296</v>
      </c>
      <c r="E709" t="str">
        <f>VLOOKUP(D709,'B-Business Capability'!B:H,5,FALSE)</f>
        <v>Digital Platform and Operations</v>
      </c>
      <c r="F709" t="str">
        <f>VLOOKUP(D709,'B-Business Capability'!B:H,6,FALSE)</f>
        <v>AI, Data &amp; Analytics</v>
      </c>
      <c r="G709" t="str">
        <f>VLOOKUP(D709,'B-Business Capability'!B:H,7,FALSE)</f>
        <v>Data Processing &amp; Modeling</v>
      </c>
      <c r="I709" t="s">
        <v>253</v>
      </c>
      <c r="J709" t="s">
        <v>292</v>
      </c>
      <c r="K709" t="s">
        <v>297</v>
      </c>
      <c r="L709" t="s">
        <v>117</v>
      </c>
      <c r="M709" t="str">
        <f>VLOOKUP(L709,'A-Applications'!B:D,3,FALSE)</f>
        <v>PowerBI</v>
      </c>
      <c r="N709" t="s">
        <v>147</v>
      </c>
      <c r="O709" s="42" t="s">
        <v>66</v>
      </c>
      <c r="P709" t="s">
        <v>97</v>
      </c>
      <c r="Q709" t="str">
        <f>VLOOKUP(KamstrupData[[#This Row],[IdLevel123]],'B-Business Capability'!B:L,10,FALSE)</f>
        <v>N/A</v>
      </c>
      <c r="R709">
        <f>VLOOKUP(KamstrupData[[#This Row],[IdLevel123]],'B-Business Capability'!B:L,11,FALSE)</f>
        <v>0</v>
      </c>
      <c r="T709" t="s">
        <v>298</v>
      </c>
      <c r="U709"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09" t="str">
        <f>VLOOKUP(KamstrupData[[#This Row],[ORG_Concat]],'O-Organization'!F:H,3,FALSE)</f>
        <v>11033_DK10_Digitalization_DK_Digitalization_ Digital Business Development &amp; Transformation_DK_Digitalization_Digital Business Development &amp; Transformation_Business Intelligence</v>
      </c>
    </row>
    <row r="710" spans="4:22">
      <c r="D710" t="s">
        <v>299</v>
      </c>
      <c r="E710" t="str">
        <f>VLOOKUP(D710,'B-Business Capability'!B:H,5,FALSE)</f>
        <v>Digital Platform and Operations</v>
      </c>
      <c r="F710" t="str">
        <f>VLOOKUP(D710,'B-Business Capability'!B:H,6,FALSE)</f>
        <v>AI, Data &amp; Analytics</v>
      </c>
      <c r="G710" t="str">
        <f>VLOOKUP(D710,'B-Business Capability'!B:H,7,FALSE)</f>
        <v>Data Analytics</v>
      </c>
      <c r="I710" t="s">
        <v>253</v>
      </c>
      <c r="J710" t="s">
        <v>292</v>
      </c>
      <c r="K710" t="s">
        <v>297</v>
      </c>
      <c r="L710" t="s">
        <v>117</v>
      </c>
      <c r="M710" t="str">
        <f>VLOOKUP(L710,'A-Applications'!B:D,3,FALSE)</f>
        <v>PowerBI</v>
      </c>
      <c r="N710" t="s">
        <v>53</v>
      </c>
      <c r="O710" s="42" t="s">
        <v>66</v>
      </c>
      <c r="P710" t="s">
        <v>97</v>
      </c>
      <c r="Q710" t="str">
        <f>VLOOKUP(KamstrupData[[#This Row],[IdLevel123]],'B-Business Capability'!B:L,10,FALSE)</f>
        <v>N/A</v>
      </c>
      <c r="R710">
        <f>VLOOKUP(KamstrupData[[#This Row],[IdLevel123]],'B-Business Capability'!B:L,11,FALSE)</f>
        <v>0</v>
      </c>
      <c r="T710" t="s">
        <v>298</v>
      </c>
      <c r="U710"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10" t="str">
        <f>VLOOKUP(KamstrupData[[#This Row],[ORG_Concat]],'O-Organization'!F:H,3,FALSE)</f>
        <v>11033_DK10_Digitalization_DK_Digitalization_ Digital Business Development &amp; Transformation_DK_Digitalization_Digital Business Development &amp; Transformation_Business Intelligence</v>
      </c>
    </row>
    <row r="711" spans="4:22">
      <c r="D711" t="s">
        <v>126</v>
      </c>
      <c r="E711" t="str">
        <f>VLOOKUP(D711,'B-Business Capability'!B:H,5,FALSE)</f>
        <v>Strategic Management</v>
      </c>
      <c r="F711" t="str">
        <f>VLOOKUP(D711,'B-Business Capability'!B:H,6,FALSE)</f>
        <v>Business Process Management</v>
      </c>
      <c r="G711" t="str">
        <f>VLOOKUP(D711,'B-Business Capability'!B:H,7,FALSE)</f>
        <v>Business Process Modeling</v>
      </c>
      <c r="I711" t="s">
        <v>253</v>
      </c>
      <c r="J711" t="s">
        <v>292</v>
      </c>
      <c r="K711" t="s">
        <v>293</v>
      </c>
      <c r="L711" t="s">
        <v>127</v>
      </c>
      <c r="M711" t="str">
        <f>VLOOKUP(L711,'A-Applications'!B:D,3,FALSE)</f>
        <v>Ipw</v>
      </c>
      <c r="N711" t="s">
        <v>147</v>
      </c>
      <c r="O711" s="42" t="s">
        <v>54</v>
      </c>
      <c r="P711" t="s">
        <v>305</v>
      </c>
      <c r="Q711" t="str">
        <f>VLOOKUP(KamstrupData[[#This Row],[IdLevel123]],'B-Business Capability'!B:L,10,FALSE)</f>
        <v>N/A</v>
      </c>
      <c r="R711">
        <f>VLOOKUP(KamstrupData[[#This Row],[IdLevel123]],'B-Business Capability'!B:L,11,FALSE)</f>
        <v>0</v>
      </c>
      <c r="T711" t="s">
        <v>294</v>
      </c>
      <c r="U711"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11" t="str">
        <f>VLOOKUP(KamstrupData[[#This Row],[ORG_Concat]],'O-Organization'!F:H,3,FALSE)</f>
        <v>11034_DK10_Digitalization_DK_Digitalization_ Digital Business Development &amp; Transformation_DK_Digitalization_Digital Business Development &amp; Transformation_Digital Transformation</v>
      </c>
    </row>
    <row r="712" spans="4:22">
      <c r="D712" t="s">
        <v>304</v>
      </c>
      <c r="E712" t="str">
        <f>VLOOKUP(D712,'B-Business Capability'!B:H,5,FALSE)</f>
        <v>Digital Platform and Operations</v>
      </c>
      <c r="F712" t="str">
        <f>VLOOKUP(D712,'B-Business Capability'!B:H,6,FALSE)</f>
        <v>AI, Data &amp; Analytics</v>
      </c>
      <c r="G712" t="str">
        <f>VLOOKUP(D712,'B-Business Capability'!B:H,7,FALSE)</f>
        <v>Data Governance</v>
      </c>
      <c r="I712" t="s">
        <v>253</v>
      </c>
      <c r="J712" t="s">
        <v>292</v>
      </c>
      <c r="K712" t="s">
        <v>297</v>
      </c>
      <c r="L712" t="s">
        <v>306</v>
      </c>
      <c r="M712" t="str">
        <f>VLOOKUP(L712,'A-Applications'!B:D,3,FALSE)</f>
        <v>LMS365 (Kamstrup-Learning)</v>
      </c>
      <c r="N712" t="s">
        <v>147</v>
      </c>
      <c r="O712" s="42" t="s">
        <v>66</v>
      </c>
      <c r="P712" t="s">
        <v>97</v>
      </c>
      <c r="Q712" t="str">
        <f>VLOOKUP(KamstrupData[[#This Row],[IdLevel123]],'B-Business Capability'!B:L,10,FALSE)</f>
        <v>N/A</v>
      </c>
      <c r="R712">
        <f>VLOOKUP(KamstrupData[[#This Row],[IdLevel123]],'B-Business Capability'!B:L,11,FALSE)</f>
        <v>0</v>
      </c>
      <c r="T712" t="s">
        <v>298</v>
      </c>
      <c r="U712"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12" t="str">
        <f>VLOOKUP(KamstrupData[[#This Row],[ORG_Concat]],'O-Organization'!F:H,3,FALSE)</f>
        <v>11033_DK10_Digitalization_DK_Digitalization_ Digital Business Development &amp; Transformation_DK_Digitalization_Digital Business Development &amp; Transformation_Business Intelligence</v>
      </c>
    </row>
    <row r="713" spans="4:22">
      <c r="D713" t="s">
        <v>307</v>
      </c>
      <c r="E713" t="str">
        <f>VLOOKUP(D713,'B-Business Capability'!B:H,5,FALSE)</f>
        <v>Strategic Management</v>
      </c>
      <c r="F713" t="str">
        <f>VLOOKUP(D713,'B-Business Capability'!B:H,6,FALSE)</f>
        <v>Enterprise Effectiveness &amp; Project Management</v>
      </c>
      <c r="G713" t="str">
        <f>VLOOKUP(D713,'B-Business Capability'!B:H,7,FALSE)</f>
        <v>Manage Portfolio</v>
      </c>
      <c r="I713" t="s">
        <v>253</v>
      </c>
      <c r="J713" t="s">
        <v>292</v>
      </c>
      <c r="K713" t="s">
        <v>293</v>
      </c>
      <c r="L713" t="s">
        <v>308</v>
      </c>
      <c r="M713" t="str">
        <f>VLOOKUP(L713,'A-Applications'!B:D,3,FALSE)</f>
        <v>ProjectFlow 365</v>
      </c>
      <c r="N713" t="s">
        <v>53</v>
      </c>
      <c r="O713" s="42" t="s">
        <v>54</v>
      </c>
      <c r="P713" t="s">
        <v>309</v>
      </c>
      <c r="Q713" t="str">
        <f>VLOOKUP(KamstrupData[[#This Row],[IdLevel123]],'B-Business Capability'!B:L,10,FALSE)</f>
        <v>N/A</v>
      </c>
      <c r="R713">
        <f>VLOOKUP(KamstrupData[[#This Row],[IdLevel123]],'B-Business Capability'!B:L,11,FALSE)</f>
        <v>0</v>
      </c>
      <c r="T713" t="s">
        <v>303</v>
      </c>
      <c r="U713"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13" t="str">
        <f>VLOOKUP(KamstrupData[[#This Row],[ORG_Concat]],'O-Organization'!F:H,3,FALSE)</f>
        <v>11034_DK10_Digitalization_DK_Digitalization_ Digital Business Development &amp; Transformation_DK_Digitalization_Digital Business Development &amp; Transformation_Digital Transformation</v>
      </c>
    </row>
    <row r="714" spans="4:22">
      <c r="D714" t="s">
        <v>310</v>
      </c>
      <c r="E714" t="str">
        <f>VLOOKUP(D714,'B-Business Capability'!B:H,5,FALSE)</f>
        <v>Strategic Management</v>
      </c>
      <c r="F714" t="str">
        <f>VLOOKUP(D714,'B-Business Capability'!B:H,6,FALSE)</f>
        <v>Enterprise Effectiveness &amp; Project Management</v>
      </c>
      <c r="G714" t="str">
        <f>VLOOKUP(D714,'B-Business Capability'!B:H,7,FALSE)</f>
        <v>Manage Programs</v>
      </c>
      <c r="I714" t="s">
        <v>253</v>
      </c>
      <c r="J714" t="s">
        <v>292</v>
      </c>
      <c r="K714" t="s">
        <v>293</v>
      </c>
      <c r="L714" t="s">
        <v>308</v>
      </c>
      <c r="M714" t="str">
        <f>VLOOKUP(L714,'A-Applications'!B:D,3,FALSE)</f>
        <v>ProjectFlow 365</v>
      </c>
      <c r="N714" t="s">
        <v>53</v>
      </c>
      <c r="O714" s="42" t="s">
        <v>54</v>
      </c>
      <c r="P714" t="s">
        <v>309</v>
      </c>
      <c r="Q714" t="str">
        <f>VLOOKUP(KamstrupData[[#This Row],[IdLevel123]],'B-Business Capability'!B:L,10,FALSE)</f>
        <v>N/A</v>
      </c>
      <c r="R714">
        <f>VLOOKUP(KamstrupData[[#This Row],[IdLevel123]],'B-Business Capability'!B:L,11,FALSE)</f>
        <v>0</v>
      </c>
      <c r="T714" t="s">
        <v>303</v>
      </c>
      <c r="U714"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14" t="str">
        <f>VLOOKUP(KamstrupData[[#This Row],[ORG_Concat]],'O-Organization'!F:H,3,FALSE)</f>
        <v>11034_DK10_Digitalization_DK_Digitalization_ Digital Business Development &amp; Transformation_DK_Digitalization_Digital Business Development &amp; Transformation_Digital Transformation</v>
      </c>
    </row>
    <row r="715" spans="4:22">
      <c r="D715" t="s">
        <v>311</v>
      </c>
      <c r="E715" t="str">
        <f>VLOOKUP(D715,'B-Business Capability'!B:H,5,FALSE)</f>
        <v>Digital Management</v>
      </c>
      <c r="F715" t="str">
        <f>VLOOKUP(D715,'B-Business Capability'!B:H,6,FALSE)</f>
        <v>IT Strategy &amp; Transformation</v>
      </c>
      <c r="G715" t="str">
        <f>VLOOKUP(D715,'B-Business Capability'!B:H,7,FALSE)</f>
        <v>IT Project Management</v>
      </c>
      <c r="I715" t="s">
        <v>253</v>
      </c>
      <c r="J715" t="s">
        <v>292</v>
      </c>
      <c r="K715" t="s">
        <v>293</v>
      </c>
      <c r="L715" t="s">
        <v>308</v>
      </c>
      <c r="M715" t="str">
        <f>VLOOKUP(L715,'A-Applications'!B:D,3,FALSE)</f>
        <v>ProjectFlow 365</v>
      </c>
      <c r="N715" t="s">
        <v>53</v>
      </c>
      <c r="O715" s="42" t="s">
        <v>54</v>
      </c>
      <c r="P715" t="s">
        <v>312</v>
      </c>
      <c r="Q715" t="str">
        <f>VLOOKUP(KamstrupData[[#This Row],[IdLevel123]],'B-Business Capability'!B:L,10,FALSE)</f>
        <v>N/A</v>
      </c>
      <c r="R715">
        <f>VLOOKUP(KamstrupData[[#This Row],[IdLevel123]],'B-Business Capability'!B:L,11,FALSE)</f>
        <v>0</v>
      </c>
      <c r="T715" t="s">
        <v>303</v>
      </c>
      <c r="U715"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15" t="str">
        <f>VLOOKUP(KamstrupData[[#This Row],[ORG_Concat]],'O-Organization'!F:H,3,FALSE)</f>
        <v>11034_DK10_Digitalization_DK_Digitalization_ Digital Business Development &amp; Transformation_DK_Digitalization_Digital Business Development &amp; Transformation_Digital Transformation</v>
      </c>
    </row>
    <row r="716" spans="4:22">
      <c r="D716" t="s">
        <v>295</v>
      </c>
      <c r="E716" t="str">
        <f>VLOOKUP(D716,'B-Business Capability'!B:H,5,FALSE)</f>
        <v>Strategic Management</v>
      </c>
      <c r="F716" t="str">
        <f>VLOOKUP(D716,'B-Business Capability'!B:H,6,FALSE)</f>
        <v>Enterprise Effectiveness &amp; Project Management</v>
      </c>
      <c r="G716" t="str">
        <f>VLOOKUP(D716,'B-Business Capability'!B:H,7,FALSE)</f>
        <v>Task Tracking and Planning</v>
      </c>
      <c r="I716" t="s">
        <v>253</v>
      </c>
      <c r="J716" t="s">
        <v>292</v>
      </c>
      <c r="K716" t="s">
        <v>293</v>
      </c>
      <c r="L716" t="s">
        <v>308</v>
      </c>
      <c r="M716" t="str">
        <f>VLOOKUP(L716,'A-Applications'!B:D,3,FALSE)</f>
        <v>ProjectFlow 365</v>
      </c>
      <c r="N716" t="s">
        <v>53</v>
      </c>
      <c r="O716" s="42" t="s">
        <v>54</v>
      </c>
      <c r="P716" t="s">
        <v>97</v>
      </c>
      <c r="Q716" t="str">
        <f>VLOOKUP(KamstrupData[[#This Row],[IdLevel123]],'B-Business Capability'!B:L,10,FALSE)</f>
        <v>N/A</v>
      </c>
      <c r="R716">
        <f>VLOOKUP(KamstrupData[[#This Row],[IdLevel123]],'B-Business Capability'!B:L,11,FALSE)</f>
        <v>0</v>
      </c>
      <c r="T716" t="s">
        <v>303</v>
      </c>
      <c r="U716"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16" t="str">
        <f>VLOOKUP(KamstrupData[[#This Row],[ORG_Concat]],'O-Organization'!F:H,3,FALSE)</f>
        <v>11034_DK10_Digitalization_DK_Digitalization_ Digital Business Development &amp; Transformation_DK_Digitalization_Digital Business Development &amp; Transformation_Digital Transformation</v>
      </c>
    </row>
    <row r="717" spans="4:22">
      <c r="D717" t="s">
        <v>313</v>
      </c>
      <c r="E717" t="str">
        <f>VLOOKUP(D717,'B-Business Capability'!B:H,5,FALSE)</f>
        <v>Digital Platform and Operations</v>
      </c>
      <c r="F717" t="str">
        <f>VLOOKUP(D717,'B-Business Capability'!B:H,6,FALSE)</f>
        <v>AI, Data &amp; Analytics</v>
      </c>
      <c r="G717" t="str">
        <f>VLOOKUP(D717,'B-Business Capability'!B:H,7,FALSE)</f>
        <v>BI Enablement</v>
      </c>
      <c r="I717" t="s">
        <v>253</v>
      </c>
      <c r="J717" t="s">
        <v>292</v>
      </c>
      <c r="K717" t="s">
        <v>293</v>
      </c>
      <c r="L717" t="s">
        <v>308</v>
      </c>
      <c r="M717" t="str">
        <f>VLOOKUP(L717,'A-Applications'!B:D,3,FALSE)</f>
        <v>ProjectFlow 365</v>
      </c>
      <c r="N717" t="s">
        <v>53</v>
      </c>
      <c r="O717" s="42" t="s">
        <v>62</v>
      </c>
      <c r="P717" t="s">
        <v>97</v>
      </c>
      <c r="Q717" t="str">
        <f>VLOOKUP(KamstrupData[[#This Row],[IdLevel123]],'B-Business Capability'!B:L,10,FALSE)</f>
        <v>N/A</v>
      </c>
      <c r="R717">
        <f>VLOOKUP(KamstrupData[[#This Row],[IdLevel123]],'B-Business Capability'!B:L,11,FALSE)</f>
        <v>0</v>
      </c>
      <c r="T717" t="s">
        <v>294</v>
      </c>
      <c r="U717"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17" t="str">
        <f>VLOOKUP(KamstrupData[[#This Row],[ORG_Concat]],'O-Organization'!F:H,3,FALSE)</f>
        <v>11034_DK10_Digitalization_DK_Digitalization_ Digital Business Development &amp; Transformation_DK_Digitalization_Digital Business Development &amp; Transformation_Digital Transformation</v>
      </c>
    </row>
    <row r="718" spans="4:22">
      <c r="D718" t="s">
        <v>307</v>
      </c>
      <c r="E718" t="str">
        <f>VLOOKUP(D718,'B-Business Capability'!B:H,5,FALSE)</f>
        <v>Strategic Management</v>
      </c>
      <c r="F718" t="str">
        <f>VLOOKUP(D718,'B-Business Capability'!B:H,6,FALSE)</f>
        <v>Enterprise Effectiveness &amp; Project Management</v>
      </c>
      <c r="G718" t="str">
        <f>VLOOKUP(D718,'B-Business Capability'!B:H,7,FALSE)</f>
        <v>Manage Portfolio</v>
      </c>
      <c r="I718" t="s">
        <v>253</v>
      </c>
      <c r="J718" t="s">
        <v>292</v>
      </c>
      <c r="K718" t="s">
        <v>293</v>
      </c>
      <c r="L718" t="s">
        <v>135</v>
      </c>
      <c r="M718" t="str">
        <f>VLOOKUP(L718,'A-Applications'!B:D,3,FALSE)</f>
        <v>Microsoft Project</v>
      </c>
      <c r="N718" t="s">
        <v>53</v>
      </c>
      <c r="O718" s="42" t="s">
        <v>54</v>
      </c>
      <c r="P718" t="s">
        <v>309</v>
      </c>
      <c r="Q718" t="str">
        <f>VLOOKUP(KamstrupData[[#This Row],[IdLevel123]],'B-Business Capability'!B:L,10,FALSE)</f>
        <v>N/A</v>
      </c>
      <c r="R718">
        <f>VLOOKUP(KamstrupData[[#This Row],[IdLevel123]],'B-Business Capability'!B:L,11,FALSE)</f>
        <v>0</v>
      </c>
      <c r="T718" t="s">
        <v>303</v>
      </c>
      <c r="U718"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18" t="str">
        <f>VLOOKUP(KamstrupData[[#This Row],[ORG_Concat]],'O-Organization'!F:H,3,FALSE)</f>
        <v>11034_DK10_Digitalization_DK_Digitalization_ Digital Business Development &amp; Transformation_DK_Digitalization_Digital Business Development &amp; Transformation_Digital Transformation</v>
      </c>
    </row>
    <row r="719" spans="4:22">
      <c r="D719" t="s">
        <v>311</v>
      </c>
      <c r="E719" t="str">
        <f>VLOOKUP(D719,'B-Business Capability'!B:H,5,FALSE)</f>
        <v>Digital Management</v>
      </c>
      <c r="F719" t="str">
        <f>VLOOKUP(D719,'B-Business Capability'!B:H,6,FALSE)</f>
        <v>IT Strategy &amp; Transformation</v>
      </c>
      <c r="G719" t="str">
        <f>VLOOKUP(D719,'B-Business Capability'!B:H,7,FALSE)</f>
        <v>IT Project Management</v>
      </c>
      <c r="I719" t="s">
        <v>253</v>
      </c>
      <c r="J719" t="s">
        <v>292</v>
      </c>
      <c r="K719" t="s">
        <v>293</v>
      </c>
      <c r="L719" t="s">
        <v>135</v>
      </c>
      <c r="M719" t="str">
        <f>VLOOKUP(L719,'A-Applications'!B:D,3,FALSE)</f>
        <v>Microsoft Project</v>
      </c>
      <c r="N719" t="s">
        <v>53</v>
      </c>
      <c r="O719" s="42" t="s">
        <v>54</v>
      </c>
      <c r="P719" t="s">
        <v>312</v>
      </c>
      <c r="Q719" t="str">
        <f>VLOOKUP(KamstrupData[[#This Row],[IdLevel123]],'B-Business Capability'!B:L,10,FALSE)</f>
        <v>N/A</v>
      </c>
      <c r="R719">
        <f>VLOOKUP(KamstrupData[[#This Row],[IdLevel123]],'B-Business Capability'!B:L,11,FALSE)</f>
        <v>0</v>
      </c>
      <c r="T719" t="s">
        <v>303</v>
      </c>
      <c r="U719"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19" t="str">
        <f>VLOOKUP(KamstrupData[[#This Row],[ORG_Concat]],'O-Organization'!F:H,3,FALSE)</f>
        <v>11034_DK10_Digitalization_DK_Digitalization_ Digital Business Development &amp; Transformation_DK_Digitalization_Digital Business Development &amp; Transformation_Digital Transformation</v>
      </c>
    </row>
    <row r="720" spans="4:22">
      <c r="D720" t="s">
        <v>314</v>
      </c>
      <c r="E720" t="str">
        <f>VLOOKUP(D720,'B-Business Capability'!B:H,5,FALSE)</f>
        <v>Digital Management</v>
      </c>
      <c r="F720" t="str">
        <f>VLOOKUP(D720,'B-Business Capability'!B:H,6,FALSE)</f>
        <v>IT Strategy &amp; Transformation</v>
      </c>
      <c r="G720" t="str">
        <f>VLOOKUP(D720,'B-Business Capability'!B:H,7,FALSE)</f>
        <v>IT Strategy</v>
      </c>
      <c r="I720" t="s">
        <v>253</v>
      </c>
      <c r="J720" t="s">
        <v>292</v>
      </c>
      <c r="K720" t="s">
        <v>293</v>
      </c>
      <c r="L720" t="s">
        <v>59</v>
      </c>
      <c r="M720" t="str">
        <f>VLOOKUP(L720,'A-Applications'!B:D,3,FALSE)</f>
        <v>Microsoft Power Point</v>
      </c>
      <c r="N720" t="s">
        <v>53</v>
      </c>
      <c r="O720" s="42" t="s">
        <v>54</v>
      </c>
      <c r="P720" t="s">
        <v>77</v>
      </c>
      <c r="Q720" t="str">
        <f>VLOOKUP(KamstrupData[[#This Row],[IdLevel123]],'B-Business Capability'!B:L,10,FALSE)</f>
        <v>N/A</v>
      </c>
      <c r="R720">
        <f>VLOOKUP(KamstrupData[[#This Row],[IdLevel123]],'B-Business Capability'!B:L,11,FALSE)</f>
        <v>0</v>
      </c>
      <c r="T720" t="s">
        <v>303</v>
      </c>
      <c r="U720"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20" t="str">
        <f>VLOOKUP(KamstrupData[[#This Row],[ORG_Concat]],'O-Organization'!F:H,3,FALSE)</f>
        <v>11034_DK10_Digitalization_DK_Digitalization_ Digital Business Development &amp; Transformation_DK_Digitalization_Digital Business Development &amp; Transformation_Digital Transformation</v>
      </c>
    </row>
    <row r="721" spans="2:22">
      <c r="D721" t="s">
        <v>315</v>
      </c>
      <c r="E721" t="str">
        <f>VLOOKUP(D721,'B-Business Capability'!B:H,5,FALSE)</f>
        <v>Strategic Management</v>
      </c>
      <c r="F721" t="str">
        <f>VLOOKUP(D721,'B-Business Capability'!B:H,6,FALSE)</f>
        <v>Enterprise Effectiveness &amp; Project Management</v>
      </c>
      <c r="G721" t="str">
        <f>VLOOKUP(D721,'B-Business Capability'!B:H,7,FALSE)</f>
        <v>Meeting management</v>
      </c>
      <c r="I721" t="s">
        <v>253</v>
      </c>
      <c r="J721" t="s">
        <v>292</v>
      </c>
      <c r="K721" t="s">
        <v>293</v>
      </c>
      <c r="L721" t="s">
        <v>316</v>
      </c>
      <c r="M721" t="str">
        <f>VLOOKUP(L721,'A-Applications'!B:D,3,FALSE)</f>
        <v>Miro</v>
      </c>
      <c r="N721" t="s">
        <v>53</v>
      </c>
      <c r="O721" s="42" t="s">
        <v>54</v>
      </c>
      <c r="P721" t="s">
        <v>97</v>
      </c>
      <c r="Q721" t="str">
        <f>VLOOKUP(KamstrupData[[#This Row],[IdLevel123]],'B-Business Capability'!B:L,10,FALSE)</f>
        <v>N/A</v>
      </c>
      <c r="R721">
        <f>VLOOKUP(KamstrupData[[#This Row],[IdLevel123]],'B-Business Capability'!B:L,11,FALSE)</f>
        <v>0</v>
      </c>
      <c r="T721" t="s">
        <v>303</v>
      </c>
      <c r="U721"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21" t="str">
        <f>VLOOKUP(KamstrupData[[#This Row],[ORG_Concat]],'O-Organization'!F:H,3,FALSE)</f>
        <v>11034_DK10_Digitalization_DK_Digitalization_ Digital Business Development &amp; Transformation_DK_Digitalization_Digital Business Development &amp; Transformation_Digital Transformation</v>
      </c>
    </row>
    <row r="722" spans="2:22">
      <c r="D722" t="s">
        <v>311</v>
      </c>
      <c r="E722" t="str">
        <f>VLOOKUP(D722,'B-Business Capability'!B:H,5,FALSE)</f>
        <v>Digital Management</v>
      </c>
      <c r="F722" t="str">
        <f>VLOOKUP(D722,'B-Business Capability'!B:H,6,FALSE)</f>
        <v>IT Strategy &amp; Transformation</v>
      </c>
      <c r="G722" t="str">
        <f>VLOOKUP(D722,'B-Business Capability'!B:H,7,FALSE)</f>
        <v>IT Project Management</v>
      </c>
      <c r="I722" t="s">
        <v>253</v>
      </c>
      <c r="J722" t="s">
        <v>292</v>
      </c>
      <c r="K722" t="s">
        <v>293</v>
      </c>
      <c r="L722" t="s">
        <v>317</v>
      </c>
      <c r="M722" t="str">
        <f>VLOOKUP(L722,'A-Applications'!B:D,3,FALSE)</f>
        <v>Think-Cell</v>
      </c>
      <c r="N722" t="s">
        <v>53</v>
      </c>
      <c r="O722" s="42" t="s">
        <v>62</v>
      </c>
      <c r="P722" t="s">
        <v>312</v>
      </c>
      <c r="Q722" t="str">
        <f>VLOOKUP(KamstrupData[[#This Row],[IdLevel123]],'B-Business Capability'!B:L,10,FALSE)</f>
        <v>N/A</v>
      </c>
      <c r="R722">
        <f>VLOOKUP(KamstrupData[[#This Row],[IdLevel123]],'B-Business Capability'!B:L,11,FALSE)</f>
        <v>0</v>
      </c>
      <c r="T722" t="s">
        <v>303</v>
      </c>
      <c r="U722"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22" t="str">
        <f>VLOOKUP(KamstrupData[[#This Row],[ORG_Concat]],'O-Organization'!F:H,3,FALSE)</f>
        <v>11034_DK10_Digitalization_DK_Digitalization_ Digital Business Development &amp; Transformation_DK_Digitalization_Digital Business Development &amp; Transformation_Digital Transformation</v>
      </c>
    </row>
    <row r="723" spans="2:22">
      <c r="D723" t="s">
        <v>318</v>
      </c>
      <c r="E723" t="str">
        <f>VLOOKUP(D723,'B-Business Capability'!B:H,5,FALSE)</f>
        <v>Digital Platform and Operations</v>
      </c>
      <c r="F723" t="str">
        <f>VLOOKUP(D723,'B-Business Capability'!B:H,6,FALSE)</f>
        <v>AI, Data &amp; Analytics</v>
      </c>
      <c r="G723" t="str">
        <f>VLOOKUP(D723,'B-Business Capability'!B:H,7,FALSE)</f>
        <v>Data Management</v>
      </c>
      <c r="I723" t="s">
        <v>253</v>
      </c>
      <c r="J723" t="s">
        <v>292</v>
      </c>
      <c r="K723" t="s">
        <v>297</v>
      </c>
      <c r="L723" t="s">
        <v>319</v>
      </c>
      <c r="M723" t="str">
        <f>VLOOKUP(L723,'A-Applications'!B:D,3,FALSE)</f>
        <v>Azure Integration Services</v>
      </c>
      <c r="N723" t="s">
        <v>53</v>
      </c>
      <c r="O723" s="42" t="s">
        <v>66</v>
      </c>
      <c r="P723" t="s">
        <v>97</v>
      </c>
      <c r="Q723" t="str">
        <f>VLOOKUP(KamstrupData[[#This Row],[IdLevel123]],'B-Business Capability'!B:L,10,FALSE)</f>
        <v>N/A</v>
      </c>
      <c r="R723">
        <f>VLOOKUP(KamstrupData[[#This Row],[IdLevel123]],'B-Business Capability'!B:L,11,FALSE)</f>
        <v>0</v>
      </c>
      <c r="T723" t="s">
        <v>298</v>
      </c>
      <c r="U723"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23" t="str">
        <f>VLOOKUP(KamstrupData[[#This Row],[ORG_Concat]],'O-Organization'!F:H,3,FALSE)</f>
        <v>11033_DK10_Digitalization_DK_Digitalization_ Digital Business Development &amp; Transformation_DK_Digitalization_Digital Business Development &amp; Transformation_Business Intelligence</v>
      </c>
    </row>
    <row r="724" spans="2:22">
      <c r="D724" t="s">
        <v>304</v>
      </c>
      <c r="E724" t="str">
        <f>VLOOKUP(D724,'B-Business Capability'!B:H,5,FALSE)</f>
        <v>Digital Platform and Operations</v>
      </c>
      <c r="F724" t="str">
        <f>VLOOKUP(D724,'B-Business Capability'!B:H,6,FALSE)</f>
        <v>AI, Data &amp; Analytics</v>
      </c>
      <c r="G724" t="str">
        <f>VLOOKUP(D724,'B-Business Capability'!B:H,7,FALSE)</f>
        <v>Data Governance</v>
      </c>
      <c r="I724" t="s">
        <v>253</v>
      </c>
      <c r="J724" t="s">
        <v>292</v>
      </c>
      <c r="K724" t="s">
        <v>297</v>
      </c>
      <c r="L724" t="s">
        <v>142</v>
      </c>
      <c r="M724" t="str">
        <f>VLOOKUP(L724,'A-Applications'!B:D,3,FALSE)</f>
        <v>Oracle People Hub</v>
      </c>
      <c r="N724" t="s">
        <v>147</v>
      </c>
      <c r="O724" s="42" t="s">
        <v>66</v>
      </c>
      <c r="P724" t="s">
        <v>97</v>
      </c>
      <c r="Q724" t="str">
        <f>VLOOKUP(KamstrupData[[#This Row],[IdLevel123]],'B-Business Capability'!B:L,10,FALSE)</f>
        <v>N/A</v>
      </c>
      <c r="R724">
        <f>VLOOKUP(KamstrupData[[#This Row],[IdLevel123]],'B-Business Capability'!B:L,11,FALSE)</f>
        <v>0</v>
      </c>
      <c r="T724" t="s">
        <v>320</v>
      </c>
      <c r="U724"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24" t="str">
        <f>VLOOKUP(KamstrupData[[#This Row],[ORG_Concat]],'O-Organization'!F:H,3,FALSE)</f>
        <v>11033_DK10_Digitalization_DK_Digitalization_ Digital Business Development &amp; Transformation_DK_Digitalization_Digital Business Development &amp; Transformation_Business Intelligence</v>
      </c>
    </row>
    <row r="725" spans="2:22">
      <c r="D725" t="s">
        <v>301</v>
      </c>
      <c r="E725" t="str">
        <f>VLOOKUP(D725,'B-Business Capability'!B:H,5,FALSE)</f>
        <v>Strategic Management</v>
      </c>
      <c r="F725" t="str">
        <f>VLOOKUP(D725,'B-Business Capability'!B:H,6,FALSE)</f>
        <v>Knowledge &amp; Research Management</v>
      </c>
      <c r="G725" t="str">
        <f>VLOOKUP(D725,'B-Business Capability'!B:H,7,FALSE)</f>
        <v>Manage Knowledge</v>
      </c>
      <c r="I725" t="s">
        <v>253</v>
      </c>
      <c r="J725" t="s">
        <v>292</v>
      </c>
      <c r="K725" t="s">
        <v>293</v>
      </c>
      <c r="L725" t="s">
        <v>61</v>
      </c>
      <c r="M725" t="str">
        <f>VLOOKUP(L725,'A-Applications'!B:D,3,FALSE)</f>
        <v>Microsoft OneNote</v>
      </c>
      <c r="N725" t="s">
        <v>53</v>
      </c>
      <c r="O725" s="42" t="s">
        <v>62</v>
      </c>
      <c r="P725" t="s">
        <v>97</v>
      </c>
      <c r="Q725" t="str">
        <f>VLOOKUP(KamstrupData[[#This Row],[IdLevel123]],'B-Business Capability'!B:L,10,FALSE)</f>
        <v>N/A</v>
      </c>
      <c r="R725">
        <f>VLOOKUP(KamstrupData[[#This Row],[IdLevel123]],'B-Business Capability'!B:L,11,FALSE)</f>
        <v>0</v>
      </c>
      <c r="T725" t="s">
        <v>294</v>
      </c>
      <c r="U725"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25" t="str">
        <f>VLOOKUP(KamstrupData[[#This Row],[ORG_Concat]],'O-Organization'!F:H,3,FALSE)</f>
        <v>11034_DK10_Digitalization_DK_Digitalization_ Digital Business Development &amp; Transformation_DK_Digitalization_Digital Business Development &amp; Transformation_Digital Transformation</v>
      </c>
    </row>
    <row r="726" spans="2:22">
      <c r="D726" t="s">
        <v>321</v>
      </c>
      <c r="E726" t="str">
        <f>VLOOKUP(D726,'B-Business Capability'!B:H,5,FALSE)</f>
        <v>Digital Platform and Operations</v>
      </c>
      <c r="F726" t="str">
        <f>VLOOKUP(D726,'B-Business Capability'!B:H,6,FALSE)</f>
        <v>Enterprise Platforms</v>
      </c>
      <c r="G726" t="str">
        <f>VLOOKUP(D726,'B-Business Capability'!B:H,7,FALSE)</f>
        <v>Application Management</v>
      </c>
      <c r="I726" t="s">
        <v>253</v>
      </c>
      <c r="J726" t="s">
        <v>292</v>
      </c>
      <c r="K726" t="s">
        <v>297</v>
      </c>
      <c r="L726" t="s">
        <v>322</v>
      </c>
      <c r="M726" t="str">
        <f>VLOOKUP(L726,'A-Applications'!B:D,3,FALSE)</f>
        <v>Azure DevOps</v>
      </c>
      <c r="N726" t="s">
        <v>53</v>
      </c>
      <c r="O726" s="42" t="s">
        <v>62</v>
      </c>
      <c r="P726" t="s">
        <v>323</v>
      </c>
      <c r="Q726" t="str">
        <f>VLOOKUP(KamstrupData[[#This Row],[IdLevel123]],'B-Business Capability'!B:L,10,FALSE)</f>
        <v>N/A</v>
      </c>
      <c r="R726">
        <f>VLOOKUP(KamstrupData[[#This Row],[IdLevel123]],'B-Business Capability'!B:L,11,FALSE)</f>
        <v>0</v>
      </c>
      <c r="U726"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26" t="str">
        <f>VLOOKUP(KamstrupData[[#This Row],[ORG_Concat]],'O-Organization'!F:H,3,FALSE)</f>
        <v>11033_DK10_Digitalization_DK_Digitalization_ Digital Business Development &amp; Transformation_DK_Digitalization_Digital Business Development &amp; Transformation_Business Intelligence</v>
      </c>
    </row>
    <row r="727" spans="2:22">
      <c r="D727" t="s">
        <v>324</v>
      </c>
      <c r="E727" t="str">
        <f>VLOOKUP(D727,'B-Business Capability'!B:H,5,FALSE)</f>
        <v>Digital Platform and Operations</v>
      </c>
      <c r="F727" t="str">
        <f>VLOOKUP(D727,'B-Business Capability'!B:H,6,FALSE)</f>
        <v>AI, Data &amp; Analytics</v>
      </c>
      <c r="G727" t="str">
        <f>VLOOKUP(D727,'B-Business Capability'!B:H,7,FALSE)</f>
        <v>Gather Data</v>
      </c>
      <c r="I727" t="s">
        <v>253</v>
      </c>
      <c r="J727" t="s">
        <v>292</v>
      </c>
      <c r="K727" t="s">
        <v>297</v>
      </c>
      <c r="L727" t="s">
        <v>325</v>
      </c>
      <c r="M727" t="str">
        <f>VLOOKUP(L727,'A-Applications'!B:D,3,FALSE)</f>
        <v>Azure Storage</v>
      </c>
      <c r="N727" t="s">
        <v>53</v>
      </c>
      <c r="O727" s="42" t="s">
        <v>66</v>
      </c>
      <c r="P727" t="s">
        <v>97</v>
      </c>
      <c r="Q727" t="str">
        <f>VLOOKUP(KamstrupData[[#This Row],[IdLevel123]],'B-Business Capability'!B:L,10,FALSE)</f>
        <v>N/A</v>
      </c>
      <c r="R727">
        <f>VLOOKUP(KamstrupData[[#This Row],[IdLevel123]],'B-Business Capability'!B:L,11,FALSE)</f>
        <v>0</v>
      </c>
      <c r="T727" t="s">
        <v>298</v>
      </c>
      <c r="U727"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27" t="str">
        <f>VLOOKUP(KamstrupData[[#This Row],[ORG_Concat]],'O-Organization'!F:H,3,FALSE)</f>
        <v>11033_DK10_Digitalization_DK_Digitalization_ Digital Business Development &amp; Transformation_DK_Digitalization_Digital Business Development &amp; Transformation_Business Intelligence</v>
      </c>
    </row>
    <row r="728" spans="2:22">
      <c r="D728" t="s">
        <v>318</v>
      </c>
      <c r="E728" t="str">
        <f>VLOOKUP(D728,'B-Business Capability'!B:H,5,FALSE)</f>
        <v>Digital Platform and Operations</v>
      </c>
      <c r="F728" t="str">
        <f>VLOOKUP(D728,'B-Business Capability'!B:H,6,FALSE)</f>
        <v>AI, Data &amp; Analytics</v>
      </c>
      <c r="G728" t="str">
        <f>VLOOKUP(D728,'B-Business Capability'!B:H,7,FALSE)</f>
        <v>Data Management</v>
      </c>
      <c r="I728" t="s">
        <v>253</v>
      </c>
      <c r="J728" t="s">
        <v>292</v>
      </c>
      <c r="K728" t="s">
        <v>297</v>
      </c>
      <c r="L728" t="s">
        <v>325</v>
      </c>
      <c r="M728" t="str">
        <f>VLOOKUP(L728,'A-Applications'!B:D,3,FALSE)</f>
        <v>Azure Storage</v>
      </c>
      <c r="N728" t="s">
        <v>53</v>
      </c>
      <c r="O728" s="42" t="s">
        <v>66</v>
      </c>
      <c r="P728" t="s">
        <v>97</v>
      </c>
      <c r="Q728" t="str">
        <f>VLOOKUP(KamstrupData[[#This Row],[IdLevel123]],'B-Business Capability'!B:L,10,FALSE)</f>
        <v>N/A</v>
      </c>
      <c r="R728">
        <f>VLOOKUP(KamstrupData[[#This Row],[IdLevel123]],'B-Business Capability'!B:L,11,FALSE)</f>
        <v>0</v>
      </c>
      <c r="T728" t="s">
        <v>298</v>
      </c>
      <c r="U728"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28" t="str">
        <f>VLOOKUP(KamstrupData[[#This Row],[ORG_Concat]],'O-Organization'!F:H,3,FALSE)</f>
        <v>11033_DK10_Digitalization_DK_Digitalization_ Digital Business Development &amp; Transformation_DK_Digitalization_Digital Business Development &amp; Transformation_Business Intelligence</v>
      </c>
    </row>
    <row r="729" spans="2:22">
      <c r="D729" t="s">
        <v>324</v>
      </c>
      <c r="E729" t="str">
        <f>VLOOKUP(D729,'B-Business Capability'!B:H,5,FALSE)</f>
        <v>Digital Platform and Operations</v>
      </c>
      <c r="F729" t="str">
        <f>VLOOKUP(D729,'B-Business Capability'!B:H,6,FALSE)</f>
        <v>AI, Data &amp; Analytics</v>
      </c>
      <c r="G729" t="str">
        <f>VLOOKUP(D729,'B-Business Capability'!B:H,7,FALSE)</f>
        <v>Gather Data</v>
      </c>
      <c r="I729" t="s">
        <v>253</v>
      </c>
      <c r="J729" t="s">
        <v>292</v>
      </c>
      <c r="K729" t="s">
        <v>297</v>
      </c>
      <c r="L729" t="s">
        <v>326</v>
      </c>
      <c r="M729" t="str">
        <f>VLOOKUP(L729,'A-Applications'!B:D,3,FALSE)</f>
        <v>Azure ETL (Extract-Transform-Load)</v>
      </c>
      <c r="N729" t="s">
        <v>53</v>
      </c>
      <c r="O729" s="42" t="s">
        <v>66</v>
      </c>
      <c r="P729" t="s">
        <v>97</v>
      </c>
      <c r="Q729" t="str">
        <f>VLOOKUP(KamstrupData[[#This Row],[IdLevel123]],'B-Business Capability'!B:L,10,FALSE)</f>
        <v>N/A</v>
      </c>
      <c r="R729">
        <f>VLOOKUP(KamstrupData[[#This Row],[IdLevel123]],'B-Business Capability'!B:L,11,FALSE)</f>
        <v>0</v>
      </c>
      <c r="T729" t="s">
        <v>298</v>
      </c>
      <c r="U729"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29" t="str">
        <f>VLOOKUP(KamstrupData[[#This Row],[ORG_Concat]],'O-Organization'!F:H,3,FALSE)</f>
        <v>11033_DK10_Digitalization_DK_Digitalization_ Digital Business Development &amp; Transformation_DK_Digitalization_Digital Business Development &amp; Transformation_Business Intelligence</v>
      </c>
    </row>
    <row r="730" spans="2:22">
      <c r="D730" t="s">
        <v>318</v>
      </c>
      <c r="E730" t="str">
        <f>VLOOKUP(D730,'B-Business Capability'!B:H,5,FALSE)</f>
        <v>Digital Platform and Operations</v>
      </c>
      <c r="F730" t="str">
        <f>VLOOKUP(D730,'B-Business Capability'!B:H,6,FALSE)</f>
        <v>AI, Data &amp; Analytics</v>
      </c>
      <c r="G730" t="str">
        <f>VLOOKUP(D730,'B-Business Capability'!B:H,7,FALSE)</f>
        <v>Data Management</v>
      </c>
      <c r="I730" t="s">
        <v>253</v>
      </c>
      <c r="J730" t="s">
        <v>292</v>
      </c>
      <c r="K730" t="s">
        <v>297</v>
      </c>
      <c r="L730" t="s">
        <v>326</v>
      </c>
      <c r="M730" t="str">
        <f>VLOOKUP(L730,'A-Applications'!B:D,3,FALSE)</f>
        <v>Azure ETL (Extract-Transform-Load)</v>
      </c>
      <c r="N730" t="s">
        <v>53</v>
      </c>
      <c r="O730" s="42" t="s">
        <v>66</v>
      </c>
      <c r="P730" t="s">
        <v>97</v>
      </c>
      <c r="Q730" t="str">
        <f>VLOOKUP(KamstrupData[[#This Row],[IdLevel123]],'B-Business Capability'!B:L,10,FALSE)</f>
        <v>N/A</v>
      </c>
      <c r="R730">
        <f>VLOOKUP(KamstrupData[[#This Row],[IdLevel123]],'B-Business Capability'!B:L,11,FALSE)</f>
        <v>0</v>
      </c>
      <c r="T730" t="s">
        <v>298</v>
      </c>
      <c r="U730"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30" t="str">
        <f>VLOOKUP(KamstrupData[[#This Row],[ORG_Concat]],'O-Organization'!F:H,3,FALSE)</f>
        <v>11033_DK10_Digitalization_DK_Digitalization_ Digital Business Development &amp; Transformation_DK_Digitalization_Digital Business Development &amp; Transformation_Business Intelligence</v>
      </c>
    </row>
    <row r="731" spans="2:22">
      <c r="D731" s="28" t="s">
        <v>327</v>
      </c>
      <c r="E731" t="str">
        <f>VLOOKUP(D731,'B-Business Capability'!B:H,5,FALSE)</f>
        <v>Digital Platform and Operations</v>
      </c>
      <c r="F731" t="str">
        <f>VLOOKUP(D731,'B-Business Capability'!B:H,6,FALSE)</f>
        <v>AI, Data &amp; Analytics</v>
      </c>
      <c r="G731" t="str">
        <f>VLOOKUP(D731,'B-Business Capability'!B:H,7,FALSE)</f>
        <v>AI</v>
      </c>
      <c r="I731" t="s">
        <v>253</v>
      </c>
      <c r="J731" t="s">
        <v>292</v>
      </c>
      <c r="K731" t="s">
        <v>297</v>
      </c>
      <c r="L731" t="s">
        <v>328</v>
      </c>
      <c r="M731" t="str">
        <f>VLOOKUP(L731,'A-Applications'!B:D,3,FALSE)</f>
        <v>Azure Services (AI - ML)</v>
      </c>
      <c r="N731" t="s">
        <v>147</v>
      </c>
      <c r="O731" s="42" t="s">
        <v>54</v>
      </c>
      <c r="P731" t="s">
        <v>97</v>
      </c>
      <c r="Q731" t="str">
        <f>VLOOKUP(KamstrupData[[#This Row],[IdLevel123]],'B-Business Capability'!B:L,10,FALSE)</f>
        <v>N/A</v>
      </c>
      <c r="R731">
        <f>VLOOKUP(KamstrupData[[#This Row],[IdLevel123]],'B-Business Capability'!B:L,11,FALSE)</f>
        <v>0</v>
      </c>
      <c r="T731" t="s">
        <v>329</v>
      </c>
      <c r="U731"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31" t="str">
        <f>VLOOKUP(KamstrupData[[#This Row],[ORG_Concat]],'O-Organization'!F:H,3,FALSE)</f>
        <v>11033_DK10_Digitalization_DK_Digitalization_ Digital Business Development &amp; Transformation_DK_Digitalization_Digital Business Development &amp; Transformation_Business Intelligence</v>
      </c>
    </row>
    <row r="732" spans="2:22">
      <c r="B732" s="28">
        <v>45870</v>
      </c>
      <c r="D732" t="s">
        <v>296</v>
      </c>
      <c r="E732" t="str">
        <f>VLOOKUP(D732,'B-Business Capability'!B:H,5,FALSE)</f>
        <v>Digital Platform and Operations</v>
      </c>
      <c r="F732" t="str">
        <f>VLOOKUP(D732,'B-Business Capability'!B:H,6,FALSE)</f>
        <v>AI, Data &amp; Analytics</v>
      </c>
      <c r="G732" t="str">
        <f>VLOOKUP(D732,'B-Business Capability'!B:H,7,FALSE)</f>
        <v>Data Processing &amp; Modeling</v>
      </c>
      <c r="I732" t="s">
        <v>253</v>
      </c>
      <c r="J732" t="s">
        <v>292</v>
      </c>
      <c r="K732" t="s">
        <v>297</v>
      </c>
      <c r="L732" t="s">
        <v>149</v>
      </c>
      <c r="M732" t="str">
        <f>VLOOKUP(L732,'A-Applications'!B:D,3,FALSE)</f>
        <v>SAP Analytics Cloud</v>
      </c>
      <c r="N732" t="s">
        <v>147</v>
      </c>
      <c r="O732" s="42" t="s">
        <v>66</v>
      </c>
      <c r="P732" t="s">
        <v>97</v>
      </c>
      <c r="Q732" t="str">
        <f>VLOOKUP(KamstrupData[[#This Row],[IdLevel123]],'B-Business Capability'!B:L,10,FALSE)</f>
        <v>N/A</v>
      </c>
      <c r="R732">
        <f>VLOOKUP(KamstrupData[[#This Row],[IdLevel123]],'B-Business Capability'!B:L,11,FALSE)</f>
        <v>0</v>
      </c>
      <c r="S732" t="s">
        <v>330</v>
      </c>
      <c r="T732" t="s">
        <v>298</v>
      </c>
      <c r="U732"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32" t="str">
        <f>VLOOKUP(KamstrupData[[#This Row],[ORG_Concat]],'O-Organization'!F:H,3,FALSE)</f>
        <v>11033_DK10_Digitalization_DK_Digitalization_ Digital Business Development &amp; Transformation_DK_Digitalization_Digital Business Development &amp; Transformation_Business Intelligence</v>
      </c>
    </row>
    <row r="733" spans="2:22">
      <c r="B733" s="28">
        <v>45870</v>
      </c>
      <c r="D733" t="s">
        <v>296</v>
      </c>
      <c r="E733" t="str">
        <f>VLOOKUP(D733,'B-Business Capability'!B:H,5,FALSE)</f>
        <v>Digital Platform and Operations</v>
      </c>
      <c r="F733" t="str">
        <f>VLOOKUP(D733,'B-Business Capability'!B:H,6,FALSE)</f>
        <v>AI, Data &amp; Analytics</v>
      </c>
      <c r="G733" t="str">
        <f>VLOOKUP(D733,'B-Business Capability'!B:H,7,FALSE)</f>
        <v>Data Processing &amp; Modeling</v>
      </c>
      <c r="I733" t="s">
        <v>253</v>
      </c>
      <c r="J733" t="s">
        <v>292</v>
      </c>
      <c r="K733" t="s">
        <v>297</v>
      </c>
      <c r="L733" t="s">
        <v>149</v>
      </c>
      <c r="M733" t="str">
        <f>VLOOKUP(L733,'A-Applications'!B:D,3,FALSE)</f>
        <v>SAP Analytics Cloud</v>
      </c>
      <c r="N733" t="s">
        <v>147</v>
      </c>
      <c r="O733" s="42" t="s">
        <v>66</v>
      </c>
      <c r="P733" t="s">
        <v>97</v>
      </c>
      <c r="Q733" t="str">
        <f>VLOOKUP(KamstrupData[[#This Row],[IdLevel123]],'B-Business Capability'!B:L,10,FALSE)</f>
        <v>N/A</v>
      </c>
      <c r="R733">
        <f>VLOOKUP(KamstrupData[[#This Row],[IdLevel123]],'B-Business Capability'!B:L,11,FALSE)</f>
        <v>0</v>
      </c>
      <c r="S733" t="s">
        <v>330</v>
      </c>
      <c r="T733" t="s">
        <v>298</v>
      </c>
      <c r="U733"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33" t="str">
        <f>VLOOKUP(KamstrupData[[#This Row],[ORG_Concat]],'O-Organization'!F:H,3,FALSE)</f>
        <v>11033_DK10_Digitalization_DK_Digitalization_ Digital Business Development &amp; Transformation_DK_Digitalization_Digital Business Development &amp; Transformation_Business Intelligence</v>
      </c>
    </row>
    <row r="734" spans="2:22">
      <c r="B734" s="28">
        <v>45870</v>
      </c>
      <c r="D734" t="s">
        <v>299</v>
      </c>
      <c r="E734" t="str">
        <f>VLOOKUP(D734,'B-Business Capability'!B:H,5,FALSE)</f>
        <v>Digital Platform and Operations</v>
      </c>
      <c r="F734" t="str">
        <f>VLOOKUP(D734,'B-Business Capability'!B:H,6,FALSE)</f>
        <v>AI, Data &amp; Analytics</v>
      </c>
      <c r="G734" t="str">
        <f>VLOOKUP(D734,'B-Business Capability'!B:H,7,FALSE)</f>
        <v>Data Analytics</v>
      </c>
      <c r="I734" t="s">
        <v>253</v>
      </c>
      <c r="J734" t="s">
        <v>292</v>
      </c>
      <c r="K734" t="s">
        <v>297</v>
      </c>
      <c r="L734" t="s">
        <v>149</v>
      </c>
      <c r="M734" t="str">
        <f>VLOOKUP(L734,'A-Applications'!B:D,3,FALSE)</f>
        <v>SAP Analytics Cloud</v>
      </c>
      <c r="N734" t="s">
        <v>147</v>
      </c>
      <c r="O734" s="42" t="s">
        <v>66</v>
      </c>
      <c r="P734" t="s">
        <v>97</v>
      </c>
      <c r="Q734" t="str">
        <f>VLOOKUP(KamstrupData[[#This Row],[IdLevel123]],'B-Business Capability'!B:L,10,FALSE)</f>
        <v>N/A</v>
      </c>
      <c r="R734">
        <f>VLOOKUP(KamstrupData[[#This Row],[IdLevel123]],'B-Business Capability'!B:L,11,FALSE)</f>
        <v>0</v>
      </c>
      <c r="S734" t="s">
        <v>330</v>
      </c>
      <c r="T734" t="s">
        <v>298</v>
      </c>
      <c r="U734"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34" t="str">
        <f>VLOOKUP(KamstrupData[[#This Row],[ORG_Concat]],'O-Organization'!F:H,3,FALSE)</f>
        <v>11033_DK10_Digitalization_DK_Digitalization_ Digital Business Development &amp; Transformation_DK_Digitalization_Digital Business Development &amp; Transformation_Business Intelligence</v>
      </c>
    </row>
    <row r="735" spans="2:22">
      <c r="D735" t="s">
        <v>304</v>
      </c>
      <c r="E735" t="str">
        <f>VLOOKUP(D735,'B-Business Capability'!B:H,5,FALSE)</f>
        <v>Digital Platform and Operations</v>
      </c>
      <c r="F735" t="str">
        <f>VLOOKUP(D735,'B-Business Capability'!B:H,6,FALSE)</f>
        <v>AI, Data &amp; Analytics</v>
      </c>
      <c r="G735" t="str">
        <f>VLOOKUP(D735,'B-Business Capability'!B:H,7,FALSE)</f>
        <v>Data Governance</v>
      </c>
      <c r="I735" t="s">
        <v>253</v>
      </c>
      <c r="J735" t="s">
        <v>292</v>
      </c>
      <c r="K735" t="s">
        <v>297</v>
      </c>
      <c r="L735" t="s">
        <v>331</v>
      </c>
      <c r="M735" t="str">
        <f>VLOOKUP(L735,'A-Applications'!B:D,3,FALSE)</f>
        <v>Azure EntraID</v>
      </c>
      <c r="N735" t="s">
        <v>147</v>
      </c>
      <c r="O735" s="42" t="s">
        <v>66</v>
      </c>
      <c r="P735" t="s">
        <v>97</v>
      </c>
      <c r="Q735" t="str">
        <f>VLOOKUP(KamstrupData[[#This Row],[IdLevel123]],'B-Business Capability'!B:L,10,FALSE)</f>
        <v>N/A</v>
      </c>
      <c r="R735">
        <f>VLOOKUP(KamstrupData[[#This Row],[IdLevel123]],'B-Business Capability'!B:L,11,FALSE)</f>
        <v>0</v>
      </c>
      <c r="T735" t="s">
        <v>332</v>
      </c>
      <c r="U735"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35" t="str">
        <f>VLOOKUP(KamstrupData[[#This Row],[ORG_Concat]],'O-Organization'!F:H,3,FALSE)</f>
        <v>11033_DK10_Digitalization_DK_Digitalization_ Digital Business Development &amp; Transformation_DK_Digitalization_Digital Business Development &amp; Transformation_Business Intelligence</v>
      </c>
    </row>
    <row r="736" spans="2:22">
      <c r="D736" t="s">
        <v>296</v>
      </c>
      <c r="E736" t="str">
        <f>VLOOKUP(D736,'B-Business Capability'!B:H,5,FALSE)</f>
        <v>Digital Platform and Operations</v>
      </c>
      <c r="F736" t="str">
        <f>VLOOKUP(D736,'B-Business Capability'!B:H,6,FALSE)</f>
        <v>AI, Data &amp; Analytics</v>
      </c>
      <c r="G736" t="str">
        <f>VLOOKUP(D736,'B-Business Capability'!B:H,7,FALSE)</f>
        <v>Data Processing &amp; Modeling</v>
      </c>
      <c r="I736" t="s">
        <v>253</v>
      </c>
      <c r="J736" t="s">
        <v>292</v>
      </c>
      <c r="K736" t="s">
        <v>297</v>
      </c>
      <c r="L736" t="s">
        <v>333</v>
      </c>
      <c r="M736" t="str">
        <f>VLOOKUP(L736,'A-Applications'!B:D,3,FALSE)</f>
        <v>Data Bricks</v>
      </c>
      <c r="N736" t="s">
        <v>53</v>
      </c>
      <c r="O736" s="42" t="s">
        <v>66</v>
      </c>
      <c r="P736" t="s">
        <v>97</v>
      </c>
      <c r="Q736" t="str">
        <f>VLOOKUP(KamstrupData[[#This Row],[IdLevel123]],'B-Business Capability'!B:L,10,FALSE)</f>
        <v>N/A</v>
      </c>
      <c r="R736">
        <f>VLOOKUP(KamstrupData[[#This Row],[IdLevel123]],'B-Business Capability'!B:L,11,FALSE)</f>
        <v>0</v>
      </c>
      <c r="T736" t="s">
        <v>298</v>
      </c>
      <c r="U736"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36" t="str">
        <f>VLOOKUP(KamstrupData[[#This Row],[ORG_Concat]],'O-Organization'!F:H,3,FALSE)</f>
        <v>11033_DK10_Digitalization_DK_Digitalization_ Digital Business Development &amp; Transformation_DK_Digitalization_Digital Business Development &amp; Transformation_Business Intelligence</v>
      </c>
    </row>
    <row r="737" spans="2:22">
      <c r="C737" s="28">
        <v>45900</v>
      </c>
      <c r="D737" t="s">
        <v>324</v>
      </c>
      <c r="E737" t="str">
        <f>VLOOKUP(D737,'B-Business Capability'!B:H,5,FALSE)</f>
        <v>Digital Platform and Operations</v>
      </c>
      <c r="F737" t="str">
        <f>VLOOKUP(D737,'B-Business Capability'!B:H,6,FALSE)</f>
        <v>AI, Data &amp; Analytics</v>
      </c>
      <c r="G737" t="str">
        <f>VLOOKUP(D737,'B-Business Capability'!B:H,7,FALSE)</f>
        <v>Gather Data</v>
      </c>
      <c r="I737" t="s">
        <v>253</v>
      </c>
      <c r="J737" t="s">
        <v>292</v>
      </c>
      <c r="K737" t="s">
        <v>297</v>
      </c>
      <c r="L737" t="s">
        <v>334</v>
      </c>
      <c r="M737" t="str">
        <f>VLOOKUP(L737,'A-Applications'!B:D,3,FALSE)</f>
        <v>Microsoft SQL server Enterprise</v>
      </c>
      <c r="N737" t="s">
        <v>53</v>
      </c>
      <c r="O737" s="42" t="s">
        <v>66</v>
      </c>
      <c r="P737" t="s">
        <v>97</v>
      </c>
      <c r="Q737" t="str">
        <f>VLOOKUP(KamstrupData[[#This Row],[IdLevel123]],'B-Business Capability'!B:L,10,FALSE)</f>
        <v>N/A</v>
      </c>
      <c r="R737">
        <f>VLOOKUP(KamstrupData[[#This Row],[IdLevel123]],'B-Business Capability'!B:L,11,FALSE)</f>
        <v>0</v>
      </c>
      <c r="S737" t="s">
        <v>335</v>
      </c>
      <c r="T737" t="s">
        <v>298</v>
      </c>
      <c r="U737"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37" t="str">
        <f>VLOOKUP(KamstrupData[[#This Row],[ORG_Concat]],'O-Organization'!F:H,3,FALSE)</f>
        <v>11033_DK10_Digitalization_DK_Digitalization_ Digital Business Development &amp; Transformation_DK_Digitalization_Digital Business Development &amp; Transformation_Business Intelligence</v>
      </c>
    </row>
    <row r="738" spans="2:22">
      <c r="C738" s="28">
        <v>45900</v>
      </c>
      <c r="D738" t="s">
        <v>318</v>
      </c>
      <c r="E738" t="str">
        <f>VLOOKUP(D738,'B-Business Capability'!B:H,5,FALSE)</f>
        <v>Digital Platform and Operations</v>
      </c>
      <c r="F738" t="str">
        <f>VLOOKUP(D738,'B-Business Capability'!B:H,6,FALSE)</f>
        <v>AI, Data &amp; Analytics</v>
      </c>
      <c r="G738" t="str">
        <f>VLOOKUP(D738,'B-Business Capability'!B:H,7,FALSE)</f>
        <v>Data Management</v>
      </c>
      <c r="I738" t="s">
        <v>253</v>
      </c>
      <c r="J738" t="s">
        <v>292</v>
      </c>
      <c r="K738" t="s">
        <v>297</v>
      </c>
      <c r="L738" t="s">
        <v>334</v>
      </c>
      <c r="M738" t="str">
        <f>VLOOKUP(L738,'A-Applications'!B:D,3,FALSE)</f>
        <v>Microsoft SQL server Enterprise</v>
      </c>
      <c r="N738" t="s">
        <v>53</v>
      </c>
      <c r="O738" s="42" t="s">
        <v>66</v>
      </c>
      <c r="P738" t="s">
        <v>97</v>
      </c>
      <c r="Q738" t="str">
        <f>VLOOKUP(KamstrupData[[#This Row],[IdLevel123]],'B-Business Capability'!B:L,10,FALSE)</f>
        <v>N/A</v>
      </c>
      <c r="R738">
        <f>VLOOKUP(KamstrupData[[#This Row],[IdLevel123]],'B-Business Capability'!B:L,11,FALSE)</f>
        <v>0</v>
      </c>
      <c r="S738" t="s">
        <v>335</v>
      </c>
      <c r="T738" t="s">
        <v>298</v>
      </c>
      <c r="U738"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38" t="str">
        <f>VLOOKUP(KamstrupData[[#This Row],[ORG_Concat]],'O-Organization'!F:H,3,FALSE)</f>
        <v>11033_DK10_Digitalization_DK_Digitalization_ Digital Business Development &amp; Transformation_DK_Digitalization_Digital Business Development &amp; Transformation_Business Intelligence</v>
      </c>
    </row>
    <row r="739" spans="2:22">
      <c r="C739" s="28">
        <v>45900</v>
      </c>
      <c r="D739" t="s">
        <v>296</v>
      </c>
      <c r="E739" t="str">
        <f>VLOOKUP(D739,'B-Business Capability'!B:H,5,FALSE)</f>
        <v>Digital Platform and Operations</v>
      </c>
      <c r="F739" t="str">
        <f>VLOOKUP(D739,'B-Business Capability'!B:H,6,FALSE)</f>
        <v>AI, Data &amp; Analytics</v>
      </c>
      <c r="G739" t="str">
        <f>VLOOKUP(D739,'B-Business Capability'!B:H,7,FALSE)</f>
        <v>Data Processing &amp; Modeling</v>
      </c>
      <c r="I739" t="s">
        <v>253</v>
      </c>
      <c r="J739" t="s">
        <v>292</v>
      </c>
      <c r="K739" t="s">
        <v>297</v>
      </c>
      <c r="L739" t="s">
        <v>334</v>
      </c>
      <c r="M739" t="str">
        <f>VLOOKUP(L739,'A-Applications'!B:D,3,FALSE)</f>
        <v>Microsoft SQL server Enterprise</v>
      </c>
      <c r="N739" t="s">
        <v>53</v>
      </c>
      <c r="O739" s="42" t="s">
        <v>66</v>
      </c>
      <c r="P739" t="s">
        <v>97</v>
      </c>
      <c r="Q739" t="str">
        <f>VLOOKUP(KamstrupData[[#This Row],[IdLevel123]],'B-Business Capability'!B:L,10,FALSE)</f>
        <v>N/A</v>
      </c>
      <c r="R739">
        <f>VLOOKUP(KamstrupData[[#This Row],[IdLevel123]],'B-Business Capability'!B:L,11,FALSE)</f>
        <v>0</v>
      </c>
      <c r="S739" t="s">
        <v>335</v>
      </c>
      <c r="T739" t="s">
        <v>298</v>
      </c>
      <c r="U739"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39" t="str">
        <f>VLOOKUP(KamstrupData[[#This Row],[ORG_Concat]],'O-Organization'!F:H,3,FALSE)</f>
        <v>11033_DK10_Digitalization_DK_Digitalization_ Digital Business Development &amp; Transformation_DK_Digitalization_Digital Business Development &amp; Transformation_Business Intelligence</v>
      </c>
    </row>
    <row r="740" spans="2:22">
      <c r="D740" t="s">
        <v>313</v>
      </c>
      <c r="E740" t="str">
        <f>VLOOKUP(D740,'B-Business Capability'!B:H,5,FALSE)</f>
        <v>Digital Platform and Operations</v>
      </c>
      <c r="F740" t="str">
        <f>VLOOKUP(D740,'B-Business Capability'!B:H,6,FALSE)</f>
        <v>AI, Data &amp; Analytics</v>
      </c>
      <c r="G740" t="str">
        <f>VLOOKUP(D740,'B-Business Capability'!B:H,7,FALSE)</f>
        <v>BI Enablement</v>
      </c>
      <c r="I740" t="s">
        <v>253</v>
      </c>
      <c r="J740" t="s">
        <v>292</v>
      </c>
      <c r="K740" t="s">
        <v>297</v>
      </c>
      <c r="L740" t="s">
        <v>157</v>
      </c>
      <c r="M740" t="str">
        <f>VLOOKUP(L740,'A-Applications'!B:D,3,FALSE)</f>
        <v>ServiceNow</v>
      </c>
      <c r="N740" t="s">
        <v>53</v>
      </c>
      <c r="O740" s="42" t="s">
        <v>66</v>
      </c>
      <c r="P740" t="s">
        <v>97</v>
      </c>
      <c r="Q740" t="str">
        <f>VLOOKUP(KamstrupData[[#This Row],[IdLevel123]],'B-Business Capability'!B:L,10,FALSE)</f>
        <v>N/A</v>
      </c>
      <c r="R740">
        <f>VLOOKUP(KamstrupData[[#This Row],[IdLevel123]],'B-Business Capability'!B:L,11,FALSE)</f>
        <v>0</v>
      </c>
      <c r="T740" t="s">
        <v>298</v>
      </c>
      <c r="U740"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40" t="str">
        <f>VLOOKUP(KamstrupData[[#This Row],[ORG_Concat]],'O-Organization'!F:H,3,FALSE)</f>
        <v>11033_DK10_Digitalization_DK_Digitalization_ Digital Business Development &amp; Transformation_DK_Digitalization_Digital Business Development &amp; Transformation_Business Intelligence</v>
      </c>
    </row>
    <row r="741" spans="2:22">
      <c r="D741" t="s">
        <v>304</v>
      </c>
      <c r="E741" t="str">
        <f>VLOOKUP(D741,'B-Business Capability'!B:H,5,FALSE)</f>
        <v>Digital Platform and Operations</v>
      </c>
      <c r="F741" t="str">
        <f>VLOOKUP(D741,'B-Business Capability'!B:H,6,FALSE)</f>
        <v>AI, Data &amp; Analytics</v>
      </c>
      <c r="G741" t="str">
        <f>VLOOKUP(D741,'B-Business Capability'!B:H,7,FALSE)</f>
        <v>Data Governance</v>
      </c>
      <c r="I741" t="s">
        <v>253</v>
      </c>
      <c r="J741" t="s">
        <v>292</v>
      </c>
      <c r="K741" t="s">
        <v>297</v>
      </c>
      <c r="L741" t="s">
        <v>157</v>
      </c>
      <c r="M741" t="str">
        <f>VLOOKUP(L741,'A-Applications'!B:D,3,FALSE)</f>
        <v>ServiceNow</v>
      </c>
      <c r="N741" t="s">
        <v>53</v>
      </c>
      <c r="O741" s="42" t="s">
        <v>66</v>
      </c>
      <c r="P741" t="s">
        <v>97</v>
      </c>
      <c r="Q741" t="str">
        <f>VLOOKUP(KamstrupData[[#This Row],[IdLevel123]],'B-Business Capability'!B:L,10,FALSE)</f>
        <v>N/A</v>
      </c>
      <c r="R741">
        <f>VLOOKUP(KamstrupData[[#This Row],[IdLevel123]],'B-Business Capability'!B:L,11,FALSE)</f>
        <v>0</v>
      </c>
      <c r="T741" t="s">
        <v>298</v>
      </c>
      <c r="U741"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41" t="str">
        <f>VLOOKUP(KamstrupData[[#This Row],[ORG_Concat]],'O-Organization'!F:H,3,FALSE)</f>
        <v>11033_DK10_Digitalization_DK_Digitalization_ Digital Business Development &amp; Transformation_DK_Digitalization_Digital Business Development &amp; Transformation_Business Intelligence</v>
      </c>
    </row>
    <row r="742" spans="2:22">
      <c r="D742" t="s">
        <v>295</v>
      </c>
      <c r="E742" t="str">
        <f>VLOOKUP(D742,'B-Business Capability'!B:H,5,FALSE)</f>
        <v>Strategic Management</v>
      </c>
      <c r="F742" t="str">
        <f>VLOOKUP(D742,'B-Business Capability'!B:H,6,FALSE)</f>
        <v>Enterprise Effectiveness &amp; Project Management</v>
      </c>
      <c r="G742" t="str">
        <f>VLOOKUP(D742,'B-Business Capability'!B:H,7,FALSE)</f>
        <v>Task Tracking and Planning</v>
      </c>
      <c r="I742" t="s">
        <v>253</v>
      </c>
      <c r="J742" t="s">
        <v>292</v>
      </c>
      <c r="K742" t="s">
        <v>293</v>
      </c>
      <c r="L742" t="s">
        <v>336</v>
      </c>
      <c r="M742" t="str">
        <f>VLOOKUP(L742,'A-Applications'!B:D,3,FALSE)</f>
        <v>Microsoft To Do</v>
      </c>
      <c r="N742" t="s">
        <v>53</v>
      </c>
      <c r="O742" s="42" t="s">
        <v>54</v>
      </c>
      <c r="P742" t="s">
        <v>97</v>
      </c>
      <c r="Q742" t="str">
        <f>VLOOKUP(KamstrupData[[#This Row],[IdLevel123]],'B-Business Capability'!B:L,10,FALSE)</f>
        <v>N/A</v>
      </c>
      <c r="R742">
        <f>VLOOKUP(KamstrupData[[#This Row],[IdLevel123]],'B-Business Capability'!B:L,11,FALSE)</f>
        <v>0</v>
      </c>
      <c r="T742" t="s">
        <v>294</v>
      </c>
      <c r="U742"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42" t="str">
        <f>VLOOKUP(KamstrupData[[#This Row],[ORG_Concat]],'O-Organization'!F:H,3,FALSE)</f>
        <v>11034_DK10_Digitalization_DK_Digitalization_ Digital Business Development &amp; Transformation_DK_Digitalization_Digital Business Development &amp; Transformation_Digital Transformation</v>
      </c>
    </row>
    <row r="743" spans="2:22">
      <c r="D743" t="s">
        <v>95</v>
      </c>
      <c r="E743" t="str">
        <f>VLOOKUP(D743,'B-Business Capability'!B:H,5,FALSE)</f>
        <v>Not mapped to capability</v>
      </c>
      <c r="F743">
        <f>VLOOKUP(D743,'B-Business Capability'!B:H,6,FALSE)</f>
        <v>0</v>
      </c>
      <c r="G743">
        <f>VLOOKUP(D743,'B-Business Capability'!B:H,7,FALSE)</f>
        <v>0</v>
      </c>
      <c r="I743" t="s">
        <v>253</v>
      </c>
      <c r="J743" t="s">
        <v>292</v>
      </c>
      <c r="K743" t="s">
        <v>293</v>
      </c>
      <c r="L743" t="s">
        <v>180</v>
      </c>
      <c r="M743" t="str">
        <f>VLOOKUP(L743,'A-Applications'!B:D,3,FALSE)</f>
        <v>Keepass</v>
      </c>
      <c r="N743" t="s">
        <v>53</v>
      </c>
      <c r="O743" s="42" t="s">
        <v>62</v>
      </c>
      <c r="P743" t="s">
        <v>97</v>
      </c>
      <c r="Q743" t="str">
        <f>VLOOKUP(KamstrupData[[#This Row],[IdLevel123]],'B-Business Capability'!B:L,10,FALSE)</f>
        <v>N/A</v>
      </c>
      <c r="R743">
        <f>VLOOKUP(KamstrupData[[#This Row],[IdLevel123]],'B-Business Capability'!B:L,11,FALSE)</f>
        <v>0</v>
      </c>
      <c r="T743" t="s">
        <v>294</v>
      </c>
      <c r="U743"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43" t="str">
        <f>VLOOKUP(KamstrupData[[#This Row],[ORG_Concat]],'O-Organization'!F:H,3,FALSE)</f>
        <v>11034_DK10_Digitalization_DK_Digitalization_ Digital Business Development &amp; Transformation_DK_Digitalization_Digital Business Development &amp; Transformation_Digital Transformation</v>
      </c>
    </row>
    <row r="744" spans="2:22">
      <c r="D744" t="s">
        <v>318</v>
      </c>
      <c r="E744" t="str">
        <f>VLOOKUP(D744,'B-Business Capability'!B:H,5,FALSE)</f>
        <v>Digital Platform and Operations</v>
      </c>
      <c r="F744" t="str">
        <f>VLOOKUP(D744,'B-Business Capability'!B:H,6,FALSE)</f>
        <v>AI, Data &amp; Analytics</v>
      </c>
      <c r="G744" t="str">
        <f>VLOOKUP(D744,'B-Business Capability'!B:H,7,FALSE)</f>
        <v>Data Management</v>
      </c>
      <c r="I744" t="s">
        <v>253</v>
      </c>
      <c r="J744" t="s">
        <v>292</v>
      </c>
      <c r="K744" t="s">
        <v>297</v>
      </c>
      <c r="L744" t="s">
        <v>337</v>
      </c>
      <c r="M744" t="str">
        <f>VLOOKUP(L744,'A-Applications'!B:D,3,FALSE)</f>
        <v>Microsoft Fabric</v>
      </c>
      <c r="N744" t="s">
        <v>147</v>
      </c>
      <c r="O744" s="42" t="s">
        <v>66</v>
      </c>
      <c r="P744" t="s">
        <v>97</v>
      </c>
      <c r="Q744" t="str">
        <f>VLOOKUP(KamstrupData[[#This Row],[IdLevel123]],'B-Business Capability'!B:L,10,FALSE)</f>
        <v>N/A</v>
      </c>
      <c r="R744">
        <f>VLOOKUP(KamstrupData[[#This Row],[IdLevel123]],'B-Business Capability'!B:L,11,FALSE)</f>
        <v>0</v>
      </c>
      <c r="T744" t="s">
        <v>255</v>
      </c>
      <c r="U744"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44" t="str">
        <f>VLOOKUP(KamstrupData[[#This Row],[ORG_Concat]],'O-Organization'!F:H,3,FALSE)</f>
        <v>11033_DK10_Digitalization_DK_Digitalization_ Digital Business Development &amp; Transformation_DK_Digitalization_Digital Business Development &amp; Transformation_Business Intelligence</v>
      </c>
    </row>
    <row r="745" spans="2:22">
      <c r="D745" t="s">
        <v>296</v>
      </c>
      <c r="E745" t="str">
        <f>VLOOKUP(D745,'B-Business Capability'!B:H,5,FALSE)</f>
        <v>Digital Platform and Operations</v>
      </c>
      <c r="F745" t="str">
        <f>VLOOKUP(D745,'B-Business Capability'!B:H,6,FALSE)</f>
        <v>AI, Data &amp; Analytics</v>
      </c>
      <c r="G745" t="str">
        <f>VLOOKUP(D745,'B-Business Capability'!B:H,7,FALSE)</f>
        <v>Data Processing &amp; Modeling</v>
      </c>
      <c r="I745" t="s">
        <v>253</v>
      </c>
      <c r="J745" t="s">
        <v>292</v>
      </c>
      <c r="K745" t="s">
        <v>297</v>
      </c>
      <c r="L745" t="s">
        <v>337</v>
      </c>
      <c r="M745" t="str">
        <f>VLOOKUP(L745,'A-Applications'!B:D,3,FALSE)</f>
        <v>Microsoft Fabric</v>
      </c>
      <c r="N745" t="s">
        <v>147</v>
      </c>
      <c r="O745" s="42" t="s">
        <v>66</v>
      </c>
      <c r="P745" t="s">
        <v>97</v>
      </c>
      <c r="Q745" t="str">
        <f>VLOOKUP(KamstrupData[[#This Row],[IdLevel123]],'B-Business Capability'!B:L,10,FALSE)</f>
        <v>N/A</v>
      </c>
      <c r="R745">
        <f>VLOOKUP(KamstrupData[[#This Row],[IdLevel123]],'B-Business Capability'!B:L,11,FALSE)</f>
        <v>0</v>
      </c>
      <c r="T745" t="s">
        <v>255</v>
      </c>
      <c r="U745"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45" t="str">
        <f>VLOOKUP(KamstrupData[[#This Row],[ORG_Concat]],'O-Organization'!F:H,3,FALSE)</f>
        <v>11033_DK10_Digitalization_DK_Digitalization_ Digital Business Development &amp; Transformation_DK_Digitalization_Digital Business Development &amp; Transformation_Business Intelligence</v>
      </c>
    </row>
    <row r="746" spans="2:22">
      <c r="D746" t="s">
        <v>296</v>
      </c>
      <c r="E746" t="str">
        <f>VLOOKUP(D746,'B-Business Capability'!B:H,5,FALSE)</f>
        <v>Digital Platform and Operations</v>
      </c>
      <c r="F746" t="str">
        <f>VLOOKUP(D746,'B-Business Capability'!B:H,6,FALSE)</f>
        <v>AI, Data &amp; Analytics</v>
      </c>
      <c r="G746" t="str">
        <f>VLOOKUP(D746,'B-Business Capability'!B:H,7,FALSE)</f>
        <v>Data Processing &amp; Modeling</v>
      </c>
      <c r="I746" t="s">
        <v>253</v>
      </c>
      <c r="J746" t="s">
        <v>292</v>
      </c>
      <c r="K746" t="s">
        <v>297</v>
      </c>
      <c r="L746" t="s">
        <v>337</v>
      </c>
      <c r="M746" t="str">
        <f>VLOOKUP(L746,'A-Applications'!B:D,3,FALSE)</f>
        <v>Microsoft Fabric</v>
      </c>
      <c r="N746" t="s">
        <v>147</v>
      </c>
      <c r="O746" s="42" t="s">
        <v>66</v>
      </c>
      <c r="P746" t="s">
        <v>97</v>
      </c>
      <c r="Q746" t="str">
        <f>VLOOKUP(KamstrupData[[#This Row],[IdLevel123]],'B-Business Capability'!B:L,10,FALSE)</f>
        <v>N/A</v>
      </c>
      <c r="R746">
        <f>VLOOKUP(KamstrupData[[#This Row],[IdLevel123]],'B-Business Capability'!B:L,11,FALSE)</f>
        <v>0</v>
      </c>
      <c r="T746" t="s">
        <v>255</v>
      </c>
      <c r="U746"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46" t="str">
        <f>VLOOKUP(KamstrupData[[#This Row],[ORG_Concat]],'O-Organization'!F:H,3,FALSE)</f>
        <v>11033_DK10_Digitalization_DK_Digitalization_ Digital Business Development &amp; Transformation_DK_Digitalization_Digital Business Development &amp; Transformation_Business Intelligence</v>
      </c>
    </row>
    <row r="747" spans="2:22">
      <c r="D747" t="s">
        <v>318</v>
      </c>
      <c r="E747" t="str">
        <f>VLOOKUP(D747,'B-Business Capability'!B:H,5,FALSE)</f>
        <v>Digital Platform and Operations</v>
      </c>
      <c r="F747" t="str">
        <f>VLOOKUP(D747,'B-Business Capability'!B:H,6,FALSE)</f>
        <v>AI, Data &amp; Analytics</v>
      </c>
      <c r="G747" t="str">
        <f>VLOOKUP(D747,'B-Business Capability'!B:H,7,FALSE)</f>
        <v>Data Management</v>
      </c>
      <c r="I747" t="s">
        <v>253</v>
      </c>
      <c r="J747" t="s">
        <v>292</v>
      </c>
      <c r="K747" t="s">
        <v>297</v>
      </c>
      <c r="L747" t="s">
        <v>338</v>
      </c>
      <c r="M747" t="str">
        <f>VLOOKUP(L747,'A-Applications'!B:D,3,FALSE)</f>
        <v>Tabular Editor</v>
      </c>
      <c r="N747" t="s">
        <v>53</v>
      </c>
      <c r="O747" s="42" t="s">
        <v>54</v>
      </c>
      <c r="P747" t="s">
        <v>97</v>
      </c>
      <c r="Q747" t="str">
        <f>VLOOKUP(KamstrupData[[#This Row],[IdLevel123]],'B-Business Capability'!B:L,10,FALSE)</f>
        <v>N/A</v>
      </c>
      <c r="R747">
        <f>VLOOKUP(KamstrupData[[#This Row],[IdLevel123]],'B-Business Capability'!B:L,11,FALSE)</f>
        <v>0</v>
      </c>
      <c r="T747" t="s">
        <v>298</v>
      </c>
      <c r="U747"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47" t="str">
        <f>VLOOKUP(KamstrupData[[#This Row],[ORG_Concat]],'O-Organization'!F:H,3,FALSE)</f>
        <v>11033_DK10_Digitalization_DK_Digitalization_ Digital Business Development &amp; Transformation_DK_Digitalization_Digital Business Development &amp; Transformation_Business Intelligence</v>
      </c>
    </row>
    <row r="748" spans="2:22">
      <c r="D748" t="s">
        <v>95</v>
      </c>
      <c r="E748" t="str">
        <f>VLOOKUP(D748,'B-Business Capability'!B:H,5,FALSE)</f>
        <v>Not mapped to capability</v>
      </c>
      <c r="F748">
        <f>VLOOKUP(D748,'B-Business Capability'!B:H,6,FALSE)</f>
        <v>0</v>
      </c>
      <c r="G748">
        <f>VLOOKUP(D748,'B-Business Capability'!B:H,7,FALSE)</f>
        <v>0</v>
      </c>
      <c r="I748" t="s">
        <v>253</v>
      </c>
      <c r="J748" t="s">
        <v>292</v>
      </c>
      <c r="K748" t="s">
        <v>293</v>
      </c>
      <c r="L748" t="s">
        <v>339</v>
      </c>
      <c r="M748" t="str">
        <f>VLOOKUP(L748,'A-Applications'!B:D,3,FALSE)</f>
        <v>Flux</v>
      </c>
      <c r="N748" t="s">
        <v>53</v>
      </c>
      <c r="O748" s="42" t="s">
        <v>62</v>
      </c>
      <c r="P748" t="s">
        <v>97</v>
      </c>
      <c r="Q748" t="str">
        <f>VLOOKUP(KamstrupData[[#This Row],[IdLevel123]],'B-Business Capability'!B:L,10,FALSE)</f>
        <v>N/A</v>
      </c>
      <c r="R748">
        <f>VLOOKUP(KamstrupData[[#This Row],[IdLevel123]],'B-Business Capability'!B:L,11,FALSE)</f>
        <v>0</v>
      </c>
      <c r="T748" t="s">
        <v>294</v>
      </c>
      <c r="U748" t="str">
        <f>_xlfn.CONCAT(KamstrupData[[#This Row],[CountryCode]],"_",KamstrupData[[#This Row],[Business Area]],"_",KamstrupData[[#This Row],[DepartmentTeam]])</f>
        <v>DK10_DK_Digitalization_ Digital Business Development &amp; Transformation_DK_Digitalization_Digital Business Development &amp; Transformation_Digital Transformation</v>
      </c>
      <c r="V748" t="str">
        <f>VLOOKUP(KamstrupData[[#This Row],[ORG_Concat]],'O-Organization'!F:H,3,FALSE)</f>
        <v>11034_DK10_Digitalization_DK_Digitalization_ Digital Business Development &amp; Transformation_DK_Digitalization_Digital Business Development &amp; Transformation_Digital Transformation</v>
      </c>
    </row>
    <row r="749" spans="2:22">
      <c r="D749" s="28" t="s">
        <v>296</v>
      </c>
      <c r="E749" t="str">
        <f>VLOOKUP(D749,'B-Business Capability'!B:H,5,FALSE)</f>
        <v>Digital Platform and Operations</v>
      </c>
      <c r="F749" t="str">
        <f>VLOOKUP(D749,'B-Business Capability'!B:H,6,FALSE)</f>
        <v>AI, Data &amp; Analytics</v>
      </c>
      <c r="G749" t="str">
        <f>VLOOKUP(D749,'B-Business Capability'!B:H,7,FALSE)</f>
        <v>Data Processing &amp; Modeling</v>
      </c>
      <c r="I749" t="s">
        <v>253</v>
      </c>
      <c r="J749" t="s">
        <v>292</v>
      </c>
      <c r="K749" t="s">
        <v>297</v>
      </c>
      <c r="L749" t="s">
        <v>340</v>
      </c>
      <c r="M749" t="str">
        <f>VLOOKUP(L749,'A-Applications'!B:D,3,FALSE)</f>
        <v>DBT Core</v>
      </c>
      <c r="N749" t="s">
        <v>103</v>
      </c>
      <c r="O749" s="42" t="s">
        <v>54</v>
      </c>
      <c r="Q749" t="str">
        <f>VLOOKUP(KamstrupData[[#This Row],[IdLevel123]],'B-Business Capability'!B:L,10,FALSE)</f>
        <v>N/A</v>
      </c>
      <c r="R749">
        <f>VLOOKUP(KamstrupData[[#This Row],[IdLevel123]],'B-Business Capability'!B:L,11,FALSE)</f>
        <v>0</v>
      </c>
      <c r="U749" t="str">
        <f>_xlfn.CONCAT(KamstrupData[[#This Row],[CountryCode]],"_",KamstrupData[[#This Row],[Business Area]],"_",KamstrupData[[#This Row],[DepartmentTeam]])</f>
        <v>DK10_DK_Digitalization_ Digital Business Development &amp; Transformation_DK_Digitalization_Digital Business Development &amp; Transformation_Business Intelligence</v>
      </c>
      <c r="V749" t="str">
        <f>VLOOKUP(KamstrupData[[#This Row],[ORG_Concat]],'O-Organization'!F:H,3,FALSE)</f>
        <v>11033_DK10_Digitalization_DK_Digitalization_ Digital Business Development &amp; Transformation_DK_Digitalization_Digital Business Development &amp; Transformation_Business Intelligence</v>
      </c>
    </row>
    <row r="750" spans="2:22">
      <c r="B750" s="28">
        <v>45292</v>
      </c>
      <c r="D750" s="28" t="s">
        <v>341</v>
      </c>
      <c r="E750" t="str">
        <f>VLOOKUP(D750,'B-Business Capability'!B:H,5,FALSE)</f>
        <v>Finance</v>
      </c>
      <c r="F750" t="str">
        <f>VLOOKUP(D750,'B-Business Capability'!B:H,6,FALSE)</f>
        <v>Payroll</v>
      </c>
      <c r="G750" t="str">
        <f>VLOOKUP(D750,'B-Business Capability'!B:H,7,FALSE)</f>
        <v>Time Stamp Report</v>
      </c>
      <c r="I750" t="s">
        <v>253</v>
      </c>
      <c r="J750" t="s">
        <v>342</v>
      </c>
      <c r="K750" t="s">
        <v>343</v>
      </c>
      <c r="L750" t="s">
        <v>65</v>
      </c>
      <c r="M750" t="str">
        <f>VLOOKUP(L750,'A-Applications'!B:D,3,FALSE)</f>
        <v>IFS ERP</v>
      </c>
      <c r="N750" s="231" t="s">
        <v>53</v>
      </c>
      <c r="O750" s="42" t="s">
        <v>54</v>
      </c>
      <c r="Q750" t="str">
        <f>VLOOKUP(KamstrupData[[#This Row],[IdLevel123]],'B-Business Capability'!B:L,10,FALSE)</f>
        <v>N/A</v>
      </c>
      <c r="R750">
        <f>VLOOKUP(KamstrupData[[#This Row],[IdLevel123]],'B-Business Capability'!B:L,11,FALSE)</f>
        <v>0</v>
      </c>
      <c r="U750" t="str">
        <f>_xlfn.CONCAT(KamstrupData[[#This Row],[CountryCode]],"_",KamstrupData[[#This Row],[Business Area]],"_",KamstrupData[[#This Row],[DepartmentTeam]])</f>
        <v>DK10_DK_Digitalization_Customer Operations_DK_Digitalization_Customer Operations_ Global Operations</v>
      </c>
      <c r="V750" t="str">
        <f>VLOOKUP(KamstrupData[[#This Row],[ORG_Concat]],'O-Organization'!F:H,3,FALSE)</f>
        <v>11029_DK10_Digitalization_DK_Digitalization_Customer Operations_DK_Digitalization_Customer Operations_ Global Operations</v>
      </c>
    </row>
    <row r="751" spans="2:22">
      <c r="D751" t="s">
        <v>341</v>
      </c>
      <c r="E751" t="str">
        <f>VLOOKUP(D751,'B-Business Capability'!B:H,5,FALSE)</f>
        <v>Finance</v>
      </c>
      <c r="F751" t="str">
        <f>VLOOKUP(D751,'B-Business Capability'!B:H,6,FALSE)</f>
        <v>Payroll</v>
      </c>
      <c r="G751" t="str">
        <f>VLOOKUP(D751,'B-Business Capability'!B:H,7,FALSE)</f>
        <v>Time Stamp Report</v>
      </c>
      <c r="I751" t="s">
        <v>253</v>
      </c>
      <c r="J751" t="s">
        <v>342</v>
      </c>
      <c r="K751" t="s">
        <v>344</v>
      </c>
      <c r="L751" t="s">
        <v>65</v>
      </c>
      <c r="M751" t="str">
        <f>VLOOKUP(L751,'A-Applications'!B:D,3,FALSE)</f>
        <v>IFS ERP</v>
      </c>
      <c r="N751" t="s">
        <v>53</v>
      </c>
      <c r="O751" s="42" t="s">
        <v>62</v>
      </c>
      <c r="P751" t="s">
        <v>43</v>
      </c>
      <c r="Q751" t="str">
        <f>VLOOKUP(KamstrupData[[#This Row],[IdLevel123]],'B-Business Capability'!B:L,10,FALSE)</f>
        <v>N/A</v>
      </c>
      <c r="R751">
        <f>VLOOKUP(KamstrupData[[#This Row],[IdLevel123]],'B-Business Capability'!B:L,11,FALSE)</f>
        <v>0</v>
      </c>
      <c r="T751" t="s">
        <v>345</v>
      </c>
      <c r="U751" t="str">
        <f>_xlfn.CONCAT(KamstrupData[[#This Row],[CountryCode]],"_",KamstrupData[[#This Row],[Business Area]],"_",KamstrupData[[#This Row],[DepartmentTeam]])</f>
        <v>DK10_DK_Digitalization_Customer Operations_DK_Digitalization_Customer Operations_Enterprise Services</v>
      </c>
      <c r="V751" t="str">
        <f>VLOOKUP(KamstrupData[[#This Row],[ORG_Concat]],'O-Organization'!F:H,3,FALSE)</f>
        <v>11032_DK10_Digitalization_DK_Digitalization_Customer Operations_DK_Digitalization_Customer Operations_Enterprise Services</v>
      </c>
    </row>
    <row r="752" spans="2:22">
      <c r="B752" s="28">
        <v>45292</v>
      </c>
      <c r="D752" s="28" t="s">
        <v>341</v>
      </c>
      <c r="E752" t="str">
        <f>VLOOKUP(D752,'B-Business Capability'!B:H,5,FALSE)</f>
        <v>Finance</v>
      </c>
      <c r="F752" t="str">
        <f>VLOOKUP(D752,'B-Business Capability'!B:H,6,FALSE)</f>
        <v>Payroll</v>
      </c>
      <c r="G752" t="str">
        <f>VLOOKUP(D752,'B-Business Capability'!B:H,7,FALSE)</f>
        <v>Time Stamp Report</v>
      </c>
      <c r="I752" t="s">
        <v>253</v>
      </c>
      <c r="J752" t="s">
        <v>342</v>
      </c>
      <c r="K752" t="s">
        <v>346</v>
      </c>
      <c r="L752" t="s">
        <v>65</v>
      </c>
      <c r="M752" t="str">
        <f>VLOOKUP(L752,'A-Applications'!B:D,3,FALSE)</f>
        <v>IFS ERP</v>
      </c>
      <c r="N752" t="s">
        <v>53</v>
      </c>
      <c r="O752" s="42" t="s">
        <v>54</v>
      </c>
      <c r="P752" t="s">
        <v>43</v>
      </c>
      <c r="Q752" t="str">
        <f>VLOOKUP(KamstrupData[[#This Row],[IdLevel123]],'B-Business Capability'!B:L,10,FALSE)</f>
        <v>N/A</v>
      </c>
      <c r="R752">
        <f>VLOOKUP(KamstrupData[[#This Row],[IdLevel123]],'B-Business Capability'!B:L,11,FALSE)</f>
        <v>0</v>
      </c>
      <c r="U752" t="str">
        <f>_xlfn.CONCAT(KamstrupData[[#This Row],[CountryCode]],"_",KamstrupData[[#This Row],[Business Area]],"_",KamstrupData[[#This Row],[DepartmentTeam]])</f>
        <v>DK10_DK_Digitalization_Customer Operations_DK_Digitalization_Customer Operations_Hosting HCW</v>
      </c>
      <c r="V752" t="str">
        <f>VLOOKUP(KamstrupData[[#This Row],[ORG_Concat]],'O-Organization'!F:H,3,FALSE)</f>
        <v>11031_DK10_Digitalization_DK_Digitalization_Customer Operations_DK_Digitalization_Customer Operations_Hosting HCW</v>
      </c>
    </row>
    <row r="753" spans="2:22">
      <c r="B753" s="28">
        <v>45292</v>
      </c>
      <c r="D753" t="s">
        <v>347</v>
      </c>
      <c r="E753" t="str">
        <f>VLOOKUP(D753,'B-Business Capability'!B:H,5,FALSE)</f>
        <v>OT Hosting</v>
      </c>
      <c r="F753" t="str">
        <f>VLOOKUP(D753,'B-Business Capability'!B:H,6,FALSE)</f>
        <v>OT Platform &amp; Hosting</v>
      </c>
      <c r="G753" t="str">
        <f>VLOOKUP(D753,'B-Business Capability'!B:H,7,FALSE)</f>
        <v>Remote Access &amp; Authentication Control</v>
      </c>
      <c r="I753" t="s">
        <v>253</v>
      </c>
      <c r="J753" t="s">
        <v>342</v>
      </c>
      <c r="K753" t="s">
        <v>348</v>
      </c>
      <c r="L753" t="s">
        <v>349</v>
      </c>
      <c r="M753" t="str">
        <f>VLOOKUP(L753,'A-Applications'!B:D,3,FALSE)</f>
        <v>Cisco ASA ASDM</v>
      </c>
      <c r="N753" t="s">
        <v>53</v>
      </c>
      <c r="O753" s="42" t="s">
        <v>54</v>
      </c>
      <c r="P753" t="s">
        <v>43</v>
      </c>
      <c r="Q753" t="str">
        <f>VLOOKUP(KamstrupData[[#This Row],[IdLevel123]],'B-Business Capability'!B:L,10,FALSE)</f>
        <v>N/A</v>
      </c>
      <c r="R753">
        <f>VLOOKUP(KamstrupData[[#This Row],[IdLevel123]],'B-Business Capability'!B:L,11,FALSE)</f>
        <v>0</v>
      </c>
      <c r="T753" t="s">
        <v>350</v>
      </c>
      <c r="U753" t="str">
        <f>_xlfn.CONCAT(KamstrupData[[#This Row],[CountryCode]],"_",KamstrupData[[#This Row],[Business Area]],"_",KamstrupData[[#This Row],[DepartmentTeam]])</f>
        <v>DK10_DK_Digitalization_Customer Operations_DK_Digitalization_Customer Operations_Hosting OMNIA</v>
      </c>
      <c r="V753" t="str">
        <f>VLOOKUP(KamstrupData[[#This Row],[ORG_Concat]],'O-Organization'!F:H,3,FALSE)</f>
        <v>11030_DK10_Digitalization_DK_Digitalization_Customer Operations_DK_Digitalization_Customer Operations_Hosting OMNIA</v>
      </c>
    </row>
    <row r="754" spans="2:22">
      <c r="B754" s="28">
        <v>45292</v>
      </c>
      <c r="D754" t="s">
        <v>347</v>
      </c>
      <c r="E754" t="str">
        <f>VLOOKUP(D754,'B-Business Capability'!B:H,5,FALSE)</f>
        <v>OT Hosting</v>
      </c>
      <c r="F754" t="str">
        <f>VLOOKUP(D754,'B-Business Capability'!B:H,6,FALSE)</f>
        <v>OT Platform &amp; Hosting</v>
      </c>
      <c r="G754" t="str">
        <f>VLOOKUP(D754,'B-Business Capability'!B:H,7,FALSE)</f>
        <v>Remote Access &amp; Authentication Control</v>
      </c>
      <c r="I754" t="s">
        <v>253</v>
      </c>
      <c r="J754" t="s">
        <v>342</v>
      </c>
      <c r="K754" t="s">
        <v>348</v>
      </c>
      <c r="L754" t="s">
        <v>351</v>
      </c>
      <c r="M754" t="str">
        <f>VLOOKUP(L754,'A-Applications'!B:D,3,FALSE)</f>
        <v>Cisco FTD FMC</v>
      </c>
      <c r="N754" t="s">
        <v>53</v>
      </c>
      <c r="O754" s="42" t="s">
        <v>54</v>
      </c>
      <c r="P754" t="s">
        <v>43</v>
      </c>
      <c r="Q754" t="str">
        <f>VLOOKUP(KamstrupData[[#This Row],[IdLevel123]],'B-Business Capability'!B:L,10,FALSE)</f>
        <v>N/A</v>
      </c>
      <c r="R754">
        <f>VLOOKUP(KamstrupData[[#This Row],[IdLevel123]],'B-Business Capability'!B:L,11,FALSE)</f>
        <v>0</v>
      </c>
      <c r="T754" t="s">
        <v>350</v>
      </c>
      <c r="U754" t="str">
        <f>_xlfn.CONCAT(KamstrupData[[#This Row],[CountryCode]],"_",KamstrupData[[#This Row],[Business Area]],"_",KamstrupData[[#This Row],[DepartmentTeam]])</f>
        <v>DK10_DK_Digitalization_Customer Operations_DK_Digitalization_Customer Operations_Hosting OMNIA</v>
      </c>
      <c r="V754" t="str">
        <f>VLOOKUP(KamstrupData[[#This Row],[ORG_Concat]],'O-Organization'!F:H,3,FALSE)</f>
        <v>11030_DK10_Digitalization_DK_Digitalization_Customer Operations_DK_Digitalization_Customer Operations_Hosting OMNIA</v>
      </c>
    </row>
    <row r="755" spans="2:22">
      <c r="B755" s="28">
        <v>45292</v>
      </c>
      <c r="D755" t="s">
        <v>284</v>
      </c>
      <c r="E755" t="str">
        <f>VLOOKUP(D755,'B-Business Capability'!B:H,5,FALSE)</f>
        <v>People and Culture</v>
      </c>
      <c r="F755" t="str">
        <f>VLOOKUP(D755,'B-Business Capability'!B:H,6,FALSE)</f>
        <v>Learning &amp; Development</v>
      </c>
      <c r="G755">
        <f>VLOOKUP(D755,'B-Business Capability'!B:H,7,FALSE)</f>
        <v>0</v>
      </c>
      <c r="I755" t="s">
        <v>253</v>
      </c>
      <c r="J755" t="s">
        <v>342</v>
      </c>
      <c r="K755" t="s">
        <v>348</v>
      </c>
      <c r="L755" t="s">
        <v>352</v>
      </c>
      <c r="M755" t="str">
        <f>VLOOKUP(L755,'A-Applications'!B:D,3,FALSE)</f>
        <v>Udemy</v>
      </c>
      <c r="N755" t="s">
        <v>103</v>
      </c>
      <c r="O755" s="42" t="s">
        <v>62</v>
      </c>
      <c r="P755" t="s">
        <v>43</v>
      </c>
      <c r="Q755" t="str">
        <f>VLOOKUP(KamstrupData[[#This Row],[IdLevel123]],'B-Business Capability'!B:L,10,FALSE)</f>
        <v>Hire-to-Retire (H2R)</v>
      </c>
      <c r="R755">
        <f>VLOOKUP(KamstrupData[[#This Row],[IdLevel123]],'B-Business Capability'!B:L,11,FALSE)</f>
        <v>500</v>
      </c>
      <c r="S755" t="s">
        <v>237</v>
      </c>
      <c r="T755" t="s">
        <v>350</v>
      </c>
      <c r="U755" t="str">
        <f>_xlfn.CONCAT(KamstrupData[[#This Row],[CountryCode]],"_",KamstrupData[[#This Row],[Business Area]],"_",KamstrupData[[#This Row],[DepartmentTeam]])</f>
        <v>DK10_DK_Digitalization_Customer Operations_DK_Digitalization_Customer Operations_Hosting OMNIA</v>
      </c>
      <c r="V755" t="str">
        <f>VLOOKUP(KamstrupData[[#This Row],[ORG_Concat]],'O-Organization'!F:H,3,FALSE)</f>
        <v>11030_DK10_Digitalization_DK_Digitalization_Customer Operations_DK_Digitalization_Customer Operations_Hosting OMNIA</v>
      </c>
    </row>
    <row r="756" spans="2:22">
      <c r="B756" s="28">
        <v>45292</v>
      </c>
      <c r="D756" t="s">
        <v>347</v>
      </c>
      <c r="E756" t="str">
        <f>VLOOKUP(D756,'B-Business Capability'!B:H,5,FALSE)</f>
        <v>OT Hosting</v>
      </c>
      <c r="F756" t="str">
        <f>VLOOKUP(D756,'B-Business Capability'!B:H,6,FALSE)</f>
        <v>OT Platform &amp; Hosting</v>
      </c>
      <c r="G756" t="str">
        <f>VLOOKUP(D756,'B-Business Capability'!B:H,7,FALSE)</f>
        <v>Remote Access &amp; Authentication Control</v>
      </c>
      <c r="I756" t="s">
        <v>253</v>
      </c>
      <c r="J756" t="s">
        <v>342</v>
      </c>
      <c r="K756" t="s">
        <v>348</v>
      </c>
      <c r="L756" t="s">
        <v>353</v>
      </c>
      <c r="M756" t="str">
        <f>VLOOKUP(L756,'A-Applications'!B:D,3,FALSE)</f>
        <v>Apec</v>
      </c>
      <c r="N756" t="s">
        <v>53</v>
      </c>
      <c r="O756" s="42" t="s">
        <v>54</v>
      </c>
      <c r="P756" t="s">
        <v>43</v>
      </c>
      <c r="Q756" t="str">
        <f>VLOOKUP(KamstrupData[[#This Row],[IdLevel123]],'B-Business Capability'!B:L,10,FALSE)</f>
        <v>N/A</v>
      </c>
      <c r="R756">
        <f>VLOOKUP(KamstrupData[[#This Row],[IdLevel123]],'B-Business Capability'!B:L,11,FALSE)</f>
        <v>0</v>
      </c>
      <c r="T756" t="s">
        <v>350</v>
      </c>
      <c r="U756" t="str">
        <f>_xlfn.CONCAT(KamstrupData[[#This Row],[CountryCode]],"_",KamstrupData[[#This Row],[Business Area]],"_",KamstrupData[[#This Row],[DepartmentTeam]])</f>
        <v>DK10_DK_Digitalization_Customer Operations_DK_Digitalization_Customer Operations_Hosting OMNIA</v>
      </c>
      <c r="V756" t="str">
        <f>VLOOKUP(KamstrupData[[#This Row],[ORG_Concat]],'O-Organization'!F:H,3,FALSE)</f>
        <v>11030_DK10_Digitalization_DK_Digitalization_Customer Operations_DK_Digitalization_Customer Operations_Hosting OMNIA</v>
      </c>
    </row>
    <row r="757" spans="2:22">
      <c r="B757" s="28">
        <v>45292</v>
      </c>
      <c r="D757" t="s">
        <v>347</v>
      </c>
      <c r="E757" t="str">
        <f>VLOOKUP(D757,'B-Business Capability'!B:H,5,FALSE)</f>
        <v>OT Hosting</v>
      </c>
      <c r="F757" t="str">
        <f>VLOOKUP(D757,'B-Business Capability'!B:H,6,FALSE)</f>
        <v>OT Platform &amp; Hosting</v>
      </c>
      <c r="G757" t="str">
        <f>VLOOKUP(D757,'B-Business Capability'!B:H,7,FALSE)</f>
        <v>Remote Access &amp; Authentication Control</v>
      </c>
      <c r="I757" t="s">
        <v>253</v>
      </c>
      <c r="J757" t="s">
        <v>342</v>
      </c>
      <c r="K757" t="s">
        <v>348</v>
      </c>
      <c r="L757" t="s">
        <v>354</v>
      </c>
      <c r="M757" t="str">
        <f>VLOOKUP(L757,'A-Applications'!B:D,3,FALSE)</f>
        <v>Pulse secure VPN</v>
      </c>
      <c r="N757" t="s">
        <v>53</v>
      </c>
      <c r="O757" s="42" t="s">
        <v>54</v>
      </c>
      <c r="P757" t="s">
        <v>43</v>
      </c>
      <c r="Q757" t="str">
        <f>VLOOKUP(KamstrupData[[#This Row],[IdLevel123]],'B-Business Capability'!B:L,10,FALSE)</f>
        <v>N/A</v>
      </c>
      <c r="R757">
        <f>VLOOKUP(KamstrupData[[#This Row],[IdLevel123]],'B-Business Capability'!B:L,11,FALSE)</f>
        <v>0</v>
      </c>
      <c r="T757" t="s">
        <v>350</v>
      </c>
      <c r="U757" t="str">
        <f>_xlfn.CONCAT(KamstrupData[[#This Row],[CountryCode]],"_",KamstrupData[[#This Row],[Business Area]],"_",KamstrupData[[#This Row],[DepartmentTeam]])</f>
        <v>DK10_DK_Digitalization_Customer Operations_DK_Digitalization_Customer Operations_Hosting OMNIA</v>
      </c>
      <c r="V757" t="str">
        <f>VLOOKUP(KamstrupData[[#This Row],[ORG_Concat]],'O-Organization'!F:H,3,FALSE)</f>
        <v>11030_DK10_Digitalization_DK_Digitalization_Customer Operations_DK_Digitalization_Customer Operations_Hosting OMNIA</v>
      </c>
    </row>
    <row r="758" spans="2:22">
      <c r="B758" s="28">
        <v>45292</v>
      </c>
      <c r="D758" t="s">
        <v>347</v>
      </c>
      <c r="E758" t="str">
        <f>VLOOKUP(D758,'B-Business Capability'!B:H,5,FALSE)</f>
        <v>OT Hosting</v>
      </c>
      <c r="F758" t="str">
        <f>VLOOKUP(D758,'B-Business Capability'!B:H,6,FALSE)</f>
        <v>OT Platform &amp; Hosting</v>
      </c>
      <c r="G758" t="str">
        <f>VLOOKUP(D758,'B-Business Capability'!B:H,7,FALSE)</f>
        <v>Remote Access &amp; Authentication Control</v>
      </c>
      <c r="I758" t="s">
        <v>253</v>
      </c>
      <c r="J758" t="s">
        <v>342</v>
      </c>
      <c r="K758" t="s">
        <v>348</v>
      </c>
      <c r="L758" t="s">
        <v>355</v>
      </c>
      <c r="M758" t="str">
        <f>VLOOKUP(L758,'A-Applications'!B:D,3,FALSE)</f>
        <v>Check Point VPN</v>
      </c>
      <c r="N758" t="s">
        <v>53</v>
      </c>
      <c r="O758" s="42" t="s">
        <v>54</v>
      </c>
      <c r="P758" t="s">
        <v>43</v>
      </c>
      <c r="Q758" t="str">
        <f>VLOOKUP(KamstrupData[[#This Row],[IdLevel123]],'B-Business Capability'!B:L,10,FALSE)</f>
        <v>N/A</v>
      </c>
      <c r="R758">
        <f>VLOOKUP(KamstrupData[[#This Row],[IdLevel123]],'B-Business Capability'!B:L,11,FALSE)</f>
        <v>0</v>
      </c>
      <c r="T758" t="s">
        <v>350</v>
      </c>
      <c r="U758" t="str">
        <f>_xlfn.CONCAT(KamstrupData[[#This Row],[CountryCode]],"_",KamstrupData[[#This Row],[Business Area]],"_",KamstrupData[[#This Row],[DepartmentTeam]])</f>
        <v>DK10_DK_Digitalization_Customer Operations_DK_Digitalization_Customer Operations_Hosting OMNIA</v>
      </c>
      <c r="V758" t="str">
        <f>VLOOKUP(KamstrupData[[#This Row],[ORG_Concat]],'O-Organization'!F:H,3,FALSE)</f>
        <v>11030_DK10_Digitalization_DK_Digitalization_Customer Operations_DK_Digitalization_Customer Operations_Hosting OMNIA</v>
      </c>
    </row>
    <row r="759" spans="2:22">
      <c r="B759" s="28">
        <v>45292</v>
      </c>
      <c r="D759" t="s">
        <v>347</v>
      </c>
      <c r="E759" t="str">
        <f>VLOOKUP(D759,'B-Business Capability'!B:H,5,FALSE)</f>
        <v>OT Hosting</v>
      </c>
      <c r="F759" t="str">
        <f>VLOOKUP(D759,'B-Business Capability'!B:H,6,FALSE)</f>
        <v>OT Platform &amp; Hosting</v>
      </c>
      <c r="G759" t="str">
        <f>VLOOKUP(D759,'B-Business Capability'!B:H,7,FALSE)</f>
        <v>Remote Access &amp; Authentication Control</v>
      </c>
      <c r="I759" t="s">
        <v>253</v>
      </c>
      <c r="J759" t="s">
        <v>342</v>
      </c>
      <c r="K759" t="s">
        <v>348</v>
      </c>
      <c r="L759" t="s">
        <v>356</v>
      </c>
      <c r="M759" t="str">
        <f>VLOOKUP(L759,'A-Applications'!B:D,3,FALSE)</f>
        <v>SoapUI</v>
      </c>
      <c r="N759" t="s">
        <v>53</v>
      </c>
      <c r="O759" s="42" t="s">
        <v>54</v>
      </c>
      <c r="P759" t="s">
        <v>43</v>
      </c>
      <c r="Q759" t="str">
        <f>VLOOKUP(KamstrupData[[#This Row],[IdLevel123]],'B-Business Capability'!B:L,10,FALSE)</f>
        <v>N/A</v>
      </c>
      <c r="R759">
        <f>VLOOKUP(KamstrupData[[#This Row],[IdLevel123]],'B-Business Capability'!B:L,11,FALSE)</f>
        <v>0</v>
      </c>
      <c r="T759" t="s">
        <v>350</v>
      </c>
      <c r="U759" t="str">
        <f>_xlfn.CONCAT(KamstrupData[[#This Row],[CountryCode]],"_",KamstrupData[[#This Row],[Business Area]],"_",KamstrupData[[#This Row],[DepartmentTeam]])</f>
        <v>DK10_DK_Digitalization_Customer Operations_DK_Digitalization_Customer Operations_Hosting OMNIA</v>
      </c>
      <c r="V759" t="str">
        <f>VLOOKUP(KamstrupData[[#This Row],[ORG_Concat]],'O-Organization'!F:H,3,FALSE)</f>
        <v>11030_DK10_Digitalization_DK_Digitalization_Customer Operations_DK_Digitalization_Customer Operations_Hosting OMNIA</v>
      </c>
    </row>
    <row r="760" spans="2:22">
      <c r="B760" s="28">
        <v>45292</v>
      </c>
      <c r="D760" t="s">
        <v>357</v>
      </c>
      <c r="E760" t="str">
        <f>VLOOKUP(D760,'B-Business Capability'!B:H,5,FALSE)</f>
        <v>OT Hosting</v>
      </c>
      <c r="F760" t="str">
        <f>VLOOKUP(D760,'B-Business Capability'!B:H,6,FALSE)</f>
        <v>OT Engineering &amp; Innovation</v>
      </c>
      <c r="G760" t="str">
        <f>VLOOKUP(D760,'B-Business Capability'!B:H,7,FALSE)</f>
        <v>Edge Software Engineering</v>
      </c>
      <c r="I760" t="s">
        <v>253</v>
      </c>
      <c r="J760" t="s">
        <v>342</v>
      </c>
      <c r="K760" t="s">
        <v>348</v>
      </c>
      <c r="L760" t="s">
        <v>358</v>
      </c>
      <c r="M760" t="str">
        <f>VLOOKUP(L760,'A-Applications'!B:D,3,FALSE)</f>
        <v>Virtual Serial Port</v>
      </c>
      <c r="N760" t="s">
        <v>53</v>
      </c>
      <c r="O760" s="42" t="s">
        <v>54</v>
      </c>
      <c r="P760" t="s">
        <v>43</v>
      </c>
      <c r="Q760" t="str">
        <f>VLOOKUP(KamstrupData[[#This Row],[IdLevel123]],'B-Business Capability'!B:L,10,FALSE)</f>
        <v>N/A</v>
      </c>
      <c r="R760">
        <f>VLOOKUP(KamstrupData[[#This Row],[IdLevel123]],'B-Business Capability'!B:L,11,FALSE)</f>
        <v>0</v>
      </c>
      <c r="T760" t="s">
        <v>350</v>
      </c>
      <c r="U760" t="str">
        <f>_xlfn.CONCAT(KamstrupData[[#This Row],[CountryCode]],"_",KamstrupData[[#This Row],[Business Area]],"_",KamstrupData[[#This Row],[DepartmentTeam]])</f>
        <v>DK10_DK_Digitalization_Customer Operations_DK_Digitalization_Customer Operations_Hosting OMNIA</v>
      </c>
      <c r="V760" t="str">
        <f>VLOOKUP(KamstrupData[[#This Row],[ORG_Concat]],'O-Organization'!F:H,3,FALSE)</f>
        <v>11030_DK10_Digitalization_DK_Digitalization_Customer Operations_DK_Digitalization_Customer Operations_Hosting OMNIA</v>
      </c>
    </row>
    <row r="761" spans="2:22">
      <c r="D761" t="s">
        <v>359</v>
      </c>
      <c r="E761" t="str">
        <f>VLOOKUP(D761,'B-Business Capability'!B:H,5,FALSE)</f>
        <v>Product &amp; Software Development</v>
      </c>
      <c r="F761" t="str">
        <f>VLOOKUP(D761,'B-Business Capability'!B:H,6,FALSE)</f>
        <v>Quality Management</v>
      </c>
      <c r="G761" t="str">
        <f>VLOOKUP(D761,'B-Business Capability'!B:H,7,FALSE)</f>
        <v>Test Quality</v>
      </c>
      <c r="I761" t="s">
        <v>253</v>
      </c>
      <c r="J761" t="s">
        <v>342</v>
      </c>
      <c r="K761" t="s">
        <v>344</v>
      </c>
      <c r="L761" t="s">
        <v>360</v>
      </c>
      <c r="M761" t="str">
        <f>VLOOKUP(L761,'A-Applications'!B:D,3,FALSE)</f>
        <v>DotMemory</v>
      </c>
      <c r="N761" t="s">
        <v>53</v>
      </c>
      <c r="O761" s="42" t="s">
        <v>54</v>
      </c>
      <c r="P761" t="s">
        <v>43</v>
      </c>
      <c r="Q761" t="str">
        <f>VLOOKUP(KamstrupData[[#This Row],[IdLevel123]],'B-Business Capability'!B:L,10,FALSE)</f>
        <v>Idea-to-Release (I2R)</v>
      </c>
      <c r="R761">
        <f>VLOOKUP(KamstrupData[[#This Row],[IdLevel123]],'B-Business Capability'!B:L,11,FALSE)</f>
        <v>906</v>
      </c>
      <c r="T761" t="s">
        <v>361</v>
      </c>
      <c r="U761" t="str">
        <f>_xlfn.CONCAT(KamstrupData[[#This Row],[CountryCode]],"_",KamstrupData[[#This Row],[Business Area]],"_",KamstrupData[[#This Row],[DepartmentTeam]])</f>
        <v>DK10_DK_Digitalization_Customer Operations_DK_Digitalization_Customer Operations_Enterprise Services</v>
      </c>
      <c r="V761" t="str">
        <f>VLOOKUP(KamstrupData[[#This Row],[ORG_Concat]],'O-Organization'!F:H,3,FALSE)</f>
        <v>11032_DK10_Digitalization_DK_Digitalization_Customer Operations_DK_Digitalization_Customer Operations_Enterprise Services</v>
      </c>
    </row>
    <row r="762" spans="2:22">
      <c r="D762" t="s">
        <v>359</v>
      </c>
      <c r="E762" t="str">
        <f>VLOOKUP(D762,'B-Business Capability'!B:H,5,FALSE)</f>
        <v>Product &amp; Software Development</v>
      </c>
      <c r="F762" t="str">
        <f>VLOOKUP(D762,'B-Business Capability'!B:H,6,FALSE)</f>
        <v>Quality Management</v>
      </c>
      <c r="G762" t="str">
        <f>VLOOKUP(D762,'B-Business Capability'!B:H,7,FALSE)</f>
        <v>Test Quality</v>
      </c>
      <c r="I762" t="s">
        <v>253</v>
      </c>
      <c r="J762" t="s">
        <v>342</v>
      </c>
      <c r="K762" t="s">
        <v>344</v>
      </c>
      <c r="L762" t="s">
        <v>362</v>
      </c>
      <c r="M762" t="str">
        <f>VLOOKUP(L762,'A-Applications'!B:D,3,FALSE)</f>
        <v>DotTrace</v>
      </c>
      <c r="N762" t="s">
        <v>53</v>
      </c>
      <c r="O762" s="42" t="s">
        <v>54</v>
      </c>
      <c r="P762" t="s">
        <v>43</v>
      </c>
      <c r="Q762" t="str">
        <f>VLOOKUP(KamstrupData[[#This Row],[IdLevel123]],'B-Business Capability'!B:L,10,FALSE)</f>
        <v>Idea-to-Release (I2R)</v>
      </c>
      <c r="R762">
        <f>VLOOKUP(KamstrupData[[#This Row],[IdLevel123]],'B-Business Capability'!B:L,11,FALSE)</f>
        <v>906</v>
      </c>
      <c r="T762" t="s">
        <v>361</v>
      </c>
      <c r="U762" t="str">
        <f>_xlfn.CONCAT(KamstrupData[[#This Row],[CountryCode]],"_",KamstrupData[[#This Row],[Business Area]],"_",KamstrupData[[#This Row],[DepartmentTeam]])</f>
        <v>DK10_DK_Digitalization_Customer Operations_DK_Digitalization_Customer Operations_Enterprise Services</v>
      </c>
      <c r="V762" t="str">
        <f>VLOOKUP(KamstrupData[[#This Row],[ORG_Concat]],'O-Organization'!F:H,3,FALSE)</f>
        <v>11032_DK10_Digitalization_DK_Digitalization_Customer Operations_DK_Digitalization_Customer Operations_Enterprise Services</v>
      </c>
    </row>
    <row r="763" spans="2:22">
      <c r="B763" s="28">
        <v>45292</v>
      </c>
      <c r="D763" s="28" t="s">
        <v>363</v>
      </c>
      <c r="E763" t="str">
        <f>VLOOKUP(D763,'B-Business Capability'!B:H,5,FALSE)</f>
        <v>Digital Platform and Operations</v>
      </c>
      <c r="F763" t="str">
        <f>VLOOKUP(D763,'B-Business Capability'!B:H,6,FALSE)</f>
        <v>Digital Workplace &amp; Infrastructure Development</v>
      </c>
      <c r="G763" t="str">
        <f>VLOOKUP(D763,'B-Business Capability'!B:H,7,FALSE)</f>
        <v>Communication &amp; Collaboration</v>
      </c>
      <c r="I763" t="s">
        <v>253</v>
      </c>
      <c r="J763" t="s">
        <v>342</v>
      </c>
      <c r="K763" t="s">
        <v>346</v>
      </c>
      <c r="L763" t="s">
        <v>364</v>
      </c>
      <c r="M763" t="str">
        <f>VLOOKUP(L763,'A-Applications'!B:D,3,FALSE)</f>
        <v>Grammarly</v>
      </c>
      <c r="N763" t="s">
        <v>53</v>
      </c>
      <c r="O763" s="42" t="s">
        <v>62</v>
      </c>
      <c r="P763" t="s">
        <v>43</v>
      </c>
      <c r="Q763" t="str">
        <f>VLOOKUP(KamstrupData[[#This Row],[IdLevel123]],'B-Business Capability'!B:L,10,FALSE)</f>
        <v>N/A</v>
      </c>
      <c r="R763">
        <f>VLOOKUP(KamstrupData[[#This Row],[IdLevel123]],'B-Business Capability'!B:L,11,FALSE)</f>
        <v>0</v>
      </c>
      <c r="U763" t="str">
        <f>_xlfn.CONCAT(KamstrupData[[#This Row],[CountryCode]],"_",KamstrupData[[#This Row],[Business Area]],"_",KamstrupData[[#This Row],[DepartmentTeam]])</f>
        <v>DK10_DK_Digitalization_Customer Operations_DK_Digitalization_Customer Operations_Hosting HCW</v>
      </c>
      <c r="V763" t="str">
        <f>VLOOKUP(KamstrupData[[#This Row],[ORG_Concat]],'O-Organization'!F:H,3,FALSE)</f>
        <v>11031_DK10_Digitalization_DK_Digitalization_Customer Operations_DK_Digitalization_Customer Operations_Hosting HCW</v>
      </c>
    </row>
    <row r="764" spans="2:22">
      <c r="D764" t="s">
        <v>365</v>
      </c>
      <c r="E764" t="str">
        <f>VLOOKUP(D764,'B-Business Capability'!B:H,5,FALSE)</f>
        <v>Product &amp; Software Development</v>
      </c>
      <c r="F764" t="str">
        <f>VLOOKUP(D764,'B-Business Capability'!B:H,6,FALSE)</f>
        <v>Product &amp; Software Delivery</v>
      </c>
      <c r="G764" t="str">
        <f>VLOOKUP(D764,'B-Business Capability'!B:H,7,FALSE)</f>
        <v>Manage Production &amp; Development</v>
      </c>
      <c r="I764" t="s">
        <v>253</v>
      </c>
      <c r="J764" t="s">
        <v>342</v>
      </c>
      <c r="K764" t="s">
        <v>344</v>
      </c>
      <c r="L764" t="s">
        <v>263</v>
      </c>
      <c r="M764" t="str">
        <f>VLOOKUP(L764,'A-Applications'!B:D,3,FALSE)</f>
        <v>Git Hub CoPilot</v>
      </c>
      <c r="N764" t="s">
        <v>147</v>
      </c>
      <c r="O764" s="42" t="s">
        <v>54</v>
      </c>
      <c r="P764" t="s">
        <v>43</v>
      </c>
      <c r="Q764" t="str">
        <f>VLOOKUP(KamstrupData[[#This Row],[IdLevel123]],'B-Business Capability'!B:L,10,FALSE)</f>
        <v>Idea-to-Release (I2R)</v>
      </c>
      <c r="R764">
        <f>VLOOKUP(KamstrupData[[#This Row],[IdLevel123]],'B-Business Capability'!B:L,11,FALSE)</f>
        <v>520</v>
      </c>
      <c r="T764" t="s">
        <v>264</v>
      </c>
      <c r="U764" t="str">
        <f>_xlfn.CONCAT(KamstrupData[[#This Row],[CountryCode]],"_",KamstrupData[[#This Row],[Business Area]],"_",KamstrupData[[#This Row],[DepartmentTeam]])</f>
        <v>DK10_DK_Digitalization_Customer Operations_DK_Digitalization_Customer Operations_Enterprise Services</v>
      </c>
      <c r="V764" t="str">
        <f>VLOOKUP(KamstrupData[[#This Row],[ORG_Concat]],'O-Organization'!F:H,3,FALSE)</f>
        <v>11032_DK10_Digitalization_DK_Digitalization_Customer Operations_DK_Digitalization_Customer Operations_Enterprise Services</v>
      </c>
    </row>
    <row r="765" spans="2:22">
      <c r="B765" s="28">
        <v>45292</v>
      </c>
      <c r="D765" s="28" t="s">
        <v>366</v>
      </c>
      <c r="E765" t="str">
        <f>VLOOKUP(D765,'B-Business Capability'!B:H,5,FALSE)</f>
        <v>OT Hosting</v>
      </c>
      <c r="F765" t="str">
        <f>VLOOKUP(D765,'B-Business Capability'!B:H,6,FALSE)</f>
        <v>OT Operations &amp; Service</v>
      </c>
      <c r="G765" t="str">
        <f>VLOOKUP(D765,'B-Business Capability'!B:H,7,FALSE)</f>
        <v>Telemetry &amp; Event Processing</v>
      </c>
      <c r="I765" t="s">
        <v>253</v>
      </c>
      <c r="J765" t="s">
        <v>342</v>
      </c>
      <c r="K765" t="s">
        <v>343</v>
      </c>
      <c r="L765" t="s">
        <v>367</v>
      </c>
      <c r="M765" t="str">
        <f>VLOOKUP(L765,'A-Applications'!B:D,3,FALSE)</f>
        <v>Cisco anyconnect</v>
      </c>
      <c r="N765" t="s">
        <v>53</v>
      </c>
      <c r="O765" s="42" t="s">
        <v>54</v>
      </c>
      <c r="Q765" t="str">
        <f>VLOOKUP(KamstrupData[[#This Row],[IdLevel123]],'B-Business Capability'!B:L,10,FALSE)</f>
        <v>N/A</v>
      </c>
      <c r="R765">
        <f>VLOOKUP(KamstrupData[[#This Row],[IdLevel123]],'B-Business Capability'!B:L,11,FALSE)</f>
        <v>0</v>
      </c>
      <c r="U765" t="str">
        <f>_xlfn.CONCAT(KamstrupData[[#This Row],[CountryCode]],"_",KamstrupData[[#This Row],[Business Area]],"_",KamstrupData[[#This Row],[DepartmentTeam]])</f>
        <v>DK10_DK_Digitalization_Customer Operations_DK_Digitalization_Customer Operations_ Global Operations</v>
      </c>
      <c r="V765" t="str">
        <f>VLOOKUP(KamstrupData[[#This Row],[ORG_Concat]],'O-Organization'!F:H,3,FALSE)</f>
        <v>11029_DK10_Digitalization_DK_Digitalization_Customer Operations_DK_Digitalization_Customer Operations_ Global Operations</v>
      </c>
    </row>
    <row r="766" spans="2:22">
      <c r="B766" s="28">
        <v>45292</v>
      </c>
      <c r="D766" s="28" t="s">
        <v>366</v>
      </c>
      <c r="E766" t="str">
        <f>VLOOKUP(D766,'B-Business Capability'!B:H,5,FALSE)</f>
        <v>OT Hosting</v>
      </c>
      <c r="F766" t="str">
        <f>VLOOKUP(D766,'B-Business Capability'!B:H,6,FALSE)</f>
        <v>OT Operations &amp; Service</v>
      </c>
      <c r="G766" t="str">
        <f>VLOOKUP(D766,'B-Business Capability'!B:H,7,FALSE)</f>
        <v>Telemetry &amp; Event Processing</v>
      </c>
      <c r="I766" t="s">
        <v>253</v>
      </c>
      <c r="J766" t="s">
        <v>342</v>
      </c>
      <c r="K766" t="s">
        <v>346</v>
      </c>
      <c r="L766" t="s">
        <v>367</v>
      </c>
      <c r="M766" t="str">
        <f>VLOOKUP(L766,'A-Applications'!B:D,3,FALSE)</f>
        <v>Cisco anyconnect</v>
      </c>
      <c r="N766" t="s">
        <v>53</v>
      </c>
      <c r="O766" s="42" t="s">
        <v>54</v>
      </c>
      <c r="P766" t="s">
        <v>43</v>
      </c>
      <c r="Q766" t="str">
        <f>VLOOKUP(KamstrupData[[#This Row],[IdLevel123]],'B-Business Capability'!B:L,10,FALSE)</f>
        <v>N/A</v>
      </c>
      <c r="R766">
        <f>VLOOKUP(KamstrupData[[#This Row],[IdLevel123]],'B-Business Capability'!B:L,11,FALSE)</f>
        <v>0</v>
      </c>
      <c r="U766" t="str">
        <f>_xlfn.CONCAT(KamstrupData[[#This Row],[CountryCode]],"_",KamstrupData[[#This Row],[Business Area]],"_",KamstrupData[[#This Row],[DepartmentTeam]])</f>
        <v>DK10_DK_Digitalization_Customer Operations_DK_Digitalization_Customer Operations_Hosting HCW</v>
      </c>
      <c r="V766" t="str">
        <f>VLOOKUP(KamstrupData[[#This Row],[ORG_Concat]],'O-Organization'!F:H,3,FALSE)</f>
        <v>11031_DK10_Digitalization_DK_Digitalization_Customer Operations_DK_Digitalization_Customer Operations_Hosting HCW</v>
      </c>
    </row>
    <row r="767" spans="2:22">
      <c r="B767" s="28">
        <v>45292</v>
      </c>
      <c r="D767" t="s">
        <v>366</v>
      </c>
      <c r="E767" t="str">
        <f>VLOOKUP(D767,'B-Business Capability'!B:H,5,FALSE)</f>
        <v>OT Hosting</v>
      </c>
      <c r="F767" t="str">
        <f>VLOOKUP(D767,'B-Business Capability'!B:H,6,FALSE)</f>
        <v>OT Operations &amp; Service</v>
      </c>
      <c r="G767" t="str">
        <f>VLOOKUP(D767,'B-Business Capability'!B:H,7,FALSE)</f>
        <v>Telemetry &amp; Event Processing</v>
      </c>
      <c r="I767" t="s">
        <v>253</v>
      </c>
      <c r="J767" t="s">
        <v>342</v>
      </c>
      <c r="K767" t="s">
        <v>346</v>
      </c>
      <c r="L767" t="s">
        <v>368</v>
      </c>
      <c r="M767" t="str">
        <f>VLOOKUP(L767,'A-Applications'!B:D,3,FALSE)</f>
        <v>PagerDuty</v>
      </c>
      <c r="N767" t="s">
        <v>53</v>
      </c>
      <c r="O767" s="42" t="s">
        <v>369</v>
      </c>
      <c r="P767" t="s">
        <v>43</v>
      </c>
      <c r="Q767" t="str">
        <f>VLOOKUP(KamstrupData[[#This Row],[IdLevel123]],'B-Business Capability'!B:L,10,FALSE)</f>
        <v>N/A</v>
      </c>
      <c r="R767">
        <f>VLOOKUP(KamstrupData[[#This Row],[IdLevel123]],'B-Business Capability'!B:L,11,FALSE)</f>
        <v>0</v>
      </c>
      <c r="T767" t="s">
        <v>370</v>
      </c>
      <c r="U767" t="str">
        <f>_xlfn.CONCAT(KamstrupData[[#This Row],[CountryCode]],"_",KamstrupData[[#This Row],[Business Area]],"_",KamstrupData[[#This Row],[DepartmentTeam]])</f>
        <v>DK10_DK_Digitalization_Customer Operations_DK_Digitalization_Customer Operations_Hosting HCW</v>
      </c>
      <c r="V767" t="str">
        <f>VLOOKUP(KamstrupData[[#This Row],[ORG_Concat]],'O-Organization'!F:H,3,FALSE)</f>
        <v>11031_DK10_Digitalization_DK_Digitalization_Customer Operations_DK_Digitalization_Customer Operations_Hosting HCW</v>
      </c>
    </row>
    <row r="768" spans="2:22">
      <c r="B768" s="28">
        <v>45292</v>
      </c>
      <c r="D768" s="28" t="s">
        <v>371</v>
      </c>
      <c r="E768" t="str">
        <f>VLOOKUP(D768,'B-Business Capability'!B:H,5,FALSE)</f>
        <v>OT Hosting</v>
      </c>
      <c r="F768" t="str">
        <f>VLOOKUP(D768,'B-Business Capability'!B:H,6,FALSE)</f>
        <v>OT Security &amp; Compliance</v>
      </c>
      <c r="G768" t="str">
        <f>VLOOKUP(D768,'B-Business Capability'!B:H,7,FALSE)</f>
        <v>OT Zero Trust Architecture</v>
      </c>
      <c r="I768" t="s">
        <v>253</v>
      </c>
      <c r="J768" t="s">
        <v>342</v>
      </c>
      <c r="K768" t="s">
        <v>346</v>
      </c>
      <c r="L768" t="s">
        <v>372</v>
      </c>
      <c r="M768" t="str">
        <f>VLOOKUP(L768,'A-Applications'!B:D,3,FALSE)</f>
        <v>1Password</v>
      </c>
      <c r="N768" t="s">
        <v>53</v>
      </c>
      <c r="O768" s="42" t="s">
        <v>66</v>
      </c>
      <c r="P768" t="s">
        <v>43</v>
      </c>
      <c r="Q768" t="str">
        <f>VLOOKUP(KamstrupData[[#This Row],[IdLevel123]],'B-Business Capability'!B:L,10,FALSE)</f>
        <v>N/A</v>
      </c>
      <c r="R768">
        <f>VLOOKUP(KamstrupData[[#This Row],[IdLevel123]],'B-Business Capability'!B:L,11,FALSE)</f>
        <v>0</v>
      </c>
      <c r="U768" t="str">
        <f>_xlfn.CONCAT(KamstrupData[[#This Row],[CountryCode]],"_",KamstrupData[[#This Row],[Business Area]],"_",KamstrupData[[#This Row],[DepartmentTeam]])</f>
        <v>DK10_DK_Digitalization_Customer Operations_DK_Digitalization_Customer Operations_Hosting HCW</v>
      </c>
      <c r="V768" t="str">
        <f>VLOOKUP(KamstrupData[[#This Row],[ORG_Concat]],'O-Organization'!F:H,3,FALSE)</f>
        <v>11031_DK10_Digitalization_DK_Digitalization_Customer Operations_DK_Digitalization_Customer Operations_Hosting HCW</v>
      </c>
    </row>
    <row r="769" spans="2:22">
      <c r="B769" s="28">
        <v>45292</v>
      </c>
      <c r="D769" s="28" t="s">
        <v>84</v>
      </c>
      <c r="E769" t="str">
        <f>VLOOKUP(D769,'B-Business Capability'!B:H,5,FALSE)</f>
        <v>OT Hosting</v>
      </c>
      <c r="F769" t="str">
        <f>VLOOKUP(D769,'B-Business Capability'!B:H,6,FALSE)</f>
        <v>OT Operations &amp; Service</v>
      </c>
      <c r="G769">
        <f>VLOOKUP(D769,'B-Business Capability'!B:H,7,FALSE)</f>
        <v>0</v>
      </c>
      <c r="I769" t="s">
        <v>253</v>
      </c>
      <c r="J769" t="s">
        <v>342</v>
      </c>
      <c r="K769" t="s">
        <v>346</v>
      </c>
      <c r="L769" t="s">
        <v>373</v>
      </c>
      <c r="M769" t="str">
        <f>VLOOKUP(L769,'A-Applications'!B:D,3,FALSE)</f>
        <v>Azure Arc</v>
      </c>
      <c r="N769" t="s">
        <v>53</v>
      </c>
      <c r="O769" s="42" t="s">
        <v>66</v>
      </c>
      <c r="P769" t="s">
        <v>43</v>
      </c>
      <c r="Q769" t="str">
        <f>VLOOKUP(KamstrupData[[#This Row],[IdLevel123]],'B-Business Capability'!B:L,10,FALSE)</f>
        <v>N/A</v>
      </c>
      <c r="R769">
        <f>VLOOKUP(KamstrupData[[#This Row],[IdLevel123]],'B-Business Capability'!B:L,11,FALSE)</f>
        <v>0</v>
      </c>
      <c r="U769" t="str">
        <f>_xlfn.CONCAT(KamstrupData[[#This Row],[CountryCode]],"_",KamstrupData[[#This Row],[Business Area]],"_",KamstrupData[[#This Row],[DepartmentTeam]])</f>
        <v>DK10_DK_Digitalization_Customer Operations_DK_Digitalization_Customer Operations_Hosting HCW</v>
      </c>
      <c r="V769" t="str">
        <f>VLOOKUP(KamstrupData[[#This Row],[ORG_Concat]],'O-Organization'!F:H,3,FALSE)</f>
        <v>11031_DK10_Digitalization_DK_Digitalization_Customer Operations_DK_Digitalization_Customer Operations_Hosting HCW</v>
      </c>
    </row>
    <row r="770" spans="2:22">
      <c r="B770" s="28">
        <v>45292</v>
      </c>
      <c r="D770" s="28" t="s">
        <v>84</v>
      </c>
      <c r="E770" t="str">
        <f>VLOOKUP(D770,'B-Business Capability'!B:H,5,FALSE)</f>
        <v>OT Hosting</v>
      </c>
      <c r="F770" t="str">
        <f>VLOOKUP(D770,'B-Business Capability'!B:H,6,FALSE)</f>
        <v>OT Operations &amp; Service</v>
      </c>
      <c r="G770">
        <f>VLOOKUP(D770,'B-Business Capability'!B:H,7,FALSE)</f>
        <v>0</v>
      </c>
      <c r="I770" t="s">
        <v>253</v>
      </c>
      <c r="J770" t="s">
        <v>342</v>
      </c>
      <c r="K770" t="s">
        <v>346</v>
      </c>
      <c r="L770" t="s">
        <v>374</v>
      </c>
      <c r="M770" t="str">
        <f>VLOOKUP(L770,'A-Applications'!B:D,3,FALSE)</f>
        <v>Azure Update Manager</v>
      </c>
      <c r="N770" t="s">
        <v>53</v>
      </c>
      <c r="O770" s="42" t="s">
        <v>66</v>
      </c>
      <c r="P770" t="s">
        <v>43</v>
      </c>
      <c r="Q770" t="str">
        <f>VLOOKUP(KamstrupData[[#This Row],[IdLevel123]],'B-Business Capability'!B:L,10,FALSE)</f>
        <v>N/A</v>
      </c>
      <c r="R770">
        <f>VLOOKUP(KamstrupData[[#This Row],[IdLevel123]],'B-Business Capability'!B:L,11,FALSE)</f>
        <v>0</v>
      </c>
      <c r="U770" t="str">
        <f>_xlfn.CONCAT(KamstrupData[[#This Row],[CountryCode]],"_",KamstrupData[[#This Row],[Business Area]],"_",KamstrupData[[#This Row],[DepartmentTeam]])</f>
        <v>DK10_DK_Digitalization_Customer Operations_DK_Digitalization_Customer Operations_Hosting HCW</v>
      </c>
      <c r="V770" t="str">
        <f>VLOOKUP(KamstrupData[[#This Row],[ORG_Concat]],'O-Organization'!F:H,3,FALSE)</f>
        <v>11031_DK10_Digitalization_DK_Digitalization_Customer Operations_DK_Digitalization_Customer Operations_Hosting HCW</v>
      </c>
    </row>
    <row r="771" spans="2:22">
      <c r="B771" s="28">
        <v>45292</v>
      </c>
      <c r="D771" s="28" t="s">
        <v>84</v>
      </c>
      <c r="E771" t="str">
        <f>VLOOKUP(D771,'B-Business Capability'!B:H,5,FALSE)</f>
        <v>OT Hosting</v>
      </c>
      <c r="F771" t="str">
        <f>VLOOKUP(D771,'B-Business Capability'!B:H,6,FALSE)</f>
        <v>OT Operations &amp; Service</v>
      </c>
      <c r="G771">
        <f>VLOOKUP(D771,'B-Business Capability'!B:H,7,FALSE)</f>
        <v>0</v>
      </c>
      <c r="I771" t="s">
        <v>253</v>
      </c>
      <c r="J771" t="s">
        <v>342</v>
      </c>
      <c r="K771" t="s">
        <v>346</v>
      </c>
      <c r="L771" t="s">
        <v>375</v>
      </c>
      <c r="M771" t="str">
        <f>VLOOKUP(L771,'A-Applications'!B:D,3,FALSE)</f>
        <v>Red Hat Enterprise Linux (RHEL)</v>
      </c>
      <c r="N771" t="s">
        <v>53</v>
      </c>
      <c r="O771" s="42" t="s">
        <v>369</v>
      </c>
      <c r="P771" t="s">
        <v>43</v>
      </c>
      <c r="Q771" t="str">
        <f>VLOOKUP(KamstrupData[[#This Row],[IdLevel123]],'B-Business Capability'!B:L,10,FALSE)</f>
        <v>N/A</v>
      </c>
      <c r="R771">
        <f>VLOOKUP(KamstrupData[[#This Row],[IdLevel123]],'B-Business Capability'!B:L,11,FALSE)</f>
        <v>0</v>
      </c>
      <c r="U771" t="str">
        <f>_xlfn.CONCAT(KamstrupData[[#This Row],[CountryCode]],"_",KamstrupData[[#This Row],[Business Area]],"_",KamstrupData[[#This Row],[DepartmentTeam]])</f>
        <v>DK10_DK_Digitalization_Customer Operations_DK_Digitalization_Customer Operations_Hosting HCW</v>
      </c>
      <c r="V771" t="str">
        <f>VLOOKUP(KamstrupData[[#This Row],[ORG_Concat]],'O-Organization'!F:H,3,FALSE)</f>
        <v>11031_DK10_Digitalization_DK_Digitalization_Customer Operations_DK_Digitalization_Customer Operations_Hosting HCW</v>
      </c>
    </row>
    <row r="772" spans="2:22">
      <c r="B772" s="28">
        <v>45292</v>
      </c>
      <c r="D772" s="28" t="s">
        <v>376</v>
      </c>
      <c r="E772" t="str">
        <f>VLOOKUP(D772,'B-Business Capability'!B:H,5,FALSE)</f>
        <v>OT Hosting</v>
      </c>
      <c r="F772" t="str">
        <f>VLOOKUP(D772,'B-Business Capability'!B:H,6,FALSE)</f>
        <v>OT Engineering &amp; Innovation</v>
      </c>
      <c r="G772">
        <f>VLOOKUP(D772,'B-Business Capability'!B:H,7,FALSE)</f>
        <v>0</v>
      </c>
      <c r="I772" t="s">
        <v>253</v>
      </c>
      <c r="J772" t="s">
        <v>342</v>
      </c>
      <c r="K772" t="s">
        <v>346</v>
      </c>
      <c r="L772" t="s">
        <v>377</v>
      </c>
      <c r="M772" t="str">
        <f>VLOOKUP(L772,'A-Applications'!B:D,3,FALSE)</f>
        <v>Endalia</v>
      </c>
      <c r="N772" t="s">
        <v>53</v>
      </c>
      <c r="O772" s="42" t="s">
        <v>54</v>
      </c>
      <c r="P772" t="s">
        <v>43</v>
      </c>
      <c r="Q772" t="str">
        <f>VLOOKUP(KamstrupData[[#This Row],[IdLevel123]],'B-Business Capability'!B:L,10,FALSE)</f>
        <v>N/A</v>
      </c>
      <c r="R772">
        <f>VLOOKUP(KamstrupData[[#This Row],[IdLevel123]],'B-Business Capability'!B:L,11,FALSE)</f>
        <v>0</v>
      </c>
      <c r="U772" t="str">
        <f>_xlfn.CONCAT(KamstrupData[[#This Row],[CountryCode]],"_",KamstrupData[[#This Row],[Business Area]],"_",KamstrupData[[#This Row],[DepartmentTeam]])</f>
        <v>DK10_DK_Digitalization_Customer Operations_DK_Digitalization_Customer Operations_Hosting HCW</v>
      </c>
      <c r="V772" t="str">
        <f>VLOOKUP(KamstrupData[[#This Row],[ORG_Concat]],'O-Organization'!F:H,3,FALSE)</f>
        <v>11031_DK10_Digitalization_DK_Digitalization_Customer Operations_DK_Digitalization_Customer Operations_Hosting HCW</v>
      </c>
    </row>
    <row r="773" spans="2:22">
      <c r="B773" s="28">
        <v>45292</v>
      </c>
      <c r="D773" s="28" t="s">
        <v>378</v>
      </c>
      <c r="E773" t="str">
        <f>VLOOKUP(D773,'B-Business Capability'!B:H,5,FALSE)</f>
        <v>Digital Platform and Operations</v>
      </c>
      <c r="F773" t="str">
        <f>VLOOKUP(D773,'B-Business Capability'!B:H,6,FALSE)</f>
        <v>Engineering &amp; Platform</v>
      </c>
      <c r="G773" t="str">
        <f>VLOOKUP(D773,'B-Business Capability'!B:H,7,FALSE)</f>
        <v>Quality Assurance, test and Control</v>
      </c>
      <c r="I773" t="s">
        <v>253</v>
      </c>
      <c r="J773" t="s">
        <v>342</v>
      </c>
      <c r="K773" t="s">
        <v>343</v>
      </c>
      <c r="L773" t="s">
        <v>379</v>
      </c>
      <c r="M773" t="str">
        <f>VLOOKUP(L773,'A-Applications'!B:D,3,FALSE)</f>
        <v>Vivaldi</v>
      </c>
      <c r="N773" t="s">
        <v>53</v>
      </c>
      <c r="O773" s="42" t="s">
        <v>54</v>
      </c>
      <c r="Q773" t="str">
        <f>VLOOKUP(KamstrupData[[#This Row],[IdLevel123]],'B-Business Capability'!B:L,10,FALSE)</f>
        <v>N/A</v>
      </c>
      <c r="R773">
        <f>VLOOKUP(KamstrupData[[#This Row],[IdLevel123]],'B-Business Capability'!B:L,11,FALSE)</f>
        <v>0</v>
      </c>
      <c r="U773" t="str">
        <f>_xlfn.CONCAT(KamstrupData[[#This Row],[CountryCode]],"_",KamstrupData[[#This Row],[Business Area]],"_",KamstrupData[[#This Row],[DepartmentTeam]])</f>
        <v>DK10_DK_Digitalization_Customer Operations_DK_Digitalization_Customer Operations_ Global Operations</v>
      </c>
      <c r="V773" t="str">
        <f>VLOOKUP(KamstrupData[[#This Row],[ORG_Concat]],'O-Organization'!F:H,3,FALSE)</f>
        <v>11029_DK10_Digitalization_DK_Digitalization_Customer Operations_DK_Digitalization_Customer Operations_ Global Operations</v>
      </c>
    </row>
    <row r="774" spans="2:22">
      <c r="B774" s="28">
        <v>45292</v>
      </c>
      <c r="D774" s="28" t="s">
        <v>380</v>
      </c>
      <c r="E774" t="str">
        <f>VLOOKUP(D774,'B-Business Capability'!B:H,5,FALSE)</f>
        <v>Digital Platform and Operations</v>
      </c>
      <c r="F774" t="str">
        <f>VLOOKUP(D774,'B-Business Capability'!B:H,6,FALSE)</f>
        <v>Digital Workplace &amp; Infrastructure Development</v>
      </c>
      <c r="G774" t="str">
        <f>VLOOKUP(D774,'B-Business Capability'!B:H,7,FALSE)</f>
        <v>Devices &amp; Print</v>
      </c>
      <c r="I774" t="s">
        <v>253</v>
      </c>
      <c r="J774" t="s">
        <v>342</v>
      </c>
      <c r="K774" t="s">
        <v>343</v>
      </c>
      <c r="L774" t="s">
        <v>381</v>
      </c>
      <c r="M774" t="str">
        <f>VLOOKUP(L774,'A-Applications'!B:D,3,FALSE)</f>
        <v>Logi Options</v>
      </c>
      <c r="N774" t="s">
        <v>53</v>
      </c>
      <c r="O774" s="42" t="s">
        <v>62</v>
      </c>
      <c r="Q774" t="str">
        <f>VLOOKUP(KamstrupData[[#This Row],[IdLevel123]],'B-Business Capability'!B:L,10,FALSE)</f>
        <v>N/A</v>
      </c>
      <c r="R774">
        <f>VLOOKUP(KamstrupData[[#This Row],[IdLevel123]],'B-Business Capability'!B:L,11,FALSE)</f>
        <v>0</v>
      </c>
      <c r="U774" t="str">
        <f>_xlfn.CONCAT(KamstrupData[[#This Row],[CountryCode]],"_",KamstrupData[[#This Row],[Business Area]],"_",KamstrupData[[#This Row],[DepartmentTeam]])</f>
        <v>DK10_DK_Digitalization_Customer Operations_DK_Digitalization_Customer Operations_ Global Operations</v>
      </c>
      <c r="V774" t="str">
        <f>VLOOKUP(KamstrupData[[#This Row],[ORG_Concat]],'O-Organization'!F:H,3,FALSE)</f>
        <v>11029_DK10_Digitalization_DK_Digitalization_Customer Operations_DK_Digitalization_Customer Operations_ Global Operations</v>
      </c>
    </row>
    <row r="775" spans="2:22">
      <c r="B775" s="28">
        <v>45292</v>
      </c>
      <c r="D775" s="28" t="s">
        <v>376</v>
      </c>
      <c r="E775" t="str">
        <f>VLOOKUP(D775,'B-Business Capability'!B:H,5,FALSE)</f>
        <v>OT Hosting</v>
      </c>
      <c r="F775" t="str">
        <f>VLOOKUP(D775,'B-Business Capability'!B:H,6,FALSE)</f>
        <v>OT Engineering &amp; Innovation</v>
      </c>
      <c r="G775">
        <f>VLOOKUP(D775,'B-Business Capability'!B:H,7,FALSE)</f>
        <v>0</v>
      </c>
      <c r="I775" t="s">
        <v>253</v>
      </c>
      <c r="J775" t="s">
        <v>342</v>
      </c>
      <c r="K775" t="s">
        <v>346</v>
      </c>
      <c r="L775" t="s">
        <v>382</v>
      </c>
      <c r="M775" t="str">
        <f>VLOOKUP(L775,'A-Applications'!B:D,3,FALSE)</f>
        <v>sandgrid</v>
      </c>
      <c r="N775" t="s">
        <v>53</v>
      </c>
      <c r="O775" s="42" t="s">
        <v>54</v>
      </c>
      <c r="P775" t="s">
        <v>43</v>
      </c>
      <c r="Q775" t="str">
        <f>VLOOKUP(KamstrupData[[#This Row],[IdLevel123]],'B-Business Capability'!B:L,10,FALSE)</f>
        <v>N/A</v>
      </c>
      <c r="R775">
        <f>VLOOKUP(KamstrupData[[#This Row],[IdLevel123]],'B-Business Capability'!B:L,11,FALSE)</f>
        <v>0</v>
      </c>
      <c r="U775" t="str">
        <f>_xlfn.CONCAT(KamstrupData[[#This Row],[CountryCode]],"_",KamstrupData[[#This Row],[Business Area]],"_",KamstrupData[[#This Row],[DepartmentTeam]])</f>
        <v>DK10_DK_Digitalization_Customer Operations_DK_Digitalization_Customer Operations_Hosting HCW</v>
      </c>
      <c r="V775" t="str">
        <f>VLOOKUP(KamstrupData[[#This Row],[ORG_Concat]],'O-Organization'!F:H,3,FALSE)</f>
        <v>11031_DK10_Digitalization_DK_Digitalization_Customer Operations_DK_Digitalization_Customer Operations_Hosting HCW</v>
      </c>
    </row>
    <row r="776" spans="2:22">
      <c r="B776" s="28">
        <v>45292</v>
      </c>
      <c r="D776" s="28" t="s">
        <v>376</v>
      </c>
      <c r="E776" t="str">
        <f>VLOOKUP(D776,'B-Business Capability'!B:H,5,FALSE)</f>
        <v>OT Hosting</v>
      </c>
      <c r="F776" t="str">
        <f>VLOOKUP(D776,'B-Business Capability'!B:H,6,FALSE)</f>
        <v>OT Engineering &amp; Innovation</v>
      </c>
      <c r="G776">
        <f>VLOOKUP(D776,'B-Business Capability'!B:H,7,FALSE)</f>
        <v>0</v>
      </c>
      <c r="I776" t="s">
        <v>253</v>
      </c>
      <c r="J776" t="s">
        <v>342</v>
      </c>
      <c r="K776" t="s">
        <v>346</v>
      </c>
      <c r="L776" t="s">
        <v>383</v>
      </c>
      <c r="M776" t="str">
        <f>VLOOKUP(L776,'A-Applications'!B:D,3,FALSE)</f>
        <v>Twilio</v>
      </c>
      <c r="N776" t="s">
        <v>53</v>
      </c>
      <c r="O776" s="42" t="s">
        <v>54</v>
      </c>
      <c r="P776" t="s">
        <v>43</v>
      </c>
      <c r="Q776" t="str">
        <f>VLOOKUP(KamstrupData[[#This Row],[IdLevel123]],'B-Business Capability'!B:L,10,FALSE)</f>
        <v>N/A</v>
      </c>
      <c r="R776">
        <f>VLOOKUP(KamstrupData[[#This Row],[IdLevel123]],'B-Business Capability'!B:L,11,FALSE)</f>
        <v>0</v>
      </c>
      <c r="U776" t="str">
        <f>_xlfn.CONCAT(KamstrupData[[#This Row],[CountryCode]],"_",KamstrupData[[#This Row],[Business Area]],"_",KamstrupData[[#This Row],[DepartmentTeam]])</f>
        <v>DK10_DK_Digitalization_Customer Operations_DK_Digitalization_Customer Operations_Hosting HCW</v>
      </c>
      <c r="V776" t="str">
        <f>VLOOKUP(KamstrupData[[#This Row],[ORG_Concat]],'O-Organization'!F:H,3,FALSE)</f>
        <v>11031_DK10_Digitalization_DK_Digitalization_Customer Operations_DK_Digitalization_Customer Operations_Hosting HCW</v>
      </c>
    </row>
    <row r="777" spans="2:22">
      <c r="B777" s="28">
        <v>45292</v>
      </c>
      <c r="D777" s="28" t="s">
        <v>384</v>
      </c>
      <c r="E777" t="str">
        <f>VLOOKUP(D777,'B-Business Capability'!B:H,5,FALSE)</f>
        <v>OT Hosting</v>
      </c>
      <c r="F777" t="str">
        <f>VLOOKUP(D777,'B-Business Capability'!B:H,6,FALSE)</f>
        <v>OT Data &amp; Integration</v>
      </c>
      <c r="G777">
        <f>VLOOKUP(D777,'B-Business Capability'!B:H,7,FALSE)</f>
        <v>0</v>
      </c>
      <c r="I777" t="s">
        <v>253</v>
      </c>
      <c r="J777" t="s">
        <v>342</v>
      </c>
      <c r="K777" t="s">
        <v>346</v>
      </c>
      <c r="L777" t="s">
        <v>385</v>
      </c>
      <c r="M777" t="str">
        <f>VLOOKUP(L777,'A-Applications'!B:D,3,FALSE)</f>
        <v>Azure Site recovery</v>
      </c>
      <c r="N777" t="s">
        <v>53</v>
      </c>
      <c r="O777" s="42" t="s">
        <v>369</v>
      </c>
      <c r="P777" t="s">
        <v>43</v>
      </c>
      <c r="Q777" t="str">
        <f>VLOOKUP(KamstrupData[[#This Row],[IdLevel123]],'B-Business Capability'!B:L,10,FALSE)</f>
        <v>N/A</v>
      </c>
      <c r="R777">
        <f>VLOOKUP(KamstrupData[[#This Row],[IdLevel123]],'B-Business Capability'!B:L,11,FALSE)</f>
        <v>0</v>
      </c>
      <c r="U777" t="str">
        <f>_xlfn.CONCAT(KamstrupData[[#This Row],[CountryCode]],"_",KamstrupData[[#This Row],[Business Area]],"_",KamstrupData[[#This Row],[DepartmentTeam]])</f>
        <v>DK10_DK_Digitalization_Customer Operations_DK_Digitalization_Customer Operations_Hosting HCW</v>
      </c>
      <c r="V777" t="str">
        <f>VLOOKUP(KamstrupData[[#This Row],[ORG_Concat]],'O-Organization'!F:H,3,FALSE)</f>
        <v>11031_DK10_Digitalization_DK_Digitalization_Customer Operations_DK_Digitalization_Customer Operations_Hosting HCW</v>
      </c>
    </row>
    <row r="778" spans="2:22">
      <c r="B778" s="28">
        <v>45292</v>
      </c>
      <c r="D778" s="28" t="s">
        <v>376</v>
      </c>
      <c r="E778" t="str">
        <f>VLOOKUP(D778,'B-Business Capability'!B:H,5,FALSE)</f>
        <v>OT Hosting</v>
      </c>
      <c r="F778" t="str">
        <f>VLOOKUP(D778,'B-Business Capability'!B:H,6,FALSE)</f>
        <v>OT Engineering &amp; Innovation</v>
      </c>
      <c r="G778">
        <f>VLOOKUP(D778,'B-Business Capability'!B:H,7,FALSE)</f>
        <v>0</v>
      </c>
      <c r="I778" t="s">
        <v>253</v>
      </c>
      <c r="J778" t="s">
        <v>342</v>
      </c>
      <c r="K778" t="s">
        <v>346</v>
      </c>
      <c r="L778" t="s">
        <v>386</v>
      </c>
      <c r="M778" t="str">
        <f>VLOOKUP(L778,'A-Applications'!B:D,3,FALSE)</f>
        <v>Ditto Clipboard</v>
      </c>
      <c r="N778" t="s">
        <v>53</v>
      </c>
      <c r="O778" s="42" t="s">
        <v>54</v>
      </c>
      <c r="P778" t="s">
        <v>43</v>
      </c>
      <c r="Q778" t="str">
        <f>VLOOKUP(KamstrupData[[#This Row],[IdLevel123]],'B-Business Capability'!B:L,10,FALSE)</f>
        <v>N/A</v>
      </c>
      <c r="R778">
        <f>VLOOKUP(KamstrupData[[#This Row],[IdLevel123]],'B-Business Capability'!B:L,11,FALSE)</f>
        <v>0</v>
      </c>
      <c r="U778" t="str">
        <f>_xlfn.CONCAT(KamstrupData[[#This Row],[CountryCode]],"_",KamstrupData[[#This Row],[Business Area]],"_",KamstrupData[[#This Row],[DepartmentTeam]])</f>
        <v>DK10_DK_Digitalization_Customer Operations_DK_Digitalization_Customer Operations_Hosting HCW</v>
      </c>
      <c r="V778" t="str">
        <f>VLOOKUP(KamstrupData[[#This Row],[ORG_Concat]],'O-Organization'!F:H,3,FALSE)</f>
        <v>11031_DK10_Digitalization_DK_Digitalization_Customer Operations_DK_Digitalization_Customer Operations_Hosting HCW</v>
      </c>
    </row>
    <row r="779" spans="2:22">
      <c r="B779" s="28">
        <v>45292</v>
      </c>
      <c r="D779" s="28" t="s">
        <v>376</v>
      </c>
      <c r="E779" t="str">
        <f>VLOOKUP(D779,'B-Business Capability'!B:H,5,FALSE)</f>
        <v>OT Hosting</v>
      </c>
      <c r="F779" t="str">
        <f>VLOOKUP(D779,'B-Business Capability'!B:H,6,FALSE)</f>
        <v>OT Engineering &amp; Innovation</v>
      </c>
      <c r="G779">
        <f>VLOOKUP(D779,'B-Business Capability'!B:H,7,FALSE)</f>
        <v>0</v>
      </c>
      <c r="I779" t="s">
        <v>253</v>
      </c>
      <c r="J779" t="s">
        <v>342</v>
      </c>
      <c r="K779" t="s">
        <v>346</v>
      </c>
      <c r="L779" t="s">
        <v>387</v>
      </c>
      <c r="M779" t="str">
        <f>VLOOKUP(L779,'A-Applications'!B:D,3,FALSE)</f>
        <v>KodeKloud</v>
      </c>
      <c r="N779" t="s">
        <v>147</v>
      </c>
      <c r="O779" s="42" t="s">
        <v>62</v>
      </c>
      <c r="P779" t="s">
        <v>43</v>
      </c>
      <c r="Q779" t="str">
        <f>VLOOKUP(KamstrupData[[#This Row],[IdLevel123]],'B-Business Capability'!B:L,10,FALSE)</f>
        <v>N/A</v>
      </c>
      <c r="R779">
        <f>VLOOKUP(KamstrupData[[#This Row],[IdLevel123]],'B-Business Capability'!B:L,11,FALSE)</f>
        <v>0</v>
      </c>
      <c r="U779" t="str">
        <f>_xlfn.CONCAT(KamstrupData[[#This Row],[CountryCode]],"_",KamstrupData[[#This Row],[Business Area]],"_",KamstrupData[[#This Row],[DepartmentTeam]])</f>
        <v>DK10_DK_Digitalization_Customer Operations_DK_Digitalization_Customer Operations_Hosting HCW</v>
      </c>
      <c r="V779" t="str">
        <f>VLOOKUP(KamstrupData[[#This Row],[ORG_Concat]],'O-Organization'!F:H,3,FALSE)</f>
        <v>11031_DK10_Digitalization_DK_Digitalization_Customer Operations_DK_Digitalization_Customer Operations_Hosting HCW</v>
      </c>
    </row>
    <row r="780" spans="2:22">
      <c r="B780" s="28">
        <v>45292</v>
      </c>
      <c r="D780" s="28" t="s">
        <v>94</v>
      </c>
      <c r="E780" t="str">
        <f>VLOOKUP(D780,'B-Business Capability'!B:H,5,FALSE)</f>
        <v>Customer Service</v>
      </c>
      <c r="F780" t="str">
        <f>VLOOKUP(D780,'B-Business Capability'!B:H,6,FALSE)</f>
        <v>Customer Service and Support</v>
      </c>
      <c r="G780" t="str">
        <f>VLOOKUP(D780,'B-Business Capability'!B:H,7,FALSE)</f>
        <v>Self-Service Engagement</v>
      </c>
      <c r="I780" t="s">
        <v>253</v>
      </c>
      <c r="J780" t="s">
        <v>342</v>
      </c>
      <c r="K780" t="s">
        <v>343</v>
      </c>
      <c r="L780" t="s">
        <v>93</v>
      </c>
      <c r="M780" t="str">
        <f>VLOOKUP(L780,'A-Applications'!B:D,3,FALSE)</f>
        <v>My Kamstrup</v>
      </c>
      <c r="N780" s="231" t="s">
        <v>53</v>
      </c>
      <c r="O780" s="42" t="s">
        <v>66</v>
      </c>
      <c r="Q780" t="str">
        <f>VLOOKUP(KamstrupData[[#This Row],[IdLevel123]],'B-Business Capability'!B:L,10,FALSE)</f>
        <v>Customer Service and Support</v>
      </c>
      <c r="R780">
        <f>VLOOKUP(KamstrupData[[#This Row],[IdLevel123]],'B-Business Capability'!B:L,11,FALSE)</f>
        <v>0</v>
      </c>
      <c r="U780" t="str">
        <f>_xlfn.CONCAT(KamstrupData[[#This Row],[CountryCode]],"_",KamstrupData[[#This Row],[Business Area]],"_",KamstrupData[[#This Row],[DepartmentTeam]])</f>
        <v>DK10_DK_Digitalization_Customer Operations_DK_Digitalization_Customer Operations_ Global Operations</v>
      </c>
      <c r="V780" t="str">
        <f>VLOOKUP(KamstrupData[[#This Row],[ORG_Concat]],'O-Organization'!F:H,3,FALSE)</f>
        <v>11029_DK10_Digitalization_DK_Digitalization_Customer Operations_DK_Digitalization_Customer Operations_ Global Operations</v>
      </c>
    </row>
    <row r="781" spans="2:22">
      <c r="B781" s="28">
        <v>45292</v>
      </c>
      <c r="D781" s="28" t="s">
        <v>388</v>
      </c>
      <c r="E781" t="str">
        <f>VLOOKUP(D781,'B-Business Capability'!B:H,5,FALSE)</f>
        <v>OT Hosting</v>
      </c>
      <c r="F781" t="str">
        <f>VLOOKUP(D781,'B-Business Capability'!B:H,6,FALSE)</f>
        <v>Customer Experience &amp; Interface</v>
      </c>
      <c r="G781" t="str">
        <f>VLOOKUP(D781,'B-Business Capability'!B:H,7,FALSE)</f>
        <v>Customer Portal Management</v>
      </c>
      <c r="I781" t="s">
        <v>253</v>
      </c>
      <c r="J781" t="s">
        <v>342</v>
      </c>
      <c r="K781" t="s">
        <v>343</v>
      </c>
      <c r="L781" t="s">
        <v>93</v>
      </c>
      <c r="M781" t="str">
        <f>VLOOKUP(L781,'A-Applications'!B:D,3,FALSE)</f>
        <v>My Kamstrup</v>
      </c>
      <c r="O781" s="42"/>
      <c r="Q781" t="str">
        <f>VLOOKUP(KamstrupData[[#This Row],[IdLevel123]],'B-Business Capability'!B:L,10,FALSE)</f>
        <v>N/A</v>
      </c>
      <c r="R781">
        <f>VLOOKUP(KamstrupData[[#This Row],[IdLevel123]],'B-Business Capability'!B:L,11,FALSE)</f>
        <v>0</v>
      </c>
      <c r="U781" t="str">
        <f>_xlfn.CONCAT(KamstrupData[[#This Row],[CountryCode]],"_",KamstrupData[[#This Row],[Business Area]],"_",KamstrupData[[#This Row],[DepartmentTeam]])</f>
        <v>DK10_DK_Digitalization_Customer Operations_DK_Digitalization_Customer Operations_ Global Operations</v>
      </c>
      <c r="V781" t="str">
        <f>VLOOKUP(KamstrupData[[#This Row],[ORG_Concat]],'O-Organization'!F:H,3,FALSE)</f>
        <v>11029_DK10_Digitalization_DK_Digitalization_Customer Operations_DK_Digitalization_Customer Operations_ Global Operations</v>
      </c>
    </row>
    <row r="782" spans="2:22">
      <c r="B782" s="28">
        <v>45292</v>
      </c>
      <c r="D782" s="28" t="s">
        <v>388</v>
      </c>
      <c r="E782" t="str">
        <f>VLOOKUP(D782,'B-Business Capability'!B:H,5,FALSE)</f>
        <v>OT Hosting</v>
      </c>
      <c r="F782" t="str">
        <f>VLOOKUP(D782,'B-Business Capability'!B:H,6,FALSE)</f>
        <v>Customer Experience &amp; Interface</v>
      </c>
      <c r="G782" t="str">
        <f>VLOOKUP(D782,'B-Business Capability'!B:H,7,FALSE)</f>
        <v>Customer Portal Management</v>
      </c>
      <c r="I782" t="s">
        <v>253</v>
      </c>
      <c r="J782" t="s">
        <v>342</v>
      </c>
      <c r="K782" t="s">
        <v>346</v>
      </c>
      <c r="L782" t="s">
        <v>93</v>
      </c>
      <c r="M782" t="str">
        <f>VLOOKUP(L782,'A-Applications'!B:D,3,FALSE)</f>
        <v>My Kamstrup</v>
      </c>
      <c r="N782" t="s">
        <v>53</v>
      </c>
      <c r="O782" s="42" t="s">
        <v>369</v>
      </c>
      <c r="P782" t="s">
        <v>43</v>
      </c>
      <c r="Q782" t="str">
        <f>VLOOKUP(KamstrupData[[#This Row],[IdLevel123]],'B-Business Capability'!B:L,10,FALSE)</f>
        <v>N/A</v>
      </c>
      <c r="R782">
        <f>VLOOKUP(KamstrupData[[#This Row],[IdLevel123]],'B-Business Capability'!B:L,11,FALSE)</f>
        <v>0</v>
      </c>
      <c r="U782" t="str">
        <f>_xlfn.CONCAT(KamstrupData[[#This Row],[CountryCode]],"_",KamstrupData[[#This Row],[Business Area]],"_",KamstrupData[[#This Row],[DepartmentTeam]])</f>
        <v>DK10_DK_Digitalization_Customer Operations_DK_Digitalization_Customer Operations_Hosting HCW</v>
      </c>
      <c r="V782" t="str">
        <f>VLOOKUP(KamstrupData[[#This Row],[ORG_Concat]],'O-Organization'!F:H,3,FALSE)</f>
        <v>11031_DK10_Digitalization_DK_Digitalization_Customer Operations_DK_Digitalization_Customer Operations_Hosting HCW</v>
      </c>
    </row>
    <row r="783" spans="2:22">
      <c r="B783" s="28">
        <v>45292</v>
      </c>
      <c r="D783" t="s">
        <v>284</v>
      </c>
      <c r="E783" t="str">
        <f>VLOOKUP(D783,'B-Business Capability'!B:H,5,FALSE)</f>
        <v>People and Culture</v>
      </c>
      <c r="F783" t="str">
        <f>VLOOKUP(D783,'B-Business Capability'!B:H,6,FALSE)</f>
        <v>Learning &amp; Development</v>
      </c>
      <c r="G783">
        <f>VLOOKUP(D783,'B-Business Capability'!B:H,7,FALSE)</f>
        <v>0</v>
      </c>
      <c r="I783" t="s">
        <v>253</v>
      </c>
      <c r="J783" t="s">
        <v>342</v>
      </c>
      <c r="K783" t="s">
        <v>348</v>
      </c>
      <c r="L783" t="s">
        <v>389</v>
      </c>
      <c r="M783" t="str">
        <f>VLOOKUP(L783,'A-Applications'!B:D,3,FALSE)</f>
        <v>Pluralsight Skills</v>
      </c>
      <c r="N783" t="s">
        <v>390</v>
      </c>
      <c r="O783" s="42" t="s">
        <v>62</v>
      </c>
      <c r="P783" t="s">
        <v>43</v>
      </c>
      <c r="Q783" t="str">
        <f>VLOOKUP(KamstrupData[[#This Row],[IdLevel123]],'B-Business Capability'!B:L,10,FALSE)</f>
        <v>Hire-to-Retire (H2R)</v>
      </c>
      <c r="R783">
        <f>VLOOKUP(KamstrupData[[#This Row],[IdLevel123]],'B-Business Capability'!B:L,11,FALSE)</f>
        <v>500</v>
      </c>
      <c r="S783" t="s">
        <v>237</v>
      </c>
      <c r="T783" t="s">
        <v>350</v>
      </c>
      <c r="U783" t="str">
        <f>_xlfn.CONCAT(KamstrupData[[#This Row],[CountryCode]],"_",KamstrupData[[#This Row],[Business Area]],"_",KamstrupData[[#This Row],[DepartmentTeam]])</f>
        <v>DK10_DK_Digitalization_Customer Operations_DK_Digitalization_Customer Operations_Hosting OMNIA</v>
      </c>
      <c r="V783" t="str">
        <f>VLOOKUP(KamstrupData[[#This Row],[ORG_Concat]],'O-Organization'!F:H,3,FALSE)</f>
        <v>11030_DK10_Digitalization_DK_Digitalization_Customer Operations_DK_Digitalization_Customer Operations_Hosting OMNIA</v>
      </c>
    </row>
    <row r="784" spans="2:22">
      <c r="B784" s="28">
        <v>45292</v>
      </c>
      <c r="D784" t="s">
        <v>391</v>
      </c>
      <c r="E784" t="str">
        <f>VLOOKUP(D784,'B-Business Capability'!B:H,5,FALSE)</f>
        <v>OT Hosting</v>
      </c>
      <c r="F784" t="str">
        <f>VLOOKUP(D784,'B-Business Capability'!B:H,6,FALSE)</f>
        <v>OT Platform &amp; Hosting</v>
      </c>
      <c r="G784" t="str">
        <f>VLOOKUP(D784,'B-Business Capability'!B:H,7,FALSE)</f>
        <v>IoT Device Management</v>
      </c>
      <c r="I784" t="s">
        <v>253</v>
      </c>
      <c r="J784" t="s">
        <v>342</v>
      </c>
      <c r="K784" t="s">
        <v>348</v>
      </c>
      <c r="L784" t="s">
        <v>392</v>
      </c>
      <c r="M784" t="str">
        <f>VLOOKUP(L784,'A-Applications'!B:D,3,FALSE)</f>
        <v>Chocolatey</v>
      </c>
      <c r="N784" t="s">
        <v>53</v>
      </c>
      <c r="O784" s="42" t="s">
        <v>54</v>
      </c>
      <c r="P784" t="s">
        <v>43</v>
      </c>
      <c r="Q784" t="str">
        <f>VLOOKUP(KamstrupData[[#This Row],[IdLevel123]],'B-Business Capability'!B:L,10,FALSE)</f>
        <v>N/A</v>
      </c>
      <c r="R784">
        <f>VLOOKUP(KamstrupData[[#This Row],[IdLevel123]],'B-Business Capability'!B:L,11,FALSE)</f>
        <v>0</v>
      </c>
      <c r="T784" t="s">
        <v>350</v>
      </c>
      <c r="U784" t="str">
        <f>_xlfn.CONCAT(KamstrupData[[#This Row],[CountryCode]],"_",KamstrupData[[#This Row],[Business Area]],"_",KamstrupData[[#This Row],[DepartmentTeam]])</f>
        <v>DK10_DK_Digitalization_Customer Operations_DK_Digitalization_Customer Operations_Hosting OMNIA</v>
      </c>
      <c r="V784" t="str">
        <f>VLOOKUP(KamstrupData[[#This Row],[ORG_Concat]],'O-Organization'!F:H,3,FALSE)</f>
        <v>11030_DK10_Digitalization_DK_Digitalization_Customer Operations_DK_Digitalization_Customer Operations_Hosting OMNIA</v>
      </c>
    </row>
    <row r="785" spans="2:22">
      <c r="B785" s="28">
        <v>45292</v>
      </c>
      <c r="D785" s="28" t="s">
        <v>393</v>
      </c>
      <c r="E785" t="str">
        <f>VLOOKUP(D785,'B-Business Capability'!B:H,5,FALSE)</f>
        <v>Digital Platform and Operations</v>
      </c>
      <c r="F785" t="str">
        <f>VLOOKUP(D785,'B-Business Capability'!B:H,6,FALSE)</f>
        <v>Digital Workplace &amp; Infrastructure Development</v>
      </c>
      <c r="G785">
        <f>VLOOKUP(D785,'B-Business Capability'!B:H,7,FALSE)</f>
        <v>0</v>
      </c>
      <c r="I785" t="s">
        <v>253</v>
      </c>
      <c r="J785" t="s">
        <v>342</v>
      </c>
      <c r="K785" t="s">
        <v>343</v>
      </c>
      <c r="L785" t="s">
        <v>96</v>
      </c>
      <c r="M785" t="str">
        <f>VLOOKUP(L785,'A-Applications'!B:D,3,FALSE)</f>
        <v>GreenShot</v>
      </c>
      <c r="N785" s="231" t="s">
        <v>53</v>
      </c>
      <c r="O785" s="42" t="s">
        <v>54</v>
      </c>
      <c r="Q785" t="str">
        <f>VLOOKUP(KamstrupData[[#This Row],[IdLevel123]],'B-Business Capability'!B:L,10,FALSE)</f>
        <v>N/A</v>
      </c>
      <c r="R785">
        <f>VLOOKUP(KamstrupData[[#This Row],[IdLevel123]],'B-Business Capability'!B:L,11,FALSE)</f>
        <v>0</v>
      </c>
      <c r="U785" t="str">
        <f>_xlfn.CONCAT(KamstrupData[[#This Row],[CountryCode]],"_",KamstrupData[[#This Row],[Business Area]],"_",KamstrupData[[#This Row],[DepartmentTeam]])</f>
        <v>DK10_DK_Digitalization_Customer Operations_DK_Digitalization_Customer Operations_ Global Operations</v>
      </c>
      <c r="V785" t="str">
        <f>VLOOKUP(KamstrupData[[#This Row],[ORG_Concat]],'O-Organization'!F:H,3,FALSE)</f>
        <v>11029_DK10_Digitalization_DK_Digitalization_Customer Operations_DK_Digitalization_Customer Operations_ Global Operations</v>
      </c>
    </row>
    <row r="786" spans="2:22">
      <c r="B786" s="28">
        <v>45292</v>
      </c>
      <c r="D786" s="28" t="s">
        <v>393</v>
      </c>
      <c r="E786" t="str">
        <f>VLOOKUP(D786,'B-Business Capability'!B:H,5,FALSE)</f>
        <v>Digital Platform and Operations</v>
      </c>
      <c r="F786" t="str">
        <f>VLOOKUP(D786,'B-Business Capability'!B:H,6,FALSE)</f>
        <v>Digital Workplace &amp; Infrastructure Development</v>
      </c>
      <c r="G786">
        <f>VLOOKUP(D786,'B-Business Capability'!B:H,7,FALSE)</f>
        <v>0</v>
      </c>
      <c r="I786" t="s">
        <v>253</v>
      </c>
      <c r="J786" t="s">
        <v>342</v>
      </c>
      <c r="K786" t="s">
        <v>346</v>
      </c>
      <c r="L786" t="s">
        <v>96</v>
      </c>
      <c r="M786" t="str">
        <f>VLOOKUP(L786,'A-Applications'!B:D,3,FALSE)</f>
        <v>GreenShot</v>
      </c>
      <c r="N786" t="s">
        <v>53</v>
      </c>
      <c r="O786" s="42" t="s">
        <v>62</v>
      </c>
      <c r="P786" t="s">
        <v>43</v>
      </c>
      <c r="Q786" t="str">
        <f>VLOOKUP(KamstrupData[[#This Row],[IdLevel123]],'B-Business Capability'!B:L,10,FALSE)</f>
        <v>N/A</v>
      </c>
      <c r="R786">
        <f>VLOOKUP(KamstrupData[[#This Row],[IdLevel123]],'B-Business Capability'!B:L,11,FALSE)</f>
        <v>0</v>
      </c>
      <c r="U786" t="str">
        <f>_xlfn.CONCAT(KamstrupData[[#This Row],[CountryCode]],"_",KamstrupData[[#This Row],[Business Area]],"_",KamstrupData[[#This Row],[DepartmentTeam]])</f>
        <v>DK10_DK_Digitalization_Customer Operations_DK_Digitalization_Customer Operations_Hosting HCW</v>
      </c>
      <c r="V786" t="str">
        <f>VLOOKUP(KamstrupData[[#This Row],[ORG_Concat]],'O-Organization'!F:H,3,FALSE)</f>
        <v>11031_DK10_Digitalization_DK_Digitalization_Customer Operations_DK_Digitalization_Customer Operations_Hosting HCW</v>
      </c>
    </row>
    <row r="787" spans="2:22">
      <c r="D787" t="s">
        <v>365</v>
      </c>
      <c r="E787" t="str">
        <f>VLOOKUP(D787,'B-Business Capability'!B:H,5,FALSE)</f>
        <v>Product &amp; Software Development</v>
      </c>
      <c r="F787" t="str">
        <f>VLOOKUP(D787,'B-Business Capability'!B:H,6,FALSE)</f>
        <v>Product &amp; Software Delivery</v>
      </c>
      <c r="G787" t="str">
        <f>VLOOKUP(D787,'B-Business Capability'!B:H,7,FALSE)</f>
        <v>Manage Production &amp; Development</v>
      </c>
      <c r="I787" t="s">
        <v>253</v>
      </c>
      <c r="J787" t="s">
        <v>342</v>
      </c>
      <c r="K787" t="s">
        <v>344</v>
      </c>
      <c r="L787" t="s">
        <v>394</v>
      </c>
      <c r="M787" t="str">
        <f>VLOOKUP(L787,'A-Applications'!B:D,3,FALSE)</f>
        <v>Microsoft SQL Management Studio</v>
      </c>
      <c r="N787" t="s">
        <v>53</v>
      </c>
      <c r="O787" s="42" t="s">
        <v>54</v>
      </c>
      <c r="P787" t="s">
        <v>43</v>
      </c>
      <c r="Q787" t="str">
        <f>VLOOKUP(KamstrupData[[#This Row],[IdLevel123]],'B-Business Capability'!B:L,10,FALSE)</f>
        <v>Idea-to-Release (I2R)</v>
      </c>
      <c r="R787">
        <f>VLOOKUP(KamstrupData[[#This Row],[IdLevel123]],'B-Business Capability'!B:L,11,FALSE)</f>
        <v>520</v>
      </c>
      <c r="T787" t="s">
        <v>345</v>
      </c>
      <c r="U787" t="str">
        <f>_xlfn.CONCAT(KamstrupData[[#This Row],[CountryCode]],"_",KamstrupData[[#This Row],[Business Area]],"_",KamstrupData[[#This Row],[DepartmentTeam]])</f>
        <v>DK10_DK_Digitalization_Customer Operations_DK_Digitalization_Customer Operations_Enterprise Services</v>
      </c>
      <c r="V787" t="str">
        <f>VLOOKUP(KamstrupData[[#This Row],[ORG_Concat]],'O-Organization'!F:H,3,FALSE)</f>
        <v>11032_DK10_Digitalization_DK_Digitalization_Customer Operations_DK_Digitalization_Customer Operations_Enterprise Services</v>
      </c>
    </row>
    <row r="788" spans="2:22">
      <c r="B788" s="28">
        <v>45292</v>
      </c>
      <c r="D788" t="s">
        <v>395</v>
      </c>
      <c r="E788" t="str">
        <f>VLOOKUP(D788,'B-Business Capability'!B:H,5,FALSE)</f>
        <v>Digital Platform and Operations</v>
      </c>
      <c r="F788" t="str">
        <f>VLOOKUP(D788,'B-Business Capability'!B:H,6,FALSE)</f>
        <v>Engineering &amp; Platform</v>
      </c>
      <c r="G788" t="str">
        <f>VLOOKUP(D788,'B-Business Capability'!B:H,7,FALSE)</f>
        <v>Software development</v>
      </c>
      <c r="I788" t="s">
        <v>253</v>
      </c>
      <c r="J788" t="s">
        <v>342</v>
      </c>
      <c r="K788" t="s">
        <v>348</v>
      </c>
      <c r="L788" t="s">
        <v>394</v>
      </c>
      <c r="M788" t="str">
        <f>VLOOKUP(L788,'A-Applications'!B:D,3,FALSE)</f>
        <v>Microsoft SQL Management Studio</v>
      </c>
      <c r="N788" t="s">
        <v>53</v>
      </c>
      <c r="O788" s="42" t="s">
        <v>54</v>
      </c>
      <c r="P788" t="s">
        <v>43</v>
      </c>
      <c r="Q788" t="str">
        <f>VLOOKUP(KamstrupData[[#This Row],[IdLevel123]],'B-Business Capability'!B:L,10,FALSE)</f>
        <v>N/A</v>
      </c>
      <c r="R788">
        <f>VLOOKUP(KamstrupData[[#This Row],[IdLevel123]],'B-Business Capability'!B:L,11,FALSE)</f>
        <v>0</v>
      </c>
      <c r="T788" t="s">
        <v>350</v>
      </c>
      <c r="U788" t="str">
        <f>_xlfn.CONCAT(KamstrupData[[#This Row],[CountryCode]],"_",KamstrupData[[#This Row],[Business Area]],"_",KamstrupData[[#This Row],[DepartmentTeam]])</f>
        <v>DK10_DK_Digitalization_Customer Operations_DK_Digitalization_Customer Operations_Hosting OMNIA</v>
      </c>
      <c r="V788" t="str">
        <f>VLOOKUP(KamstrupData[[#This Row],[ORG_Concat]],'O-Organization'!F:H,3,FALSE)</f>
        <v>11030_DK10_Digitalization_DK_Digitalization_Customer Operations_DK_Digitalization_Customer Operations_Hosting OMNIA</v>
      </c>
    </row>
    <row r="789" spans="2:22">
      <c r="D789" t="s">
        <v>365</v>
      </c>
      <c r="E789" t="str">
        <f>VLOOKUP(D789,'B-Business Capability'!B:H,5,FALSE)</f>
        <v>Product &amp; Software Development</v>
      </c>
      <c r="F789" t="str">
        <f>VLOOKUP(D789,'B-Business Capability'!B:H,6,FALSE)</f>
        <v>Product &amp; Software Delivery</v>
      </c>
      <c r="G789" t="str">
        <f>VLOOKUP(D789,'B-Business Capability'!B:H,7,FALSE)</f>
        <v>Manage Production &amp; Development</v>
      </c>
      <c r="I789" t="s">
        <v>253</v>
      </c>
      <c r="J789" t="s">
        <v>342</v>
      </c>
      <c r="K789" t="s">
        <v>344</v>
      </c>
      <c r="L789" t="s">
        <v>98</v>
      </c>
      <c r="M789" t="str">
        <f>VLOOKUP(L789,'A-Applications'!B:D,3,FALSE)</f>
        <v>Notepad++(https://notepad-plus-plus.org/)</v>
      </c>
      <c r="N789" t="s">
        <v>53</v>
      </c>
      <c r="O789" s="42" t="s">
        <v>54</v>
      </c>
      <c r="P789" t="s">
        <v>43</v>
      </c>
      <c r="Q789" t="str">
        <f>VLOOKUP(KamstrupData[[#This Row],[IdLevel123]],'B-Business Capability'!B:L,10,FALSE)</f>
        <v>Idea-to-Release (I2R)</v>
      </c>
      <c r="R789">
        <f>VLOOKUP(KamstrupData[[#This Row],[IdLevel123]],'B-Business Capability'!B:L,11,FALSE)</f>
        <v>520</v>
      </c>
      <c r="T789" t="s">
        <v>345</v>
      </c>
      <c r="U789" t="str">
        <f>_xlfn.CONCAT(KamstrupData[[#This Row],[CountryCode]],"_",KamstrupData[[#This Row],[Business Area]],"_",KamstrupData[[#This Row],[DepartmentTeam]])</f>
        <v>DK10_DK_Digitalization_Customer Operations_DK_Digitalization_Customer Operations_Enterprise Services</v>
      </c>
      <c r="V789" t="str">
        <f>VLOOKUP(KamstrupData[[#This Row],[ORG_Concat]],'O-Organization'!F:H,3,FALSE)</f>
        <v>11032_DK10_Digitalization_DK_Digitalization_Customer Operations_DK_Digitalization_Customer Operations_Enterprise Services</v>
      </c>
    </row>
    <row r="790" spans="2:22">
      <c r="B790" s="28">
        <v>45292</v>
      </c>
      <c r="D790" t="s">
        <v>396</v>
      </c>
      <c r="E790" t="str">
        <f>VLOOKUP(D790,'B-Business Capability'!B:H,5,FALSE)</f>
        <v>OT Hosting</v>
      </c>
      <c r="F790" t="str">
        <f>VLOOKUP(D790,'B-Business Capability'!B:H,6,FALSE)</f>
        <v>OT Engineering &amp; Innovation</v>
      </c>
      <c r="G790" t="str">
        <f>VLOOKUP(D790,'B-Business Capability'!B:H,7,FALSE)</f>
        <v>Continuous Improvement &amp; DevSecOps</v>
      </c>
      <c r="I790" t="s">
        <v>253</v>
      </c>
      <c r="J790" t="s">
        <v>342</v>
      </c>
      <c r="K790" t="s">
        <v>348</v>
      </c>
      <c r="L790" t="s">
        <v>98</v>
      </c>
      <c r="M790" t="str">
        <f>VLOOKUP(L790,'A-Applications'!B:D,3,FALSE)</f>
        <v>Notepad++(https://notepad-plus-plus.org/)</v>
      </c>
      <c r="N790" t="s">
        <v>53</v>
      </c>
      <c r="O790" s="42" t="s">
        <v>54</v>
      </c>
      <c r="P790" t="s">
        <v>43</v>
      </c>
      <c r="Q790" t="str">
        <f>VLOOKUP(KamstrupData[[#This Row],[IdLevel123]],'B-Business Capability'!B:L,10,FALSE)</f>
        <v>N/A</v>
      </c>
      <c r="R790">
        <f>VLOOKUP(KamstrupData[[#This Row],[IdLevel123]],'B-Business Capability'!B:L,11,FALSE)</f>
        <v>0</v>
      </c>
      <c r="T790" t="s">
        <v>350</v>
      </c>
      <c r="U790" t="str">
        <f>_xlfn.CONCAT(KamstrupData[[#This Row],[CountryCode]],"_",KamstrupData[[#This Row],[Business Area]],"_",KamstrupData[[#This Row],[DepartmentTeam]])</f>
        <v>DK10_DK_Digitalization_Customer Operations_DK_Digitalization_Customer Operations_Hosting OMNIA</v>
      </c>
      <c r="V790" t="str">
        <f>VLOOKUP(KamstrupData[[#This Row],[ORG_Concat]],'O-Organization'!F:H,3,FALSE)</f>
        <v>11030_DK10_Digitalization_DK_Digitalization_Customer Operations_DK_Digitalization_Customer Operations_Hosting OMNIA</v>
      </c>
    </row>
    <row r="791" spans="2:22">
      <c r="B791" s="28">
        <v>45292</v>
      </c>
      <c r="D791" s="28" t="s">
        <v>396</v>
      </c>
      <c r="E791" t="str">
        <f>VLOOKUP(D791,'B-Business Capability'!B:H,5,FALSE)</f>
        <v>OT Hosting</v>
      </c>
      <c r="F791" t="str">
        <f>VLOOKUP(D791,'B-Business Capability'!B:H,6,FALSE)</f>
        <v>OT Engineering &amp; Innovation</v>
      </c>
      <c r="G791" t="str">
        <f>VLOOKUP(D791,'B-Business Capability'!B:H,7,FALSE)</f>
        <v>Continuous Improvement &amp; DevSecOps</v>
      </c>
      <c r="I791" t="s">
        <v>253</v>
      </c>
      <c r="J791" t="s">
        <v>342</v>
      </c>
      <c r="K791" t="s">
        <v>343</v>
      </c>
      <c r="L791" t="s">
        <v>98</v>
      </c>
      <c r="M791" t="str">
        <f>VLOOKUP(L791,'A-Applications'!B:D,3,FALSE)</f>
        <v>Notepad++(https://notepad-plus-plus.org/)</v>
      </c>
      <c r="N791" s="231" t="s">
        <v>53</v>
      </c>
      <c r="O791" s="42" t="s">
        <v>54</v>
      </c>
      <c r="Q791" t="str">
        <f>VLOOKUP(KamstrupData[[#This Row],[IdLevel123]],'B-Business Capability'!B:L,10,FALSE)</f>
        <v>N/A</v>
      </c>
      <c r="R791">
        <f>VLOOKUP(KamstrupData[[#This Row],[IdLevel123]],'B-Business Capability'!B:L,11,FALSE)</f>
        <v>0</v>
      </c>
      <c r="U791" t="str">
        <f>_xlfn.CONCAT(KamstrupData[[#This Row],[CountryCode]],"_",KamstrupData[[#This Row],[Business Area]],"_",KamstrupData[[#This Row],[DepartmentTeam]])</f>
        <v>DK10_DK_Digitalization_Customer Operations_DK_Digitalization_Customer Operations_ Global Operations</v>
      </c>
      <c r="V791" t="str">
        <f>VLOOKUP(KamstrupData[[#This Row],[ORG_Concat]],'O-Organization'!F:H,3,FALSE)</f>
        <v>11029_DK10_Digitalization_DK_Digitalization_Customer Operations_DK_Digitalization_Customer Operations_ Global Operations</v>
      </c>
    </row>
    <row r="792" spans="2:22">
      <c r="B792" s="28">
        <v>45292</v>
      </c>
      <c r="D792" s="28" t="s">
        <v>396</v>
      </c>
      <c r="E792" t="str">
        <f>VLOOKUP(D792,'B-Business Capability'!B:H,5,FALSE)</f>
        <v>OT Hosting</v>
      </c>
      <c r="F792" t="str">
        <f>VLOOKUP(D792,'B-Business Capability'!B:H,6,FALSE)</f>
        <v>OT Engineering &amp; Innovation</v>
      </c>
      <c r="G792" t="str">
        <f>VLOOKUP(D792,'B-Business Capability'!B:H,7,FALSE)</f>
        <v>Continuous Improvement &amp; DevSecOps</v>
      </c>
      <c r="I792" t="s">
        <v>253</v>
      </c>
      <c r="J792" t="s">
        <v>342</v>
      </c>
      <c r="K792" t="s">
        <v>346</v>
      </c>
      <c r="L792" t="s">
        <v>98</v>
      </c>
      <c r="M792" t="str">
        <f>VLOOKUP(L792,'A-Applications'!B:D,3,FALSE)</f>
        <v>Notepad++(https://notepad-plus-plus.org/)</v>
      </c>
      <c r="N792" t="s">
        <v>53</v>
      </c>
      <c r="O792" s="42" t="s">
        <v>54</v>
      </c>
      <c r="P792" t="s">
        <v>43</v>
      </c>
      <c r="Q792" t="str">
        <f>VLOOKUP(KamstrupData[[#This Row],[IdLevel123]],'B-Business Capability'!B:L,10,FALSE)</f>
        <v>N/A</v>
      </c>
      <c r="R792">
        <f>VLOOKUP(KamstrupData[[#This Row],[IdLevel123]],'B-Business Capability'!B:L,11,FALSE)</f>
        <v>0</v>
      </c>
      <c r="U792" t="str">
        <f>_xlfn.CONCAT(KamstrupData[[#This Row],[CountryCode]],"_",KamstrupData[[#This Row],[Business Area]],"_",KamstrupData[[#This Row],[DepartmentTeam]])</f>
        <v>DK10_DK_Digitalization_Customer Operations_DK_Digitalization_Customer Operations_Hosting HCW</v>
      </c>
      <c r="V792" t="str">
        <f>VLOOKUP(KamstrupData[[#This Row],[ORG_Concat]],'O-Organization'!F:H,3,FALSE)</f>
        <v>11031_DK10_Digitalization_DK_Digitalization_Customer Operations_DK_Digitalization_Customer Operations_Hosting HCW</v>
      </c>
    </row>
    <row r="793" spans="2:22">
      <c r="B793" s="28">
        <v>45292</v>
      </c>
      <c r="D793" s="28" t="s">
        <v>396</v>
      </c>
      <c r="E793" t="str">
        <f>VLOOKUP(D793,'B-Business Capability'!B:H,5,FALSE)</f>
        <v>OT Hosting</v>
      </c>
      <c r="F793" t="str">
        <f>VLOOKUP(D793,'B-Business Capability'!B:H,6,FALSE)</f>
        <v>OT Engineering &amp; Innovation</v>
      </c>
      <c r="G793" t="str">
        <f>VLOOKUP(D793,'B-Business Capability'!B:H,7,FALSE)</f>
        <v>Continuous Improvement &amp; DevSecOps</v>
      </c>
      <c r="I793" t="s">
        <v>253</v>
      </c>
      <c r="J793" t="s">
        <v>342</v>
      </c>
      <c r="K793" t="s">
        <v>346</v>
      </c>
      <c r="L793" t="s">
        <v>397</v>
      </c>
      <c r="M793" t="str">
        <f>VLOOKUP(L793,'A-Applications'!B:D,3,FALSE)</f>
        <v>Oracle VirtualBox</v>
      </c>
      <c r="N793" t="s">
        <v>53</v>
      </c>
      <c r="O793" s="42" t="s">
        <v>54</v>
      </c>
      <c r="P793" t="s">
        <v>43</v>
      </c>
      <c r="Q793" t="str">
        <f>VLOOKUP(KamstrupData[[#This Row],[IdLevel123]],'B-Business Capability'!B:L,10,FALSE)</f>
        <v>N/A</v>
      </c>
      <c r="R793">
        <f>VLOOKUP(KamstrupData[[#This Row],[IdLevel123]],'B-Business Capability'!B:L,11,FALSE)</f>
        <v>0</v>
      </c>
      <c r="U793" t="str">
        <f>_xlfn.CONCAT(KamstrupData[[#This Row],[CountryCode]],"_",KamstrupData[[#This Row],[Business Area]],"_",KamstrupData[[#This Row],[DepartmentTeam]])</f>
        <v>DK10_DK_Digitalization_Customer Operations_DK_Digitalization_Customer Operations_Hosting HCW</v>
      </c>
      <c r="V793" t="str">
        <f>VLOOKUP(KamstrupData[[#This Row],[ORG_Concat]],'O-Organization'!F:H,3,FALSE)</f>
        <v>11031_DK10_Digitalization_DK_Digitalization_Customer Operations_DK_Digitalization_Customer Operations_Hosting HCW</v>
      </c>
    </row>
    <row r="794" spans="2:22">
      <c r="B794" s="28">
        <v>45292</v>
      </c>
      <c r="D794" s="28" t="s">
        <v>396</v>
      </c>
      <c r="E794" t="str">
        <f>VLOOKUP(D794,'B-Business Capability'!B:H,5,FALSE)</f>
        <v>OT Hosting</v>
      </c>
      <c r="F794" t="str">
        <f>VLOOKUP(D794,'B-Business Capability'!B:H,6,FALSE)</f>
        <v>OT Engineering &amp; Innovation</v>
      </c>
      <c r="G794" t="str">
        <f>VLOOKUP(D794,'B-Business Capability'!B:H,7,FALSE)</f>
        <v>Continuous Improvement &amp; DevSecOps</v>
      </c>
      <c r="I794" t="s">
        <v>253</v>
      </c>
      <c r="J794" t="s">
        <v>342</v>
      </c>
      <c r="K794" t="s">
        <v>346</v>
      </c>
      <c r="L794" t="s">
        <v>398</v>
      </c>
      <c r="M794" t="str">
        <f>VLOOKUP(L794,'A-Applications'!B:D,3,FALSE)</f>
        <v>Remote Desktop Conn. Manager</v>
      </c>
      <c r="N794" t="s">
        <v>53</v>
      </c>
      <c r="O794" s="42" t="s">
        <v>369</v>
      </c>
      <c r="P794" t="s">
        <v>43</v>
      </c>
      <c r="Q794" t="str">
        <f>VLOOKUP(KamstrupData[[#This Row],[IdLevel123]],'B-Business Capability'!B:L,10,FALSE)</f>
        <v>N/A</v>
      </c>
      <c r="R794">
        <f>VLOOKUP(KamstrupData[[#This Row],[IdLevel123]],'B-Business Capability'!B:L,11,FALSE)</f>
        <v>0</v>
      </c>
      <c r="U794" t="str">
        <f>_xlfn.CONCAT(KamstrupData[[#This Row],[CountryCode]],"_",KamstrupData[[#This Row],[Business Area]],"_",KamstrupData[[#This Row],[DepartmentTeam]])</f>
        <v>DK10_DK_Digitalization_Customer Operations_DK_Digitalization_Customer Operations_Hosting HCW</v>
      </c>
      <c r="V794" t="str">
        <f>VLOOKUP(KamstrupData[[#This Row],[ORG_Concat]],'O-Organization'!F:H,3,FALSE)</f>
        <v>11031_DK10_Digitalization_DK_Digitalization_Customer Operations_DK_Digitalization_Customer Operations_Hosting HCW</v>
      </c>
    </row>
    <row r="795" spans="2:22">
      <c r="B795" s="28">
        <v>45292</v>
      </c>
      <c r="D795" s="28" t="s">
        <v>363</v>
      </c>
      <c r="E795" t="str">
        <f>VLOOKUP(D795,'B-Business Capability'!B:H,5,FALSE)</f>
        <v>Digital Platform and Operations</v>
      </c>
      <c r="F795" t="str">
        <f>VLOOKUP(D795,'B-Business Capability'!B:H,6,FALSE)</f>
        <v>Digital Workplace &amp; Infrastructure Development</v>
      </c>
      <c r="G795" t="str">
        <f>VLOOKUP(D795,'B-Business Capability'!B:H,7,FALSE)</f>
        <v>Communication &amp; Collaboration</v>
      </c>
      <c r="I795" t="s">
        <v>253</v>
      </c>
      <c r="J795" t="s">
        <v>342</v>
      </c>
      <c r="K795" t="s">
        <v>343</v>
      </c>
      <c r="L795" t="s">
        <v>99</v>
      </c>
      <c r="M795" t="str">
        <f>VLOOKUP(L795,'A-Applications'!B:D,3,FALSE)</f>
        <v>SnagIt</v>
      </c>
      <c r="N795" t="s">
        <v>53</v>
      </c>
      <c r="O795" s="42" t="s">
        <v>62</v>
      </c>
      <c r="Q795" t="str">
        <f>VLOOKUP(KamstrupData[[#This Row],[IdLevel123]],'B-Business Capability'!B:L,10,FALSE)</f>
        <v>N/A</v>
      </c>
      <c r="R795">
        <f>VLOOKUP(KamstrupData[[#This Row],[IdLevel123]],'B-Business Capability'!B:L,11,FALSE)</f>
        <v>0</v>
      </c>
      <c r="U795" t="str">
        <f>_xlfn.CONCAT(KamstrupData[[#This Row],[CountryCode]],"_",KamstrupData[[#This Row],[Business Area]],"_",KamstrupData[[#This Row],[DepartmentTeam]])</f>
        <v>DK10_DK_Digitalization_Customer Operations_DK_Digitalization_Customer Operations_ Global Operations</v>
      </c>
      <c r="V795" t="str">
        <f>VLOOKUP(KamstrupData[[#This Row],[ORG_Concat]],'O-Organization'!F:H,3,FALSE)</f>
        <v>11029_DK10_Digitalization_DK_Digitalization_Customer Operations_DK_Digitalization_Customer Operations_ Global Operations</v>
      </c>
    </row>
    <row r="796" spans="2:22">
      <c r="D796" t="s">
        <v>365</v>
      </c>
      <c r="E796" t="str">
        <f>VLOOKUP(D796,'B-Business Capability'!B:H,5,FALSE)</f>
        <v>Product &amp; Software Development</v>
      </c>
      <c r="F796" t="str">
        <f>VLOOKUP(D796,'B-Business Capability'!B:H,6,FALSE)</f>
        <v>Product &amp; Software Delivery</v>
      </c>
      <c r="G796" t="str">
        <f>VLOOKUP(D796,'B-Business Capability'!B:H,7,FALSE)</f>
        <v>Manage Production &amp; Development</v>
      </c>
      <c r="I796" t="s">
        <v>253</v>
      </c>
      <c r="J796" t="s">
        <v>342</v>
      </c>
      <c r="K796" t="s">
        <v>344</v>
      </c>
      <c r="L796" t="s">
        <v>100</v>
      </c>
      <c r="M796" t="str">
        <f>VLOOKUP(L796,'A-Applications'!B:D,3,FALSE)</f>
        <v>JIRA</v>
      </c>
      <c r="N796" t="s">
        <v>147</v>
      </c>
      <c r="O796" s="42" t="s">
        <v>66</v>
      </c>
      <c r="P796" t="s">
        <v>43</v>
      </c>
      <c r="Q796" t="str">
        <f>VLOOKUP(KamstrupData[[#This Row],[IdLevel123]],'B-Business Capability'!B:L,10,FALSE)</f>
        <v>Idea-to-Release (I2R)</v>
      </c>
      <c r="R796">
        <f>VLOOKUP(KamstrupData[[#This Row],[IdLevel123]],'B-Business Capability'!B:L,11,FALSE)</f>
        <v>520</v>
      </c>
      <c r="T796" t="s">
        <v>345</v>
      </c>
      <c r="U796" t="str">
        <f>_xlfn.CONCAT(KamstrupData[[#This Row],[CountryCode]],"_",KamstrupData[[#This Row],[Business Area]],"_",KamstrupData[[#This Row],[DepartmentTeam]])</f>
        <v>DK10_DK_Digitalization_Customer Operations_DK_Digitalization_Customer Operations_Enterprise Services</v>
      </c>
      <c r="V796" t="str">
        <f>VLOOKUP(KamstrupData[[#This Row],[ORG_Concat]],'O-Organization'!F:H,3,FALSE)</f>
        <v>11032_DK10_Digitalization_DK_Digitalization_Customer Operations_DK_Digitalization_Customer Operations_Enterprise Services</v>
      </c>
    </row>
    <row r="797" spans="2:22">
      <c r="B797" s="28">
        <v>45292</v>
      </c>
      <c r="D797" s="28" t="s">
        <v>399</v>
      </c>
      <c r="E797" t="str">
        <f>VLOOKUP(D797,'B-Business Capability'!B:H,5,FALSE)</f>
        <v>Digital Platform and Operations</v>
      </c>
      <c r="F797" t="str">
        <f>VLOOKUP(D797,'B-Business Capability'!B:H,6,FALSE)</f>
        <v>Engineering &amp; Platform</v>
      </c>
      <c r="G797" t="str">
        <f>VLOOKUP(D797,'B-Business Capability'!B:H,7,FALSE)</f>
        <v>Agile Excellence</v>
      </c>
      <c r="I797" t="s">
        <v>253</v>
      </c>
      <c r="J797" t="s">
        <v>342</v>
      </c>
      <c r="K797" t="s">
        <v>343</v>
      </c>
      <c r="L797" t="s">
        <v>100</v>
      </c>
      <c r="M797" t="str">
        <f>VLOOKUP(L797,'A-Applications'!B:D,3,FALSE)</f>
        <v>JIRA</v>
      </c>
      <c r="N797" t="s">
        <v>53</v>
      </c>
      <c r="O797" s="42" t="s">
        <v>54</v>
      </c>
      <c r="Q797" t="str">
        <f>VLOOKUP(KamstrupData[[#This Row],[IdLevel123]],'B-Business Capability'!B:L,10,FALSE)</f>
        <v>N/A</v>
      </c>
      <c r="R797">
        <f>VLOOKUP(KamstrupData[[#This Row],[IdLevel123]],'B-Business Capability'!B:L,11,FALSE)</f>
        <v>0</v>
      </c>
      <c r="U797" t="str">
        <f>_xlfn.CONCAT(KamstrupData[[#This Row],[CountryCode]],"_",KamstrupData[[#This Row],[Business Area]],"_",KamstrupData[[#This Row],[DepartmentTeam]])</f>
        <v>DK10_DK_Digitalization_Customer Operations_DK_Digitalization_Customer Operations_ Global Operations</v>
      </c>
      <c r="V797" t="str">
        <f>VLOOKUP(KamstrupData[[#This Row],[ORG_Concat]],'O-Organization'!F:H,3,FALSE)</f>
        <v>11029_DK10_Digitalization_DK_Digitalization_Customer Operations_DK_Digitalization_Customer Operations_ Global Operations</v>
      </c>
    </row>
    <row r="798" spans="2:22">
      <c r="B798" s="28">
        <v>45292</v>
      </c>
      <c r="D798" s="28" t="s">
        <v>396</v>
      </c>
      <c r="E798" t="str">
        <f>VLOOKUP(D798,'B-Business Capability'!B:H,5,FALSE)</f>
        <v>OT Hosting</v>
      </c>
      <c r="F798" t="str">
        <f>VLOOKUP(D798,'B-Business Capability'!B:H,6,FALSE)</f>
        <v>OT Engineering &amp; Innovation</v>
      </c>
      <c r="G798" t="str">
        <f>VLOOKUP(D798,'B-Business Capability'!B:H,7,FALSE)</f>
        <v>Continuous Improvement &amp; DevSecOps</v>
      </c>
      <c r="I798" t="s">
        <v>253</v>
      </c>
      <c r="J798" t="s">
        <v>342</v>
      </c>
      <c r="K798" t="s">
        <v>346</v>
      </c>
      <c r="L798" t="s">
        <v>100</v>
      </c>
      <c r="M798" t="str">
        <f>VLOOKUP(L798,'A-Applications'!B:D,3,FALSE)</f>
        <v>JIRA</v>
      </c>
      <c r="N798" t="s">
        <v>53</v>
      </c>
      <c r="O798" s="42" t="s">
        <v>54</v>
      </c>
      <c r="P798" t="s">
        <v>43</v>
      </c>
      <c r="Q798" t="str">
        <f>VLOOKUP(KamstrupData[[#This Row],[IdLevel123]],'B-Business Capability'!B:L,10,FALSE)</f>
        <v>N/A</v>
      </c>
      <c r="R798">
        <f>VLOOKUP(KamstrupData[[#This Row],[IdLevel123]],'B-Business Capability'!B:L,11,FALSE)</f>
        <v>0</v>
      </c>
      <c r="U798" t="str">
        <f>_xlfn.CONCAT(KamstrupData[[#This Row],[CountryCode]],"_",KamstrupData[[#This Row],[Business Area]],"_",KamstrupData[[#This Row],[DepartmentTeam]])</f>
        <v>DK10_DK_Digitalization_Customer Operations_DK_Digitalization_Customer Operations_Hosting HCW</v>
      </c>
      <c r="V798" t="str">
        <f>VLOOKUP(KamstrupData[[#This Row],[ORG_Concat]],'O-Organization'!F:H,3,FALSE)</f>
        <v>11031_DK10_Digitalization_DK_Digitalization_Customer Operations_DK_Digitalization_Customer Operations_Hosting HCW</v>
      </c>
    </row>
    <row r="799" spans="2:22">
      <c r="B799" s="28">
        <v>45292</v>
      </c>
      <c r="D799" t="s">
        <v>400</v>
      </c>
      <c r="E799" t="str">
        <f>VLOOKUP(D799,'B-Business Capability'!B:H,5,FALSE)</f>
        <v>OT Hosting</v>
      </c>
      <c r="F799" t="str">
        <f>VLOOKUP(D799,'B-Business Capability'!B:H,6,FALSE)</f>
        <v>OT Security &amp; Compliance</v>
      </c>
      <c r="G799" t="str">
        <f>VLOOKUP(D799,'B-Business Capability'!B:H,7,FALSE)</f>
        <v>Security Monitoring &amp; Incident Response</v>
      </c>
      <c r="I799" t="s">
        <v>253</v>
      </c>
      <c r="J799" t="s">
        <v>342</v>
      </c>
      <c r="K799" t="s">
        <v>348</v>
      </c>
      <c r="L799" t="s">
        <v>401</v>
      </c>
      <c r="M799" t="str">
        <f>VLOOKUP(L799,'A-Applications'!B:D,3,FALSE)</f>
        <v>Wireshark (www.wireshark.org)</v>
      </c>
      <c r="N799" t="s">
        <v>53</v>
      </c>
      <c r="O799" s="42" t="s">
        <v>54</v>
      </c>
      <c r="P799" t="s">
        <v>43</v>
      </c>
      <c r="Q799" t="str">
        <f>VLOOKUP(KamstrupData[[#This Row],[IdLevel123]],'B-Business Capability'!B:L,10,FALSE)</f>
        <v>N/A</v>
      </c>
      <c r="R799">
        <f>VLOOKUP(KamstrupData[[#This Row],[IdLevel123]],'B-Business Capability'!B:L,11,FALSE)</f>
        <v>0</v>
      </c>
      <c r="T799" t="s">
        <v>350</v>
      </c>
      <c r="U799" t="str">
        <f>_xlfn.CONCAT(KamstrupData[[#This Row],[CountryCode]],"_",KamstrupData[[#This Row],[Business Area]],"_",KamstrupData[[#This Row],[DepartmentTeam]])</f>
        <v>DK10_DK_Digitalization_Customer Operations_DK_Digitalization_Customer Operations_Hosting OMNIA</v>
      </c>
      <c r="V799" t="str">
        <f>VLOOKUP(KamstrupData[[#This Row],[ORG_Concat]],'O-Organization'!F:H,3,FALSE)</f>
        <v>11030_DK10_Digitalization_DK_Digitalization_Customer Operations_DK_Digitalization_Customer Operations_Hosting OMNIA</v>
      </c>
    </row>
    <row r="800" spans="2:22">
      <c r="B800" s="28">
        <v>45292</v>
      </c>
      <c r="D800" s="28" t="s">
        <v>400</v>
      </c>
      <c r="E800" t="str">
        <f>VLOOKUP(D800,'B-Business Capability'!B:H,5,FALSE)</f>
        <v>OT Hosting</v>
      </c>
      <c r="F800" t="str">
        <f>VLOOKUP(D800,'B-Business Capability'!B:H,6,FALSE)</f>
        <v>OT Security &amp; Compliance</v>
      </c>
      <c r="G800" t="str">
        <f>VLOOKUP(D800,'B-Business Capability'!B:H,7,FALSE)</f>
        <v>Security Monitoring &amp; Incident Response</v>
      </c>
      <c r="I800" t="s">
        <v>253</v>
      </c>
      <c r="J800" t="s">
        <v>342</v>
      </c>
      <c r="K800" t="s">
        <v>346</v>
      </c>
      <c r="L800" t="s">
        <v>401</v>
      </c>
      <c r="M800" t="str">
        <f>VLOOKUP(L800,'A-Applications'!B:D,3,FALSE)</f>
        <v>Wireshark (www.wireshark.org)</v>
      </c>
      <c r="N800" t="s">
        <v>53</v>
      </c>
      <c r="O800" s="42" t="s">
        <v>54</v>
      </c>
      <c r="P800" t="s">
        <v>43</v>
      </c>
      <c r="Q800" t="str">
        <f>VLOOKUP(KamstrupData[[#This Row],[IdLevel123]],'B-Business Capability'!B:L,10,FALSE)</f>
        <v>N/A</v>
      </c>
      <c r="R800">
        <f>VLOOKUP(KamstrupData[[#This Row],[IdLevel123]],'B-Business Capability'!B:L,11,FALSE)</f>
        <v>0</v>
      </c>
      <c r="U800" t="str">
        <f>_xlfn.CONCAT(KamstrupData[[#This Row],[CountryCode]],"_",KamstrupData[[#This Row],[Business Area]],"_",KamstrupData[[#This Row],[DepartmentTeam]])</f>
        <v>DK10_DK_Digitalization_Customer Operations_DK_Digitalization_Customer Operations_Hosting HCW</v>
      </c>
      <c r="V800" t="str">
        <f>VLOOKUP(KamstrupData[[#This Row],[ORG_Concat]],'O-Organization'!F:H,3,FALSE)</f>
        <v>11031_DK10_Digitalization_DK_Digitalization_Customer Operations_DK_Digitalization_Customer Operations_Hosting HCW</v>
      </c>
    </row>
    <row r="801" spans="2:22">
      <c r="B801" s="28">
        <v>45292</v>
      </c>
      <c r="D801" s="28" t="s">
        <v>396</v>
      </c>
      <c r="E801" t="str">
        <f>VLOOKUP(D801,'B-Business Capability'!B:H,5,FALSE)</f>
        <v>OT Hosting</v>
      </c>
      <c r="F801" t="str">
        <f>VLOOKUP(D801,'B-Business Capability'!B:H,6,FALSE)</f>
        <v>OT Engineering &amp; Innovation</v>
      </c>
      <c r="G801" t="str">
        <f>VLOOKUP(D801,'B-Business Capability'!B:H,7,FALSE)</f>
        <v>Continuous Improvement &amp; DevSecOps</v>
      </c>
      <c r="I801" t="s">
        <v>253</v>
      </c>
      <c r="J801" t="s">
        <v>342</v>
      </c>
      <c r="K801" t="s">
        <v>346</v>
      </c>
      <c r="L801" t="s">
        <v>402</v>
      </c>
      <c r="M801" t="str">
        <f>VLOOKUP(L801,'A-Applications'!B:D,3,FALSE)</f>
        <v>Fiddler (http://www.telerik.com/fiddler)</v>
      </c>
      <c r="N801" t="s">
        <v>53</v>
      </c>
      <c r="O801" s="42" t="s">
        <v>54</v>
      </c>
      <c r="P801" t="s">
        <v>43</v>
      </c>
      <c r="Q801" t="str">
        <f>VLOOKUP(KamstrupData[[#This Row],[IdLevel123]],'B-Business Capability'!B:L,10,FALSE)</f>
        <v>N/A</v>
      </c>
      <c r="R801">
        <f>VLOOKUP(KamstrupData[[#This Row],[IdLevel123]],'B-Business Capability'!B:L,11,FALSE)</f>
        <v>0</v>
      </c>
      <c r="U801" t="str">
        <f>_xlfn.CONCAT(KamstrupData[[#This Row],[CountryCode]],"_",KamstrupData[[#This Row],[Business Area]],"_",KamstrupData[[#This Row],[DepartmentTeam]])</f>
        <v>DK10_DK_Digitalization_Customer Operations_DK_Digitalization_Customer Operations_Hosting HCW</v>
      </c>
      <c r="V801" t="str">
        <f>VLOOKUP(KamstrupData[[#This Row],[ORG_Concat]],'O-Organization'!F:H,3,FALSE)</f>
        <v>11031_DK10_Digitalization_DK_Digitalization_Customer Operations_DK_Digitalization_Customer Operations_Hosting HCW</v>
      </c>
    </row>
    <row r="802" spans="2:22">
      <c r="D802" t="s">
        <v>365</v>
      </c>
      <c r="E802" t="str">
        <f>VLOOKUP(D802,'B-Business Capability'!B:H,5,FALSE)</f>
        <v>Product &amp; Software Development</v>
      </c>
      <c r="F802" t="str">
        <f>VLOOKUP(D802,'B-Business Capability'!B:H,6,FALSE)</f>
        <v>Product &amp; Software Delivery</v>
      </c>
      <c r="G802" t="str">
        <f>VLOOKUP(D802,'B-Business Capability'!B:H,7,FALSE)</f>
        <v>Manage Production &amp; Development</v>
      </c>
      <c r="I802" t="s">
        <v>253</v>
      </c>
      <c r="J802" t="s">
        <v>342</v>
      </c>
      <c r="K802" t="s">
        <v>344</v>
      </c>
      <c r="L802" t="s">
        <v>403</v>
      </c>
      <c r="M802" t="str">
        <f>VLOOKUP(L802,'A-Applications'!B:D,3,FALSE)</f>
        <v>Git</v>
      </c>
      <c r="N802" t="s">
        <v>147</v>
      </c>
      <c r="O802" s="42" t="s">
        <v>54</v>
      </c>
      <c r="P802" t="s">
        <v>43</v>
      </c>
      <c r="Q802" t="str">
        <f>VLOOKUP(KamstrupData[[#This Row],[IdLevel123]],'B-Business Capability'!B:L,10,FALSE)</f>
        <v>Idea-to-Release (I2R)</v>
      </c>
      <c r="R802">
        <f>VLOOKUP(KamstrupData[[#This Row],[IdLevel123]],'B-Business Capability'!B:L,11,FALSE)</f>
        <v>520</v>
      </c>
      <c r="T802" t="s">
        <v>345</v>
      </c>
      <c r="U802" t="str">
        <f>_xlfn.CONCAT(KamstrupData[[#This Row],[CountryCode]],"_",KamstrupData[[#This Row],[Business Area]],"_",KamstrupData[[#This Row],[DepartmentTeam]])</f>
        <v>DK10_DK_Digitalization_Customer Operations_DK_Digitalization_Customer Operations_Enterprise Services</v>
      </c>
      <c r="V802" t="str">
        <f>VLOOKUP(KamstrupData[[#This Row],[ORG_Concat]],'O-Organization'!F:H,3,FALSE)</f>
        <v>11032_DK10_Digitalization_DK_Digitalization_Customer Operations_DK_Digitalization_Customer Operations_Enterprise Services</v>
      </c>
    </row>
    <row r="803" spans="2:22">
      <c r="B803" s="28">
        <v>45292</v>
      </c>
      <c r="D803" t="s">
        <v>404</v>
      </c>
      <c r="E803" t="str">
        <f>VLOOKUP(D803,'B-Business Capability'!B:H,5,FALSE)</f>
        <v>Digital Platform and Operations</v>
      </c>
      <c r="F803" t="str">
        <f>VLOOKUP(D803,'B-Business Capability'!B:H,6,FALSE)</f>
        <v>Engineering &amp; Platform</v>
      </c>
      <c r="G803" t="str">
        <f>VLOOKUP(D803,'B-Business Capability'!B:H,7,FALSE)</f>
        <v>CI/CD</v>
      </c>
      <c r="I803" t="s">
        <v>253</v>
      </c>
      <c r="J803" t="s">
        <v>342</v>
      </c>
      <c r="K803" t="s">
        <v>348</v>
      </c>
      <c r="L803" t="s">
        <v>403</v>
      </c>
      <c r="M803" t="str">
        <f>VLOOKUP(L803,'A-Applications'!B:D,3,FALSE)</f>
        <v>Git</v>
      </c>
      <c r="N803" t="s">
        <v>53</v>
      </c>
      <c r="O803" s="42" t="s">
        <v>54</v>
      </c>
      <c r="P803" t="s">
        <v>43</v>
      </c>
      <c r="Q803" t="str">
        <f>VLOOKUP(KamstrupData[[#This Row],[IdLevel123]],'B-Business Capability'!B:L,10,FALSE)</f>
        <v>N/A</v>
      </c>
      <c r="R803">
        <f>VLOOKUP(KamstrupData[[#This Row],[IdLevel123]],'B-Business Capability'!B:L,11,FALSE)</f>
        <v>0</v>
      </c>
      <c r="T803" t="s">
        <v>350</v>
      </c>
      <c r="U803" t="str">
        <f>_xlfn.CONCAT(KamstrupData[[#This Row],[CountryCode]],"_",KamstrupData[[#This Row],[Business Area]],"_",KamstrupData[[#This Row],[DepartmentTeam]])</f>
        <v>DK10_DK_Digitalization_Customer Operations_DK_Digitalization_Customer Operations_Hosting OMNIA</v>
      </c>
      <c r="V803" t="str">
        <f>VLOOKUP(KamstrupData[[#This Row],[ORG_Concat]],'O-Organization'!F:H,3,FALSE)</f>
        <v>11030_DK10_Digitalization_DK_Digitalization_Customer Operations_DK_Digitalization_Customer Operations_Hosting OMNIA</v>
      </c>
    </row>
    <row r="804" spans="2:22">
      <c r="D804" t="s">
        <v>365</v>
      </c>
      <c r="E804" t="str">
        <f>VLOOKUP(D804,'B-Business Capability'!B:H,5,FALSE)</f>
        <v>Product &amp; Software Development</v>
      </c>
      <c r="F804" t="str">
        <f>VLOOKUP(D804,'B-Business Capability'!B:H,6,FALSE)</f>
        <v>Product &amp; Software Delivery</v>
      </c>
      <c r="G804" t="str">
        <f>VLOOKUP(D804,'B-Business Capability'!B:H,7,FALSE)</f>
        <v>Manage Production &amp; Development</v>
      </c>
      <c r="I804" t="s">
        <v>253</v>
      </c>
      <c r="J804" t="s">
        <v>342</v>
      </c>
      <c r="K804" t="s">
        <v>344</v>
      </c>
      <c r="L804" t="s">
        <v>405</v>
      </c>
      <c r="M804" t="str">
        <f>VLOOKUP(L804,'A-Applications'!B:D,3,FALSE)</f>
        <v>Microsoft Visual Studio Pro MSDN</v>
      </c>
      <c r="N804" t="s">
        <v>147</v>
      </c>
      <c r="O804" s="42" t="s">
        <v>66</v>
      </c>
      <c r="P804" t="s">
        <v>43</v>
      </c>
      <c r="Q804" t="str">
        <f>VLOOKUP(KamstrupData[[#This Row],[IdLevel123]],'B-Business Capability'!B:L,10,FALSE)</f>
        <v>Idea-to-Release (I2R)</v>
      </c>
      <c r="R804">
        <f>VLOOKUP(KamstrupData[[#This Row],[IdLevel123]],'B-Business Capability'!B:L,11,FALSE)</f>
        <v>520</v>
      </c>
      <c r="T804" t="s">
        <v>345</v>
      </c>
      <c r="U804" t="str">
        <f>_xlfn.CONCAT(KamstrupData[[#This Row],[CountryCode]],"_",KamstrupData[[#This Row],[Business Area]],"_",KamstrupData[[#This Row],[DepartmentTeam]])</f>
        <v>DK10_DK_Digitalization_Customer Operations_DK_Digitalization_Customer Operations_Enterprise Services</v>
      </c>
      <c r="V804" t="str">
        <f>VLOOKUP(KamstrupData[[#This Row],[ORG_Concat]],'O-Organization'!F:H,3,FALSE)</f>
        <v>11032_DK10_Digitalization_DK_Digitalization_Customer Operations_DK_Digitalization_Customer Operations_Enterprise Services</v>
      </c>
    </row>
    <row r="805" spans="2:22">
      <c r="B805" s="28">
        <v>45292</v>
      </c>
      <c r="D805" t="s">
        <v>395</v>
      </c>
      <c r="E805" t="str">
        <f>VLOOKUP(D805,'B-Business Capability'!B:H,5,FALSE)</f>
        <v>Digital Platform and Operations</v>
      </c>
      <c r="F805" t="str">
        <f>VLOOKUP(D805,'B-Business Capability'!B:H,6,FALSE)</f>
        <v>Engineering &amp; Platform</v>
      </c>
      <c r="G805" t="str">
        <f>VLOOKUP(D805,'B-Business Capability'!B:H,7,FALSE)</f>
        <v>Software development</v>
      </c>
      <c r="I805" t="s">
        <v>253</v>
      </c>
      <c r="J805" t="s">
        <v>342</v>
      </c>
      <c r="K805" t="s">
        <v>348</v>
      </c>
      <c r="L805" t="s">
        <v>405</v>
      </c>
      <c r="M805" t="str">
        <f>VLOOKUP(L805,'A-Applications'!B:D,3,FALSE)</f>
        <v>Microsoft Visual Studio Pro MSDN</v>
      </c>
      <c r="N805" t="s">
        <v>53</v>
      </c>
      <c r="O805" s="42" t="s">
        <v>54</v>
      </c>
      <c r="P805" t="s">
        <v>43</v>
      </c>
      <c r="Q805" t="str">
        <f>VLOOKUP(KamstrupData[[#This Row],[IdLevel123]],'B-Business Capability'!B:L,10,FALSE)</f>
        <v>N/A</v>
      </c>
      <c r="R805">
        <f>VLOOKUP(KamstrupData[[#This Row],[IdLevel123]],'B-Business Capability'!B:L,11,FALSE)</f>
        <v>0</v>
      </c>
      <c r="T805" t="s">
        <v>350</v>
      </c>
      <c r="U805" t="str">
        <f>_xlfn.CONCAT(KamstrupData[[#This Row],[CountryCode]],"_",KamstrupData[[#This Row],[Business Area]],"_",KamstrupData[[#This Row],[DepartmentTeam]])</f>
        <v>DK10_DK_Digitalization_Customer Operations_DK_Digitalization_Customer Operations_Hosting OMNIA</v>
      </c>
      <c r="V805" t="str">
        <f>VLOOKUP(KamstrupData[[#This Row],[ORG_Concat]],'O-Organization'!F:H,3,FALSE)</f>
        <v>11030_DK10_Digitalization_DK_Digitalization_Customer Operations_DK_Digitalization_Customer Operations_Hosting OMNIA</v>
      </c>
    </row>
    <row r="806" spans="2:22">
      <c r="D806" t="s">
        <v>365</v>
      </c>
      <c r="E806" t="str">
        <f>VLOOKUP(D806,'B-Business Capability'!B:H,5,FALSE)</f>
        <v>Product &amp; Software Development</v>
      </c>
      <c r="F806" t="str">
        <f>VLOOKUP(D806,'B-Business Capability'!B:H,6,FALSE)</f>
        <v>Product &amp; Software Delivery</v>
      </c>
      <c r="G806" t="str">
        <f>VLOOKUP(D806,'B-Business Capability'!B:H,7,FALSE)</f>
        <v>Manage Production &amp; Development</v>
      </c>
      <c r="I806" t="s">
        <v>253</v>
      </c>
      <c r="J806" t="s">
        <v>342</v>
      </c>
      <c r="K806" t="s">
        <v>344</v>
      </c>
      <c r="L806" t="s">
        <v>105</v>
      </c>
      <c r="M806" t="str">
        <f>VLOOKUP(L806,'A-Applications'!B:D,3,FALSE)</f>
        <v>Microsoft Visio</v>
      </c>
      <c r="N806" t="s">
        <v>103</v>
      </c>
      <c r="O806" s="42" t="s">
        <v>54</v>
      </c>
      <c r="P806" t="s">
        <v>43</v>
      </c>
      <c r="Q806" t="str">
        <f>VLOOKUP(KamstrupData[[#This Row],[IdLevel123]],'B-Business Capability'!B:L,10,FALSE)</f>
        <v>Idea-to-Release (I2R)</v>
      </c>
      <c r="R806">
        <f>VLOOKUP(KamstrupData[[#This Row],[IdLevel123]],'B-Business Capability'!B:L,11,FALSE)</f>
        <v>520</v>
      </c>
      <c r="T806" t="s">
        <v>345</v>
      </c>
      <c r="U806" t="str">
        <f>_xlfn.CONCAT(KamstrupData[[#This Row],[CountryCode]],"_",KamstrupData[[#This Row],[Business Area]],"_",KamstrupData[[#This Row],[DepartmentTeam]])</f>
        <v>DK10_DK_Digitalization_Customer Operations_DK_Digitalization_Customer Operations_Enterprise Services</v>
      </c>
      <c r="V806" t="str">
        <f>VLOOKUP(KamstrupData[[#This Row],[ORG_Concat]],'O-Organization'!F:H,3,FALSE)</f>
        <v>11032_DK10_Digitalization_DK_Digitalization_Customer Operations_DK_Digitalization_Customer Operations_Enterprise Services</v>
      </c>
    </row>
    <row r="807" spans="2:22">
      <c r="B807" s="28">
        <v>45292</v>
      </c>
      <c r="D807" t="s">
        <v>395</v>
      </c>
      <c r="E807" t="str">
        <f>VLOOKUP(D807,'B-Business Capability'!B:H,5,FALSE)</f>
        <v>Digital Platform and Operations</v>
      </c>
      <c r="F807" t="str">
        <f>VLOOKUP(D807,'B-Business Capability'!B:H,6,FALSE)</f>
        <v>Engineering &amp; Platform</v>
      </c>
      <c r="G807" t="str">
        <f>VLOOKUP(D807,'B-Business Capability'!B:H,7,FALSE)</f>
        <v>Software development</v>
      </c>
      <c r="I807" t="s">
        <v>253</v>
      </c>
      <c r="J807" t="s">
        <v>342</v>
      </c>
      <c r="K807" t="s">
        <v>348</v>
      </c>
      <c r="L807" t="s">
        <v>105</v>
      </c>
      <c r="M807" t="str">
        <f>VLOOKUP(L807,'A-Applications'!B:D,3,FALSE)</f>
        <v>Microsoft Visio</v>
      </c>
      <c r="N807" t="s">
        <v>53</v>
      </c>
      <c r="O807" s="42" t="s">
        <v>54</v>
      </c>
      <c r="P807" t="s">
        <v>43</v>
      </c>
      <c r="Q807" t="str">
        <f>VLOOKUP(KamstrupData[[#This Row],[IdLevel123]],'B-Business Capability'!B:L,10,FALSE)</f>
        <v>N/A</v>
      </c>
      <c r="R807">
        <f>VLOOKUP(KamstrupData[[#This Row],[IdLevel123]],'B-Business Capability'!B:L,11,FALSE)</f>
        <v>0</v>
      </c>
      <c r="T807" t="s">
        <v>350</v>
      </c>
      <c r="U807" t="str">
        <f>_xlfn.CONCAT(KamstrupData[[#This Row],[CountryCode]],"_",KamstrupData[[#This Row],[Business Area]],"_",KamstrupData[[#This Row],[DepartmentTeam]])</f>
        <v>DK10_DK_Digitalization_Customer Operations_DK_Digitalization_Customer Operations_Hosting OMNIA</v>
      </c>
      <c r="V807" t="str">
        <f>VLOOKUP(KamstrupData[[#This Row],[ORG_Concat]],'O-Organization'!F:H,3,FALSE)</f>
        <v>11030_DK10_Digitalization_DK_Digitalization_Customer Operations_DK_Digitalization_Customer Operations_Hosting OMNIA</v>
      </c>
    </row>
    <row r="808" spans="2:22">
      <c r="B808" s="28">
        <v>45292</v>
      </c>
      <c r="D808" t="s">
        <v>406</v>
      </c>
      <c r="E808" t="str">
        <f>VLOOKUP(D808,'B-Business Capability'!B:H,5,FALSE)</f>
        <v>OT Hosting</v>
      </c>
      <c r="F808" t="str">
        <f>VLOOKUP(D808,'B-Business Capability'!B:H,6,FALSE)</f>
        <v>Customer Experience &amp; Interface</v>
      </c>
      <c r="G808" t="str">
        <f>VLOOKUP(D808,'B-Business Capability'!B:H,7,FALSE)</f>
        <v>API Gateway &amp; Developer Experience</v>
      </c>
      <c r="I808" t="s">
        <v>253</v>
      </c>
      <c r="J808" t="s">
        <v>342</v>
      </c>
      <c r="K808" t="s">
        <v>348</v>
      </c>
      <c r="L808" t="s">
        <v>106</v>
      </c>
      <c r="M808" t="str">
        <f>VLOOKUP(L808,'A-Applications'!B:D,3,FALSE)</f>
        <v>Putty</v>
      </c>
      <c r="N808" t="s">
        <v>53</v>
      </c>
      <c r="O808" s="42" t="s">
        <v>54</v>
      </c>
      <c r="P808" t="s">
        <v>43</v>
      </c>
      <c r="Q808" t="str">
        <f>VLOOKUP(KamstrupData[[#This Row],[IdLevel123]],'B-Business Capability'!B:L,10,FALSE)</f>
        <v>N/A</v>
      </c>
      <c r="R808">
        <f>VLOOKUP(KamstrupData[[#This Row],[IdLevel123]],'B-Business Capability'!B:L,11,FALSE)</f>
        <v>0</v>
      </c>
      <c r="T808" t="s">
        <v>350</v>
      </c>
      <c r="U808" t="str">
        <f>_xlfn.CONCAT(KamstrupData[[#This Row],[CountryCode]],"_",KamstrupData[[#This Row],[Business Area]],"_",KamstrupData[[#This Row],[DepartmentTeam]])</f>
        <v>DK10_DK_Digitalization_Customer Operations_DK_Digitalization_Customer Operations_Hosting OMNIA</v>
      </c>
      <c r="V808" t="str">
        <f>VLOOKUP(KamstrupData[[#This Row],[ORG_Concat]],'O-Organization'!F:H,3,FALSE)</f>
        <v>11030_DK10_Digitalization_DK_Digitalization_Customer Operations_DK_Digitalization_Customer Operations_Hosting OMNIA</v>
      </c>
    </row>
    <row r="809" spans="2:22">
      <c r="B809" s="28">
        <v>45292</v>
      </c>
      <c r="D809" s="28" t="s">
        <v>406</v>
      </c>
      <c r="E809" t="str">
        <f>VLOOKUP(D809,'B-Business Capability'!B:H,5,FALSE)</f>
        <v>OT Hosting</v>
      </c>
      <c r="F809" t="str">
        <f>VLOOKUP(D809,'B-Business Capability'!B:H,6,FALSE)</f>
        <v>Customer Experience &amp; Interface</v>
      </c>
      <c r="G809" t="str">
        <f>VLOOKUP(D809,'B-Business Capability'!B:H,7,FALSE)</f>
        <v>API Gateway &amp; Developer Experience</v>
      </c>
      <c r="I809" t="s">
        <v>253</v>
      </c>
      <c r="J809" t="s">
        <v>342</v>
      </c>
      <c r="K809" t="s">
        <v>346</v>
      </c>
      <c r="L809" t="s">
        <v>106</v>
      </c>
      <c r="M809" t="str">
        <f>VLOOKUP(L809,'A-Applications'!B:D,3,FALSE)</f>
        <v>Putty</v>
      </c>
      <c r="N809" t="s">
        <v>53</v>
      </c>
      <c r="O809" s="42" t="s">
        <v>54</v>
      </c>
      <c r="P809" t="s">
        <v>43</v>
      </c>
      <c r="Q809" t="str">
        <f>VLOOKUP(KamstrupData[[#This Row],[IdLevel123]],'B-Business Capability'!B:L,10,FALSE)</f>
        <v>N/A</v>
      </c>
      <c r="R809">
        <f>VLOOKUP(KamstrupData[[#This Row],[IdLevel123]],'B-Business Capability'!B:L,11,FALSE)</f>
        <v>0</v>
      </c>
      <c r="U809" t="str">
        <f>_xlfn.CONCAT(KamstrupData[[#This Row],[CountryCode]],"_",KamstrupData[[#This Row],[Business Area]],"_",KamstrupData[[#This Row],[DepartmentTeam]])</f>
        <v>DK10_DK_Digitalization_Customer Operations_DK_Digitalization_Customer Operations_Hosting HCW</v>
      </c>
      <c r="V809" t="str">
        <f>VLOOKUP(KamstrupData[[#This Row],[ORG_Concat]],'O-Organization'!F:H,3,FALSE)</f>
        <v>11031_DK10_Digitalization_DK_Digitalization_Customer Operations_DK_Digitalization_Customer Operations_Hosting HCW</v>
      </c>
    </row>
    <row r="810" spans="2:22">
      <c r="D810" t="s">
        <v>365</v>
      </c>
      <c r="E810" t="str">
        <f>VLOOKUP(D810,'B-Business Capability'!B:H,5,FALSE)</f>
        <v>Product &amp; Software Development</v>
      </c>
      <c r="F810" t="str">
        <f>VLOOKUP(D810,'B-Business Capability'!B:H,6,FALSE)</f>
        <v>Product &amp; Software Delivery</v>
      </c>
      <c r="G810" t="str">
        <f>VLOOKUP(D810,'B-Business Capability'!B:H,7,FALSE)</f>
        <v>Manage Production &amp; Development</v>
      </c>
      <c r="I810" t="s">
        <v>253</v>
      </c>
      <c r="J810" t="s">
        <v>342</v>
      </c>
      <c r="K810" t="s">
        <v>344</v>
      </c>
      <c r="L810" t="s">
        <v>107</v>
      </c>
      <c r="M810" t="str">
        <f>VLOOKUP(L810,'A-Applications'!B:D,3,FALSE)</f>
        <v>GITLAB</v>
      </c>
      <c r="N810" t="s">
        <v>147</v>
      </c>
      <c r="O810" s="42" t="s">
        <v>66</v>
      </c>
      <c r="P810" t="s">
        <v>407</v>
      </c>
      <c r="Q810" t="str">
        <f>VLOOKUP(KamstrupData[[#This Row],[IdLevel123]],'B-Business Capability'!B:L,10,FALSE)</f>
        <v>Idea-to-Release (I2R)</v>
      </c>
      <c r="R810">
        <f>VLOOKUP(KamstrupData[[#This Row],[IdLevel123]],'B-Business Capability'!B:L,11,FALSE)</f>
        <v>520</v>
      </c>
      <c r="T810" t="s">
        <v>345</v>
      </c>
      <c r="U810" t="str">
        <f>_xlfn.CONCAT(KamstrupData[[#This Row],[CountryCode]],"_",KamstrupData[[#This Row],[Business Area]],"_",KamstrupData[[#This Row],[DepartmentTeam]])</f>
        <v>DK10_DK_Digitalization_Customer Operations_DK_Digitalization_Customer Operations_Enterprise Services</v>
      </c>
      <c r="V810" t="str">
        <f>VLOOKUP(KamstrupData[[#This Row],[ORG_Concat]],'O-Organization'!F:H,3,FALSE)</f>
        <v>11032_DK10_Digitalization_DK_Digitalization_Customer Operations_DK_Digitalization_Customer Operations_Enterprise Services</v>
      </c>
    </row>
    <row r="811" spans="2:22">
      <c r="B811" s="28">
        <v>45292</v>
      </c>
      <c r="D811" s="28" t="s">
        <v>404</v>
      </c>
      <c r="E811" t="str">
        <f>VLOOKUP(D811,'B-Business Capability'!B:H,5,FALSE)</f>
        <v>Digital Platform and Operations</v>
      </c>
      <c r="F811" t="str">
        <f>VLOOKUP(D811,'B-Business Capability'!B:H,6,FALSE)</f>
        <v>Engineering &amp; Platform</v>
      </c>
      <c r="G811" t="str">
        <f>VLOOKUP(D811,'B-Business Capability'!B:H,7,FALSE)</f>
        <v>CI/CD</v>
      </c>
      <c r="I811" t="s">
        <v>253</v>
      </c>
      <c r="J811" t="s">
        <v>342</v>
      </c>
      <c r="K811" t="s">
        <v>346</v>
      </c>
      <c r="L811" t="s">
        <v>107</v>
      </c>
      <c r="M811" t="str">
        <f>VLOOKUP(L811,'A-Applications'!B:D,3,FALSE)</f>
        <v>GITLAB</v>
      </c>
      <c r="N811" t="s">
        <v>53</v>
      </c>
      <c r="O811" s="42" t="s">
        <v>66</v>
      </c>
      <c r="P811" t="s">
        <v>43</v>
      </c>
      <c r="Q811" t="str">
        <f>VLOOKUP(KamstrupData[[#This Row],[IdLevel123]],'B-Business Capability'!B:L,10,FALSE)</f>
        <v>N/A</v>
      </c>
      <c r="R811">
        <f>VLOOKUP(KamstrupData[[#This Row],[IdLevel123]],'B-Business Capability'!B:L,11,FALSE)</f>
        <v>0</v>
      </c>
      <c r="U811" t="str">
        <f>_xlfn.CONCAT(KamstrupData[[#This Row],[CountryCode]],"_",KamstrupData[[#This Row],[Business Area]],"_",KamstrupData[[#This Row],[DepartmentTeam]])</f>
        <v>DK10_DK_Digitalization_Customer Operations_DK_Digitalization_Customer Operations_Hosting HCW</v>
      </c>
      <c r="V811" t="str">
        <f>VLOOKUP(KamstrupData[[#This Row],[ORG_Concat]],'O-Organization'!F:H,3,FALSE)</f>
        <v>11031_DK10_Digitalization_DK_Digitalization_Customer Operations_DK_Digitalization_Customer Operations_Hosting HCW</v>
      </c>
    </row>
    <row r="812" spans="2:22">
      <c r="B812" s="28">
        <v>45292</v>
      </c>
      <c r="D812" t="s">
        <v>404</v>
      </c>
      <c r="E812" t="str">
        <f>VLOOKUP(D812,'B-Business Capability'!B:H,5,FALSE)</f>
        <v>Digital Platform and Operations</v>
      </c>
      <c r="F812" t="str">
        <f>VLOOKUP(D812,'B-Business Capability'!B:H,6,FALSE)</f>
        <v>Engineering &amp; Platform</v>
      </c>
      <c r="G812" t="str">
        <f>VLOOKUP(D812,'B-Business Capability'!B:H,7,FALSE)</f>
        <v>CI/CD</v>
      </c>
      <c r="I812" t="s">
        <v>253</v>
      </c>
      <c r="J812" t="s">
        <v>342</v>
      </c>
      <c r="K812" t="s">
        <v>348</v>
      </c>
      <c r="L812" t="s">
        <v>107</v>
      </c>
      <c r="M812" t="str">
        <f>VLOOKUP(L812,'A-Applications'!B:D,3,FALSE)</f>
        <v>GITLAB</v>
      </c>
      <c r="N812" t="s">
        <v>53</v>
      </c>
      <c r="O812" s="42" t="s">
        <v>54</v>
      </c>
      <c r="P812" t="s">
        <v>43</v>
      </c>
      <c r="Q812" t="str">
        <f>VLOOKUP(KamstrupData[[#This Row],[IdLevel123]],'B-Business Capability'!B:L,10,FALSE)</f>
        <v>N/A</v>
      </c>
      <c r="R812">
        <f>VLOOKUP(KamstrupData[[#This Row],[IdLevel123]],'B-Business Capability'!B:L,11,FALSE)</f>
        <v>0</v>
      </c>
      <c r="T812" t="s">
        <v>350</v>
      </c>
      <c r="U812" t="str">
        <f>_xlfn.CONCAT(KamstrupData[[#This Row],[CountryCode]],"_",KamstrupData[[#This Row],[Business Area]],"_",KamstrupData[[#This Row],[DepartmentTeam]])</f>
        <v>DK10_DK_Digitalization_Customer Operations_DK_Digitalization_Customer Operations_Hosting OMNIA</v>
      </c>
      <c r="V812" t="str">
        <f>VLOOKUP(KamstrupData[[#This Row],[ORG_Concat]],'O-Organization'!F:H,3,FALSE)</f>
        <v>11030_DK10_Digitalization_DK_Digitalization_Customer Operations_DK_Digitalization_Customer Operations_Hosting OMNIA</v>
      </c>
    </row>
    <row r="813" spans="2:22">
      <c r="B813" s="28">
        <v>45292</v>
      </c>
      <c r="D813" s="28" t="s">
        <v>347</v>
      </c>
      <c r="E813" t="str">
        <f>VLOOKUP(D813,'B-Business Capability'!B:H,5,FALSE)</f>
        <v>OT Hosting</v>
      </c>
      <c r="F813" t="str">
        <f>VLOOKUP(D813,'B-Business Capability'!B:H,6,FALSE)</f>
        <v>OT Platform &amp; Hosting</v>
      </c>
      <c r="G813" t="str">
        <f>VLOOKUP(D813,'B-Business Capability'!B:H,7,FALSE)</f>
        <v>Remote Access &amp; Authentication Control</v>
      </c>
      <c r="I813" t="s">
        <v>253</v>
      </c>
      <c r="J813" t="s">
        <v>342</v>
      </c>
      <c r="K813" t="s">
        <v>343</v>
      </c>
      <c r="L813" t="s">
        <v>110</v>
      </c>
      <c r="M813" t="str">
        <f>VLOOKUP(L813,'A-Applications'!B:D,3,FALSE)</f>
        <v>Bomgar/BeyondTrust</v>
      </c>
      <c r="N813" s="231" t="s">
        <v>53</v>
      </c>
      <c r="O813" s="42" t="s">
        <v>54</v>
      </c>
      <c r="Q813" t="str">
        <f>VLOOKUP(KamstrupData[[#This Row],[IdLevel123]],'B-Business Capability'!B:L,10,FALSE)</f>
        <v>N/A</v>
      </c>
      <c r="R813">
        <f>VLOOKUP(KamstrupData[[#This Row],[IdLevel123]],'B-Business Capability'!B:L,11,FALSE)</f>
        <v>0</v>
      </c>
      <c r="U813" t="str">
        <f>_xlfn.CONCAT(KamstrupData[[#This Row],[CountryCode]],"_",KamstrupData[[#This Row],[Business Area]],"_",KamstrupData[[#This Row],[DepartmentTeam]])</f>
        <v>DK10_DK_Digitalization_Customer Operations_DK_Digitalization_Customer Operations_ Global Operations</v>
      </c>
      <c r="V813" t="str">
        <f>VLOOKUP(KamstrupData[[#This Row],[ORG_Concat]],'O-Organization'!F:H,3,FALSE)</f>
        <v>11029_DK10_Digitalization_DK_Digitalization_Customer Operations_DK_Digitalization_Customer Operations_ Global Operations</v>
      </c>
    </row>
    <row r="814" spans="2:22">
      <c r="B814" s="28">
        <v>45292</v>
      </c>
      <c r="D814" t="s">
        <v>363</v>
      </c>
      <c r="E814" t="str">
        <f>VLOOKUP(D814,'B-Business Capability'!B:H,5,FALSE)</f>
        <v>Digital Platform and Operations</v>
      </c>
      <c r="F814" t="str">
        <f>VLOOKUP(D814,'B-Business Capability'!B:H,6,FALSE)</f>
        <v>Digital Workplace &amp; Infrastructure Development</v>
      </c>
      <c r="G814" t="str">
        <f>VLOOKUP(D814,'B-Business Capability'!B:H,7,FALSE)</f>
        <v>Communication &amp; Collaboration</v>
      </c>
      <c r="I814" t="s">
        <v>253</v>
      </c>
      <c r="J814" t="s">
        <v>342</v>
      </c>
      <c r="K814" t="s">
        <v>344</v>
      </c>
      <c r="L814" t="s">
        <v>302</v>
      </c>
      <c r="M814" t="str">
        <f>VLOOKUP(L814,'A-Applications'!B:D,3,FALSE)</f>
        <v>Confluence</v>
      </c>
      <c r="N814" t="s">
        <v>147</v>
      </c>
      <c r="O814" s="42" t="s">
        <v>54</v>
      </c>
      <c r="P814" t="s">
        <v>43</v>
      </c>
      <c r="Q814" t="str">
        <f>VLOOKUP(KamstrupData[[#This Row],[IdLevel123]],'B-Business Capability'!B:L,10,FALSE)</f>
        <v>N/A</v>
      </c>
      <c r="R814">
        <f>VLOOKUP(KamstrupData[[#This Row],[IdLevel123]],'B-Business Capability'!B:L,11,FALSE)</f>
        <v>0</v>
      </c>
      <c r="T814" t="s">
        <v>345</v>
      </c>
      <c r="U814" t="str">
        <f>_xlfn.CONCAT(KamstrupData[[#This Row],[CountryCode]],"_",KamstrupData[[#This Row],[Business Area]],"_",KamstrupData[[#This Row],[DepartmentTeam]])</f>
        <v>DK10_DK_Digitalization_Customer Operations_DK_Digitalization_Customer Operations_Enterprise Services</v>
      </c>
      <c r="V814" t="str">
        <f>VLOOKUP(KamstrupData[[#This Row],[ORG_Concat]],'O-Organization'!F:H,3,FALSE)</f>
        <v>11032_DK10_Digitalization_DK_Digitalization_Customer Operations_DK_Digitalization_Customer Operations_Enterprise Services</v>
      </c>
    </row>
    <row r="815" spans="2:22">
      <c r="B815" s="28">
        <v>45292</v>
      </c>
      <c r="D815" s="28" t="s">
        <v>408</v>
      </c>
      <c r="E815" t="str">
        <f>VLOOKUP(D815,'B-Business Capability'!B:H,5,FALSE)</f>
        <v>OT Hosting</v>
      </c>
      <c r="F815" t="str">
        <f>VLOOKUP(D815,'B-Business Capability'!B:H,6,FALSE)</f>
        <v>Customer Experience &amp; Interface</v>
      </c>
      <c r="G815" t="str">
        <f>VLOOKUP(D815,'B-Business Capability'!B:H,7,FALSE)</f>
        <v>Knowledge &amp; Training Management</v>
      </c>
      <c r="I815" t="s">
        <v>253</v>
      </c>
      <c r="J815" t="s">
        <v>342</v>
      </c>
      <c r="K815" t="s">
        <v>343</v>
      </c>
      <c r="L815" t="s">
        <v>302</v>
      </c>
      <c r="M815" t="str">
        <f>VLOOKUP(L815,'A-Applications'!B:D,3,FALSE)</f>
        <v>Confluence</v>
      </c>
      <c r="N815" s="231" t="s">
        <v>53</v>
      </c>
      <c r="O815" s="42" t="s">
        <v>54</v>
      </c>
      <c r="Q815" t="str">
        <f>VLOOKUP(KamstrupData[[#This Row],[IdLevel123]],'B-Business Capability'!B:L,10,FALSE)</f>
        <v>N/A</v>
      </c>
      <c r="R815">
        <f>VLOOKUP(KamstrupData[[#This Row],[IdLevel123]],'B-Business Capability'!B:L,11,FALSE)</f>
        <v>0</v>
      </c>
      <c r="U815" t="str">
        <f>_xlfn.CONCAT(KamstrupData[[#This Row],[CountryCode]],"_",KamstrupData[[#This Row],[Business Area]],"_",KamstrupData[[#This Row],[DepartmentTeam]])</f>
        <v>DK10_DK_Digitalization_Customer Operations_DK_Digitalization_Customer Operations_ Global Operations</v>
      </c>
      <c r="V815" t="str">
        <f>VLOOKUP(KamstrupData[[#This Row],[ORG_Concat]],'O-Organization'!F:H,3,FALSE)</f>
        <v>11029_DK10_Digitalization_DK_Digitalization_Customer Operations_DK_Digitalization_Customer Operations_ Global Operations</v>
      </c>
    </row>
    <row r="816" spans="2:22">
      <c r="B816" s="28">
        <v>45292</v>
      </c>
      <c r="D816" s="28" t="s">
        <v>396</v>
      </c>
      <c r="E816" t="str">
        <f>VLOOKUP(D816,'B-Business Capability'!B:H,5,FALSE)</f>
        <v>OT Hosting</v>
      </c>
      <c r="F816" t="str">
        <f>VLOOKUP(D816,'B-Business Capability'!B:H,6,FALSE)</f>
        <v>OT Engineering &amp; Innovation</v>
      </c>
      <c r="G816" t="str">
        <f>VLOOKUP(D816,'B-Business Capability'!B:H,7,FALSE)</f>
        <v>Continuous Improvement &amp; DevSecOps</v>
      </c>
      <c r="I816" t="s">
        <v>253</v>
      </c>
      <c r="J816" t="s">
        <v>342</v>
      </c>
      <c r="K816" t="s">
        <v>346</v>
      </c>
      <c r="L816" t="s">
        <v>302</v>
      </c>
      <c r="M816" t="str">
        <f>VLOOKUP(L816,'A-Applications'!B:D,3,FALSE)</f>
        <v>Confluence</v>
      </c>
      <c r="N816" t="s">
        <v>53</v>
      </c>
      <c r="O816" s="42" t="s">
        <v>66</v>
      </c>
      <c r="P816" t="s">
        <v>43</v>
      </c>
      <c r="Q816" t="str">
        <f>VLOOKUP(KamstrupData[[#This Row],[IdLevel123]],'B-Business Capability'!B:L,10,FALSE)</f>
        <v>N/A</v>
      </c>
      <c r="R816">
        <f>VLOOKUP(KamstrupData[[#This Row],[IdLevel123]],'B-Business Capability'!B:L,11,FALSE)</f>
        <v>0</v>
      </c>
      <c r="U816" t="str">
        <f>_xlfn.CONCAT(KamstrupData[[#This Row],[CountryCode]],"_",KamstrupData[[#This Row],[Business Area]],"_",KamstrupData[[#This Row],[DepartmentTeam]])</f>
        <v>DK10_DK_Digitalization_Customer Operations_DK_Digitalization_Customer Operations_Hosting HCW</v>
      </c>
      <c r="V816" t="str">
        <f>VLOOKUP(KamstrupData[[#This Row],[ORG_Concat]],'O-Organization'!F:H,3,FALSE)</f>
        <v>11031_DK10_Digitalization_DK_Digitalization_Customer Operations_DK_Digitalization_Customer Operations_Hosting HCW</v>
      </c>
    </row>
    <row r="817" spans="2:22">
      <c r="B817" s="28">
        <v>45292</v>
      </c>
      <c r="D817" s="28" t="s">
        <v>409</v>
      </c>
      <c r="E817" t="str">
        <f>VLOOKUP(D817,'B-Business Capability'!B:H,5,FALSE)</f>
        <v>Marketing</v>
      </c>
      <c r="F817" t="str">
        <f>VLOOKUP(D817,'B-Business Capability'!B:H,6,FALSE)</f>
        <v>Digital channel management</v>
      </c>
      <c r="G817" t="str">
        <f>VLOOKUP(D817,'B-Business Capability'!B:H,7,FALSE)</f>
        <v>Partner channel management</v>
      </c>
      <c r="I817" t="s">
        <v>253</v>
      </c>
      <c r="J817" t="s">
        <v>342</v>
      </c>
      <c r="K817" t="s">
        <v>346</v>
      </c>
      <c r="L817" t="s">
        <v>114</v>
      </c>
      <c r="M817" t="str">
        <f>VLOOKUP(L817,'A-Applications'!B:D,3,FALSE)</f>
        <v>KamSite</v>
      </c>
      <c r="N817" t="s">
        <v>53</v>
      </c>
      <c r="O817" s="42" t="s">
        <v>54</v>
      </c>
      <c r="P817" t="s">
        <v>43</v>
      </c>
      <c r="Q817" t="str">
        <f>VLOOKUP(KamstrupData[[#This Row],[IdLevel123]],'B-Business Capability'!B:L,10,FALSE)</f>
        <v>N/A</v>
      </c>
      <c r="R817">
        <f>VLOOKUP(KamstrupData[[#This Row],[IdLevel123]],'B-Business Capability'!B:L,11,FALSE)</f>
        <v>0</v>
      </c>
      <c r="U817" t="str">
        <f>_xlfn.CONCAT(KamstrupData[[#This Row],[CountryCode]],"_",KamstrupData[[#This Row],[Business Area]],"_",KamstrupData[[#This Row],[DepartmentTeam]])</f>
        <v>DK10_DK_Digitalization_Customer Operations_DK_Digitalization_Customer Operations_Hosting HCW</v>
      </c>
      <c r="V817" t="str">
        <f>VLOOKUP(KamstrupData[[#This Row],[ORG_Concat]],'O-Organization'!F:H,3,FALSE)</f>
        <v>11031_DK10_Digitalization_DK_Digitalization_Customer Operations_DK_Digitalization_Customer Operations_Hosting HCW</v>
      </c>
    </row>
    <row r="818" spans="2:22">
      <c r="B818" s="28">
        <v>45292</v>
      </c>
      <c r="D818" s="28" t="s">
        <v>409</v>
      </c>
      <c r="E818" t="str">
        <f>VLOOKUP(D818,'B-Business Capability'!B:H,5,FALSE)</f>
        <v>Marketing</v>
      </c>
      <c r="F818" t="str">
        <f>VLOOKUP(D818,'B-Business Capability'!B:H,6,FALSE)</f>
        <v>Digital channel management</v>
      </c>
      <c r="G818" t="str">
        <f>VLOOKUP(D818,'B-Business Capability'!B:H,7,FALSE)</f>
        <v>Partner channel management</v>
      </c>
      <c r="I818" t="s">
        <v>253</v>
      </c>
      <c r="J818" t="s">
        <v>342</v>
      </c>
      <c r="K818" t="s">
        <v>343</v>
      </c>
      <c r="L818" t="s">
        <v>114</v>
      </c>
      <c r="M818" t="str">
        <f>VLOOKUP(L818,'A-Applications'!B:D,3,FALSE)</f>
        <v>KamSite</v>
      </c>
      <c r="N818" s="231" t="s">
        <v>53</v>
      </c>
      <c r="O818" s="42" t="s">
        <v>54</v>
      </c>
      <c r="Q818" t="str">
        <f>VLOOKUP(KamstrupData[[#This Row],[IdLevel123]],'B-Business Capability'!B:L,10,FALSE)</f>
        <v>N/A</v>
      </c>
      <c r="R818">
        <f>VLOOKUP(KamstrupData[[#This Row],[IdLevel123]],'B-Business Capability'!B:L,11,FALSE)</f>
        <v>0</v>
      </c>
      <c r="U818" t="str">
        <f>_xlfn.CONCAT(KamstrupData[[#This Row],[CountryCode]],"_",KamstrupData[[#This Row],[Business Area]],"_",KamstrupData[[#This Row],[DepartmentTeam]])</f>
        <v>DK10_DK_Digitalization_Customer Operations_DK_Digitalization_Customer Operations_ Global Operations</v>
      </c>
      <c r="V818" t="str">
        <f>VLOOKUP(KamstrupData[[#This Row],[ORG_Concat]],'O-Organization'!F:H,3,FALSE)</f>
        <v>11029_DK10_Digitalization_DK_Digitalization_Customer Operations_DK_Digitalization_Customer Operations_ Global Operations</v>
      </c>
    </row>
    <row r="819" spans="2:22">
      <c r="B819" s="28">
        <v>45292</v>
      </c>
      <c r="D819" s="28" t="s">
        <v>409</v>
      </c>
      <c r="E819" t="str">
        <f>VLOOKUP(D819,'B-Business Capability'!B:H,5,FALSE)</f>
        <v>Marketing</v>
      </c>
      <c r="F819" t="str">
        <f>VLOOKUP(D819,'B-Business Capability'!B:H,6,FALSE)</f>
        <v>Digital channel management</v>
      </c>
      <c r="G819" t="str">
        <f>VLOOKUP(D819,'B-Business Capability'!B:H,7,FALSE)</f>
        <v>Partner channel management</v>
      </c>
      <c r="I819" t="s">
        <v>253</v>
      </c>
      <c r="J819" t="s">
        <v>342</v>
      </c>
      <c r="K819" t="s">
        <v>346</v>
      </c>
      <c r="L819" t="s">
        <v>410</v>
      </c>
      <c r="M819" t="str">
        <f>VLOOKUP(L819,'A-Applications'!B:D,3,FALSE)</f>
        <v>Licenseserver</v>
      </c>
      <c r="N819" t="s">
        <v>53</v>
      </c>
      <c r="O819" s="42" t="s">
        <v>369</v>
      </c>
      <c r="P819" t="s">
        <v>43</v>
      </c>
      <c r="Q819" t="str">
        <f>VLOOKUP(KamstrupData[[#This Row],[IdLevel123]],'B-Business Capability'!B:L,10,FALSE)</f>
        <v>N/A</v>
      </c>
      <c r="R819">
        <f>VLOOKUP(KamstrupData[[#This Row],[IdLevel123]],'B-Business Capability'!B:L,11,FALSE)</f>
        <v>0</v>
      </c>
      <c r="U819" t="str">
        <f>_xlfn.CONCAT(KamstrupData[[#This Row],[CountryCode]],"_",KamstrupData[[#This Row],[Business Area]],"_",KamstrupData[[#This Row],[DepartmentTeam]])</f>
        <v>DK10_DK_Digitalization_Customer Operations_DK_Digitalization_Customer Operations_Hosting HCW</v>
      </c>
      <c r="V819" t="str">
        <f>VLOOKUP(KamstrupData[[#This Row],[ORG_Concat]],'O-Organization'!F:H,3,FALSE)</f>
        <v>11031_DK10_Digitalization_DK_Digitalization_Customer Operations_DK_Digitalization_Customer Operations_Hosting HCW</v>
      </c>
    </row>
    <row r="820" spans="2:22">
      <c r="B820" s="28">
        <v>45292</v>
      </c>
      <c r="D820" t="s">
        <v>393</v>
      </c>
      <c r="E820" t="str">
        <f>VLOOKUP(D820,'B-Business Capability'!B:H,5,FALSE)</f>
        <v>Digital Platform and Operations</v>
      </c>
      <c r="F820" t="str">
        <f>VLOOKUP(D820,'B-Business Capability'!B:H,6,FALSE)</f>
        <v>Digital Workplace &amp; Infrastructure Development</v>
      </c>
      <c r="G820">
        <f>VLOOKUP(D820,'B-Business Capability'!B:H,7,FALSE)</f>
        <v>0</v>
      </c>
      <c r="I820" t="s">
        <v>253</v>
      </c>
      <c r="J820" t="s">
        <v>342</v>
      </c>
      <c r="K820" t="s">
        <v>344</v>
      </c>
      <c r="L820" t="s">
        <v>56</v>
      </c>
      <c r="M820" t="str">
        <f>VLOOKUP(L820,'A-Applications'!B:D,3,FALSE)</f>
        <v>OneDrive</v>
      </c>
      <c r="N820" t="s">
        <v>53</v>
      </c>
      <c r="O820" s="42" t="s">
        <v>54</v>
      </c>
      <c r="P820" t="s">
        <v>43</v>
      </c>
      <c r="Q820" t="str">
        <f>VLOOKUP(KamstrupData[[#This Row],[IdLevel123]],'B-Business Capability'!B:L,10,FALSE)</f>
        <v>N/A</v>
      </c>
      <c r="R820">
        <f>VLOOKUP(KamstrupData[[#This Row],[IdLevel123]],'B-Business Capability'!B:L,11,FALSE)</f>
        <v>0</v>
      </c>
      <c r="T820" t="s">
        <v>345</v>
      </c>
      <c r="U820" t="str">
        <f>_xlfn.CONCAT(KamstrupData[[#This Row],[CountryCode]],"_",KamstrupData[[#This Row],[Business Area]],"_",KamstrupData[[#This Row],[DepartmentTeam]])</f>
        <v>DK10_DK_Digitalization_Customer Operations_DK_Digitalization_Customer Operations_Enterprise Services</v>
      </c>
      <c r="V820" t="str">
        <f>VLOOKUP(KamstrupData[[#This Row],[ORG_Concat]],'O-Organization'!F:H,3,FALSE)</f>
        <v>11032_DK10_Digitalization_DK_Digitalization_Customer Operations_DK_Digitalization_Customer Operations_Enterprise Services</v>
      </c>
    </row>
    <row r="821" spans="2:22">
      <c r="B821" s="28">
        <v>45292</v>
      </c>
      <c r="D821" s="28" t="s">
        <v>411</v>
      </c>
      <c r="E821" t="str">
        <f>VLOOKUP(D821,'B-Business Capability'!B:H,5,FALSE)</f>
        <v>OT Hosting</v>
      </c>
      <c r="F821" t="str">
        <f>VLOOKUP(D821,'B-Business Capability'!B:H,6,FALSE)</f>
        <v>OT Platform &amp; Hosting</v>
      </c>
      <c r="G821" t="str">
        <f>VLOOKUP(D821,'B-Business Capability'!B:H,7,FALSE)</f>
        <v>Edge Computing &amp; Gateway Management</v>
      </c>
      <c r="I821" t="s">
        <v>253</v>
      </c>
      <c r="J821" t="s">
        <v>342</v>
      </c>
      <c r="K821" t="s">
        <v>343</v>
      </c>
      <c r="L821" t="s">
        <v>412</v>
      </c>
      <c r="M821" t="str">
        <f>VLOOKUP(L821,'A-Applications'!B:D,3,FALSE)</f>
        <v>SIM Service</v>
      </c>
      <c r="O821" s="42"/>
      <c r="Q821" t="str">
        <f>VLOOKUP(KamstrupData[[#This Row],[IdLevel123]],'B-Business Capability'!B:L,10,FALSE)</f>
        <v>N/A</v>
      </c>
      <c r="R821">
        <f>VLOOKUP(KamstrupData[[#This Row],[IdLevel123]],'B-Business Capability'!B:L,11,FALSE)</f>
        <v>0</v>
      </c>
      <c r="U821" t="str">
        <f>_xlfn.CONCAT(KamstrupData[[#This Row],[CountryCode]],"_",KamstrupData[[#This Row],[Business Area]],"_",KamstrupData[[#This Row],[DepartmentTeam]])</f>
        <v>DK10_DK_Digitalization_Customer Operations_DK_Digitalization_Customer Operations_ Global Operations</v>
      </c>
      <c r="V821" t="str">
        <f>VLOOKUP(KamstrupData[[#This Row],[ORG_Concat]],'O-Organization'!F:H,3,FALSE)</f>
        <v>11029_DK10_Digitalization_DK_Digitalization_Customer Operations_DK_Digitalization_Customer Operations_ Global Operations</v>
      </c>
    </row>
    <row r="822" spans="2:22">
      <c r="B822" s="28">
        <v>45292</v>
      </c>
      <c r="D822" t="s">
        <v>365</v>
      </c>
      <c r="E822" t="str">
        <f>VLOOKUP(D822,'B-Business Capability'!B:H,5,FALSE)</f>
        <v>Product &amp; Software Development</v>
      </c>
      <c r="F822" t="str">
        <f>VLOOKUP(D822,'B-Business Capability'!B:H,6,FALSE)</f>
        <v>Product &amp; Software Delivery</v>
      </c>
      <c r="G822" t="str">
        <f>VLOOKUP(D822,'B-Business Capability'!B:H,7,FALSE)</f>
        <v>Manage Production &amp; Development</v>
      </c>
      <c r="I822" t="s">
        <v>253</v>
      </c>
      <c r="J822" t="s">
        <v>342</v>
      </c>
      <c r="K822" t="s">
        <v>344</v>
      </c>
      <c r="L822" t="s">
        <v>266</v>
      </c>
      <c r="M822" t="str">
        <f>VLOOKUP(L822,'A-Applications'!B:D,3,FALSE)</f>
        <v>Sharepoint</v>
      </c>
      <c r="N822" t="s">
        <v>53</v>
      </c>
      <c r="O822" s="42" t="s">
        <v>54</v>
      </c>
      <c r="P822" t="s">
        <v>43</v>
      </c>
      <c r="Q822" t="str">
        <f>VLOOKUP(KamstrupData[[#This Row],[IdLevel123]],'B-Business Capability'!B:L,10,FALSE)</f>
        <v>Idea-to-Release (I2R)</v>
      </c>
      <c r="R822">
        <f>VLOOKUP(KamstrupData[[#This Row],[IdLevel123]],'B-Business Capability'!B:L,11,FALSE)</f>
        <v>520</v>
      </c>
      <c r="T822" t="s">
        <v>345</v>
      </c>
      <c r="U822" t="str">
        <f>_xlfn.CONCAT(KamstrupData[[#This Row],[CountryCode]],"_",KamstrupData[[#This Row],[Business Area]],"_",KamstrupData[[#This Row],[DepartmentTeam]])</f>
        <v>DK10_DK_Digitalization_Customer Operations_DK_Digitalization_Customer Operations_Enterprise Services</v>
      </c>
      <c r="V822" t="str">
        <f>VLOOKUP(KamstrupData[[#This Row],[ORG_Concat]],'O-Organization'!F:H,3,FALSE)</f>
        <v>11032_DK10_Digitalization_DK_Digitalization_Customer Operations_DK_Digitalization_Customer Operations_Enterprise Services</v>
      </c>
    </row>
    <row r="823" spans="2:22">
      <c r="B823" s="28">
        <v>45292</v>
      </c>
      <c r="D823" s="28" t="s">
        <v>371</v>
      </c>
      <c r="E823" t="str">
        <f>VLOOKUP(D823,'B-Business Capability'!B:H,5,FALSE)</f>
        <v>OT Hosting</v>
      </c>
      <c r="F823" t="str">
        <f>VLOOKUP(D823,'B-Business Capability'!B:H,6,FALSE)</f>
        <v>OT Security &amp; Compliance</v>
      </c>
      <c r="G823" t="str">
        <f>VLOOKUP(D823,'B-Business Capability'!B:H,7,FALSE)</f>
        <v>OT Zero Trust Architecture</v>
      </c>
      <c r="I823" t="s">
        <v>253</v>
      </c>
      <c r="J823" t="s">
        <v>342</v>
      </c>
      <c r="K823" t="s">
        <v>346</v>
      </c>
      <c r="L823" t="s">
        <v>413</v>
      </c>
      <c r="M823" t="str">
        <f>VLOOKUP(L823,'A-Applications'!B:D,3,FALSE)</f>
        <v>SMSPasscode</v>
      </c>
      <c r="N823" t="s">
        <v>53</v>
      </c>
      <c r="O823" s="42" t="s">
        <v>66</v>
      </c>
      <c r="P823" t="s">
        <v>43</v>
      </c>
      <c r="Q823" t="str">
        <f>VLOOKUP(KamstrupData[[#This Row],[IdLevel123]],'B-Business Capability'!B:L,10,FALSE)</f>
        <v>N/A</v>
      </c>
      <c r="R823">
        <f>VLOOKUP(KamstrupData[[#This Row],[IdLevel123]],'B-Business Capability'!B:L,11,FALSE)</f>
        <v>0</v>
      </c>
      <c r="U823" t="str">
        <f>_xlfn.CONCAT(KamstrupData[[#This Row],[CountryCode]],"_",KamstrupData[[#This Row],[Business Area]],"_",KamstrupData[[#This Row],[DepartmentTeam]])</f>
        <v>DK10_DK_Digitalization_Customer Operations_DK_Digitalization_Customer Operations_Hosting HCW</v>
      </c>
      <c r="V823" t="str">
        <f>VLOOKUP(KamstrupData[[#This Row],[ORG_Concat]],'O-Organization'!F:H,3,FALSE)</f>
        <v>11031_DK10_Digitalization_DK_Digitalization_Customer Operations_DK_Digitalization_Customer Operations_Hosting HCW</v>
      </c>
    </row>
    <row r="824" spans="2:22">
      <c r="B824" s="28">
        <v>45292</v>
      </c>
      <c r="D824" t="s">
        <v>365</v>
      </c>
      <c r="E824" t="str">
        <f>VLOOKUP(D824,'B-Business Capability'!B:H,5,FALSE)</f>
        <v>Product &amp; Software Development</v>
      </c>
      <c r="F824" t="str">
        <f>VLOOKUP(D824,'B-Business Capability'!B:H,6,FALSE)</f>
        <v>Product &amp; Software Delivery</v>
      </c>
      <c r="G824" t="str">
        <f>VLOOKUP(D824,'B-Business Capability'!B:H,7,FALSE)</f>
        <v>Manage Production &amp; Development</v>
      </c>
      <c r="I824" t="s">
        <v>253</v>
      </c>
      <c r="J824" t="s">
        <v>342</v>
      </c>
      <c r="K824" t="s">
        <v>344</v>
      </c>
      <c r="L824" t="s">
        <v>117</v>
      </c>
      <c r="M824" t="str">
        <f>VLOOKUP(L824,'A-Applications'!B:D,3,FALSE)</f>
        <v>PowerBI</v>
      </c>
      <c r="N824" t="s">
        <v>53</v>
      </c>
      <c r="O824" s="42" t="s">
        <v>62</v>
      </c>
      <c r="P824" t="s">
        <v>43</v>
      </c>
      <c r="Q824" t="str">
        <f>VLOOKUP(KamstrupData[[#This Row],[IdLevel123]],'B-Business Capability'!B:L,10,FALSE)</f>
        <v>Idea-to-Release (I2R)</v>
      </c>
      <c r="R824">
        <f>VLOOKUP(KamstrupData[[#This Row],[IdLevel123]],'B-Business Capability'!B:L,11,FALSE)</f>
        <v>520</v>
      </c>
      <c r="T824" t="s">
        <v>345</v>
      </c>
      <c r="U824" t="str">
        <f>_xlfn.CONCAT(KamstrupData[[#This Row],[CountryCode]],"_",KamstrupData[[#This Row],[Business Area]],"_",KamstrupData[[#This Row],[DepartmentTeam]])</f>
        <v>DK10_DK_Digitalization_Customer Operations_DK_Digitalization_Customer Operations_Enterprise Services</v>
      </c>
      <c r="V824" t="str">
        <f>VLOOKUP(KamstrupData[[#This Row],[ORG_Concat]],'O-Organization'!F:H,3,FALSE)</f>
        <v>11032_DK10_Digitalization_DK_Digitalization_Customer Operations_DK_Digitalization_Customer Operations_Enterprise Services</v>
      </c>
    </row>
    <row r="825" spans="2:22">
      <c r="B825" s="28">
        <v>45292</v>
      </c>
      <c r="D825" s="28" t="s">
        <v>414</v>
      </c>
      <c r="E825" t="str">
        <f>VLOOKUP(D825,'B-Business Capability'!B:H,5,FALSE)</f>
        <v>OT Manufacturing</v>
      </c>
      <c r="F825" t="str">
        <f>VLOOKUP(D825,'B-Business Capability'!B:H,6,FALSE)</f>
        <v>OT Data &amp; Integration</v>
      </c>
      <c r="G825" t="str">
        <f>VLOOKUP(D825,'B-Business Capability'!B:H,7,FALSE)</f>
        <v>OT Analytics &amp; Reporting</v>
      </c>
      <c r="I825" t="s">
        <v>253</v>
      </c>
      <c r="J825" t="s">
        <v>342</v>
      </c>
      <c r="K825" t="s">
        <v>343</v>
      </c>
      <c r="L825" t="s">
        <v>117</v>
      </c>
      <c r="M825" t="str">
        <f>VLOOKUP(L825,'A-Applications'!B:D,3,FALSE)</f>
        <v>PowerBI</v>
      </c>
      <c r="N825" s="231" t="s">
        <v>53</v>
      </c>
      <c r="O825" s="42" t="s">
        <v>54</v>
      </c>
      <c r="Q825" t="str">
        <f>VLOOKUP(KamstrupData[[#This Row],[IdLevel123]],'B-Business Capability'!B:L,10,FALSE)</f>
        <v>N/A</v>
      </c>
      <c r="R825">
        <f>VLOOKUP(KamstrupData[[#This Row],[IdLevel123]],'B-Business Capability'!B:L,11,FALSE)</f>
        <v>0</v>
      </c>
      <c r="U825" t="str">
        <f>_xlfn.CONCAT(KamstrupData[[#This Row],[CountryCode]],"_",KamstrupData[[#This Row],[Business Area]],"_",KamstrupData[[#This Row],[DepartmentTeam]])</f>
        <v>DK10_DK_Digitalization_Customer Operations_DK_Digitalization_Customer Operations_ Global Operations</v>
      </c>
      <c r="V825" t="str">
        <f>VLOOKUP(KamstrupData[[#This Row],[ORG_Concat]],'O-Organization'!F:H,3,FALSE)</f>
        <v>11029_DK10_Digitalization_DK_Digitalization_Customer Operations_DK_Digitalization_Customer Operations_ Global Operations</v>
      </c>
    </row>
    <row r="826" spans="2:22">
      <c r="B826" s="28">
        <v>45292</v>
      </c>
      <c r="D826" s="28" t="s">
        <v>414</v>
      </c>
      <c r="E826" t="str">
        <f>VLOOKUP(D826,'B-Business Capability'!B:H,5,FALSE)</f>
        <v>OT Manufacturing</v>
      </c>
      <c r="F826" t="str">
        <f>VLOOKUP(D826,'B-Business Capability'!B:H,6,FALSE)</f>
        <v>OT Data &amp; Integration</v>
      </c>
      <c r="G826" t="str">
        <f>VLOOKUP(D826,'B-Business Capability'!B:H,7,FALSE)</f>
        <v>OT Analytics &amp; Reporting</v>
      </c>
      <c r="I826" t="s">
        <v>253</v>
      </c>
      <c r="J826" t="s">
        <v>342</v>
      </c>
      <c r="K826" t="s">
        <v>346</v>
      </c>
      <c r="L826" t="s">
        <v>117</v>
      </c>
      <c r="M826" t="str">
        <f>VLOOKUP(L826,'A-Applications'!B:D,3,FALSE)</f>
        <v>PowerBI</v>
      </c>
      <c r="N826" t="s">
        <v>53</v>
      </c>
      <c r="O826" s="42" t="s">
        <v>54</v>
      </c>
      <c r="P826" t="s">
        <v>43</v>
      </c>
      <c r="Q826" t="str">
        <f>VLOOKUP(KamstrupData[[#This Row],[IdLevel123]],'B-Business Capability'!B:L,10,FALSE)</f>
        <v>N/A</v>
      </c>
      <c r="R826">
        <f>VLOOKUP(KamstrupData[[#This Row],[IdLevel123]],'B-Business Capability'!B:L,11,FALSE)</f>
        <v>0</v>
      </c>
      <c r="U826" t="str">
        <f>_xlfn.CONCAT(KamstrupData[[#This Row],[CountryCode]],"_",KamstrupData[[#This Row],[Business Area]],"_",KamstrupData[[#This Row],[DepartmentTeam]])</f>
        <v>DK10_DK_Digitalization_Customer Operations_DK_Digitalization_Customer Operations_Hosting HCW</v>
      </c>
      <c r="V826" t="str">
        <f>VLOOKUP(KamstrupData[[#This Row],[ORG_Concat]],'O-Organization'!F:H,3,FALSE)</f>
        <v>11031_DK10_Digitalization_DK_Digitalization_Customer Operations_DK_Digitalization_Customer Operations_Hosting HCW</v>
      </c>
    </row>
    <row r="827" spans="2:22">
      <c r="B827" s="28">
        <v>45292</v>
      </c>
      <c r="D827" s="28" t="s">
        <v>119</v>
      </c>
      <c r="E827" t="str">
        <f>VLOOKUP(D827,'B-Business Capability'!B:H,5,FALSE)</f>
        <v>Finance</v>
      </c>
      <c r="F827" t="str">
        <f>VLOOKUP(D827,'B-Business Capability'!B:H,6,FALSE)</f>
        <v>Settlements &amp; Payments</v>
      </c>
      <c r="G827" t="str">
        <f>VLOOKUP(D827,'B-Business Capability'!B:H,7,FALSE)</f>
        <v>Travel &amp; Expense Management</v>
      </c>
      <c r="I827" t="s">
        <v>253</v>
      </c>
      <c r="J827" t="s">
        <v>342</v>
      </c>
      <c r="K827" t="s">
        <v>346</v>
      </c>
      <c r="L827" t="s">
        <v>120</v>
      </c>
      <c r="M827" t="str">
        <f>VLOOKUP(L827,'A-Applications'!B:D,3,FALSE)</f>
        <v>Concur</v>
      </c>
      <c r="N827" t="s">
        <v>53</v>
      </c>
      <c r="O827" s="42" t="s">
        <v>54</v>
      </c>
      <c r="P827" t="s">
        <v>43</v>
      </c>
      <c r="Q827" t="str">
        <f>VLOOKUP(KamstrupData[[#This Row],[IdLevel123]],'B-Business Capability'!B:L,10,FALSE)</f>
        <v>Hire-to-Retire (H2R)</v>
      </c>
      <c r="R827">
        <f>VLOOKUP(KamstrupData[[#This Row],[IdLevel123]],'B-Business Capability'!B:L,11,FALSE)</f>
        <v>750</v>
      </c>
      <c r="U827" t="str">
        <f>_xlfn.CONCAT(KamstrupData[[#This Row],[CountryCode]],"_",KamstrupData[[#This Row],[Business Area]],"_",KamstrupData[[#This Row],[DepartmentTeam]])</f>
        <v>DK10_DK_Digitalization_Customer Operations_DK_Digitalization_Customer Operations_Hosting HCW</v>
      </c>
      <c r="V827" t="str">
        <f>VLOOKUP(KamstrupData[[#This Row],[ORG_Concat]],'O-Organization'!F:H,3,FALSE)</f>
        <v>11031_DK10_Digitalization_DK_Digitalization_Customer Operations_DK_Digitalization_Customer Operations_Hosting HCW</v>
      </c>
    </row>
    <row r="828" spans="2:22">
      <c r="B828" s="28">
        <v>45292</v>
      </c>
      <c r="D828" s="28" t="s">
        <v>119</v>
      </c>
      <c r="E828" t="str">
        <f>VLOOKUP(D828,'B-Business Capability'!B:H,5,FALSE)</f>
        <v>Finance</v>
      </c>
      <c r="F828" t="str">
        <f>VLOOKUP(D828,'B-Business Capability'!B:H,6,FALSE)</f>
        <v>Settlements &amp; Payments</v>
      </c>
      <c r="G828" t="str">
        <f>VLOOKUP(D828,'B-Business Capability'!B:H,7,FALSE)</f>
        <v>Travel &amp; Expense Management</v>
      </c>
      <c r="I828" t="s">
        <v>253</v>
      </c>
      <c r="J828" t="s">
        <v>342</v>
      </c>
      <c r="K828" t="s">
        <v>343</v>
      </c>
      <c r="L828" t="s">
        <v>120</v>
      </c>
      <c r="M828" t="str">
        <f>VLOOKUP(L828,'A-Applications'!B:D,3,FALSE)</f>
        <v>Concur</v>
      </c>
      <c r="N828" s="231" t="s">
        <v>53</v>
      </c>
      <c r="O828" s="42" t="s">
        <v>54</v>
      </c>
      <c r="Q828" t="str">
        <f>VLOOKUP(KamstrupData[[#This Row],[IdLevel123]],'B-Business Capability'!B:L,10,FALSE)</f>
        <v>Hire-to-Retire (H2R)</v>
      </c>
      <c r="R828">
        <f>VLOOKUP(KamstrupData[[#This Row],[IdLevel123]],'B-Business Capability'!B:L,11,FALSE)</f>
        <v>750</v>
      </c>
      <c r="U828" t="str">
        <f>_xlfn.CONCAT(KamstrupData[[#This Row],[CountryCode]],"_",KamstrupData[[#This Row],[Business Area]],"_",KamstrupData[[#This Row],[DepartmentTeam]])</f>
        <v>DK10_DK_Digitalization_Customer Operations_DK_Digitalization_Customer Operations_ Global Operations</v>
      </c>
      <c r="V828" t="str">
        <f>VLOOKUP(KamstrupData[[#This Row],[ORG_Concat]],'O-Organization'!F:H,3,FALSE)</f>
        <v>11029_DK10_Digitalization_DK_Digitalization_Customer Operations_DK_Digitalization_Customer Operations_ Global Operations</v>
      </c>
    </row>
    <row r="829" spans="2:22">
      <c r="B829" s="28">
        <v>45292</v>
      </c>
      <c r="D829" t="s">
        <v>415</v>
      </c>
      <c r="E829" t="str">
        <f>VLOOKUP(D829,'B-Business Capability'!B:H,5,FALSE)</f>
        <v>Finance</v>
      </c>
      <c r="G829">
        <f>VLOOKUP(D829,'B-Business Capability'!B:H,7,FALSE)</f>
        <v>0</v>
      </c>
      <c r="I829" t="s">
        <v>253</v>
      </c>
      <c r="J829" t="s">
        <v>342</v>
      </c>
      <c r="K829" t="s">
        <v>344</v>
      </c>
      <c r="L829" t="s">
        <v>123</v>
      </c>
      <c r="M829" t="str">
        <f>VLOOKUP(L829,'A-Applications'!B:D,3,FALSE)</f>
        <v>DocuSign</v>
      </c>
      <c r="N829" t="s">
        <v>53</v>
      </c>
      <c r="O829" s="42" t="s">
        <v>62</v>
      </c>
      <c r="P829" t="s">
        <v>43</v>
      </c>
      <c r="Q829" t="str">
        <f>VLOOKUP(KamstrupData[[#This Row],[IdLevel123]],'B-Business Capability'!B:L,10,FALSE)</f>
        <v>N/A</v>
      </c>
      <c r="R829">
        <f>VLOOKUP(KamstrupData[[#This Row],[IdLevel123]],'B-Business Capability'!B:L,11,FALSE)</f>
        <v>0</v>
      </c>
      <c r="T829" t="s">
        <v>345</v>
      </c>
      <c r="U829" t="str">
        <f>_xlfn.CONCAT(KamstrupData[[#This Row],[CountryCode]],"_",KamstrupData[[#This Row],[Business Area]],"_",KamstrupData[[#This Row],[DepartmentTeam]])</f>
        <v>DK10_DK_Digitalization_Customer Operations_DK_Digitalization_Customer Operations_Enterprise Services</v>
      </c>
      <c r="V829" t="str">
        <f>VLOOKUP(KamstrupData[[#This Row],[ORG_Concat]],'O-Organization'!F:H,3,FALSE)</f>
        <v>11032_DK10_Digitalization_DK_Digitalization_Customer Operations_DK_Digitalization_Customer Operations_Enterprise Services</v>
      </c>
    </row>
    <row r="830" spans="2:22">
      <c r="B830" s="28">
        <v>45292</v>
      </c>
      <c r="D830" s="28" t="s">
        <v>416</v>
      </c>
      <c r="E830" t="str">
        <f>VLOOKUP(D830,'B-Business Capability'!B:H,5,FALSE)</f>
        <v>OT Hosting</v>
      </c>
      <c r="F830" t="str">
        <f>VLOOKUP(D830,'B-Business Capability'!B:H,6,FALSE)</f>
        <v>OT Operations &amp; Service</v>
      </c>
      <c r="G830" t="str">
        <f>VLOOKUP(D830,'B-Business Capability'!B:H,7,FALSE)</f>
        <v>SLA &amp; Contract Management</v>
      </c>
      <c r="I830" t="s">
        <v>253</v>
      </c>
      <c r="J830" t="s">
        <v>342</v>
      </c>
      <c r="K830" t="s">
        <v>346</v>
      </c>
      <c r="L830" t="s">
        <v>123</v>
      </c>
      <c r="M830" t="str">
        <f>VLOOKUP(L830,'A-Applications'!B:D,3,FALSE)</f>
        <v>DocuSign</v>
      </c>
      <c r="N830" t="s">
        <v>53</v>
      </c>
      <c r="O830" s="42" t="s">
        <v>54</v>
      </c>
      <c r="P830" t="s">
        <v>43</v>
      </c>
      <c r="Q830" t="str">
        <f>VLOOKUP(KamstrupData[[#This Row],[IdLevel123]],'B-Business Capability'!B:L,10,FALSE)</f>
        <v>N/A</v>
      </c>
      <c r="R830">
        <f>VLOOKUP(KamstrupData[[#This Row],[IdLevel123]],'B-Business Capability'!B:L,11,FALSE)</f>
        <v>0</v>
      </c>
      <c r="U830" t="str">
        <f>_xlfn.CONCAT(KamstrupData[[#This Row],[CountryCode]],"_",KamstrupData[[#This Row],[Business Area]],"_",KamstrupData[[#This Row],[DepartmentTeam]])</f>
        <v>DK10_DK_Digitalization_Customer Operations_DK_Digitalization_Customer Operations_Hosting HCW</v>
      </c>
      <c r="V830" t="str">
        <f>VLOOKUP(KamstrupData[[#This Row],[ORG_Concat]],'O-Organization'!F:H,3,FALSE)</f>
        <v>11031_DK10_Digitalization_DK_Digitalization_Customer Operations_DK_Digitalization_Customer Operations_Hosting HCW</v>
      </c>
    </row>
    <row r="831" spans="2:22">
      <c r="B831" s="28">
        <v>45292</v>
      </c>
      <c r="D831" s="28" t="s">
        <v>416</v>
      </c>
      <c r="E831" t="str">
        <f>VLOOKUP(D831,'B-Business Capability'!B:H,5,FALSE)</f>
        <v>OT Hosting</v>
      </c>
      <c r="F831" t="str">
        <f>VLOOKUP(D831,'B-Business Capability'!B:H,6,FALSE)</f>
        <v>OT Operations &amp; Service</v>
      </c>
      <c r="G831" t="str">
        <f>VLOOKUP(D831,'B-Business Capability'!B:H,7,FALSE)</f>
        <v>SLA &amp; Contract Management</v>
      </c>
      <c r="I831" t="s">
        <v>253</v>
      </c>
      <c r="J831" t="s">
        <v>342</v>
      </c>
      <c r="K831" t="s">
        <v>343</v>
      </c>
      <c r="L831" t="s">
        <v>123</v>
      </c>
      <c r="M831" t="str">
        <f>VLOOKUP(L831,'A-Applications'!B:D,3,FALSE)</f>
        <v>DocuSign</v>
      </c>
      <c r="N831" s="231" t="s">
        <v>53</v>
      </c>
      <c r="O831" s="42" t="s">
        <v>54</v>
      </c>
      <c r="Q831" t="str">
        <f>VLOOKUP(KamstrupData[[#This Row],[IdLevel123]],'B-Business Capability'!B:L,10,FALSE)</f>
        <v>N/A</v>
      </c>
      <c r="R831">
        <f>VLOOKUP(KamstrupData[[#This Row],[IdLevel123]],'B-Business Capability'!B:L,11,FALSE)</f>
        <v>0</v>
      </c>
      <c r="U831" t="str">
        <f>_xlfn.CONCAT(KamstrupData[[#This Row],[CountryCode]],"_",KamstrupData[[#This Row],[Business Area]],"_",KamstrupData[[#This Row],[DepartmentTeam]])</f>
        <v>DK10_DK_Digitalization_Customer Operations_DK_Digitalization_Customer Operations_ Global Operations</v>
      </c>
      <c r="V831" t="str">
        <f>VLOOKUP(KamstrupData[[#This Row],[ORG_Concat]],'O-Organization'!F:H,3,FALSE)</f>
        <v>11029_DK10_Digitalization_DK_Digitalization_Customer Operations_DK_Digitalization_Customer Operations_ Global Operations</v>
      </c>
    </row>
    <row r="832" spans="2:22">
      <c r="B832" s="28">
        <v>45292</v>
      </c>
      <c r="D832" s="28" t="s">
        <v>376</v>
      </c>
      <c r="E832" t="str">
        <f>VLOOKUP(D832,'B-Business Capability'!B:H,5,FALSE)</f>
        <v>OT Hosting</v>
      </c>
      <c r="F832" t="str">
        <f>VLOOKUP(D832,'B-Business Capability'!B:H,6,FALSE)</f>
        <v>OT Engineering &amp; Innovation</v>
      </c>
      <c r="G832">
        <f>VLOOKUP(D832,'B-Business Capability'!B:H,7,FALSE)</f>
        <v>0</v>
      </c>
      <c r="I832" t="s">
        <v>253</v>
      </c>
      <c r="J832" t="s">
        <v>342</v>
      </c>
      <c r="K832" t="s">
        <v>346</v>
      </c>
      <c r="L832" t="s">
        <v>268</v>
      </c>
      <c r="M832" t="str">
        <f>VLOOKUP(L832,'A-Applications'!B:D,3,FALSE)</f>
        <v>Risma</v>
      </c>
      <c r="N832" t="s">
        <v>53</v>
      </c>
      <c r="O832" s="42" t="s">
        <v>62</v>
      </c>
      <c r="P832" t="s">
        <v>43</v>
      </c>
      <c r="Q832" t="str">
        <f>VLOOKUP(KamstrupData[[#This Row],[IdLevel123]],'B-Business Capability'!B:L,10,FALSE)</f>
        <v>N/A</v>
      </c>
      <c r="R832">
        <f>VLOOKUP(KamstrupData[[#This Row],[IdLevel123]],'B-Business Capability'!B:L,11,FALSE)</f>
        <v>0</v>
      </c>
      <c r="U832" t="str">
        <f>_xlfn.CONCAT(KamstrupData[[#This Row],[CountryCode]],"_",KamstrupData[[#This Row],[Business Area]],"_",KamstrupData[[#This Row],[DepartmentTeam]])</f>
        <v>DK10_DK_Digitalization_Customer Operations_DK_Digitalization_Customer Operations_Hosting HCW</v>
      </c>
      <c r="V832" t="str">
        <f>VLOOKUP(KamstrupData[[#This Row],[ORG_Concat]],'O-Organization'!F:H,3,FALSE)</f>
        <v>11031_DK10_Digitalization_DK_Digitalization_Customer Operations_DK_Digitalization_Customer Operations_Hosting HCW</v>
      </c>
    </row>
    <row r="833" spans="2:22">
      <c r="B833" s="28">
        <v>45292</v>
      </c>
      <c r="D833" s="28" t="s">
        <v>417</v>
      </c>
      <c r="E833" t="str">
        <f>VLOOKUP(D833,'B-Business Capability'!B:H,5,FALSE)</f>
        <v>People and Culture</v>
      </c>
      <c r="F833">
        <f>VLOOKUP(D833,'B-Business Capability'!B:H,6,FALSE)</f>
        <v>0</v>
      </c>
      <c r="G833">
        <f>VLOOKUP(D833,'B-Business Capability'!B:H,7,FALSE)</f>
        <v>0</v>
      </c>
      <c r="I833" t="s">
        <v>253</v>
      </c>
      <c r="J833" t="s">
        <v>342</v>
      </c>
      <c r="K833" t="s">
        <v>346</v>
      </c>
      <c r="L833" t="s">
        <v>257</v>
      </c>
      <c r="M833" t="str">
        <f>VLOOKUP(L833,'A-Applications'!B:D,3,FALSE)</f>
        <v>HR-ON</v>
      </c>
      <c r="N833" t="s">
        <v>53</v>
      </c>
      <c r="O833" s="42" t="s">
        <v>54</v>
      </c>
      <c r="P833" t="s">
        <v>43</v>
      </c>
      <c r="Q833" t="str">
        <f>VLOOKUP(KamstrupData[[#This Row],[IdLevel123]],'B-Business Capability'!B:L,10,FALSE)</f>
        <v>Hire-to-Retire (H2R)</v>
      </c>
      <c r="R833">
        <f>VLOOKUP(KamstrupData[[#This Row],[IdLevel123]],'B-Business Capability'!B:L,11,FALSE)</f>
        <v>100</v>
      </c>
      <c r="U833" t="str">
        <f>_xlfn.CONCAT(KamstrupData[[#This Row],[CountryCode]],"_",KamstrupData[[#This Row],[Business Area]],"_",KamstrupData[[#This Row],[DepartmentTeam]])</f>
        <v>DK10_DK_Digitalization_Customer Operations_DK_Digitalization_Customer Operations_Hosting HCW</v>
      </c>
      <c r="V833" t="str">
        <f>VLOOKUP(KamstrupData[[#This Row],[ORG_Concat]],'O-Organization'!F:H,3,FALSE)</f>
        <v>11031_DK10_Digitalization_DK_Digitalization_Customer Operations_DK_Digitalization_Customer Operations_Hosting HCW</v>
      </c>
    </row>
    <row r="834" spans="2:22">
      <c r="B834" s="28">
        <v>45292</v>
      </c>
      <c r="D834" s="28" t="s">
        <v>417</v>
      </c>
      <c r="E834" t="str">
        <f>VLOOKUP(D834,'B-Business Capability'!B:H,5,FALSE)</f>
        <v>People and Culture</v>
      </c>
      <c r="F834">
        <f>VLOOKUP(D834,'B-Business Capability'!B:H,6,FALSE)</f>
        <v>0</v>
      </c>
      <c r="G834">
        <f>VLOOKUP(D834,'B-Business Capability'!B:H,7,FALSE)</f>
        <v>0</v>
      </c>
      <c r="I834" t="s">
        <v>253</v>
      </c>
      <c r="J834" t="s">
        <v>342</v>
      </c>
      <c r="K834" t="s">
        <v>343</v>
      </c>
      <c r="L834" t="s">
        <v>257</v>
      </c>
      <c r="M834" t="str">
        <f>VLOOKUP(L834,'A-Applications'!B:D,3,FALSE)</f>
        <v>HR-ON</v>
      </c>
      <c r="N834" s="231" t="s">
        <v>53</v>
      </c>
      <c r="O834" s="42" t="s">
        <v>62</v>
      </c>
      <c r="Q834" t="str">
        <f>VLOOKUP(KamstrupData[[#This Row],[IdLevel123]],'B-Business Capability'!B:L,10,FALSE)</f>
        <v>Hire-to-Retire (H2R)</v>
      </c>
      <c r="R834">
        <f>VLOOKUP(KamstrupData[[#This Row],[IdLevel123]],'B-Business Capability'!B:L,11,FALSE)</f>
        <v>100</v>
      </c>
      <c r="U834" t="str">
        <f>_xlfn.CONCAT(KamstrupData[[#This Row],[CountryCode]],"_",KamstrupData[[#This Row],[Business Area]],"_",KamstrupData[[#This Row],[DepartmentTeam]])</f>
        <v>DK10_DK_Digitalization_Customer Operations_DK_Digitalization_Customer Operations_ Global Operations</v>
      </c>
      <c r="V834" t="str">
        <f>VLOOKUP(KamstrupData[[#This Row],[ORG_Concat]],'O-Organization'!F:H,3,FALSE)</f>
        <v>11029_DK10_Digitalization_DK_Digitalization_Customer Operations_DK_Digitalization_Customer Operations_ Global Operations</v>
      </c>
    </row>
    <row r="835" spans="2:22">
      <c r="B835" s="28">
        <v>45292</v>
      </c>
      <c r="D835" s="28" t="s">
        <v>311</v>
      </c>
      <c r="E835" t="str">
        <f>VLOOKUP(D835,'B-Business Capability'!B:H,5,FALSE)</f>
        <v>Digital Management</v>
      </c>
      <c r="F835" t="str">
        <f>VLOOKUP(D835,'B-Business Capability'!B:H,6,FALSE)</f>
        <v>IT Strategy &amp; Transformation</v>
      </c>
      <c r="G835" t="str">
        <f>VLOOKUP(D835,'B-Business Capability'!B:H,7,FALSE)</f>
        <v>IT Project Management</v>
      </c>
      <c r="I835" t="s">
        <v>253</v>
      </c>
      <c r="J835" t="s">
        <v>342</v>
      </c>
      <c r="K835" t="s">
        <v>343</v>
      </c>
      <c r="L835" t="s">
        <v>308</v>
      </c>
      <c r="M835" t="str">
        <f>VLOOKUP(L835,'A-Applications'!B:D,3,FALSE)</f>
        <v>ProjectFlow 365</v>
      </c>
      <c r="N835" s="231" t="s">
        <v>53</v>
      </c>
      <c r="O835" s="42" t="s">
        <v>54</v>
      </c>
      <c r="Q835" t="str">
        <f>VLOOKUP(KamstrupData[[#This Row],[IdLevel123]],'B-Business Capability'!B:L,10,FALSE)</f>
        <v>N/A</v>
      </c>
      <c r="R835">
        <f>VLOOKUP(KamstrupData[[#This Row],[IdLevel123]],'B-Business Capability'!B:L,11,FALSE)</f>
        <v>0</v>
      </c>
      <c r="U835" t="str">
        <f>_xlfn.CONCAT(KamstrupData[[#This Row],[CountryCode]],"_",KamstrupData[[#This Row],[Business Area]],"_",KamstrupData[[#This Row],[DepartmentTeam]])</f>
        <v>DK10_DK_Digitalization_Customer Operations_DK_Digitalization_Customer Operations_ Global Operations</v>
      </c>
      <c r="V835" t="str">
        <f>VLOOKUP(KamstrupData[[#This Row],[ORG_Concat]],'O-Organization'!F:H,3,FALSE)</f>
        <v>11029_DK10_Digitalization_DK_Digitalization_Customer Operations_DK_Digitalization_Customer Operations_ Global Operations</v>
      </c>
    </row>
    <row r="836" spans="2:22">
      <c r="B836" s="28">
        <v>45292</v>
      </c>
      <c r="D836" s="28" t="s">
        <v>311</v>
      </c>
      <c r="E836" t="str">
        <f>VLOOKUP(D836,'B-Business Capability'!B:H,5,FALSE)</f>
        <v>Digital Management</v>
      </c>
      <c r="F836" t="str">
        <f>VLOOKUP(D836,'B-Business Capability'!B:H,6,FALSE)</f>
        <v>IT Strategy &amp; Transformation</v>
      </c>
      <c r="G836" t="str">
        <f>VLOOKUP(D836,'B-Business Capability'!B:H,7,FALSE)</f>
        <v>IT Project Management</v>
      </c>
      <c r="I836" t="s">
        <v>253</v>
      </c>
      <c r="J836" t="s">
        <v>342</v>
      </c>
      <c r="K836" t="s">
        <v>346</v>
      </c>
      <c r="L836" t="s">
        <v>308</v>
      </c>
      <c r="M836" t="str">
        <f>VLOOKUP(L836,'A-Applications'!B:D,3,FALSE)</f>
        <v>ProjectFlow 365</v>
      </c>
      <c r="N836" t="s">
        <v>53</v>
      </c>
      <c r="O836" s="42" t="s">
        <v>62</v>
      </c>
      <c r="P836" t="s">
        <v>43</v>
      </c>
      <c r="Q836" t="str">
        <f>VLOOKUP(KamstrupData[[#This Row],[IdLevel123]],'B-Business Capability'!B:L,10,FALSE)</f>
        <v>N/A</v>
      </c>
      <c r="R836">
        <f>VLOOKUP(KamstrupData[[#This Row],[IdLevel123]],'B-Business Capability'!B:L,11,FALSE)</f>
        <v>0</v>
      </c>
      <c r="U836" t="str">
        <f>_xlfn.CONCAT(KamstrupData[[#This Row],[CountryCode]],"_",KamstrupData[[#This Row],[Business Area]],"_",KamstrupData[[#This Row],[DepartmentTeam]])</f>
        <v>DK10_DK_Digitalization_Customer Operations_DK_Digitalization_Customer Operations_Hosting HCW</v>
      </c>
      <c r="V836" t="str">
        <f>VLOOKUP(KamstrupData[[#This Row],[ORG_Concat]],'O-Organization'!F:H,3,FALSE)</f>
        <v>11031_DK10_Digitalization_DK_Digitalization_Customer Operations_DK_Digitalization_Customer Operations_Hosting HCW</v>
      </c>
    </row>
    <row r="837" spans="2:22">
      <c r="B837" s="28">
        <v>45292</v>
      </c>
      <c r="D837" s="28" t="s">
        <v>418</v>
      </c>
      <c r="E837" t="str">
        <f>VLOOKUP(D837,'B-Business Capability'!B:H,5,FALSE)</f>
        <v>Customer Relationship</v>
      </c>
      <c r="F837" t="str">
        <f>VLOOKUP(D837,'B-Business Capability'!B:H,6,FALSE)</f>
        <v>Customer Management</v>
      </c>
      <c r="G837">
        <f>VLOOKUP(D837,'B-Business Capability'!B:H,7,FALSE)</f>
        <v>0</v>
      </c>
      <c r="I837" t="s">
        <v>253</v>
      </c>
      <c r="J837" t="s">
        <v>342</v>
      </c>
      <c r="K837" t="s">
        <v>343</v>
      </c>
      <c r="L837" t="s">
        <v>129</v>
      </c>
      <c r="M837" t="str">
        <f>VLOOKUP(L837,'A-Applications'!B:D,3,FALSE)</f>
        <v>Microsoft Dynamics 365 CE (Sales)</v>
      </c>
      <c r="N837" t="s">
        <v>53</v>
      </c>
      <c r="O837" s="42" t="s">
        <v>54</v>
      </c>
      <c r="Q837" t="str">
        <f>VLOOKUP(KamstrupData[[#This Row],[IdLevel123]],'B-Business Capability'!B:L,10,FALSE)</f>
        <v>Customer Service and Support</v>
      </c>
      <c r="R837">
        <f>VLOOKUP(KamstrupData[[#This Row],[IdLevel123]],'B-Business Capability'!B:L,11,FALSE)</f>
        <v>0</v>
      </c>
      <c r="U837" t="str">
        <f>_xlfn.CONCAT(KamstrupData[[#This Row],[CountryCode]],"_",KamstrupData[[#This Row],[Business Area]],"_",KamstrupData[[#This Row],[DepartmentTeam]])</f>
        <v>DK10_DK_Digitalization_Customer Operations_DK_Digitalization_Customer Operations_ Global Operations</v>
      </c>
      <c r="V837" t="str">
        <f>VLOOKUP(KamstrupData[[#This Row],[ORG_Concat]],'O-Organization'!F:H,3,FALSE)</f>
        <v>11029_DK10_Digitalization_DK_Digitalization_Customer Operations_DK_Digitalization_Customer Operations_ Global Operations</v>
      </c>
    </row>
    <row r="838" spans="2:22">
      <c r="B838" s="28">
        <v>45292</v>
      </c>
      <c r="D838" s="28" t="s">
        <v>419</v>
      </c>
      <c r="E838" t="str">
        <f>VLOOKUP(D838,'B-Business Capability'!B:H,5,FALSE)</f>
        <v>OT Hosting</v>
      </c>
      <c r="F838" t="str">
        <f>VLOOKUP(D838,'B-Business Capability'!B:H,6,FALSE)</f>
        <v>OT Operations &amp; Service</v>
      </c>
      <c r="G838" t="str">
        <f>VLOOKUP(D838,'B-Business Capability'!B:H,7,FALSE)</f>
        <v>Customer Change &amp; Release Management</v>
      </c>
      <c r="I838" t="s">
        <v>253</v>
      </c>
      <c r="J838" t="s">
        <v>342</v>
      </c>
      <c r="K838" t="s">
        <v>343</v>
      </c>
      <c r="L838" t="s">
        <v>134</v>
      </c>
      <c r="M838" t="str">
        <f>VLOOKUP(L838,'A-Applications'!B:D,3,FALSE)</f>
        <v>READy</v>
      </c>
      <c r="N838" s="231" t="s">
        <v>53</v>
      </c>
      <c r="O838" s="42" t="s">
        <v>66</v>
      </c>
      <c r="Q838" t="str">
        <f>VLOOKUP(KamstrupData[[#This Row],[IdLevel123]],'B-Business Capability'!B:L,10,FALSE)</f>
        <v>N/A</v>
      </c>
      <c r="R838">
        <f>VLOOKUP(KamstrupData[[#This Row],[IdLevel123]],'B-Business Capability'!B:L,11,FALSE)</f>
        <v>0</v>
      </c>
      <c r="U838" t="str">
        <f>_xlfn.CONCAT(KamstrupData[[#This Row],[CountryCode]],"_",KamstrupData[[#This Row],[Business Area]],"_",KamstrupData[[#This Row],[DepartmentTeam]])</f>
        <v>DK10_DK_Digitalization_Customer Operations_DK_Digitalization_Customer Operations_ Global Operations</v>
      </c>
      <c r="V838" t="str">
        <f>VLOOKUP(KamstrupData[[#This Row],[ORG_Concat]],'O-Organization'!F:H,3,FALSE)</f>
        <v>11029_DK10_Digitalization_DK_Digitalization_Customer Operations_DK_Digitalization_Customer Operations_ Global Operations</v>
      </c>
    </row>
    <row r="839" spans="2:22">
      <c r="B839" s="28">
        <v>45292</v>
      </c>
      <c r="D839" s="28" t="s">
        <v>419</v>
      </c>
      <c r="E839" t="str">
        <f>VLOOKUP(D839,'B-Business Capability'!B:H,5,FALSE)</f>
        <v>OT Hosting</v>
      </c>
      <c r="F839" t="str">
        <f>VLOOKUP(D839,'B-Business Capability'!B:H,6,FALSE)</f>
        <v>OT Operations &amp; Service</v>
      </c>
      <c r="G839" t="str">
        <f>VLOOKUP(D839,'B-Business Capability'!B:H,7,FALSE)</f>
        <v>Customer Change &amp; Release Management</v>
      </c>
      <c r="I839" t="s">
        <v>253</v>
      </c>
      <c r="J839" t="s">
        <v>342</v>
      </c>
      <c r="K839" t="s">
        <v>346</v>
      </c>
      <c r="L839" t="s">
        <v>134</v>
      </c>
      <c r="M839" t="str">
        <f>VLOOKUP(L839,'A-Applications'!B:D,3,FALSE)</f>
        <v>READy</v>
      </c>
      <c r="N839" t="s">
        <v>53</v>
      </c>
      <c r="O839" s="42" t="s">
        <v>369</v>
      </c>
      <c r="P839" t="s">
        <v>43</v>
      </c>
      <c r="Q839" t="str">
        <f>VLOOKUP(KamstrupData[[#This Row],[IdLevel123]],'B-Business Capability'!B:L,10,FALSE)</f>
        <v>N/A</v>
      </c>
      <c r="R839">
        <f>VLOOKUP(KamstrupData[[#This Row],[IdLevel123]],'B-Business Capability'!B:L,11,FALSE)</f>
        <v>0</v>
      </c>
      <c r="U839" t="str">
        <f>_xlfn.CONCAT(KamstrupData[[#This Row],[CountryCode]],"_",KamstrupData[[#This Row],[Business Area]],"_",KamstrupData[[#This Row],[DepartmentTeam]])</f>
        <v>DK10_DK_Digitalization_Customer Operations_DK_Digitalization_Customer Operations_Hosting HCW</v>
      </c>
      <c r="V839" t="str">
        <f>VLOOKUP(KamstrupData[[#This Row],[ORG_Concat]],'O-Organization'!F:H,3,FALSE)</f>
        <v>11031_DK10_Digitalization_DK_Digitalization_Customer Operations_DK_Digitalization_Customer Operations_Hosting HCW</v>
      </c>
    </row>
    <row r="840" spans="2:22">
      <c r="B840" s="28">
        <v>45292</v>
      </c>
      <c r="D840" s="28" t="s">
        <v>420</v>
      </c>
      <c r="E840" t="str">
        <f>VLOOKUP(D840,'B-Business Capability'!B:H,5,FALSE)</f>
        <v>OT Hosting</v>
      </c>
      <c r="F840" t="str">
        <f>VLOOKUP(D840,'B-Business Capability'!B:H,6,FALSE)</f>
        <v>OT Platform &amp; Hosting</v>
      </c>
      <c r="G840" t="str">
        <f>VLOOKUP(D840,'B-Business Capability'!B:H,7,FALSE)</f>
        <v>Cloud Integration &amp; Hosting</v>
      </c>
      <c r="I840" t="s">
        <v>253</v>
      </c>
      <c r="J840" t="s">
        <v>342</v>
      </c>
      <c r="K840" t="s">
        <v>346</v>
      </c>
      <c r="L840" t="s">
        <v>137</v>
      </c>
      <c r="M840" t="str">
        <f>VLOOKUP(L840,'A-Applications'!B:D,3,FALSE)</f>
        <v>Azure Monitoring</v>
      </c>
      <c r="N840" t="s">
        <v>53</v>
      </c>
      <c r="O840" s="42" t="s">
        <v>54</v>
      </c>
      <c r="P840" t="s">
        <v>43</v>
      </c>
      <c r="Q840" t="str">
        <f>VLOOKUP(KamstrupData[[#This Row],[IdLevel123]],'B-Business Capability'!B:L,10,FALSE)</f>
        <v>N/A</v>
      </c>
      <c r="R840">
        <f>VLOOKUP(KamstrupData[[#This Row],[IdLevel123]],'B-Business Capability'!B:L,11,FALSE)</f>
        <v>0</v>
      </c>
      <c r="U840" t="str">
        <f>_xlfn.CONCAT(KamstrupData[[#This Row],[CountryCode]],"_",KamstrupData[[#This Row],[Business Area]],"_",KamstrupData[[#This Row],[DepartmentTeam]])</f>
        <v>DK10_DK_Digitalization_Customer Operations_DK_Digitalization_Customer Operations_Hosting HCW</v>
      </c>
      <c r="V840" t="str">
        <f>VLOOKUP(KamstrupData[[#This Row],[ORG_Concat]],'O-Organization'!F:H,3,FALSE)</f>
        <v>11031_DK10_Digitalization_DK_Digitalization_Customer Operations_DK_Digitalization_Customer Operations_Hosting HCW</v>
      </c>
    </row>
    <row r="841" spans="2:22">
      <c r="B841" s="28">
        <v>45292</v>
      </c>
      <c r="D841" t="s">
        <v>365</v>
      </c>
      <c r="E841" t="str">
        <f>VLOOKUP(D841,'B-Business Capability'!B:H,5,FALSE)</f>
        <v>Product &amp; Software Development</v>
      </c>
      <c r="F841" t="str">
        <f>VLOOKUP(D841,'B-Business Capability'!B:H,6,FALSE)</f>
        <v>Product &amp; Software Delivery</v>
      </c>
      <c r="G841" t="str">
        <f>VLOOKUP(D841,'B-Business Capability'!B:H,7,FALSE)</f>
        <v>Manage Production &amp; Development</v>
      </c>
      <c r="I841" t="s">
        <v>253</v>
      </c>
      <c r="J841" t="s">
        <v>342</v>
      </c>
      <c r="K841" t="s">
        <v>344</v>
      </c>
      <c r="L841" t="s">
        <v>316</v>
      </c>
      <c r="M841" t="str">
        <f>VLOOKUP(L841,'A-Applications'!B:D,3,FALSE)</f>
        <v>Miro</v>
      </c>
      <c r="N841" t="s">
        <v>53</v>
      </c>
      <c r="O841" s="42" t="s">
        <v>54</v>
      </c>
      <c r="P841" t="s">
        <v>43</v>
      </c>
      <c r="Q841" t="str">
        <f>VLOOKUP(KamstrupData[[#This Row],[IdLevel123]],'B-Business Capability'!B:L,10,FALSE)</f>
        <v>Idea-to-Release (I2R)</v>
      </c>
      <c r="R841">
        <f>VLOOKUP(KamstrupData[[#This Row],[IdLevel123]],'B-Business Capability'!B:L,11,FALSE)</f>
        <v>520</v>
      </c>
      <c r="T841" t="s">
        <v>345</v>
      </c>
      <c r="U841" t="str">
        <f>_xlfn.CONCAT(KamstrupData[[#This Row],[CountryCode]],"_",KamstrupData[[#This Row],[Business Area]],"_",KamstrupData[[#This Row],[DepartmentTeam]])</f>
        <v>DK10_DK_Digitalization_Customer Operations_DK_Digitalization_Customer Operations_Enterprise Services</v>
      </c>
      <c r="V841" t="str">
        <f>VLOOKUP(KamstrupData[[#This Row],[ORG_Concat]],'O-Organization'!F:H,3,FALSE)</f>
        <v>11032_DK10_Digitalization_DK_Digitalization_Customer Operations_DK_Digitalization_Customer Operations_Enterprise Services</v>
      </c>
    </row>
    <row r="842" spans="2:22">
      <c r="B842" s="28">
        <v>45292</v>
      </c>
      <c r="D842" s="28" t="s">
        <v>363</v>
      </c>
      <c r="E842" t="str">
        <f>VLOOKUP(D842,'B-Business Capability'!B:H,5,FALSE)</f>
        <v>Digital Platform and Operations</v>
      </c>
      <c r="F842" t="str">
        <f>VLOOKUP(D842,'B-Business Capability'!B:H,6,FALSE)</f>
        <v>Digital Workplace &amp; Infrastructure Development</v>
      </c>
      <c r="G842" t="str">
        <f>VLOOKUP(D842,'B-Business Capability'!B:H,7,FALSE)</f>
        <v>Communication &amp; Collaboration</v>
      </c>
      <c r="I842" t="s">
        <v>253</v>
      </c>
      <c r="J842" t="s">
        <v>342</v>
      </c>
      <c r="K842" t="s">
        <v>346</v>
      </c>
      <c r="L842" t="s">
        <v>316</v>
      </c>
      <c r="M842" t="str">
        <f>VLOOKUP(L842,'A-Applications'!B:D,3,FALSE)</f>
        <v>Miro</v>
      </c>
      <c r="N842" t="s">
        <v>53</v>
      </c>
      <c r="O842" s="42" t="s">
        <v>62</v>
      </c>
      <c r="P842" t="s">
        <v>43</v>
      </c>
      <c r="Q842" t="str">
        <f>VLOOKUP(KamstrupData[[#This Row],[IdLevel123]],'B-Business Capability'!B:L,10,FALSE)</f>
        <v>N/A</v>
      </c>
      <c r="R842">
        <f>VLOOKUP(KamstrupData[[#This Row],[IdLevel123]],'B-Business Capability'!B:L,11,FALSE)</f>
        <v>0</v>
      </c>
      <c r="U842" t="str">
        <f>_xlfn.CONCAT(KamstrupData[[#This Row],[CountryCode]],"_",KamstrupData[[#This Row],[Business Area]],"_",KamstrupData[[#This Row],[DepartmentTeam]])</f>
        <v>DK10_DK_Digitalization_Customer Operations_DK_Digitalization_Customer Operations_Hosting HCW</v>
      </c>
      <c r="V842" t="str">
        <f>VLOOKUP(KamstrupData[[#This Row],[ORG_Concat]],'O-Organization'!F:H,3,FALSE)</f>
        <v>11031_DK10_Digitalization_DK_Digitalization_Customer Operations_DK_Digitalization_Customer Operations_Hosting HCW</v>
      </c>
    </row>
    <row r="843" spans="2:22">
      <c r="B843" s="28">
        <v>45292</v>
      </c>
      <c r="D843" s="28" t="s">
        <v>363</v>
      </c>
      <c r="E843" t="str">
        <f>VLOOKUP(D843,'B-Business Capability'!B:H,5,FALSE)</f>
        <v>Digital Platform and Operations</v>
      </c>
      <c r="F843" t="str">
        <f>VLOOKUP(D843,'B-Business Capability'!B:H,6,FALSE)</f>
        <v>Digital Workplace &amp; Infrastructure Development</v>
      </c>
      <c r="G843" t="str">
        <f>VLOOKUP(D843,'B-Business Capability'!B:H,7,FALSE)</f>
        <v>Communication &amp; Collaboration</v>
      </c>
      <c r="I843" t="s">
        <v>253</v>
      </c>
      <c r="J843" t="s">
        <v>342</v>
      </c>
      <c r="K843" t="s">
        <v>343</v>
      </c>
      <c r="L843" t="s">
        <v>316</v>
      </c>
      <c r="M843" t="str">
        <f>VLOOKUP(L843,'A-Applications'!B:D,3,FALSE)</f>
        <v>Miro</v>
      </c>
      <c r="N843" s="231" t="s">
        <v>53</v>
      </c>
      <c r="O843" s="42" t="s">
        <v>54</v>
      </c>
      <c r="Q843" t="str">
        <f>VLOOKUP(KamstrupData[[#This Row],[IdLevel123]],'B-Business Capability'!B:L,10,FALSE)</f>
        <v>N/A</v>
      </c>
      <c r="R843">
        <f>VLOOKUP(KamstrupData[[#This Row],[IdLevel123]],'B-Business Capability'!B:L,11,FALSE)</f>
        <v>0</v>
      </c>
      <c r="U843" t="str">
        <f>_xlfn.CONCAT(KamstrupData[[#This Row],[CountryCode]],"_",KamstrupData[[#This Row],[Business Area]],"_",KamstrupData[[#This Row],[DepartmentTeam]])</f>
        <v>DK10_DK_Digitalization_Customer Operations_DK_Digitalization_Customer Operations_ Global Operations</v>
      </c>
      <c r="V843" t="str">
        <f>VLOOKUP(KamstrupData[[#This Row],[ORG_Concat]],'O-Organization'!F:H,3,FALSE)</f>
        <v>11029_DK10_Digitalization_DK_Digitalization_Customer Operations_DK_Digitalization_Customer Operations_ Global Operations</v>
      </c>
    </row>
    <row r="844" spans="2:22">
      <c r="B844" s="28">
        <v>45292</v>
      </c>
      <c r="D844" t="s">
        <v>421</v>
      </c>
      <c r="E844" t="str">
        <f>VLOOKUP(D844,'B-Business Capability'!B:H,5,FALSE)</f>
        <v>Product &amp; Software Development</v>
      </c>
      <c r="F844" t="str">
        <f>VLOOKUP(D844,'B-Business Capability'!B:H,6,FALSE)</f>
        <v>Product &amp; Software Delivery</v>
      </c>
      <c r="G844">
        <f>VLOOKUP(D844,'B-Business Capability'!B:H,7,FALSE)</f>
        <v>0</v>
      </c>
      <c r="I844" t="s">
        <v>253</v>
      </c>
      <c r="J844" t="s">
        <v>342</v>
      </c>
      <c r="K844" t="s">
        <v>344</v>
      </c>
      <c r="L844" t="s">
        <v>422</v>
      </c>
      <c r="M844" t="str">
        <f>VLOOKUP(L844,'A-Applications'!B:D,3,FALSE)</f>
        <v>Azure</v>
      </c>
      <c r="N844" t="s">
        <v>147</v>
      </c>
      <c r="O844" s="42" t="s">
        <v>369</v>
      </c>
      <c r="P844" t="s">
        <v>43</v>
      </c>
      <c r="Q844" t="str">
        <f>VLOOKUP(KamstrupData[[#This Row],[IdLevel123]],'B-Business Capability'!B:L,10,FALSE)</f>
        <v>Idea-to-Release (I2R)</v>
      </c>
      <c r="R844">
        <f>VLOOKUP(KamstrupData[[#This Row],[IdLevel123]],'B-Business Capability'!B:L,11,FALSE)</f>
        <v>500</v>
      </c>
      <c r="T844" t="s">
        <v>345</v>
      </c>
      <c r="U844" t="str">
        <f>_xlfn.CONCAT(KamstrupData[[#This Row],[CountryCode]],"_",KamstrupData[[#This Row],[Business Area]],"_",KamstrupData[[#This Row],[DepartmentTeam]])</f>
        <v>DK10_DK_Digitalization_Customer Operations_DK_Digitalization_Customer Operations_Enterprise Services</v>
      </c>
      <c r="V844" t="str">
        <f>VLOOKUP(KamstrupData[[#This Row],[ORG_Concat]],'O-Organization'!F:H,3,FALSE)</f>
        <v>11032_DK10_Digitalization_DK_Digitalization_Customer Operations_DK_Digitalization_Customer Operations_Enterprise Services</v>
      </c>
    </row>
    <row r="845" spans="2:22">
      <c r="B845" s="28">
        <v>45292</v>
      </c>
      <c r="D845" s="28" t="s">
        <v>420</v>
      </c>
      <c r="E845" t="str">
        <f>VLOOKUP(D845,'B-Business Capability'!B:H,5,FALSE)</f>
        <v>OT Hosting</v>
      </c>
      <c r="F845" t="str">
        <f>VLOOKUP(D845,'B-Business Capability'!B:H,6,FALSE)</f>
        <v>OT Platform &amp; Hosting</v>
      </c>
      <c r="G845" t="str">
        <f>VLOOKUP(D845,'B-Business Capability'!B:H,7,FALSE)</f>
        <v>Cloud Integration &amp; Hosting</v>
      </c>
      <c r="I845" t="s">
        <v>253</v>
      </c>
      <c r="J845" t="s">
        <v>342</v>
      </c>
      <c r="K845" t="s">
        <v>346</v>
      </c>
      <c r="L845" t="s">
        <v>422</v>
      </c>
      <c r="M845" t="str">
        <f>VLOOKUP(L845,'A-Applications'!B:D,3,FALSE)</f>
        <v>Azure</v>
      </c>
      <c r="N845" t="s">
        <v>53</v>
      </c>
      <c r="O845" s="42" t="s">
        <v>369</v>
      </c>
      <c r="P845" t="s">
        <v>43</v>
      </c>
      <c r="Q845" t="str">
        <f>VLOOKUP(KamstrupData[[#This Row],[IdLevel123]],'B-Business Capability'!B:L,10,FALSE)</f>
        <v>N/A</v>
      </c>
      <c r="R845">
        <f>VLOOKUP(KamstrupData[[#This Row],[IdLevel123]],'B-Business Capability'!B:L,11,FALSE)</f>
        <v>0</v>
      </c>
      <c r="U845" t="str">
        <f>_xlfn.CONCAT(KamstrupData[[#This Row],[CountryCode]],"_",KamstrupData[[#This Row],[Business Area]],"_",KamstrupData[[#This Row],[DepartmentTeam]])</f>
        <v>DK10_DK_Digitalization_Customer Operations_DK_Digitalization_Customer Operations_Hosting HCW</v>
      </c>
      <c r="V845" t="str">
        <f>VLOOKUP(KamstrupData[[#This Row],[ORG_Concat]],'O-Organization'!F:H,3,FALSE)</f>
        <v>11031_DK10_Digitalization_DK_Digitalization_Customer Operations_DK_Digitalization_Customer Operations_Hosting HCW</v>
      </c>
    </row>
    <row r="846" spans="2:22">
      <c r="B846" s="28">
        <v>45292</v>
      </c>
      <c r="D846" s="28" t="s">
        <v>119</v>
      </c>
      <c r="E846" t="str">
        <f>VLOOKUP(D846,'B-Business Capability'!B:H,5,FALSE)</f>
        <v>Finance</v>
      </c>
      <c r="F846" t="str">
        <f>VLOOKUP(D846,'B-Business Capability'!B:H,6,FALSE)</f>
        <v>Settlements &amp; Payments</v>
      </c>
      <c r="G846" t="str">
        <f>VLOOKUP(D846,'B-Business Capability'!B:H,7,FALSE)</f>
        <v>Travel &amp; Expense Management</v>
      </c>
      <c r="I846" t="s">
        <v>253</v>
      </c>
      <c r="J846" t="s">
        <v>342</v>
      </c>
      <c r="K846" t="s">
        <v>343</v>
      </c>
      <c r="L846" t="s">
        <v>138</v>
      </c>
      <c r="M846" t="str">
        <f>VLOOKUP(L846,'A-Applications'!B:D,3,FALSE)</f>
        <v>Travelpool</v>
      </c>
      <c r="N846" s="231" t="s">
        <v>53</v>
      </c>
      <c r="O846" s="42" t="s">
        <v>54</v>
      </c>
      <c r="Q846" t="str">
        <f>VLOOKUP(KamstrupData[[#This Row],[IdLevel123]],'B-Business Capability'!B:L,10,FALSE)</f>
        <v>Hire-to-Retire (H2R)</v>
      </c>
      <c r="R846">
        <f>VLOOKUP(KamstrupData[[#This Row],[IdLevel123]],'B-Business Capability'!B:L,11,FALSE)</f>
        <v>750</v>
      </c>
      <c r="U846" t="str">
        <f>_xlfn.CONCAT(KamstrupData[[#This Row],[CountryCode]],"_",KamstrupData[[#This Row],[Business Area]],"_",KamstrupData[[#This Row],[DepartmentTeam]])</f>
        <v>DK10_DK_Digitalization_Customer Operations_DK_Digitalization_Customer Operations_ Global Operations</v>
      </c>
      <c r="V846" t="str">
        <f>VLOOKUP(KamstrupData[[#This Row],[ORG_Concat]],'O-Organization'!F:H,3,FALSE)</f>
        <v>11029_DK10_Digitalization_DK_Digitalization_Customer Operations_DK_Digitalization_Customer Operations_ Global Operations</v>
      </c>
    </row>
    <row r="847" spans="2:22">
      <c r="B847" s="28">
        <v>45292</v>
      </c>
      <c r="D847" s="28" t="s">
        <v>119</v>
      </c>
      <c r="E847" t="str">
        <f>VLOOKUP(D847,'B-Business Capability'!B:H,5,FALSE)</f>
        <v>Finance</v>
      </c>
      <c r="F847" t="str">
        <f>VLOOKUP(D847,'B-Business Capability'!B:H,6,FALSE)</f>
        <v>Settlements &amp; Payments</v>
      </c>
      <c r="G847" t="str">
        <f>VLOOKUP(D847,'B-Business Capability'!B:H,7,FALSE)</f>
        <v>Travel &amp; Expense Management</v>
      </c>
      <c r="I847" t="s">
        <v>253</v>
      </c>
      <c r="J847" t="s">
        <v>342</v>
      </c>
      <c r="K847" t="s">
        <v>346</v>
      </c>
      <c r="L847" t="s">
        <v>138</v>
      </c>
      <c r="M847" t="str">
        <f>VLOOKUP(L847,'A-Applications'!B:D,3,FALSE)</f>
        <v>Travelpool</v>
      </c>
      <c r="N847" t="s">
        <v>53</v>
      </c>
      <c r="O847" s="42" t="s">
        <v>62</v>
      </c>
      <c r="P847" t="s">
        <v>43</v>
      </c>
      <c r="Q847" t="str">
        <f>VLOOKUP(KamstrupData[[#This Row],[IdLevel123]],'B-Business Capability'!B:L,10,FALSE)</f>
        <v>Hire-to-Retire (H2R)</v>
      </c>
      <c r="R847">
        <f>VLOOKUP(KamstrupData[[#This Row],[IdLevel123]],'B-Business Capability'!B:L,11,FALSE)</f>
        <v>750</v>
      </c>
      <c r="U847" t="str">
        <f>_xlfn.CONCAT(KamstrupData[[#This Row],[CountryCode]],"_",KamstrupData[[#This Row],[Business Area]],"_",KamstrupData[[#This Row],[DepartmentTeam]])</f>
        <v>DK10_DK_Digitalization_Customer Operations_DK_Digitalization_Customer Operations_Hosting HCW</v>
      </c>
      <c r="V847" t="str">
        <f>VLOOKUP(KamstrupData[[#This Row],[ORG_Concat]],'O-Organization'!F:H,3,FALSE)</f>
        <v>11031_DK10_Digitalization_DK_Digitalization_Customer Operations_DK_Digitalization_Customer Operations_Hosting HCW</v>
      </c>
    </row>
    <row r="848" spans="2:22">
      <c r="B848" s="28">
        <v>45292</v>
      </c>
      <c r="D848" s="28" t="s">
        <v>376</v>
      </c>
      <c r="E848" t="str">
        <f>VLOOKUP(D848,'B-Business Capability'!B:H,5,FALSE)</f>
        <v>OT Hosting</v>
      </c>
      <c r="F848" t="str">
        <f>VLOOKUP(D848,'B-Business Capability'!B:H,6,FALSE)</f>
        <v>OT Engineering &amp; Innovation</v>
      </c>
      <c r="G848">
        <f>VLOOKUP(D848,'B-Business Capability'!B:H,7,FALSE)</f>
        <v>0</v>
      </c>
      <c r="I848" t="s">
        <v>253</v>
      </c>
      <c r="J848" t="s">
        <v>342</v>
      </c>
      <c r="K848" t="s">
        <v>346</v>
      </c>
      <c r="L848" t="s">
        <v>234</v>
      </c>
      <c r="M848" t="str">
        <f>VLOOKUP(L848,'A-Applications'!B:D,3,FALSE)</f>
        <v>ADP</v>
      </c>
      <c r="N848" t="s">
        <v>53</v>
      </c>
      <c r="O848" s="42" t="s">
        <v>54</v>
      </c>
      <c r="P848" t="s">
        <v>43</v>
      </c>
      <c r="Q848" t="str">
        <f>VLOOKUP(KamstrupData[[#This Row],[IdLevel123]],'B-Business Capability'!B:L,10,FALSE)</f>
        <v>N/A</v>
      </c>
      <c r="R848">
        <f>VLOOKUP(KamstrupData[[#This Row],[IdLevel123]],'B-Business Capability'!B:L,11,FALSE)</f>
        <v>0</v>
      </c>
      <c r="U848" t="str">
        <f>_xlfn.CONCAT(KamstrupData[[#This Row],[CountryCode]],"_",KamstrupData[[#This Row],[Business Area]],"_",KamstrupData[[#This Row],[DepartmentTeam]])</f>
        <v>DK10_DK_Digitalization_Customer Operations_DK_Digitalization_Customer Operations_Hosting HCW</v>
      </c>
      <c r="V848" t="str">
        <f>VLOOKUP(KamstrupData[[#This Row],[ORG_Concat]],'O-Organization'!F:H,3,FALSE)</f>
        <v>11031_DK10_Digitalization_DK_Digitalization_Customer Operations_DK_Digitalization_Customer Operations_Hosting HCW</v>
      </c>
    </row>
    <row r="849" spans="2:22">
      <c r="B849" s="28">
        <v>45292</v>
      </c>
      <c r="D849" t="s">
        <v>365</v>
      </c>
      <c r="E849" t="str">
        <f>VLOOKUP(D849,'B-Business Capability'!B:H,5,FALSE)</f>
        <v>Product &amp; Software Development</v>
      </c>
      <c r="F849" t="str">
        <f>VLOOKUP(D849,'B-Business Capability'!B:H,6,FALSE)</f>
        <v>Product &amp; Software Delivery</v>
      </c>
      <c r="G849" t="str">
        <f>VLOOKUP(D849,'B-Business Capability'!B:H,7,FALSE)</f>
        <v>Manage Production &amp; Development</v>
      </c>
      <c r="I849" t="s">
        <v>253</v>
      </c>
      <c r="J849" t="s">
        <v>342</v>
      </c>
      <c r="K849" t="s">
        <v>344</v>
      </c>
      <c r="L849" t="s">
        <v>61</v>
      </c>
      <c r="M849" t="str">
        <f>VLOOKUP(L849,'A-Applications'!B:D,3,FALSE)</f>
        <v>Microsoft OneNote</v>
      </c>
      <c r="N849" t="s">
        <v>53</v>
      </c>
      <c r="O849" s="42" t="s">
        <v>54</v>
      </c>
      <c r="P849" t="s">
        <v>43</v>
      </c>
      <c r="Q849" t="str">
        <f>VLOOKUP(KamstrupData[[#This Row],[IdLevel123]],'B-Business Capability'!B:L,10,FALSE)</f>
        <v>Idea-to-Release (I2R)</v>
      </c>
      <c r="R849">
        <f>VLOOKUP(KamstrupData[[#This Row],[IdLevel123]],'B-Business Capability'!B:L,11,FALSE)</f>
        <v>520</v>
      </c>
      <c r="T849" t="s">
        <v>345</v>
      </c>
      <c r="U849" t="str">
        <f>_xlfn.CONCAT(KamstrupData[[#This Row],[CountryCode]],"_",KamstrupData[[#This Row],[Business Area]],"_",KamstrupData[[#This Row],[DepartmentTeam]])</f>
        <v>DK10_DK_Digitalization_Customer Operations_DK_Digitalization_Customer Operations_Enterprise Services</v>
      </c>
      <c r="V849" t="str">
        <f>VLOOKUP(KamstrupData[[#This Row],[ORG_Concat]],'O-Organization'!F:H,3,FALSE)</f>
        <v>11032_DK10_Digitalization_DK_Digitalization_Customer Operations_DK_Digitalization_Customer Operations_Enterprise Services</v>
      </c>
    </row>
    <row r="850" spans="2:22">
      <c r="B850" s="28">
        <v>45292</v>
      </c>
      <c r="D850" t="s">
        <v>365</v>
      </c>
      <c r="E850" t="str">
        <f>VLOOKUP(D850,'B-Business Capability'!B:H,5,FALSE)</f>
        <v>Product &amp; Software Development</v>
      </c>
      <c r="F850" t="str">
        <f>VLOOKUP(D850,'B-Business Capability'!B:H,6,FALSE)</f>
        <v>Product &amp; Software Delivery</v>
      </c>
      <c r="G850" t="str">
        <f>VLOOKUP(D850,'B-Business Capability'!B:H,7,FALSE)</f>
        <v>Manage Production &amp; Development</v>
      </c>
      <c r="I850" t="s">
        <v>253</v>
      </c>
      <c r="J850" t="s">
        <v>342</v>
      </c>
      <c r="K850" t="s">
        <v>344</v>
      </c>
      <c r="L850" t="s">
        <v>146</v>
      </c>
      <c r="M850" t="str">
        <f>VLOOKUP(L850,'A-Applications'!B:D,3,FALSE)</f>
        <v>Microsoft CoPilot</v>
      </c>
      <c r="N850" t="s">
        <v>53</v>
      </c>
      <c r="O850" s="42" t="s">
        <v>54</v>
      </c>
      <c r="P850" t="s">
        <v>43</v>
      </c>
      <c r="Q850" t="str">
        <f>VLOOKUP(KamstrupData[[#This Row],[IdLevel123]],'B-Business Capability'!B:L,10,FALSE)</f>
        <v>Idea-to-Release (I2R)</v>
      </c>
      <c r="R850">
        <f>VLOOKUP(KamstrupData[[#This Row],[IdLevel123]],'B-Business Capability'!B:L,11,FALSE)</f>
        <v>520</v>
      </c>
      <c r="T850" t="s">
        <v>345</v>
      </c>
      <c r="U850" t="str">
        <f>_xlfn.CONCAT(KamstrupData[[#This Row],[CountryCode]],"_",KamstrupData[[#This Row],[Business Area]],"_",KamstrupData[[#This Row],[DepartmentTeam]])</f>
        <v>DK10_DK_Digitalization_Customer Operations_DK_Digitalization_Customer Operations_Enterprise Services</v>
      </c>
      <c r="V850" t="str">
        <f>VLOOKUP(KamstrupData[[#This Row],[ORG_Concat]],'O-Organization'!F:H,3,FALSE)</f>
        <v>11032_DK10_Digitalization_DK_Digitalization_Customer Operations_DK_Digitalization_Customer Operations_Enterprise Services</v>
      </c>
    </row>
    <row r="851" spans="2:22">
      <c r="B851" s="28">
        <v>45292</v>
      </c>
      <c r="D851" s="28" t="s">
        <v>423</v>
      </c>
      <c r="E851" t="str">
        <f>VLOOKUP(D851,'B-Business Capability'!B:H,5,FALSE)</f>
        <v>OT Hosting</v>
      </c>
      <c r="F851" t="str">
        <f>VLOOKUP(D851,'B-Business Capability'!B:H,6,FALSE)</f>
        <v>Customer Experience &amp; Interface</v>
      </c>
      <c r="G851" t="str">
        <f>VLOOKUP(D851,'B-Business Capability'!B:H,7,FALSE)</f>
        <v>Customer Feedback &amp; Satisfaction Tracking</v>
      </c>
      <c r="I851" t="s">
        <v>253</v>
      </c>
      <c r="J851" t="s">
        <v>342</v>
      </c>
      <c r="K851" t="s">
        <v>346</v>
      </c>
      <c r="L851" t="s">
        <v>424</v>
      </c>
      <c r="M851" t="str">
        <f>VLOOKUP(L851,'A-Applications'!B:D,3,FALSE)</f>
        <v>Ennova</v>
      </c>
      <c r="N851" t="s">
        <v>53</v>
      </c>
      <c r="O851" s="42" t="s">
        <v>54</v>
      </c>
      <c r="P851" t="s">
        <v>43</v>
      </c>
      <c r="Q851" t="str">
        <f>VLOOKUP(KamstrupData[[#This Row],[IdLevel123]],'B-Business Capability'!B:L,10,FALSE)</f>
        <v>N/A</v>
      </c>
      <c r="R851">
        <f>VLOOKUP(KamstrupData[[#This Row],[IdLevel123]],'B-Business Capability'!B:L,11,FALSE)</f>
        <v>0</v>
      </c>
      <c r="U851" t="str">
        <f>_xlfn.CONCAT(KamstrupData[[#This Row],[CountryCode]],"_",KamstrupData[[#This Row],[Business Area]],"_",KamstrupData[[#This Row],[DepartmentTeam]])</f>
        <v>DK10_DK_Digitalization_Customer Operations_DK_Digitalization_Customer Operations_Hosting HCW</v>
      </c>
      <c r="V851" t="str">
        <f>VLOOKUP(KamstrupData[[#This Row],[ORG_Concat]],'O-Organization'!F:H,3,FALSE)</f>
        <v>11031_DK10_Digitalization_DK_Digitalization_Customer Operations_DK_Digitalization_Customer Operations_Hosting HCW</v>
      </c>
    </row>
    <row r="852" spans="2:22">
      <c r="B852" s="28">
        <v>45292</v>
      </c>
      <c r="D852" s="28" t="s">
        <v>423</v>
      </c>
      <c r="E852" t="str">
        <f>VLOOKUP(D852,'B-Business Capability'!B:H,5,FALSE)</f>
        <v>OT Hosting</v>
      </c>
      <c r="F852" t="str">
        <f>VLOOKUP(D852,'B-Business Capability'!B:H,6,FALSE)</f>
        <v>Customer Experience &amp; Interface</v>
      </c>
      <c r="G852" t="str">
        <f>VLOOKUP(D852,'B-Business Capability'!B:H,7,FALSE)</f>
        <v>Customer Feedback &amp; Satisfaction Tracking</v>
      </c>
      <c r="I852" t="s">
        <v>253</v>
      </c>
      <c r="J852" t="s">
        <v>342</v>
      </c>
      <c r="K852" t="s">
        <v>343</v>
      </c>
      <c r="L852" t="s">
        <v>424</v>
      </c>
      <c r="M852" t="str">
        <f>VLOOKUP(L852,'A-Applications'!B:D,3,FALSE)</f>
        <v>Ennova</v>
      </c>
      <c r="O852" s="42"/>
      <c r="Q852" t="str">
        <f>VLOOKUP(KamstrupData[[#This Row],[IdLevel123]],'B-Business Capability'!B:L,10,FALSE)</f>
        <v>N/A</v>
      </c>
      <c r="R852">
        <f>VLOOKUP(KamstrupData[[#This Row],[IdLevel123]],'B-Business Capability'!B:L,11,FALSE)</f>
        <v>0</v>
      </c>
      <c r="U852" t="str">
        <f>_xlfn.CONCAT(KamstrupData[[#This Row],[CountryCode]],"_",KamstrupData[[#This Row],[Business Area]],"_",KamstrupData[[#This Row],[DepartmentTeam]])</f>
        <v>DK10_DK_Digitalization_Customer Operations_DK_Digitalization_Customer Operations_ Global Operations</v>
      </c>
      <c r="V852" t="str">
        <f>VLOOKUP(KamstrupData[[#This Row],[ORG_Concat]],'O-Organization'!F:H,3,FALSE)</f>
        <v>11029_DK10_Digitalization_DK_Digitalization_Customer Operations_DK_Digitalization_Customer Operations_ Global Operations</v>
      </c>
    </row>
    <row r="853" spans="2:22">
      <c r="B853" s="28">
        <v>45292</v>
      </c>
      <c r="D853" t="s">
        <v>363</v>
      </c>
      <c r="E853" t="str">
        <f>VLOOKUP(D853,'B-Business Capability'!B:H,5,FALSE)</f>
        <v>Digital Platform and Operations</v>
      </c>
      <c r="F853" t="str">
        <f>VLOOKUP(D853,'B-Business Capability'!B:H,6,FALSE)</f>
        <v>Digital Workplace &amp; Infrastructure Development</v>
      </c>
      <c r="G853" t="str">
        <f>VLOOKUP(D853,'B-Business Capability'!B:H,7,FALSE)</f>
        <v>Communication &amp; Collaboration</v>
      </c>
      <c r="I853" t="s">
        <v>253</v>
      </c>
      <c r="J853" t="s">
        <v>342</v>
      </c>
      <c r="K853" t="s">
        <v>344</v>
      </c>
      <c r="L853" t="s">
        <v>207</v>
      </c>
      <c r="M853" t="str">
        <f>VLOOKUP(L853,'A-Applications'!B:D,3,FALSE)</f>
        <v>Adobe Acrobat</v>
      </c>
      <c r="N853" t="s">
        <v>53</v>
      </c>
      <c r="O853" s="42" t="s">
        <v>54</v>
      </c>
      <c r="P853" t="s">
        <v>43</v>
      </c>
      <c r="Q853" t="str">
        <f>VLOOKUP(KamstrupData[[#This Row],[IdLevel123]],'B-Business Capability'!B:L,10,FALSE)</f>
        <v>N/A</v>
      </c>
      <c r="R853">
        <f>VLOOKUP(KamstrupData[[#This Row],[IdLevel123]],'B-Business Capability'!B:L,11,FALSE)</f>
        <v>0</v>
      </c>
      <c r="T853" t="s">
        <v>345</v>
      </c>
      <c r="U853" t="str">
        <f>_xlfn.CONCAT(KamstrupData[[#This Row],[CountryCode]],"_",KamstrupData[[#This Row],[Business Area]],"_",KamstrupData[[#This Row],[DepartmentTeam]])</f>
        <v>DK10_DK_Digitalization_Customer Operations_DK_Digitalization_Customer Operations_Enterprise Services</v>
      </c>
      <c r="V853" t="str">
        <f>VLOOKUP(KamstrupData[[#This Row],[ORG_Concat]],'O-Organization'!F:H,3,FALSE)</f>
        <v>11032_DK10_Digitalization_DK_Digitalization_Customer Operations_DK_Digitalization_Customer Operations_Enterprise Services</v>
      </c>
    </row>
    <row r="854" spans="2:22">
      <c r="B854" s="28">
        <v>45292</v>
      </c>
      <c r="D854" s="28" t="s">
        <v>378</v>
      </c>
      <c r="E854" t="str">
        <f>VLOOKUP(D854,'B-Business Capability'!B:H,5,FALSE)</f>
        <v>Digital Platform and Operations</v>
      </c>
      <c r="F854" t="str">
        <f>VLOOKUP(D854,'B-Business Capability'!B:H,6,FALSE)</f>
        <v>Engineering &amp; Platform</v>
      </c>
      <c r="G854" t="str">
        <f>VLOOKUP(D854,'B-Business Capability'!B:H,7,FALSE)</f>
        <v>Quality Assurance, test and Control</v>
      </c>
      <c r="I854" t="s">
        <v>253</v>
      </c>
      <c r="J854" t="s">
        <v>342</v>
      </c>
      <c r="K854" t="s">
        <v>346</v>
      </c>
      <c r="L854" t="s">
        <v>425</v>
      </c>
      <c r="M854" t="str">
        <f>VLOOKUP(L854,'A-Applications'!B:D,3,FALSE)</f>
        <v>Google Chrome</v>
      </c>
      <c r="N854" t="s">
        <v>53</v>
      </c>
      <c r="O854" s="42" t="s">
        <v>54</v>
      </c>
      <c r="P854" t="s">
        <v>43</v>
      </c>
      <c r="Q854" t="str">
        <f>VLOOKUP(KamstrupData[[#This Row],[IdLevel123]],'B-Business Capability'!B:L,10,FALSE)</f>
        <v>N/A</v>
      </c>
      <c r="R854">
        <f>VLOOKUP(KamstrupData[[#This Row],[IdLevel123]],'B-Business Capability'!B:L,11,FALSE)</f>
        <v>0</v>
      </c>
      <c r="U854" t="str">
        <f>_xlfn.CONCAT(KamstrupData[[#This Row],[CountryCode]],"_",KamstrupData[[#This Row],[Business Area]],"_",KamstrupData[[#This Row],[DepartmentTeam]])</f>
        <v>DK10_DK_Digitalization_Customer Operations_DK_Digitalization_Customer Operations_Hosting HCW</v>
      </c>
      <c r="V854" t="str">
        <f>VLOOKUP(KamstrupData[[#This Row],[ORG_Concat]],'O-Organization'!F:H,3,FALSE)</f>
        <v>11031_DK10_Digitalization_DK_Digitalization_Customer Operations_DK_Digitalization_Customer Operations_Hosting HCW</v>
      </c>
    </row>
    <row r="855" spans="2:22">
      <c r="B855" s="28">
        <v>45292</v>
      </c>
      <c r="D855" s="28" t="s">
        <v>378</v>
      </c>
      <c r="E855" t="str">
        <f>VLOOKUP(D855,'B-Business Capability'!B:H,5,FALSE)</f>
        <v>Digital Platform and Operations</v>
      </c>
      <c r="F855" t="str">
        <f>VLOOKUP(D855,'B-Business Capability'!B:H,6,FALSE)</f>
        <v>Engineering &amp; Platform</v>
      </c>
      <c r="G855" t="str">
        <f>VLOOKUP(D855,'B-Business Capability'!B:H,7,FALSE)</f>
        <v>Quality Assurance, test and Control</v>
      </c>
      <c r="I855" t="s">
        <v>253</v>
      </c>
      <c r="J855" t="s">
        <v>342</v>
      </c>
      <c r="K855" t="s">
        <v>343</v>
      </c>
      <c r="L855" t="s">
        <v>425</v>
      </c>
      <c r="M855" t="str">
        <f>VLOOKUP(L855,'A-Applications'!B:D,3,FALSE)</f>
        <v>Google Chrome</v>
      </c>
      <c r="N855" s="231" t="s">
        <v>53</v>
      </c>
      <c r="O855" s="42" t="s">
        <v>54</v>
      </c>
      <c r="Q855" t="str">
        <f>VLOOKUP(KamstrupData[[#This Row],[IdLevel123]],'B-Business Capability'!B:L,10,FALSE)</f>
        <v>N/A</v>
      </c>
      <c r="R855">
        <f>VLOOKUP(KamstrupData[[#This Row],[IdLevel123]],'B-Business Capability'!B:L,11,FALSE)</f>
        <v>0</v>
      </c>
      <c r="U855" t="str">
        <f>_xlfn.CONCAT(KamstrupData[[#This Row],[CountryCode]],"_",KamstrupData[[#This Row],[Business Area]],"_",KamstrupData[[#This Row],[DepartmentTeam]])</f>
        <v>DK10_DK_Digitalization_Customer Operations_DK_Digitalization_Customer Operations_ Global Operations</v>
      </c>
      <c r="V855" t="str">
        <f>VLOOKUP(KamstrupData[[#This Row],[ORG_Concat]],'O-Organization'!F:H,3,FALSE)</f>
        <v>11029_DK10_Digitalization_DK_Digitalization_Customer Operations_DK_Digitalization_Customer Operations_ Global Operations</v>
      </c>
    </row>
    <row r="856" spans="2:22">
      <c r="B856" s="28">
        <v>45292</v>
      </c>
      <c r="D856" s="28" t="s">
        <v>420</v>
      </c>
      <c r="E856" t="str">
        <f>VLOOKUP(D856,'B-Business Capability'!B:H,5,FALSE)</f>
        <v>OT Hosting</v>
      </c>
      <c r="F856" t="str">
        <f>VLOOKUP(D856,'B-Business Capability'!B:H,6,FALSE)</f>
        <v>OT Platform &amp; Hosting</v>
      </c>
      <c r="G856" t="str">
        <f>VLOOKUP(D856,'B-Business Capability'!B:H,7,FALSE)</f>
        <v>Cloud Integration &amp; Hosting</v>
      </c>
      <c r="I856" t="s">
        <v>253</v>
      </c>
      <c r="J856" t="s">
        <v>342</v>
      </c>
      <c r="K856" t="s">
        <v>346</v>
      </c>
      <c r="L856" t="s">
        <v>325</v>
      </c>
      <c r="M856" t="str">
        <f>VLOOKUP(L856,'A-Applications'!B:D,3,FALSE)</f>
        <v>Azure Storage</v>
      </c>
      <c r="N856" t="s">
        <v>53</v>
      </c>
      <c r="O856" s="42" t="s">
        <v>369</v>
      </c>
      <c r="P856" t="s">
        <v>43</v>
      </c>
      <c r="Q856" t="str">
        <f>VLOOKUP(KamstrupData[[#This Row],[IdLevel123]],'B-Business Capability'!B:L,10,FALSE)</f>
        <v>N/A</v>
      </c>
      <c r="R856">
        <f>VLOOKUP(KamstrupData[[#This Row],[IdLevel123]],'B-Business Capability'!B:L,11,FALSE)</f>
        <v>0</v>
      </c>
      <c r="U856" t="str">
        <f>_xlfn.CONCAT(KamstrupData[[#This Row],[CountryCode]],"_",KamstrupData[[#This Row],[Business Area]],"_",KamstrupData[[#This Row],[DepartmentTeam]])</f>
        <v>DK10_DK_Digitalization_Customer Operations_DK_Digitalization_Customer Operations_Hosting HCW</v>
      </c>
      <c r="V856" t="str">
        <f>VLOOKUP(KamstrupData[[#This Row],[ORG_Concat]],'O-Organization'!F:H,3,FALSE)</f>
        <v>11031_DK10_Digitalization_DK_Digitalization_Customer Operations_DK_Digitalization_Customer Operations_Hosting HCW</v>
      </c>
    </row>
    <row r="857" spans="2:22">
      <c r="B857" s="28">
        <v>45292</v>
      </c>
      <c r="D857" s="28" t="s">
        <v>426</v>
      </c>
      <c r="E857" t="str">
        <f>VLOOKUP(D857,'B-Business Capability'!B:H,5,FALSE)</f>
        <v>Finance</v>
      </c>
      <c r="F857" t="str">
        <f>VLOOKUP(D857,'B-Business Capability'!B:H,6,FALSE)</f>
        <v>Financial Planning &amp; Analysis</v>
      </c>
      <c r="G857">
        <f>VLOOKUP(D857,'B-Business Capability'!B:H,7,FALSE)</f>
        <v>0</v>
      </c>
      <c r="I857" t="s">
        <v>253</v>
      </c>
      <c r="J857" t="s">
        <v>342</v>
      </c>
      <c r="K857" t="s">
        <v>343</v>
      </c>
      <c r="L857" t="s">
        <v>149</v>
      </c>
      <c r="M857" t="str">
        <f>VLOOKUP(L857,'A-Applications'!B:D,3,FALSE)</f>
        <v>SAP Analytics Cloud</v>
      </c>
      <c r="N857" s="231" t="s">
        <v>53</v>
      </c>
      <c r="O857" s="42" t="s">
        <v>54</v>
      </c>
      <c r="Q857" t="str">
        <f>VLOOKUP(KamstrupData[[#This Row],[IdLevel123]],'B-Business Capability'!B:L,10,FALSE)</f>
        <v>N/A</v>
      </c>
      <c r="R857">
        <f>VLOOKUP(KamstrupData[[#This Row],[IdLevel123]],'B-Business Capability'!B:L,11,FALSE)</f>
        <v>0</v>
      </c>
      <c r="U857" t="str">
        <f>_xlfn.CONCAT(KamstrupData[[#This Row],[CountryCode]],"_",KamstrupData[[#This Row],[Business Area]],"_",KamstrupData[[#This Row],[DepartmentTeam]])</f>
        <v>DK10_DK_Digitalization_Customer Operations_DK_Digitalization_Customer Operations_ Global Operations</v>
      </c>
      <c r="V857" t="str">
        <f>VLOOKUP(KamstrupData[[#This Row],[ORG_Concat]],'O-Organization'!F:H,3,FALSE)</f>
        <v>11029_DK10_Digitalization_DK_Digitalization_Customer Operations_DK_Digitalization_Customer Operations_ Global Operations</v>
      </c>
    </row>
    <row r="858" spans="2:22">
      <c r="B858" s="28">
        <v>45292</v>
      </c>
      <c r="D858" s="28" t="s">
        <v>426</v>
      </c>
      <c r="E858" t="str">
        <f>VLOOKUP(D858,'B-Business Capability'!B:H,5,FALSE)</f>
        <v>Finance</v>
      </c>
      <c r="F858" t="str">
        <f>VLOOKUP(D858,'B-Business Capability'!B:H,6,FALSE)</f>
        <v>Financial Planning &amp; Analysis</v>
      </c>
      <c r="G858">
        <f>VLOOKUP(D858,'B-Business Capability'!B:H,7,FALSE)</f>
        <v>0</v>
      </c>
      <c r="I858" t="s">
        <v>253</v>
      </c>
      <c r="J858" t="s">
        <v>342</v>
      </c>
      <c r="K858" t="s">
        <v>346</v>
      </c>
      <c r="L858" t="s">
        <v>149</v>
      </c>
      <c r="M858" t="str">
        <f>VLOOKUP(L858,'A-Applications'!B:D,3,FALSE)</f>
        <v>SAP Analytics Cloud</v>
      </c>
      <c r="N858" t="s">
        <v>53</v>
      </c>
      <c r="O858" s="42" t="s">
        <v>54</v>
      </c>
      <c r="P858" t="s">
        <v>43</v>
      </c>
      <c r="Q858" t="str">
        <f>VLOOKUP(KamstrupData[[#This Row],[IdLevel123]],'B-Business Capability'!B:L,10,FALSE)</f>
        <v>N/A</v>
      </c>
      <c r="R858">
        <f>VLOOKUP(KamstrupData[[#This Row],[IdLevel123]],'B-Business Capability'!B:L,11,FALSE)</f>
        <v>0</v>
      </c>
      <c r="U858" t="str">
        <f>_xlfn.CONCAT(KamstrupData[[#This Row],[CountryCode]],"_",KamstrupData[[#This Row],[Business Area]],"_",KamstrupData[[#This Row],[DepartmentTeam]])</f>
        <v>DK10_DK_Digitalization_Customer Operations_DK_Digitalization_Customer Operations_Hosting HCW</v>
      </c>
      <c r="V858" t="str">
        <f>VLOOKUP(KamstrupData[[#This Row],[ORG_Concat]],'O-Organization'!F:H,3,FALSE)</f>
        <v>11031_DK10_Digitalization_DK_Digitalization_Customer Operations_DK_Digitalization_Customer Operations_Hosting HCW</v>
      </c>
    </row>
    <row r="859" spans="2:22">
      <c r="B859" s="28">
        <v>45292</v>
      </c>
      <c r="D859" s="28" t="s">
        <v>427</v>
      </c>
      <c r="E859" t="str">
        <f>VLOOKUP(D859,'B-Business Capability'!B:H,5,FALSE)</f>
        <v>OT Manufacturing</v>
      </c>
      <c r="F859" t="str">
        <f>VLOOKUP(D859,'B-Business Capability'!B:H,6,FALSE)</f>
        <v>OT Security &amp; Compliance</v>
      </c>
      <c r="G859" t="str">
        <f>VLOOKUP(D859,'B-Business Capability'!B:H,7,FALSE)</f>
        <v>OT Access Control &amp; Identity Management</v>
      </c>
      <c r="I859" t="s">
        <v>253</v>
      </c>
      <c r="J859" t="s">
        <v>342</v>
      </c>
      <c r="K859" t="s">
        <v>346</v>
      </c>
      <c r="L859" t="s">
        <v>331</v>
      </c>
      <c r="M859" t="str">
        <f>VLOOKUP(L859,'A-Applications'!B:D,3,FALSE)</f>
        <v>Azure EntraID</v>
      </c>
      <c r="N859" t="s">
        <v>53</v>
      </c>
      <c r="O859" s="42" t="s">
        <v>369</v>
      </c>
      <c r="P859" t="s">
        <v>43</v>
      </c>
      <c r="Q859" t="str">
        <f>VLOOKUP(KamstrupData[[#This Row],[IdLevel123]],'B-Business Capability'!B:L,10,FALSE)</f>
        <v>N/A</v>
      </c>
      <c r="R859">
        <f>VLOOKUP(KamstrupData[[#This Row],[IdLevel123]],'B-Business Capability'!B:L,11,FALSE)</f>
        <v>0</v>
      </c>
      <c r="U859" t="str">
        <f>_xlfn.CONCAT(KamstrupData[[#This Row],[CountryCode]],"_",KamstrupData[[#This Row],[Business Area]],"_",KamstrupData[[#This Row],[DepartmentTeam]])</f>
        <v>DK10_DK_Digitalization_Customer Operations_DK_Digitalization_Customer Operations_Hosting HCW</v>
      </c>
      <c r="V859" t="str">
        <f>VLOOKUP(KamstrupData[[#This Row],[ORG_Concat]],'O-Organization'!F:H,3,FALSE)</f>
        <v>11031_DK10_Digitalization_DK_Digitalization_Customer Operations_DK_Digitalization_Customer Operations_Hosting HCW</v>
      </c>
    </row>
    <row r="860" spans="2:22">
      <c r="B860" s="28">
        <v>45292</v>
      </c>
      <c r="D860" s="28" t="s">
        <v>341</v>
      </c>
      <c r="E860" t="str">
        <f>VLOOKUP(D860,'B-Business Capability'!B:H,5,FALSE)</f>
        <v>Finance</v>
      </c>
      <c r="F860" t="str">
        <f>VLOOKUP(D860,'B-Business Capability'!B:H,6,FALSE)</f>
        <v>Payroll</v>
      </c>
      <c r="G860" t="str">
        <f>VLOOKUP(D860,'B-Business Capability'!B:H,7,FALSE)</f>
        <v>Time Stamp Report</v>
      </c>
      <c r="I860" t="s">
        <v>253</v>
      </c>
      <c r="J860" t="s">
        <v>342</v>
      </c>
      <c r="K860" t="s">
        <v>344</v>
      </c>
      <c r="L860" t="s">
        <v>428</v>
      </c>
      <c r="M860" t="str">
        <f>VLOOKUP(L860,'A-Applications'!B:D,3,FALSE)</f>
        <v>Lessor Portal</v>
      </c>
      <c r="N860" t="s">
        <v>53</v>
      </c>
      <c r="O860" s="42" t="s">
        <v>62</v>
      </c>
      <c r="P860" t="s">
        <v>429</v>
      </c>
      <c r="Q860" t="str">
        <f>VLOOKUP(KamstrupData[[#This Row],[IdLevel123]],'B-Business Capability'!B:L,10,FALSE)</f>
        <v>N/A</v>
      </c>
      <c r="R860">
        <f>VLOOKUP(KamstrupData[[#This Row],[IdLevel123]],'B-Business Capability'!B:L,11,FALSE)</f>
        <v>0</v>
      </c>
      <c r="S860" t="s">
        <v>237</v>
      </c>
      <c r="T860" t="s">
        <v>345</v>
      </c>
      <c r="U860" t="str">
        <f>_xlfn.CONCAT(KamstrupData[[#This Row],[CountryCode]],"_",KamstrupData[[#This Row],[Business Area]],"_",KamstrupData[[#This Row],[DepartmentTeam]])</f>
        <v>DK10_DK_Digitalization_Customer Operations_DK_Digitalization_Customer Operations_Enterprise Services</v>
      </c>
      <c r="V860" t="str">
        <f>VLOOKUP(KamstrupData[[#This Row],[ORG_Concat]],'O-Organization'!F:H,3,FALSE)</f>
        <v>11032_DK10_Digitalization_DK_Digitalization_Customer Operations_DK_Digitalization_Customer Operations_Enterprise Services</v>
      </c>
    </row>
    <row r="861" spans="2:22">
      <c r="B861" s="28">
        <v>45292</v>
      </c>
      <c r="D861" s="28" t="s">
        <v>341</v>
      </c>
      <c r="E861" t="str">
        <f>VLOOKUP(D861,'B-Business Capability'!B:H,5,FALSE)</f>
        <v>Finance</v>
      </c>
      <c r="F861" t="str">
        <f>VLOOKUP(D861,'B-Business Capability'!B:H,6,FALSE)</f>
        <v>Payroll</v>
      </c>
      <c r="G861" t="str">
        <f>VLOOKUP(D861,'B-Business Capability'!B:H,7,FALSE)</f>
        <v>Time Stamp Report</v>
      </c>
      <c r="I861" t="s">
        <v>253</v>
      </c>
      <c r="J861" t="s">
        <v>342</v>
      </c>
      <c r="K861" t="s">
        <v>346</v>
      </c>
      <c r="L861" t="s">
        <v>428</v>
      </c>
      <c r="M861" t="str">
        <f>VLOOKUP(L861,'A-Applications'!B:D,3,FALSE)</f>
        <v>Lessor Portal</v>
      </c>
      <c r="N861" t="s">
        <v>53</v>
      </c>
      <c r="O861" s="42" t="s">
        <v>54</v>
      </c>
      <c r="P861" t="s">
        <v>43</v>
      </c>
      <c r="Q861" t="str">
        <f>VLOOKUP(KamstrupData[[#This Row],[IdLevel123]],'B-Business Capability'!B:L,10,FALSE)</f>
        <v>N/A</v>
      </c>
      <c r="R861">
        <f>VLOOKUP(KamstrupData[[#This Row],[IdLevel123]],'B-Business Capability'!B:L,11,FALSE)</f>
        <v>0</v>
      </c>
      <c r="U861" t="str">
        <f>_xlfn.CONCAT(KamstrupData[[#This Row],[CountryCode]],"_",KamstrupData[[#This Row],[Business Area]],"_",KamstrupData[[#This Row],[DepartmentTeam]])</f>
        <v>DK10_DK_Digitalization_Customer Operations_DK_Digitalization_Customer Operations_Hosting HCW</v>
      </c>
      <c r="V861" t="str">
        <f>VLOOKUP(KamstrupData[[#This Row],[ORG_Concat]],'O-Organization'!F:H,3,FALSE)</f>
        <v>11031_DK10_Digitalization_DK_Digitalization_Customer Operations_DK_Digitalization_Customer Operations_Hosting HCW</v>
      </c>
    </row>
    <row r="862" spans="2:22">
      <c r="B862" s="28">
        <v>45292</v>
      </c>
      <c r="D862" s="28" t="s">
        <v>341</v>
      </c>
      <c r="E862" t="str">
        <f>VLOOKUP(D862,'B-Business Capability'!B:H,5,FALSE)</f>
        <v>Finance</v>
      </c>
      <c r="F862" t="str">
        <f>VLOOKUP(D862,'B-Business Capability'!B:H,6,FALSE)</f>
        <v>Payroll</v>
      </c>
      <c r="G862" t="str">
        <f>VLOOKUP(D862,'B-Business Capability'!B:H,7,FALSE)</f>
        <v>Time Stamp Report</v>
      </c>
      <c r="I862" t="s">
        <v>253</v>
      </c>
      <c r="J862" t="s">
        <v>342</v>
      </c>
      <c r="K862" t="s">
        <v>343</v>
      </c>
      <c r="L862" t="s">
        <v>428</v>
      </c>
      <c r="M862" t="str">
        <f>VLOOKUP(L862,'A-Applications'!B:D,3,FALSE)</f>
        <v>Lessor Portal</v>
      </c>
      <c r="N862" s="231" t="s">
        <v>53</v>
      </c>
      <c r="O862" s="42" t="s">
        <v>54</v>
      </c>
      <c r="Q862" t="str">
        <f>VLOOKUP(KamstrupData[[#This Row],[IdLevel123]],'B-Business Capability'!B:L,10,FALSE)</f>
        <v>N/A</v>
      </c>
      <c r="R862">
        <f>VLOOKUP(KamstrupData[[#This Row],[IdLevel123]],'B-Business Capability'!B:L,11,FALSE)</f>
        <v>0</v>
      </c>
      <c r="U862" t="str">
        <f>_xlfn.CONCAT(KamstrupData[[#This Row],[CountryCode]],"_",KamstrupData[[#This Row],[Business Area]],"_",KamstrupData[[#This Row],[DepartmentTeam]])</f>
        <v>DK10_DK_Digitalization_Customer Operations_DK_Digitalization_Customer Operations_ Global Operations</v>
      </c>
      <c r="V862" t="str">
        <f>VLOOKUP(KamstrupData[[#This Row],[ORG_Concat]],'O-Organization'!F:H,3,FALSE)</f>
        <v>11029_DK10_Digitalization_DK_Digitalization_Customer Operations_DK_Digitalization_Customer Operations_ Global Operations</v>
      </c>
    </row>
    <row r="863" spans="2:22">
      <c r="B863" s="28">
        <v>45292</v>
      </c>
      <c r="D863" s="28" t="s">
        <v>420</v>
      </c>
      <c r="E863" t="str">
        <f>VLOOKUP(D863,'B-Business Capability'!B:H,5,FALSE)</f>
        <v>OT Hosting</v>
      </c>
      <c r="F863" t="str">
        <f>VLOOKUP(D863,'B-Business Capability'!B:H,6,FALSE)</f>
        <v>OT Platform &amp; Hosting</v>
      </c>
      <c r="G863" t="str">
        <f>VLOOKUP(D863,'B-Business Capability'!B:H,7,FALSE)</f>
        <v>Cloud Integration &amp; Hosting</v>
      </c>
      <c r="I863" t="s">
        <v>253</v>
      </c>
      <c r="J863" t="s">
        <v>342</v>
      </c>
      <c r="K863" t="s">
        <v>346</v>
      </c>
      <c r="L863" t="s">
        <v>430</v>
      </c>
      <c r="M863" t="str">
        <f>VLOOKUP(L863,'A-Applications'!B:D,3,FALSE)</f>
        <v>RabbitMQ</v>
      </c>
      <c r="N863" t="s">
        <v>53</v>
      </c>
      <c r="O863" s="42" t="s">
        <v>369</v>
      </c>
      <c r="P863" t="s">
        <v>43</v>
      </c>
      <c r="Q863" t="str">
        <f>VLOOKUP(KamstrupData[[#This Row],[IdLevel123]],'B-Business Capability'!B:L,10,FALSE)</f>
        <v>N/A</v>
      </c>
      <c r="R863">
        <f>VLOOKUP(KamstrupData[[#This Row],[IdLevel123]],'B-Business Capability'!B:L,11,FALSE)</f>
        <v>0</v>
      </c>
      <c r="U863" t="str">
        <f>_xlfn.CONCAT(KamstrupData[[#This Row],[CountryCode]],"_",KamstrupData[[#This Row],[Business Area]],"_",KamstrupData[[#This Row],[DepartmentTeam]])</f>
        <v>DK10_DK_Digitalization_Customer Operations_DK_Digitalization_Customer Operations_Hosting HCW</v>
      </c>
      <c r="V863" t="str">
        <f>VLOOKUP(KamstrupData[[#This Row],[ORG_Concat]],'O-Organization'!F:H,3,FALSE)</f>
        <v>11031_DK10_Digitalization_DK_Digitalization_Customer Operations_DK_Digitalization_Customer Operations_Hosting HCW</v>
      </c>
    </row>
    <row r="864" spans="2:22">
      <c r="B864" s="28">
        <v>45292</v>
      </c>
      <c r="D864" t="s">
        <v>365</v>
      </c>
      <c r="E864" t="str">
        <f>VLOOKUP(D864,'B-Business Capability'!B:H,5,FALSE)</f>
        <v>Product &amp; Software Development</v>
      </c>
      <c r="F864" t="str">
        <f>VLOOKUP(D864,'B-Business Capability'!B:H,6,FALSE)</f>
        <v>Product &amp; Software Delivery</v>
      </c>
      <c r="G864" t="str">
        <f>VLOOKUP(D864,'B-Business Capability'!B:H,7,FALSE)</f>
        <v>Manage Production &amp; Development</v>
      </c>
      <c r="I864" t="s">
        <v>253</v>
      </c>
      <c r="J864" t="s">
        <v>342</v>
      </c>
      <c r="K864" t="s">
        <v>344</v>
      </c>
      <c r="L864" t="s">
        <v>431</v>
      </c>
      <c r="M864" t="str">
        <f>VLOOKUP(L864,'A-Applications'!B:D,3,FALSE)</f>
        <v>Postman</v>
      </c>
      <c r="N864" t="s">
        <v>53</v>
      </c>
      <c r="O864" s="42" t="s">
        <v>54</v>
      </c>
      <c r="P864" t="s">
        <v>43</v>
      </c>
      <c r="Q864" t="str">
        <f>VLOOKUP(KamstrupData[[#This Row],[IdLevel123]],'B-Business Capability'!B:L,10,FALSE)</f>
        <v>Idea-to-Release (I2R)</v>
      </c>
      <c r="R864">
        <f>VLOOKUP(KamstrupData[[#This Row],[IdLevel123]],'B-Business Capability'!B:L,11,FALSE)</f>
        <v>520</v>
      </c>
      <c r="T864" t="s">
        <v>345</v>
      </c>
      <c r="U864" t="str">
        <f>_xlfn.CONCAT(KamstrupData[[#This Row],[CountryCode]],"_",KamstrupData[[#This Row],[Business Area]],"_",KamstrupData[[#This Row],[DepartmentTeam]])</f>
        <v>DK10_DK_Digitalization_Customer Operations_DK_Digitalization_Customer Operations_Enterprise Services</v>
      </c>
      <c r="V864" t="str">
        <f>VLOOKUP(KamstrupData[[#This Row],[ORG_Concat]],'O-Organization'!F:H,3,FALSE)</f>
        <v>11032_DK10_Digitalization_DK_Digitalization_Customer Operations_DK_Digitalization_Customer Operations_Enterprise Services</v>
      </c>
    </row>
    <row r="865" spans="2:22">
      <c r="B865" s="28">
        <v>45292</v>
      </c>
      <c r="D865" t="s">
        <v>395</v>
      </c>
      <c r="E865" t="str">
        <f>VLOOKUP(D865,'B-Business Capability'!B:H,5,FALSE)</f>
        <v>Digital Platform and Operations</v>
      </c>
      <c r="F865" t="str">
        <f>VLOOKUP(D865,'B-Business Capability'!B:H,6,FALSE)</f>
        <v>Engineering &amp; Platform</v>
      </c>
      <c r="G865" t="str">
        <f>VLOOKUP(D865,'B-Business Capability'!B:H,7,FALSE)</f>
        <v>Software development</v>
      </c>
      <c r="I865" t="s">
        <v>253</v>
      </c>
      <c r="J865" t="s">
        <v>342</v>
      </c>
      <c r="K865" t="s">
        <v>348</v>
      </c>
      <c r="L865" t="s">
        <v>431</v>
      </c>
      <c r="M865" t="str">
        <f>VLOOKUP(L865,'A-Applications'!B:D,3,FALSE)</f>
        <v>Postman</v>
      </c>
      <c r="N865" t="s">
        <v>53</v>
      </c>
      <c r="O865" s="42" t="s">
        <v>54</v>
      </c>
      <c r="P865" t="s">
        <v>43</v>
      </c>
      <c r="Q865" t="str">
        <f>VLOOKUP(KamstrupData[[#This Row],[IdLevel123]],'B-Business Capability'!B:L,10,FALSE)</f>
        <v>N/A</v>
      </c>
      <c r="R865">
        <f>VLOOKUP(KamstrupData[[#This Row],[IdLevel123]],'B-Business Capability'!B:L,11,FALSE)</f>
        <v>0</v>
      </c>
      <c r="T865" t="s">
        <v>350</v>
      </c>
      <c r="U865" t="str">
        <f>_xlfn.CONCAT(KamstrupData[[#This Row],[CountryCode]],"_",KamstrupData[[#This Row],[Business Area]],"_",KamstrupData[[#This Row],[DepartmentTeam]])</f>
        <v>DK10_DK_Digitalization_Customer Operations_DK_Digitalization_Customer Operations_Hosting OMNIA</v>
      </c>
      <c r="V865" t="str">
        <f>VLOOKUP(KamstrupData[[#This Row],[ORG_Concat]],'O-Organization'!F:H,3,FALSE)</f>
        <v>11030_DK10_Digitalization_DK_Digitalization_Customer Operations_DK_Digitalization_Customer Operations_Hosting OMNIA</v>
      </c>
    </row>
    <row r="866" spans="2:22">
      <c r="B866" s="28">
        <v>45292</v>
      </c>
      <c r="D866" s="28" t="s">
        <v>432</v>
      </c>
      <c r="E866" t="str">
        <f>VLOOKUP(D866,'B-Business Capability'!B:H,5,FALSE)</f>
        <v>OT Hosting</v>
      </c>
      <c r="F866" t="str">
        <f>VLOOKUP(D866,'B-Business Capability'!B:H,6,FALSE)</f>
        <v>OT Engineering &amp; Innovation</v>
      </c>
      <c r="G866" t="str">
        <f>VLOOKUP(D866,'B-Business Capability'!B:H,7,FALSE)</f>
        <v>Test &amp; Validation Automation (Operational)</v>
      </c>
      <c r="I866" t="s">
        <v>253</v>
      </c>
      <c r="J866" t="s">
        <v>342</v>
      </c>
      <c r="K866" t="s">
        <v>346</v>
      </c>
      <c r="L866" t="s">
        <v>431</v>
      </c>
      <c r="M866" t="str">
        <f>VLOOKUP(L866,'A-Applications'!B:D,3,FALSE)</f>
        <v>Postman</v>
      </c>
      <c r="N866" t="s">
        <v>53</v>
      </c>
      <c r="O866" s="42" t="s">
        <v>54</v>
      </c>
      <c r="P866" t="s">
        <v>43</v>
      </c>
      <c r="Q866" t="str">
        <f>VLOOKUP(KamstrupData[[#This Row],[IdLevel123]],'B-Business Capability'!B:L,10,FALSE)</f>
        <v>N/A</v>
      </c>
      <c r="R866">
        <f>VLOOKUP(KamstrupData[[#This Row],[IdLevel123]],'B-Business Capability'!B:L,11,FALSE)</f>
        <v>0</v>
      </c>
      <c r="U866" t="str">
        <f>_xlfn.CONCAT(KamstrupData[[#This Row],[CountryCode]],"_",KamstrupData[[#This Row],[Business Area]],"_",KamstrupData[[#This Row],[DepartmentTeam]])</f>
        <v>DK10_DK_Digitalization_Customer Operations_DK_Digitalization_Customer Operations_Hosting HCW</v>
      </c>
      <c r="V866" t="str">
        <f>VLOOKUP(KamstrupData[[#This Row],[ORG_Concat]],'O-Organization'!F:H,3,FALSE)</f>
        <v>11031_DK10_Digitalization_DK_Digitalization_Customer Operations_DK_Digitalization_Customer Operations_Hosting HCW</v>
      </c>
    </row>
    <row r="867" spans="2:22">
      <c r="B867" s="28">
        <v>45292</v>
      </c>
      <c r="D867" t="s">
        <v>433</v>
      </c>
      <c r="E867" t="str">
        <f>VLOOKUP(D867,'B-Business Capability'!B:H,5,FALSE)</f>
        <v>OT Hosting</v>
      </c>
      <c r="F867" t="str">
        <f>VLOOKUP(D867,'B-Business Capability'!B:H,6,FALSE)</f>
        <v>OT Data &amp; Integration</v>
      </c>
      <c r="G867" t="str">
        <f>VLOOKUP(D867,'B-Business Capability'!B:H,7,FALSE)</f>
        <v>Data Acquisition &amp; Ingestion</v>
      </c>
      <c r="I867" t="s">
        <v>253</v>
      </c>
      <c r="J867" t="s">
        <v>342</v>
      </c>
      <c r="K867" t="s">
        <v>348</v>
      </c>
      <c r="L867" t="s">
        <v>155</v>
      </c>
      <c r="M867" t="str">
        <f>VLOOKUP(L867,'A-Applications'!B:D,3,FALSE)</f>
        <v>FileZilla</v>
      </c>
      <c r="N867" t="s">
        <v>53</v>
      </c>
      <c r="O867" s="42" t="s">
        <v>54</v>
      </c>
      <c r="P867" t="s">
        <v>43</v>
      </c>
      <c r="Q867" t="str">
        <f>VLOOKUP(KamstrupData[[#This Row],[IdLevel123]],'B-Business Capability'!B:L,10,FALSE)</f>
        <v>N/A</v>
      </c>
      <c r="R867">
        <f>VLOOKUP(KamstrupData[[#This Row],[IdLevel123]],'B-Business Capability'!B:L,11,FALSE)</f>
        <v>0</v>
      </c>
      <c r="T867" t="s">
        <v>350</v>
      </c>
      <c r="U867" t="str">
        <f>_xlfn.CONCAT(KamstrupData[[#This Row],[CountryCode]],"_",KamstrupData[[#This Row],[Business Area]],"_",KamstrupData[[#This Row],[DepartmentTeam]])</f>
        <v>DK10_DK_Digitalization_Customer Operations_DK_Digitalization_Customer Operations_Hosting OMNIA</v>
      </c>
      <c r="V867" t="str">
        <f>VLOOKUP(KamstrupData[[#This Row],[ORG_Concat]],'O-Organization'!F:H,3,FALSE)</f>
        <v>11030_DK10_Digitalization_DK_Digitalization_Customer Operations_DK_Digitalization_Customer Operations_Hosting OMNIA</v>
      </c>
    </row>
    <row r="868" spans="2:22">
      <c r="B868" s="28">
        <v>45292</v>
      </c>
      <c r="D868" s="28" t="s">
        <v>432</v>
      </c>
      <c r="E868" t="str">
        <f>VLOOKUP(D868,'B-Business Capability'!B:H,5,FALSE)</f>
        <v>OT Hosting</v>
      </c>
      <c r="F868" t="str">
        <f>VLOOKUP(D868,'B-Business Capability'!B:H,6,FALSE)</f>
        <v>OT Engineering &amp; Innovation</v>
      </c>
      <c r="G868" t="str">
        <f>VLOOKUP(D868,'B-Business Capability'!B:H,7,FALSE)</f>
        <v>Test &amp; Validation Automation (Operational)</v>
      </c>
      <c r="I868" t="s">
        <v>253</v>
      </c>
      <c r="J868" t="s">
        <v>342</v>
      </c>
      <c r="K868" t="s">
        <v>343</v>
      </c>
      <c r="L868" t="s">
        <v>155</v>
      </c>
      <c r="M868" t="str">
        <f>VLOOKUP(L868,'A-Applications'!B:D,3,FALSE)</f>
        <v>FileZilla</v>
      </c>
      <c r="N868" s="231" t="s">
        <v>53</v>
      </c>
      <c r="O868" s="42" t="s">
        <v>54</v>
      </c>
      <c r="Q868" t="str">
        <f>VLOOKUP(KamstrupData[[#This Row],[IdLevel123]],'B-Business Capability'!B:L,10,FALSE)</f>
        <v>N/A</v>
      </c>
      <c r="R868">
        <f>VLOOKUP(KamstrupData[[#This Row],[IdLevel123]],'B-Business Capability'!B:L,11,FALSE)</f>
        <v>0</v>
      </c>
      <c r="U868" t="str">
        <f>_xlfn.CONCAT(KamstrupData[[#This Row],[CountryCode]],"_",KamstrupData[[#This Row],[Business Area]],"_",KamstrupData[[#This Row],[DepartmentTeam]])</f>
        <v>DK10_DK_Digitalization_Customer Operations_DK_Digitalization_Customer Operations_ Global Operations</v>
      </c>
      <c r="V868" t="str">
        <f>VLOOKUP(KamstrupData[[#This Row],[ORG_Concat]],'O-Organization'!F:H,3,FALSE)</f>
        <v>11029_DK10_Digitalization_DK_Digitalization_Customer Operations_DK_Digitalization_Customer Operations_ Global Operations</v>
      </c>
    </row>
    <row r="869" spans="2:22">
      <c r="B869" s="28">
        <v>45292</v>
      </c>
      <c r="D869" t="s">
        <v>393</v>
      </c>
      <c r="E869" t="str">
        <f>VLOOKUP(D869,'B-Business Capability'!B:H,5,FALSE)</f>
        <v>Digital Platform and Operations</v>
      </c>
      <c r="F869" t="str">
        <f>VLOOKUP(D869,'B-Business Capability'!B:H,6,FALSE)</f>
        <v>Digital Workplace &amp; Infrastructure Development</v>
      </c>
      <c r="G869">
        <f>VLOOKUP(D869,'B-Business Capability'!B:H,7,FALSE)</f>
        <v>0</v>
      </c>
      <c r="I869" t="s">
        <v>253</v>
      </c>
      <c r="J869" t="s">
        <v>342</v>
      </c>
      <c r="K869" t="s">
        <v>344</v>
      </c>
      <c r="L869" t="s">
        <v>434</v>
      </c>
      <c r="M869" t="str">
        <f>VLOOKUP(L869,'A-Applications'!B:D,3,FALSE)</f>
        <v>Total Commander</v>
      </c>
      <c r="N869" t="s">
        <v>53</v>
      </c>
      <c r="O869" s="42" t="s">
        <v>54</v>
      </c>
      <c r="P869" t="s">
        <v>43</v>
      </c>
      <c r="Q869" t="str">
        <f>VLOOKUP(KamstrupData[[#This Row],[IdLevel123]],'B-Business Capability'!B:L,10,FALSE)</f>
        <v>N/A</v>
      </c>
      <c r="R869">
        <f>VLOOKUP(KamstrupData[[#This Row],[IdLevel123]],'B-Business Capability'!B:L,11,FALSE)</f>
        <v>0</v>
      </c>
      <c r="T869" t="s">
        <v>345</v>
      </c>
      <c r="U869" t="str">
        <f>_xlfn.CONCAT(KamstrupData[[#This Row],[CountryCode]],"_",KamstrupData[[#This Row],[Business Area]],"_",KamstrupData[[#This Row],[DepartmentTeam]])</f>
        <v>DK10_DK_Digitalization_Customer Operations_DK_Digitalization_Customer Operations_Enterprise Services</v>
      </c>
      <c r="V869" t="str">
        <f>VLOOKUP(KamstrupData[[#This Row],[ORG_Concat]],'O-Organization'!F:H,3,FALSE)</f>
        <v>11032_DK10_Digitalization_DK_Digitalization_Customer Operations_DK_Digitalization_Customer Operations_Enterprise Services</v>
      </c>
    </row>
    <row r="870" spans="2:22">
      <c r="B870" s="28">
        <v>45292</v>
      </c>
      <c r="D870" t="s">
        <v>365</v>
      </c>
      <c r="E870" t="str">
        <f>VLOOKUP(D870,'B-Business Capability'!B:H,5,FALSE)</f>
        <v>Product &amp; Software Development</v>
      </c>
      <c r="F870" t="str">
        <f>VLOOKUP(D870,'B-Business Capability'!B:H,6,FALSE)</f>
        <v>Product &amp; Software Delivery</v>
      </c>
      <c r="G870" t="str">
        <f>VLOOKUP(D870,'B-Business Capability'!B:H,7,FALSE)</f>
        <v>Manage Production &amp; Development</v>
      </c>
      <c r="I870" t="s">
        <v>253</v>
      </c>
      <c r="J870" t="s">
        <v>342</v>
      </c>
      <c r="K870" t="s">
        <v>344</v>
      </c>
      <c r="L870" t="s">
        <v>157</v>
      </c>
      <c r="M870" t="str">
        <f>VLOOKUP(L870,'A-Applications'!B:D,3,FALSE)</f>
        <v>ServiceNow</v>
      </c>
      <c r="N870" t="s">
        <v>53</v>
      </c>
      <c r="O870" s="42" t="s">
        <v>54</v>
      </c>
      <c r="P870" t="s">
        <v>43</v>
      </c>
      <c r="Q870" t="str">
        <f>VLOOKUP(KamstrupData[[#This Row],[IdLevel123]],'B-Business Capability'!B:L,10,FALSE)</f>
        <v>Idea-to-Release (I2R)</v>
      </c>
      <c r="R870">
        <f>VLOOKUP(KamstrupData[[#This Row],[IdLevel123]],'B-Business Capability'!B:L,11,FALSE)</f>
        <v>520</v>
      </c>
      <c r="T870" t="s">
        <v>345</v>
      </c>
      <c r="U870" t="str">
        <f>_xlfn.CONCAT(KamstrupData[[#This Row],[CountryCode]],"_",KamstrupData[[#This Row],[Business Area]],"_",KamstrupData[[#This Row],[DepartmentTeam]])</f>
        <v>DK10_DK_Digitalization_Customer Operations_DK_Digitalization_Customer Operations_Enterprise Services</v>
      </c>
      <c r="V870" t="str">
        <f>VLOOKUP(KamstrupData[[#This Row],[ORG_Concat]],'O-Organization'!F:H,3,FALSE)</f>
        <v>11032_DK10_Digitalization_DK_Digitalization_Customer Operations_DK_Digitalization_Customer Operations_Enterprise Services</v>
      </c>
    </row>
    <row r="871" spans="2:22">
      <c r="B871" s="28">
        <v>45292</v>
      </c>
      <c r="D871" s="28" t="s">
        <v>435</v>
      </c>
      <c r="E871" t="str">
        <f>VLOOKUP(D871,'B-Business Capability'!B:H,5,FALSE)</f>
        <v>OT Hosting</v>
      </c>
      <c r="F871" t="str">
        <f>VLOOKUP(D871,'B-Business Capability'!B:H,6,FALSE)</f>
        <v>OT Operations &amp; Service</v>
      </c>
      <c r="G871" t="str">
        <f>VLOOKUP(D871,'B-Business Capability'!B:H,7,FALSE)</f>
        <v>Customer Incident &amp; Problem Management</v>
      </c>
      <c r="I871" t="s">
        <v>253</v>
      </c>
      <c r="J871" t="s">
        <v>342</v>
      </c>
      <c r="K871" t="s">
        <v>343</v>
      </c>
      <c r="L871" t="s">
        <v>157</v>
      </c>
      <c r="M871" t="str">
        <f>VLOOKUP(L871,'A-Applications'!B:D,3,FALSE)</f>
        <v>ServiceNow</v>
      </c>
      <c r="N871" s="231" t="s">
        <v>53</v>
      </c>
      <c r="O871" s="42" t="s">
        <v>66</v>
      </c>
      <c r="Q871" t="str">
        <f>VLOOKUP(KamstrupData[[#This Row],[IdLevel123]],'B-Business Capability'!B:L,10,FALSE)</f>
        <v>N/A</v>
      </c>
      <c r="R871">
        <f>VLOOKUP(KamstrupData[[#This Row],[IdLevel123]],'B-Business Capability'!B:L,11,FALSE)</f>
        <v>0</v>
      </c>
      <c r="U871" t="str">
        <f>_xlfn.CONCAT(KamstrupData[[#This Row],[CountryCode]],"_",KamstrupData[[#This Row],[Business Area]],"_",KamstrupData[[#This Row],[DepartmentTeam]])</f>
        <v>DK10_DK_Digitalization_Customer Operations_DK_Digitalization_Customer Operations_ Global Operations</v>
      </c>
      <c r="V871" t="str">
        <f>VLOOKUP(KamstrupData[[#This Row],[ORG_Concat]],'O-Organization'!F:H,3,FALSE)</f>
        <v>11029_DK10_Digitalization_DK_Digitalization_Customer Operations_DK_Digitalization_Customer Operations_ Global Operations</v>
      </c>
    </row>
    <row r="872" spans="2:22">
      <c r="B872" s="28">
        <v>45292</v>
      </c>
      <c r="D872" s="28" t="s">
        <v>435</v>
      </c>
      <c r="E872" t="str">
        <f>VLOOKUP(D872,'B-Business Capability'!B:H,5,FALSE)</f>
        <v>OT Hosting</v>
      </c>
      <c r="F872" t="str">
        <f>VLOOKUP(D872,'B-Business Capability'!B:H,6,FALSE)</f>
        <v>OT Operations &amp; Service</v>
      </c>
      <c r="G872" t="str">
        <f>VLOOKUP(D872,'B-Business Capability'!B:H,7,FALSE)</f>
        <v>Customer Incident &amp; Problem Management</v>
      </c>
      <c r="I872" t="s">
        <v>253</v>
      </c>
      <c r="J872" t="s">
        <v>342</v>
      </c>
      <c r="K872" t="s">
        <v>346</v>
      </c>
      <c r="L872" t="s">
        <v>157</v>
      </c>
      <c r="M872" t="str">
        <f>VLOOKUP(L872,'A-Applications'!B:D,3,FALSE)</f>
        <v>ServiceNow</v>
      </c>
      <c r="N872" t="s">
        <v>53</v>
      </c>
      <c r="O872" s="42" t="s">
        <v>66</v>
      </c>
      <c r="P872" t="s">
        <v>43</v>
      </c>
      <c r="Q872" t="str">
        <f>VLOOKUP(KamstrupData[[#This Row],[IdLevel123]],'B-Business Capability'!B:L,10,FALSE)</f>
        <v>N/A</v>
      </c>
      <c r="R872">
        <f>VLOOKUP(KamstrupData[[#This Row],[IdLevel123]],'B-Business Capability'!B:L,11,FALSE)</f>
        <v>0</v>
      </c>
      <c r="U872" t="str">
        <f>_xlfn.CONCAT(KamstrupData[[#This Row],[CountryCode]],"_",KamstrupData[[#This Row],[Business Area]],"_",KamstrupData[[#This Row],[DepartmentTeam]])</f>
        <v>DK10_DK_Digitalization_Customer Operations_DK_Digitalization_Customer Operations_Hosting HCW</v>
      </c>
      <c r="V872" t="str">
        <f>VLOOKUP(KamstrupData[[#This Row],[ORG_Concat]],'O-Organization'!F:H,3,FALSE)</f>
        <v>11031_DK10_Digitalization_DK_Digitalization_Customer Operations_DK_Digitalization_Customer Operations_Hosting HCW</v>
      </c>
    </row>
    <row r="873" spans="2:22">
      <c r="B873" s="28">
        <v>45292</v>
      </c>
      <c r="D873" s="28" t="s">
        <v>436</v>
      </c>
      <c r="E873" t="str">
        <f>VLOOKUP(D873,'B-Business Capability'!B:H,5,FALSE)</f>
        <v>OT Hosting</v>
      </c>
      <c r="F873" t="str">
        <f>VLOOKUP(D873,'B-Business Capability'!B:H,6,FALSE)</f>
        <v>OT Platform &amp; Hosting</v>
      </c>
      <c r="G873" t="str">
        <f>VLOOKUP(D873,'B-Business Capability'!B:H,7,FALSE)</f>
        <v>API &amp; Integration Services</v>
      </c>
      <c r="I873" t="s">
        <v>253</v>
      </c>
      <c r="J873" t="s">
        <v>342</v>
      </c>
      <c r="K873" t="s">
        <v>346</v>
      </c>
      <c r="L873" t="s">
        <v>437</v>
      </c>
      <c r="M873" t="str">
        <f>VLOOKUP(L873,'A-Applications'!B:D,3,FALSE)</f>
        <v>ReadyAPI</v>
      </c>
      <c r="N873" t="s">
        <v>53</v>
      </c>
      <c r="O873" s="42" t="s">
        <v>369</v>
      </c>
      <c r="P873" t="s">
        <v>43</v>
      </c>
      <c r="Q873" t="str">
        <f>VLOOKUP(KamstrupData[[#This Row],[IdLevel123]],'B-Business Capability'!B:L,10,FALSE)</f>
        <v>N/A</v>
      </c>
      <c r="R873">
        <f>VLOOKUP(KamstrupData[[#This Row],[IdLevel123]],'B-Business Capability'!B:L,11,FALSE)</f>
        <v>0</v>
      </c>
      <c r="U873" t="str">
        <f>_xlfn.CONCAT(KamstrupData[[#This Row],[CountryCode]],"_",KamstrupData[[#This Row],[Business Area]],"_",KamstrupData[[#This Row],[DepartmentTeam]])</f>
        <v>DK10_DK_Digitalization_Customer Operations_DK_Digitalization_Customer Operations_Hosting HCW</v>
      </c>
      <c r="V873" t="str">
        <f>VLOOKUP(KamstrupData[[#This Row],[ORG_Concat]],'O-Organization'!F:H,3,FALSE)</f>
        <v>11031_DK10_Digitalization_DK_Digitalization_Customer Operations_DK_Digitalization_Customer Operations_Hosting HCW</v>
      </c>
    </row>
    <row r="874" spans="2:22">
      <c r="B874" s="28">
        <v>45292</v>
      </c>
      <c r="D874" s="28" t="s">
        <v>438</v>
      </c>
      <c r="E874" t="str">
        <f>VLOOKUP(D874,'B-Business Capability'!B:H,5,FALSE)</f>
        <v>Customer Relationship</v>
      </c>
      <c r="F874" t="str">
        <f>VLOOKUP(D874,'B-Business Capability'!B:H,6,FALSE)</f>
        <v>Contact Management</v>
      </c>
      <c r="G874">
        <f>VLOOKUP(D874,'B-Business Capability'!B:H,7,FALSE)</f>
        <v>0</v>
      </c>
      <c r="I874" t="s">
        <v>253</v>
      </c>
      <c r="J874" t="s">
        <v>342</v>
      </c>
      <c r="K874" t="s">
        <v>346</v>
      </c>
      <c r="L874" t="s">
        <v>167</v>
      </c>
      <c r="M874" t="str">
        <f>VLOOKUP(L874,'A-Applications'!B:D,3,FALSE)</f>
        <v>License Tool</v>
      </c>
      <c r="N874" t="s">
        <v>53</v>
      </c>
      <c r="O874" s="42" t="s">
        <v>369</v>
      </c>
      <c r="P874" t="s">
        <v>43</v>
      </c>
      <c r="Q874" t="str">
        <f>VLOOKUP(KamstrupData[[#This Row],[IdLevel123]],'B-Business Capability'!B:L,10,FALSE)</f>
        <v>Customer Service and Support</v>
      </c>
      <c r="R874">
        <f>VLOOKUP(KamstrupData[[#This Row],[IdLevel123]],'B-Business Capability'!B:L,11,FALSE)</f>
        <v>0</v>
      </c>
      <c r="U874" t="str">
        <f>_xlfn.CONCAT(KamstrupData[[#This Row],[CountryCode]],"_",KamstrupData[[#This Row],[Business Area]],"_",KamstrupData[[#This Row],[DepartmentTeam]])</f>
        <v>DK10_DK_Digitalization_Customer Operations_DK_Digitalization_Customer Operations_Hosting HCW</v>
      </c>
      <c r="V874" t="str">
        <f>VLOOKUP(KamstrupData[[#This Row],[ORG_Concat]],'O-Organization'!F:H,3,FALSE)</f>
        <v>11031_DK10_Digitalization_DK_Digitalization_Customer Operations_DK_Digitalization_Customer Operations_Hosting HCW</v>
      </c>
    </row>
    <row r="875" spans="2:22">
      <c r="B875" s="28">
        <v>45292</v>
      </c>
      <c r="D875" t="s">
        <v>421</v>
      </c>
      <c r="E875" t="str">
        <f>VLOOKUP(D875,'B-Business Capability'!B:H,5,FALSE)</f>
        <v>Product &amp; Software Development</v>
      </c>
      <c r="F875" t="str">
        <f>VLOOKUP(D875,'B-Business Capability'!B:H,6,FALSE)</f>
        <v>Product &amp; Software Delivery</v>
      </c>
      <c r="G875">
        <f>VLOOKUP(D875,'B-Business Capability'!B:H,7,FALSE)</f>
        <v>0</v>
      </c>
      <c r="I875" t="s">
        <v>253</v>
      </c>
      <c r="J875" t="s">
        <v>342</v>
      </c>
      <c r="K875" t="s">
        <v>344</v>
      </c>
      <c r="L875" t="s">
        <v>439</v>
      </c>
      <c r="M875" t="str">
        <f>VLOOKUP(L875,'A-Applications'!B:D,3,FALSE)</f>
        <v>Crowdin</v>
      </c>
      <c r="N875" t="s">
        <v>53</v>
      </c>
      <c r="O875" s="42" t="s">
        <v>54</v>
      </c>
      <c r="P875" t="s">
        <v>43</v>
      </c>
      <c r="Q875" t="str">
        <f>VLOOKUP(KamstrupData[[#This Row],[IdLevel123]],'B-Business Capability'!B:L,10,FALSE)</f>
        <v>Idea-to-Release (I2R)</v>
      </c>
      <c r="R875">
        <f>VLOOKUP(KamstrupData[[#This Row],[IdLevel123]],'B-Business Capability'!B:L,11,FALSE)</f>
        <v>500</v>
      </c>
      <c r="S875" t="s">
        <v>440</v>
      </c>
      <c r="T875" t="s">
        <v>345</v>
      </c>
      <c r="U875" t="str">
        <f>_xlfn.CONCAT(KamstrupData[[#This Row],[CountryCode]],"_",KamstrupData[[#This Row],[Business Area]],"_",KamstrupData[[#This Row],[DepartmentTeam]])</f>
        <v>DK10_DK_Digitalization_Customer Operations_DK_Digitalization_Customer Operations_Enterprise Services</v>
      </c>
      <c r="V875" t="str">
        <f>VLOOKUP(KamstrupData[[#This Row],[ORG_Concat]],'O-Organization'!F:H,3,FALSE)</f>
        <v>11032_DK10_Digitalization_DK_Digitalization_Customer Operations_DK_Digitalization_Customer Operations_Enterprise Services</v>
      </c>
    </row>
    <row r="876" spans="2:22">
      <c r="B876" s="28">
        <v>45292</v>
      </c>
      <c r="D876" s="28" t="s">
        <v>363</v>
      </c>
      <c r="E876" t="str">
        <f>VLOOKUP(D876,'B-Business Capability'!B:H,5,FALSE)</f>
        <v>Digital Platform and Operations</v>
      </c>
      <c r="F876" t="str">
        <f>VLOOKUP(D876,'B-Business Capability'!B:H,6,FALSE)</f>
        <v>Digital Workplace &amp; Infrastructure Development</v>
      </c>
      <c r="G876" t="str">
        <f>VLOOKUP(D876,'B-Business Capability'!B:H,7,FALSE)</f>
        <v>Communication &amp; Collaboration</v>
      </c>
      <c r="I876" t="s">
        <v>253</v>
      </c>
      <c r="J876" t="s">
        <v>342</v>
      </c>
      <c r="K876" t="s">
        <v>343</v>
      </c>
      <c r="L876" t="s">
        <v>441</v>
      </c>
      <c r="M876" t="str">
        <f>VLOOKUP(L876,'A-Applications'!B:D,3,FALSE)</f>
        <v>7-Zip</v>
      </c>
      <c r="N876" s="231" t="s">
        <v>53</v>
      </c>
      <c r="O876" s="42" t="s">
        <v>54</v>
      </c>
      <c r="Q876" t="str">
        <f>VLOOKUP(KamstrupData[[#This Row],[IdLevel123]],'B-Business Capability'!B:L,10,FALSE)</f>
        <v>N/A</v>
      </c>
      <c r="R876">
        <f>VLOOKUP(KamstrupData[[#This Row],[IdLevel123]],'B-Business Capability'!B:L,11,FALSE)</f>
        <v>0</v>
      </c>
      <c r="U876" t="str">
        <f>_xlfn.CONCAT(KamstrupData[[#This Row],[CountryCode]],"_",KamstrupData[[#This Row],[Business Area]],"_",KamstrupData[[#This Row],[DepartmentTeam]])</f>
        <v>DK10_DK_Digitalization_Customer Operations_DK_Digitalization_Customer Operations_ Global Operations</v>
      </c>
      <c r="V876" t="str">
        <f>VLOOKUP(KamstrupData[[#This Row],[ORG_Concat]],'O-Organization'!F:H,3,FALSE)</f>
        <v>11029_DK10_Digitalization_DK_Digitalization_Customer Operations_DK_Digitalization_Customer Operations_ Global Operations</v>
      </c>
    </row>
    <row r="877" spans="2:22">
      <c r="B877" s="28">
        <v>45292</v>
      </c>
      <c r="D877" t="s">
        <v>433</v>
      </c>
      <c r="E877" t="str">
        <f>VLOOKUP(D877,'B-Business Capability'!B:H,5,FALSE)</f>
        <v>OT Hosting</v>
      </c>
      <c r="F877" t="str">
        <f>VLOOKUP(D877,'B-Business Capability'!B:H,6,FALSE)</f>
        <v>OT Data &amp; Integration</v>
      </c>
      <c r="G877" t="str">
        <f>VLOOKUP(D877,'B-Business Capability'!B:H,7,FALSE)</f>
        <v>Data Acquisition &amp; Ingestion</v>
      </c>
      <c r="I877" t="s">
        <v>253</v>
      </c>
      <c r="J877" t="s">
        <v>342</v>
      </c>
      <c r="K877" t="s">
        <v>348</v>
      </c>
      <c r="L877" t="s">
        <v>441</v>
      </c>
      <c r="M877" t="str">
        <f>VLOOKUP(L877,'A-Applications'!B:D,3,FALSE)</f>
        <v>7-Zip</v>
      </c>
      <c r="N877" t="s">
        <v>53</v>
      </c>
      <c r="O877" s="42" t="s">
        <v>54</v>
      </c>
      <c r="P877" t="s">
        <v>43</v>
      </c>
      <c r="Q877" t="str">
        <f>VLOOKUP(KamstrupData[[#This Row],[IdLevel123]],'B-Business Capability'!B:L,10,FALSE)</f>
        <v>N/A</v>
      </c>
      <c r="R877">
        <f>VLOOKUP(KamstrupData[[#This Row],[IdLevel123]],'B-Business Capability'!B:L,11,FALSE)</f>
        <v>0</v>
      </c>
      <c r="T877" t="s">
        <v>350</v>
      </c>
      <c r="U877" t="str">
        <f>_xlfn.CONCAT(KamstrupData[[#This Row],[CountryCode]],"_",KamstrupData[[#This Row],[Business Area]],"_",KamstrupData[[#This Row],[DepartmentTeam]])</f>
        <v>DK10_DK_Digitalization_Customer Operations_DK_Digitalization_Customer Operations_Hosting OMNIA</v>
      </c>
      <c r="V877" t="str">
        <f>VLOOKUP(KamstrupData[[#This Row],[ORG_Concat]],'O-Organization'!F:H,3,FALSE)</f>
        <v>11030_DK10_Digitalization_DK_Digitalization_Customer Operations_DK_Digitalization_Customer Operations_Hosting OMNIA</v>
      </c>
    </row>
    <row r="878" spans="2:22">
      <c r="B878" s="28">
        <v>45292</v>
      </c>
      <c r="D878" t="s">
        <v>365</v>
      </c>
      <c r="E878" t="str">
        <f>VLOOKUP(D878,'B-Business Capability'!B:H,5,FALSE)</f>
        <v>Product &amp; Software Development</v>
      </c>
      <c r="F878" t="str">
        <f>VLOOKUP(D878,'B-Business Capability'!B:H,6,FALSE)</f>
        <v>Product &amp; Software Delivery</v>
      </c>
      <c r="G878" t="str">
        <f>VLOOKUP(D878,'B-Business Capability'!B:H,7,FALSE)</f>
        <v>Manage Production &amp; Development</v>
      </c>
      <c r="I878" t="s">
        <v>253</v>
      </c>
      <c r="J878" t="s">
        <v>342</v>
      </c>
      <c r="K878" t="s">
        <v>344</v>
      </c>
      <c r="L878" t="s">
        <v>442</v>
      </c>
      <c r="M878" t="str">
        <f>VLOOKUP(L878,'A-Applications'!B:D,3,FALSE)</f>
        <v>Draw.IO</v>
      </c>
      <c r="N878" t="s">
        <v>53</v>
      </c>
      <c r="O878" s="42" t="s">
        <v>54</v>
      </c>
      <c r="P878" t="s">
        <v>43</v>
      </c>
      <c r="Q878" t="str">
        <f>VLOOKUP(KamstrupData[[#This Row],[IdLevel123]],'B-Business Capability'!B:L,10,FALSE)</f>
        <v>Idea-to-Release (I2R)</v>
      </c>
      <c r="R878">
        <f>VLOOKUP(KamstrupData[[#This Row],[IdLevel123]],'B-Business Capability'!B:L,11,FALSE)</f>
        <v>520</v>
      </c>
      <c r="T878" t="s">
        <v>345</v>
      </c>
      <c r="U878" t="str">
        <f>_xlfn.CONCAT(KamstrupData[[#This Row],[CountryCode]],"_",KamstrupData[[#This Row],[Business Area]],"_",KamstrupData[[#This Row],[DepartmentTeam]])</f>
        <v>DK10_DK_Digitalization_Customer Operations_DK_Digitalization_Customer Operations_Enterprise Services</v>
      </c>
      <c r="V878" t="str">
        <f>VLOOKUP(KamstrupData[[#This Row],[ORG_Concat]],'O-Organization'!F:H,3,FALSE)</f>
        <v>11032_DK10_Digitalization_DK_Digitalization_Customer Operations_DK_Digitalization_Customer Operations_Enterprise Services</v>
      </c>
    </row>
    <row r="879" spans="2:22">
      <c r="B879" s="28">
        <v>45292</v>
      </c>
      <c r="D879" s="28" t="s">
        <v>384</v>
      </c>
      <c r="E879" t="str">
        <f>VLOOKUP(D879,'B-Business Capability'!B:H,5,FALSE)</f>
        <v>OT Hosting</v>
      </c>
      <c r="F879" t="str">
        <f>VLOOKUP(D879,'B-Business Capability'!B:H,6,FALSE)</f>
        <v>OT Data &amp; Integration</v>
      </c>
      <c r="G879">
        <f>VLOOKUP(D879,'B-Business Capability'!B:H,7,FALSE)</f>
        <v>0</v>
      </c>
      <c r="I879" t="s">
        <v>253</v>
      </c>
      <c r="J879" t="s">
        <v>342</v>
      </c>
      <c r="K879" t="s">
        <v>346</v>
      </c>
      <c r="L879" t="s">
        <v>443</v>
      </c>
      <c r="M879" t="str">
        <f>VLOOKUP(L879,'A-Applications'!B:D,3,FALSE)</f>
        <v>VSCode</v>
      </c>
      <c r="N879" t="s">
        <v>53</v>
      </c>
      <c r="O879" s="42" t="s">
        <v>54</v>
      </c>
      <c r="P879" t="s">
        <v>43</v>
      </c>
      <c r="Q879" t="str">
        <f>VLOOKUP(KamstrupData[[#This Row],[IdLevel123]],'B-Business Capability'!B:L,10,FALSE)</f>
        <v>N/A</v>
      </c>
      <c r="R879">
        <f>VLOOKUP(KamstrupData[[#This Row],[IdLevel123]],'B-Business Capability'!B:L,11,FALSE)</f>
        <v>0</v>
      </c>
      <c r="U879" t="str">
        <f>_xlfn.CONCAT(KamstrupData[[#This Row],[CountryCode]],"_",KamstrupData[[#This Row],[Business Area]],"_",KamstrupData[[#This Row],[DepartmentTeam]])</f>
        <v>DK10_DK_Digitalization_Customer Operations_DK_Digitalization_Customer Operations_Hosting HCW</v>
      </c>
      <c r="V879" t="str">
        <f>VLOOKUP(KamstrupData[[#This Row],[ORG_Concat]],'O-Organization'!F:H,3,FALSE)</f>
        <v>11031_DK10_Digitalization_DK_Digitalization_Customer Operations_DK_Digitalization_Customer Operations_Hosting HCW</v>
      </c>
    </row>
    <row r="880" spans="2:22">
      <c r="B880" s="28">
        <v>45292</v>
      </c>
      <c r="D880" t="s">
        <v>444</v>
      </c>
      <c r="E880" t="str">
        <f>VLOOKUP(D880,'B-Business Capability'!B:H,5,FALSE)</f>
        <v>Product &amp; Software Development</v>
      </c>
      <c r="F880" t="str">
        <f>VLOOKUP(D880,'B-Business Capability'!B:H,6,FALSE)</f>
        <v>Product &amp; Software Delivery</v>
      </c>
      <c r="G880" t="str">
        <f>VLOOKUP(D880,'B-Business Capability'!B:H,7,FALSE)</f>
        <v>Test Quality Performance</v>
      </c>
      <c r="I880" t="s">
        <v>253</v>
      </c>
      <c r="J880" t="s">
        <v>342</v>
      </c>
      <c r="K880" t="s">
        <v>344</v>
      </c>
      <c r="L880" t="s">
        <v>171</v>
      </c>
      <c r="M880" t="str">
        <f>VLOOKUP(L880,'A-Applications'!B:D,3,FALSE)</f>
        <v>Jira Xray</v>
      </c>
      <c r="N880" t="s">
        <v>147</v>
      </c>
      <c r="O880" s="42" t="s">
        <v>54</v>
      </c>
      <c r="P880" t="s">
        <v>43</v>
      </c>
      <c r="Q880" t="str">
        <f>VLOOKUP(KamstrupData[[#This Row],[IdLevel123]],'B-Business Capability'!B:L,10,FALSE)</f>
        <v>Idea-to-Release (I2R)</v>
      </c>
      <c r="R880">
        <f>VLOOKUP(KamstrupData[[#This Row],[IdLevel123]],'B-Business Capability'!B:L,11,FALSE)</f>
        <v>530</v>
      </c>
      <c r="T880" t="s">
        <v>345</v>
      </c>
      <c r="U880" t="str">
        <f>_xlfn.CONCAT(KamstrupData[[#This Row],[CountryCode]],"_",KamstrupData[[#This Row],[Business Area]],"_",KamstrupData[[#This Row],[DepartmentTeam]])</f>
        <v>DK10_DK_Digitalization_Customer Operations_DK_Digitalization_Customer Operations_Enterprise Services</v>
      </c>
      <c r="V880" t="str">
        <f>VLOOKUP(KamstrupData[[#This Row],[ORG_Concat]],'O-Organization'!F:H,3,FALSE)</f>
        <v>11032_DK10_Digitalization_DK_Digitalization_Customer Operations_DK_Digitalization_Customer Operations_Enterprise Services</v>
      </c>
    </row>
    <row r="881" spans="2:22">
      <c r="B881" s="28">
        <v>45292</v>
      </c>
      <c r="D881" t="s">
        <v>395</v>
      </c>
      <c r="E881" t="str">
        <f>VLOOKUP(D881,'B-Business Capability'!B:H,5,FALSE)</f>
        <v>Digital Platform and Operations</v>
      </c>
      <c r="F881" t="str">
        <f>VLOOKUP(D881,'B-Business Capability'!B:H,6,FALSE)</f>
        <v>Engineering &amp; Platform</v>
      </c>
      <c r="G881" t="str">
        <f>VLOOKUP(D881,'B-Business Capability'!B:H,7,FALSE)</f>
        <v>Software development</v>
      </c>
      <c r="I881" t="s">
        <v>253</v>
      </c>
      <c r="J881" t="s">
        <v>342</v>
      </c>
      <c r="K881" t="s">
        <v>348</v>
      </c>
      <c r="L881" t="s">
        <v>445</v>
      </c>
      <c r="M881" t="str">
        <f>VLOOKUP(L881,'A-Applications'!B:D,3,FALSE)</f>
        <v>Microsoft Visual Studio Code</v>
      </c>
      <c r="N881" t="s">
        <v>53</v>
      </c>
      <c r="O881" s="42" t="s">
        <v>54</v>
      </c>
      <c r="P881" t="s">
        <v>43</v>
      </c>
      <c r="Q881" t="str">
        <f>VLOOKUP(KamstrupData[[#This Row],[IdLevel123]],'B-Business Capability'!B:L,10,FALSE)</f>
        <v>N/A</v>
      </c>
      <c r="R881">
        <f>VLOOKUP(KamstrupData[[#This Row],[IdLevel123]],'B-Business Capability'!B:L,11,FALSE)</f>
        <v>0</v>
      </c>
      <c r="T881" t="s">
        <v>350</v>
      </c>
      <c r="U881" t="str">
        <f>_xlfn.CONCAT(KamstrupData[[#This Row],[CountryCode]],"_",KamstrupData[[#This Row],[Business Area]],"_",KamstrupData[[#This Row],[DepartmentTeam]])</f>
        <v>DK10_DK_Digitalization_Customer Operations_DK_Digitalization_Customer Operations_Hosting OMNIA</v>
      </c>
      <c r="V881" t="str">
        <f>VLOOKUP(KamstrupData[[#This Row],[ORG_Concat]],'O-Organization'!F:H,3,FALSE)</f>
        <v>11030_DK10_Digitalization_DK_Digitalization_Customer Operations_DK_Digitalization_Customer Operations_Hosting OMNIA</v>
      </c>
    </row>
    <row r="882" spans="2:22">
      <c r="B882" s="28">
        <v>45292</v>
      </c>
      <c r="D882" s="28" t="s">
        <v>446</v>
      </c>
      <c r="E882" t="str">
        <f>VLOOKUP(D882,'B-Business Capability'!B:H,5,FALSE)</f>
        <v>Marketing</v>
      </c>
      <c r="F882" t="str">
        <f>VLOOKUP(D882,'B-Business Capability'!B:H,6,FALSE)</f>
        <v>Data and insights management</v>
      </c>
      <c r="G882" t="str">
        <f>VLOOKUP(D882,'B-Business Capability'!B:H,7,FALSE)</f>
        <v>Marketing surveys</v>
      </c>
      <c r="I882" t="s">
        <v>253</v>
      </c>
      <c r="J882" t="s">
        <v>342</v>
      </c>
      <c r="K882" t="s">
        <v>343</v>
      </c>
      <c r="L882" t="s">
        <v>447</v>
      </c>
      <c r="M882" t="str">
        <f>VLOOKUP(L882,'A-Applications'!B:D,3,FALSE)</f>
        <v>Radio Survey</v>
      </c>
      <c r="N882" s="231" t="s">
        <v>53</v>
      </c>
      <c r="O882" s="42" t="s">
        <v>62</v>
      </c>
      <c r="Q882" t="str">
        <f>VLOOKUP(KamstrupData[[#This Row],[IdLevel123]],'B-Business Capability'!B:L,10,FALSE)</f>
        <v>N/A</v>
      </c>
      <c r="R882">
        <f>VLOOKUP(KamstrupData[[#This Row],[IdLevel123]],'B-Business Capability'!B:L,11,FALSE)</f>
        <v>0</v>
      </c>
      <c r="U882" t="str">
        <f>_xlfn.CONCAT(KamstrupData[[#This Row],[CountryCode]],"_",KamstrupData[[#This Row],[Business Area]],"_",KamstrupData[[#This Row],[DepartmentTeam]])</f>
        <v>DK10_DK_Digitalization_Customer Operations_DK_Digitalization_Customer Operations_ Global Operations</v>
      </c>
      <c r="V882" t="str">
        <f>VLOOKUP(KamstrupData[[#This Row],[ORG_Concat]],'O-Organization'!F:H,3,FALSE)</f>
        <v>11029_DK10_Digitalization_DK_Digitalization_Customer Operations_DK_Digitalization_Customer Operations_ Global Operations</v>
      </c>
    </row>
    <row r="883" spans="2:22">
      <c r="B883" s="28">
        <v>45292</v>
      </c>
      <c r="D883" s="28" t="s">
        <v>448</v>
      </c>
      <c r="E883" t="str">
        <f>VLOOKUP(D883,'B-Business Capability'!B:H,5,FALSE)</f>
        <v>OT Hosting</v>
      </c>
      <c r="F883" t="str">
        <f>VLOOKUP(D883,'B-Business Capability'!B:H,6,FALSE)</f>
        <v>OT Platform &amp; Hosting</v>
      </c>
      <c r="G883">
        <f>VLOOKUP(D883,'B-Business Capability'!B:H,7,FALSE)</f>
        <v>0</v>
      </c>
      <c r="I883" t="s">
        <v>253</v>
      </c>
      <c r="J883" t="s">
        <v>342</v>
      </c>
      <c r="K883" t="s">
        <v>346</v>
      </c>
      <c r="L883" t="s">
        <v>176</v>
      </c>
      <c r="M883" t="str">
        <f>VLOOKUP(L883,'A-Applications'!B:D,3,FALSE)</f>
        <v>Azure Coverage</v>
      </c>
      <c r="N883" t="s">
        <v>53</v>
      </c>
      <c r="O883" s="42" t="s">
        <v>66</v>
      </c>
      <c r="P883" t="s">
        <v>43</v>
      </c>
      <c r="Q883" t="str">
        <f>VLOOKUP(KamstrupData[[#This Row],[IdLevel123]],'B-Business Capability'!B:L,10,FALSE)</f>
        <v>N/A</v>
      </c>
      <c r="R883">
        <f>VLOOKUP(KamstrupData[[#This Row],[IdLevel123]],'B-Business Capability'!B:L,11,FALSE)</f>
        <v>0</v>
      </c>
      <c r="U883" t="str">
        <f>_xlfn.CONCAT(KamstrupData[[#This Row],[CountryCode]],"_",KamstrupData[[#This Row],[Business Area]],"_",KamstrupData[[#This Row],[DepartmentTeam]])</f>
        <v>DK10_DK_Digitalization_Customer Operations_DK_Digitalization_Customer Operations_Hosting HCW</v>
      </c>
      <c r="V883" t="str">
        <f>VLOOKUP(KamstrupData[[#This Row],[ORG_Concat]],'O-Organization'!F:H,3,FALSE)</f>
        <v>11031_DK10_Digitalization_DK_Digitalization_Customer Operations_DK_Digitalization_Customer Operations_Hosting HCW</v>
      </c>
    </row>
    <row r="884" spans="2:22">
      <c r="B884" s="28">
        <v>45292</v>
      </c>
      <c r="D884" s="28" t="s">
        <v>393</v>
      </c>
      <c r="E884" t="str">
        <f>VLOOKUP(D884,'B-Business Capability'!B:H,5,FALSE)</f>
        <v>Digital Platform and Operations</v>
      </c>
      <c r="F884" t="str">
        <f>VLOOKUP(D884,'B-Business Capability'!B:H,6,FALSE)</f>
        <v>Digital Workplace &amp; Infrastructure Development</v>
      </c>
      <c r="G884">
        <f>VLOOKUP(D884,'B-Business Capability'!B:H,7,FALSE)</f>
        <v>0</v>
      </c>
      <c r="I884" t="s">
        <v>253</v>
      </c>
      <c r="J884" t="s">
        <v>342</v>
      </c>
      <c r="K884" t="s">
        <v>343</v>
      </c>
      <c r="L884" t="s">
        <v>449</v>
      </c>
      <c r="M884" t="str">
        <f>VLOOKUP(L884,'A-Applications'!B:D,3,FALSE)</f>
        <v>tech-tools</v>
      </c>
      <c r="N884" s="231" t="s">
        <v>53</v>
      </c>
      <c r="O884" s="42" t="s">
        <v>54</v>
      </c>
      <c r="Q884" t="str">
        <f>VLOOKUP(KamstrupData[[#This Row],[IdLevel123]],'B-Business Capability'!B:L,10,FALSE)</f>
        <v>N/A</v>
      </c>
      <c r="R884">
        <f>VLOOKUP(KamstrupData[[#This Row],[IdLevel123]],'B-Business Capability'!B:L,11,FALSE)</f>
        <v>0</v>
      </c>
      <c r="U884" t="str">
        <f>_xlfn.CONCAT(KamstrupData[[#This Row],[CountryCode]],"_",KamstrupData[[#This Row],[Business Area]],"_",KamstrupData[[#This Row],[DepartmentTeam]])</f>
        <v>DK10_DK_Digitalization_Customer Operations_DK_Digitalization_Customer Operations_ Global Operations</v>
      </c>
      <c r="V884" t="str">
        <f>VLOOKUP(KamstrupData[[#This Row],[ORG_Concat]],'O-Organization'!F:H,3,FALSE)</f>
        <v>11029_DK10_Digitalization_DK_Digitalization_Customer Operations_DK_Digitalization_Customer Operations_ Global Operations</v>
      </c>
    </row>
    <row r="885" spans="2:22">
      <c r="B885" s="28">
        <v>45292</v>
      </c>
      <c r="D885" t="s">
        <v>347</v>
      </c>
      <c r="E885" t="str">
        <f>VLOOKUP(D885,'B-Business Capability'!B:H,5,FALSE)</f>
        <v>OT Hosting</v>
      </c>
      <c r="F885" t="str">
        <f>VLOOKUP(D885,'B-Business Capability'!B:H,6,FALSE)</f>
        <v>OT Platform &amp; Hosting</v>
      </c>
      <c r="G885" t="str">
        <f>VLOOKUP(D885,'B-Business Capability'!B:H,7,FALSE)</f>
        <v>Remote Access &amp; Authentication Control</v>
      </c>
      <c r="I885" t="s">
        <v>253</v>
      </c>
      <c r="J885" t="s">
        <v>342</v>
      </c>
      <c r="K885" t="s">
        <v>348</v>
      </c>
      <c r="L885" t="s">
        <v>450</v>
      </c>
      <c r="M885" t="str">
        <f>VLOOKUP(L885,'A-Applications'!B:D,3,FALSE)</f>
        <v>Vmware vSphare</v>
      </c>
      <c r="N885" t="s">
        <v>53</v>
      </c>
      <c r="O885" s="42" t="s">
        <v>54</v>
      </c>
      <c r="P885" t="s">
        <v>43</v>
      </c>
      <c r="Q885" t="str">
        <f>VLOOKUP(KamstrupData[[#This Row],[IdLevel123]],'B-Business Capability'!B:L,10,FALSE)</f>
        <v>N/A</v>
      </c>
      <c r="R885">
        <f>VLOOKUP(KamstrupData[[#This Row],[IdLevel123]],'B-Business Capability'!B:L,11,FALSE)</f>
        <v>0</v>
      </c>
      <c r="T885" t="s">
        <v>350</v>
      </c>
      <c r="U885" t="str">
        <f>_xlfn.CONCAT(KamstrupData[[#This Row],[CountryCode]],"_",KamstrupData[[#This Row],[Business Area]],"_",KamstrupData[[#This Row],[DepartmentTeam]])</f>
        <v>DK10_DK_Digitalization_Customer Operations_DK_Digitalization_Customer Operations_Hosting OMNIA</v>
      </c>
      <c r="V885" t="str">
        <f>VLOOKUP(KamstrupData[[#This Row],[ORG_Concat]],'O-Organization'!F:H,3,FALSE)</f>
        <v>11030_DK10_Digitalization_DK_Digitalization_Customer Operations_DK_Digitalization_Customer Operations_Hosting OMNIA</v>
      </c>
    </row>
    <row r="886" spans="2:22">
      <c r="B886" s="28">
        <v>45292</v>
      </c>
      <c r="D886" t="s">
        <v>365</v>
      </c>
      <c r="E886" t="str">
        <f>VLOOKUP(D886,'B-Business Capability'!B:H,5,FALSE)</f>
        <v>Product &amp; Software Development</v>
      </c>
      <c r="F886" t="str">
        <f>VLOOKUP(D886,'B-Business Capability'!B:H,6,FALSE)</f>
        <v>Product &amp; Software Delivery</v>
      </c>
      <c r="G886" t="str">
        <f>VLOOKUP(D886,'B-Business Capability'!B:H,7,FALSE)</f>
        <v>Manage Production &amp; Development</v>
      </c>
      <c r="I886" t="s">
        <v>253</v>
      </c>
      <c r="J886" t="s">
        <v>342</v>
      </c>
      <c r="K886" t="s">
        <v>344</v>
      </c>
      <c r="L886" t="s">
        <v>180</v>
      </c>
      <c r="M886" t="str">
        <f>VLOOKUP(L886,'A-Applications'!B:D,3,FALSE)</f>
        <v>Keepass</v>
      </c>
      <c r="N886" t="s">
        <v>53</v>
      </c>
      <c r="O886" s="42" t="s">
        <v>66</v>
      </c>
      <c r="P886" t="s">
        <v>43</v>
      </c>
      <c r="Q886" t="str">
        <f>VLOOKUP(KamstrupData[[#This Row],[IdLevel123]],'B-Business Capability'!B:L,10,FALSE)</f>
        <v>Idea-to-Release (I2R)</v>
      </c>
      <c r="R886">
        <f>VLOOKUP(KamstrupData[[#This Row],[IdLevel123]],'B-Business Capability'!B:L,11,FALSE)</f>
        <v>520</v>
      </c>
      <c r="T886" t="s">
        <v>345</v>
      </c>
      <c r="U886" t="str">
        <f>_xlfn.CONCAT(KamstrupData[[#This Row],[CountryCode]],"_",KamstrupData[[#This Row],[Business Area]],"_",KamstrupData[[#This Row],[DepartmentTeam]])</f>
        <v>DK10_DK_Digitalization_Customer Operations_DK_Digitalization_Customer Operations_Enterprise Services</v>
      </c>
      <c r="V886" t="str">
        <f>VLOOKUP(KamstrupData[[#This Row],[ORG_Concat]],'O-Organization'!F:H,3,FALSE)</f>
        <v>11032_DK10_Digitalization_DK_Digitalization_Customer Operations_DK_Digitalization_Customer Operations_Enterprise Services</v>
      </c>
    </row>
    <row r="887" spans="2:22">
      <c r="B887" s="28">
        <v>45292</v>
      </c>
      <c r="D887" s="28" t="s">
        <v>347</v>
      </c>
      <c r="E887" t="str">
        <f>VLOOKUP(D887,'B-Business Capability'!B:H,5,FALSE)</f>
        <v>OT Hosting</v>
      </c>
      <c r="F887" t="str">
        <f>VLOOKUP(D887,'B-Business Capability'!B:H,6,FALSE)</f>
        <v>OT Platform &amp; Hosting</v>
      </c>
      <c r="G887" t="str">
        <f>VLOOKUP(D887,'B-Business Capability'!B:H,7,FALSE)</f>
        <v>Remote Access &amp; Authentication Control</v>
      </c>
      <c r="I887" t="s">
        <v>253</v>
      </c>
      <c r="J887" t="s">
        <v>342</v>
      </c>
      <c r="K887" t="s">
        <v>346</v>
      </c>
      <c r="L887" t="s">
        <v>180</v>
      </c>
      <c r="M887" t="str">
        <f>VLOOKUP(L887,'A-Applications'!B:D,3,FALSE)</f>
        <v>Keepass</v>
      </c>
      <c r="N887" t="s">
        <v>53</v>
      </c>
      <c r="O887" s="42" t="s">
        <v>369</v>
      </c>
      <c r="P887" t="s">
        <v>43</v>
      </c>
      <c r="Q887" t="str">
        <f>VLOOKUP(KamstrupData[[#This Row],[IdLevel123]],'B-Business Capability'!B:L,10,FALSE)</f>
        <v>N/A</v>
      </c>
      <c r="R887">
        <f>VLOOKUP(KamstrupData[[#This Row],[IdLevel123]],'B-Business Capability'!B:L,11,FALSE)</f>
        <v>0</v>
      </c>
      <c r="U887" t="str">
        <f>_xlfn.CONCAT(KamstrupData[[#This Row],[CountryCode]],"_",KamstrupData[[#This Row],[Business Area]],"_",KamstrupData[[#This Row],[DepartmentTeam]])</f>
        <v>DK10_DK_Digitalization_Customer Operations_DK_Digitalization_Customer Operations_Hosting HCW</v>
      </c>
      <c r="V887" t="str">
        <f>VLOOKUP(KamstrupData[[#This Row],[ORG_Concat]],'O-Organization'!F:H,3,FALSE)</f>
        <v>11031_DK10_Digitalization_DK_Digitalization_Customer Operations_DK_Digitalization_Customer Operations_Hosting HCW</v>
      </c>
    </row>
    <row r="888" spans="2:22">
      <c r="B888" s="28">
        <v>45292</v>
      </c>
      <c r="D888" s="28" t="s">
        <v>347</v>
      </c>
      <c r="E888" t="str">
        <f>VLOOKUP(D888,'B-Business Capability'!B:H,5,FALSE)</f>
        <v>OT Hosting</v>
      </c>
      <c r="F888" t="str">
        <f>VLOOKUP(D888,'B-Business Capability'!B:H,6,FALSE)</f>
        <v>OT Platform &amp; Hosting</v>
      </c>
      <c r="G888" t="str">
        <f>VLOOKUP(D888,'B-Business Capability'!B:H,7,FALSE)</f>
        <v>Remote Access &amp; Authentication Control</v>
      </c>
      <c r="I888" t="s">
        <v>253</v>
      </c>
      <c r="J888" t="s">
        <v>342</v>
      </c>
      <c r="K888" t="s">
        <v>343</v>
      </c>
      <c r="L888" t="s">
        <v>180</v>
      </c>
      <c r="M888" t="str">
        <f>VLOOKUP(L888,'A-Applications'!B:D,3,FALSE)</f>
        <v>Keepass</v>
      </c>
      <c r="N888" s="231" t="s">
        <v>53</v>
      </c>
      <c r="O888" s="42" t="s">
        <v>54</v>
      </c>
      <c r="Q888" t="str">
        <f>VLOOKUP(KamstrupData[[#This Row],[IdLevel123]],'B-Business Capability'!B:L,10,FALSE)</f>
        <v>N/A</v>
      </c>
      <c r="R888">
        <f>VLOOKUP(KamstrupData[[#This Row],[IdLevel123]],'B-Business Capability'!B:L,11,FALSE)</f>
        <v>0</v>
      </c>
      <c r="U888" t="str">
        <f>_xlfn.CONCAT(KamstrupData[[#This Row],[CountryCode]],"_",KamstrupData[[#This Row],[Business Area]],"_",KamstrupData[[#This Row],[DepartmentTeam]])</f>
        <v>DK10_DK_Digitalization_Customer Operations_DK_Digitalization_Customer Operations_ Global Operations</v>
      </c>
      <c r="V888" t="str">
        <f>VLOOKUP(KamstrupData[[#This Row],[ORG_Concat]],'O-Organization'!F:H,3,FALSE)</f>
        <v>11029_DK10_Digitalization_DK_Digitalization_Customer Operations_DK_Digitalization_Customer Operations_ Global Operations</v>
      </c>
    </row>
    <row r="889" spans="2:22">
      <c r="B889" s="28">
        <v>45292</v>
      </c>
      <c r="D889" t="s">
        <v>347</v>
      </c>
      <c r="E889" t="str">
        <f>VLOOKUP(D889,'B-Business Capability'!B:H,5,FALSE)</f>
        <v>OT Hosting</v>
      </c>
      <c r="F889" t="str">
        <f>VLOOKUP(D889,'B-Business Capability'!B:H,6,FALSE)</f>
        <v>OT Platform &amp; Hosting</v>
      </c>
      <c r="G889" t="str">
        <f>VLOOKUP(D889,'B-Business Capability'!B:H,7,FALSE)</f>
        <v>Remote Access &amp; Authentication Control</v>
      </c>
      <c r="I889" t="s">
        <v>253</v>
      </c>
      <c r="J889" t="s">
        <v>342</v>
      </c>
      <c r="K889" t="s">
        <v>348</v>
      </c>
      <c r="L889" t="s">
        <v>180</v>
      </c>
      <c r="M889" t="str">
        <f>VLOOKUP(L889,'A-Applications'!B:D,3,FALSE)</f>
        <v>Keepass</v>
      </c>
      <c r="N889" t="s">
        <v>147</v>
      </c>
      <c r="O889" s="42" t="s">
        <v>66</v>
      </c>
      <c r="P889" t="s">
        <v>43</v>
      </c>
      <c r="Q889" t="str">
        <f>VLOOKUP(KamstrupData[[#This Row],[IdLevel123]],'B-Business Capability'!B:L,10,FALSE)</f>
        <v>N/A</v>
      </c>
      <c r="R889">
        <f>VLOOKUP(KamstrupData[[#This Row],[IdLevel123]],'B-Business Capability'!B:L,11,FALSE)</f>
        <v>0</v>
      </c>
      <c r="T889" t="s">
        <v>350</v>
      </c>
      <c r="U889" t="str">
        <f>_xlfn.CONCAT(KamstrupData[[#This Row],[CountryCode]],"_",KamstrupData[[#This Row],[Business Area]],"_",KamstrupData[[#This Row],[DepartmentTeam]])</f>
        <v>DK10_DK_Digitalization_Customer Operations_DK_Digitalization_Customer Operations_Hosting OMNIA</v>
      </c>
      <c r="V889" t="str">
        <f>VLOOKUP(KamstrupData[[#This Row],[ORG_Concat]],'O-Organization'!F:H,3,FALSE)</f>
        <v>11030_DK10_Digitalization_DK_Digitalization_Customer Operations_DK_Digitalization_Customer Operations_Hosting OMNIA</v>
      </c>
    </row>
    <row r="890" spans="2:22">
      <c r="B890" s="28">
        <v>45292</v>
      </c>
      <c r="D890" s="28" t="s">
        <v>376</v>
      </c>
      <c r="E890" t="str">
        <f>VLOOKUP(D890,'B-Business Capability'!B:H,5,FALSE)</f>
        <v>OT Hosting</v>
      </c>
      <c r="F890" t="str">
        <f>VLOOKUP(D890,'B-Business Capability'!B:H,6,FALSE)</f>
        <v>OT Engineering &amp; Innovation</v>
      </c>
      <c r="G890">
        <f>VLOOKUP(D890,'B-Business Capability'!B:H,7,FALSE)</f>
        <v>0</v>
      </c>
      <c r="I890" t="s">
        <v>253</v>
      </c>
      <c r="J890" t="s">
        <v>342</v>
      </c>
      <c r="K890" t="s">
        <v>346</v>
      </c>
      <c r="L890" t="s">
        <v>451</v>
      </c>
      <c r="M890" t="str">
        <f>VLOOKUP(L890,'A-Applications'!B:D,3,FALSE)</f>
        <v>Fedora (Multibel components + 140)</v>
      </c>
      <c r="N890" t="s">
        <v>53</v>
      </c>
      <c r="O890" s="42" t="s">
        <v>54</v>
      </c>
      <c r="P890" t="s">
        <v>43</v>
      </c>
      <c r="Q890" t="str">
        <f>VLOOKUP(KamstrupData[[#This Row],[IdLevel123]],'B-Business Capability'!B:L,10,FALSE)</f>
        <v>N/A</v>
      </c>
      <c r="R890">
        <f>VLOOKUP(KamstrupData[[#This Row],[IdLevel123]],'B-Business Capability'!B:L,11,FALSE)</f>
        <v>0</v>
      </c>
      <c r="U890" t="str">
        <f>_xlfn.CONCAT(KamstrupData[[#This Row],[CountryCode]],"_",KamstrupData[[#This Row],[Business Area]],"_",KamstrupData[[#This Row],[DepartmentTeam]])</f>
        <v>DK10_DK_Digitalization_Customer Operations_DK_Digitalization_Customer Operations_Hosting HCW</v>
      </c>
      <c r="V890" t="str">
        <f>VLOOKUP(KamstrupData[[#This Row],[ORG_Concat]],'O-Organization'!F:H,3,FALSE)</f>
        <v>11031_DK10_Digitalization_DK_Digitalization_Customer Operations_DK_Digitalization_Customer Operations_Hosting HCW</v>
      </c>
    </row>
    <row r="891" spans="2:22">
      <c r="B891" s="28">
        <v>45292</v>
      </c>
      <c r="D891" t="s">
        <v>452</v>
      </c>
      <c r="E891" t="str">
        <f>VLOOKUP(D891,'B-Business Capability'!B:H,5,FALSE)</f>
        <v>OT Hosting</v>
      </c>
      <c r="F891" t="str">
        <f>VLOOKUP(D891,'B-Business Capability'!B:H,6,FALSE)</f>
        <v>OT Data &amp; Integration</v>
      </c>
      <c r="G891" t="str">
        <f>VLOOKUP(D891,'B-Business Capability'!B:H,7,FALSE)</f>
        <v>Data Transformation &amp; Validation</v>
      </c>
      <c r="I891" t="s">
        <v>253</v>
      </c>
      <c r="J891" t="s">
        <v>342</v>
      </c>
      <c r="K891" t="s">
        <v>348</v>
      </c>
      <c r="L891" t="s">
        <v>186</v>
      </c>
      <c r="M891" t="str">
        <f>VLOOKUP(L891,'A-Applications'!B:D,3,FALSE)</f>
        <v>WinSCP</v>
      </c>
      <c r="N891" t="s">
        <v>53</v>
      </c>
      <c r="O891" s="42" t="s">
        <v>54</v>
      </c>
      <c r="P891" t="s">
        <v>43</v>
      </c>
      <c r="Q891" t="str">
        <f>VLOOKUP(KamstrupData[[#This Row],[IdLevel123]],'B-Business Capability'!B:L,10,FALSE)</f>
        <v>N/A</v>
      </c>
      <c r="R891">
        <f>VLOOKUP(KamstrupData[[#This Row],[IdLevel123]],'B-Business Capability'!B:L,11,FALSE)</f>
        <v>0</v>
      </c>
      <c r="T891" t="s">
        <v>350</v>
      </c>
      <c r="U891" t="str">
        <f>_xlfn.CONCAT(KamstrupData[[#This Row],[CountryCode]],"_",KamstrupData[[#This Row],[Business Area]],"_",KamstrupData[[#This Row],[DepartmentTeam]])</f>
        <v>DK10_DK_Digitalization_Customer Operations_DK_Digitalization_Customer Operations_Hosting OMNIA</v>
      </c>
      <c r="V891" t="str">
        <f>VLOOKUP(KamstrupData[[#This Row],[ORG_Concat]],'O-Organization'!F:H,3,FALSE)</f>
        <v>11030_DK10_Digitalization_DK_Digitalization_Customer Operations_DK_Digitalization_Customer Operations_Hosting OMNIA</v>
      </c>
    </row>
    <row r="892" spans="2:22">
      <c r="B892" s="28">
        <v>45292</v>
      </c>
      <c r="D892" s="28" t="s">
        <v>376</v>
      </c>
      <c r="E892" t="str">
        <f>VLOOKUP(D892,'B-Business Capability'!B:H,5,FALSE)</f>
        <v>OT Hosting</v>
      </c>
      <c r="F892" t="str">
        <f>VLOOKUP(D892,'B-Business Capability'!B:H,6,FALSE)</f>
        <v>OT Engineering &amp; Innovation</v>
      </c>
      <c r="G892">
        <f>VLOOKUP(D892,'B-Business Capability'!B:H,7,FALSE)</f>
        <v>0</v>
      </c>
      <c r="I892" t="s">
        <v>253</v>
      </c>
      <c r="J892" t="s">
        <v>342</v>
      </c>
      <c r="K892" t="s">
        <v>346</v>
      </c>
      <c r="L892" t="s">
        <v>453</v>
      </c>
      <c r="M892" t="str">
        <f>VLOOKUP(L892,'A-Applications'!B:D,3,FALSE)</f>
        <v>chrony</v>
      </c>
      <c r="N892" t="s">
        <v>53</v>
      </c>
      <c r="O892" s="42" t="s">
        <v>369</v>
      </c>
      <c r="P892" t="s">
        <v>43</v>
      </c>
      <c r="Q892" t="str">
        <f>VLOOKUP(KamstrupData[[#This Row],[IdLevel123]],'B-Business Capability'!B:L,10,FALSE)</f>
        <v>N/A</v>
      </c>
      <c r="R892">
        <f>VLOOKUP(KamstrupData[[#This Row],[IdLevel123]],'B-Business Capability'!B:L,11,FALSE)</f>
        <v>0</v>
      </c>
      <c r="U892" t="str">
        <f>_xlfn.CONCAT(KamstrupData[[#This Row],[CountryCode]],"_",KamstrupData[[#This Row],[Business Area]],"_",KamstrupData[[#This Row],[DepartmentTeam]])</f>
        <v>DK10_DK_Digitalization_Customer Operations_DK_Digitalization_Customer Operations_Hosting HCW</v>
      </c>
      <c r="V892" t="str">
        <f>VLOOKUP(KamstrupData[[#This Row],[ORG_Concat]],'O-Organization'!F:H,3,FALSE)</f>
        <v>11031_DK10_Digitalization_DK_Digitalization_Customer Operations_DK_Digitalization_Customer Operations_Hosting HCW</v>
      </c>
    </row>
    <row r="893" spans="2:22">
      <c r="B893" s="28">
        <v>45292</v>
      </c>
      <c r="D893" t="s">
        <v>454</v>
      </c>
      <c r="E893" t="str">
        <f>VLOOKUP(D893,'B-Business Capability'!B:H,5,FALSE)</f>
        <v>OT Hosting</v>
      </c>
      <c r="F893" t="str">
        <f>VLOOKUP(D893,'B-Business Capability'!B:H,6,FALSE)</f>
        <v>Customer Experience &amp; Interface</v>
      </c>
      <c r="G893" t="str">
        <f>VLOOKUP(D893,'B-Business Capability'!B:H,7,FALSE)</f>
        <v>Customer Communication &amp; Notification Services</v>
      </c>
      <c r="I893" t="s">
        <v>253</v>
      </c>
      <c r="J893" t="s">
        <v>342</v>
      </c>
      <c r="K893" t="s">
        <v>348</v>
      </c>
      <c r="L893" t="s">
        <v>455</v>
      </c>
      <c r="M893" t="str">
        <f>VLOOKUP(L893,'A-Applications'!B:D,3,FALSE)</f>
        <v>Zoom Meetings</v>
      </c>
      <c r="N893" t="s">
        <v>53</v>
      </c>
      <c r="O893" s="42" t="s">
        <v>66</v>
      </c>
      <c r="P893" t="s">
        <v>43</v>
      </c>
      <c r="Q893" t="str">
        <f>VLOOKUP(KamstrupData[[#This Row],[IdLevel123]],'B-Business Capability'!B:L,10,FALSE)</f>
        <v>N/A</v>
      </c>
      <c r="R893">
        <f>VLOOKUP(KamstrupData[[#This Row],[IdLevel123]],'B-Business Capability'!B:L,11,FALSE)</f>
        <v>0</v>
      </c>
      <c r="T893" t="s">
        <v>456</v>
      </c>
      <c r="U893" t="str">
        <f>_xlfn.CONCAT(KamstrupData[[#This Row],[CountryCode]],"_",KamstrupData[[#This Row],[Business Area]],"_",KamstrupData[[#This Row],[DepartmentTeam]])</f>
        <v>DK10_DK_Digitalization_Customer Operations_DK_Digitalization_Customer Operations_Hosting OMNIA</v>
      </c>
      <c r="V893" t="str">
        <f>VLOOKUP(KamstrupData[[#This Row],[ORG_Concat]],'O-Organization'!F:H,3,FALSE)</f>
        <v>11030_DK10_Digitalization_DK_Digitalization_Customer Operations_DK_Digitalization_Customer Operations_Hosting OMNIA</v>
      </c>
    </row>
    <row r="894" spans="2:22">
      <c r="B894" s="28">
        <v>45292</v>
      </c>
      <c r="D894" s="28" t="s">
        <v>376</v>
      </c>
      <c r="E894" t="str">
        <f>VLOOKUP(D894,'B-Business Capability'!B:H,5,FALSE)</f>
        <v>OT Hosting</v>
      </c>
      <c r="F894" t="str">
        <f>VLOOKUP(D894,'B-Business Capability'!B:H,6,FALSE)</f>
        <v>OT Engineering &amp; Innovation</v>
      </c>
      <c r="G894">
        <f>VLOOKUP(D894,'B-Business Capability'!B:H,7,FALSE)</f>
        <v>0</v>
      </c>
      <c r="I894" t="s">
        <v>253</v>
      </c>
      <c r="J894" t="s">
        <v>342</v>
      </c>
      <c r="K894" t="s">
        <v>346</v>
      </c>
      <c r="L894" t="s">
        <v>457</v>
      </c>
      <c r="M894" t="str">
        <f>VLOOKUP(L894,'A-Applications'!B:D,3,FALSE)</f>
        <v>Git Bash</v>
      </c>
      <c r="N894" t="s">
        <v>53</v>
      </c>
      <c r="O894" s="42" t="s">
        <v>54</v>
      </c>
      <c r="P894" t="s">
        <v>43</v>
      </c>
      <c r="Q894" t="str">
        <f>VLOOKUP(KamstrupData[[#This Row],[IdLevel123]],'B-Business Capability'!B:L,10,FALSE)</f>
        <v>N/A</v>
      </c>
      <c r="R894">
        <f>VLOOKUP(KamstrupData[[#This Row],[IdLevel123]],'B-Business Capability'!B:L,11,FALSE)</f>
        <v>0</v>
      </c>
      <c r="U894" t="str">
        <f>_xlfn.CONCAT(KamstrupData[[#This Row],[CountryCode]],"_",KamstrupData[[#This Row],[Business Area]],"_",KamstrupData[[#This Row],[DepartmentTeam]])</f>
        <v>DK10_DK_Digitalization_Customer Operations_DK_Digitalization_Customer Operations_Hosting HCW</v>
      </c>
      <c r="V894" t="str">
        <f>VLOOKUP(KamstrupData[[#This Row],[ORG_Concat]],'O-Organization'!F:H,3,FALSE)</f>
        <v>11031_DK10_Digitalization_DK_Digitalization_Customer Operations_DK_Digitalization_Customer Operations_Hosting HCW</v>
      </c>
    </row>
    <row r="895" spans="2:22">
      <c r="B895" s="28">
        <v>45292</v>
      </c>
      <c r="D895" s="28" t="s">
        <v>376</v>
      </c>
      <c r="E895" t="str">
        <f>VLOOKUP(D895,'B-Business Capability'!B:H,5,FALSE)</f>
        <v>OT Hosting</v>
      </c>
      <c r="F895" t="str">
        <f>VLOOKUP(D895,'B-Business Capability'!B:H,6,FALSE)</f>
        <v>OT Engineering &amp; Innovation</v>
      </c>
      <c r="G895">
        <f>VLOOKUP(D895,'B-Business Capability'!B:H,7,FALSE)</f>
        <v>0</v>
      </c>
      <c r="I895" t="s">
        <v>253</v>
      </c>
      <c r="J895" t="s">
        <v>342</v>
      </c>
      <c r="K895" t="s">
        <v>346</v>
      </c>
      <c r="L895" t="s">
        <v>458</v>
      </c>
      <c r="M895" t="str">
        <f>VLOOKUP(L895,'A-Applications'!B:D,3,FALSE)</f>
        <v>Ubuntu linux</v>
      </c>
      <c r="N895" t="s">
        <v>53</v>
      </c>
      <c r="O895" s="42" t="s">
        <v>54</v>
      </c>
      <c r="P895" t="s">
        <v>43</v>
      </c>
      <c r="Q895" t="str">
        <f>VLOOKUP(KamstrupData[[#This Row],[IdLevel123]],'B-Business Capability'!B:L,10,FALSE)</f>
        <v>N/A</v>
      </c>
      <c r="R895">
        <f>VLOOKUP(KamstrupData[[#This Row],[IdLevel123]],'B-Business Capability'!B:L,11,FALSE)</f>
        <v>0</v>
      </c>
      <c r="U895" t="str">
        <f>_xlfn.CONCAT(KamstrupData[[#This Row],[CountryCode]],"_",KamstrupData[[#This Row],[Business Area]],"_",KamstrupData[[#This Row],[DepartmentTeam]])</f>
        <v>DK10_DK_Digitalization_Customer Operations_DK_Digitalization_Customer Operations_Hosting HCW</v>
      </c>
      <c r="V895" t="str">
        <f>VLOOKUP(KamstrupData[[#This Row],[ORG_Concat]],'O-Organization'!F:H,3,FALSE)</f>
        <v>11031_DK10_Digitalization_DK_Digitalization_Customer Operations_DK_Digitalization_Customer Operations_Hosting HCW</v>
      </c>
    </row>
    <row r="896" spans="2:22">
      <c r="B896" s="28">
        <v>45292</v>
      </c>
      <c r="D896" s="28" t="s">
        <v>347</v>
      </c>
      <c r="E896" t="str">
        <f>VLOOKUP(D896,'B-Business Capability'!B:H,5,FALSE)</f>
        <v>OT Hosting</v>
      </c>
      <c r="F896" t="str">
        <f>VLOOKUP(D896,'B-Business Capability'!B:H,6,FALSE)</f>
        <v>OT Platform &amp; Hosting</v>
      </c>
      <c r="G896" t="str">
        <f>VLOOKUP(D896,'B-Business Capability'!B:H,7,FALSE)</f>
        <v>Remote Access &amp; Authentication Control</v>
      </c>
      <c r="I896" t="s">
        <v>253</v>
      </c>
      <c r="J896" t="s">
        <v>342</v>
      </c>
      <c r="K896" t="s">
        <v>343</v>
      </c>
      <c r="L896" t="s">
        <v>459</v>
      </c>
      <c r="M896" t="str">
        <f>VLOOKUP(L896,'A-Applications'!B:D,3,FALSE)</f>
        <v>Cisco VPN</v>
      </c>
      <c r="N896" s="231" t="s">
        <v>53</v>
      </c>
      <c r="O896" s="42" t="s">
        <v>54</v>
      </c>
      <c r="Q896" t="str">
        <f>VLOOKUP(KamstrupData[[#This Row],[IdLevel123]],'B-Business Capability'!B:L,10,FALSE)</f>
        <v>N/A</v>
      </c>
      <c r="R896">
        <f>VLOOKUP(KamstrupData[[#This Row],[IdLevel123]],'B-Business Capability'!B:L,11,FALSE)</f>
        <v>0</v>
      </c>
      <c r="U896" t="str">
        <f>_xlfn.CONCAT(KamstrupData[[#This Row],[CountryCode]],"_",KamstrupData[[#This Row],[Business Area]],"_",KamstrupData[[#This Row],[DepartmentTeam]])</f>
        <v>DK10_DK_Digitalization_Customer Operations_DK_Digitalization_Customer Operations_ Global Operations</v>
      </c>
      <c r="V896" t="str">
        <f>VLOOKUP(KamstrupData[[#This Row],[ORG_Concat]],'O-Organization'!F:H,3,FALSE)</f>
        <v>11029_DK10_Digitalization_DK_Digitalization_Customer Operations_DK_Digitalization_Customer Operations_ Global Operations</v>
      </c>
    </row>
    <row r="897" spans="2:22" ht="15" customHeight="1">
      <c r="B897" s="28">
        <v>45292</v>
      </c>
      <c r="D897" t="s">
        <v>347</v>
      </c>
      <c r="E897" t="str">
        <f>VLOOKUP(D897,'B-Business Capability'!B:H,5,FALSE)</f>
        <v>OT Hosting</v>
      </c>
      <c r="F897" t="str">
        <f>VLOOKUP(D897,'B-Business Capability'!B:H,6,FALSE)</f>
        <v>OT Platform &amp; Hosting</v>
      </c>
      <c r="G897" t="str">
        <f>VLOOKUP(D897,'B-Business Capability'!B:H,7,FALSE)</f>
        <v>Remote Access &amp; Authentication Control</v>
      </c>
      <c r="I897" t="s">
        <v>253</v>
      </c>
      <c r="J897" t="s">
        <v>342</v>
      </c>
      <c r="K897" t="s">
        <v>348</v>
      </c>
      <c r="L897" t="s">
        <v>459</v>
      </c>
      <c r="M897" t="str">
        <f>VLOOKUP(L897,'A-Applications'!B:D,3,FALSE)</f>
        <v>Cisco VPN</v>
      </c>
      <c r="N897" t="s">
        <v>53</v>
      </c>
      <c r="O897" s="42" t="s">
        <v>54</v>
      </c>
      <c r="P897" t="s">
        <v>43</v>
      </c>
      <c r="Q897" t="str">
        <f>VLOOKUP(KamstrupData[[#This Row],[IdLevel123]],'B-Business Capability'!B:L,10,FALSE)</f>
        <v>N/A</v>
      </c>
      <c r="R897">
        <f>VLOOKUP(KamstrupData[[#This Row],[IdLevel123]],'B-Business Capability'!B:L,11,FALSE)</f>
        <v>0</v>
      </c>
      <c r="T897" t="s">
        <v>350</v>
      </c>
      <c r="U897" t="str">
        <f>_xlfn.CONCAT(KamstrupData[[#This Row],[CountryCode]],"_",KamstrupData[[#This Row],[Business Area]],"_",KamstrupData[[#This Row],[DepartmentTeam]])</f>
        <v>DK10_DK_Digitalization_Customer Operations_DK_Digitalization_Customer Operations_Hosting OMNIA</v>
      </c>
      <c r="V897" t="str">
        <f>VLOOKUP(KamstrupData[[#This Row],[ORG_Concat]],'O-Organization'!F:H,3,FALSE)</f>
        <v>11030_DK10_Digitalization_DK_Digitalization_Customer Operations_DK_Digitalization_Customer Operations_Hosting OMNIA</v>
      </c>
    </row>
    <row r="898" spans="2:22" ht="15" customHeight="1">
      <c r="B898" s="28">
        <v>45292</v>
      </c>
      <c r="D898" s="28" t="s">
        <v>393</v>
      </c>
      <c r="E898" t="str">
        <f>VLOOKUP(D898,'B-Business Capability'!B:H,5,FALSE)</f>
        <v>Digital Platform and Operations</v>
      </c>
      <c r="F898" t="str">
        <f>VLOOKUP(D898,'B-Business Capability'!B:H,6,FALSE)</f>
        <v>Digital Workplace &amp; Infrastructure Development</v>
      </c>
      <c r="G898">
        <f>VLOOKUP(D898,'B-Business Capability'!B:H,7,FALSE)</f>
        <v>0</v>
      </c>
      <c r="I898" t="s">
        <v>253</v>
      </c>
      <c r="J898" t="s">
        <v>342</v>
      </c>
      <c r="K898" t="s">
        <v>343</v>
      </c>
      <c r="L898" t="s">
        <v>460</v>
      </c>
      <c r="M898" t="str">
        <f>VLOOKUP(L898,'A-Applications'!B:D,3,FALSE)</f>
        <v>Microsoft PowerToys</v>
      </c>
      <c r="N898" t="s">
        <v>53</v>
      </c>
      <c r="O898" s="42" t="s">
        <v>62</v>
      </c>
      <c r="Q898" t="str">
        <f>VLOOKUP(KamstrupData[[#This Row],[IdLevel123]],'B-Business Capability'!B:L,10,FALSE)</f>
        <v>N/A</v>
      </c>
      <c r="R898">
        <f>VLOOKUP(KamstrupData[[#This Row],[IdLevel123]],'B-Business Capability'!B:L,11,FALSE)</f>
        <v>0</v>
      </c>
      <c r="U898" t="str">
        <f>_xlfn.CONCAT(KamstrupData[[#This Row],[CountryCode]],"_",KamstrupData[[#This Row],[Business Area]],"_",KamstrupData[[#This Row],[DepartmentTeam]])</f>
        <v>DK10_DK_Digitalization_Customer Operations_DK_Digitalization_Customer Operations_ Global Operations</v>
      </c>
      <c r="V898" t="str">
        <f>VLOOKUP(KamstrupData[[#This Row],[ORG_Concat]],'O-Organization'!F:H,3,FALSE)</f>
        <v>11029_DK10_Digitalization_DK_Digitalization_Customer Operations_DK_Digitalization_Customer Operations_ Global Operations</v>
      </c>
    </row>
    <row r="899" spans="2:22">
      <c r="B899" s="28">
        <v>45292</v>
      </c>
      <c r="D899" s="28" t="s">
        <v>376</v>
      </c>
      <c r="E899" t="str">
        <f>VLOOKUP(D899,'B-Business Capability'!B:H,5,FALSE)</f>
        <v>OT Hosting</v>
      </c>
      <c r="F899" t="str">
        <f>VLOOKUP(D899,'B-Business Capability'!B:H,6,FALSE)</f>
        <v>OT Engineering &amp; Innovation</v>
      </c>
      <c r="G899">
        <f>VLOOKUP(D899,'B-Business Capability'!B:H,7,FALSE)</f>
        <v>0</v>
      </c>
      <c r="I899" t="s">
        <v>253</v>
      </c>
      <c r="J899" t="s">
        <v>342</v>
      </c>
      <c r="K899" t="s">
        <v>346</v>
      </c>
      <c r="L899" t="s">
        <v>461</v>
      </c>
      <c r="M899" t="str">
        <f>VLOOKUP(L899,'A-Applications'!B:D,3,FALSE)</f>
        <v>Bare Tail</v>
      </c>
      <c r="N899" t="s">
        <v>53</v>
      </c>
      <c r="O899" s="42" t="s">
        <v>54</v>
      </c>
      <c r="P899" t="s">
        <v>43</v>
      </c>
      <c r="Q899" t="str">
        <f>VLOOKUP(KamstrupData[[#This Row],[IdLevel123]],'B-Business Capability'!B:L,10,FALSE)</f>
        <v>N/A</v>
      </c>
      <c r="R899">
        <f>VLOOKUP(KamstrupData[[#This Row],[IdLevel123]],'B-Business Capability'!B:L,11,FALSE)</f>
        <v>0</v>
      </c>
      <c r="U899" t="str">
        <f>_xlfn.CONCAT(KamstrupData[[#This Row],[CountryCode]],"_",KamstrupData[[#This Row],[Business Area]],"_",KamstrupData[[#This Row],[DepartmentTeam]])</f>
        <v>DK10_DK_Digitalization_Customer Operations_DK_Digitalization_Customer Operations_Hosting HCW</v>
      </c>
      <c r="V899" t="str">
        <f>VLOOKUP(KamstrupData[[#This Row],[ORG_Concat]],'O-Organization'!F:H,3,FALSE)</f>
        <v>11031_DK10_Digitalization_DK_Digitalization_Customer Operations_DK_Digitalization_Customer Operations_Hosting HCW</v>
      </c>
    </row>
    <row r="900" spans="2:22">
      <c r="B900" s="28">
        <v>45292</v>
      </c>
      <c r="D900" t="s">
        <v>365</v>
      </c>
      <c r="E900" t="str">
        <f>VLOOKUP(D900,'B-Business Capability'!B:H,5,FALSE)</f>
        <v>Product &amp; Software Development</v>
      </c>
      <c r="F900" t="str">
        <f>VLOOKUP(D900,'B-Business Capability'!B:H,6,FALSE)</f>
        <v>Product &amp; Software Delivery</v>
      </c>
      <c r="G900" t="str">
        <f>VLOOKUP(D900,'B-Business Capability'!B:H,7,FALSE)</f>
        <v>Manage Production &amp; Development</v>
      </c>
      <c r="I900" t="s">
        <v>253</v>
      </c>
      <c r="J900" t="s">
        <v>342</v>
      </c>
      <c r="K900" t="s">
        <v>344</v>
      </c>
      <c r="L900" t="s">
        <v>462</v>
      </c>
      <c r="M900" t="str">
        <f>VLOOKUP(L900,'A-Applications'!B:D,3,FALSE)</f>
        <v>Grafana</v>
      </c>
      <c r="N900" t="s">
        <v>103</v>
      </c>
      <c r="O900" s="42" t="s">
        <v>54</v>
      </c>
      <c r="P900" t="s">
        <v>43</v>
      </c>
      <c r="Q900" t="str">
        <f>VLOOKUP(KamstrupData[[#This Row],[IdLevel123]],'B-Business Capability'!B:L,10,FALSE)</f>
        <v>Idea-to-Release (I2R)</v>
      </c>
      <c r="R900">
        <f>VLOOKUP(KamstrupData[[#This Row],[IdLevel123]],'B-Business Capability'!B:L,11,FALSE)</f>
        <v>520</v>
      </c>
      <c r="T900" t="s">
        <v>345</v>
      </c>
      <c r="U900" t="str">
        <f>_xlfn.CONCAT(KamstrupData[[#This Row],[CountryCode]],"_",KamstrupData[[#This Row],[Business Area]],"_",KamstrupData[[#This Row],[DepartmentTeam]])</f>
        <v>DK10_DK_Digitalization_Customer Operations_DK_Digitalization_Customer Operations_Enterprise Services</v>
      </c>
      <c r="V900" t="str">
        <f>VLOOKUP(KamstrupData[[#This Row],[ORG_Concat]],'O-Organization'!F:H,3,FALSE)</f>
        <v>11032_DK10_Digitalization_DK_Digitalization_Customer Operations_DK_Digitalization_Customer Operations_Enterprise Services</v>
      </c>
    </row>
    <row r="901" spans="2:22">
      <c r="B901" s="28">
        <v>45292</v>
      </c>
      <c r="D901" s="28" t="s">
        <v>384</v>
      </c>
      <c r="E901" t="str">
        <f>VLOOKUP(D901,'B-Business Capability'!B:H,5,FALSE)</f>
        <v>OT Hosting</v>
      </c>
      <c r="F901" t="str">
        <f>VLOOKUP(D901,'B-Business Capability'!B:H,6,FALSE)</f>
        <v>OT Data &amp; Integration</v>
      </c>
      <c r="G901">
        <f>VLOOKUP(D901,'B-Business Capability'!B:H,7,FALSE)</f>
        <v>0</v>
      </c>
      <c r="I901" t="s">
        <v>253</v>
      </c>
      <c r="J901" t="s">
        <v>342</v>
      </c>
      <c r="K901" t="s">
        <v>346</v>
      </c>
      <c r="L901" t="s">
        <v>462</v>
      </c>
      <c r="M901" t="str">
        <f>VLOOKUP(L901,'A-Applications'!B:D,3,FALSE)</f>
        <v>Grafana</v>
      </c>
      <c r="N901" t="s">
        <v>103</v>
      </c>
      <c r="O901" s="42" t="s">
        <v>54</v>
      </c>
      <c r="P901" t="s">
        <v>43</v>
      </c>
      <c r="Q901" t="str">
        <f>VLOOKUP(KamstrupData[[#This Row],[IdLevel123]],'B-Business Capability'!B:L,10,FALSE)</f>
        <v>N/A</v>
      </c>
      <c r="R901">
        <f>VLOOKUP(KamstrupData[[#This Row],[IdLevel123]],'B-Business Capability'!B:L,11,FALSE)</f>
        <v>0</v>
      </c>
      <c r="U901" t="str">
        <f>_xlfn.CONCAT(KamstrupData[[#This Row],[CountryCode]],"_",KamstrupData[[#This Row],[Business Area]],"_",KamstrupData[[#This Row],[DepartmentTeam]])</f>
        <v>DK10_DK_Digitalization_Customer Operations_DK_Digitalization_Customer Operations_Hosting HCW</v>
      </c>
      <c r="V901" t="str">
        <f>VLOOKUP(KamstrupData[[#This Row],[ORG_Concat]],'O-Organization'!F:H,3,FALSE)</f>
        <v>11031_DK10_Digitalization_DK_Digitalization_Customer Operations_DK_Digitalization_Customer Operations_Hosting HCW</v>
      </c>
    </row>
    <row r="902" spans="2:22">
      <c r="B902" s="28">
        <v>45292</v>
      </c>
      <c r="D902" s="28" t="s">
        <v>376</v>
      </c>
      <c r="E902" t="str">
        <f>VLOOKUP(D902,'B-Business Capability'!B:H,5,FALSE)</f>
        <v>OT Hosting</v>
      </c>
      <c r="F902" t="str">
        <f>VLOOKUP(D902,'B-Business Capability'!B:H,6,FALSE)</f>
        <v>OT Engineering &amp; Innovation</v>
      </c>
      <c r="G902">
        <f>VLOOKUP(D902,'B-Business Capability'!B:H,7,FALSE)</f>
        <v>0</v>
      </c>
      <c r="I902" t="s">
        <v>253</v>
      </c>
      <c r="J902" t="s">
        <v>342</v>
      </c>
      <c r="K902" t="s">
        <v>346</v>
      </c>
      <c r="L902" t="s">
        <v>463</v>
      </c>
      <c r="M902" t="str">
        <f>VLOOKUP(L902,'A-Applications'!B:D,3,FALSE)</f>
        <v>Kubernetes</v>
      </c>
      <c r="N902" t="s">
        <v>53</v>
      </c>
      <c r="O902" s="42" t="s">
        <v>369</v>
      </c>
      <c r="P902" t="s">
        <v>43</v>
      </c>
      <c r="Q902" t="str">
        <f>VLOOKUP(KamstrupData[[#This Row],[IdLevel123]],'B-Business Capability'!B:L,10,FALSE)</f>
        <v>N/A</v>
      </c>
      <c r="R902">
        <f>VLOOKUP(KamstrupData[[#This Row],[IdLevel123]],'B-Business Capability'!B:L,11,FALSE)</f>
        <v>0</v>
      </c>
      <c r="U902" t="str">
        <f>_xlfn.CONCAT(KamstrupData[[#This Row],[CountryCode]],"_",KamstrupData[[#This Row],[Business Area]],"_",KamstrupData[[#This Row],[DepartmentTeam]])</f>
        <v>DK10_DK_Digitalization_Customer Operations_DK_Digitalization_Customer Operations_Hosting HCW</v>
      </c>
      <c r="V902" t="str">
        <f>VLOOKUP(KamstrupData[[#This Row],[ORG_Concat]],'O-Organization'!F:H,3,FALSE)</f>
        <v>11031_DK10_Digitalization_DK_Digitalization_Customer Operations_DK_Digitalization_Customer Operations_Hosting HCW</v>
      </c>
    </row>
    <row r="903" spans="2:22">
      <c r="B903" s="28">
        <v>45292</v>
      </c>
      <c r="D903" s="28" t="s">
        <v>416</v>
      </c>
      <c r="E903" t="str">
        <f>VLOOKUP(D903,'B-Business Capability'!B:H,5,FALSE)</f>
        <v>OT Hosting</v>
      </c>
      <c r="F903" t="str">
        <f>VLOOKUP(D903,'B-Business Capability'!B:H,6,FALSE)</f>
        <v>OT Operations &amp; Service</v>
      </c>
      <c r="G903" t="str">
        <f>VLOOKUP(D903,'B-Business Capability'!B:H,7,FALSE)</f>
        <v>SLA &amp; Contract Management</v>
      </c>
      <c r="I903" t="s">
        <v>253</v>
      </c>
      <c r="J903" t="s">
        <v>342</v>
      </c>
      <c r="K903" t="s">
        <v>346</v>
      </c>
      <c r="L903" t="s">
        <v>464</v>
      </c>
      <c r="M903" t="str">
        <f>VLOOKUP(L903,'A-Applications'!B:D,3,FALSE)</f>
        <v>Dynatrace Platform</v>
      </c>
      <c r="N903" t="s">
        <v>53</v>
      </c>
      <c r="O903" s="42" t="s">
        <v>369</v>
      </c>
      <c r="P903" t="s">
        <v>43</v>
      </c>
      <c r="Q903" t="str">
        <f>VLOOKUP(KamstrupData[[#This Row],[IdLevel123]],'B-Business Capability'!B:L,10,FALSE)</f>
        <v>N/A</v>
      </c>
      <c r="R903">
        <f>VLOOKUP(KamstrupData[[#This Row],[IdLevel123]],'B-Business Capability'!B:L,11,FALSE)</f>
        <v>0</v>
      </c>
      <c r="U903" t="str">
        <f>_xlfn.CONCAT(KamstrupData[[#This Row],[CountryCode]],"_",KamstrupData[[#This Row],[Business Area]],"_",KamstrupData[[#This Row],[DepartmentTeam]])</f>
        <v>DK10_DK_Digitalization_Customer Operations_DK_Digitalization_Customer Operations_Hosting HCW</v>
      </c>
      <c r="V903" t="str">
        <f>VLOOKUP(KamstrupData[[#This Row],[ORG_Concat]],'O-Organization'!F:H,3,FALSE)</f>
        <v>11031_DK10_Digitalization_DK_Digitalization_Customer Operations_DK_Digitalization_Customer Operations_Hosting HCW</v>
      </c>
    </row>
    <row r="904" spans="2:22">
      <c r="B904" s="28">
        <v>45292</v>
      </c>
      <c r="D904" s="28" t="s">
        <v>416</v>
      </c>
      <c r="E904" t="str">
        <f>VLOOKUP(D904,'B-Business Capability'!B:H,5,FALSE)</f>
        <v>OT Hosting</v>
      </c>
      <c r="F904" t="str">
        <f>VLOOKUP(D904,'B-Business Capability'!B:H,6,FALSE)</f>
        <v>OT Operations &amp; Service</v>
      </c>
      <c r="G904" t="str">
        <f>VLOOKUP(D904,'B-Business Capability'!B:H,7,FALSE)</f>
        <v>SLA &amp; Contract Management</v>
      </c>
      <c r="I904" t="s">
        <v>253</v>
      </c>
      <c r="J904" t="s">
        <v>342</v>
      </c>
      <c r="K904" t="s">
        <v>343</v>
      </c>
      <c r="L904" t="s">
        <v>464</v>
      </c>
      <c r="M904" t="str">
        <f>VLOOKUP(L904,'A-Applications'!B:D,3,FALSE)</f>
        <v>Dynatrace Platform</v>
      </c>
      <c r="N904" s="231" t="s">
        <v>147</v>
      </c>
      <c r="O904" s="42" t="s">
        <v>66</v>
      </c>
      <c r="Q904" t="str">
        <f>VLOOKUP(KamstrupData[[#This Row],[IdLevel123]],'B-Business Capability'!B:L,10,FALSE)</f>
        <v>N/A</v>
      </c>
      <c r="R904">
        <f>VLOOKUP(KamstrupData[[#This Row],[IdLevel123]],'B-Business Capability'!B:L,11,FALSE)</f>
        <v>0</v>
      </c>
      <c r="U904" t="str">
        <f>_xlfn.CONCAT(KamstrupData[[#This Row],[CountryCode]],"_",KamstrupData[[#This Row],[Business Area]],"_",KamstrupData[[#This Row],[DepartmentTeam]])</f>
        <v>DK10_DK_Digitalization_Customer Operations_DK_Digitalization_Customer Operations_ Global Operations</v>
      </c>
      <c r="V904" t="str">
        <f>VLOOKUP(KamstrupData[[#This Row],[ORG_Concat]],'O-Organization'!F:H,3,FALSE)</f>
        <v>11029_DK10_Digitalization_DK_Digitalization_Customer Operations_DK_Digitalization_Customer Operations_ Global Operations</v>
      </c>
    </row>
    <row r="905" spans="2:22">
      <c r="B905" s="28">
        <v>45292</v>
      </c>
      <c r="D905" s="28" t="s">
        <v>376</v>
      </c>
      <c r="E905" t="str">
        <f>VLOOKUP(D905,'B-Business Capability'!B:H,5,FALSE)</f>
        <v>OT Hosting</v>
      </c>
      <c r="F905" t="str">
        <f>VLOOKUP(D905,'B-Business Capability'!B:H,6,FALSE)</f>
        <v>OT Engineering &amp; Innovation</v>
      </c>
      <c r="G905">
        <f>VLOOKUP(D905,'B-Business Capability'!B:H,7,FALSE)</f>
        <v>0</v>
      </c>
      <c r="I905" t="s">
        <v>253</v>
      </c>
      <c r="J905" t="s">
        <v>342</v>
      </c>
      <c r="K905" t="s">
        <v>346</v>
      </c>
      <c r="L905" t="s">
        <v>465</v>
      </c>
      <c r="M905" t="str">
        <f>VLOOKUP(L905,'A-Applications'!B:D,3,FALSE)</f>
        <v>Docker Desktop</v>
      </c>
      <c r="N905" t="s">
        <v>53</v>
      </c>
      <c r="O905" s="42" t="s">
        <v>54</v>
      </c>
      <c r="P905" t="s">
        <v>43</v>
      </c>
      <c r="Q905" t="str">
        <f>VLOOKUP(KamstrupData[[#This Row],[IdLevel123]],'B-Business Capability'!B:L,10,FALSE)</f>
        <v>N/A</v>
      </c>
      <c r="R905">
        <f>VLOOKUP(KamstrupData[[#This Row],[IdLevel123]],'B-Business Capability'!B:L,11,FALSE)</f>
        <v>0</v>
      </c>
      <c r="U905" t="str">
        <f>_xlfn.CONCAT(KamstrupData[[#This Row],[CountryCode]],"_",KamstrupData[[#This Row],[Business Area]],"_",KamstrupData[[#This Row],[DepartmentTeam]])</f>
        <v>DK10_DK_Digitalization_Customer Operations_DK_Digitalization_Customer Operations_Hosting HCW</v>
      </c>
      <c r="V905" t="str">
        <f>VLOOKUP(KamstrupData[[#This Row],[ORG_Concat]],'O-Organization'!F:H,3,FALSE)</f>
        <v>11031_DK10_Digitalization_DK_Digitalization_Customer Operations_DK_Digitalization_Customer Operations_Hosting HCW</v>
      </c>
    </row>
    <row r="906" spans="2:22">
      <c r="B906" s="28">
        <v>45292</v>
      </c>
      <c r="D906" s="28" t="s">
        <v>363</v>
      </c>
      <c r="E906" t="str">
        <f>VLOOKUP(D906,'B-Business Capability'!B:H,5,FALSE)</f>
        <v>Digital Platform and Operations</v>
      </c>
      <c r="F906" t="str">
        <f>VLOOKUP(D906,'B-Business Capability'!B:H,6,FALSE)</f>
        <v>Digital Workplace &amp; Infrastructure Development</v>
      </c>
      <c r="G906" t="str">
        <f>VLOOKUP(D906,'B-Business Capability'!B:H,7,FALSE)</f>
        <v>Communication &amp; Collaboration</v>
      </c>
      <c r="I906" t="s">
        <v>253</v>
      </c>
      <c r="J906" t="s">
        <v>342</v>
      </c>
      <c r="K906" t="s">
        <v>343</v>
      </c>
      <c r="L906" t="s">
        <v>466</v>
      </c>
      <c r="M906" t="str">
        <f>VLOOKUP(L906,'A-Applications'!B:D,3,FALSE)</f>
        <v>Poly</v>
      </c>
      <c r="N906" t="s">
        <v>53</v>
      </c>
      <c r="O906" s="42" t="s">
        <v>62</v>
      </c>
      <c r="Q906" t="str">
        <f>VLOOKUP(KamstrupData[[#This Row],[IdLevel123]],'B-Business Capability'!B:L,10,FALSE)</f>
        <v>N/A</v>
      </c>
      <c r="R906">
        <f>VLOOKUP(KamstrupData[[#This Row],[IdLevel123]],'B-Business Capability'!B:L,11,FALSE)</f>
        <v>0</v>
      </c>
      <c r="U906" t="str">
        <f>_xlfn.CONCAT(KamstrupData[[#This Row],[CountryCode]],"_",KamstrupData[[#This Row],[Business Area]],"_",KamstrupData[[#This Row],[DepartmentTeam]])</f>
        <v>DK10_DK_Digitalization_Customer Operations_DK_Digitalization_Customer Operations_ Global Operations</v>
      </c>
      <c r="V906" t="str">
        <f>VLOOKUP(KamstrupData[[#This Row],[ORG_Concat]],'O-Organization'!F:H,3,FALSE)</f>
        <v>11029_DK10_Digitalization_DK_Digitalization_Customer Operations_DK_Digitalization_Customer Operations_ Global Operations</v>
      </c>
    </row>
    <row r="907" spans="2:22">
      <c r="B907" s="28">
        <v>45292</v>
      </c>
      <c r="D907" t="s">
        <v>467</v>
      </c>
      <c r="E907" t="str">
        <f>VLOOKUP(D907,'B-Business Capability'!B:H,5,FALSE)</f>
        <v>OT Hosting</v>
      </c>
      <c r="F907" t="str">
        <f>VLOOKUP(D907,'B-Business Capability'!B:H,6,FALSE)</f>
        <v>Customer Experience &amp; Interface</v>
      </c>
      <c r="G907">
        <f>VLOOKUP(D907,'B-Business Capability'!B:H,7,FALSE)</f>
        <v>0</v>
      </c>
      <c r="I907" t="s">
        <v>253</v>
      </c>
      <c r="J907" t="s">
        <v>342</v>
      </c>
      <c r="K907" t="s">
        <v>348</v>
      </c>
      <c r="L907" t="s">
        <v>468</v>
      </c>
      <c r="M907" t="str">
        <f>VLOOKUP(L907,'A-Applications'!B:D,3,FALSE)</f>
        <v>nmap</v>
      </c>
      <c r="N907" t="s">
        <v>53</v>
      </c>
      <c r="O907" s="42" t="s">
        <v>54</v>
      </c>
      <c r="P907" t="s">
        <v>43</v>
      </c>
      <c r="Q907" t="str">
        <f>VLOOKUP(KamstrupData[[#This Row],[IdLevel123]],'B-Business Capability'!B:L,10,FALSE)</f>
        <v>N/A</v>
      </c>
      <c r="R907">
        <f>VLOOKUP(KamstrupData[[#This Row],[IdLevel123]],'B-Business Capability'!B:L,11,FALSE)</f>
        <v>0</v>
      </c>
      <c r="T907" t="s">
        <v>350</v>
      </c>
      <c r="U907" t="str">
        <f>_xlfn.CONCAT(KamstrupData[[#This Row],[CountryCode]],"_",KamstrupData[[#This Row],[Business Area]],"_",KamstrupData[[#This Row],[DepartmentTeam]])</f>
        <v>DK10_DK_Digitalization_Customer Operations_DK_Digitalization_Customer Operations_Hosting OMNIA</v>
      </c>
      <c r="V907" t="str">
        <f>VLOOKUP(KamstrupData[[#This Row],[ORG_Concat]],'O-Organization'!F:H,3,FALSE)</f>
        <v>11030_DK10_Digitalization_DK_Digitalization_Customer Operations_DK_Digitalization_Customer Operations_Hosting OMNIA</v>
      </c>
    </row>
    <row r="908" spans="2:22">
      <c r="B908" s="28">
        <v>45292</v>
      </c>
      <c r="D908" t="s">
        <v>365</v>
      </c>
      <c r="E908" t="str">
        <f>VLOOKUP(D908,'B-Business Capability'!B:H,5,FALSE)</f>
        <v>Product &amp; Software Development</v>
      </c>
      <c r="F908" t="str">
        <f>VLOOKUP(D908,'B-Business Capability'!B:H,6,FALSE)</f>
        <v>Product &amp; Software Delivery</v>
      </c>
      <c r="G908" t="str">
        <f>VLOOKUP(D908,'B-Business Capability'!B:H,7,FALSE)</f>
        <v>Manage Production &amp; Development</v>
      </c>
      <c r="I908" t="s">
        <v>253</v>
      </c>
      <c r="J908" t="s">
        <v>342</v>
      </c>
      <c r="K908" t="s">
        <v>344</v>
      </c>
      <c r="L908" t="s">
        <v>469</v>
      </c>
      <c r="M908" t="str">
        <f>VLOOKUP(L908,'A-Applications'!B:D,3,FALSE)</f>
        <v>MUI</v>
      </c>
      <c r="N908" t="s">
        <v>53</v>
      </c>
      <c r="O908" s="42" t="s">
        <v>54</v>
      </c>
      <c r="P908" t="s">
        <v>43</v>
      </c>
      <c r="Q908" t="str">
        <f>VLOOKUP(KamstrupData[[#This Row],[IdLevel123]],'B-Business Capability'!B:L,10,FALSE)</f>
        <v>Idea-to-Release (I2R)</v>
      </c>
      <c r="R908">
        <f>VLOOKUP(KamstrupData[[#This Row],[IdLevel123]],'B-Business Capability'!B:L,11,FALSE)</f>
        <v>520</v>
      </c>
      <c r="T908" t="s">
        <v>345</v>
      </c>
      <c r="U908" t="str">
        <f>_xlfn.CONCAT(KamstrupData[[#This Row],[CountryCode]],"_",KamstrupData[[#This Row],[Business Area]],"_",KamstrupData[[#This Row],[DepartmentTeam]])</f>
        <v>DK10_DK_Digitalization_Customer Operations_DK_Digitalization_Customer Operations_Enterprise Services</v>
      </c>
      <c r="V908" t="str">
        <f>VLOOKUP(KamstrupData[[#This Row],[ORG_Concat]],'O-Organization'!F:H,3,FALSE)</f>
        <v>11032_DK10_Digitalization_DK_Digitalization_Customer Operations_DK_Digitalization_Customer Operations_Enterprise Services</v>
      </c>
    </row>
    <row r="909" spans="2:22">
      <c r="B909" s="28">
        <v>45292</v>
      </c>
      <c r="D909" t="s">
        <v>365</v>
      </c>
      <c r="E909" t="str">
        <f>VLOOKUP(D909,'B-Business Capability'!B:H,5,FALSE)</f>
        <v>Product &amp; Software Development</v>
      </c>
      <c r="F909" t="str">
        <f>VLOOKUP(D909,'B-Business Capability'!B:H,6,FALSE)</f>
        <v>Product &amp; Software Delivery</v>
      </c>
      <c r="G909" t="str">
        <f>VLOOKUP(D909,'B-Business Capability'!B:H,7,FALSE)</f>
        <v>Manage Production &amp; Development</v>
      </c>
      <c r="I909" t="s">
        <v>253</v>
      </c>
      <c r="J909" t="s">
        <v>342</v>
      </c>
      <c r="K909" t="s">
        <v>344</v>
      </c>
      <c r="L909" t="s">
        <v>470</v>
      </c>
      <c r="M909" t="str">
        <f>VLOOKUP(L909,'A-Applications'!B:D,3,FALSE)</f>
        <v>Terraform</v>
      </c>
      <c r="N909" t="s">
        <v>147</v>
      </c>
      <c r="O909" s="42" t="s">
        <v>66</v>
      </c>
      <c r="P909" t="s">
        <v>471</v>
      </c>
      <c r="Q909" t="str">
        <f>VLOOKUP(KamstrupData[[#This Row],[IdLevel123]],'B-Business Capability'!B:L,10,FALSE)</f>
        <v>Idea-to-Release (I2R)</v>
      </c>
      <c r="R909">
        <f>VLOOKUP(KamstrupData[[#This Row],[IdLevel123]],'B-Business Capability'!B:L,11,FALSE)</f>
        <v>520</v>
      </c>
      <c r="T909" t="s">
        <v>345</v>
      </c>
      <c r="U909" t="str">
        <f>_xlfn.CONCAT(KamstrupData[[#This Row],[CountryCode]],"_",KamstrupData[[#This Row],[Business Area]],"_",KamstrupData[[#This Row],[DepartmentTeam]])</f>
        <v>DK10_DK_Digitalization_Customer Operations_DK_Digitalization_Customer Operations_Enterprise Services</v>
      </c>
      <c r="V909" t="str">
        <f>VLOOKUP(KamstrupData[[#This Row],[ORG_Concat]],'O-Organization'!F:H,3,FALSE)</f>
        <v>11032_DK10_Digitalization_DK_Digitalization_Customer Operations_DK_Digitalization_Customer Operations_Enterprise Services</v>
      </c>
    </row>
    <row r="910" spans="2:22">
      <c r="B910" s="28">
        <v>45292</v>
      </c>
      <c r="D910" t="s">
        <v>365</v>
      </c>
      <c r="E910" t="str">
        <f>VLOOKUP(D910,'B-Business Capability'!B:H,5,FALSE)</f>
        <v>Product &amp; Software Development</v>
      </c>
      <c r="F910" t="str">
        <f>VLOOKUP(D910,'B-Business Capability'!B:H,6,FALSE)</f>
        <v>Product &amp; Software Delivery</v>
      </c>
      <c r="G910" t="str">
        <f>VLOOKUP(D910,'B-Business Capability'!B:H,7,FALSE)</f>
        <v>Manage Production &amp; Development</v>
      </c>
      <c r="I910" t="s">
        <v>253</v>
      </c>
      <c r="J910" t="s">
        <v>342</v>
      </c>
      <c r="K910" t="s">
        <v>346</v>
      </c>
      <c r="L910" t="s">
        <v>470</v>
      </c>
      <c r="M910" t="str">
        <f>VLOOKUP(L910,'A-Applications'!B:D,3,FALSE)</f>
        <v>Terraform</v>
      </c>
      <c r="N910" t="s">
        <v>53</v>
      </c>
      <c r="O910" s="42" t="s">
        <v>54</v>
      </c>
      <c r="P910" t="s">
        <v>43</v>
      </c>
      <c r="Q910" t="str">
        <f>VLOOKUP(KamstrupData[[#This Row],[IdLevel123]],'B-Business Capability'!B:L,10,FALSE)</f>
        <v>Idea-to-Release (I2R)</v>
      </c>
      <c r="R910">
        <f>VLOOKUP(KamstrupData[[#This Row],[IdLevel123]],'B-Business Capability'!B:L,11,FALSE)</f>
        <v>520</v>
      </c>
      <c r="U910" t="str">
        <f>_xlfn.CONCAT(KamstrupData[[#This Row],[CountryCode]],"_",KamstrupData[[#This Row],[Business Area]],"_",KamstrupData[[#This Row],[DepartmentTeam]])</f>
        <v>DK10_DK_Digitalization_Customer Operations_DK_Digitalization_Customer Operations_Hosting HCW</v>
      </c>
      <c r="V910" t="str">
        <f>VLOOKUP(KamstrupData[[#This Row],[ORG_Concat]],'O-Organization'!F:H,3,FALSE)</f>
        <v>11031_DK10_Digitalization_DK_Digitalization_Customer Operations_DK_Digitalization_Customer Operations_Hosting HCW</v>
      </c>
    </row>
    <row r="911" spans="2:22">
      <c r="B911" s="28">
        <v>45292</v>
      </c>
      <c r="D911" s="28" t="s">
        <v>376</v>
      </c>
      <c r="E911" t="str">
        <f>VLOOKUP(D911,'B-Business Capability'!B:H,5,FALSE)</f>
        <v>OT Hosting</v>
      </c>
      <c r="F911" t="str">
        <f>VLOOKUP(D911,'B-Business Capability'!B:H,6,FALSE)</f>
        <v>OT Engineering &amp; Innovation</v>
      </c>
      <c r="G911">
        <f>VLOOKUP(D911,'B-Business Capability'!B:H,7,FALSE)</f>
        <v>0</v>
      </c>
      <c r="I911" t="s">
        <v>253</v>
      </c>
      <c r="J911" t="s">
        <v>342</v>
      </c>
      <c r="K911" t="s">
        <v>346</v>
      </c>
      <c r="L911" t="s">
        <v>472</v>
      </c>
      <c r="M911" t="str">
        <f>VLOOKUP(L911,'A-Applications'!B:D,3,FALSE)</f>
        <v>WSL2</v>
      </c>
      <c r="N911" t="s">
        <v>53</v>
      </c>
      <c r="O911" s="42" t="s">
        <v>54</v>
      </c>
      <c r="P911" t="s">
        <v>43</v>
      </c>
      <c r="Q911" t="str">
        <f>VLOOKUP(KamstrupData[[#This Row],[IdLevel123]],'B-Business Capability'!B:L,10,FALSE)</f>
        <v>N/A</v>
      </c>
      <c r="R911">
        <f>VLOOKUP(KamstrupData[[#This Row],[IdLevel123]],'B-Business Capability'!B:L,11,FALSE)</f>
        <v>0</v>
      </c>
      <c r="U911" t="str">
        <f>_xlfn.CONCAT(KamstrupData[[#This Row],[CountryCode]],"_",KamstrupData[[#This Row],[Business Area]],"_",KamstrupData[[#This Row],[DepartmentTeam]])</f>
        <v>DK10_DK_Digitalization_Customer Operations_DK_Digitalization_Customer Operations_Hosting HCW</v>
      </c>
      <c r="V911" t="str">
        <f>VLOOKUP(KamstrupData[[#This Row],[ORG_Concat]],'O-Organization'!F:H,3,FALSE)</f>
        <v>11031_DK10_Digitalization_DK_Digitalization_Customer Operations_DK_Digitalization_Customer Operations_Hosting HCW</v>
      </c>
    </row>
    <row r="912" spans="2:22">
      <c r="B912" s="28">
        <v>45292</v>
      </c>
      <c r="D912" s="28" t="s">
        <v>376</v>
      </c>
      <c r="E912" t="str">
        <f>VLOOKUP(D912,'B-Business Capability'!B:H,5,FALSE)</f>
        <v>OT Hosting</v>
      </c>
      <c r="F912" t="str">
        <f>VLOOKUP(D912,'B-Business Capability'!B:H,6,FALSE)</f>
        <v>OT Engineering &amp; Innovation</v>
      </c>
      <c r="G912">
        <f>VLOOKUP(D912,'B-Business Capability'!B:H,7,FALSE)</f>
        <v>0</v>
      </c>
      <c r="I912" t="s">
        <v>253</v>
      </c>
      <c r="J912" t="s">
        <v>342</v>
      </c>
      <c r="K912" t="s">
        <v>346</v>
      </c>
      <c r="L912" t="s">
        <v>473</v>
      </c>
      <c r="M912" t="str">
        <f>VLOOKUP(L912,'A-Applications'!B:D,3,FALSE)</f>
        <v>FlowIQ</v>
      </c>
      <c r="N912" t="s">
        <v>53</v>
      </c>
      <c r="O912" s="42" t="s">
        <v>369</v>
      </c>
      <c r="P912" t="s">
        <v>43</v>
      </c>
      <c r="Q912" t="str">
        <f>VLOOKUP(KamstrupData[[#This Row],[IdLevel123]],'B-Business Capability'!B:L,10,FALSE)</f>
        <v>N/A</v>
      </c>
      <c r="R912">
        <f>VLOOKUP(KamstrupData[[#This Row],[IdLevel123]],'B-Business Capability'!B:L,11,FALSE)</f>
        <v>0</v>
      </c>
      <c r="U912" t="str">
        <f>_xlfn.CONCAT(KamstrupData[[#This Row],[CountryCode]],"_",KamstrupData[[#This Row],[Business Area]],"_",KamstrupData[[#This Row],[DepartmentTeam]])</f>
        <v>DK10_DK_Digitalization_Customer Operations_DK_Digitalization_Customer Operations_Hosting HCW</v>
      </c>
      <c r="V912" t="str">
        <f>VLOOKUP(KamstrupData[[#This Row],[ORG_Concat]],'O-Organization'!F:H,3,FALSE)</f>
        <v>11031_DK10_Digitalization_DK_Digitalization_Customer Operations_DK_Digitalization_Customer Operations_Hosting HCW</v>
      </c>
    </row>
    <row r="913" spans="2:22">
      <c r="B913" s="28">
        <v>45292</v>
      </c>
      <c r="D913" s="28" t="s">
        <v>376</v>
      </c>
      <c r="E913" t="str">
        <f>VLOOKUP(D913,'B-Business Capability'!B:H,5,FALSE)</f>
        <v>OT Hosting</v>
      </c>
      <c r="F913" t="str">
        <f>VLOOKUP(D913,'B-Business Capability'!B:H,6,FALSE)</f>
        <v>OT Engineering &amp; Innovation</v>
      </c>
      <c r="G913">
        <f>VLOOKUP(D913,'B-Business Capability'!B:H,7,FALSE)</f>
        <v>0</v>
      </c>
      <c r="I913" t="s">
        <v>253</v>
      </c>
      <c r="J913" t="s">
        <v>342</v>
      </c>
      <c r="K913" t="s">
        <v>346</v>
      </c>
      <c r="L913" t="s">
        <v>474</v>
      </c>
      <c r="M913" t="str">
        <f>VLOOKUP(L913,'A-Applications'!B:D,3,FALSE)</f>
        <v>NEM (Network Monitor)</v>
      </c>
      <c r="N913" t="s">
        <v>53</v>
      </c>
      <c r="O913" s="42" t="s">
        <v>369</v>
      </c>
      <c r="P913" t="s">
        <v>43</v>
      </c>
      <c r="Q913" t="str">
        <f>VLOOKUP(KamstrupData[[#This Row],[IdLevel123]],'B-Business Capability'!B:L,10,FALSE)</f>
        <v>N/A</v>
      </c>
      <c r="R913">
        <f>VLOOKUP(KamstrupData[[#This Row],[IdLevel123]],'B-Business Capability'!B:L,11,FALSE)</f>
        <v>0</v>
      </c>
      <c r="U913" t="str">
        <f>_xlfn.CONCAT(KamstrupData[[#This Row],[CountryCode]],"_",KamstrupData[[#This Row],[Business Area]],"_",KamstrupData[[#This Row],[DepartmentTeam]])</f>
        <v>DK10_DK_Digitalization_Customer Operations_DK_Digitalization_Customer Operations_Hosting HCW</v>
      </c>
      <c r="V913" t="str">
        <f>VLOOKUP(KamstrupData[[#This Row],[ORG_Concat]],'O-Organization'!F:H,3,FALSE)</f>
        <v>11031_DK10_Digitalization_DK_Digitalization_Customer Operations_DK_Digitalization_Customer Operations_Hosting HCW</v>
      </c>
    </row>
    <row r="914" spans="2:22">
      <c r="D914" t="s">
        <v>365</v>
      </c>
      <c r="E914" t="str">
        <f>VLOOKUP(D914,'B-Business Capability'!B:H,5,FALSE)</f>
        <v>Product &amp; Software Development</v>
      </c>
      <c r="F914" t="str">
        <f>VLOOKUP(D914,'B-Business Capability'!B:H,6,FALSE)</f>
        <v>Product &amp; Software Delivery</v>
      </c>
      <c r="G914" t="str">
        <f>VLOOKUP(D914,'B-Business Capability'!B:H,7,FALSE)</f>
        <v>Manage Production &amp; Development</v>
      </c>
      <c r="I914" t="s">
        <v>253</v>
      </c>
      <c r="J914" t="s">
        <v>342</v>
      </c>
      <c r="K914" t="s">
        <v>344</v>
      </c>
      <c r="L914" t="s">
        <v>475</v>
      </c>
      <c r="M914" t="str">
        <f>VLOOKUP(L914,'A-Applications'!B:D,3,FALSE)</f>
        <v>Usercheck</v>
      </c>
      <c r="N914" t="s">
        <v>147</v>
      </c>
      <c r="O914" s="42" t="s">
        <v>66</v>
      </c>
      <c r="P914" t="s">
        <v>43</v>
      </c>
      <c r="Q914" t="str">
        <f>VLOOKUP(KamstrupData[[#This Row],[IdLevel123]],'B-Business Capability'!B:L,10,FALSE)</f>
        <v>Idea-to-Release (I2R)</v>
      </c>
      <c r="R914">
        <f>VLOOKUP(KamstrupData[[#This Row],[IdLevel123]],'B-Business Capability'!B:L,11,FALSE)</f>
        <v>520</v>
      </c>
      <c r="U914" t="str">
        <f>_xlfn.CONCAT(KamstrupData[[#This Row],[CountryCode]],"_",KamstrupData[[#This Row],[Business Area]],"_",KamstrupData[[#This Row],[DepartmentTeam]])</f>
        <v>DK10_DK_Digitalization_Customer Operations_DK_Digitalization_Customer Operations_Enterprise Services</v>
      </c>
      <c r="V914" t="str">
        <f>VLOOKUP(KamstrupData[[#This Row],[ORG_Concat]],'O-Organization'!F:H,3,FALSE)</f>
        <v>11032_DK10_Digitalization_DK_Digitalization_Customer Operations_DK_Digitalization_Customer Operations_Enterprise Services</v>
      </c>
    </row>
    <row r="915" spans="2:22">
      <c r="D915" t="s">
        <v>252</v>
      </c>
      <c r="E915" t="str">
        <f>VLOOKUP(D915,'B-Business Capability'!B:H,5,FALSE)</f>
        <v>Finance</v>
      </c>
      <c r="F915" t="str">
        <f>VLOOKUP(D915,'B-Business Capability'!B:H,6,FALSE)</f>
        <v>Settlements &amp; Payments</v>
      </c>
      <c r="G915" t="str">
        <f>VLOOKUP(D915,'B-Business Capability'!B:H,7,FALSE)</f>
        <v>Invoice Approval</v>
      </c>
      <c r="I915" t="s">
        <v>253</v>
      </c>
      <c r="J915" t="s">
        <v>476</v>
      </c>
      <c r="L915" t="s">
        <v>65</v>
      </c>
      <c r="M915" t="str">
        <f>VLOOKUP(L915,'A-Applications'!B:D,3,FALSE)</f>
        <v>IFS ERP</v>
      </c>
      <c r="N915" t="s">
        <v>53</v>
      </c>
      <c r="O915" s="42" t="s">
        <v>62</v>
      </c>
      <c r="P915" t="s">
        <v>254</v>
      </c>
      <c r="Q915" t="str">
        <f>VLOOKUP(KamstrupData[[#This Row],[IdLevel123]],'B-Business Capability'!B:L,10,FALSE)</f>
        <v>Procure-to-Pay (P2P)</v>
      </c>
      <c r="R915">
        <f>VLOOKUP(KamstrupData[[#This Row],[IdLevel123]],'B-Business Capability'!B:L,11,FALSE)</f>
        <v>520</v>
      </c>
      <c r="T915" t="s">
        <v>255</v>
      </c>
      <c r="U915" t="str">
        <f>_xlfn.CONCAT(KamstrupData[[#This Row],[CountryCode]],"_",KamstrupData[[#This Row],[Business Area]],"_",KamstrupData[[#This Row],[DepartmentTeam]])</f>
        <v>DK10_DK_Digitalization_Digitalization_</v>
      </c>
      <c r="V915" t="str">
        <f>VLOOKUP(KamstrupData[[#This Row],[ORG_Concat]],'O-Organization'!F:H,3,FALSE)</f>
        <v>11047_DK10_Digitalization_DK_Digitalization_Digitalization_</v>
      </c>
    </row>
    <row r="916" spans="2:22">
      <c r="D916" t="s">
        <v>252</v>
      </c>
      <c r="E916" t="str">
        <f>VLOOKUP(D916,'B-Business Capability'!B:H,5,FALSE)</f>
        <v>Finance</v>
      </c>
      <c r="F916" t="str">
        <f>VLOOKUP(D916,'B-Business Capability'!B:H,6,FALSE)</f>
        <v>Settlements &amp; Payments</v>
      </c>
      <c r="G916" t="str">
        <f>VLOOKUP(D916,'B-Business Capability'!B:H,7,FALSE)</f>
        <v>Invoice Approval</v>
      </c>
      <c r="I916" t="s">
        <v>253</v>
      </c>
      <c r="J916" t="s">
        <v>476</v>
      </c>
      <c r="L916" t="s">
        <v>65</v>
      </c>
      <c r="M916" t="str">
        <f>VLOOKUP(L916,'A-Applications'!B:D,3,FALSE)</f>
        <v>IFS ERP</v>
      </c>
      <c r="N916" t="s">
        <v>53</v>
      </c>
      <c r="O916" s="42" t="s">
        <v>62</v>
      </c>
      <c r="P916" t="s">
        <v>254</v>
      </c>
      <c r="Q916" t="str">
        <f>VLOOKUP(KamstrupData[[#This Row],[IdLevel123]],'B-Business Capability'!B:L,10,FALSE)</f>
        <v>Procure-to-Pay (P2P)</v>
      </c>
      <c r="R916">
        <f>VLOOKUP(KamstrupData[[#This Row],[IdLevel123]],'B-Business Capability'!B:L,11,FALSE)</f>
        <v>520</v>
      </c>
      <c r="U916" t="str">
        <f>_xlfn.CONCAT(KamstrupData[[#This Row],[CountryCode]],"_",KamstrupData[[#This Row],[Business Area]],"_",KamstrupData[[#This Row],[DepartmentTeam]])</f>
        <v>DK10_DK_Digitalization_Digitalization_</v>
      </c>
      <c r="V916" t="str">
        <f>VLOOKUP(KamstrupData[[#This Row],[ORG_Concat]],'O-Organization'!F:H,3,FALSE)</f>
        <v>11047_DK10_Digitalization_DK_Digitalization_Digitalization_</v>
      </c>
    </row>
    <row r="917" spans="2:22">
      <c r="B917" s="28">
        <v>45292</v>
      </c>
      <c r="D917" t="s">
        <v>284</v>
      </c>
      <c r="E917" t="str">
        <f>VLOOKUP(D917,'B-Business Capability'!B:H,5,FALSE)</f>
        <v>People and Culture</v>
      </c>
      <c r="F917" t="str">
        <f>VLOOKUP(D917,'B-Business Capability'!B:H,6,FALSE)</f>
        <v>Learning &amp; Development</v>
      </c>
      <c r="G917">
        <f>VLOOKUP(D917,'B-Business Capability'!B:H,7,FALSE)</f>
        <v>0</v>
      </c>
      <c r="I917" t="s">
        <v>253</v>
      </c>
      <c r="J917" t="s">
        <v>476</v>
      </c>
      <c r="L917" t="s">
        <v>477</v>
      </c>
      <c r="M917" t="str">
        <f>VLOOKUP(L917,'A-Applications'!B:D,3,FALSE)</f>
        <v>OffSec Learnon</v>
      </c>
      <c r="O917" s="42"/>
      <c r="P917" t="s">
        <v>77</v>
      </c>
      <c r="Q917" t="str">
        <f>VLOOKUP(KamstrupData[[#This Row],[IdLevel123]],'B-Business Capability'!B:L,10,FALSE)</f>
        <v>Hire-to-Retire (H2R)</v>
      </c>
      <c r="R917">
        <f>VLOOKUP(KamstrupData[[#This Row],[IdLevel123]],'B-Business Capability'!B:L,11,FALSE)</f>
        <v>500</v>
      </c>
      <c r="S917" t="s">
        <v>237</v>
      </c>
      <c r="U917" t="str">
        <f>_xlfn.CONCAT(KamstrupData[[#This Row],[CountryCode]],"_",KamstrupData[[#This Row],[Business Area]],"_",KamstrupData[[#This Row],[DepartmentTeam]])</f>
        <v>DK10_DK_Digitalization_Digitalization_</v>
      </c>
      <c r="V917" t="str">
        <f>VLOOKUP(KamstrupData[[#This Row],[ORG_Concat]],'O-Organization'!F:H,3,FALSE)</f>
        <v>11047_DK10_Digitalization_DK_Digitalization_Digitalization_</v>
      </c>
    </row>
    <row r="918" spans="2:22">
      <c r="D918" t="s">
        <v>95</v>
      </c>
      <c r="E918" t="str">
        <f>VLOOKUP(D918,'B-Business Capability'!B:H,5,FALSE)</f>
        <v>Not mapped to capability</v>
      </c>
      <c r="F918">
        <f>VLOOKUP(D918,'B-Business Capability'!B:H,6,FALSE)</f>
        <v>0</v>
      </c>
      <c r="G918">
        <f>VLOOKUP(D918,'B-Business Capability'!B:H,7,FALSE)</f>
        <v>0</v>
      </c>
      <c r="I918" t="s">
        <v>253</v>
      </c>
      <c r="J918" t="s">
        <v>476</v>
      </c>
      <c r="L918" t="s">
        <v>478</v>
      </c>
      <c r="M918" t="str">
        <f>VLOOKUP(L918,'A-Applications'!B:D,3,FALSE)</f>
        <v>Microsoft Service Fabric</v>
      </c>
      <c r="O918" s="42"/>
      <c r="P918" t="s">
        <v>77</v>
      </c>
      <c r="Q918" t="str">
        <f>VLOOKUP(KamstrupData[[#This Row],[IdLevel123]],'B-Business Capability'!B:L,10,FALSE)</f>
        <v>N/A</v>
      </c>
      <c r="R918">
        <f>VLOOKUP(KamstrupData[[#This Row],[IdLevel123]],'B-Business Capability'!B:L,11,FALSE)</f>
        <v>0</v>
      </c>
      <c r="T918" t="s">
        <v>479</v>
      </c>
      <c r="U918" t="str">
        <f>_xlfn.CONCAT(KamstrupData[[#This Row],[CountryCode]],"_",KamstrupData[[#This Row],[Business Area]],"_",KamstrupData[[#This Row],[DepartmentTeam]])</f>
        <v>DK10_DK_Digitalization_Digitalization_</v>
      </c>
      <c r="V918" t="str">
        <f>VLOOKUP(KamstrupData[[#This Row],[ORG_Concat]],'O-Organization'!F:H,3,FALSE)</f>
        <v>11047_DK10_Digitalization_DK_Digitalization_Digitalization_</v>
      </c>
    </row>
    <row r="919" spans="2:22">
      <c r="C919" s="28">
        <v>46387</v>
      </c>
      <c r="D919" t="s">
        <v>63</v>
      </c>
      <c r="E919" t="str">
        <f>VLOOKUP(D919,'B-Business Capability'!B:H,5,FALSE)</f>
        <v>Finance</v>
      </c>
      <c r="F919" t="str">
        <f>VLOOKUP(D919,'B-Business Capability'!B:H,6,FALSE)</f>
        <v>Financial Planning &amp; Analysis</v>
      </c>
      <c r="G919" t="str">
        <f>VLOOKUP(D919,'B-Business Capability'!B:H,7,FALSE)</f>
        <v>Cost Accounting_Plan</v>
      </c>
      <c r="I919" t="s">
        <v>253</v>
      </c>
      <c r="J919" t="s">
        <v>476</v>
      </c>
      <c r="L919" t="s">
        <v>102</v>
      </c>
      <c r="M919" t="str">
        <f>VLOOKUP(L919,'A-Applications'!B:D,3,FALSE)</f>
        <v>VIS</v>
      </c>
      <c r="N919" t="s">
        <v>103</v>
      </c>
      <c r="O919" s="42" t="s">
        <v>66</v>
      </c>
      <c r="P919" t="s">
        <v>67</v>
      </c>
      <c r="Q919" t="str">
        <f>VLOOKUP(KamstrupData[[#This Row],[IdLevel123]],'B-Business Capability'!B:L,10,FALSE)</f>
        <v>N/A</v>
      </c>
      <c r="R919">
        <f>VLOOKUP(KamstrupData[[#This Row],[IdLevel123]],'B-Business Capability'!B:L,11,FALSE)</f>
        <v>0</v>
      </c>
      <c r="S919" t="s">
        <v>265</v>
      </c>
      <c r="U919" t="str">
        <f>_xlfn.CONCAT(KamstrupData[[#This Row],[CountryCode]],"_",KamstrupData[[#This Row],[Business Area]],"_",KamstrupData[[#This Row],[DepartmentTeam]])</f>
        <v>DK10_DK_Digitalization_Digitalization_</v>
      </c>
      <c r="V919" t="str">
        <f>VLOOKUP(KamstrupData[[#This Row],[ORG_Concat]],'O-Organization'!F:H,3,FALSE)</f>
        <v>11047_DK10_Digitalization_DK_Digitalization_Digitalization_</v>
      </c>
    </row>
    <row r="920" spans="2:22">
      <c r="C920" s="28">
        <v>46387</v>
      </c>
      <c r="D920" t="s">
        <v>104</v>
      </c>
      <c r="E920" t="str">
        <f>VLOOKUP(D920,'B-Business Capability'!B:H,5,FALSE)</f>
        <v>Finance</v>
      </c>
      <c r="F920" t="str">
        <f>VLOOKUP(D920,'B-Business Capability'!B:H,6,FALSE)</f>
        <v>Financial Planning &amp; Analysis</v>
      </c>
      <c r="G920" t="str">
        <f>VLOOKUP(D920,'B-Business Capability'!B:H,7,FALSE)</f>
        <v>Forecasting</v>
      </c>
      <c r="I920" t="s">
        <v>253</v>
      </c>
      <c r="J920" t="s">
        <v>476</v>
      </c>
      <c r="L920" t="s">
        <v>102</v>
      </c>
      <c r="M920" t="str">
        <f>VLOOKUP(L920,'A-Applications'!B:D,3,FALSE)</f>
        <v>VIS</v>
      </c>
      <c r="N920" t="s">
        <v>103</v>
      </c>
      <c r="O920" s="42" t="s">
        <v>66</v>
      </c>
      <c r="P920" t="s">
        <v>67</v>
      </c>
      <c r="Q920" t="str">
        <f>VLOOKUP(KamstrupData[[#This Row],[IdLevel123]],'B-Business Capability'!B:L,10,FALSE)</f>
        <v>N/A</v>
      </c>
      <c r="R920">
        <f>VLOOKUP(KamstrupData[[#This Row],[IdLevel123]],'B-Business Capability'!B:L,11,FALSE)</f>
        <v>0</v>
      </c>
      <c r="S920" t="s">
        <v>265</v>
      </c>
      <c r="U920" t="str">
        <f>_xlfn.CONCAT(KamstrupData[[#This Row],[CountryCode]],"_",KamstrupData[[#This Row],[Business Area]],"_",KamstrupData[[#This Row],[DepartmentTeam]])</f>
        <v>DK10_DK_Digitalization_Digitalization_</v>
      </c>
      <c r="V920" t="str">
        <f>VLOOKUP(KamstrupData[[#This Row],[ORG_Concat]],'O-Organization'!F:H,3,FALSE)</f>
        <v>11047_DK10_Digitalization_DK_Digitalization_Digitalization_</v>
      </c>
    </row>
    <row r="921" spans="2:22">
      <c r="D921" t="s">
        <v>480</v>
      </c>
      <c r="E921" t="str">
        <f>VLOOKUP(D921,'B-Business Capability'!B:H,5,FALSE)</f>
        <v>Digital Management</v>
      </c>
      <c r="F921">
        <f>VLOOKUP(D921,'B-Business Capability'!B:H,6,FALSE)</f>
        <v>0</v>
      </c>
      <c r="G921">
        <f>VLOOKUP(D921,'B-Business Capability'!B:H,7,FALSE)</f>
        <v>0</v>
      </c>
      <c r="I921" t="s">
        <v>253</v>
      </c>
      <c r="J921" t="s">
        <v>476</v>
      </c>
      <c r="L921" t="s">
        <v>302</v>
      </c>
      <c r="M921" t="str">
        <f>VLOOKUP(L921,'A-Applications'!B:D,3,FALSE)</f>
        <v>Confluence</v>
      </c>
      <c r="O921" s="42"/>
      <c r="P921" t="s">
        <v>97</v>
      </c>
      <c r="Q921" t="str">
        <f>VLOOKUP(KamstrupData[[#This Row],[IdLevel123]],'B-Business Capability'!B:L,10,FALSE)</f>
        <v>N/A</v>
      </c>
      <c r="R921">
        <f>VLOOKUP(KamstrupData[[#This Row],[IdLevel123]],'B-Business Capability'!B:L,11,FALSE)</f>
        <v>0</v>
      </c>
      <c r="T921" t="s">
        <v>230</v>
      </c>
      <c r="U921" t="str">
        <f>_xlfn.CONCAT(KamstrupData[[#This Row],[CountryCode]],"_",KamstrupData[[#This Row],[Business Area]],"_",KamstrupData[[#This Row],[DepartmentTeam]])</f>
        <v>DK10_DK_Digitalization_Digitalization_</v>
      </c>
      <c r="V921" t="str">
        <f>VLOOKUP(KamstrupData[[#This Row],[ORG_Concat]],'O-Organization'!F:H,3,FALSE)</f>
        <v>11047_DK10_Digitalization_DK_Digitalization_Digitalization_</v>
      </c>
    </row>
    <row r="922" spans="2:22">
      <c r="D922" t="s">
        <v>122</v>
      </c>
      <c r="E922" t="str">
        <f>VLOOKUP(D922,'B-Business Capability'!B:H,5,FALSE)</f>
        <v>Legal</v>
      </c>
      <c r="F922" t="str">
        <f>VLOOKUP(D922,'B-Business Capability'!B:H,6,FALSE)</f>
        <v>Ensure Compliance</v>
      </c>
      <c r="G922">
        <f>VLOOKUP(D922,'B-Business Capability'!B:H,7,FALSE)</f>
        <v>0</v>
      </c>
      <c r="I922" t="s">
        <v>253</v>
      </c>
      <c r="J922" t="s">
        <v>476</v>
      </c>
      <c r="L922" t="s">
        <v>123</v>
      </c>
      <c r="M922" t="str">
        <f>VLOOKUP(L922,'A-Applications'!B:D,3,FALSE)</f>
        <v>DocuSign</v>
      </c>
      <c r="N922" t="s">
        <v>53</v>
      </c>
      <c r="O922" s="42" t="s">
        <v>62</v>
      </c>
      <c r="P922" t="s">
        <v>124</v>
      </c>
      <c r="Q922" t="str">
        <f>VLOOKUP(KamstrupData[[#This Row],[IdLevel123]],'B-Business Capability'!B:L,10,FALSE)</f>
        <v>N/A</v>
      </c>
      <c r="R922">
        <f>VLOOKUP(KamstrupData[[#This Row],[IdLevel123]],'B-Business Capability'!B:L,11,FALSE)</f>
        <v>0</v>
      </c>
      <c r="U922" t="str">
        <f>_xlfn.CONCAT(KamstrupData[[#This Row],[CountryCode]],"_",KamstrupData[[#This Row],[Business Area]],"_",KamstrupData[[#This Row],[DepartmentTeam]])</f>
        <v>DK10_DK_Digitalization_Digitalization_</v>
      </c>
      <c r="V922" t="str">
        <f>VLOOKUP(KamstrupData[[#This Row],[ORG_Concat]],'O-Organization'!F:H,3,FALSE)</f>
        <v>11047_DK10_Digitalization_DK_Digitalization_Digitalization_</v>
      </c>
    </row>
    <row r="923" spans="2:22">
      <c r="D923" t="s">
        <v>122</v>
      </c>
      <c r="E923" t="str">
        <f>VLOOKUP(D923,'B-Business Capability'!B:H,5,FALSE)</f>
        <v>Legal</v>
      </c>
      <c r="F923" t="str">
        <f>VLOOKUP(D923,'B-Business Capability'!B:H,6,FALSE)</f>
        <v>Ensure Compliance</v>
      </c>
      <c r="G923">
        <f>VLOOKUP(D923,'B-Business Capability'!B:H,7,FALSE)</f>
        <v>0</v>
      </c>
      <c r="I923" t="s">
        <v>253</v>
      </c>
      <c r="J923" t="s">
        <v>476</v>
      </c>
      <c r="L923" t="s">
        <v>123</v>
      </c>
      <c r="M923" t="str">
        <f>VLOOKUP(L923,'A-Applications'!B:D,3,FALSE)</f>
        <v>DocuSign</v>
      </c>
      <c r="N923" t="s">
        <v>53</v>
      </c>
      <c r="O923" s="42" t="s">
        <v>62</v>
      </c>
      <c r="P923" t="s">
        <v>124</v>
      </c>
      <c r="Q923" t="str">
        <f>VLOOKUP(KamstrupData[[#This Row],[IdLevel123]],'B-Business Capability'!B:L,10,FALSE)</f>
        <v>N/A</v>
      </c>
      <c r="R923">
        <f>VLOOKUP(KamstrupData[[#This Row],[IdLevel123]],'B-Business Capability'!B:L,11,FALSE)</f>
        <v>0</v>
      </c>
      <c r="U923" t="str">
        <f>_xlfn.CONCAT(KamstrupData[[#This Row],[CountryCode]],"_",KamstrupData[[#This Row],[Business Area]],"_",KamstrupData[[#This Row],[DepartmentTeam]])</f>
        <v>DK10_DK_Digitalization_Digitalization_</v>
      </c>
      <c r="V923" t="str">
        <f>VLOOKUP(KamstrupData[[#This Row],[ORG_Concat]],'O-Organization'!F:H,3,FALSE)</f>
        <v>11047_DK10_Digitalization_DK_Digitalization_Digitalization_</v>
      </c>
    </row>
    <row r="924" spans="2:22">
      <c r="D924" t="s">
        <v>311</v>
      </c>
      <c r="E924" t="str">
        <f>VLOOKUP(D924,'B-Business Capability'!B:H,5,FALSE)</f>
        <v>Digital Management</v>
      </c>
      <c r="F924" t="str">
        <f>VLOOKUP(D924,'B-Business Capability'!B:H,6,FALSE)</f>
        <v>IT Strategy &amp; Transformation</v>
      </c>
      <c r="G924" t="str">
        <f>VLOOKUP(D924,'B-Business Capability'!B:H,7,FALSE)</f>
        <v>IT Project Management</v>
      </c>
      <c r="I924" t="s">
        <v>253</v>
      </c>
      <c r="J924" t="s">
        <v>476</v>
      </c>
      <c r="L924" t="s">
        <v>308</v>
      </c>
      <c r="M924" t="str">
        <f>VLOOKUP(L924,'A-Applications'!B:D,3,FALSE)</f>
        <v>ProjectFlow 365</v>
      </c>
      <c r="N924" t="s">
        <v>147</v>
      </c>
      <c r="O924" s="42" t="s">
        <v>62</v>
      </c>
      <c r="P924" t="s">
        <v>481</v>
      </c>
      <c r="Q924" t="str">
        <f>VLOOKUP(KamstrupData[[#This Row],[IdLevel123]],'B-Business Capability'!B:L,10,FALSE)</f>
        <v>N/A</v>
      </c>
      <c r="R924">
        <f>VLOOKUP(KamstrupData[[#This Row],[IdLevel123]],'B-Business Capability'!B:L,11,FALSE)</f>
        <v>0</v>
      </c>
      <c r="U924" t="str">
        <f>_xlfn.CONCAT(KamstrupData[[#This Row],[CountryCode]],"_",KamstrupData[[#This Row],[Business Area]],"_",KamstrupData[[#This Row],[DepartmentTeam]])</f>
        <v>DK10_DK_Digitalization_Digitalization_</v>
      </c>
      <c r="V924" t="str">
        <f>VLOOKUP(KamstrupData[[#This Row],[ORG_Concat]],'O-Organization'!F:H,3,FALSE)</f>
        <v>11047_DK10_Digitalization_DK_Digitalization_Digitalization_</v>
      </c>
    </row>
    <row r="925" spans="2:22">
      <c r="D925" t="s">
        <v>482</v>
      </c>
      <c r="E925" t="str">
        <f>VLOOKUP(D925,'B-Business Capability'!B:H,5,FALSE)</f>
        <v>Digital Platform and Operations</v>
      </c>
      <c r="F925" t="str">
        <f>VLOOKUP(D925,'B-Business Capability'!B:H,6,FALSE)</f>
        <v>Operations</v>
      </c>
      <c r="G925" t="str">
        <f>VLOOKUP(D925,'B-Business Capability'!B:H,7,FALSE)</f>
        <v>IT Operations &amp; Support</v>
      </c>
      <c r="I925" t="s">
        <v>253</v>
      </c>
      <c r="J925" t="s">
        <v>476</v>
      </c>
      <c r="L925" t="s">
        <v>483</v>
      </c>
      <c r="M925" t="str">
        <f>VLOOKUP(L925,'A-Applications'!B:D,3,FALSE)</f>
        <v>Defender Vulnerability AO Sub Per User</v>
      </c>
      <c r="O925" s="42" t="s">
        <v>66</v>
      </c>
      <c r="P925" t="s">
        <v>77</v>
      </c>
      <c r="Q925" t="str">
        <f>VLOOKUP(KamstrupData[[#This Row],[IdLevel123]],'B-Business Capability'!B:L,10,FALSE)</f>
        <v>N/A</v>
      </c>
      <c r="R925">
        <f>VLOOKUP(KamstrupData[[#This Row],[IdLevel123]],'B-Business Capability'!B:L,11,FALSE)</f>
        <v>0</v>
      </c>
      <c r="U925" t="str">
        <f>_xlfn.CONCAT(KamstrupData[[#This Row],[CountryCode]],"_",KamstrupData[[#This Row],[Business Area]],"_",KamstrupData[[#This Row],[DepartmentTeam]])</f>
        <v>DK10_DK_Digitalization_Digitalization_</v>
      </c>
      <c r="V925" t="str">
        <f>VLOOKUP(KamstrupData[[#This Row],[ORG_Concat]],'O-Organization'!F:H,3,FALSE)</f>
        <v>11047_DK10_Digitalization_DK_Digitalization_Digitalization_</v>
      </c>
    </row>
    <row r="926" spans="2:22">
      <c r="D926" s="28" t="s">
        <v>484</v>
      </c>
      <c r="E926" t="str">
        <f>VLOOKUP(D926,'B-Business Capability'!B:H,5,FALSE)</f>
        <v>Finance</v>
      </c>
      <c r="F926" t="str">
        <f>VLOOKUP(D926,'B-Business Capability'!B:H,6,FALSE)</f>
        <v>Accounting</v>
      </c>
      <c r="G926">
        <f>VLOOKUP(D926,'B-Business Capability'!B:H,7,FALSE)</f>
        <v>0</v>
      </c>
      <c r="I926" t="s">
        <v>253</v>
      </c>
      <c r="J926" t="s">
        <v>485</v>
      </c>
      <c r="K926" t="s">
        <v>486</v>
      </c>
      <c r="L926" t="s">
        <v>65</v>
      </c>
      <c r="M926" t="str">
        <f>VLOOKUP(L926,'A-Applications'!B:D,3,FALSE)</f>
        <v>IFS ERP</v>
      </c>
      <c r="N926" t="s">
        <v>147</v>
      </c>
      <c r="O926" s="42" t="s">
        <v>62</v>
      </c>
      <c r="P926" t="s">
        <v>77</v>
      </c>
      <c r="Q926" t="str">
        <f>VLOOKUP(KamstrupData[[#This Row],[IdLevel123]],'B-Business Capability'!B:L,10,FALSE)</f>
        <v>N/A</v>
      </c>
      <c r="R926">
        <f>VLOOKUP(KamstrupData[[#This Row],[IdLevel123]],'B-Business Capability'!B:L,11,FALSE)</f>
        <v>0</v>
      </c>
      <c r="U926" t="str">
        <f>_xlfn.CONCAT(KamstrupData[[#This Row],[CountryCode]],"_",KamstrupData[[#This Row],[Business Area]],"_",KamstrupData[[#This Row],[DepartmentTeam]])</f>
        <v>DK10_DK_Digitalization_EA, Infrastructure and Platforms_DK_Digitalization_EA, Infrastructure and Platforms_Cloud and Platforms</v>
      </c>
      <c r="V926" t="str">
        <f>VLOOKUP(KamstrupData[[#This Row],[ORG_Concat]],'O-Organization'!F:H,3,FALSE)</f>
        <v>11037_DK10_Digitalization_DK_Digitalization_EA, Infrastructure and Platforms_DK_Digitalization_EA, Infrastructure and Platforms_Cloud and Platforms</v>
      </c>
    </row>
    <row r="927" spans="2:22">
      <c r="D927" s="28" t="s">
        <v>487</v>
      </c>
      <c r="E927" t="str">
        <f>VLOOKUP(D927,'B-Business Capability'!B:H,5,FALSE)</f>
        <v>Digital Platform and Operations</v>
      </c>
      <c r="F927" t="str">
        <f>VLOOKUP(D927,'B-Business Capability'!B:H,6,FALSE)</f>
        <v>Engineering &amp; Platform</v>
      </c>
      <c r="G927">
        <f>VLOOKUP(D927,'B-Business Capability'!B:H,7,FALSE)</f>
        <v>0</v>
      </c>
      <c r="I927" t="s">
        <v>253</v>
      </c>
      <c r="J927" t="s">
        <v>485</v>
      </c>
      <c r="K927" t="s">
        <v>488</v>
      </c>
      <c r="L927" t="s">
        <v>65</v>
      </c>
      <c r="M927" t="str">
        <f>VLOOKUP(L927,'A-Applications'!B:D,3,FALSE)</f>
        <v>IFS ERP</v>
      </c>
      <c r="N927" t="s">
        <v>53</v>
      </c>
      <c r="O927" s="42" t="s">
        <v>62</v>
      </c>
      <c r="Q927" t="str">
        <f>VLOOKUP(KamstrupData[[#This Row],[IdLevel123]],'B-Business Capability'!B:L,10,FALSE)</f>
        <v>N/A</v>
      </c>
      <c r="R927">
        <f>VLOOKUP(KamstrupData[[#This Row],[IdLevel123]],'B-Business Capability'!B:L,11,FALSE)</f>
        <v>0</v>
      </c>
      <c r="U927" t="str">
        <f>_xlfn.CONCAT(KamstrupData[[#This Row],[CountryCode]],"_",KamstrupData[[#This Row],[Business Area]],"_",KamstrupData[[#This Row],[DepartmentTeam]])</f>
        <v>DK10_DK_Digitalization_EA, Infrastructure and Platforms_DK_Digitalization_EA, Infrastructure and Platforms_Network &amp; Infrastructure</v>
      </c>
      <c r="V927" t="str">
        <f>VLOOKUP(KamstrupData[[#This Row],[ORG_Concat]],'O-Organization'!F:H,3,FALSE)</f>
        <v>11036_DK10_Digitalization_DK_Digitalization_EA, Infrastructure and Platforms_DK_Digitalization_EA, Infrastructure and Platforms_Network &amp; Infrastructure</v>
      </c>
    </row>
    <row r="928" spans="2:22">
      <c r="D928" s="28" t="s">
        <v>489</v>
      </c>
      <c r="E928" t="str">
        <f>VLOOKUP(D928,'B-Business Capability'!B:H,5,FALSE)</f>
        <v>Digital Platform and Operations</v>
      </c>
      <c r="F928" t="str">
        <f>VLOOKUP(D928,'B-Business Capability'!B:H,6,FALSE)</f>
        <v>Operations</v>
      </c>
      <c r="G928" t="str">
        <f>VLOOKUP(D928,'B-Business Capability'!B:H,7,FALSE)</f>
        <v>Network &amp; Connectivity</v>
      </c>
      <c r="I928" t="s">
        <v>253</v>
      </c>
      <c r="J928" t="s">
        <v>485</v>
      </c>
      <c r="K928" t="s">
        <v>488</v>
      </c>
      <c r="L928" t="s">
        <v>349</v>
      </c>
      <c r="M928" t="str">
        <f>VLOOKUP(L928,'A-Applications'!B:D,3,FALSE)</f>
        <v>Cisco ASA ASDM</v>
      </c>
      <c r="N928" t="s">
        <v>390</v>
      </c>
      <c r="O928" s="42" t="s">
        <v>66</v>
      </c>
      <c r="P928" t="s">
        <v>43</v>
      </c>
      <c r="Q928" t="str">
        <f>VLOOKUP(KamstrupData[[#This Row],[IdLevel123]],'B-Business Capability'!B:L,10,FALSE)</f>
        <v>N/A</v>
      </c>
      <c r="R928">
        <f>VLOOKUP(KamstrupData[[#This Row],[IdLevel123]],'B-Business Capability'!B:L,11,FALSE)</f>
        <v>0</v>
      </c>
      <c r="U928" t="str">
        <f>_xlfn.CONCAT(KamstrupData[[#This Row],[CountryCode]],"_",KamstrupData[[#This Row],[Business Area]],"_",KamstrupData[[#This Row],[DepartmentTeam]])</f>
        <v>DK10_DK_Digitalization_EA, Infrastructure and Platforms_DK_Digitalization_EA, Infrastructure and Platforms_Network &amp; Infrastructure</v>
      </c>
      <c r="V928" t="str">
        <f>VLOOKUP(KamstrupData[[#This Row],[ORG_Concat]],'O-Organization'!F:H,3,FALSE)</f>
        <v>11036_DK10_Digitalization_DK_Digitalization_EA, Infrastructure and Platforms_DK_Digitalization_EA, Infrastructure and Platforms_Network &amp; Infrastructure</v>
      </c>
    </row>
    <row r="929" spans="4:22">
      <c r="D929" s="28" t="s">
        <v>489</v>
      </c>
      <c r="E929" t="str">
        <f>VLOOKUP(D929,'B-Business Capability'!B:H,5,FALSE)</f>
        <v>Digital Platform and Operations</v>
      </c>
      <c r="F929" t="str">
        <f>VLOOKUP(D929,'B-Business Capability'!B:H,6,FALSE)</f>
        <v>Operations</v>
      </c>
      <c r="G929" t="str">
        <f>VLOOKUP(D929,'B-Business Capability'!B:H,7,FALSE)</f>
        <v>Network &amp; Connectivity</v>
      </c>
      <c r="I929" t="s">
        <v>253</v>
      </c>
      <c r="J929" t="s">
        <v>485</v>
      </c>
      <c r="K929" t="s">
        <v>488</v>
      </c>
      <c r="L929" t="s">
        <v>351</v>
      </c>
      <c r="M929" t="str">
        <f>VLOOKUP(L929,'A-Applications'!B:D,3,FALSE)</f>
        <v>Cisco FTD FMC</v>
      </c>
      <c r="N929" t="s">
        <v>147</v>
      </c>
      <c r="O929" s="42" t="s">
        <v>66</v>
      </c>
      <c r="P929" t="s">
        <v>43</v>
      </c>
      <c r="Q929" t="str">
        <f>VLOOKUP(KamstrupData[[#This Row],[IdLevel123]],'B-Business Capability'!B:L,10,FALSE)</f>
        <v>N/A</v>
      </c>
      <c r="R929">
        <f>VLOOKUP(KamstrupData[[#This Row],[IdLevel123]],'B-Business Capability'!B:L,11,FALSE)</f>
        <v>0</v>
      </c>
      <c r="U929" t="str">
        <f>_xlfn.CONCAT(KamstrupData[[#This Row],[CountryCode]],"_",KamstrupData[[#This Row],[Business Area]],"_",KamstrupData[[#This Row],[DepartmentTeam]])</f>
        <v>DK10_DK_Digitalization_EA, Infrastructure and Platforms_DK_Digitalization_EA, Infrastructure and Platforms_Network &amp; Infrastructure</v>
      </c>
      <c r="V929" t="str">
        <f>VLOOKUP(KamstrupData[[#This Row],[ORG_Concat]],'O-Organization'!F:H,3,FALSE)</f>
        <v>11036_DK10_Digitalization_DK_Digitalization_EA, Infrastructure and Platforms_DK_Digitalization_EA, Infrastructure and Platforms_Network &amp; Infrastructure</v>
      </c>
    </row>
    <row r="930" spans="4:22">
      <c r="D930" s="28" t="s">
        <v>288</v>
      </c>
      <c r="E930" t="str">
        <f>VLOOKUP(D930,'B-Business Capability'!B:H,5,FALSE)</f>
        <v xml:space="preserve">Digital Management </v>
      </c>
      <c r="F930" t="str">
        <f>VLOOKUP(D930,'B-Business Capability'!B:H,6,FALSE)</f>
        <v>Identity and Access Governance</v>
      </c>
      <c r="G930" t="str">
        <f>VLOOKUP(D930,'B-Business Capability'!B:H,7,FALSE)</f>
        <v>Identity Management</v>
      </c>
      <c r="I930" t="s">
        <v>253</v>
      </c>
      <c r="J930" t="s">
        <v>485</v>
      </c>
      <c r="K930" t="s">
        <v>488</v>
      </c>
      <c r="L930" t="s">
        <v>490</v>
      </c>
      <c r="M930" t="str">
        <f>VLOOKUP(L930,'A-Applications'!B:D,3,FALSE)</f>
        <v>Identity Service Engine</v>
      </c>
      <c r="N930" t="s">
        <v>147</v>
      </c>
      <c r="O930" s="42" t="s">
        <v>66</v>
      </c>
      <c r="P930" t="s">
        <v>43</v>
      </c>
      <c r="Q930" t="str">
        <f>VLOOKUP(KamstrupData[[#This Row],[IdLevel123]],'B-Business Capability'!B:L,10,FALSE)</f>
        <v>N/A</v>
      </c>
      <c r="R930">
        <f>VLOOKUP(KamstrupData[[#This Row],[IdLevel123]],'B-Business Capability'!B:L,11,FALSE)</f>
        <v>0</v>
      </c>
      <c r="U930" t="str">
        <f>_xlfn.CONCAT(KamstrupData[[#This Row],[CountryCode]],"_",KamstrupData[[#This Row],[Business Area]],"_",KamstrupData[[#This Row],[DepartmentTeam]])</f>
        <v>DK10_DK_Digitalization_EA, Infrastructure and Platforms_DK_Digitalization_EA, Infrastructure and Platforms_Network &amp; Infrastructure</v>
      </c>
      <c r="V930" t="str">
        <f>VLOOKUP(KamstrupData[[#This Row],[ORG_Concat]],'O-Organization'!F:H,3,FALSE)</f>
        <v>11036_DK10_Digitalization_DK_Digitalization_EA, Infrastructure and Platforms_DK_Digitalization_EA, Infrastructure and Platforms_Network &amp; Infrastructure</v>
      </c>
    </row>
    <row r="931" spans="4:22">
      <c r="D931" s="28" t="s">
        <v>489</v>
      </c>
      <c r="E931" t="str">
        <f>VLOOKUP(D931,'B-Business Capability'!B:H,5,FALSE)</f>
        <v>Digital Platform and Operations</v>
      </c>
      <c r="F931" t="str">
        <f>VLOOKUP(D931,'B-Business Capability'!B:H,6,FALSE)</f>
        <v>Operations</v>
      </c>
      <c r="G931" t="str">
        <f>VLOOKUP(D931,'B-Business Capability'!B:H,7,FALSE)</f>
        <v>Network &amp; Connectivity</v>
      </c>
      <c r="I931" t="s">
        <v>253</v>
      </c>
      <c r="J931" t="s">
        <v>485</v>
      </c>
      <c r="K931" t="s">
        <v>488</v>
      </c>
      <c r="L931" t="s">
        <v>491</v>
      </c>
      <c r="M931" t="str">
        <f>VLOOKUP(L931,'A-Applications'!B:D,3,FALSE)</f>
        <v>Secure Firewall Management Center</v>
      </c>
      <c r="N931" t="s">
        <v>147</v>
      </c>
      <c r="O931" s="42" t="s">
        <v>66</v>
      </c>
      <c r="P931" t="s">
        <v>43</v>
      </c>
      <c r="Q931" t="str">
        <f>VLOOKUP(KamstrupData[[#This Row],[IdLevel123]],'B-Business Capability'!B:L,10,FALSE)</f>
        <v>N/A</v>
      </c>
      <c r="R931">
        <f>VLOOKUP(KamstrupData[[#This Row],[IdLevel123]],'B-Business Capability'!B:L,11,FALSE)</f>
        <v>0</v>
      </c>
      <c r="U931" t="str">
        <f>_xlfn.CONCAT(KamstrupData[[#This Row],[CountryCode]],"_",KamstrupData[[#This Row],[Business Area]],"_",KamstrupData[[#This Row],[DepartmentTeam]])</f>
        <v>DK10_DK_Digitalization_EA, Infrastructure and Platforms_DK_Digitalization_EA, Infrastructure and Platforms_Network &amp; Infrastructure</v>
      </c>
      <c r="V931" t="str">
        <f>VLOOKUP(KamstrupData[[#This Row],[ORG_Concat]],'O-Organization'!F:H,3,FALSE)</f>
        <v>11036_DK10_Digitalization_DK_Digitalization_EA, Infrastructure and Platforms_DK_Digitalization_EA, Infrastructure and Platforms_Network &amp; Infrastructure</v>
      </c>
    </row>
    <row r="932" spans="4:22">
      <c r="D932" t="s">
        <v>492</v>
      </c>
      <c r="E932" t="str">
        <f>VLOOKUP(D932,'B-Business Capability'!B:H,5,FALSE)</f>
        <v>Digital Platform and Operations</v>
      </c>
      <c r="F932" t="str">
        <f>VLOOKUP(D932,'B-Business Capability'!B:H,6,FALSE)</f>
        <v>Digital Workplace &amp; Infrastructure Development</v>
      </c>
      <c r="G932" t="str">
        <f>VLOOKUP(D932,'B-Business Capability'!B:H,7,FALSE)</f>
        <v>Infrastructure Architecture</v>
      </c>
      <c r="I932" t="s">
        <v>253</v>
      </c>
      <c r="J932" t="s">
        <v>485</v>
      </c>
      <c r="K932" t="s">
        <v>488</v>
      </c>
      <c r="L932" t="s">
        <v>493</v>
      </c>
      <c r="M932" t="str">
        <f>VLOOKUP(L932,'A-Applications'!B:D,3,FALSE)</f>
        <v>DigiCert</v>
      </c>
      <c r="N932" t="s">
        <v>147</v>
      </c>
      <c r="O932" s="42" t="s">
        <v>66</v>
      </c>
      <c r="P932" t="s">
        <v>43</v>
      </c>
      <c r="Q932" t="str">
        <f>VLOOKUP(KamstrupData[[#This Row],[IdLevel123]],'B-Business Capability'!B:L,10,FALSE)</f>
        <v>N/A</v>
      </c>
      <c r="R932">
        <f>VLOOKUP(KamstrupData[[#This Row],[IdLevel123]],'B-Business Capability'!B:L,11,FALSE)</f>
        <v>0</v>
      </c>
      <c r="U932" t="str">
        <f>_xlfn.CONCAT(KamstrupData[[#This Row],[CountryCode]],"_",KamstrupData[[#This Row],[Business Area]],"_",KamstrupData[[#This Row],[DepartmentTeam]])</f>
        <v>DK10_DK_Digitalization_EA, Infrastructure and Platforms_DK_Digitalization_EA, Infrastructure and Platforms_Network &amp; Infrastructure</v>
      </c>
      <c r="V932" t="str">
        <f>VLOOKUP(KamstrupData[[#This Row],[ORG_Concat]],'O-Organization'!F:H,3,FALSE)</f>
        <v>11036_DK10_Digitalization_DK_Digitalization_EA, Infrastructure and Platforms_DK_Digitalization_EA, Infrastructure and Platforms_Network &amp; Infrastructure</v>
      </c>
    </row>
    <row r="933" spans="4:22">
      <c r="D933" s="28" t="s">
        <v>327</v>
      </c>
      <c r="E933" t="str">
        <f>VLOOKUP(D933,'B-Business Capability'!B:H,5,FALSE)</f>
        <v>Digital Platform and Operations</v>
      </c>
      <c r="F933" t="str">
        <f>VLOOKUP(D933,'B-Business Capability'!B:H,6,FALSE)</f>
        <v>AI, Data &amp; Analytics</v>
      </c>
      <c r="G933" t="str">
        <f>VLOOKUP(D933,'B-Business Capability'!B:H,7,FALSE)</f>
        <v>AI</v>
      </c>
      <c r="I933" t="s">
        <v>253</v>
      </c>
      <c r="J933" t="s">
        <v>485</v>
      </c>
      <c r="K933" t="s">
        <v>486</v>
      </c>
      <c r="L933" t="s">
        <v>263</v>
      </c>
      <c r="M933" t="str">
        <f>VLOOKUP(L933,'A-Applications'!B:D,3,FALSE)</f>
        <v>Git Hub CoPilot</v>
      </c>
      <c r="N933" t="s">
        <v>147</v>
      </c>
      <c r="O933" s="42" t="s">
        <v>62</v>
      </c>
      <c r="P933" t="s">
        <v>77</v>
      </c>
      <c r="Q933" t="str">
        <f>VLOOKUP(KamstrupData[[#This Row],[IdLevel123]],'B-Business Capability'!B:L,10,FALSE)</f>
        <v>N/A</v>
      </c>
      <c r="R933">
        <f>VLOOKUP(KamstrupData[[#This Row],[IdLevel123]],'B-Business Capability'!B:L,11,FALSE)</f>
        <v>0</v>
      </c>
      <c r="U933" t="str">
        <f>_xlfn.CONCAT(KamstrupData[[#This Row],[CountryCode]],"_",KamstrupData[[#This Row],[Business Area]],"_",KamstrupData[[#This Row],[DepartmentTeam]])</f>
        <v>DK10_DK_Digitalization_EA, Infrastructure and Platforms_DK_Digitalization_EA, Infrastructure and Platforms_Cloud and Platforms</v>
      </c>
      <c r="V933" t="str">
        <f>VLOOKUP(KamstrupData[[#This Row],[ORG_Concat]],'O-Organization'!F:H,3,FALSE)</f>
        <v>11037_DK10_Digitalization_DK_Digitalization_EA, Infrastructure and Platforms_DK_Digitalization_EA, Infrastructure and Platforms_Cloud and Platforms</v>
      </c>
    </row>
    <row r="934" spans="4:22">
      <c r="D934" s="28" t="s">
        <v>489</v>
      </c>
      <c r="E934" t="str">
        <f>VLOOKUP(D934,'B-Business Capability'!B:H,5,FALSE)</f>
        <v>Digital Platform and Operations</v>
      </c>
      <c r="F934" t="str">
        <f>VLOOKUP(D934,'B-Business Capability'!B:H,6,FALSE)</f>
        <v>Operations</v>
      </c>
      <c r="G934" t="str">
        <f>VLOOKUP(D934,'B-Business Capability'!B:H,7,FALSE)</f>
        <v>Network &amp; Connectivity</v>
      </c>
      <c r="I934" t="s">
        <v>253</v>
      </c>
      <c r="J934" t="s">
        <v>485</v>
      </c>
      <c r="K934" t="s">
        <v>488</v>
      </c>
      <c r="L934" t="s">
        <v>367</v>
      </c>
      <c r="M934" t="str">
        <f>VLOOKUP(L934,'A-Applications'!B:D,3,FALSE)</f>
        <v>Cisco anyconnect</v>
      </c>
      <c r="N934" t="s">
        <v>147</v>
      </c>
      <c r="O934" s="42" t="s">
        <v>54</v>
      </c>
      <c r="P934" t="s">
        <v>43</v>
      </c>
      <c r="Q934" t="str">
        <f>VLOOKUP(KamstrupData[[#This Row],[IdLevel123]],'B-Business Capability'!B:L,10,FALSE)</f>
        <v>N/A</v>
      </c>
      <c r="R934">
        <f>VLOOKUP(KamstrupData[[#This Row],[IdLevel123]],'B-Business Capability'!B:L,11,FALSE)</f>
        <v>0</v>
      </c>
      <c r="U934" t="str">
        <f>_xlfn.CONCAT(KamstrupData[[#This Row],[CountryCode]],"_",KamstrupData[[#This Row],[Business Area]],"_",KamstrupData[[#This Row],[DepartmentTeam]])</f>
        <v>DK10_DK_Digitalization_EA, Infrastructure and Platforms_DK_Digitalization_EA, Infrastructure and Platforms_Network &amp; Infrastructure</v>
      </c>
      <c r="V934" t="str">
        <f>VLOOKUP(KamstrupData[[#This Row],[ORG_Concat]],'O-Organization'!F:H,3,FALSE)</f>
        <v>11036_DK10_Digitalization_DK_Digitalization_EA, Infrastructure and Platforms_DK_Digitalization_EA, Infrastructure and Platforms_Network &amp; Infrastructure</v>
      </c>
    </row>
    <row r="935" spans="4:22">
      <c r="D935" s="28" t="s">
        <v>489</v>
      </c>
      <c r="E935" t="str">
        <f>VLOOKUP(D935,'B-Business Capability'!B:H,5,FALSE)</f>
        <v>Digital Platform and Operations</v>
      </c>
      <c r="F935" t="str">
        <f>VLOOKUP(D935,'B-Business Capability'!B:H,6,FALSE)</f>
        <v>Operations</v>
      </c>
      <c r="G935" t="str">
        <f>VLOOKUP(D935,'B-Business Capability'!B:H,7,FALSE)</f>
        <v>Network &amp; Connectivity</v>
      </c>
      <c r="I935" t="s">
        <v>253</v>
      </c>
      <c r="J935" t="s">
        <v>485</v>
      </c>
      <c r="K935" t="s">
        <v>488</v>
      </c>
      <c r="L935" t="s">
        <v>494</v>
      </c>
      <c r="M935" t="str">
        <f>VLOOKUP(L935,'A-Applications'!B:D,3,FALSE)</f>
        <v>Cisco Umbrella</v>
      </c>
      <c r="N935" t="s">
        <v>53</v>
      </c>
      <c r="O935" s="42" t="s">
        <v>54</v>
      </c>
      <c r="P935" t="s">
        <v>43</v>
      </c>
      <c r="Q935" t="str">
        <f>VLOOKUP(KamstrupData[[#This Row],[IdLevel123]],'B-Business Capability'!B:L,10,FALSE)</f>
        <v>N/A</v>
      </c>
      <c r="R935">
        <f>VLOOKUP(KamstrupData[[#This Row],[IdLevel123]],'B-Business Capability'!B:L,11,FALSE)</f>
        <v>0</v>
      </c>
      <c r="U935" t="str">
        <f>_xlfn.CONCAT(KamstrupData[[#This Row],[CountryCode]],"_",KamstrupData[[#This Row],[Business Area]],"_",KamstrupData[[#This Row],[DepartmentTeam]])</f>
        <v>DK10_DK_Digitalization_EA, Infrastructure and Platforms_DK_Digitalization_EA, Infrastructure and Platforms_Network &amp; Infrastructure</v>
      </c>
      <c r="V935" t="str">
        <f>VLOOKUP(KamstrupData[[#This Row],[ORG_Concat]],'O-Organization'!F:H,3,FALSE)</f>
        <v>11036_DK10_Digitalization_DK_Digitalization_EA, Infrastructure and Platforms_DK_Digitalization_EA, Infrastructure and Platforms_Network &amp; Infrastructure</v>
      </c>
    </row>
    <row r="936" spans="4:22">
      <c r="D936" t="s">
        <v>495</v>
      </c>
      <c r="E936" t="str">
        <f>VLOOKUP(D936,'B-Business Capability'!B:H,5,FALSE)</f>
        <v>Digital Platform and Operations</v>
      </c>
      <c r="F936" t="str">
        <f>VLOOKUP(D936,'B-Business Capability'!B:H,6,FALSE)</f>
        <v>Engineering &amp; Platform</v>
      </c>
      <c r="G936" t="str">
        <f>VLOOKUP(D936,'B-Business Capability'!B:H,7,FALSE)</f>
        <v>Automation</v>
      </c>
      <c r="I936" t="s">
        <v>253</v>
      </c>
      <c r="J936" t="s">
        <v>485</v>
      </c>
      <c r="K936" t="s">
        <v>488</v>
      </c>
      <c r="L936" t="s">
        <v>496</v>
      </c>
      <c r="M936" t="str">
        <f>VLOOKUP(L936,'A-Applications'!B:D,3,FALSE)</f>
        <v>Redgate Monitor Standard</v>
      </c>
      <c r="N936" t="s">
        <v>147</v>
      </c>
      <c r="O936" s="42" t="s">
        <v>54</v>
      </c>
      <c r="P936" t="s">
        <v>43</v>
      </c>
      <c r="Q936" t="str">
        <f>VLOOKUP(KamstrupData[[#This Row],[IdLevel123]],'B-Business Capability'!B:L,10,FALSE)</f>
        <v>N/A</v>
      </c>
      <c r="R936">
        <f>VLOOKUP(KamstrupData[[#This Row],[IdLevel123]],'B-Business Capability'!B:L,11,FALSE)</f>
        <v>0</v>
      </c>
      <c r="U936" t="str">
        <f>_xlfn.CONCAT(KamstrupData[[#This Row],[CountryCode]],"_",KamstrupData[[#This Row],[Business Area]],"_",KamstrupData[[#This Row],[DepartmentTeam]])</f>
        <v>DK10_DK_Digitalization_EA, Infrastructure and Platforms_DK_Digitalization_EA, Infrastructure and Platforms_Network &amp; Infrastructure</v>
      </c>
      <c r="V936" t="str">
        <f>VLOOKUP(KamstrupData[[#This Row],[ORG_Concat]],'O-Organization'!F:H,3,FALSE)</f>
        <v>11036_DK10_Digitalization_DK_Digitalization_EA, Infrastructure and Platforms_DK_Digitalization_EA, Infrastructure and Platforms_Network &amp; Infrastructure</v>
      </c>
    </row>
    <row r="937" spans="4:22">
      <c r="D937" s="28" t="s">
        <v>497</v>
      </c>
      <c r="E937" t="str">
        <f>VLOOKUP(D937,'B-Business Capability'!B:H,5,FALSE)</f>
        <v xml:space="preserve">Digital Management </v>
      </c>
      <c r="F937" t="str">
        <f>VLOOKUP(D937,'B-Business Capability'!B:H,6,FALSE)</f>
        <v>Identity and Access Governance</v>
      </c>
      <c r="G937" t="str">
        <f>VLOOKUP(D937,'B-Business Capability'!B:H,7,FALSE)</f>
        <v>Authentication Management</v>
      </c>
      <c r="I937" t="s">
        <v>253</v>
      </c>
      <c r="J937" t="s">
        <v>485</v>
      </c>
      <c r="K937" t="s">
        <v>488</v>
      </c>
      <c r="L937" t="s">
        <v>372</v>
      </c>
      <c r="M937" t="str">
        <f>VLOOKUP(L937,'A-Applications'!B:D,3,FALSE)</f>
        <v>1Password</v>
      </c>
      <c r="N937" t="s">
        <v>147</v>
      </c>
      <c r="O937" s="42" t="s">
        <v>54</v>
      </c>
      <c r="P937" t="s">
        <v>43</v>
      </c>
      <c r="Q937" t="str">
        <f>VLOOKUP(KamstrupData[[#This Row],[IdLevel123]],'B-Business Capability'!B:L,10,FALSE)</f>
        <v>N/A</v>
      </c>
      <c r="R937">
        <f>VLOOKUP(KamstrupData[[#This Row],[IdLevel123]],'B-Business Capability'!B:L,11,FALSE)</f>
        <v>0</v>
      </c>
      <c r="U937" t="str">
        <f>_xlfn.CONCAT(KamstrupData[[#This Row],[CountryCode]],"_",KamstrupData[[#This Row],[Business Area]],"_",KamstrupData[[#This Row],[DepartmentTeam]])</f>
        <v>DK10_DK_Digitalization_EA, Infrastructure and Platforms_DK_Digitalization_EA, Infrastructure and Platforms_Network &amp; Infrastructure</v>
      </c>
      <c r="V937" t="str">
        <f>VLOOKUP(KamstrupData[[#This Row],[ORG_Concat]],'O-Organization'!F:H,3,FALSE)</f>
        <v>11036_DK10_Digitalization_DK_Digitalization_EA, Infrastructure and Platforms_DK_Digitalization_EA, Infrastructure and Platforms_Network &amp; Infrastructure</v>
      </c>
    </row>
    <row r="938" spans="4:22">
      <c r="D938" t="s">
        <v>495</v>
      </c>
      <c r="E938" t="str">
        <f>VLOOKUP(D938,'B-Business Capability'!B:H,5,FALSE)</f>
        <v>Digital Platform and Operations</v>
      </c>
      <c r="F938" t="str">
        <f>VLOOKUP(D938,'B-Business Capability'!B:H,6,FALSE)</f>
        <v>Engineering &amp; Platform</v>
      </c>
      <c r="G938" t="str">
        <f>VLOOKUP(D938,'B-Business Capability'!B:H,7,FALSE)</f>
        <v>Automation</v>
      </c>
      <c r="I938" t="s">
        <v>253</v>
      </c>
      <c r="J938" t="s">
        <v>485</v>
      </c>
      <c r="K938" t="s">
        <v>488</v>
      </c>
      <c r="L938" t="s">
        <v>498</v>
      </c>
      <c r="M938" t="str">
        <f>VLOOKUP(L938,'A-Applications'!B:D,3,FALSE)</f>
        <v>Vmware Cloud foundation</v>
      </c>
      <c r="N938" t="s">
        <v>103</v>
      </c>
      <c r="O938" s="42" t="s">
        <v>66</v>
      </c>
      <c r="P938" t="s">
        <v>43</v>
      </c>
      <c r="Q938" t="str">
        <f>VLOOKUP(KamstrupData[[#This Row],[IdLevel123]],'B-Business Capability'!B:L,10,FALSE)</f>
        <v>N/A</v>
      </c>
      <c r="R938">
        <f>VLOOKUP(KamstrupData[[#This Row],[IdLevel123]],'B-Business Capability'!B:L,11,FALSE)</f>
        <v>0</v>
      </c>
      <c r="T938" t="s">
        <v>499</v>
      </c>
      <c r="U938" t="str">
        <f>_xlfn.CONCAT(KamstrupData[[#This Row],[CountryCode]],"_",KamstrupData[[#This Row],[Business Area]],"_",KamstrupData[[#This Row],[DepartmentTeam]])</f>
        <v>DK10_DK_Digitalization_EA, Infrastructure and Platforms_DK_Digitalization_EA, Infrastructure and Platforms_Network &amp; Infrastructure</v>
      </c>
      <c r="V938" t="str">
        <f>VLOOKUP(KamstrupData[[#This Row],[ORG_Concat]],'O-Organization'!F:H,3,FALSE)</f>
        <v>11036_DK10_Digitalization_DK_Digitalization_EA, Infrastructure and Platforms_DK_Digitalization_EA, Infrastructure and Platforms_Network &amp; Infrastructure</v>
      </c>
    </row>
    <row r="939" spans="4:22">
      <c r="D939" s="28" t="s">
        <v>489</v>
      </c>
      <c r="E939" t="str">
        <f>VLOOKUP(D939,'B-Business Capability'!B:H,5,FALSE)</f>
        <v>Digital Platform and Operations</v>
      </c>
      <c r="F939" t="str">
        <f>VLOOKUP(D939,'B-Business Capability'!B:H,6,FALSE)</f>
        <v>Operations</v>
      </c>
      <c r="G939" t="str">
        <f>VLOOKUP(D939,'B-Business Capability'!B:H,7,FALSE)</f>
        <v>Network &amp; Connectivity</v>
      </c>
      <c r="I939" t="s">
        <v>253</v>
      </c>
      <c r="J939" t="s">
        <v>485</v>
      </c>
      <c r="K939" t="s">
        <v>488</v>
      </c>
      <c r="L939" t="s">
        <v>500</v>
      </c>
      <c r="M939" t="str">
        <f>VLOOKUP(L939,'A-Applications'!B:D,3,FALSE)</f>
        <v>Citrix ADC (NetScaler) – Core</v>
      </c>
      <c r="N939" t="s">
        <v>103</v>
      </c>
      <c r="O939" s="42" t="s">
        <v>66</v>
      </c>
      <c r="P939" t="s">
        <v>43</v>
      </c>
      <c r="Q939" t="str">
        <f>VLOOKUP(KamstrupData[[#This Row],[IdLevel123]],'B-Business Capability'!B:L,10,FALSE)</f>
        <v>N/A</v>
      </c>
      <c r="R939">
        <f>VLOOKUP(KamstrupData[[#This Row],[IdLevel123]],'B-Business Capability'!B:L,11,FALSE)</f>
        <v>0</v>
      </c>
      <c r="U939" t="str">
        <f>_xlfn.CONCAT(KamstrupData[[#This Row],[CountryCode]],"_",KamstrupData[[#This Row],[Business Area]],"_",KamstrupData[[#This Row],[DepartmentTeam]])</f>
        <v>DK10_DK_Digitalization_EA, Infrastructure and Platforms_DK_Digitalization_EA, Infrastructure and Platforms_Network &amp; Infrastructure</v>
      </c>
      <c r="V939" t="str">
        <f>VLOOKUP(KamstrupData[[#This Row],[ORG_Concat]],'O-Organization'!F:H,3,FALSE)</f>
        <v>11036_DK10_Digitalization_DK_Digitalization_EA, Infrastructure and Platforms_DK_Digitalization_EA, Infrastructure and Platforms_Network &amp; Infrastructure</v>
      </c>
    </row>
    <row r="940" spans="4:22">
      <c r="D940" s="28" t="s">
        <v>489</v>
      </c>
      <c r="E940" t="str">
        <f>VLOOKUP(D940,'B-Business Capability'!B:H,5,FALSE)</f>
        <v>Digital Platform and Operations</v>
      </c>
      <c r="F940" t="str">
        <f>VLOOKUP(D940,'B-Business Capability'!B:H,6,FALSE)</f>
        <v>Operations</v>
      </c>
      <c r="G940" t="str">
        <f>VLOOKUP(D940,'B-Business Capability'!B:H,7,FALSE)</f>
        <v>Network &amp; Connectivity</v>
      </c>
      <c r="I940" t="s">
        <v>253</v>
      </c>
      <c r="J940" t="s">
        <v>485</v>
      </c>
      <c r="K940" t="s">
        <v>488</v>
      </c>
      <c r="L940" t="s">
        <v>501</v>
      </c>
      <c r="M940" t="str">
        <f>VLOOKUP(L940,'A-Applications'!B:D,3,FALSE)</f>
        <v>Citrix ADC (NetScaler) – Hosting</v>
      </c>
      <c r="N940" t="s">
        <v>103</v>
      </c>
      <c r="O940" s="42" t="s">
        <v>66</v>
      </c>
      <c r="P940" t="s">
        <v>43</v>
      </c>
      <c r="Q940" t="str">
        <f>VLOOKUP(KamstrupData[[#This Row],[IdLevel123]],'B-Business Capability'!B:L,10,FALSE)</f>
        <v>N/A</v>
      </c>
      <c r="R940">
        <f>VLOOKUP(KamstrupData[[#This Row],[IdLevel123]],'B-Business Capability'!B:L,11,FALSE)</f>
        <v>0</v>
      </c>
      <c r="U940" t="str">
        <f>_xlfn.CONCAT(KamstrupData[[#This Row],[CountryCode]],"_",KamstrupData[[#This Row],[Business Area]],"_",KamstrupData[[#This Row],[DepartmentTeam]])</f>
        <v>DK10_DK_Digitalization_EA, Infrastructure and Platforms_DK_Digitalization_EA, Infrastructure and Platforms_Network &amp; Infrastructure</v>
      </c>
      <c r="V940" t="str">
        <f>VLOOKUP(KamstrupData[[#This Row],[ORG_Concat]],'O-Organization'!F:H,3,FALSE)</f>
        <v>11036_DK10_Digitalization_DK_Digitalization_EA, Infrastructure and Platforms_DK_Digitalization_EA, Infrastructure and Platforms_Network &amp; Infrastructure</v>
      </c>
    </row>
    <row r="941" spans="4:22">
      <c r="D941" s="28" t="s">
        <v>489</v>
      </c>
      <c r="E941" t="str">
        <f>VLOOKUP(D941,'B-Business Capability'!B:H,5,FALSE)</f>
        <v>Digital Platform and Operations</v>
      </c>
      <c r="F941" t="str">
        <f>VLOOKUP(D941,'B-Business Capability'!B:H,6,FALSE)</f>
        <v>Operations</v>
      </c>
      <c r="G941" t="str">
        <f>VLOOKUP(D941,'B-Business Capability'!B:H,7,FALSE)</f>
        <v>Network &amp; Connectivity</v>
      </c>
      <c r="I941" t="s">
        <v>253</v>
      </c>
      <c r="J941" t="s">
        <v>485</v>
      </c>
      <c r="K941" t="s">
        <v>488</v>
      </c>
      <c r="L941" t="s">
        <v>502</v>
      </c>
      <c r="M941" t="str">
        <f>VLOOKUP(L941,'A-Applications'!B:D,3,FALSE)</f>
        <v>Cisco DNA Center</v>
      </c>
      <c r="N941" t="s">
        <v>147</v>
      </c>
      <c r="O941" s="42" t="s">
        <v>54</v>
      </c>
      <c r="P941" t="s">
        <v>43</v>
      </c>
      <c r="Q941" t="str">
        <f>VLOOKUP(KamstrupData[[#This Row],[IdLevel123]],'B-Business Capability'!B:L,10,FALSE)</f>
        <v>N/A</v>
      </c>
      <c r="R941">
        <f>VLOOKUP(KamstrupData[[#This Row],[IdLevel123]],'B-Business Capability'!B:L,11,FALSE)</f>
        <v>0</v>
      </c>
      <c r="U941" t="str">
        <f>_xlfn.CONCAT(KamstrupData[[#This Row],[CountryCode]],"_",KamstrupData[[#This Row],[Business Area]],"_",KamstrupData[[#This Row],[DepartmentTeam]])</f>
        <v>DK10_DK_Digitalization_EA, Infrastructure and Platforms_DK_Digitalization_EA, Infrastructure and Platforms_Network &amp; Infrastructure</v>
      </c>
      <c r="V941" t="str">
        <f>VLOOKUP(KamstrupData[[#This Row],[ORG_Concat]],'O-Organization'!F:H,3,FALSE)</f>
        <v>11036_DK10_Digitalization_DK_Digitalization_EA, Infrastructure and Platforms_DK_Digitalization_EA, Infrastructure and Platforms_Network &amp; Infrastructure</v>
      </c>
    </row>
    <row r="942" spans="4:22">
      <c r="D942" s="28" t="s">
        <v>487</v>
      </c>
      <c r="E942" t="str">
        <f>VLOOKUP(D942,'B-Business Capability'!B:H,5,FALSE)</f>
        <v>Digital Platform and Operations</v>
      </c>
      <c r="F942" t="str">
        <f>VLOOKUP(D942,'B-Business Capability'!B:H,6,FALSE)</f>
        <v>Engineering &amp; Platform</v>
      </c>
      <c r="G942">
        <f>VLOOKUP(D942,'B-Business Capability'!B:H,7,FALSE)</f>
        <v>0</v>
      </c>
      <c r="I942" t="s">
        <v>253</v>
      </c>
      <c r="J942" t="s">
        <v>485</v>
      </c>
      <c r="K942" t="s">
        <v>488</v>
      </c>
      <c r="L942" t="s">
        <v>503</v>
      </c>
      <c r="M942" t="str">
        <f>VLOOKUP(L942,'A-Applications'!B:D,3,FALSE)</f>
        <v>Azure AD Connect</v>
      </c>
      <c r="O942" s="42"/>
      <c r="P942" t="s">
        <v>43</v>
      </c>
      <c r="Q942" t="str">
        <f>VLOOKUP(KamstrupData[[#This Row],[IdLevel123]],'B-Business Capability'!B:L,10,FALSE)</f>
        <v>N/A</v>
      </c>
      <c r="R942">
        <f>VLOOKUP(KamstrupData[[#This Row],[IdLevel123]],'B-Business Capability'!B:L,11,FALSE)</f>
        <v>0</v>
      </c>
      <c r="U942" t="str">
        <f>_xlfn.CONCAT(KamstrupData[[#This Row],[CountryCode]],"_",KamstrupData[[#This Row],[Business Area]],"_",KamstrupData[[#This Row],[DepartmentTeam]])</f>
        <v>DK10_DK_Digitalization_EA, Infrastructure and Platforms_DK_Digitalization_EA, Infrastructure and Platforms_Network &amp; Infrastructure</v>
      </c>
      <c r="V942" t="str">
        <f>VLOOKUP(KamstrupData[[#This Row],[ORG_Concat]],'O-Organization'!F:H,3,FALSE)</f>
        <v>11036_DK10_Digitalization_DK_Digitalization_EA, Infrastructure and Platforms_DK_Digitalization_EA, Infrastructure and Platforms_Network &amp; Infrastructure</v>
      </c>
    </row>
    <row r="943" spans="4:22">
      <c r="D943" s="28" t="s">
        <v>487</v>
      </c>
      <c r="E943" t="str">
        <f>VLOOKUP(D943,'B-Business Capability'!B:H,5,FALSE)</f>
        <v>Digital Platform and Operations</v>
      </c>
      <c r="F943" t="str">
        <f>VLOOKUP(D943,'B-Business Capability'!B:H,6,FALSE)</f>
        <v>Engineering &amp; Platform</v>
      </c>
      <c r="G943">
        <f>VLOOKUP(D943,'B-Business Capability'!B:H,7,FALSE)</f>
        <v>0</v>
      </c>
      <c r="I943" t="s">
        <v>253</v>
      </c>
      <c r="J943" t="s">
        <v>485</v>
      </c>
      <c r="K943" t="s">
        <v>488</v>
      </c>
      <c r="L943" t="s">
        <v>373</v>
      </c>
      <c r="M943" t="str">
        <f>VLOOKUP(L943,'A-Applications'!B:D,3,FALSE)</f>
        <v>Azure Arc</v>
      </c>
      <c r="O943" s="42"/>
      <c r="P943" t="s">
        <v>43</v>
      </c>
      <c r="Q943" t="str">
        <f>VLOOKUP(KamstrupData[[#This Row],[IdLevel123]],'B-Business Capability'!B:L,10,FALSE)</f>
        <v>N/A</v>
      </c>
      <c r="R943">
        <f>VLOOKUP(KamstrupData[[#This Row],[IdLevel123]],'B-Business Capability'!B:L,11,FALSE)</f>
        <v>0</v>
      </c>
      <c r="U943" t="str">
        <f>_xlfn.CONCAT(KamstrupData[[#This Row],[CountryCode]],"_",KamstrupData[[#This Row],[Business Area]],"_",KamstrupData[[#This Row],[DepartmentTeam]])</f>
        <v>DK10_DK_Digitalization_EA, Infrastructure and Platforms_DK_Digitalization_EA, Infrastructure and Platforms_Network &amp; Infrastructure</v>
      </c>
      <c r="V943" t="str">
        <f>VLOOKUP(KamstrupData[[#This Row],[ORG_Concat]],'O-Organization'!F:H,3,FALSE)</f>
        <v>11036_DK10_Digitalization_DK_Digitalization_EA, Infrastructure and Platforms_DK_Digitalization_EA, Infrastructure and Platforms_Network &amp; Infrastructure</v>
      </c>
    </row>
    <row r="944" spans="4:22">
      <c r="D944" s="28" t="s">
        <v>487</v>
      </c>
      <c r="E944" t="str">
        <f>VLOOKUP(D944,'B-Business Capability'!B:H,5,FALSE)</f>
        <v>Digital Platform and Operations</v>
      </c>
      <c r="F944" t="str">
        <f>VLOOKUP(D944,'B-Business Capability'!B:H,6,FALSE)</f>
        <v>Engineering &amp; Platform</v>
      </c>
      <c r="G944">
        <f>VLOOKUP(D944,'B-Business Capability'!B:H,7,FALSE)</f>
        <v>0</v>
      </c>
      <c r="I944" t="s">
        <v>253</v>
      </c>
      <c r="J944" t="s">
        <v>485</v>
      </c>
      <c r="K944" t="s">
        <v>488</v>
      </c>
      <c r="L944" t="s">
        <v>374</v>
      </c>
      <c r="M944" t="str">
        <f>VLOOKUP(L944,'A-Applications'!B:D,3,FALSE)</f>
        <v>Azure Update Manager</v>
      </c>
      <c r="O944" s="42"/>
      <c r="P944" t="s">
        <v>43</v>
      </c>
      <c r="Q944" t="str">
        <f>VLOOKUP(KamstrupData[[#This Row],[IdLevel123]],'B-Business Capability'!B:L,10,FALSE)</f>
        <v>N/A</v>
      </c>
      <c r="R944">
        <f>VLOOKUP(KamstrupData[[#This Row],[IdLevel123]],'B-Business Capability'!B:L,11,FALSE)</f>
        <v>0</v>
      </c>
      <c r="U944" t="str">
        <f>_xlfn.CONCAT(KamstrupData[[#This Row],[CountryCode]],"_",KamstrupData[[#This Row],[Business Area]],"_",KamstrupData[[#This Row],[DepartmentTeam]])</f>
        <v>DK10_DK_Digitalization_EA, Infrastructure and Platforms_DK_Digitalization_EA, Infrastructure and Platforms_Network &amp; Infrastructure</v>
      </c>
      <c r="V944" t="str">
        <f>VLOOKUP(KamstrupData[[#This Row],[ORG_Concat]],'O-Organization'!F:H,3,FALSE)</f>
        <v>11036_DK10_Digitalization_DK_Digitalization_EA, Infrastructure and Platforms_DK_Digitalization_EA, Infrastructure and Platforms_Network &amp; Infrastructure</v>
      </c>
    </row>
    <row r="945" spans="4:22">
      <c r="D945" s="28" t="s">
        <v>504</v>
      </c>
      <c r="E945" t="str">
        <f>VLOOKUP(D945,'B-Business Capability'!B:H,5,FALSE)</f>
        <v>Digital Platform and Operations</v>
      </c>
      <c r="F945" t="str">
        <f>VLOOKUP(D945,'B-Business Capability'!B:H,6,FALSE)</f>
        <v>Operations</v>
      </c>
      <c r="G945" t="str">
        <f>VLOOKUP(D945,'B-Business Capability'!B:H,7,FALSE)</f>
        <v>Storage &amp; Compute</v>
      </c>
      <c r="I945" t="s">
        <v>253</v>
      </c>
      <c r="J945" t="s">
        <v>485</v>
      </c>
      <c r="K945" t="s">
        <v>488</v>
      </c>
      <c r="L945" t="s">
        <v>375</v>
      </c>
      <c r="M945" t="str">
        <f>VLOOKUP(L945,'A-Applications'!B:D,3,FALSE)</f>
        <v>Red Hat Enterprise Linux (RHEL)</v>
      </c>
      <c r="N945" t="s">
        <v>147</v>
      </c>
      <c r="O945" s="42" t="s">
        <v>66</v>
      </c>
      <c r="P945" t="s">
        <v>43</v>
      </c>
      <c r="Q945" t="str">
        <f>VLOOKUP(KamstrupData[[#This Row],[IdLevel123]],'B-Business Capability'!B:L,10,FALSE)</f>
        <v>N/A</v>
      </c>
      <c r="R945">
        <f>VLOOKUP(KamstrupData[[#This Row],[IdLevel123]],'B-Business Capability'!B:L,11,FALSE)</f>
        <v>0</v>
      </c>
      <c r="U945" t="str">
        <f>_xlfn.CONCAT(KamstrupData[[#This Row],[CountryCode]],"_",KamstrupData[[#This Row],[Business Area]],"_",KamstrupData[[#This Row],[DepartmentTeam]])</f>
        <v>DK10_DK_Digitalization_EA, Infrastructure and Platforms_DK_Digitalization_EA, Infrastructure and Platforms_Network &amp; Infrastructure</v>
      </c>
      <c r="V945" t="str">
        <f>VLOOKUP(KamstrupData[[#This Row],[ORG_Concat]],'O-Organization'!F:H,3,FALSE)</f>
        <v>11036_DK10_Digitalization_DK_Digitalization_EA, Infrastructure and Platforms_DK_Digitalization_EA, Infrastructure and Platforms_Network &amp; Infrastructure</v>
      </c>
    </row>
    <row r="946" spans="4:22">
      <c r="D946" s="28" t="s">
        <v>504</v>
      </c>
      <c r="E946" t="str">
        <f>VLOOKUP(D946,'B-Business Capability'!B:H,5,FALSE)</f>
        <v>Digital Platform and Operations</v>
      </c>
      <c r="F946" t="str">
        <f>VLOOKUP(D946,'B-Business Capability'!B:H,6,FALSE)</f>
        <v>Operations</v>
      </c>
      <c r="G946" t="str">
        <f>VLOOKUP(D946,'B-Business Capability'!B:H,7,FALSE)</f>
        <v>Storage &amp; Compute</v>
      </c>
      <c r="I946" t="s">
        <v>253</v>
      </c>
      <c r="J946" t="s">
        <v>485</v>
      </c>
      <c r="K946" t="s">
        <v>488</v>
      </c>
      <c r="L946" t="s">
        <v>505</v>
      </c>
      <c r="M946" t="str">
        <f>VLOOKUP(L946,'A-Applications'!B:D,3,FALSE)</f>
        <v>AlmaLinux</v>
      </c>
      <c r="N946" t="s">
        <v>147</v>
      </c>
      <c r="O946" s="42" t="s">
        <v>54</v>
      </c>
      <c r="P946" t="s">
        <v>43</v>
      </c>
      <c r="Q946" t="str">
        <f>VLOOKUP(KamstrupData[[#This Row],[IdLevel123]],'B-Business Capability'!B:L,10,FALSE)</f>
        <v>N/A</v>
      </c>
      <c r="R946">
        <f>VLOOKUP(KamstrupData[[#This Row],[IdLevel123]],'B-Business Capability'!B:L,11,FALSE)</f>
        <v>0</v>
      </c>
      <c r="U946" t="str">
        <f>_xlfn.CONCAT(KamstrupData[[#This Row],[CountryCode]],"_",KamstrupData[[#This Row],[Business Area]],"_",KamstrupData[[#This Row],[DepartmentTeam]])</f>
        <v>DK10_DK_Digitalization_EA, Infrastructure and Platforms_DK_Digitalization_EA, Infrastructure and Platforms_Network &amp; Infrastructure</v>
      </c>
      <c r="V946" t="str">
        <f>VLOOKUP(KamstrupData[[#This Row],[ORG_Concat]],'O-Organization'!F:H,3,FALSE)</f>
        <v>11036_DK10_Digitalization_DK_Digitalization_EA, Infrastructure and Platforms_DK_Digitalization_EA, Infrastructure and Platforms_Network &amp; Infrastructure</v>
      </c>
    </row>
    <row r="947" spans="4:22">
      <c r="D947" s="28" t="s">
        <v>95</v>
      </c>
      <c r="E947" t="str">
        <f>VLOOKUP(D947,'B-Business Capability'!B:H,5,FALSE)</f>
        <v>Not mapped to capability</v>
      </c>
      <c r="F947">
        <f>VLOOKUP(D947,'B-Business Capability'!B:H,6,FALSE)</f>
        <v>0</v>
      </c>
      <c r="G947">
        <f>VLOOKUP(D947,'B-Business Capability'!B:H,7,FALSE)</f>
        <v>0</v>
      </c>
      <c r="I947" t="s">
        <v>253</v>
      </c>
      <c r="J947" t="s">
        <v>485</v>
      </c>
      <c r="K947" t="s">
        <v>486</v>
      </c>
      <c r="L947" t="s">
        <v>506</v>
      </c>
      <c r="M947" t="str">
        <f>VLOOKUP(L947,'A-Applications'!B:D,3,FALSE)</f>
        <v>Apptio</v>
      </c>
      <c r="O947" s="42"/>
      <c r="P947" t="s">
        <v>77</v>
      </c>
      <c r="Q947" t="str">
        <f>VLOOKUP(KamstrupData[[#This Row],[IdLevel123]],'B-Business Capability'!B:L,10,FALSE)</f>
        <v>N/A</v>
      </c>
      <c r="R947">
        <f>VLOOKUP(KamstrupData[[#This Row],[IdLevel123]],'B-Business Capability'!B:L,11,FALSE)</f>
        <v>0</v>
      </c>
      <c r="U947" t="str">
        <f>_xlfn.CONCAT(KamstrupData[[#This Row],[CountryCode]],"_",KamstrupData[[#This Row],[Business Area]],"_",KamstrupData[[#This Row],[DepartmentTeam]])</f>
        <v>DK10_DK_Digitalization_EA, Infrastructure and Platforms_DK_Digitalization_EA, Infrastructure and Platforms_Cloud and Platforms</v>
      </c>
      <c r="V947" t="str">
        <f>VLOOKUP(KamstrupData[[#This Row],[ORG_Concat]],'O-Organization'!F:H,3,FALSE)</f>
        <v>11037_DK10_Digitalization_DK_Digitalization_EA, Infrastructure and Platforms_DK_Digitalization_EA, Infrastructure and Platforms_Cloud and Platforms</v>
      </c>
    </row>
    <row r="948" spans="4:22">
      <c r="D948" t="s">
        <v>507</v>
      </c>
      <c r="E948" t="str">
        <f>VLOOKUP(D948,'B-Business Capability'!B:H,5,FALSE)</f>
        <v>Product &amp; Software Development</v>
      </c>
      <c r="F948" t="str">
        <f>VLOOKUP(D948,'B-Business Capability'!B:H,6,FALSE)</f>
        <v>Engineering</v>
      </c>
      <c r="G948" t="str">
        <f>VLOOKUP(D948,'B-Business Capability'!B:H,7,FALSE)</f>
        <v>Construction &amp; Development</v>
      </c>
      <c r="I948" t="s">
        <v>253</v>
      </c>
      <c r="J948" t="s">
        <v>485</v>
      </c>
      <c r="K948" t="s">
        <v>486</v>
      </c>
      <c r="L948" t="s">
        <v>508</v>
      </c>
      <c r="M948" t="str">
        <f>VLOOKUP(L948,'A-Applications'!B:D,3,FALSE)</f>
        <v>Claude Code</v>
      </c>
      <c r="N948" t="s">
        <v>147</v>
      </c>
      <c r="O948" s="42" t="s">
        <v>54</v>
      </c>
      <c r="P948" t="s">
        <v>97</v>
      </c>
      <c r="Q948" t="str">
        <f>VLOOKUP(KamstrupData[[#This Row],[IdLevel123]],'B-Business Capability'!B:L,10,FALSE)</f>
        <v>Idea-to-Release (I2R)</v>
      </c>
      <c r="R948">
        <f>VLOOKUP(KamstrupData[[#This Row],[IdLevel123]],'B-Business Capability'!B:L,11,FALSE)</f>
        <v>420</v>
      </c>
      <c r="U948" t="str">
        <f>_xlfn.CONCAT(KamstrupData[[#This Row],[CountryCode]],"_",KamstrupData[[#This Row],[Business Area]],"_",KamstrupData[[#This Row],[DepartmentTeam]])</f>
        <v>DK10_DK_Digitalization_EA, Infrastructure and Platforms_DK_Digitalization_EA, Infrastructure and Platforms_Cloud and Platforms</v>
      </c>
      <c r="V948" t="str">
        <f>VLOOKUP(KamstrupData[[#This Row],[ORG_Concat]],'O-Organization'!F:H,3,FALSE)</f>
        <v>11037_DK10_Digitalization_DK_Digitalization_EA, Infrastructure and Platforms_DK_Digitalization_EA, Infrastructure and Platforms_Cloud and Platforms</v>
      </c>
    </row>
    <row r="949" spans="4:22">
      <c r="D949" s="28" t="s">
        <v>509</v>
      </c>
      <c r="E949" t="str">
        <f>VLOOKUP(D949,'B-Business Capability'!B:H,5,FALSE)</f>
        <v>Digital Platform and Operations</v>
      </c>
      <c r="F949" t="str">
        <f>VLOOKUP(D949,'B-Business Capability'!B:H,6,FALSE)</f>
        <v>Engineering &amp; Platform</v>
      </c>
      <c r="G949" t="str">
        <f>VLOOKUP(D949,'B-Business Capability'!B:H,7,FALSE)</f>
        <v>Integration, Custom Application &amp; Platform Maintenance and Support</v>
      </c>
      <c r="I949" t="s">
        <v>253</v>
      </c>
      <c r="J949" t="s">
        <v>485</v>
      </c>
      <c r="K949" t="s">
        <v>488</v>
      </c>
      <c r="L949" t="s">
        <v>398</v>
      </c>
      <c r="M949" t="str">
        <f>VLOOKUP(L949,'A-Applications'!B:D,3,FALSE)</f>
        <v>Remote Desktop Conn. Manager</v>
      </c>
      <c r="N949" t="s">
        <v>53</v>
      </c>
      <c r="O949" s="42" t="s">
        <v>54</v>
      </c>
      <c r="P949" t="s">
        <v>43</v>
      </c>
      <c r="Q949" t="str">
        <f>VLOOKUP(KamstrupData[[#This Row],[IdLevel123]],'B-Business Capability'!B:L,10,FALSE)</f>
        <v>N/A</v>
      </c>
      <c r="R949">
        <f>VLOOKUP(KamstrupData[[#This Row],[IdLevel123]],'B-Business Capability'!B:L,11,FALSE)</f>
        <v>0</v>
      </c>
      <c r="U949" t="str">
        <f>_xlfn.CONCAT(KamstrupData[[#This Row],[CountryCode]],"_",KamstrupData[[#This Row],[Business Area]],"_",KamstrupData[[#This Row],[DepartmentTeam]])</f>
        <v>DK10_DK_Digitalization_EA, Infrastructure and Platforms_DK_Digitalization_EA, Infrastructure and Platforms_Network &amp; Infrastructure</v>
      </c>
      <c r="V949" t="str">
        <f>VLOOKUP(KamstrupData[[#This Row],[ORG_Concat]],'O-Organization'!F:H,3,FALSE)</f>
        <v>11036_DK10_Digitalization_DK_Digitalization_EA, Infrastructure and Platforms_DK_Digitalization_EA, Infrastructure and Platforms_Network &amp; Infrastructure</v>
      </c>
    </row>
    <row r="950" spans="4:22">
      <c r="D950" s="28" t="s">
        <v>399</v>
      </c>
      <c r="E950" t="str">
        <f>VLOOKUP(D950,'B-Business Capability'!B:H,5,FALSE)</f>
        <v>Digital Platform and Operations</v>
      </c>
      <c r="F950" t="str">
        <f>VLOOKUP(D950,'B-Business Capability'!B:H,6,FALSE)</f>
        <v>Engineering &amp; Platform</v>
      </c>
      <c r="G950" t="str">
        <f>VLOOKUP(D950,'B-Business Capability'!B:H,7,FALSE)</f>
        <v>Agile Excellence</v>
      </c>
      <c r="I950" t="s">
        <v>253</v>
      </c>
      <c r="J950" t="s">
        <v>485</v>
      </c>
      <c r="K950" t="s">
        <v>486</v>
      </c>
      <c r="L950" t="s">
        <v>100</v>
      </c>
      <c r="M950" t="str">
        <f>VLOOKUP(L950,'A-Applications'!B:D,3,FALSE)</f>
        <v>JIRA</v>
      </c>
      <c r="N950" t="s">
        <v>147</v>
      </c>
      <c r="O950" s="42" t="s">
        <v>54</v>
      </c>
      <c r="P950" t="s">
        <v>77</v>
      </c>
      <c r="Q950" t="str">
        <f>VLOOKUP(KamstrupData[[#This Row],[IdLevel123]],'B-Business Capability'!B:L,10,FALSE)</f>
        <v>N/A</v>
      </c>
      <c r="R950">
        <f>VLOOKUP(KamstrupData[[#This Row],[IdLevel123]],'B-Business Capability'!B:L,11,FALSE)</f>
        <v>0</v>
      </c>
      <c r="U950" t="str">
        <f>_xlfn.CONCAT(KamstrupData[[#This Row],[CountryCode]],"_",KamstrupData[[#This Row],[Business Area]],"_",KamstrupData[[#This Row],[DepartmentTeam]])</f>
        <v>DK10_DK_Digitalization_EA, Infrastructure and Platforms_DK_Digitalization_EA, Infrastructure and Platforms_Cloud and Platforms</v>
      </c>
      <c r="V950" t="str">
        <f>VLOOKUP(KamstrupData[[#This Row],[ORG_Concat]],'O-Organization'!F:H,3,FALSE)</f>
        <v>11037_DK10_Digitalization_DK_Digitalization_EA, Infrastructure and Platforms_DK_Digitalization_EA, Infrastructure and Platforms_Cloud and Platforms</v>
      </c>
    </row>
    <row r="951" spans="4:22">
      <c r="D951" s="28" t="s">
        <v>510</v>
      </c>
      <c r="E951" t="str">
        <f>VLOOKUP(D951,'B-Business Capability'!B:H,5,FALSE)</f>
        <v>Digital Platform and Operations</v>
      </c>
      <c r="F951" t="str">
        <f>VLOOKUP(D951,'B-Business Capability'!B:H,6,FALSE)</f>
        <v>Engineering &amp; Platform</v>
      </c>
      <c r="G951" t="str">
        <f>VLOOKUP(D951,'B-Business Capability'!B:H,7,FALSE)</f>
        <v>Cloud Governance</v>
      </c>
      <c r="I951" t="s">
        <v>253</v>
      </c>
      <c r="J951" t="s">
        <v>485</v>
      </c>
      <c r="K951" t="s">
        <v>488</v>
      </c>
      <c r="L951" t="s">
        <v>401</v>
      </c>
      <c r="M951" t="str">
        <f>VLOOKUP(L951,'A-Applications'!B:D,3,FALSE)</f>
        <v>Wireshark (www.wireshark.org)</v>
      </c>
      <c r="N951" t="s">
        <v>147</v>
      </c>
      <c r="O951" s="42" t="s">
        <v>54</v>
      </c>
      <c r="P951" t="s">
        <v>43</v>
      </c>
      <c r="Q951" t="str">
        <f>VLOOKUP(KamstrupData[[#This Row],[IdLevel123]],'B-Business Capability'!B:L,10,FALSE)</f>
        <v>N/A</v>
      </c>
      <c r="R951">
        <f>VLOOKUP(KamstrupData[[#This Row],[IdLevel123]],'B-Business Capability'!B:L,11,FALSE)</f>
        <v>0</v>
      </c>
      <c r="U951" t="str">
        <f>_xlfn.CONCAT(KamstrupData[[#This Row],[CountryCode]],"_",KamstrupData[[#This Row],[Business Area]],"_",KamstrupData[[#This Row],[DepartmentTeam]])</f>
        <v>DK10_DK_Digitalization_EA, Infrastructure and Platforms_DK_Digitalization_EA, Infrastructure and Platforms_Network &amp; Infrastructure</v>
      </c>
      <c r="V951" t="str">
        <f>VLOOKUP(KamstrupData[[#This Row],[ORG_Concat]],'O-Organization'!F:H,3,FALSE)</f>
        <v>11036_DK10_Digitalization_DK_Digitalization_EA, Infrastructure and Platforms_DK_Digitalization_EA, Infrastructure and Platforms_Network &amp; Infrastructure</v>
      </c>
    </row>
    <row r="952" spans="4:22">
      <c r="D952" t="s">
        <v>511</v>
      </c>
      <c r="E952" t="str">
        <f>VLOOKUP(D952,'B-Business Capability'!B:H,5,FALSE)</f>
        <v>Digital Management</v>
      </c>
      <c r="F952" t="str">
        <f>VLOOKUP(D952,'B-Business Capability'!B:H,6,FALSE)</f>
        <v>IT Strategy &amp; Transformation</v>
      </c>
      <c r="G952" t="str">
        <f>VLOOKUP(D952,'B-Business Capability'!B:H,7,FALSE)</f>
        <v>Enterprise Architecture</v>
      </c>
      <c r="I952" t="s">
        <v>253</v>
      </c>
      <c r="J952" t="s">
        <v>485</v>
      </c>
      <c r="K952" t="s">
        <v>512</v>
      </c>
      <c r="L952" t="s">
        <v>105</v>
      </c>
      <c r="M952" t="str">
        <f>VLOOKUP(L952,'A-Applications'!B:D,3,FALSE)</f>
        <v>Microsoft Visio</v>
      </c>
      <c r="N952" t="s">
        <v>53</v>
      </c>
      <c r="O952" s="42" t="s">
        <v>62</v>
      </c>
      <c r="P952" t="s">
        <v>97</v>
      </c>
      <c r="Q952" t="str">
        <f>VLOOKUP(KamstrupData[[#This Row],[IdLevel123]],'B-Business Capability'!B:L,10,FALSE)</f>
        <v>N/A</v>
      </c>
      <c r="R952">
        <f>VLOOKUP(KamstrupData[[#This Row],[IdLevel123]],'B-Business Capability'!B:L,11,FALSE)</f>
        <v>0</v>
      </c>
      <c r="T952" t="s">
        <v>230</v>
      </c>
      <c r="U952" t="str">
        <f>_xlfn.CONCAT(KamstrupData[[#This Row],[CountryCode]],"_",KamstrupData[[#This Row],[Business Area]],"_",KamstrupData[[#This Row],[DepartmentTeam]])</f>
        <v>DK10_DK_Digitalization_EA, Infrastructure and Platforms_DK_Digitalization_EA, Infrastructure and Platforms_EA</v>
      </c>
      <c r="V952" t="str">
        <f>VLOOKUP(KamstrupData[[#This Row],[ORG_Concat]],'O-Organization'!F:H,3,FALSE)</f>
        <v>11035_DK10_Digitalization_DK_Digitalization_EA, Infrastructure and Platforms_DK_Digitalization_EA, Infrastructure and Platforms_EA</v>
      </c>
    </row>
    <row r="953" spans="4:22">
      <c r="D953" t="s">
        <v>126</v>
      </c>
      <c r="E953" t="str">
        <f>VLOOKUP(D953,'B-Business Capability'!B:H,5,FALSE)</f>
        <v>Strategic Management</v>
      </c>
      <c r="F953" t="str">
        <f>VLOOKUP(D953,'B-Business Capability'!B:H,6,FALSE)</f>
        <v>Business Process Management</v>
      </c>
      <c r="G953" t="str">
        <f>VLOOKUP(D953,'B-Business Capability'!B:H,7,FALSE)</f>
        <v>Business Process Modeling</v>
      </c>
      <c r="I953" t="s">
        <v>253</v>
      </c>
      <c r="J953" t="s">
        <v>485</v>
      </c>
      <c r="K953" t="s">
        <v>512</v>
      </c>
      <c r="L953" t="s">
        <v>105</v>
      </c>
      <c r="M953" t="str">
        <f>VLOOKUP(L953,'A-Applications'!B:D,3,FALSE)</f>
        <v>Microsoft Visio</v>
      </c>
      <c r="N953" t="s">
        <v>53</v>
      </c>
      <c r="O953" s="42" t="s">
        <v>62</v>
      </c>
      <c r="P953" t="s">
        <v>97</v>
      </c>
      <c r="Q953" t="str">
        <f>VLOOKUP(KamstrupData[[#This Row],[IdLevel123]],'B-Business Capability'!B:L,10,FALSE)</f>
        <v>N/A</v>
      </c>
      <c r="R953">
        <f>VLOOKUP(KamstrupData[[#This Row],[IdLevel123]],'B-Business Capability'!B:L,11,FALSE)</f>
        <v>0</v>
      </c>
      <c r="T953" t="s">
        <v>230</v>
      </c>
      <c r="U953" t="str">
        <f>_xlfn.CONCAT(KamstrupData[[#This Row],[CountryCode]],"_",KamstrupData[[#This Row],[Business Area]],"_",KamstrupData[[#This Row],[DepartmentTeam]])</f>
        <v>DK10_DK_Digitalization_EA, Infrastructure and Platforms_DK_Digitalization_EA, Infrastructure and Platforms_EA</v>
      </c>
      <c r="V953" t="str">
        <f>VLOOKUP(KamstrupData[[#This Row],[ORG_Concat]],'O-Organization'!F:H,3,FALSE)</f>
        <v>11035_DK10_Digitalization_DK_Digitalization_EA, Infrastructure and Platforms_DK_Digitalization_EA, Infrastructure and Platforms_EA</v>
      </c>
    </row>
    <row r="954" spans="4:22">
      <c r="D954" t="s">
        <v>513</v>
      </c>
      <c r="E954" t="str">
        <f>VLOOKUP(D954,'B-Business Capability'!B:H,5,FALSE)</f>
        <v>Strategic Management</v>
      </c>
      <c r="F954" t="str">
        <f>VLOOKUP(D954,'B-Business Capability'!B:H,6,FALSE)</f>
        <v>Business Process Management</v>
      </c>
      <c r="G954" t="str">
        <f>VLOOKUP(D954,'B-Business Capability'!B:H,7,FALSE)</f>
        <v>Business Process Optimization</v>
      </c>
      <c r="I954" t="s">
        <v>253</v>
      </c>
      <c r="J954" t="s">
        <v>485</v>
      </c>
      <c r="K954" t="s">
        <v>512</v>
      </c>
      <c r="L954" t="s">
        <v>105</v>
      </c>
      <c r="M954" t="str">
        <f>VLOOKUP(L954,'A-Applications'!B:D,3,FALSE)</f>
        <v>Microsoft Visio</v>
      </c>
      <c r="N954" t="s">
        <v>53</v>
      </c>
      <c r="O954" s="42" t="s">
        <v>62</v>
      </c>
      <c r="P954" t="s">
        <v>97</v>
      </c>
      <c r="Q954" t="str">
        <f>VLOOKUP(KamstrupData[[#This Row],[IdLevel123]],'B-Business Capability'!B:L,10,FALSE)</f>
        <v>Order-to-Cash (O2C)</v>
      </c>
      <c r="R954">
        <f>VLOOKUP(KamstrupData[[#This Row],[IdLevel123]],'B-Business Capability'!B:L,11,FALSE)</f>
        <v>800</v>
      </c>
      <c r="T954" t="s">
        <v>230</v>
      </c>
      <c r="U954" t="str">
        <f>_xlfn.CONCAT(KamstrupData[[#This Row],[CountryCode]],"_",KamstrupData[[#This Row],[Business Area]],"_",KamstrupData[[#This Row],[DepartmentTeam]])</f>
        <v>DK10_DK_Digitalization_EA, Infrastructure and Platforms_DK_Digitalization_EA, Infrastructure and Platforms_EA</v>
      </c>
      <c r="V954" t="str">
        <f>VLOOKUP(KamstrupData[[#This Row],[ORG_Concat]],'O-Organization'!F:H,3,FALSE)</f>
        <v>11035_DK10_Digitalization_DK_Digitalization_EA, Infrastructure and Platforms_DK_Digitalization_EA, Infrastructure and Platforms_EA</v>
      </c>
    </row>
    <row r="955" spans="4:22">
      <c r="D955" s="28" t="s">
        <v>509</v>
      </c>
      <c r="E955" t="str">
        <f>VLOOKUP(D955,'B-Business Capability'!B:H,5,FALSE)</f>
        <v>Digital Platform and Operations</v>
      </c>
      <c r="F955" t="str">
        <f>VLOOKUP(D955,'B-Business Capability'!B:H,6,FALSE)</f>
        <v>Engineering &amp; Platform</v>
      </c>
      <c r="G955" t="str">
        <f>VLOOKUP(D955,'B-Business Capability'!B:H,7,FALSE)</f>
        <v>Integration, Custom Application &amp; Platform Maintenance and Support</v>
      </c>
      <c r="I955" t="s">
        <v>253</v>
      </c>
      <c r="J955" t="s">
        <v>485</v>
      </c>
      <c r="K955" t="s">
        <v>488</v>
      </c>
      <c r="L955" t="s">
        <v>106</v>
      </c>
      <c r="M955" t="str">
        <f>VLOOKUP(L955,'A-Applications'!B:D,3,FALSE)</f>
        <v>Putty</v>
      </c>
      <c r="N955" t="s">
        <v>53</v>
      </c>
      <c r="O955" s="42" t="s">
        <v>54</v>
      </c>
      <c r="P955" t="s">
        <v>43</v>
      </c>
      <c r="Q955" t="str">
        <f>VLOOKUP(KamstrupData[[#This Row],[IdLevel123]],'B-Business Capability'!B:L,10,FALSE)</f>
        <v>N/A</v>
      </c>
      <c r="R955">
        <f>VLOOKUP(KamstrupData[[#This Row],[IdLevel123]],'B-Business Capability'!B:L,11,FALSE)</f>
        <v>0</v>
      </c>
      <c r="U955" t="str">
        <f>_xlfn.CONCAT(KamstrupData[[#This Row],[CountryCode]],"_",KamstrupData[[#This Row],[Business Area]],"_",KamstrupData[[#This Row],[DepartmentTeam]])</f>
        <v>DK10_DK_Digitalization_EA, Infrastructure and Platforms_DK_Digitalization_EA, Infrastructure and Platforms_Network &amp; Infrastructure</v>
      </c>
      <c r="V955" t="str">
        <f>VLOOKUP(KamstrupData[[#This Row],[ORG_Concat]],'O-Organization'!F:H,3,FALSE)</f>
        <v>11036_DK10_Digitalization_DK_Digitalization_EA, Infrastructure and Platforms_DK_Digitalization_EA, Infrastructure and Platforms_Network &amp; Infrastructure</v>
      </c>
    </row>
    <row r="956" spans="4:22">
      <c r="D956" s="28" t="s">
        <v>404</v>
      </c>
      <c r="E956" t="str">
        <f>VLOOKUP(D956,'B-Business Capability'!B:H,5,FALSE)</f>
        <v>Digital Platform and Operations</v>
      </c>
      <c r="F956" t="str">
        <f>VLOOKUP(D956,'B-Business Capability'!B:H,6,FALSE)</f>
        <v>Engineering &amp; Platform</v>
      </c>
      <c r="G956" t="str">
        <f>VLOOKUP(D956,'B-Business Capability'!B:H,7,FALSE)</f>
        <v>CI/CD</v>
      </c>
      <c r="I956" t="s">
        <v>253</v>
      </c>
      <c r="J956" t="s">
        <v>485</v>
      </c>
      <c r="K956" t="s">
        <v>486</v>
      </c>
      <c r="L956" t="s">
        <v>107</v>
      </c>
      <c r="M956" t="str">
        <f>VLOOKUP(L956,'A-Applications'!B:D,3,FALSE)</f>
        <v>GITLAB</v>
      </c>
      <c r="N956" t="s">
        <v>147</v>
      </c>
      <c r="O956" s="42" t="s">
        <v>66</v>
      </c>
      <c r="P956" t="s">
        <v>77</v>
      </c>
      <c r="Q956" t="str">
        <f>VLOOKUP(KamstrupData[[#This Row],[IdLevel123]],'B-Business Capability'!B:L,10,FALSE)</f>
        <v>N/A</v>
      </c>
      <c r="R956">
        <f>VLOOKUP(KamstrupData[[#This Row],[IdLevel123]],'B-Business Capability'!B:L,11,FALSE)</f>
        <v>0</v>
      </c>
      <c r="U956" t="str">
        <f>_xlfn.CONCAT(KamstrupData[[#This Row],[CountryCode]],"_",KamstrupData[[#This Row],[Business Area]],"_",KamstrupData[[#This Row],[DepartmentTeam]])</f>
        <v>DK10_DK_Digitalization_EA, Infrastructure and Platforms_DK_Digitalization_EA, Infrastructure and Platforms_Cloud and Platforms</v>
      </c>
      <c r="V956" t="str">
        <f>VLOOKUP(KamstrupData[[#This Row],[ORG_Concat]],'O-Organization'!F:H,3,FALSE)</f>
        <v>11037_DK10_Digitalization_DK_Digitalization_EA, Infrastructure and Platforms_DK_Digitalization_EA, Infrastructure and Platforms_Cloud and Platforms</v>
      </c>
    </row>
    <row r="957" spans="4:22">
      <c r="D957" s="28" t="s">
        <v>288</v>
      </c>
      <c r="E957" t="str">
        <f>VLOOKUP(D957,'B-Business Capability'!B:H,5,FALSE)</f>
        <v xml:space="preserve">Digital Management </v>
      </c>
      <c r="F957" t="str">
        <f>VLOOKUP(D957,'B-Business Capability'!B:H,6,FALSE)</f>
        <v>Identity and Access Governance</v>
      </c>
      <c r="G957" t="str">
        <f>VLOOKUP(D957,'B-Business Capability'!B:H,7,FALSE)</f>
        <v>Identity Management</v>
      </c>
      <c r="I957" t="s">
        <v>253</v>
      </c>
      <c r="J957" t="s">
        <v>485</v>
      </c>
      <c r="K957" t="s">
        <v>488</v>
      </c>
      <c r="L957" t="s">
        <v>514</v>
      </c>
      <c r="M957" t="str">
        <f>VLOOKUP(L957,'A-Applications'!B:D,3,FALSE)</f>
        <v>Active Directory</v>
      </c>
      <c r="N957" t="s">
        <v>53</v>
      </c>
      <c r="O957" s="42" t="s">
        <v>369</v>
      </c>
      <c r="P957" t="s">
        <v>43</v>
      </c>
      <c r="Q957" t="str">
        <f>VLOOKUP(KamstrupData[[#This Row],[IdLevel123]],'B-Business Capability'!B:L,10,FALSE)</f>
        <v>N/A</v>
      </c>
      <c r="R957">
        <f>VLOOKUP(KamstrupData[[#This Row],[IdLevel123]],'B-Business Capability'!B:L,11,FALSE)</f>
        <v>0</v>
      </c>
      <c r="U957" t="str">
        <f>_xlfn.CONCAT(KamstrupData[[#This Row],[CountryCode]],"_",KamstrupData[[#This Row],[Business Area]],"_",KamstrupData[[#This Row],[DepartmentTeam]])</f>
        <v>DK10_DK_Digitalization_EA, Infrastructure and Platforms_DK_Digitalization_EA, Infrastructure and Platforms_Network &amp; Infrastructure</v>
      </c>
      <c r="V957" t="str">
        <f>VLOOKUP(KamstrupData[[#This Row],[ORG_Concat]],'O-Organization'!F:H,3,FALSE)</f>
        <v>11036_DK10_Digitalization_DK_Digitalization_EA, Infrastructure and Platforms_DK_Digitalization_EA, Infrastructure and Platforms_Network &amp; Infrastructure</v>
      </c>
    </row>
    <row r="958" spans="4:22">
      <c r="D958" s="28" t="s">
        <v>288</v>
      </c>
      <c r="E958" t="str">
        <f>VLOOKUP(D958,'B-Business Capability'!B:H,5,FALSE)</f>
        <v xml:space="preserve">Digital Management </v>
      </c>
      <c r="F958" t="str">
        <f>VLOOKUP(D958,'B-Business Capability'!B:H,6,FALSE)</f>
        <v>Identity and Access Governance</v>
      </c>
      <c r="G958" t="str">
        <f>VLOOKUP(D958,'B-Business Capability'!B:H,7,FALSE)</f>
        <v>Identity Management</v>
      </c>
      <c r="I958" t="s">
        <v>253</v>
      </c>
      <c r="J958" t="s">
        <v>485</v>
      </c>
      <c r="K958" t="s">
        <v>488</v>
      </c>
      <c r="L958" t="s">
        <v>110</v>
      </c>
      <c r="M958" t="str">
        <f>VLOOKUP(L958,'A-Applications'!B:D,3,FALSE)</f>
        <v>Bomgar/BeyondTrust</v>
      </c>
      <c r="N958" t="s">
        <v>53</v>
      </c>
      <c r="O958" s="42" t="s">
        <v>66</v>
      </c>
      <c r="P958" t="s">
        <v>43</v>
      </c>
      <c r="Q958" t="str">
        <f>VLOOKUP(KamstrupData[[#This Row],[IdLevel123]],'B-Business Capability'!B:L,10,FALSE)</f>
        <v>N/A</v>
      </c>
      <c r="R958">
        <f>VLOOKUP(KamstrupData[[#This Row],[IdLevel123]],'B-Business Capability'!B:L,11,FALSE)</f>
        <v>0</v>
      </c>
      <c r="U958" t="str">
        <f>_xlfn.CONCAT(KamstrupData[[#This Row],[CountryCode]],"_",KamstrupData[[#This Row],[Business Area]],"_",KamstrupData[[#This Row],[DepartmentTeam]])</f>
        <v>DK10_DK_Digitalization_EA, Infrastructure and Platforms_DK_Digitalization_EA, Infrastructure and Platforms_Network &amp; Infrastructure</v>
      </c>
      <c r="V958" t="str">
        <f>VLOOKUP(KamstrupData[[#This Row],[ORG_Concat]],'O-Organization'!F:H,3,FALSE)</f>
        <v>11036_DK10_Digitalization_DK_Digitalization_EA, Infrastructure and Platforms_DK_Digitalization_EA, Infrastructure and Platforms_Network &amp; Infrastructure</v>
      </c>
    </row>
    <row r="959" spans="4:22">
      <c r="D959" s="28" t="s">
        <v>399</v>
      </c>
      <c r="E959" t="str">
        <f>VLOOKUP(D959,'B-Business Capability'!B:H,5,FALSE)</f>
        <v>Digital Platform and Operations</v>
      </c>
      <c r="F959" t="str">
        <f>VLOOKUP(D959,'B-Business Capability'!B:H,6,FALSE)</f>
        <v>Engineering &amp; Platform</v>
      </c>
      <c r="G959" t="str">
        <f>VLOOKUP(D959,'B-Business Capability'!B:H,7,FALSE)</f>
        <v>Agile Excellence</v>
      </c>
      <c r="I959" t="s">
        <v>253</v>
      </c>
      <c r="J959" t="s">
        <v>485</v>
      </c>
      <c r="K959" t="s">
        <v>486</v>
      </c>
      <c r="L959" t="s">
        <v>302</v>
      </c>
      <c r="M959" t="str">
        <f>VLOOKUP(L959,'A-Applications'!B:D,3,FALSE)</f>
        <v>Confluence</v>
      </c>
      <c r="N959" t="s">
        <v>147</v>
      </c>
      <c r="O959" s="42" t="s">
        <v>66</v>
      </c>
      <c r="P959" t="s">
        <v>77</v>
      </c>
      <c r="Q959" t="str">
        <f>VLOOKUP(KamstrupData[[#This Row],[IdLevel123]],'B-Business Capability'!B:L,10,FALSE)</f>
        <v>N/A</v>
      </c>
      <c r="R959">
        <f>VLOOKUP(KamstrupData[[#This Row],[IdLevel123]],'B-Business Capability'!B:L,11,FALSE)</f>
        <v>0</v>
      </c>
      <c r="U959" t="str">
        <f>_xlfn.CONCAT(KamstrupData[[#This Row],[CountryCode]],"_",KamstrupData[[#This Row],[Business Area]],"_",KamstrupData[[#This Row],[DepartmentTeam]])</f>
        <v>DK10_DK_Digitalization_EA, Infrastructure and Platforms_DK_Digitalization_EA, Infrastructure and Platforms_Cloud and Platforms</v>
      </c>
      <c r="V959" t="str">
        <f>VLOOKUP(KamstrupData[[#This Row],[ORG_Concat]],'O-Organization'!F:H,3,FALSE)</f>
        <v>11037_DK10_Digitalization_DK_Digitalization_EA, Infrastructure and Platforms_DK_Digitalization_EA, Infrastructure and Platforms_Cloud and Platforms</v>
      </c>
    </row>
    <row r="960" spans="4:22">
      <c r="D960" s="28" t="s">
        <v>489</v>
      </c>
      <c r="E960" t="str">
        <f>VLOOKUP(D960,'B-Business Capability'!B:H,5,FALSE)</f>
        <v>Digital Platform and Operations</v>
      </c>
      <c r="F960" t="str">
        <f>VLOOKUP(D960,'B-Business Capability'!B:H,6,FALSE)</f>
        <v>Operations</v>
      </c>
      <c r="G960" t="str">
        <f>VLOOKUP(D960,'B-Business Capability'!B:H,7,FALSE)</f>
        <v>Network &amp; Connectivity</v>
      </c>
      <c r="I960" t="s">
        <v>253</v>
      </c>
      <c r="J960" t="s">
        <v>485</v>
      </c>
      <c r="K960" t="s">
        <v>488</v>
      </c>
      <c r="L960" t="s">
        <v>515</v>
      </c>
      <c r="M960" t="str">
        <f>VLOOKUP(L960,'A-Applications'!B:D,3,FALSE)</f>
        <v>DHCP</v>
      </c>
      <c r="N960" t="s">
        <v>147</v>
      </c>
      <c r="O960" s="42" t="s">
        <v>66</v>
      </c>
      <c r="P960" t="s">
        <v>43</v>
      </c>
      <c r="Q960" t="str">
        <f>VLOOKUP(KamstrupData[[#This Row],[IdLevel123]],'B-Business Capability'!B:L,10,FALSE)</f>
        <v>N/A</v>
      </c>
      <c r="R960">
        <f>VLOOKUP(KamstrupData[[#This Row],[IdLevel123]],'B-Business Capability'!B:L,11,FALSE)</f>
        <v>0</v>
      </c>
      <c r="U960" t="str">
        <f>_xlfn.CONCAT(KamstrupData[[#This Row],[CountryCode]],"_",KamstrupData[[#This Row],[Business Area]],"_",KamstrupData[[#This Row],[DepartmentTeam]])</f>
        <v>DK10_DK_Digitalization_EA, Infrastructure and Platforms_DK_Digitalization_EA, Infrastructure and Platforms_Network &amp; Infrastructure</v>
      </c>
      <c r="V960" t="str">
        <f>VLOOKUP(KamstrupData[[#This Row],[ORG_Concat]],'O-Organization'!F:H,3,FALSE)</f>
        <v>11036_DK10_Digitalization_DK_Digitalization_EA, Infrastructure and Platforms_DK_Digitalization_EA, Infrastructure and Platforms_Network &amp; Infrastructure</v>
      </c>
    </row>
    <row r="961" spans="3:22">
      <c r="D961" s="28" t="s">
        <v>113</v>
      </c>
      <c r="E961" t="str">
        <f>VLOOKUP(D961,'B-Business Capability'!B:H,5,FALSE)</f>
        <v>Marketing</v>
      </c>
      <c r="F961" t="str">
        <f>VLOOKUP(D961,'B-Business Capability'!B:H,6,FALSE)</f>
        <v>Corporate communication and brand management</v>
      </c>
      <c r="G961" t="str">
        <f>VLOOKUP(D961,'B-Business Capability'!B:H,7,FALSE)</f>
        <v>Internal communications</v>
      </c>
      <c r="I961" t="s">
        <v>253</v>
      </c>
      <c r="J961" t="s">
        <v>485</v>
      </c>
      <c r="K961" t="s">
        <v>486</v>
      </c>
      <c r="L961" t="s">
        <v>114</v>
      </c>
      <c r="M961" t="str">
        <f>VLOOKUP(L961,'A-Applications'!B:D,3,FALSE)</f>
        <v>KamSite</v>
      </c>
      <c r="N961" t="s">
        <v>147</v>
      </c>
      <c r="O961" s="42" t="s">
        <v>62</v>
      </c>
      <c r="P961" t="s">
        <v>77</v>
      </c>
      <c r="Q961" t="str">
        <f>VLOOKUP(KamstrupData[[#This Row],[IdLevel123]],'B-Business Capability'!B:L,10,FALSE)</f>
        <v>N/A</v>
      </c>
      <c r="R961">
        <f>VLOOKUP(KamstrupData[[#This Row],[IdLevel123]],'B-Business Capability'!B:L,11,FALSE)</f>
        <v>0</v>
      </c>
      <c r="U961" t="str">
        <f>_xlfn.CONCAT(KamstrupData[[#This Row],[CountryCode]],"_",KamstrupData[[#This Row],[Business Area]],"_",KamstrupData[[#This Row],[DepartmentTeam]])</f>
        <v>DK10_DK_Digitalization_EA, Infrastructure and Platforms_DK_Digitalization_EA, Infrastructure and Platforms_Cloud and Platforms</v>
      </c>
      <c r="V961" t="str">
        <f>VLOOKUP(KamstrupData[[#This Row],[ORG_Concat]],'O-Organization'!F:H,3,FALSE)</f>
        <v>11037_DK10_Digitalization_DK_Digitalization_EA, Infrastructure and Platforms_DK_Digitalization_EA, Infrastructure and Platforms_Cloud and Platforms</v>
      </c>
    </row>
    <row r="962" spans="3:22">
      <c r="D962" s="28" t="s">
        <v>487</v>
      </c>
      <c r="E962" t="str">
        <f>VLOOKUP(D962,'B-Business Capability'!B:H,5,FALSE)</f>
        <v>Digital Platform and Operations</v>
      </c>
      <c r="F962" t="str">
        <f>VLOOKUP(D962,'B-Business Capability'!B:H,6,FALSE)</f>
        <v>Engineering &amp; Platform</v>
      </c>
      <c r="G962">
        <f>VLOOKUP(D962,'B-Business Capability'!B:H,7,FALSE)</f>
        <v>0</v>
      </c>
      <c r="I962" t="s">
        <v>253</v>
      </c>
      <c r="J962" t="s">
        <v>485</v>
      </c>
      <c r="K962" t="s">
        <v>488</v>
      </c>
      <c r="L962" t="s">
        <v>114</v>
      </c>
      <c r="M962" t="str">
        <f>VLOOKUP(L962,'A-Applications'!B:D,3,FALSE)</f>
        <v>KamSite</v>
      </c>
      <c r="N962" t="s">
        <v>53</v>
      </c>
      <c r="O962" s="42" t="s">
        <v>62</v>
      </c>
      <c r="P962" t="s">
        <v>43</v>
      </c>
      <c r="Q962" t="str">
        <f>VLOOKUP(KamstrupData[[#This Row],[IdLevel123]],'B-Business Capability'!B:L,10,FALSE)</f>
        <v>N/A</v>
      </c>
      <c r="R962">
        <f>VLOOKUP(KamstrupData[[#This Row],[IdLevel123]],'B-Business Capability'!B:L,11,FALSE)</f>
        <v>0</v>
      </c>
      <c r="U962" t="str">
        <f>_xlfn.CONCAT(KamstrupData[[#This Row],[CountryCode]],"_",KamstrupData[[#This Row],[Business Area]],"_",KamstrupData[[#This Row],[DepartmentTeam]])</f>
        <v>DK10_DK_Digitalization_EA, Infrastructure and Platforms_DK_Digitalization_EA, Infrastructure and Platforms_Network &amp; Infrastructure</v>
      </c>
      <c r="V962" t="str">
        <f>VLOOKUP(KamstrupData[[#This Row],[ORG_Concat]],'O-Organization'!F:H,3,FALSE)</f>
        <v>11036_DK10_Digitalization_DK_Digitalization_EA, Infrastructure and Platforms_DK_Digitalization_EA, Infrastructure and Platforms_Network &amp; Infrastructure</v>
      </c>
    </row>
    <row r="963" spans="3:22">
      <c r="D963" s="28" t="s">
        <v>363</v>
      </c>
      <c r="E963" t="str">
        <f>VLOOKUP(D963,'B-Business Capability'!B:H,5,FALSE)</f>
        <v>Digital Platform and Operations</v>
      </c>
      <c r="F963" t="str">
        <f>VLOOKUP(D963,'B-Business Capability'!B:H,6,FALSE)</f>
        <v>Digital Workplace &amp; Infrastructure Development</v>
      </c>
      <c r="G963" t="str">
        <f>VLOOKUP(D963,'B-Business Capability'!B:H,7,FALSE)</f>
        <v>Communication &amp; Collaboration</v>
      </c>
      <c r="I963" t="s">
        <v>253</v>
      </c>
      <c r="J963" t="s">
        <v>485</v>
      </c>
      <c r="K963" t="s">
        <v>486</v>
      </c>
      <c r="L963" t="s">
        <v>52</v>
      </c>
      <c r="M963" t="str">
        <f>VLOOKUP(L963,'A-Applications'!B:D,3,FALSE)</f>
        <v>Microsoft Teams</v>
      </c>
      <c r="N963" t="s">
        <v>147</v>
      </c>
      <c r="O963" s="42" t="s">
        <v>54</v>
      </c>
      <c r="P963" t="s">
        <v>77</v>
      </c>
      <c r="Q963" t="str">
        <f>VLOOKUP(KamstrupData[[#This Row],[IdLevel123]],'B-Business Capability'!B:L,10,FALSE)</f>
        <v>N/A</v>
      </c>
      <c r="R963">
        <f>VLOOKUP(KamstrupData[[#This Row],[IdLevel123]],'B-Business Capability'!B:L,11,FALSE)</f>
        <v>0</v>
      </c>
      <c r="U963" t="str">
        <f>_xlfn.CONCAT(KamstrupData[[#This Row],[CountryCode]],"_",KamstrupData[[#This Row],[Business Area]],"_",KamstrupData[[#This Row],[DepartmentTeam]])</f>
        <v>DK10_DK_Digitalization_EA, Infrastructure and Platforms_DK_Digitalization_EA, Infrastructure and Platforms_Cloud and Platforms</v>
      </c>
      <c r="V963" t="str">
        <f>VLOOKUP(KamstrupData[[#This Row],[ORG_Concat]],'O-Organization'!F:H,3,FALSE)</f>
        <v>11037_DK10_Digitalization_DK_Digitalization_EA, Infrastructure and Platforms_DK_Digitalization_EA, Infrastructure and Platforms_Cloud and Platforms</v>
      </c>
    </row>
    <row r="964" spans="3:22">
      <c r="D964" s="28" t="s">
        <v>363</v>
      </c>
      <c r="E964" t="str">
        <f>VLOOKUP(D964,'B-Business Capability'!B:H,5,FALSE)</f>
        <v>Digital Platform and Operations</v>
      </c>
      <c r="F964" t="str">
        <f>VLOOKUP(D964,'B-Business Capability'!B:H,6,FALSE)</f>
        <v>Digital Workplace &amp; Infrastructure Development</v>
      </c>
      <c r="G964" t="str">
        <f>VLOOKUP(D964,'B-Business Capability'!B:H,7,FALSE)</f>
        <v>Communication &amp; Collaboration</v>
      </c>
      <c r="I964" t="s">
        <v>253</v>
      </c>
      <c r="J964" t="s">
        <v>485</v>
      </c>
      <c r="K964" t="s">
        <v>486</v>
      </c>
      <c r="L964" t="s">
        <v>56</v>
      </c>
      <c r="M964" t="str">
        <f>VLOOKUP(L964,'A-Applications'!B:D,3,FALSE)</f>
        <v>OneDrive</v>
      </c>
      <c r="N964" t="s">
        <v>147</v>
      </c>
      <c r="O964" s="42" t="s">
        <v>54</v>
      </c>
      <c r="P964" t="s">
        <v>77</v>
      </c>
      <c r="Q964" t="str">
        <f>VLOOKUP(KamstrupData[[#This Row],[IdLevel123]],'B-Business Capability'!B:L,10,FALSE)</f>
        <v>N/A</v>
      </c>
      <c r="R964">
        <f>VLOOKUP(KamstrupData[[#This Row],[IdLevel123]],'B-Business Capability'!B:L,11,FALSE)</f>
        <v>0</v>
      </c>
      <c r="U964" t="str">
        <f>_xlfn.CONCAT(KamstrupData[[#This Row],[CountryCode]],"_",KamstrupData[[#This Row],[Business Area]],"_",KamstrupData[[#This Row],[DepartmentTeam]])</f>
        <v>DK10_DK_Digitalization_EA, Infrastructure and Platforms_DK_Digitalization_EA, Infrastructure and Platforms_Cloud and Platforms</v>
      </c>
      <c r="V964" t="str">
        <f>VLOOKUP(KamstrupData[[#This Row],[ORG_Concat]],'O-Organization'!F:H,3,FALSE)</f>
        <v>11037_DK10_Digitalization_DK_Digitalization_EA, Infrastructure and Platforms_DK_Digitalization_EA, Infrastructure and Platforms_Cloud and Platforms</v>
      </c>
    </row>
    <row r="965" spans="3:22">
      <c r="D965" s="28" t="s">
        <v>497</v>
      </c>
      <c r="E965" t="str">
        <f>VLOOKUP(D965,'B-Business Capability'!B:H,5,FALSE)</f>
        <v xml:space="preserve">Digital Management </v>
      </c>
      <c r="F965" t="str">
        <f>VLOOKUP(D965,'B-Business Capability'!B:H,6,FALSE)</f>
        <v>Identity and Access Governance</v>
      </c>
      <c r="G965" t="str">
        <f>VLOOKUP(D965,'B-Business Capability'!B:H,7,FALSE)</f>
        <v>Authentication Management</v>
      </c>
      <c r="I965" t="s">
        <v>253</v>
      </c>
      <c r="J965" t="s">
        <v>485</v>
      </c>
      <c r="K965" t="s">
        <v>488</v>
      </c>
      <c r="L965" t="s">
        <v>413</v>
      </c>
      <c r="M965" t="str">
        <f>VLOOKUP(L965,'A-Applications'!B:D,3,FALSE)</f>
        <v>SMSPasscode</v>
      </c>
      <c r="N965" t="s">
        <v>53</v>
      </c>
      <c r="O965" s="42" t="s">
        <v>66</v>
      </c>
      <c r="P965" t="s">
        <v>43</v>
      </c>
      <c r="Q965" t="str">
        <f>VLOOKUP(KamstrupData[[#This Row],[IdLevel123]],'B-Business Capability'!B:L,10,FALSE)</f>
        <v>N/A</v>
      </c>
      <c r="R965">
        <f>VLOOKUP(KamstrupData[[#This Row],[IdLevel123]],'B-Business Capability'!B:L,11,FALSE)</f>
        <v>0</v>
      </c>
      <c r="U965" t="str">
        <f>_xlfn.CONCAT(KamstrupData[[#This Row],[CountryCode]],"_",KamstrupData[[#This Row],[Business Area]],"_",KamstrupData[[#This Row],[DepartmentTeam]])</f>
        <v>DK10_DK_Digitalization_EA, Infrastructure and Platforms_DK_Digitalization_EA, Infrastructure and Platforms_Network &amp; Infrastructure</v>
      </c>
      <c r="V965" t="str">
        <f>VLOOKUP(KamstrupData[[#This Row],[ORG_Concat]],'O-Organization'!F:H,3,FALSE)</f>
        <v>11036_DK10_Digitalization_DK_Digitalization_EA, Infrastructure and Platforms_DK_Digitalization_EA, Infrastructure and Platforms_Network &amp; Infrastructure</v>
      </c>
    </row>
    <row r="966" spans="3:22">
      <c r="D966" t="s">
        <v>511</v>
      </c>
      <c r="E966" t="str">
        <f>VLOOKUP(D966,'B-Business Capability'!B:H,5,FALSE)</f>
        <v>Digital Management</v>
      </c>
      <c r="F966" t="str">
        <f>VLOOKUP(D966,'B-Business Capability'!B:H,6,FALSE)</f>
        <v>IT Strategy &amp; Transformation</v>
      </c>
      <c r="G966" t="str">
        <f>VLOOKUP(D966,'B-Business Capability'!B:H,7,FALSE)</f>
        <v>Enterprise Architecture</v>
      </c>
      <c r="I966" t="s">
        <v>253</v>
      </c>
      <c r="J966" t="s">
        <v>485</v>
      </c>
      <c r="K966" t="s">
        <v>512</v>
      </c>
      <c r="L966" t="s">
        <v>117</v>
      </c>
      <c r="M966" t="str">
        <f>VLOOKUP(L966,'A-Applications'!B:D,3,FALSE)</f>
        <v>PowerBI</v>
      </c>
      <c r="N966" t="s">
        <v>147</v>
      </c>
      <c r="O966" s="42" t="s">
        <v>54</v>
      </c>
      <c r="P966" t="s">
        <v>97</v>
      </c>
      <c r="Q966" t="str">
        <f>VLOOKUP(KamstrupData[[#This Row],[IdLevel123]],'B-Business Capability'!B:L,10,FALSE)</f>
        <v>N/A</v>
      </c>
      <c r="R966">
        <f>VLOOKUP(KamstrupData[[#This Row],[IdLevel123]],'B-Business Capability'!B:L,11,FALSE)</f>
        <v>0</v>
      </c>
      <c r="T966" t="s">
        <v>230</v>
      </c>
      <c r="U966" t="str">
        <f>_xlfn.CONCAT(KamstrupData[[#This Row],[CountryCode]],"_",KamstrupData[[#This Row],[Business Area]],"_",KamstrupData[[#This Row],[DepartmentTeam]])</f>
        <v>DK10_DK_Digitalization_EA, Infrastructure and Platforms_DK_Digitalization_EA, Infrastructure and Platforms_EA</v>
      </c>
      <c r="V966" t="str">
        <f>VLOOKUP(KamstrupData[[#This Row],[ORG_Concat]],'O-Organization'!F:H,3,FALSE)</f>
        <v>11035_DK10_Digitalization_DK_Digitalization_EA, Infrastructure and Platforms_DK_Digitalization_EA, Infrastructure and Platforms_EA</v>
      </c>
    </row>
    <row r="967" spans="3:22">
      <c r="D967" s="28" t="s">
        <v>516</v>
      </c>
      <c r="E967" t="str">
        <f>VLOOKUP(D967,'B-Business Capability'!B:H,5,FALSE)</f>
        <v>Digital Platform and Operations</v>
      </c>
      <c r="F967" t="str">
        <f>VLOOKUP(D967,'B-Business Capability'!B:H,6,FALSE)</f>
        <v>Operations</v>
      </c>
      <c r="G967">
        <f>VLOOKUP(D967,'B-Business Capability'!B:H,7,FALSE)</f>
        <v>0</v>
      </c>
      <c r="I967" t="s">
        <v>253</v>
      </c>
      <c r="J967" t="s">
        <v>485</v>
      </c>
      <c r="K967" t="s">
        <v>488</v>
      </c>
      <c r="L967" t="s">
        <v>117</v>
      </c>
      <c r="M967" t="str">
        <f>VLOOKUP(L967,'A-Applications'!B:D,3,FALSE)</f>
        <v>PowerBI</v>
      </c>
      <c r="N967" t="s">
        <v>53</v>
      </c>
      <c r="O967" s="42" t="s">
        <v>62</v>
      </c>
      <c r="P967" t="s">
        <v>43</v>
      </c>
      <c r="Q967" t="str">
        <f>VLOOKUP(KamstrupData[[#This Row],[IdLevel123]],'B-Business Capability'!B:L,10,FALSE)</f>
        <v>N/A</v>
      </c>
      <c r="R967">
        <f>VLOOKUP(KamstrupData[[#This Row],[IdLevel123]],'B-Business Capability'!B:L,11,FALSE)</f>
        <v>0</v>
      </c>
      <c r="U967" t="str">
        <f>_xlfn.CONCAT(KamstrupData[[#This Row],[CountryCode]],"_",KamstrupData[[#This Row],[Business Area]],"_",KamstrupData[[#This Row],[DepartmentTeam]])</f>
        <v>DK10_DK_Digitalization_EA, Infrastructure and Platforms_DK_Digitalization_EA, Infrastructure and Platforms_Network &amp; Infrastructure</v>
      </c>
      <c r="V967" t="str">
        <f>VLOOKUP(KamstrupData[[#This Row],[ORG_Concat]],'O-Organization'!F:H,3,FALSE)</f>
        <v>11036_DK10_Digitalization_DK_Digitalization_EA, Infrastructure and Platforms_DK_Digitalization_EA, Infrastructure and Platforms_Network &amp; Infrastructure</v>
      </c>
    </row>
    <row r="968" spans="3:22">
      <c r="D968" s="28" t="s">
        <v>313</v>
      </c>
      <c r="E968" t="str">
        <f>VLOOKUP(D968,'B-Business Capability'!B:H,5,FALSE)</f>
        <v>Digital Platform and Operations</v>
      </c>
      <c r="F968" t="str">
        <f>VLOOKUP(D968,'B-Business Capability'!B:H,6,FALSE)</f>
        <v>AI, Data &amp; Analytics</v>
      </c>
      <c r="G968" t="str">
        <f>VLOOKUP(D968,'B-Business Capability'!B:H,7,FALSE)</f>
        <v>BI Enablement</v>
      </c>
      <c r="I968" t="s">
        <v>253</v>
      </c>
      <c r="J968" t="s">
        <v>485</v>
      </c>
      <c r="K968" t="s">
        <v>486</v>
      </c>
      <c r="L968" t="s">
        <v>117</v>
      </c>
      <c r="M968" t="str">
        <f>VLOOKUP(L968,'A-Applications'!B:D,3,FALSE)</f>
        <v>PowerBI</v>
      </c>
      <c r="N968" t="s">
        <v>147</v>
      </c>
      <c r="O968" s="42" t="s">
        <v>62</v>
      </c>
      <c r="P968" t="s">
        <v>77</v>
      </c>
      <c r="Q968" t="str">
        <f>VLOOKUP(KamstrupData[[#This Row],[IdLevel123]],'B-Business Capability'!B:L,10,FALSE)</f>
        <v>N/A</v>
      </c>
      <c r="R968">
        <f>VLOOKUP(KamstrupData[[#This Row],[IdLevel123]],'B-Business Capability'!B:L,11,FALSE)</f>
        <v>0</v>
      </c>
      <c r="U968" t="str">
        <f>_xlfn.CONCAT(KamstrupData[[#This Row],[CountryCode]],"_",KamstrupData[[#This Row],[Business Area]],"_",KamstrupData[[#This Row],[DepartmentTeam]])</f>
        <v>DK10_DK_Digitalization_EA, Infrastructure and Platforms_DK_Digitalization_EA, Infrastructure and Platforms_Cloud and Platforms</v>
      </c>
      <c r="V968" t="str">
        <f>VLOOKUP(KamstrupData[[#This Row],[ORG_Concat]],'O-Organization'!F:H,3,FALSE)</f>
        <v>11037_DK10_Digitalization_DK_Digitalization_EA, Infrastructure and Platforms_DK_Digitalization_EA, Infrastructure and Platforms_Cloud and Platforms</v>
      </c>
    </row>
    <row r="969" spans="3:22">
      <c r="D969" s="28" t="s">
        <v>119</v>
      </c>
      <c r="E969" t="str">
        <f>VLOOKUP(D969,'B-Business Capability'!B:H,5,FALSE)</f>
        <v>Finance</v>
      </c>
      <c r="F969" t="str">
        <f>VLOOKUP(D969,'B-Business Capability'!B:H,6,FALSE)</f>
        <v>Settlements &amp; Payments</v>
      </c>
      <c r="G969" t="str">
        <f>VLOOKUP(D969,'B-Business Capability'!B:H,7,FALSE)</f>
        <v>Travel &amp; Expense Management</v>
      </c>
      <c r="I969" t="s">
        <v>253</v>
      </c>
      <c r="J969" t="s">
        <v>485</v>
      </c>
      <c r="K969" t="s">
        <v>486</v>
      </c>
      <c r="L969" t="s">
        <v>120</v>
      </c>
      <c r="M969" t="str">
        <f>VLOOKUP(L969,'A-Applications'!B:D,3,FALSE)</f>
        <v>Concur</v>
      </c>
      <c r="N969" t="s">
        <v>147</v>
      </c>
      <c r="O969" s="42" t="s">
        <v>62</v>
      </c>
      <c r="P969" t="s">
        <v>77</v>
      </c>
      <c r="Q969" t="str">
        <f>VLOOKUP(KamstrupData[[#This Row],[IdLevel123]],'B-Business Capability'!B:L,10,FALSE)</f>
        <v>Hire-to-Retire (H2R)</v>
      </c>
      <c r="R969">
        <f>VLOOKUP(KamstrupData[[#This Row],[IdLevel123]],'B-Business Capability'!B:L,11,FALSE)</f>
        <v>750</v>
      </c>
      <c r="U969" t="str">
        <f>_xlfn.CONCAT(KamstrupData[[#This Row],[CountryCode]],"_",KamstrupData[[#This Row],[Business Area]],"_",KamstrupData[[#This Row],[DepartmentTeam]])</f>
        <v>DK10_DK_Digitalization_EA, Infrastructure and Platforms_DK_Digitalization_EA, Infrastructure and Platforms_Cloud and Platforms</v>
      </c>
      <c r="V969" t="str">
        <f>VLOOKUP(KamstrupData[[#This Row],[ORG_Concat]],'O-Organization'!F:H,3,FALSE)</f>
        <v>11037_DK10_Digitalization_DK_Digitalization_EA, Infrastructure and Platforms_DK_Digitalization_EA, Infrastructure and Platforms_Cloud and Platforms</v>
      </c>
    </row>
    <row r="970" spans="3:22">
      <c r="D970" s="28" t="s">
        <v>119</v>
      </c>
      <c r="E970" t="str">
        <f>VLOOKUP(D970,'B-Business Capability'!B:H,5,FALSE)</f>
        <v>Finance</v>
      </c>
      <c r="F970" t="str">
        <f>VLOOKUP(D970,'B-Business Capability'!B:H,6,FALSE)</f>
        <v>Settlements &amp; Payments</v>
      </c>
      <c r="G970" t="str">
        <f>VLOOKUP(D970,'B-Business Capability'!B:H,7,FALSE)</f>
        <v>Travel &amp; Expense Management</v>
      </c>
      <c r="I970" t="s">
        <v>253</v>
      </c>
      <c r="J970" t="s">
        <v>485</v>
      </c>
      <c r="K970" t="s">
        <v>488</v>
      </c>
      <c r="L970" t="s">
        <v>120</v>
      </c>
      <c r="M970" t="str">
        <f>VLOOKUP(L970,'A-Applications'!B:D,3,FALSE)</f>
        <v>Concur</v>
      </c>
      <c r="N970" t="s">
        <v>53</v>
      </c>
      <c r="O970" s="42" t="s">
        <v>62</v>
      </c>
      <c r="P970" t="s">
        <v>139</v>
      </c>
      <c r="Q970" t="str">
        <f>VLOOKUP(KamstrupData[[#This Row],[IdLevel123]],'B-Business Capability'!B:L,10,FALSE)</f>
        <v>Hire-to-Retire (H2R)</v>
      </c>
      <c r="R970">
        <f>VLOOKUP(KamstrupData[[#This Row],[IdLevel123]],'B-Business Capability'!B:L,11,FALSE)</f>
        <v>750</v>
      </c>
      <c r="U970" t="str">
        <f>_xlfn.CONCAT(KamstrupData[[#This Row],[CountryCode]],"_",KamstrupData[[#This Row],[Business Area]],"_",KamstrupData[[#This Row],[DepartmentTeam]])</f>
        <v>DK10_DK_Digitalization_EA, Infrastructure and Platforms_DK_Digitalization_EA, Infrastructure and Platforms_Network &amp; Infrastructure</v>
      </c>
      <c r="V970" t="str">
        <f>VLOOKUP(KamstrupData[[#This Row],[ORG_Concat]],'O-Organization'!F:H,3,FALSE)</f>
        <v>11036_DK10_Digitalization_DK_Digitalization_EA, Infrastructure and Platforms_DK_Digitalization_EA, Infrastructure and Platforms_Network &amp; Infrastructure</v>
      </c>
    </row>
    <row r="971" spans="3:22">
      <c r="D971" s="28" t="s">
        <v>517</v>
      </c>
      <c r="E971" t="str">
        <f>VLOOKUP(D971,'B-Business Capability'!B:H,5,FALSE)</f>
        <v>Customer Relationship</v>
      </c>
      <c r="F971" t="str">
        <f>VLOOKUP(D971,'B-Business Capability'!B:H,6,FALSE)</f>
        <v>Contract Management</v>
      </c>
      <c r="G971">
        <f>VLOOKUP(D971,'B-Business Capability'!B:H,7,FALSE)</f>
        <v>0</v>
      </c>
      <c r="I971" t="s">
        <v>253</v>
      </c>
      <c r="J971" t="s">
        <v>485</v>
      </c>
      <c r="K971" t="s">
        <v>486</v>
      </c>
      <c r="L971" t="s">
        <v>123</v>
      </c>
      <c r="M971" t="str">
        <f>VLOOKUP(L971,'A-Applications'!B:D,3,FALSE)</f>
        <v>DocuSign</v>
      </c>
      <c r="N971" t="s">
        <v>147</v>
      </c>
      <c r="O971" s="42" t="s">
        <v>62</v>
      </c>
      <c r="P971" t="s">
        <v>77</v>
      </c>
      <c r="Q971" t="str">
        <f>VLOOKUP(KamstrupData[[#This Row],[IdLevel123]],'B-Business Capability'!B:L,10,FALSE)</f>
        <v>N/A</v>
      </c>
      <c r="R971">
        <f>VLOOKUP(KamstrupData[[#This Row],[IdLevel123]],'B-Business Capability'!B:L,11,FALSE)</f>
        <v>0</v>
      </c>
      <c r="U971" t="str">
        <f>_xlfn.CONCAT(KamstrupData[[#This Row],[CountryCode]],"_",KamstrupData[[#This Row],[Business Area]],"_",KamstrupData[[#This Row],[DepartmentTeam]])</f>
        <v>DK10_DK_Digitalization_EA, Infrastructure and Platforms_DK_Digitalization_EA, Infrastructure and Platforms_Cloud and Platforms</v>
      </c>
      <c r="V971" t="str">
        <f>VLOOKUP(KamstrupData[[#This Row],[ORG_Concat]],'O-Organization'!F:H,3,FALSE)</f>
        <v>11037_DK10_Digitalization_DK_Digitalization_EA, Infrastructure and Platforms_DK_Digitalization_EA, Infrastructure and Platforms_Cloud and Platforms</v>
      </c>
    </row>
    <row r="972" spans="3:22">
      <c r="D972" s="28" t="s">
        <v>518</v>
      </c>
      <c r="E972" t="str">
        <f>VLOOKUP(D972,'B-Business Capability'!B:H,5,FALSE)</f>
        <v>Strategic Management</v>
      </c>
      <c r="F972" t="str">
        <f>VLOOKUP(D972,'B-Business Capability'!B:H,6,FALSE)</f>
        <v>Externals Management</v>
      </c>
      <c r="G972" t="str">
        <f>VLOOKUP(D972,'B-Business Capability'!B:H,7,FALSE)</f>
        <v>Maintain Contracts</v>
      </c>
      <c r="I972" t="s">
        <v>253</v>
      </c>
      <c r="J972" t="s">
        <v>485</v>
      </c>
      <c r="K972" t="s">
        <v>488</v>
      </c>
      <c r="L972" t="s">
        <v>123</v>
      </c>
      <c r="M972" t="str">
        <f>VLOOKUP(L972,'A-Applications'!B:D,3,FALSE)</f>
        <v>DocuSign</v>
      </c>
      <c r="N972" t="s">
        <v>53</v>
      </c>
      <c r="O972" s="42" t="s">
        <v>62</v>
      </c>
      <c r="P972" t="s">
        <v>43</v>
      </c>
      <c r="Q972" t="str">
        <f>VLOOKUP(KamstrupData[[#This Row],[IdLevel123]],'B-Business Capability'!B:L,10,FALSE)</f>
        <v>N/A</v>
      </c>
      <c r="R972">
        <f>VLOOKUP(KamstrupData[[#This Row],[IdLevel123]],'B-Business Capability'!B:L,11,FALSE)</f>
        <v>0</v>
      </c>
      <c r="U972" t="str">
        <f>_xlfn.CONCAT(KamstrupData[[#This Row],[CountryCode]],"_",KamstrupData[[#This Row],[Business Area]],"_",KamstrupData[[#This Row],[DepartmentTeam]])</f>
        <v>DK10_DK_Digitalization_EA, Infrastructure and Platforms_DK_Digitalization_EA, Infrastructure and Platforms_Network &amp; Infrastructure</v>
      </c>
      <c r="V972" t="str">
        <f>VLOOKUP(KamstrupData[[#This Row],[ORG_Concat]],'O-Organization'!F:H,3,FALSE)</f>
        <v>11036_DK10_Digitalization_DK_Digitalization_EA, Infrastructure and Platforms_DK_Digitalization_EA, Infrastructure and Platforms_Network &amp; Infrastructure</v>
      </c>
    </row>
    <row r="973" spans="3:22">
      <c r="D973" s="28" t="s">
        <v>510</v>
      </c>
      <c r="E973" t="str">
        <f>VLOOKUP(D973,'B-Business Capability'!B:H,5,FALSE)</f>
        <v>Digital Platform and Operations</v>
      </c>
      <c r="F973" t="str">
        <f>VLOOKUP(D973,'B-Business Capability'!B:H,6,FALSE)</f>
        <v>Engineering &amp; Platform</v>
      </c>
      <c r="G973" t="str">
        <f>VLOOKUP(D973,'B-Business Capability'!B:H,7,FALSE)</f>
        <v>Cloud Governance</v>
      </c>
      <c r="I973" t="s">
        <v>253</v>
      </c>
      <c r="J973" t="s">
        <v>485</v>
      </c>
      <c r="K973" t="s">
        <v>486</v>
      </c>
      <c r="L973" t="s">
        <v>137</v>
      </c>
      <c r="M973" t="str">
        <f>VLOOKUP(L973,'A-Applications'!B:D,3,FALSE)</f>
        <v>Azure Monitoring</v>
      </c>
      <c r="N973" t="s">
        <v>147</v>
      </c>
      <c r="O973" s="42" t="s">
        <v>66</v>
      </c>
      <c r="P973" t="s">
        <v>77</v>
      </c>
      <c r="Q973" t="str">
        <f>VLOOKUP(KamstrupData[[#This Row],[IdLevel123]],'B-Business Capability'!B:L,10,FALSE)</f>
        <v>N/A</v>
      </c>
      <c r="R973">
        <f>VLOOKUP(KamstrupData[[#This Row],[IdLevel123]],'B-Business Capability'!B:L,11,FALSE)</f>
        <v>0</v>
      </c>
      <c r="U973" t="str">
        <f>_xlfn.CONCAT(KamstrupData[[#This Row],[CountryCode]],"_",KamstrupData[[#This Row],[Business Area]],"_",KamstrupData[[#This Row],[DepartmentTeam]])</f>
        <v>DK10_DK_Digitalization_EA, Infrastructure and Platforms_DK_Digitalization_EA, Infrastructure and Platforms_Cloud and Platforms</v>
      </c>
      <c r="V973" t="str">
        <f>VLOOKUP(KamstrupData[[#This Row],[ORG_Concat]],'O-Organization'!F:H,3,FALSE)</f>
        <v>11037_DK10_Digitalization_DK_Digitalization_EA, Infrastructure and Platforms_DK_Digitalization_EA, Infrastructure and Platforms_Cloud and Platforms</v>
      </c>
    </row>
    <row r="974" spans="3:22">
      <c r="D974" s="28" t="s">
        <v>510</v>
      </c>
      <c r="E974" t="str">
        <f>VLOOKUP(D974,'B-Business Capability'!B:H,5,FALSE)</f>
        <v>Digital Platform and Operations</v>
      </c>
      <c r="F974" t="str">
        <f>VLOOKUP(D974,'B-Business Capability'!B:H,6,FALSE)</f>
        <v>Engineering &amp; Platform</v>
      </c>
      <c r="G974" t="str">
        <f>VLOOKUP(D974,'B-Business Capability'!B:H,7,FALSE)</f>
        <v>Cloud Governance</v>
      </c>
      <c r="I974" t="s">
        <v>253</v>
      </c>
      <c r="J974" t="s">
        <v>485</v>
      </c>
      <c r="K974" t="s">
        <v>486</v>
      </c>
      <c r="L974" t="s">
        <v>137</v>
      </c>
      <c r="M974" t="str">
        <f>VLOOKUP(L974,'A-Applications'!B:D,3,FALSE)</f>
        <v>Azure Monitoring</v>
      </c>
      <c r="N974" t="s">
        <v>147</v>
      </c>
      <c r="O974" s="42" t="s">
        <v>66</v>
      </c>
      <c r="P974" t="s">
        <v>77</v>
      </c>
      <c r="Q974" t="str">
        <f>VLOOKUP(KamstrupData[[#This Row],[IdLevel123]],'B-Business Capability'!B:L,10,FALSE)</f>
        <v>N/A</v>
      </c>
      <c r="R974">
        <f>VLOOKUP(KamstrupData[[#This Row],[IdLevel123]],'B-Business Capability'!B:L,11,FALSE)</f>
        <v>0</v>
      </c>
      <c r="U974" t="str">
        <f>_xlfn.CONCAT(KamstrupData[[#This Row],[CountryCode]],"_",KamstrupData[[#This Row],[Business Area]],"_",KamstrupData[[#This Row],[DepartmentTeam]])</f>
        <v>DK10_DK_Digitalization_EA, Infrastructure and Platforms_DK_Digitalization_EA, Infrastructure and Platforms_Cloud and Platforms</v>
      </c>
      <c r="V974" t="str">
        <f>VLOOKUP(KamstrupData[[#This Row],[ORG_Concat]],'O-Organization'!F:H,3,FALSE)</f>
        <v>11037_DK10_Digitalization_DK_Digitalization_EA, Infrastructure and Platforms_DK_Digitalization_EA, Infrastructure and Platforms_Cloud and Platforms</v>
      </c>
    </row>
    <row r="975" spans="3:22">
      <c r="D975" s="28" t="s">
        <v>363</v>
      </c>
      <c r="E975" t="str">
        <f>VLOOKUP(D975,'B-Business Capability'!B:H,5,FALSE)</f>
        <v>Digital Platform and Operations</v>
      </c>
      <c r="F975" t="str">
        <f>VLOOKUP(D975,'B-Business Capability'!B:H,6,FALSE)</f>
        <v>Digital Workplace &amp; Infrastructure Development</v>
      </c>
      <c r="G975" t="str">
        <f>VLOOKUP(D975,'B-Business Capability'!B:H,7,FALSE)</f>
        <v>Communication &amp; Collaboration</v>
      </c>
      <c r="I975" t="s">
        <v>253</v>
      </c>
      <c r="J975" t="s">
        <v>485</v>
      </c>
      <c r="K975" t="s">
        <v>486</v>
      </c>
      <c r="L975" t="s">
        <v>57</v>
      </c>
      <c r="M975" t="str">
        <f>VLOOKUP(L975,'A-Applications'!B:D,3,FALSE)</f>
        <v>Microsoft Word</v>
      </c>
      <c r="N975" t="s">
        <v>147</v>
      </c>
      <c r="O975" s="42" t="s">
        <v>54</v>
      </c>
      <c r="P975" t="s">
        <v>77</v>
      </c>
      <c r="Q975" t="str">
        <f>VLOOKUP(KamstrupData[[#This Row],[IdLevel123]],'B-Business Capability'!B:L,10,FALSE)</f>
        <v>N/A</v>
      </c>
      <c r="R975">
        <f>VLOOKUP(KamstrupData[[#This Row],[IdLevel123]],'B-Business Capability'!B:L,11,FALSE)</f>
        <v>0</v>
      </c>
      <c r="U975" t="str">
        <f>_xlfn.CONCAT(KamstrupData[[#This Row],[CountryCode]],"_",KamstrupData[[#This Row],[Business Area]],"_",KamstrupData[[#This Row],[DepartmentTeam]])</f>
        <v>DK10_DK_Digitalization_EA, Infrastructure and Platforms_DK_Digitalization_EA, Infrastructure and Platforms_Cloud and Platforms</v>
      </c>
      <c r="V975" t="str">
        <f>VLOOKUP(KamstrupData[[#This Row],[ORG_Concat]],'O-Organization'!F:H,3,FALSE)</f>
        <v>11037_DK10_Digitalization_DK_Digitalization_EA, Infrastructure and Platforms_DK_Digitalization_EA, Infrastructure and Platforms_Cloud and Platforms</v>
      </c>
    </row>
    <row r="976" spans="3:22">
      <c r="C976" s="28">
        <v>45747</v>
      </c>
      <c r="D976" t="s">
        <v>511</v>
      </c>
      <c r="E976" t="str">
        <f>VLOOKUP(D976,'B-Business Capability'!B:H,5,FALSE)</f>
        <v>Digital Management</v>
      </c>
      <c r="F976" t="str">
        <f>VLOOKUP(D976,'B-Business Capability'!B:H,6,FALSE)</f>
        <v>IT Strategy &amp; Transformation</v>
      </c>
      <c r="G976" t="str">
        <f>VLOOKUP(D976,'B-Business Capability'!B:H,7,FALSE)</f>
        <v>Enterprise Architecture</v>
      </c>
      <c r="I976" t="s">
        <v>253</v>
      </c>
      <c r="J976" t="s">
        <v>485</v>
      </c>
      <c r="K976" t="s">
        <v>512</v>
      </c>
      <c r="L976" t="s">
        <v>58</v>
      </c>
      <c r="M976" t="str">
        <f>VLOOKUP(L976,'A-Applications'!B:D,3,FALSE)</f>
        <v>Microsoft Excel</v>
      </c>
      <c r="N976" t="s">
        <v>103</v>
      </c>
      <c r="O976" s="42" t="s">
        <v>54</v>
      </c>
      <c r="P976" t="s">
        <v>97</v>
      </c>
      <c r="Q976" t="str">
        <f>VLOOKUP(KamstrupData[[#This Row],[IdLevel123]],'B-Business Capability'!B:L,10,FALSE)</f>
        <v>N/A</v>
      </c>
      <c r="R976">
        <f>VLOOKUP(KamstrupData[[#This Row],[IdLevel123]],'B-Business Capability'!B:L,11,FALSE)</f>
        <v>0</v>
      </c>
      <c r="S976" t="s">
        <v>519</v>
      </c>
      <c r="T976" t="s">
        <v>230</v>
      </c>
      <c r="U976" t="str">
        <f>_xlfn.CONCAT(KamstrupData[[#This Row],[CountryCode]],"_",KamstrupData[[#This Row],[Business Area]],"_",KamstrupData[[#This Row],[DepartmentTeam]])</f>
        <v>DK10_DK_Digitalization_EA, Infrastructure and Platforms_DK_Digitalization_EA, Infrastructure and Platforms_EA</v>
      </c>
      <c r="V976" t="str">
        <f>VLOOKUP(KamstrupData[[#This Row],[ORG_Concat]],'O-Organization'!F:H,3,FALSE)</f>
        <v>11035_DK10_Digitalization_DK_Digitalization_EA, Infrastructure and Platforms_DK_Digitalization_EA, Infrastructure and Platforms_EA</v>
      </c>
    </row>
    <row r="977" spans="4:22">
      <c r="D977" t="s">
        <v>520</v>
      </c>
      <c r="E977" t="str">
        <f>VLOOKUP(D977,'B-Business Capability'!B:H,5,FALSE)</f>
        <v>Strategic Management</v>
      </c>
      <c r="F977" t="str">
        <f>VLOOKUP(D977,'B-Business Capability'!B:H,6,FALSE)</f>
        <v>Knowledge &amp; Research Management</v>
      </c>
      <c r="G977" t="str">
        <f>VLOOKUP(D977,'B-Business Capability'!B:H,7,FALSE)</f>
        <v>Manage Tech Scanning</v>
      </c>
      <c r="I977" t="s">
        <v>253</v>
      </c>
      <c r="J977" t="s">
        <v>485</v>
      </c>
      <c r="K977" t="s">
        <v>512</v>
      </c>
      <c r="L977" t="s">
        <v>58</v>
      </c>
      <c r="M977" t="str">
        <f>VLOOKUP(L977,'A-Applications'!B:D,3,FALSE)</f>
        <v>Microsoft Excel</v>
      </c>
      <c r="N977" t="s">
        <v>53</v>
      </c>
      <c r="O977" t="s">
        <v>54</v>
      </c>
      <c r="P977" t="s">
        <v>97</v>
      </c>
      <c r="Q977" t="str">
        <f>VLOOKUP(KamstrupData[[#This Row],[IdLevel123]],'B-Business Capability'!B:L,10,FALSE)</f>
        <v>N/A</v>
      </c>
      <c r="R977">
        <f>VLOOKUP(KamstrupData[[#This Row],[IdLevel123]],'B-Business Capability'!B:L,11,FALSE)</f>
        <v>0</v>
      </c>
      <c r="S977" t="s">
        <v>519</v>
      </c>
      <c r="T977" t="s">
        <v>230</v>
      </c>
      <c r="U977" t="str">
        <f>_xlfn.CONCAT(KamstrupData[[#This Row],[CountryCode]],"_",KamstrupData[[#This Row],[Business Area]],"_",KamstrupData[[#This Row],[DepartmentTeam]])</f>
        <v>DK10_DK_Digitalization_EA, Infrastructure and Platforms_DK_Digitalization_EA, Infrastructure and Platforms_EA</v>
      </c>
      <c r="V977" t="str">
        <f>VLOOKUP(KamstrupData[[#This Row],[ORG_Concat]],'O-Organization'!F:H,3,FALSE)</f>
        <v>11035_DK10_Digitalization_DK_Digitalization_EA, Infrastructure and Platforms_DK_Digitalization_EA, Infrastructure and Platforms_EA</v>
      </c>
    </row>
    <row r="978" spans="4:22">
      <c r="D978" t="s">
        <v>482</v>
      </c>
      <c r="E978" t="str">
        <f>VLOOKUP(D978,'B-Business Capability'!B:H,5,FALSE)</f>
        <v>Digital Platform and Operations</v>
      </c>
      <c r="F978" t="str">
        <f>VLOOKUP(D978,'B-Business Capability'!B:H,6,FALSE)</f>
        <v>Operations</v>
      </c>
      <c r="G978" t="str">
        <f>VLOOKUP(D978,'B-Business Capability'!B:H,7,FALSE)</f>
        <v>IT Operations &amp; Support</v>
      </c>
      <c r="I978" t="s">
        <v>253</v>
      </c>
      <c r="J978" t="s">
        <v>485</v>
      </c>
      <c r="K978" t="s">
        <v>512</v>
      </c>
      <c r="L978" t="s">
        <v>58</v>
      </c>
      <c r="M978" t="str">
        <f>VLOOKUP(L978,'A-Applications'!B:D,3,FALSE)</f>
        <v>Microsoft Excel</v>
      </c>
      <c r="N978" t="s">
        <v>53</v>
      </c>
      <c r="O978" t="s">
        <v>54</v>
      </c>
      <c r="P978" t="s">
        <v>97</v>
      </c>
      <c r="Q978" t="str">
        <f>VLOOKUP(KamstrupData[[#This Row],[IdLevel123]],'B-Business Capability'!B:L,10,FALSE)</f>
        <v>N/A</v>
      </c>
      <c r="R978">
        <f>VLOOKUP(KamstrupData[[#This Row],[IdLevel123]],'B-Business Capability'!B:L,11,FALSE)</f>
        <v>0</v>
      </c>
      <c r="T978" t="s">
        <v>230</v>
      </c>
      <c r="U978" t="str">
        <f>_xlfn.CONCAT(KamstrupData[[#This Row],[CountryCode]],"_",KamstrupData[[#This Row],[Business Area]],"_",KamstrupData[[#This Row],[DepartmentTeam]])</f>
        <v>DK10_DK_Digitalization_EA, Infrastructure and Platforms_DK_Digitalization_EA, Infrastructure and Platforms_EA</v>
      </c>
      <c r="V978" t="str">
        <f>VLOOKUP(KamstrupData[[#This Row],[ORG_Concat]],'O-Organization'!F:H,3,FALSE)</f>
        <v>11035_DK10_Digitalization_DK_Digitalization_EA, Infrastructure and Platforms_DK_Digitalization_EA, Infrastructure and Platforms_EA</v>
      </c>
    </row>
    <row r="979" spans="4:22">
      <c r="D979" s="28" t="s">
        <v>363</v>
      </c>
      <c r="E979" t="str">
        <f>VLOOKUP(D979,'B-Business Capability'!B:H,5,FALSE)</f>
        <v>Digital Platform and Operations</v>
      </c>
      <c r="F979" t="str">
        <f>VLOOKUP(D979,'B-Business Capability'!B:H,6,FALSE)</f>
        <v>Digital Workplace &amp; Infrastructure Development</v>
      </c>
      <c r="G979" t="str">
        <f>VLOOKUP(D979,'B-Business Capability'!B:H,7,FALSE)</f>
        <v>Communication &amp; Collaboration</v>
      </c>
      <c r="I979" t="s">
        <v>253</v>
      </c>
      <c r="J979" t="s">
        <v>485</v>
      </c>
      <c r="K979" t="s">
        <v>486</v>
      </c>
      <c r="L979" t="s">
        <v>58</v>
      </c>
      <c r="M979" t="str">
        <f>VLOOKUP(L979,'A-Applications'!B:D,3,FALSE)</f>
        <v>Microsoft Excel</v>
      </c>
      <c r="N979" t="s">
        <v>147</v>
      </c>
      <c r="O979" s="42" t="s">
        <v>54</v>
      </c>
      <c r="P979" t="s">
        <v>77</v>
      </c>
      <c r="Q979" t="str">
        <f>VLOOKUP(KamstrupData[[#This Row],[IdLevel123]],'B-Business Capability'!B:L,10,FALSE)</f>
        <v>N/A</v>
      </c>
      <c r="R979">
        <f>VLOOKUP(KamstrupData[[#This Row],[IdLevel123]],'B-Business Capability'!B:L,11,FALSE)</f>
        <v>0</v>
      </c>
      <c r="U979" t="str">
        <f>_xlfn.CONCAT(KamstrupData[[#This Row],[CountryCode]],"_",KamstrupData[[#This Row],[Business Area]],"_",KamstrupData[[#This Row],[DepartmentTeam]])</f>
        <v>DK10_DK_Digitalization_EA, Infrastructure and Platforms_DK_Digitalization_EA, Infrastructure and Platforms_Cloud and Platforms</v>
      </c>
      <c r="V979" t="str">
        <f>VLOOKUP(KamstrupData[[#This Row],[ORG_Concat]],'O-Organization'!F:H,3,FALSE)</f>
        <v>11037_DK10_Digitalization_DK_Digitalization_EA, Infrastructure and Platforms_DK_Digitalization_EA, Infrastructure and Platforms_Cloud and Platforms</v>
      </c>
    </row>
    <row r="980" spans="4:22">
      <c r="D980" s="28" t="s">
        <v>363</v>
      </c>
      <c r="E980" t="str">
        <f>VLOOKUP(D980,'B-Business Capability'!B:H,5,FALSE)</f>
        <v>Digital Platform and Operations</v>
      </c>
      <c r="F980" t="str">
        <f>VLOOKUP(D980,'B-Business Capability'!B:H,6,FALSE)</f>
        <v>Digital Workplace &amp; Infrastructure Development</v>
      </c>
      <c r="G980" t="str">
        <f>VLOOKUP(D980,'B-Business Capability'!B:H,7,FALSE)</f>
        <v>Communication &amp; Collaboration</v>
      </c>
      <c r="I980" t="s">
        <v>253</v>
      </c>
      <c r="J980" t="s">
        <v>485</v>
      </c>
      <c r="K980" t="s">
        <v>486</v>
      </c>
      <c r="L980" t="s">
        <v>59</v>
      </c>
      <c r="M980" t="str">
        <f>VLOOKUP(L980,'A-Applications'!B:D,3,FALSE)</f>
        <v>Microsoft Power Point</v>
      </c>
      <c r="N980" t="s">
        <v>147</v>
      </c>
      <c r="O980" s="42" t="s">
        <v>54</v>
      </c>
      <c r="P980" t="s">
        <v>77</v>
      </c>
      <c r="Q980" t="str">
        <f>VLOOKUP(KamstrupData[[#This Row],[IdLevel123]],'B-Business Capability'!B:L,10,FALSE)</f>
        <v>N/A</v>
      </c>
      <c r="R980">
        <f>VLOOKUP(KamstrupData[[#This Row],[IdLevel123]],'B-Business Capability'!B:L,11,FALSE)</f>
        <v>0</v>
      </c>
      <c r="U980" t="str">
        <f>_xlfn.CONCAT(KamstrupData[[#This Row],[CountryCode]],"_",KamstrupData[[#This Row],[Business Area]],"_",KamstrupData[[#This Row],[DepartmentTeam]])</f>
        <v>DK10_DK_Digitalization_EA, Infrastructure and Platforms_DK_Digitalization_EA, Infrastructure and Platforms_Cloud and Platforms</v>
      </c>
      <c r="V980" t="str">
        <f>VLOOKUP(KamstrupData[[#This Row],[ORG_Concat]],'O-Organization'!F:H,3,FALSE)</f>
        <v>11037_DK10_Digitalization_DK_Digitalization_EA, Infrastructure and Platforms_DK_Digitalization_EA, Infrastructure and Platforms_Cloud and Platforms</v>
      </c>
    </row>
    <row r="981" spans="4:22">
      <c r="D981" s="28" t="s">
        <v>363</v>
      </c>
      <c r="E981" t="str">
        <f>VLOOKUP(D981,'B-Business Capability'!B:H,5,FALSE)</f>
        <v>Digital Platform and Operations</v>
      </c>
      <c r="F981" t="str">
        <f>VLOOKUP(D981,'B-Business Capability'!B:H,6,FALSE)</f>
        <v>Digital Workplace &amp; Infrastructure Development</v>
      </c>
      <c r="G981" t="str">
        <f>VLOOKUP(D981,'B-Business Capability'!B:H,7,FALSE)</f>
        <v>Communication &amp; Collaboration</v>
      </c>
      <c r="I981" t="s">
        <v>253</v>
      </c>
      <c r="J981" t="s">
        <v>485</v>
      </c>
      <c r="K981" t="s">
        <v>486</v>
      </c>
      <c r="L981" t="s">
        <v>60</v>
      </c>
      <c r="M981" t="str">
        <f>VLOOKUP(L981,'A-Applications'!B:D,3,FALSE)</f>
        <v>Microsoft Outlook</v>
      </c>
      <c r="N981" t="s">
        <v>147</v>
      </c>
      <c r="O981" s="42" t="s">
        <v>54</v>
      </c>
      <c r="P981" t="s">
        <v>77</v>
      </c>
      <c r="Q981" t="str">
        <f>VLOOKUP(KamstrupData[[#This Row],[IdLevel123]],'B-Business Capability'!B:L,10,FALSE)</f>
        <v>N/A</v>
      </c>
      <c r="R981">
        <f>VLOOKUP(KamstrupData[[#This Row],[IdLevel123]],'B-Business Capability'!B:L,11,FALSE)</f>
        <v>0</v>
      </c>
      <c r="U981" t="str">
        <f>_xlfn.CONCAT(KamstrupData[[#This Row],[CountryCode]],"_",KamstrupData[[#This Row],[Business Area]],"_",KamstrupData[[#This Row],[DepartmentTeam]])</f>
        <v>DK10_DK_Digitalization_EA, Infrastructure and Platforms_DK_Digitalization_EA, Infrastructure and Platforms_Cloud and Platforms</v>
      </c>
      <c r="V981" t="str">
        <f>VLOOKUP(KamstrupData[[#This Row],[ORG_Concat]],'O-Organization'!F:H,3,FALSE)</f>
        <v>11037_DK10_Digitalization_DK_Digitalization_EA, Infrastructure and Platforms_DK_Digitalization_EA, Infrastructure and Platforms_Cloud and Platforms</v>
      </c>
    </row>
    <row r="982" spans="4:22">
      <c r="D982" s="28" t="s">
        <v>363</v>
      </c>
      <c r="E982" t="str">
        <f>VLOOKUP(D982,'B-Business Capability'!B:H,5,FALSE)</f>
        <v>Digital Platform and Operations</v>
      </c>
      <c r="F982" t="str">
        <f>VLOOKUP(D982,'B-Business Capability'!B:H,6,FALSE)</f>
        <v>Digital Workplace &amp; Infrastructure Development</v>
      </c>
      <c r="G982" t="str">
        <f>VLOOKUP(D982,'B-Business Capability'!B:H,7,FALSE)</f>
        <v>Communication &amp; Collaboration</v>
      </c>
      <c r="I982" t="s">
        <v>253</v>
      </c>
      <c r="J982" t="s">
        <v>485</v>
      </c>
      <c r="K982" t="s">
        <v>486</v>
      </c>
      <c r="L982" t="s">
        <v>316</v>
      </c>
      <c r="M982" t="str">
        <f>VLOOKUP(L982,'A-Applications'!B:D,3,FALSE)</f>
        <v>Miro</v>
      </c>
      <c r="N982" t="s">
        <v>147</v>
      </c>
      <c r="O982" s="42" t="s">
        <v>54</v>
      </c>
      <c r="P982" t="s">
        <v>77</v>
      </c>
      <c r="Q982" t="str">
        <f>VLOOKUP(KamstrupData[[#This Row],[IdLevel123]],'B-Business Capability'!B:L,10,FALSE)</f>
        <v>N/A</v>
      </c>
      <c r="R982">
        <f>VLOOKUP(KamstrupData[[#This Row],[IdLevel123]],'B-Business Capability'!B:L,11,FALSE)</f>
        <v>0</v>
      </c>
      <c r="U982" t="str">
        <f>_xlfn.CONCAT(KamstrupData[[#This Row],[CountryCode]],"_",KamstrupData[[#This Row],[Business Area]],"_",KamstrupData[[#This Row],[DepartmentTeam]])</f>
        <v>DK10_DK_Digitalization_EA, Infrastructure and Platforms_DK_Digitalization_EA, Infrastructure and Platforms_Cloud and Platforms</v>
      </c>
      <c r="V982" t="str">
        <f>VLOOKUP(KamstrupData[[#This Row],[ORG_Concat]],'O-Organization'!F:H,3,FALSE)</f>
        <v>11037_DK10_Digitalization_DK_Digitalization_EA, Infrastructure and Platforms_DK_Digitalization_EA, Infrastructure and Platforms_Cloud and Platforms</v>
      </c>
    </row>
    <row r="983" spans="4:22">
      <c r="D983" s="28" t="s">
        <v>510</v>
      </c>
      <c r="E983" t="str">
        <f>VLOOKUP(D983,'B-Business Capability'!B:H,5,FALSE)</f>
        <v>Digital Platform and Operations</v>
      </c>
      <c r="F983" t="str">
        <f>VLOOKUP(D983,'B-Business Capability'!B:H,6,FALSE)</f>
        <v>Engineering &amp; Platform</v>
      </c>
      <c r="G983" t="str">
        <f>VLOOKUP(D983,'B-Business Capability'!B:H,7,FALSE)</f>
        <v>Cloud Governance</v>
      </c>
      <c r="I983" t="s">
        <v>253</v>
      </c>
      <c r="J983" t="s">
        <v>485</v>
      </c>
      <c r="K983" t="s">
        <v>486</v>
      </c>
      <c r="L983" t="s">
        <v>422</v>
      </c>
      <c r="M983" t="str">
        <f>VLOOKUP(L983,'A-Applications'!B:D,3,FALSE)</f>
        <v>Azure</v>
      </c>
      <c r="N983" t="s">
        <v>147</v>
      </c>
      <c r="O983" s="42" t="s">
        <v>66</v>
      </c>
      <c r="P983" t="s">
        <v>77</v>
      </c>
      <c r="Q983" t="str">
        <f>VLOOKUP(KamstrupData[[#This Row],[IdLevel123]],'B-Business Capability'!B:L,10,FALSE)</f>
        <v>N/A</v>
      </c>
      <c r="R983">
        <f>VLOOKUP(KamstrupData[[#This Row],[IdLevel123]],'B-Business Capability'!B:L,11,FALSE)</f>
        <v>0</v>
      </c>
      <c r="U983" t="str">
        <f>_xlfn.CONCAT(KamstrupData[[#This Row],[CountryCode]],"_",KamstrupData[[#This Row],[Business Area]],"_",KamstrupData[[#This Row],[DepartmentTeam]])</f>
        <v>DK10_DK_Digitalization_EA, Infrastructure and Platforms_DK_Digitalization_EA, Infrastructure and Platforms_Cloud and Platforms</v>
      </c>
      <c r="V983" t="str">
        <f>VLOOKUP(KamstrupData[[#This Row],[ORG_Concat]],'O-Organization'!F:H,3,FALSE)</f>
        <v>11037_DK10_Digitalization_DK_Digitalization_EA, Infrastructure and Platforms_DK_Digitalization_EA, Infrastructure and Platforms_Cloud and Platforms</v>
      </c>
    </row>
    <row r="984" spans="4:22">
      <c r="D984" s="28" t="s">
        <v>504</v>
      </c>
      <c r="E984" t="str">
        <f>VLOOKUP(D984,'B-Business Capability'!B:H,5,FALSE)</f>
        <v>Digital Platform and Operations</v>
      </c>
      <c r="F984" t="str">
        <f>VLOOKUP(D984,'B-Business Capability'!B:H,6,FALSE)</f>
        <v>Operations</v>
      </c>
      <c r="G984" t="str">
        <f>VLOOKUP(D984,'B-Business Capability'!B:H,7,FALSE)</f>
        <v>Storage &amp; Compute</v>
      </c>
      <c r="I984" t="s">
        <v>253</v>
      </c>
      <c r="J984" t="s">
        <v>485</v>
      </c>
      <c r="K984" t="s">
        <v>488</v>
      </c>
      <c r="L984" t="s">
        <v>422</v>
      </c>
      <c r="M984" t="str">
        <f>VLOOKUP(L984,'A-Applications'!B:D,3,FALSE)</f>
        <v>Azure</v>
      </c>
      <c r="N984" t="s">
        <v>147</v>
      </c>
      <c r="O984" s="42" t="s">
        <v>66</v>
      </c>
      <c r="P984" t="s">
        <v>43</v>
      </c>
      <c r="Q984" t="str">
        <f>VLOOKUP(KamstrupData[[#This Row],[IdLevel123]],'B-Business Capability'!B:L,10,FALSE)</f>
        <v>N/A</v>
      </c>
      <c r="R984">
        <f>VLOOKUP(KamstrupData[[#This Row],[IdLevel123]],'B-Business Capability'!B:L,11,FALSE)</f>
        <v>0</v>
      </c>
      <c r="U984" t="str">
        <f>_xlfn.CONCAT(KamstrupData[[#This Row],[CountryCode]],"_",KamstrupData[[#This Row],[Business Area]],"_",KamstrupData[[#This Row],[DepartmentTeam]])</f>
        <v>DK10_DK_Digitalization_EA, Infrastructure and Platforms_DK_Digitalization_EA, Infrastructure and Platforms_Network &amp; Infrastructure</v>
      </c>
      <c r="V984" t="str">
        <f>VLOOKUP(KamstrupData[[#This Row],[ORG_Concat]],'O-Organization'!F:H,3,FALSE)</f>
        <v>11036_DK10_Digitalization_DK_Digitalization_EA, Infrastructure and Platforms_DK_Digitalization_EA, Infrastructure and Platforms_Network &amp; Infrastructure</v>
      </c>
    </row>
    <row r="985" spans="4:22">
      <c r="D985" s="28" t="s">
        <v>119</v>
      </c>
      <c r="E985" t="str">
        <f>VLOOKUP(D985,'B-Business Capability'!B:H,5,FALSE)</f>
        <v>Finance</v>
      </c>
      <c r="F985" t="str">
        <f>VLOOKUP(D985,'B-Business Capability'!B:H,6,FALSE)</f>
        <v>Settlements &amp; Payments</v>
      </c>
      <c r="G985" t="str">
        <f>VLOOKUP(D985,'B-Business Capability'!B:H,7,FALSE)</f>
        <v>Travel &amp; Expense Management</v>
      </c>
      <c r="I985" t="s">
        <v>253</v>
      </c>
      <c r="J985" t="s">
        <v>485</v>
      </c>
      <c r="K985" t="s">
        <v>486</v>
      </c>
      <c r="L985" t="s">
        <v>138</v>
      </c>
      <c r="M985" t="str">
        <f>VLOOKUP(L985,'A-Applications'!B:D,3,FALSE)</f>
        <v>Travelpool</v>
      </c>
      <c r="N985" t="s">
        <v>147</v>
      </c>
      <c r="O985" s="42" t="s">
        <v>62</v>
      </c>
      <c r="P985" t="s">
        <v>77</v>
      </c>
      <c r="Q985" t="str">
        <f>VLOOKUP(KamstrupData[[#This Row],[IdLevel123]],'B-Business Capability'!B:L,10,FALSE)</f>
        <v>Hire-to-Retire (H2R)</v>
      </c>
      <c r="R985">
        <f>VLOOKUP(KamstrupData[[#This Row],[IdLevel123]],'B-Business Capability'!B:L,11,FALSE)</f>
        <v>750</v>
      </c>
      <c r="U985" t="str">
        <f>_xlfn.CONCAT(KamstrupData[[#This Row],[CountryCode]],"_",KamstrupData[[#This Row],[Business Area]],"_",KamstrupData[[#This Row],[DepartmentTeam]])</f>
        <v>DK10_DK_Digitalization_EA, Infrastructure and Platforms_DK_Digitalization_EA, Infrastructure and Platforms_Cloud and Platforms</v>
      </c>
      <c r="V985" t="str">
        <f>VLOOKUP(KamstrupData[[#This Row],[ORG_Concat]],'O-Organization'!F:H,3,FALSE)</f>
        <v>11037_DK10_Digitalization_DK_Digitalization_EA, Infrastructure and Platforms_DK_Digitalization_EA, Infrastructure and Platforms_Cloud and Platforms</v>
      </c>
    </row>
    <row r="986" spans="4:22">
      <c r="D986" s="28" t="s">
        <v>119</v>
      </c>
      <c r="E986" t="str">
        <f>VLOOKUP(D986,'B-Business Capability'!B:H,5,FALSE)</f>
        <v>Finance</v>
      </c>
      <c r="F986" t="str">
        <f>VLOOKUP(D986,'B-Business Capability'!B:H,6,FALSE)</f>
        <v>Settlements &amp; Payments</v>
      </c>
      <c r="G986" t="str">
        <f>VLOOKUP(D986,'B-Business Capability'!B:H,7,FALSE)</f>
        <v>Travel &amp; Expense Management</v>
      </c>
      <c r="I986" t="s">
        <v>253</v>
      </c>
      <c r="J986" t="s">
        <v>485</v>
      </c>
      <c r="K986" t="s">
        <v>488</v>
      </c>
      <c r="L986" t="s">
        <v>138</v>
      </c>
      <c r="M986" t="str">
        <f>VLOOKUP(L986,'A-Applications'!B:D,3,FALSE)</f>
        <v>Travelpool</v>
      </c>
      <c r="N986" t="s">
        <v>53</v>
      </c>
      <c r="O986" s="42" t="s">
        <v>62</v>
      </c>
      <c r="P986" t="s">
        <v>139</v>
      </c>
      <c r="Q986" t="str">
        <f>VLOOKUP(KamstrupData[[#This Row],[IdLevel123]],'B-Business Capability'!B:L,10,FALSE)</f>
        <v>Hire-to-Retire (H2R)</v>
      </c>
      <c r="R986">
        <f>VLOOKUP(KamstrupData[[#This Row],[IdLevel123]],'B-Business Capability'!B:L,11,FALSE)</f>
        <v>750</v>
      </c>
      <c r="U986" t="str">
        <f>_xlfn.CONCAT(KamstrupData[[#This Row],[CountryCode]],"_",KamstrupData[[#This Row],[Business Area]],"_",KamstrupData[[#This Row],[DepartmentTeam]])</f>
        <v>DK10_DK_Digitalization_EA, Infrastructure and Platforms_DK_Digitalization_EA, Infrastructure and Platforms_Network &amp; Infrastructure</v>
      </c>
      <c r="V986" t="str">
        <f>VLOOKUP(KamstrupData[[#This Row],[ORG_Concat]],'O-Organization'!F:H,3,FALSE)</f>
        <v>11036_DK10_Digitalization_DK_Digitalization_EA, Infrastructure and Platforms_DK_Digitalization_EA, Infrastructure and Platforms_Network &amp; Infrastructure</v>
      </c>
    </row>
    <row r="987" spans="4:22">
      <c r="D987" t="s">
        <v>511</v>
      </c>
      <c r="E987" t="str">
        <f>VLOOKUP(D987,'B-Business Capability'!B:H,5,FALSE)</f>
        <v>Digital Management</v>
      </c>
      <c r="F987" t="str">
        <f>VLOOKUP(D987,'B-Business Capability'!B:H,6,FALSE)</f>
        <v>IT Strategy &amp; Transformation</v>
      </c>
      <c r="G987" t="str">
        <f>VLOOKUP(D987,'B-Business Capability'!B:H,7,FALSE)</f>
        <v>Enterprise Architecture</v>
      </c>
      <c r="I987" t="s">
        <v>253</v>
      </c>
      <c r="J987" t="s">
        <v>485</v>
      </c>
      <c r="K987" t="s">
        <v>512</v>
      </c>
      <c r="L987" t="s">
        <v>61</v>
      </c>
      <c r="M987" t="str">
        <f>VLOOKUP(L987,'A-Applications'!B:D,3,FALSE)</f>
        <v>Microsoft OneNote</v>
      </c>
      <c r="N987" t="s">
        <v>53</v>
      </c>
      <c r="O987" s="42" t="s">
        <v>62</v>
      </c>
      <c r="P987" t="s">
        <v>97</v>
      </c>
      <c r="Q987" t="str">
        <f>VLOOKUP(KamstrupData[[#This Row],[IdLevel123]],'B-Business Capability'!B:L,10,FALSE)</f>
        <v>N/A</v>
      </c>
      <c r="R987">
        <f>VLOOKUP(KamstrupData[[#This Row],[IdLevel123]],'B-Business Capability'!B:L,11,FALSE)</f>
        <v>0</v>
      </c>
      <c r="T987" t="s">
        <v>230</v>
      </c>
      <c r="U987" t="str">
        <f>_xlfn.CONCAT(KamstrupData[[#This Row],[CountryCode]],"_",KamstrupData[[#This Row],[Business Area]],"_",KamstrupData[[#This Row],[DepartmentTeam]])</f>
        <v>DK10_DK_Digitalization_EA, Infrastructure and Platforms_DK_Digitalization_EA, Infrastructure and Platforms_EA</v>
      </c>
      <c r="V987" t="str">
        <f>VLOOKUP(KamstrupData[[#This Row],[ORG_Concat]],'O-Organization'!F:H,3,FALSE)</f>
        <v>11035_DK10_Digitalization_DK_Digitalization_EA, Infrastructure and Platforms_DK_Digitalization_EA, Infrastructure and Platforms_EA</v>
      </c>
    </row>
    <row r="988" spans="4:22">
      <c r="D988" s="28" t="s">
        <v>363</v>
      </c>
      <c r="E988" t="str">
        <f>VLOOKUP(D988,'B-Business Capability'!B:H,5,FALSE)</f>
        <v>Digital Platform and Operations</v>
      </c>
      <c r="F988" t="str">
        <f>VLOOKUP(D988,'B-Business Capability'!B:H,6,FALSE)</f>
        <v>Digital Workplace &amp; Infrastructure Development</v>
      </c>
      <c r="G988" t="str">
        <f>VLOOKUP(D988,'B-Business Capability'!B:H,7,FALSE)</f>
        <v>Communication &amp; Collaboration</v>
      </c>
      <c r="I988" t="s">
        <v>253</v>
      </c>
      <c r="J988" t="s">
        <v>485</v>
      </c>
      <c r="K988" t="s">
        <v>486</v>
      </c>
      <c r="L988" t="s">
        <v>521</v>
      </c>
      <c r="M988" t="str">
        <f>VLOOKUP(L988,'A-Applications'!B:D,3,FALSE)</f>
        <v>Microsoft Loop</v>
      </c>
      <c r="N988" t="s">
        <v>147</v>
      </c>
      <c r="O988" s="42" t="s">
        <v>54</v>
      </c>
      <c r="P988" t="s">
        <v>77</v>
      </c>
      <c r="Q988" t="str">
        <f>VLOOKUP(KamstrupData[[#This Row],[IdLevel123]],'B-Business Capability'!B:L,10,FALSE)</f>
        <v>N/A</v>
      </c>
      <c r="R988">
        <f>VLOOKUP(KamstrupData[[#This Row],[IdLevel123]],'B-Business Capability'!B:L,11,FALSE)</f>
        <v>0</v>
      </c>
      <c r="U988" t="str">
        <f>_xlfn.CONCAT(KamstrupData[[#This Row],[CountryCode]],"_",KamstrupData[[#This Row],[Business Area]],"_",KamstrupData[[#This Row],[DepartmentTeam]])</f>
        <v>DK10_DK_Digitalization_EA, Infrastructure and Platforms_DK_Digitalization_EA, Infrastructure and Platforms_Cloud and Platforms</v>
      </c>
      <c r="V988" t="str">
        <f>VLOOKUP(KamstrupData[[#This Row],[ORG_Concat]],'O-Organization'!F:H,3,FALSE)</f>
        <v>11037_DK10_Digitalization_DK_Digitalization_EA, Infrastructure and Platforms_DK_Digitalization_EA, Infrastructure and Platforms_Cloud and Platforms</v>
      </c>
    </row>
    <row r="989" spans="4:22">
      <c r="D989" s="28" t="s">
        <v>363</v>
      </c>
      <c r="E989" t="str">
        <f>VLOOKUP(D989,'B-Business Capability'!B:H,5,FALSE)</f>
        <v>Digital Platform and Operations</v>
      </c>
      <c r="F989" t="str">
        <f>VLOOKUP(D989,'B-Business Capability'!B:H,6,FALSE)</f>
        <v>Digital Workplace &amp; Infrastructure Development</v>
      </c>
      <c r="G989" t="str">
        <f>VLOOKUP(D989,'B-Business Capability'!B:H,7,FALSE)</f>
        <v>Communication &amp; Collaboration</v>
      </c>
      <c r="I989" t="s">
        <v>253</v>
      </c>
      <c r="J989" t="s">
        <v>485</v>
      </c>
      <c r="K989" t="s">
        <v>486</v>
      </c>
      <c r="L989" t="s">
        <v>285</v>
      </c>
      <c r="M989" t="str">
        <f>VLOOKUP(L989,'A-Applications'!B:D,3,FALSE)</f>
        <v>Microsoft Forms</v>
      </c>
      <c r="N989" t="s">
        <v>147</v>
      </c>
      <c r="O989" s="42" t="s">
        <v>54</v>
      </c>
      <c r="P989" t="s">
        <v>77</v>
      </c>
      <c r="Q989" t="str">
        <f>VLOOKUP(KamstrupData[[#This Row],[IdLevel123]],'B-Business Capability'!B:L,10,FALSE)</f>
        <v>N/A</v>
      </c>
      <c r="R989">
        <f>VLOOKUP(KamstrupData[[#This Row],[IdLevel123]],'B-Business Capability'!B:L,11,FALSE)</f>
        <v>0</v>
      </c>
      <c r="U989" t="str">
        <f>_xlfn.CONCAT(KamstrupData[[#This Row],[CountryCode]],"_",KamstrupData[[#This Row],[Business Area]],"_",KamstrupData[[#This Row],[DepartmentTeam]])</f>
        <v>DK10_DK_Digitalization_EA, Infrastructure and Platforms_DK_Digitalization_EA, Infrastructure and Platforms_Cloud and Platforms</v>
      </c>
      <c r="V989" t="str">
        <f>VLOOKUP(KamstrupData[[#This Row],[ORG_Concat]],'O-Organization'!F:H,3,FALSE)</f>
        <v>11037_DK10_Digitalization_DK_Digitalization_EA, Infrastructure and Platforms_DK_Digitalization_EA, Infrastructure and Platforms_Cloud and Platforms</v>
      </c>
    </row>
    <row r="990" spans="4:22">
      <c r="D990" s="28" t="s">
        <v>327</v>
      </c>
      <c r="E990" t="str">
        <f>VLOOKUP(D990,'B-Business Capability'!B:H,5,FALSE)</f>
        <v>Digital Platform and Operations</v>
      </c>
      <c r="F990" t="str">
        <f>VLOOKUP(D990,'B-Business Capability'!B:H,6,FALSE)</f>
        <v>AI, Data &amp; Analytics</v>
      </c>
      <c r="G990" t="str">
        <f>VLOOKUP(D990,'B-Business Capability'!B:H,7,FALSE)</f>
        <v>AI</v>
      </c>
      <c r="I990" t="s">
        <v>253</v>
      </c>
      <c r="J990" t="s">
        <v>485</v>
      </c>
      <c r="K990" t="s">
        <v>486</v>
      </c>
      <c r="L990" t="s">
        <v>522</v>
      </c>
      <c r="M990" t="str">
        <f>VLOOKUP(L990,'A-Applications'!B:D,3,FALSE)</f>
        <v>Microsoft M365 CoPilot</v>
      </c>
      <c r="N990" t="s">
        <v>147</v>
      </c>
      <c r="O990" s="42" t="s">
        <v>62</v>
      </c>
      <c r="P990" t="s">
        <v>77</v>
      </c>
      <c r="Q990" t="str">
        <f>VLOOKUP(KamstrupData[[#This Row],[IdLevel123]],'B-Business Capability'!B:L,10,FALSE)</f>
        <v>N/A</v>
      </c>
      <c r="R990">
        <f>VLOOKUP(KamstrupData[[#This Row],[IdLevel123]],'B-Business Capability'!B:L,11,FALSE)</f>
        <v>0</v>
      </c>
      <c r="U990" t="str">
        <f>_xlfn.CONCAT(KamstrupData[[#This Row],[CountryCode]],"_",KamstrupData[[#This Row],[Business Area]],"_",KamstrupData[[#This Row],[DepartmentTeam]])</f>
        <v>DK10_DK_Digitalization_EA, Infrastructure and Platforms_DK_Digitalization_EA, Infrastructure and Platforms_Cloud and Platforms</v>
      </c>
      <c r="V990" t="str">
        <f>VLOOKUP(KamstrupData[[#This Row],[ORG_Concat]],'O-Organization'!F:H,3,FALSE)</f>
        <v>11037_DK10_Digitalization_DK_Digitalization_EA, Infrastructure and Platforms_DK_Digitalization_EA, Infrastructure and Platforms_Cloud and Platforms</v>
      </c>
    </row>
    <row r="991" spans="4:22">
      <c r="D991" s="28" t="s">
        <v>404</v>
      </c>
      <c r="E991" t="str">
        <f>VLOOKUP(D991,'B-Business Capability'!B:H,5,FALSE)</f>
        <v>Digital Platform and Operations</v>
      </c>
      <c r="F991" t="str">
        <f>VLOOKUP(D991,'B-Business Capability'!B:H,6,FALSE)</f>
        <v>Engineering &amp; Platform</v>
      </c>
      <c r="G991" t="str">
        <f>VLOOKUP(D991,'B-Business Capability'!B:H,7,FALSE)</f>
        <v>CI/CD</v>
      </c>
      <c r="I991" t="s">
        <v>253</v>
      </c>
      <c r="J991" t="s">
        <v>485</v>
      </c>
      <c r="K991" t="s">
        <v>488</v>
      </c>
      <c r="L991" t="s">
        <v>322</v>
      </c>
      <c r="M991" t="str">
        <f>VLOOKUP(L991,'A-Applications'!B:D,3,FALSE)</f>
        <v>Azure DevOps</v>
      </c>
      <c r="N991" t="s">
        <v>147</v>
      </c>
      <c r="O991" s="42" t="s">
        <v>54</v>
      </c>
      <c r="P991" t="s">
        <v>43</v>
      </c>
      <c r="Q991" t="str">
        <f>VLOOKUP(KamstrupData[[#This Row],[IdLevel123]],'B-Business Capability'!B:L,10,FALSE)</f>
        <v>N/A</v>
      </c>
      <c r="R991">
        <f>VLOOKUP(KamstrupData[[#This Row],[IdLevel123]],'B-Business Capability'!B:L,11,FALSE)</f>
        <v>0</v>
      </c>
      <c r="U991" t="str">
        <f>_xlfn.CONCAT(KamstrupData[[#This Row],[CountryCode]],"_",KamstrupData[[#This Row],[Business Area]],"_",KamstrupData[[#This Row],[DepartmentTeam]])</f>
        <v>DK10_DK_Digitalization_EA, Infrastructure and Platforms_DK_Digitalization_EA, Infrastructure and Platforms_Network &amp; Infrastructure</v>
      </c>
      <c r="V991" t="str">
        <f>VLOOKUP(KamstrupData[[#This Row],[ORG_Concat]],'O-Organization'!F:H,3,FALSE)</f>
        <v>11036_DK10_Digitalization_DK_Digitalization_EA, Infrastructure and Platforms_DK_Digitalization_EA, Infrastructure and Platforms_Network &amp; Infrastructure</v>
      </c>
    </row>
    <row r="992" spans="4:22">
      <c r="D992" s="222" t="s">
        <v>510</v>
      </c>
      <c r="E992" t="str">
        <f>VLOOKUP(D992,'B-Business Capability'!B:H,5,FALSE)</f>
        <v>Digital Platform and Operations</v>
      </c>
      <c r="F992" t="str">
        <f>VLOOKUP(D992,'B-Business Capability'!B:H,6,FALSE)</f>
        <v>Engineering &amp; Platform</v>
      </c>
      <c r="G992" t="str">
        <f>VLOOKUP(D992,'B-Business Capability'!B:H,7,FALSE)</f>
        <v>Cloud Governance</v>
      </c>
      <c r="I992" t="s">
        <v>253</v>
      </c>
      <c r="J992" t="s">
        <v>485</v>
      </c>
      <c r="K992" t="s">
        <v>486</v>
      </c>
      <c r="L992" t="s">
        <v>325</v>
      </c>
      <c r="M992" t="str">
        <f>VLOOKUP(L992,'A-Applications'!B:D,3,FALSE)</f>
        <v>Azure Storage</v>
      </c>
      <c r="N992" t="s">
        <v>147</v>
      </c>
      <c r="O992" s="42" t="s">
        <v>66</v>
      </c>
      <c r="P992" t="s">
        <v>77</v>
      </c>
      <c r="Q992" t="str">
        <f>VLOOKUP(KamstrupData[[#This Row],[IdLevel123]],'B-Business Capability'!B:L,10,FALSE)</f>
        <v>N/A</v>
      </c>
      <c r="R992">
        <f>VLOOKUP(KamstrupData[[#This Row],[IdLevel123]],'B-Business Capability'!B:L,11,FALSE)</f>
        <v>0</v>
      </c>
      <c r="U992" t="str">
        <f>_xlfn.CONCAT(KamstrupData[[#This Row],[CountryCode]],"_",KamstrupData[[#This Row],[Business Area]],"_",KamstrupData[[#This Row],[DepartmentTeam]])</f>
        <v>DK10_DK_Digitalization_EA, Infrastructure and Platforms_DK_Digitalization_EA, Infrastructure and Platforms_Cloud and Platforms</v>
      </c>
      <c r="V992" t="str">
        <f>VLOOKUP(KamstrupData[[#This Row],[ORG_Concat]],'O-Organization'!F:H,3,FALSE)</f>
        <v>11037_DK10_Digitalization_DK_Digitalization_EA, Infrastructure and Platforms_DK_Digitalization_EA, Infrastructure and Platforms_Cloud and Platforms</v>
      </c>
    </row>
    <row r="993" spans="4:22">
      <c r="D993" s="222" t="s">
        <v>288</v>
      </c>
      <c r="E993" t="str">
        <f>VLOOKUP(D993,'B-Business Capability'!B:H,5,FALSE)</f>
        <v xml:space="preserve">Digital Management </v>
      </c>
      <c r="F993" t="str">
        <f>VLOOKUP(D993,'B-Business Capability'!B:H,6,FALSE)</f>
        <v>Identity and Access Governance</v>
      </c>
      <c r="G993" t="str">
        <f>VLOOKUP(D993,'B-Business Capability'!B:H,7,FALSE)</f>
        <v>Identity Management</v>
      </c>
      <c r="I993" t="s">
        <v>253</v>
      </c>
      <c r="J993" t="s">
        <v>485</v>
      </c>
      <c r="K993" t="s">
        <v>488</v>
      </c>
      <c r="L993" t="s">
        <v>331</v>
      </c>
      <c r="M993" t="str">
        <f>VLOOKUP(L993,'A-Applications'!B:D,3,FALSE)</f>
        <v>Azure EntraID</v>
      </c>
      <c r="N993" t="s">
        <v>147</v>
      </c>
      <c r="O993" s="42" t="s">
        <v>369</v>
      </c>
      <c r="P993" t="s">
        <v>43</v>
      </c>
      <c r="Q993" t="str">
        <f>VLOOKUP(KamstrupData[[#This Row],[IdLevel123]],'B-Business Capability'!B:L,10,FALSE)</f>
        <v>N/A</v>
      </c>
      <c r="R993">
        <f>VLOOKUP(KamstrupData[[#This Row],[IdLevel123]],'B-Business Capability'!B:L,11,FALSE)</f>
        <v>0</v>
      </c>
      <c r="U993" t="str">
        <f>_xlfn.CONCAT(KamstrupData[[#This Row],[CountryCode]],"_",KamstrupData[[#This Row],[Business Area]],"_",KamstrupData[[#This Row],[DepartmentTeam]])</f>
        <v>DK10_DK_Digitalization_EA, Infrastructure and Platforms_DK_Digitalization_EA, Infrastructure and Platforms_Network &amp; Infrastructure</v>
      </c>
      <c r="V993" t="str">
        <f>VLOOKUP(KamstrupData[[#This Row],[ORG_Concat]],'O-Organization'!F:H,3,FALSE)</f>
        <v>11036_DK10_Digitalization_DK_Digitalization_EA, Infrastructure and Platforms_DK_Digitalization_EA, Infrastructure and Platforms_Network &amp; Infrastructure</v>
      </c>
    </row>
    <row r="994" spans="4:22">
      <c r="D994" s="225" t="s">
        <v>510</v>
      </c>
      <c r="E994" t="str">
        <f>VLOOKUP(D994,'B-Business Capability'!B:H,5,FALSE)</f>
        <v>Digital Platform and Operations</v>
      </c>
      <c r="F994" t="str">
        <f>VLOOKUP(D994,'B-Business Capability'!B:H,6,FALSE)</f>
        <v>Engineering &amp; Platform</v>
      </c>
      <c r="G994" t="str">
        <f>VLOOKUP(D994,'B-Business Capability'!B:H,7,FALSE)</f>
        <v>Cloud Governance</v>
      </c>
      <c r="I994" t="s">
        <v>253</v>
      </c>
      <c r="J994" t="s">
        <v>485</v>
      </c>
      <c r="K994" t="s">
        <v>486</v>
      </c>
      <c r="L994" t="s">
        <v>331</v>
      </c>
      <c r="M994" t="str">
        <f>VLOOKUP(L994,'A-Applications'!B:D,3,FALSE)</f>
        <v>Azure EntraID</v>
      </c>
      <c r="N994" t="s">
        <v>147</v>
      </c>
      <c r="O994" s="42" t="s">
        <v>66</v>
      </c>
      <c r="P994" t="s">
        <v>77</v>
      </c>
      <c r="Q994" t="str">
        <f>VLOOKUP(KamstrupData[[#This Row],[IdLevel123]],'B-Business Capability'!B:L,10,FALSE)</f>
        <v>N/A</v>
      </c>
      <c r="R994">
        <f>VLOOKUP(KamstrupData[[#This Row],[IdLevel123]],'B-Business Capability'!B:L,11,FALSE)</f>
        <v>0</v>
      </c>
      <c r="U994" t="str">
        <f>_xlfn.CONCAT(KamstrupData[[#This Row],[CountryCode]],"_",KamstrupData[[#This Row],[Business Area]],"_",KamstrupData[[#This Row],[DepartmentTeam]])</f>
        <v>DK10_DK_Digitalization_EA, Infrastructure and Platforms_DK_Digitalization_EA, Infrastructure and Platforms_Cloud and Platforms</v>
      </c>
      <c r="V994" t="str">
        <f>VLOOKUP(KamstrupData[[#This Row],[ORG_Concat]],'O-Organization'!F:H,3,FALSE)</f>
        <v>11037_DK10_Digitalization_DK_Digitalization_EA, Infrastructure and Platforms_DK_Digitalization_EA, Infrastructure and Platforms_Cloud and Platforms</v>
      </c>
    </row>
    <row r="995" spans="4:22">
      <c r="D995" s="222" t="s">
        <v>504</v>
      </c>
      <c r="E995" t="str">
        <f>VLOOKUP(D995,'B-Business Capability'!B:H,5,FALSE)</f>
        <v>Digital Platform and Operations</v>
      </c>
      <c r="F995" t="str">
        <f>VLOOKUP(D995,'B-Business Capability'!B:H,6,FALSE)</f>
        <v>Operations</v>
      </c>
      <c r="G995" t="str">
        <f>VLOOKUP(D995,'B-Business Capability'!B:H,7,FALSE)</f>
        <v>Storage &amp; Compute</v>
      </c>
      <c r="I995" t="s">
        <v>253</v>
      </c>
      <c r="J995" t="s">
        <v>485</v>
      </c>
      <c r="K995" t="s">
        <v>488</v>
      </c>
      <c r="L995" t="s">
        <v>334</v>
      </c>
      <c r="M995" t="str">
        <f>VLOOKUP(L995,'A-Applications'!B:D,3,FALSE)</f>
        <v>Microsoft SQL server Enterprise</v>
      </c>
      <c r="N995" t="s">
        <v>147</v>
      </c>
      <c r="O995" s="42" t="s">
        <v>369</v>
      </c>
      <c r="P995" t="s">
        <v>43</v>
      </c>
      <c r="Q995" t="str">
        <f>VLOOKUP(KamstrupData[[#This Row],[IdLevel123]],'B-Business Capability'!B:L,10,FALSE)</f>
        <v>N/A</v>
      </c>
      <c r="R995">
        <f>VLOOKUP(KamstrupData[[#This Row],[IdLevel123]],'B-Business Capability'!B:L,11,FALSE)</f>
        <v>0</v>
      </c>
      <c r="U995" t="str">
        <f>_xlfn.CONCAT(KamstrupData[[#This Row],[CountryCode]],"_",KamstrupData[[#This Row],[Business Area]],"_",KamstrupData[[#This Row],[DepartmentTeam]])</f>
        <v>DK10_DK_Digitalization_EA, Infrastructure and Platforms_DK_Digitalization_EA, Infrastructure and Platforms_Network &amp; Infrastructure</v>
      </c>
      <c r="V995" t="str">
        <f>VLOOKUP(KamstrupData[[#This Row],[ORG_Concat]],'O-Organization'!F:H,3,FALSE)</f>
        <v>11036_DK10_Digitalization_DK_Digitalization_EA, Infrastructure and Platforms_DK_Digitalization_EA, Infrastructure and Platforms_Network &amp; Infrastructure</v>
      </c>
    </row>
    <row r="996" spans="4:22">
      <c r="D996" s="28" t="s">
        <v>504</v>
      </c>
      <c r="E996" t="str">
        <f>VLOOKUP(D996,'B-Business Capability'!B:H,5,FALSE)</f>
        <v>Digital Platform and Operations</v>
      </c>
      <c r="F996" t="str">
        <f>VLOOKUP(D996,'B-Business Capability'!B:H,6,FALSE)</f>
        <v>Operations</v>
      </c>
      <c r="G996" t="str">
        <f>VLOOKUP(D996,'B-Business Capability'!B:H,7,FALSE)</f>
        <v>Storage &amp; Compute</v>
      </c>
      <c r="I996" t="s">
        <v>253</v>
      </c>
      <c r="J996" t="s">
        <v>485</v>
      </c>
      <c r="K996" t="s">
        <v>488</v>
      </c>
      <c r="L996" t="s">
        <v>523</v>
      </c>
      <c r="M996" t="str">
        <f>VLOOKUP(L996,'A-Applications'!B:D,3,FALSE)</f>
        <v>Win Server DC Core ALng SA 2L</v>
      </c>
      <c r="N996" t="s">
        <v>147</v>
      </c>
      <c r="O996" s="42" t="s">
        <v>66</v>
      </c>
      <c r="P996" t="s">
        <v>43</v>
      </c>
      <c r="Q996" t="str">
        <f>VLOOKUP(KamstrupData[[#This Row],[IdLevel123]],'B-Business Capability'!B:L,10,FALSE)</f>
        <v>N/A</v>
      </c>
      <c r="R996">
        <f>VLOOKUP(KamstrupData[[#This Row],[IdLevel123]],'B-Business Capability'!B:L,11,FALSE)</f>
        <v>0</v>
      </c>
      <c r="U996" t="str">
        <f>_xlfn.CONCAT(KamstrupData[[#This Row],[CountryCode]],"_",KamstrupData[[#This Row],[Business Area]],"_",KamstrupData[[#This Row],[DepartmentTeam]])</f>
        <v>DK10_DK_Digitalization_EA, Infrastructure and Platforms_DK_Digitalization_EA, Infrastructure and Platforms_Network &amp; Infrastructure</v>
      </c>
      <c r="V996" t="str">
        <f>VLOOKUP(KamstrupData[[#This Row],[ORG_Concat]],'O-Organization'!F:H,3,FALSE)</f>
        <v>11036_DK10_Digitalization_DK_Digitalization_EA, Infrastructure and Platforms_DK_Digitalization_EA, Infrastructure and Platforms_Network &amp; Infrastructure</v>
      </c>
    </row>
    <row r="997" spans="4:22">
      <c r="D997" s="225" t="s">
        <v>504</v>
      </c>
      <c r="E997" t="str">
        <f>VLOOKUP(D997,'B-Business Capability'!B:H,5,FALSE)</f>
        <v>Digital Platform and Operations</v>
      </c>
      <c r="F997" t="str">
        <f>VLOOKUP(D997,'B-Business Capability'!B:H,6,FALSE)</f>
        <v>Operations</v>
      </c>
      <c r="G997" t="str">
        <f>VLOOKUP(D997,'B-Business Capability'!B:H,7,FALSE)</f>
        <v>Storage &amp; Compute</v>
      </c>
      <c r="I997" t="s">
        <v>253</v>
      </c>
      <c r="J997" t="s">
        <v>485</v>
      </c>
      <c r="K997" t="s">
        <v>488</v>
      </c>
      <c r="L997" t="s">
        <v>524</v>
      </c>
      <c r="M997" t="str">
        <f>VLOOKUP(L997,'A-Applications'!B:D,3,FALSE)</f>
        <v>Win Server Standard Core ALng SA 2L</v>
      </c>
      <c r="N997" t="s">
        <v>147</v>
      </c>
      <c r="O997" s="42" t="s">
        <v>66</v>
      </c>
      <c r="P997" t="s">
        <v>43</v>
      </c>
      <c r="Q997" t="str">
        <f>VLOOKUP(KamstrupData[[#This Row],[IdLevel123]],'B-Business Capability'!B:L,10,FALSE)</f>
        <v>N/A</v>
      </c>
      <c r="R997">
        <f>VLOOKUP(KamstrupData[[#This Row],[IdLevel123]],'B-Business Capability'!B:L,11,FALSE)</f>
        <v>0</v>
      </c>
      <c r="U997" t="str">
        <f>_xlfn.CONCAT(KamstrupData[[#This Row],[CountryCode]],"_",KamstrupData[[#This Row],[Business Area]],"_",KamstrupData[[#This Row],[DepartmentTeam]])</f>
        <v>DK10_DK_Digitalization_EA, Infrastructure and Platforms_DK_Digitalization_EA, Infrastructure and Platforms_Network &amp; Infrastructure</v>
      </c>
      <c r="V997" t="str">
        <f>VLOOKUP(KamstrupData[[#This Row],[ORG_Concat]],'O-Organization'!F:H,3,FALSE)</f>
        <v>11036_DK10_Digitalization_DK_Digitalization_EA, Infrastructure and Platforms_DK_Digitalization_EA, Infrastructure and Platforms_Network &amp; Infrastructure</v>
      </c>
    </row>
    <row r="998" spans="4:22">
      <c r="D998" s="72" t="s">
        <v>236</v>
      </c>
      <c r="E998" t="str">
        <f>VLOOKUP(D998,'B-Business Capability'!B:H,5,FALSE)</f>
        <v>People and Culture</v>
      </c>
      <c r="F998" t="str">
        <f>VLOOKUP(D998,'B-Business Capability'!B:H,6,FALSE)</f>
        <v>Compensation &amp; Benefits</v>
      </c>
      <c r="G998">
        <f>VLOOKUP(D998,'B-Business Capability'!B:H,7,FALSE)</f>
        <v>0</v>
      </c>
      <c r="I998" t="s">
        <v>253</v>
      </c>
      <c r="J998" t="s">
        <v>485</v>
      </c>
      <c r="K998" t="s">
        <v>486</v>
      </c>
      <c r="L998" t="s">
        <v>428</v>
      </c>
      <c r="M998" t="str">
        <f>VLOOKUP(L998,'A-Applications'!B:D,3,FALSE)</f>
        <v>Lessor Portal</v>
      </c>
      <c r="N998" t="s">
        <v>147</v>
      </c>
      <c r="O998" s="42" t="s">
        <v>62</v>
      </c>
      <c r="P998" t="s">
        <v>77</v>
      </c>
      <c r="Q998" t="str">
        <f>VLOOKUP(KamstrupData[[#This Row],[IdLevel123]],'B-Business Capability'!B:L,10,FALSE)</f>
        <v>Hire-to-Retire (H2R)</v>
      </c>
      <c r="R998">
        <f>VLOOKUP(KamstrupData[[#This Row],[IdLevel123]],'B-Business Capability'!B:L,11,FALSE)</f>
        <v>700</v>
      </c>
      <c r="U998" t="str">
        <f>_xlfn.CONCAT(KamstrupData[[#This Row],[CountryCode]],"_",KamstrupData[[#This Row],[Business Area]],"_",KamstrupData[[#This Row],[DepartmentTeam]])</f>
        <v>DK10_DK_Digitalization_EA, Infrastructure and Platforms_DK_Digitalization_EA, Infrastructure and Platforms_Cloud and Platforms</v>
      </c>
      <c r="V998" t="str">
        <f>VLOOKUP(KamstrupData[[#This Row],[ORG_Concat]],'O-Organization'!F:H,3,FALSE)</f>
        <v>11037_DK10_Digitalization_DK_Digitalization_EA, Infrastructure and Platforms_DK_Digitalization_EA, Infrastructure and Platforms_Cloud and Platforms</v>
      </c>
    </row>
    <row r="999" spans="4:22">
      <c r="D999" s="222" t="s">
        <v>395</v>
      </c>
      <c r="E999" t="str">
        <f>VLOOKUP(D999,'B-Business Capability'!B:H,5,FALSE)</f>
        <v>Digital Platform and Operations</v>
      </c>
      <c r="F999" t="str">
        <f>VLOOKUP(D999,'B-Business Capability'!B:H,6,FALSE)</f>
        <v>Engineering &amp; Platform</v>
      </c>
      <c r="G999" t="str">
        <f>VLOOKUP(D999,'B-Business Capability'!B:H,7,FALSE)</f>
        <v>Software development</v>
      </c>
      <c r="I999" t="s">
        <v>253</v>
      </c>
      <c r="J999" t="s">
        <v>485</v>
      </c>
      <c r="K999" t="s">
        <v>486</v>
      </c>
      <c r="L999" t="s">
        <v>525</v>
      </c>
      <c r="M999" t="str">
        <f>VLOOKUP(L999,'A-Applications'!B:D,3,FALSE)</f>
        <v>Docker</v>
      </c>
      <c r="N999" t="s">
        <v>147</v>
      </c>
      <c r="O999" s="42" t="s">
        <v>66</v>
      </c>
      <c r="P999" t="s">
        <v>77</v>
      </c>
      <c r="Q999" t="str">
        <f>VLOOKUP(KamstrupData[[#This Row],[IdLevel123]],'B-Business Capability'!B:L,10,FALSE)</f>
        <v>N/A</v>
      </c>
      <c r="R999">
        <f>VLOOKUP(KamstrupData[[#This Row],[IdLevel123]],'B-Business Capability'!B:L,11,FALSE)</f>
        <v>0</v>
      </c>
      <c r="U999" t="str">
        <f>_xlfn.CONCAT(KamstrupData[[#This Row],[CountryCode]],"_",KamstrupData[[#This Row],[Business Area]],"_",KamstrupData[[#This Row],[DepartmentTeam]])</f>
        <v>DK10_DK_Digitalization_EA, Infrastructure and Platforms_DK_Digitalization_EA, Infrastructure and Platforms_Cloud and Platforms</v>
      </c>
      <c r="V999" t="str">
        <f>VLOOKUP(KamstrupData[[#This Row],[ORG_Concat]],'O-Organization'!F:H,3,FALSE)</f>
        <v>11037_DK10_Digitalization_DK_Digitalization_EA, Infrastructure and Platforms_DK_Digitalization_EA, Infrastructure and Platforms_Cloud and Platforms</v>
      </c>
    </row>
    <row r="1000" spans="4:22">
      <c r="D1000" s="28" t="s">
        <v>526</v>
      </c>
      <c r="E1000" t="str">
        <f>VLOOKUP(D1000,'B-Business Capability'!B:H,5,FALSE)</f>
        <v>Digital Platform and Operations</v>
      </c>
      <c r="F1000" t="str">
        <f>VLOOKUP(D1000,'B-Business Capability'!B:H,6,FALSE)</f>
        <v>Operations</v>
      </c>
      <c r="G1000" t="str">
        <f>VLOOKUP(D1000,'B-Business Capability'!B:H,7,FALSE)</f>
        <v>IT Service Management</v>
      </c>
      <c r="I1000" t="s">
        <v>253</v>
      </c>
      <c r="J1000" t="s">
        <v>485</v>
      </c>
      <c r="K1000" t="s">
        <v>486</v>
      </c>
      <c r="L1000" t="s">
        <v>157</v>
      </c>
      <c r="M1000" t="str">
        <f>VLOOKUP(L1000,'A-Applications'!B:D,3,FALSE)</f>
        <v>ServiceNow</v>
      </c>
      <c r="N1000" t="s">
        <v>147</v>
      </c>
      <c r="O1000" s="42" t="s">
        <v>66</v>
      </c>
      <c r="P1000" t="s">
        <v>77</v>
      </c>
      <c r="Q1000" t="str">
        <f>VLOOKUP(KamstrupData[[#This Row],[IdLevel123]],'B-Business Capability'!B:L,10,FALSE)</f>
        <v>N/A</v>
      </c>
      <c r="R1000">
        <f>VLOOKUP(KamstrupData[[#This Row],[IdLevel123]],'B-Business Capability'!B:L,11,FALSE)</f>
        <v>0</v>
      </c>
      <c r="U1000" t="str">
        <f>_xlfn.CONCAT(KamstrupData[[#This Row],[CountryCode]],"_",KamstrupData[[#This Row],[Business Area]],"_",KamstrupData[[#This Row],[DepartmentTeam]])</f>
        <v>DK10_DK_Digitalization_EA, Infrastructure and Platforms_DK_Digitalization_EA, Infrastructure and Platforms_Cloud and Platforms</v>
      </c>
      <c r="V1000" t="str">
        <f>VLOOKUP(KamstrupData[[#This Row],[ORG_Concat]],'O-Organization'!F:H,3,FALSE)</f>
        <v>11037_DK10_Digitalization_DK_Digitalization_EA, Infrastructure and Platforms_DK_Digitalization_EA, Infrastructure and Platforms_Cloud and Platforms</v>
      </c>
    </row>
    <row r="1001" spans="4:22">
      <c r="D1001" s="28" t="s">
        <v>526</v>
      </c>
      <c r="E1001" t="str">
        <f>VLOOKUP(D1001,'B-Business Capability'!B:H,5,FALSE)</f>
        <v>Digital Platform and Operations</v>
      </c>
      <c r="F1001" t="str">
        <f>VLOOKUP(D1001,'B-Business Capability'!B:H,6,FALSE)</f>
        <v>Operations</v>
      </c>
      <c r="G1001" t="str">
        <f>VLOOKUP(D1001,'B-Business Capability'!B:H,7,FALSE)</f>
        <v>IT Service Management</v>
      </c>
      <c r="I1001" t="s">
        <v>253</v>
      </c>
      <c r="J1001" t="s">
        <v>485</v>
      </c>
      <c r="K1001" t="s">
        <v>488</v>
      </c>
      <c r="L1001" t="s">
        <v>157</v>
      </c>
      <c r="M1001" t="str">
        <f>VLOOKUP(L1001,'A-Applications'!B:D,3,FALSE)</f>
        <v>ServiceNow</v>
      </c>
      <c r="N1001" t="s">
        <v>147</v>
      </c>
      <c r="O1001" s="42" t="s">
        <v>54</v>
      </c>
      <c r="P1001" t="s">
        <v>527</v>
      </c>
      <c r="Q1001" t="str">
        <f>VLOOKUP(KamstrupData[[#This Row],[IdLevel123]],'B-Business Capability'!B:L,10,FALSE)</f>
        <v>N/A</v>
      </c>
      <c r="R1001">
        <f>VLOOKUP(KamstrupData[[#This Row],[IdLevel123]],'B-Business Capability'!B:L,11,FALSE)</f>
        <v>0</v>
      </c>
      <c r="U1001" t="str">
        <f>_xlfn.CONCAT(KamstrupData[[#This Row],[CountryCode]],"_",KamstrupData[[#This Row],[Business Area]],"_",KamstrupData[[#This Row],[DepartmentTeam]])</f>
        <v>DK10_DK_Digitalization_EA, Infrastructure and Platforms_DK_Digitalization_EA, Infrastructure and Platforms_Network &amp; Infrastructure</v>
      </c>
      <c r="V1001" t="str">
        <f>VLOOKUP(KamstrupData[[#This Row],[ORG_Concat]],'O-Organization'!F:H,3,FALSE)</f>
        <v>11036_DK10_Digitalization_DK_Digitalization_EA, Infrastructure and Platforms_DK_Digitalization_EA, Infrastructure and Platforms_Network &amp; Infrastructure</v>
      </c>
    </row>
    <row r="1002" spans="4:22">
      <c r="D1002" s="28" t="s">
        <v>95</v>
      </c>
      <c r="E1002" t="str">
        <f>VLOOKUP(D1002,'B-Business Capability'!B:H,5,FALSE)</f>
        <v>Not mapped to capability</v>
      </c>
      <c r="F1002">
        <f>VLOOKUP(D1002,'B-Business Capability'!B:H,6,FALSE)</f>
        <v>0</v>
      </c>
      <c r="G1002">
        <f>VLOOKUP(D1002,'B-Business Capability'!B:H,7,FALSE)</f>
        <v>0</v>
      </c>
      <c r="I1002" t="s">
        <v>253</v>
      </c>
      <c r="J1002" t="s">
        <v>485</v>
      </c>
      <c r="K1002" t="s">
        <v>486</v>
      </c>
      <c r="L1002" t="s">
        <v>286</v>
      </c>
      <c r="M1002" t="str">
        <f>VLOOKUP(L1002,'A-Applications'!B:D,3,FALSE)</f>
        <v>Claude</v>
      </c>
      <c r="O1002" s="42"/>
      <c r="P1002" t="s">
        <v>43</v>
      </c>
      <c r="Q1002" t="str">
        <f>VLOOKUP(KamstrupData[[#This Row],[IdLevel123]],'B-Business Capability'!B:L,10,FALSE)</f>
        <v>N/A</v>
      </c>
      <c r="R1002">
        <f>VLOOKUP(KamstrupData[[#This Row],[IdLevel123]],'B-Business Capability'!B:L,11,FALSE)</f>
        <v>0</v>
      </c>
      <c r="U1002" t="str">
        <f>_xlfn.CONCAT(KamstrupData[[#This Row],[CountryCode]],"_",KamstrupData[[#This Row],[Business Area]],"_",KamstrupData[[#This Row],[DepartmentTeam]])</f>
        <v>DK10_DK_Digitalization_EA, Infrastructure and Platforms_DK_Digitalization_EA, Infrastructure and Platforms_Cloud and Platforms</v>
      </c>
      <c r="V1002" t="str">
        <f>VLOOKUP(KamstrupData[[#This Row],[ORG_Concat]],'O-Organization'!F:H,3,FALSE)</f>
        <v>11037_DK10_Digitalization_DK_Digitalization_EA, Infrastructure and Platforms_DK_Digitalization_EA, Infrastructure and Platforms_Cloud and Platforms</v>
      </c>
    </row>
    <row r="1003" spans="4:22">
      <c r="D1003" s="28" t="s">
        <v>395</v>
      </c>
      <c r="E1003" t="str">
        <f>VLOOKUP(D1003,'B-Business Capability'!B:H,5,FALSE)</f>
        <v>Digital Platform and Operations</v>
      </c>
      <c r="F1003" t="str">
        <f>VLOOKUP(D1003,'B-Business Capability'!B:H,6,FALSE)</f>
        <v>Engineering &amp; Platform</v>
      </c>
      <c r="G1003" t="str">
        <f>VLOOKUP(D1003,'B-Business Capability'!B:H,7,FALSE)</f>
        <v>Software development</v>
      </c>
      <c r="I1003" t="s">
        <v>253</v>
      </c>
      <c r="J1003" t="s">
        <v>485</v>
      </c>
      <c r="K1003" t="s">
        <v>486</v>
      </c>
      <c r="L1003" t="s">
        <v>443</v>
      </c>
      <c r="M1003" t="str">
        <f>VLOOKUP(L1003,'A-Applications'!B:D,3,FALSE)</f>
        <v>VSCode</v>
      </c>
      <c r="N1003" t="s">
        <v>147</v>
      </c>
      <c r="O1003" s="42" t="s">
        <v>66</v>
      </c>
      <c r="P1003" t="s">
        <v>77</v>
      </c>
      <c r="Q1003" t="str">
        <f>VLOOKUP(KamstrupData[[#This Row],[IdLevel123]],'B-Business Capability'!B:L,10,FALSE)</f>
        <v>N/A</v>
      </c>
      <c r="R1003">
        <f>VLOOKUP(KamstrupData[[#This Row],[IdLevel123]],'B-Business Capability'!B:L,11,FALSE)</f>
        <v>0</v>
      </c>
      <c r="U1003" t="str">
        <f>_xlfn.CONCAT(KamstrupData[[#This Row],[CountryCode]],"_",KamstrupData[[#This Row],[Business Area]],"_",KamstrupData[[#This Row],[DepartmentTeam]])</f>
        <v>DK10_DK_Digitalization_EA, Infrastructure and Platforms_DK_Digitalization_EA, Infrastructure and Platforms_Cloud and Platforms</v>
      </c>
      <c r="V1003" t="str">
        <f>VLOOKUP(KamstrupData[[#This Row],[ORG_Concat]],'O-Organization'!F:H,3,FALSE)</f>
        <v>11037_DK10_Digitalization_DK_Digitalization_EA, Infrastructure and Platforms_DK_Digitalization_EA, Infrastructure and Platforms_Cloud and Platforms</v>
      </c>
    </row>
    <row r="1004" spans="4:22">
      <c r="D1004" t="s">
        <v>482</v>
      </c>
      <c r="E1004" t="str">
        <f>VLOOKUP(D1004,'B-Business Capability'!B:H,5,FALSE)</f>
        <v>Digital Platform and Operations</v>
      </c>
      <c r="F1004" t="str">
        <f>VLOOKUP(D1004,'B-Business Capability'!B:H,6,FALSE)</f>
        <v>Operations</v>
      </c>
      <c r="G1004" t="str">
        <f>VLOOKUP(D1004,'B-Business Capability'!B:H,7,FALSE)</f>
        <v>IT Operations &amp; Support</v>
      </c>
      <c r="I1004" t="s">
        <v>253</v>
      </c>
      <c r="J1004" t="s">
        <v>485</v>
      </c>
      <c r="K1004" t="s">
        <v>488</v>
      </c>
      <c r="L1004" t="s">
        <v>528</v>
      </c>
      <c r="M1004" t="str">
        <f>VLOOKUP(L1004,'A-Applications'!B:D,3,FALSE)</f>
        <v>Zabbix</v>
      </c>
      <c r="N1004" t="s">
        <v>147</v>
      </c>
      <c r="O1004" s="42" t="s">
        <v>54</v>
      </c>
      <c r="P1004" t="s">
        <v>43</v>
      </c>
      <c r="Q1004" t="str">
        <f>VLOOKUP(KamstrupData[[#This Row],[IdLevel123]],'B-Business Capability'!B:L,10,FALSE)</f>
        <v>N/A</v>
      </c>
      <c r="R1004">
        <f>VLOOKUP(KamstrupData[[#This Row],[IdLevel123]],'B-Business Capability'!B:L,11,FALSE)</f>
        <v>0</v>
      </c>
      <c r="T1004" t="s">
        <v>529</v>
      </c>
      <c r="U1004" t="str">
        <f>_xlfn.CONCAT(KamstrupData[[#This Row],[CountryCode]],"_",KamstrupData[[#This Row],[Business Area]],"_",KamstrupData[[#This Row],[DepartmentTeam]])</f>
        <v>DK10_DK_Digitalization_EA, Infrastructure and Platforms_DK_Digitalization_EA, Infrastructure and Platforms_Network &amp; Infrastructure</v>
      </c>
      <c r="V1004" t="str">
        <f>VLOOKUP(KamstrupData[[#This Row],[ORG_Concat]],'O-Organization'!F:H,3,FALSE)</f>
        <v>11036_DK10_Digitalization_DK_Digitalization_EA, Infrastructure and Platforms_DK_Digitalization_EA, Infrastructure and Platforms_Network &amp; Infrastructure</v>
      </c>
    </row>
    <row r="1005" spans="4:22">
      <c r="D1005" s="28" t="s">
        <v>495</v>
      </c>
      <c r="E1005" t="str">
        <f>VLOOKUP(D1005,'B-Business Capability'!B:H,5,FALSE)</f>
        <v>Digital Platform and Operations</v>
      </c>
      <c r="F1005" t="str">
        <f>VLOOKUP(D1005,'B-Business Capability'!B:H,6,FALSE)</f>
        <v>Engineering &amp; Platform</v>
      </c>
      <c r="G1005" t="str">
        <f>VLOOKUP(D1005,'B-Business Capability'!B:H,7,FALSE)</f>
        <v>Automation</v>
      </c>
      <c r="I1005" t="s">
        <v>253</v>
      </c>
      <c r="J1005" t="s">
        <v>485</v>
      </c>
      <c r="K1005" t="s">
        <v>488</v>
      </c>
      <c r="L1005" t="s">
        <v>450</v>
      </c>
      <c r="M1005" t="str">
        <f>VLOOKUP(L1005,'A-Applications'!B:D,3,FALSE)</f>
        <v>Vmware vSphare</v>
      </c>
      <c r="N1005" t="s">
        <v>103</v>
      </c>
      <c r="O1005" s="42" t="s">
        <v>66</v>
      </c>
      <c r="P1005" t="s">
        <v>43</v>
      </c>
      <c r="Q1005" t="str">
        <f>VLOOKUP(KamstrupData[[#This Row],[IdLevel123]],'B-Business Capability'!B:L,10,FALSE)</f>
        <v>N/A</v>
      </c>
      <c r="R1005">
        <f>VLOOKUP(KamstrupData[[#This Row],[IdLevel123]],'B-Business Capability'!B:L,11,FALSE)</f>
        <v>0</v>
      </c>
      <c r="U1005" t="str">
        <f>_xlfn.CONCAT(KamstrupData[[#This Row],[CountryCode]],"_",KamstrupData[[#This Row],[Business Area]],"_",KamstrupData[[#This Row],[DepartmentTeam]])</f>
        <v>DK10_DK_Digitalization_EA, Infrastructure and Platforms_DK_Digitalization_EA, Infrastructure and Platforms_Network &amp; Infrastructure</v>
      </c>
      <c r="V1005" t="str">
        <f>VLOOKUP(KamstrupData[[#This Row],[ORG_Concat]],'O-Organization'!F:H,3,FALSE)</f>
        <v>11036_DK10_Digitalization_DK_Digitalization_EA, Infrastructure and Platforms_DK_Digitalization_EA, Infrastructure and Platforms_Network &amp; Infrastructure</v>
      </c>
    </row>
    <row r="1006" spans="4:22">
      <c r="D1006" s="28" t="s">
        <v>395</v>
      </c>
      <c r="E1006" t="str">
        <f>VLOOKUP(D1006,'B-Business Capability'!B:H,5,FALSE)</f>
        <v>Digital Platform and Operations</v>
      </c>
      <c r="F1006" t="str">
        <f>VLOOKUP(D1006,'B-Business Capability'!B:H,6,FALSE)</f>
        <v>Engineering &amp; Platform</v>
      </c>
      <c r="G1006" t="str">
        <f>VLOOKUP(D1006,'B-Business Capability'!B:H,7,FALSE)</f>
        <v>Software development</v>
      </c>
      <c r="I1006" t="s">
        <v>253</v>
      </c>
      <c r="J1006" t="s">
        <v>485</v>
      </c>
      <c r="K1006" t="s">
        <v>486</v>
      </c>
      <c r="L1006" t="s">
        <v>530</v>
      </c>
      <c r="M1006" t="str">
        <f>VLOOKUP(L1006,'A-Applications'!B:D,3,FALSE)</f>
        <v>jetbrains toolbox</v>
      </c>
      <c r="N1006" t="s">
        <v>147</v>
      </c>
      <c r="O1006" s="42" t="s">
        <v>66</v>
      </c>
      <c r="P1006" t="s">
        <v>77</v>
      </c>
      <c r="Q1006" t="str">
        <f>VLOOKUP(KamstrupData[[#This Row],[IdLevel123]],'B-Business Capability'!B:L,10,FALSE)</f>
        <v>N/A</v>
      </c>
      <c r="R1006">
        <f>VLOOKUP(KamstrupData[[#This Row],[IdLevel123]],'B-Business Capability'!B:L,11,FALSE)</f>
        <v>0</v>
      </c>
      <c r="U1006" t="str">
        <f>_xlfn.CONCAT(KamstrupData[[#This Row],[CountryCode]],"_",KamstrupData[[#This Row],[Business Area]],"_",KamstrupData[[#This Row],[DepartmentTeam]])</f>
        <v>DK10_DK_Digitalization_EA, Infrastructure and Platforms_DK_Digitalization_EA, Infrastructure and Platforms_Cloud and Platforms</v>
      </c>
      <c r="V1006" t="str">
        <f>VLOOKUP(KamstrupData[[#This Row],[ORG_Concat]],'O-Organization'!F:H,3,FALSE)</f>
        <v>11037_DK10_Digitalization_DK_Digitalization_EA, Infrastructure and Platforms_DK_Digitalization_EA, Infrastructure and Platforms_Cloud and Platforms</v>
      </c>
    </row>
    <row r="1007" spans="4:22">
      <c r="D1007" s="28" t="s">
        <v>489</v>
      </c>
      <c r="E1007" t="str">
        <f>VLOOKUP(D1007,'B-Business Capability'!B:H,5,FALSE)</f>
        <v>Digital Platform and Operations</v>
      </c>
      <c r="F1007" t="str">
        <f>VLOOKUP(D1007,'B-Business Capability'!B:H,6,FALSE)</f>
        <v>Operations</v>
      </c>
      <c r="G1007" t="str">
        <f>VLOOKUP(D1007,'B-Business Capability'!B:H,7,FALSE)</f>
        <v>Network &amp; Connectivity</v>
      </c>
      <c r="I1007" t="s">
        <v>253</v>
      </c>
      <c r="J1007" t="s">
        <v>485</v>
      </c>
      <c r="K1007" t="s">
        <v>488</v>
      </c>
      <c r="L1007" t="s">
        <v>459</v>
      </c>
      <c r="M1007" t="str">
        <f>VLOOKUP(L1007,'A-Applications'!B:D,3,FALSE)</f>
        <v>Cisco VPN</v>
      </c>
      <c r="N1007" t="s">
        <v>390</v>
      </c>
      <c r="O1007" s="42" t="s">
        <v>54</v>
      </c>
      <c r="P1007" t="s">
        <v>43</v>
      </c>
      <c r="Q1007" t="str">
        <f>VLOOKUP(KamstrupData[[#This Row],[IdLevel123]],'B-Business Capability'!B:L,10,FALSE)</f>
        <v>N/A</v>
      </c>
      <c r="R1007">
        <f>VLOOKUP(KamstrupData[[#This Row],[IdLevel123]],'B-Business Capability'!B:L,11,FALSE)</f>
        <v>0</v>
      </c>
      <c r="U1007" t="str">
        <f>_xlfn.CONCAT(KamstrupData[[#This Row],[CountryCode]],"_",KamstrupData[[#This Row],[Business Area]],"_",KamstrupData[[#This Row],[DepartmentTeam]])</f>
        <v>DK10_DK_Digitalization_EA, Infrastructure and Platforms_DK_Digitalization_EA, Infrastructure and Platforms_Network &amp; Infrastructure</v>
      </c>
      <c r="V1007" t="str">
        <f>VLOOKUP(KamstrupData[[#This Row],[ORG_Concat]],'O-Organization'!F:H,3,FALSE)</f>
        <v>11036_DK10_Digitalization_DK_Digitalization_EA, Infrastructure and Platforms_DK_Digitalization_EA, Infrastructure and Platforms_Network &amp; Infrastructure</v>
      </c>
    </row>
    <row r="1008" spans="4:22">
      <c r="D1008" s="28" t="s">
        <v>531</v>
      </c>
      <c r="E1008" t="str">
        <f>VLOOKUP(D1008,'B-Business Capability'!B:H,5,FALSE)</f>
        <v>Digital Platform and Operations</v>
      </c>
      <c r="F1008" t="str">
        <f>VLOOKUP(D1008,'B-Business Capability'!B:H,6,FALSE)</f>
        <v>Engineering &amp; Platform</v>
      </c>
      <c r="G1008" t="str">
        <f>VLOOKUP(D1008,'B-Business Capability'!B:H,7,FALSE)</f>
        <v>Software architecture</v>
      </c>
      <c r="I1008" t="s">
        <v>253</v>
      </c>
      <c r="J1008" t="s">
        <v>485</v>
      </c>
      <c r="K1008" t="s">
        <v>486</v>
      </c>
      <c r="L1008" t="s">
        <v>463</v>
      </c>
      <c r="M1008" t="str">
        <f>VLOOKUP(L1008,'A-Applications'!B:D,3,FALSE)</f>
        <v>Kubernetes</v>
      </c>
      <c r="N1008" t="s">
        <v>147</v>
      </c>
      <c r="O1008" s="42" t="s">
        <v>66</v>
      </c>
      <c r="P1008" t="s">
        <v>77</v>
      </c>
      <c r="Q1008" t="str">
        <f>VLOOKUP(KamstrupData[[#This Row],[IdLevel123]],'B-Business Capability'!B:L,10,FALSE)</f>
        <v>N/A</v>
      </c>
      <c r="R1008">
        <f>VLOOKUP(KamstrupData[[#This Row],[IdLevel123]],'B-Business Capability'!B:L,11,FALSE)</f>
        <v>0</v>
      </c>
      <c r="U1008" t="str">
        <f>_xlfn.CONCAT(KamstrupData[[#This Row],[CountryCode]],"_",KamstrupData[[#This Row],[Business Area]],"_",KamstrupData[[#This Row],[DepartmentTeam]])</f>
        <v>DK10_DK_Digitalization_EA, Infrastructure and Platforms_DK_Digitalization_EA, Infrastructure and Platforms_Cloud and Platforms</v>
      </c>
      <c r="V1008" t="str">
        <f>VLOOKUP(KamstrupData[[#This Row],[ORG_Concat]],'O-Organization'!F:H,3,FALSE)</f>
        <v>11037_DK10_Digitalization_DK_Digitalization_EA, Infrastructure and Platforms_DK_Digitalization_EA, Infrastructure and Platforms_Cloud and Platforms</v>
      </c>
    </row>
    <row r="1009" spans="2:22">
      <c r="D1009" s="28" t="s">
        <v>489</v>
      </c>
      <c r="E1009" t="str">
        <f>VLOOKUP(D1009,'B-Business Capability'!B:H,5,FALSE)</f>
        <v>Digital Platform and Operations</v>
      </c>
      <c r="F1009" t="str">
        <f>VLOOKUP(D1009,'B-Business Capability'!B:H,6,FALSE)</f>
        <v>Operations</v>
      </c>
      <c r="G1009" t="str">
        <f>VLOOKUP(D1009,'B-Business Capability'!B:H,7,FALSE)</f>
        <v>Network &amp; Connectivity</v>
      </c>
      <c r="I1009" t="s">
        <v>253</v>
      </c>
      <c r="J1009" t="s">
        <v>485</v>
      </c>
      <c r="K1009" t="s">
        <v>488</v>
      </c>
      <c r="L1009" t="s">
        <v>532</v>
      </c>
      <c r="M1009" t="str">
        <f>VLOOKUP(L1009,'A-Applications'!B:D,3,FALSE)</f>
        <v>Cisco Security Suite</v>
      </c>
      <c r="N1009" t="s">
        <v>147</v>
      </c>
      <c r="O1009" s="42" t="s">
        <v>54</v>
      </c>
      <c r="P1009" t="s">
        <v>43</v>
      </c>
      <c r="Q1009" t="str">
        <f>VLOOKUP(KamstrupData[[#This Row],[IdLevel123]],'B-Business Capability'!B:L,10,FALSE)</f>
        <v>N/A</v>
      </c>
      <c r="R1009">
        <f>VLOOKUP(KamstrupData[[#This Row],[IdLevel123]],'B-Business Capability'!B:L,11,FALSE)</f>
        <v>0</v>
      </c>
      <c r="U1009" t="str">
        <f>_xlfn.CONCAT(KamstrupData[[#This Row],[CountryCode]],"_",KamstrupData[[#This Row],[Business Area]],"_",KamstrupData[[#This Row],[DepartmentTeam]])</f>
        <v>DK10_DK_Digitalization_EA, Infrastructure and Platforms_DK_Digitalization_EA, Infrastructure and Platforms_Network &amp; Infrastructure</v>
      </c>
      <c r="V1009" t="str">
        <f>VLOOKUP(KamstrupData[[#This Row],[ORG_Concat]],'O-Organization'!F:H,3,FALSE)</f>
        <v>11036_DK10_Digitalization_DK_Digitalization_EA, Infrastructure and Platforms_DK_Digitalization_EA, Infrastructure and Platforms_Network &amp; Infrastructure</v>
      </c>
    </row>
    <row r="1010" spans="2:22">
      <c r="D1010" s="28" t="s">
        <v>395</v>
      </c>
      <c r="E1010" t="str">
        <f>VLOOKUP(D1010,'B-Business Capability'!B:H,5,FALSE)</f>
        <v>Digital Platform and Operations</v>
      </c>
      <c r="F1010" t="str">
        <f>VLOOKUP(D1010,'B-Business Capability'!B:H,6,FALSE)</f>
        <v>Engineering &amp; Platform</v>
      </c>
      <c r="G1010" t="str">
        <f>VLOOKUP(D1010,'B-Business Capability'!B:H,7,FALSE)</f>
        <v>Software development</v>
      </c>
      <c r="I1010" t="s">
        <v>253</v>
      </c>
      <c r="J1010" t="s">
        <v>485</v>
      </c>
      <c r="K1010" t="s">
        <v>486</v>
      </c>
      <c r="L1010" t="s">
        <v>465</v>
      </c>
      <c r="M1010" t="str">
        <f>VLOOKUP(L1010,'A-Applications'!B:D,3,FALSE)</f>
        <v>Docker Desktop</v>
      </c>
      <c r="N1010" t="s">
        <v>147</v>
      </c>
      <c r="O1010" s="42" t="s">
        <v>66</v>
      </c>
      <c r="P1010" t="s">
        <v>77</v>
      </c>
      <c r="Q1010" t="str">
        <f>VLOOKUP(KamstrupData[[#This Row],[IdLevel123]],'B-Business Capability'!B:L,10,FALSE)</f>
        <v>N/A</v>
      </c>
      <c r="R1010">
        <f>VLOOKUP(KamstrupData[[#This Row],[IdLevel123]],'B-Business Capability'!B:L,11,FALSE)</f>
        <v>0</v>
      </c>
      <c r="U1010" t="str">
        <f>_xlfn.CONCAT(KamstrupData[[#This Row],[CountryCode]],"_",KamstrupData[[#This Row],[Business Area]],"_",KamstrupData[[#This Row],[DepartmentTeam]])</f>
        <v>DK10_DK_Digitalization_EA, Infrastructure and Platforms_DK_Digitalization_EA, Infrastructure and Platforms_Cloud and Platforms</v>
      </c>
      <c r="V1010" t="str">
        <f>VLOOKUP(KamstrupData[[#This Row],[ORG_Concat]],'O-Organization'!F:H,3,FALSE)</f>
        <v>11037_DK10_Digitalization_DK_Digitalization_EA, Infrastructure and Platforms_DK_Digitalization_EA, Infrastructure and Platforms_Cloud and Platforms</v>
      </c>
    </row>
    <row r="1011" spans="2:22">
      <c r="D1011" s="28" t="s">
        <v>395</v>
      </c>
      <c r="E1011" t="str">
        <f>VLOOKUP(D1011,'B-Business Capability'!B:H,5,FALSE)</f>
        <v>Digital Platform and Operations</v>
      </c>
      <c r="F1011" t="str">
        <f>VLOOKUP(D1011,'B-Business Capability'!B:H,6,FALSE)</f>
        <v>Engineering &amp; Platform</v>
      </c>
      <c r="G1011" t="str">
        <f>VLOOKUP(D1011,'B-Business Capability'!B:H,7,FALSE)</f>
        <v>Software development</v>
      </c>
      <c r="I1011" t="s">
        <v>253</v>
      </c>
      <c r="J1011" t="s">
        <v>485</v>
      </c>
      <c r="K1011" t="s">
        <v>486</v>
      </c>
      <c r="L1011" t="s">
        <v>533</v>
      </c>
      <c r="M1011" t="str">
        <f>VLOOKUP(L1011,'A-Applications'!B:D,3,FALSE)</f>
        <v>Jetbrains Rider</v>
      </c>
      <c r="N1011" t="s">
        <v>147</v>
      </c>
      <c r="O1011" s="42" t="s">
        <v>62</v>
      </c>
      <c r="P1011" t="s">
        <v>77</v>
      </c>
      <c r="Q1011" t="str">
        <f>VLOOKUP(KamstrupData[[#This Row],[IdLevel123]],'B-Business Capability'!B:L,10,FALSE)</f>
        <v>N/A</v>
      </c>
      <c r="R1011">
        <f>VLOOKUP(KamstrupData[[#This Row],[IdLevel123]],'B-Business Capability'!B:L,11,FALSE)</f>
        <v>0</v>
      </c>
      <c r="U1011" t="str">
        <f>_xlfn.CONCAT(KamstrupData[[#This Row],[CountryCode]],"_",KamstrupData[[#This Row],[Business Area]],"_",KamstrupData[[#This Row],[DepartmentTeam]])</f>
        <v>DK10_DK_Digitalization_EA, Infrastructure and Platforms_DK_Digitalization_EA, Infrastructure and Platforms_Cloud and Platforms</v>
      </c>
      <c r="V1011" t="str">
        <f>VLOOKUP(KamstrupData[[#This Row],[ORG_Concat]],'O-Organization'!F:H,3,FALSE)</f>
        <v>11037_DK10_Digitalization_DK_Digitalization_EA, Infrastructure and Platforms_DK_Digitalization_EA, Infrastructure and Platforms_Cloud and Platforms</v>
      </c>
    </row>
    <row r="1012" spans="2:22">
      <c r="D1012" s="28" t="s">
        <v>395</v>
      </c>
      <c r="E1012" t="str">
        <f>VLOOKUP(D1012,'B-Business Capability'!B:H,5,FALSE)</f>
        <v>Digital Platform and Operations</v>
      </c>
      <c r="F1012" t="str">
        <f>VLOOKUP(D1012,'B-Business Capability'!B:H,6,FALSE)</f>
        <v>Engineering &amp; Platform</v>
      </c>
      <c r="G1012" t="str">
        <f>VLOOKUP(D1012,'B-Business Capability'!B:H,7,FALSE)</f>
        <v>Software development</v>
      </c>
      <c r="I1012" t="s">
        <v>253</v>
      </c>
      <c r="J1012" t="s">
        <v>485</v>
      </c>
      <c r="K1012" t="s">
        <v>486</v>
      </c>
      <c r="L1012" t="s">
        <v>534</v>
      </c>
      <c r="M1012" t="str">
        <f>VLOOKUP(L1012,'A-Applications'!B:D,3,FALSE)</f>
        <v>Kubectl</v>
      </c>
      <c r="N1012" t="s">
        <v>147</v>
      </c>
      <c r="O1012" s="42" t="s">
        <v>66</v>
      </c>
      <c r="P1012" t="s">
        <v>77</v>
      </c>
      <c r="Q1012" t="str">
        <f>VLOOKUP(KamstrupData[[#This Row],[IdLevel123]],'B-Business Capability'!B:L,10,FALSE)</f>
        <v>N/A</v>
      </c>
      <c r="R1012">
        <f>VLOOKUP(KamstrupData[[#This Row],[IdLevel123]],'B-Business Capability'!B:L,11,FALSE)</f>
        <v>0</v>
      </c>
      <c r="U1012" t="str">
        <f>_xlfn.CONCAT(KamstrupData[[#This Row],[CountryCode]],"_",KamstrupData[[#This Row],[Business Area]],"_",KamstrupData[[#This Row],[DepartmentTeam]])</f>
        <v>DK10_DK_Digitalization_EA, Infrastructure and Platforms_DK_Digitalization_EA, Infrastructure and Platforms_Cloud and Platforms</v>
      </c>
      <c r="V1012" t="str">
        <f>VLOOKUP(KamstrupData[[#This Row],[ORG_Concat]],'O-Organization'!F:H,3,FALSE)</f>
        <v>11037_DK10_Digitalization_DK_Digitalization_EA, Infrastructure and Platforms_DK_Digitalization_EA, Infrastructure and Platforms_Cloud and Platforms</v>
      </c>
    </row>
    <row r="1013" spans="2:22">
      <c r="D1013" s="28" t="s">
        <v>495</v>
      </c>
      <c r="E1013" t="str">
        <f>VLOOKUP(D1013,'B-Business Capability'!B:H,5,FALSE)</f>
        <v>Digital Platform and Operations</v>
      </c>
      <c r="F1013" t="str">
        <f>VLOOKUP(D1013,'B-Business Capability'!B:H,6,FALSE)</f>
        <v>Engineering &amp; Platform</v>
      </c>
      <c r="G1013" t="str">
        <f>VLOOKUP(D1013,'B-Business Capability'!B:H,7,FALSE)</f>
        <v>Automation</v>
      </c>
      <c r="I1013" t="s">
        <v>253</v>
      </c>
      <c r="J1013" t="s">
        <v>485</v>
      </c>
      <c r="K1013" t="s">
        <v>488</v>
      </c>
      <c r="L1013" t="s">
        <v>470</v>
      </c>
      <c r="M1013" t="str">
        <f>VLOOKUP(L1013,'A-Applications'!B:D,3,FALSE)</f>
        <v>Terraform</v>
      </c>
      <c r="N1013" t="s">
        <v>147</v>
      </c>
      <c r="O1013" s="42" t="s">
        <v>54</v>
      </c>
      <c r="P1013" t="s">
        <v>43</v>
      </c>
      <c r="Q1013" t="str">
        <f>VLOOKUP(KamstrupData[[#This Row],[IdLevel123]],'B-Business Capability'!B:L,10,FALSE)</f>
        <v>N/A</v>
      </c>
      <c r="R1013">
        <f>VLOOKUP(KamstrupData[[#This Row],[IdLevel123]],'B-Business Capability'!B:L,11,FALSE)</f>
        <v>0</v>
      </c>
      <c r="U1013" t="str">
        <f>_xlfn.CONCAT(KamstrupData[[#This Row],[CountryCode]],"_",KamstrupData[[#This Row],[Business Area]],"_",KamstrupData[[#This Row],[DepartmentTeam]])</f>
        <v>DK10_DK_Digitalization_EA, Infrastructure and Platforms_DK_Digitalization_EA, Infrastructure and Platforms_Network &amp; Infrastructure</v>
      </c>
      <c r="V1013" t="str">
        <f>VLOOKUP(KamstrupData[[#This Row],[ORG_Concat]],'O-Organization'!F:H,3,FALSE)</f>
        <v>11036_DK10_Digitalization_DK_Digitalization_EA, Infrastructure and Platforms_DK_Digitalization_EA, Infrastructure and Platforms_Network &amp; Infrastructure</v>
      </c>
    </row>
    <row r="1014" spans="2:22">
      <c r="D1014" s="28" t="s">
        <v>395</v>
      </c>
      <c r="E1014" t="str">
        <f>VLOOKUP(D1014,'B-Business Capability'!B:H,5,FALSE)</f>
        <v>Digital Platform and Operations</v>
      </c>
      <c r="F1014" t="str">
        <f>VLOOKUP(D1014,'B-Business Capability'!B:H,6,FALSE)</f>
        <v>Engineering &amp; Platform</v>
      </c>
      <c r="G1014" t="str">
        <f>VLOOKUP(D1014,'B-Business Capability'!B:H,7,FALSE)</f>
        <v>Software development</v>
      </c>
      <c r="I1014" t="s">
        <v>253</v>
      </c>
      <c r="J1014" t="s">
        <v>485</v>
      </c>
      <c r="K1014" t="s">
        <v>486</v>
      </c>
      <c r="L1014" t="s">
        <v>470</v>
      </c>
      <c r="M1014" t="str">
        <f>VLOOKUP(L1014,'A-Applications'!B:D,3,FALSE)</f>
        <v>Terraform</v>
      </c>
      <c r="N1014" t="s">
        <v>147</v>
      </c>
      <c r="O1014" s="42" t="s">
        <v>66</v>
      </c>
      <c r="P1014" t="s">
        <v>77</v>
      </c>
      <c r="Q1014" t="str">
        <f>VLOOKUP(KamstrupData[[#This Row],[IdLevel123]],'B-Business Capability'!B:L,10,FALSE)</f>
        <v>N/A</v>
      </c>
      <c r="R1014">
        <f>VLOOKUP(KamstrupData[[#This Row],[IdLevel123]],'B-Business Capability'!B:L,11,FALSE)</f>
        <v>0</v>
      </c>
      <c r="U1014" t="str">
        <f>_xlfn.CONCAT(KamstrupData[[#This Row],[CountryCode]],"_",KamstrupData[[#This Row],[Business Area]],"_",KamstrupData[[#This Row],[DepartmentTeam]])</f>
        <v>DK10_DK_Digitalization_EA, Infrastructure and Platforms_DK_Digitalization_EA, Infrastructure and Platforms_Cloud and Platforms</v>
      </c>
      <c r="V1014" t="str">
        <f>VLOOKUP(KamstrupData[[#This Row],[ORG_Concat]],'O-Organization'!F:H,3,FALSE)</f>
        <v>11037_DK10_Digitalization_DK_Digitalization_EA, Infrastructure and Platforms_DK_Digitalization_EA, Infrastructure and Platforms_Cloud and Platforms</v>
      </c>
    </row>
    <row r="1015" spans="2:22">
      <c r="D1015" s="28" t="s">
        <v>395</v>
      </c>
      <c r="E1015" t="str">
        <f>VLOOKUP(D1015,'B-Business Capability'!B:H,5,FALSE)</f>
        <v>Digital Platform and Operations</v>
      </c>
      <c r="F1015" t="str">
        <f>VLOOKUP(D1015,'B-Business Capability'!B:H,6,FALSE)</f>
        <v>Engineering &amp; Platform</v>
      </c>
      <c r="G1015" t="str">
        <f>VLOOKUP(D1015,'B-Business Capability'!B:H,7,FALSE)</f>
        <v>Software development</v>
      </c>
      <c r="I1015" t="s">
        <v>253</v>
      </c>
      <c r="J1015" t="s">
        <v>485</v>
      </c>
      <c r="K1015" t="s">
        <v>486</v>
      </c>
      <c r="L1015" t="s">
        <v>472</v>
      </c>
      <c r="M1015" t="str">
        <f>VLOOKUP(L1015,'A-Applications'!B:D,3,FALSE)</f>
        <v>WSL2</v>
      </c>
      <c r="N1015" t="s">
        <v>147</v>
      </c>
      <c r="O1015" s="42" t="s">
        <v>66</v>
      </c>
      <c r="P1015" t="s">
        <v>77</v>
      </c>
      <c r="Q1015" t="str">
        <f>VLOOKUP(KamstrupData[[#This Row],[IdLevel123]],'B-Business Capability'!B:L,10,FALSE)</f>
        <v>N/A</v>
      </c>
      <c r="R1015">
        <f>VLOOKUP(KamstrupData[[#This Row],[IdLevel123]],'B-Business Capability'!B:L,11,FALSE)</f>
        <v>0</v>
      </c>
      <c r="U1015" t="str">
        <f>_xlfn.CONCAT(KamstrupData[[#This Row],[CountryCode]],"_",KamstrupData[[#This Row],[Business Area]],"_",KamstrupData[[#This Row],[DepartmentTeam]])</f>
        <v>DK10_DK_Digitalization_EA, Infrastructure and Platforms_DK_Digitalization_EA, Infrastructure and Platforms_Cloud and Platforms</v>
      </c>
      <c r="V1015" t="str">
        <f>VLOOKUP(KamstrupData[[#This Row],[ORG_Concat]],'O-Organization'!F:H,3,FALSE)</f>
        <v>11037_DK10_Digitalization_DK_Digitalization_EA, Infrastructure and Platforms_DK_Digitalization_EA, Infrastructure and Platforms_Cloud and Platforms</v>
      </c>
    </row>
    <row r="1016" spans="2:22">
      <c r="D1016" t="s">
        <v>489</v>
      </c>
      <c r="E1016" t="str">
        <f>VLOOKUP(D1016,'B-Business Capability'!B:H,5,FALSE)</f>
        <v>Digital Platform and Operations</v>
      </c>
      <c r="F1016" t="str">
        <f>VLOOKUP(D1016,'B-Business Capability'!B:H,6,FALSE)</f>
        <v>Operations</v>
      </c>
      <c r="G1016" t="str">
        <f>VLOOKUP(D1016,'B-Business Capability'!B:H,7,FALSE)</f>
        <v>Network &amp; Connectivity</v>
      </c>
      <c r="I1016" t="s">
        <v>253</v>
      </c>
      <c r="J1016" t="s">
        <v>485</v>
      </c>
      <c r="K1016" t="s">
        <v>488</v>
      </c>
      <c r="L1016" t="s">
        <v>535</v>
      </c>
      <c r="M1016" t="str">
        <f>VLOOKUP(L1016,'A-Applications'!B:D,3,FALSE)</f>
        <v>Micetro</v>
      </c>
      <c r="N1016" t="s">
        <v>103</v>
      </c>
      <c r="O1016" s="42" t="s">
        <v>54</v>
      </c>
      <c r="P1016" t="s">
        <v>43</v>
      </c>
      <c r="Q1016" t="str">
        <f>VLOOKUP(KamstrupData[[#This Row],[IdLevel123]],'B-Business Capability'!B:L,10,FALSE)</f>
        <v>N/A</v>
      </c>
      <c r="R1016">
        <f>VLOOKUP(KamstrupData[[#This Row],[IdLevel123]],'B-Business Capability'!B:L,11,FALSE)</f>
        <v>0</v>
      </c>
      <c r="T1016" t="s">
        <v>536</v>
      </c>
      <c r="U1016" t="str">
        <f>_xlfn.CONCAT(KamstrupData[[#This Row],[CountryCode]],"_",KamstrupData[[#This Row],[Business Area]],"_",KamstrupData[[#This Row],[DepartmentTeam]])</f>
        <v>DK10_DK_Digitalization_EA, Infrastructure and Platforms_DK_Digitalization_EA, Infrastructure and Platforms_Network &amp; Infrastructure</v>
      </c>
      <c r="V1016" t="str">
        <f>VLOOKUP(KamstrupData[[#This Row],[ORG_Concat]],'O-Organization'!F:H,3,FALSE)</f>
        <v>11036_DK10_Digitalization_DK_Digitalization_EA, Infrastructure and Platforms_DK_Digitalization_EA, Infrastructure and Platforms_Network &amp; Infrastructure</v>
      </c>
    </row>
    <row r="1017" spans="2:22">
      <c r="B1017" s="28">
        <v>46023</v>
      </c>
      <c r="D1017" t="s">
        <v>511</v>
      </c>
      <c r="E1017" t="str">
        <f>VLOOKUP(D1017,'B-Business Capability'!B:H,5,FALSE)</f>
        <v>Digital Management</v>
      </c>
      <c r="F1017" t="str">
        <f>VLOOKUP(D1017,'B-Business Capability'!B:H,6,FALSE)</f>
        <v>IT Strategy &amp; Transformation</v>
      </c>
      <c r="G1017" t="str">
        <f>VLOOKUP(D1017,'B-Business Capability'!B:H,7,FALSE)</f>
        <v>Enterprise Architecture</v>
      </c>
      <c r="I1017" t="s">
        <v>253</v>
      </c>
      <c r="J1017" t="s">
        <v>485</v>
      </c>
      <c r="K1017" t="s">
        <v>512</v>
      </c>
      <c r="L1017" t="s">
        <v>537</v>
      </c>
      <c r="M1017" t="str">
        <f>VLOOKUP(L1017,'A-Applications'!B:D,3,FALSE)</f>
        <v>TBD</v>
      </c>
      <c r="N1017" t="s">
        <v>147</v>
      </c>
      <c r="O1017" s="42" t="s">
        <v>54</v>
      </c>
      <c r="P1017" t="s">
        <v>97</v>
      </c>
      <c r="Q1017" t="str">
        <f>VLOOKUP(KamstrupData[[#This Row],[IdLevel123]],'B-Business Capability'!B:L,10,FALSE)</f>
        <v>N/A</v>
      </c>
      <c r="R1017">
        <f>VLOOKUP(KamstrupData[[#This Row],[IdLevel123]],'B-Business Capability'!B:L,11,FALSE)</f>
        <v>0</v>
      </c>
      <c r="S1017" t="s">
        <v>519</v>
      </c>
      <c r="T1017" t="s">
        <v>538</v>
      </c>
      <c r="U1017" t="str">
        <f>_xlfn.CONCAT(KamstrupData[[#This Row],[CountryCode]],"_",KamstrupData[[#This Row],[Business Area]],"_",KamstrupData[[#This Row],[DepartmentTeam]])</f>
        <v>DK10_DK_Digitalization_EA, Infrastructure and Platforms_DK_Digitalization_EA, Infrastructure and Platforms_EA</v>
      </c>
      <c r="V1017" t="str">
        <f>VLOOKUP(KamstrupData[[#This Row],[ORG_Concat]],'O-Organization'!F:H,3,FALSE)</f>
        <v>11035_DK10_Digitalization_DK_Digitalization_EA, Infrastructure and Platforms_DK_Digitalization_EA, Infrastructure and Platforms_EA</v>
      </c>
    </row>
    <row r="1018" spans="2:22">
      <c r="D1018" t="s">
        <v>539</v>
      </c>
      <c r="E1018" t="str">
        <f>VLOOKUP(D1018,'B-Business Capability'!B:H,5,FALSE)</f>
        <v xml:space="preserve">Digital Management </v>
      </c>
      <c r="F1018" t="str">
        <f>VLOOKUP(D1018,'B-Business Capability'!B:H,6,FALSE)</f>
        <v>Information Security</v>
      </c>
      <c r="G1018" t="str">
        <f>VLOOKUP(D1018,'B-Business Capability'!B:H,7,FALSE)</f>
        <v>Security Architecture</v>
      </c>
      <c r="I1018" t="s">
        <v>253</v>
      </c>
      <c r="J1018" t="s">
        <v>540</v>
      </c>
      <c r="K1018" t="s">
        <v>541</v>
      </c>
      <c r="L1018" t="s">
        <v>367</v>
      </c>
      <c r="M1018" t="str">
        <f>VLOOKUP(L1018,'A-Applications'!B:D,3,FALSE)</f>
        <v>Cisco anyconnect</v>
      </c>
      <c r="N1018" t="s">
        <v>147</v>
      </c>
      <c r="O1018" s="42" t="s">
        <v>54</v>
      </c>
      <c r="P1018" t="s">
        <v>77</v>
      </c>
      <c r="Q1018" t="str">
        <f>VLOOKUP(KamstrupData[[#This Row],[IdLevel123]],'B-Business Capability'!B:L,10,FALSE)</f>
        <v>N/A</v>
      </c>
      <c r="R1018">
        <f>VLOOKUP(KamstrupData[[#This Row],[IdLevel123]],'B-Business Capability'!B:L,11,FALSE)</f>
        <v>0</v>
      </c>
      <c r="U1018" t="str">
        <f>_xlfn.CONCAT(KamstrupData[[#This Row],[CountryCode]],"_",KamstrupData[[#This Row],[Business Area]],"_",KamstrupData[[#This Row],[DepartmentTeam]])</f>
        <v>DK10_DK_Digitalization_ECS_DK_Digitalization_ECS_SEC OPS</v>
      </c>
      <c r="V1018" t="str">
        <f>VLOOKUP(KamstrupData[[#This Row],[ORG_Concat]],'O-Organization'!F:H,3,FALSE)</f>
        <v>11038_DK10_Digitalization_DK_Digitalization_ECS_DK_Digitalization_ECS_SEC OPS</v>
      </c>
    </row>
    <row r="1019" spans="2:22">
      <c r="D1019" t="s">
        <v>542</v>
      </c>
      <c r="E1019" t="str">
        <f>VLOOKUP(D1019,'B-Business Capability'!B:H,5,FALSE)</f>
        <v xml:space="preserve">Digital Management </v>
      </c>
      <c r="F1019" t="str">
        <f>VLOOKUP(D1019,'B-Business Capability'!B:H,6,FALSE)</f>
        <v>Information Security</v>
      </c>
      <c r="G1019" t="str">
        <f>VLOOKUP(D1019,'B-Business Capability'!B:H,7,FALSE)</f>
        <v>Information Security Management System</v>
      </c>
      <c r="I1019" t="s">
        <v>253</v>
      </c>
      <c r="J1019" t="s">
        <v>540</v>
      </c>
      <c r="K1019" t="s">
        <v>541</v>
      </c>
      <c r="L1019" t="s">
        <v>543</v>
      </c>
      <c r="M1019" t="str">
        <f>VLOOKUP(L1019,'A-Applications'!B:D,3,FALSE)</f>
        <v>Microsoft Sentinel</v>
      </c>
      <c r="N1019" t="s">
        <v>147</v>
      </c>
      <c r="O1019" s="42" t="s">
        <v>54</v>
      </c>
      <c r="P1019" t="s">
        <v>77</v>
      </c>
      <c r="Q1019" t="str">
        <f>VLOOKUP(KamstrupData[[#This Row],[IdLevel123]],'B-Business Capability'!B:L,10,FALSE)</f>
        <v>N/A</v>
      </c>
      <c r="R1019">
        <f>VLOOKUP(KamstrupData[[#This Row],[IdLevel123]],'B-Business Capability'!B:L,11,FALSE)</f>
        <v>0</v>
      </c>
      <c r="U1019" t="str">
        <f>_xlfn.CONCAT(KamstrupData[[#This Row],[CountryCode]],"_",KamstrupData[[#This Row],[Business Area]],"_",KamstrupData[[#This Row],[DepartmentTeam]])</f>
        <v>DK10_DK_Digitalization_ECS_DK_Digitalization_ECS_SEC OPS</v>
      </c>
      <c r="V1019" t="str">
        <f>VLOOKUP(KamstrupData[[#This Row],[ORG_Concat]],'O-Organization'!F:H,3,FALSE)</f>
        <v>11038_DK10_Digitalization_DK_Digitalization_ECS_DK_Digitalization_ECS_SEC OPS</v>
      </c>
    </row>
    <row r="1020" spans="2:22">
      <c r="D1020" t="s">
        <v>544</v>
      </c>
      <c r="E1020" t="str">
        <f>VLOOKUP(D1020,'B-Business Capability'!B:H,5,FALSE)</f>
        <v xml:space="preserve">Digital Management </v>
      </c>
      <c r="F1020" t="str">
        <f>VLOOKUP(D1020,'B-Business Capability'!B:H,6,FALSE)</f>
        <v>Information Security</v>
      </c>
      <c r="G1020" t="str">
        <f>VLOOKUP(D1020,'B-Business Capability'!B:H,7,FALSE)</f>
        <v>Risk Management</v>
      </c>
      <c r="I1020" t="s">
        <v>253</v>
      </c>
      <c r="J1020" t="s">
        <v>540</v>
      </c>
      <c r="K1020" t="s">
        <v>541</v>
      </c>
      <c r="L1020" t="s">
        <v>545</v>
      </c>
      <c r="M1020" t="str">
        <f>VLOOKUP(L1020,'A-Applications'!B:D,3,FALSE)</f>
        <v>Microsoft Purview</v>
      </c>
      <c r="N1020" t="s">
        <v>147</v>
      </c>
      <c r="O1020" s="42" t="s">
        <v>54</v>
      </c>
      <c r="P1020" t="s">
        <v>77</v>
      </c>
      <c r="Q1020" t="str">
        <f>VLOOKUP(KamstrupData[[#This Row],[IdLevel123]],'B-Business Capability'!B:L,10,FALSE)</f>
        <v>N/A</v>
      </c>
      <c r="R1020">
        <f>VLOOKUP(KamstrupData[[#This Row],[IdLevel123]],'B-Business Capability'!B:L,11,FALSE)</f>
        <v>0</v>
      </c>
      <c r="U1020" t="str">
        <f>_xlfn.CONCAT(KamstrupData[[#This Row],[CountryCode]],"_",KamstrupData[[#This Row],[Business Area]],"_",KamstrupData[[#This Row],[DepartmentTeam]])</f>
        <v>DK10_DK_Digitalization_ECS_DK_Digitalization_ECS_SEC OPS</v>
      </c>
      <c r="V1020" t="str">
        <f>VLOOKUP(KamstrupData[[#This Row],[ORG_Concat]],'O-Organization'!F:H,3,FALSE)</f>
        <v>11038_DK10_Digitalization_DK_Digitalization_ECS_DK_Digitalization_ECS_SEC OPS</v>
      </c>
    </row>
    <row r="1021" spans="2:22">
      <c r="D1021" t="s">
        <v>546</v>
      </c>
      <c r="E1021" t="str">
        <f>VLOOKUP(D1021,'B-Business Capability'!B:H,5,FALSE)</f>
        <v xml:space="preserve">Digital Management </v>
      </c>
      <c r="F1021" t="str">
        <f>VLOOKUP(D1021,'B-Business Capability'!B:H,6,FALSE)</f>
        <v>Information Security</v>
      </c>
      <c r="G1021" t="str">
        <f>VLOOKUP(D1021,'B-Business Capability'!B:H,7,FALSE)</f>
        <v>Threat &amp; Vunerability Management</v>
      </c>
      <c r="I1021" t="s">
        <v>253</v>
      </c>
      <c r="J1021" t="s">
        <v>540</v>
      </c>
      <c r="K1021" t="s">
        <v>541</v>
      </c>
      <c r="L1021" t="s">
        <v>547</v>
      </c>
      <c r="M1021" t="str">
        <f>VLOOKUP(L1021,'A-Applications'!B:D,3,FALSE)</f>
        <v>TrueSec</v>
      </c>
      <c r="N1021" t="s">
        <v>147</v>
      </c>
      <c r="O1021" s="42" t="s">
        <v>66</v>
      </c>
      <c r="P1021" t="s">
        <v>77</v>
      </c>
      <c r="Q1021" t="str">
        <f>VLOOKUP(KamstrupData[[#This Row],[IdLevel123]],'B-Business Capability'!B:L,10,FALSE)</f>
        <v>N/A</v>
      </c>
      <c r="R1021">
        <f>VLOOKUP(KamstrupData[[#This Row],[IdLevel123]],'B-Business Capability'!B:L,11,FALSE)</f>
        <v>0</v>
      </c>
      <c r="U1021" t="str">
        <f>_xlfn.CONCAT(KamstrupData[[#This Row],[CountryCode]],"_",KamstrupData[[#This Row],[Business Area]],"_",KamstrupData[[#This Row],[DepartmentTeam]])</f>
        <v>DK10_DK_Digitalization_ECS_DK_Digitalization_ECS_SEC OPS</v>
      </c>
      <c r="V1021" t="str">
        <f>VLOOKUP(KamstrupData[[#This Row],[ORG_Concat]],'O-Organization'!F:H,3,FALSE)</f>
        <v>11038_DK10_Digitalization_DK_Digitalization_ECS_DK_Digitalization_ECS_SEC OPS</v>
      </c>
    </row>
    <row r="1022" spans="2:22">
      <c r="D1022" t="s">
        <v>546</v>
      </c>
      <c r="E1022" t="str">
        <f>VLOOKUP(D1022,'B-Business Capability'!B:H,5,FALSE)</f>
        <v xml:space="preserve">Digital Management </v>
      </c>
      <c r="F1022" t="str">
        <f>VLOOKUP(D1022,'B-Business Capability'!B:H,6,FALSE)</f>
        <v>Information Security</v>
      </c>
      <c r="G1022" t="str">
        <f>VLOOKUP(D1022,'B-Business Capability'!B:H,7,FALSE)</f>
        <v>Threat &amp; Vunerability Management</v>
      </c>
      <c r="I1022" t="s">
        <v>253</v>
      </c>
      <c r="J1022" t="s">
        <v>540</v>
      </c>
      <c r="K1022" t="s">
        <v>541</v>
      </c>
      <c r="L1022" t="s">
        <v>494</v>
      </c>
      <c r="M1022" t="str">
        <f>VLOOKUP(L1022,'A-Applications'!B:D,3,FALSE)</f>
        <v>Cisco Umbrella</v>
      </c>
      <c r="N1022" t="s">
        <v>147</v>
      </c>
      <c r="O1022" s="42" t="s">
        <v>66</v>
      </c>
      <c r="P1022" t="s">
        <v>77</v>
      </c>
      <c r="Q1022" t="str">
        <f>VLOOKUP(KamstrupData[[#This Row],[IdLevel123]],'B-Business Capability'!B:L,10,FALSE)</f>
        <v>N/A</v>
      </c>
      <c r="R1022">
        <f>VLOOKUP(KamstrupData[[#This Row],[IdLevel123]],'B-Business Capability'!B:L,11,FALSE)</f>
        <v>0</v>
      </c>
      <c r="U1022" t="str">
        <f>_xlfn.CONCAT(KamstrupData[[#This Row],[CountryCode]],"_",KamstrupData[[#This Row],[Business Area]],"_",KamstrupData[[#This Row],[DepartmentTeam]])</f>
        <v>DK10_DK_Digitalization_ECS_DK_Digitalization_ECS_SEC OPS</v>
      </c>
      <c r="V1022" t="str">
        <f>VLOOKUP(KamstrupData[[#This Row],[ORG_Concat]],'O-Organization'!F:H,3,FALSE)</f>
        <v>11038_DK10_Digitalization_DK_Digitalization_ECS_DK_Digitalization_ECS_SEC OPS</v>
      </c>
    </row>
    <row r="1023" spans="2:22">
      <c r="D1023" t="s">
        <v>542</v>
      </c>
      <c r="E1023" t="str">
        <f>VLOOKUP(D1023,'B-Business Capability'!B:H,5,FALSE)</f>
        <v xml:space="preserve">Digital Management </v>
      </c>
      <c r="F1023" t="str">
        <f>VLOOKUP(D1023,'B-Business Capability'!B:H,6,FALSE)</f>
        <v>Information Security</v>
      </c>
      <c r="G1023" t="str">
        <f>VLOOKUP(D1023,'B-Business Capability'!B:H,7,FALSE)</f>
        <v>Information Security Management System</v>
      </c>
      <c r="I1023" t="s">
        <v>253</v>
      </c>
      <c r="J1023" t="s">
        <v>540</v>
      </c>
      <c r="K1023" t="s">
        <v>541</v>
      </c>
      <c r="L1023" t="s">
        <v>548</v>
      </c>
      <c r="M1023" t="str">
        <f>VLOOKUP(L1023,'A-Applications'!B:D,3,FALSE)</f>
        <v>LogPoint</v>
      </c>
      <c r="N1023" t="s">
        <v>103</v>
      </c>
      <c r="O1023" s="42" t="s">
        <v>54</v>
      </c>
      <c r="P1023" t="s">
        <v>77</v>
      </c>
      <c r="Q1023" t="str">
        <f>VLOOKUP(KamstrupData[[#This Row],[IdLevel123]],'B-Business Capability'!B:L,10,FALSE)</f>
        <v>N/A</v>
      </c>
      <c r="R1023">
        <f>VLOOKUP(KamstrupData[[#This Row],[IdLevel123]],'B-Business Capability'!B:L,11,FALSE)</f>
        <v>0</v>
      </c>
      <c r="U1023" t="str">
        <f>_xlfn.CONCAT(KamstrupData[[#This Row],[CountryCode]],"_",KamstrupData[[#This Row],[Business Area]],"_",KamstrupData[[#This Row],[DepartmentTeam]])</f>
        <v>DK10_DK_Digitalization_ECS_DK_Digitalization_ECS_SEC OPS</v>
      </c>
      <c r="V1023" t="str">
        <f>VLOOKUP(KamstrupData[[#This Row],[ORG_Concat]],'O-Organization'!F:H,3,FALSE)</f>
        <v>11038_DK10_Digitalization_DK_Digitalization_ECS_DK_Digitalization_ECS_SEC OPS</v>
      </c>
    </row>
    <row r="1024" spans="2:22">
      <c r="D1024" t="s">
        <v>546</v>
      </c>
      <c r="E1024" t="str">
        <f>VLOOKUP(D1024,'B-Business Capability'!B:H,5,FALSE)</f>
        <v xml:space="preserve">Digital Management </v>
      </c>
      <c r="F1024" t="str">
        <f>VLOOKUP(D1024,'B-Business Capability'!B:H,6,FALSE)</f>
        <v>Information Security</v>
      </c>
      <c r="G1024" t="str">
        <f>VLOOKUP(D1024,'B-Business Capability'!B:H,7,FALSE)</f>
        <v>Threat &amp; Vunerability Management</v>
      </c>
      <c r="I1024" t="s">
        <v>253</v>
      </c>
      <c r="J1024" t="s">
        <v>540</v>
      </c>
      <c r="K1024" t="s">
        <v>541</v>
      </c>
      <c r="L1024" t="s">
        <v>549</v>
      </c>
      <c r="M1024" t="str">
        <f>VLOOKUP(L1024,'A-Applications'!B:D,3,FALSE)</f>
        <v>Windows Sandbox</v>
      </c>
      <c r="N1024" t="s">
        <v>53</v>
      </c>
      <c r="O1024" s="42" t="s">
        <v>54</v>
      </c>
      <c r="P1024" t="s">
        <v>77</v>
      </c>
      <c r="Q1024" t="str">
        <f>VLOOKUP(KamstrupData[[#This Row],[IdLevel123]],'B-Business Capability'!B:L,10,FALSE)</f>
        <v>N/A</v>
      </c>
      <c r="R1024">
        <f>VLOOKUP(KamstrupData[[#This Row],[IdLevel123]],'B-Business Capability'!B:L,11,FALSE)</f>
        <v>0</v>
      </c>
      <c r="U1024" t="str">
        <f>_xlfn.CONCAT(KamstrupData[[#This Row],[CountryCode]],"_",KamstrupData[[#This Row],[Business Area]],"_",KamstrupData[[#This Row],[DepartmentTeam]])</f>
        <v>DK10_DK_Digitalization_ECS_DK_Digitalization_ECS_SEC OPS</v>
      </c>
      <c r="V1024" t="str">
        <f>VLOOKUP(KamstrupData[[#This Row],[ORG_Concat]],'O-Organization'!F:H,3,FALSE)</f>
        <v>11038_DK10_Digitalization_DK_Digitalization_ECS_DK_Digitalization_ECS_SEC OPS</v>
      </c>
    </row>
    <row r="1025" spans="2:22">
      <c r="D1025" s="28" t="s">
        <v>550</v>
      </c>
      <c r="E1025" t="str">
        <f>VLOOKUP(D1025,'B-Business Capability'!B:H,5,FALSE)</f>
        <v xml:space="preserve">Digital Management </v>
      </c>
      <c r="F1025" t="str">
        <f>VLOOKUP(D1025,'B-Business Capability'!B:H,6,FALSE)</f>
        <v>Information Security</v>
      </c>
      <c r="G1025" t="str">
        <f>VLOOKUP(D1025,'B-Business Capability'!B:H,7,FALSE)</f>
        <v>Security Awareness</v>
      </c>
      <c r="I1025" t="s">
        <v>253</v>
      </c>
      <c r="J1025" t="s">
        <v>540</v>
      </c>
      <c r="K1025" t="s">
        <v>551</v>
      </c>
      <c r="L1025" t="s">
        <v>552</v>
      </c>
      <c r="M1025" t="str">
        <f>VLOOKUP(L1025,'A-Applications'!B:D,3,FALSE)</f>
        <v>KnowBe4</v>
      </c>
      <c r="N1025" t="s">
        <v>147</v>
      </c>
      <c r="O1025" s="42" t="s">
        <v>54</v>
      </c>
      <c r="P1025" t="s">
        <v>97</v>
      </c>
      <c r="Q1025" t="str">
        <f>VLOOKUP(KamstrupData[[#This Row],[IdLevel123]],'B-Business Capability'!B:L,10,FALSE)</f>
        <v>N/A</v>
      </c>
      <c r="R1025">
        <f>VLOOKUP(KamstrupData[[#This Row],[IdLevel123]],'B-Business Capability'!B:L,11,FALSE)</f>
        <v>0</v>
      </c>
      <c r="U1025" t="str">
        <f>_xlfn.CONCAT(KamstrupData[[#This Row],[CountryCode]],"_",KamstrupData[[#This Row],[Business Area]],"_",KamstrupData[[#This Row],[DepartmentTeam]])</f>
        <v>DK10_DK_Digitalization_ECS_DK_Digitalization_ECS_GRC</v>
      </c>
      <c r="V1025" t="str">
        <f>VLOOKUP(KamstrupData[[#This Row],[ORG_Concat]],'O-Organization'!F:H,3,FALSE)</f>
        <v>11040_DK10_Digitalization_DK_Digitalization_ECS_DK_Digitalization_ECS_GRC</v>
      </c>
    </row>
    <row r="1026" spans="2:22">
      <c r="D1026" t="s">
        <v>539</v>
      </c>
      <c r="E1026" t="str">
        <f>VLOOKUP(D1026,'B-Business Capability'!B:H,5,FALSE)</f>
        <v xml:space="preserve">Digital Management </v>
      </c>
      <c r="F1026" t="str">
        <f>VLOOKUP(D1026,'B-Business Capability'!B:H,6,FALSE)</f>
        <v>Information Security</v>
      </c>
      <c r="G1026" t="str">
        <f>VLOOKUP(D1026,'B-Business Capability'!B:H,7,FALSE)</f>
        <v>Security Architecture</v>
      </c>
      <c r="I1026" t="s">
        <v>253</v>
      </c>
      <c r="J1026" t="s">
        <v>540</v>
      </c>
      <c r="K1026" t="s">
        <v>541</v>
      </c>
      <c r="L1026" t="s">
        <v>110</v>
      </c>
      <c r="M1026" t="str">
        <f>VLOOKUP(L1026,'A-Applications'!B:D,3,FALSE)</f>
        <v>Bomgar/BeyondTrust</v>
      </c>
      <c r="N1026" t="s">
        <v>53</v>
      </c>
      <c r="O1026" s="42" t="s">
        <v>54</v>
      </c>
      <c r="P1026" t="s">
        <v>77</v>
      </c>
      <c r="Q1026" t="str">
        <f>VLOOKUP(KamstrupData[[#This Row],[IdLevel123]],'B-Business Capability'!B:L,10,FALSE)</f>
        <v>N/A</v>
      </c>
      <c r="R1026">
        <f>VLOOKUP(KamstrupData[[#This Row],[IdLevel123]],'B-Business Capability'!B:L,11,FALSE)</f>
        <v>0</v>
      </c>
      <c r="U1026" t="str">
        <f>_xlfn.CONCAT(KamstrupData[[#This Row],[CountryCode]],"_",KamstrupData[[#This Row],[Business Area]],"_",KamstrupData[[#This Row],[DepartmentTeam]])</f>
        <v>DK10_DK_Digitalization_ECS_DK_Digitalization_ECS_SEC OPS</v>
      </c>
      <c r="V1026" t="str">
        <f>VLOOKUP(KamstrupData[[#This Row],[ORG_Concat]],'O-Organization'!F:H,3,FALSE)</f>
        <v>11038_DK10_Digitalization_DK_Digitalization_ECS_DK_Digitalization_ECS_SEC OPS</v>
      </c>
    </row>
    <row r="1027" spans="2:22">
      <c r="D1027" t="s">
        <v>544</v>
      </c>
      <c r="E1027" t="str">
        <f>VLOOKUP(D1027,'B-Business Capability'!B:H,5,FALSE)</f>
        <v xml:space="preserve">Digital Management </v>
      </c>
      <c r="F1027" t="str">
        <f>VLOOKUP(D1027,'B-Business Capability'!B:H,6,FALSE)</f>
        <v>Information Security</v>
      </c>
      <c r="G1027" t="str">
        <f>VLOOKUP(D1027,'B-Business Capability'!B:H,7,FALSE)</f>
        <v>Risk Management</v>
      </c>
      <c r="I1027" t="s">
        <v>253</v>
      </c>
      <c r="J1027" t="s">
        <v>540</v>
      </c>
      <c r="K1027" t="s">
        <v>553</v>
      </c>
      <c r="L1027" t="s">
        <v>58</v>
      </c>
      <c r="M1027" t="str">
        <f>VLOOKUP(L1027,'A-Applications'!B:D,3,FALSE)</f>
        <v>Microsoft Excel</v>
      </c>
      <c r="N1027" t="s">
        <v>147</v>
      </c>
      <c r="O1027" s="42" t="s">
        <v>62</v>
      </c>
      <c r="P1027" t="s">
        <v>77</v>
      </c>
      <c r="Q1027" t="str">
        <f>VLOOKUP(KamstrupData[[#This Row],[IdLevel123]],'B-Business Capability'!B:L,10,FALSE)</f>
        <v>N/A</v>
      </c>
      <c r="R1027">
        <f>VLOOKUP(KamstrupData[[#This Row],[IdLevel123]],'B-Business Capability'!B:L,11,FALSE)</f>
        <v>0</v>
      </c>
      <c r="U1027" t="str">
        <f>_xlfn.CONCAT(KamstrupData[[#This Row],[CountryCode]],"_",KamstrupData[[#This Row],[Business Area]],"_",KamstrupData[[#This Row],[DepartmentTeam]])</f>
        <v>DK10_DK_Digitalization_ECS_DK_Digitalization_ECS_Commercial</v>
      </c>
      <c r="V1027" t="str">
        <f>VLOOKUP(KamstrupData[[#This Row],[ORG_Concat]],'O-Organization'!F:H,3,FALSE)</f>
        <v>11041_DK10_Digitalization_DK_Digitalization_ECS_DK_Digitalization_ECS_Commercial</v>
      </c>
    </row>
    <row r="1028" spans="2:22">
      <c r="D1028" t="s">
        <v>544</v>
      </c>
      <c r="E1028" t="str">
        <f>VLOOKUP(D1028,'B-Business Capability'!B:H,5,FALSE)</f>
        <v xml:space="preserve">Digital Management </v>
      </c>
      <c r="F1028" t="str">
        <f>VLOOKUP(D1028,'B-Business Capability'!B:H,6,FALSE)</f>
        <v>Information Security</v>
      </c>
      <c r="G1028" t="str">
        <f>VLOOKUP(D1028,'B-Business Capability'!B:H,7,FALSE)</f>
        <v>Risk Management</v>
      </c>
      <c r="I1028" t="s">
        <v>253</v>
      </c>
      <c r="J1028" t="s">
        <v>540</v>
      </c>
      <c r="K1028" t="s">
        <v>551</v>
      </c>
      <c r="L1028" t="s">
        <v>58</v>
      </c>
      <c r="M1028" t="str">
        <f>VLOOKUP(L1028,'A-Applications'!B:D,3,FALSE)</f>
        <v>Microsoft Excel</v>
      </c>
      <c r="N1028" t="s">
        <v>147</v>
      </c>
      <c r="O1028" s="42" t="s">
        <v>62</v>
      </c>
      <c r="P1028" t="s">
        <v>77</v>
      </c>
      <c r="Q1028" t="str">
        <f>VLOOKUP(KamstrupData[[#This Row],[IdLevel123]],'B-Business Capability'!B:L,10,FALSE)</f>
        <v>N/A</v>
      </c>
      <c r="R1028">
        <f>VLOOKUP(KamstrupData[[#This Row],[IdLevel123]],'B-Business Capability'!B:L,11,FALSE)</f>
        <v>0</v>
      </c>
      <c r="T1028" t="s">
        <v>554</v>
      </c>
      <c r="U1028" t="str">
        <f>_xlfn.CONCAT(KamstrupData[[#This Row],[CountryCode]],"_",KamstrupData[[#This Row],[Business Area]],"_",KamstrupData[[#This Row],[DepartmentTeam]])</f>
        <v>DK10_DK_Digitalization_ECS_DK_Digitalization_ECS_GRC</v>
      </c>
      <c r="V1028" t="str">
        <f>VLOOKUP(KamstrupData[[#This Row],[ORG_Concat]],'O-Organization'!F:H,3,FALSE)</f>
        <v>11040_DK10_Digitalization_DK_Digitalization_ECS_DK_Digitalization_ECS_GRC</v>
      </c>
    </row>
    <row r="1029" spans="2:22">
      <c r="D1029" t="s">
        <v>542</v>
      </c>
      <c r="E1029" t="str">
        <f>VLOOKUP(D1029,'B-Business Capability'!B:H,5,FALSE)</f>
        <v xml:space="preserve">Digital Management </v>
      </c>
      <c r="F1029" t="str">
        <f>VLOOKUP(D1029,'B-Business Capability'!B:H,6,FALSE)</f>
        <v>Information Security</v>
      </c>
      <c r="G1029" t="str">
        <f>VLOOKUP(D1029,'B-Business Capability'!B:H,7,FALSE)</f>
        <v>Information Security Management System</v>
      </c>
      <c r="I1029" t="s">
        <v>253</v>
      </c>
      <c r="J1029" t="s">
        <v>540</v>
      </c>
      <c r="K1029" t="s">
        <v>541</v>
      </c>
      <c r="L1029" t="s">
        <v>422</v>
      </c>
      <c r="M1029" t="str">
        <f>VLOOKUP(L1029,'A-Applications'!B:D,3,FALSE)</f>
        <v>Azure</v>
      </c>
      <c r="N1029" t="s">
        <v>147</v>
      </c>
      <c r="O1029" s="42" t="s">
        <v>369</v>
      </c>
      <c r="P1029" t="s">
        <v>77</v>
      </c>
      <c r="Q1029" t="str">
        <f>VLOOKUP(KamstrupData[[#This Row],[IdLevel123]],'B-Business Capability'!B:L,10,FALSE)</f>
        <v>N/A</v>
      </c>
      <c r="R1029">
        <f>VLOOKUP(KamstrupData[[#This Row],[IdLevel123]],'B-Business Capability'!B:L,11,FALSE)</f>
        <v>0</v>
      </c>
      <c r="U1029" t="str">
        <f>_xlfn.CONCAT(KamstrupData[[#This Row],[CountryCode]],"_",KamstrupData[[#This Row],[Business Area]],"_",KamstrupData[[#This Row],[DepartmentTeam]])</f>
        <v>DK10_DK_Digitalization_ECS_DK_Digitalization_ECS_SEC OPS</v>
      </c>
      <c r="V1029" t="str">
        <f>VLOOKUP(KamstrupData[[#This Row],[ORG_Concat]],'O-Organization'!F:H,3,FALSE)</f>
        <v>11038_DK10_Digitalization_DK_Digitalization_ECS_DK_Digitalization_ECS_SEC OPS</v>
      </c>
    </row>
    <row r="1030" spans="2:22">
      <c r="D1030" s="72" t="s">
        <v>542</v>
      </c>
      <c r="E1030" t="str">
        <f>VLOOKUP(D1030,'B-Business Capability'!B:H,5,FALSE)</f>
        <v xml:space="preserve">Digital Management </v>
      </c>
      <c r="F1030" t="str">
        <f>VLOOKUP(D1030,'B-Business Capability'!B:H,6,FALSE)</f>
        <v>Information Security</v>
      </c>
      <c r="G1030" t="str">
        <f>VLOOKUP(D1030,'B-Business Capability'!B:H,7,FALSE)</f>
        <v>Information Security Management System</v>
      </c>
      <c r="I1030" t="s">
        <v>253</v>
      </c>
      <c r="J1030" t="s">
        <v>540</v>
      </c>
      <c r="K1030" t="s">
        <v>541</v>
      </c>
      <c r="L1030" t="s">
        <v>331</v>
      </c>
      <c r="M1030" t="str">
        <f>VLOOKUP(L1030,'A-Applications'!B:D,3,FALSE)</f>
        <v>Azure EntraID</v>
      </c>
      <c r="N1030" t="s">
        <v>147</v>
      </c>
      <c r="O1030" s="42" t="s">
        <v>369</v>
      </c>
      <c r="P1030" t="s">
        <v>77</v>
      </c>
      <c r="Q1030" t="str">
        <f>VLOOKUP(KamstrupData[[#This Row],[IdLevel123]],'B-Business Capability'!B:L,10,FALSE)</f>
        <v>N/A</v>
      </c>
      <c r="R1030">
        <f>VLOOKUP(KamstrupData[[#This Row],[IdLevel123]],'B-Business Capability'!B:L,11,FALSE)</f>
        <v>0</v>
      </c>
      <c r="U1030" t="str">
        <f>_xlfn.CONCAT(KamstrupData[[#This Row],[CountryCode]],"_",KamstrupData[[#This Row],[Business Area]],"_",KamstrupData[[#This Row],[DepartmentTeam]])</f>
        <v>DK10_DK_Digitalization_ECS_DK_Digitalization_ECS_SEC OPS</v>
      </c>
      <c r="V1030" t="str">
        <f>VLOOKUP(KamstrupData[[#This Row],[ORG_Concat]],'O-Organization'!F:H,3,FALSE)</f>
        <v>11038_DK10_Digitalization_DK_Digitalization_ECS_DK_Digitalization_ECS_SEC OPS</v>
      </c>
    </row>
    <row r="1031" spans="2:22">
      <c r="D1031" s="72" t="s">
        <v>555</v>
      </c>
      <c r="E1031" t="str">
        <f>VLOOKUP(D1031,'B-Business Capability'!B:H,5,FALSE)</f>
        <v xml:space="preserve">Digital Management </v>
      </c>
      <c r="F1031" t="str">
        <f>VLOOKUP(D1031,'B-Business Capability'!B:H,6,FALSE)</f>
        <v>Information Security</v>
      </c>
      <c r="G1031" t="str">
        <f>VLOOKUP(D1031,'B-Business Capability'!B:H,7,FALSE)</f>
        <v>Cyber Security</v>
      </c>
      <c r="I1031" t="s">
        <v>253</v>
      </c>
      <c r="J1031" t="s">
        <v>540</v>
      </c>
      <c r="K1031" t="s">
        <v>556</v>
      </c>
      <c r="L1031" t="s">
        <v>483</v>
      </c>
      <c r="M1031" t="str">
        <f>VLOOKUP(L1031,'A-Applications'!B:D,3,FALSE)</f>
        <v>Defender Vulnerability AO Sub Per User</v>
      </c>
      <c r="N1031" t="s">
        <v>147</v>
      </c>
      <c r="O1031" s="42" t="s">
        <v>66</v>
      </c>
      <c r="P1031" t="s">
        <v>77</v>
      </c>
      <c r="Q1031" t="str">
        <f>VLOOKUP(KamstrupData[[#This Row],[IdLevel123]],'B-Business Capability'!B:L,10,FALSE)</f>
        <v>N/A</v>
      </c>
      <c r="R1031">
        <f>VLOOKUP(KamstrupData[[#This Row],[IdLevel123]],'B-Business Capability'!B:L,11,FALSE)</f>
        <v>0</v>
      </c>
      <c r="U1031" t="str">
        <f>_xlfn.CONCAT(KamstrupData[[#This Row],[CountryCode]],"_",KamstrupData[[#This Row],[Business Area]],"_",KamstrupData[[#This Row],[DepartmentTeam]])</f>
        <v>DK10_DK_Digitalization_ECS_DK_Digitalization_ECS_Expert Service</v>
      </c>
      <c r="V1031" t="str">
        <f>VLOOKUP(KamstrupData[[#This Row],[ORG_Concat]],'O-Organization'!F:H,3,FALSE)</f>
        <v>11039_DK10_Digitalization_DK_Digitalization_ECS_DK_Digitalization_ECS_Expert Service</v>
      </c>
    </row>
    <row r="1032" spans="2:22">
      <c r="D1032" s="72" t="s">
        <v>539</v>
      </c>
      <c r="E1032" t="str">
        <f>VLOOKUP(D1032,'B-Business Capability'!B:H,5,FALSE)</f>
        <v xml:space="preserve">Digital Management </v>
      </c>
      <c r="F1032" t="str">
        <f>VLOOKUP(D1032,'B-Business Capability'!B:H,6,FALSE)</f>
        <v>Information Security</v>
      </c>
      <c r="G1032" t="str">
        <f>VLOOKUP(D1032,'B-Business Capability'!B:H,7,FALSE)</f>
        <v>Security Architecture</v>
      </c>
      <c r="I1032" t="s">
        <v>253</v>
      </c>
      <c r="J1032" t="s">
        <v>540</v>
      </c>
      <c r="K1032" t="s">
        <v>541</v>
      </c>
      <c r="L1032" t="s">
        <v>557</v>
      </c>
      <c r="M1032" t="str">
        <f>VLOOKUP(L1032,'A-Applications'!B:D,3,FALSE)</f>
        <v>Intune P2 Sub Per User</v>
      </c>
      <c r="N1032" t="s">
        <v>147</v>
      </c>
      <c r="O1032" s="42" t="s">
        <v>66</v>
      </c>
      <c r="P1032" t="s">
        <v>77</v>
      </c>
      <c r="Q1032" t="str">
        <f>VLOOKUP(KamstrupData[[#This Row],[IdLevel123]],'B-Business Capability'!B:L,10,FALSE)</f>
        <v>N/A</v>
      </c>
      <c r="R1032">
        <f>VLOOKUP(KamstrupData[[#This Row],[IdLevel123]],'B-Business Capability'!B:L,11,FALSE)</f>
        <v>0</v>
      </c>
      <c r="U1032" t="str">
        <f>_xlfn.CONCAT(KamstrupData[[#This Row],[CountryCode]],"_",KamstrupData[[#This Row],[Business Area]],"_",KamstrupData[[#This Row],[DepartmentTeam]])</f>
        <v>DK10_DK_Digitalization_ECS_DK_Digitalization_ECS_SEC OPS</v>
      </c>
      <c r="V1032" t="str">
        <f>VLOOKUP(KamstrupData[[#This Row],[ORG_Concat]],'O-Organization'!F:H,3,FALSE)</f>
        <v>11038_DK10_Digitalization_DK_Digitalization_ECS_DK_Digitalization_ECS_SEC OPS</v>
      </c>
    </row>
    <row r="1033" spans="2:22">
      <c r="D1033" s="72" t="s">
        <v>555</v>
      </c>
      <c r="E1033" t="str">
        <f>VLOOKUP(D1033,'B-Business Capability'!B:H,5,FALSE)</f>
        <v xml:space="preserve">Digital Management </v>
      </c>
      <c r="F1033" t="str">
        <f>VLOOKUP(D1033,'B-Business Capability'!B:H,6,FALSE)</f>
        <v>Information Security</v>
      </c>
      <c r="G1033" t="str">
        <f>VLOOKUP(D1033,'B-Business Capability'!B:H,7,FALSE)</f>
        <v>Cyber Security</v>
      </c>
      <c r="I1033" t="s">
        <v>253</v>
      </c>
      <c r="J1033" t="s">
        <v>540</v>
      </c>
      <c r="K1033" t="s">
        <v>541</v>
      </c>
      <c r="L1033" t="s">
        <v>558</v>
      </c>
      <c r="M1033" t="str">
        <f>VLOOKUP(L1033,'A-Applications'!B:D,3,FALSE)</f>
        <v>Defender Endpoint Server Sub</v>
      </c>
      <c r="N1033" t="s">
        <v>147</v>
      </c>
      <c r="O1033" s="42" t="s">
        <v>66</v>
      </c>
      <c r="P1033" t="s">
        <v>77</v>
      </c>
      <c r="Q1033" t="str">
        <f>VLOOKUP(KamstrupData[[#This Row],[IdLevel123]],'B-Business Capability'!B:L,10,FALSE)</f>
        <v>N/A</v>
      </c>
      <c r="R1033">
        <f>VLOOKUP(KamstrupData[[#This Row],[IdLevel123]],'B-Business Capability'!B:L,11,FALSE)</f>
        <v>0</v>
      </c>
      <c r="U1033" t="str">
        <f>_xlfn.CONCAT(KamstrupData[[#This Row],[CountryCode]],"_",KamstrupData[[#This Row],[Business Area]],"_",KamstrupData[[#This Row],[DepartmentTeam]])</f>
        <v>DK10_DK_Digitalization_ECS_DK_Digitalization_ECS_SEC OPS</v>
      </c>
      <c r="V1033" t="str">
        <f>VLOOKUP(KamstrupData[[#This Row],[ORG_Concat]],'O-Organization'!F:H,3,FALSE)</f>
        <v>11038_DK10_Digitalization_DK_Digitalization_ECS_DK_Digitalization_ECS_SEC OPS</v>
      </c>
    </row>
    <row r="1034" spans="2:22">
      <c r="D1034" t="s">
        <v>542</v>
      </c>
      <c r="E1034" t="str">
        <f>VLOOKUP(D1034,'B-Business Capability'!B:H,5,FALSE)</f>
        <v xml:space="preserve">Digital Management </v>
      </c>
      <c r="F1034" t="str">
        <f>VLOOKUP(D1034,'B-Business Capability'!B:H,6,FALSE)</f>
        <v>Information Security</v>
      </c>
      <c r="G1034" t="str">
        <f>VLOOKUP(D1034,'B-Business Capability'!B:H,7,FALSE)</f>
        <v>Information Security Management System</v>
      </c>
      <c r="I1034" t="s">
        <v>253</v>
      </c>
      <c r="J1034" t="s">
        <v>540</v>
      </c>
      <c r="K1034" t="s">
        <v>541</v>
      </c>
      <c r="L1034" t="s">
        <v>157</v>
      </c>
      <c r="M1034" t="str">
        <f>VLOOKUP(L1034,'A-Applications'!B:D,3,FALSE)</f>
        <v>ServiceNow</v>
      </c>
      <c r="N1034" t="s">
        <v>147</v>
      </c>
      <c r="O1034" s="42" t="s">
        <v>66</v>
      </c>
      <c r="P1034" t="s">
        <v>77</v>
      </c>
      <c r="Q1034" t="str">
        <f>VLOOKUP(KamstrupData[[#This Row],[IdLevel123]],'B-Business Capability'!B:L,10,FALSE)</f>
        <v>N/A</v>
      </c>
      <c r="R1034">
        <f>VLOOKUP(KamstrupData[[#This Row],[IdLevel123]],'B-Business Capability'!B:L,11,FALSE)</f>
        <v>0</v>
      </c>
      <c r="U1034" t="str">
        <f>_xlfn.CONCAT(KamstrupData[[#This Row],[CountryCode]],"_",KamstrupData[[#This Row],[Business Area]],"_",KamstrupData[[#This Row],[DepartmentTeam]])</f>
        <v>DK10_DK_Digitalization_ECS_DK_Digitalization_ECS_SEC OPS</v>
      </c>
      <c r="V1034" t="str">
        <f>VLOOKUP(KamstrupData[[#This Row],[ORG_Concat]],'O-Organization'!F:H,3,FALSE)</f>
        <v>11038_DK10_Digitalization_DK_Digitalization_ECS_DK_Digitalization_ECS_SEC OPS</v>
      </c>
    </row>
    <row r="1035" spans="2:22">
      <c r="D1035" s="72" t="s">
        <v>546</v>
      </c>
      <c r="E1035" t="str">
        <f>VLOOKUP(D1035,'B-Business Capability'!B:H,5,FALSE)</f>
        <v xml:space="preserve">Digital Management </v>
      </c>
      <c r="F1035" t="str">
        <f>VLOOKUP(D1035,'B-Business Capability'!B:H,6,FALSE)</f>
        <v>Information Security</v>
      </c>
      <c r="G1035" t="str">
        <f>VLOOKUP(D1035,'B-Business Capability'!B:H,7,FALSE)</f>
        <v>Threat &amp; Vunerability Management</v>
      </c>
      <c r="I1035" t="s">
        <v>253</v>
      </c>
      <c r="J1035" t="s">
        <v>540</v>
      </c>
      <c r="K1035" t="s">
        <v>541</v>
      </c>
      <c r="L1035" t="s">
        <v>559</v>
      </c>
      <c r="M1035" t="str">
        <f>VLOOKUP(L1035,'A-Applications'!B:D,3,FALSE)</f>
        <v>Rapid7</v>
      </c>
      <c r="N1035" t="s">
        <v>147</v>
      </c>
      <c r="O1035" s="42" t="s">
        <v>54</v>
      </c>
      <c r="P1035" t="s">
        <v>77</v>
      </c>
      <c r="Q1035" t="str">
        <f>VLOOKUP(KamstrupData[[#This Row],[IdLevel123]],'B-Business Capability'!B:L,10,FALSE)</f>
        <v>N/A</v>
      </c>
      <c r="R1035">
        <f>VLOOKUP(KamstrupData[[#This Row],[IdLevel123]],'B-Business Capability'!B:L,11,FALSE)</f>
        <v>0</v>
      </c>
      <c r="U1035" t="str">
        <f>_xlfn.CONCAT(KamstrupData[[#This Row],[CountryCode]],"_",KamstrupData[[#This Row],[Business Area]],"_",KamstrupData[[#This Row],[DepartmentTeam]])</f>
        <v>DK10_DK_Digitalization_ECS_DK_Digitalization_ECS_SEC OPS</v>
      </c>
      <c r="V1035" t="str">
        <f>VLOOKUP(KamstrupData[[#This Row],[ORG_Concat]],'O-Organization'!F:H,3,FALSE)</f>
        <v>11038_DK10_Digitalization_DK_Digitalization_ECS_DK_Digitalization_ECS_SEC OPS</v>
      </c>
    </row>
    <row r="1036" spans="2:22">
      <c r="D1036" t="s">
        <v>542</v>
      </c>
      <c r="E1036" t="str">
        <f>VLOOKUP(D1036,'B-Business Capability'!B:H,5,FALSE)</f>
        <v xml:space="preserve">Digital Management </v>
      </c>
      <c r="F1036" t="str">
        <f>VLOOKUP(D1036,'B-Business Capability'!B:H,6,FALSE)</f>
        <v>Information Security</v>
      </c>
      <c r="G1036" t="str">
        <f>VLOOKUP(D1036,'B-Business Capability'!B:H,7,FALSE)</f>
        <v>Information Security Management System</v>
      </c>
      <c r="I1036" t="s">
        <v>253</v>
      </c>
      <c r="J1036" t="s">
        <v>540</v>
      </c>
      <c r="K1036" t="s">
        <v>541</v>
      </c>
      <c r="L1036" t="s">
        <v>560</v>
      </c>
      <c r="M1036" t="str">
        <f>VLOOKUP(L1036,'A-Applications'!B:D,3,FALSE)</f>
        <v>Siem</v>
      </c>
      <c r="N1036" t="s">
        <v>147</v>
      </c>
      <c r="O1036" s="42" t="s">
        <v>66</v>
      </c>
      <c r="P1036" t="s">
        <v>77</v>
      </c>
      <c r="Q1036" t="str">
        <f>VLOOKUP(KamstrupData[[#This Row],[IdLevel123]],'B-Business Capability'!B:L,10,FALSE)</f>
        <v>N/A</v>
      </c>
      <c r="R1036">
        <f>VLOOKUP(KamstrupData[[#This Row],[IdLevel123]],'B-Business Capability'!B:L,11,FALSE)</f>
        <v>0</v>
      </c>
      <c r="U1036" t="str">
        <f>_xlfn.CONCAT(KamstrupData[[#This Row],[CountryCode]],"_",KamstrupData[[#This Row],[Business Area]],"_",KamstrupData[[#This Row],[DepartmentTeam]])</f>
        <v>DK10_DK_Digitalization_ECS_DK_Digitalization_ECS_SEC OPS</v>
      </c>
      <c r="V1036" t="str">
        <f>VLOOKUP(KamstrupData[[#This Row],[ORG_Concat]],'O-Organization'!F:H,3,FALSE)</f>
        <v>11038_DK10_Digitalization_DK_Digitalization_ECS_DK_Digitalization_ECS_SEC OPS</v>
      </c>
    </row>
    <row r="1037" spans="2:22">
      <c r="B1037" s="28">
        <v>45292</v>
      </c>
      <c r="D1037" s="28" t="s">
        <v>561</v>
      </c>
      <c r="E1037" t="str">
        <f>VLOOKUP(D1037,'B-Business Capability'!B:H,5,FALSE)</f>
        <v>Manufacturing</v>
      </c>
      <c r="F1037" t="str">
        <f>VLOOKUP(D1037,'B-Business Capability'!B:H,6,FALSE)</f>
        <v>Manufacturing Order Management</v>
      </c>
      <c r="G1037">
        <f>VLOOKUP(D1037,'B-Business Capability'!B:H,7,FALSE)</f>
        <v>0</v>
      </c>
      <c r="I1037" t="s">
        <v>253</v>
      </c>
      <c r="J1037" t="s">
        <v>562</v>
      </c>
      <c r="K1037" t="s">
        <v>563</v>
      </c>
      <c r="L1037" t="s">
        <v>65</v>
      </c>
      <c r="M1037" t="str">
        <f>VLOOKUP(L1037,'A-Applications'!B:D,3,FALSE)</f>
        <v>IFS ERP</v>
      </c>
      <c r="N1037" t="s">
        <v>147</v>
      </c>
      <c r="O1037" s="42" t="s">
        <v>369</v>
      </c>
      <c r="P1037" t="s">
        <v>564</v>
      </c>
      <c r="Q1037" t="str">
        <f>VLOOKUP(KamstrupData[[#This Row],[IdLevel123]],'B-Business Capability'!B:L,10,FALSE)</f>
        <v>Plan-to-Produce (P2P)</v>
      </c>
      <c r="R1037">
        <f>VLOOKUP(KamstrupData[[#This Row],[IdLevel123]],'B-Business Capability'!B:L,11,FALSE)</f>
        <v>0</v>
      </c>
      <c r="U1037" t="str">
        <f>_xlfn.CONCAT(KamstrupData[[#This Row],[CountryCode]],"_",KamstrupData[[#This Row],[Business Area]],"_",KamstrupData[[#This Row],[DepartmentTeam]])</f>
        <v>DK10_DK_Digitalization_Kamstrup Solutions_DK_Digitalization_Kamstrup Solutions_Configuration Management</v>
      </c>
      <c r="V1037" t="str">
        <f>VLOOKUP(KamstrupData[[#This Row],[ORG_Concat]],'O-Organization'!F:H,3,FALSE)</f>
        <v>11046_DK10_Digitalization_DK_Digitalization_Kamstrup Solutions_DK_Digitalization_Kamstrup Solutions_Configuration Management</v>
      </c>
    </row>
    <row r="1038" spans="2:22">
      <c r="D1038" s="72" t="s">
        <v>311</v>
      </c>
      <c r="E1038" t="str">
        <f>VLOOKUP(D1038,'B-Business Capability'!B:H,5,FALSE)</f>
        <v>Digital Management</v>
      </c>
      <c r="F1038" t="str">
        <f>VLOOKUP(D1038,'B-Business Capability'!B:H,6,FALSE)</f>
        <v>IT Strategy &amp; Transformation</v>
      </c>
      <c r="G1038" t="str">
        <f>VLOOKUP(D1038,'B-Business Capability'!B:H,7,FALSE)</f>
        <v>IT Project Management</v>
      </c>
      <c r="I1038" t="s">
        <v>253</v>
      </c>
      <c r="J1038" t="s">
        <v>562</v>
      </c>
      <c r="K1038" t="s">
        <v>565</v>
      </c>
      <c r="L1038" t="s">
        <v>65</v>
      </c>
      <c r="M1038" t="str">
        <f>VLOOKUP(L1038,'A-Applications'!B:D,3,FALSE)</f>
        <v>IFS ERP</v>
      </c>
      <c r="N1038" t="s">
        <v>53</v>
      </c>
      <c r="O1038" s="42" t="s">
        <v>62</v>
      </c>
      <c r="P1038" t="s">
        <v>312</v>
      </c>
      <c r="Q1038" t="str">
        <f>VLOOKUP(KamstrupData[[#This Row],[IdLevel123]],'B-Business Capability'!B:L,10,FALSE)</f>
        <v>N/A</v>
      </c>
      <c r="R1038">
        <f>VLOOKUP(KamstrupData[[#This Row],[IdLevel123]],'B-Business Capability'!B:L,11,FALSE)</f>
        <v>0</v>
      </c>
      <c r="T1038" t="s">
        <v>566</v>
      </c>
      <c r="U1038" t="str">
        <f>_xlfn.CONCAT(KamstrupData[[#This Row],[CountryCode]],"_",KamstrupData[[#This Row],[Business Area]],"_",KamstrupData[[#This Row],[DepartmentTeam]])</f>
        <v>DK10_DK_Digitalization_Kamstrup Solutions_DK_Digitalization_Kamstrup Solutions_Corporate Solutions</v>
      </c>
      <c r="V1038" t="str">
        <f>VLOOKUP(KamstrupData[[#This Row],[ORG_Concat]],'O-Organization'!F:H,3,FALSE)</f>
        <v>11042_DK10_Digitalization_DK_Digitalization_Kamstrup Solutions_DK_Digitalization_Kamstrup Solutions_Corporate Solutions</v>
      </c>
    </row>
    <row r="1039" spans="2:22">
      <c r="B1039" s="28">
        <v>46023</v>
      </c>
      <c r="D1039" s="222" t="s">
        <v>341</v>
      </c>
      <c r="E1039" t="str">
        <f>VLOOKUP(D1039,'B-Business Capability'!B:H,5,FALSE)</f>
        <v>Finance</v>
      </c>
      <c r="F1039" t="str">
        <f>VLOOKUP(D1039,'B-Business Capability'!B:H,6,FALSE)</f>
        <v>Payroll</v>
      </c>
      <c r="G1039" t="str">
        <f>VLOOKUP(D1039,'B-Business Capability'!B:H,7,FALSE)</f>
        <v>Time Stamp Report</v>
      </c>
      <c r="I1039" t="s">
        <v>253</v>
      </c>
      <c r="J1039" t="s">
        <v>562</v>
      </c>
      <c r="K1039" t="s">
        <v>567</v>
      </c>
      <c r="L1039" t="s">
        <v>65</v>
      </c>
      <c r="M1039" t="str">
        <f>VLOOKUP(L1039,'A-Applications'!B:D,3,FALSE)</f>
        <v>IFS ERP</v>
      </c>
      <c r="N1039" t="s">
        <v>53</v>
      </c>
      <c r="O1039" s="42" t="s">
        <v>62</v>
      </c>
      <c r="Q1039" t="str">
        <f>VLOOKUP(KamstrupData[[#This Row],[IdLevel123]],'B-Business Capability'!B:L,10,FALSE)</f>
        <v>N/A</v>
      </c>
      <c r="R1039">
        <f>VLOOKUP(KamstrupData[[#This Row],[IdLevel123]],'B-Business Capability'!B:L,11,FALSE)</f>
        <v>0</v>
      </c>
      <c r="U1039" t="str">
        <f>_xlfn.CONCAT(KamstrupData[[#This Row],[CountryCode]],"_",KamstrupData[[#This Row],[Business Area]],"_",KamstrupData[[#This Row],[DepartmentTeam]])</f>
        <v>DK10_DK_Digitalization_Kamstrup Solutions_DK_Digitalization_Kamstrup Solutions_Manufacturing IT</v>
      </c>
      <c r="V1039" t="str">
        <f>VLOOKUP(KamstrupData[[#This Row],[ORG_Concat]],'O-Organization'!F:H,3,FALSE)</f>
        <v>11045_DK10_Digitalization_DK_Digitalization_Kamstrup Solutions_DK_Digitalization_Kamstrup Solutions_Manufacturing IT</v>
      </c>
    </row>
    <row r="1040" spans="2:22">
      <c r="D1040" s="28" t="s">
        <v>568</v>
      </c>
      <c r="E1040" t="str">
        <f>VLOOKUP(D1040,'B-Business Capability'!B:H,5,FALSE)</f>
        <v>Marketing</v>
      </c>
      <c r="F1040" t="str">
        <f>VLOOKUP(D1040,'B-Business Capability'!B:H,6,FALSE)</f>
        <v>Corporate communication and brand management</v>
      </c>
      <c r="G1040" t="str">
        <f>VLOOKUP(D1040,'B-Business Capability'!B:H,7,FALSE)</f>
        <v>Content management</v>
      </c>
      <c r="I1040" t="s">
        <v>253</v>
      </c>
      <c r="J1040" t="s">
        <v>562</v>
      </c>
      <c r="K1040" t="s">
        <v>569</v>
      </c>
      <c r="L1040" t="s">
        <v>570</v>
      </c>
      <c r="M1040" t="str">
        <f>VLOOKUP(L1040,'A-Applications'!B:D,3,FALSE)</f>
        <v>Adobe Photoshop</v>
      </c>
      <c r="N1040" t="s">
        <v>53</v>
      </c>
      <c r="O1040" s="42" t="s">
        <v>54</v>
      </c>
      <c r="Q1040" t="str">
        <f>VLOOKUP(KamstrupData[[#This Row],[IdLevel123]],'B-Business Capability'!B:L,10,FALSE)</f>
        <v>N/A</v>
      </c>
      <c r="R1040">
        <f>VLOOKUP(KamstrupData[[#This Row],[IdLevel123]],'B-Business Capability'!B:L,11,FALSE)</f>
        <v>0</v>
      </c>
      <c r="T1040" t="s">
        <v>571</v>
      </c>
      <c r="U1040" t="str">
        <f>_xlfn.CONCAT(KamstrupData[[#This Row],[CountryCode]],"_",KamstrupData[[#This Row],[Business Area]],"_",KamstrupData[[#This Row],[DepartmentTeam]])</f>
        <v>DK10_DK_Digitalization_Kamstrup Solutions_DK_Digitalization_Kamstrup Solutions_Commercial Solutions</v>
      </c>
      <c r="V1040" t="str">
        <f>VLOOKUP(KamstrupData[[#This Row],[ORG_Concat]],'O-Organization'!F:H,3,FALSE)</f>
        <v>11043_DK10_Digitalization_DK_Digitalization_Kamstrup Solutions_DK_Digitalization_Kamstrup Solutions_Commercial Solutions</v>
      </c>
    </row>
    <row r="1041" spans="2:22">
      <c r="D1041" s="28" t="s">
        <v>327</v>
      </c>
      <c r="E1041" t="str">
        <f>VLOOKUP(D1041,'B-Business Capability'!B:H,5,FALSE)</f>
        <v>Digital Platform and Operations</v>
      </c>
      <c r="F1041" t="str">
        <f>VLOOKUP(D1041,'B-Business Capability'!B:H,6,FALSE)</f>
        <v>AI, Data &amp; Analytics</v>
      </c>
      <c r="G1041" t="str">
        <f>VLOOKUP(D1041,'B-Business Capability'!B:H,7,FALSE)</f>
        <v>AI</v>
      </c>
      <c r="I1041" t="s">
        <v>253</v>
      </c>
      <c r="J1041" t="s">
        <v>562</v>
      </c>
      <c r="K1041" t="s">
        <v>569</v>
      </c>
      <c r="L1041" t="s">
        <v>572</v>
      </c>
      <c r="M1041" t="str">
        <f>VLOOKUP(L1041,'A-Applications'!B:D,3,FALSE)</f>
        <v>Anthropic Claude.AI</v>
      </c>
      <c r="N1041" t="s">
        <v>53</v>
      </c>
      <c r="O1041" s="42" t="s">
        <v>54</v>
      </c>
      <c r="Q1041" t="str">
        <f>VLOOKUP(KamstrupData[[#This Row],[IdLevel123]],'B-Business Capability'!B:L,10,FALSE)</f>
        <v>N/A</v>
      </c>
      <c r="R1041">
        <f>VLOOKUP(KamstrupData[[#This Row],[IdLevel123]],'B-Business Capability'!B:L,11,FALSE)</f>
        <v>0</v>
      </c>
      <c r="T1041" t="s">
        <v>573</v>
      </c>
      <c r="U1041" t="str">
        <f>_xlfn.CONCAT(KamstrupData[[#This Row],[CountryCode]],"_",KamstrupData[[#This Row],[Business Area]],"_",KamstrupData[[#This Row],[DepartmentTeam]])</f>
        <v>DK10_DK_Digitalization_Kamstrup Solutions_DK_Digitalization_Kamstrup Solutions_Commercial Solutions</v>
      </c>
      <c r="V1041" t="str">
        <f>VLOOKUP(KamstrupData[[#This Row],[ORG_Concat]],'O-Organization'!F:H,3,FALSE)</f>
        <v>11043_DK10_Digitalization_DK_Digitalization_Kamstrup Solutions_DK_Digitalization_Kamstrup Solutions_Commercial Solutions</v>
      </c>
    </row>
    <row r="1042" spans="2:22">
      <c r="D1042" s="28" t="s">
        <v>288</v>
      </c>
      <c r="E1042" t="str">
        <f>VLOOKUP(D1042,'B-Business Capability'!B:H,5,FALSE)</f>
        <v xml:space="preserve">Digital Management </v>
      </c>
      <c r="F1042" t="str">
        <f>VLOOKUP(D1042,'B-Business Capability'!B:H,6,FALSE)</f>
        <v>Identity and Access Governance</v>
      </c>
      <c r="G1042" t="str">
        <f>VLOOKUP(D1042,'B-Business Capability'!B:H,7,FALSE)</f>
        <v>Identity Management</v>
      </c>
      <c r="I1042" t="s">
        <v>253</v>
      </c>
      <c r="J1042" t="s">
        <v>562</v>
      </c>
      <c r="K1042" t="s">
        <v>569</v>
      </c>
      <c r="L1042" t="s">
        <v>503</v>
      </c>
      <c r="M1042" t="str">
        <f>VLOOKUP(L1042,'A-Applications'!B:D,3,FALSE)</f>
        <v>Azure AD Connect</v>
      </c>
      <c r="N1042" t="s">
        <v>53</v>
      </c>
      <c r="O1042" s="42" t="s">
        <v>54</v>
      </c>
      <c r="Q1042" t="str">
        <f>VLOOKUP(KamstrupData[[#This Row],[IdLevel123]],'B-Business Capability'!B:L,10,FALSE)</f>
        <v>N/A</v>
      </c>
      <c r="R1042">
        <f>VLOOKUP(KamstrupData[[#This Row],[IdLevel123]],'B-Business Capability'!B:L,11,FALSE)</f>
        <v>0</v>
      </c>
      <c r="T1042" s="14" t="s">
        <v>574</v>
      </c>
      <c r="U1042" t="str">
        <f>_xlfn.CONCAT(KamstrupData[[#This Row],[CountryCode]],"_",KamstrupData[[#This Row],[Business Area]],"_",KamstrupData[[#This Row],[DepartmentTeam]])</f>
        <v>DK10_DK_Digitalization_Kamstrup Solutions_DK_Digitalization_Kamstrup Solutions_Commercial Solutions</v>
      </c>
      <c r="V1042" t="str">
        <f>VLOOKUP(KamstrupData[[#This Row],[ORG_Concat]],'O-Organization'!F:H,3,FALSE)</f>
        <v>11043_DK10_Digitalization_DK_Digitalization_Kamstrup Solutions_DK_Digitalization_Kamstrup Solutions_Commercial Solutions</v>
      </c>
    </row>
    <row r="1043" spans="2:22">
      <c r="D1043" t="s">
        <v>404</v>
      </c>
      <c r="E1043" t="str">
        <f>VLOOKUP(D1043,'B-Business Capability'!B:H,5,FALSE)</f>
        <v>Digital Platform and Operations</v>
      </c>
      <c r="F1043" t="str">
        <f>VLOOKUP(D1043,'B-Business Capability'!B:H,6,FALSE)</f>
        <v>Engineering &amp; Platform</v>
      </c>
      <c r="G1043" t="str">
        <f>VLOOKUP(D1043,'B-Business Capability'!B:H,7,FALSE)</f>
        <v>CI/CD</v>
      </c>
      <c r="I1043" t="s">
        <v>253</v>
      </c>
      <c r="J1043" t="s">
        <v>562</v>
      </c>
      <c r="K1043" t="s">
        <v>569</v>
      </c>
      <c r="L1043" t="s">
        <v>322</v>
      </c>
      <c r="M1043" t="str">
        <f>VLOOKUP(L1043,'A-Applications'!B:D,3,FALSE)</f>
        <v>Azure DevOps</v>
      </c>
      <c r="N1043" t="s">
        <v>53</v>
      </c>
      <c r="O1043" s="42" t="s">
        <v>66</v>
      </c>
      <c r="P1043" t="s">
        <v>323</v>
      </c>
      <c r="Q1043" t="str">
        <f>VLOOKUP(KamstrupData[[#This Row],[IdLevel123]],'B-Business Capability'!B:L,10,FALSE)</f>
        <v>N/A</v>
      </c>
      <c r="R1043">
        <f>VLOOKUP(KamstrupData[[#This Row],[IdLevel123]],'B-Business Capability'!B:L,11,FALSE)</f>
        <v>0</v>
      </c>
      <c r="U1043" t="str">
        <f>_xlfn.CONCAT(KamstrupData[[#This Row],[CountryCode]],"_",KamstrupData[[#This Row],[Business Area]],"_",KamstrupData[[#This Row],[DepartmentTeam]])</f>
        <v>DK10_DK_Digitalization_Kamstrup Solutions_DK_Digitalization_Kamstrup Solutions_Commercial Solutions</v>
      </c>
      <c r="V1043" t="str">
        <f>VLOOKUP(KamstrupData[[#This Row],[ORG_Concat]],'O-Organization'!F:H,3,FALSE)</f>
        <v>11043_DK10_Digitalization_DK_Digitalization_Kamstrup Solutions_DK_Digitalization_Kamstrup Solutions_Commercial Solutions</v>
      </c>
    </row>
    <row r="1044" spans="2:22">
      <c r="D1044" s="28" t="s">
        <v>341</v>
      </c>
      <c r="E1044" t="str">
        <f>VLOOKUP(D1044,'B-Business Capability'!B:H,5,FALSE)</f>
        <v>Finance</v>
      </c>
      <c r="F1044" t="str">
        <f>VLOOKUP(D1044,'B-Business Capability'!B:H,6,FALSE)</f>
        <v>Payroll</v>
      </c>
      <c r="G1044" t="str">
        <f>VLOOKUP(D1044,'B-Business Capability'!B:H,7,FALSE)</f>
        <v>Time Stamp Report</v>
      </c>
      <c r="I1044" t="s">
        <v>253</v>
      </c>
      <c r="J1044" t="s">
        <v>562</v>
      </c>
      <c r="K1044" t="s">
        <v>575</v>
      </c>
      <c r="L1044" t="s">
        <v>65</v>
      </c>
      <c r="M1044" t="str">
        <f>VLOOKUP(L1044,'A-Applications'!B:D,3,FALSE)</f>
        <v>IFS ERP</v>
      </c>
      <c r="N1044" t="s">
        <v>53</v>
      </c>
      <c r="O1044" s="42" t="s">
        <v>62</v>
      </c>
      <c r="P1044" t="s">
        <v>43</v>
      </c>
      <c r="Q1044" t="str">
        <f>VLOOKUP(KamstrupData[[#This Row],[IdLevel123]],'B-Business Capability'!B:L,10,FALSE)</f>
        <v>N/A</v>
      </c>
      <c r="R1044">
        <f>VLOOKUP(KamstrupData[[#This Row],[IdLevel123]],'B-Business Capability'!B:L,11,FALSE)</f>
        <v>0</v>
      </c>
      <c r="U1044" t="str">
        <f>_xlfn.CONCAT(KamstrupData[[#This Row],[CountryCode]],"_",KamstrupData[[#This Row],[Business Area]],"_",KamstrupData[[#This Row],[DepartmentTeam]])</f>
        <v>DK10_DK_Digitalization_Kamstrup Solutions_DK_Digitalization_Kamstrup Solutions_Digital Workplace</v>
      </c>
      <c r="V1044" t="str">
        <f>VLOOKUP(KamstrupData[[#This Row],[ORG_Concat]],'O-Organization'!F:H,3,FALSE)</f>
        <v>11044_DK10_Digitalization_DK_Digitalization_Kamstrup Solutions_DK_Digitalization_Kamstrup Solutions_Digital Workplace</v>
      </c>
    </row>
    <row r="1045" spans="2:22">
      <c r="B1045" s="28">
        <v>45292</v>
      </c>
      <c r="D1045" s="28" t="s">
        <v>576</v>
      </c>
      <c r="E1045" t="str">
        <f>VLOOKUP(D1045,'B-Business Capability'!B:H,5,FALSE)</f>
        <v>Manufacturing</v>
      </c>
      <c r="F1045" t="str">
        <f>VLOOKUP(D1045,'B-Business Capability'!B:H,6,FALSE)</f>
        <v>Product Design &amp; Planning</v>
      </c>
      <c r="G1045">
        <f>VLOOKUP(D1045,'B-Business Capability'!B:H,7,FALSE)</f>
        <v>0</v>
      </c>
      <c r="I1045" t="s">
        <v>253</v>
      </c>
      <c r="J1045" t="s">
        <v>562</v>
      </c>
      <c r="K1045" t="s">
        <v>563</v>
      </c>
      <c r="L1045" t="s">
        <v>85</v>
      </c>
      <c r="M1045" t="str">
        <f>VLOOKUP(L1045,'A-Applications'!B:D,3,FALSE)</f>
        <v>Metertool OMNIA</v>
      </c>
      <c r="N1045" t="s">
        <v>53</v>
      </c>
      <c r="O1045" s="42" t="s">
        <v>54</v>
      </c>
      <c r="Q1045" t="str">
        <f>VLOOKUP(KamstrupData[[#This Row],[IdLevel123]],'B-Business Capability'!B:L,10,FALSE)</f>
        <v>Idea-to-Release (I2R)</v>
      </c>
      <c r="R1045">
        <f>VLOOKUP(KamstrupData[[#This Row],[IdLevel123]],'B-Business Capability'!B:L,11,FALSE)</f>
        <v>450</v>
      </c>
      <c r="U1045" t="str">
        <f>_xlfn.CONCAT(KamstrupData[[#This Row],[CountryCode]],"_",KamstrupData[[#This Row],[Business Area]],"_",KamstrupData[[#This Row],[DepartmentTeam]])</f>
        <v>DK10_DK_Digitalization_Kamstrup Solutions_DK_Digitalization_Kamstrup Solutions_Configuration Management</v>
      </c>
      <c r="V1045" t="str">
        <f>VLOOKUP(KamstrupData[[#This Row],[ORG_Concat]],'O-Organization'!F:H,3,FALSE)</f>
        <v>11046_DK10_Digitalization_DK_Digitalization_Kamstrup Solutions_DK_Digitalization_Kamstrup Solutions_Configuration Management</v>
      </c>
    </row>
    <row r="1046" spans="2:22">
      <c r="B1046" s="28">
        <v>46023</v>
      </c>
      <c r="D1046" s="28" t="s">
        <v>427</v>
      </c>
      <c r="E1046" t="str">
        <f>VLOOKUP(D1046,'B-Business Capability'!B:H,5,FALSE)</f>
        <v>OT Manufacturing</v>
      </c>
      <c r="F1046" t="str">
        <f>VLOOKUP(D1046,'B-Business Capability'!B:H,6,FALSE)</f>
        <v>OT Security &amp; Compliance</v>
      </c>
      <c r="G1046" t="str">
        <f>VLOOKUP(D1046,'B-Business Capability'!B:H,7,FALSE)</f>
        <v>OT Access Control &amp; Identity Management</v>
      </c>
      <c r="I1046" t="s">
        <v>253</v>
      </c>
      <c r="J1046" t="s">
        <v>562</v>
      </c>
      <c r="K1046" t="s">
        <v>567</v>
      </c>
      <c r="L1046" t="s">
        <v>490</v>
      </c>
      <c r="M1046" t="str">
        <f>VLOOKUP(L1046,'A-Applications'!B:D,3,FALSE)</f>
        <v>Identity Service Engine</v>
      </c>
      <c r="N1046" t="s">
        <v>53</v>
      </c>
      <c r="O1046" s="42" t="s">
        <v>54</v>
      </c>
      <c r="P1046" t="s">
        <v>77</v>
      </c>
      <c r="Q1046" t="str">
        <f>VLOOKUP(KamstrupData[[#This Row],[IdLevel123]],'B-Business Capability'!B:L,10,FALSE)</f>
        <v>N/A</v>
      </c>
      <c r="R1046">
        <f>VLOOKUP(KamstrupData[[#This Row],[IdLevel123]],'B-Business Capability'!B:L,11,FALSE)</f>
        <v>0</v>
      </c>
      <c r="U1046" t="str">
        <f>_xlfn.CONCAT(KamstrupData[[#This Row],[CountryCode]],"_",KamstrupData[[#This Row],[Business Area]],"_",KamstrupData[[#This Row],[DepartmentTeam]])</f>
        <v>DK10_DK_Digitalization_Kamstrup Solutions_DK_Digitalization_Kamstrup Solutions_Manufacturing IT</v>
      </c>
      <c r="V1046" t="str">
        <f>VLOOKUP(KamstrupData[[#This Row],[ORG_Concat]],'O-Organization'!F:H,3,FALSE)</f>
        <v>11045_DK10_Digitalization_DK_Digitalization_Kamstrup Solutions_DK_Digitalization_Kamstrup Solutions_Manufacturing IT</v>
      </c>
    </row>
    <row r="1047" spans="2:22">
      <c r="D1047" s="28" t="s">
        <v>299</v>
      </c>
      <c r="E1047" t="str">
        <f>VLOOKUP(D1047,'B-Business Capability'!B:H,5,FALSE)</f>
        <v>Digital Platform and Operations</v>
      </c>
      <c r="F1047" t="str">
        <f>VLOOKUP(D1047,'B-Business Capability'!B:H,6,FALSE)</f>
        <v>AI, Data &amp; Analytics</v>
      </c>
      <c r="G1047" t="str">
        <f>VLOOKUP(D1047,'B-Business Capability'!B:H,7,FALSE)</f>
        <v>Data Analytics</v>
      </c>
      <c r="I1047" t="s">
        <v>253</v>
      </c>
      <c r="J1047" t="s">
        <v>562</v>
      </c>
      <c r="K1047" t="s">
        <v>569</v>
      </c>
      <c r="L1047" t="s">
        <v>577</v>
      </c>
      <c r="M1047" t="str">
        <f>VLOOKUP(L1047,'A-Applications'!B:D,3,FALSE)</f>
        <v xml:space="preserve">Azure Workbook </v>
      </c>
      <c r="N1047" t="s">
        <v>53</v>
      </c>
      <c r="O1047" s="42" t="s">
        <v>54</v>
      </c>
      <c r="Q1047" t="str">
        <f>VLOOKUP(KamstrupData[[#This Row],[IdLevel123]],'B-Business Capability'!B:L,10,FALSE)</f>
        <v>N/A</v>
      </c>
      <c r="R1047">
        <f>VLOOKUP(KamstrupData[[#This Row],[IdLevel123]],'B-Business Capability'!B:L,11,FALSE)</f>
        <v>0</v>
      </c>
      <c r="T1047" t="s">
        <v>578</v>
      </c>
      <c r="U1047" t="str">
        <f>_xlfn.CONCAT(KamstrupData[[#This Row],[CountryCode]],"_",KamstrupData[[#This Row],[Business Area]],"_",KamstrupData[[#This Row],[DepartmentTeam]])</f>
        <v>DK10_DK_Digitalization_Kamstrup Solutions_DK_Digitalization_Kamstrup Solutions_Commercial Solutions</v>
      </c>
      <c r="V1047" t="str">
        <f>VLOOKUP(KamstrupData[[#This Row],[ORG_Concat]],'O-Organization'!F:H,3,FALSE)</f>
        <v>11043_DK10_Digitalization_DK_Digitalization_Kamstrup Solutions_DK_Digitalization_Kamstrup Solutions_Commercial Solutions</v>
      </c>
    </row>
    <row r="1048" spans="2:22">
      <c r="D1048" s="28" t="s">
        <v>568</v>
      </c>
      <c r="E1048" t="str">
        <f>VLOOKUP(D1048,'B-Business Capability'!B:H,5,FALSE)</f>
        <v>Marketing</v>
      </c>
      <c r="F1048" t="str">
        <f>VLOOKUP(D1048,'B-Business Capability'!B:H,6,FALSE)</f>
        <v>Corporate communication and brand management</v>
      </c>
      <c r="G1048" t="str">
        <f>VLOOKUP(D1048,'B-Business Capability'!B:H,7,FALSE)</f>
        <v>Content management</v>
      </c>
      <c r="I1048" t="s">
        <v>253</v>
      </c>
      <c r="J1048" t="s">
        <v>562</v>
      </c>
      <c r="K1048" t="s">
        <v>569</v>
      </c>
      <c r="L1048" t="s">
        <v>579</v>
      </c>
      <c r="M1048" t="str">
        <f>VLOOKUP(L1048,'A-Applications'!B:D,3,FALSE)</f>
        <v>Camtasia</v>
      </c>
      <c r="N1048" t="s">
        <v>53</v>
      </c>
      <c r="O1048" s="42" t="s">
        <v>54</v>
      </c>
      <c r="Q1048" t="str">
        <f>VLOOKUP(KamstrupData[[#This Row],[IdLevel123]],'B-Business Capability'!B:L,10,FALSE)</f>
        <v>N/A</v>
      </c>
      <c r="R1048">
        <f>VLOOKUP(KamstrupData[[#This Row],[IdLevel123]],'B-Business Capability'!B:L,11,FALSE)</f>
        <v>0</v>
      </c>
      <c r="T1048" t="s">
        <v>580</v>
      </c>
      <c r="U1048" t="str">
        <f>_xlfn.CONCAT(KamstrupData[[#This Row],[CountryCode]],"_",KamstrupData[[#This Row],[Business Area]],"_",KamstrupData[[#This Row],[DepartmentTeam]])</f>
        <v>DK10_DK_Digitalization_Kamstrup Solutions_DK_Digitalization_Kamstrup Solutions_Commercial Solutions</v>
      </c>
      <c r="V1048" t="str">
        <f>VLOOKUP(KamstrupData[[#This Row],[ORG_Concat]],'O-Organization'!F:H,3,FALSE)</f>
        <v>11043_DK10_Digitalization_DK_Digitalization_Kamstrup Solutions_DK_Digitalization_Kamstrup Solutions_Commercial Solutions</v>
      </c>
    </row>
    <row r="1049" spans="2:22">
      <c r="D1049" s="28" t="s">
        <v>568</v>
      </c>
      <c r="E1049" t="str">
        <f>VLOOKUP(D1049,'B-Business Capability'!B:H,5,FALSE)</f>
        <v>Marketing</v>
      </c>
      <c r="F1049" t="str">
        <f>VLOOKUP(D1049,'B-Business Capability'!B:H,6,FALSE)</f>
        <v>Corporate communication and brand management</v>
      </c>
      <c r="G1049" t="str">
        <f>VLOOKUP(D1049,'B-Business Capability'!B:H,7,FALSE)</f>
        <v>Content management</v>
      </c>
      <c r="I1049" t="s">
        <v>253</v>
      </c>
      <c r="J1049" t="s">
        <v>562</v>
      </c>
      <c r="K1049" t="s">
        <v>569</v>
      </c>
      <c r="L1049" t="s">
        <v>581</v>
      </c>
      <c r="M1049" t="str">
        <f>VLOOKUP(L1049,'A-Applications'!B:D,3,FALSE)</f>
        <v>Canva Teams</v>
      </c>
      <c r="N1049" t="s">
        <v>53</v>
      </c>
      <c r="O1049" s="42" t="s">
        <v>54</v>
      </c>
      <c r="Q1049" t="str">
        <f>VLOOKUP(KamstrupData[[#This Row],[IdLevel123]],'B-Business Capability'!B:L,10,FALSE)</f>
        <v>N/A</v>
      </c>
      <c r="R1049">
        <f>VLOOKUP(KamstrupData[[#This Row],[IdLevel123]],'B-Business Capability'!B:L,11,FALSE)</f>
        <v>0</v>
      </c>
      <c r="T1049" t="s">
        <v>582</v>
      </c>
      <c r="U1049" t="str">
        <f>_xlfn.CONCAT(KamstrupData[[#This Row],[CountryCode]],"_",KamstrupData[[#This Row],[Business Area]],"_",KamstrupData[[#This Row],[DepartmentTeam]])</f>
        <v>DK10_DK_Digitalization_Kamstrup Solutions_DK_Digitalization_Kamstrup Solutions_Commercial Solutions</v>
      </c>
      <c r="V1049" t="str">
        <f>VLOOKUP(KamstrupData[[#This Row],[ORG_Concat]],'O-Organization'!F:H,3,FALSE)</f>
        <v>11043_DK10_Digitalization_DK_Digitalization_Kamstrup Solutions_DK_Digitalization_Kamstrup Solutions_Commercial Solutions</v>
      </c>
    </row>
    <row r="1050" spans="2:22">
      <c r="D1050" s="28" t="s">
        <v>327</v>
      </c>
      <c r="E1050" t="str">
        <f>VLOOKUP(D1050,'B-Business Capability'!B:H,5,FALSE)</f>
        <v>Digital Platform and Operations</v>
      </c>
      <c r="F1050" t="str">
        <f>VLOOKUP(D1050,'B-Business Capability'!B:H,6,FALSE)</f>
        <v>AI, Data &amp; Analytics</v>
      </c>
      <c r="G1050" t="str">
        <f>VLOOKUP(D1050,'B-Business Capability'!B:H,7,FALSE)</f>
        <v>AI</v>
      </c>
      <c r="I1050" t="s">
        <v>253</v>
      </c>
      <c r="J1050" t="s">
        <v>562</v>
      </c>
      <c r="K1050" t="s">
        <v>569</v>
      </c>
      <c r="L1050" t="s">
        <v>583</v>
      </c>
      <c r="M1050" t="str">
        <f>VLOOKUP(L1050,'A-Applications'!B:D,3,FALSE)</f>
        <v>ChatGPT</v>
      </c>
      <c r="N1050" t="s">
        <v>53</v>
      </c>
      <c r="O1050" s="42" t="s">
        <v>54</v>
      </c>
      <c r="Q1050" t="str">
        <f>VLOOKUP(KamstrupData[[#This Row],[IdLevel123]],'B-Business Capability'!B:L,10,FALSE)</f>
        <v>N/A</v>
      </c>
      <c r="R1050">
        <f>VLOOKUP(KamstrupData[[#This Row],[IdLevel123]],'B-Business Capability'!B:L,11,FALSE)</f>
        <v>0</v>
      </c>
      <c r="T1050" t="s">
        <v>584</v>
      </c>
      <c r="U1050" t="str">
        <f>_xlfn.CONCAT(KamstrupData[[#This Row],[CountryCode]],"_",KamstrupData[[#This Row],[Business Area]],"_",KamstrupData[[#This Row],[DepartmentTeam]])</f>
        <v>DK10_DK_Digitalization_Kamstrup Solutions_DK_Digitalization_Kamstrup Solutions_Commercial Solutions</v>
      </c>
      <c r="V1050" t="str">
        <f>VLOOKUP(KamstrupData[[#This Row],[ORG_Concat]],'O-Organization'!F:H,3,FALSE)</f>
        <v>11043_DK10_Digitalization_DK_Digitalization_Kamstrup Solutions_DK_Digitalization_Kamstrup Solutions_Commercial Solutions</v>
      </c>
    </row>
    <row r="1051" spans="2:22">
      <c r="D1051" s="28" t="s">
        <v>585</v>
      </c>
      <c r="E1051" t="str">
        <f>VLOOKUP(D1051,'B-Business Capability'!B:H,5,FALSE)</f>
        <v xml:space="preserve">Digital Management </v>
      </c>
      <c r="F1051" t="str">
        <f>VLOOKUP(D1051,'B-Business Capability'!B:H,6,FALSE)</f>
        <v>Identity and Access Governance</v>
      </c>
      <c r="G1051">
        <f>VLOOKUP(D1051,'B-Business Capability'!B:H,7,FALSE)</f>
        <v>0</v>
      </c>
      <c r="I1051" t="s">
        <v>253</v>
      </c>
      <c r="J1051" t="s">
        <v>562</v>
      </c>
      <c r="K1051" t="s">
        <v>575</v>
      </c>
      <c r="L1051" t="s">
        <v>586</v>
      </c>
      <c r="M1051" t="str">
        <f>VLOOKUP(L1051,'A-Applications'!B:D,3,FALSE)</f>
        <v xml:space="preserve">ProxyClick </v>
      </c>
      <c r="N1051" t="s">
        <v>53</v>
      </c>
      <c r="O1051" s="42" t="s">
        <v>54</v>
      </c>
      <c r="P1051" t="s">
        <v>43</v>
      </c>
      <c r="Q1051" t="str">
        <f>VLOOKUP(KamstrupData[[#This Row],[IdLevel123]],'B-Business Capability'!B:L,10,FALSE)</f>
        <v>N/A</v>
      </c>
      <c r="R1051">
        <f>VLOOKUP(KamstrupData[[#This Row],[IdLevel123]],'B-Business Capability'!B:L,11,FALSE)</f>
        <v>0</v>
      </c>
      <c r="U1051" t="str">
        <f>_xlfn.CONCAT(KamstrupData[[#This Row],[CountryCode]],"_",KamstrupData[[#This Row],[Business Area]],"_",KamstrupData[[#This Row],[DepartmentTeam]])</f>
        <v>DK10_DK_Digitalization_Kamstrup Solutions_DK_Digitalization_Kamstrup Solutions_Digital Workplace</v>
      </c>
      <c r="V1051" t="str">
        <f>VLOOKUP(KamstrupData[[#This Row],[ORG_Concat]],'O-Organization'!F:H,3,FALSE)</f>
        <v>11044_DK10_Digitalization_DK_Digitalization_Kamstrup Solutions_DK_Digitalization_Kamstrup Solutions_Digital Workplace</v>
      </c>
    </row>
    <row r="1052" spans="2:22">
      <c r="B1052" s="28">
        <v>46023</v>
      </c>
      <c r="D1052" s="28" t="s">
        <v>427</v>
      </c>
      <c r="E1052" t="str">
        <f>VLOOKUP(D1052,'B-Business Capability'!B:H,5,FALSE)</f>
        <v>OT Manufacturing</v>
      </c>
      <c r="F1052" t="str">
        <f>VLOOKUP(D1052,'B-Business Capability'!B:H,6,FALSE)</f>
        <v>OT Security &amp; Compliance</v>
      </c>
      <c r="G1052" t="str">
        <f>VLOOKUP(D1052,'B-Business Capability'!B:H,7,FALSE)</f>
        <v>OT Access Control &amp; Identity Management</v>
      </c>
      <c r="I1052" t="s">
        <v>253</v>
      </c>
      <c r="J1052" t="s">
        <v>562</v>
      </c>
      <c r="K1052" t="s">
        <v>567</v>
      </c>
      <c r="L1052" t="s">
        <v>587</v>
      </c>
      <c r="M1052" t="str">
        <f>VLOOKUP(L1052,'A-Applications'!B:D,3,FALSE)</f>
        <v>BeyondTrust Remote Support (Bomgar)</v>
      </c>
      <c r="N1052" t="s">
        <v>53</v>
      </c>
      <c r="O1052" s="42" t="s">
        <v>54</v>
      </c>
      <c r="P1052" t="s">
        <v>77</v>
      </c>
      <c r="Q1052" t="str">
        <f>VLOOKUP(KamstrupData[[#This Row],[IdLevel123]],'B-Business Capability'!B:L,10,FALSE)</f>
        <v>N/A</v>
      </c>
      <c r="R1052">
        <f>VLOOKUP(KamstrupData[[#This Row],[IdLevel123]],'B-Business Capability'!B:L,11,FALSE)</f>
        <v>0</v>
      </c>
      <c r="U1052" t="str">
        <f>_xlfn.CONCAT(KamstrupData[[#This Row],[CountryCode]],"_",KamstrupData[[#This Row],[Business Area]],"_",KamstrupData[[#This Row],[DepartmentTeam]])</f>
        <v>DK10_DK_Digitalization_Kamstrup Solutions_DK_Digitalization_Kamstrup Solutions_Manufacturing IT</v>
      </c>
      <c r="V1052" t="str">
        <f>VLOOKUP(KamstrupData[[#This Row],[ORG_Concat]],'O-Organization'!F:H,3,FALSE)</f>
        <v>11045_DK10_Digitalization_DK_Digitalization_Kamstrup Solutions_DK_Digitalization_Kamstrup Solutions_Manufacturing IT</v>
      </c>
    </row>
    <row r="1053" spans="2:22">
      <c r="B1053" s="28">
        <v>46023</v>
      </c>
      <c r="D1053" s="28" t="s">
        <v>427</v>
      </c>
      <c r="E1053" t="str">
        <f>VLOOKUP(D1053,'B-Business Capability'!B:H,5,FALSE)</f>
        <v>OT Manufacturing</v>
      </c>
      <c r="F1053" t="str">
        <f>VLOOKUP(D1053,'B-Business Capability'!B:H,6,FALSE)</f>
        <v>OT Security &amp; Compliance</v>
      </c>
      <c r="G1053" t="str">
        <f>VLOOKUP(D1053,'B-Business Capability'!B:H,7,FALSE)</f>
        <v>OT Access Control &amp; Identity Management</v>
      </c>
      <c r="I1053" t="s">
        <v>253</v>
      </c>
      <c r="J1053" t="s">
        <v>562</v>
      </c>
      <c r="K1053" t="s">
        <v>567</v>
      </c>
      <c r="L1053" t="s">
        <v>588</v>
      </c>
      <c r="M1053" t="str">
        <f>VLOOKUP(L1053,'A-Applications'!B:D,3,FALSE)</f>
        <v>BeyondTrust Privileged Remote Access (PRA)</v>
      </c>
      <c r="N1053" t="s">
        <v>53</v>
      </c>
      <c r="O1053" s="42" t="s">
        <v>54</v>
      </c>
      <c r="P1053" t="s">
        <v>77</v>
      </c>
      <c r="Q1053" t="str">
        <f>VLOOKUP(KamstrupData[[#This Row],[IdLevel123]],'B-Business Capability'!B:L,10,FALSE)</f>
        <v>N/A</v>
      </c>
      <c r="R1053">
        <f>VLOOKUP(KamstrupData[[#This Row],[IdLevel123]],'B-Business Capability'!B:L,11,FALSE)</f>
        <v>0</v>
      </c>
      <c r="U1053" t="str">
        <f>_xlfn.CONCAT(KamstrupData[[#This Row],[CountryCode]],"_",KamstrupData[[#This Row],[Business Area]],"_",KamstrupData[[#This Row],[DepartmentTeam]])</f>
        <v>DK10_DK_Digitalization_Kamstrup Solutions_DK_Digitalization_Kamstrup Solutions_Manufacturing IT</v>
      </c>
      <c r="V1053" t="str">
        <f>VLOOKUP(KamstrupData[[#This Row],[ORG_Concat]],'O-Organization'!F:H,3,FALSE)</f>
        <v>11045_DK10_Digitalization_DK_Digitalization_Kamstrup Solutions_DK_Digitalization_Kamstrup Solutions_Manufacturing IT</v>
      </c>
    </row>
    <row r="1054" spans="2:22">
      <c r="B1054" s="28">
        <v>46023</v>
      </c>
      <c r="D1054" s="28" t="s">
        <v>589</v>
      </c>
      <c r="E1054" t="str">
        <f>VLOOKUP(D1054,'B-Business Capability'!B:H,5,FALSE)</f>
        <v>OT Manufacturing</v>
      </c>
      <c r="F1054" t="str">
        <f>VLOOKUP(D1054,'B-Business Capability'!B:H,6,FALSE)</f>
        <v>OT Infrastructure &amp; Hosting</v>
      </c>
      <c r="G1054" t="str">
        <f>VLOOKUP(D1054,'B-Business Capability'!B:H,7,FALSE)</f>
        <v>OT Network Segmentation &amp; Connectivity</v>
      </c>
      <c r="I1054" t="s">
        <v>253</v>
      </c>
      <c r="J1054" t="s">
        <v>562</v>
      </c>
      <c r="K1054" t="s">
        <v>567</v>
      </c>
      <c r="L1054" t="s">
        <v>502</v>
      </c>
      <c r="M1054" t="str">
        <f>VLOOKUP(L1054,'A-Applications'!B:D,3,FALSE)</f>
        <v>Cisco DNA Center</v>
      </c>
      <c r="N1054" t="s">
        <v>53</v>
      </c>
      <c r="O1054" s="42" t="s">
        <v>54</v>
      </c>
      <c r="P1054" t="s">
        <v>77</v>
      </c>
      <c r="Q1054" t="str">
        <f>VLOOKUP(KamstrupData[[#This Row],[IdLevel123]],'B-Business Capability'!B:L,10,FALSE)</f>
        <v>N/A</v>
      </c>
      <c r="R1054">
        <f>VLOOKUP(KamstrupData[[#This Row],[IdLevel123]],'B-Business Capability'!B:L,11,FALSE)</f>
        <v>0</v>
      </c>
      <c r="U1054" t="str">
        <f>_xlfn.CONCAT(KamstrupData[[#This Row],[CountryCode]],"_",KamstrupData[[#This Row],[Business Area]],"_",KamstrupData[[#This Row],[DepartmentTeam]])</f>
        <v>DK10_DK_Digitalization_Kamstrup Solutions_DK_Digitalization_Kamstrup Solutions_Manufacturing IT</v>
      </c>
      <c r="V1054" t="str">
        <f>VLOOKUP(KamstrupData[[#This Row],[ORG_Concat]],'O-Organization'!F:H,3,FALSE)</f>
        <v>11045_DK10_Digitalization_DK_Digitalization_Kamstrup Solutions_DK_Digitalization_Kamstrup Solutions_Manufacturing IT</v>
      </c>
    </row>
    <row r="1055" spans="2:22">
      <c r="D1055" s="28" t="s">
        <v>236</v>
      </c>
      <c r="E1055" t="str">
        <f>VLOOKUP(D1055,'B-Business Capability'!B:H,5,FALSE)</f>
        <v>People and Culture</v>
      </c>
      <c r="F1055" t="str">
        <f>VLOOKUP(D1055,'B-Business Capability'!B:H,6,FALSE)</f>
        <v>Compensation &amp; Benefits</v>
      </c>
      <c r="G1055">
        <f>VLOOKUP(D1055,'B-Business Capability'!B:H,7,FALSE)</f>
        <v>0</v>
      </c>
      <c r="I1055" t="s">
        <v>253</v>
      </c>
      <c r="J1055" t="s">
        <v>562</v>
      </c>
      <c r="K1055" t="s">
        <v>575</v>
      </c>
      <c r="L1055" t="s">
        <v>377</v>
      </c>
      <c r="M1055" t="str">
        <f>VLOOKUP(L1055,'A-Applications'!B:D,3,FALSE)</f>
        <v>Endalia</v>
      </c>
      <c r="N1055" t="s">
        <v>53</v>
      </c>
      <c r="O1055" s="42" t="s">
        <v>62</v>
      </c>
      <c r="P1055" t="s">
        <v>43</v>
      </c>
      <c r="Q1055" t="str">
        <f>VLOOKUP(KamstrupData[[#This Row],[IdLevel123]],'B-Business Capability'!B:L,10,FALSE)</f>
        <v>Hire-to-Retire (H2R)</v>
      </c>
      <c r="R1055">
        <f>VLOOKUP(KamstrupData[[#This Row],[IdLevel123]],'B-Business Capability'!B:L,11,FALSE)</f>
        <v>700</v>
      </c>
      <c r="U1055" t="str">
        <f>_xlfn.CONCAT(KamstrupData[[#This Row],[CountryCode]],"_",KamstrupData[[#This Row],[Business Area]],"_",KamstrupData[[#This Row],[DepartmentTeam]])</f>
        <v>DK10_DK_Digitalization_Kamstrup Solutions_DK_Digitalization_Kamstrup Solutions_Digital Workplace</v>
      </c>
      <c r="V1055" t="str">
        <f>VLOOKUP(KamstrupData[[#This Row],[ORG_Concat]],'O-Organization'!F:H,3,FALSE)</f>
        <v>11044_DK10_Digitalization_DK_Digitalization_Kamstrup Solutions_DK_Digitalization_Kamstrup Solutions_Digital Workplace</v>
      </c>
    </row>
    <row r="1056" spans="2:22">
      <c r="B1056" s="28">
        <v>45292</v>
      </c>
      <c r="D1056" s="28" t="s">
        <v>393</v>
      </c>
      <c r="E1056" t="str">
        <f>VLOOKUP(D1056,'B-Business Capability'!B:H,5,FALSE)</f>
        <v>Digital Platform and Operations</v>
      </c>
      <c r="F1056" t="str">
        <f>VLOOKUP(D1056,'B-Business Capability'!B:H,6,FALSE)</f>
        <v>Digital Workplace &amp; Infrastructure Development</v>
      </c>
      <c r="G1056">
        <f>VLOOKUP(D1056,'B-Business Capability'!B:H,7,FALSE)</f>
        <v>0</v>
      </c>
      <c r="I1056" t="s">
        <v>253</v>
      </c>
      <c r="J1056" t="s">
        <v>562</v>
      </c>
      <c r="K1056" t="s">
        <v>563</v>
      </c>
      <c r="L1056" t="s">
        <v>381</v>
      </c>
      <c r="M1056" t="str">
        <f>VLOOKUP(L1056,'A-Applications'!B:D,3,FALSE)</f>
        <v>Logi Options</v>
      </c>
      <c r="N1056" t="s">
        <v>53</v>
      </c>
      <c r="O1056" s="42" t="s">
        <v>62</v>
      </c>
      <c r="Q1056" t="str">
        <f>VLOOKUP(KamstrupData[[#This Row],[IdLevel123]],'B-Business Capability'!B:L,10,FALSE)</f>
        <v>N/A</v>
      </c>
      <c r="R1056">
        <f>VLOOKUP(KamstrupData[[#This Row],[IdLevel123]],'B-Business Capability'!B:L,11,FALSE)</f>
        <v>0</v>
      </c>
      <c r="U1056" t="str">
        <f>_xlfn.CONCAT(KamstrupData[[#This Row],[CountryCode]],"_",KamstrupData[[#This Row],[Business Area]],"_",KamstrupData[[#This Row],[DepartmentTeam]])</f>
        <v>DK10_DK_Digitalization_Kamstrup Solutions_DK_Digitalization_Kamstrup Solutions_Configuration Management</v>
      </c>
      <c r="V1056" t="str">
        <f>VLOOKUP(KamstrupData[[#This Row],[ORG_Concat]],'O-Organization'!F:H,3,FALSE)</f>
        <v>11046_DK10_Digitalization_DK_Digitalization_Kamstrup Solutions_DK_Digitalization_Kamstrup Solutions_Configuration Management</v>
      </c>
    </row>
    <row r="1057" spans="2:22">
      <c r="B1057" s="28">
        <v>46023</v>
      </c>
      <c r="D1057" s="28" t="s">
        <v>590</v>
      </c>
      <c r="E1057" t="str">
        <f>VLOOKUP(D1057,'B-Business Capability'!B:H,5,FALSE)</f>
        <v>OT Manufacturing</v>
      </c>
      <c r="F1057" t="str">
        <f>VLOOKUP(D1057,'B-Business Capability'!B:H,6,FALSE)</f>
        <v>OT Infrastructure &amp; Hosting</v>
      </c>
      <c r="G1057" t="str">
        <f>VLOOKUP(D1057,'B-Business Capability'!B:H,7,FALSE)</f>
        <v>OT Monitoring &amp; Event Management</v>
      </c>
      <c r="I1057" t="s">
        <v>253</v>
      </c>
      <c r="J1057" t="s">
        <v>562</v>
      </c>
      <c r="K1057" t="s">
        <v>567</v>
      </c>
      <c r="L1057" t="s">
        <v>591</v>
      </c>
      <c r="M1057" t="str">
        <f>VLOOKUP(L1057,'A-Applications'!B:D,3,FALSE)</f>
        <v>365 admin centers</v>
      </c>
      <c r="N1057" t="s">
        <v>53</v>
      </c>
      <c r="O1057" s="42" t="s">
        <v>62</v>
      </c>
      <c r="Q1057" t="str">
        <f>VLOOKUP(KamstrupData[[#This Row],[IdLevel123]],'B-Business Capability'!B:L,10,FALSE)</f>
        <v>N/A</v>
      </c>
      <c r="R1057">
        <f>VLOOKUP(KamstrupData[[#This Row],[IdLevel123]],'B-Business Capability'!B:L,11,FALSE)</f>
        <v>0</v>
      </c>
      <c r="U1057" t="str">
        <f>_xlfn.CONCAT(KamstrupData[[#This Row],[CountryCode]],"_",KamstrupData[[#This Row],[Business Area]],"_",KamstrupData[[#This Row],[DepartmentTeam]])</f>
        <v>DK10_DK_Digitalization_Kamstrup Solutions_DK_Digitalization_Kamstrup Solutions_Manufacturing IT</v>
      </c>
      <c r="V1057" t="str">
        <f>VLOOKUP(KamstrupData[[#This Row],[ORG_Concat]],'O-Organization'!F:H,3,FALSE)</f>
        <v>11045_DK10_Digitalization_DK_Digitalization_Kamstrup Solutions_DK_Digitalization_Kamstrup Solutions_Manufacturing IT</v>
      </c>
    </row>
    <row r="1058" spans="2:22">
      <c r="D1058" s="28" t="s">
        <v>126</v>
      </c>
      <c r="E1058" t="str">
        <f>VLOOKUP(D1058,'B-Business Capability'!B:H,5,FALSE)</f>
        <v>Strategic Management</v>
      </c>
      <c r="F1058" t="str">
        <f>VLOOKUP(D1058,'B-Business Capability'!B:H,6,FALSE)</f>
        <v>Business Process Management</v>
      </c>
      <c r="G1058" t="str">
        <f>VLOOKUP(D1058,'B-Business Capability'!B:H,7,FALSE)</f>
        <v>Business Process Modeling</v>
      </c>
      <c r="I1058" t="s">
        <v>253</v>
      </c>
      <c r="J1058" t="s">
        <v>562</v>
      </c>
      <c r="K1058" t="s">
        <v>565</v>
      </c>
      <c r="L1058" t="s">
        <v>592</v>
      </c>
      <c r="M1058" t="str">
        <f>VLOOKUP(L1058,'A-Applications'!B:D,3,FALSE)</f>
        <v>2C8 (ScopeTool)</v>
      </c>
      <c r="N1058" t="s">
        <v>53</v>
      </c>
      <c r="O1058" s="42" t="s">
        <v>62</v>
      </c>
      <c r="P1058" t="s">
        <v>77</v>
      </c>
      <c r="Q1058" t="str">
        <f>VLOOKUP(KamstrupData[[#This Row],[IdLevel123]],'B-Business Capability'!B:L,10,FALSE)</f>
        <v>N/A</v>
      </c>
      <c r="R1058">
        <f>VLOOKUP(KamstrupData[[#This Row],[IdLevel123]],'B-Business Capability'!B:L,11,FALSE)</f>
        <v>0</v>
      </c>
      <c r="U1058" t="str">
        <f>_xlfn.CONCAT(KamstrupData[[#This Row],[CountryCode]],"_",KamstrupData[[#This Row],[Business Area]],"_",KamstrupData[[#This Row],[DepartmentTeam]])</f>
        <v>DK10_DK_Digitalization_Kamstrup Solutions_DK_Digitalization_Kamstrup Solutions_Corporate Solutions</v>
      </c>
      <c r="V1058" t="str">
        <f>VLOOKUP(KamstrupData[[#This Row],[ORG_Concat]],'O-Organization'!F:H,3,FALSE)</f>
        <v>11042_DK10_Digitalization_DK_Digitalization_Kamstrup Solutions_DK_Digitalization_Kamstrup Solutions_Corporate Solutions</v>
      </c>
    </row>
    <row r="1059" spans="2:22">
      <c r="D1059" s="28" t="s">
        <v>363</v>
      </c>
      <c r="E1059" t="str">
        <f>VLOOKUP(D1059,'B-Business Capability'!B:H,5,FALSE)</f>
        <v>Digital Platform and Operations</v>
      </c>
      <c r="F1059" t="str">
        <f>VLOOKUP(D1059,'B-Business Capability'!B:H,6,FALSE)</f>
        <v>Digital Workplace &amp; Infrastructure Development</v>
      </c>
      <c r="G1059" t="str">
        <f>VLOOKUP(D1059,'B-Business Capability'!B:H,7,FALSE)</f>
        <v>Communication &amp; Collaboration</v>
      </c>
      <c r="I1059" t="s">
        <v>253</v>
      </c>
      <c r="J1059" t="s">
        <v>562</v>
      </c>
      <c r="K1059" t="s">
        <v>575</v>
      </c>
      <c r="L1059" t="s">
        <v>593</v>
      </c>
      <c r="M1059" t="str">
        <f>VLOOKUP(L1059,'A-Applications'!B:D,3,FALSE)</f>
        <v>Teams Premium</v>
      </c>
      <c r="N1059" t="s">
        <v>147</v>
      </c>
      <c r="O1059" s="42" t="s">
        <v>54</v>
      </c>
      <c r="P1059" t="s">
        <v>43</v>
      </c>
      <c r="Q1059" t="str">
        <f>VLOOKUP(KamstrupData[[#This Row],[IdLevel123]],'B-Business Capability'!B:L,10,FALSE)</f>
        <v>N/A</v>
      </c>
      <c r="R1059">
        <f>VLOOKUP(KamstrupData[[#This Row],[IdLevel123]],'B-Business Capability'!B:L,11,FALSE)</f>
        <v>0</v>
      </c>
      <c r="U1059" t="str">
        <f>_xlfn.CONCAT(KamstrupData[[#This Row],[CountryCode]],"_",KamstrupData[[#This Row],[Business Area]],"_",KamstrupData[[#This Row],[DepartmentTeam]])</f>
        <v>DK10_DK_Digitalization_Kamstrup Solutions_DK_Digitalization_Kamstrup Solutions_Digital Workplace</v>
      </c>
      <c r="V1059" t="str">
        <f>VLOOKUP(KamstrupData[[#This Row],[ORG_Concat]],'O-Organization'!F:H,3,FALSE)</f>
        <v>11044_DK10_Digitalization_DK_Digitalization_Kamstrup Solutions_DK_Digitalization_Kamstrup Solutions_Digital Workplace</v>
      </c>
    </row>
    <row r="1060" spans="2:22">
      <c r="D1060" s="28" t="s">
        <v>380</v>
      </c>
      <c r="E1060" t="str">
        <f>VLOOKUP(D1060,'B-Business Capability'!B:H,5,FALSE)</f>
        <v>Digital Platform and Operations</v>
      </c>
      <c r="F1060" t="str">
        <f>VLOOKUP(D1060,'B-Business Capability'!B:H,6,FALSE)</f>
        <v>Digital Workplace &amp; Infrastructure Development</v>
      </c>
      <c r="G1060" t="str">
        <f>VLOOKUP(D1060,'B-Business Capability'!B:H,7,FALSE)</f>
        <v>Devices &amp; Print</v>
      </c>
      <c r="I1060" t="s">
        <v>253</v>
      </c>
      <c r="J1060" t="s">
        <v>562</v>
      </c>
      <c r="K1060" t="s">
        <v>575</v>
      </c>
      <c r="L1060" t="s">
        <v>594</v>
      </c>
      <c r="M1060" t="str">
        <f>VLOOKUP(L1060,'A-Applications'!B:D,3,FALSE)</f>
        <v>Uniflow</v>
      </c>
      <c r="N1060" t="s">
        <v>147</v>
      </c>
      <c r="O1060" s="42" t="s">
        <v>54</v>
      </c>
      <c r="P1060" t="s">
        <v>43</v>
      </c>
      <c r="Q1060" t="str">
        <f>VLOOKUP(KamstrupData[[#This Row],[IdLevel123]],'B-Business Capability'!B:L,10,FALSE)</f>
        <v>N/A</v>
      </c>
      <c r="R1060">
        <f>VLOOKUP(KamstrupData[[#This Row],[IdLevel123]],'B-Business Capability'!B:L,11,FALSE)</f>
        <v>0</v>
      </c>
      <c r="U1060" t="str">
        <f>_xlfn.CONCAT(KamstrupData[[#This Row],[CountryCode]],"_",KamstrupData[[#This Row],[Business Area]],"_",KamstrupData[[#This Row],[DepartmentTeam]])</f>
        <v>DK10_DK_Digitalization_Kamstrup Solutions_DK_Digitalization_Kamstrup Solutions_Digital Workplace</v>
      </c>
      <c r="V1060" t="str">
        <f>VLOOKUP(KamstrupData[[#This Row],[ORG_Concat]],'O-Organization'!F:H,3,FALSE)</f>
        <v>11044_DK10_Digitalization_DK_Digitalization_Kamstrup Solutions_DK_Digitalization_Kamstrup Solutions_Digital Workplace</v>
      </c>
    </row>
    <row r="1061" spans="2:22">
      <c r="D1061" s="28" t="s">
        <v>363</v>
      </c>
      <c r="E1061" t="str">
        <f>VLOOKUP(D1061,'B-Business Capability'!B:H,5,FALSE)</f>
        <v>Digital Platform and Operations</v>
      </c>
      <c r="F1061" t="str">
        <f>VLOOKUP(D1061,'B-Business Capability'!B:H,6,FALSE)</f>
        <v>Digital Workplace &amp; Infrastructure Development</v>
      </c>
      <c r="G1061" t="str">
        <f>VLOOKUP(D1061,'B-Business Capability'!B:H,7,FALSE)</f>
        <v>Communication &amp; Collaboration</v>
      </c>
      <c r="I1061" t="s">
        <v>253</v>
      </c>
      <c r="J1061" t="s">
        <v>562</v>
      </c>
      <c r="K1061" t="s">
        <v>575</v>
      </c>
      <c r="L1061" t="s">
        <v>595</v>
      </c>
      <c r="M1061" t="str">
        <f>VLOOKUP(L1061,'A-Applications'!B:D,3,FALSE)</f>
        <v>Sharepoint 2016</v>
      </c>
      <c r="N1061" t="s">
        <v>103</v>
      </c>
      <c r="O1061" s="42" t="s">
        <v>54</v>
      </c>
      <c r="P1061" t="s">
        <v>43</v>
      </c>
      <c r="Q1061" t="str">
        <f>VLOOKUP(KamstrupData[[#This Row],[IdLevel123]],'B-Business Capability'!B:L,10,FALSE)</f>
        <v>N/A</v>
      </c>
      <c r="R1061">
        <f>VLOOKUP(KamstrupData[[#This Row],[IdLevel123]],'B-Business Capability'!B:L,11,FALSE)</f>
        <v>0</v>
      </c>
      <c r="U1061" t="str">
        <f>_xlfn.CONCAT(KamstrupData[[#This Row],[CountryCode]],"_",KamstrupData[[#This Row],[Business Area]],"_",KamstrupData[[#This Row],[DepartmentTeam]])</f>
        <v>DK10_DK_Digitalization_Kamstrup Solutions_DK_Digitalization_Kamstrup Solutions_Digital Workplace</v>
      </c>
      <c r="V1061" t="str">
        <f>VLOOKUP(KamstrupData[[#This Row],[ORG_Concat]],'O-Organization'!F:H,3,FALSE)</f>
        <v>11044_DK10_Digitalization_DK_Digitalization_Kamstrup Solutions_DK_Digitalization_Kamstrup Solutions_Digital Workplace</v>
      </c>
    </row>
    <row r="1062" spans="2:22">
      <c r="D1062" s="28" t="s">
        <v>119</v>
      </c>
      <c r="E1062" t="str">
        <f>VLOOKUP(D1062,'B-Business Capability'!B:H,5,FALSE)</f>
        <v>Finance</v>
      </c>
      <c r="F1062" t="str">
        <f>VLOOKUP(D1062,'B-Business Capability'!B:H,6,FALSE)</f>
        <v>Settlements &amp; Payments</v>
      </c>
      <c r="G1062" t="str">
        <f>VLOOKUP(D1062,'B-Business Capability'!B:H,7,FALSE)</f>
        <v>Travel &amp; Expense Management</v>
      </c>
      <c r="I1062" t="s">
        <v>253</v>
      </c>
      <c r="J1062" t="s">
        <v>562</v>
      </c>
      <c r="K1062" t="s">
        <v>569</v>
      </c>
      <c r="L1062" t="s">
        <v>120</v>
      </c>
      <c r="M1062" t="str">
        <f>VLOOKUP(L1062,'A-Applications'!B:D,3,FALSE)</f>
        <v>Concur</v>
      </c>
      <c r="N1062" t="s">
        <v>53</v>
      </c>
      <c r="O1062" s="42" t="s">
        <v>54</v>
      </c>
      <c r="P1062" t="s">
        <v>121</v>
      </c>
      <c r="Q1062" t="str">
        <f>VLOOKUP(KamstrupData[[#This Row],[IdLevel123]],'B-Business Capability'!B:L,10,FALSE)</f>
        <v>Hire-to-Retire (H2R)</v>
      </c>
      <c r="R1062">
        <f>VLOOKUP(KamstrupData[[#This Row],[IdLevel123]],'B-Business Capability'!B:L,11,FALSE)</f>
        <v>750</v>
      </c>
      <c r="U1062" t="str">
        <f>_xlfn.CONCAT(KamstrupData[[#This Row],[CountryCode]],"_",KamstrupData[[#This Row],[Business Area]],"_",KamstrupData[[#This Row],[DepartmentTeam]])</f>
        <v>DK10_DK_Digitalization_Kamstrup Solutions_DK_Digitalization_Kamstrup Solutions_Commercial Solutions</v>
      </c>
      <c r="V1062" t="str">
        <f>VLOOKUP(KamstrupData[[#This Row],[ORG_Concat]],'O-Organization'!F:H,3,FALSE)</f>
        <v>11043_DK10_Digitalization_DK_Digitalization_Kamstrup Solutions_DK_Digitalization_Kamstrup Solutions_Commercial Solutions</v>
      </c>
    </row>
    <row r="1063" spans="2:22">
      <c r="D1063" s="28" t="s">
        <v>119</v>
      </c>
      <c r="E1063" t="str">
        <f>VLOOKUP(D1063,'B-Business Capability'!B:H,5,FALSE)</f>
        <v>Finance</v>
      </c>
      <c r="F1063" t="str">
        <f>VLOOKUP(D1063,'B-Business Capability'!B:H,6,FALSE)</f>
        <v>Settlements &amp; Payments</v>
      </c>
      <c r="G1063" t="str">
        <f>VLOOKUP(D1063,'B-Business Capability'!B:H,7,FALSE)</f>
        <v>Travel &amp; Expense Management</v>
      </c>
      <c r="I1063" t="s">
        <v>253</v>
      </c>
      <c r="J1063" t="s">
        <v>562</v>
      </c>
      <c r="K1063" t="s">
        <v>569</v>
      </c>
      <c r="L1063" t="s">
        <v>120</v>
      </c>
      <c r="M1063" t="str">
        <f>VLOOKUP(L1063,'A-Applications'!B:D,3,FALSE)</f>
        <v>Concur</v>
      </c>
      <c r="N1063" t="s">
        <v>53</v>
      </c>
      <c r="O1063" s="42" t="s">
        <v>54</v>
      </c>
      <c r="Q1063" t="str">
        <f>VLOOKUP(KamstrupData[[#This Row],[IdLevel123]],'B-Business Capability'!B:L,10,FALSE)</f>
        <v>Hire-to-Retire (H2R)</v>
      </c>
      <c r="R1063">
        <f>VLOOKUP(KamstrupData[[#This Row],[IdLevel123]],'B-Business Capability'!B:L,11,FALSE)</f>
        <v>750</v>
      </c>
      <c r="U1063" t="str">
        <f>_xlfn.CONCAT(KamstrupData[[#This Row],[CountryCode]],"_",KamstrupData[[#This Row],[Business Area]],"_",KamstrupData[[#This Row],[DepartmentTeam]])</f>
        <v>DK10_DK_Digitalization_Kamstrup Solutions_DK_Digitalization_Kamstrup Solutions_Commercial Solutions</v>
      </c>
      <c r="V1063" t="str">
        <f>VLOOKUP(KamstrupData[[#This Row],[ORG_Concat]],'O-Organization'!F:H,3,FALSE)</f>
        <v>11043_DK10_Digitalization_DK_Digitalization_Kamstrup Solutions_DK_Digitalization_Kamstrup Solutions_Commercial Solutions</v>
      </c>
    </row>
    <row r="1064" spans="2:22">
      <c r="D1064" s="28" t="s">
        <v>363</v>
      </c>
      <c r="E1064" t="str">
        <f>VLOOKUP(D1064,'B-Business Capability'!B:H,5,FALSE)</f>
        <v>Digital Platform and Operations</v>
      </c>
      <c r="F1064" t="str">
        <f>VLOOKUP(D1064,'B-Business Capability'!B:H,6,FALSE)</f>
        <v>Digital Workplace &amp; Infrastructure Development</v>
      </c>
      <c r="G1064" t="str">
        <f>VLOOKUP(D1064,'B-Business Capability'!B:H,7,FALSE)</f>
        <v>Communication &amp; Collaboration</v>
      </c>
      <c r="I1064" t="s">
        <v>253</v>
      </c>
      <c r="J1064" t="s">
        <v>562</v>
      </c>
      <c r="K1064" t="s">
        <v>569</v>
      </c>
      <c r="L1064" t="s">
        <v>302</v>
      </c>
      <c r="M1064" t="str">
        <f>VLOOKUP(L1064,'A-Applications'!B:D,3,FALSE)</f>
        <v>Confluence</v>
      </c>
      <c r="N1064" t="s">
        <v>53</v>
      </c>
      <c r="O1064" s="42" t="s">
        <v>54</v>
      </c>
      <c r="Q1064" t="str">
        <f>VLOOKUP(KamstrupData[[#This Row],[IdLevel123]],'B-Business Capability'!B:L,10,FALSE)</f>
        <v>N/A</v>
      </c>
      <c r="R1064">
        <f>VLOOKUP(KamstrupData[[#This Row],[IdLevel123]],'B-Business Capability'!B:L,11,FALSE)</f>
        <v>0</v>
      </c>
      <c r="T1064" t="s">
        <v>596</v>
      </c>
      <c r="U1064" t="str">
        <f>_xlfn.CONCAT(KamstrupData[[#This Row],[CountryCode]],"_",KamstrupData[[#This Row],[Business Area]],"_",KamstrupData[[#This Row],[DepartmentTeam]])</f>
        <v>DK10_DK_Digitalization_Kamstrup Solutions_DK_Digitalization_Kamstrup Solutions_Commercial Solutions</v>
      </c>
      <c r="V1064" t="str">
        <f>VLOOKUP(KamstrupData[[#This Row],[ORG_Concat]],'O-Organization'!F:H,3,FALSE)</f>
        <v>11043_DK10_Digitalization_DK_Digitalization_Kamstrup Solutions_DK_Digitalization_Kamstrup Solutions_Commercial Solutions</v>
      </c>
    </row>
    <row r="1065" spans="2:22">
      <c r="B1065" s="28">
        <v>45292</v>
      </c>
      <c r="D1065" s="28" t="s">
        <v>597</v>
      </c>
      <c r="E1065" t="str">
        <f>VLOOKUP(D1065,'B-Business Capability'!B:H,5,FALSE)</f>
        <v>Product &amp; Software Development</v>
      </c>
      <c r="F1065" t="str">
        <f>VLOOKUP(D1065,'B-Business Capability'!B:H,6,FALSE)</f>
        <v>Engineering</v>
      </c>
      <c r="G1065">
        <f>VLOOKUP(D1065,'B-Business Capability'!B:H,7,FALSE)</f>
        <v>0</v>
      </c>
      <c r="I1065" t="s">
        <v>253</v>
      </c>
      <c r="J1065" t="s">
        <v>562</v>
      </c>
      <c r="K1065" t="s">
        <v>563</v>
      </c>
      <c r="L1065" t="s">
        <v>598</v>
      </c>
      <c r="M1065" t="str">
        <f>VLOOKUP(L1065,'A-Applications'!B:D,3,FALSE)</f>
        <v>SolidWorks</v>
      </c>
      <c r="N1065" t="s">
        <v>53</v>
      </c>
      <c r="O1065" s="42" t="s">
        <v>54</v>
      </c>
      <c r="Q1065" t="str">
        <f>VLOOKUP(KamstrupData[[#This Row],[IdLevel123]],'B-Business Capability'!B:L,10,FALSE)</f>
        <v>Idea-to-Release (I2R)</v>
      </c>
      <c r="R1065">
        <f>VLOOKUP(KamstrupData[[#This Row],[IdLevel123]],'B-Business Capability'!B:L,11,FALSE)</f>
        <v>400</v>
      </c>
      <c r="U1065" t="str">
        <f>_xlfn.CONCAT(KamstrupData[[#This Row],[CountryCode]],"_",KamstrupData[[#This Row],[Business Area]],"_",KamstrupData[[#This Row],[DepartmentTeam]])</f>
        <v>DK10_DK_Digitalization_Kamstrup Solutions_DK_Digitalization_Kamstrup Solutions_Configuration Management</v>
      </c>
      <c r="V1065" t="str">
        <f>VLOOKUP(KamstrupData[[#This Row],[ORG_Concat]],'O-Organization'!F:H,3,FALSE)</f>
        <v>11046_DK10_Digitalization_DK_Digitalization_Kamstrup Solutions_DK_Digitalization_Kamstrup Solutions_Configuration Management</v>
      </c>
    </row>
    <row r="1066" spans="2:22">
      <c r="B1066" s="28">
        <v>45292</v>
      </c>
      <c r="D1066" s="28" t="s">
        <v>597</v>
      </c>
      <c r="E1066" t="str">
        <f>VLOOKUP(D1066,'B-Business Capability'!B:H,5,FALSE)</f>
        <v>Product &amp; Software Development</v>
      </c>
      <c r="F1066" t="str">
        <f>VLOOKUP(D1066,'B-Business Capability'!B:H,6,FALSE)</f>
        <v>Engineering</v>
      </c>
      <c r="G1066">
        <f>VLOOKUP(D1066,'B-Business Capability'!B:H,7,FALSE)</f>
        <v>0</v>
      </c>
      <c r="I1066" t="s">
        <v>253</v>
      </c>
      <c r="J1066" t="s">
        <v>562</v>
      </c>
      <c r="K1066" t="s">
        <v>563</v>
      </c>
      <c r="L1066" t="s">
        <v>394</v>
      </c>
      <c r="M1066" t="str">
        <f>VLOOKUP(L1066,'A-Applications'!B:D,3,FALSE)</f>
        <v>Microsoft SQL Management Studio</v>
      </c>
      <c r="N1066" t="s">
        <v>53</v>
      </c>
      <c r="O1066" s="42" t="s">
        <v>62</v>
      </c>
      <c r="Q1066" t="str">
        <f>VLOOKUP(KamstrupData[[#This Row],[IdLevel123]],'B-Business Capability'!B:L,10,FALSE)</f>
        <v>Idea-to-Release (I2R)</v>
      </c>
      <c r="R1066">
        <f>VLOOKUP(KamstrupData[[#This Row],[IdLevel123]],'B-Business Capability'!B:L,11,FALSE)</f>
        <v>400</v>
      </c>
      <c r="U1066" t="str">
        <f>_xlfn.CONCAT(KamstrupData[[#This Row],[CountryCode]],"_",KamstrupData[[#This Row],[Business Area]],"_",KamstrupData[[#This Row],[DepartmentTeam]])</f>
        <v>DK10_DK_Digitalization_Kamstrup Solutions_DK_Digitalization_Kamstrup Solutions_Configuration Management</v>
      </c>
      <c r="V1066" t="str">
        <f>VLOOKUP(KamstrupData[[#This Row],[ORG_Concat]],'O-Organization'!F:H,3,FALSE)</f>
        <v>11046_DK10_Digitalization_DK_Digitalization_Kamstrup Solutions_DK_Digitalization_Kamstrup Solutions_Configuration Management</v>
      </c>
    </row>
    <row r="1067" spans="2:22">
      <c r="D1067" s="28" t="s">
        <v>526</v>
      </c>
      <c r="E1067" t="str">
        <f>VLOOKUP(D1067,'B-Business Capability'!B:H,5,FALSE)</f>
        <v>Digital Platform and Operations</v>
      </c>
      <c r="F1067" t="str">
        <f>VLOOKUP(D1067,'B-Business Capability'!B:H,6,FALSE)</f>
        <v>Operations</v>
      </c>
      <c r="G1067" t="str">
        <f>VLOOKUP(D1067,'B-Business Capability'!B:H,7,FALSE)</f>
        <v>IT Service Management</v>
      </c>
      <c r="I1067" t="s">
        <v>253</v>
      </c>
      <c r="J1067" t="s">
        <v>562</v>
      </c>
      <c r="K1067" t="s">
        <v>565</v>
      </c>
      <c r="L1067" t="s">
        <v>394</v>
      </c>
      <c r="M1067" t="str">
        <f>VLOOKUP(L1067,'A-Applications'!B:D,3,FALSE)</f>
        <v>Microsoft SQL Management Studio</v>
      </c>
      <c r="N1067" t="s">
        <v>53</v>
      </c>
      <c r="O1067" s="42" t="s">
        <v>62</v>
      </c>
      <c r="P1067" t="s">
        <v>323</v>
      </c>
      <c r="Q1067" t="str">
        <f>VLOOKUP(KamstrupData[[#This Row],[IdLevel123]],'B-Business Capability'!B:L,10,FALSE)</f>
        <v>N/A</v>
      </c>
      <c r="R1067">
        <f>VLOOKUP(KamstrupData[[#This Row],[IdLevel123]],'B-Business Capability'!B:L,11,FALSE)</f>
        <v>0</v>
      </c>
      <c r="T1067" t="s">
        <v>599</v>
      </c>
      <c r="U1067" t="str">
        <f>_xlfn.CONCAT(KamstrupData[[#This Row],[CountryCode]],"_",KamstrupData[[#This Row],[Business Area]],"_",KamstrupData[[#This Row],[DepartmentTeam]])</f>
        <v>DK10_DK_Digitalization_Kamstrup Solutions_DK_Digitalization_Kamstrup Solutions_Corporate Solutions</v>
      </c>
      <c r="V1067" t="str">
        <f>VLOOKUP(KamstrupData[[#This Row],[ORG_Concat]],'O-Organization'!F:H,3,FALSE)</f>
        <v>11042_DK10_Digitalization_DK_Digitalization_Kamstrup Solutions_DK_Digitalization_Kamstrup Solutions_Corporate Solutions</v>
      </c>
    </row>
    <row r="1068" spans="2:22">
      <c r="B1068" s="28">
        <v>46023</v>
      </c>
      <c r="D1068" s="28" t="s">
        <v>393</v>
      </c>
      <c r="E1068" t="str">
        <f>VLOOKUP(D1068,'B-Business Capability'!B:H,5,FALSE)</f>
        <v>Digital Platform and Operations</v>
      </c>
      <c r="F1068" t="str">
        <f>VLOOKUP(D1068,'B-Business Capability'!B:H,6,FALSE)</f>
        <v>Digital Workplace &amp; Infrastructure Development</v>
      </c>
      <c r="G1068">
        <f>VLOOKUP(D1068,'B-Business Capability'!B:H,7,FALSE)</f>
        <v>0</v>
      </c>
      <c r="I1068" t="s">
        <v>253</v>
      </c>
      <c r="J1068" t="s">
        <v>562</v>
      </c>
      <c r="K1068" t="s">
        <v>567</v>
      </c>
      <c r="L1068" t="s">
        <v>98</v>
      </c>
      <c r="M1068" t="str">
        <f>VLOOKUP(L1068,'A-Applications'!B:D,3,FALSE)</f>
        <v>Notepad++(https://notepad-plus-plus.org/)</v>
      </c>
      <c r="N1068" t="s">
        <v>53</v>
      </c>
      <c r="O1068" s="42" t="s">
        <v>62</v>
      </c>
      <c r="Q1068" t="str">
        <f>VLOOKUP(KamstrupData[[#This Row],[IdLevel123]],'B-Business Capability'!B:L,10,FALSE)</f>
        <v>N/A</v>
      </c>
      <c r="R1068">
        <f>VLOOKUP(KamstrupData[[#This Row],[IdLevel123]],'B-Business Capability'!B:L,11,FALSE)</f>
        <v>0</v>
      </c>
      <c r="U1068" t="str">
        <f>_xlfn.CONCAT(KamstrupData[[#This Row],[CountryCode]],"_",KamstrupData[[#This Row],[Business Area]],"_",KamstrupData[[#This Row],[DepartmentTeam]])</f>
        <v>DK10_DK_Digitalization_Kamstrup Solutions_DK_Digitalization_Kamstrup Solutions_Manufacturing IT</v>
      </c>
      <c r="V1068" t="str">
        <f>VLOOKUP(KamstrupData[[#This Row],[ORG_Concat]],'O-Organization'!F:H,3,FALSE)</f>
        <v>11045_DK10_Digitalization_DK_Digitalization_Kamstrup Solutions_DK_Digitalization_Kamstrup Solutions_Manufacturing IT</v>
      </c>
    </row>
    <row r="1069" spans="2:22">
      <c r="B1069" s="28">
        <v>46023</v>
      </c>
      <c r="D1069" s="28" t="s">
        <v>526</v>
      </c>
      <c r="E1069" t="str">
        <f>VLOOKUP(D1069,'B-Business Capability'!B:H,5,FALSE)</f>
        <v>Digital Platform and Operations</v>
      </c>
      <c r="F1069" t="str">
        <f>VLOOKUP(D1069,'B-Business Capability'!B:H,6,FALSE)</f>
        <v>Operations</v>
      </c>
      <c r="G1069" t="str">
        <f>VLOOKUP(D1069,'B-Business Capability'!B:H,7,FALSE)</f>
        <v>IT Service Management</v>
      </c>
      <c r="I1069" t="s">
        <v>253</v>
      </c>
      <c r="J1069" t="s">
        <v>562</v>
      </c>
      <c r="K1069" t="s">
        <v>567</v>
      </c>
      <c r="L1069" t="s">
        <v>398</v>
      </c>
      <c r="M1069" t="str">
        <f>VLOOKUP(L1069,'A-Applications'!B:D,3,FALSE)</f>
        <v>Remote Desktop Conn. Manager</v>
      </c>
      <c r="N1069" t="s">
        <v>53</v>
      </c>
      <c r="O1069" s="42" t="s">
        <v>62</v>
      </c>
      <c r="Q1069" t="str">
        <f>VLOOKUP(KamstrupData[[#This Row],[IdLevel123]],'B-Business Capability'!B:L,10,FALSE)</f>
        <v>N/A</v>
      </c>
      <c r="R1069">
        <f>VLOOKUP(KamstrupData[[#This Row],[IdLevel123]],'B-Business Capability'!B:L,11,FALSE)</f>
        <v>0</v>
      </c>
      <c r="U1069" t="str">
        <f>_xlfn.CONCAT(KamstrupData[[#This Row],[CountryCode]],"_",KamstrupData[[#This Row],[Business Area]],"_",KamstrupData[[#This Row],[DepartmentTeam]])</f>
        <v>DK10_DK_Digitalization_Kamstrup Solutions_DK_Digitalization_Kamstrup Solutions_Manufacturing IT</v>
      </c>
      <c r="V1069" t="str">
        <f>VLOOKUP(KamstrupData[[#This Row],[ORG_Concat]],'O-Organization'!F:H,3,FALSE)</f>
        <v>11045_DK10_Digitalization_DK_Digitalization_Kamstrup Solutions_DK_Digitalization_Kamstrup Solutions_Manufacturing IT</v>
      </c>
    </row>
    <row r="1070" spans="2:22">
      <c r="B1070" s="28">
        <v>45292</v>
      </c>
      <c r="D1070" s="28" t="s">
        <v>597</v>
      </c>
      <c r="E1070" t="str">
        <f>VLOOKUP(D1070,'B-Business Capability'!B:H,5,FALSE)</f>
        <v>Product &amp; Software Development</v>
      </c>
      <c r="F1070" t="str">
        <f>VLOOKUP(D1070,'B-Business Capability'!B:H,6,FALSE)</f>
        <v>Engineering</v>
      </c>
      <c r="G1070">
        <f>VLOOKUP(D1070,'B-Business Capability'!B:H,7,FALSE)</f>
        <v>0</v>
      </c>
      <c r="I1070" t="s">
        <v>253</v>
      </c>
      <c r="J1070" t="s">
        <v>562</v>
      </c>
      <c r="K1070" t="s">
        <v>563</v>
      </c>
      <c r="L1070" t="s">
        <v>99</v>
      </c>
      <c r="M1070" t="str">
        <f>VLOOKUP(L1070,'A-Applications'!B:D,3,FALSE)</f>
        <v>SnagIt</v>
      </c>
      <c r="N1070" t="s">
        <v>53</v>
      </c>
      <c r="O1070" s="42" t="s">
        <v>62</v>
      </c>
      <c r="Q1070" t="str">
        <f>VLOOKUP(KamstrupData[[#This Row],[IdLevel123]],'B-Business Capability'!B:L,10,FALSE)</f>
        <v>Idea-to-Release (I2R)</v>
      </c>
      <c r="R1070">
        <f>VLOOKUP(KamstrupData[[#This Row],[IdLevel123]],'B-Business Capability'!B:L,11,FALSE)</f>
        <v>400</v>
      </c>
      <c r="U1070" t="str">
        <f>_xlfn.CONCAT(KamstrupData[[#This Row],[CountryCode]],"_",KamstrupData[[#This Row],[Business Area]],"_",KamstrupData[[#This Row],[DepartmentTeam]])</f>
        <v>DK10_DK_Digitalization_Kamstrup Solutions_DK_Digitalization_Kamstrup Solutions_Configuration Management</v>
      </c>
      <c r="V1070" t="str">
        <f>VLOOKUP(KamstrupData[[#This Row],[ORG_Concat]],'O-Organization'!F:H,3,FALSE)</f>
        <v>11046_DK10_Digitalization_DK_Digitalization_Kamstrup Solutions_DK_Digitalization_Kamstrup Solutions_Configuration Management</v>
      </c>
    </row>
    <row r="1071" spans="2:22">
      <c r="D1071" s="28" t="s">
        <v>363</v>
      </c>
      <c r="E1071" t="str">
        <f>VLOOKUP(D1071,'B-Business Capability'!B:H,5,FALSE)</f>
        <v>Digital Platform and Operations</v>
      </c>
      <c r="F1071" t="str">
        <f>VLOOKUP(D1071,'B-Business Capability'!B:H,6,FALSE)</f>
        <v>Digital Workplace &amp; Infrastructure Development</v>
      </c>
      <c r="G1071" t="str">
        <f>VLOOKUP(D1071,'B-Business Capability'!B:H,7,FALSE)</f>
        <v>Communication &amp; Collaboration</v>
      </c>
      <c r="I1071" t="s">
        <v>253</v>
      </c>
      <c r="J1071" t="s">
        <v>562</v>
      </c>
      <c r="K1071" t="s">
        <v>575</v>
      </c>
      <c r="L1071" t="s">
        <v>99</v>
      </c>
      <c r="M1071" t="str">
        <f>VLOOKUP(L1071,'A-Applications'!B:D,3,FALSE)</f>
        <v>SnagIt</v>
      </c>
      <c r="N1071" t="s">
        <v>53</v>
      </c>
      <c r="O1071" s="42" t="s">
        <v>54</v>
      </c>
      <c r="P1071" t="s">
        <v>43</v>
      </c>
      <c r="Q1071" t="str">
        <f>VLOOKUP(KamstrupData[[#This Row],[IdLevel123]],'B-Business Capability'!B:L,10,FALSE)</f>
        <v>N/A</v>
      </c>
      <c r="R1071">
        <f>VLOOKUP(KamstrupData[[#This Row],[IdLevel123]],'B-Business Capability'!B:L,11,FALSE)</f>
        <v>0</v>
      </c>
      <c r="U1071" t="str">
        <f>_xlfn.CONCAT(KamstrupData[[#This Row],[CountryCode]],"_",KamstrupData[[#This Row],[Business Area]],"_",KamstrupData[[#This Row],[DepartmentTeam]])</f>
        <v>DK10_DK_Digitalization_Kamstrup Solutions_DK_Digitalization_Kamstrup Solutions_Digital Workplace</v>
      </c>
      <c r="V1071" t="str">
        <f>VLOOKUP(KamstrupData[[#This Row],[ORG_Concat]],'O-Organization'!F:H,3,FALSE)</f>
        <v>11044_DK10_Digitalization_DK_Digitalization_Kamstrup Solutions_DK_Digitalization_Kamstrup Solutions_Digital Workplace</v>
      </c>
    </row>
    <row r="1072" spans="2:22">
      <c r="D1072" t="s">
        <v>311</v>
      </c>
      <c r="E1072" t="str">
        <f>VLOOKUP(D1072,'B-Business Capability'!B:H,5,FALSE)</f>
        <v>Digital Management</v>
      </c>
      <c r="F1072" t="str">
        <f>VLOOKUP(D1072,'B-Business Capability'!B:H,6,FALSE)</f>
        <v>IT Strategy &amp; Transformation</v>
      </c>
      <c r="G1072" t="str">
        <f>VLOOKUP(D1072,'B-Business Capability'!B:H,7,FALSE)</f>
        <v>IT Project Management</v>
      </c>
      <c r="I1072" t="s">
        <v>253</v>
      </c>
      <c r="J1072" t="s">
        <v>562</v>
      </c>
      <c r="K1072" t="s">
        <v>565</v>
      </c>
      <c r="L1072" t="s">
        <v>100</v>
      </c>
      <c r="M1072" t="str">
        <f>VLOOKUP(L1072,'A-Applications'!B:D,3,FALSE)</f>
        <v>JIRA</v>
      </c>
      <c r="N1072" t="s">
        <v>53</v>
      </c>
      <c r="O1072" s="42" t="s">
        <v>62</v>
      </c>
      <c r="P1072" t="s">
        <v>312</v>
      </c>
      <c r="Q1072" t="str">
        <f>VLOOKUP(KamstrupData[[#This Row],[IdLevel123]],'B-Business Capability'!B:L,10,FALSE)</f>
        <v>N/A</v>
      </c>
      <c r="R1072">
        <f>VLOOKUP(KamstrupData[[#This Row],[IdLevel123]],'B-Business Capability'!B:L,11,FALSE)</f>
        <v>0</v>
      </c>
      <c r="T1072" t="s">
        <v>566</v>
      </c>
      <c r="U1072" t="str">
        <f>_xlfn.CONCAT(KamstrupData[[#This Row],[CountryCode]],"_",KamstrupData[[#This Row],[Business Area]],"_",KamstrupData[[#This Row],[DepartmentTeam]])</f>
        <v>DK10_DK_Digitalization_Kamstrup Solutions_DK_Digitalization_Kamstrup Solutions_Corporate Solutions</v>
      </c>
      <c r="V1072" t="str">
        <f>VLOOKUP(KamstrupData[[#This Row],[ORG_Concat]],'O-Organization'!F:H,3,FALSE)</f>
        <v>11042_DK10_Digitalization_DK_Digitalization_Kamstrup Solutions_DK_Digitalization_Kamstrup Solutions_Corporate Solutions</v>
      </c>
    </row>
    <row r="1073" spans="2:22">
      <c r="D1073" t="s">
        <v>311</v>
      </c>
      <c r="E1073" t="str">
        <f>VLOOKUP(D1073,'B-Business Capability'!B:H,5,FALSE)</f>
        <v>Digital Management</v>
      </c>
      <c r="F1073" t="str">
        <f>VLOOKUP(D1073,'B-Business Capability'!B:H,6,FALSE)</f>
        <v>IT Strategy &amp; Transformation</v>
      </c>
      <c r="G1073" t="str">
        <f>VLOOKUP(D1073,'B-Business Capability'!B:H,7,FALSE)</f>
        <v>IT Project Management</v>
      </c>
      <c r="I1073" t="s">
        <v>253</v>
      </c>
      <c r="J1073" t="s">
        <v>562</v>
      </c>
      <c r="K1073" t="s">
        <v>565</v>
      </c>
      <c r="L1073" t="s">
        <v>100</v>
      </c>
      <c r="M1073" t="str">
        <f>VLOOKUP(L1073,'A-Applications'!B:D,3,FALSE)</f>
        <v>JIRA</v>
      </c>
      <c r="N1073" t="s">
        <v>53</v>
      </c>
      <c r="O1073" s="42" t="s">
        <v>62</v>
      </c>
      <c r="P1073" t="s">
        <v>312</v>
      </c>
      <c r="Q1073" t="str">
        <f>VLOOKUP(KamstrupData[[#This Row],[IdLevel123]],'B-Business Capability'!B:L,10,FALSE)</f>
        <v>N/A</v>
      </c>
      <c r="R1073">
        <f>VLOOKUP(KamstrupData[[#This Row],[IdLevel123]],'B-Business Capability'!B:L,11,FALSE)</f>
        <v>0</v>
      </c>
      <c r="T1073" t="s">
        <v>599</v>
      </c>
      <c r="U1073" t="str">
        <f>_xlfn.CONCAT(KamstrupData[[#This Row],[CountryCode]],"_",KamstrupData[[#This Row],[Business Area]],"_",KamstrupData[[#This Row],[DepartmentTeam]])</f>
        <v>DK10_DK_Digitalization_Kamstrup Solutions_DK_Digitalization_Kamstrup Solutions_Corporate Solutions</v>
      </c>
      <c r="V1073" t="str">
        <f>VLOOKUP(KamstrupData[[#This Row],[ORG_Concat]],'O-Organization'!F:H,3,FALSE)</f>
        <v>11042_DK10_Digitalization_DK_Digitalization_Kamstrup Solutions_DK_Digitalization_Kamstrup Solutions_Corporate Solutions</v>
      </c>
    </row>
    <row r="1074" spans="2:22">
      <c r="D1074" s="28" t="s">
        <v>526</v>
      </c>
      <c r="E1074" t="str">
        <f>VLOOKUP(D1074,'B-Business Capability'!B:H,5,FALSE)</f>
        <v>Digital Platform and Operations</v>
      </c>
      <c r="F1074" t="str">
        <f>VLOOKUP(D1074,'B-Business Capability'!B:H,6,FALSE)</f>
        <v>Operations</v>
      </c>
      <c r="G1074" t="str">
        <f>VLOOKUP(D1074,'B-Business Capability'!B:H,7,FALSE)</f>
        <v>IT Service Management</v>
      </c>
      <c r="I1074" t="s">
        <v>253</v>
      </c>
      <c r="J1074" t="s">
        <v>562</v>
      </c>
      <c r="K1074" t="s">
        <v>565</v>
      </c>
      <c r="L1074" t="s">
        <v>100</v>
      </c>
      <c r="M1074" t="str">
        <f>VLOOKUP(L1074,'A-Applications'!B:D,3,FALSE)</f>
        <v>JIRA</v>
      </c>
      <c r="N1074" t="s">
        <v>53</v>
      </c>
      <c r="O1074" s="42" t="s">
        <v>62</v>
      </c>
      <c r="P1074" t="s">
        <v>600</v>
      </c>
      <c r="Q1074" t="str">
        <f>VLOOKUP(KamstrupData[[#This Row],[IdLevel123]],'B-Business Capability'!B:L,10,FALSE)</f>
        <v>N/A</v>
      </c>
      <c r="R1074">
        <f>VLOOKUP(KamstrupData[[#This Row],[IdLevel123]],'B-Business Capability'!B:L,11,FALSE)</f>
        <v>0</v>
      </c>
      <c r="T1074" t="s">
        <v>566</v>
      </c>
      <c r="U1074" t="str">
        <f>_xlfn.CONCAT(KamstrupData[[#This Row],[CountryCode]],"_",KamstrupData[[#This Row],[Business Area]],"_",KamstrupData[[#This Row],[DepartmentTeam]])</f>
        <v>DK10_DK_Digitalization_Kamstrup Solutions_DK_Digitalization_Kamstrup Solutions_Corporate Solutions</v>
      </c>
      <c r="V1074" t="str">
        <f>VLOOKUP(KamstrupData[[#This Row],[ORG_Concat]],'O-Organization'!F:H,3,FALSE)</f>
        <v>11042_DK10_Digitalization_DK_Digitalization_Kamstrup Solutions_DK_Digitalization_Kamstrup Solutions_Corporate Solutions</v>
      </c>
    </row>
    <row r="1075" spans="2:22">
      <c r="D1075" s="28" t="s">
        <v>399</v>
      </c>
      <c r="E1075" t="str">
        <f>VLOOKUP(D1075,'B-Business Capability'!B:H,5,FALSE)</f>
        <v>Digital Platform and Operations</v>
      </c>
      <c r="F1075" t="str">
        <f>VLOOKUP(D1075,'B-Business Capability'!B:H,6,FALSE)</f>
        <v>Engineering &amp; Platform</v>
      </c>
      <c r="G1075" t="str">
        <f>VLOOKUP(D1075,'B-Business Capability'!B:H,7,FALSE)</f>
        <v>Agile Excellence</v>
      </c>
      <c r="I1075" t="s">
        <v>253</v>
      </c>
      <c r="J1075" t="s">
        <v>562</v>
      </c>
      <c r="K1075" t="s">
        <v>575</v>
      </c>
      <c r="L1075" t="s">
        <v>100</v>
      </c>
      <c r="M1075" t="str">
        <f>VLOOKUP(L1075,'A-Applications'!B:D,3,FALSE)</f>
        <v>JIRA</v>
      </c>
      <c r="N1075" t="s">
        <v>147</v>
      </c>
      <c r="O1075" s="42" t="s">
        <v>54</v>
      </c>
      <c r="P1075" t="s">
        <v>43</v>
      </c>
      <c r="Q1075" t="str">
        <f>VLOOKUP(KamstrupData[[#This Row],[IdLevel123]],'B-Business Capability'!B:L,10,FALSE)</f>
        <v>N/A</v>
      </c>
      <c r="R1075">
        <f>VLOOKUP(KamstrupData[[#This Row],[IdLevel123]],'B-Business Capability'!B:L,11,FALSE)</f>
        <v>0</v>
      </c>
      <c r="U1075" t="str">
        <f>_xlfn.CONCAT(KamstrupData[[#This Row],[CountryCode]],"_",KamstrupData[[#This Row],[Business Area]],"_",KamstrupData[[#This Row],[DepartmentTeam]])</f>
        <v>DK10_DK_Digitalization_Kamstrup Solutions_DK_Digitalization_Kamstrup Solutions_Digital Workplace</v>
      </c>
      <c r="V1075" t="str">
        <f>VLOOKUP(KamstrupData[[#This Row],[ORG_Concat]],'O-Organization'!F:H,3,FALSE)</f>
        <v>11044_DK10_Digitalization_DK_Digitalization_Kamstrup Solutions_DK_Digitalization_Kamstrup Solutions_Digital Workplace</v>
      </c>
    </row>
    <row r="1076" spans="2:22">
      <c r="B1076" s="28">
        <v>46023</v>
      </c>
      <c r="D1076" s="28" t="s">
        <v>589</v>
      </c>
      <c r="E1076" t="str">
        <f>VLOOKUP(D1076,'B-Business Capability'!B:H,5,FALSE)</f>
        <v>OT Manufacturing</v>
      </c>
      <c r="F1076" t="str">
        <f>VLOOKUP(D1076,'B-Business Capability'!B:H,6,FALSE)</f>
        <v>OT Infrastructure &amp; Hosting</v>
      </c>
      <c r="G1076" t="str">
        <f>VLOOKUP(D1076,'B-Business Capability'!B:H,7,FALSE)</f>
        <v>OT Network Segmentation &amp; Connectivity</v>
      </c>
      <c r="I1076" t="s">
        <v>253</v>
      </c>
      <c r="J1076" t="s">
        <v>562</v>
      </c>
      <c r="K1076" t="s">
        <v>567</v>
      </c>
      <c r="L1076" t="s">
        <v>401</v>
      </c>
      <c r="M1076" t="str">
        <f>VLOOKUP(L1076,'A-Applications'!B:D,3,FALSE)</f>
        <v>Wireshark (www.wireshark.org)</v>
      </c>
      <c r="N1076" t="s">
        <v>53</v>
      </c>
      <c r="O1076" s="42" t="s">
        <v>62</v>
      </c>
      <c r="P1076" t="s">
        <v>77</v>
      </c>
      <c r="Q1076" t="str">
        <f>VLOOKUP(KamstrupData[[#This Row],[IdLevel123]],'B-Business Capability'!B:L,10,FALSE)</f>
        <v>N/A</v>
      </c>
      <c r="R1076">
        <f>VLOOKUP(KamstrupData[[#This Row],[IdLevel123]],'B-Business Capability'!B:L,11,FALSE)</f>
        <v>0</v>
      </c>
      <c r="U1076" t="str">
        <f>_xlfn.CONCAT(KamstrupData[[#This Row],[CountryCode]],"_",KamstrupData[[#This Row],[Business Area]],"_",KamstrupData[[#This Row],[DepartmentTeam]])</f>
        <v>DK10_DK_Digitalization_Kamstrup Solutions_DK_Digitalization_Kamstrup Solutions_Manufacturing IT</v>
      </c>
      <c r="V1076" t="str">
        <f>VLOOKUP(KamstrupData[[#This Row],[ORG_Concat]],'O-Organization'!F:H,3,FALSE)</f>
        <v>11045_DK10_Digitalization_DK_Digitalization_Kamstrup Solutions_DK_Digitalization_Kamstrup Solutions_Manufacturing IT</v>
      </c>
    </row>
    <row r="1077" spans="2:22">
      <c r="B1077" s="28">
        <v>46023</v>
      </c>
      <c r="D1077" s="28" t="s">
        <v>393</v>
      </c>
      <c r="E1077" t="str">
        <f>VLOOKUP(D1077,'B-Business Capability'!B:H,5,FALSE)</f>
        <v>Digital Platform and Operations</v>
      </c>
      <c r="F1077" t="str">
        <f>VLOOKUP(D1077,'B-Business Capability'!B:H,6,FALSE)</f>
        <v>Digital Workplace &amp; Infrastructure Development</v>
      </c>
      <c r="G1077">
        <f>VLOOKUP(D1077,'B-Business Capability'!B:H,7,FALSE)</f>
        <v>0</v>
      </c>
      <c r="I1077" t="s">
        <v>253</v>
      </c>
      <c r="J1077" t="s">
        <v>562</v>
      </c>
      <c r="K1077" t="s">
        <v>567</v>
      </c>
      <c r="L1077" t="s">
        <v>601</v>
      </c>
      <c r="M1077" t="str">
        <f>VLOOKUP(L1077,'A-Applications'!B:D,3,FALSE)</f>
        <v>Inkscape (https://inkscape.org/en/)</v>
      </c>
      <c r="N1077" t="s">
        <v>53</v>
      </c>
      <c r="O1077" s="42" t="s">
        <v>62</v>
      </c>
      <c r="Q1077" t="str">
        <f>VLOOKUP(KamstrupData[[#This Row],[IdLevel123]],'B-Business Capability'!B:L,10,FALSE)</f>
        <v>N/A</v>
      </c>
      <c r="R1077">
        <f>VLOOKUP(KamstrupData[[#This Row],[IdLevel123]],'B-Business Capability'!B:L,11,FALSE)</f>
        <v>0</v>
      </c>
      <c r="U1077" t="str">
        <f>_xlfn.CONCAT(KamstrupData[[#This Row],[CountryCode]],"_",KamstrupData[[#This Row],[Business Area]],"_",KamstrupData[[#This Row],[DepartmentTeam]])</f>
        <v>DK10_DK_Digitalization_Kamstrup Solutions_DK_Digitalization_Kamstrup Solutions_Manufacturing IT</v>
      </c>
      <c r="V1077" t="str">
        <f>VLOOKUP(KamstrupData[[#This Row],[ORG_Concat]],'O-Organization'!F:H,3,FALSE)</f>
        <v>11045_DK10_Digitalization_DK_Digitalization_Kamstrup Solutions_DK_Digitalization_Kamstrup Solutions_Manufacturing IT</v>
      </c>
    </row>
    <row r="1078" spans="2:22">
      <c r="D1078" s="28" t="s">
        <v>526</v>
      </c>
      <c r="E1078" t="str">
        <f>VLOOKUP(D1078,'B-Business Capability'!B:H,5,FALSE)</f>
        <v>Digital Platform and Operations</v>
      </c>
      <c r="F1078" t="str">
        <f>VLOOKUP(D1078,'B-Business Capability'!B:H,6,FALSE)</f>
        <v>Operations</v>
      </c>
      <c r="G1078" t="str">
        <f>VLOOKUP(D1078,'B-Business Capability'!B:H,7,FALSE)</f>
        <v>IT Service Management</v>
      </c>
      <c r="I1078" t="s">
        <v>253</v>
      </c>
      <c r="J1078" t="s">
        <v>562</v>
      </c>
      <c r="K1078" t="s">
        <v>565</v>
      </c>
      <c r="L1078" t="s">
        <v>405</v>
      </c>
      <c r="M1078" t="str">
        <f>VLOOKUP(L1078,'A-Applications'!B:D,3,FALSE)</f>
        <v>Microsoft Visual Studio Pro MSDN</v>
      </c>
      <c r="N1078" t="s">
        <v>53</v>
      </c>
      <c r="O1078" s="42" t="s">
        <v>62</v>
      </c>
      <c r="P1078" t="s">
        <v>323</v>
      </c>
      <c r="Q1078" t="str">
        <f>VLOOKUP(KamstrupData[[#This Row],[IdLevel123]],'B-Business Capability'!B:L,10,FALSE)</f>
        <v>N/A</v>
      </c>
      <c r="R1078">
        <f>VLOOKUP(KamstrupData[[#This Row],[IdLevel123]],'B-Business Capability'!B:L,11,FALSE)</f>
        <v>0</v>
      </c>
      <c r="T1078" t="s">
        <v>602</v>
      </c>
      <c r="U1078" t="str">
        <f>_xlfn.CONCAT(KamstrupData[[#This Row],[CountryCode]],"_",KamstrupData[[#This Row],[Business Area]],"_",KamstrupData[[#This Row],[DepartmentTeam]])</f>
        <v>DK10_DK_Digitalization_Kamstrup Solutions_DK_Digitalization_Kamstrup Solutions_Corporate Solutions</v>
      </c>
      <c r="V1078" t="str">
        <f>VLOOKUP(KamstrupData[[#This Row],[ORG_Concat]],'O-Organization'!F:H,3,FALSE)</f>
        <v>11042_DK10_Digitalization_DK_Digitalization_Kamstrup Solutions_DK_Digitalization_Kamstrup Solutions_Corporate Solutions</v>
      </c>
    </row>
    <row r="1079" spans="2:22">
      <c r="D1079" t="s">
        <v>480</v>
      </c>
      <c r="E1079" t="str">
        <f>VLOOKUP(D1079,'B-Business Capability'!B:H,5,FALSE)</f>
        <v>Digital Management</v>
      </c>
      <c r="F1079">
        <f>VLOOKUP(D1079,'B-Business Capability'!B:H,6,FALSE)</f>
        <v>0</v>
      </c>
      <c r="G1079">
        <f>VLOOKUP(D1079,'B-Business Capability'!B:H,7,FALSE)</f>
        <v>0</v>
      </c>
      <c r="I1079" t="s">
        <v>253</v>
      </c>
      <c r="J1079" t="s">
        <v>562</v>
      </c>
      <c r="K1079" t="s">
        <v>565</v>
      </c>
      <c r="L1079" t="s">
        <v>105</v>
      </c>
      <c r="M1079" t="str">
        <f>VLOOKUP(L1079,'A-Applications'!B:D,3,FALSE)</f>
        <v>Microsoft Visio</v>
      </c>
      <c r="N1079" t="s">
        <v>390</v>
      </c>
      <c r="O1079" s="42" t="s">
        <v>62</v>
      </c>
      <c r="P1079" t="s">
        <v>323</v>
      </c>
      <c r="Q1079" t="str">
        <f>VLOOKUP(KamstrupData[[#This Row],[IdLevel123]],'B-Business Capability'!B:L,10,FALSE)</f>
        <v>N/A</v>
      </c>
      <c r="R1079">
        <f>VLOOKUP(KamstrupData[[#This Row],[IdLevel123]],'B-Business Capability'!B:L,11,FALSE)</f>
        <v>0</v>
      </c>
      <c r="T1079" t="s">
        <v>603</v>
      </c>
      <c r="U1079" t="str">
        <f>_xlfn.CONCAT(KamstrupData[[#This Row],[CountryCode]],"_",KamstrupData[[#This Row],[Business Area]],"_",KamstrupData[[#This Row],[DepartmentTeam]])</f>
        <v>DK10_DK_Digitalization_Kamstrup Solutions_DK_Digitalization_Kamstrup Solutions_Corporate Solutions</v>
      </c>
      <c r="V1079" t="str">
        <f>VLOOKUP(KamstrupData[[#This Row],[ORG_Concat]],'O-Organization'!F:H,3,FALSE)</f>
        <v>11042_DK10_Digitalization_DK_Digitalization_Kamstrup Solutions_DK_Digitalization_Kamstrup Solutions_Corporate Solutions</v>
      </c>
    </row>
    <row r="1080" spans="2:22">
      <c r="B1080" s="28">
        <v>46023</v>
      </c>
      <c r="D1080" s="28" t="s">
        <v>526</v>
      </c>
      <c r="E1080" t="str">
        <f>VLOOKUP(D1080,'B-Business Capability'!B:H,5,FALSE)</f>
        <v>Digital Platform and Operations</v>
      </c>
      <c r="F1080" t="str">
        <f>VLOOKUP(D1080,'B-Business Capability'!B:H,6,FALSE)</f>
        <v>Operations</v>
      </c>
      <c r="G1080" t="str">
        <f>VLOOKUP(D1080,'B-Business Capability'!B:H,7,FALSE)</f>
        <v>IT Service Management</v>
      </c>
      <c r="I1080" t="s">
        <v>253</v>
      </c>
      <c r="J1080" t="s">
        <v>562</v>
      </c>
      <c r="K1080" t="s">
        <v>567</v>
      </c>
      <c r="L1080" t="s">
        <v>106</v>
      </c>
      <c r="M1080" t="str">
        <f>VLOOKUP(L1080,'A-Applications'!B:D,3,FALSE)</f>
        <v>Putty</v>
      </c>
      <c r="N1080" t="s">
        <v>53</v>
      </c>
      <c r="O1080" s="42" t="s">
        <v>62</v>
      </c>
      <c r="Q1080" t="str">
        <f>VLOOKUP(KamstrupData[[#This Row],[IdLevel123]],'B-Business Capability'!B:L,10,FALSE)</f>
        <v>N/A</v>
      </c>
      <c r="R1080">
        <f>VLOOKUP(KamstrupData[[#This Row],[IdLevel123]],'B-Business Capability'!B:L,11,FALSE)</f>
        <v>0</v>
      </c>
      <c r="U1080" t="str">
        <f>_xlfn.CONCAT(KamstrupData[[#This Row],[CountryCode]],"_",KamstrupData[[#This Row],[Business Area]],"_",KamstrupData[[#This Row],[DepartmentTeam]])</f>
        <v>DK10_DK_Digitalization_Kamstrup Solutions_DK_Digitalization_Kamstrup Solutions_Manufacturing IT</v>
      </c>
      <c r="V1080" t="str">
        <f>VLOOKUP(KamstrupData[[#This Row],[ORG_Concat]],'O-Organization'!F:H,3,FALSE)</f>
        <v>11045_DK10_Digitalization_DK_Digitalization_Kamstrup Solutions_DK_Digitalization_Kamstrup Solutions_Manufacturing IT</v>
      </c>
    </row>
    <row r="1081" spans="2:22">
      <c r="B1081" s="28">
        <v>46023</v>
      </c>
      <c r="D1081" s="28" t="s">
        <v>427</v>
      </c>
      <c r="E1081" t="str">
        <f>VLOOKUP(D1081,'B-Business Capability'!B:H,5,FALSE)</f>
        <v>OT Manufacturing</v>
      </c>
      <c r="F1081" t="str">
        <f>VLOOKUP(D1081,'B-Business Capability'!B:H,6,FALSE)</f>
        <v>OT Security &amp; Compliance</v>
      </c>
      <c r="G1081" t="str">
        <f>VLOOKUP(D1081,'B-Business Capability'!B:H,7,FALSE)</f>
        <v>OT Access Control &amp; Identity Management</v>
      </c>
      <c r="I1081" t="s">
        <v>253</v>
      </c>
      <c r="J1081" t="s">
        <v>562</v>
      </c>
      <c r="K1081" t="s">
        <v>567</v>
      </c>
      <c r="L1081" t="s">
        <v>514</v>
      </c>
      <c r="M1081" t="str">
        <f>VLOOKUP(L1081,'A-Applications'!B:D,3,FALSE)</f>
        <v>Active Directory</v>
      </c>
      <c r="N1081" t="s">
        <v>53</v>
      </c>
      <c r="O1081" s="42" t="s">
        <v>54</v>
      </c>
      <c r="P1081" t="s">
        <v>77</v>
      </c>
      <c r="Q1081" t="str">
        <f>VLOOKUP(KamstrupData[[#This Row],[IdLevel123]],'B-Business Capability'!B:L,10,FALSE)</f>
        <v>N/A</v>
      </c>
      <c r="R1081">
        <f>VLOOKUP(KamstrupData[[#This Row],[IdLevel123]],'B-Business Capability'!B:L,11,FALSE)</f>
        <v>0</v>
      </c>
      <c r="U1081" t="str">
        <f>_xlfn.CONCAT(KamstrupData[[#This Row],[CountryCode]],"_",KamstrupData[[#This Row],[Business Area]],"_",KamstrupData[[#This Row],[DepartmentTeam]])</f>
        <v>DK10_DK_Digitalization_Kamstrup Solutions_DK_Digitalization_Kamstrup Solutions_Manufacturing IT</v>
      </c>
      <c r="V1081" t="str">
        <f>VLOOKUP(KamstrupData[[#This Row],[ORG_Concat]],'O-Organization'!F:H,3,FALSE)</f>
        <v>11045_DK10_Digitalization_DK_Digitalization_Kamstrup Solutions_DK_Digitalization_Kamstrup Solutions_Manufacturing IT</v>
      </c>
    </row>
    <row r="1082" spans="2:22">
      <c r="D1082" t="s">
        <v>321</v>
      </c>
      <c r="E1082" t="str">
        <f>VLOOKUP(D1082,'B-Business Capability'!B:H,5,FALSE)</f>
        <v>Digital Platform and Operations</v>
      </c>
      <c r="F1082" t="str">
        <f>VLOOKUP(D1082,'B-Business Capability'!B:H,6,FALSE)</f>
        <v>Enterprise Platforms</v>
      </c>
      <c r="G1082" t="str">
        <f>VLOOKUP(D1082,'B-Business Capability'!B:H,7,FALSE)</f>
        <v>Application Management</v>
      </c>
      <c r="I1082" t="s">
        <v>253</v>
      </c>
      <c r="J1082" t="s">
        <v>562</v>
      </c>
      <c r="K1082" t="s">
        <v>565</v>
      </c>
      <c r="L1082" t="s">
        <v>302</v>
      </c>
      <c r="M1082" t="str">
        <f>VLOOKUP(L1082,'A-Applications'!B:D,3,FALSE)</f>
        <v>Confluence</v>
      </c>
      <c r="N1082" t="s">
        <v>53</v>
      </c>
      <c r="O1082" s="42" t="s">
        <v>62</v>
      </c>
      <c r="P1082" t="s">
        <v>323</v>
      </c>
      <c r="Q1082" t="str">
        <f>VLOOKUP(KamstrupData[[#This Row],[IdLevel123]],'B-Business Capability'!B:L,10,FALSE)</f>
        <v>N/A</v>
      </c>
      <c r="R1082">
        <f>VLOOKUP(KamstrupData[[#This Row],[IdLevel123]],'B-Business Capability'!B:L,11,FALSE)</f>
        <v>0</v>
      </c>
      <c r="T1082" t="s">
        <v>566</v>
      </c>
      <c r="U1082" t="str">
        <f>_xlfn.CONCAT(KamstrupData[[#This Row],[CountryCode]],"_",KamstrupData[[#This Row],[Business Area]],"_",KamstrupData[[#This Row],[DepartmentTeam]])</f>
        <v>DK10_DK_Digitalization_Kamstrup Solutions_DK_Digitalization_Kamstrup Solutions_Corporate Solutions</v>
      </c>
      <c r="V1082" t="str">
        <f>VLOOKUP(KamstrupData[[#This Row],[ORG_Concat]],'O-Organization'!F:H,3,FALSE)</f>
        <v>11042_DK10_Digitalization_DK_Digitalization_Kamstrup Solutions_DK_Digitalization_Kamstrup Solutions_Corporate Solutions</v>
      </c>
    </row>
    <row r="1083" spans="2:22">
      <c r="D1083" t="s">
        <v>480</v>
      </c>
      <c r="E1083" t="str">
        <f>VLOOKUP(D1083,'B-Business Capability'!B:H,5,FALSE)</f>
        <v>Digital Management</v>
      </c>
      <c r="F1083">
        <f>VLOOKUP(D1083,'B-Business Capability'!B:H,6,FALSE)</f>
        <v>0</v>
      </c>
      <c r="G1083">
        <f>VLOOKUP(D1083,'B-Business Capability'!B:H,7,FALSE)</f>
        <v>0</v>
      </c>
      <c r="I1083" t="s">
        <v>253</v>
      </c>
      <c r="J1083" t="s">
        <v>562</v>
      </c>
      <c r="K1083" t="s">
        <v>565</v>
      </c>
      <c r="L1083" t="s">
        <v>302</v>
      </c>
      <c r="M1083" t="str">
        <f>VLOOKUP(L1083,'A-Applications'!B:D,3,FALSE)</f>
        <v>Confluence</v>
      </c>
      <c r="N1083" t="s">
        <v>53</v>
      </c>
      <c r="O1083" s="42" t="s">
        <v>62</v>
      </c>
      <c r="P1083" t="s">
        <v>323</v>
      </c>
      <c r="Q1083" t="str">
        <f>VLOOKUP(KamstrupData[[#This Row],[IdLevel123]],'B-Business Capability'!B:L,10,FALSE)</f>
        <v>N/A</v>
      </c>
      <c r="R1083">
        <f>VLOOKUP(KamstrupData[[#This Row],[IdLevel123]],'B-Business Capability'!B:L,11,FALSE)</f>
        <v>0</v>
      </c>
      <c r="T1083" t="s">
        <v>603</v>
      </c>
      <c r="U1083" t="str">
        <f>_xlfn.CONCAT(KamstrupData[[#This Row],[CountryCode]],"_",KamstrupData[[#This Row],[Business Area]],"_",KamstrupData[[#This Row],[DepartmentTeam]])</f>
        <v>DK10_DK_Digitalization_Kamstrup Solutions_DK_Digitalization_Kamstrup Solutions_Corporate Solutions</v>
      </c>
      <c r="V1083" t="str">
        <f>VLOOKUP(KamstrupData[[#This Row],[ORG_Concat]],'O-Organization'!F:H,3,FALSE)</f>
        <v>11042_DK10_Digitalization_DK_Digitalization_Kamstrup Solutions_DK_Digitalization_Kamstrup Solutions_Corporate Solutions</v>
      </c>
    </row>
    <row r="1084" spans="2:22">
      <c r="D1084" s="28" t="s">
        <v>399</v>
      </c>
      <c r="E1084" t="str">
        <f>VLOOKUP(D1084,'B-Business Capability'!B:H,5,FALSE)</f>
        <v>Digital Platform and Operations</v>
      </c>
      <c r="F1084" t="str">
        <f>VLOOKUP(D1084,'B-Business Capability'!B:H,6,FALSE)</f>
        <v>Engineering &amp; Platform</v>
      </c>
      <c r="G1084" t="str">
        <f>VLOOKUP(D1084,'B-Business Capability'!B:H,7,FALSE)</f>
        <v>Agile Excellence</v>
      </c>
      <c r="I1084" t="s">
        <v>253</v>
      </c>
      <c r="J1084" t="s">
        <v>562</v>
      </c>
      <c r="K1084" t="s">
        <v>575</v>
      </c>
      <c r="L1084" t="s">
        <v>302</v>
      </c>
      <c r="M1084" t="str">
        <f>VLOOKUP(L1084,'A-Applications'!B:D,3,FALSE)</f>
        <v>Confluence</v>
      </c>
      <c r="N1084" t="s">
        <v>147</v>
      </c>
      <c r="O1084" s="42" t="s">
        <v>54</v>
      </c>
      <c r="P1084" t="s">
        <v>43</v>
      </c>
      <c r="Q1084" t="str">
        <f>VLOOKUP(KamstrupData[[#This Row],[IdLevel123]],'B-Business Capability'!B:L,10,FALSE)</f>
        <v>N/A</v>
      </c>
      <c r="R1084">
        <f>VLOOKUP(KamstrupData[[#This Row],[IdLevel123]],'B-Business Capability'!B:L,11,FALSE)</f>
        <v>0</v>
      </c>
      <c r="U1084" t="str">
        <f>_xlfn.CONCAT(KamstrupData[[#This Row],[CountryCode]],"_",KamstrupData[[#This Row],[Business Area]],"_",KamstrupData[[#This Row],[DepartmentTeam]])</f>
        <v>DK10_DK_Digitalization_Kamstrup Solutions_DK_Digitalization_Kamstrup Solutions_Digital Workplace</v>
      </c>
      <c r="V1084" t="str">
        <f>VLOOKUP(KamstrupData[[#This Row],[ORG_Concat]],'O-Organization'!F:H,3,FALSE)</f>
        <v>11044_DK10_Digitalization_DK_Digitalization_Kamstrup Solutions_DK_Digitalization_Kamstrup Solutions_Digital Workplace</v>
      </c>
    </row>
    <row r="1085" spans="2:22">
      <c r="B1085" s="28">
        <v>46023</v>
      </c>
      <c r="D1085" s="28" t="s">
        <v>589</v>
      </c>
      <c r="E1085" t="str">
        <f>VLOOKUP(D1085,'B-Business Capability'!B:H,5,FALSE)</f>
        <v>OT Manufacturing</v>
      </c>
      <c r="F1085" t="str">
        <f>VLOOKUP(D1085,'B-Business Capability'!B:H,6,FALSE)</f>
        <v>OT Infrastructure &amp; Hosting</v>
      </c>
      <c r="G1085" t="str">
        <f>VLOOKUP(D1085,'B-Business Capability'!B:H,7,FALSE)</f>
        <v>OT Network Segmentation &amp; Connectivity</v>
      </c>
      <c r="I1085" t="s">
        <v>253</v>
      </c>
      <c r="J1085" t="s">
        <v>562</v>
      </c>
      <c r="K1085" t="s">
        <v>567</v>
      </c>
      <c r="L1085" t="s">
        <v>604</v>
      </c>
      <c r="M1085" t="str">
        <f>VLOOKUP(L1085,'A-Applications'!B:D,3,FALSE)</f>
        <v>DNS</v>
      </c>
      <c r="N1085" t="s">
        <v>53</v>
      </c>
      <c r="O1085" s="42" t="s">
        <v>54</v>
      </c>
      <c r="P1085" t="s">
        <v>77</v>
      </c>
      <c r="Q1085" t="str">
        <f>VLOOKUP(KamstrupData[[#This Row],[IdLevel123]],'B-Business Capability'!B:L,10,FALSE)</f>
        <v>N/A</v>
      </c>
      <c r="R1085">
        <f>VLOOKUP(KamstrupData[[#This Row],[IdLevel123]],'B-Business Capability'!B:L,11,FALSE)</f>
        <v>0</v>
      </c>
      <c r="U1085" t="str">
        <f>_xlfn.CONCAT(KamstrupData[[#This Row],[CountryCode]],"_",KamstrupData[[#This Row],[Business Area]],"_",KamstrupData[[#This Row],[DepartmentTeam]])</f>
        <v>DK10_DK_Digitalization_Kamstrup Solutions_DK_Digitalization_Kamstrup Solutions_Manufacturing IT</v>
      </c>
      <c r="V1085" t="str">
        <f>VLOOKUP(KamstrupData[[#This Row],[ORG_Concat]],'O-Organization'!F:H,3,FALSE)</f>
        <v>11045_DK10_Digitalization_DK_Digitalization_Kamstrup Solutions_DK_Digitalization_Kamstrup Solutions_Manufacturing IT</v>
      </c>
    </row>
    <row r="1086" spans="2:22">
      <c r="D1086" t="s">
        <v>321</v>
      </c>
      <c r="E1086" t="str">
        <f>VLOOKUP(D1086,'B-Business Capability'!B:H,5,FALSE)</f>
        <v>Digital Platform and Operations</v>
      </c>
      <c r="F1086" t="str">
        <f>VLOOKUP(D1086,'B-Business Capability'!B:H,6,FALSE)</f>
        <v>Enterprise Platforms</v>
      </c>
      <c r="G1086" t="str">
        <f>VLOOKUP(D1086,'B-Business Capability'!B:H,7,FALSE)</f>
        <v>Application Management</v>
      </c>
      <c r="I1086" t="s">
        <v>253</v>
      </c>
      <c r="J1086" t="s">
        <v>562</v>
      </c>
      <c r="K1086" t="s">
        <v>565</v>
      </c>
      <c r="L1086" t="s">
        <v>112</v>
      </c>
      <c r="M1086" t="str">
        <f>VLOOKUP(L1086,'A-Applications'!B:D,3,FALSE)</f>
        <v>FTP services</v>
      </c>
      <c r="N1086" t="s">
        <v>53</v>
      </c>
      <c r="O1086" s="42" t="s">
        <v>62</v>
      </c>
      <c r="P1086" t="s">
        <v>323</v>
      </c>
      <c r="Q1086" t="str">
        <f>VLOOKUP(KamstrupData[[#This Row],[IdLevel123]],'B-Business Capability'!B:L,10,FALSE)</f>
        <v>N/A</v>
      </c>
      <c r="R1086">
        <f>VLOOKUP(KamstrupData[[#This Row],[IdLevel123]],'B-Business Capability'!B:L,11,FALSE)</f>
        <v>0</v>
      </c>
      <c r="T1086" t="s">
        <v>566</v>
      </c>
      <c r="U1086" t="str">
        <f>_xlfn.CONCAT(KamstrupData[[#This Row],[CountryCode]],"_",KamstrupData[[#This Row],[Business Area]],"_",KamstrupData[[#This Row],[DepartmentTeam]])</f>
        <v>DK10_DK_Digitalization_Kamstrup Solutions_DK_Digitalization_Kamstrup Solutions_Corporate Solutions</v>
      </c>
      <c r="V1086" t="str">
        <f>VLOOKUP(KamstrupData[[#This Row],[ORG_Concat]],'O-Organization'!F:H,3,FALSE)</f>
        <v>11042_DK10_Digitalization_DK_Digitalization_Kamstrup Solutions_DK_Digitalization_Kamstrup Solutions_Corporate Solutions</v>
      </c>
    </row>
    <row r="1087" spans="2:22">
      <c r="D1087" s="28" t="s">
        <v>113</v>
      </c>
      <c r="E1087" t="str">
        <f>VLOOKUP(D1087,'B-Business Capability'!B:H,5,FALSE)</f>
        <v>Marketing</v>
      </c>
      <c r="F1087" t="str">
        <f>VLOOKUP(D1087,'B-Business Capability'!B:H,6,FALSE)</f>
        <v>Corporate communication and brand management</v>
      </c>
      <c r="G1087" t="str">
        <f>VLOOKUP(D1087,'B-Business Capability'!B:H,7,FALSE)</f>
        <v>Internal communications</v>
      </c>
      <c r="I1087" t="s">
        <v>253</v>
      </c>
      <c r="J1087" t="s">
        <v>562</v>
      </c>
      <c r="K1087" t="s">
        <v>565</v>
      </c>
      <c r="L1087" t="s">
        <v>114</v>
      </c>
      <c r="M1087" t="str">
        <f>VLOOKUP(L1087,'A-Applications'!B:D,3,FALSE)</f>
        <v>KamSite</v>
      </c>
      <c r="N1087" t="s">
        <v>53</v>
      </c>
      <c r="O1087" s="42" t="s">
        <v>62</v>
      </c>
      <c r="Q1087" t="str">
        <f>VLOOKUP(KamstrupData[[#This Row],[IdLevel123]],'B-Business Capability'!B:L,10,FALSE)</f>
        <v>N/A</v>
      </c>
      <c r="R1087">
        <f>VLOOKUP(KamstrupData[[#This Row],[IdLevel123]],'B-Business Capability'!B:L,11,FALSE)</f>
        <v>0</v>
      </c>
      <c r="U1087" t="str">
        <f>_xlfn.CONCAT(KamstrupData[[#This Row],[CountryCode]],"_",KamstrupData[[#This Row],[Business Area]],"_",KamstrupData[[#This Row],[DepartmentTeam]])</f>
        <v>DK10_DK_Digitalization_Kamstrup Solutions_DK_Digitalization_Kamstrup Solutions_Corporate Solutions</v>
      </c>
      <c r="V1087" t="str">
        <f>VLOOKUP(KamstrupData[[#This Row],[ORG_Concat]],'O-Organization'!F:H,3,FALSE)</f>
        <v>11042_DK10_Digitalization_DK_Digitalization_Kamstrup Solutions_DK_Digitalization_Kamstrup Solutions_Corporate Solutions</v>
      </c>
    </row>
    <row r="1088" spans="2:22">
      <c r="B1088" s="28">
        <v>45292</v>
      </c>
      <c r="D1088" s="28" t="s">
        <v>113</v>
      </c>
      <c r="E1088" t="str">
        <f>VLOOKUP(D1088,'B-Business Capability'!B:H,5,FALSE)</f>
        <v>Marketing</v>
      </c>
      <c r="F1088" t="str">
        <f>VLOOKUP(D1088,'B-Business Capability'!B:H,6,FALSE)</f>
        <v>Corporate communication and brand management</v>
      </c>
      <c r="G1088" t="str">
        <f>VLOOKUP(D1088,'B-Business Capability'!B:H,7,FALSE)</f>
        <v>Internal communications</v>
      </c>
      <c r="I1088" t="s">
        <v>253</v>
      </c>
      <c r="J1088" t="s">
        <v>562</v>
      </c>
      <c r="K1088" t="s">
        <v>563</v>
      </c>
      <c r="L1088" t="s">
        <v>114</v>
      </c>
      <c r="M1088" t="str">
        <f>VLOOKUP(L1088,'A-Applications'!B:D,3,FALSE)</f>
        <v>KamSite</v>
      </c>
      <c r="N1088" t="s">
        <v>53</v>
      </c>
      <c r="O1088" s="42" t="s">
        <v>62</v>
      </c>
      <c r="Q1088" t="str">
        <f>VLOOKUP(KamstrupData[[#This Row],[IdLevel123]],'B-Business Capability'!B:L,10,FALSE)</f>
        <v>N/A</v>
      </c>
      <c r="R1088">
        <f>VLOOKUP(KamstrupData[[#This Row],[IdLevel123]],'B-Business Capability'!B:L,11,FALSE)</f>
        <v>0</v>
      </c>
      <c r="U1088" t="str">
        <f>_xlfn.CONCAT(KamstrupData[[#This Row],[CountryCode]],"_",KamstrupData[[#This Row],[Business Area]],"_",KamstrupData[[#This Row],[DepartmentTeam]])</f>
        <v>DK10_DK_Digitalization_Kamstrup Solutions_DK_Digitalization_Kamstrup Solutions_Configuration Management</v>
      </c>
      <c r="V1088" t="str">
        <f>VLOOKUP(KamstrupData[[#This Row],[ORG_Concat]],'O-Organization'!F:H,3,FALSE)</f>
        <v>11046_DK10_Digitalization_DK_Digitalization_Kamstrup Solutions_DK_Digitalization_Kamstrup Solutions_Configuration Management</v>
      </c>
    </row>
    <row r="1089" spans="2:22">
      <c r="B1089" s="28">
        <v>46023</v>
      </c>
      <c r="D1089" s="28" t="s">
        <v>363</v>
      </c>
      <c r="E1089" t="str">
        <f>VLOOKUP(D1089,'B-Business Capability'!B:H,5,FALSE)</f>
        <v>Digital Platform and Operations</v>
      </c>
      <c r="F1089" t="str">
        <f>VLOOKUP(D1089,'B-Business Capability'!B:H,6,FALSE)</f>
        <v>Digital Workplace &amp; Infrastructure Development</v>
      </c>
      <c r="G1089" t="str">
        <f>VLOOKUP(D1089,'B-Business Capability'!B:H,7,FALSE)</f>
        <v>Communication &amp; Collaboration</v>
      </c>
      <c r="I1089" t="s">
        <v>253</v>
      </c>
      <c r="J1089" t="s">
        <v>562</v>
      </c>
      <c r="K1089" t="s">
        <v>567</v>
      </c>
      <c r="L1089" t="s">
        <v>114</v>
      </c>
      <c r="M1089" t="str">
        <f>VLOOKUP(L1089,'A-Applications'!B:D,3,FALSE)</f>
        <v>KamSite</v>
      </c>
      <c r="N1089" t="s">
        <v>53</v>
      </c>
      <c r="O1089" s="42" t="s">
        <v>62</v>
      </c>
      <c r="Q1089" t="str">
        <f>VLOOKUP(KamstrupData[[#This Row],[IdLevel123]],'B-Business Capability'!B:L,10,FALSE)</f>
        <v>N/A</v>
      </c>
      <c r="R1089">
        <f>VLOOKUP(KamstrupData[[#This Row],[IdLevel123]],'B-Business Capability'!B:L,11,FALSE)</f>
        <v>0</v>
      </c>
      <c r="U1089" t="str">
        <f>_xlfn.CONCAT(KamstrupData[[#This Row],[CountryCode]],"_",KamstrupData[[#This Row],[Business Area]],"_",KamstrupData[[#This Row],[DepartmentTeam]])</f>
        <v>DK10_DK_Digitalization_Kamstrup Solutions_DK_Digitalization_Kamstrup Solutions_Manufacturing IT</v>
      </c>
      <c r="V1089" t="str">
        <f>VLOOKUP(KamstrupData[[#This Row],[ORG_Concat]],'O-Organization'!F:H,3,FALSE)</f>
        <v>11045_DK10_Digitalization_DK_Digitalization_Kamstrup Solutions_DK_Digitalization_Kamstrup Solutions_Manufacturing IT</v>
      </c>
    </row>
    <row r="1090" spans="2:22">
      <c r="D1090" s="28" t="s">
        <v>363</v>
      </c>
      <c r="E1090" t="str">
        <f>VLOOKUP(D1090,'B-Business Capability'!B:H,5,FALSE)</f>
        <v>Digital Platform and Operations</v>
      </c>
      <c r="F1090" t="str">
        <f>VLOOKUP(D1090,'B-Business Capability'!B:H,6,FALSE)</f>
        <v>Digital Workplace &amp; Infrastructure Development</v>
      </c>
      <c r="G1090" t="str">
        <f>VLOOKUP(D1090,'B-Business Capability'!B:H,7,FALSE)</f>
        <v>Communication &amp; Collaboration</v>
      </c>
      <c r="I1090" t="s">
        <v>253</v>
      </c>
      <c r="J1090" t="s">
        <v>562</v>
      </c>
      <c r="K1090" t="s">
        <v>575</v>
      </c>
      <c r="L1090" t="s">
        <v>114</v>
      </c>
      <c r="M1090" t="str">
        <f>VLOOKUP(L1090,'A-Applications'!B:D,3,FALSE)</f>
        <v>KamSite</v>
      </c>
      <c r="N1090" t="s">
        <v>53</v>
      </c>
      <c r="O1090" s="42" t="s">
        <v>54</v>
      </c>
      <c r="P1090" t="s">
        <v>43</v>
      </c>
      <c r="Q1090" t="str">
        <f>VLOOKUP(KamstrupData[[#This Row],[IdLevel123]],'B-Business Capability'!B:L,10,FALSE)</f>
        <v>N/A</v>
      </c>
      <c r="R1090">
        <f>VLOOKUP(KamstrupData[[#This Row],[IdLevel123]],'B-Business Capability'!B:L,11,FALSE)</f>
        <v>0</v>
      </c>
      <c r="U1090" t="str">
        <f>_xlfn.CONCAT(KamstrupData[[#This Row],[CountryCode]],"_",KamstrupData[[#This Row],[Business Area]],"_",KamstrupData[[#This Row],[DepartmentTeam]])</f>
        <v>DK10_DK_Digitalization_Kamstrup Solutions_DK_Digitalization_Kamstrup Solutions_Digital Workplace</v>
      </c>
      <c r="V1090" t="str">
        <f>VLOOKUP(KamstrupData[[#This Row],[ORG_Concat]],'O-Organization'!F:H,3,FALSE)</f>
        <v>11044_DK10_Digitalization_DK_Digitalization_Kamstrup Solutions_DK_Digitalization_Kamstrup Solutions_Digital Workplace</v>
      </c>
    </row>
    <row r="1091" spans="2:22">
      <c r="D1091" t="s">
        <v>321</v>
      </c>
      <c r="E1091" t="str">
        <f>VLOOKUP(D1091,'B-Business Capability'!B:H,5,FALSE)</f>
        <v>Digital Platform and Operations</v>
      </c>
      <c r="F1091" t="str">
        <f>VLOOKUP(D1091,'B-Business Capability'!B:H,6,FALSE)</f>
        <v>Enterprise Platforms</v>
      </c>
      <c r="G1091" t="str">
        <f>VLOOKUP(D1091,'B-Business Capability'!B:H,7,FALSE)</f>
        <v>Application Management</v>
      </c>
      <c r="I1091" t="s">
        <v>253</v>
      </c>
      <c r="J1091" t="s">
        <v>562</v>
      </c>
      <c r="K1091" t="s">
        <v>565</v>
      </c>
      <c r="L1091" t="s">
        <v>52</v>
      </c>
      <c r="M1091" t="str">
        <f>VLOOKUP(L1091,'A-Applications'!B:D,3,FALSE)</f>
        <v>Microsoft Teams</v>
      </c>
      <c r="N1091" t="s">
        <v>53</v>
      </c>
      <c r="O1091" s="42" t="s">
        <v>62</v>
      </c>
      <c r="P1091" t="s">
        <v>323</v>
      </c>
      <c r="Q1091" t="str">
        <f>VLOOKUP(KamstrupData[[#This Row],[IdLevel123]],'B-Business Capability'!B:L,10,FALSE)</f>
        <v>N/A</v>
      </c>
      <c r="R1091">
        <f>VLOOKUP(KamstrupData[[#This Row],[IdLevel123]],'B-Business Capability'!B:L,11,FALSE)</f>
        <v>0</v>
      </c>
      <c r="T1091" t="s">
        <v>566</v>
      </c>
      <c r="U1091" t="str">
        <f>_xlfn.CONCAT(KamstrupData[[#This Row],[CountryCode]],"_",KamstrupData[[#This Row],[Business Area]],"_",KamstrupData[[#This Row],[DepartmentTeam]])</f>
        <v>DK10_DK_Digitalization_Kamstrup Solutions_DK_Digitalization_Kamstrup Solutions_Corporate Solutions</v>
      </c>
      <c r="V1091" t="str">
        <f>VLOOKUP(KamstrupData[[#This Row],[ORG_Concat]],'O-Organization'!F:H,3,FALSE)</f>
        <v>11042_DK10_Digitalization_DK_Digitalization_Kamstrup Solutions_DK_Digitalization_Kamstrup Solutions_Corporate Solutions</v>
      </c>
    </row>
    <row r="1092" spans="2:22">
      <c r="B1092" s="28">
        <v>45292</v>
      </c>
      <c r="D1092" s="28" t="s">
        <v>576</v>
      </c>
      <c r="E1092" t="str">
        <f>VLOOKUP(D1092,'B-Business Capability'!B:H,5,FALSE)</f>
        <v>Manufacturing</v>
      </c>
      <c r="F1092" t="str">
        <f>VLOOKUP(D1092,'B-Business Capability'!B:H,6,FALSE)</f>
        <v>Product Design &amp; Planning</v>
      </c>
      <c r="G1092">
        <f>VLOOKUP(D1092,'B-Business Capability'!B:H,7,FALSE)</f>
        <v>0</v>
      </c>
      <c r="I1092" t="s">
        <v>253</v>
      </c>
      <c r="J1092" t="s">
        <v>562</v>
      </c>
      <c r="K1092" t="s">
        <v>563</v>
      </c>
      <c r="L1092" t="s">
        <v>605</v>
      </c>
      <c r="M1092" t="str">
        <f>VLOOKUP(L1092,'A-Applications'!B:D,3,FALSE)</f>
        <v>Aras Innovator PLM</v>
      </c>
      <c r="N1092" t="s">
        <v>147</v>
      </c>
      <c r="O1092" s="42" t="s">
        <v>66</v>
      </c>
      <c r="P1092" t="s">
        <v>564</v>
      </c>
      <c r="Q1092" t="str">
        <f>VLOOKUP(KamstrupData[[#This Row],[IdLevel123]],'B-Business Capability'!B:L,10,FALSE)</f>
        <v>Idea-to-Release (I2R)</v>
      </c>
      <c r="R1092">
        <f>VLOOKUP(KamstrupData[[#This Row],[IdLevel123]],'B-Business Capability'!B:L,11,FALSE)</f>
        <v>450</v>
      </c>
      <c r="U1092" t="str">
        <f>_xlfn.CONCAT(KamstrupData[[#This Row],[CountryCode]],"_",KamstrupData[[#This Row],[Business Area]],"_",KamstrupData[[#This Row],[DepartmentTeam]])</f>
        <v>DK10_DK_Digitalization_Kamstrup Solutions_DK_Digitalization_Kamstrup Solutions_Configuration Management</v>
      </c>
      <c r="V1092" t="str">
        <f>VLOOKUP(KamstrupData[[#This Row],[ORG_Concat]],'O-Organization'!F:H,3,FALSE)</f>
        <v>11046_DK10_Digitalization_DK_Digitalization_Kamstrup Solutions_DK_Digitalization_Kamstrup Solutions_Configuration Management</v>
      </c>
    </row>
    <row r="1093" spans="2:22">
      <c r="D1093" t="s">
        <v>321</v>
      </c>
      <c r="E1093" t="str">
        <f>VLOOKUP(D1093,'B-Business Capability'!B:H,5,FALSE)</f>
        <v>Digital Platform and Operations</v>
      </c>
      <c r="F1093" t="str">
        <f>VLOOKUP(D1093,'B-Business Capability'!B:H,6,FALSE)</f>
        <v>Enterprise Platforms</v>
      </c>
      <c r="G1093" t="str">
        <f>VLOOKUP(D1093,'B-Business Capability'!B:H,7,FALSE)</f>
        <v>Application Management</v>
      </c>
      <c r="I1093" t="s">
        <v>253</v>
      </c>
      <c r="J1093" t="s">
        <v>562</v>
      </c>
      <c r="K1093" t="s">
        <v>565</v>
      </c>
      <c r="L1093" t="s">
        <v>266</v>
      </c>
      <c r="M1093" t="str">
        <f>VLOOKUP(L1093,'A-Applications'!B:D,3,FALSE)</f>
        <v>Sharepoint</v>
      </c>
      <c r="N1093" t="s">
        <v>53</v>
      </c>
      <c r="O1093" s="42" t="s">
        <v>62</v>
      </c>
      <c r="P1093" t="s">
        <v>323</v>
      </c>
      <c r="Q1093" t="str">
        <f>VLOOKUP(KamstrupData[[#This Row],[IdLevel123]],'B-Business Capability'!B:L,10,FALSE)</f>
        <v>N/A</v>
      </c>
      <c r="R1093">
        <f>VLOOKUP(KamstrupData[[#This Row],[IdLevel123]],'B-Business Capability'!B:L,11,FALSE)</f>
        <v>0</v>
      </c>
      <c r="T1093" t="s">
        <v>566</v>
      </c>
      <c r="U1093" t="str">
        <f>_xlfn.CONCAT(KamstrupData[[#This Row],[CountryCode]],"_",KamstrupData[[#This Row],[Business Area]],"_",KamstrupData[[#This Row],[DepartmentTeam]])</f>
        <v>DK10_DK_Digitalization_Kamstrup Solutions_DK_Digitalization_Kamstrup Solutions_Corporate Solutions</v>
      </c>
      <c r="V1093" t="str">
        <f>VLOOKUP(KamstrupData[[#This Row],[ORG_Concat]],'O-Organization'!F:H,3,FALSE)</f>
        <v>11042_DK10_Digitalization_DK_Digitalization_Kamstrup Solutions_DK_Digitalization_Kamstrup Solutions_Corporate Solutions</v>
      </c>
    </row>
    <row r="1094" spans="2:22">
      <c r="D1094" t="s">
        <v>480</v>
      </c>
      <c r="E1094" t="str">
        <f>VLOOKUP(D1094,'B-Business Capability'!B:H,5,FALSE)</f>
        <v>Digital Management</v>
      </c>
      <c r="F1094">
        <f>VLOOKUP(D1094,'B-Business Capability'!B:H,6,FALSE)</f>
        <v>0</v>
      </c>
      <c r="G1094">
        <f>VLOOKUP(D1094,'B-Business Capability'!B:H,7,FALSE)</f>
        <v>0</v>
      </c>
      <c r="I1094" t="s">
        <v>253</v>
      </c>
      <c r="J1094" t="s">
        <v>562</v>
      </c>
      <c r="K1094" t="s">
        <v>565</v>
      </c>
      <c r="L1094" t="s">
        <v>266</v>
      </c>
      <c r="M1094" t="str">
        <f>VLOOKUP(L1094,'A-Applications'!B:D,3,FALSE)</f>
        <v>Sharepoint</v>
      </c>
      <c r="N1094" t="s">
        <v>53</v>
      </c>
      <c r="O1094" s="42" t="s">
        <v>62</v>
      </c>
      <c r="P1094" t="s">
        <v>323</v>
      </c>
      <c r="Q1094" t="str">
        <f>VLOOKUP(KamstrupData[[#This Row],[IdLevel123]],'B-Business Capability'!B:L,10,FALSE)</f>
        <v>N/A</v>
      </c>
      <c r="R1094">
        <f>VLOOKUP(KamstrupData[[#This Row],[IdLevel123]],'B-Business Capability'!B:L,11,FALSE)</f>
        <v>0</v>
      </c>
      <c r="T1094" t="s">
        <v>603</v>
      </c>
      <c r="U1094" t="str">
        <f>_xlfn.CONCAT(KamstrupData[[#This Row],[CountryCode]],"_",KamstrupData[[#This Row],[Business Area]],"_",KamstrupData[[#This Row],[DepartmentTeam]])</f>
        <v>DK10_DK_Digitalization_Kamstrup Solutions_DK_Digitalization_Kamstrup Solutions_Corporate Solutions</v>
      </c>
      <c r="V1094" t="str">
        <f>VLOOKUP(KamstrupData[[#This Row],[ORG_Concat]],'O-Organization'!F:H,3,FALSE)</f>
        <v>11042_DK10_Digitalization_DK_Digitalization_Kamstrup Solutions_DK_Digitalization_Kamstrup Solutions_Corporate Solutions</v>
      </c>
    </row>
    <row r="1095" spans="2:22">
      <c r="D1095" s="28" t="s">
        <v>363</v>
      </c>
      <c r="E1095" t="str">
        <f>VLOOKUP(D1095,'B-Business Capability'!B:H,5,FALSE)</f>
        <v>Digital Platform and Operations</v>
      </c>
      <c r="F1095" t="str">
        <f>VLOOKUP(D1095,'B-Business Capability'!B:H,6,FALSE)</f>
        <v>Digital Workplace &amp; Infrastructure Development</v>
      </c>
      <c r="G1095" t="str">
        <f>VLOOKUP(D1095,'B-Business Capability'!B:H,7,FALSE)</f>
        <v>Communication &amp; Collaboration</v>
      </c>
      <c r="I1095" t="s">
        <v>253</v>
      </c>
      <c r="J1095" t="s">
        <v>562</v>
      </c>
      <c r="K1095" t="s">
        <v>575</v>
      </c>
      <c r="L1095" t="s">
        <v>266</v>
      </c>
      <c r="M1095" t="str">
        <f>VLOOKUP(L1095,'A-Applications'!B:D,3,FALSE)</f>
        <v>Sharepoint</v>
      </c>
      <c r="N1095" t="s">
        <v>147</v>
      </c>
      <c r="O1095" s="42" t="s">
        <v>54</v>
      </c>
      <c r="P1095" t="s">
        <v>43</v>
      </c>
      <c r="Q1095" t="str">
        <f>VLOOKUP(KamstrupData[[#This Row],[IdLevel123]],'B-Business Capability'!B:L,10,FALSE)</f>
        <v>N/A</v>
      </c>
      <c r="R1095">
        <f>VLOOKUP(KamstrupData[[#This Row],[IdLevel123]],'B-Business Capability'!B:L,11,FALSE)</f>
        <v>0</v>
      </c>
      <c r="U1095" t="str">
        <f>_xlfn.CONCAT(KamstrupData[[#This Row],[CountryCode]],"_",KamstrupData[[#This Row],[Business Area]],"_",KamstrupData[[#This Row],[DepartmentTeam]])</f>
        <v>DK10_DK_Digitalization_Kamstrup Solutions_DK_Digitalization_Kamstrup Solutions_Digital Workplace</v>
      </c>
      <c r="V1095" t="str">
        <f>VLOOKUP(KamstrupData[[#This Row],[ORG_Concat]],'O-Organization'!F:H,3,FALSE)</f>
        <v>11044_DK10_Digitalization_DK_Digitalization_Kamstrup Solutions_DK_Digitalization_Kamstrup Solutions_Digital Workplace</v>
      </c>
    </row>
    <row r="1096" spans="2:22">
      <c r="B1096" s="28">
        <v>45292</v>
      </c>
      <c r="D1096" s="28" t="s">
        <v>341</v>
      </c>
      <c r="E1096" t="str">
        <f>VLOOKUP(D1096,'B-Business Capability'!B:H,5,FALSE)</f>
        <v>Finance</v>
      </c>
      <c r="F1096" t="str">
        <f>VLOOKUP(D1096,'B-Business Capability'!B:H,6,FALSE)</f>
        <v>Payroll</v>
      </c>
      <c r="G1096" t="str">
        <f>VLOOKUP(D1096,'B-Business Capability'!B:H,7,FALSE)</f>
        <v>Time Stamp Report</v>
      </c>
      <c r="I1096" t="s">
        <v>253</v>
      </c>
      <c r="J1096" t="s">
        <v>562</v>
      </c>
      <c r="K1096" t="s">
        <v>563</v>
      </c>
      <c r="L1096" t="s">
        <v>606</v>
      </c>
      <c r="M1096" t="str">
        <f>VLOOKUP(L1096,'A-Applications'!B:D,3,FALSE)</f>
        <v>Lessor PM</v>
      </c>
      <c r="N1096" t="s">
        <v>53</v>
      </c>
      <c r="O1096" s="42" t="s">
        <v>62</v>
      </c>
      <c r="Q1096" t="str">
        <f>VLOOKUP(KamstrupData[[#This Row],[IdLevel123]],'B-Business Capability'!B:L,10,FALSE)</f>
        <v>N/A</v>
      </c>
      <c r="R1096">
        <f>VLOOKUP(KamstrupData[[#This Row],[IdLevel123]],'B-Business Capability'!B:L,11,FALSE)</f>
        <v>0</v>
      </c>
      <c r="U1096" t="str">
        <f>_xlfn.CONCAT(KamstrupData[[#This Row],[CountryCode]],"_",KamstrupData[[#This Row],[Business Area]],"_",KamstrupData[[#This Row],[DepartmentTeam]])</f>
        <v>DK10_DK_Digitalization_Kamstrup Solutions_DK_Digitalization_Kamstrup Solutions_Configuration Management</v>
      </c>
      <c r="V1096" t="str">
        <f>VLOOKUP(KamstrupData[[#This Row],[ORG_Concat]],'O-Organization'!F:H,3,FALSE)</f>
        <v>11046_DK10_Digitalization_DK_Digitalization_Kamstrup Solutions_DK_Digitalization_Kamstrup Solutions_Configuration Management</v>
      </c>
    </row>
    <row r="1097" spans="2:22">
      <c r="D1097" s="28" t="s">
        <v>236</v>
      </c>
      <c r="E1097" t="str">
        <f>VLOOKUP(D1097,'B-Business Capability'!B:H,5,FALSE)</f>
        <v>People and Culture</v>
      </c>
      <c r="F1097" t="str">
        <f>VLOOKUP(D1097,'B-Business Capability'!B:H,6,FALSE)</f>
        <v>Compensation &amp; Benefits</v>
      </c>
      <c r="G1097">
        <f>VLOOKUP(D1097,'B-Business Capability'!B:H,7,FALSE)</f>
        <v>0</v>
      </c>
      <c r="I1097" t="s">
        <v>253</v>
      </c>
      <c r="J1097" t="s">
        <v>562</v>
      </c>
      <c r="K1097" t="s">
        <v>575</v>
      </c>
      <c r="L1097" t="s">
        <v>606</v>
      </c>
      <c r="M1097" t="str">
        <f>VLOOKUP(L1097,'A-Applications'!B:D,3,FALSE)</f>
        <v>Lessor PM</v>
      </c>
      <c r="N1097" t="s">
        <v>53</v>
      </c>
      <c r="O1097" s="42" t="s">
        <v>62</v>
      </c>
      <c r="P1097" t="s">
        <v>43</v>
      </c>
      <c r="Q1097" t="str">
        <f>VLOOKUP(KamstrupData[[#This Row],[IdLevel123]],'B-Business Capability'!B:L,10,FALSE)</f>
        <v>Hire-to-Retire (H2R)</v>
      </c>
      <c r="R1097">
        <f>VLOOKUP(KamstrupData[[#This Row],[IdLevel123]],'B-Business Capability'!B:L,11,FALSE)</f>
        <v>700</v>
      </c>
      <c r="U1097" t="str">
        <f>_xlfn.CONCAT(KamstrupData[[#This Row],[CountryCode]],"_",KamstrupData[[#This Row],[Business Area]],"_",KamstrupData[[#This Row],[DepartmentTeam]])</f>
        <v>DK10_DK_Digitalization_Kamstrup Solutions_DK_Digitalization_Kamstrup Solutions_Digital Workplace</v>
      </c>
      <c r="V1097" t="str">
        <f>VLOOKUP(KamstrupData[[#This Row],[ORG_Concat]],'O-Organization'!F:H,3,FALSE)</f>
        <v>11044_DK10_Digitalization_DK_Digitalization_Kamstrup Solutions_DK_Digitalization_Kamstrup Solutions_Digital Workplace</v>
      </c>
    </row>
    <row r="1098" spans="2:22">
      <c r="B1098" s="28">
        <v>45292</v>
      </c>
      <c r="D1098" s="28" t="s">
        <v>495</v>
      </c>
      <c r="E1098" t="str">
        <f>VLOOKUP(D1098,'B-Business Capability'!B:H,5,FALSE)</f>
        <v>Digital Platform and Operations</v>
      </c>
      <c r="F1098" t="str">
        <f>VLOOKUP(D1098,'B-Business Capability'!B:H,6,FALSE)</f>
        <v>Engineering &amp; Platform</v>
      </c>
      <c r="G1098" t="str">
        <f>VLOOKUP(D1098,'B-Business Capability'!B:H,7,FALSE)</f>
        <v>Automation</v>
      </c>
      <c r="I1098" t="s">
        <v>253</v>
      </c>
      <c r="J1098" t="s">
        <v>562</v>
      </c>
      <c r="K1098" t="s">
        <v>563</v>
      </c>
      <c r="L1098" t="s">
        <v>607</v>
      </c>
      <c r="M1098" t="str">
        <f>VLOOKUP(L1098,'A-Applications'!B:D,3,FALSE)</f>
        <v>Power Automate</v>
      </c>
      <c r="N1098" t="s">
        <v>53</v>
      </c>
      <c r="O1098" s="42" t="s">
        <v>54</v>
      </c>
      <c r="Q1098" t="str">
        <f>VLOOKUP(KamstrupData[[#This Row],[IdLevel123]],'B-Business Capability'!B:L,10,FALSE)</f>
        <v>N/A</v>
      </c>
      <c r="R1098">
        <f>VLOOKUP(KamstrupData[[#This Row],[IdLevel123]],'B-Business Capability'!B:L,11,FALSE)</f>
        <v>0</v>
      </c>
      <c r="U1098" t="str">
        <f>_xlfn.CONCAT(KamstrupData[[#This Row],[CountryCode]],"_",KamstrupData[[#This Row],[Business Area]],"_",KamstrupData[[#This Row],[DepartmentTeam]])</f>
        <v>DK10_DK_Digitalization_Kamstrup Solutions_DK_Digitalization_Kamstrup Solutions_Configuration Management</v>
      </c>
      <c r="V1098" t="str">
        <f>VLOOKUP(KamstrupData[[#This Row],[ORG_Concat]],'O-Organization'!F:H,3,FALSE)</f>
        <v>11046_DK10_Digitalization_DK_Digitalization_Kamstrup Solutions_DK_Digitalization_Kamstrup Solutions_Configuration Management</v>
      </c>
    </row>
    <row r="1099" spans="2:22">
      <c r="D1099" t="s">
        <v>304</v>
      </c>
      <c r="E1099" t="str">
        <f>VLOOKUP(D1099,'B-Business Capability'!B:H,5,FALSE)</f>
        <v>Digital Platform and Operations</v>
      </c>
      <c r="F1099" t="str">
        <f>VLOOKUP(D1099,'B-Business Capability'!B:H,6,FALSE)</f>
        <v>AI, Data &amp; Analytics</v>
      </c>
      <c r="G1099" t="str">
        <f>VLOOKUP(D1099,'B-Business Capability'!B:H,7,FALSE)</f>
        <v>Data Governance</v>
      </c>
      <c r="I1099" t="s">
        <v>253</v>
      </c>
      <c r="J1099" t="s">
        <v>562</v>
      </c>
      <c r="K1099" t="s">
        <v>565</v>
      </c>
      <c r="L1099" t="s">
        <v>117</v>
      </c>
      <c r="M1099" t="str">
        <f>VLOOKUP(L1099,'A-Applications'!B:D,3,FALSE)</f>
        <v>PowerBI</v>
      </c>
      <c r="N1099" t="s">
        <v>147</v>
      </c>
      <c r="O1099" s="42" t="s">
        <v>62</v>
      </c>
      <c r="P1099" t="s">
        <v>97</v>
      </c>
      <c r="Q1099" t="str">
        <f>VLOOKUP(KamstrupData[[#This Row],[IdLevel123]],'B-Business Capability'!B:L,10,FALSE)</f>
        <v>N/A</v>
      </c>
      <c r="R1099">
        <f>VLOOKUP(KamstrupData[[#This Row],[IdLevel123]],'B-Business Capability'!B:L,11,FALSE)</f>
        <v>0</v>
      </c>
      <c r="T1099" t="s">
        <v>566</v>
      </c>
      <c r="U1099" t="str">
        <f>_xlfn.CONCAT(KamstrupData[[#This Row],[CountryCode]],"_",KamstrupData[[#This Row],[Business Area]],"_",KamstrupData[[#This Row],[DepartmentTeam]])</f>
        <v>DK10_DK_Digitalization_Kamstrup Solutions_DK_Digitalization_Kamstrup Solutions_Corporate Solutions</v>
      </c>
      <c r="V1099" t="str">
        <f>VLOOKUP(KamstrupData[[#This Row],[ORG_Concat]],'O-Organization'!F:H,3,FALSE)</f>
        <v>11042_DK10_Digitalization_DK_Digitalization_Kamstrup Solutions_DK_Digitalization_Kamstrup Solutions_Corporate Solutions</v>
      </c>
    </row>
    <row r="1100" spans="2:22">
      <c r="D1100" t="s">
        <v>296</v>
      </c>
      <c r="E1100" t="str">
        <f>VLOOKUP(D1100,'B-Business Capability'!B:H,5,FALSE)</f>
        <v>Digital Platform and Operations</v>
      </c>
      <c r="F1100" t="str">
        <f>VLOOKUP(D1100,'B-Business Capability'!B:H,6,FALSE)</f>
        <v>AI, Data &amp; Analytics</v>
      </c>
      <c r="G1100" t="str">
        <f>VLOOKUP(D1100,'B-Business Capability'!B:H,7,FALSE)</f>
        <v>Data Processing &amp; Modeling</v>
      </c>
      <c r="I1100" t="s">
        <v>253</v>
      </c>
      <c r="J1100" t="s">
        <v>562</v>
      </c>
      <c r="K1100" t="s">
        <v>565</v>
      </c>
      <c r="L1100" t="s">
        <v>117</v>
      </c>
      <c r="M1100" t="str">
        <f>VLOOKUP(L1100,'A-Applications'!B:D,3,FALSE)</f>
        <v>PowerBI</v>
      </c>
      <c r="N1100" t="s">
        <v>147</v>
      </c>
      <c r="O1100" s="42" t="s">
        <v>62</v>
      </c>
      <c r="P1100" t="s">
        <v>97</v>
      </c>
      <c r="Q1100" t="str">
        <f>VLOOKUP(KamstrupData[[#This Row],[IdLevel123]],'B-Business Capability'!B:L,10,FALSE)</f>
        <v>N/A</v>
      </c>
      <c r="R1100">
        <f>VLOOKUP(KamstrupData[[#This Row],[IdLevel123]],'B-Business Capability'!B:L,11,FALSE)</f>
        <v>0</v>
      </c>
      <c r="T1100" t="s">
        <v>566</v>
      </c>
      <c r="U1100" t="str">
        <f>_xlfn.CONCAT(KamstrupData[[#This Row],[CountryCode]],"_",KamstrupData[[#This Row],[Business Area]],"_",KamstrupData[[#This Row],[DepartmentTeam]])</f>
        <v>DK10_DK_Digitalization_Kamstrup Solutions_DK_Digitalization_Kamstrup Solutions_Corporate Solutions</v>
      </c>
      <c r="V1100" t="str">
        <f>VLOOKUP(KamstrupData[[#This Row],[ORG_Concat]],'O-Organization'!F:H,3,FALSE)</f>
        <v>11042_DK10_Digitalization_DK_Digitalization_Kamstrup Solutions_DK_Digitalization_Kamstrup Solutions_Corporate Solutions</v>
      </c>
    </row>
    <row r="1101" spans="2:22">
      <c r="D1101" t="s">
        <v>299</v>
      </c>
      <c r="E1101" t="str">
        <f>VLOOKUP(D1101,'B-Business Capability'!B:H,5,FALSE)</f>
        <v>Digital Platform and Operations</v>
      </c>
      <c r="F1101" t="str">
        <f>VLOOKUP(D1101,'B-Business Capability'!B:H,6,FALSE)</f>
        <v>AI, Data &amp; Analytics</v>
      </c>
      <c r="G1101" t="str">
        <f>VLOOKUP(D1101,'B-Business Capability'!B:H,7,FALSE)</f>
        <v>Data Analytics</v>
      </c>
      <c r="I1101" t="s">
        <v>253</v>
      </c>
      <c r="J1101" t="s">
        <v>562</v>
      </c>
      <c r="K1101" t="s">
        <v>565</v>
      </c>
      <c r="L1101" t="s">
        <v>117</v>
      </c>
      <c r="M1101" t="str">
        <f>VLOOKUP(L1101,'A-Applications'!B:D,3,FALSE)</f>
        <v>PowerBI</v>
      </c>
      <c r="N1101" t="s">
        <v>147</v>
      </c>
      <c r="O1101" s="42" t="s">
        <v>62</v>
      </c>
      <c r="P1101" t="s">
        <v>97</v>
      </c>
      <c r="Q1101" t="str">
        <f>VLOOKUP(KamstrupData[[#This Row],[IdLevel123]],'B-Business Capability'!B:L,10,FALSE)</f>
        <v>N/A</v>
      </c>
      <c r="R1101">
        <f>VLOOKUP(KamstrupData[[#This Row],[IdLevel123]],'B-Business Capability'!B:L,11,FALSE)</f>
        <v>0</v>
      </c>
      <c r="T1101" t="s">
        <v>566</v>
      </c>
      <c r="U1101" t="str">
        <f>_xlfn.CONCAT(KamstrupData[[#This Row],[CountryCode]],"_",KamstrupData[[#This Row],[Business Area]],"_",KamstrupData[[#This Row],[DepartmentTeam]])</f>
        <v>DK10_DK_Digitalization_Kamstrup Solutions_DK_Digitalization_Kamstrup Solutions_Corporate Solutions</v>
      </c>
      <c r="V1101" t="str">
        <f>VLOOKUP(KamstrupData[[#This Row],[ORG_Concat]],'O-Organization'!F:H,3,FALSE)</f>
        <v>11042_DK10_Digitalization_DK_Digitalization_Kamstrup Solutions_DK_Digitalization_Kamstrup Solutions_Corporate Solutions</v>
      </c>
    </row>
    <row r="1102" spans="2:22">
      <c r="D1102" t="s">
        <v>313</v>
      </c>
      <c r="E1102" t="str">
        <f>VLOOKUP(D1102,'B-Business Capability'!B:H,5,FALSE)</f>
        <v>Digital Platform and Operations</v>
      </c>
      <c r="F1102" t="str">
        <f>VLOOKUP(D1102,'B-Business Capability'!B:H,6,FALSE)</f>
        <v>AI, Data &amp; Analytics</v>
      </c>
      <c r="G1102" t="str">
        <f>VLOOKUP(D1102,'B-Business Capability'!B:H,7,FALSE)</f>
        <v>BI Enablement</v>
      </c>
      <c r="I1102" t="s">
        <v>253</v>
      </c>
      <c r="J1102" t="s">
        <v>562</v>
      </c>
      <c r="K1102" t="s">
        <v>575</v>
      </c>
      <c r="L1102" t="s">
        <v>117</v>
      </c>
      <c r="M1102" t="str">
        <f>VLOOKUP(L1102,'A-Applications'!B:D,3,FALSE)</f>
        <v>PowerBI</v>
      </c>
      <c r="N1102" t="s">
        <v>53</v>
      </c>
      <c r="O1102" s="42" t="s">
        <v>54</v>
      </c>
      <c r="P1102" t="s">
        <v>43</v>
      </c>
      <c r="Q1102" t="str">
        <f>VLOOKUP(KamstrupData[[#This Row],[IdLevel123]],'B-Business Capability'!B:L,10,FALSE)</f>
        <v>N/A</v>
      </c>
      <c r="R1102">
        <f>VLOOKUP(KamstrupData[[#This Row],[IdLevel123]],'B-Business Capability'!B:L,11,FALSE)</f>
        <v>0</v>
      </c>
      <c r="U1102" t="str">
        <f>_xlfn.CONCAT(KamstrupData[[#This Row],[CountryCode]],"_",KamstrupData[[#This Row],[Business Area]],"_",KamstrupData[[#This Row],[DepartmentTeam]])</f>
        <v>DK10_DK_Digitalization_Kamstrup Solutions_DK_Digitalization_Kamstrup Solutions_Digital Workplace</v>
      </c>
      <c r="V1102" t="str">
        <f>VLOOKUP(KamstrupData[[#This Row],[ORG_Concat]],'O-Organization'!F:H,3,FALSE)</f>
        <v>11044_DK10_Digitalization_DK_Digitalization_Kamstrup Solutions_DK_Digitalization_Kamstrup Solutions_Digital Workplace</v>
      </c>
    </row>
    <row r="1103" spans="2:22">
      <c r="D1103" s="28" t="s">
        <v>119</v>
      </c>
      <c r="E1103" t="str">
        <f>VLOOKUP(D1103,'B-Business Capability'!B:H,5,FALSE)</f>
        <v>Finance</v>
      </c>
      <c r="F1103" t="str">
        <f>VLOOKUP(D1103,'B-Business Capability'!B:H,6,FALSE)</f>
        <v>Settlements &amp; Payments</v>
      </c>
      <c r="G1103" t="str">
        <f>VLOOKUP(D1103,'B-Business Capability'!B:H,7,FALSE)</f>
        <v>Travel &amp; Expense Management</v>
      </c>
      <c r="I1103" t="s">
        <v>253</v>
      </c>
      <c r="J1103" t="s">
        <v>562</v>
      </c>
      <c r="K1103" t="s">
        <v>565</v>
      </c>
      <c r="L1103" t="s">
        <v>120</v>
      </c>
      <c r="M1103" t="str">
        <f>VLOOKUP(L1103,'A-Applications'!B:D,3,FALSE)</f>
        <v>Concur</v>
      </c>
      <c r="N1103" t="s">
        <v>53</v>
      </c>
      <c r="O1103" s="42" t="s">
        <v>62</v>
      </c>
      <c r="Q1103" t="str">
        <f>VLOOKUP(KamstrupData[[#This Row],[IdLevel123]],'B-Business Capability'!B:L,10,FALSE)</f>
        <v>Hire-to-Retire (H2R)</v>
      </c>
      <c r="R1103">
        <f>VLOOKUP(KamstrupData[[#This Row],[IdLevel123]],'B-Business Capability'!B:L,11,FALSE)</f>
        <v>750</v>
      </c>
      <c r="U1103" t="str">
        <f>_xlfn.CONCAT(KamstrupData[[#This Row],[CountryCode]],"_",KamstrupData[[#This Row],[Business Area]],"_",KamstrupData[[#This Row],[DepartmentTeam]])</f>
        <v>DK10_DK_Digitalization_Kamstrup Solutions_DK_Digitalization_Kamstrup Solutions_Corporate Solutions</v>
      </c>
      <c r="V1103" t="str">
        <f>VLOOKUP(KamstrupData[[#This Row],[ORG_Concat]],'O-Organization'!F:H,3,FALSE)</f>
        <v>11042_DK10_Digitalization_DK_Digitalization_Kamstrup Solutions_DK_Digitalization_Kamstrup Solutions_Corporate Solutions</v>
      </c>
    </row>
    <row r="1104" spans="2:22">
      <c r="B1104" s="28">
        <v>45292</v>
      </c>
      <c r="D1104" s="28" t="s">
        <v>119</v>
      </c>
      <c r="E1104" t="str">
        <f>VLOOKUP(D1104,'B-Business Capability'!B:H,5,FALSE)</f>
        <v>Finance</v>
      </c>
      <c r="F1104" t="str">
        <f>VLOOKUP(D1104,'B-Business Capability'!B:H,6,FALSE)</f>
        <v>Settlements &amp; Payments</v>
      </c>
      <c r="G1104" t="str">
        <f>VLOOKUP(D1104,'B-Business Capability'!B:H,7,FALSE)</f>
        <v>Travel &amp; Expense Management</v>
      </c>
      <c r="I1104" t="s">
        <v>253</v>
      </c>
      <c r="J1104" t="s">
        <v>562</v>
      </c>
      <c r="K1104" t="s">
        <v>563</v>
      </c>
      <c r="L1104" t="s">
        <v>120</v>
      </c>
      <c r="M1104" t="str">
        <f>VLOOKUP(L1104,'A-Applications'!B:D,3,FALSE)</f>
        <v>Concur</v>
      </c>
      <c r="N1104" t="s">
        <v>53</v>
      </c>
      <c r="O1104" s="42" t="s">
        <v>62</v>
      </c>
      <c r="Q1104" t="str">
        <f>VLOOKUP(KamstrupData[[#This Row],[IdLevel123]],'B-Business Capability'!B:L,10,FALSE)</f>
        <v>Hire-to-Retire (H2R)</v>
      </c>
      <c r="R1104">
        <f>VLOOKUP(KamstrupData[[#This Row],[IdLevel123]],'B-Business Capability'!B:L,11,FALSE)</f>
        <v>750</v>
      </c>
      <c r="U1104" t="str">
        <f>_xlfn.CONCAT(KamstrupData[[#This Row],[CountryCode]],"_",KamstrupData[[#This Row],[Business Area]],"_",KamstrupData[[#This Row],[DepartmentTeam]])</f>
        <v>DK10_DK_Digitalization_Kamstrup Solutions_DK_Digitalization_Kamstrup Solutions_Configuration Management</v>
      </c>
      <c r="V1104" t="str">
        <f>VLOOKUP(KamstrupData[[#This Row],[ORG_Concat]],'O-Organization'!F:H,3,FALSE)</f>
        <v>11046_DK10_Digitalization_DK_Digitalization_Kamstrup Solutions_DK_Digitalization_Kamstrup Solutions_Configuration Management</v>
      </c>
    </row>
    <row r="1105" spans="4:22">
      <c r="D1105" s="28" t="s">
        <v>608</v>
      </c>
      <c r="E1105" t="str">
        <f>VLOOKUP(D1105,'B-Business Capability'!B:H,5,FALSE)</f>
        <v>Sales</v>
      </c>
      <c r="F1105" t="str">
        <f>VLOOKUP(D1105,'B-Business Capability'!B:H,6,FALSE)</f>
        <v>Sales Execution and Customer Engagement</v>
      </c>
      <c r="G1105" t="str">
        <f>VLOOKUP(D1105,'B-Business Capability'!B:H,7,FALSE)</f>
        <v>Digital documents</v>
      </c>
      <c r="I1105" t="s">
        <v>253</v>
      </c>
      <c r="J1105" t="s">
        <v>562</v>
      </c>
      <c r="K1105" t="s">
        <v>569</v>
      </c>
      <c r="L1105" t="s">
        <v>123</v>
      </c>
      <c r="M1105" t="str">
        <f>VLOOKUP(L1105,'A-Applications'!B:D,3,FALSE)</f>
        <v>DocuSign</v>
      </c>
      <c r="N1105" t="s">
        <v>53</v>
      </c>
      <c r="O1105" s="42" t="s">
        <v>54</v>
      </c>
      <c r="P1105" t="s">
        <v>198</v>
      </c>
      <c r="Q1105" t="str">
        <f>VLOOKUP(KamstrupData[[#This Row],[IdLevel123]],'B-Business Capability'!B:L,10,FALSE)</f>
        <v>N/A</v>
      </c>
      <c r="R1105">
        <f>VLOOKUP(KamstrupData[[#This Row],[IdLevel123]],'B-Business Capability'!B:L,11,FALSE)</f>
        <v>0</v>
      </c>
      <c r="T1105" t="s">
        <v>609</v>
      </c>
      <c r="U1105" t="str">
        <f>_xlfn.CONCAT(KamstrupData[[#This Row],[CountryCode]],"_",KamstrupData[[#This Row],[Business Area]],"_",KamstrupData[[#This Row],[DepartmentTeam]])</f>
        <v>DK10_DK_Digitalization_Kamstrup Solutions_DK_Digitalization_Kamstrup Solutions_Commercial Solutions</v>
      </c>
      <c r="V1105" t="str">
        <f>VLOOKUP(KamstrupData[[#This Row],[ORG_Concat]],'O-Organization'!F:H,3,FALSE)</f>
        <v>11043_DK10_Digitalization_DK_Digitalization_Kamstrup Solutions_DK_Digitalization_Kamstrup Solutions_Commercial Solutions</v>
      </c>
    </row>
    <row r="1106" spans="4:22">
      <c r="D1106" s="28" t="s">
        <v>119</v>
      </c>
      <c r="E1106" t="str">
        <f>VLOOKUP(D1106,'B-Business Capability'!B:H,5,FALSE)</f>
        <v>Finance</v>
      </c>
      <c r="F1106" t="str">
        <f>VLOOKUP(D1106,'B-Business Capability'!B:H,6,FALSE)</f>
        <v>Settlements &amp; Payments</v>
      </c>
      <c r="G1106" t="str">
        <f>VLOOKUP(D1106,'B-Business Capability'!B:H,7,FALSE)</f>
        <v>Travel &amp; Expense Management</v>
      </c>
      <c r="I1106" t="s">
        <v>253</v>
      </c>
      <c r="J1106" t="s">
        <v>562</v>
      </c>
      <c r="K1106" t="s">
        <v>575</v>
      </c>
      <c r="L1106" t="s">
        <v>120</v>
      </c>
      <c r="M1106" t="str">
        <f>VLOOKUP(L1106,'A-Applications'!B:D,3,FALSE)</f>
        <v>Concur</v>
      </c>
      <c r="N1106" t="s">
        <v>53</v>
      </c>
      <c r="O1106" s="42" t="s">
        <v>62</v>
      </c>
      <c r="P1106" t="s">
        <v>43</v>
      </c>
      <c r="Q1106" t="str">
        <f>VLOOKUP(KamstrupData[[#This Row],[IdLevel123]],'B-Business Capability'!B:L,10,FALSE)</f>
        <v>Hire-to-Retire (H2R)</v>
      </c>
      <c r="R1106">
        <f>VLOOKUP(KamstrupData[[#This Row],[IdLevel123]],'B-Business Capability'!B:L,11,FALSE)</f>
        <v>750</v>
      </c>
      <c r="U1106" t="str">
        <f>_xlfn.CONCAT(KamstrupData[[#This Row],[CountryCode]],"_",KamstrupData[[#This Row],[Business Area]],"_",KamstrupData[[#This Row],[DepartmentTeam]])</f>
        <v>DK10_DK_Digitalization_Kamstrup Solutions_DK_Digitalization_Kamstrup Solutions_Digital Workplace</v>
      </c>
      <c r="V1106" t="str">
        <f>VLOOKUP(KamstrupData[[#This Row],[ORG_Concat]],'O-Organization'!F:H,3,FALSE)</f>
        <v>11044_DK10_Digitalization_DK_Digitalization_Kamstrup Solutions_DK_Digitalization_Kamstrup Solutions_Digital Workplace</v>
      </c>
    </row>
    <row r="1107" spans="4:22">
      <c r="D1107" s="28" t="s">
        <v>518</v>
      </c>
      <c r="E1107" t="str">
        <f>VLOOKUP(D1107,'B-Business Capability'!B:H,5,FALSE)</f>
        <v>Strategic Management</v>
      </c>
      <c r="F1107" t="str">
        <f>VLOOKUP(D1107,'B-Business Capability'!B:H,6,FALSE)</f>
        <v>Externals Management</v>
      </c>
      <c r="G1107" t="str">
        <f>VLOOKUP(D1107,'B-Business Capability'!B:H,7,FALSE)</f>
        <v>Maintain Contracts</v>
      </c>
      <c r="I1107" t="s">
        <v>253</v>
      </c>
      <c r="J1107" t="s">
        <v>562</v>
      </c>
      <c r="K1107" t="s">
        <v>575</v>
      </c>
      <c r="L1107" t="s">
        <v>123</v>
      </c>
      <c r="M1107" t="str">
        <f>VLOOKUP(L1107,'A-Applications'!B:D,3,FALSE)</f>
        <v>DocuSign</v>
      </c>
      <c r="N1107" t="s">
        <v>53</v>
      </c>
      <c r="O1107" s="42" t="s">
        <v>62</v>
      </c>
      <c r="P1107" t="s">
        <v>43</v>
      </c>
      <c r="Q1107" t="str">
        <f>VLOOKUP(KamstrupData[[#This Row],[IdLevel123]],'B-Business Capability'!B:L,10,FALSE)</f>
        <v>N/A</v>
      </c>
      <c r="R1107">
        <f>VLOOKUP(KamstrupData[[#This Row],[IdLevel123]],'B-Business Capability'!B:L,11,FALSE)</f>
        <v>0</v>
      </c>
      <c r="U1107" t="str">
        <f>_xlfn.CONCAT(KamstrupData[[#This Row],[CountryCode]],"_",KamstrupData[[#This Row],[Business Area]],"_",KamstrupData[[#This Row],[DepartmentTeam]])</f>
        <v>DK10_DK_Digitalization_Kamstrup Solutions_DK_Digitalization_Kamstrup Solutions_Digital Workplace</v>
      </c>
      <c r="V1107" t="str">
        <f>VLOOKUP(KamstrupData[[#This Row],[ORG_Concat]],'O-Organization'!F:H,3,FALSE)</f>
        <v>11044_DK10_Digitalization_DK_Digitalization_Kamstrup Solutions_DK_Digitalization_Kamstrup Solutions_Digital Workplace</v>
      </c>
    </row>
    <row r="1108" spans="4:22">
      <c r="D1108" s="28" t="s">
        <v>610</v>
      </c>
      <c r="E1108" t="str">
        <f>VLOOKUP(D1108,'B-Business Capability'!B:H,5,FALSE)</f>
        <v>People and Culture</v>
      </c>
      <c r="F1108" t="str">
        <f>VLOOKUP(D1108,'B-Business Capability'!B:H,6,FALSE)</f>
        <v>Onboarding</v>
      </c>
      <c r="G1108">
        <f>VLOOKUP(D1108,'B-Business Capability'!B:H,7,FALSE)</f>
        <v>0</v>
      </c>
      <c r="I1108" t="s">
        <v>253</v>
      </c>
      <c r="J1108" t="s">
        <v>562</v>
      </c>
      <c r="K1108" t="s">
        <v>575</v>
      </c>
      <c r="L1108" t="s">
        <v>257</v>
      </c>
      <c r="M1108" t="str">
        <f>VLOOKUP(L1108,'A-Applications'!B:D,3,FALSE)</f>
        <v>HR-ON</v>
      </c>
      <c r="N1108" t="s">
        <v>53</v>
      </c>
      <c r="O1108" s="42" t="s">
        <v>62</v>
      </c>
      <c r="P1108" t="s">
        <v>258</v>
      </c>
      <c r="Q1108" t="str">
        <f>VLOOKUP(KamstrupData[[#This Row],[IdLevel123]],'B-Business Capability'!B:L,10,FALSE)</f>
        <v>Hire-to-Retire (H2R)</v>
      </c>
      <c r="R1108">
        <f>VLOOKUP(KamstrupData[[#This Row],[IdLevel123]],'B-Business Capability'!B:L,11,FALSE)</f>
        <v>400</v>
      </c>
      <c r="U1108" t="str">
        <f>_xlfn.CONCAT(KamstrupData[[#This Row],[CountryCode]],"_",KamstrupData[[#This Row],[Business Area]],"_",KamstrupData[[#This Row],[DepartmentTeam]])</f>
        <v>DK10_DK_Digitalization_Kamstrup Solutions_DK_Digitalization_Kamstrup Solutions_Digital Workplace</v>
      </c>
      <c r="V1108" t="str">
        <f>VLOOKUP(KamstrupData[[#This Row],[ORG_Concat]],'O-Organization'!F:H,3,FALSE)</f>
        <v>11044_DK10_Digitalization_DK_Digitalization_Kamstrup Solutions_DK_Digitalization_Kamstrup Solutions_Digital Workplace</v>
      </c>
    </row>
    <row r="1109" spans="4:22">
      <c r="D1109" s="28" t="s">
        <v>284</v>
      </c>
      <c r="E1109" t="str">
        <f>VLOOKUP(D1109,'B-Business Capability'!B:H,5,FALSE)</f>
        <v>People and Culture</v>
      </c>
      <c r="F1109" t="str">
        <f>VLOOKUP(D1109,'B-Business Capability'!B:H,6,FALSE)</f>
        <v>Learning &amp; Development</v>
      </c>
      <c r="G1109">
        <f>VLOOKUP(D1109,'B-Business Capability'!B:H,7,FALSE)</f>
        <v>0</v>
      </c>
      <c r="I1109" t="s">
        <v>253</v>
      </c>
      <c r="J1109" t="s">
        <v>562</v>
      </c>
      <c r="K1109" t="s">
        <v>575</v>
      </c>
      <c r="L1109" t="s">
        <v>306</v>
      </c>
      <c r="M1109" t="str">
        <f>VLOOKUP(L1109,'A-Applications'!B:D,3,FALSE)</f>
        <v>LMS365 (Kamstrup-Learning)</v>
      </c>
      <c r="N1109" t="s">
        <v>53</v>
      </c>
      <c r="O1109" s="42" t="s">
        <v>54</v>
      </c>
      <c r="P1109" t="s">
        <v>43</v>
      </c>
      <c r="Q1109" t="str">
        <f>VLOOKUP(KamstrupData[[#This Row],[IdLevel123]],'B-Business Capability'!B:L,10,FALSE)</f>
        <v>Hire-to-Retire (H2R)</v>
      </c>
      <c r="R1109">
        <f>VLOOKUP(KamstrupData[[#This Row],[IdLevel123]],'B-Business Capability'!B:L,11,FALSE)</f>
        <v>500</v>
      </c>
      <c r="U1109" t="str">
        <f>_xlfn.CONCAT(KamstrupData[[#This Row],[CountryCode]],"_",KamstrupData[[#This Row],[Business Area]],"_",KamstrupData[[#This Row],[DepartmentTeam]])</f>
        <v>DK10_DK_Digitalization_Kamstrup Solutions_DK_Digitalization_Kamstrup Solutions_Digital Workplace</v>
      </c>
      <c r="V1109" t="str">
        <f>VLOOKUP(KamstrupData[[#This Row],[ORG_Concat]],'O-Organization'!F:H,3,FALSE)</f>
        <v>11044_DK10_Digitalization_DK_Digitalization_Kamstrup Solutions_DK_Digitalization_Kamstrup Solutions_Digital Workplace</v>
      </c>
    </row>
    <row r="1110" spans="4:22">
      <c r="D1110" t="s">
        <v>611</v>
      </c>
      <c r="E1110" t="str">
        <f>VLOOKUP(D1110,'B-Business Capability'!B:H,5,FALSE)</f>
        <v>Strategic Management</v>
      </c>
      <c r="F1110" t="str">
        <f>VLOOKUP(D1110,'B-Business Capability'!B:H,6,FALSE)</f>
        <v>Enterprise Effectiveness &amp; Project Management</v>
      </c>
      <c r="G1110" t="str">
        <f>VLOOKUP(D1110,'B-Business Capability'!B:H,7,FALSE)</f>
        <v>Develop Projects</v>
      </c>
      <c r="I1110" t="s">
        <v>253</v>
      </c>
      <c r="J1110" t="s">
        <v>562</v>
      </c>
      <c r="K1110" t="s">
        <v>565</v>
      </c>
      <c r="L1110" t="s">
        <v>308</v>
      </c>
      <c r="M1110" t="str">
        <f>VLOOKUP(L1110,'A-Applications'!B:D,3,FALSE)</f>
        <v>ProjectFlow 365</v>
      </c>
      <c r="N1110" t="s">
        <v>53</v>
      </c>
      <c r="O1110" s="42" t="s">
        <v>62</v>
      </c>
      <c r="P1110" t="s">
        <v>309</v>
      </c>
      <c r="Q1110" t="str">
        <f>VLOOKUP(KamstrupData[[#This Row],[IdLevel123]],'B-Business Capability'!B:L,10,FALSE)</f>
        <v>N/A</v>
      </c>
      <c r="R1110">
        <f>VLOOKUP(KamstrupData[[#This Row],[IdLevel123]],'B-Business Capability'!B:L,11,FALSE)</f>
        <v>0</v>
      </c>
      <c r="T1110" t="s">
        <v>566</v>
      </c>
      <c r="U1110" t="str">
        <f>_xlfn.CONCAT(KamstrupData[[#This Row],[CountryCode]],"_",KamstrupData[[#This Row],[Business Area]],"_",KamstrupData[[#This Row],[DepartmentTeam]])</f>
        <v>DK10_DK_Digitalization_Kamstrup Solutions_DK_Digitalization_Kamstrup Solutions_Corporate Solutions</v>
      </c>
      <c r="V1110" t="str">
        <f>VLOOKUP(KamstrupData[[#This Row],[ORG_Concat]],'O-Organization'!F:H,3,FALSE)</f>
        <v>11042_DK10_Digitalization_DK_Digitalization_Kamstrup Solutions_DK_Digitalization_Kamstrup Solutions_Corporate Solutions</v>
      </c>
    </row>
    <row r="1111" spans="4:22">
      <c r="D1111" t="s">
        <v>307</v>
      </c>
      <c r="E1111" t="str">
        <f>VLOOKUP(D1111,'B-Business Capability'!B:H,5,FALSE)</f>
        <v>Strategic Management</v>
      </c>
      <c r="F1111" t="str">
        <f>VLOOKUP(D1111,'B-Business Capability'!B:H,6,FALSE)</f>
        <v>Enterprise Effectiveness &amp; Project Management</v>
      </c>
      <c r="G1111" t="str">
        <f>VLOOKUP(D1111,'B-Business Capability'!B:H,7,FALSE)</f>
        <v>Manage Portfolio</v>
      </c>
      <c r="I1111" t="s">
        <v>253</v>
      </c>
      <c r="J1111" t="s">
        <v>562</v>
      </c>
      <c r="K1111" t="s">
        <v>565</v>
      </c>
      <c r="L1111" t="s">
        <v>308</v>
      </c>
      <c r="M1111" t="str">
        <f>VLOOKUP(L1111,'A-Applications'!B:D,3,FALSE)</f>
        <v>ProjectFlow 365</v>
      </c>
      <c r="N1111" t="s">
        <v>53</v>
      </c>
      <c r="O1111" s="42" t="s">
        <v>62</v>
      </c>
      <c r="P1111" t="s">
        <v>309</v>
      </c>
      <c r="Q1111" t="str">
        <f>VLOOKUP(KamstrupData[[#This Row],[IdLevel123]],'B-Business Capability'!B:L,10,FALSE)</f>
        <v>N/A</v>
      </c>
      <c r="R1111">
        <f>VLOOKUP(KamstrupData[[#This Row],[IdLevel123]],'B-Business Capability'!B:L,11,FALSE)</f>
        <v>0</v>
      </c>
      <c r="T1111" t="s">
        <v>566</v>
      </c>
      <c r="U1111" t="str">
        <f>_xlfn.CONCAT(KamstrupData[[#This Row],[CountryCode]],"_",KamstrupData[[#This Row],[Business Area]],"_",KamstrupData[[#This Row],[DepartmentTeam]])</f>
        <v>DK10_DK_Digitalization_Kamstrup Solutions_DK_Digitalization_Kamstrup Solutions_Corporate Solutions</v>
      </c>
      <c r="V1111" t="str">
        <f>VLOOKUP(KamstrupData[[#This Row],[ORG_Concat]],'O-Organization'!F:H,3,FALSE)</f>
        <v>11042_DK10_Digitalization_DK_Digitalization_Kamstrup Solutions_DK_Digitalization_Kamstrup Solutions_Corporate Solutions</v>
      </c>
    </row>
    <row r="1112" spans="4:22">
      <c r="D1112" t="s">
        <v>310</v>
      </c>
      <c r="E1112" t="str">
        <f>VLOOKUP(D1112,'B-Business Capability'!B:H,5,FALSE)</f>
        <v>Strategic Management</v>
      </c>
      <c r="F1112" t="str">
        <f>VLOOKUP(D1112,'B-Business Capability'!B:H,6,FALSE)</f>
        <v>Enterprise Effectiveness &amp; Project Management</v>
      </c>
      <c r="G1112" t="str">
        <f>VLOOKUP(D1112,'B-Business Capability'!B:H,7,FALSE)</f>
        <v>Manage Programs</v>
      </c>
      <c r="I1112" t="s">
        <v>253</v>
      </c>
      <c r="J1112" t="s">
        <v>562</v>
      </c>
      <c r="K1112" t="s">
        <v>565</v>
      </c>
      <c r="L1112" t="s">
        <v>308</v>
      </c>
      <c r="M1112" t="str">
        <f>VLOOKUP(L1112,'A-Applications'!B:D,3,FALSE)</f>
        <v>ProjectFlow 365</v>
      </c>
      <c r="N1112" t="s">
        <v>53</v>
      </c>
      <c r="O1112" s="42" t="s">
        <v>62</v>
      </c>
      <c r="P1112" t="s">
        <v>309</v>
      </c>
      <c r="Q1112" t="str">
        <f>VLOOKUP(KamstrupData[[#This Row],[IdLevel123]],'B-Business Capability'!B:L,10,FALSE)</f>
        <v>N/A</v>
      </c>
      <c r="R1112">
        <f>VLOOKUP(KamstrupData[[#This Row],[IdLevel123]],'B-Business Capability'!B:L,11,FALSE)</f>
        <v>0</v>
      </c>
      <c r="T1112" t="s">
        <v>566</v>
      </c>
      <c r="U1112" t="str">
        <f>_xlfn.CONCAT(KamstrupData[[#This Row],[CountryCode]],"_",KamstrupData[[#This Row],[Business Area]],"_",KamstrupData[[#This Row],[DepartmentTeam]])</f>
        <v>DK10_DK_Digitalization_Kamstrup Solutions_DK_Digitalization_Kamstrup Solutions_Corporate Solutions</v>
      </c>
      <c r="V1112" t="str">
        <f>VLOOKUP(KamstrupData[[#This Row],[ORG_Concat]],'O-Organization'!F:H,3,FALSE)</f>
        <v>11042_DK10_Digitalization_DK_Digitalization_Kamstrup Solutions_DK_Digitalization_Kamstrup Solutions_Corporate Solutions</v>
      </c>
    </row>
    <row r="1113" spans="4:22">
      <c r="D1113" t="s">
        <v>311</v>
      </c>
      <c r="E1113" t="str">
        <f>VLOOKUP(D1113,'B-Business Capability'!B:H,5,FALSE)</f>
        <v>Digital Management</v>
      </c>
      <c r="F1113" t="str">
        <f>VLOOKUP(D1113,'B-Business Capability'!B:H,6,FALSE)</f>
        <v>IT Strategy &amp; Transformation</v>
      </c>
      <c r="G1113" t="str">
        <f>VLOOKUP(D1113,'B-Business Capability'!B:H,7,FALSE)</f>
        <v>IT Project Management</v>
      </c>
      <c r="I1113" t="s">
        <v>253</v>
      </c>
      <c r="J1113" t="s">
        <v>562</v>
      </c>
      <c r="K1113" t="s">
        <v>565</v>
      </c>
      <c r="L1113" t="s">
        <v>308</v>
      </c>
      <c r="M1113" t="str">
        <f>VLOOKUP(L1113,'A-Applications'!B:D,3,FALSE)</f>
        <v>ProjectFlow 365</v>
      </c>
      <c r="N1113" t="s">
        <v>53</v>
      </c>
      <c r="O1113" s="42" t="s">
        <v>62</v>
      </c>
      <c r="P1113" t="s">
        <v>312</v>
      </c>
      <c r="Q1113" t="str">
        <f>VLOOKUP(KamstrupData[[#This Row],[IdLevel123]],'B-Business Capability'!B:L,10,FALSE)</f>
        <v>N/A</v>
      </c>
      <c r="R1113">
        <f>VLOOKUP(KamstrupData[[#This Row],[IdLevel123]],'B-Business Capability'!B:L,11,FALSE)</f>
        <v>0</v>
      </c>
      <c r="T1113" t="s">
        <v>566</v>
      </c>
      <c r="U1113" t="str">
        <f>_xlfn.CONCAT(KamstrupData[[#This Row],[CountryCode]],"_",KamstrupData[[#This Row],[Business Area]],"_",KamstrupData[[#This Row],[DepartmentTeam]])</f>
        <v>DK10_DK_Digitalization_Kamstrup Solutions_DK_Digitalization_Kamstrup Solutions_Corporate Solutions</v>
      </c>
      <c r="V1113" t="str">
        <f>VLOOKUP(KamstrupData[[#This Row],[ORG_Concat]],'O-Organization'!F:H,3,FALSE)</f>
        <v>11042_DK10_Digitalization_DK_Digitalization_Kamstrup Solutions_DK_Digitalization_Kamstrup Solutions_Corporate Solutions</v>
      </c>
    </row>
    <row r="1114" spans="4:22">
      <c r="D1114" s="28" t="s">
        <v>295</v>
      </c>
      <c r="E1114" t="str">
        <f>VLOOKUP(D1114,'B-Business Capability'!B:H,5,FALSE)</f>
        <v>Strategic Management</v>
      </c>
      <c r="F1114" t="str">
        <f>VLOOKUP(D1114,'B-Business Capability'!B:H,6,FALSE)</f>
        <v>Enterprise Effectiveness &amp; Project Management</v>
      </c>
      <c r="G1114" t="str">
        <f>VLOOKUP(D1114,'B-Business Capability'!B:H,7,FALSE)</f>
        <v>Task Tracking and Planning</v>
      </c>
      <c r="I1114" t="s">
        <v>253</v>
      </c>
      <c r="J1114" t="s">
        <v>562</v>
      </c>
      <c r="K1114" t="s">
        <v>575</v>
      </c>
      <c r="L1114" t="s">
        <v>308</v>
      </c>
      <c r="M1114" t="str">
        <f>VLOOKUP(L1114,'A-Applications'!B:D,3,FALSE)</f>
        <v>ProjectFlow 365</v>
      </c>
      <c r="N1114" t="s">
        <v>53</v>
      </c>
      <c r="O1114" s="42" t="s">
        <v>54</v>
      </c>
      <c r="P1114" t="s">
        <v>43</v>
      </c>
      <c r="Q1114" t="str">
        <f>VLOOKUP(KamstrupData[[#This Row],[IdLevel123]],'B-Business Capability'!B:L,10,FALSE)</f>
        <v>N/A</v>
      </c>
      <c r="R1114">
        <f>VLOOKUP(KamstrupData[[#This Row],[IdLevel123]],'B-Business Capability'!B:L,11,FALSE)</f>
        <v>0</v>
      </c>
      <c r="U1114" t="str">
        <f>_xlfn.CONCAT(KamstrupData[[#This Row],[CountryCode]],"_",KamstrupData[[#This Row],[Business Area]],"_",KamstrupData[[#This Row],[DepartmentTeam]])</f>
        <v>DK10_DK_Digitalization_Kamstrup Solutions_DK_Digitalization_Kamstrup Solutions_Digital Workplace</v>
      </c>
      <c r="V1114" t="str">
        <f>VLOOKUP(KamstrupData[[#This Row],[ORG_Concat]],'O-Organization'!F:H,3,FALSE)</f>
        <v>11044_DK10_Digitalization_DK_Digitalization_Kamstrup Solutions_DK_Digitalization_Kamstrup Solutions_Digital Workplace</v>
      </c>
    </row>
    <row r="1115" spans="4:22">
      <c r="D1115" s="28" t="s">
        <v>612</v>
      </c>
      <c r="E1115" t="str">
        <f>VLOOKUP(D1115,'B-Business Capability'!B:H,5,FALSE)</f>
        <v>Marketing</v>
      </c>
      <c r="F1115" t="str">
        <f>VLOOKUP(D1115,'B-Business Capability'!B:H,6,FALSE)</f>
        <v>Digital channel management</v>
      </c>
      <c r="G1115" t="str">
        <f>VLOOKUP(D1115,'B-Business Capability'!B:H,7,FALSE)</f>
        <v>Digital experience and brand management</v>
      </c>
      <c r="I1115" t="s">
        <v>253</v>
      </c>
      <c r="J1115" t="s">
        <v>562</v>
      </c>
      <c r="K1115" t="s">
        <v>569</v>
      </c>
      <c r="L1115" t="s">
        <v>613</v>
      </c>
      <c r="M1115" t="str">
        <f>VLOOKUP(L1115,'A-Applications'!B:D,3,FALSE)</f>
        <v>Dot.vu</v>
      </c>
      <c r="N1115" t="s">
        <v>53</v>
      </c>
      <c r="O1115" s="42" t="s">
        <v>54</v>
      </c>
      <c r="Q1115" t="str">
        <f>VLOOKUP(KamstrupData[[#This Row],[IdLevel123]],'B-Business Capability'!B:L,10,FALSE)</f>
        <v>N/A</v>
      </c>
      <c r="R1115">
        <f>VLOOKUP(KamstrupData[[#This Row],[IdLevel123]],'B-Business Capability'!B:L,11,FALSE)</f>
        <v>0</v>
      </c>
      <c r="T1115" t="s">
        <v>614</v>
      </c>
      <c r="U1115" t="str">
        <f>_xlfn.CONCAT(KamstrupData[[#This Row],[CountryCode]],"_",KamstrupData[[#This Row],[Business Area]],"_",KamstrupData[[#This Row],[DepartmentTeam]])</f>
        <v>DK10_DK_Digitalization_Kamstrup Solutions_DK_Digitalization_Kamstrup Solutions_Commercial Solutions</v>
      </c>
      <c r="V1115" t="str">
        <f>VLOOKUP(KamstrupData[[#This Row],[ORG_Concat]],'O-Organization'!F:H,3,FALSE)</f>
        <v>11043_DK10_Digitalization_DK_Digitalization_Kamstrup Solutions_DK_Digitalization_Kamstrup Solutions_Commercial Solutions</v>
      </c>
    </row>
    <row r="1116" spans="4:22">
      <c r="D1116" s="28" t="s">
        <v>615</v>
      </c>
      <c r="E1116" t="str">
        <f>VLOOKUP(D1116,'B-Business Capability'!B:H,5,FALSE)</f>
        <v>Marketing</v>
      </c>
      <c r="F1116" t="str">
        <f>VLOOKUP(D1116,'B-Business Capability'!B:H,6,FALSE)</f>
        <v>Customer experience and data management</v>
      </c>
      <c r="G1116" t="str">
        <f>VLOOKUP(D1116,'B-Business Capability'!B:H,7,FALSE)</f>
        <v>Customer experience management</v>
      </c>
      <c r="I1116" t="s">
        <v>253</v>
      </c>
      <c r="J1116" t="s">
        <v>562</v>
      </c>
      <c r="K1116" t="s">
        <v>569</v>
      </c>
      <c r="L1116" t="s">
        <v>616</v>
      </c>
      <c r="M1116" t="str">
        <f>VLOOKUP(L1116,'A-Applications'!B:D,3,FALSE)</f>
        <v>Figma</v>
      </c>
      <c r="N1116" t="s">
        <v>53</v>
      </c>
      <c r="O1116" s="42" t="s">
        <v>54</v>
      </c>
      <c r="Q1116" t="str">
        <f>VLOOKUP(KamstrupData[[#This Row],[IdLevel123]],'B-Business Capability'!B:L,10,FALSE)</f>
        <v>Customer Service and Support</v>
      </c>
      <c r="R1116">
        <f>VLOOKUP(KamstrupData[[#This Row],[IdLevel123]],'B-Business Capability'!B:L,11,FALSE)</f>
        <v>0</v>
      </c>
      <c r="T1116" t="s">
        <v>617</v>
      </c>
      <c r="U1116" t="str">
        <f>_xlfn.CONCAT(KamstrupData[[#This Row],[CountryCode]],"_",KamstrupData[[#This Row],[Business Area]],"_",KamstrupData[[#This Row],[DepartmentTeam]])</f>
        <v>DK10_DK_Digitalization_Kamstrup Solutions_DK_Digitalization_Kamstrup Solutions_Commercial Solutions</v>
      </c>
      <c r="V1116" t="str">
        <f>VLOOKUP(KamstrupData[[#This Row],[ORG_Concat]],'O-Organization'!F:H,3,FALSE)</f>
        <v>11043_DK10_Digitalization_DK_Digitalization_Kamstrup Solutions_DK_Digitalization_Kamstrup Solutions_Commercial Solutions</v>
      </c>
    </row>
    <row r="1117" spans="4:22">
      <c r="D1117" t="s">
        <v>321</v>
      </c>
      <c r="E1117" t="str">
        <f>VLOOKUP(D1117,'B-Business Capability'!B:H,5,FALSE)</f>
        <v>Digital Platform and Operations</v>
      </c>
      <c r="F1117" t="str">
        <f>VLOOKUP(D1117,'B-Business Capability'!B:H,6,FALSE)</f>
        <v>Enterprise Platforms</v>
      </c>
      <c r="G1117" t="str">
        <f>VLOOKUP(D1117,'B-Business Capability'!B:H,7,FALSE)</f>
        <v>Application Management</v>
      </c>
      <c r="I1117" t="s">
        <v>253</v>
      </c>
      <c r="J1117" t="s">
        <v>562</v>
      </c>
      <c r="K1117" t="s">
        <v>565</v>
      </c>
      <c r="L1117" t="s">
        <v>137</v>
      </c>
      <c r="M1117" t="str">
        <f>VLOOKUP(L1117,'A-Applications'!B:D,3,FALSE)</f>
        <v>Azure Monitoring</v>
      </c>
      <c r="N1117" t="s">
        <v>53</v>
      </c>
      <c r="O1117" s="42" t="s">
        <v>62</v>
      </c>
      <c r="P1117" t="s">
        <v>600</v>
      </c>
      <c r="Q1117" t="str">
        <f>VLOOKUP(KamstrupData[[#This Row],[IdLevel123]],'B-Business Capability'!B:L,10,FALSE)</f>
        <v>N/A</v>
      </c>
      <c r="R1117">
        <f>VLOOKUP(KamstrupData[[#This Row],[IdLevel123]],'B-Business Capability'!B:L,11,FALSE)</f>
        <v>0</v>
      </c>
      <c r="T1117" t="s">
        <v>599</v>
      </c>
      <c r="U1117" t="str">
        <f>_xlfn.CONCAT(KamstrupData[[#This Row],[CountryCode]],"_",KamstrupData[[#This Row],[Business Area]],"_",KamstrupData[[#This Row],[DepartmentTeam]])</f>
        <v>DK10_DK_Digitalization_Kamstrup Solutions_DK_Digitalization_Kamstrup Solutions_Corporate Solutions</v>
      </c>
      <c r="V1117" t="str">
        <f>VLOOKUP(KamstrupData[[#This Row],[ORG_Concat]],'O-Organization'!F:H,3,FALSE)</f>
        <v>11042_DK10_Digitalization_DK_Digitalization_Kamstrup Solutions_DK_Digitalization_Kamstrup Solutions_Corporate Solutions</v>
      </c>
    </row>
    <row r="1118" spans="4:22">
      <c r="D1118" t="s">
        <v>310</v>
      </c>
      <c r="E1118" t="str">
        <f>VLOOKUP(D1118,'B-Business Capability'!B:H,5,FALSE)</f>
        <v>Strategic Management</v>
      </c>
      <c r="F1118" t="str">
        <f>VLOOKUP(D1118,'B-Business Capability'!B:H,6,FALSE)</f>
        <v>Enterprise Effectiveness &amp; Project Management</v>
      </c>
      <c r="G1118" t="str">
        <f>VLOOKUP(D1118,'B-Business Capability'!B:H,7,FALSE)</f>
        <v>Manage Programs</v>
      </c>
      <c r="I1118" t="s">
        <v>253</v>
      </c>
      <c r="J1118" t="s">
        <v>562</v>
      </c>
      <c r="K1118" t="s">
        <v>565</v>
      </c>
      <c r="L1118" t="s">
        <v>58</v>
      </c>
      <c r="M1118" t="str">
        <f>VLOOKUP(L1118,'A-Applications'!B:D,3,FALSE)</f>
        <v>Microsoft Excel</v>
      </c>
      <c r="N1118" t="s">
        <v>53</v>
      </c>
      <c r="O1118" s="42" t="s">
        <v>62</v>
      </c>
      <c r="P1118" t="s">
        <v>309</v>
      </c>
      <c r="Q1118" t="str">
        <f>VLOOKUP(KamstrupData[[#This Row],[IdLevel123]],'B-Business Capability'!B:L,10,FALSE)</f>
        <v>N/A</v>
      </c>
      <c r="R1118">
        <f>VLOOKUP(KamstrupData[[#This Row],[IdLevel123]],'B-Business Capability'!B:L,11,FALSE)</f>
        <v>0</v>
      </c>
      <c r="T1118" t="s">
        <v>566</v>
      </c>
      <c r="U1118" t="str">
        <f>_xlfn.CONCAT(KamstrupData[[#This Row],[CountryCode]],"_",KamstrupData[[#This Row],[Business Area]],"_",KamstrupData[[#This Row],[DepartmentTeam]])</f>
        <v>DK10_DK_Digitalization_Kamstrup Solutions_DK_Digitalization_Kamstrup Solutions_Corporate Solutions</v>
      </c>
      <c r="V1118" t="str">
        <f>VLOOKUP(KamstrupData[[#This Row],[ORG_Concat]],'O-Organization'!F:H,3,FALSE)</f>
        <v>11042_DK10_Digitalization_DK_Digitalization_Kamstrup Solutions_DK_Digitalization_Kamstrup Solutions_Corporate Solutions</v>
      </c>
    </row>
    <row r="1119" spans="4:22">
      <c r="D1119" t="s">
        <v>321</v>
      </c>
      <c r="E1119" t="str">
        <f>VLOOKUP(D1119,'B-Business Capability'!B:H,5,FALSE)</f>
        <v>Digital Platform and Operations</v>
      </c>
      <c r="F1119" t="str">
        <f>VLOOKUP(D1119,'B-Business Capability'!B:H,6,FALSE)</f>
        <v>Enterprise Platforms</v>
      </c>
      <c r="G1119" t="str">
        <f>VLOOKUP(D1119,'B-Business Capability'!B:H,7,FALSE)</f>
        <v>Application Management</v>
      </c>
      <c r="I1119" t="s">
        <v>253</v>
      </c>
      <c r="J1119" t="s">
        <v>562</v>
      </c>
      <c r="K1119" t="s">
        <v>565</v>
      </c>
      <c r="L1119" t="s">
        <v>58</v>
      </c>
      <c r="M1119" t="str">
        <f>VLOOKUP(L1119,'A-Applications'!B:D,3,FALSE)</f>
        <v>Microsoft Excel</v>
      </c>
      <c r="N1119" t="s">
        <v>53</v>
      </c>
      <c r="O1119" s="42" t="s">
        <v>62</v>
      </c>
      <c r="P1119" t="s">
        <v>323</v>
      </c>
      <c r="Q1119" t="str">
        <f>VLOOKUP(KamstrupData[[#This Row],[IdLevel123]],'B-Business Capability'!B:L,10,FALSE)</f>
        <v>N/A</v>
      </c>
      <c r="R1119">
        <f>VLOOKUP(KamstrupData[[#This Row],[IdLevel123]],'B-Business Capability'!B:L,11,FALSE)</f>
        <v>0</v>
      </c>
      <c r="T1119" t="s">
        <v>566</v>
      </c>
      <c r="U1119" t="str">
        <f>_xlfn.CONCAT(KamstrupData[[#This Row],[CountryCode]],"_",KamstrupData[[#This Row],[Business Area]],"_",KamstrupData[[#This Row],[DepartmentTeam]])</f>
        <v>DK10_DK_Digitalization_Kamstrup Solutions_DK_Digitalization_Kamstrup Solutions_Corporate Solutions</v>
      </c>
      <c r="V1119" t="str">
        <f>VLOOKUP(KamstrupData[[#This Row],[ORG_Concat]],'O-Organization'!F:H,3,FALSE)</f>
        <v>11042_DK10_Digitalization_DK_Digitalization_Kamstrup Solutions_DK_Digitalization_Kamstrup Solutions_Corporate Solutions</v>
      </c>
    </row>
    <row r="1120" spans="4:22">
      <c r="D1120" s="28" t="s">
        <v>311</v>
      </c>
      <c r="E1120" t="str">
        <f>VLOOKUP(D1120,'B-Business Capability'!B:H,5,FALSE)</f>
        <v>Digital Management</v>
      </c>
      <c r="F1120" t="str">
        <f>VLOOKUP(D1120,'B-Business Capability'!B:H,6,FALSE)</f>
        <v>IT Strategy &amp; Transformation</v>
      </c>
      <c r="G1120" t="str">
        <f>VLOOKUP(D1120,'B-Business Capability'!B:H,7,FALSE)</f>
        <v>IT Project Management</v>
      </c>
      <c r="I1120" t="s">
        <v>253</v>
      </c>
      <c r="J1120" t="s">
        <v>562</v>
      </c>
      <c r="K1120" t="s">
        <v>565</v>
      </c>
      <c r="L1120" t="s">
        <v>316</v>
      </c>
      <c r="M1120" t="str">
        <f>VLOOKUP(L1120,'A-Applications'!B:D,3,FALSE)</f>
        <v>Miro</v>
      </c>
      <c r="N1120" t="s">
        <v>53</v>
      </c>
      <c r="O1120" s="42" t="s">
        <v>62</v>
      </c>
      <c r="Q1120" t="str">
        <f>VLOOKUP(KamstrupData[[#This Row],[IdLevel123]],'B-Business Capability'!B:L,10,FALSE)</f>
        <v>N/A</v>
      </c>
      <c r="R1120">
        <f>VLOOKUP(KamstrupData[[#This Row],[IdLevel123]],'B-Business Capability'!B:L,11,FALSE)</f>
        <v>0</v>
      </c>
      <c r="U1120" t="str">
        <f>_xlfn.CONCAT(KamstrupData[[#This Row],[CountryCode]],"_",KamstrupData[[#This Row],[Business Area]],"_",KamstrupData[[#This Row],[DepartmentTeam]])</f>
        <v>DK10_DK_Digitalization_Kamstrup Solutions_DK_Digitalization_Kamstrup Solutions_Corporate Solutions</v>
      </c>
      <c r="V1120" t="str">
        <f>VLOOKUP(KamstrupData[[#This Row],[ORG_Concat]],'O-Organization'!F:H,3,FALSE)</f>
        <v>11042_DK10_Digitalization_DK_Digitalization_Kamstrup Solutions_DK_Digitalization_Kamstrup Solutions_Corporate Solutions</v>
      </c>
    </row>
    <row r="1121" spans="2:22">
      <c r="B1121" s="28">
        <v>46023</v>
      </c>
      <c r="D1121" s="28" t="s">
        <v>589</v>
      </c>
      <c r="E1121" t="str">
        <f>VLOOKUP(D1121,'B-Business Capability'!B:H,5,FALSE)</f>
        <v>OT Manufacturing</v>
      </c>
      <c r="F1121" t="str">
        <f>VLOOKUP(D1121,'B-Business Capability'!B:H,6,FALSE)</f>
        <v>OT Infrastructure &amp; Hosting</v>
      </c>
      <c r="G1121" t="str">
        <f>VLOOKUP(D1121,'B-Business Capability'!B:H,7,FALSE)</f>
        <v>OT Network Segmentation &amp; Connectivity</v>
      </c>
      <c r="I1121" t="s">
        <v>253</v>
      </c>
      <c r="J1121" t="s">
        <v>562</v>
      </c>
      <c r="K1121" t="s">
        <v>567</v>
      </c>
      <c r="L1121" t="s">
        <v>316</v>
      </c>
      <c r="M1121" t="str">
        <f>VLOOKUP(L1121,'A-Applications'!B:D,3,FALSE)</f>
        <v>Miro</v>
      </c>
      <c r="N1121" t="s">
        <v>53</v>
      </c>
      <c r="O1121" s="42" t="s">
        <v>62</v>
      </c>
      <c r="Q1121" t="str">
        <f>VLOOKUP(KamstrupData[[#This Row],[IdLevel123]],'B-Business Capability'!B:L,10,FALSE)</f>
        <v>N/A</v>
      </c>
      <c r="R1121">
        <f>VLOOKUP(KamstrupData[[#This Row],[IdLevel123]],'B-Business Capability'!B:L,11,FALSE)</f>
        <v>0</v>
      </c>
      <c r="U1121" t="str">
        <f>_xlfn.CONCAT(KamstrupData[[#This Row],[CountryCode]],"_",KamstrupData[[#This Row],[Business Area]],"_",KamstrupData[[#This Row],[DepartmentTeam]])</f>
        <v>DK10_DK_Digitalization_Kamstrup Solutions_DK_Digitalization_Kamstrup Solutions_Manufacturing IT</v>
      </c>
      <c r="V1121" t="str">
        <f>VLOOKUP(KamstrupData[[#This Row],[ORG_Concat]],'O-Organization'!F:H,3,FALSE)</f>
        <v>11045_DK10_Digitalization_DK_Digitalization_Kamstrup Solutions_DK_Digitalization_Kamstrup Solutions_Manufacturing IT</v>
      </c>
    </row>
    <row r="1122" spans="2:22">
      <c r="D1122" s="28" t="s">
        <v>295</v>
      </c>
      <c r="E1122" t="str">
        <f>VLOOKUP(D1122,'B-Business Capability'!B:H,5,FALSE)</f>
        <v>Strategic Management</v>
      </c>
      <c r="F1122" t="str">
        <f>VLOOKUP(D1122,'B-Business Capability'!B:H,6,FALSE)</f>
        <v>Enterprise Effectiveness &amp; Project Management</v>
      </c>
      <c r="G1122" t="str">
        <f>VLOOKUP(D1122,'B-Business Capability'!B:H,7,FALSE)</f>
        <v>Task Tracking and Planning</v>
      </c>
      <c r="I1122" t="s">
        <v>253</v>
      </c>
      <c r="J1122" t="s">
        <v>562</v>
      </c>
      <c r="K1122" t="s">
        <v>575</v>
      </c>
      <c r="L1122" t="s">
        <v>316</v>
      </c>
      <c r="M1122" t="str">
        <f>VLOOKUP(L1122,'A-Applications'!B:D,3,FALSE)</f>
        <v>Miro</v>
      </c>
      <c r="N1122" t="s">
        <v>147</v>
      </c>
      <c r="O1122" s="42" t="s">
        <v>54</v>
      </c>
      <c r="P1122" t="s">
        <v>43</v>
      </c>
      <c r="Q1122" t="str">
        <f>VLOOKUP(KamstrupData[[#This Row],[IdLevel123]],'B-Business Capability'!B:L,10,FALSE)</f>
        <v>N/A</v>
      </c>
      <c r="R1122">
        <f>VLOOKUP(KamstrupData[[#This Row],[IdLevel123]],'B-Business Capability'!B:L,11,FALSE)</f>
        <v>0</v>
      </c>
      <c r="U1122" t="str">
        <f>_xlfn.CONCAT(KamstrupData[[#This Row],[CountryCode]],"_",KamstrupData[[#This Row],[Business Area]],"_",KamstrupData[[#This Row],[DepartmentTeam]])</f>
        <v>DK10_DK_Digitalization_Kamstrup Solutions_DK_Digitalization_Kamstrup Solutions_Digital Workplace</v>
      </c>
      <c r="V1122" t="str">
        <f>VLOOKUP(KamstrupData[[#This Row],[ORG_Concat]],'O-Organization'!F:H,3,FALSE)</f>
        <v>11044_DK10_Digitalization_DK_Digitalization_Kamstrup Solutions_DK_Digitalization_Kamstrup Solutions_Digital Workplace</v>
      </c>
    </row>
    <row r="1123" spans="2:22">
      <c r="D1123" s="28" t="s">
        <v>119</v>
      </c>
      <c r="E1123" t="str">
        <f>VLOOKUP(D1123,'B-Business Capability'!B:H,5,FALSE)</f>
        <v>Finance</v>
      </c>
      <c r="F1123" t="str">
        <f>VLOOKUP(D1123,'B-Business Capability'!B:H,6,FALSE)</f>
        <v>Settlements &amp; Payments</v>
      </c>
      <c r="G1123" t="str">
        <f>VLOOKUP(D1123,'B-Business Capability'!B:H,7,FALSE)</f>
        <v>Travel &amp; Expense Management</v>
      </c>
      <c r="I1123" t="s">
        <v>253</v>
      </c>
      <c r="J1123" t="s">
        <v>562</v>
      </c>
      <c r="K1123" t="s">
        <v>565</v>
      </c>
      <c r="L1123" t="s">
        <v>138</v>
      </c>
      <c r="M1123" t="str">
        <f>VLOOKUP(L1123,'A-Applications'!B:D,3,FALSE)</f>
        <v>Travelpool</v>
      </c>
      <c r="N1123" t="s">
        <v>53</v>
      </c>
      <c r="O1123" s="42" t="s">
        <v>62</v>
      </c>
      <c r="Q1123" t="str">
        <f>VLOOKUP(KamstrupData[[#This Row],[IdLevel123]],'B-Business Capability'!B:L,10,FALSE)</f>
        <v>Hire-to-Retire (H2R)</v>
      </c>
      <c r="R1123">
        <f>VLOOKUP(KamstrupData[[#This Row],[IdLevel123]],'B-Business Capability'!B:L,11,FALSE)</f>
        <v>750</v>
      </c>
      <c r="U1123" t="str">
        <f>_xlfn.CONCAT(KamstrupData[[#This Row],[CountryCode]],"_",KamstrupData[[#This Row],[Business Area]],"_",KamstrupData[[#This Row],[DepartmentTeam]])</f>
        <v>DK10_DK_Digitalization_Kamstrup Solutions_DK_Digitalization_Kamstrup Solutions_Corporate Solutions</v>
      </c>
      <c r="V1123" t="str">
        <f>VLOOKUP(KamstrupData[[#This Row],[ORG_Concat]],'O-Organization'!F:H,3,FALSE)</f>
        <v>11042_DK10_Digitalization_DK_Digitalization_Kamstrup Solutions_DK_Digitalization_Kamstrup Solutions_Corporate Solutions</v>
      </c>
    </row>
    <row r="1124" spans="2:22">
      <c r="D1124" s="28" t="s">
        <v>615</v>
      </c>
      <c r="E1124" t="str">
        <f>VLOOKUP(D1124,'B-Business Capability'!B:H,5,FALSE)</f>
        <v>Marketing</v>
      </c>
      <c r="F1124" t="str">
        <f>VLOOKUP(D1124,'B-Business Capability'!B:H,6,FALSE)</f>
        <v>Customer experience and data management</v>
      </c>
      <c r="G1124" t="str">
        <f>VLOOKUP(D1124,'B-Business Capability'!B:H,7,FALSE)</f>
        <v>Customer experience management</v>
      </c>
      <c r="I1124" t="s">
        <v>253</v>
      </c>
      <c r="J1124" t="s">
        <v>562</v>
      </c>
      <c r="K1124" t="s">
        <v>569</v>
      </c>
      <c r="L1124" t="s">
        <v>618</v>
      </c>
      <c r="M1124" t="str">
        <f>VLOOKUP(L1124,'A-Applications'!B:D,3,FALSE)</f>
        <v>FORSTA</v>
      </c>
      <c r="N1124" t="s">
        <v>53</v>
      </c>
      <c r="O1124" s="42" t="s">
        <v>54</v>
      </c>
      <c r="Q1124" t="str">
        <f>VLOOKUP(KamstrupData[[#This Row],[IdLevel123]],'B-Business Capability'!B:L,10,FALSE)</f>
        <v>Customer Service and Support</v>
      </c>
      <c r="R1124">
        <f>VLOOKUP(KamstrupData[[#This Row],[IdLevel123]],'B-Business Capability'!B:L,11,FALSE)</f>
        <v>0</v>
      </c>
      <c r="T1124" t="s">
        <v>619</v>
      </c>
      <c r="U1124" t="str">
        <f>_xlfn.CONCAT(KamstrupData[[#This Row],[CountryCode]],"_",KamstrupData[[#This Row],[Business Area]],"_",KamstrupData[[#This Row],[DepartmentTeam]])</f>
        <v>DK10_DK_Digitalization_Kamstrup Solutions_DK_Digitalization_Kamstrup Solutions_Commercial Solutions</v>
      </c>
      <c r="V1124" t="str">
        <f>VLOOKUP(KamstrupData[[#This Row],[ORG_Concat]],'O-Organization'!F:H,3,FALSE)</f>
        <v>11043_DK10_Digitalization_DK_Digitalization_Kamstrup Solutions_DK_Digitalization_Kamstrup Solutions_Commercial Solutions</v>
      </c>
    </row>
    <row r="1125" spans="2:22">
      <c r="D1125" s="28" t="s">
        <v>119</v>
      </c>
      <c r="E1125" t="str">
        <f>VLOOKUP(D1125,'B-Business Capability'!B:H,5,FALSE)</f>
        <v>Finance</v>
      </c>
      <c r="F1125" t="str">
        <f>VLOOKUP(D1125,'B-Business Capability'!B:H,6,FALSE)</f>
        <v>Settlements &amp; Payments</v>
      </c>
      <c r="G1125" t="str">
        <f>VLOOKUP(D1125,'B-Business Capability'!B:H,7,FALSE)</f>
        <v>Travel &amp; Expense Management</v>
      </c>
      <c r="I1125" t="s">
        <v>253</v>
      </c>
      <c r="J1125" t="s">
        <v>562</v>
      </c>
      <c r="K1125" t="s">
        <v>575</v>
      </c>
      <c r="L1125" t="s">
        <v>138</v>
      </c>
      <c r="M1125" t="str">
        <f>VLOOKUP(L1125,'A-Applications'!B:D,3,FALSE)</f>
        <v>Travelpool</v>
      </c>
      <c r="N1125" t="s">
        <v>53</v>
      </c>
      <c r="O1125" s="42" t="s">
        <v>62</v>
      </c>
      <c r="P1125" t="s">
        <v>43</v>
      </c>
      <c r="Q1125" t="str">
        <f>VLOOKUP(KamstrupData[[#This Row],[IdLevel123]],'B-Business Capability'!B:L,10,FALSE)</f>
        <v>Hire-to-Retire (H2R)</v>
      </c>
      <c r="R1125">
        <f>VLOOKUP(KamstrupData[[#This Row],[IdLevel123]],'B-Business Capability'!B:L,11,FALSE)</f>
        <v>750</v>
      </c>
      <c r="U1125" t="str">
        <f>_xlfn.CONCAT(KamstrupData[[#This Row],[CountryCode]],"_",KamstrupData[[#This Row],[Business Area]],"_",KamstrupData[[#This Row],[DepartmentTeam]])</f>
        <v>DK10_DK_Digitalization_Kamstrup Solutions_DK_Digitalization_Kamstrup Solutions_Digital Workplace</v>
      </c>
      <c r="V1125" t="str">
        <f>VLOOKUP(KamstrupData[[#This Row],[ORG_Concat]],'O-Organization'!F:H,3,FALSE)</f>
        <v>11044_DK10_Digitalization_DK_Digitalization_Kamstrup Solutions_DK_Digitalization_Kamstrup Solutions_Digital Workplace</v>
      </c>
    </row>
    <row r="1126" spans="2:22">
      <c r="D1126" t="s">
        <v>324</v>
      </c>
      <c r="E1126" t="str">
        <f>VLOOKUP(D1126,'B-Business Capability'!B:H,5,FALSE)</f>
        <v>Digital Platform and Operations</v>
      </c>
      <c r="F1126" t="str">
        <f>VLOOKUP(D1126,'B-Business Capability'!B:H,6,FALSE)</f>
        <v>AI, Data &amp; Analytics</v>
      </c>
      <c r="G1126" t="str">
        <f>VLOOKUP(D1126,'B-Business Capability'!B:H,7,FALSE)</f>
        <v>Gather Data</v>
      </c>
      <c r="I1126" t="s">
        <v>253</v>
      </c>
      <c r="J1126" t="s">
        <v>562</v>
      </c>
      <c r="K1126" t="s">
        <v>565</v>
      </c>
      <c r="L1126" t="s">
        <v>319</v>
      </c>
      <c r="M1126" t="str">
        <f>VLOOKUP(L1126,'A-Applications'!B:D,3,FALSE)</f>
        <v>Azure Integration Services</v>
      </c>
      <c r="N1126" t="s">
        <v>53</v>
      </c>
      <c r="O1126" s="42" t="s">
        <v>66</v>
      </c>
      <c r="P1126" t="s">
        <v>323</v>
      </c>
      <c r="Q1126" t="str">
        <f>VLOOKUP(KamstrupData[[#This Row],[IdLevel123]],'B-Business Capability'!B:L,10,FALSE)</f>
        <v>N/A</v>
      </c>
      <c r="R1126">
        <f>VLOOKUP(KamstrupData[[#This Row],[IdLevel123]],'B-Business Capability'!B:L,11,FALSE)</f>
        <v>0</v>
      </c>
      <c r="T1126" t="s">
        <v>599</v>
      </c>
      <c r="U1126" t="str">
        <f>_xlfn.CONCAT(KamstrupData[[#This Row],[CountryCode]],"_",KamstrupData[[#This Row],[Business Area]],"_",KamstrupData[[#This Row],[DepartmentTeam]])</f>
        <v>DK10_DK_Digitalization_Kamstrup Solutions_DK_Digitalization_Kamstrup Solutions_Corporate Solutions</v>
      </c>
      <c r="V1126" t="str">
        <f>VLOOKUP(KamstrupData[[#This Row],[ORG_Concat]],'O-Organization'!F:H,3,FALSE)</f>
        <v>11042_DK10_Digitalization_DK_Digitalization_Kamstrup Solutions_DK_Digitalization_Kamstrup Solutions_Corporate Solutions</v>
      </c>
    </row>
    <row r="1127" spans="2:22">
      <c r="D1127" t="s">
        <v>296</v>
      </c>
      <c r="E1127" t="str">
        <f>VLOOKUP(D1127,'B-Business Capability'!B:H,5,FALSE)</f>
        <v>Digital Platform and Operations</v>
      </c>
      <c r="F1127" t="str">
        <f>VLOOKUP(D1127,'B-Business Capability'!B:H,6,FALSE)</f>
        <v>AI, Data &amp; Analytics</v>
      </c>
      <c r="G1127" t="str">
        <f>VLOOKUP(D1127,'B-Business Capability'!B:H,7,FALSE)</f>
        <v>Data Processing &amp; Modeling</v>
      </c>
      <c r="I1127" t="s">
        <v>253</v>
      </c>
      <c r="J1127" t="s">
        <v>562</v>
      </c>
      <c r="K1127" t="s">
        <v>565</v>
      </c>
      <c r="L1127" t="s">
        <v>319</v>
      </c>
      <c r="M1127" t="str">
        <f>VLOOKUP(L1127,'A-Applications'!B:D,3,FALSE)</f>
        <v>Azure Integration Services</v>
      </c>
      <c r="N1127" t="s">
        <v>53</v>
      </c>
      <c r="O1127" s="42" t="s">
        <v>66</v>
      </c>
      <c r="P1127" t="s">
        <v>323</v>
      </c>
      <c r="Q1127" t="str">
        <f>VLOOKUP(KamstrupData[[#This Row],[IdLevel123]],'B-Business Capability'!B:L,10,FALSE)</f>
        <v>N/A</v>
      </c>
      <c r="R1127">
        <f>VLOOKUP(KamstrupData[[#This Row],[IdLevel123]],'B-Business Capability'!B:L,11,FALSE)</f>
        <v>0</v>
      </c>
      <c r="T1127" t="s">
        <v>599</v>
      </c>
      <c r="U1127" t="str">
        <f>_xlfn.CONCAT(KamstrupData[[#This Row],[CountryCode]],"_",KamstrupData[[#This Row],[Business Area]],"_",KamstrupData[[#This Row],[DepartmentTeam]])</f>
        <v>DK10_DK_Digitalization_Kamstrup Solutions_DK_Digitalization_Kamstrup Solutions_Corporate Solutions</v>
      </c>
      <c r="V1127" t="str">
        <f>VLOOKUP(KamstrupData[[#This Row],[ORG_Concat]],'O-Organization'!F:H,3,FALSE)</f>
        <v>11042_DK10_Digitalization_DK_Digitalization_Kamstrup Solutions_DK_Digitalization_Kamstrup Solutions_Corporate Solutions</v>
      </c>
    </row>
    <row r="1128" spans="2:22">
      <c r="D1128" s="28" t="s">
        <v>327</v>
      </c>
      <c r="E1128" t="str">
        <f>VLOOKUP(D1128,'B-Business Capability'!B:H,5,FALSE)</f>
        <v>Digital Platform and Operations</v>
      </c>
      <c r="F1128" t="str">
        <f>VLOOKUP(D1128,'B-Business Capability'!B:H,6,FALSE)</f>
        <v>AI, Data &amp; Analytics</v>
      </c>
      <c r="G1128" t="str">
        <f>VLOOKUP(D1128,'B-Business Capability'!B:H,7,FALSE)</f>
        <v>AI</v>
      </c>
      <c r="I1128" t="s">
        <v>253</v>
      </c>
      <c r="J1128" t="s">
        <v>562</v>
      </c>
      <c r="K1128" t="s">
        <v>575</v>
      </c>
      <c r="L1128" t="s">
        <v>146</v>
      </c>
      <c r="M1128" t="str">
        <f>VLOOKUP(L1128,'A-Applications'!B:D,3,FALSE)</f>
        <v>Microsoft CoPilot</v>
      </c>
      <c r="N1128" t="s">
        <v>147</v>
      </c>
      <c r="O1128" s="42" t="s">
        <v>54</v>
      </c>
      <c r="P1128" t="s">
        <v>43</v>
      </c>
      <c r="Q1128" t="str">
        <f>VLOOKUP(KamstrupData[[#This Row],[IdLevel123]],'B-Business Capability'!B:L,10,FALSE)</f>
        <v>N/A</v>
      </c>
      <c r="R1128">
        <f>VLOOKUP(KamstrupData[[#This Row],[IdLevel123]],'B-Business Capability'!B:L,11,FALSE)</f>
        <v>0</v>
      </c>
      <c r="U1128" t="str">
        <f>_xlfn.CONCAT(KamstrupData[[#This Row],[CountryCode]],"_",KamstrupData[[#This Row],[Business Area]],"_",KamstrupData[[#This Row],[DepartmentTeam]])</f>
        <v>DK10_DK_Digitalization_Kamstrup Solutions_DK_Digitalization_Kamstrup Solutions_Digital Workplace</v>
      </c>
      <c r="V1128" t="str">
        <f>VLOOKUP(KamstrupData[[#This Row],[ORG_Concat]],'O-Organization'!F:H,3,FALSE)</f>
        <v>11044_DK10_Digitalization_DK_Digitalization_Kamstrup Solutions_DK_Digitalization_Kamstrup Solutions_Digital Workplace</v>
      </c>
    </row>
    <row r="1129" spans="2:22">
      <c r="D1129" s="28" t="s">
        <v>327</v>
      </c>
      <c r="E1129" t="str">
        <f>VLOOKUP(D1129,'B-Business Capability'!B:H,5,FALSE)</f>
        <v>Digital Platform and Operations</v>
      </c>
      <c r="F1129" t="str">
        <f>VLOOKUP(D1129,'B-Business Capability'!B:H,6,FALSE)</f>
        <v>AI, Data &amp; Analytics</v>
      </c>
      <c r="G1129" t="str">
        <f>VLOOKUP(D1129,'B-Business Capability'!B:H,7,FALSE)</f>
        <v>AI</v>
      </c>
      <c r="I1129" t="s">
        <v>253</v>
      </c>
      <c r="J1129" t="s">
        <v>562</v>
      </c>
      <c r="K1129" t="s">
        <v>575</v>
      </c>
      <c r="L1129" t="s">
        <v>522</v>
      </c>
      <c r="M1129" t="str">
        <f>VLOOKUP(L1129,'A-Applications'!B:D,3,FALSE)</f>
        <v>Microsoft M365 CoPilot</v>
      </c>
      <c r="N1129" t="s">
        <v>147</v>
      </c>
      <c r="O1129" s="42" t="s">
        <v>54</v>
      </c>
      <c r="P1129" t="s">
        <v>43</v>
      </c>
      <c r="Q1129" t="str">
        <f>VLOOKUP(KamstrupData[[#This Row],[IdLevel123]],'B-Business Capability'!B:L,10,FALSE)</f>
        <v>N/A</v>
      </c>
      <c r="R1129">
        <f>VLOOKUP(KamstrupData[[#This Row],[IdLevel123]],'B-Business Capability'!B:L,11,FALSE)</f>
        <v>0</v>
      </c>
      <c r="U1129" t="str">
        <f>_xlfn.CONCAT(KamstrupData[[#This Row],[CountryCode]],"_",KamstrupData[[#This Row],[Business Area]],"_",KamstrupData[[#This Row],[DepartmentTeam]])</f>
        <v>DK10_DK_Digitalization_Kamstrup Solutions_DK_Digitalization_Kamstrup Solutions_Digital Workplace</v>
      </c>
      <c r="V1129" t="str">
        <f>VLOOKUP(KamstrupData[[#This Row],[ORG_Concat]],'O-Organization'!F:H,3,FALSE)</f>
        <v>11044_DK10_Digitalization_DK_Digitalization_Kamstrup Solutions_DK_Digitalization_Kamstrup Solutions_Digital Workplace</v>
      </c>
    </row>
    <row r="1130" spans="2:22">
      <c r="D1130" s="28" t="s">
        <v>395</v>
      </c>
      <c r="E1130" t="str">
        <f>VLOOKUP(D1130,'B-Business Capability'!B:H,5,FALSE)</f>
        <v>Digital Platform and Operations</v>
      </c>
      <c r="F1130" t="str">
        <f>VLOOKUP(D1130,'B-Business Capability'!B:H,6,FALSE)</f>
        <v>Engineering &amp; Platform</v>
      </c>
      <c r="G1130" t="str">
        <f>VLOOKUP(D1130,'B-Business Capability'!B:H,7,FALSE)</f>
        <v>Software development</v>
      </c>
      <c r="I1130" t="s">
        <v>253</v>
      </c>
      <c r="J1130" t="s">
        <v>562</v>
      </c>
      <c r="K1130" t="s">
        <v>569</v>
      </c>
      <c r="L1130" t="s">
        <v>620</v>
      </c>
      <c r="M1130" t="str">
        <f>VLOOKUP(L1130,'A-Applications'!B:D,3,FALSE)</f>
        <v>Git Hub</v>
      </c>
      <c r="N1130" t="s">
        <v>53</v>
      </c>
      <c r="O1130" s="42" t="s">
        <v>54</v>
      </c>
      <c r="Q1130" t="str">
        <f>VLOOKUP(KamstrupData[[#This Row],[IdLevel123]],'B-Business Capability'!B:L,10,FALSE)</f>
        <v>N/A</v>
      </c>
      <c r="R1130">
        <f>VLOOKUP(KamstrupData[[#This Row],[IdLevel123]],'B-Business Capability'!B:L,11,FALSE)</f>
        <v>0</v>
      </c>
      <c r="T1130" t="s">
        <v>621</v>
      </c>
      <c r="U1130" t="str">
        <f>_xlfn.CONCAT(KamstrupData[[#This Row],[CountryCode]],"_",KamstrupData[[#This Row],[Business Area]],"_",KamstrupData[[#This Row],[DepartmentTeam]])</f>
        <v>DK10_DK_Digitalization_Kamstrup Solutions_DK_Digitalization_Kamstrup Solutions_Commercial Solutions</v>
      </c>
      <c r="V1130" t="str">
        <f>VLOOKUP(KamstrupData[[#This Row],[ORG_Concat]],'O-Organization'!F:H,3,FALSE)</f>
        <v>11043_DK10_Digitalization_DK_Digitalization_Kamstrup Solutions_DK_Digitalization_Kamstrup Solutions_Commercial Solutions</v>
      </c>
    </row>
    <row r="1131" spans="2:22">
      <c r="D1131" t="s">
        <v>321</v>
      </c>
      <c r="E1131" t="str">
        <f>VLOOKUP(D1131,'B-Business Capability'!B:H,5,FALSE)</f>
        <v>Digital Platform and Operations</v>
      </c>
      <c r="F1131" t="str">
        <f>VLOOKUP(D1131,'B-Business Capability'!B:H,6,FALSE)</f>
        <v>Enterprise Platforms</v>
      </c>
      <c r="G1131" t="str">
        <f>VLOOKUP(D1131,'B-Business Capability'!B:H,7,FALSE)</f>
        <v>Application Management</v>
      </c>
      <c r="I1131" t="s">
        <v>253</v>
      </c>
      <c r="J1131" t="s">
        <v>562</v>
      </c>
      <c r="K1131" t="s">
        <v>565</v>
      </c>
      <c r="L1131" t="s">
        <v>322</v>
      </c>
      <c r="M1131" t="str">
        <f>VLOOKUP(L1131,'A-Applications'!B:D,3,FALSE)</f>
        <v>Azure DevOps</v>
      </c>
      <c r="N1131" t="s">
        <v>53</v>
      </c>
      <c r="O1131" s="42" t="s">
        <v>62</v>
      </c>
      <c r="P1131" t="s">
        <v>323</v>
      </c>
      <c r="Q1131" t="str">
        <f>VLOOKUP(KamstrupData[[#This Row],[IdLevel123]],'B-Business Capability'!B:L,10,FALSE)</f>
        <v>N/A</v>
      </c>
      <c r="R1131">
        <f>VLOOKUP(KamstrupData[[#This Row],[IdLevel123]],'B-Business Capability'!B:L,11,FALSE)</f>
        <v>0</v>
      </c>
      <c r="T1131" t="s">
        <v>566</v>
      </c>
      <c r="U1131" t="str">
        <f>_xlfn.CONCAT(KamstrupData[[#This Row],[CountryCode]],"_",KamstrupData[[#This Row],[Business Area]],"_",KamstrupData[[#This Row],[DepartmentTeam]])</f>
        <v>DK10_DK_Digitalization_Kamstrup Solutions_DK_Digitalization_Kamstrup Solutions_Corporate Solutions</v>
      </c>
      <c r="V1131" t="str">
        <f>VLOOKUP(KamstrupData[[#This Row],[ORG_Concat]],'O-Organization'!F:H,3,FALSE)</f>
        <v>11042_DK10_Digitalization_DK_Digitalization_Kamstrup Solutions_DK_Digitalization_Kamstrup Solutions_Corporate Solutions</v>
      </c>
    </row>
    <row r="1132" spans="2:22">
      <c r="D1132" s="28" t="s">
        <v>526</v>
      </c>
      <c r="E1132" t="str">
        <f>VLOOKUP(D1132,'B-Business Capability'!B:H,5,FALSE)</f>
        <v>Digital Platform and Operations</v>
      </c>
      <c r="F1132" t="str">
        <f>VLOOKUP(D1132,'B-Business Capability'!B:H,6,FALSE)</f>
        <v>Operations</v>
      </c>
      <c r="G1132" t="str">
        <f>VLOOKUP(D1132,'B-Business Capability'!B:H,7,FALSE)</f>
        <v>IT Service Management</v>
      </c>
      <c r="I1132" t="s">
        <v>253</v>
      </c>
      <c r="J1132" t="s">
        <v>562</v>
      </c>
      <c r="K1132" t="s">
        <v>565</v>
      </c>
      <c r="L1132" t="s">
        <v>322</v>
      </c>
      <c r="M1132" t="str">
        <f>VLOOKUP(L1132,'A-Applications'!B:D,3,FALSE)</f>
        <v>Azure DevOps</v>
      </c>
      <c r="N1132" t="s">
        <v>53</v>
      </c>
      <c r="O1132" s="42" t="s">
        <v>62</v>
      </c>
      <c r="P1132" t="s">
        <v>323</v>
      </c>
      <c r="Q1132" t="str">
        <f>VLOOKUP(KamstrupData[[#This Row],[IdLevel123]],'B-Business Capability'!B:L,10,FALSE)</f>
        <v>N/A</v>
      </c>
      <c r="R1132">
        <f>VLOOKUP(KamstrupData[[#This Row],[IdLevel123]],'B-Business Capability'!B:L,11,FALSE)</f>
        <v>0</v>
      </c>
      <c r="T1132" t="s">
        <v>622</v>
      </c>
      <c r="U1132" t="str">
        <f>_xlfn.CONCAT(KamstrupData[[#This Row],[CountryCode]],"_",KamstrupData[[#This Row],[Business Area]],"_",KamstrupData[[#This Row],[DepartmentTeam]])</f>
        <v>DK10_DK_Digitalization_Kamstrup Solutions_DK_Digitalization_Kamstrup Solutions_Corporate Solutions</v>
      </c>
      <c r="V1132" t="str">
        <f>VLOOKUP(KamstrupData[[#This Row],[ORG_Concat]],'O-Organization'!F:H,3,FALSE)</f>
        <v>11042_DK10_Digitalization_DK_Digitalization_Kamstrup Solutions_DK_Digitalization_Kamstrup Solutions_Corporate Solutions</v>
      </c>
    </row>
    <row r="1133" spans="2:22">
      <c r="B1133" s="28">
        <v>46023</v>
      </c>
      <c r="D1133" s="28" t="s">
        <v>393</v>
      </c>
      <c r="E1133" t="str">
        <f>VLOOKUP(D1133,'B-Business Capability'!B:H,5,FALSE)</f>
        <v>Digital Platform and Operations</v>
      </c>
      <c r="F1133" t="str">
        <f>VLOOKUP(D1133,'B-Business Capability'!B:H,6,FALSE)</f>
        <v>Digital Workplace &amp; Infrastructure Development</v>
      </c>
      <c r="G1133">
        <f>VLOOKUP(D1133,'B-Business Capability'!B:H,7,FALSE)</f>
        <v>0</v>
      </c>
      <c r="I1133" t="s">
        <v>253</v>
      </c>
      <c r="J1133" t="s">
        <v>562</v>
      </c>
      <c r="K1133" t="s">
        <v>567</v>
      </c>
      <c r="L1133" t="s">
        <v>207</v>
      </c>
      <c r="M1133" t="str">
        <f>VLOOKUP(L1133,'A-Applications'!B:D,3,FALSE)</f>
        <v>Adobe Acrobat</v>
      </c>
      <c r="N1133" t="s">
        <v>53</v>
      </c>
      <c r="O1133" s="42" t="s">
        <v>62</v>
      </c>
      <c r="Q1133" t="str">
        <f>VLOOKUP(KamstrupData[[#This Row],[IdLevel123]],'B-Business Capability'!B:L,10,FALSE)</f>
        <v>N/A</v>
      </c>
      <c r="R1133">
        <f>VLOOKUP(KamstrupData[[#This Row],[IdLevel123]],'B-Business Capability'!B:L,11,FALSE)</f>
        <v>0</v>
      </c>
      <c r="U1133" t="str">
        <f>_xlfn.CONCAT(KamstrupData[[#This Row],[CountryCode]],"_",KamstrupData[[#This Row],[Business Area]],"_",KamstrupData[[#This Row],[DepartmentTeam]])</f>
        <v>DK10_DK_Digitalization_Kamstrup Solutions_DK_Digitalization_Kamstrup Solutions_Manufacturing IT</v>
      </c>
      <c r="V1133" t="str">
        <f>VLOOKUP(KamstrupData[[#This Row],[ORG_Concat]],'O-Organization'!F:H,3,FALSE)</f>
        <v>11045_DK10_Digitalization_DK_Digitalization_Kamstrup Solutions_DK_Digitalization_Kamstrup Solutions_Manufacturing IT</v>
      </c>
    </row>
    <row r="1134" spans="2:22">
      <c r="B1134" s="28">
        <v>46023</v>
      </c>
      <c r="D1134" s="28" t="s">
        <v>393</v>
      </c>
      <c r="E1134" t="str">
        <f>VLOOKUP(D1134,'B-Business Capability'!B:H,5,FALSE)</f>
        <v>Digital Platform and Operations</v>
      </c>
      <c r="F1134" t="str">
        <f>VLOOKUP(D1134,'B-Business Capability'!B:H,6,FALSE)</f>
        <v>Digital Workplace &amp; Infrastructure Development</v>
      </c>
      <c r="G1134">
        <f>VLOOKUP(D1134,'B-Business Capability'!B:H,7,FALSE)</f>
        <v>0</v>
      </c>
      <c r="I1134" t="s">
        <v>253</v>
      </c>
      <c r="J1134" t="s">
        <v>562</v>
      </c>
      <c r="K1134" t="s">
        <v>567</v>
      </c>
      <c r="L1134" t="s">
        <v>623</v>
      </c>
      <c r="M1134" t="str">
        <f>VLOOKUP(L1134,'A-Applications'!B:D,3,FALSE)</f>
        <v>VLC Media player</v>
      </c>
      <c r="N1134" t="s">
        <v>53</v>
      </c>
      <c r="O1134" s="42" t="s">
        <v>62</v>
      </c>
      <c r="Q1134" t="str">
        <f>VLOOKUP(KamstrupData[[#This Row],[IdLevel123]],'B-Business Capability'!B:L,10,FALSE)</f>
        <v>N/A</v>
      </c>
      <c r="R1134">
        <f>VLOOKUP(KamstrupData[[#This Row],[IdLevel123]],'B-Business Capability'!B:L,11,FALSE)</f>
        <v>0</v>
      </c>
      <c r="U1134" t="str">
        <f>_xlfn.CONCAT(KamstrupData[[#This Row],[CountryCode]],"_",KamstrupData[[#This Row],[Business Area]],"_",KamstrupData[[#This Row],[DepartmentTeam]])</f>
        <v>DK10_DK_Digitalization_Kamstrup Solutions_DK_Digitalization_Kamstrup Solutions_Manufacturing IT</v>
      </c>
      <c r="V1134" t="str">
        <f>VLOOKUP(KamstrupData[[#This Row],[ORG_Concat]],'O-Organization'!F:H,3,FALSE)</f>
        <v>11045_DK10_Digitalization_DK_Digitalization_Kamstrup Solutions_DK_Digitalization_Kamstrup Solutions_Manufacturing IT</v>
      </c>
    </row>
    <row r="1135" spans="2:22">
      <c r="B1135" s="28">
        <v>45292</v>
      </c>
      <c r="D1135" s="28" t="s">
        <v>597</v>
      </c>
      <c r="E1135" t="str">
        <f>VLOOKUP(D1135,'B-Business Capability'!B:H,5,FALSE)</f>
        <v>Product &amp; Software Development</v>
      </c>
      <c r="F1135" t="str">
        <f>VLOOKUP(D1135,'B-Business Capability'!B:H,6,FALSE)</f>
        <v>Engineering</v>
      </c>
      <c r="G1135">
        <f>VLOOKUP(D1135,'B-Business Capability'!B:H,7,FALSE)</f>
        <v>0</v>
      </c>
      <c r="I1135" t="s">
        <v>253</v>
      </c>
      <c r="J1135" t="s">
        <v>562</v>
      </c>
      <c r="K1135" t="s">
        <v>563</v>
      </c>
      <c r="L1135" t="s">
        <v>425</v>
      </c>
      <c r="M1135" t="str">
        <f>VLOOKUP(L1135,'A-Applications'!B:D,3,FALSE)</f>
        <v>Google Chrome</v>
      </c>
      <c r="N1135" t="s">
        <v>53</v>
      </c>
      <c r="O1135" s="42" t="s">
        <v>54</v>
      </c>
      <c r="Q1135" t="str">
        <f>VLOOKUP(KamstrupData[[#This Row],[IdLevel123]],'B-Business Capability'!B:L,10,FALSE)</f>
        <v>Idea-to-Release (I2R)</v>
      </c>
      <c r="R1135">
        <f>VLOOKUP(KamstrupData[[#This Row],[IdLevel123]],'B-Business Capability'!B:L,11,FALSE)</f>
        <v>400</v>
      </c>
      <c r="U1135" t="str">
        <f>_xlfn.CONCAT(KamstrupData[[#This Row],[CountryCode]],"_",KamstrupData[[#This Row],[Business Area]],"_",KamstrupData[[#This Row],[DepartmentTeam]])</f>
        <v>DK10_DK_Digitalization_Kamstrup Solutions_DK_Digitalization_Kamstrup Solutions_Configuration Management</v>
      </c>
      <c r="V1135" t="str">
        <f>VLOOKUP(KamstrupData[[#This Row],[ORG_Concat]],'O-Organization'!F:H,3,FALSE)</f>
        <v>11046_DK10_Digitalization_DK_Digitalization_Kamstrup Solutions_DK_Digitalization_Kamstrup Solutions_Configuration Management</v>
      </c>
    </row>
    <row r="1136" spans="2:22">
      <c r="B1136" s="28">
        <v>46023</v>
      </c>
      <c r="D1136" s="28" t="s">
        <v>393</v>
      </c>
      <c r="E1136" t="str">
        <f>VLOOKUP(D1136,'B-Business Capability'!B:H,5,FALSE)</f>
        <v>Digital Platform and Operations</v>
      </c>
      <c r="F1136" t="str">
        <f>VLOOKUP(D1136,'B-Business Capability'!B:H,6,FALSE)</f>
        <v>Digital Workplace &amp; Infrastructure Development</v>
      </c>
      <c r="G1136">
        <f>VLOOKUP(D1136,'B-Business Capability'!B:H,7,FALSE)</f>
        <v>0</v>
      </c>
      <c r="I1136" t="s">
        <v>253</v>
      </c>
      <c r="J1136" t="s">
        <v>562</v>
      </c>
      <c r="K1136" t="s">
        <v>567</v>
      </c>
      <c r="L1136" t="s">
        <v>425</v>
      </c>
      <c r="M1136" t="str">
        <f>VLOOKUP(L1136,'A-Applications'!B:D,3,FALSE)</f>
        <v>Google Chrome</v>
      </c>
      <c r="N1136" t="s">
        <v>53</v>
      </c>
      <c r="O1136" s="42" t="s">
        <v>54</v>
      </c>
      <c r="Q1136" t="str">
        <f>VLOOKUP(KamstrupData[[#This Row],[IdLevel123]],'B-Business Capability'!B:L,10,FALSE)</f>
        <v>N/A</v>
      </c>
      <c r="R1136">
        <f>VLOOKUP(KamstrupData[[#This Row],[IdLevel123]],'B-Business Capability'!B:L,11,FALSE)</f>
        <v>0</v>
      </c>
      <c r="U1136" t="str">
        <f>_xlfn.CONCAT(KamstrupData[[#This Row],[CountryCode]],"_",KamstrupData[[#This Row],[Business Area]],"_",KamstrupData[[#This Row],[DepartmentTeam]])</f>
        <v>DK10_DK_Digitalization_Kamstrup Solutions_DK_Digitalization_Kamstrup Solutions_Manufacturing IT</v>
      </c>
      <c r="V1136" t="str">
        <f>VLOOKUP(KamstrupData[[#This Row],[ORG_Concat]],'O-Organization'!F:H,3,FALSE)</f>
        <v>11045_DK10_Digitalization_DK_Digitalization_Kamstrup Solutions_DK_Digitalization_Kamstrup Solutions_Manufacturing IT</v>
      </c>
    </row>
    <row r="1137" spans="2:22">
      <c r="D1137" s="28" t="s">
        <v>393</v>
      </c>
      <c r="E1137" t="str">
        <f>VLOOKUP(D1137,'B-Business Capability'!B:H,5,FALSE)</f>
        <v>Digital Platform and Operations</v>
      </c>
      <c r="F1137" t="str">
        <f>VLOOKUP(D1137,'B-Business Capability'!B:H,6,FALSE)</f>
        <v>Digital Workplace &amp; Infrastructure Development</v>
      </c>
      <c r="G1137">
        <f>VLOOKUP(D1137,'B-Business Capability'!B:H,7,FALSE)</f>
        <v>0</v>
      </c>
      <c r="I1137" t="s">
        <v>253</v>
      </c>
      <c r="J1137" t="s">
        <v>562</v>
      </c>
      <c r="K1137" t="s">
        <v>575</v>
      </c>
      <c r="L1137" t="s">
        <v>425</v>
      </c>
      <c r="M1137" t="str">
        <f>VLOOKUP(L1137,'A-Applications'!B:D,3,FALSE)</f>
        <v>Google Chrome</v>
      </c>
      <c r="N1137" t="s">
        <v>53</v>
      </c>
      <c r="O1137" s="42" t="s">
        <v>54</v>
      </c>
      <c r="P1137" t="s">
        <v>43</v>
      </c>
      <c r="Q1137" t="str">
        <f>VLOOKUP(KamstrupData[[#This Row],[IdLevel123]],'B-Business Capability'!B:L,10,FALSE)</f>
        <v>N/A</v>
      </c>
      <c r="R1137">
        <f>VLOOKUP(KamstrupData[[#This Row],[IdLevel123]],'B-Business Capability'!B:L,11,FALSE)</f>
        <v>0</v>
      </c>
      <c r="U1137" t="str">
        <f>_xlfn.CONCAT(KamstrupData[[#This Row],[CountryCode]],"_",KamstrupData[[#This Row],[Business Area]],"_",KamstrupData[[#This Row],[DepartmentTeam]])</f>
        <v>DK10_DK_Digitalization_Kamstrup Solutions_DK_Digitalization_Kamstrup Solutions_Digital Workplace</v>
      </c>
      <c r="V1137" t="str">
        <f>VLOOKUP(KamstrupData[[#This Row],[ORG_Concat]],'O-Organization'!F:H,3,FALSE)</f>
        <v>11044_DK10_Digitalization_DK_Digitalization_Kamstrup Solutions_DK_Digitalization_Kamstrup Solutions_Digital Workplace</v>
      </c>
    </row>
    <row r="1138" spans="2:22">
      <c r="D1138" s="28" t="s">
        <v>624</v>
      </c>
      <c r="E1138" t="str">
        <f>VLOOKUP(D1138,'B-Business Capability'!B:H,5,FALSE)</f>
        <v>Marketing</v>
      </c>
      <c r="F1138" t="str">
        <f>VLOOKUP(D1138,'B-Business Capability'!B:H,6,FALSE)</f>
        <v>Digital channel management</v>
      </c>
      <c r="G1138" t="str">
        <f>VLOOKUP(D1138,'B-Business Capability'!B:H,7,FALSE)</f>
        <v>Optimization management</v>
      </c>
      <c r="I1138" t="s">
        <v>253</v>
      </c>
      <c r="J1138" t="s">
        <v>562</v>
      </c>
      <c r="K1138" t="s">
        <v>569</v>
      </c>
      <c r="L1138" t="s">
        <v>625</v>
      </c>
      <c r="M1138" t="str">
        <f>VLOOKUP(L1138,'A-Applications'!B:D,3,FALSE)</f>
        <v>Google Analytics</v>
      </c>
      <c r="N1138" t="s">
        <v>53</v>
      </c>
      <c r="O1138" s="42" t="s">
        <v>54</v>
      </c>
      <c r="Q1138" t="str">
        <f>VLOOKUP(KamstrupData[[#This Row],[IdLevel123]],'B-Business Capability'!B:L,10,FALSE)</f>
        <v>N/A</v>
      </c>
      <c r="R1138">
        <f>VLOOKUP(KamstrupData[[#This Row],[IdLevel123]],'B-Business Capability'!B:L,11,FALSE)</f>
        <v>0</v>
      </c>
      <c r="T1138" t="s">
        <v>626</v>
      </c>
      <c r="U1138" t="str">
        <f>_xlfn.CONCAT(KamstrupData[[#This Row],[CountryCode]],"_",KamstrupData[[#This Row],[Business Area]],"_",KamstrupData[[#This Row],[DepartmentTeam]])</f>
        <v>DK10_DK_Digitalization_Kamstrup Solutions_DK_Digitalization_Kamstrup Solutions_Commercial Solutions</v>
      </c>
      <c r="V1138" t="str">
        <f>VLOOKUP(KamstrupData[[#This Row],[ORG_Concat]],'O-Organization'!F:H,3,FALSE)</f>
        <v>11043_DK10_Digitalization_DK_Digitalization_Kamstrup Solutions_DK_Digitalization_Kamstrup Solutions_Commercial Solutions</v>
      </c>
    </row>
    <row r="1139" spans="2:22">
      <c r="D1139" s="28" t="s">
        <v>627</v>
      </c>
      <c r="E1139" t="str">
        <f>VLOOKUP(D1139,'B-Business Capability'!B:H,5,FALSE)</f>
        <v>Marketing</v>
      </c>
      <c r="F1139" t="str">
        <f>VLOOKUP(D1139,'B-Business Capability'!B:H,6,FALSE)</f>
        <v>Digital channel management</v>
      </c>
      <c r="G1139" t="str">
        <f>VLOOKUP(D1139,'B-Business Capability'!B:H,7,FALSE)</f>
        <v>User experience (UX) design and testing</v>
      </c>
      <c r="I1139" t="s">
        <v>253</v>
      </c>
      <c r="J1139" t="s">
        <v>562</v>
      </c>
      <c r="K1139" t="s">
        <v>569</v>
      </c>
      <c r="L1139" t="s">
        <v>628</v>
      </c>
      <c r="M1139" t="str">
        <f>VLOOKUP(L1139,'A-Applications'!B:D,3,FALSE)</f>
        <v>Hotjar</v>
      </c>
      <c r="N1139" t="s">
        <v>53</v>
      </c>
      <c r="O1139" s="42" t="s">
        <v>54</v>
      </c>
      <c r="Q1139" t="str">
        <f>VLOOKUP(KamstrupData[[#This Row],[IdLevel123]],'B-Business Capability'!B:L,10,FALSE)</f>
        <v>Idea-to-Release (I2R)</v>
      </c>
      <c r="R1139">
        <f>VLOOKUP(KamstrupData[[#This Row],[IdLevel123]],'B-Business Capability'!B:L,11,FALSE)</f>
        <v>0</v>
      </c>
      <c r="T1139" t="s">
        <v>629</v>
      </c>
      <c r="U1139" t="str">
        <f>_xlfn.CONCAT(KamstrupData[[#This Row],[CountryCode]],"_",KamstrupData[[#This Row],[Business Area]],"_",KamstrupData[[#This Row],[DepartmentTeam]])</f>
        <v>DK10_DK_Digitalization_Kamstrup Solutions_DK_Digitalization_Kamstrup Solutions_Commercial Solutions</v>
      </c>
      <c r="V1139" t="str">
        <f>VLOOKUP(KamstrupData[[#This Row],[ORG_Concat]],'O-Organization'!F:H,3,FALSE)</f>
        <v>11043_DK10_Digitalization_DK_Digitalization_Kamstrup Solutions_DK_Digitalization_Kamstrup Solutions_Commercial Solutions</v>
      </c>
    </row>
    <row r="1140" spans="2:22">
      <c r="B1140" s="28">
        <v>45292</v>
      </c>
      <c r="D1140" s="28" t="s">
        <v>220</v>
      </c>
      <c r="E1140" t="str">
        <f>VLOOKUP(D1140,'B-Business Capability'!B:H,5,FALSE)</f>
        <v>Sales</v>
      </c>
      <c r="F1140" t="str">
        <f>VLOOKUP(D1140,'B-Business Capability'!B:H,6,FALSE)</f>
        <v>Quotation, Order, and Contract Management</v>
      </c>
      <c r="G1140" t="str">
        <f>VLOOKUP(D1140,'B-Business Capability'!B:H,7,FALSE)</f>
        <v>Product configuration</v>
      </c>
      <c r="I1140" t="s">
        <v>253</v>
      </c>
      <c r="J1140" t="s">
        <v>562</v>
      </c>
      <c r="K1140" t="s">
        <v>563</v>
      </c>
      <c r="L1140" t="s">
        <v>148</v>
      </c>
      <c r="M1140" t="str">
        <f>VLOOKUP(L1140,'A-Applications'!B:D,3,FALSE)</f>
        <v>Oracle CPQ</v>
      </c>
      <c r="N1140" t="s">
        <v>147</v>
      </c>
      <c r="O1140" s="42" t="s">
        <v>66</v>
      </c>
      <c r="P1140" t="s">
        <v>564</v>
      </c>
      <c r="Q1140" t="str">
        <f>VLOOKUP(KamstrupData[[#This Row],[IdLevel123]],'B-Business Capability'!B:L,10,FALSE)</f>
        <v>Order-to-Cash (O2C)</v>
      </c>
      <c r="R1140">
        <f>VLOOKUP(KamstrupData[[#This Row],[IdLevel123]],'B-Business Capability'!B:L,11,FALSE)</f>
        <v>105</v>
      </c>
      <c r="U1140" t="str">
        <f>_xlfn.CONCAT(KamstrupData[[#This Row],[CountryCode]],"_",KamstrupData[[#This Row],[Business Area]],"_",KamstrupData[[#This Row],[DepartmentTeam]])</f>
        <v>DK10_DK_Digitalization_Kamstrup Solutions_DK_Digitalization_Kamstrup Solutions_Configuration Management</v>
      </c>
      <c r="V1140" t="str">
        <f>VLOOKUP(KamstrupData[[#This Row],[ORG_Concat]],'O-Organization'!F:H,3,FALSE)</f>
        <v>11046_DK10_Digitalization_DK_Digitalization_Kamstrup Solutions_DK_Digitalization_Kamstrup Solutions_Configuration Management</v>
      </c>
    </row>
    <row r="1141" spans="2:22">
      <c r="D1141" s="28" t="s">
        <v>256</v>
      </c>
      <c r="E1141" t="str">
        <f>VLOOKUP(D1141,'B-Business Capability'!B:H,5,FALSE)</f>
        <v>People and Culture</v>
      </c>
      <c r="F1141" t="str">
        <f>VLOOKUP(D1141,'B-Business Capability'!B:H,6,FALSE)</f>
        <v>Recruiting</v>
      </c>
      <c r="G1141">
        <f>VLOOKUP(D1141,'B-Business Capability'!B:H,7,FALSE)</f>
        <v>0</v>
      </c>
      <c r="I1141" t="s">
        <v>253</v>
      </c>
      <c r="J1141" t="s">
        <v>562</v>
      </c>
      <c r="K1141" t="s">
        <v>569</v>
      </c>
      <c r="L1141" t="s">
        <v>257</v>
      </c>
      <c r="M1141" t="str">
        <f>VLOOKUP(L1141,'A-Applications'!B:D,3,FALSE)</f>
        <v>HR-ON</v>
      </c>
      <c r="N1141" t="s">
        <v>53</v>
      </c>
      <c r="O1141" s="42" t="s">
        <v>54</v>
      </c>
      <c r="Q1141" t="str">
        <f>VLOOKUP(KamstrupData[[#This Row],[IdLevel123]],'B-Business Capability'!B:L,10,FALSE)</f>
        <v>Hire-to-Retire (H2R)</v>
      </c>
      <c r="R1141">
        <f>VLOOKUP(KamstrupData[[#This Row],[IdLevel123]],'B-Business Capability'!B:L,11,FALSE)</f>
        <v>300</v>
      </c>
      <c r="T1141" t="s">
        <v>630</v>
      </c>
      <c r="U1141" t="str">
        <f>_xlfn.CONCAT(KamstrupData[[#This Row],[CountryCode]],"_",KamstrupData[[#This Row],[Business Area]],"_",KamstrupData[[#This Row],[DepartmentTeam]])</f>
        <v>DK10_DK_Digitalization_Kamstrup Solutions_DK_Digitalization_Kamstrup Solutions_Commercial Solutions</v>
      </c>
      <c r="V1141" t="str">
        <f>VLOOKUP(KamstrupData[[#This Row],[ORG_Concat]],'O-Organization'!F:H,3,FALSE)</f>
        <v>11043_DK10_Digitalization_DK_Digitalization_Kamstrup Solutions_DK_Digitalization_Kamstrup Solutions_Commercial Solutions</v>
      </c>
    </row>
    <row r="1142" spans="2:22">
      <c r="D1142" s="28" t="s">
        <v>313</v>
      </c>
      <c r="E1142" t="str">
        <f>VLOOKUP(D1142,'B-Business Capability'!B:H,5,FALSE)</f>
        <v>Digital Platform and Operations</v>
      </c>
      <c r="F1142" t="str">
        <f>VLOOKUP(D1142,'B-Business Capability'!B:H,6,FALSE)</f>
        <v>AI, Data &amp; Analytics</v>
      </c>
      <c r="G1142" t="str">
        <f>VLOOKUP(D1142,'B-Business Capability'!B:H,7,FALSE)</f>
        <v>BI Enablement</v>
      </c>
      <c r="I1142" t="s">
        <v>253</v>
      </c>
      <c r="J1142" t="s">
        <v>562</v>
      </c>
      <c r="K1142" t="s">
        <v>575</v>
      </c>
      <c r="L1142" t="s">
        <v>149</v>
      </c>
      <c r="M1142" t="str">
        <f>VLOOKUP(L1142,'A-Applications'!B:D,3,FALSE)</f>
        <v>SAP Analytics Cloud</v>
      </c>
      <c r="N1142" t="s">
        <v>53</v>
      </c>
      <c r="O1142" s="42" t="s">
        <v>62</v>
      </c>
      <c r="P1142" t="s">
        <v>43</v>
      </c>
      <c r="Q1142" t="str">
        <f>VLOOKUP(KamstrupData[[#This Row],[IdLevel123]],'B-Business Capability'!B:L,10,FALSE)</f>
        <v>N/A</v>
      </c>
      <c r="R1142">
        <f>VLOOKUP(KamstrupData[[#This Row],[IdLevel123]],'B-Business Capability'!B:L,11,FALSE)</f>
        <v>0</v>
      </c>
      <c r="U1142" t="str">
        <f>_xlfn.CONCAT(KamstrupData[[#This Row],[CountryCode]],"_",KamstrupData[[#This Row],[Business Area]],"_",KamstrupData[[#This Row],[DepartmentTeam]])</f>
        <v>DK10_DK_Digitalization_Kamstrup Solutions_DK_Digitalization_Kamstrup Solutions_Digital Workplace</v>
      </c>
      <c r="V1142" t="str">
        <f>VLOOKUP(KamstrupData[[#This Row],[ORG_Concat]],'O-Organization'!F:H,3,FALSE)</f>
        <v>11044_DK10_Digitalization_DK_Digitalization_Kamstrup Solutions_DK_Digitalization_Kamstrup Solutions_Digital Workplace</v>
      </c>
    </row>
    <row r="1143" spans="2:22">
      <c r="B1143" s="28">
        <v>45292</v>
      </c>
      <c r="D1143" s="28" t="s">
        <v>597</v>
      </c>
      <c r="E1143" t="str">
        <f>VLOOKUP(D1143,'B-Business Capability'!B:H,5,FALSE)</f>
        <v>Product &amp; Software Development</v>
      </c>
      <c r="F1143" t="str">
        <f>VLOOKUP(D1143,'B-Business Capability'!B:H,6,FALSE)</f>
        <v>Engineering</v>
      </c>
      <c r="G1143">
        <f>VLOOKUP(D1143,'B-Business Capability'!B:H,7,FALSE)</f>
        <v>0</v>
      </c>
      <c r="I1143" t="s">
        <v>253</v>
      </c>
      <c r="J1143" t="s">
        <v>562</v>
      </c>
      <c r="K1143" t="s">
        <v>563</v>
      </c>
      <c r="L1143" t="s">
        <v>631</v>
      </c>
      <c r="M1143" t="str">
        <f>VLOOKUP(L1143,'A-Applications'!B:D,3,FALSE)</f>
        <v>Logview</v>
      </c>
      <c r="N1143" t="s">
        <v>53</v>
      </c>
      <c r="O1143" s="42" t="s">
        <v>54</v>
      </c>
      <c r="Q1143" t="str">
        <f>VLOOKUP(KamstrupData[[#This Row],[IdLevel123]],'B-Business Capability'!B:L,10,FALSE)</f>
        <v>Idea-to-Release (I2R)</v>
      </c>
      <c r="R1143">
        <f>VLOOKUP(KamstrupData[[#This Row],[IdLevel123]],'B-Business Capability'!B:L,11,FALSE)</f>
        <v>400</v>
      </c>
      <c r="U1143" t="str">
        <f>_xlfn.CONCAT(KamstrupData[[#This Row],[CountryCode]],"_",KamstrupData[[#This Row],[Business Area]],"_",KamstrupData[[#This Row],[DepartmentTeam]])</f>
        <v>DK10_DK_Digitalization_Kamstrup Solutions_DK_Digitalization_Kamstrup Solutions_Configuration Management</v>
      </c>
      <c r="V1143" t="str">
        <f>VLOOKUP(KamstrupData[[#This Row],[ORG_Concat]],'O-Organization'!F:H,3,FALSE)</f>
        <v>11046_DK10_Digitalization_DK_Digitalization_Kamstrup Solutions_DK_Digitalization_Kamstrup Solutions_Configuration Management</v>
      </c>
    </row>
    <row r="1144" spans="2:22">
      <c r="B1144" s="28">
        <v>45292</v>
      </c>
      <c r="D1144" s="28" t="s">
        <v>576</v>
      </c>
      <c r="E1144" t="str">
        <f>VLOOKUP(D1144,'B-Business Capability'!B:H,5,FALSE)</f>
        <v>Manufacturing</v>
      </c>
      <c r="F1144" t="str">
        <f>VLOOKUP(D1144,'B-Business Capability'!B:H,6,FALSE)</f>
        <v>Product Design &amp; Planning</v>
      </c>
      <c r="G1144">
        <f>VLOOKUP(D1144,'B-Business Capability'!B:H,7,FALSE)</f>
        <v>0</v>
      </c>
      <c r="I1144" t="s">
        <v>253</v>
      </c>
      <c r="J1144" t="s">
        <v>562</v>
      </c>
      <c r="K1144" t="s">
        <v>563</v>
      </c>
      <c r="L1144" t="s">
        <v>151</v>
      </c>
      <c r="M1144" t="str">
        <f>VLOOKUP(L1144,'A-Applications'!B:D,3,FALSE)</f>
        <v>Metertool X</v>
      </c>
      <c r="N1144" t="s">
        <v>53</v>
      </c>
      <c r="O1144" s="42" t="s">
        <v>54</v>
      </c>
      <c r="Q1144" t="str">
        <f>VLOOKUP(KamstrupData[[#This Row],[IdLevel123]],'B-Business Capability'!B:L,10,FALSE)</f>
        <v>Idea-to-Release (I2R)</v>
      </c>
      <c r="R1144">
        <f>VLOOKUP(KamstrupData[[#This Row],[IdLevel123]],'B-Business Capability'!B:L,11,FALSE)</f>
        <v>450</v>
      </c>
      <c r="U1144" t="str">
        <f>_xlfn.CONCAT(KamstrupData[[#This Row],[CountryCode]],"_",KamstrupData[[#This Row],[Business Area]],"_",KamstrupData[[#This Row],[DepartmentTeam]])</f>
        <v>DK10_DK_Digitalization_Kamstrup Solutions_DK_Digitalization_Kamstrup Solutions_Configuration Management</v>
      </c>
      <c r="V1144" t="str">
        <f>VLOOKUP(KamstrupData[[#This Row],[ORG_Concat]],'O-Organization'!F:H,3,FALSE)</f>
        <v>11046_DK10_Digitalization_DK_Digitalization_Kamstrup Solutions_DK_Digitalization_Kamstrup Solutions_Configuration Management</v>
      </c>
    </row>
    <row r="1145" spans="2:22">
      <c r="D1145" t="s">
        <v>487</v>
      </c>
      <c r="E1145" t="str">
        <f>VLOOKUP(D1145,'B-Business Capability'!B:H,5,FALSE)</f>
        <v>Digital Platform and Operations</v>
      </c>
      <c r="F1145" t="str">
        <f>VLOOKUP(D1145,'B-Business Capability'!B:H,6,FALSE)</f>
        <v>Engineering &amp; Platform</v>
      </c>
      <c r="G1145">
        <f>VLOOKUP(D1145,'B-Business Capability'!B:H,7,FALSE)</f>
        <v>0</v>
      </c>
      <c r="I1145" t="s">
        <v>253</v>
      </c>
      <c r="J1145" t="s">
        <v>562</v>
      </c>
      <c r="K1145" t="s">
        <v>575</v>
      </c>
      <c r="L1145" t="s">
        <v>557</v>
      </c>
      <c r="M1145" t="str">
        <f>VLOOKUP(L1145,'A-Applications'!B:D,3,FALSE)</f>
        <v>Intune P2 Sub Per User</v>
      </c>
      <c r="N1145" t="s">
        <v>147</v>
      </c>
      <c r="O1145" s="42" t="s">
        <v>54</v>
      </c>
      <c r="P1145" t="s">
        <v>43</v>
      </c>
      <c r="Q1145" t="str">
        <f>VLOOKUP(KamstrupData[[#This Row],[IdLevel123]],'B-Business Capability'!B:L,10,FALSE)</f>
        <v>N/A</v>
      </c>
      <c r="R1145">
        <f>VLOOKUP(KamstrupData[[#This Row],[IdLevel123]],'B-Business Capability'!B:L,11,FALSE)</f>
        <v>0</v>
      </c>
      <c r="U1145" t="str">
        <f>_xlfn.CONCAT(KamstrupData[[#This Row],[CountryCode]],"_",KamstrupData[[#This Row],[Business Area]],"_",KamstrupData[[#This Row],[DepartmentTeam]])</f>
        <v>DK10_DK_Digitalization_Kamstrup Solutions_DK_Digitalization_Kamstrup Solutions_Digital Workplace</v>
      </c>
      <c r="V1145" t="str">
        <f>VLOOKUP(KamstrupData[[#This Row],[ORG_Concat]],'O-Organization'!F:H,3,FALSE)</f>
        <v>11044_DK10_Digitalization_DK_Digitalization_Kamstrup Solutions_DK_Digitalization_Kamstrup Solutions_Digital Workplace</v>
      </c>
    </row>
    <row r="1146" spans="2:22">
      <c r="D1146" s="28" t="s">
        <v>526</v>
      </c>
      <c r="E1146" t="str">
        <f>VLOOKUP(D1146,'B-Business Capability'!B:H,5,FALSE)</f>
        <v>Digital Platform and Operations</v>
      </c>
      <c r="F1146" t="str">
        <f>VLOOKUP(D1146,'B-Business Capability'!B:H,6,FALSE)</f>
        <v>Operations</v>
      </c>
      <c r="G1146" t="str">
        <f>VLOOKUP(D1146,'B-Business Capability'!B:H,7,FALSE)</f>
        <v>IT Service Management</v>
      </c>
      <c r="I1146" t="s">
        <v>253</v>
      </c>
      <c r="J1146" t="s">
        <v>562</v>
      </c>
      <c r="K1146" t="s">
        <v>565</v>
      </c>
      <c r="L1146" t="s">
        <v>334</v>
      </c>
      <c r="M1146" t="str">
        <f>VLOOKUP(L1146,'A-Applications'!B:D,3,FALSE)</f>
        <v>Microsoft SQL server Enterprise</v>
      </c>
      <c r="N1146" t="s">
        <v>53</v>
      </c>
      <c r="O1146" s="42" t="s">
        <v>62</v>
      </c>
      <c r="P1146" t="s">
        <v>323</v>
      </c>
      <c r="Q1146" t="str">
        <f>VLOOKUP(KamstrupData[[#This Row],[IdLevel123]],'B-Business Capability'!B:L,10,FALSE)</f>
        <v>N/A</v>
      </c>
      <c r="R1146">
        <f>VLOOKUP(KamstrupData[[#This Row],[IdLevel123]],'B-Business Capability'!B:L,11,FALSE)</f>
        <v>0</v>
      </c>
      <c r="S1146" t="s">
        <v>335</v>
      </c>
      <c r="T1146" t="s">
        <v>599</v>
      </c>
      <c r="U1146" t="str">
        <f>_xlfn.CONCAT(KamstrupData[[#This Row],[CountryCode]],"_",KamstrupData[[#This Row],[Business Area]],"_",KamstrupData[[#This Row],[DepartmentTeam]])</f>
        <v>DK10_DK_Digitalization_Kamstrup Solutions_DK_Digitalization_Kamstrup Solutions_Corporate Solutions</v>
      </c>
      <c r="V1146" t="str">
        <f>VLOOKUP(KamstrupData[[#This Row],[ORG_Concat]],'O-Organization'!F:H,3,FALSE)</f>
        <v>11042_DK10_Digitalization_DK_Digitalization_Kamstrup Solutions_DK_Digitalization_Kamstrup Solutions_Corporate Solutions</v>
      </c>
    </row>
    <row r="1147" spans="2:22">
      <c r="D1147" s="28" t="s">
        <v>555</v>
      </c>
      <c r="E1147" t="str">
        <f>VLOOKUP(D1147,'B-Business Capability'!B:H,5,FALSE)</f>
        <v xml:space="preserve">Digital Management </v>
      </c>
      <c r="F1147" t="str">
        <f>VLOOKUP(D1147,'B-Business Capability'!B:H,6,FALSE)</f>
        <v>Information Security</v>
      </c>
      <c r="G1147" t="str">
        <f>VLOOKUP(D1147,'B-Business Capability'!B:H,7,FALSE)</f>
        <v>Cyber Security</v>
      </c>
      <c r="I1147" t="s">
        <v>253</v>
      </c>
      <c r="J1147" t="s">
        <v>562</v>
      </c>
      <c r="K1147" t="s">
        <v>575</v>
      </c>
      <c r="L1147" t="s">
        <v>558</v>
      </c>
      <c r="M1147" t="str">
        <f>VLOOKUP(L1147,'A-Applications'!B:D,3,FALSE)</f>
        <v>Defender Endpoint Server Sub</v>
      </c>
      <c r="N1147" t="s">
        <v>147</v>
      </c>
      <c r="O1147" s="42" t="s">
        <v>369</v>
      </c>
      <c r="P1147" t="s">
        <v>43</v>
      </c>
      <c r="Q1147" t="str">
        <f>VLOOKUP(KamstrupData[[#This Row],[IdLevel123]],'B-Business Capability'!B:L,10,FALSE)</f>
        <v>N/A</v>
      </c>
      <c r="R1147">
        <f>VLOOKUP(KamstrupData[[#This Row],[IdLevel123]],'B-Business Capability'!B:L,11,FALSE)</f>
        <v>0</v>
      </c>
      <c r="U1147" t="str">
        <f>_xlfn.CONCAT(KamstrupData[[#This Row],[CountryCode]],"_",KamstrupData[[#This Row],[Business Area]],"_",KamstrupData[[#This Row],[DepartmentTeam]])</f>
        <v>DK10_DK_Digitalization_Kamstrup Solutions_DK_Digitalization_Kamstrup Solutions_Digital Workplace</v>
      </c>
      <c r="V1147" t="str">
        <f>VLOOKUP(KamstrupData[[#This Row],[ORG_Concat]],'O-Organization'!F:H,3,FALSE)</f>
        <v>11044_DK10_Digitalization_DK_Digitalization_Kamstrup Solutions_DK_Digitalization_Kamstrup Solutions_Digital Workplace</v>
      </c>
    </row>
    <row r="1148" spans="2:22">
      <c r="B1148" s="28">
        <v>45292</v>
      </c>
      <c r="D1148" s="28" t="s">
        <v>597</v>
      </c>
      <c r="E1148" t="str">
        <f>VLOOKUP(D1148,'B-Business Capability'!B:H,5,FALSE)</f>
        <v>Product &amp; Software Development</v>
      </c>
      <c r="F1148" t="str">
        <f>VLOOKUP(D1148,'B-Business Capability'!B:H,6,FALSE)</f>
        <v>Engineering</v>
      </c>
      <c r="G1148">
        <f>VLOOKUP(D1148,'B-Business Capability'!B:H,7,FALSE)</f>
        <v>0</v>
      </c>
      <c r="I1148" t="s">
        <v>253</v>
      </c>
      <c r="J1148" t="s">
        <v>562</v>
      </c>
      <c r="K1148" t="s">
        <v>563</v>
      </c>
      <c r="L1148" t="s">
        <v>632</v>
      </c>
      <c r="M1148" t="str">
        <f>VLOOKUP(L1148,'A-Applications'!B:D,3,FALSE)</f>
        <v>Adobe Creative Cloud</v>
      </c>
      <c r="N1148" t="s">
        <v>53</v>
      </c>
      <c r="O1148" s="42" t="s">
        <v>54</v>
      </c>
      <c r="Q1148" t="str">
        <f>VLOOKUP(KamstrupData[[#This Row],[IdLevel123]],'B-Business Capability'!B:L,10,FALSE)</f>
        <v>Idea-to-Release (I2R)</v>
      </c>
      <c r="R1148">
        <f>VLOOKUP(KamstrupData[[#This Row],[IdLevel123]],'B-Business Capability'!B:L,11,FALSE)</f>
        <v>400</v>
      </c>
      <c r="U1148" t="str">
        <f>_xlfn.CONCAT(KamstrupData[[#This Row],[CountryCode]],"_",KamstrupData[[#This Row],[Business Area]],"_",KamstrupData[[#This Row],[DepartmentTeam]])</f>
        <v>DK10_DK_Digitalization_Kamstrup Solutions_DK_Digitalization_Kamstrup Solutions_Configuration Management</v>
      </c>
      <c r="V1148" t="str">
        <f>VLOOKUP(KamstrupData[[#This Row],[ORG_Concat]],'O-Organization'!F:H,3,FALSE)</f>
        <v>11046_DK10_Digitalization_DK_Digitalization_Kamstrup Solutions_DK_Digitalization_Kamstrup Solutions_Configuration Management</v>
      </c>
    </row>
    <row r="1149" spans="2:22">
      <c r="B1149" s="28">
        <v>46023</v>
      </c>
      <c r="D1149" s="28" t="s">
        <v>341</v>
      </c>
      <c r="E1149" t="str">
        <f>VLOOKUP(D1149,'B-Business Capability'!B:H,5,FALSE)</f>
        <v>Finance</v>
      </c>
      <c r="F1149" t="str">
        <f>VLOOKUP(D1149,'B-Business Capability'!B:H,6,FALSE)</f>
        <v>Payroll</v>
      </c>
      <c r="G1149" t="str">
        <f>VLOOKUP(D1149,'B-Business Capability'!B:H,7,FALSE)</f>
        <v>Time Stamp Report</v>
      </c>
      <c r="I1149" t="s">
        <v>253</v>
      </c>
      <c r="J1149" t="s">
        <v>562</v>
      </c>
      <c r="K1149" t="s">
        <v>567</v>
      </c>
      <c r="L1149" t="s">
        <v>428</v>
      </c>
      <c r="M1149" t="str">
        <f>VLOOKUP(L1149,'A-Applications'!B:D,3,FALSE)</f>
        <v>Lessor Portal</v>
      </c>
      <c r="N1149" t="s">
        <v>53</v>
      </c>
      <c r="O1149" s="42" t="s">
        <v>62</v>
      </c>
      <c r="Q1149" t="str">
        <f>VLOOKUP(KamstrupData[[#This Row],[IdLevel123]],'B-Business Capability'!B:L,10,FALSE)</f>
        <v>N/A</v>
      </c>
      <c r="R1149">
        <f>VLOOKUP(KamstrupData[[#This Row],[IdLevel123]],'B-Business Capability'!B:L,11,FALSE)</f>
        <v>0</v>
      </c>
      <c r="U1149" t="str">
        <f>_xlfn.CONCAT(KamstrupData[[#This Row],[CountryCode]],"_",KamstrupData[[#This Row],[Business Area]],"_",KamstrupData[[#This Row],[DepartmentTeam]])</f>
        <v>DK10_DK_Digitalization_Kamstrup Solutions_DK_Digitalization_Kamstrup Solutions_Manufacturing IT</v>
      </c>
      <c r="V1149" t="str">
        <f>VLOOKUP(KamstrupData[[#This Row],[ORG_Concat]],'O-Organization'!F:H,3,FALSE)</f>
        <v>11045_DK10_Digitalization_DK_Digitalization_Kamstrup Solutions_DK_Digitalization_Kamstrup Solutions_Manufacturing IT</v>
      </c>
    </row>
    <row r="1150" spans="2:22">
      <c r="D1150" s="28" t="s">
        <v>341</v>
      </c>
      <c r="E1150" t="str">
        <f>VLOOKUP(D1150,'B-Business Capability'!B:H,5,FALSE)</f>
        <v>Finance</v>
      </c>
      <c r="F1150" t="str">
        <f>VLOOKUP(D1150,'B-Business Capability'!B:H,6,FALSE)</f>
        <v>Payroll</v>
      </c>
      <c r="G1150" t="str">
        <f>VLOOKUP(D1150,'B-Business Capability'!B:H,7,FALSE)</f>
        <v>Time Stamp Report</v>
      </c>
      <c r="I1150" t="s">
        <v>253</v>
      </c>
      <c r="J1150" t="s">
        <v>562</v>
      </c>
      <c r="K1150" t="s">
        <v>565</v>
      </c>
      <c r="L1150" t="s">
        <v>428</v>
      </c>
      <c r="M1150" t="str">
        <f>VLOOKUP(L1150,'A-Applications'!B:D,3,FALSE)</f>
        <v>Lessor Portal</v>
      </c>
      <c r="N1150" t="s">
        <v>53</v>
      </c>
      <c r="O1150" s="42" t="s">
        <v>62</v>
      </c>
      <c r="Q1150" t="str">
        <f>VLOOKUP(KamstrupData[[#This Row],[IdLevel123]],'B-Business Capability'!B:L,10,FALSE)</f>
        <v>N/A</v>
      </c>
      <c r="R1150">
        <f>VLOOKUP(KamstrupData[[#This Row],[IdLevel123]],'B-Business Capability'!B:L,11,FALSE)</f>
        <v>0</v>
      </c>
      <c r="U1150" t="str">
        <f>_xlfn.CONCAT(KamstrupData[[#This Row],[CountryCode]],"_",KamstrupData[[#This Row],[Business Area]],"_",KamstrupData[[#This Row],[DepartmentTeam]])</f>
        <v>DK10_DK_Digitalization_Kamstrup Solutions_DK_Digitalization_Kamstrup Solutions_Corporate Solutions</v>
      </c>
      <c r="V1150" t="str">
        <f>VLOOKUP(KamstrupData[[#This Row],[ORG_Concat]],'O-Organization'!F:H,3,FALSE)</f>
        <v>11042_DK10_Digitalization_DK_Digitalization_Kamstrup Solutions_DK_Digitalization_Kamstrup Solutions_Corporate Solutions</v>
      </c>
    </row>
    <row r="1151" spans="2:22">
      <c r="D1151" t="s">
        <v>321</v>
      </c>
      <c r="E1151" t="str">
        <f>VLOOKUP(D1151,'B-Business Capability'!B:H,5,FALSE)</f>
        <v>Digital Platform and Operations</v>
      </c>
      <c r="F1151" t="str">
        <f>VLOOKUP(D1151,'B-Business Capability'!B:H,6,FALSE)</f>
        <v>Enterprise Platforms</v>
      </c>
      <c r="G1151" t="str">
        <f>VLOOKUP(D1151,'B-Business Capability'!B:H,7,FALSE)</f>
        <v>Application Management</v>
      </c>
      <c r="I1151" t="s">
        <v>253</v>
      </c>
      <c r="J1151" t="s">
        <v>562</v>
      </c>
      <c r="K1151" t="s">
        <v>565</v>
      </c>
      <c r="L1151" t="s">
        <v>633</v>
      </c>
      <c r="M1151" t="str">
        <f>VLOOKUP(L1151,'A-Applications'!B:D,3,FALSE)</f>
        <v>PL SQL Developer</v>
      </c>
      <c r="N1151" t="s">
        <v>53</v>
      </c>
      <c r="O1151" s="42" t="s">
        <v>62</v>
      </c>
      <c r="P1151" t="s">
        <v>600</v>
      </c>
      <c r="Q1151" t="str">
        <f>VLOOKUP(KamstrupData[[#This Row],[IdLevel123]],'B-Business Capability'!B:L,10,FALSE)</f>
        <v>N/A</v>
      </c>
      <c r="R1151">
        <f>VLOOKUP(KamstrupData[[#This Row],[IdLevel123]],'B-Business Capability'!B:L,11,FALSE)</f>
        <v>0</v>
      </c>
      <c r="T1151" t="s">
        <v>566</v>
      </c>
      <c r="U1151" t="str">
        <f>_xlfn.CONCAT(KamstrupData[[#This Row],[CountryCode]],"_",KamstrupData[[#This Row],[Business Area]],"_",KamstrupData[[#This Row],[DepartmentTeam]])</f>
        <v>DK10_DK_Digitalization_Kamstrup Solutions_DK_Digitalization_Kamstrup Solutions_Corporate Solutions</v>
      </c>
      <c r="V1151" t="str">
        <f>VLOOKUP(KamstrupData[[#This Row],[ORG_Concat]],'O-Organization'!F:H,3,FALSE)</f>
        <v>11042_DK10_Digitalization_DK_Digitalization_Kamstrup Solutions_DK_Digitalization_Kamstrup Solutions_Corporate Solutions</v>
      </c>
    </row>
    <row r="1152" spans="2:22">
      <c r="D1152" t="s">
        <v>296</v>
      </c>
      <c r="E1152" t="str">
        <f>VLOOKUP(D1152,'B-Business Capability'!B:H,5,FALSE)</f>
        <v>Digital Platform and Operations</v>
      </c>
      <c r="F1152" t="str">
        <f>VLOOKUP(D1152,'B-Business Capability'!B:H,6,FALSE)</f>
        <v>AI, Data &amp; Analytics</v>
      </c>
      <c r="G1152" t="str">
        <f>VLOOKUP(D1152,'B-Business Capability'!B:H,7,FALSE)</f>
        <v>Data Processing &amp; Modeling</v>
      </c>
      <c r="I1152" t="s">
        <v>253</v>
      </c>
      <c r="J1152" t="s">
        <v>562</v>
      </c>
      <c r="K1152" t="s">
        <v>565</v>
      </c>
      <c r="L1152" t="s">
        <v>430</v>
      </c>
      <c r="M1152" t="str">
        <f>VLOOKUP(L1152,'A-Applications'!B:D,3,FALSE)</f>
        <v>RabbitMQ</v>
      </c>
      <c r="N1152" t="s">
        <v>103</v>
      </c>
      <c r="O1152" s="42" t="s">
        <v>66</v>
      </c>
      <c r="P1152" t="s">
        <v>323</v>
      </c>
      <c r="Q1152" t="str">
        <f>VLOOKUP(KamstrupData[[#This Row],[IdLevel123]],'B-Business Capability'!B:L,10,FALSE)</f>
        <v>N/A</v>
      </c>
      <c r="R1152">
        <f>VLOOKUP(KamstrupData[[#This Row],[IdLevel123]],'B-Business Capability'!B:L,11,FALSE)</f>
        <v>0</v>
      </c>
      <c r="S1152" t="s">
        <v>634</v>
      </c>
      <c r="T1152" t="s">
        <v>599</v>
      </c>
      <c r="U1152" t="str">
        <f>_xlfn.CONCAT(KamstrupData[[#This Row],[CountryCode]],"_",KamstrupData[[#This Row],[Business Area]],"_",KamstrupData[[#This Row],[DepartmentTeam]])</f>
        <v>DK10_DK_Digitalization_Kamstrup Solutions_DK_Digitalization_Kamstrup Solutions_Corporate Solutions</v>
      </c>
      <c r="V1152" t="str">
        <f>VLOOKUP(KamstrupData[[#This Row],[ORG_Concat]],'O-Organization'!F:H,3,FALSE)</f>
        <v>11042_DK10_Digitalization_DK_Digitalization_Kamstrup Solutions_DK_Digitalization_Kamstrup Solutions_Corporate Solutions</v>
      </c>
    </row>
    <row r="1153" spans="2:22">
      <c r="B1153" s="28">
        <v>45292</v>
      </c>
      <c r="D1153" s="28" t="s">
        <v>597</v>
      </c>
      <c r="E1153" t="str">
        <f>VLOOKUP(D1153,'B-Business Capability'!B:H,5,FALSE)</f>
        <v>Product &amp; Software Development</v>
      </c>
      <c r="F1153" t="str">
        <f>VLOOKUP(D1153,'B-Business Capability'!B:H,6,FALSE)</f>
        <v>Engineering</v>
      </c>
      <c r="G1153">
        <f>VLOOKUP(D1153,'B-Business Capability'!B:H,7,FALSE)</f>
        <v>0</v>
      </c>
      <c r="I1153" t="s">
        <v>253</v>
      </c>
      <c r="J1153" t="s">
        <v>562</v>
      </c>
      <c r="K1153" t="s">
        <v>563</v>
      </c>
      <c r="L1153" t="s">
        <v>431</v>
      </c>
      <c r="M1153" t="str">
        <f>VLOOKUP(L1153,'A-Applications'!B:D,3,FALSE)</f>
        <v>Postman</v>
      </c>
      <c r="N1153" t="s">
        <v>53</v>
      </c>
      <c r="O1153" s="42" t="s">
        <v>54</v>
      </c>
      <c r="Q1153" t="str">
        <f>VLOOKUP(KamstrupData[[#This Row],[IdLevel123]],'B-Business Capability'!B:L,10,FALSE)</f>
        <v>Idea-to-Release (I2R)</v>
      </c>
      <c r="R1153">
        <f>VLOOKUP(KamstrupData[[#This Row],[IdLevel123]],'B-Business Capability'!B:L,11,FALSE)</f>
        <v>400</v>
      </c>
      <c r="U1153" t="str">
        <f>_xlfn.CONCAT(KamstrupData[[#This Row],[CountryCode]],"_",KamstrupData[[#This Row],[Business Area]],"_",KamstrupData[[#This Row],[DepartmentTeam]])</f>
        <v>DK10_DK_Digitalization_Kamstrup Solutions_DK_Digitalization_Kamstrup Solutions_Configuration Management</v>
      </c>
      <c r="V1153" t="str">
        <f>VLOOKUP(KamstrupData[[#This Row],[ORG_Concat]],'O-Organization'!F:H,3,FALSE)</f>
        <v>11046_DK10_Digitalization_DK_Digitalization_Kamstrup Solutions_DK_Digitalization_Kamstrup Solutions_Configuration Management</v>
      </c>
    </row>
    <row r="1154" spans="2:22">
      <c r="D1154" s="28" t="s">
        <v>526</v>
      </c>
      <c r="E1154" t="str">
        <f>VLOOKUP(D1154,'B-Business Capability'!B:H,5,FALSE)</f>
        <v>Digital Platform and Operations</v>
      </c>
      <c r="F1154" t="str">
        <f>VLOOKUP(D1154,'B-Business Capability'!B:H,6,FALSE)</f>
        <v>Operations</v>
      </c>
      <c r="G1154" t="str">
        <f>VLOOKUP(D1154,'B-Business Capability'!B:H,7,FALSE)</f>
        <v>IT Service Management</v>
      </c>
      <c r="I1154" t="s">
        <v>253</v>
      </c>
      <c r="J1154" t="s">
        <v>562</v>
      </c>
      <c r="K1154" t="s">
        <v>565</v>
      </c>
      <c r="L1154" t="s">
        <v>431</v>
      </c>
      <c r="M1154" t="str">
        <f>VLOOKUP(L1154,'A-Applications'!B:D,3,FALSE)</f>
        <v>Postman</v>
      </c>
      <c r="N1154" t="s">
        <v>53</v>
      </c>
      <c r="O1154" s="42" t="s">
        <v>62</v>
      </c>
      <c r="P1154" t="s">
        <v>323</v>
      </c>
      <c r="Q1154" t="str">
        <f>VLOOKUP(KamstrupData[[#This Row],[IdLevel123]],'B-Business Capability'!B:L,10,FALSE)</f>
        <v>N/A</v>
      </c>
      <c r="R1154">
        <f>VLOOKUP(KamstrupData[[#This Row],[IdLevel123]],'B-Business Capability'!B:L,11,FALSE)</f>
        <v>0</v>
      </c>
      <c r="T1154" t="s">
        <v>599</v>
      </c>
      <c r="U1154" t="str">
        <f>_xlfn.CONCAT(KamstrupData[[#This Row],[CountryCode]],"_",KamstrupData[[#This Row],[Business Area]],"_",KamstrupData[[#This Row],[DepartmentTeam]])</f>
        <v>DK10_DK_Digitalization_Kamstrup Solutions_DK_Digitalization_Kamstrup Solutions_Corporate Solutions</v>
      </c>
      <c r="V1154" t="str">
        <f>VLOOKUP(KamstrupData[[#This Row],[ORG_Concat]],'O-Organization'!F:H,3,FALSE)</f>
        <v>11042_DK10_Digitalization_DK_Digitalization_Kamstrup Solutions_DK_Digitalization_Kamstrup Solutions_Corporate Solutions</v>
      </c>
    </row>
    <row r="1155" spans="2:22">
      <c r="B1155" s="28">
        <v>46023</v>
      </c>
      <c r="D1155" s="28" t="s">
        <v>433</v>
      </c>
      <c r="E1155" t="str">
        <f>VLOOKUP(D1155,'B-Business Capability'!B:H,5,FALSE)</f>
        <v>OT Hosting</v>
      </c>
      <c r="F1155" t="str">
        <f>VLOOKUP(D1155,'B-Business Capability'!B:H,6,FALSE)</f>
        <v>OT Data &amp; Integration</v>
      </c>
      <c r="G1155" t="str">
        <f>VLOOKUP(D1155,'B-Business Capability'!B:H,7,FALSE)</f>
        <v>Data Acquisition &amp; Ingestion</v>
      </c>
      <c r="I1155" t="s">
        <v>253</v>
      </c>
      <c r="J1155" t="s">
        <v>562</v>
      </c>
      <c r="K1155" t="s">
        <v>567</v>
      </c>
      <c r="L1155" t="s">
        <v>155</v>
      </c>
      <c r="M1155" t="str">
        <f>VLOOKUP(L1155,'A-Applications'!B:D,3,FALSE)</f>
        <v>FileZilla</v>
      </c>
      <c r="N1155" t="s">
        <v>53</v>
      </c>
      <c r="O1155" s="42" t="s">
        <v>62</v>
      </c>
      <c r="Q1155" t="str">
        <f>VLOOKUP(KamstrupData[[#This Row],[IdLevel123]],'B-Business Capability'!B:L,10,FALSE)</f>
        <v>N/A</v>
      </c>
      <c r="R1155">
        <f>VLOOKUP(KamstrupData[[#This Row],[IdLevel123]],'B-Business Capability'!B:L,11,FALSE)</f>
        <v>0</v>
      </c>
      <c r="U1155" t="str">
        <f>_xlfn.CONCAT(KamstrupData[[#This Row],[CountryCode]],"_",KamstrupData[[#This Row],[Business Area]],"_",KamstrupData[[#This Row],[DepartmentTeam]])</f>
        <v>DK10_DK_Digitalization_Kamstrup Solutions_DK_Digitalization_Kamstrup Solutions_Manufacturing IT</v>
      </c>
      <c r="V1155" t="str">
        <f>VLOOKUP(KamstrupData[[#This Row],[ORG_Concat]],'O-Organization'!F:H,3,FALSE)</f>
        <v>11045_DK10_Digitalization_DK_Digitalization_Kamstrup Solutions_DK_Digitalization_Kamstrup Solutions_Manufacturing IT</v>
      </c>
    </row>
    <row r="1156" spans="2:22">
      <c r="D1156" s="28" t="s">
        <v>526</v>
      </c>
      <c r="E1156" t="str">
        <f>VLOOKUP(D1156,'B-Business Capability'!B:H,5,FALSE)</f>
        <v>Digital Platform and Operations</v>
      </c>
      <c r="F1156" t="str">
        <f>VLOOKUP(D1156,'B-Business Capability'!B:H,6,FALSE)</f>
        <v>Operations</v>
      </c>
      <c r="G1156" t="str">
        <f>VLOOKUP(D1156,'B-Business Capability'!B:H,7,FALSE)</f>
        <v>IT Service Management</v>
      </c>
      <c r="I1156" t="s">
        <v>253</v>
      </c>
      <c r="J1156" t="s">
        <v>562</v>
      </c>
      <c r="K1156" t="s">
        <v>565</v>
      </c>
      <c r="L1156" t="s">
        <v>157</v>
      </c>
      <c r="M1156" t="str">
        <f>VLOOKUP(L1156,'A-Applications'!B:D,3,FALSE)</f>
        <v>ServiceNow</v>
      </c>
      <c r="N1156" t="s">
        <v>147</v>
      </c>
      <c r="O1156" s="42" t="s">
        <v>54</v>
      </c>
      <c r="P1156" t="s">
        <v>600</v>
      </c>
      <c r="Q1156" t="str">
        <f>VLOOKUP(KamstrupData[[#This Row],[IdLevel123]],'B-Business Capability'!B:L,10,FALSE)</f>
        <v>N/A</v>
      </c>
      <c r="R1156">
        <f>VLOOKUP(KamstrupData[[#This Row],[IdLevel123]],'B-Business Capability'!B:L,11,FALSE)</f>
        <v>0</v>
      </c>
      <c r="T1156" t="s">
        <v>566</v>
      </c>
      <c r="U1156" t="str">
        <f>_xlfn.CONCAT(KamstrupData[[#This Row],[CountryCode]],"_",KamstrupData[[#This Row],[Business Area]],"_",KamstrupData[[#This Row],[DepartmentTeam]])</f>
        <v>DK10_DK_Digitalization_Kamstrup Solutions_DK_Digitalization_Kamstrup Solutions_Corporate Solutions</v>
      </c>
      <c r="V1156" t="str">
        <f>VLOOKUP(KamstrupData[[#This Row],[ORG_Concat]],'O-Organization'!F:H,3,FALSE)</f>
        <v>11042_DK10_Digitalization_DK_Digitalization_Kamstrup Solutions_DK_Digitalization_Kamstrup Solutions_Corporate Solutions</v>
      </c>
    </row>
    <row r="1157" spans="2:22">
      <c r="B1157" s="28">
        <v>46023</v>
      </c>
      <c r="D1157" s="28" t="s">
        <v>526</v>
      </c>
      <c r="E1157" t="str">
        <f>VLOOKUP(D1157,'B-Business Capability'!B:H,5,FALSE)</f>
        <v>Digital Platform and Operations</v>
      </c>
      <c r="F1157" t="str">
        <f>VLOOKUP(D1157,'B-Business Capability'!B:H,6,FALSE)</f>
        <v>Operations</v>
      </c>
      <c r="G1157" t="str">
        <f>VLOOKUP(D1157,'B-Business Capability'!B:H,7,FALSE)</f>
        <v>IT Service Management</v>
      </c>
      <c r="I1157" t="s">
        <v>253</v>
      </c>
      <c r="J1157" t="s">
        <v>562</v>
      </c>
      <c r="K1157" t="s">
        <v>567</v>
      </c>
      <c r="L1157" t="s">
        <v>157</v>
      </c>
      <c r="M1157" t="str">
        <f>VLOOKUP(L1157,'A-Applications'!B:D,3,FALSE)</f>
        <v>ServiceNow</v>
      </c>
      <c r="N1157" t="s">
        <v>53</v>
      </c>
      <c r="O1157" s="42" t="s">
        <v>62</v>
      </c>
      <c r="P1157" t="s">
        <v>77</v>
      </c>
      <c r="Q1157" t="str">
        <f>VLOOKUP(KamstrupData[[#This Row],[IdLevel123]],'B-Business Capability'!B:L,10,FALSE)</f>
        <v>N/A</v>
      </c>
      <c r="R1157">
        <f>VLOOKUP(KamstrupData[[#This Row],[IdLevel123]],'B-Business Capability'!B:L,11,FALSE)</f>
        <v>0</v>
      </c>
      <c r="U1157" t="str">
        <f>_xlfn.CONCAT(KamstrupData[[#This Row],[CountryCode]],"_",KamstrupData[[#This Row],[Business Area]],"_",KamstrupData[[#This Row],[DepartmentTeam]])</f>
        <v>DK10_DK_Digitalization_Kamstrup Solutions_DK_Digitalization_Kamstrup Solutions_Manufacturing IT</v>
      </c>
      <c r="V1157" t="str">
        <f>VLOOKUP(KamstrupData[[#This Row],[ORG_Concat]],'O-Organization'!F:H,3,FALSE)</f>
        <v>11045_DK10_Digitalization_DK_Digitalization_Kamstrup Solutions_DK_Digitalization_Kamstrup Solutions_Manufacturing IT</v>
      </c>
    </row>
    <row r="1158" spans="2:22">
      <c r="B1158" s="28">
        <v>45292</v>
      </c>
      <c r="D1158" s="28" t="s">
        <v>526</v>
      </c>
      <c r="E1158" t="str">
        <f>VLOOKUP(D1158,'B-Business Capability'!B:H,5,FALSE)</f>
        <v>Digital Platform and Operations</v>
      </c>
      <c r="F1158" t="str">
        <f>VLOOKUP(D1158,'B-Business Capability'!B:H,6,FALSE)</f>
        <v>Operations</v>
      </c>
      <c r="G1158" t="str">
        <f>VLOOKUP(D1158,'B-Business Capability'!B:H,7,FALSE)</f>
        <v>IT Service Management</v>
      </c>
      <c r="I1158" t="s">
        <v>253</v>
      </c>
      <c r="J1158" t="s">
        <v>562</v>
      </c>
      <c r="K1158" t="s">
        <v>563</v>
      </c>
      <c r="L1158" t="s">
        <v>157</v>
      </c>
      <c r="M1158" t="str">
        <f>VLOOKUP(L1158,'A-Applications'!B:D,3,FALSE)</f>
        <v>ServiceNow</v>
      </c>
      <c r="N1158" t="s">
        <v>53</v>
      </c>
      <c r="O1158" s="42" t="s">
        <v>54</v>
      </c>
      <c r="P1158" t="s">
        <v>564</v>
      </c>
      <c r="Q1158" t="str">
        <f>VLOOKUP(KamstrupData[[#This Row],[IdLevel123]],'B-Business Capability'!B:L,10,FALSE)</f>
        <v>N/A</v>
      </c>
      <c r="R1158">
        <f>VLOOKUP(KamstrupData[[#This Row],[IdLevel123]],'B-Business Capability'!B:L,11,FALSE)</f>
        <v>0</v>
      </c>
      <c r="U1158" t="str">
        <f>_xlfn.CONCAT(KamstrupData[[#This Row],[CountryCode]],"_",KamstrupData[[#This Row],[Business Area]],"_",KamstrupData[[#This Row],[DepartmentTeam]])</f>
        <v>DK10_DK_Digitalization_Kamstrup Solutions_DK_Digitalization_Kamstrup Solutions_Configuration Management</v>
      </c>
      <c r="V1158" t="str">
        <f>VLOOKUP(KamstrupData[[#This Row],[ORG_Concat]],'O-Organization'!F:H,3,FALSE)</f>
        <v>11046_DK10_Digitalization_DK_Digitalization_Kamstrup Solutions_DK_Digitalization_Kamstrup Solutions_Configuration Management</v>
      </c>
    </row>
    <row r="1159" spans="2:22">
      <c r="D1159" s="28" t="s">
        <v>526</v>
      </c>
      <c r="E1159" t="str">
        <f>VLOOKUP(D1159,'B-Business Capability'!B:H,5,FALSE)</f>
        <v>Digital Platform and Operations</v>
      </c>
      <c r="F1159" t="str">
        <f>VLOOKUP(D1159,'B-Business Capability'!B:H,6,FALSE)</f>
        <v>Operations</v>
      </c>
      <c r="G1159" t="str">
        <f>VLOOKUP(D1159,'B-Business Capability'!B:H,7,FALSE)</f>
        <v>IT Service Management</v>
      </c>
      <c r="I1159" t="s">
        <v>253</v>
      </c>
      <c r="J1159" t="s">
        <v>562</v>
      </c>
      <c r="K1159" t="s">
        <v>575</v>
      </c>
      <c r="L1159" t="s">
        <v>157</v>
      </c>
      <c r="M1159" t="str">
        <f>VLOOKUP(L1159,'A-Applications'!B:D,3,FALSE)</f>
        <v>ServiceNow</v>
      </c>
      <c r="N1159" t="s">
        <v>147</v>
      </c>
      <c r="O1159" s="42" t="s">
        <v>66</v>
      </c>
      <c r="P1159" t="s">
        <v>43</v>
      </c>
      <c r="Q1159" t="str">
        <f>VLOOKUP(KamstrupData[[#This Row],[IdLevel123]],'B-Business Capability'!B:L,10,FALSE)</f>
        <v>N/A</v>
      </c>
      <c r="R1159">
        <f>VLOOKUP(KamstrupData[[#This Row],[IdLevel123]],'B-Business Capability'!B:L,11,FALSE)</f>
        <v>0</v>
      </c>
      <c r="U1159" t="str">
        <f>_xlfn.CONCAT(KamstrupData[[#This Row],[CountryCode]],"_",KamstrupData[[#This Row],[Business Area]],"_",KamstrupData[[#This Row],[DepartmentTeam]])</f>
        <v>DK10_DK_Digitalization_Kamstrup Solutions_DK_Digitalization_Kamstrup Solutions_Digital Workplace</v>
      </c>
      <c r="V1159" t="str">
        <f>VLOOKUP(KamstrupData[[#This Row],[ORG_Concat]],'O-Organization'!F:H,3,FALSE)</f>
        <v>11044_DK10_Digitalization_DK_Digitalization_Kamstrup Solutions_DK_Digitalization_Kamstrup Solutions_Digital Workplace</v>
      </c>
    </row>
    <row r="1160" spans="2:22">
      <c r="B1160" s="28">
        <v>46023</v>
      </c>
      <c r="D1160" s="28" t="s">
        <v>393</v>
      </c>
      <c r="E1160" t="str">
        <f>VLOOKUP(D1160,'B-Business Capability'!B:H,5,FALSE)</f>
        <v>Digital Platform and Operations</v>
      </c>
      <c r="F1160" t="str">
        <f>VLOOKUP(D1160,'B-Business Capability'!B:H,6,FALSE)</f>
        <v>Digital Workplace &amp; Infrastructure Development</v>
      </c>
      <c r="G1160">
        <f>VLOOKUP(D1160,'B-Business Capability'!B:H,7,FALSE)</f>
        <v>0</v>
      </c>
      <c r="I1160" t="s">
        <v>253</v>
      </c>
      <c r="J1160" t="s">
        <v>562</v>
      </c>
      <c r="K1160" t="s">
        <v>567</v>
      </c>
      <c r="L1160" t="s">
        <v>441</v>
      </c>
      <c r="M1160" t="str">
        <f>VLOOKUP(L1160,'A-Applications'!B:D,3,FALSE)</f>
        <v>7-Zip</v>
      </c>
      <c r="N1160" t="s">
        <v>53</v>
      </c>
      <c r="O1160" s="42" t="s">
        <v>62</v>
      </c>
      <c r="Q1160" t="str">
        <f>VLOOKUP(KamstrupData[[#This Row],[IdLevel123]],'B-Business Capability'!B:L,10,FALSE)</f>
        <v>N/A</v>
      </c>
      <c r="R1160">
        <f>VLOOKUP(KamstrupData[[#This Row],[IdLevel123]],'B-Business Capability'!B:L,11,FALSE)</f>
        <v>0</v>
      </c>
      <c r="U1160" t="str">
        <f>_xlfn.CONCAT(KamstrupData[[#This Row],[CountryCode]],"_",KamstrupData[[#This Row],[Business Area]],"_",KamstrupData[[#This Row],[DepartmentTeam]])</f>
        <v>DK10_DK_Digitalization_Kamstrup Solutions_DK_Digitalization_Kamstrup Solutions_Manufacturing IT</v>
      </c>
      <c r="V1160" t="str">
        <f>VLOOKUP(KamstrupData[[#This Row],[ORG_Concat]],'O-Organization'!F:H,3,FALSE)</f>
        <v>11045_DK10_Digitalization_DK_Digitalization_Kamstrup Solutions_DK_Digitalization_Kamstrup Solutions_Manufacturing IT</v>
      </c>
    </row>
    <row r="1161" spans="2:22">
      <c r="B1161" s="28">
        <v>45292</v>
      </c>
      <c r="D1161" s="28" t="s">
        <v>393</v>
      </c>
      <c r="E1161" t="str">
        <f>VLOOKUP(D1161,'B-Business Capability'!B:H,5,FALSE)</f>
        <v>Digital Platform and Operations</v>
      </c>
      <c r="F1161" t="str">
        <f>VLOOKUP(D1161,'B-Business Capability'!B:H,6,FALSE)</f>
        <v>Digital Workplace &amp; Infrastructure Development</v>
      </c>
      <c r="G1161">
        <f>VLOOKUP(D1161,'B-Business Capability'!B:H,7,FALSE)</f>
        <v>0</v>
      </c>
      <c r="I1161" t="s">
        <v>253</v>
      </c>
      <c r="J1161" t="s">
        <v>562</v>
      </c>
      <c r="K1161" t="s">
        <v>563</v>
      </c>
      <c r="L1161" t="s">
        <v>441</v>
      </c>
      <c r="M1161" t="str">
        <f>VLOOKUP(L1161,'A-Applications'!B:D,3,FALSE)</f>
        <v>7-Zip</v>
      </c>
      <c r="N1161" t="s">
        <v>53</v>
      </c>
      <c r="O1161" s="42" t="s">
        <v>62</v>
      </c>
      <c r="Q1161" t="str">
        <f>VLOOKUP(KamstrupData[[#This Row],[IdLevel123]],'B-Business Capability'!B:L,10,FALSE)</f>
        <v>N/A</v>
      </c>
      <c r="R1161">
        <f>VLOOKUP(KamstrupData[[#This Row],[IdLevel123]],'B-Business Capability'!B:L,11,FALSE)</f>
        <v>0</v>
      </c>
      <c r="U1161" t="str">
        <f>_xlfn.CONCAT(KamstrupData[[#This Row],[CountryCode]],"_",KamstrupData[[#This Row],[Business Area]],"_",KamstrupData[[#This Row],[DepartmentTeam]])</f>
        <v>DK10_DK_Digitalization_Kamstrup Solutions_DK_Digitalization_Kamstrup Solutions_Configuration Management</v>
      </c>
      <c r="V1161" t="str">
        <f>VLOOKUP(KamstrupData[[#This Row],[ORG_Concat]],'O-Organization'!F:H,3,FALSE)</f>
        <v>11046_DK10_Digitalization_DK_Digitalization_Kamstrup Solutions_DK_Digitalization_Kamstrup Solutions_Configuration Management</v>
      </c>
    </row>
    <row r="1162" spans="2:22">
      <c r="B1162" s="28">
        <v>45292</v>
      </c>
      <c r="D1162" s="28" t="s">
        <v>597</v>
      </c>
      <c r="E1162" t="str">
        <f>VLOOKUP(D1162,'B-Business Capability'!B:H,5,FALSE)</f>
        <v>Product &amp; Software Development</v>
      </c>
      <c r="F1162" t="str">
        <f>VLOOKUP(D1162,'B-Business Capability'!B:H,6,FALSE)</f>
        <v>Engineering</v>
      </c>
      <c r="G1162">
        <f>VLOOKUP(D1162,'B-Business Capability'!B:H,7,FALSE)</f>
        <v>0</v>
      </c>
      <c r="I1162" t="s">
        <v>253</v>
      </c>
      <c r="J1162" t="s">
        <v>562</v>
      </c>
      <c r="K1162" t="s">
        <v>563</v>
      </c>
      <c r="L1162" t="s">
        <v>635</v>
      </c>
      <c r="M1162" t="str">
        <f>VLOOKUP(L1162,'A-Applications'!B:D,3,FALSE)</f>
        <v>Adobe Premier Pro</v>
      </c>
      <c r="N1162" t="s">
        <v>53</v>
      </c>
      <c r="O1162" s="42" t="s">
        <v>54</v>
      </c>
      <c r="Q1162" t="str">
        <f>VLOOKUP(KamstrupData[[#This Row],[IdLevel123]],'B-Business Capability'!B:L,10,FALSE)</f>
        <v>Idea-to-Release (I2R)</v>
      </c>
      <c r="R1162">
        <f>VLOOKUP(KamstrupData[[#This Row],[IdLevel123]],'B-Business Capability'!B:L,11,FALSE)</f>
        <v>400</v>
      </c>
      <c r="U1162" t="str">
        <f>_xlfn.CONCAT(KamstrupData[[#This Row],[CountryCode]],"_",KamstrupData[[#This Row],[Business Area]],"_",KamstrupData[[#This Row],[DepartmentTeam]])</f>
        <v>DK10_DK_Digitalization_Kamstrup Solutions_DK_Digitalization_Kamstrup Solutions_Configuration Management</v>
      </c>
      <c r="V1162" t="str">
        <f>VLOOKUP(KamstrupData[[#This Row],[ORG_Concat]],'O-Organization'!F:H,3,FALSE)</f>
        <v>11046_DK10_Digitalization_DK_Digitalization_Kamstrup Solutions_DK_Digitalization_Kamstrup Solutions_Configuration Management</v>
      </c>
    </row>
    <row r="1163" spans="2:22">
      <c r="B1163" s="28">
        <v>45292</v>
      </c>
      <c r="D1163" s="28" t="s">
        <v>597</v>
      </c>
      <c r="E1163" t="str">
        <f>VLOOKUP(D1163,'B-Business Capability'!B:H,5,FALSE)</f>
        <v>Product &amp; Software Development</v>
      </c>
      <c r="F1163" t="str">
        <f>VLOOKUP(D1163,'B-Business Capability'!B:H,6,FALSE)</f>
        <v>Engineering</v>
      </c>
      <c r="G1163">
        <f>VLOOKUP(D1163,'B-Business Capability'!B:H,7,FALSE)</f>
        <v>0</v>
      </c>
      <c r="I1163" t="s">
        <v>253</v>
      </c>
      <c r="J1163" t="s">
        <v>562</v>
      </c>
      <c r="K1163" t="s">
        <v>563</v>
      </c>
      <c r="L1163" t="s">
        <v>443</v>
      </c>
      <c r="M1163" t="str">
        <f>VLOOKUP(L1163,'A-Applications'!B:D,3,FALSE)</f>
        <v>VSCode</v>
      </c>
      <c r="N1163" t="s">
        <v>53</v>
      </c>
      <c r="O1163" s="42" t="s">
        <v>54</v>
      </c>
      <c r="Q1163" t="str">
        <f>VLOOKUP(KamstrupData[[#This Row],[IdLevel123]],'B-Business Capability'!B:L,10,FALSE)</f>
        <v>Idea-to-Release (I2R)</v>
      </c>
      <c r="R1163">
        <f>VLOOKUP(KamstrupData[[#This Row],[IdLevel123]],'B-Business Capability'!B:L,11,FALSE)</f>
        <v>400</v>
      </c>
      <c r="U1163" t="str">
        <f>_xlfn.CONCAT(KamstrupData[[#This Row],[CountryCode]],"_",KamstrupData[[#This Row],[Business Area]],"_",KamstrupData[[#This Row],[DepartmentTeam]])</f>
        <v>DK10_DK_Digitalization_Kamstrup Solutions_DK_Digitalization_Kamstrup Solutions_Configuration Management</v>
      </c>
      <c r="V1163" t="str">
        <f>VLOOKUP(KamstrupData[[#This Row],[ORG_Concat]],'O-Organization'!F:H,3,FALSE)</f>
        <v>11046_DK10_Digitalization_DK_Digitalization_Kamstrup Solutions_DK_Digitalization_Kamstrup Solutions_Configuration Management</v>
      </c>
    </row>
    <row r="1164" spans="2:22">
      <c r="B1164" s="28">
        <v>46023</v>
      </c>
      <c r="D1164" s="28" t="s">
        <v>636</v>
      </c>
      <c r="E1164" t="str">
        <f>VLOOKUP(D1164,'B-Business Capability'!B:H,5,FALSE)</f>
        <v>OT Manufacturing</v>
      </c>
      <c r="F1164" t="str">
        <f>VLOOKUP(D1164,'B-Business Capability'!B:H,6,FALSE)</f>
        <v>OT Governance &amp; Risk Management</v>
      </c>
      <c r="G1164" t="str">
        <f>VLOOKUP(D1164,'B-Business Capability'!B:H,7,FALSE)</f>
        <v>OT Monitoring &amp; Logging</v>
      </c>
      <c r="I1164" t="s">
        <v>253</v>
      </c>
      <c r="J1164" t="s">
        <v>562</v>
      </c>
      <c r="K1164" t="s">
        <v>567</v>
      </c>
      <c r="L1164" t="s">
        <v>528</v>
      </c>
      <c r="M1164" t="str">
        <f>VLOOKUP(L1164,'A-Applications'!B:D,3,FALSE)</f>
        <v>Zabbix</v>
      </c>
      <c r="N1164" t="s">
        <v>53</v>
      </c>
      <c r="O1164" s="42" t="s">
        <v>62</v>
      </c>
      <c r="P1164" t="s">
        <v>77</v>
      </c>
      <c r="Q1164" t="str">
        <f>VLOOKUP(KamstrupData[[#This Row],[IdLevel123]],'B-Business Capability'!B:L,10,FALSE)</f>
        <v>N/A</v>
      </c>
      <c r="R1164">
        <f>VLOOKUP(KamstrupData[[#This Row],[IdLevel123]],'B-Business Capability'!B:L,11,FALSE)</f>
        <v>0</v>
      </c>
      <c r="U1164" t="str">
        <f>_xlfn.CONCAT(KamstrupData[[#This Row],[CountryCode]],"_",KamstrupData[[#This Row],[Business Area]],"_",KamstrupData[[#This Row],[DepartmentTeam]])</f>
        <v>DK10_DK_Digitalization_Kamstrup Solutions_DK_Digitalization_Kamstrup Solutions_Manufacturing IT</v>
      </c>
      <c r="V1164" t="str">
        <f>VLOOKUP(KamstrupData[[#This Row],[ORG_Concat]],'O-Organization'!F:H,3,FALSE)</f>
        <v>11045_DK10_Digitalization_DK_Digitalization_Kamstrup Solutions_DK_Digitalization_Kamstrup Solutions_Manufacturing IT</v>
      </c>
    </row>
    <row r="1165" spans="2:22">
      <c r="B1165" s="28">
        <v>46023</v>
      </c>
      <c r="D1165" s="28" t="s">
        <v>427</v>
      </c>
      <c r="E1165" t="str">
        <f>VLOOKUP(D1165,'B-Business Capability'!B:H,5,FALSE)</f>
        <v>OT Manufacturing</v>
      </c>
      <c r="F1165" t="str">
        <f>VLOOKUP(D1165,'B-Business Capability'!B:H,6,FALSE)</f>
        <v>OT Security &amp; Compliance</v>
      </c>
      <c r="G1165" t="str">
        <f>VLOOKUP(D1165,'B-Business Capability'!B:H,7,FALSE)</f>
        <v>OT Access Control &amp; Identity Management</v>
      </c>
      <c r="I1165" t="s">
        <v>253</v>
      </c>
      <c r="J1165" t="s">
        <v>562</v>
      </c>
      <c r="K1165" t="s">
        <v>567</v>
      </c>
      <c r="L1165" t="s">
        <v>180</v>
      </c>
      <c r="M1165" t="str">
        <f>VLOOKUP(L1165,'A-Applications'!B:D,3,FALSE)</f>
        <v>Keepass</v>
      </c>
      <c r="N1165" t="s">
        <v>53</v>
      </c>
      <c r="O1165" s="42" t="s">
        <v>54</v>
      </c>
      <c r="P1165" t="s">
        <v>77</v>
      </c>
      <c r="Q1165" t="str">
        <f>VLOOKUP(KamstrupData[[#This Row],[IdLevel123]],'B-Business Capability'!B:L,10,FALSE)</f>
        <v>N/A</v>
      </c>
      <c r="R1165">
        <f>VLOOKUP(KamstrupData[[#This Row],[IdLevel123]],'B-Business Capability'!B:L,11,FALSE)</f>
        <v>0</v>
      </c>
      <c r="U1165" t="str">
        <f>_xlfn.CONCAT(KamstrupData[[#This Row],[CountryCode]],"_",KamstrupData[[#This Row],[Business Area]],"_",KamstrupData[[#This Row],[DepartmentTeam]])</f>
        <v>DK10_DK_Digitalization_Kamstrup Solutions_DK_Digitalization_Kamstrup Solutions_Manufacturing IT</v>
      </c>
      <c r="V1165" t="str">
        <f>VLOOKUP(KamstrupData[[#This Row],[ORG_Concat]],'O-Organization'!F:H,3,FALSE)</f>
        <v>11045_DK10_Digitalization_DK_Digitalization_Kamstrup Solutions_DK_Digitalization_Kamstrup Solutions_Manufacturing IT</v>
      </c>
    </row>
    <row r="1166" spans="2:22">
      <c r="B1166" s="28">
        <v>45292</v>
      </c>
      <c r="D1166" s="28" t="s">
        <v>576</v>
      </c>
      <c r="E1166" t="str">
        <f>VLOOKUP(D1166,'B-Business Capability'!B:H,5,FALSE)</f>
        <v>Manufacturing</v>
      </c>
      <c r="F1166" t="str">
        <f>VLOOKUP(D1166,'B-Business Capability'!B:H,6,FALSE)</f>
        <v>Product Design &amp; Planning</v>
      </c>
      <c r="G1166">
        <f>VLOOKUP(D1166,'B-Business Capability'!B:H,7,FALSE)</f>
        <v>0</v>
      </c>
      <c r="I1166" t="s">
        <v>253</v>
      </c>
      <c r="J1166" t="s">
        <v>562</v>
      </c>
      <c r="K1166" t="s">
        <v>563</v>
      </c>
      <c r="L1166" t="s">
        <v>181</v>
      </c>
      <c r="M1166" t="str">
        <f>VLOOKUP(L1166,'A-Applications'!B:D,3,FALSE)</f>
        <v>Metertool HCW</v>
      </c>
      <c r="N1166" t="s">
        <v>53</v>
      </c>
      <c r="O1166" s="42" t="s">
        <v>54</v>
      </c>
      <c r="Q1166" t="str">
        <f>VLOOKUP(KamstrupData[[#This Row],[IdLevel123]],'B-Business Capability'!B:L,10,FALSE)</f>
        <v>Idea-to-Release (I2R)</v>
      </c>
      <c r="R1166">
        <f>VLOOKUP(KamstrupData[[#This Row],[IdLevel123]],'B-Business Capability'!B:L,11,FALSE)</f>
        <v>450</v>
      </c>
      <c r="U1166" t="str">
        <f>_xlfn.CONCAT(KamstrupData[[#This Row],[CountryCode]],"_",KamstrupData[[#This Row],[Business Area]],"_",KamstrupData[[#This Row],[DepartmentTeam]])</f>
        <v>DK10_DK_Digitalization_Kamstrup Solutions_DK_Digitalization_Kamstrup Solutions_Configuration Management</v>
      </c>
      <c r="V1166" t="str">
        <f>VLOOKUP(KamstrupData[[#This Row],[ORG_Concat]],'O-Organization'!F:H,3,FALSE)</f>
        <v>11046_DK10_Digitalization_DK_Digitalization_Kamstrup Solutions_DK_Digitalization_Kamstrup Solutions_Configuration Management</v>
      </c>
    </row>
    <row r="1167" spans="2:22">
      <c r="B1167" s="28">
        <v>45292</v>
      </c>
      <c r="D1167" s="28" t="s">
        <v>576</v>
      </c>
      <c r="E1167" t="str">
        <f>VLOOKUP(D1167,'B-Business Capability'!B:H,5,FALSE)</f>
        <v>Manufacturing</v>
      </c>
      <c r="F1167" t="str">
        <f>VLOOKUP(D1167,'B-Business Capability'!B:H,6,FALSE)</f>
        <v>Product Design &amp; Planning</v>
      </c>
      <c r="G1167">
        <f>VLOOKUP(D1167,'B-Business Capability'!B:H,7,FALSE)</f>
        <v>0</v>
      </c>
      <c r="I1167" t="s">
        <v>253</v>
      </c>
      <c r="J1167" t="s">
        <v>562</v>
      </c>
      <c r="K1167" t="s">
        <v>563</v>
      </c>
      <c r="L1167" t="s">
        <v>182</v>
      </c>
      <c r="M1167" t="str">
        <f>VLOOKUP(L1167,'A-Applications'!B:D,3,FALSE)</f>
        <v>Metertool READy</v>
      </c>
      <c r="N1167" t="s">
        <v>53</v>
      </c>
      <c r="O1167" s="42" t="s">
        <v>54</v>
      </c>
      <c r="Q1167" t="str">
        <f>VLOOKUP(KamstrupData[[#This Row],[IdLevel123]],'B-Business Capability'!B:L,10,FALSE)</f>
        <v>Idea-to-Release (I2R)</v>
      </c>
      <c r="R1167">
        <f>VLOOKUP(KamstrupData[[#This Row],[IdLevel123]],'B-Business Capability'!B:L,11,FALSE)</f>
        <v>450</v>
      </c>
      <c r="U1167" t="str">
        <f>_xlfn.CONCAT(KamstrupData[[#This Row],[CountryCode]],"_",KamstrupData[[#This Row],[Business Area]],"_",KamstrupData[[#This Row],[DepartmentTeam]])</f>
        <v>DK10_DK_Digitalization_Kamstrup Solutions_DK_Digitalization_Kamstrup Solutions_Configuration Management</v>
      </c>
      <c r="V1167" t="str">
        <f>VLOOKUP(KamstrupData[[#This Row],[ORG_Concat]],'O-Organization'!F:H,3,FALSE)</f>
        <v>11046_DK10_Digitalization_DK_Digitalization_Kamstrup Solutions_DK_Digitalization_Kamstrup Solutions_Configuration Management</v>
      </c>
    </row>
    <row r="1168" spans="2:22">
      <c r="B1168" s="28">
        <v>46023</v>
      </c>
      <c r="D1168" s="28" t="s">
        <v>433</v>
      </c>
      <c r="E1168" t="str">
        <f>VLOOKUP(D1168,'B-Business Capability'!B:H,5,FALSE)</f>
        <v>OT Hosting</v>
      </c>
      <c r="F1168" t="str">
        <f>VLOOKUP(D1168,'B-Business Capability'!B:H,6,FALSE)</f>
        <v>OT Data &amp; Integration</v>
      </c>
      <c r="G1168" t="str">
        <f>VLOOKUP(D1168,'B-Business Capability'!B:H,7,FALSE)</f>
        <v>Data Acquisition &amp; Ingestion</v>
      </c>
      <c r="I1168" t="s">
        <v>253</v>
      </c>
      <c r="J1168" t="s">
        <v>562</v>
      </c>
      <c r="K1168" t="s">
        <v>567</v>
      </c>
      <c r="L1168" t="s">
        <v>186</v>
      </c>
      <c r="M1168" t="str">
        <f>VLOOKUP(L1168,'A-Applications'!B:D,3,FALSE)</f>
        <v>WinSCP</v>
      </c>
      <c r="N1168" t="s">
        <v>53</v>
      </c>
      <c r="O1168" s="42" t="s">
        <v>62</v>
      </c>
      <c r="Q1168" t="str">
        <f>VLOOKUP(KamstrupData[[#This Row],[IdLevel123]],'B-Business Capability'!B:L,10,FALSE)</f>
        <v>N/A</v>
      </c>
      <c r="R1168">
        <f>VLOOKUP(KamstrupData[[#This Row],[IdLevel123]],'B-Business Capability'!B:L,11,FALSE)</f>
        <v>0</v>
      </c>
      <c r="U1168" t="str">
        <f>_xlfn.CONCAT(KamstrupData[[#This Row],[CountryCode]],"_",KamstrupData[[#This Row],[Business Area]],"_",KamstrupData[[#This Row],[DepartmentTeam]])</f>
        <v>DK10_DK_Digitalization_Kamstrup Solutions_DK_Digitalization_Kamstrup Solutions_Manufacturing IT</v>
      </c>
      <c r="V1168" t="str">
        <f>VLOOKUP(KamstrupData[[#This Row],[ORG_Concat]],'O-Organization'!F:H,3,FALSE)</f>
        <v>11045_DK10_Digitalization_DK_Digitalization_Kamstrup Solutions_DK_Digitalization_Kamstrup Solutions_Manufacturing IT</v>
      </c>
    </row>
    <row r="1169" spans="2:22">
      <c r="B1169" s="28">
        <v>46023</v>
      </c>
      <c r="D1169" s="28" t="s">
        <v>363</v>
      </c>
      <c r="E1169" t="str">
        <f>VLOOKUP(D1169,'B-Business Capability'!B:H,5,FALSE)</f>
        <v>Digital Platform and Operations</v>
      </c>
      <c r="F1169" t="str">
        <f>VLOOKUP(D1169,'B-Business Capability'!B:H,6,FALSE)</f>
        <v>Digital Workplace &amp; Infrastructure Development</v>
      </c>
      <c r="G1169" t="str">
        <f>VLOOKUP(D1169,'B-Business Capability'!B:H,7,FALSE)</f>
        <v>Communication &amp; Collaboration</v>
      </c>
      <c r="I1169" t="s">
        <v>253</v>
      </c>
      <c r="J1169" t="s">
        <v>562</v>
      </c>
      <c r="K1169" t="s">
        <v>567</v>
      </c>
      <c r="L1169" t="s">
        <v>455</v>
      </c>
      <c r="M1169" t="str">
        <f>VLOOKUP(L1169,'A-Applications'!B:D,3,FALSE)</f>
        <v>Zoom Meetings</v>
      </c>
      <c r="N1169" t="s">
        <v>53</v>
      </c>
      <c r="O1169" s="42" t="s">
        <v>62</v>
      </c>
      <c r="Q1169" t="str">
        <f>VLOOKUP(KamstrupData[[#This Row],[IdLevel123]],'B-Business Capability'!B:L,10,FALSE)</f>
        <v>N/A</v>
      </c>
      <c r="R1169">
        <f>VLOOKUP(KamstrupData[[#This Row],[IdLevel123]],'B-Business Capability'!B:L,11,FALSE)</f>
        <v>0</v>
      </c>
      <c r="U1169" t="str">
        <f>_xlfn.CONCAT(KamstrupData[[#This Row],[CountryCode]],"_",KamstrupData[[#This Row],[Business Area]],"_",KamstrupData[[#This Row],[DepartmentTeam]])</f>
        <v>DK10_DK_Digitalization_Kamstrup Solutions_DK_Digitalization_Kamstrup Solutions_Manufacturing IT</v>
      </c>
      <c r="V1169" t="str">
        <f>VLOOKUP(KamstrupData[[#This Row],[ORG_Concat]],'O-Organization'!F:H,3,FALSE)</f>
        <v>11045_DK10_Digitalization_DK_Digitalization_Kamstrup Solutions_DK_Digitalization_Kamstrup Solutions_Manufacturing IT</v>
      </c>
    </row>
    <row r="1170" spans="2:22">
      <c r="B1170" s="28">
        <v>45292</v>
      </c>
      <c r="D1170" s="28" t="s">
        <v>489</v>
      </c>
      <c r="E1170" t="str">
        <f>VLOOKUP(D1170,'B-Business Capability'!B:H,5,FALSE)</f>
        <v>Digital Platform and Operations</v>
      </c>
      <c r="F1170" t="str">
        <f>VLOOKUP(D1170,'B-Business Capability'!B:H,6,FALSE)</f>
        <v>Operations</v>
      </c>
      <c r="G1170" t="str">
        <f>VLOOKUP(D1170,'B-Business Capability'!B:H,7,FALSE)</f>
        <v>Network &amp; Connectivity</v>
      </c>
      <c r="I1170" t="s">
        <v>253</v>
      </c>
      <c r="J1170" t="s">
        <v>562</v>
      </c>
      <c r="K1170" t="s">
        <v>563</v>
      </c>
      <c r="L1170" t="s">
        <v>459</v>
      </c>
      <c r="M1170" t="str">
        <f>VLOOKUP(L1170,'A-Applications'!B:D,3,FALSE)</f>
        <v>Cisco VPN</v>
      </c>
      <c r="N1170" t="s">
        <v>53</v>
      </c>
      <c r="O1170" s="42" t="s">
        <v>66</v>
      </c>
      <c r="Q1170" t="str">
        <f>VLOOKUP(KamstrupData[[#This Row],[IdLevel123]],'B-Business Capability'!B:L,10,FALSE)</f>
        <v>N/A</v>
      </c>
      <c r="R1170">
        <f>VLOOKUP(KamstrupData[[#This Row],[IdLevel123]],'B-Business Capability'!B:L,11,FALSE)</f>
        <v>0</v>
      </c>
      <c r="U1170" t="str">
        <f>_xlfn.CONCAT(KamstrupData[[#This Row],[CountryCode]],"_",KamstrupData[[#This Row],[Business Area]],"_",KamstrupData[[#This Row],[DepartmentTeam]])</f>
        <v>DK10_DK_Digitalization_Kamstrup Solutions_DK_Digitalization_Kamstrup Solutions_Configuration Management</v>
      </c>
      <c r="V1170" t="str">
        <f>VLOOKUP(KamstrupData[[#This Row],[ORG_Concat]],'O-Organization'!F:H,3,FALSE)</f>
        <v>11046_DK10_Digitalization_DK_Digitalization_Kamstrup Solutions_DK_Digitalization_Kamstrup Solutions_Configuration Management</v>
      </c>
    </row>
    <row r="1171" spans="2:22">
      <c r="B1171" s="28">
        <v>46023</v>
      </c>
      <c r="D1171" s="28" t="s">
        <v>393</v>
      </c>
      <c r="E1171" t="str">
        <f>VLOOKUP(D1171,'B-Business Capability'!B:H,5,FALSE)</f>
        <v>Digital Platform and Operations</v>
      </c>
      <c r="F1171" t="str">
        <f>VLOOKUP(D1171,'B-Business Capability'!B:H,6,FALSE)</f>
        <v>Digital Workplace &amp; Infrastructure Development</v>
      </c>
      <c r="G1171">
        <f>VLOOKUP(D1171,'B-Business Capability'!B:H,7,FALSE)</f>
        <v>0</v>
      </c>
      <c r="I1171" t="s">
        <v>253</v>
      </c>
      <c r="J1171" t="s">
        <v>562</v>
      </c>
      <c r="K1171" t="s">
        <v>567</v>
      </c>
      <c r="L1171" t="s">
        <v>460</v>
      </c>
      <c r="M1171" t="str">
        <f>VLOOKUP(L1171,'A-Applications'!B:D,3,FALSE)</f>
        <v>Microsoft PowerToys</v>
      </c>
      <c r="N1171" t="s">
        <v>53</v>
      </c>
      <c r="O1171" s="42" t="s">
        <v>62</v>
      </c>
      <c r="Q1171" t="str">
        <f>VLOOKUP(KamstrupData[[#This Row],[IdLevel123]],'B-Business Capability'!B:L,10,FALSE)</f>
        <v>N/A</v>
      </c>
      <c r="R1171">
        <f>VLOOKUP(KamstrupData[[#This Row],[IdLevel123]],'B-Business Capability'!B:L,11,FALSE)</f>
        <v>0</v>
      </c>
      <c r="U1171" t="str">
        <f>_xlfn.CONCAT(KamstrupData[[#This Row],[CountryCode]],"_",KamstrupData[[#This Row],[Business Area]],"_",KamstrupData[[#This Row],[DepartmentTeam]])</f>
        <v>DK10_DK_Digitalization_Kamstrup Solutions_DK_Digitalization_Kamstrup Solutions_Manufacturing IT</v>
      </c>
      <c r="V1171" t="str">
        <f>VLOOKUP(KamstrupData[[#This Row],[ORG_Concat]],'O-Organization'!F:H,3,FALSE)</f>
        <v>11045_DK10_Digitalization_DK_Digitalization_Kamstrup Solutions_DK_Digitalization_Kamstrup Solutions_Manufacturing IT</v>
      </c>
    </row>
    <row r="1172" spans="2:22">
      <c r="B1172" s="28">
        <v>45292</v>
      </c>
      <c r="D1172" s="28" t="s">
        <v>393</v>
      </c>
      <c r="E1172" t="str">
        <f>VLOOKUP(D1172,'B-Business Capability'!B:H,5,FALSE)</f>
        <v>Digital Platform and Operations</v>
      </c>
      <c r="F1172" t="str">
        <f>VLOOKUP(D1172,'B-Business Capability'!B:H,6,FALSE)</f>
        <v>Digital Workplace &amp; Infrastructure Development</v>
      </c>
      <c r="G1172">
        <f>VLOOKUP(D1172,'B-Business Capability'!B:H,7,FALSE)</f>
        <v>0</v>
      </c>
      <c r="I1172" t="s">
        <v>253</v>
      </c>
      <c r="J1172" t="s">
        <v>562</v>
      </c>
      <c r="K1172" t="s">
        <v>563</v>
      </c>
      <c r="L1172" t="s">
        <v>460</v>
      </c>
      <c r="M1172" t="str">
        <f>VLOOKUP(L1172,'A-Applications'!B:D,3,FALSE)</f>
        <v>Microsoft PowerToys</v>
      </c>
      <c r="N1172" t="s">
        <v>53</v>
      </c>
      <c r="O1172" s="42" t="s">
        <v>62</v>
      </c>
      <c r="Q1172" t="str">
        <f>VLOOKUP(KamstrupData[[#This Row],[IdLevel123]],'B-Business Capability'!B:L,10,FALSE)</f>
        <v>N/A</v>
      </c>
      <c r="R1172">
        <f>VLOOKUP(KamstrupData[[#This Row],[IdLevel123]],'B-Business Capability'!B:L,11,FALSE)</f>
        <v>0</v>
      </c>
      <c r="U1172" t="str">
        <f>_xlfn.CONCAT(KamstrupData[[#This Row],[CountryCode]],"_",KamstrupData[[#This Row],[Business Area]],"_",KamstrupData[[#This Row],[DepartmentTeam]])</f>
        <v>DK10_DK_Digitalization_Kamstrup Solutions_DK_Digitalization_Kamstrup Solutions_Configuration Management</v>
      </c>
      <c r="V1172" t="str">
        <f>VLOOKUP(KamstrupData[[#This Row],[ORG_Concat]],'O-Organization'!F:H,3,FALSE)</f>
        <v>11046_DK10_Digitalization_DK_Digitalization_Kamstrup Solutions_DK_Digitalization_Kamstrup Solutions_Configuration Management</v>
      </c>
    </row>
    <row r="1173" spans="2:22">
      <c r="B1173" s="28">
        <v>45292</v>
      </c>
      <c r="D1173" s="28" t="s">
        <v>637</v>
      </c>
      <c r="E1173" t="str">
        <f>VLOOKUP(D1173,'B-Business Capability'!B:H,5,FALSE)</f>
        <v>Manufacturing</v>
      </c>
      <c r="F1173" t="str">
        <f>VLOOKUP(D1173,'B-Business Capability'!B:H,6,FALSE)</f>
        <v>Product Design &amp; Planning</v>
      </c>
      <c r="G1173" t="str">
        <f>VLOOKUP(D1173,'B-Business Capability'!B:H,7,FALSE)</f>
        <v>Manage Production Requirements</v>
      </c>
      <c r="I1173" t="s">
        <v>253</v>
      </c>
      <c r="J1173" t="s">
        <v>562</v>
      </c>
      <c r="K1173" t="s">
        <v>563</v>
      </c>
      <c r="L1173" t="s">
        <v>638</v>
      </c>
      <c r="M1173" t="str">
        <f>VLOOKUP(L1173,'A-Applications'!B:D,3,FALSE)</f>
        <v>5098-1328 FlowIQx2xxModuleConfig</v>
      </c>
      <c r="N1173" t="s">
        <v>147</v>
      </c>
      <c r="O1173" s="42" t="s">
        <v>66</v>
      </c>
      <c r="Q1173" t="str">
        <f>VLOOKUP(KamstrupData[[#This Row],[IdLevel123]],'B-Business Capability'!B:L,10,FALSE)</f>
        <v>Plan-to-Produce (P2P)</v>
      </c>
      <c r="R1173">
        <f>VLOOKUP(KamstrupData[[#This Row],[IdLevel123]],'B-Business Capability'!B:L,11,FALSE)</f>
        <v>0</v>
      </c>
      <c r="U1173" t="str">
        <f>_xlfn.CONCAT(KamstrupData[[#This Row],[CountryCode]],"_",KamstrupData[[#This Row],[Business Area]],"_",KamstrupData[[#This Row],[DepartmentTeam]])</f>
        <v>DK10_DK_Digitalization_Kamstrup Solutions_DK_Digitalization_Kamstrup Solutions_Configuration Management</v>
      </c>
      <c r="V1173" t="str">
        <f>VLOOKUP(KamstrupData[[#This Row],[ORG_Concat]],'O-Organization'!F:H,3,FALSE)</f>
        <v>11046_DK10_Digitalization_DK_Digitalization_Kamstrup Solutions_DK_Digitalization_Kamstrup Solutions_Configuration Management</v>
      </c>
    </row>
    <row r="1174" spans="2:22">
      <c r="B1174" s="28">
        <v>45292</v>
      </c>
      <c r="D1174" s="28" t="s">
        <v>637</v>
      </c>
      <c r="E1174" t="str">
        <f>VLOOKUP(D1174,'B-Business Capability'!B:H,5,FALSE)</f>
        <v>Manufacturing</v>
      </c>
      <c r="F1174" t="str">
        <f>VLOOKUP(D1174,'B-Business Capability'!B:H,6,FALSE)</f>
        <v>Product Design &amp; Planning</v>
      </c>
      <c r="G1174" t="str">
        <f>VLOOKUP(D1174,'B-Business Capability'!B:H,7,FALSE)</f>
        <v>Manage Production Requirements</v>
      </c>
      <c r="I1174" t="s">
        <v>253</v>
      </c>
      <c r="J1174" t="s">
        <v>562</v>
      </c>
      <c r="K1174" t="s">
        <v>563</v>
      </c>
      <c r="L1174" t="s">
        <v>639</v>
      </c>
      <c r="M1174" t="str">
        <f>VLOOKUP(L1174,'A-Applications'!B:D,3,FALSE)</f>
        <v>MCxx3 ModuleConfig</v>
      </c>
      <c r="N1174" t="s">
        <v>147</v>
      </c>
      <c r="O1174" s="42" t="s">
        <v>66</v>
      </c>
      <c r="Q1174" t="str">
        <f>VLOOKUP(KamstrupData[[#This Row],[IdLevel123]],'B-Business Capability'!B:L,10,FALSE)</f>
        <v>Plan-to-Produce (P2P)</v>
      </c>
      <c r="R1174">
        <f>VLOOKUP(KamstrupData[[#This Row],[IdLevel123]],'B-Business Capability'!B:L,11,FALSE)</f>
        <v>0</v>
      </c>
      <c r="U1174" t="str">
        <f>_xlfn.CONCAT(KamstrupData[[#This Row],[CountryCode]],"_",KamstrupData[[#This Row],[Business Area]],"_",KamstrupData[[#This Row],[DepartmentTeam]])</f>
        <v>DK10_DK_Digitalization_Kamstrup Solutions_DK_Digitalization_Kamstrup Solutions_Configuration Management</v>
      </c>
      <c r="V1174" t="str">
        <f>VLOOKUP(KamstrupData[[#This Row],[ORG_Concat]],'O-Organization'!F:H,3,FALSE)</f>
        <v>11046_DK10_Digitalization_DK_Digitalization_Kamstrup Solutions_DK_Digitalization_Kamstrup Solutions_Configuration Management</v>
      </c>
    </row>
    <row r="1175" spans="2:22">
      <c r="B1175" s="28">
        <v>45292</v>
      </c>
      <c r="D1175" s="28" t="s">
        <v>597</v>
      </c>
      <c r="E1175" t="str">
        <f>VLOOKUP(D1175,'B-Business Capability'!B:H,5,FALSE)</f>
        <v>Product &amp; Software Development</v>
      </c>
      <c r="F1175" t="str">
        <f>VLOOKUP(D1175,'B-Business Capability'!B:H,6,FALSE)</f>
        <v>Engineering</v>
      </c>
      <c r="G1175">
        <f>VLOOKUP(D1175,'B-Business Capability'!B:H,7,FALSE)</f>
        <v>0</v>
      </c>
      <c r="I1175" t="s">
        <v>253</v>
      </c>
      <c r="J1175" t="s">
        <v>562</v>
      </c>
      <c r="K1175" t="s">
        <v>563</v>
      </c>
      <c r="L1175" t="s">
        <v>640</v>
      </c>
      <c r="M1175" t="str">
        <f>VLOOKUP(L1175,'A-Applications'!B:D,3,FALSE)</f>
        <v>FireFox</v>
      </c>
      <c r="N1175" t="s">
        <v>53</v>
      </c>
      <c r="O1175" s="42" t="s">
        <v>54</v>
      </c>
      <c r="Q1175" t="str">
        <f>VLOOKUP(KamstrupData[[#This Row],[IdLevel123]],'B-Business Capability'!B:L,10,FALSE)</f>
        <v>Idea-to-Release (I2R)</v>
      </c>
      <c r="R1175">
        <f>VLOOKUP(KamstrupData[[#This Row],[IdLevel123]],'B-Business Capability'!B:L,11,FALSE)</f>
        <v>400</v>
      </c>
      <c r="U1175" t="str">
        <f>_xlfn.CONCAT(KamstrupData[[#This Row],[CountryCode]],"_",KamstrupData[[#This Row],[Business Area]],"_",KamstrupData[[#This Row],[DepartmentTeam]])</f>
        <v>DK10_DK_Digitalization_Kamstrup Solutions_DK_Digitalization_Kamstrup Solutions_Configuration Management</v>
      </c>
      <c r="V1175" t="str">
        <f>VLOOKUP(KamstrupData[[#This Row],[ORG_Concat]],'O-Organization'!F:H,3,FALSE)</f>
        <v>11046_DK10_Digitalization_DK_Digitalization_Kamstrup Solutions_DK_Digitalization_Kamstrup Solutions_Configuration Management</v>
      </c>
    </row>
    <row r="1176" spans="2:22">
      <c r="B1176" s="28">
        <v>46023</v>
      </c>
      <c r="D1176" s="28" t="s">
        <v>363</v>
      </c>
      <c r="E1176" t="str">
        <f>VLOOKUP(D1176,'B-Business Capability'!B:H,5,FALSE)</f>
        <v>Digital Platform and Operations</v>
      </c>
      <c r="F1176" t="str">
        <f>VLOOKUP(D1176,'B-Business Capability'!B:H,6,FALSE)</f>
        <v>Digital Workplace &amp; Infrastructure Development</v>
      </c>
      <c r="G1176" t="str">
        <f>VLOOKUP(D1176,'B-Business Capability'!B:H,7,FALSE)</f>
        <v>Communication &amp; Collaboration</v>
      </c>
      <c r="I1176" t="s">
        <v>253</v>
      </c>
      <c r="J1176" t="s">
        <v>562</v>
      </c>
      <c r="K1176" t="s">
        <v>567</v>
      </c>
      <c r="L1176" t="s">
        <v>640</v>
      </c>
      <c r="M1176" t="str">
        <f>VLOOKUP(L1176,'A-Applications'!B:D,3,FALSE)</f>
        <v>FireFox</v>
      </c>
      <c r="N1176" t="s">
        <v>53</v>
      </c>
      <c r="O1176" s="42" t="s">
        <v>54</v>
      </c>
      <c r="Q1176" t="str">
        <f>VLOOKUP(KamstrupData[[#This Row],[IdLevel123]],'B-Business Capability'!B:L,10,FALSE)</f>
        <v>N/A</v>
      </c>
      <c r="R1176">
        <f>VLOOKUP(KamstrupData[[#This Row],[IdLevel123]],'B-Business Capability'!B:L,11,FALSE)</f>
        <v>0</v>
      </c>
      <c r="U1176" t="str">
        <f>_xlfn.CONCAT(KamstrupData[[#This Row],[CountryCode]],"_",KamstrupData[[#This Row],[Business Area]],"_",KamstrupData[[#This Row],[DepartmentTeam]])</f>
        <v>DK10_DK_Digitalization_Kamstrup Solutions_DK_Digitalization_Kamstrup Solutions_Manufacturing IT</v>
      </c>
      <c r="V1176" t="str">
        <f>VLOOKUP(KamstrupData[[#This Row],[ORG_Concat]],'O-Organization'!F:H,3,FALSE)</f>
        <v>11045_DK10_Digitalization_DK_Digitalization_Kamstrup Solutions_DK_Digitalization_Kamstrup Solutions_Manufacturing IT</v>
      </c>
    </row>
    <row r="1177" spans="2:22">
      <c r="D1177" s="28" t="s">
        <v>393</v>
      </c>
      <c r="E1177" t="str">
        <f>VLOOKUP(D1177,'B-Business Capability'!B:H,5,FALSE)</f>
        <v>Digital Platform and Operations</v>
      </c>
      <c r="F1177" t="str">
        <f>VLOOKUP(D1177,'B-Business Capability'!B:H,6,FALSE)</f>
        <v>Digital Workplace &amp; Infrastructure Development</v>
      </c>
      <c r="G1177">
        <f>VLOOKUP(D1177,'B-Business Capability'!B:H,7,FALSE)</f>
        <v>0</v>
      </c>
      <c r="I1177" t="s">
        <v>253</v>
      </c>
      <c r="J1177" t="s">
        <v>562</v>
      </c>
      <c r="K1177" t="s">
        <v>575</v>
      </c>
      <c r="L1177" t="s">
        <v>640</v>
      </c>
      <c r="M1177" t="str">
        <f>VLOOKUP(L1177,'A-Applications'!B:D,3,FALSE)</f>
        <v>FireFox</v>
      </c>
      <c r="N1177" t="s">
        <v>53</v>
      </c>
      <c r="O1177" s="42" t="s">
        <v>54</v>
      </c>
      <c r="P1177" t="s">
        <v>43</v>
      </c>
      <c r="Q1177" t="str">
        <f>VLOOKUP(KamstrupData[[#This Row],[IdLevel123]],'B-Business Capability'!B:L,10,FALSE)</f>
        <v>N/A</v>
      </c>
      <c r="R1177">
        <f>VLOOKUP(KamstrupData[[#This Row],[IdLevel123]],'B-Business Capability'!B:L,11,FALSE)</f>
        <v>0</v>
      </c>
      <c r="U1177" t="str">
        <f>_xlfn.CONCAT(KamstrupData[[#This Row],[CountryCode]],"_",KamstrupData[[#This Row],[Business Area]],"_",KamstrupData[[#This Row],[DepartmentTeam]])</f>
        <v>DK10_DK_Digitalization_Kamstrup Solutions_DK_Digitalization_Kamstrup Solutions_Digital Workplace</v>
      </c>
      <c r="V1177" t="str">
        <f>VLOOKUP(KamstrupData[[#This Row],[ORG_Concat]],'O-Organization'!F:H,3,FALSE)</f>
        <v>11044_DK10_Digitalization_DK_Digitalization_Kamstrup Solutions_DK_Digitalization_Kamstrup Solutions_Digital Workplace</v>
      </c>
    </row>
    <row r="1178" spans="2:22">
      <c r="B1178" s="28">
        <v>46023</v>
      </c>
      <c r="D1178" s="28" t="s">
        <v>363</v>
      </c>
      <c r="E1178" t="str">
        <f>VLOOKUP(D1178,'B-Business Capability'!B:H,5,FALSE)</f>
        <v>Digital Platform and Operations</v>
      </c>
      <c r="F1178" t="str">
        <f>VLOOKUP(D1178,'B-Business Capability'!B:H,6,FALSE)</f>
        <v>Digital Workplace &amp; Infrastructure Development</v>
      </c>
      <c r="G1178" t="str">
        <f>VLOOKUP(D1178,'B-Business Capability'!B:H,7,FALSE)</f>
        <v>Communication &amp; Collaboration</v>
      </c>
      <c r="I1178" t="s">
        <v>253</v>
      </c>
      <c r="J1178" t="s">
        <v>562</v>
      </c>
      <c r="K1178" t="s">
        <v>567</v>
      </c>
      <c r="L1178" t="s">
        <v>641</v>
      </c>
      <c r="M1178" t="str">
        <f>VLOOKUP(L1178,'A-Applications'!B:D,3,FALSE)</f>
        <v>Brave</v>
      </c>
      <c r="N1178" t="s">
        <v>53</v>
      </c>
      <c r="O1178" s="42" t="s">
        <v>54</v>
      </c>
      <c r="Q1178" t="str">
        <f>VLOOKUP(KamstrupData[[#This Row],[IdLevel123]],'B-Business Capability'!B:L,10,FALSE)</f>
        <v>N/A</v>
      </c>
      <c r="R1178">
        <f>VLOOKUP(KamstrupData[[#This Row],[IdLevel123]],'B-Business Capability'!B:L,11,FALSE)</f>
        <v>0</v>
      </c>
      <c r="U1178" t="str">
        <f>_xlfn.CONCAT(KamstrupData[[#This Row],[CountryCode]],"_",KamstrupData[[#This Row],[Business Area]],"_",KamstrupData[[#This Row],[DepartmentTeam]])</f>
        <v>DK10_DK_Digitalization_Kamstrup Solutions_DK_Digitalization_Kamstrup Solutions_Manufacturing IT</v>
      </c>
      <c r="V1178" t="str">
        <f>VLOOKUP(KamstrupData[[#This Row],[ORG_Concat]],'O-Organization'!F:H,3,FALSE)</f>
        <v>11045_DK10_Digitalization_DK_Digitalization_Kamstrup Solutions_DK_Digitalization_Kamstrup Solutions_Manufacturing IT</v>
      </c>
    </row>
    <row r="1179" spans="2:22">
      <c r="D1179" t="s">
        <v>324</v>
      </c>
      <c r="E1179" t="str">
        <f>VLOOKUP(D1179,'B-Business Capability'!B:H,5,FALSE)</f>
        <v>Digital Platform and Operations</v>
      </c>
      <c r="F1179" t="str">
        <f>VLOOKUP(D1179,'B-Business Capability'!B:H,6,FALSE)</f>
        <v>AI, Data &amp; Analytics</v>
      </c>
      <c r="G1179" t="str">
        <f>VLOOKUP(D1179,'B-Business Capability'!B:H,7,FALSE)</f>
        <v>Gather Data</v>
      </c>
      <c r="I1179" t="s">
        <v>253</v>
      </c>
      <c r="J1179" t="s">
        <v>562</v>
      </c>
      <c r="K1179" t="s">
        <v>565</v>
      </c>
      <c r="L1179" t="s">
        <v>642</v>
      </c>
      <c r="M1179" t="str">
        <f>VLOOKUP(L1179,'A-Applications'!B:D,3,FALSE)</f>
        <v>Neuron</v>
      </c>
      <c r="N1179" t="s">
        <v>103</v>
      </c>
      <c r="O1179" s="42" t="s">
        <v>66</v>
      </c>
      <c r="P1179" t="s">
        <v>323</v>
      </c>
      <c r="Q1179" t="str">
        <f>VLOOKUP(KamstrupData[[#This Row],[IdLevel123]],'B-Business Capability'!B:L,10,FALSE)</f>
        <v>N/A</v>
      </c>
      <c r="R1179">
        <f>VLOOKUP(KamstrupData[[#This Row],[IdLevel123]],'B-Business Capability'!B:L,11,FALSE)</f>
        <v>0</v>
      </c>
      <c r="T1179" t="s">
        <v>599</v>
      </c>
      <c r="U1179" t="str">
        <f>_xlfn.CONCAT(KamstrupData[[#This Row],[CountryCode]],"_",KamstrupData[[#This Row],[Business Area]],"_",KamstrupData[[#This Row],[DepartmentTeam]])</f>
        <v>DK10_DK_Digitalization_Kamstrup Solutions_DK_Digitalization_Kamstrup Solutions_Corporate Solutions</v>
      </c>
      <c r="V1179" t="str">
        <f>VLOOKUP(KamstrupData[[#This Row],[ORG_Concat]],'O-Organization'!F:H,3,FALSE)</f>
        <v>11042_DK10_Digitalization_DK_Digitalization_Kamstrup Solutions_DK_Digitalization_Kamstrup Solutions_Corporate Solutions</v>
      </c>
    </row>
    <row r="1180" spans="2:22">
      <c r="D1180" t="s">
        <v>321</v>
      </c>
      <c r="E1180" t="str">
        <f>VLOOKUP(D1180,'B-Business Capability'!B:H,5,FALSE)</f>
        <v>Digital Platform and Operations</v>
      </c>
      <c r="F1180" t="str">
        <f>VLOOKUP(D1180,'B-Business Capability'!B:H,6,FALSE)</f>
        <v>Enterprise Platforms</v>
      </c>
      <c r="G1180" t="str">
        <f>VLOOKUP(D1180,'B-Business Capability'!B:H,7,FALSE)</f>
        <v>Application Management</v>
      </c>
      <c r="I1180" t="s">
        <v>253</v>
      </c>
      <c r="J1180" t="s">
        <v>562</v>
      </c>
      <c r="K1180" t="s">
        <v>565</v>
      </c>
      <c r="L1180" t="s">
        <v>642</v>
      </c>
      <c r="M1180" t="str">
        <f>VLOOKUP(L1180,'A-Applications'!B:D,3,FALSE)</f>
        <v>Neuron</v>
      </c>
      <c r="N1180" t="s">
        <v>103</v>
      </c>
      <c r="O1180" s="42" t="s">
        <v>66</v>
      </c>
      <c r="P1180" t="s">
        <v>600</v>
      </c>
      <c r="Q1180" t="str">
        <f>VLOOKUP(KamstrupData[[#This Row],[IdLevel123]],'B-Business Capability'!B:L,10,FALSE)</f>
        <v>N/A</v>
      </c>
      <c r="R1180">
        <f>VLOOKUP(KamstrupData[[#This Row],[IdLevel123]],'B-Business Capability'!B:L,11,FALSE)</f>
        <v>0</v>
      </c>
      <c r="T1180" t="s">
        <v>599</v>
      </c>
      <c r="U1180" t="str">
        <f>_xlfn.CONCAT(KamstrupData[[#This Row],[CountryCode]],"_",KamstrupData[[#This Row],[Business Area]],"_",KamstrupData[[#This Row],[DepartmentTeam]])</f>
        <v>DK10_DK_Digitalization_Kamstrup Solutions_DK_Digitalization_Kamstrup Solutions_Corporate Solutions</v>
      </c>
      <c r="V1180" t="str">
        <f>VLOOKUP(KamstrupData[[#This Row],[ORG_Concat]],'O-Organization'!F:H,3,FALSE)</f>
        <v>11042_DK10_Digitalization_DK_Digitalization_Kamstrup Solutions_DK_Digitalization_Kamstrup Solutions_Corporate Solutions</v>
      </c>
    </row>
    <row r="1181" spans="2:22">
      <c r="D1181" t="s">
        <v>296</v>
      </c>
      <c r="E1181" t="str">
        <f>VLOOKUP(D1181,'B-Business Capability'!B:H,5,FALSE)</f>
        <v>Digital Platform and Operations</v>
      </c>
      <c r="F1181" t="str">
        <f>VLOOKUP(D1181,'B-Business Capability'!B:H,6,FALSE)</f>
        <v>AI, Data &amp; Analytics</v>
      </c>
      <c r="G1181" t="str">
        <f>VLOOKUP(D1181,'B-Business Capability'!B:H,7,FALSE)</f>
        <v>Data Processing &amp; Modeling</v>
      </c>
      <c r="I1181" t="s">
        <v>253</v>
      </c>
      <c r="J1181" t="s">
        <v>562</v>
      </c>
      <c r="K1181" t="s">
        <v>565</v>
      </c>
      <c r="L1181" t="s">
        <v>642</v>
      </c>
      <c r="M1181" t="str">
        <f>VLOOKUP(L1181,'A-Applications'!B:D,3,FALSE)</f>
        <v>Neuron</v>
      </c>
      <c r="N1181" t="s">
        <v>103</v>
      </c>
      <c r="O1181" s="42" t="s">
        <v>66</v>
      </c>
      <c r="P1181" t="s">
        <v>323</v>
      </c>
      <c r="Q1181" t="str">
        <f>VLOOKUP(KamstrupData[[#This Row],[IdLevel123]],'B-Business Capability'!B:L,10,FALSE)</f>
        <v>N/A</v>
      </c>
      <c r="R1181">
        <f>VLOOKUP(KamstrupData[[#This Row],[IdLevel123]],'B-Business Capability'!B:L,11,FALSE)</f>
        <v>0</v>
      </c>
      <c r="T1181" t="s">
        <v>599</v>
      </c>
      <c r="U1181" t="str">
        <f>_xlfn.CONCAT(KamstrupData[[#This Row],[CountryCode]],"_",KamstrupData[[#This Row],[Business Area]],"_",KamstrupData[[#This Row],[DepartmentTeam]])</f>
        <v>DK10_DK_Digitalization_Kamstrup Solutions_DK_Digitalization_Kamstrup Solutions_Corporate Solutions</v>
      </c>
      <c r="V1181" t="str">
        <f>VLOOKUP(KamstrupData[[#This Row],[ORG_Concat]],'O-Organization'!F:H,3,FALSE)</f>
        <v>11042_DK10_Digitalization_DK_Digitalization_Kamstrup Solutions_DK_Digitalization_Kamstrup Solutions_Corporate Solutions</v>
      </c>
    </row>
    <row r="1182" spans="2:22">
      <c r="B1182" s="28">
        <v>46023</v>
      </c>
      <c r="D1182" s="28" t="s">
        <v>542</v>
      </c>
      <c r="E1182" t="str">
        <f>VLOOKUP(D1182,'B-Business Capability'!B:H,5,FALSE)</f>
        <v xml:space="preserve">Digital Management </v>
      </c>
      <c r="F1182" t="str">
        <f>VLOOKUP(D1182,'B-Business Capability'!B:H,6,FALSE)</f>
        <v>Information Security</v>
      </c>
      <c r="G1182" t="str">
        <f>VLOOKUP(D1182,'B-Business Capability'!B:H,7,FALSE)</f>
        <v>Information Security Management System</v>
      </c>
      <c r="I1182" t="s">
        <v>253</v>
      </c>
      <c r="J1182" t="s">
        <v>562</v>
      </c>
      <c r="K1182" t="s">
        <v>567</v>
      </c>
      <c r="L1182" t="s">
        <v>532</v>
      </c>
      <c r="M1182" t="str">
        <f>VLOOKUP(L1182,'A-Applications'!B:D,3,FALSE)</f>
        <v>Cisco Security Suite</v>
      </c>
      <c r="N1182" t="s">
        <v>53</v>
      </c>
      <c r="O1182" s="42" t="s">
        <v>62</v>
      </c>
      <c r="Q1182" t="str">
        <f>VLOOKUP(KamstrupData[[#This Row],[IdLevel123]],'B-Business Capability'!B:L,10,FALSE)</f>
        <v>N/A</v>
      </c>
      <c r="R1182">
        <f>VLOOKUP(KamstrupData[[#This Row],[IdLevel123]],'B-Business Capability'!B:L,11,FALSE)</f>
        <v>0</v>
      </c>
      <c r="U1182" t="str">
        <f>_xlfn.CONCAT(KamstrupData[[#This Row],[CountryCode]],"_",KamstrupData[[#This Row],[Business Area]],"_",KamstrupData[[#This Row],[DepartmentTeam]])</f>
        <v>DK10_DK_Digitalization_Kamstrup Solutions_DK_Digitalization_Kamstrup Solutions_Manufacturing IT</v>
      </c>
      <c r="V1182" t="str">
        <f>VLOOKUP(KamstrupData[[#This Row],[ORG_Concat]],'O-Organization'!F:H,3,FALSE)</f>
        <v>11045_DK10_Digitalization_DK_Digitalization_Kamstrup Solutions_DK_Digitalization_Kamstrup Solutions_Manufacturing IT</v>
      </c>
    </row>
    <row r="1183" spans="2:22">
      <c r="B1183" s="28">
        <v>46023</v>
      </c>
      <c r="D1183" s="28" t="s">
        <v>526</v>
      </c>
      <c r="E1183" t="str">
        <f>VLOOKUP(D1183,'B-Business Capability'!B:H,5,FALSE)</f>
        <v>Digital Platform and Operations</v>
      </c>
      <c r="F1183" t="str">
        <f>VLOOKUP(D1183,'B-Business Capability'!B:H,6,FALSE)</f>
        <v>Operations</v>
      </c>
      <c r="G1183" t="str">
        <f>VLOOKUP(D1183,'B-Business Capability'!B:H,7,FALSE)</f>
        <v>IT Service Management</v>
      </c>
      <c r="I1183" t="s">
        <v>253</v>
      </c>
      <c r="J1183" t="s">
        <v>562</v>
      </c>
      <c r="K1183" t="s">
        <v>567</v>
      </c>
      <c r="L1183" t="s">
        <v>643</v>
      </c>
      <c r="M1183" t="str">
        <f>VLOOKUP(L1183,'A-Applications'!B:D,3,FALSE)</f>
        <v>MobaXterm</v>
      </c>
      <c r="N1183" t="s">
        <v>53</v>
      </c>
      <c r="O1183" s="42" t="s">
        <v>62</v>
      </c>
      <c r="P1183" t="s">
        <v>77</v>
      </c>
      <c r="Q1183" t="str">
        <f>VLOOKUP(KamstrupData[[#This Row],[IdLevel123]],'B-Business Capability'!B:L,10,FALSE)</f>
        <v>N/A</v>
      </c>
      <c r="R1183">
        <f>VLOOKUP(KamstrupData[[#This Row],[IdLevel123]],'B-Business Capability'!B:L,11,FALSE)</f>
        <v>0</v>
      </c>
      <c r="U1183" t="str">
        <f>_xlfn.CONCAT(KamstrupData[[#This Row],[CountryCode]],"_",KamstrupData[[#This Row],[Business Area]],"_",KamstrupData[[#This Row],[DepartmentTeam]])</f>
        <v>DK10_DK_Digitalization_Kamstrup Solutions_DK_Digitalization_Kamstrup Solutions_Manufacturing IT</v>
      </c>
      <c r="V1183" t="str">
        <f>VLOOKUP(KamstrupData[[#This Row],[ORG_Concat]],'O-Organization'!F:H,3,FALSE)</f>
        <v>11045_DK10_Digitalization_DK_Digitalization_Kamstrup Solutions_DK_Digitalization_Kamstrup Solutions_Manufacturing IT</v>
      </c>
    </row>
    <row r="1184" spans="2:22">
      <c r="B1184" s="28">
        <v>45292</v>
      </c>
      <c r="D1184" s="28" t="s">
        <v>393</v>
      </c>
      <c r="E1184" t="str">
        <f>VLOOKUP(D1184,'B-Business Capability'!B:H,5,FALSE)</f>
        <v>Digital Platform and Operations</v>
      </c>
      <c r="F1184" t="str">
        <f>VLOOKUP(D1184,'B-Business Capability'!B:H,6,FALSE)</f>
        <v>Digital Workplace &amp; Infrastructure Development</v>
      </c>
      <c r="G1184">
        <f>VLOOKUP(D1184,'B-Business Capability'!B:H,7,FALSE)</f>
        <v>0</v>
      </c>
      <c r="I1184" t="s">
        <v>253</v>
      </c>
      <c r="J1184" t="s">
        <v>562</v>
      </c>
      <c r="K1184" t="s">
        <v>563</v>
      </c>
      <c r="L1184" t="s">
        <v>228</v>
      </c>
      <c r="M1184" t="str">
        <f>VLOOKUP(L1184,'A-Applications'!B:D,3,FALSE)</f>
        <v>Stardock Fences</v>
      </c>
      <c r="N1184" t="s">
        <v>53</v>
      </c>
      <c r="O1184" s="42" t="s">
        <v>62</v>
      </c>
      <c r="Q1184" t="str">
        <f>VLOOKUP(KamstrupData[[#This Row],[IdLevel123]],'B-Business Capability'!B:L,10,FALSE)</f>
        <v>N/A</v>
      </c>
      <c r="R1184">
        <f>VLOOKUP(KamstrupData[[#This Row],[IdLevel123]],'B-Business Capability'!B:L,11,FALSE)</f>
        <v>0</v>
      </c>
      <c r="U1184" t="str">
        <f>_xlfn.CONCAT(KamstrupData[[#This Row],[CountryCode]],"_",KamstrupData[[#This Row],[Business Area]],"_",KamstrupData[[#This Row],[DepartmentTeam]])</f>
        <v>DK10_DK_Digitalization_Kamstrup Solutions_DK_Digitalization_Kamstrup Solutions_Configuration Management</v>
      </c>
      <c r="V1184" t="str">
        <f>VLOOKUP(KamstrupData[[#This Row],[ORG_Concat]],'O-Organization'!F:H,3,FALSE)</f>
        <v>11046_DK10_Digitalization_DK_Digitalization_Kamstrup Solutions_DK_Digitalization_Kamstrup Solutions_Configuration Management</v>
      </c>
    </row>
    <row r="1185" spans="2:22">
      <c r="B1185" s="28">
        <v>46023</v>
      </c>
      <c r="D1185" s="28" t="s">
        <v>363</v>
      </c>
      <c r="E1185" t="str">
        <f>VLOOKUP(D1185,'B-Business Capability'!B:H,5,FALSE)</f>
        <v>Digital Platform and Operations</v>
      </c>
      <c r="F1185" t="str">
        <f>VLOOKUP(D1185,'B-Business Capability'!B:H,6,FALSE)</f>
        <v>Digital Workplace &amp; Infrastructure Development</v>
      </c>
      <c r="G1185" t="str">
        <f>VLOOKUP(D1185,'B-Business Capability'!B:H,7,FALSE)</f>
        <v>Communication &amp; Collaboration</v>
      </c>
      <c r="I1185" t="s">
        <v>253</v>
      </c>
      <c r="J1185" t="s">
        <v>562</v>
      </c>
      <c r="K1185" t="s">
        <v>567</v>
      </c>
      <c r="L1185" t="s">
        <v>466</v>
      </c>
      <c r="M1185" t="str">
        <f>VLOOKUP(L1185,'A-Applications'!B:D,3,FALSE)</f>
        <v>Poly</v>
      </c>
      <c r="N1185" t="s">
        <v>53</v>
      </c>
      <c r="O1185" s="42" t="s">
        <v>62</v>
      </c>
      <c r="Q1185" t="str">
        <f>VLOOKUP(KamstrupData[[#This Row],[IdLevel123]],'B-Business Capability'!B:L,10,FALSE)</f>
        <v>N/A</v>
      </c>
      <c r="R1185">
        <f>VLOOKUP(KamstrupData[[#This Row],[IdLevel123]],'B-Business Capability'!B:L,11,FALSE)</f>
        <v>0</v>
      </c>
      <c r="U1185" t="str">
        <f>_xlfn.CONCAT(KamstrupData[[#This Row],[CountryCode]],"_",KamstrupData[[#This Row],[Business Area]],"_",KamstrupData[[#This Row],[DepartmentTeam]])</f>
        <v>DK10_DK_Digitalization_Kamstrup Solutions_DK_Digitalization_Kamstrup Solutions_Manufacturing IT</v>
      </c>
      <c r="V1185" t="str">
        <f>VLOOKUP(KamstrupData[[#This Row],[ORG_Concat]],'O-Organization'!F:H,3,FALSE)</f>
        <v>11045_DK10_Digitalization_DK_Digitalization_Kamstrup Solutions_DK_Digitalization_Kamstrup Solutions_Manufacturing IT</v>
      </c>
    </row>
    <row r="1186" spans="2:22">
      <c r="B1186" s="28">
        <v>45292</v>
      </c>
      <c r="D1186" s="28" t="s">
        <v>363</v>
      </c>
      <c r="E1186" t="str">
        <f>VLOOKUP(D1186,'B-Business Capability'!B:H,5,FALSE)</f>
        <v>Digital Platform and Operations</v>
      </c>
      <c r="F1186" t="str">
        <f>VLOOKUP(D1186,'B-Business Capability'!B:H,6,FALSE)</f>
        <v>Digital Workplace &amp; Infrastructure Development</v>
      </c>
      <c r="G1186" t="str">
        <f>VLOOKUP(D1186,'B-Business Capability'!B:H,7,FALSE)</f>
        <v>Communication &amp; Collaboration</v>
      </c>
      <c r="I1186" t="s">
        <v>253</v>
      </c>
      <c r="J1186" t="s">
        <v>562</v>
      </c>
      <c r="K1186" t="s">
        <v>563</v>
      </c>
      <c r="L1186" t="s">
        <v>466</v>
      </c>
      <c r="M1186" t="str">
        <f>VLOOKUP(L1186,'A-Applications'!B:D,3,FALSE)</f>
        <v>Poly</v>
      </c>
      <c r="N1186" t="s">
        <v>53</v>
      </c>
      <c r="O1186" s="42" t="s">
        <v>62</v>
      </c>
      <c r="Q1186" t="str">
        <f>VLOOKUP(KamstrupData[[#This Row],[IdLevel123]],'B-Business Capability'!B:L,10,FALSE)</f>
        <v>N/A</v>
      </c>
      <c r="R1186">
        <f>VLOOKUP(KamstrupData[[#This Row],[IdLevel123]],'B-Business Capability'!B:L,11,FALSE)</f>
        <v>0</v>
      </c>
      <c r="U1186" t="str">
        <f>_xlfn.CONCAT(KamstrupData[[#This Row],[CountryCode]],"_",KamstrupData[[#This Row],[Business Area]],"_",KamstrupData[[#This Row],[DepartmentTeam]])</f>
        <v>DK10_DK_Digitalization_Kamstrup Solutions_DK_Digitalization_Kamstrup Solutions_Configuration Management</v>
      </c>
      <c r="V1186" t="str">
        <f>VLOOKUP(KamstrupData[[#This Row],[ORG_Concat]],'O-Organization'!F:H,3,FALSE)</f>
        <v>11046_DK10_Digitalization_DK_Digitalization_Kamstrup Solutions_DK_Digitalization_Kamstrup Solutions_Configuration Management</v>
      </c>
    </row>
    <row r="1187" spans="2:22">
      <c r="D1187" s="28" t="s">
        <v>363</v>
      </c>
      <c r="E1187" t="str">
        <f>VLOOKUP(D1187,'B-Business Capability'!B:H,5,FALSE)</f>
        <v>Digital Platform and Operations</v>
      </c>
      <c r="F1187" t="str">
        <f>VLOOKUP(D1187,'B-Business Capability'!B:H,6,FALSE)</f>
        <v>Digital Workplace &amp; Infrastructure Development</v>
      </c>
      <c r="G1187" t="str">
        <f>VLOOKUP(D1187,'B-Business Capability'!B:H,7,FALSE)</f>
        <v>Communication &amp; Collaboration</v>
      </c>
      <c r="I1187" t="s">
        <v>253</v>
      </c>
      <c r="J1187" t="s">
        <v>562</v>
      </c>
      <c r="K1187" t="s">
        <v>575</v>
      </c>
      <c r="L1187" t="s">
        <v>466</v>
      </c>
      <c r="M1187" t="str">
        <f>VLOOKUP(L1187,'A-Applications'!B:D,3,FALSE)</f>
        <v>Poly</v>
      </c>
      <c r="N1187" t="s">
        <v>147</v>
      </c>
      <c r="O1187" s="42" t="s">
        <v>54</v>
      </c>
      <c r="P1187" t="s">
        <v>43</v>
      </c>
      <c r="Q1187" t="str">
        <f>VLOOKUP(KamstrupData[[#This Row],[IdLevel123]],'B-Business Capability'!B:L,10,FALSE)</f>
        <v>N/A</v>
      </c>
      <c r="R1187">
        <f>VLOOKUP(KamstrupData[[#This Row],[IdLevel123]],'B-Business Capability'!B:L,11,FALSE)</f>
        <v>0</v>
      </c>
      <c r="U1187" t="str">
        <f>_xlfn.CONCAT(KamstrupData[[#This Row],[CountryCode]],"_",KamstrupData[[#This Row],[Business Area]],"_",KamstrupData[[#This Row],[DepartmentTeam]])</f>
        <v>DK10_DK_Digitalization_Kamstrup Solutions_DK_Digitalization_Kamstrup Solutions_Digital Workplace</v>
      </c>
      <c r="V1187" t="str">
        <f>VLOOKUP(KamstrupData[[#This Row],[ORG_Concat]],'O-Organization'!F:H,3,FALSE)</f>
        <v>11044_DK10_Digitalization_DK_Digitalization_Kamstrup Solutions_DK_Digitalization_Kamstrup Solutions_Digital Workplace</v>
      </c>
    </row>
    <row r="1188" spans="2:22">
      <c r="D1188" t="s">
        <v>324</v>
      </c>
      <c r="E1188" t="str">
        <f>VLOOKUP(D1188,'B-Business Capability'!B:H,5,FALSE)</f>
        <v>Digital Platform and Operations</v>
      </c>
      <c r="F1188" t="str">
        <f>VLOOKUP(D1188,'B-Business Capability'!B:H,6,FALSE)</f>
        <v>AI, Data &amp; Analytics</v>
      </c>
      <c r="G1188" t="str">
        <f>VLOOKUP(D1188,'B-Business Capability'!B:H,7,FALSE)</f>
        <v>Gather Data</v>
      </c>
      <c r="I1188" t="s">
        <v>253</v>
      </c>
      <c r="J1188" t="s">
        <v>562</v>
      </c>
      <c r="K1188" t="s">
        <v>565</v>
      </c>
      <c r="L1188" t="s">
        <v>644</v>
      </c>
      <c r="M1188" t="str">
        <f>VLOOKUP(L1188,'A-Applications'!B:D,3,FALSE)</f>
        <v>Microsoft SQL server Standard</v>
      </c>
      <c r="N1188" t="s">
        <v>53</v>
      </c>
      <c r="O1188" s="42" t="s">
        <v>62</v>
      </c>
      <c r="P1188" t="s">
        <v>97</v>
      </c>
      <c r="Q1188" t="str">
        <f>VLOOKUP(KamstrupData[[#This Row],[IdLevel123]],'B-Business Capability'!B:L,10,FALSE)</f>
        <v>N/A</v>
      </c>
      <c r="R1188">
        <f>VLOOKUP(KamstrupData[[#This Row],[IdLevel123]],'B-Business Capability'!B:L,11,FALSE)</f>
        <v>0</v>
      </c>
      <c r="S1188" t="s">
        <v>335</v>
      </c>
      <c r="T1188" t="s">
        <v>566</v>
      </c>
      <c r="U1188" t="str">
        <f>_xlfn.CONCAT(KamstrupData[[#This Row],[CountryCode]],"_",KamstrupData[[#This Row],[Business Area]],"_",KamstrupData[[#This Row],[DepartmentTeam]])</f>
        <v>DK10_DK_Digitalization_Kamstrup Solutions_DK_Digitalization_Kamstrup Solutions_Corporate Solutions</v>
      </c>
      <c r="V1188" t="str">
        <f>VLOOKUP(KamstrupData[[#This Row],[ORG_Concat]],'O-Organization'!F:H,3,FALSE)</f>
        <v>11042_DK10_Digitalization_DK_Digitalization_Kamstrup Solutions_DK_Digitalization_Kamstrup Solutions_Corporate Solutions</v>
      </c>
    </row>
    <row r="1189" spans="2:22">
      <c r="D1189" s="28" t="s">
        <v>526</v>
      </c>
      <c r="E1189" t="str">
        <f>VLOOKUP(D1189,'B-Business Capability'!B:H,5,FALSE)</f>
        <v>Digital Platform and Operations</v>
      </c>
      <c r="F1189" t="str">
        <f>VLOOKUP(D1189,'B-Business Capability'!B:H,6,FALSE)</f>
        <v>Operations</v>
      </c>
      <c r="G1189" t="str">
        <f>VLOOKUP(D1189,'B-Business Capability'!B:H,7,FALSE)</f>
        <v>IT Service Management</v>
      </c>
      <c r="I1189" t="s">
        <v>253</v>
      </c>
      <c r="J1189" t="s">
        <v>562</v>
      </c>
      <c r="K1189" t="s">
        <v>565</v>
      </c>
      <c r="L1189" t="s">
        <v>644</v>
      </c>
      <c r="M1189" t="str">
        <f>VLOOKUP(L1189,'A-Applications'!B:D,3,FALSE)</f>
        <v>Microsoft SQL server Standard</v>
      </c>
      <c r="N1189" t="s">
        <v>53</v>
      </c>
      <c r="O1189" s="42" t="s">
        <v>62</v>
      </c>
      <c r="P1189" t="s">
        <v>323</v>
      </c>
      <c r="Q1189" t="str">
        <f>VLOOKUP(KamstrupData[[#This Row],[IdLevel123]],'B-Business Capability'!B:L,10,FALSE)</f>
        <v>N/A</v>
      </c>
      <c r="R1189">
        <f>VLOOKUP(KamstrupData[[#This Row],[IdLevel123]],'B-Business Capability'!B:L,11,FALSE)</f>
        <v>0</v>
      </c>
      <c r="S1189" t="s">
        <v>335</v>
      </c>
      <c r="T1189" t="s">
        <v>599</v>
      </c>
      <c r="U1189" t="str">
        <f>_xlfn.CONCAT(KamstrupData[[#This Row],[CountryCode]],"_",KamstrupData[[#This Row],[Business Area]],"_",KamstrupData[[#This Row],[DepartmentTeam]])</f>
        <v>DK10_DK_Digitalization_Kamstrup Solutions_DK_Digitalization_Kamstrup Solutions_Corporate Solutions</v>
      </c>
      <c r="V1189" t="str">
        <f>VLOOKUP(KamstrupData[[#This Row],[ORG_Concat]],'O-Organization'!F:H,3,FALSE)</f>
        <v>11042_DK10_Digitalization_DK_Digitalization_Kamstrup Solutions_DK_Digitalization_Kamstrup Solutions_Corporate Solutions</v>
      </c>
    </row>
    <row r="1190" spans="2:22">
      <c r="D1190" t="s">
        <v>487</v>
      </c>
      <c r="E1190" t="str">
        <f>VLOOKUP(D1190,'B-Business Capability'!B:H,5,FALSE)</f>
        <v>Digital Platform and Operations</v>
      </c>
      <c r="F1190" t="str">
        <f>VLOOKUP(D1190,'B-Business Capability'!B:H,6,FALSE)</f>
        <v>Engineering &amp; Platform</v>
      </c>
      <c r="G1190">
        <f>VLOOKUP(D1190,'B-Business Capability'!B:H,7,FALSE)</f>
        <v>0</v>
      </c>
      <c r="I1190" t="s">
        <v>253</v>
      </c>
      <c r="J1190" t="s">
        <v>562</v>
      </c>
      <c r="K1190" t="s">
        <v>575</v>
      </c>
      <c r="L1190" t="s">
        <v>645</v>
      </c>
      <c r="M1190" t="str">
        <f>VLOOKUP(L1190,'A-Applications'!B:D,3,FALSE)</f>
        <v>Patch my PC</v>
      </c>
      <c r="N1190" t="s">
        <v>147</v>
      </c>
      <c r="O1190" s="42" t="s">
        <v>54</v>
      </c>
      <c r="P1190" t="s">
        <v>43</v>
      </c>
      <c r="Q1190" t="str">
        <f>VLOOKUP(KamstrupData[[#This Row],[IdLevel123]],'B-Business Capability'!B:L,10,FALSE)</f>
        <v>N/A</v>
      </c>
      <c r="R1190">
        <f>VLOOKUP(KamstrupData[[#This Row],[IdLevel123]],'B-Business Capability'!B:L,11,FALSE)</f>
        <v>0</v>
      </c>
      <c r="T1190" t="s">
        <v>230</v>
      </c>
      <c r="U1190" t="str">
        <f>_xlfn.CONCAT(KamstrupData[[#This Row],[CountryCode]],"_",KamstrupData[[#This Row],[Business Area]],"_",KamstrupData[[#This Row],[DepartmentTeam]])</f>
        <v>DK10_DK_Digitalization_Kamstrup Solutions_DK_Digitalization_Kamstrup Solutions_Digital Workplace</v>
      </c>
      <c r="V1190" t="str">
        <f>VLOOKUP(KamstrupData[[#This Row],[ORG_Concat]],'O-Organization'!F:H,3,FALSE)</f>
        <v>11044_DK10_Digitalization_DK_Digitalization_Kamstrup Solutions_DK_Digitalization_Kamstrup Solutions_Digital Workplace</v>
      </c>
    </row>
    <row r="1191" spans="2:22">
      <c r="B1191" s="28">
        <v>45292</v>
      </c>
      <c r="D1191" s="28" t="s">
        <v>576</v>
      </c>
      <c r="E1191" t="str">
        <f>VLOOKUP(D1191,'B-Business Capability'!B:H,5,FALSE)</f>
        <v>Manufacturing</v>
      </c>
      <c r="F1191" t="str">
        <f>VLOOKUP(D1191,'B-Business Capability'!B:H,6,FALSE)</f>
        <v>Product Design &amp; Planning</v>
      </c>
      <c r="G1191">
        <f>VLOOKUP(D1191,'B-Business Capability'!B:H,7,FALSE)</f>
        <v>0</v>
      </c>
      <c r="I1191" t="s">
        <v>253</v>
      </c>
      <c r="J1191" t="s">
        <v>562</v>
      </c>
      <c r="K1191" t="s">
        <v>563</v>
      </c>
      <c r="L1191" t="s">
        <v>646</v>
      </c>
      <c r="M1191" t="str">
        <f>VLOOKUP(L1191,'A-Applications'!B:D,3,FALSE)</f>
        <v>Kamstrup metertool for e-meter</v>
      </c>
      <c r="N1191" t="s">
        <v>53</v>
      </c>
      <c r="O1191" s="42" t="s">
        <v>54</v>
      </c>
      <c r="Q1191" t="str">
        <f>VLOOKUP(KamstrupData[[#This Row],[IdLevel123]],'B-Business Capability'!B:L,10,FALSE)</f>
        <v>Idea-to-Release (I2R)</v>
      </c>
      <c r="R1191">
        <f>VLOOKUP(KamstrupData[[#This Row],[IdLevel123]],'B-Business Capability'!B:L,11,FALSE)</f>
        <v>450</v>
      </c>
      <c r="U1191" t="str">
        <f>_xlfn.CONCAT(KamstrupData[[#This Row],[CountryCode]],"_",KamstrupData[[#This Row],[Business Area]],"_",KamstrupData[[#This Row],[DepartmentTeam]])</f>
        <v>DK10_DK_Digitalization_Kamstrup Solutions_DK_Digitalization_Kamstrup Solutions_Configuration Management</v>
      </c>
      <c r="V1191" t="str">
        <f>VLOOKUP(KamstrupData[[#This Row],[ORG_Concat]],'O-Organization'!F:H,3,FALSE)</f>
        <v>11046_DK10_Digitalization_DK_Digitalization_Kamstrup Solutions_DK_Digitalization_Kamstrup Solutions_Configuration Management</v>
      </c>
    </row>
    <row r="1192" spans="2:22">
      <c r="B1192" s="28">
        <v>45292</v>
      </c>
      <c r="D1192" s="28" t="s">
        <v>393</v>
      </c>
      <c r="E1192" t="str">
        <f>VLOOKUP(D1192,'B-Business Capability'!B:H,5,FALSE)</f>
        <v>Digital Platform and Operations</v>
      </c>
      <c r="F1192" t="str">
        <f>VLOOKUP(D1192,'B-Business Capability'!B:H,6,FALSE)</f>
        <v>Digital Workplace &amp; Infrastructure Development</v>
      </c>
      <c r="G1192">
        <f>VLOOKUP(D1192,'B-Business Capability'!B:H,7,FALSE)</f>
        <v>0</v>
      </c>
      <c r="I1192" t="s">
        <v>253</v>
      </c>
      <c r="J1192" t="s">
        <v>562</v>
      </c>
      <c r="K1192" t="s">
        <v>563</v>
      </c>
      <c r="L1192" t="s">
        <v>647</v>
      </c>
      <c r="M1192" t="str">
        <f>VLOOKUP(L1192,'A-Applications'!B:D,3,FALSE)</f>
        <v>WinRaR</v>
      </c>
      <c r="N1192" t="s">
        <v>53</v>
      </c>
      <c r="O1192" s="42" t="s">
        <v>62</v>
      </c>
      <c r="Q1192" t="str">
        <f>VLOOKUP(KamstrupData[[#This Row],[IdLevel123]],'B-Business Capability'!B:L,10,FALSE)</f>
        <v>N/A</v>
      </c>
      <c r="R1192">
        <f>VLOOKUP(KamstrupData[[#This Row],[IdLevel123]],'B-Business Capability'!B:L,11,FALSE)</f>
        <v>0</v>
      </c>
      <c r="U1192" t="str">
        <f>_xlfn.CONCAT(KamstrupData[[#This Row],[CountryCode]],"_",KamstrupData[[#This Row],[Business Area]],"_",KamstrupData[[#This Row],[DepartmentTeam]])</f>
        <v>DK10_DK_Digitalization_Kamstrup Solutions_DK_Digitalization_Kamstrup Solutions_Configuration Management</v>
      </c>
      <c r="V1192" t="str">
        <f>VLOOKUP(KamstrupData[[#This Row],[ORG_Concat]],'O-Organization'!F:H,3,FALSE)</f>
        <v>11046_DK10_Digitalization_DK_Digitalization_Kamstrup Solutions_DK_Digitalization_Kamstrup Solutions_Configuration Management</v>
      </c>
    </row>
    <row r="1193" spans="2:22">
      <c r="D1193" t="s">
        <v>393</v>
      </c>
      <c r="E1193" t="str">
        <f>VLOOKUP(D1193,'B-Business Capability'!B:H,5,FALSE)</f>
        <v>Digital Platform and Operations</v>
      </c>
      <c r="F1193" t="str">
        <f>VLOOKUP(D1193,'B-Business Capability'!B:H,6,FALSE)</f>
        <v>Digital Workplace &amp; Infrastructure Development</v>
      </c>
      <c r="G1193">
        <f>VLOOKUP(D1193,'B-Business Capability'!B:H,7,FALSE)</f>
        <v>0</v>
      </c>
      <c r="I1193" t="s">
        <v>253</v>
      </c>
      <c r="J1193" t="s">
        <v>562</v>
      </c>
      <c r="K1193" t="s">
        <v>575</v>
      </c>
      <c r="L1193" t="s">
        <v>648</v>
      </c>
      <c r="M1193" t="str">
        <f>VLOOKUP(L1193,'A-Applications'!B:D,3,FALSE)</f>
        <v>Crossware mail signature</v>
      </c>
      <c r="N1193" t="s">
        <v>53</v>
      </c>
      <c r="O1193" s="42" t="s">
        <v>54</v>
      </c>
      <c r="P1193" t="s">
        <v>43</v>
      </c>
      <c r="Q1193" t="str">
        <f>VLOOKUP(KamstrupData[[#This Row],[IdLevel123]],'B-Business Capability'!B:L,10,FALSE)</f>
        <v>N/A</v>
      </c>
      <c r="R1193">
        <f>VLOOKUP(KamstrupData[[#This Row],[IdLevel123]],'B-Business Capability'!B:L,11,FALSE)</f>
        <v>0</v>
      </c>
      <c r="T1193" t="s">
        <v>649</v>
      </c>
      <c r="U1193" t="str">
        <f>_xlfn.CONCAT(KamstrupData[[#This Row],[CountryCode]],"_",KamstrupData[[#This Row],[Business Area]],"_",KamstrupData[[#This Row],[DepartmentTeam]])</f>
        <v>DK10_DK_Digitalization_Kamstrup Solutions_DK_Digitalization_Kamstrup Solutions_Digital Workplace</v>
      </c>
      <c r="V1193" t="str">
        <f>VLOOKUP(KamstrupData[[#This Row],[ORG_Concat]],'O-Organization'!F:H,3,FALSE)</f>
        <v>11044_DK10_Digitalization_DK_Digitalization_Kamstrup Solutions_DK_Digitalization_Kamstrup Solutions_Digital Workplace</v>
      </c>
    </row>
    <row r="1194" spans="2:22">
      <c r="B1194" s="28">
        <v>46023</v>
      </c>
      <c r="D1194" s="28" t="s">
        <v>95</v>
      </c>
      <c r="E1194" t="str">
        <f>VLOOKUP(D1194,'B-Business Capability'!B:H,5,FALSE)</f>
        <v>Not mapped to capability</v>
      </c>
      <c r="F1194">
        <f>VLOOKUP(D1194,'B-Business Capability'!B:H,6,FALSE)</f>
        <v>0</v>
      </c>
      <c r="G1194">
        <f>VLOOKUP(D1194,'B-Business Capability'!B:H,7,FALSE)</f>
        <v>0</v>
      </c>
      <c r="I1194" t="s">
        <v>253</v>
      </c>
      <c r="J1194" t="s">
        <v>562</v>
      </c>
      <c r="K1194" t="s">
        <v>567</v>
      </c>
      <c r="L1194" t="s">
        <v>535</v>
      </c>
      <c r="M1194" t="str">
        <f>VLOOKUP(L1194,'A-Applications'!B:D,3,FALSE)</f>
        <v>Micetro</v>
      </c>
      <c r="N1194" t="s">
        <v>53</v>
      </c>
      <c r="O1194" s="42" t="s">
        <v>62</v>
      </c>
      <c r="P1194" t="s">
        <v>77</v>
      </c>
      <c r="Q1194" t="str">
        <f>VLOOKUP(KamstrupData[[#This Row],[IdLevel123]],'B-Business Capability'!B:L,10,FALSE)</f>
        <v>N/A</v>
      </c>
      <c r="R1194">
        <f>VLOOKUP(KamstrupData[[#This Row],[IdLevel123]],'B-Business Capability'!B:L,11,FALSE)</f>
        <v>0</v>
      </c>
      <c r="U1194" t="str">
        <f>_xlfn.CONCAT(KamstrupData[[#This Row],[CountryCode]],"_",KamstrupData[[#This Row],[Business Area]],"_",KamstrupData[[#This Row],[DepartmentTeam]])</f>
        <v>DK10_DK_Digitalization_Kamstrup Solutions_DK_Digitalization_Kamstrup Solutions_Manufacturing IT</v>
      </c>
      <c r="V1194" t="str">
        <f>VLOOKUP(KamstrupData[[#This Row],[ORG_Concat]],'O-Organization'!F:H,3,FALSE)</f>
        <v>11045_DK10_Digitalization_DK_Digitalization_Kamstrup Solutions_DK_Digitalization_Kamstrup Solutions_Manufacturing IT</v>
      </c>
    </row>
    <row r="1195" spans="2:22">
      <c r="D1195" t="s">
        <v>314</v>
      </c>
      <c r="E1195" t="str">
        <f>VLOOKUP(D1195,'B-Business Capability'!B:H,5,FALSE)</f>
        <v>Digital Management</v>
      </c>
      <c r="F1195" t="str">
        <f>VLOOKUP(D1195,'B-Business Capability'!B:H,6,FALSE)</f>
        <v>IT Strategy &amp; Transformation</v>
      </c>
      <c r="G1195" t="str">
        <f>VLOOKUP(D1195,'B-Business Capability'!B:H,7,FALSE)</f>
        <v>IT Strategy</v>
      </c>
      <c r="I1195" t="s">
        <v>253</v>
      </c>
      <c r="J1195" t="s">
        <v>562</v>
      </c>
      <c r="K1195" t="s">
        <v>565</v>
      </c>
      <c r="L1195" t="s">
        <v>650</v>
      </c>
      <c r="M1195" t="str">
        <f>VLOOKUP(L1195,'A-Applications'!B:D,3,FALSE)</f>
        <v>No application</v>
      </c>
      <c r="N1195" t="s">
        <v>53</v>
      </c>
      <c r="O1195" s="42" t="s">
        <v>62</v>
      </c>
      <c r="P1195" t="s">
        <v>651</v>
      </c>
      <c r="Q1195" t="str">
        <f>VLOOKUP(KamstrupData[[#This Row],[IdLevel123]],'B-Business Capability'!B:L,10,FALSE)</f>
        <v>N/A</v>
      </c>
      <c r="R1195">
        <f>VLOOKUP(KamstrupData[[#This Row],[IdLevel123]],'B-Business Capability'!B:L,11,FALSE)</f>
        <v>0</v>
      </c>
      <c r="T1195" t="s">
        <v>566</v>
      </c>
      <c r="U1195" t="str">
        <f>_xlfn.CONCAT(KamstrupData[[#This Row],[CountryCode]],"_",KamstrupData[[#This Row],[Business Area]],"_",KamstrupData[[#This Row],[DepartmentTeam]])</f>
        <v>DK10_DK_Digitalization_Kamstrup Solutions_DK_Digitalization_Kamstrup Solutions_Corporate Solutions</v>
      </c>
      <c r="V1195" t="str">
        <f>VLOOKUP(KamstrupData[[#This Row],[ORG_Concat]],'O-Organization'!F:H,3,FALSE)</f>
        <v>11042_DK10_Digitalization_DK_Digitalization_Kamstrup Solutions_DK_Digitalization_Kamstrup Solutions_Corporate Solutions</v>
      </c>
    </row>
    <row r="1196" spans="2:22">
      <c r="D1196" t="s">
        <v>482</v>
      </c>
      <c r="E1196" t="str">
        <f>VLOOKUP(D1196,'B-Business Capability'!B:H,5,FALSE)</f>
        <v>Digital Platform and Operations</v>
      </c>
      <c r="F1196" t="str">
        <f>VLOOKUP(D1196,'B-Business Capability'!B:H,6,FALSE)</f>
        <v>Operations</v>
      </c>
      <c r="G1196" t="str">
        <f>VLOOKUP(D1196,'B-Business Capability'!B:H,7,FALSE)</f>
        <v>IT Operations &amp; Support</v>
      </c>
      <c r="I1196" t="s">
        <v>253</v>
      </c>
      <c r="J1196" t="s">
        <v>562</v>
      </c>
      <c r="K1196" t="s">
        <v>565</v>
      </c>
      <c r="L1196" t="s">
        <v>650</v>
      </c>
      <c r="M1196" t="str">
        <f>VLOOKUP(L1196,'A-Applications'!B:D,3,FALSE)</f>
        <v>No application</v>
      </c>
      <c r="N1196" t="s">
        <v>53</v>
      </c>
      <c r="O1196" s="42" t="s">
        <v>62</v>
      </c>
      <c r="P1196" t="s">
        <v>323</v>
      </c>
      <c r="Q1196" t="str">
        <f>VLOOKUP(KamstrupData[[#This Row],[IdLevel123]],'B-Business Capability'!B:L,10,FALSE)</f>
        <v>N/A</v>
      </c>
      <c r="R1196">
        <f>VLOOKUP(KamstrupData[[#This Row],[IdLevel123]],'B-Business Capability'!B:L,11,FALSE)</f>
        <v>0</v>
      </c>
      <c r="T1196" t="s">
        <v>566</v>
      </c>
      <c r="U1196" t="str">
        <f>_xlfn.CONCAT(KamstrupData[[#This Row],[CountryCode]],"_",KamstrupData[[#This Row],[Business Area]],"_",KamstrupData[[#This Row],[DepartmentTeam]])</f>
        <v>DK10_DK_Digitalization_Kamstrup Solutions_DK_Digitalization_Kamstrup Solutions_Corporate Solutions</v>
      </c>
      <c r="V1196" t="str">
        <f>VLOOKUP(KamstrupData[[#This Row],[ORG_Concat]],'O-Organization'!F:H,3,FALSE)</f>
        <v>11042_DK10_Digitalization_DK_Digitalization_Kamstrup Solutions_DK_Digitalization_Kamstrup Solutions_Corporate Solutions</v>
      </c>
    </row>
    <row r="1197" spans="2:22">
      <c r="D1197" t="s">
        <v>652</v>
      </c>
      <c r="E1197" t="str">
        <f>VLOOKUP(D1197,'B-Business Capability'!B:H,5,FALSE)</f>
        <v>Sales</v>
      </c>
      <c r="F1197" t="str">
        <f>VLOOKUP(D1197,'B-Business Capability'!B:H,6,FALSE)</f>
        <v>Sales Operations</v>
      </c>
      <c r="G1197" t="str">
        <f>VLOOKUP(D1197,'B-Business Capability'!B:H,7,FALSE)</f>
        <v>Subscription lifecycle management</v>
      </c>
      <c r="I1197" t="s">
        <v>253</v>
      </c>
      <c r="J1197" t="s">
        <v>562</v>
      </c>
      <c r="K1197" t="s">
        <v>569</v>
      </c>
      <c r="L1197" t="s">
        <v>65</v>
      </c>
      <c r="M1197" t="str">
        <f>VLOOKUP(L1197,'A-Applications'!B:D,3,FALSE)</f>
        <v>IFS ERP</v>
      </c>
      <c r="N1197" t="s">
        <v>390</v>
      </c>
      <c r="O1197" s="42" t="s">
        <v>54</v>
      </c>
      <c r="P1197" t="s">
        <v>198</v>
      </c>
      <c r="Q1197" t="str">
        <f>VLOOKUP(KamstrupData[[#This Row],[IdLevel123]],'B-Business Capability'!B:L,10,FALSE)</f>
        <v>Subscribtion-to-Pay (S2P)</v>
      </c>
      <c r="R1197">
        <f>VLOOKUP(KamstrupData[[#This Row],[IdLevel123]],'B-Business Capability'!B:L,11,FALSE)</f>
        <v>200</v>
      </c>
      <c r="S1197" t="s">
        <v>653</v>
      </c>
      <c r="T1197" t="s">
        <v>654</v>
      </c>
      <c r="U1197" t="str">
        <f>_xlfn.CONCAT(KamstrupData[[#This Row],[CountryCode]],"_",KamstrupData[[#This Row],[Business Area]],"_",KamstrupData[[#This Row],[DepartmentTeam]])</f>
        <v>DK10_DK_Digitalization_Kamstrup Solutions_DK_Digitalization_Kamstrup Solutions_Commercial Solutions</v>
      </c>
      <c r="V1197" t="str">
        <f>VLOOKUP(KamstrupData[[#This Row],[ORG_Concat]],'O-Organization'!F:H,3,FALSE)</f>
        <v>11043_DK10_Digitalization_DK_Digitalization_Kamstrup Solutions_DK_Digitalization_Kamstrup Solutions_Commercial Solutions</v>
      </c>
    </row>
    <row r="1198" spans="2:22">
      <c r="D1198" t="s">
        <v>655</v>
      </c>
      <c r="E1198" t="str">
        <f>VLOOKUP(D1198,'B-Business Capability'!B:H,5,FALSE)</f>
        <v>Sales</v>
      </c>
      <c r="F1198" t="str">
        <f>VLOOKUP(D1198,'B-Business Capability'!B:H,6,FALSE)</f>
        <v>Sales Operations</v>
      </c>
      <c r="G1198" t="str">
        <f>VLOOKUP(D1198,'B-Business Capability'!B:H,7,FALSE)</f>
        <v>Usage and subscription billing</v>
      </c>
      <c r="I1198" t="s">
        <v>253</v>
      </c>
      <c r="J1198" t="s">
        <v>562</v>
      </c>
      <c r="K1198" t="s">
        <v>569</v>
      </c>
      <c r="L1198" t="s">
        <v>65</v>
      </c>
      <c r="M1198" t="str">
        <f>VLOOKUP(L1198,'A-Applications'!B:D,3,FALSE)</f>
        <v>IFS ERP</v>
      </c>
      <c r="N1198" t="s">
        <v>390</v>
      </c>
      <c r="O1198" s="42" t="s">
        <v>54</v>
      </c>
      <c r="P1198" t="s">
        <v>198</v>
      </c>
      <c r="Q1198" t="str">
        <f>VLOOKUP(KamstrupData[[#This Row],[IdLevel123]],'B-Business Capability'!B:L,10,FALSE)</f>
        <v>Subscribtion-to-Pay (S2P)</v>
      </c>
      <c r="R1198">
        <f>VLOOKUP(KamstrupData[[#This Row],[IdLevel123]],'B-Business Capability'!B:L,11,FALSE)</f>
        <v>400</v>
      </c>
      <c r="S1198" t="s">
        <v>653</v>
      </c>
      <c r="T1198" t="s">
        <v>656</v>
      </c>
      <c r="U1198" t="str">
        <f>_xlfn.CONCAT(KamstrupData[[#This Row],[CountryCode]],"_",KamstrupData[[#This Row],[Business Area]],"_",KamstrupData[[#This Row],[DepartmentTeam]])</f>
        <v>DK10_DK_Digitalization_Kamstrup Solutions_DK_Digitalization_Kamstrup Solutions_Commercial Solutions</v>
      </c>
      <c r="V1198" t="str">
        <f>VLOOKUP(KamstrupData[[#This Row],[ORG_Concat]],'O-Organization'!F:H,3,FALSE)</f>
        <v>11043_DK10_Digitalization_DK_Digitalization_Kamstrup Solutions_DK_Digitalization_Kamstrup Solutions_Commercial Solutions</v>
      </c>
    </row>
    <row r="1199" spans="2:22">
      <c r="D1199" t="s">
        <v>223</v>
      </c>
      <c r="E1199" t="str">
        <f>VLOOKUP(D1199,'B-Business Capability'!B:H,5,FALSE)</f>
        <v>Sales</v>
      </c>
      <c r="F1199" t="str">
        <f>VLOOKUP(D1199,'B-Business Capability'!B:H,6,FALSE)</f>
        <v>Quotation, Order, and Contract Management</v>
      </c>
      <c r="G1199" t="str">
        <f>VLOOKUP(D1199,'B-Business Capability'!B:H,7,FALSE)</f>
        <v>Subscription order management</v>
      </c>
      <c r="I1199" t="s">
        <v>253</v>
      </c>
      <c r="J1199" t="s">
        <v>562</v>
      </c>
      <c r="K1199" t="s">
        <v>569</v>
      </c>
      <c r="L1199" t="s">
        <v>65</v>
      </c>
      <c r="M1199" t="str">
        <f>VLOOKUP(L1199,'A-Applications'!B:D,3,FALSE)</f>
        <v>IFS ERP</v>
      </c>
      <c r="N1199" t="s">
        <v>53</v>
      </c>
      <c r="O1199" s="42" t="s">
        <v>54</v>
      </c>
      <c r="P1199" t="s">
        <v>198</v>
      </c>
      <c r="Q1199" t="str">
        <f>VLOOKUP(KamstrupData[[#This Row],[IdLevel123]],'B-Business Capability'!B:L,10,FALSE)</f>
        <v>Subscribtion-to-Pay (S2P)</v>
      </c>
      <c r="R1199">
        <f>VLOOKUP(KamstrupData[[#This Row],[IdLevel123]],'B-Business Capability'!B:L,11,FALSE)</f>
        <v>120</v>
      </c>
      <c r="S1199" t="s">
        <v>653</v>
      </c>
      <c r="T1199" t="s">
        <v>657</v>
      </c>
      <c r="U1199" t="str">
        <f>_xlfn.CONCAT(KamstrupData[[#This Row],[CountryCode]],"_",KamstrupData[[#This Row],[Business Area]],"_",KamstrupData[[#This Row],[DepartmentTeam]])</f>
        <v>DK10_DK_Digitalization_Kamstrup Solutions_DK_Digitalization_Kamstrup Solutions_Commercial Solutions</v>
      </c>
      <c r="V1199" t="str">
        <f>VLOOKUP(KamstrupData[[#This Row],[ORG_Concat]],'O-Organization'!F:H,3,FALSE)</f>
        <v>11043_DK10_Digitalization_DK_Digitalization_Kamstrup Solutions_DK_Digitalization_Kamstrup Solutions_Commercial Solutions</v>
      </c>
    </row>
    <row r="1200" spans="2:22">
      <c r="D1200" t="s">
        <v>658</v>
      </c>
      <c r="E1200" t="str">
        <f>VLOOKUP(D1200,'B-Business Capability'!B:H,5,FALSE)</f>
        <v>Sales</v>
      </c>
      <c r="F1200" t="str">
        <f>VLOOKUP(D1200,'B-Business Capability'!B:H,6,FALSE)</f>
        <v>Quotation, Order, and Contract Management</v>
      </c>
      <c r="G1200" t="str">
        <f>VLOOKUP(D1200,'B-Business Capability'!B:H,7,FALSE)</f>
        <v>Subscription termination</v>
      </c>
      <c r="I1200" t="s">
        <v>253</v>
      </c>
      <c r="J1200" t="s">
        <v>562</v>
      </c>
      <c r="K1200" t="s">
        <v>569</v>
      </c>
      <c r="L1200" t="s">
        <v>65</v>
      </c>
      <c r="M1200" t="str">
        <f>VLOOKUP(L1200,'A-Applications'!B:D,3,FALSE)</f>
        <v>IFS ERP</v>
      </c>
      <c r="N1200" t="s">
        <v>53</v>
      </c>
      <c r="O1200" s="42" t="s">
        <v>54</v>
      </c>
      <c r="P1200" t="s">
        <v>77</v>
      </c>
      <c r="Q1200" t="str">
        <f>VLOOKUP(KamstrupData[[#This Row],[IdLevel123]],'B-Business Capability'!B:L,10,FALSE)</f>
        <v>Subscribtion-to-Pay (S2P)</v>
      </c>
      <c r="R1200">
        <f>VLOOKUP(KamstrupData[[#This Row],[IdLevel123]],'B-Business Capability'!B:L,11,FALSE)</f>
        <v>900</v>
      </c>
      <c r="S1200" t="s">
        <v>653</v>
      </c>
      <c r="T1200" t="s">
        <v>659</v>
      </c>
      <c r="U1200" t="str">
        <f>_xlfn.CONCAT(KamstrupData[[#This Row],[CountryCode]],"_",KamstrupData[[#This Row],[Business Area]],"_",KamstrupData[[#This Row],[DepartmentTeam]])</f>
        <v>DK10_DK_Digitalization_Kamstrup Solutions_DK_Digitalization_Kamstrup Solutions_Commercial Solutions</v>
      </c>
      <c r="V1200" t="str">
        <f>VLOOKUP(KamstrupData[[#This Row],[ORG_Concat]],'O-Organization'!F:H,3,FALSE)</f>
        <v>11043_DK10_Digitalization_DK_Digitalization_Kamstrup Solutions_DK_Digitalization_Kamstrup Solutions_Commercial Solutions</v>
      </c>
    </row>
    <row r="1201" spans="2:22">
      <c r="D1201" s="28" t="s">
        <v>660</v>
      </c>
      <c r="E1201" t="str">
        <f>VLOOKUP(D1201,'B-Business Capability'!B:H,5,FALSE)</f>
        <v>Finance</v>
      </c>
      <c r="F1201" t="str">
        <f>VLOOKUP(D1201,'B-Business Capability'!B:H,6,FALSE)</f>
        <v>Financial Planning &amp; Analysis</v>
      </c>
      <c r="G1201" t="str">
        <f>VLOOKUP(D1201,'B-Business Capability'!B:H,7,FALSE)</f>
        <v>Business Planning</v>
      </c>
      <c r="I1201" t="s">
        <v>253</v>
      </c>
      <c r="J1201" t="s">
        <v>562</v>
      </c>
      <c r="K1201" t="s">
        <v>569</v>
      </c>
      <c r="L1201" t="s">
        <v>65</v>
      </c>
      <c r="M1201" t="str">
        <f>VLOOKUP(L1201,'A-Applications'!B:D,3,FALSE)</f>
        <v>IFS ERP</v>
      </c>
      <c r="O1201" s="42" t="s">
        <v>54</v>
      </c>
      <c r="Q1201" t="str">
        <f>VLOOKUP(KamstrupData[[#This Row],[IdLevel123]],'B-Business Capability'!B:L,10,FALSE)</f>
        <v>N/A</v>
      </c>
      <c r="R1201">
        <f>VLOOKUP(KamstrupData[[#This Row],[IdLevel123]],'B-Business Capability'!B:L,11,FALSE)</f>
        <v>0</v>
      </c>
      <c r="T1201" t="s">
        <v>661</v>
      </c>
      <c r="U1201" t="str">
        <f>_xlfn.CONCAT(KamstrupData[[#This Row],[CountryCode]],"_",KamstrupData[[#This Row],[Business Area]],"_",KamstrupData[[#This Row],[DepartmentTeam]])</f>
        <v>DK10_DK_Digitalization_Kamstrup Solutions_DK_Digitalization_Kamstrup Solutions_Commercial Solutions</v>
      </c>
      <c r="V1201" t="str">
        <f>VLOOKUP(KamstrupData[[#This Row],[ORG_Concat]],'O-Organization'!F:H,3,FALSE)</f>
        <v>11043_DK10_Digitalization_DK_Digitalization_Kamstrup Solutions_DK_Digitalization_Kamstrup Solutions_Commercial Solutions</v>
      </c>
    </row>
    <row r="1202" spans="2:22">
      <c r="D1202" s="28" t="s">
        <v>391</v>
      </c>
      <c r="E1202" t="str">
        <f>VLOOKUP(D1202,'B-Business Capability'!B:H,5,FALSE)</f>
        <v>OT Hosting</v>
      </c>
      <c r="F1202" t="str">
        <f>VLOOKUP(D1202,'B-Business Capability'!B:H,6,FALSE)</f>
        <v>OT Platform &amp; Hosting</v>
      </c>
      <c r="G1202" t="str">
        <f>VLOOKUP(D1202,'B-Business Capability'!B:H,7,FALSE)</f>
        <v>IoT Device Management</v>
      </c>
      <c r="I1202" t="s">
        <v>253</v>
      </c>
      <c r="J1202" t="s">
        <v>562</v>
      </c>
      <c r="K1202" t="s">
        <v>569</v>
      </c>
      <c r="L1202" t="s">
        <v>65</v>
      </c>
      <c r="M1202" t="str">
        <f>VLOOKUP(L1202,'A-Applications'!B:D,3,FALSE)</f>
        <v>IFS ERP</v>
      </c>
      <c r="O1202" s="42" t="s">
        <v>54</v>
      </c>
      <c r="Q1202" t="str">
        <f>VLOOKUP(KamstrupData[[#This Row],[IdLevel123]],'B-Business Capability'!B:L,10,FALSE)</f>
        <v>N/A</v>
      </c>
      <c r="R1202">
        <f>VLOOKUP(KamstrupData[[#This Row],[IdLevel123]],'B-Business Capability'!B:L,11,FALSE)</f>
        <v>0</v>
      </c>
      <c r="T1202" t="s">
        <v>662</v>
      </c>
      <c r="U1202" t="str">
        <f>_xlfn.CONCAT(KamstrupData[[#This Row],[CountryCode]],"_",KamstrupData[[#This Row],[Business Area]],"_",KamstrupData[[#This Row],[DepartmentTeam]])</f>
        <v>DK10_DK_Digitalization_Kamstrup Solutions_DK_Digitalization_Kamstrup Solutions_Commercial Solutions</v>
      </c>
      <c r="V1202" t="str">
        <f>VLOOKUP(KamstrupData[[#This Row],[ORG_Concat]],'O-Organization'!F:H,3,FALSE)</f>
        <v>11043_DK10_Digitalization_DK_Digitalization_Kamstrup Solutions_DK_Digitalization_Kamstrup Solutions_Commercial Solutions</v>
      </c>
    </row>
    <row r="1203" spans="2:22">
      <c r="D1203" s="28" t="s">
        <v>652</v>
      </c>
      <c r="E1203" t="str">
        <f>VLOOKUP(D1203,'B-Business Capability'!B:H,5,FALSE)</f>
        <v>Sales</v>
      </c>
      <c r="F1203" t="str">
        <f>VLOOKUP(D1203,'B-Business Capability'!B:H,6,FALSE)</f>
        <v>Sales Operations</v>
      </c>
      <c r="G1203" t="str">
        <f>VLOOKUP(D1203,'B-Business Capability'!B:H,7,FALSE)</f>
        <v>Subscription lifecycle management</v>
      </c>
      <c r="I1203" t="s">
        <v>253</v>
      </c>
      <c r="J1203" t="s">
        <v>562</v>
      </c>
      <c r="K1203" t="s">
        <v>569</v>
      </c>
      <c r="L1203" t="s">
        <v>65</v>
      </c>
      <c r="M1203" t="str">
        <f>VLOOKUP(L1203,'A-Applications'!B:D,3,FALSE)</f>
        <v>IFS ERP</v>
      </c>
      <c r="O1203" s="42" t="s">
        <v>54</v>
      </c>
      <c r="Q1203" t="str">
        <f>VLOOKUP(KamstrupData[[#This Row],[IdLevel123]],'B-Business Capability'!B:L,10,FALSE)</f>
        <v>Subscribtion-to-Pay (S2P)</v>
      </c>
      <c r="R1203">
        <f>VLOOKUP(KamstrupData[[#This Row],[IdLevel123]],'B-Business Capability'!B:L,11,FALSE)</f>
        <v>200</v>
      </c>
      <c r="T1203" s="14" t="s">
        <v>663</v>
      </c>
      <c r="U1203" t="str">
        <f>_xlfn.CONCAT(KamstrupData[[#This Row],[CountryCode]],"_",KamstrupData[[#This Row],[Business Area]],"_",KamstrupData[[#This Row],[DepartmentTeam]])</f>
        <v>DK10_DK_Digitalization_Kamstrup Solutions_DK_Digitalization_Kamstrup Solutions_Commercial Solutions</v>
      </c>
      <c r="V1203" t="str">
        <f>VLOOKUP(KamstrupData[[#This Row],[ORG_Concat]],'O-Organization'!F:H,3,FALSE)</f>
        <v>11043_DK10_Digitalization_DK_Digitalization_Kamstrup Solutions_DK_Digitalization_Kamstrup Solutions_Commercial Solutions</v>
      </c>
    </row>
    <row r="1204" spans="2:22">
      <c r="D1204" s="28" t="s">
        <v>652</v>
      </c>
      <c r="E1204" t="str">
        <f>VLOOKUP(D1204,'B-Business Capability'!B:H,5,FALSE)</f>
        <v>Sales</v>
      </c>
      <c r="F1204" t="str">
        <f>VLOOKUP(D1204,'B-Business Capability'!B:H,6,FALSE)</f>
        <v>Sales Operations</v>
      </c>
      <c r="G1204" t="str">
        <f>VLOOKUP(D1204,'B-Business Capability'!B:H,7,FALSE)</f>
        <v>Subscription lifecycle management</v>
      </c>
      <c r="I1204" t="s">
        <v>253</v>
      </c>
      <c r="J1204" t="s">
        <v>562</v>
      </c>
      <c r="K1204" t="s">
        <v>569</v>
      </c>
      <c r="L1204" t="s">
        <v>65</v>
      </c>
      <c r="M1204" t="str">
        <f>VLOOKUP(L1204,'A-Applications'!B:D,3,FALSE)</f>
        <v>IFS ERP</v>
      </c>
      <c r="N1204" t="s">
        <v>390</v>
      </c>
      <c r="O1204" s="42" t="s">
        <v>54</v>
      </c>
      <c r="P1204" t="s">
        <v>198</v>
      </c>
      <c r="Q1204" t="s">
        <v>664</v>
      </c>
      <c r="R1204">
        <f>VLOOKUP(KamstrupData[[#This Row],[IdLevel123]],'B-Business Capability'!B:L,11,FALSE)</f>
        <v>200</v>
      </c>
      <c r="S1204" t="s">
        <v>653</v>
      </c>
      <c r="T1204" t="s">
        <v>665</v>
      </c>
      <c r="U1204" t="str">
        <f>_xlfn.CONCAT(KamstrupData[[#This Row],[CountryCode]],"_",KamstrupData[[#This Row],[Business Area]],"_",KamstrupData[[#This Row],[DepartmentTeam]])</f>
        <v>DK10_DK_Digitalization_Kamstrup Solutions_DK_Digitalization_Kamstrup Solutions_Commercial Solutions</v>
      </c>
      <c r="V1204" t="str">
        <f>VLOOKUP(KamstrupData[[#This Row],[ORG_Concat]],'O-Organization'!F:H,3,FALSE)</f>
        <v>11043_DK10_Digitalization_DK_Digitalization_Kamstrup Solutions_DK_Digitalization_Kamstrup Solutions_Commercial Solutions</v>
      </c>
    </row>
    <row r="1205" spans="2:22">
      <c r="D1205" s="28" t="s">
        <v>223</v>
      </c>
      <c r="E1205" t="str">
        <f>VLOOKUP(D1205,'B-Business Capability'!B:H,5,FALSE)</f>
        <v>Sales</v>
      </c>
      <c r="F1205" t="str">
        <f>VLOOKUP(D1205,'B-Business Capability'!B:H,6,FALSE)</f>
        <v>Quotation, Order, and Contract Management</v>
      </c>
      <c r="G1205" t="str">
        <f>VLOOKUP(D1205,'B-Business Capability'!B:H,7,FALSE)</f>
        <v>Subscription order management</v>
      </c>
      <c r="I1205" t="s">
        <v>253</v>
      </c>
      <c r="J1205" t="s">
        <v>562</v>
      </c>
      <c r="K1205" t="s">
        <v>569</v>
      </c>
      <c r="L1205" t="s">
        <v>65</v>
      </c>
      <c r="M1205" t="str">
        <f>VLOOKUP(L1205,'A-Applications'!B:D,3,FALSE)</f>
        <v>IFS ERP</v>
      </c>
      <c r="N1205" t="s">
        <v>53</v>
      </c>
      <c r="O1205" s="42" t="s">
        <v>54</v>
      </c>
      <c r="P1205" t="s">
        <v>198</v>
      </c>
      <c r="Q1205" t="s">
        <v>664</v>
      </c>
      <c r="R1205">
        <f>VLOOKUP(KamstrupData[[#This Row],[IdLevel123]],'B-Business Capability'!B:L,11,FALSE)</f>
        <v>120</v>
      </c>
      <c r="S1205" t="s">
        <v>653</v>
      </c>
      <c r="T1205" t="s">
        <v>666</v>
      </c>
      <c r="U1205" t="str">
        <f>_xlfn.CONCAT(KamstrupData[[#This Row],[CountryCode]],"_",KamstrupData[[#This Row],[Business Area]],"_",KamstrupData[[#This Row],[DepartmentTeam]])</f>
        <v>DK10_DK_Digitalization_Kamstrup Solutions_DK_Digitalization_Kamstrup Solutions_Commercial Solutions</v>
      </c>
      <c r="V1205" t="str">
        <f>VLOOKUP(KamstrupData[[#This Row],[ORG_Concat]],'O-Organization'!F:H,3,FALSE)</f>
        <v>11043_DK10_Digitalization_DK_Digitalization_Kamstrup Solutions_DK_Digitalization_Kamstrup Solutions_Commercial Solutions</v>
      </c>
    </row>
    <row r="1206" spans="2:22">
      <c r="D1206" s="28" t="s">
        <v>223</v>
      </c>
      <c r="E1206" t="str">
        <f>VLOOKUP(D1206,'B-Business Capability'!B:H,5,FALSE)</f>
        <v>Sales</v>
      </c>
      <c r="F1206" t="str">
        <f>VLOOKUP(D1206,'B-Business Capability'!B:H,6,FALSE)</f>
        <v>Quotation, Order, and Contract Management</v>
      </c>
      <c r="G1206" t="str">
        <f>VLOOKUP(D1206,'B-Business Capability'!B:H,7,FALSE)</f>
        <v>Subscription order management</v>
      </c>
      <c r="I1206" t="s">
        <v>253</v>
      </c>
      <c r="J1206" t="s">
        <v>562</v>
      </c>
      <c r="K1206" t="s">
        <v>569</v>
      </c>
      <c r="L1206" t="s">
        <v>65</v>
      </c>
      <c r="M1206" t="str">
        <f>VLOOKUP(L1206,'A-Applications'!B:D,3,FALSE)</f>
        <v>IFS ERP</v>
      </c>
      <c r="N1206" t="s">
        <v>53</v>
      </c>
      <c r="O1206" s="42" t="s">
        <v>54</v>
      </c>
      <c r="Q1206" t="s">
        <v>664</v>
      </c>
      <c r="R1206">
        <f>VLOOKUP(KamstrupData[[#This Row],[IdLevel123]],'B-Business Capability'!B:L,11,FALSE)</f>
        <v>120</v>
      </c>
      <c r="S1206" t="s">
        <v>653</v>
      </c>
      <c r="T1206" t="s">
        <v>667</v>
      </c>
      <c r="U1206" t="str">
        <f>_xlfn.CONCAT(KamstrupData[[#This Row],[CountryCode]],"_",KamstrupData[[#This Row],[Business Area]],"_",KamstrupData[[#This Row],[DepartmentTeam]])</f>
        <v>DK10_DK_Digitalization_Kamstrup Solutions_DK_Digitalization_Kamstrup Solutions_Commercial Solutions</v>
      </c>
      <c r="V1206" t="str">
        <f>VLOOKUP(KamstrupData[[#This Row],[ORG_Concat]],'O-Organization'!F:H,3,FALSE)</f>
        <v>11043_DK10_Digitalization_DK_Digitalization_Kamstrup Solutions_DK_Digitalization_Kamstrup Solutions_Commercial Solutions</v>
      </c>
    </row>
    <row r="1207" spans="2:22">
      <c r="D1207" s="28" t="s">
        <v>341</v>
      </c>
      <c r="E1207" t="str">
        <f>VLOOKUP(D1207,'B-Business Capability'!B:H,5,FALSE)</f>
        <v>Finance</v>
      </c>
      <c r="F1207" t="str">
        <f>VLOOKUP(D1207,'B-Business Capability'!B:H,6,FALSE)</f>
        <v>Payroll</v>
      </c>
      <c r="G1207" t="str">
        <f>VLOOKUP(D1207,'B-Business Capability'!B:H,7,FALSE)</f>
        <v>Time Stamp Report</v>
      </c>
      <c r="I1207" t="s">
        <v>253</v>
      </c>
      <c r="J1207" t="s">
        <v>562</v>
      </c>
      <c r="K1207" t="s">
        <v>569</v>
      </c>
      <c r="L1207" t="s">
        <v>65</v>
      </c>
      <c r="M1207" t="str">
        <f>VLOOKUP(L1207,'A-Applications'!B:D,3,FALSE)</f>
        <v>IFS ERP</v>
      </c>
      <c r="N1207" t="s">
        <v>53</v>
      </c>
      <c r="O1207" s="42" t="s">
        <v>54</v>
      </c>
      <c r="Q1207" t="str">
        <f>VLOOKUP(KamstrupData[[#This Row],[IdLevel123]],'B-Business Capability'!B:L,10,FALSE)</f>
        <v>N/A</v>
      </c>
      <c r="R1207">
        <f>VLOOKUP(KamstrupData[[#This Row],[IdLevel123]],'B-Business Capability'!B:L,11,FALSE)</f>
        <v>0</v>
      </c>
      <c r="T1207" t="s">
        <v>668</v>
      </c>
      <c r="U1207" t="str">
        <f>_xlfn.CONCAT(KamstrupData[[#This Row],[CountryCode]],"_",KamstrupData[[#This Row],[Business Area]],"_",KamstrupData[[#This Row],[DepartmentTeam]])</f>
        <v>DK10_DK_Digitalization_Kamstrup Solutions_DK_Digitalization_Kamstrup Solutions_Commercial Solutions</v>
      </c>
      <c r="V1207" t="str">
        <f>VLOOKUP(KamstrupData[[#This Row],[ORG_Concat]],'O-Organization'!F:H,3,FALSE)</f>
        <v>11043_DK10_Digitalization_DK_Digitalization_Kamstrup Solutions_DK_Digitalization_Kamstrup Solutions_Commercial Solutions</v>
      </c>
    </row>
    <row r="1208" spans="2:22">
      <c r="D1208" s="28" t="s">
        <v>399</v>
      </c>
      <c r="E1208" t="str">
        <f>VLOOKUP(D1208,'B-Business Capability'!B:H,5,FALSE)</f>
        <v>Digital Platform and Operations</v>
      </c>
      <c r="F1208" t="str">
        <f>VLOOKUP(D1208,'B-Business Capability'!B:H,6,FALSE)</f>
        <v>Engineering &amp; Platform</v>
      </c>
      <c r="G1208" t="str">
        <f>VLOOKUP(D1208,'B-Business Capability'!B:H,7,FALSE)</f>
        <v>Agile Excellence</v>
      </c>
      <c r="I1208" t="s">
        <v>253</v>
      </c>
      <c r="J1208" t="s">
        <v>562</v>
      </c>
      <c r="K1208" t="s">
        <v>569</v>
      </c>
      <c r="L1208" t="s">
        <v>100</v>
      </c>
      <c r="M1208" t="str">
        <f>VLOOKUP(L1208,'A-Applications'!B:D,3,FALSE)</f>
        <v>JIRA</v>
      </c>
      <c r="N1208" t="s">
        <v>53</v>
      </c>
      <c r="O1208" s="42" t="s">
        <v>54</v>
      </c>
      <c r="Q1208" t="str">
        <f>VLOOKUP(KamstrupData[[#This Row],[IdLevel123]],'B-Business Capability'!B:L,10,FALSE)</f>
        <v>N/A</v>
      </c>
      <c r="R1208">
        <f>VLOOKUP(KamstrupData[[#This Row],[IdLevel123]],'B-Business Capability'!B:L,11,FALSE)</f>
        <v>0</v>
      </c>
      <c r="T1208" t="s">
        <v>669</v>
      </c>
      <c r="U1208" t="str">
        <f>_xlfn.CONCAT(KamstrupData[[#This Row],[CountryCode]],"_",KamstrupData[[#This Row],[Business Area]],"_",KamstrupData[[#This Row],[DepartmentTeam]])</f>
        <v>DK10_DK_Digitalization_Kamstrup Solutions_DK_Digitalization_Kamstrup Solutions_Commercial Solutions</v>
      </c>
      <c r="V1208" t="str">
        <f>VLOOKUP(KamstrupData[[#This Row],[ORG_Concat]],'O-Organization'!F:H,3,FALSE)</f>
        <v>11043_DK10_Digitalization_DK_Digitalization_Kamstrup Solutions_DK_Digitalization_Kamstrup Solutions_Commercial Solutions</v>
      </c>
    </row>
    <row r="1209" spans="2:22">
      <c r="D1209" s="28" t="s">
        <v>236</v>
      </c>
      <c r="E1209" t="str">
        <f>VLOOKUP(D1209,'B-Business Capability'!B:H,5,FALSE)</f>
        <v>People and Culture</v>
      </c>
      <c r="F1209" t="str">
        <f>VLOOKUP(D1209,'B-Business Capability'!B:H,6,FALSE)</f>
        <v>Compensation &amp; Benefits</v>
      </c>
      <c r="G1209">
        <f>VLOOKUP(D1209,'B-Business Capability'!B:H,7,FALSE)</f>
        <v>0</v>
      </c>
      <c r="I1209" t="s">
        <v>253</v>
      </c>
      <c r="J1209" t="s">
        <v>562</v>
      </c>
      <c r="K1209" t="s">
        <v>569</v>
      </c>
      <c r="L1209" t="s">
        <v>606</v>
      </c>
      <c r="M1209" t="str">
        <f>VLOOKUP(L1209,'A-Applications'!B:D,3,FALSE)</f>
        <v>Lessor PM</v>
      </c>
      <c r="N1209" t="s">
        <v>53</v>
      </c>
      <c r="O1209" s="42" t="s">
        <v>62</v>
      </c>
      <c r="Q1209" t="str">
        <f>VLOOKUP(KamstrupData[[#This Row],[IdLevel123]],'B-Business Capability'!B:L,10,FALSE)</f>
        <v>Hire-to-Retire (H2R)</v>
      </c>
      <c r="R1209">
        <f>VLOOKUP(KamstrupData[[#This Row],[IdLevel123]],'B-Business Capability'!B:L,11,FALSE)</f>
        <v>700</v>
      </c>
      <c r="U1209" t="str">
        <f>_xlfn.CONCAT(KamstrupData[[#This Row],[CountryCode]],"_",KamstrupData[[#This Row],[Business Area]],"_",KamstrupData[[#This Row],[DepartmentTeam]])</f>
        <v>DK10_DK_Digitalization_Kamstrup Solutions_DK_Digitalization_Kamstrup Solutions_Commercial Solutions</v>
      </c>
      <c r="V1209" t="str">
        <f>VLOOKUP(KamstrupData[[#This Row],[ORG_Concat]],'O-Organization'!F:H,3,FALSE)</f>
        <v>11043_DK10_Digitalization_DK_Digitalization_Kamstrup Solutions_DK_Digitalization_Kamstrup Solutions_Commercial Solutions</v>
      </c>
    </row>
    <row r="1210" spans="2:22">
      <c r="D1210" s="28" t="s">
        <v>652</v>
      </c>
      <c r="E1210" t="str">
        <f>VLOOKUP(D1210,'B-Business Capability'!B:H,5,FALSE)</f>
        <v>Sales</v>
      </c>
      <c r="F1210" t="str">
        <f>VLOOKUP(D1210,'B-Business Capability'!B:H,6,FALSE)</f>
        <v>Sales Operations</v>
      </c>
      <c r="G1210" t="str">
        <f>VLOOKUP(D1210,'B-Business Capability'!B:H,7,FALSE)</f>
        <v>Subscription lifecycle management</v>
      </c>
      <c r="I1210" t="s">
        <v>253</v>
      </c>
      <c r="J1210" t="s">
        <v>562</v>
      </c>
      <c r="K1210" t="s">
        <v>569</v>
      </c>
      <c r="L1210" t="s">
        <v>167</v>
      </c>
      <c r="M1210" t="str">
        <f>VLOOKUP(L1210,'A-Applications'!B:D,3,FALSE)</f>
        <v>License Tool</v>
      </c>
      <c r="N1210" t="s">
        <v>53</v>
      </c>
      <c r="O1210" s="42" t="s">
        <v>66</v>
      </c>
      <c r="P1210" t="s">
        <v>198</v>
      </c>
      <c r="Q1210" t="s">
        <v>664</v>
      </c>
      <c r="R1210">
        <f>VLOOKUP(KamstrupData[[#This Row],[IdLevel123]],'B-Business Capability'!B:L,11,FALSE)</f>
        <v>200</v>
      </c>
      <c r="S1210" t="s">
        <v>653</v>
      </c>
      <c r="T1210" t="s">
        <v>670</v>
      </c>
      <c r="U1210" t="str">
        <f>_xlfn.CONCAT(KamstrupData[[#This Row],[CountryCode]],"_",KamstrupData[[#This Row],[Business Area]],"_",KamstrupData[[#This Row],[DepartmentTeam]])</f>
        <v>DK10_DK_Digitalization_Kamstrup Solutions_DK_Digitalization_Kamstrup Solutions_Commercial Solutions</v>
      </c>
      <c r="V1210" t="str">
        <f>VLOOKUP(KamstrupData[[#This Row],[ORG_Concat]],'O-Organization'!F:H,3,FALSE)</f>
        <v>11043_DK10_Digitalization_DK_Digitalization_Kamstrup Solutions_DK_Digitalization_Kamstrup Solutions_Commercial Solutions</v>
      </c>
    </row>
    <row r="1211" spans="2:22">
      <c r="D1211" s="28" t="s">
        <v>568</v>
      </c>
      <c r="E1211" t="str">
        <f>VLOOKUP(D1211,'B-Business Capability'!B:H,5,FALSE)</f>
        <v>Marketing</v>
      </c>
      <c r="F1211" t="str">
        <f>VLOOKUP(D1211,'B-Business Capability'!B:H,6,FALSE)</f>
        <v>Corporate communication and brand management</v>
      </c>
      <c r="G1211" t="str">
        <f>VLOOKUP(D1211,'B-Business Capability'!B:H,7,FALSE)</f>
        <v>Content management</v>
      </c>
      <c r="I1211" t="s">
        <v>253</v>
      </c>
      <c r="J1211" t="s">
        <v>562</v>
      </c>
      <c r="K1211" t="s">
        <v>569</v>
      </c>
      <c r="L1211" t="s">
        <v>671</v>
      </c>
      <c r="M1211" t="str">
        <f>VLOOKUP(L1211,'A-Applications'!B:D,3,FALSE)</f>
        <v>Microsoft Clipchamp</v>
      </c>
      <c r="N1211" t="s">
        <v>53</v>
      </c>
      <c r="O1211" s="42" t="s">
        <v>54</v>
      </c>
      <c r="Q1211" t="str">
        <f>VLOOKUP(KamstrupData[[#This Row],[IdLevel123]],'B-Business Capability'!B:L,10,FALSE)</f>
        <v>N/A</v>
      </c>
      <c r="R1211">
        <f>VLOOKUP(KamstrupData[[#This Row],[IdLevel123]],'B-Business Capability'!B:L,11,FALSE)</f>
        <v>0</v>
      </c>
      <c r="U1211" t="str">
        <f>_xlfn.CONCAT(KamstrupData[[#This Row],[CountryCode]],"_",KamstrupData[[#This Row],[Business Area]],"_",KamstrupData[[#This Row],[DepartmentTeam]])</f>
        <v>DK10_DK_Digitalization_Kamstrup Solutions_DK_Digitalization_Kamstrup Solutions_Commercial Solutions</v>
      </c>
      <c r="V1211" t="str">
        <f>VLOOKUP(KamstrupData[[#This Row],[ORG_Concat]],'O-Organization'!F:H,3,FALSE)</f>
        <v>11043_DK10_Digitalization_DK_Digitalization_Kamstrup Solutions_DK_Digitalization_Kamstrup Solutions_Commercial Solutions</v>
      </c>
    </row>
    <row r="1212" spans="2:22">
      <c r="B1212" s="227"/>
      <c r="C1212" s="227"/>
      <c r="D1212" s="227" t="s">
        <v>672</v>
      </c>
      <c r="E1212" s="70" t="str">
        <f>VLOOKUP(D1212,'B-Business Capability'!B:H,5,FALSE)</f>
        <v>Sales</v>
      </c>
      <c r="F1212" s="70" t="str">
        <f>VLOOKUP(D1212,'B-Business Capability'!B:H,6,FALSE)</f>
        <v>Sales Execution and Customer Engagement</v>
      </c>
      <c r="G1212" s="70" t="str">
        <f>VLOOKUP(D1212,'B-Business Capability'!B:H,7,FALSE)</f>
        <v>Account and contact management</v>
      </c>
      <c r="H1212" s="70"/>
      <c r="I1212" s="70" t="s">
        <v>253</v>
      </c>
      <c r="J1212" s="70" t="s">
        <v>562</v>
      </c>
      <c r="K1212" s="70" t="s">
        <v>569</v>
      </c>
      <c r="L1212" s="70" t="s">
        <v>129</v>
      </c>
      <c r="M1212" s="70" t="str">
        <f>VLOOKUP(L1212,'A-Applications'!B:D,3,FALSE)</f>
        <v>Microsoft Dynamics 365 CE (Sales)</v>
      </c>
      <c r="N1212" t="s">
        <v>53</v>
      </c>
      <c r="O1212" s="42" t="s">
        <v>66</v>
      </c>
      <c r="P1212" s="70"/>
      <c r="Q1212" s="70" t="str">
        <f>VLOOKUP(KamstrupData[[#This Row],[IdLevel123]],'B-Business Capability'!B:L,10,FALSE)</f>
        <v>Customer Service and Support</v>
      </c>
      <c r="R1212" s="70">
        <f>VLOOKUP(KamstrupData[[#This Row],[IdLevel123]],'B-Business Capability'!B:L,11,FALSE)</f>
        <v>0</v>
      </c>
      <c r="S1212" s="70"/>
      <c r="T1212" s="70" t="s">
        <v>673</v>
      </c>
      <c r="U1212" t="str">
        <f>_xlfn.CONCAT(KamstrupData[[#This Row],[CountryCode]],"_",KamstrupData[[#This Row],[Business Area]],"_",KamstrupData[[#This Row],[DepartmentTeam]])</f>
        <v>DK10_DK_Digitalization_Kamstrup Solutions_DK_Digitalization_Kamstrup Solutions_Commercial Solutions</v>
      </c>
      <c r="V1212" t="str">
        <f>VLOOKUP(KamstrupData[[#This Row],[ORG_Concat]],'O-Organization'!F:H,3,FALSE)</f>
        <v>11043_DK10_Digitalization_DK_Digitalization_Kamstrup Solutions_DK_Digitalization_Kamstrup Solutions_Commercial Solutions</v>
      </c>
    </row>
    <row r="1213" spans="2:22">
      <c r="D1213" s="28" t="s">
        <v>672</v>
      </c>
      <c r="E1213" t="str">
        <f>VLOOKUP(D1213,'B-Business Capability'!B:H,5,FALSE)</f>
        <v>Sales</v>
      </c>
      <c r="F1213" t="str">
        <f>VLOOKUP(D1213,'B-Business Capability'!B:H,6,FALSE)</f>
        <v>Sales Execution and Customer Engagement</v>
      </c>
      <c r="G1213" t="str">
        <f>VLOOKUP(D1213,'B-Business Capability'!B:H,7,FALSE)</f>
        <v>Account and contact management</v>
      </c>
      <c r="I1213" t="s">
        <v>253</v>
      </c>
      <c r="J1213" t="s">
        <v>562</v>
      </c>
      <c r="K1213" t="s">
        <v>569</v>
      </c>
      <c r="L1213" t="s">
        <v>129</v>
      </c>
      <c r="M1213" t="str">
        <f>VLOOKUP(L1213,'A-Applications'!B:D,3,FALSE)</f>
        <v>Microsoft Dynamics 365 CE (Sales)</v>
      </c>
      <c r="N1213" t="s">
        <v>53</v>
      </c>
      <c r="O1213" s="42" t="s">
        <v>66</v>
      </c>
      <c r="Q1213" t="str">
        <f>VLOOKUP(KamstrupData[[#This Row],[IdLevel123]],'B-Business Capability'!B:L,10,FALSE)</f>
        <v>Customer Service and Support</v>
      </c>
      <c r="R1213">
        <f>VLOOKUP(KamstrupData[[#This Row],[IdLevel123]],'B-Business Capability'!B:L,11,FALSE)</f>
        <v>0</v>
      </c>
      <c r="T1213" t="s">
        <v>674</v>
      </c>
      <c r="U1213" t="str">
        <f>_xlfn.CONCAT(KamstrupData[[#This Row],[CountryCode]],"_",KamstrupData[[#This Row],[Business Area]],"_",KamstrupData[[#This Row],[DepartmentTeam]])</f>
        <v>DK10_DK_Digitalization_Kamstrup Solutions_DK_Digitalization_Kamstrup Solutions_Commercial Solutions</v>
      </c>
      <c r="V1213" t="str">
        <f>VLOOKUP(KamstrupData[[#This Row],[ORG_Concat]],'O-Organization'!F:H,3,FALSE)</f>
        <v>11043_DK10_Digitalization_DK_Digitalization_Kamstrup Solutions_DK_Digitalization_Kamstrup Solutions_Commercial Solutions</v>
      </c>
    </row>
    <row r="1214" spans="2:22">
      <c r="D1214" s="28" t="s">
        <v>672</v>
      </c>
      <c r="E1214" t="str">
        <f>VLOOKUP(D1214,'B-Business Capability'!B:H,5,FALSE)</f>
        <v>Sales</v>
      </c>
      <c r="F1214" t="str">
        <f>VLOOKUP(D1214,'B-Business Capability'!B:H,6,FALSE)</f>
        <v>Sales Execution and Customer Engagement</v>
      </c>
      <c r="G1214" t="str">
        <f>VLOOKUP(D1214,'B-Business Capability'!B:H,7,FALSE)</f>
        <v>Account and contact management</v>
      </c>
      <c r="I1214" t="s">
        <v>253</v>
      </c>
      <c r="J1214" t="s">
        <v>562</v>
      </c>
      <c r="K1214" t="s">
        <v>569</v>
      </c>
      <c r="L1214" t="s">
        <v>129</v>
      </c>
      <c r="M1214" t="str">
        <f>VLOOKUP(L1214,'A-Applications'!B:D,3,FALSE)</f>
        <v>Microsoft Dynamics 365 CE (Sales)</v>
      </c>
      <c r="N1214" t="s">
        <v>53</v>
      </c>
      <c r="O1214" s="42" t="s">
        <v>66</v>
      </c>
      <c r="Q1214" t="str">
        <f>VLOOKUP(KamstrupData[[#This Row],[IdLevel123]],'B-Business Capability'!B:L,10,FALSE)</f>
        <v>Customer Service and Support</v>
      </c>
      <c r="R1214">
        <f>VLOOKUP(KamstrupData[[#This Row],[IdLevel123]],'B-Business Capability'!B:L,11,FALSE)</f>
        <v>0</v>
      </c>
      <c r="T1214" t="s">
        <v>673</v>
      </c>
      <c r="U1214" t="str">
        <f>_xlfn.CONCAT(KamstrupData[[#This Row],[CountryCode]],"_",KamstrupData[[#This Row],[Business Area]],"_",KamstrupData[[#This Row],[DepartmentTeam]])</f>
        <v>DK10_DK_Digitalization_Kamstrup Solutions_DK_Digitalization_Kamstrup Solutions_Commercial Solutions</v>
      </c>
      <c r="V1214" t="str">
        <f>VLOOKUP(KamstrupData[[#This Row],[ORG_Concat]],'O-Organization'!F:H,3,FALSE)</f>
        <v>11043_DK10_Digitalization_DK_Digitalization_Kamstrup Solutions_DK_Digitalization_Kamstrup Solutions_Commercial Solutions</v>
      </c>
    </row>
    <row r="1215" spans="2:22">
      <c r="D1215" s="28" t="s">
        <v>675</v>
      </c>
      <c r="E1215" t="str">
        <f>VLOOKUP(D1215,'B-Business Capability'!B:H,5,FALSE)</f>
        <v>Marketing</v>
      </c>
      <c r="F1215" t="str">
        <f>VLOOKUP(D1215,'B-Business Capability'!B:H,6,FALSE)</f>
        <v>Digital channel management</v>
      </c>
      <c r="G1215" t="str">
        <f>VLOOKUP(D1215,'B-Business Capability'!B:H,7,FALSE)</f>
        <v>Marketing automation and workflow management</v>
      </c>
      <c r="I1215" t="s">
        <v>253</v>
      </c>
      <c r="J1215" t="s">
        <v>562</v>
      </c>
      <c r="K1215" t="s">
        <v>569</v>
      </c>
      <c r="L1215" t="s">
        <v>676</v>
      </c>
      <c r="M1215" t="str">
        <f>VLOOKUP(L1215,'A-Applications'!B:D,3,FALSE)</f>
        <v>Microsoft Dynamics CIJ (Marketing)</v>
      </c>
      <c r="N1215" t="s">
        <v>53</v>
      </c>
      <c r="O1215" s="42" t="s">
        <v>66</v>
      </c>
      <c r="P1215" t="s">
        <v>77</v>
      </c>
      <c r="Q1215" t="str">
        <f>VLOOKUP(KamstrupData[[#This Row],[IdLevel123]],'B-Business Capability'!B:L,10,FALSE)</f>
        <v>N/A</v>
      </c>
      <c r="R1215">
        <f>VLOOKUP(KamstrupData[[#This Row],[IdLevel123]],'B-Business Capability'!B:L,11,FALSE)</f>
        <v>0</v>
      </c>
      <c r="T1215" t="s">
        <v>674</v>
      </c>
      <c r="U1215" t="str">
        <f>_xlfn.CONCAT(KamstrupData[[#This Row],[CountryCode]],"_",KamstrupData[[#This Row],[Business Area]],"_",KamstrupData[[#This Row],[DepartmentTeam]])</f>
        <v>DK10_DK_Digitalization_Kamstrup Solutions_DK_Digitalization_Kamstrup Solutions_Commercial Solutions</v>
      </c>
      <c r="V1215" t="str">
        <f>VLOOKUP(KamstrupData[[#This Row],[ORG_Concat]],'O-Organization'!F:H,3,FALSE)</f>
        <v>11043_DK10_Digitalization_DK_Digitalization_Kamstrup Solutions_DK_Digitalization_Kamstrup Solutions_Commercial Solutions</v>
      </c>
    </row>
    <row r="1216" spans="2:22">
      <c r="D1216" s="28" t="s">
        <v>363</v>
      </c>
      <c r="E1216" t="str">
        <f>VLOOKUP(D1216,'B-Business Capability'!B:H,5,FALSE)</f>
        <v>Digital Platform and Operations</v>
      </c>
      <c r="F1216" t="str">
        <f>VLOOKUP(D1216,'B-Business Capability'!B:H,6,FALSE)</f>
        <v>Digital Workplace &amp; Infrastructure Development</v>
      </c>
      <c r="G1216" t="str">
        <f>VLOOKUP(D1216,'B-Business Capability'!B:H,7,FALSE)</f>
        <v>Communication &amp; Collaboration</v>
      </c>
      <c r="I1216" t="s">
        <v>253</v>
      </c>
      <c r="J1216" t="s">
        <v>562</v>
      </c>
      <c r="K1216" t="s">
        <v>569</v>
      </c>
      <c r="L1216" t="s">
        <v>522</v>
      </c>
      <c r="M1216" t="str">
        <f>VLOOKUP(L1216,'A-Applications'!B:D,3,FALSE)</f>
        <v>Microsoft M365 CoPilot</v>
      </c>
      <c r="N1216" t="s">
        <v>53</v>
      </c>
      <c r="O1216" s="42" t="s">
        <v>54</v>
      </c>
      <c r="Q1216" t="str">
        <f>VLOOKUP(KamstrupData[[#This Row],[IdLevel123]],'B-Business Capability'!B:L,10,FALSE)</f>
        <v>N/A</v>
      </c>
      <c r="R1216">
        <f>VLOOKUP(KamstrupData[[#This Row],[IdLevel123]],'B-Business Capability'!B:L,11,FALSE)</f>
        <v>0</v>
      </c>
      <c r="T1216" s="14" t="s">
        <v>674</v>
      </c>
      <c r="U1216" t="str">
        <f>_xlfn.CONCAT(KamstrupData[[#This Row],[CountryCode]],"_",KamstrupData[[#This Row],[Business Area]],"_",KamstrupData[[#This Row],[DepartmentTeam]])</f>
        <v>DK10_DK_Digitalization_Kamstrup Solutions_DK_Digitalization_Kamstrup Solutions_Commercial Solutions</v>
      </c>
      <c r="V1216" t="str">
        <f>VLOOKUP(KamstrupData[[#This Row],[ORG_Concat]],'O-Organization'!F:H,3,FALSE)</f>
        <v>11043_DK10_Digitalization_DK_Digitalization_Kamstrup Solutions_DK_Digitalization_Kamstrup Solutions_Commercial Solutions</v>
      </c>
    </row>
    <row r="1217" spans="2:22">
      <c r="D1217" s="28" t="s">
        <v>363</v>
      </c>
      <c r="E1217" t="str">
        <f>VLOOKUP(D1217,'B-Business Capability'!B:H,5,FALSE)</f>
        <v>Digital Platform and Operations</v>
      </c>
      <c r="F1217" t="str">
        <f>VLOOKUP(D1217,'B-Business Capability'!B:H,6,FALSE)</f>
        <v>Digital Workplace &amp; Infrastructure Development</v>
      </c>
      <c r="G1217" t="str">
        <f>VLOOKUP(D1217,'B-Business Capability'!B:H,7,FALSE)</f>
        <v>Communication &amp; Collaboration</v>
      </c>
      <c r="I1217" t="s">
        <v>253</v>
      </c>
      <c r="J1217" t="s">
        <v>562</v>
      </c>
      <c r="K1217" t="s">
        <v>569</v>
      </c>
      <c r="L1217" t="s">
        <v>316</v>
      </c>
      <c r="M1217" t="str">
        <f>VLOOKUP(L1217,'A-Applications'!B:D,3,FALSE)</f>
        <v>Miro</v>
      </c>
      <c r="N1217" t="s">
        <v>53</v>
      </c>
      <c r="O1217" s="42" t="s">
        <v>54</v>
      </c>
      <c r="Q1217" t="str">
        <f>VLOOKUP(KamstrupData[[#This Row],[IdLevel123]],'B-Business Capability'!B:L,10,FALSE)</f>
        <v>N/A</v>
      </c>
      <c r="R1217">
        <f>VLOOKUP(KamstrupData[[#This Row],[IdLevel123]],'B-Business Capability'!B:L,11,FALSE)</f>
        <v>0</v>
      </c>
      <c r="T1217" t="s">
        <v>677</v>
      </c>
      <c r="U1217" t="str">
        <f>_xlfn.CONCAT(KamstrupData[[#This Row],[CountryCode]],"_",KamstrupData[[#This Row],[Business Area]],"_",KamstrupData[[#This Row],[DepartmentTeam]])</f>
        <v>DK10_DK_Digitalization_Kamstrup Solutions_DK_Digitalization_Kamstrup Solutions_Commercial Solutions</v>
      </c>
      <c r="V1217" t="str">
        <f>VLOOKUP(KamstrupData[[#This Row],[ORG_Concat]],'O-Organization'!F:H,3,FALSE)</f>
        <v>11043_DK10_Digitalization_DK_Digitalization_Kamstrup Solutions_DK_Digitalization_Kamstrup Solutions_Commercial Solutions</v>
      </c>
    </row>
    <row r="1218" spans="2:22">
      <c r="D1218" s="28" t="s">
        <v>295</v>
      </c>
      <c r="E1218" t="str">
        <f>VLOOKUP(D1218,'B-Business Capability'!B:H,5,FALSE)</f>
        <v>Strategic Management</v>
      </c>
      <c r="F1218" t="str">
        <f>VLOOKUP(D1218,'B-Business Capability'!B:H,6,FALSE)</f>
        <v>Enterprise Effectiveness &amp; Project Management</v>
      </c>
      <c r="G1218" t="str">
        <f>VLOOKUP(D1218,'B-Business Capability'!B:H,7,FALSE)</f>
        <v>Task Tracking and Planning</v>
      </c>
      <c r="I1218" t="s">
        <v>253</v>
      </c>
      <c r="J1218" t="s">
        <v>562</v>
      </c>
      <c r="K1218" t="s">
        <v>569</v>
      </c>
      <c r="L1218" t="s">
        <v>678</v>
      </c>
      <c r="M1218" t="str">
        <f>VLOOKUP(L1218,'A-Applications'!B:D,3,FALSE)</f>
        <v>Monday.com</v>
      </c>
      <c r="N1218" t="s">
        <v>53</v>
      </c>
      <c r="O1218" s="42" t="s">
        <v>54</v>
      </c>
      <c r="Q1218" t="str">
        <f>VLOOKUP(KamstrupData[[#This Row],[IdLevel123]],'B-Business Capability'!B:L,10,FALSE)</f>
        <v>N/A</v>
      </c>
      <c r="R1218">
        <f>VLOOKUP(KamstrupData[[#This Row],[IdLevel123]],'B-Business Capability'!B:L,11,FALSE)</f>
        <v>0</v>
      </c>
      <c r="U1218" t="str">
        <f>_xlfn.CONCAT(KamstrupData[[#This Row],[CountryCode]],"_",KamstrupData[[#This Row],[Business Area]],"_",KamstrupData[[#This Row],[DepartmentTeam]])</f>
        <v>DK10_DK_Digitalization_Kamstrup Solutions_DK_Digitalization_Kamstrup Solutions_Commercial Solutions</v>
      </c>
      <c r="V1218" t="str">
        <f>VLOOKUP(KamstrupData[[#This Row],[ORG_Concat]],'O-Organization'!F:H,3,FALSE)</f>
        <v>11043_DK10_Digitalization_DK_Digitalization_Kamstrup Solutions_DK_Digitalization_Kamstrup Solutions_Commercial Solutions</v>
      </c>
    </row>
    <row r="1219" spans="2:22">
      <c r="B1219" s="227"/>
      <c r="C1219" s="227"/>
      <c r="D1219" s="70" t="s">
        <v>679</v>
      </c>
      <c r="E1219" s="70" t="str">
        <f>VLOOKUP(D1219,'B-Business Capability'!B:H,5,FALSE)</f>
        <v>Marketing</v>
      </c>
      <c r="F1219" s="70" t="str">
        <f>VLOOKUP(D1219,'B-Business Capability'!B:H,6,FALSE)</f>
        <v>Marketing demand management</v>
      </c>
      <c r="G1219" s="70" t="str">
        <f>VLOOKUP(D1219,'B-Business Capability'!B:H,7,FALSE)</f>
        <v>Lead generation, management, and nurturing</v>
      </c>
      <c r="H1219" s="70"/>
      <c r="I1219" s="70" t="s">
        <v>253</v>
      </c>
      <c r="J1219" s="70" t="s">
        <v>562</v>
      </c>
      <c r="K1219" s="70" t="s">
        <v>569</v>
      </c>
      <c r="L1219" s="70" t="s">
        <v>93</v>
      </c>
      <c r="M1219" s="70" t="str">
        <f>VLOOKUP(L1219,'A-Applications'!B:D,3,FALSE)</f>
        <v>My Kamstrup</v>
      </c>
      <c r="N1219" s="70" t="s">
        <v>147</v>
      </c>
      <c r="O1219" s="228" t="s">
        <v>54</v>
      </c>
      <c r="P1219" s="70" t="s">
        <v>680</v>
      </c>
      <c r="Q1219" s="70" t="str">
        <f>VLOOKUP(KamstrupData[[#This Row],[IdLevel123]],'B-Business Capability'!B:L,10,FALSE)</f>
        <v>N/A</v>
      </c>
      <c r="R1219" s="70">
        <f>VLOOKUP(KamstrupData[[#This Row],[IdLevel123]],'B-Business Capability'!B:L,11,FALSE)</f>
        <v>0</v>
      </c>
      <c r="S1219" s="70"/>
      <c r="T1219" s="70" t="s">
        <v>681</v>
      </c>
      <c r="U1219" t="str">
        <f>_xlfn.CONCAT(KamstrupData[[#This Row],[CountryCode]],"_",KamstrupData[[#This Row],[Business Area]],"_",KamstrupData[[#This Row],[DepartmentTeam]])</f>
        <v>DK10_DK_Digitalization_Kamstrup Solutions_DK_Digitalization_Kamstrup Solutions_Commercial Solutions</v>
      </c>
      <c r="V1219" t="str">
        <f>VLOOKUP(KamstrupData[[#This Row],[ORG_Concat]],'O-Organization'!F:H,3,FALSE)</f>
        <v>11043_DK10_Digitalization_DK_Digitalization_Kamstrup Solutions_DK_Digitalization_Kamstrup Solutions_Commercial Solutions</v>
      </c>
    </row>
    <row r="1220" spans="2:22">
      <c r="D1220" t="s">
        <v>682</v>
      </c>
      <c r="E1220" t="str">
        <f>VLOOKUP(D1220,'B-Business Capability'!B:H,5,FALSE)</f>
        <v>Marketing</v>
      </c>
      <c r="F1220" t="str">
        <f>VLOOKUP(D1220,'B-Business Capability'!B:H,6,FALSE)</f>
        <v>Customer experience and data management</v>
      </c>
      <c r="G1220" t="str">
        <f>VLOOKUP(D1220,'B-Business Capability'!B:H,7,FALSE)</f>
        <v>Customer data management</v>
      </c>
      <c r="I1220" t="s">
        <v>253</v>
      </c>
      <c r="J1220" t="s">
        <v>562</v>
      </c>
      <c r="K1220" t="s">
        <v>569</v>
      </c>
      <c r="L1220" t="s">
        <v>93</v>
      </c>
      <c r="M1220" t="str">
        <f>VLOOKUP(L1220,'A-Applications'!B:D,3,FALSE)</f>
        <v>My Kamstrup</v>
      </c>
      <c r="N1220" t="s">
        <v>147</v>
      </c>
      <c r="O1220" s="42" t="s">
        <v>54</v>
      </c>
      <c r="P1220" t="s">
        <v>680</v>
      </c>
      <c r="Q1220" t="str">
        <f>VLOOKUP(KamstrupData[[#This Row],[IdLevel123]],'B-Business Capability'!B:L,10,FALSE)</f>
        <v>Customer Service and Support</v>
      </c>
      <c r="R1220">
        <f>VLOOKUP(KamstrupData[[#This Row],[IdLevel123]],'B-Business Capability'!B:L,11,FALSE)</f>
        <v>0</v>
      </c>
      <c r="T1220" t="s">
        <v>681</v>
      </c>
      <c r="U1220" t="str">
        <f>_xlfn.CONCAT(KamstrupData[[#This Row],[CountryCode]],"_",KamstrupData[[#This Row],[Business Area]],"_",KamstrupData[[#This Row],[DepartmentTeam]])</f>
        <v>DK10_DK_Digitalization_Kamstrup Solutions_DK_Digitalization_Kamstrup Solutions_Commercial Solutions</v>
      </c>
      <c r="V1220" t="str">
        <f>VLOOKUP(KamstrupData[[#This Row],[ORG_Concat]],'O-Organization'!F:H,3,FALSE)</f>
        <v>11043_DK10_Digitalization_DK_Digitalization_Kamstrup Solutions_DK_Digitalization_Kamstrup Solutions_Commercial Solutions</v>
      </c>
    </row>
    <row r="1221" spans="2:22">
      <c r="D1221" t="s">
        <v>615</v>
      </c>
      <c r="E1221" t="str">
        <f>VLOOKUP(D1221,'B-Business Capability'!B:H,5,FALSE)</f>
        <v>Marketing</v>
      </c>
      <c r="F1221" t="str">
        <f>VLOOKUP(D1221,'B-Business Capability'!B:H,6,FALSE)</f>
        <v>Customer experience and data management</v>
      </c>
      <c r="G1221" t="str">
        <f>VLOOKUP(D1221,'B-Business Capability'!B:H,7,FALSE)</f>
        <v>Customer experience management</v>
      </c>
      <c r="I1221" t="s">
        <v>253</v>
      </c>
      <c r="J1221" t="s">
        <v>562</v>
      </c>
      <c r="K1221" t="s">
        <v>569</v>
      </c>
      <c r="L1221" t="s">
        <v>93</v>
      </c>
      <c r="M1221" t="str">
        <f>VLOOKUP(L1221,'A-Applications'!B:D,3,FALSE)</f>
        <v>My Kamstrup</v>
      </c>
      <c r="N1221" t="s">
        <v>147</v>
      </c>
      <c r="O1221" s="42" t="s">
        <v>54</v>
      </c>
      <c r="P1221" t="s">
        <v>683</v>
      </c>
      <c r="Q1221" t="str">
        <f>VLOOKUP(KamstrupData[[#This Row],[IdLevel123]],'B-Business Capability'!B:L,10,FALSE)</f>
        <v>Customer Service and Support</v>
      </c>
      <c r="R1221">
        <f>VLOOKUP(KamstrupData[[#This Row],[IdLevel123]],'B-Business Capability'!B:L,11,FALSE)</f>
        <v>0</v>
      </c>
      <c r="T1221" t="s">
        <v>681</v>
      </c>
      <c r="U1221" t="str">
        <f>_xlfn.CONCAT(KamstrupData[[#This Row],[CountryCode]],"_",KamstrupData[[#This Row],[Business Area]],"_",KamstrupData[[#This Row],[DepartmentTeam]])</f>
        <v>DK10_DK_Digitalization_Kamstrup Solutions_DK_Digitalization_Kamstrup Solutions_Commercial Solutions</v>
      </c>
      <c r="V1221" t="str">
        <f>VLOOKUP(KamstrupData[[#This Row],[ORG_Concat]],'O-Organization'!F:H,3,FALSE)</f>
        <v>11043_DK10_Digitalization_DK_Digitalization_Kamstrup Solutions_DK_Digitalization_Kamstrup Solutions_Commercial Solutions</v>
      </c>
    </row>
    <row r="1222" spans="2:22">
      <c r="D1222" t="s">
        <v>684</v>
      </c>
      <c r="E1222" t="str">
        <f>VLOOKUP(D1222,'B-Business Capability'!B:H,5,FALSE)</f>
        <v>Marketing</v>
      </c>
      <c r="F1222" t="str">
        <f>VLOOKUP(D1222,'B-Business Capability'!B:H,6,FALSE)</f>
        <v>Customer experience and data management</v>
      </c>
      <c r="G1222" t="str">
        <f>VLOOKUP(D1222,'B-Business Capability'!B:H,7,FALSE)</f>
        <v>Customer communication management</v>
      </c>
      <c r="I1222" t="s">
        <v>253</v>
      </c>
      <c r="J1222" t="s">
        <v>562</v>
      </c>
      <c r="K1222" t="s">
        <v>569</v>
      </c>
      <c r="L1222" t="s">
        <v>93</v>
      </c>
      <c r="M1222" t="str">
        <f>VLOOKUP(L1222,'A-Applications'!B:D,3,FALSE)</f>
        <v>My Kamstrup</v>
      </c>
      <c r="N1222" t="s">
        <v>147</v>
      </c>
      <c r="O1222" s="42" t="s">
        <v>54</v>
      </c>
      <c r="P1222" t="s">
        <v>685</v>
      </c>
      <c r="Q1222" t="str">
        <f>VLOOKUP(KamstrupData[[#This Row],[IdLevel123]],'B-Business Capability'!B:L,10,FALSE)</f>
        <v>Customer Service and Support</v>
      </c>
      <c r="R1222">
        <f>VLOOKUP(KamstrupData[[#This Row],[IdLevel123]],'B-Business Capability'!B:L,11,FALSE)</f>
        <v>0</v>
      </c>
      <c r="T1222" t="s">
        <v>681</v>
      </c>
      <c r="U1222" t="str">
        <f>_xlfn.CONCAT(KamstrupData[[#This Row],[CountryCode]],"_",KamstrupData[[#This Row],[Business Area]],"_",KamstrupData[[#This Row],[DepartmentTeam]])</f>
        <v>DK10_DK_Digitalization_Kamstrup Solutions_DK_Digitalization_Kamstrup Solutions_Commercial Solutions</v>
      </c>
      <c r="V1222" t="str">
        <f>VLOOKUP(KamstrupData[[#This Row],[ORG_Concat]],'O-Organization'!F:H,3,FALSE)</f>
        <v>11043_DK10_Digitalization_DK_Digitalization_Kamstrup Solutions_DK_Digitalization_Kamstrup Solutions_Commercial Solutions</v>
      </c>
    </row>
    <row r="1223" spans="2:22">
      <c r="D1223" t="s">
        <v>686</v>
      </c>
      <c r="E1223" t="str">
        <f>VLOOKUP(D1223,'B-Business Capability'!B:H,5,FALSE)</f>
        <v>Marketing</v>
      </c>
      <c r="F1223" t="str">
        <f>VLOOKUP(D1223,'B-Business Capability'!B:H,6,FALSE)</f>
        <v>Digital channel management</v>
      </c>
      <c r="G1223" t="str">
        <f>VLOOKUP(D1223,'B-Business Capability'!B:H,7,FALSE)</f>
        <v>Customer channel management</v>
      </c>
      <c r="I1223" t="s">
        <v>253</v>
      </c>
      <c r="J1223" t="s">
        <v>562</v>
      </c>
      <c r="K1223" t="s">
        <v>569</v>
      </c>
      <c r="L1223" t="s">
        <v>93</v>
      </c>
      <c r="M1223" t="str">
        <f>VLOOKUP(L1223,'A-Applications'!B:D,3,FALSE)</f>
        <v>My Kamstrup</v>
      </c>
      <c r="N1223" t="s">
        <v>147</v>
      </c>
      <c r="O1223" s="42" t="s">
        <v>54</v>
      </c>
      <c r="P1223" t="s">
        <v>687</v>
      </c>
      <c r="Q1223" t="str">
        <f>VLOOKUP(KamstrupData[[#This Row],[IdLevel123]],'B-Business Capability'!B:L,10,FALSE)</f>
        <v>N/A</v>
      </c>
      <c r="R1223">
        <f>VLOOKUP(KamstrupData[[#This Row],[IdLevel123]],'B-Business Capability'!B:L,11,FALSE)</f>
        <v>0</v>
      </c>
      <c r="T1223" t="s">
        <v>681</v>
      </c>
      <c r="U1223" t="str">
        <f>_xlfn.CONCAT(KamstrupData[[#This Row],[CountryCode]],"_",KamstrupData[[#This Row],[Business Area]],"_",KamstrupData[[#This Row],[DepartmentTeam]])</f>
        <v>DK10_DK_Digitalization_Kamstrup Solutions_DK_Digitalization_Kamstrup Solutions_Commercial Solutions</v>
      </c>
      <c r="V1223" t="str">
        <f>VLOOKUP(KamstrupData[[#This Row],[ORG_Concat]],'O-Organization'!F:H,3,FALSE)</f>
        <v>11043_DK10_Digitalization_DK_Digitalization_Kamstrup Solutions_DK_Digitalization_Kamstrup Solutions_Commercial Solutions</v>
      </c>
    </row>
    <row r="1224" spans="2:22">
      <c r="D1224" s="28" t="s">
        <v>94</v>
      </c>
      <c r="E1224" t="str">
        <f>VLOOKUP(D1224,'B-Business Capability'!B:H,5,FALSE)</f>
        <v>Customer Service</v>
      </c>
      <c r="F1224" t="str">
        <f>VLOOKUP(D1224,'B-Business Capability'!B:H,6,FALSE)</f>
        <v>Customer Service and Support</v>
      </c>
      <c r="G1224" t="str">
        <f>VLOOKUP(D1224,'B-Business Capability'!B:H,7,FALSE)</f>
        <v>Self-Service Engagement</v>
      </c>
      <c r="I1224" t="s">
        <v>253</v>
      </c>
      <c r="J1224" t="s">
        <v>562</v>
      </c>
      <c r="K1224" t="s">
        <v>569</v>
      </c>
      <c r="L1224" t="s">
        <v>93</v>
      </c>
      <c r="M1224" t="str">
        <f>VLOOKUP(L1224,'A-Applications'!B:D,3,FALSE)</f>
        <v>My Kamstrup</v>
      </c>
      <c r="N1224" t="s">
        <v>147</v>
      </c>
      <c r="O1224" s="42" t="s">
        <v>54</v>
      </c>
      <c r="P1224" t="s">
        <v>680</v>
      </c>
      <c r="Q1224" t="str">
        <f>VLOOKUP(KamstrupData[[#This Row],[IdLevel123]],'B-Business Capability'!B:L,10,FALSE)</f>
        <v>Customer Service and Support</v>
      </c>
      <c r="R1224">
        <f>VLOOKUP(KamstrupData[[#This Row],[IdLevel123]],'B-Business Capability'!B:L,11,FALSE)</f>
        <v>0</v>
      </c>
      <c r="T1224" t="s">
        <v>681</v>
      </c>
      <c r="U1224" t="str">
        <f>_xlfn.CONCAT(KamstrupData[[#This Row],[CountryCode]],"_",KamstrupData[[#This Row],[Business Area]],"_",KamstrupData[[#This Row],[DepartmentTeam]])</f>
        <v>DK10_DK_Digitalization_Kamstrup Solutions_DK_Digitalization_Kamstrup Solutions_Commercial Solutions</v>
      </c>
      <c r="V1224" t="str">
        <f>VLOOKUP(KamstrupData[[#This Row],[ORG_Concat]],'O-Organization'!F:H,3,FALSE)</f>
        <v>11043_DK10_Digitalization_DK_Digitalization_Kamstrup Solutions_DK_Digitalization_Kamstrup Solutions_Commercial Solutions</v>
      </c>
    </row>
    <row r="1225" spans="2:22">
      <c r="D1225" s="28" t="s">
        <v>94</v>
      </c>
      <c r="E1225" t="str">
        <f>VLOOKUP(D1225,'B-Business Capability'!B:H,5,FALSE)</f>
        <v>Customer Service</v>
      </c>
      <c r="F1225" t="str">
        <f>VLOOKUP(D1225,'B-Business Capability'!B:H,6,FALSE)</f>
        <v>Customer Service and Support</v>
      </c>
      <c r="G1225" t="str">
        <f>VLOOKUP(D1225,'B-Business Capability'!B:H,7,FALSE)</f>
        <v>Self-Service Engagement</v>
      </c>
      <c r="I1225" t="s">
        <v>253</v>
      </c>
      <c r="J1225" t="s">
        <v>562</v>
      </c>
      <c r="K1225" t="s">
        <v>569</v>
      </c>
      <c r="L1225" t="s">
        <v>93</v>
      </c>
      <c r="M1225" t="str">
        <f>VLOOKUP(L1225,'A-Applications'!B:D,3,FALSE)</f>
        <v>My Kamstrup</v>
      </c>
      <c r="N1225" t="s">
        <v>147</v>
      </c>
      <c r="O1225" s="42" t="s">
        <v>54</v>
      </c>
      <c r="P1225" t="s">
        <v>680</v>
      </c>
      <c r="Q1225" t="str">
        <f>VLOOKUP(KamstrupData[[#This Row],[IdLevel123]],'B-Business Capability'!B:L,10,FALSE)</f>
        <v>Customer Service and Support</v>
      </c>
      <c r="R1225">
        <f>VLOOKUP(KamstrupData[[#This Row],[IdLevel123]],'B-Business Capability'!B:L,11,FALSE)</f>
        <v>0</v>
      </c>
      <c r="T1225" t="s">
        <v>681</v>
      </c>
      <c r="U1225" t="str">
        <f>_xlfn.CONCAT(KamstrupData[[#This Row],[CountryCode]],"_",KamstrupData[[#This Row],[Business Area]],"_",KamstrupData[[#This Row],[DepartmentTeam]])</f>
        <v>DK10_DK_Digitalization_Kamstrup Solutions_DK_Digitalization_Kamstrup Solutions_Commercial Solutions</v>
      </c>
      <c r="V1225" t="str">
        <f>VLOOKUP(KamstrupData[[#This Row],[ORG_Concat]],'O-Organization'!F:H,3,FALSE)</f>
        <v>11043_DK10_Digitalization_DK_Digitalization_Kamstrup Solutions_DK_Digitalization_Kamstrup Solutions_Commercial Solutions</v>
      </c>
    </row>
    <row r="1226" spans="2:22">
      <c r="D1226" s="28" t="s">
        <v>94</v>
      </c>
      <c r="E1226" t="str">
        <f>VLOOKUP(D1226,'B-Business Capability'!B:H,5,FALSE)</f>
        <v>Customer Service</v>
      </c>
      <c r="F1226" t="str">
        <f>VLOOKUP(D1226,'B-Business Capability'!B:H,6,FALSE)</f>
        <v>Customer Service and Support</v>
      </c>
      <c r="G1226" t="str">
        <f>VLOOKUP(D1226,'B-Business Capability'!B:H,7,FALSE)</f>
        <v>Self-Service Engagement</v>
      </c>
      <c r="I1226" t="s">
        <v>253</v>
      </c>
      <c r="J1226" t="s">
        <v>562</v>
      </c>
      <c r="K1226" t="s">
        <v>569</v>
      </c>
      <c r="L1226" t="s">
        <v>93</v>
      </c>
      <c r="M1226" t="str">
        <f>VLOOKUP(L1226,'A-Applications'!B:D,3,FALSE)</f>
        <v>My Kamstrup</v>
      </c>
      <c r="N1226" t="s">
        <v>147</v>
      </c>
      <c r="O1226" s="42" t="s">
        <v>54</v>
      </c>
      <c r="P1226" t="s">
        <v>683</v>
      </c>
      <c r="Q1226" t="str">
        <f>VLOOKUP(KamstrupData[[#This Row],[IdLevel123]],'B-Business Capability'!B:L,10,FALSE)</f>
        <v>Customer Service and Support</v>
      </c>
      <c r="R1226">
        <f>VLOOKUP(KamstrupData[[#This Row],[IdLevel123]],'B-Business Capability'!B:L,11,FALSE)</f>
        <v>0</v>
      </c>
      <c r="T1226" t="s">
        <v>681</v>
      </c>
      <c r="U1226" t="str">
        <f>_xlfn.CONCAT(KamstrupData[[#This Row],[CountryCode]],"_",KamstrupData[[#This Row],[Business Area]],"_",KamstrupData[[#This Row],[DepartmentTeam]])</f>
        <v>DK10_DK_Digitalization_Kamstrup Solutions_DK_Digitalization_Kamstrup Solutions_Commercial Solutions</v>
      </c>
      <c r="V1226" t="str">
        <f>VLOOKUP(KamstrupData[[#This Row],[ORG_Concat]],'O-Organization'!F:H,3,FALSE)</f>
        <v>11043_DK10_Digitalization_DK_Digitalization_Kamstrup Solutions_DK_Digitalization_Kamstrup Solutions_Commercial Solutions</v>
      </c>
    </row>
    <row r="1227" spans="2:22">
      <c r="D1227" s="28" t="s">
        <v>94</v>
      </c>
      <c r="E1227" t="str">
        <f>VLOOKUP(D1227,'B-Business Capability'!B:H,5,FALSE)</f>
        <v>Customer Service</v>
      </c>
      <c r="F1227" t="str">
        <f>VLOOKUP(D1227,'B-Business Capability'!B:H,6,FALSE)</f>
        <v>Customer Service and Support</v>
      </c>
      <c r="G1227" t="str">
        <f>VLOOKUP(D1227,'B-Business Capability'!B:H,7,FALSE)</f>
        <v>Self-Service Engagement</v>
      </c>
      <c r="I1227" t="s">
        <v>253</v>
      </c>
      <c r="J1227" t="s">
        <v>562</v>
      </c>
      <c r="K1227" t="s">
        <v>569</v>
      </c>
      <c r="L1227" t="s">
        <v>93</v>
      </c>
      <c r="M1227" t="str">
        <f>VLOOKUP(L1227,'A-Applications'!B:D,3,FALSE)</f>
        <v>My Kamstrup</v>
      </c>
      <c r="N1227" t="s">
        <v>147</v>
      </c>
      <c r="O1227" s="42" t="s">
        <v>54</v>
      </c>
      <c r="P1227" t="s">
        <v>685</v>
      </c>
      <c r="Q1227" t="str">
        <f>VLOOKUP(KamstrupData[[#This Row],[IdLevel123]],'B-Business Capability'!B:L,10,FALSE)</f>
        <v>Customer Service and Support</v>
      </c>
      <c r="R1227">
        <f>VLOOKUP(KamstrupData[[#This Row],[IdLevel123]],'B-Business Capability'!B:L,11,FALSE)</f>
        <v>0</v>
      </c>
      <c r="T1227" t="s">
        <v>681</v>
      </c>
      <c r="U1227" t="str">
        <f>_xlfn.CONCAT(KamstrupData[[#This Row],[CountryCode]],"_",KamstrupData[[#This Row],[Business Area]],"_",KamstrupData[[#This Row],[DepartmentTeam]])</f>
        <v>DK10_DK_Digitalization_Kamstrup Solutions_DK_Digitalization_Kamstrup Solutions_Commercial Solutions</v>
      </c>
      <c r="V1227" t="str">
        <f>VLOOKUP(KamstrupData[[#This Row],[ORG_Concat]],'O-Organization'!F:H,3,FALSE)</f>
        <v>11043_DK10_Digitalization_DK_Digitalization_Kamstrup Solutions_DK_Digitalization_Kamstrup Solutions_Commercial Solutions</v>
      </c>
    </row>
    <row r="1228" spans="2:22">
      <c r="D1228" s="28" t="s">
        <v>94</v>
      </c>
      <c r="E1228" t="str">
        <f>VLOOKUP(D1228,'B-Business Capability'!B:H,5,FALSE)</f>
        <v>Customer Service</v>
      </c>
      <c r="F1228" t="str">
        <f>VLOOKUP(D1228,'B-Business Capability'!B:H,6,FALSE)</f>
        <v>Customer Service and Support</v>
      </c>
      <c r="G1228" t="str">
        <f>VLOOKUP(D1228,'B-Business Capability'!B:H,7,FALSE)</f>
        <v>Self-Service Engagement</v>
      </c>
      <c r="I1228" t="s">
        <v>253</v>
      </c>
      <c r="J1228" t="s">
        <v>562</v>
      </c>
      <c r="K1228" t="s">
        <v>569</v>
      </c>
      <c r="L1228" t="s">
        <v>93</v>
      </c>
      <c r="M1228" t="str">
        <f>VLOOKUP(L1228,'A-Applications'!B:D,3,FALSE)</f>
        <v>My Kamstrup</v>
      </c>
      <c r="N1228" t="s">
        <v>147</v>
      </c>
      <c r="O1228" s="42" t="s">
        <v>54</v>
      </c>
      <c r="P1228" t="s">
        <v>687</v>
      </c>
      <c r="Q1228" t="str">
        <f>VLOOKUP(KamstrupData[[#This Row],[IdLevel123]],'B-Business Capability'!B:L,10,FALSE)</f>
        <v>Customer Service and Support</v>
      </c>
      <c r="R1228">
        <f>VLOOKUP(KamstrupData[[#This Row],[IdLevel123]],'B-Business Capability'!B:L,11,FALSE)</f>
        <v>0</v>
      </c>
      <c r="T1228" t="s">
        <v>681</v>
      </c>
      <c r="U1228" t="str">
        <f>_xlfn.CONCAT(KamstrupData[[#This Row],[CountryCode]],"_",KamstrupData[[#This Row],[Business Area]],"_",KamstrupData[[#This Row],[DepartmentTeam]])</f>
        <v>DK10_DK_Digitalization_Kamstrup Solutions_DK_Digitalization_Kamstrup Solutions_Commercial Solutions</v>
      </c>
      <c r="V1228" t="str">
        <f>VLOOKUP(KamstrupData[[#This Row],[ORG_Concat]],'O-Organization'!F:H,3,FALSE)</f>
        <v>11043_DK10_Digitalization_DK_Digitalization_Kamstrup Solutions_DK_Digitalization_Kamstrup Solutions_Commercial Solutions</v>
      </c>
    </row>
    <row r="1229" spans="2:22">
      <c r="D1229" t="s">
        <v>652</v>
      </c>
      <c r="E1229" t="str">
        <f>VLOOKUP(D1229,'B-Business Capability'!B:H,5,FALSE)</f>
        <v>Sales</v>
      </c>
      <c r="F1229" t="str">
        <f>VLOOKUP(D1229,'B-Business Capability'!B:H,6,FALSE)</f>
        <v>Sales Operations</v>
      </c>
      <c r="G1229" t="str">
        <f>VLOOKUP(D1229,'B-Business Capability'!B:H,7,FALSE)</f>
        <v>Subscription lifecycle management</v>
      </c>
      <c r="I1229" t="s">
        <v>253</v>
      </c>
      <c r="J1229" t="s">
        <v>562</v>
      </c>
      <c r="K1229" t="s">
        <v>569</v>
      </c>
      <c r="L1229" t="s">
        <v>148</v>
      </c>
      <c r="M1229" t="str">
        <f>VLOOKUP(L1229,'A-Applications'!B:D,3,FALSE)</f>
        <v>Oracle CPQ</v>
      </c>
      <c r="N1229" t="s">
        <v>53</v>
      </c>
      <c r="O1229" s="42" t="s">
        <v>66</v>
      </c>
      <c r="P1229" t="s">
        <v>198</v>
      </c>
      <c r="Q1229" t="str">
        <f>VLOOKUP(KamstrupData[[#This Row],[IdLevel123]],'B-Business Capability'!B:L,10,FALSE)</f>
        <v>Subscribtion-to-Pay (S2P)</v>
      </c>
      <c r="R1229">
        <f>VLOOKUP(KamstrupData[[#This Row],[IdLevel123]],'B-Business Capability'!B:L,11,FALSE)</f>
        <v>200</v>
      </c>
      <c r="S1229" t="s">
        <v>653</v>
      </c>
      <c r="T1229" t="s">
        <v>665</v>
      </c>
      <c r="U1229" t="str">
        <f>_xlfn.CONCAT(KamstrupData[[#This Row],[CountryCode]],"_",KamstrupData[[#This Row],[Business Area]],"_",KamstrupData[[#This Row],[DepartmentTeam]])</f>
        <v>DK10_DK_Digitalization_Kamstrup Solutions_DK_Digitalization_Kamstrup Solutions_Commercial Solutions</v>
      </c>
      <c r="V1229" t="str">
        <f>VLOOKUP(KamstrupData[[#This Row],[ORG_Concat]],'O-Organization'!F:H,3,FALSE)</f>
        <v>11043_DK10_Digitalization_DK_Digitalization_Kamstrup Solutions_DK_Digitalization_Kamstrup Solutions_Commercial Solutions</v>
      </c>
    </row>
    <row r="1230" spans="2:22">
      <c r="D1230" t="s">
        <v>215</v>
      </c>
      <c r="E1230" t="str">
        <f>VLOOKUP(D1230,'B-Business Capability'!B:H,5,FALSE)</f>
        <v>Sales</v>
      </c>
      <c r="F1230" t="str">
        <f>VLOOKUP(D1230,'B-Business Capability'!B:H,6,FALSE)</f>
        <v>Quotation, Order, and Contract Management</v>
      </c>
      <c r="G1230" t="str">
        <f>VLOOKUP(D1230,'B-Business Capability'!B:H,7,FALSE)</f>
        <v>Bundling, configuration and subscription management</v>
      </c>
      <c r="I1230" t="s">
        <v>253</v>
      </c>
      <c r="J1230" t="s">
        <v>562</v>
      </c>
      <c r="K1230" t="s">
        <v>569</v>
      </c>
      <c r="L1230" t="s">
        <v>148</v>
      </c>
      <c r="M1230" t="str">
        <f>VLOOKUP(L1230,'A-Applications'!B:D,3,FALSE)</f>
        <v>Oracle CPQ</v>
      </c>
      <c r="N1230" t="s">
        <v>53</v>
      </c>
      <c r="O1230" s="42" t="s">
        <v>66</v>
      </c>
      <c r="P1230" t="s">
        <v>198</v>
      </c>
      <c r="Q1230" t="str">
        <f>VLOOKUP(KamstrupData[[#This Row],[IdLevel123]],'B-Business Capability'!B:L,10,FALSE)</f>
        <v>Subscribtion-to-Pay (S2P)</v>
      </c>
      <c r="R1230">
        <f>VLOOKUP(KamstrupData[[#This Row],[IdLevel123]],'B-Business Capability'!B:L,11,FALSE)</f>
        <v>100</v>
      </c>
      <c r="S1230" t="s">
        <v>653</v>
      </c>
      <c r="T1230" t="s">
        <v>665</v>
      </c>
      <c r="U1230" t="str">
        <f>_xlfn.CONCAT(KamstrupData[[#This Row],[CountryCode]],"_",KamstrupData[[#This Row],[Business Area]],"_",KamstrupData[[#This Row],[DepartmentTeam]])</f>
        <v>DK10_DK_Digitalization_Kamstrup Solutions_DK_Digitalization_Kamstrup Solutions_Commercial Solutions</v>
      </c>
      <c r="V1230" t="str">
        <f>VLOOKUP(KamstrupData[[#This Row],[ORG_Concat]],'O-Organization'!F:H,3,FALSE)</f>
        <v>11043_DK10_Digitalization_DK_Digitalization_Kamstrup Solutions_DK_Digitalization_Kamstrup Solutions_Commercial Solutions</v>
      </c>
    </row>
    <row r="1231" spans="2:22">
      <c r="D1231" t="s">
        <v>223</v>
      </c>
      <c r="E1231" t="str">
        <f>VLOOKUP(D1231,'B-Business Capability'!B:H,5,FALSE)</f>
        <v>Sales</v>
      </c>
      <c r="F1231" t="str">
        <f>VLOOKUP(D1231,'B-Business Capability'!B:H,6,FALSE)</f>
        <v>Quotation, Order, and Contract Management</v>
      </c>
      <c r="G1231" t="str">
        <f>VLOOKUP(D1231,'B-Business Capability'!B:H,7,FALSE)</f>
        <v>Subscription order management</v>
      </c>
      <c r="I1231" t="s">
        <v>253</v>
      </c>
      <c r="J1231" t="s">
        <v>562</v>
      </c>
      <c r="K1231" t="s">
        <v>569</v>
      </c>
      <c r="L1231" t="s">
        <v>148</v>
      </c>
      <c r="M1231" t="str">
        <f>VLOOKUP(L1231,'A-Applications'!B:D,3,FALSE)</f>
        <v>Oracle CPQ</v>
      </c>
      <c r="N1231" t="s">
        <v>53</v>
      </c>
      <c r="O1231" s="42" t="s">
        <v>66</v>
      </c>
      <c r="P1231" t="s">
        <v>198</v>
      </c>
      <c r="Q1231" t="str">
        <f>VLOOKUP(KamstrupData[[#This Row],[IdLevel123]],'B-Business Capability'!B:L,10,FALSE)</f>
        <v>Subscribtion-to-Pay (S2P)</v>
      </c>
      <c r="R1231">
        <f>VLOOKUP(KamstrupData[[#This Row],[IdLevel123]],'B-Business Capability'!B:L,11,FALSE)</f>
        <v>120</v>
      </c>
      <c r="S1231" t="s">
        <v>653</v>
      </c>
      <c r="T1231" t="s">
        <v>665</v>
      </c>
      <c r="U1231" t="str">
        <f>_xlfn.CONCAT(KamstrupData[[#This Row],[CountryCode]],"_",KamstrupData[[#This Row],[Business Area]],"_",KamstrupData[[#This Row],[DepartmentTeam]])</f>
        <v>DK10_DK_Digitalization_Kamstrup Solutions_DK_Digitalization_Kamstrup Solutions_Commercial Solutions</v>
      </c>
      <c r="V1231" t="str">
        <f>VLOOKUP(KamstrupData[[#This Row],[ORG_Concat]],'O-Organization'!F:H,3,FALSE)</f>
        <v>11043_DK10_Digitalization_DK_Digitalization_Kamstrup Solutions_DK_Digitalization_Kamstrup Solutions_Commercial Solutions</v>
      </c>
    </row>
    <row r="1232" spans="2:22">
      <c r="D1232" s="28" t="s">
        <v>215</v>
      </c>
      <c r="E1232" t="str">
        <f>VLOOKUP(D1232,'B-Business Capability'!B:H,5,FALSE)</f>
        <v>Sales</v>
      </c>
      <c r="F1232" t="str">
        <f>VLOOKUP(D1232,'B-Business Capability'!B:H,6,FALSE)</f>
        <v>Quotation, Order, and Contract Management</v>
      </c>
      <c r="G1232" t="str">
        <f>VLOOKUP(D1232,'B-Business Capability'!B:H,7,FALSE)</f>
        <v>Bundling, configuration and subscription management</v>
      </c>
      <c r="I1232" t="s">
        <v>253</v>
      </c>
      <c r="J1232" t="s">
        <v>562</v>
      </c>
      <c r="K1232" t="s">
        <v>569</v>
      </c>
      <c r="L1232" t="s">
        <v>148</v>
      </c>
      <c r="M1232" t="str">
        <f>VLOOKUP(L1232,'A-Applications'!B:D,3,FALSE)</f>
        <v>Oracle CPQ</v>
      </c>
      <c r="N1232" t="s">
        <v>53</v>
      </c>
      <c r="O1232" s="42" t="s">
        <v>66</v>
      </c>
      <c r="P1232" t="s">
        <v>198</v>
      </c>
      <c r="Q1232" t="str">
        <f>VLOOKUP(KamstrupData[[#This Row],[IdLevel123]],'B-Business Capability'!B:L,10,FALSE)</f>
        <v>Subscribtion-to-Pay (S2P)</v>
      </c>
      <c r="R1232">
        <f>VLOOKUP(KamstrupData[[#This Row],[IdLevel123]],'B-Business Capability'!B:L,11,FALSE)</f>
        <v>100</v>
      </c>
      <c r="U1232" t="str">
        <f>_xlfn.CONCAT(KamstrupData[[#This Row],[CountryCode]],"_",KamstrupData[[#This Row],[Business Area]],"_",KamstrupData[[#This Row],[DepartmentTeam]])</f>
        <v>DK10_DK_Digitalization_Kamstrup Solutions_DK_Digitalization_Kamstrup Solutions_Commercial Solutions</v>
      </c>
      <c r="V1232" t="str">
        <f>VLOOKUP(KamstrupData[[#This Row],[ORG_Concat]],'O-Organization'!F:H,3,FALSE)</f>
        <v>11043_DK10_Digitalization_DK_Digitalization_Kamstrup Solutions_DK_Digitalization_Kamstrup Solutions_Commercial Solutions</v>
      </c>
    </row>
    <row r="1233" spans="4:22">
      <c r="D1233" s="28" t="s">
        <v>215</v>
      </c>
      <c r="E1233" t="str">
        <f>VLOOKUP(D1233,'B-Business Capability'!B:H,5,FALSE)</f>
        <v>Sales</v>
      </c>
      <c r="F1233" t="str">
        <f>VLOOKUP(D1233,'B-Business Capability'!B:H,6,FALSE)</f>
        <v>Quotation, Order, and Contract Management</v>
      </c>
      <c r="G1233" t="str">
        <f>VLOOKUP(D1233,'B-Business Capability'!B:H,7,FALSE)</f>
        <v>Bundling, configuration and subscription management</v>
      </c>
      <c r="I1233" t="s">
        <v>253</v>
      </c>
      <c r="J1233" t="s">
        <v>562</v>
      </c>
      <c r="K1233" t="s">
        <v>569</v>
      </c>
      <c r="L1233" t="s">
        <v>148</v>
      </c>
      <c r="M1233" t="str">
        <f>VLOOKUP(L1233,'A-Applications'!B:D,3,FALSE)</f>
        <v>Oracle CPQ</v>
      </c>
      <c r="N1233" t="s">
        <v>53</v>
      </c>
      <c r="O1233" s="42" t="s">
        <v>66</v>
      </c>
      <c r="P1233" t="s">
        <v>198</v>
      </c>
      <c r="Q1233" t="str">
        <f>VLOOKUP(KamstrupData[[#This Row],[IdLevel123]],'B-Business Capability'!B:L,10,FALSE)</f>
        <v>Subscribtion-to-Pay (S2P)</v>
      </c>
      <c r="R1233">
        <f>VLOOKUP(KamstrupData[[#This Row],[IdLevel123]],'B-Business Capability'!B:L,11,FALSE)</f>
        <v>100</v>
      </c>
      <c r="U1233" t="str">
        <f>_xlfn.CONCAT(KamstrupData[[#This Row],[CountryCode]],"_",KamstrupData[[#This Row],[Business Area]],"_",KamstrupData[[#This Row],[DepartmentTeam]])</f>
        <v>DK10_DK_Digitalization_Kamstrup Solutions_DK_Digitalization_Kamstrup Solutions_Commercial Solutions</v>
      </c>
      <c r="V1233" t="str">
        <f>VLOOKUP(KamstrupData[[#This Row],[ORG_Concat]],'O-Organization'!F:H,3,FALSE)</f>
        <v>11043_DK10_Digitalization_DK_Digitalization_Kamstrup Solutions_DK_Digitalization_Kamstrup Solutions_Commercial Solutions</v>
      </c>
    </row>
    <row r="1234" spans="4:22">
      <c r="D1234" s="28" t="s">
        <v>215</v>
      </c>
      <c r="E1234" t="str">
        <f>VLOOKUP(D1234,'B-Business Capability'!B:H,5,FALSE)</f>
        <v>Sales</v>
      </c>
      <c r="F1234" t="str">
        <f>VLOOKUP(D1234,'B-Business Capability'!B:H,6,FALSE)</f>
        <v>Quotation, Order, and Contract Management</v>
      </c>
      <c r="G1234" t="str">
        <f>VLOOKUP(D1234,'B-Business Capability'!B:H,7,FALSE)</f>
        <v>Bundling, configuration and subscription management</v>
      </c>
      <c r="I1234" t="s">
        <v>253</v>
      </c>
      <c r="J1234" t="s">
        <v>562</v>
      </c>
      <c r="K1234" t="s">
        <v>569</v>
      </c>
      <c r="L1234" t="s">
        <v>148</v>
      </c>
      <c r="M1234" t="str">
        <f>VLOOKUP(L1234,'A-Applications'!B:D,3,FALSE)</f>
        <v>Oracle CPQ</v>
      </c>
      <c r="N1234" t="s">
        <v>53</v>
      </c>
      <c r="O1234" s="42" t="s">
        <v>66</v>
      </c>
      <c r="P1234" t="s">
        <v>198</v>
      </c>
      <c r="Q1234" t="str">
        <f>VLOOKUP(KamstrupData[[#This Row],[IdLevel123]],'B-Business Capability'!B:L,10,FALSE)</f>
        <v>Subscribtion-to-Pay (S2P)</v>
      </c>
      <c r="R1234">
        <f>VLOOKUP(KamstrupData[[#This Row],[IdLevel123]],'B-Business Capability'!B:L,11,FALSE)</f>
        <v>100</v>
      </c>
      <c r="U1234" t="str">
        <f>_xlfn.CONCAT(KamstrupData[[#This Row],[CountryCode]],"_",KamstrupData[[#This Row],[Business Area]],"_",KamstrupData[[#This Row],[DepartmentTeam]])</f>
        <v>DK10_DK_Digitalization_Kamstrup Solutions_DK_Digitalization_Kamstrup Solutions_Commercial Solutions</v>
      </c>
      <c r="V1234" t="str">
        <f>VLOOKUP(KamstrupData[[#This Row],[ORG_Concat]],'O-Organization'!F:H,3,FALSE)</f>
        <v>11043_DK10_Digitalization_DK_Digitalization_Kamstrup Solutions_DK_Digitalization_Kamstrup Solutions_Commercial Solutions</v>
      </c>
    </row>
    <row r="1235" spans="4:22">
      <c r="D1235" s="28" t="s">
        <v>215</v>
      </c>
      <c r="E1235" t="str">
        <f>VLOOKUP(D1235,'B-Business Capability'!B:H,5,FALSE)</f>
        <v>Sales</v>
      </c>
      <c r="F1235" t="str">
        <f>VLOOKUP(D1235,'B-Business Capability'!B:H,6,FALSE)</f>
        <v>Quotation, Order, and Contract Management</v>
      </c>
      <c r="G1235" t="str">
        <f>VLOOKUP(D1235,'B-Business Capability'!B:H,7,FALSE)</f>
        <v>Bundling, configuration and subscription management</v>
      </c>
      <c r="I1235" t="s">
        <v>253</v>
      </c>
      <c r="J1235" t="s">
        <v>562</v>
      </c>
      <c r="K1235" t="s">
        <v>569</v>
      </c>
      <c r="L1235" t="s">
        <v>148</v>
      </c>
      <c r="M1235" t="str">
        <f>VLOOKUP(L1235,'A-Applications'!B:D,3,FALSE)</f>
        <v>Oracle CPQ</v>
      </c>
      <c r="N1235" t="s">
        <v>53</v>
      </c>
      <c r="O1235" s="42" t="s">
        <v>66</v>
      </c>
      <c r="P1235" t="s">
        <v>198</v>
      </c>
      <c r="Q1235" t="str">
        <f>VLOOKUP(KamstrupData[[#This Row],[IdLevel123]],'B-Business Capability'!B:L,10,FALSE)</f>
        <v>Subscribtion-to-Pay (S2P)</v>
      </c>
      <c r="R1235">
        <f>VLOOKUP(KamstrupData[[#This Row],[IdLevel123]],'B-Business Capability'!B:L,11,FALSE)</f>
        <v>100</v>
      </c>
      <c r="U1235" t="str">
        <f>_xlfn.CONCAT(KamstrupData[[#This Row],[CountryCode]],"_",KamstrupData[[#This Row],[Business Area]],"_",KamstrupData[[#This Row],[DepartmentTeam]])</f>
        <v>DK10_DK_Digitalization_Kamstrup Solutions_DK_Digitalization_Kamstrup Solutions_Commercial Solutions</v>
      </c>
      <c r="V1235" t="str">
        <f>VLOOKUP(KamstrupData[[#This Row],[ORG_Concat]],'O-Organization'!F:H,3,FALSE)</f>
        <v>11043_DK10_Digitalization_DK_Digitalization_Kamstrup Solutions_DK_Digitalization_Kamstrup Solutions_Commercial Solutions</v>
      </c>
    </row>
    <row r="1236" spans="4:22">
      <c r="D1236" s="28" t="s">
        <v>215</v>
      </c>
      <c r="E1236" t="str">
        <f>VLOOKUP(D1236,'B-Business Capability'!B:H,5,FALSE)</f>
        <v>Sales</v>
      </c>
      <c r="F1236" t="str">
        <f>VLOOKUP(D1236,'B-Business Capability'!B:H,6,FALSE)</f>
        <v>Quotation, Order, and Contract Management</v>
      </c>
      <c r="G1236" t="str">
        <f>VLOOKUP(D1236,'B-Business Capability'!B:H,7,FALSE)</f>
        <v>Bundling, configuration and subscription management</v>
      </c>
      <c r="I1236" t="s">
        <v>253</v>
      </c>
      <c r="J1236" t="s">
        <v>562</v>
      </c>
      <c r="K1236" t="s">
        <v>569</v>
      </c>
      <c r="L1236" t="s">
        <v>148</v>
      </c>
      <c r="M1236" t="str">
        <f>VLOOKUP(L1236,'A-Applications'!B:D,3,FALSE)</f>
        <v>Oracle CPQ</v>
      </c>
      <c r="N1236" t="s">
        <v>53</v>
      </c>
      <c r="O1236" s="42" t="s">
        <v>66</v>
      </c>
      <c r="P1236" t="s">
        <v>198</v>
      </c>
      <c r="Q1236" t="str">
        <f>VLOOKUP(KamstrupData[[#This Row],[IdLevel123]],'B-Business Capability'!B:L,10,FALSE)</f>
        <v>Subscribtion-to-Pay (S2P)</v>
      </c>
      <c r="R1236">
        <f>VLOOKUP(KamstrupData[[#This Row],[IdLevel123]],'B-Business Capability'!B:L,11,FALSE)</f>
        <v>100</v>
      </c>
      <c r="U1236" t="str">
        <f>_xlfn.CONCAT(KamstrupData[[#This Row],[CountryCode]],"_",KamstrupData[[#This Row],[Business Area]],"_",KamstrupData[[#This Row],[DepartmentTeam]])</f>
        <v>DK10_DK_Digitalization_Kamstrup Solutions_DK_Digitalization_Kamstrup Solutions_Commercial Solutions</v>
      </c>
      <c r="V1236" t="str">
        <f>VLOOKUP(KamstrupData[[#This Row],[ORG_Concat]],'O-Organization'!F:H,3,FALSE)</f>
        <v>11043_DK10_Digitalization_DK_Digitalization_Kamstrup Solutions_DK_Digitalization_Kamstrup Solutions_Commercial Solutions</v>
      </c>
    </row>
    <row r="1237" spans="4:22">
      <c r="D1237" s="28" t="s">
        <v>295</v>
      </c>
      <c r="E1237" t="str">
        <f>VLOOKUP(D1237,'B-Business Capability'!B:H,5,FALSE)</f>
        <v>Strategic Management</v>
      </c>
      <c r="F1237" t="str">
        <f>VLOOKUP(D1237,'B-Business Capability'!B:H,6,FALSE)</f>
        <v>Enterprise Effectiveness &amp; Project Management</v>
      </c>
      <c r="G1237" t="str">
        <f>VLOOKUP(D1237,'B-Business Capability'!B:H,7,FALSE)</f>
        <v>Task Tracking and Planning</v>
      </c>
      <c r="I1237" t="s">
        <v>253</v>
      </c>
      <c r="J1237" t="s">
        <v>562</v>
      </c>
      <c r="K1237" t="s">
        <v>569</v>
      </c>
      <c r="L1237" t="s">
        <v>188</v>
      </c>
      <c r="M1237" t="str">
        <f>VLOOKUP(L1237,'A-Applications'!B:D,3,FALSE)</f>
        <v>Orbit</v>
      </c>
      <c r="N1237" t="s">
        <v>53</v>
      </c>
      <c r="O1237" s="42" t="s">
        <v>54</v>
      </c>
      <c r="Q1237" t="str">
        <f>VLOOKUP(KamstrupData[[#This Row],[IdLevel123]],'B-Business Capability'!B:L,10,FALSE)</f>
        <v>N/A</v>
      </c>
      <c r="R1237">
        <f>VLOOKUP(KamstrupData[[#This Row],[IdLevel123]],'B-Business Capability'!B:L,11,FALSE)</f>
        <v>0</v>
      </c>
      <c r="T1237" t="s">
        <v>688</v>
      </c>
      <c r="U1237" t="str">
        <f>_xlfn.CONCAT(KamstrupData[[#This Row],[CountryCode]],"_",KamstrupData[[#This Row],[Business Area]],"_",KamstrupData[[#This Row],[DepartmentTeam]])</f>
        <v>DK10_DK_Digitalization_Kamstrup Solutions_DK_Digitalization_Kamstrup Solutions_Commercial Solutions</v>
      </c>
      <c r="V1237" t="str">
        <f>VLOOKUP(KamstrupData[[#This Row],[ORG_Concat]],'O-Organization'!F:H,3,FALSE)</f>
        <v>11043_DK10_Digitalization_DK_Digitalization_Kamstrup Solutions_DK_Digitalization_Kamstrup Solutions_Commercial Solutions</v>
      </c>
    </row>
    <row r="1238" spans="4:22">
      <c r="D1238" t="s">
        <v>295</v>
      </c>
      <c r="E1238" t="str">
        <f>VLOOKUP(D1238,'B-Business Capability'!B:H,5,FALSE)</f>
        <v>Strategic Management</v>
      </c>
      <c r="F1238" t="str">
        <f>VLOOKUP(D1238,'B-Business Capability'!B:H,6,FALSE)</f>
        <v>Enterprise Effectiveness &amp; Project Management</v>
      </c>
      <c r="G1238" t="str">
        <f>VLOOKUP(D1238,'B-Business Capability'!B:H,7,FALSE)</f>
        <v>Task Tracking and Planning</v>
      </c>
      <c r="I1238" t="s">
        <v>253</v>
      </c>
      <c r="J1238" t="s">
        <v>562</v>
      </c>
      <c r="K1238" t="s">
        <v>569</v>
      </c>
      <c r="L1238" t="s">
        <v>689</v>
      </c>
      <c r="M1238" t="str">
        <f>VLOOKUP(L1238,'A-Applications'!B:D,3,FALSE)</f>
        <v>Plandisc</v>
      </c>
      <c r="N1238" t="s">
        <v>53</v>
      </c>
      <c r="O1238" s="42" t="s">
        <v>54</v>
      </c>
      <c r="P1238" t="s">
        <v>77</v>
      </c>
      <c r="Q1238" t="str">
        <f>VLOOKUP(KamstrupData[[#This Row],[IdLevel123]],'B-Business Capability'!B:L,10,FALSE)</f>
        <v>N/A</v>
      </c>
      <c r="R1238">
        <f>VLOOKUP(KamstrupData[[#This Row],[IdLevel123]],'B-Business Capability'!B:L,11,FALSE)</f>
        <v>0</v>
      </c>
      <c r="T1238" t="s">
        <v>690</v>
      </c>
      <c r="U1238" t="str">
        <f>_xlfn.CONCAT(KamstrupData[[#This Row],[CountryCode]],"_",KamstrupData[[#This Row],[Business Area]],"_",KamstrupData[[#This Row],[DepartmentTeam]])</f>
        <v>DK10_DK_Digitalization_Kamstrup Solutions_DK_Digitalization_Kamstrup Solutions_Commercial Solutions</v>
      </c>
      <c r="V1238" t="str">
        <f>VLOOKUP(KamstrupData[[#This Row],[ORG_Concat]],'O-Organization'!F:H,3,FALSE)</f>
        <v>11043_DK10_Digitalization_DK_Digitalization_Kamstrup Solutions_DK_Digitalization_Kamstrup Solutions_Commercial Solutions</v>
      </c>
    </row>
    <row r="1239" spans="4:22">
      <c r="D1239" s="28" t="s">
        <v>313</v>
      </c>
      <c r="E1239" t="str">
        <f>VLOOKUP(D1239,'B-Business Capability'!B:H,5,FALSE)</f>
        <v>Digital Platform and Operations</v>
      </c>
      <c r="F1239" t="str">
        <f>VLOOKUP(D1239,'B-Business Capability'!B:H,6,FALSE)</f>
        <v>AI, Data &amp; Analytics</v>
      </c>
      <c r="G1239" t="str">
        <f>VLOOKUP(D1239,'B-Business Capability'!B:H,7,FALSE)</f>
        <v>BI Enablement</v>
      </c>
      <c r="I1239" t="s">
        <v>253</v>
      </c>
      <c r="J1239" t="s">
        <v>562</v>
      </c>
      <c r="K1239" t="s">
        <v>569</v>
      </c>
      <c r="L1239" t="s">
        <v>117</v>
      </c>
      <c r="M1239" t="str">
        <f>VLOOKUP(L1239,'A-Applications'!B:D,3,FALSE)</f>
        <v>PowerBI</v>
      </c>
      <c r="N1239" t="s">
        <v>53</v>
      </c>
      <c r="O1239" s="42" t="s">
        <v>66</v>
      </c>
      <c r="Q1239" t="str">
        <f>VLOOKUP(KamstrupData[[#This Row],[IdLevel123]],'B-Business Capability'!B:L,10,FALSE)</f>
        <v>N/A</v>
      </c>
      <c r="R1239">
        <f>VLOOKUP(KamstrupData[[#This Row],[IdLevel123]],'B-Business Capability'!B:L,11,FALSE)</f>
        <v>0</v>
      </c>
      <c r="S1239" t="s">
        <v>653</v>
      </c>
      <c r="T1239" t="s">
        <v>691</v>
      </c>
      <c r="U1239" t="str">
        <f>_xlfn.CONCAT(KamstrupData[[#This Row],[CountryCode]],"_",KamstrupData[[#This Row],[Business Area]],"_",KamstrupData[[#This Row],[DepartmentTeam]])</f>
        <v>DK10_DK_Digitalization_Kamstrup Solutions_DK_Digitalization_Kamstrup Solutions_Commercial Solutions</v>
      </c>
      <c r="V1239" t="str">
        <f>VLOOKUP(KamstrupData[[#This Row],[ORG_Concat]],'O-Organization'!F:H,3,FALSE)</f>
        <v>11043_DK10_Digitalization_DK_Digitalization_Kamstrup Solutions_DK_Digitalization_Kamstrup Solutions_Commercial Solutions</v>
      </c>
    </row>
    <row r="1240" spans="4:22">
      <c r="D1240" s="28" t="s">
        <v>313</v>
      </c>
      <c r="E1240" t="str">
        <f>VLOOKUP(D1240,'B-Business Capability'!B:H,5,FALSE)</f>
        <v>Digital Platform and Operations</v>
      </c>
      <c r="F1240" t="str">
        <f>VLOOKUP(D1240,'B-Business Capability'!B:H,6,FALSE)</f>
        <v>AI, Data &amp; Analytics</v>
      </c>
      <c r="G1240" t="str">
        <f>VLOOKUP(D1240,'B-Business Capability'!B:H,7,FALSE)</f>
        <v>BI Enablement</v>
      </c>
      <c r="I1240" t="s">
        <v>253</v>
      </c>
      <c r="J1240" t="s">
        <v>562</v>
      </c>
      <c r="K1240" t="s">
        <v>569</v>
      </c>
      <c r="L1240" t="s">
        <v>117</v>
      </c>
      <c r="M1240" t="str">
        <f>VLOOKUP(L1240,'A-Applications'!B:D,3,FALSE)</f>
        <v>PowerBI</v>
      </c>
      <c r="N1240" t="s">
        <v>53</v>
      </c>
      <c r="O1240" s="42" t="s">
        <v>54</v>
      </c>
      <c r="Q1240" t="str">
        <f>VLOOKUP(KamstrupData[[#This Row],[IdLevel123]],'B-Business Capability'!B:L,10,FALSE)</f>
        <v>N/A</v>
      </c>
      <c r="R1240">
        <f>VLOOKUP(KamstrupData[[#This Row],[IdLevel123]],'B-Business Capability'!B:L,11,FALSE)</f>
        <v>0</v>
      </c>
      <c r="T1240" t="s">
        <v>692</v>
      </c>
      <c r="U1240" t="str">
        <f>_xlfn.CONCAT(KamstrupData[[#This Row],[CountryCode]],"_",KamstrupData[[#This Row],[Business Area]],"_",KamstrupData[[#This Row],[DepartmentTeam]])</f>
        <v>DK10_DK_Digitalization_Kamstrup Solutions_DK_Digitalization_Kamstrup Solutions_Commercial Solutions</v>
      </c>
      <c r="V1240" t="str">
        <f>VLOOKUP(KamstrupData[[#This Row],[ORG_Concat]],'O-Organization'!F:H,3,FALSE)</f>
        <v>11043_DK10_Digitalization_DK_Digitalization_Kamstrup Solutions_DK_Digitalization_Kamstrup Solutions_Commercial Solutions</v>
      </c>
    </row>
    <row r="1241" spans="4:22">
      <c r="D1241" s="28" t="s">
        <v>295</v>
      </c>
      <c r="E1241" t="str">
        <f>VLOOKUP(D1241,'B-Business Capability'!B:H,5,FALSE)</f>
        <v>Strategic Management</v>
      </c>
      <c r="F1241" t="str">
        <f>VLOOKUP(D1241,'B-Business Capability'!B:H,6,FALSE)</f>
        <v>Enterprise Effectiveness &amp; Project Management</v>
      </c>
      <c r="G1241" t="str">
        <f>VLOOKUP(D1241,'B-Business Capability'!B:H,7,FALSE)</f>
        <v>Task Tracking and Planning</v>
      </c>
      <c r="I1241" t="s">
        <v>253</v>
      </c>
      <c r="J1241" t="s">
        <v>562</v>
      </c>
      <c r="K1241" t="s">
        <v>569</v>
      </c>
      <c r="L1241" t="s">
        <v>308</v>
      </c>
      <c r="M1241" t="str">
        <f>VLOOKUP(L1241,'A-Applications'!B:D,3,FALSE)</f>
        <v>ProjectFlow 365</v>
      </c>
      <c r="N1241" t="s">
        <v>53</v>
      </c>
      <c r="O1241" s="42" t="s">
        <v>54</v>
      </c>
      <c r="Q1241" t="str">
        <f>VLOOKUP(KamstrupData[[#This Row],[IdLevel123]],'B-Business Capability'!B:L,10,FALSE)</f>
        <v>N/A</v>
      </c>
      <c r="R1241">
        <f>VLOOKUP(KamstrupData[[#This Row],[IdLevel123]],'B-Business Capability'!B:L,11,FALSE)</f>
        <v>0</v>
      </c>
      <c r="T1241" s="14" t="s">
        <v>693</v>
      </c>
      <c r="U1241" t="str">
        <f>_xlfn.CONCAT(KamstrupData[[#This Row],[CountryCode]],"_",KamstrupData[[#This Row],[Business Area]],"_",KamstrupData[[#This Row],[DepartmentTeam]])</f>
        <v>DK10_DK_Digitalization_Kamstrup Solutions_DK_Digitalization_Kamstrup Solutions_Commercial Solutions</v>
      </c>
      <c r="V1241" t="str">
        <f>VLOOKUP(KamstrupData[[#This Row],[ORG_Concat]],'O-Organization'!F:H,3,FALSE)</f>
        <v>11043_DK10_Digitalization_DK_Digitalization_Kamstrup Solutions_DK_Digitalization_Kamstrup Solutions_Commercial Solutions</v>
      </c>
    </row>
    <row r="1242" spans="4:22">
      <c r="D1242" s="28" t="s">
        <v>295</v>
      </c>
      <c r="E1242" t="str">
        <f>VLOOKUP(D1242,'B-Business Capability'!B:H,5,FALSE)</f>
        <v>Strategic Management</v>
      </c>
      <c r="F1242" t="str">
        <f>VLOOKUP(D1242,'B-Business Capability'!B:H,6,FALSE)</f>
        <v>Enterprise Effectiveness &amp; Project Management</v>
      </c>
      <c r="G1242" t="str">
        <f>VLOOKUP(D1242,'B-Business Capability'!B:H,7,FALSE)</f>
        <v>Task Tracking and Planning</v>
      </c>
      <c r="I1242" t="s">
        <v>253</v>
      </c>
      <c r="J1242" t="s">
        <v>562</v>
      </c>
      <c r="K1242" t="s">
        <v>569</v>
      </c>
      <c r="L1242" t="s">
        <v>308</v>
      </c>
      <c r="M1242" t="str">
        <f>VLOOKUP(L1242,'A-Applications'!B:D,3,FALSE)</f>
        <v>ProjectFlow 365</v>
      </c>
      <c r="N1242" t="s">
        <v>53</v>
      </c>
      <c r="O1242" s="42" t="s">
        <v>54</v>
      </c>
      <c r="Q1242" t="str">
        <f>VLOOKUP(KamstrupData[[#This Row],[IdLevel123]],'B-Business Capability'!B:L,10,FALSE)</f>
        <v>N/A</v>
      </c>
      <c r="R1242">
        <f>VLOOKUP(KamstrupData[[#This Row],[IdLevel123]],'B-Business Capability'!B:L,11,FALSE)</f>
        <v>0</v>
      </c>
      <c r="T1242" t="s">
        <v>694</v>
      </c>
      <c r="U1242" t="str">
        <f>_xlfn.CONCAT(KamstrupData[[#This Row],[CountryCode]],"_",KamstrupData[[#This Row],[Business Area]],"_",KamstrupData[[#This Row],[DepartmentTeam]])</f>
        <v>DK10_DK_Digitalization_Kamstrup Solutions_DK_Digitalization_Kamstrup Solutions_Commercial Solutions</v>
      </c>
      <c r="V1242" t="str">
        <f>VLOOKUP(KamstrupData[[#This Row],[ORG_Concat]],'O-Organization'!F:H,3,FALSE)</f>
        <v>11043_DK10_Digitalization_DK_Digitalization_Kamstrup Solutions_DK_Digitalization_Kamstrup Solutions_Commercial Solutions</v>
      </c>
    </row>
    <row r="1243" spans="4:22">
      <c r="D1243" s="28" t="s">
        <v>526</v>
      </c>
      <c r="E1243" t="str">
        <f>VLOOKUP(D1243,'B-Business Capability'!B:H,5,FALSE)</f>
        <v>Digital Platform and Operations</v>
      </c>
      <c r="F1243" t="str">
        <f>VLOOKUP(D1243,'B-Business Capability'!B:H,6,FALSE)</f>
        <v>Operations</v>
      </c>
      <c r="G1243" t="str">
        <f>VLOOKUP(D1243,'B-Business Capability'!B:H,7,FALSE)</f>
        <v>IT Service Management</v>
      </c>
      <c r="I1243" t="s">
        <v>253</v>
      </c>
      <c r="J1243" t="s">
        <v>562</v>
      </c>
      <c r="K1243" t="s">
        <v>569</v>
      </c>
      <c r="L1243" t="s">
        <v>157</v>
      </c>
      <c r="M1243" t="str">
        <f>VLOOKUP(L1243,'A-Applications'!B:D,3,FALSE)</f>
        <v>ServiceNow</v>
      </c>
      <c r="N1243" t="s">
        <v>53</v>
      </c>
      <c r="O1243" s="42" t="s">
        <v>54</v>
      </c>
      <c r="Q1243" t="str">
        <f>VLOOKUP(KamstrupData[[#This Row],[IdLevel123]],'B-Business Capability'!B:L,10,FALSE)</f>
        <v>N/A</v>
      </c>
      <c r="R1243">
        <f>VLOOKUP(KamstrupData[[#This Row],[IdLevel123]],'B-Business Capability'!B:L,11,FALSE)</f>
        <v>0</v>
      </c>
      <c r="T1243" s="204" t="s">
        <v>695</v>
      </c>
      <c r="U1243" t="str">
        <f>_xlfn.CONCAT(KamstrupData[[#This Row],[CountryCode]],"_",KamstrupData[[#This Row],[Business Area]],"_",KamstrupData[[#This Row],[DepartmentTeam]])</f>
        <v>DK10_DK_Digitalization_Kamstrup Solutions_DK_Digitalization_Kamstrup Solutions_Commercial Solutions</v>
      </c>
      <c r="V1243" t="str">
        <f>VLOOKUP(KamstrupData[[#This Row],[ORG_Concat]],'O-Organization'!F:H,3,FALSE)</f>
        <v>11043_DK10_Digitalization_DK_Digitalization_Kamstrup Solutions_DK_Digitalization_Kamstrup Solutions_Commercial Solutions</v>
      </c>
    </row>
    <row r="1244" spans="4:22">
      <c r="D1244" s="28" t="s">
        <v>526</v>
      </c>
      <c r="E1244" t="str">
        <f>VLOOKUP(D1244,'B-Business Capability'!B:H,5,FALSE)</f>
        <v>Digital Platform and Operations</v>
      </c>
      <c r="F1244" t="str">
        <f>VLOOKUP(D1244,'B-Business Capability'!B:H,6,FALSE)</f>
        <v>Operations</v>
      </c>
      <c r="G1244" t="str">
        <f>VLOOKUP(D1244,'B-Business Capability'!B:H,7,FALSE)</f>
        <v>IT Service Management</v>
      </c>
      <c r="I1244" t="s">
        <v>253</v>
      </c>
      <c r="J1244" t="s">
        <v>562</v>
      </c>
      <c r="K1244" t="s">
        <v>569</v>
      </c>
      <c r="L1244" t="s">
        <v>157</v>
      </c>
      <c r="M1244" t="str">
        <f>VLOOKUP(L1244,'A-Applications'!B:D,3,FALSE)</f>
        <v>ServiceNow</v>
      </c>
      <c r="N1244" t="s">
        <v>53</v>
      </c>
      <c r="O1244" s="42" t="s">
        <v>54</v>
      </c>
      <c r="Q1244" t="str">
        <f>VLOOKUP(KamstrupData[[#This Row],[IdLevel123]],'B-Business Capability'!B:L,10,FALSE)</f>
        <v>N/A</v>
      </c>
      <c r="R1244">
        <f>VLOOKUP(KamstrupData[[#This Row],[IdLevel123]],'B-Business Capability'!B:L,11,FALSE)</f>
        <v>0</v>
      </c>
      <c r="T1244" s="204" t="s">
        <v>696</v>
      </c>
      <c r="U1244" t="str">
        <f>_xlfn.CONCAT(KamstrupData[[#This Row],[CountryCode]],"_",KamstrupData[[#This Row],[Business Area]],"_",KamstrupData[[#This Row],[DepartmentTeam]])</f>
        <v>DK10_DK_Digitalization_Kamstrup Solutions_DK_Digitalization_Kamstrup Solutions_Commercial Solutions</v>
      </c>
      <c r="V1244" t="str">
        <f>VLOOKUP(KamstrupData[[#This Row],[ORG_Concat]],'O-Organization'!F:H,3,FALSE)</f>
        <v>11043_DK10_Digitalization_DK_Digitalization_Kamstrup Solutions_DK_Digitalization_Kamstrup Solutions_Commercial Solutions</v>
      </c>
    </row>
    <row r="1245" spans="4:22">
      <c r="D1245" s="28" t="s">
        <v>526</v>
      </c>
      <c r="E1245" t="str">
        <f>VLOOKUP(D1245,'B-Business Capability'!B:H,5,FALSE)</f>
        <v>Digital Platform and Operations</v>
      </c>
      <c r="F1245" t="str">
        <f>VLOOKUP(D1245,'B-Business Capability'!B:H,6,FALSE)</f>
        <v>Operations</v>
      </c>
      <c r="G1245" t="str">
        <f>VLOOKUP(D1245,'B-Business Capability'!B:H,7,FALSE)</f>
        <v>IT Service Management</v>
      </c>
      <c r="I1245" t="s">
        <v>253</v>
      </c>
      <c r="J1245" t="s">
        <v>562</v>
      </c>
      <c r="K1245" t="s">
        <v>569</v>
      </c>
      <c r="L1245" t="s">
        <v>157</v>
      </c>
      <c r="M1245" t="str">
        <f>VLOOKUP(L1245,'A-Applications'!B:D,3,FALSE)</f>
        <v>ServiceNow</v>
      </c>
      <c r="N1245" t="s">
        <v>53</v>
      </c>
      <c r="O1245" s="42" t="s">
        <v>66</v>
      </c>
      <c r="Q1245" t="str">
        <f>VLOOKUP(KamstrupData[[#This Row],[IdLevel123]],'B-Business Capability'!B:L,10,FALSE)</f>
        <v>N/A</v>
      </c>
      <c r="R1245">
        <f>VLOOKUP(KamstrupData[[#This Row],[IdLevel123]],'B-Business Capability'!B:L,11,FALSE)</f>
        <v>0</v>
      </c>
      <c r="T1245" t="s">
        <v>697</v>
      </c>
      <c r="U1245" t="str">
        <f>_xlfn.CONCAT(KamstrupData[[#This Row],[CountryCode]],"_",KamstrupData[[#This Row],[Business Area]],"_",KamstrupData[[#This Row],[DepartmentTeam]])</f>
        <v>DK10_DK_Digitalization_Kamstrup Solutions_DK_Digitalization_Kamstrup Solutions_Commercial Solutions</v>
      </c>
      <c r="V1245" t="str">
        <f>VLOOKUP(KamstrupData[[#This Row],[ORG_Concat]],'O-Organization'!F:H,3,FALSE)</f>
        <v>11043_DK10_Digitalization_DK_Digitalization_Kamstrup Solutions_DK_Digitalization_Kamstrup Solutions_Commercial Solutions</v>
      </c>
    </row>
    <row r="1246" spans="4:22">
      <c r="D1246" t="s">
        <v>698</v>
      </c>
      <c r="E1246" t="str">
        <f>VLOOKUP(D1246,'B-Business Capability'!B:H,5,FALSE)</f>
        <v>Sales</v>
      </c>
      <c r="F1246" t="str">
        <f>VLOOKUP(D1246,'B-Business Capability'!B:H,6,FALSE)</f>
        <v>Sales Execution and Customer Engagement</v>
      </c>
      <c r="G1246" t="str">
        <f>VLOOKUP(D1246,'B-Business Capability'!B:H,7,FALSE)</f>
        <v>Productivity and personalization</v>
      </c>
      <c r="I1246" t="s">
        <v>253</v>
      </c>
      <c r="J1246" t="s">
        <v>562</v>
      </c>
      <c r="K1246" t="s">
        <v>569</v>
      </c>
      <c r="L1246" t="s">
        <v>699</v>
      </c>
      <c r="M1246" t="str">
        <f>VLOOKUP(L1246,'A-Applications'!B:D,3,FALSE)</f>
        <v>Sitecore AI</v>
      </c>
      <c r="N1246" t="s">
        <v>53</v>
      </c>
      <c r="O1246" s="42" t="s">
        <v>54</v>
      </c>
      <c r="P1246" t="s">
        <v>680</v>
      </c>
      <c r="Q1246" t="str">
        <f>VLOOKUP(KamstrupData[[#This Row],[IdLevel123]],'B-Business Capability'!B:L,10,FALSE)</f>
        <v>N/A</v>
      </c>
      <c r="R1246">
        <f>VLOOKUP(KamstrupData[[#This Row],[IdLevel123]],'B-Business Capability'!B:L,11,FALSE)</f>
        <v>0</v>
      </c>
      <c r="T1246" t="s">
        <v>700</v>
      </c>
      <c r="U1246" t="str">
        <f>_xlfn.CONCAT(KamstrupData[[#This Row],[CountryCode]],"_",KamstrupData[[#This Row],[Business Area]],"_",KamstrupData[[#This Row],[DepartmentTeam]])</f>
        <v>DK10_DK_Digitalization_Kamstrup Solutions_DK_Digitalization_Kamstrup Solutions_Commercial Solutions</v>
      </c>
      <c r="V1246" t="str">
        <f>VLOOKUP(KamstrupData[[#This Row],[ORG_Concat]],'O-Organization'!F:H,3,FALSE)</f>
        <v>11043_DK10_Digitalization_DK_Digitalization_Kamstrup Solutions_DK_Digitalization_Kamstrup Solutions_Commercial Solutions</v>
      </c>
    </row>
    <row r="1247" spans="4:22">
      <c r="D1247" s="28" t="s">
        <v>568</v>
      </c>
      <c r="E1247" t="str">
        <f>VLOOKUP(D1247,'B-Business Capability'!B:H,5,FALSE)</f>
        <v>Marketing</v>
      </c>
      <c r="F1247" t="str">
        <f>VLOOKUP(D1247,'B-Business Capability'!B:H,6,FALSE)</f>
        <v>Corporate communication and brand management</v>
      </c>
      <c r="G1247" t="str">
        <f>VLOOKUP(D1247,'B-Business Capability'!B:H,7,FALSE)</f>
        <v>Content management</v>
      </c>
      <c r="I1247" t="s">
        <v>253</v>
      </c>
      <c r="J1247" t="s">
        <v>562</v>
      </c>
      <c r="K1247" t="s">
        <v>569</v>
      </c>
      <c r="L1247" t="s">
        <v>701</v>
      </c>
      <c r="M1247" t="str">
        <f>VLOOKUP(L1247,'A-Applications'!B:D,3,FALSE)</f>
        <v>Sitecore Content HUB</v>
      </c>
      <c r="N1247" t="s">
        <v>53</v>
      </c>
      <c r="O1247" s="42" t="s">
        <v>54</v>
      </c>
      <c r="P1247" t="s">
        <v>680</v>
      </c>
      <c r="Q1247" t="str">
        <f>VLOOKUP(KamstrupData[[#This Row],[IdLevel123]],'B-Business Capability'!B:L,10,FALSE)</f>
        <v>N/A</v>
      </c>
      <c r="R1247">
        <f>VLOOKUP(KamstrupData[[#This Row],[IdLevel123]],'B-Business Capability'!B:L,11,FALSE)</f>
        <v>0</v>
      </c>
      <c r="T1247" t="s">
        <v>702</v>
      </c>
      <c r="U1247" t="str">
        <f>_xlfn.CONCAT(KamstrupData[[#This Row],[CountryCode]],"_",KamstrupData[[#This Row],[Business Area]],"_",KamstrupData[[#This Row],[DepartmentTeam]])</f>
        <v>DK10_DK_Digitalization_Kamstrup Solutions_DK_Digitalization_Kamstrup Solutions_Commercial Solutions</v>
      </c>
      <c r="V1247" t="str">
        <f>VLOOKUP(KamstrupData[[#This Row],[ORG_Concat]],'O-Organization'!F:H,3,FALSE)</f>
        <v>11043_DK10_Digitalization_DK_Digitalization_Kamstrup Solutions_DK_Digitalization_Kamstrup Solutions_Commercial Solutions</v>
      </c>
    </row>
    <row r="1248" spans="4:22">
      <c r="D1248" t="s">
        <v>682</v>
      </c>
      <c r="E1248" t="str">
        <f>VLOOKUP(D1248,'B-Business Capability'!B:H,5,FALSE)</f>
        <v>Marketing</v>
      </c>
      <c r="F1248" t="str">
        <f>VLOOKUP(D1248,'B-Business Capability'!B:H,6,FALSE)</f>
        <v>Customer experience and data management</v>
      </c>
      <c r="G1248" t="str">
        <f>VLOOKUP(D1248,'B-Business Capability'!B:H,7,FALSE)</f>
        <v>Customer data management</v>
      </c>
      <c r="I1248" t="s">
        <v>253</v>
      </c>
      <c r="J1248" t="s">
        <v>562</v>
      </c>
      <c r="K1248" t="s">
        <v>569</v>
      </c>
      <c r="L1248" t="s">
        <v>703</v>
      </c>
      <c r="M1248" t="str">
        <f>VLOOKUP(L1248,'A-Applications'!B:D,3,FALSE)</f>
        <v>Sitecore Search</v>
      </c>
      <c r="N1248" t="s">
        <v>53</v>
      </c>
      <c r="O1248" s="42" t="s">
        <v>66</v>
      </c>
      <c r="P1248" t="s">
        <v>680</v>
      </c>
      <c r="Q1248" t="str">
        <f>VLOOKUP(KamstrupData[[#This Row],[IdLevel123]],'B-Business Capability'!B:L,10,FALSE)</f>
        <v>Customer Service and Support</v>
      </c>
      <c r="R1248">
        <f>VLOOKUP(KamstrupData[[#This Row],[IdLevel123]],'B-Business Capability'!B:L,11,FALSE)</f>
        <v>0</v>
      </c>
      <c r="T1248" t="s">
        <v>704</v>
      </c>
      <c r="U1248" t="str">
        <f>_xlfn.CONCAT(KamstrupData[[#This Row],[CountryCode]],"_",KamstrupData[[#This Row],[Business Area]],"_",KamstrupData[[#This Row],[DepartmentTeam]])</f>
        <v>DK10_DK_Digitalization_Kamstrup Solutions_DK_Digitalization_Kamstrup Solutions_Commercial Solutions</v>
      </c>
      <c r="V1248" t="str">
        <f>VLOOKUP(KamstrupData[[#This Row],[ORG_Concat]],'O-Organization'!F:H,3,FALSE)</f>
        <v>11043_DK10_Digitalization_DK_Digitalization_Kamstrup Solutions_DK_Digitalization_Kamstrup Solutions_Commercial Solutions</v>
      </c>
    </row>
    <row r="1249" spans="2:22">
      <c r="D1249" t="s">
        <v>615</v>
      </c>
      <c r="E1249" t="str">
        <f>VLOOKUP(D1249,'B-Business Capability'!B:H,5,FALSE)</f>
        <v>Marketing</v>
      </c>
      <c r="F1249" t="str">
        <f>VLOOKUP(D1249,'B-Business Capability'!B:H,6,FALSE)</f>
        <v>Customer experience and data management</v>
      </c>
      <c r="G1249" t="str">
        <f>VLOOKUP(D1249,'B-Business Capability'!B:H,7,FALSE)</f>
        <v>Customer experience management</v>
      </c>
      <c r="I1249" t="s">
        <v>253</v>
      </c>
      <c r="J1249" t="s">
        <v>562</v>
      </c>
      <c r="K1249" t="s">
        <v>569</v>
      </c>
      <c r="L1249" t="s">
        <v>703</v>
      </c>
      <c r="M1249" t="str">
        <f>VLOOKUP(L1249,'A-Applications'!B:D,3,FALSE)</f>
        <v>Sitecore Search</v>
      </c>
      <c r="N1249" t="s">
        <v>53</v>
      </c>
      <c r="O1249" s="42" t="s">
        <v>66</v>
      </c>
      <c r="P1249" t="s">
        <v>680</v>
      </c>
      <c r="Q1249" t="str">
        <f>VLOOKUP(KamstrupData[[#This Row],[IdLevel123]],'B-Business Capability'!B:L,10,FALSE)</f>
        <v>Customer Service and Support</v>
      </c>
      <c r="R1249">
        <f>VLOOKUP(KamstrupData[[#This Row],[IdLevel123]],'B-Business Capability'!B:L,11,FALSE)</f>
        <v>0</v>
      </c>
      <c r="T1249" t="s">
        <v>704</v>
      </c>
      <c r="U1249" t="str">
        <f>_xlfn.CONCAT(KamstrupData[[#This Row],[CountryCode]],"_",KamstrupData[[#This Row],[Business Area]],"_",KamstrupData[[#This Row],[DepartmentTeam]])</f>
        <v>DK10_DK_Digitalization_Kamstrup Solutions_DK_Digitalization_Kamstrup Solutions_Commercial Solutions</v>
      </c>
      <c r="V1249" t="str">
        <f>VLOOKUP(KamstrupData[[#This Row],[ORG_Concat]],'O-Organization'!F:H,3,FALSE)</f>
        <v>11043_DK10_Digitalization_DK_Digitalization_Kamstrup Solutions_DK_Digitalization_Kamstrup Solutions_Commercial Solutions</v>
      </c>
    </row>
    <row r="1250" spans="2:22">
      <c r="D1250" s="28" t="s">
        <v>705</v>
      </c>
      <c r="E1250" t="str">
        <f>VLOOKUP(D1250,'B-Business Capability'!B:H,5,FALSE)</f>
        <v>Marketing</v>
      </c>
      <c r="F1250" t="str">
        <f>VLOOKUP(D1250,'B-Business Capability'!B:H,6,FALSE)</f>
        <v>Digital channel management</v>
      </c>
      <c r="G1250" t="str">
        <f>VLOOKUP(D1250,'B-Business Capability'!B:H,7,FALSE)</f>
        <v>Corporate website management</v>
      </c>
      <c r="I1250" t="s">
        <v>253</v>
      </c>
      <c r="J1250" t="s">
        <v>562</v>
      </c>
      <c r="K1250" t="s">
        <v>569</v>
      </c>
      <c r="L1250" t="s">
        <v>703</v>
      </c>
      <c r="M1250" t="str">
        <f>VLOOKUP(L1250,'A-Applications'!B:D,3,FALSE)</f>
        <v>Sitecore Search</v>
      </c>
      <c r="N1250" t="s">
        <v>53</v>
      </c>
      <c r="O1250" s="42" t="s">
        <v>54</v>
      </c>
      <c r="P1250" t="s">
        <v>680</v>
      </c>
      <c r="Q1250" t="str">
        <f>VLOOKUP(KamstrupData[[#This Row],[IdLevel123]],'B-Business Capability'!B:L,10,FALSE)</f>
        <v>N/A</v>
      </c>
      <c r="R1250">
        <f>VLOOKUP(KamstrupData[[#This Row],[IdLevel123]],'B-Business Capability'!B:L,11,FALSE)</f>
        <v>0</v>
      </c>
      <c r="T1250" t="s">
        <v>704</v>
      </c>
      <c r="U1250" t="str">
        <f>_xlfn.CONCAT(KamstrupData[[#This Row],[CountryCode]],"_",KamstrupData[[#This Row],[Business Area]],"_",KamstrupData[[#This Row],[DepartmentTeam]])</f>
        <v>DK10_DK_Digitalization_Kamstrup Solutions_DK_Digitalization_Kamstrup Solutions_Commercial Solutions</v>
      </c>
      <c r="V1250" t="str">
        <f>VLOOKUP(KamstrupData[[#This Row],[ORG_Concat]],'O-Organization'!F:H,3,FALSE)</f>
        <v>11043_DK10_Digitalization_DK_Digitalization_Kamstrup Solutions_DK_Digitalization_Kamstrup Solutions_Commercial Solutions</v>
      </c>
    </row>
    <row r="1251" spans="2:22">
      <c r="D1251" s="28" t="s">
        <v>705</v>
      </c>
      <c r="E1251" t="str">
        <f>VLOOKUP(D1251,'B-Business Capability'!B:H,5,FALSE)</f>
        <v>Marketing</v>
      </c>
      <c r="F1251" t="str">
        <f>VLOOKUP(D1251,'B-Business Capability'!B:H,6,FALSE)</f>
        <v>Digital channel management</v>
      </c>
      <c r="G1251" t="str">
        <f>VLOOKUP(D1251,'B-Business Capability'!B:H,7,FALSE)</f>
        <v>Corporate website management</v>
      </c>
      <c r="I1251" t="s">
        <v>253</v>
      </c>
      <c r="J1251" t="s">
        <v>562</v>
      </c>
      <c r="K1251" t="s">
        <v>569</v>
      </c>
      <c r="L1251" t="s">
        <v>703</v>
      </c>
      <c r="M1251" t="str">
        <f>VLOOKUP(L1251,'A-Applications'!B:D,3,FALSE)</f>
        <v>Sitecore Search</v>
      </c>
      <c r="N1251" t="s">
        <v>53</v>
      </c>
      <c r="O1251" s="42" t="s">
        <v>54</v>
      </c>
      <c r="P1251" t="s">
        <v>680</v>
      </c>
      <c r="Q1251" t="str">
        <f>VLOOKUP(KamstrupData[[#This Row],[IdLevel123]],'B-Business Capability'!B:L,10,FALSE)</f>
        <v>N/A</v>
      </c>
      <c r="R1251">
        <f>VLOOKUP(KamstrupData[[#This Row],[IdLevel123]],'B-Business Capability'!B:L,11,FALSE)</f>
        <v>0</v>
      </c>
      <c r="T1251" t="s">
        <v>704</v>
      </c>
      <c r="U1251" t="str">
        <f>_xlfn.CONCAT(KamstrupData[[#This Row],[CountryCode]],"_",KamstrupData[[#This Row],[Business Area]],"_",KamstrupData[[#This Row],[DepartmentTeam]])</f>
        <v>DK10_DK_Digitalization_Kamstrup Solutions_DK_Digitalization_Kamstrup Solutions_Commercial Solutions</v>
      </c>
      <c r="V1251" t="str">
        <f>VLOOKUP(KamstrupData[[#This Row],[ORG_Concat]],'O-Organization'!F:H,3,FALSE)</f>
        <v>11043_DK10_Digitalization_DK_Digitalization_Kamstrup Solutions_DK_Digitalization_Kamstrup Solutions_Commercial Solutions</v>
      </c>
    </row>
    <row r="1252" spans="2:22">
      <c r="D1252" s="28" t="s">
        <v>568</v>
      </c>
      <c r="E1252" t="str">
        <f>VLOOKUP(D1252,'B-Business Capability'!B:H,5,FALSE)</f>
        <v>Marketing</v>
      </c>
      <c r="F1252" t="str">
        <f>VLOOKUP(D1252,'B-Business Capability'!B:H,6,FALSE)</f>
        <v>Corporate communication and brand management</v>
      </c>
      <c r="G1252" t="str">
        <f>VLOOKUP(D1252,'B-Business Capability'!B:H,7,FALSE)</f>
        <v>Content management</v>
      </c>
      <c r="I1252" t="s">
        <v>253</v>
      </c>
      <c r="J1252" t="s">
        <v>562</v>
      </c>
      <c r="K1252" t="s">
        <v>569</v>
      </c>
      <c r="L1252" t="s">
        <v>706</v>
      </c>
      <c r="M1252" t="str">
        <f>VLOOKUP(L1252,'A-Applications'!B:D,3,FALSE)</f>
        <v>Sitecore Stream</v>
      </c>
      <c r="N1252" t="s">
        <v>53</v>
      </c>
      <c r="O1252" s="42" t="s">
        <v>54</v>
      </c>
      <c r="P1252" t="s">
        <v>680</v>
      </c>
      <c r="Q1252" t="str">
        <f>VLOOKUP(KamstrupData[[#This Row],[IdLevel123]],'B-Business Capability'!B:L,10,FALSE)</f>
        <v>N/A</v>
      </c>
      <c r="R1252">
        <f>VLOOKUP(KamstrupData[[#This Row],[IdLevel123]],'B-Business Capability'!B:L,11,FALSE)</f>
        <v>0</v>
      </c>
      <c r="T1252" t="s">
        <v>704</v>
      </c>
      <c r="U1252" t="str">
        <f>_xlfn.CONCAT(KamstrupData[[#This Row],[CountryCode]],"_",KamstrupData[[#This Row],[Business Area]],"_",KamstrupData[[#This Row],[DepartmentTeam]])</f>
        <v>DK10_DK_Digitalization_Kamstrup Solutions_DK_Digitalization_Kamstrup Solutions_Commercial Solutions</v>
      </c>
      <c r="V1252" t="str">
        <f>VLOOKUP(KamstrupData[[#This Row],[ORG_Concat]],'O-Organization'!F:H,3,FALSE)</f>
        <v>11043_DK10_Digitalization_DK_Digitalization_Kamstrup Solutions_DK_Digitalization_Kamstrup Solutions_Commercial Solutions</v>
      </c>
    </row>
    <row r="1253" spans="2:22">
      <c r="D1253" s="28" t="s">
        <v>301</v>
      </c>
      <c r="E1253" t="str">
        <f>VLOOKUP(D1253,'B-Business Capability'!B:H,5,FALSE)</f>
        <v>Strategic Management</v>
      </c>
      <c r="F1253" t="str">
        <f>VLOOKUP(D1253,'B-Business Capability'!B:H,6,FALSE)</f>
        <v>Knowledge &amp; Research Management</v>
      </c>
      <c r="G1253" t="str">
        <f>VLOOKUP(D1253,'B-Business Capability'!B:H,7,FALSE)</f>
        <v>Manage Knowledge</v>
      </c>
      <c r="I1253" t="s">
        <v>253</v>
      </c>
      <c r="J1253" t="s">
        <v>562</v>
      </c>
      <c r="K1253" t="s">
        <v>569</v>
      </c>
      <c r="L1253" t="s">
        <v>99</v>
      </c>
      <c r="M1253" t="str">
        <f>VLOOKUP(L1253,'A-Applications'!B:D,3,FALSE)</f>
        <v>SnagIt</v>
      </c>
      <c r="N1253" t="s">
        <v>53</v>
      </c>
      <c r="O1253" s="42" t="s">
        <v>54</v>
      </c>
      <c r="Q1253" t="str">
        <f>VLOOKUP(KamstrupData[[#This Row],[IdLevel123]],'B-Business Capability'!B:L,10,FALSE)</f>
        <v>N/A</v>
      </c>
      <c r="R1253">
        <f>VLOOKUP(KamstrupData[[#This Row],[IdLevel123]],'B-Business Capability'!B:L,11,FALSE)</f>
        <v>0</v>
      </c>
      <c r="U1253" t="str">
        <f>_xlfn.CONCAT(KamstrupData[[#This Row],[CountryCode]],"_",KamstrupData[[#This Row],[Business Area]],"_",KamstrupData[[#This Row],[DepartmentTeam]])</f>
        <v>DK10_DK_Digitalization_Kamstrup Solutions_DK_Digitalization_Kamstrup Solutions_Commercial Solutions</v>
      </c>
      <c r="V1253" t="str">
        <f>VLOOKUP(KamstrupData[[#This Row],[ORG_Concat]],'O-Organization'!F:H,3,FALSE)</f>
        <v>11043_DK10_Digitalization_DK_Digitalization_Kamstrup Solutions_DK_Digitalization_Kamstrup Solutions_Commercial Solutions</v>
      </c>
    </row>
    <row r="1254" spans="2:22">
      <c r="D1254" t="s">
        <v>707</v>
      </c>
      <c r="E1254" t="str">
        <f>VLOOKUP(D1254,'B-Business Capability'!B:H,5,FALSE)</f>
        <v>Marketing</v>
      </c>
      <c r="F1254" t="str">
        <f>VLOOKUP(D1254,'B-Business Capability'!B:H,6,FALSE)</f>
        <v>Marketing demand management</v>
      </c>
      <c r="G1254" t="str">
        <f>VLOOKUP(D1254,'B-Business Capability'!B:H,7,FALSE)</f>
        <v>Content management</v>
      </c>
      <c r="I1254" t="s">
        <v>253</v>
      </c>
      <c r="J1254" t="s">
        <v>562</v>
      </c>
      <c r="K1254" t="s">
        <v>569</v>
      </c>
      <c r="L1254" t="s">
        <v>708</v>
      </c>
      <c r="M1254" t="str">
        <f>VLOOKUP(L1254,'A-Applications'!B:D,3,FALSE)</f>
        <v>Synthesia Enterprise Package</v>
      </c>
      <c r="N1254" t="s">
        <v>53</v>
      </c>
      <c r="O1254" s="42" t="s">
        <v>54</v>
      </c>
      <c r="P1254" t="s">
        <v>709</v>
      </c>
      <c r="Q1254" t="str">
        <f>VLOOKUP(KamstrupData[[#This Row],[IdLevel123]],'B-Business Capability'!B:L,10,FALSE)</f>
        <v>N/A</v>
      </c>
      <c r="R1254">
        <f>VLOOKUP(KamstrupData[[#This Row],[IdLevel123]],'B-Business Capability'!B:L,11,FALSE)</f>
        <v>0</v>
      </c>
      <c r="T1254" t="s">
        <v>710</v>
      </c>
      <c r="U1254" t="str">
        <f>_xlfn.CONCAT(KamstrupData[[#This Row],[CountryCode]],"_",KamstrupData[[#This Row],[Business Area]],"_",KamstrupData[[#This Row],[DepartmentTeam]])</f>
        <v>DK10_DK_Digitalization_Kamstrup Solutions_DK_Digitalization_Kamstrup Solutions_Commercial Solutions</v>
      </c>
      <c r="V1254" t="str">
        <f>VLOOKUP(KamstrupData[[#This Row],[ORG_Concat]],'O-Organization'!F:H,3,FALSE)</f>
        <v>11043_DK10_Digitalization_DK_Digitalization_Kamstrup Solutions_DK_Digitalization_Kamstrup Solutions_Commercial Solutions</v>
      </c>
    </row>
    <row r="1255" spans="2:22">
      <c r="D1255" s="28" t="s">
        <v>568</v>
      </c>
      <c r="E1255" t="str">
        <f>VLOOKUP(D1255,'B-Business Capability'!B:H,5,FALSE)</f>
        <v>Marketing</v>
      </c>
      <c r="F1255" t="str">
        <f>VLOOKUP(D1255,'B-Business Capability'!B:H,6,FALSE)</f>
        <v>Corporate communication and brand management</v>
      </c>
      <c r="G1255" t="str">
        <f>VLOOKUP(D1255,'B-Business Capability'!B:H,7,FALSE)</f>
        <v>Content management</v>
      </c>
      <c r="I1255" t="s">
        <v>253</v>
      </c>
      <c r="J1255" t="s">
        <v>562</v>
      </c>
      <c r="K1255" t="s">
        <v>569</v>
      </c>
      <c r="L1255" t="s">
        <v>708</v>
      </c>
      <c r="M1255" t="str">
        <f>VLOOKUP(L1255,'A-Applications'!B:D,3,FALSE)</f>
        <v>Synthesia Enterprise Package</v>
      </c>
      <c r="N1255" t="s">
        <v>53</v>
      </c>
      <c r="O1255" s="42" t="s">
        <v>54</v>
      </c>
      <c r="Q1255" t="str">
        <f>VLOOKUP(KamstrupData[[#This Row],[IdLevel123]],'B-Business Capability'!B:L,10,FALSE)</f>
        <v>N/A</v>
      </c>
      <c r="R1255">
        <f>VLOOKUP(KamstrupData[[#This Row],[IdLevel123]],'B-Business Capability'!B:L,11,FALSE)</f>
        <v>0</v>
      </c>
      <c r="U1255" t="str">
        <f>_xlfn.CONCAT(KamstrupData[[#This Row],[CountryCode]],"_",KamstrupData[[#This Row],[Business Area]],"_",KamstrupData[[#This Row],[DepartmentTeam]])</f>
        <v>DK10_DK_Digitalization_Kamstrup Solutions_DK_Digitalization_Kamstrup Solutions_Commercial Solutions</v>
      </c>
      <c r="V1255" t="str">
        <f>VLOOKUP(KamstrupData[[#This Row],[ORG_Concat]],'O-Organization'!F:H,3,FALSE)</f>
        <v>11043_DK10_Digitalization_DK_Digitalization_Kamstrup Solutions_DK_Digitalization_Kamstrup Solutions_Commercial Solutions</v>
      </c>
    </row>
    <row r="1256" spans="2:22">
      <c r="D1256" s="28" t="s">
        <v>119</v>
      </c>
      <c r="E1256" t="str">
        <f>VLOOKUP(D1256,'B-Business Capability'!B:H,5,FALSE)</f>
        <v>Finance</v>
      </c>
      <c r="F1256" t="str">
        <f>VLOOKUP(D1256,'B-Business Capability'!B:H,6,FALSE)</f>
        <v>Settlements &amp; Payments</v>
      </c>
      <c r="G1256" t="str">
        <f>VLOOKUP(D1256,'B-Business Capability'!B:H,7,FALSE)</f>
        <v>Travel &amp; Expense Management</v>
      </c>
      <c r="I1256" t="s">
        <v>253</v>
      </c>
      <c r="J1256" t="s">
        <v>562</v>
      </c>
      <c r="K1256" t="s">
        <v>569</v>
      </c>
      <c r="L1256" t="s">
        <v>138</v>
      </c>
      <c r="M1256" t="str">
        <f>VLOOKUP(L1256,'A-Applications'!B:D,3,FALSE)</f>
        <v>Travelpool</v>
      </c>
      <c r="N1256" t="s">
        <v>53</v>
      </c>
      <c r="O1256" s="42" t="s">
        <v>54</v>
      </c>
      <c r="Q1256" t="str">
        <f>VLOOKUP(KamstrupData[[#This Row],[IdLevel123]],'B-Business Capability'!B:L,10,FALSE)</f>
        <v>Hire-to-Retire (H2R)</v>
      </c>
      <c r="R1256">
        <f>VLOOKUP(KamstrupData[[#This Row],[IdLevel123]],'B-Business Capability'!B:L,11,FALSE)</f>
        <v>750</v>
      </c>
      <c r="U1256" t="str">
        <f>_xlfn.CONCAT(KamstrupData[[#This Row],[CountryCode]],"_",KamstrupData[[#This Row],[Business Area]],"_",KamstrupData[[#This Row],[DepartmentTeam]])</f>
        <v>DK10_DK_Digitalization_Kamstrup Solutions_DK_Digitalization_Kamstrup Solutions_Commercial Solutions</v>
      </c>
      <c r="V1256" t="str">
        <f>VLOOKUP(KamstrupData[[#This Row],[ORG_Concat]],'O-Organization'!F:H,3,FALSE)</f>
        <v>11043_DK10_Digitalization_DK_Digitalization_Kamstrup Solutions_DK_Digitalization_Kamstrup Solutions_Commercial Solutions</v>
      </c>
    </row>
    <row r="1257" spans="2:22">
      <c r="D1257" s="28" t="s">
        <v>395</v>
      </c>
      <c r="E1257" t="str">
        <f>VLOOKUP(D1257,'B-Business Capability'!B:H,5,FALSE)</f>
        <v>Digital Platform and Operations</v>
      </c>
      <c r="F1257" t="str">
        <f>VLOOKUP(D1257,'B-Business Capability'!B:H,6,FALSE)</f>
        <v>Engineering &amp; Platform</v>
      </c>
      <c r="G1257" t="str">
        <f>VLOOKUP(D1257,'B-Business Capability'!B:H,7,FALSE)</f>
        <v>Software development</v>
      </c>
      <c r="I1257" t="s">
        <v>253</v>
      </c>
      <c r="J1257" t="s">
        <v>562</v>
      </c>
      <c r="K1257" t="s">
        <v>569</v>
      </c>
      <c r="L1257" t="s">
        <v>443</v>
      </c>
      <c r="M1257" t="str">
        <f>VLOOKUP(L1257,'A-Applications'!B:D,3,FALSE)</f>
        <v>VSCode</v>
      </c>
      <c r="N1257" t="s">
        <v>53</v>
      </c>
      <c r="O1257" s="42" t="s">
        <v>54</v>
      </c>
      <c r="Q1257" t="str">
        <f>VLOOKUP(KamstrupData[[#This Row],[IdLevel123]],'B-Business Capability'!B:L,10,FALSE)</f>
        <v>N/A</v>
      </c>
      <c r="R1257">
        <f>VLOOKUP(KamstrupData[[#This Row],[IdLevel123]],'B-Business Capability'!B:L,11,FALSE)</f>
        <v>0</v>
      </c>
      <c r="T1257" t="s">
        <v>711</v>
      </c>
      <c r="U1257" t="str">
        <f>_xlfn.CONCAT(KamstrupData[[#This Row],[CountryCode]],"_",KamstrupData[[#This Row],[Business Area]],"_",KamstrupData[[#This Row],[DepartmentTeam]])</f>
        <v>DK10_DK_Digitalization_Kamstrup Solutions_DK_Digitalization_Kamstrup Solutions_Commercial Solutions</v>
      </c>
      <c r="V1257" t="str">
        <f>VLOOKUP(KamstrupData[[#This Row],[ORG_Concat]],'O-Organization'!F:H,3,FALSE)</f>
        <v>11043_DK10_Digitalization_DK_Digitalization_Kamstrup Solutions_DK_Digitalization_Kamstrup Solutions_Commercial Solutions</v>
      </c>
    </row>
    <row r="1258" spans="2:22">
      <c r="D1258" s="28" t="s">
        <v>395</v>
      </c>
      <c r="E1258" t="str">
        <f>VLOOKUP(D1258,'B-Business Capability'!B:H,5,FALSE)</f>
        <v>Digital Platform and Operations</v>
      </c>
      <c r="F1258" t="str">
        <f>VLOOKUP(D1258,'B-Business Capability'!B:H,6,FALSE)</f>
        <v>Engineering &amp; Platform</v>
      </c>
      <c r="G1258" t="str">
        <f>VLOOKUP(D1258,'B-Business Capability'!B:H,7,FALSE)</f>
        <v>Software development</v>
      </c>
      <c r="I1258" t="s">
        <v>253</v>
      </c>
      <c r="J1258" t="s">
        <v>562</v>
      </c>
      <c r="K1258" t="s">
        <v>569</v>
      </c>
      <c r="L1258" t="s">
        <v>443</v>
      </c>
      <c r="M1258" t="str">
        <f>VLOOKUP(L1258,'A-Applications'!B:D,3,FALSE)</f>
        <v>VSCode</v>
      </c>
      <c r="N1258" t="s">
        <v>53</v>
      </c>
      <c r="O1258" s="42" t="s">
        <v>54</v>
      </c>
      <c r="Q1258" t="str">
        <f>VLOOKUP(KamstrupData[[#This Row],[IdLevel123]],'B-Business Capability'!B:L,10,FALSE)</f>
        <v>N/A</v>
      </c>
      <c r="R1258">
        <f>VLOOKUP(KamstrupData[[#This Row],[IdLevel123]],'B-Business Capability'!B:L,11,FALSE)</f>
        <v>0</v>
      </c>
      <c r="T1258" s="14" t="s">
        <v>712</v>
      </c>
      <c r="U1258" t="str">
        <f>_xlfn.CONCAT(KamstrupData[[#This Row],[CountryCode]],"_",KamstrupData[[#This Row],[Business Area]],"_",KamstrupData[[#This Row],[DepartmentTeam]])</f>
        <v>DK10_DK_Digitalization_Kamstrup Solutions_DK_Digitalization_Kamstrup Solutions_Commercial Solutions</v>
      </c>
      <c r="V1258" t="str">
        <f>VLOOKUP(KamstrupData[[#This Row],[ORG_Concat]],'O-Organization'!F:H,3,FALSE)</f>
        <v>11043_DK10_Digitalization_DK_Digitalization_Kamstrup Solutions_DK_Digitalization_Kamstrup Solutions_Commercial Solutions</v>
      </c>
    </row>
    <row r="1259" spans="2:22">
      <c r="D1259" s="28" t="s">
        <v>713</v>
      </c>
      <c r="E1259" t="str">
        <f>VLOOKUP(D1259,'B-Business Capability'!B:H,5,FALSE)</f>
        <v>Marketing</v>
      </c>
      <c r="F1259" t="str">
        <f>VLOOKUP(D1259,'B-Business Capability'!B:H,6,FALSE)</f>
        <v>Digital channel management</v>
      </c>
      <c r="G1259" t="str">
        <f>VLOOKUP(D1259,'B-Business Capability'!B:H,7,FALSE)</f>
        <v>Social media management</v>
      </c>
      <c r="I1259" t="s">
        <v>253</v>
      </c>
      <c r="J1259" t="s">
        <v>562</v>
      </c>
      <c r="K1259" t="s">
        <v>569</v>
      </c>
      <c r="L1259" t="s">
        <v>714</v>
      </c>
      <c r="M1259" t="str">
        <f>VLOOKUP(L1259,'A-Applications'!B:D,3,FALSE)</f>
        <v>Youtube</v>
      </c>
      <c r="N1259" t="s">
        <v>53</v>
      </c>
      <c r="O1259" s="42" t="s">
        <v>54</v>
      </c>
      <c r="Q1259" t="str">
        <f>VLOOKUP(KamstrupData[[#This Row],[IdLevel123]],'B-Business Capability'!B:L,10,FALSE)</f>
        <v>Customer Service and Support</v>
      </c>
      <c r="R1259">
        <f>VLOOKUP(KamstrupData[[#This Row],[IdLevel123]],'B-Business Capability'!B:L,11,FALSE)</f>
        <v>0</v>
      </c>
      <c r="T1259" t="s">
        <v>715</v>
      </c>
      <c r="U1259" t="str">
        <f>_xlfn.CONCAT(KamstrupData[[#This Row],[CountryCode]],"_",KamstrupData[[#This Row],[Business Area]],"_",KamstrupData[[#This Row],[DepartmentTeam]])</f>
        <v>DK10_DK_Digitalization_Kamstrup Solutions_DK_Digitalization_Kamstrup Solutions_Commercial Solutions</v>
      </c>
      <c r="V1259" t="str">
        <f>VLOOKUP(KamstrupData[[#This Row],[ORG_Concat]],'O-Organization'!F:H,3,FALSE)</f>
        <v>11043_DK10_Digitalization_DK_Digitalization_Kamstrup Solutions_DK_Digitalization_Kamstrup Solutions_Commercial Solutions</v>
      </c>
    </row>
    <row r="1260" spans="2:22">
      <c r="D1260" t="s">
        <v>716</v>
      </c>
      <c r="E1260" t="str">
        <f>VLOOKUP(D1260,'B-Business Capability'!B:H,5,FALSE)</f>
        <v>Marketing</v>
      </c>
      <c r="F1260" t="str">
        <f>VLOOKUP(D1260,'B-Business Capability'!B:H,6,FALSE)</f>
        <v>Marketing demand management</v>
      </c>
      <c r="G1260" t="str">
        <f>VLOOKUP(D1260,'B-Business Capability'!B:H,7,FALSE)</f>
        <v>Partner/Channel marketing management</v>
      </c>
      <c r="I1260" t="s">
        <v>253</v>
      </c>
      <c r="J1260" t="s">
        <v>562</v>
      </c>
      <c r="K1260" t="s">
        <v>569</v>
      </c>
      <c r="L1260" t="s">
        <v>717</v>
      </c>
      <c r="M1260" t="str">
        <f>VLOOKUP(L1260,'A-Applications'!B:D,3,FALSE)</f>
        <v>Fuse,  Digital Training for external customers</v>
      </c>
      <c r="O1260" s="42"/>
      <c r="Q1260" t="str">
        <f>VLOOKUP(KamstrupData[[#This Row],[IdLevel123]],'B-Business Capability'!B:L,10,FALSE)</f>
        <v>N/A</v>
      </c>
      <c r="R1260">
        <f>VLOOKUP(KamstrupData[[#This Row],[IdLevel123]],'B-Business Capability'!B:L,11,FALSE)</f>
        <v>0</v>
      </c>
      <c r="T1260" t="s">
        <v>718</v>
      </c>
      <c r="U1260" t="str">
        <f>_xlfn.CONCAT(KamstrupData[[#This Row],[CountryCode]],"_",KamstrupData[[#This Row],[Business Area]],"_",KamstrupData[[#This Row],[DepartmentTeam]])</f>
        <v>DK10_DK_Digitalization_Kamstrup Solutions_DK_Digitalization_Kamstrup Solutions_Commercial Solutions</v>
      </c>
      <c r="V1260" t="str">
        <f>VLOOKUP(KamstrupData[[#This Row],[ORG_Concat]],'O-Organization'!F:H,3,FALSE)</f>
        <v>11043_DK10_Digitalization_DK_Digitalization_Kamstrup Solutions_DK_Digitalization_Kamstrup Solutions_Commercial Solutions</v>
      </c>
    </row>
    <row r="1261" spans="2:22">
      <c r="D1261" t="s">
        <v>719</v>
      </c>
      <c r="E1261" t="str">
        <f>VLOOKUP(D1261,'B-Business Capability'!B:H,5,FALSE)</f>
        <v>Strategic Management</v>
      </c>
      <c r="F1261">
        <f>VLOOKUP(D1261,'B-Business Capability'!B:H,6,FALSE)</f>
        <v>0</v>
      </c>
      <c r="G1261">
        <f>VLOOKUP(D1261,'B-Business Capability'!B:H,7,FALSE)</f>
        <v>0</v>
      </c>
      <c r="I1261" t="s">
        <v>253</v>
      </c>
      <c r="J1261" t="s">
        <v>720</v>
      </c>
      <c r="L1261" t="s">
        <v>65</v>
      </c>
      <c r="M1261" t="str">
        <f>VLOOKUP(L1261,'A-Applications'!B:D,3,FALSE)</f>
        <v>IFS ERP</v>
      </c>
      <c r="N1261" t="s">
        <v>53</v>
      </c>
      <c r="O1261" s="42" t="s">
        <v>54</v>
      </c>
      <c r="P1261" t="s">
        <v>97</v>
      </c>
      <c r="Q1261" t="str">
        <f>VLOOKUP(KamstrupData[[#This Row],[IdLevel123]],'B-Business Capability'!B:L,10,FALSE)</f>
        <v>N/A</v>
      </c>
      <c r="R1261">
        <f>VLOOKUP(KamstrupData[[#This Row],[IdLevel123]],'B-Business Capability'!B:L,11,FALSE)</f>
        <v>0</v>
      </c>
      <c r="T1261" t="s">
        <v>721</v>
      </c>
      <c r="U1261" t="str">
        <f>_xlfn.CONCAT(KamstrupData[[#This Row],[CountryCode]],"_",KamstrupData[[#This Row],[Business Area]],"_",KamstrupData[[#This Row],[DepartmentTeam]])</f>
        <v>DK10_DK_Executive Management office_Executive Management office_</v>
      </c>
      <c r="V1261" t="str">
        <f>VLOOKUP(KamstrupData[[#This Row],[ORG_Concat]],'O-Organization'!F:H,3,FALSE)</f>
        <v>11053_DK10_Executive Management office_DK_Executive Management office_Executive Management office_</v>
      </c>
    </row>
    <row r="1262" spans="2:22">
      <c r="D1262" t="s">
        <v>252</v>
      </c>
      <c r="E1262" t="str">
        <f>VLOOKUP(D1262,'B-Business Capability'!B:H,5,FALSE)</f>
        <v>Finance</v>
      </c>
      <c r="F1262" t="str">
        <f>VLOOKUP(D1262,'B-Business Capability'!B:H,6,FALSE)</f>
        <v>Settlements &amp; Payments</v>
      </c>
      <c r="G1262" t="str">
        <f>VLOOKUP(D1262,'B-Business Capability'!B:H,7,FALSE)</f>
        <v>Invoice Approval</v>
      </c>
      <c r="I1262" t="s">
        <v>253</v>
      </c>
      <c r="J1262" t="s">
        <v>720</v>
      </c>
      <c r="L1262" t="s">
        <v>65</v>
      </c>
      <c r="M1262" t="str">
        <f>VLOOKUP(L1262,'A-Applications'!B:D,3,FALSE)</f>
        <v>IFS ERP</v>
      </c>
      <c r="N1262" t="s">
        <v>53</v>
      </c>
      <c r="O1262" s="42" t="s">
        <v>62</v>
      </c>
      <c r="P1262" t="s">
        <v>254</v>
      </c>
      <c r="Q1262" t="str">
        <f>VLOOKUP(KamstrupData[[#This Row],[IdLevel123]],'B-Business Capability'!B:L,10,FALSE)</f>
        <v>Procure-to-Pay (P2P)</v>
      </c>
      <c r="R1262">
        <f>VLOOKUP(KamstrupData[[#This Row],[IdLevel123]],'B-Business Capability'!B:L,11,FALSE)</f>
        <v>520</v>
      </c>
      <c r="T1262" t="s">
        <v>255</v>
      </c>
      <c r="U1262" t="str">
        <f>_xlfn.CONCAT(KamstrupData[[#This Row],[CountryCode]],"_",KamstrupData[[#This Row],[Business Area]],"_",KamstrupData[[#This Row],[DepartmentTeam]])</f>
        <v>DK10_DK_Executive Management office_Executive Management office_</v>
      </c>
      <c r="V1262" t="str">
        <f>VLOOKUP(KamstrupData[[#This Row],[ORG_Concat]],'O-Organization'!F:H,3,FALSE)</f>
        <v>11053_DK10_Executive Management office_DK_Executive Management office_Executive Management office_</v>
      </c>
    </row>
    <row r="1263" spans="2:22">
      <c r="B1263" s="28">
        <v>45292</v>
      </c>
      <c r="D1263" t="s">
        <v>284</v>
      </c>
      <c r="E1263" t="str">
        <f>VLOOKUP(D1263,'B-Business Capability'!B:H,5,FALSE)</f>
        <v>People and Culture</v>
      </c>
      <c r="F1263" t="str">
        <f>VLOOKUP(D1263,'B-Business Capability'!B:H,6,FALSE)</f>
        <v>Learning &amp; Development</v>
      </c>
      <c r="G1263">
        <f>VLOOKUP(D1263,'B-Business Capability'!B:H,7,FALSE)</f>
        <v>0</v>
      </c>
      <c r="I1263" t="s">
        <v>253</v>
      </c>
      <c r="J1263" t="s">
        <v>720</v>
      </c>
      <c r="L1263" t="s">
        <v>722</v>
      </c>
      <c r="M1263" t="str">
        <f>VLOOKUP(L1263,'A-Applications'!B:D,3,FALSE)</f>
        <v>Nemtilmeld</v>
      </c>
      <c r="O1263" s="42"/>
      <c r="P1263" t="s">
        <v>77</v>
      </c>
      <c r="Q1263" t="str">
        <f>VLOOKUP(KamstrupData[[#This Row],[IdLevel123]],'B-Business Capability'!B:L,10,FALSE)</f>
        <v>Hire-to-Retire (H2R)</v>
      </c>
      <c r="R1263">
        <f>VLOOKUP(KamstrupData[[#This Row],[IdLevel123]],'B-Business Capability'!B:L,11,FALSE)</f>
        <v>500</v>
      </c>
      <c r="S1263" t="s">
        <v>237</v>
      </c>
      <c r="T1263" t="s">
        <v>723</v>
      </c>
      <c r="U1263" t="str">
        <f>_xlfn.CONCAT(KamstrupData[[#This Row],[CountryCode]],"_",KamstrupData[[#This Row],[Business Area]],"_",KamstrupData[[#This Row],[DepartmentTeam]])</f>
        <v>DK10_DK_Executive Management office_Executive Management office_</v>
      </c>
      <c r="V1263" t="str">
        <f>VLOOKUP(KamstrupData[[#This Row],[ORG_Concat]],'O-Organization'!F:H,3,FALSE)</f>
        <v>11053_DK10_Executive Management office_DK_Executive Management office_Executive Management office_</v>
      </c>
    </row>
    <row r="1264" spans="2:22">
      <c r="D1264" t="s">
        <v>719</v>
      </c>
      <c r="E1264" t="str">
        <f>VLOOKUP(D1264,'B-Business Capability'!B:H,5,FALSE)</f>
        <v>Strategic Management</v>
      </c>
      <c r="F1264">
        <f>VLOOKUP(D1264,'B-Business Capability'!B:H,6,FALSE)</f>
        <v>0</v>
      </c>
      <c r="G1264">
        <f>VLOOKUP(D1264,'B-Business Capability'!B:H,7,FALSE)</f>
        <v>0</v>
      </c>
      <c r="I1264" t="s">
        <v>253</v>
      </c>
      <c r="J1264" t="s">
        <v>720</v>
      </c>
      <c r="L1264" t="s">
        <v>99</v>
      </c>
      <c r="M1264" t="str">
        <f>VLOOKUP(L1264,'A-Applications'!B:D,3,FALSE)</f>
        <v>SnagIt</v>
      </c>
      <c r="N1264" t="s">
        <v>53</v>
      </c>
      <c r="O1264" s="42" t="s">
        <v>54</v>
      </c>
      <c r="P1264" t="s">
        <v>97</v>
      </c>
      <c r="Q1264" t="str">
        <f>VLOOKUP(KamstrupData[[#This Row],[IdLevel123]],'B-Business Capability'!B:L,10,FALSE)</f>
        <v>N/A</v>
      </c>
      <c r="R1264">
        <f>VLOOKUP(KamstrupData[[#This Row],[IdLevel123]],'B-Business Capability'!B:L,11,FALSE)</f>
        <v>0</v>
      </c>
      <c r="T1264" t="s">
        <v>721</v>
      </c>
      <c r="U1264" t="str">
        <f>_xlfn.CONCAT(KamstrupData[[#This Row],[CountryCode]],"_",KamstrupData[[#This Row],[Business Area]],"_",KamstrupData[[#This Row],[DepartmentTeam]])</f>
        <v>DK10_DK_Executive Management office_Executive Management office_</v>
      </c>
      <c r="V1264" t="str">
        <f>VLOOKUP(KamstrupData[[#This Row],[ORG_Concat]],'O-Organization'!F:H,3,FALSE)</f>
        <v>11053_DK10_Executive Management office_DK_Executive Management office_Executive Management office_</v>
      </c>
    </row>
    <row r="1265" spans="3:22">
      <c r="C1265" s="28">
        <v>46387</v>
      </c>
      <c r="D1265" t="s">
        <v>63</v>
      </c>
      <c r="E1265" t="str">
        <f>VLOOKUP(D1265,'B-Business Capability'!B:H,5,FALSE)</f>
        <v>Finance</v>
      </c>
      <c r="F1265" t="str">
        <f>VLOOKUP(D1265,'B-Business Capability'!B:H,6,FALSE)</f>
        <v>Financial Planning &amp; Analysis</v>
      </c>
      <c r="G1265" t="str">
        <f>VLOOKUP(D1265,'B-Business Capability'!B:H,7,FALSE)</f>
        <v>Cost Accounting_Plan</v>
      </c>
      <c r="I1265" t="s">
        <v>253</v>
      </c>
      <c r="J1265" t="s">
        <v>720</v>
      </c>
      <c r="L1265" t="s">
        <v>102</v>
      </c>
      <c r="M1265" t="str">
        <f>VLOOKUP(L1265,'A-Applications'!B:D,3,FALSE)</f>
        <v>VIS</v>
      </c>
      <c r="N1265" t="s">
        <v>103</v>
      </c>
      <c r="O1265" s="42" t="s">
        <v>66</v>
      </c>
      <c r="P1265" t="s">
        <v>67</v>
      </c>
      <c r="Q1265" t="str">
        <f>VLOOKUP(KamstrupData[[#This Row],[IdLevel123]],'B-Business Capability'!B:L,10,FALSE)</f>
        <v>N/A</v>
      </c>
      <c r="R1265">
        <f>VLOOKUP(KamstrupData[[#This Row],[IdLevel123]],'B-Business Capability'!B:L,11,FALSE)</f>
        <v>0</v>
      </c>
      <c r="S1265" t="s">
        <v>265</v>
      </c>
      <c r="U1265" t="str">
        <f>_xlfn.CONCAT(KamstrupData[[#This Row],[CountryCode]],"_",KamstrupData[[#This Row],[Business Area]],"_",KamstrupData[[#This Row],[DepartmentTeam]])</f>
        <v>DK10_DK_Executive Management office_Executive Management office_</v>
      </c>
      <c r="V1265" t="str">
        <f>VLOOKUP(KamstrupData[[#This Row],[ORG_Concat]],'O-Organization'!F:H,3,FALSE)</f>
        <v>11053_DK10_Executive Management office_DK_Executive Management office_Executive Management office_</v>
      </c>
    </row>
    <row r="1266" spans="3:22">
      <c r="C1266" s="28">
        <v>46387</v>
      </c>
      <c r="D1266" t="s">
        <v>104</v>
      </c>
      <c r="E1266" t="str">
        <f>VLOOKUP(D1266,'B-Business Capability'!B:H,5,FALSE)</f>
        <v>Finance</v>
      </c>
      <c r="F1266" t="str">
        <f>VLOOKUP(D1266,'B-Business Capability'!B:H,6,FALSE)</f>
        <v>Financial Planning &amp; Analysis</v>
      </c>
      <c r="G1266" t="str">
        <f>VLOOKUP(D1266,'B-Business Capability'!B:H,7,FALSE)</f>
        <v>Forecasting</v>
      </c>
      <c r="I1266" t="s">
        <v>253</v>
      </c>
      <c r="J1266" t="s">
        <v>720</v>
      </c>
      <c r="L1266" t="s">
        <v>102</v>
      </c>
      <c r="M1266" t="str">
        <f>VLOOKUP(L1266,'A-Applications'!B:D,3,FALSE)</f>
        <v>VIS</v>
      </c>
      <c r="N1266" t="s">
        <v>103</v>
      </c>
      <c r="O1266" s="42" t="s">
        <v>66</v>
      </c>
      <c r="P1266" t="s">
        <v>67</v>
      </c>
      <c r="Q1266" t="str">
        <f>VLOOKUP(KamstrupData[[#This Row],[IdLevel123]],'B-Business Capability'!B:L,10,FALSE)</f>
        <v>N/A</v>
      </c>
      <c r="R1266">
        <f>VLOOKUP(KamstrupData[[#This Row],[IdLevel123]],'B-Business Capability'!B:L,11,FALSE)</f>
        <v>0</v>
      </c>
      <c r="S1266" t="s">
        <v>265</v>
      </c>
      <c r="U1266" t="str">
        <f>_xlfn.CONCAT(KamstrupData[[#This Row],[CountryCode]],"_",KamstrupData[[#This Row],[Business Area]],"_",KamstrupData[[#This Row],[DepartmentTeam]])</f>
        <v>DK10_DK_Executive Management office_Executive Management office_</v>
      </c>
      <c r="V1266" t="str">
        <f>VLOOKUP(KamstrupData[[#This Row],[ORG_Concat]],'O-Organization'!F:H,3,FALSE)</f>
        <v>11053_DK10_Executive Management office_DK_Executive Management office_Executive Management office_</v>
      </c>
    </row>
    <row r="1267" spans="3:22">
      <c r="D1267" t="s">
        <v>724</v>
      </c>
      <c r="E1267" t="str">
        <f>VLOOKUP(D1267,'B-Business Capability'!B:H,5,FALSE)</f>
        <v>Strategic Management</v>
      </c>
      <c r="F1267" t="str">
        <f>VLOOKUP(D1267,'B-Business Capability'!B:H,6,FALSE)</f>
        <v>Innovation &amp; Technology Management</v>
      </c>
      <c r="G1267" t="str">
        <f>VLOOKUP(D1267,'B-Business Capability'!B:H,7,FALSE)</f>
        <v>Manage Innovation and solution development process</v>
      </c>
      <c r="I1267" t="s">
        <v>253</v>
      </c>
      <c r="J1267" t="s">
        <v>720</v>
      </c>
      <c r="L1267" t="s">
        <v>605</v>
      </c>
      <c r="M1267" t="str">
        <f>VLOOKUP(L1267,'A-Applications'!B:D,3,FALSE)</f>
        <v>Aras Innovator PLM</v>
      </c>
      <c r="N1267" t="s">
        <v>53</v>
      </c>
      <c r="O1267" s="42" t="s">
        <v>54</v>
      </c>
      <c r="P1267" t="s">
        <v>725</v>
      </c>
      <c r="Q1267" t="str">
        <f>VLOOKUP(KamstrupData[[#This Row],[IdLevel123]],'B-Business Capability'!B:L,10,FALSE)</f>
        <v>Idea-to-Release (I2R)</v>
      </c>
      <c r="R1267">
        <f>VLOOKUP(KamstrupData[[#This Row],[IdLevel123]],'B-Business Capability'!B:L,11,FALSE)</f>
        <v>964</v>
      </c>
      <c r="T1267" t="s">
        <v>721</v>
      </c>
      <c r="U1267" t="str">
        <f>_xlfn.CONCAT(KamstrupData[[#This Row],[CountryCode]],"_",KamstrupData[[#This Row],[Business Area]],"_",KamstrupData[[#This Row],[DepartmentTeam]])</f>
        <v>DK10_DK_Executive Management office_Executive Management office_</v>
      </c>
      <c r="V1267" t="str">
        <f>VLOOKUP(KamstrupData[[#This Row],[ORG_Concat]],'O-Organization'!F:H,3,FALSE)</f>
        <v>11053_DK10_Executive Management office_DK_Executive Management office_Executive Management office_</v>
      </c>
    </row>
    <row r="1268" spans="3:22">
      <c r="D1268" t="s">
        <v>719</v>
      </c>
      <c r="E1268" t="str">
        <f>VLOOKUP(D1268,'B-Business Capability'!B:H,5,FALSE)</f>
        <v>Strategic Management</v>
      </c>
      <c r="F1268">
        <f>VLOOKUP(D1268,'B-Business Capability'!B:H,6,FALSE)</f>
        <v>0</v>
      </c>
      <c r="G1268">
        <f>VLOOKUP(D1268,'B-Business Capability'!B:H,7,FALSE)</f>
        <v>0</v>
      </c>
      <c r="I1268" t="s">
        <v>253</v>
      </c>
      <c r="J1268" t="s">
        <v>720</v>
      </c>
      <c r="L1268" t="s">
        <v>117</v>
      </c>
      <c r="M1268" t="str">
        <f>VLOOKUP(L1268,'A-Applications'!B:D,3,FALSE)</f>
        <v>PowerBI</v>
      </c>
      <c r="N1268" t="s">
        <v>53</v>
      </c>
      <c r="O1268" s="42" t="s">
        <v>54</v>
      </c>
      <c r="P1268" t="s">
        <v>97</v>
      </c>
      <c r="Q1268" t="str">
        <f>VLOOKUP(KamstrupData[[#This Row],[IdLevel123]],'B-Business Capability'!B:L,10,FALSE)</f>
        <v>N/A</v>
      </c>
      <c r="R1268">
        <f>VLOOKUP(KamstrupData[[#This Row],[IdLevel123]],'B-Business Capability'!B:L,11,FALSE)</f>
        <v>0</v>
      </c>
      <c r="T1268" t="s">
        <v>721</v>
      </c>
      <c r="U1268" t="str">
        <f>_xlfn.CONCAT(KamstrupData[[#This Row],[CountryCode]],"_",KamstrupData[[#This Row],[Business Area]],"_",KamstrupData[[#This Row],[DepartmentTeam]])</f>
        <v>DK10_DK_Executive Management office_Executive Management office_</v>
      </c>
      <c r="V1268" t="str">
        <f>VLOOKUP(KamstrupData[[#This Row],[ORG_Concat]],'O-Organization'!F:H,3,FALSE)</f>
        <v>11053_DK10_Executive Management office_DK_Executive Management office_Executive Management office_</v>
      </c>
    </row>
    <row r="1269" spans="3:22">
      <c r="D1269" t="s">
        <v>726</v>
      </c>
      <c r="E1269" t="str">
        <f>VLOOKUP(D1269,'B-Business Capability'!B:H,5,FALSE)</f>
        <v>Strategic Management</v>
      </c>
      <c r="F1269" t="str">
        <f>VLOOKUP(D1269,'B-Business Capability'!B:H,6,FALSE)</f>
        <v>Strategy Development</v>
      </c>
      <c r="G1269" t="str">
        <f>VLOOKUP(D1269,'B-Business Capability'!B:H,7,FALSE)</f>
        <v>Track Strategy</v>
      </c>
      <c r="I1269" t="s">
        <v>253</v>
      </c>
      <c r="J1269" t="s">
        <v>720</v>
      </c>
      <c r="L1269" t="s">
        <v>117</v>
      </c>
      <c r="M1269" t="str">
        <f>VLOOKUP(L1269,'A-Applications'!B:D,3,FALSE)</f>
        <v>PowerBI</v>
      </c>
      <c r="N1269" t="s">
        <v>53</v>
      </c>
      <c r="O1269" s="42" t="s">
        <v>54</v>
      </c>
      <c r="P1269" t="s">
        <v>97</v>
      </c>
      <c r="Q1269" t="str">
        <f>VLOOKUP(KamstrupData[[#This Row],[IdLevel123]],'B-Business Capability'!B:L,10,FALSE)</f>
        <v>N/A</v>
      </c>
      <c r="R1269">
        <f>VLOOKUP(KamstrupData[[#This Row],[IdLevel123]],'B-Business Capability'!B:L,11,FALSE)</f>
        <v>0</v>
      </c>
      <c r="T1269" t="s">
        <v>721</v>
      </c>
      <c r="U1269" t="str">
        <f>_xlfn.CONCAT(KamstrupData[[#This Row],[CountryCode]],"_",KamstrupData[[#This Row],[Business Area]],"_",KamstrupData[[#This Row],[DepartmentTeam]])</f>
        <v>DK10_DK_Executive Management office_Executive Management office_</v>
      </c>
      <c r="V1269" t="str">
        <f>VLOOKUP(KamstrupData[[#This Row],[ORG_Concat]],'O-Organization'!F:H,3,FALSE)</f>
        <v>11053_DK10_Executive Management office_DK_Executive Management office_Executive Management office_</v>
      </c>
    </row>
    <row r="1270" spans="3:22">
      <c r="D1270" t="s">
        <v>727</v>
      </c>
      <c r="E1270" t="str">
        <f>VLOOKUP(D1270,'B-Business Capability'!B:H,5,FALSE)</f>
        <v>Strategic Management</v>
      </c>
      <c r="F1270" t="str">
        <f>VLOOKUP(D1270,'B-Business Capability'!B:H,6,FALSE)</f>
        <v>Business Process Management</v>
      </c>
      <c r="G1270" t="str">
        <f>VLOOKUP(D1270,'B-Business Capability'!B:H,7,FALSE)</f>
        <v>Business Process Analytics and Mining</v>
      </c>
      <c r="I1270" t="s">
        <v>253</v>
      </c>
      <c r="J1270" t="s">
        <v>720</v>
      </c>
      <c r="L1270" t="s">
        <v>117</v>
      </c>
      <c r="M1270" t="str">
        <f>VLOOKUP(L1270,'A-Applications'!B:D,3,FALSE)</f>
        <v>PowerBI</v>
      </c>
      <c r="N1270" t="s">
        <v>53</v>
      </c>
      <c r="O1270" s="42" t="s">
        <v>54</v>
      </c>
      <c r="P1270" t="s">
        <v>97</v>
      </c>
      <c r="Q1270" t="str">
        <f>VLOOKUP(KamstrupData[[#This Row],[IdLevel123]],'B-Business Capability'!B:L,10,FALSE)</f>
        <v>N/A</v>
      </c>
      <c r="R1270">
        <f>VLOOKUP(KamstrupData[[#This Row],[IdLevel123]],'B-Business Capability'!B:L,11,FALSE)</f>
        <v>0</v>
      </c>
      <c r="T1270" t="s">
        <v>721</v>
      </c>
      <c r="U1270" t="str">
        <f>_xlfn.CONCAT(KamstrupData[[#This Row],[CountryCode]],"_",KamstrupData[[#This Row],[Business Area]],"_",KamstrupData[[#This Row],[DepartmentTeam]])</f>
        <v>DK10_DK_Executive Management office_Executive Management office_</v>
      </c>
      <c r="V1270" t="str">
        <f>VLOOKUP(KamstrupData[[#This Row],[ORG_Concat]],'O-Organization'!F:H,3,FALSE)</f>
        <v>11053_DK10_Executive Management office_DK_Executive Management office_Executive Management office_</v>
      </c>
    </row>
    <row r="1271" spans="3:22">
      <c r="D1271" t="s">
        <v>122</v>
      </c>
      <c r="E1271" t="str">
        <f>VLOOKUP(D1271,'B-Business Capability'!B:H,5,FALSE)</f>
        <v>Legal</v>
      </c>
      <c r="F1271" t="str">
        <f>VLOOKUP(D1271,'B-Business Capability'!B:H,6,FALSE)</f>
        <v>Ensure Compliance</v>
      </c>
      <c r="G1271">
        <f>VLOOKUP(D1271,'B-Business Capability'!B:H,7,FALSE)</f>
        <v>0</v>
      </c>
      <c r="I1271" t="s">
        <v>253</v>
      </c>
      <c r="J1271" t="s">
        <v>720</v>
      </c>
      <c r="L1271" t="s">
        <v>123</v>
      </c>
      <c r="M1271" t="str">
        <f>VLOOKUP(L1271,'A-Applications'!B:D,3,FALSE)</f>
        <v>DocuSign</v>
      </c>
      <c r="N1271" t="s">
        <v>53</v>
      </c>
      <c r="O1271" s="42" t="s">
        <v>62</v>
      </c>
      <c r="P1271" t="s">
        <v>124</v>
      </c>
      <c r="Q1271" t="str">
        <f>VLOOKUP(KamstrupData[[#This Row],[IdLevel123]],'B-Business Capability'!B:L,10,FALSE)</f>
        <v>N/A</v>
      </c>
      <c r="R1271">
        <f>VLOOKUP(KamstrupData[[#This Row],[IdLevel123]],'B-Business Capability'!B:L,11,FALSE)</f>
        <v>0</v>
      </c>
      <c r="U1271" t="str">
        <f>_xlfn.CONCAT(KamstrupData[[#This Row],[CountryCode]],"_",KamstrupData[[#This Row],[Business Area]],"_",KamstrupData[[#This Row],[DepartmentTeam]])</f>
        <v>DK10_DK_Executive Management office_Executive Management office_</v>
      </c>
      <c r="V1271" t="str">
        <f>VLOOKUP(KamstrupData[[#This Row],[ORG_Concat]],'O-Organization'!F:H,3,FALSE)</f>
        <v>11053_DK10_Executive Management office_DK_Executive Management office_Executive Management office_</v>
      </c>
    </row>
    <row r="1272" spans="3:22">
      <c r="D1272" t="s">
        <v>719</v>
      </c>
      <c r="E1272" t="str">
        <f>VLOOKUP(D1272,'B-Business Capability'!B:H,5,FALSE)</f>
        <v>Strategic Management</v>
      </c>
      <c r="F1272">
        <f>VLOOKUP(D1272,'B-Business Capability'!B:H,6,FALSE)</f>
        <v>0</v>
      </c>
      <c r="G1272">
        <f>VLOOKUP(D1272,'B-Business Capability'!B:H,7,FALSE)</f>
        <v>0</v>
      </c>
      <c r="I1272" t="s">
        <v>253</v>
      </c>
      <c r="J1272" t="s">
        <v>720</v>
      </c>
      <c r="L1272" t="s">
        <v>583</v>
      </c>
      <c r="M1272" t="str">
        <f>VLOOKUP(L1272,'A-Applications'!B:D,3,FALSE)</f>
        <v>ChatGPT</v>
      </c>
      <c r="N1272" t="s">
        <v>147</v>
      </c>
      <c r="O1272" s="42" t="s">
        <v>54</v>
      </c>
      <c r="P1272" t="s">
        <v>97</v>
      </c>
      <c r="Q1272" t="str">
        <f>VLOOKUP(KamstrupData[[#This Row],[IdLevel123]],'B-Business Capability'!B:L,10,FALSE)</f>
        <v>N/A</v>
      </c>
      <c r="R1272">
        <f>VLOOKUP(KamstrupData[[#This Row],[IdLevel123]],'B-Business Capability'!B:L,11,FALSE)</f>
        <v>0</v>
      </c>
      <c r="T1272" t="s">
        <v>721</v>
      </c>
      <c r="U1272" t="str">
        <f>_xlfn.CONCAT(KamstrupData[[#This Row],[CountryCode]],"_",KamstrupData[[#This Row],[Business Area]],"_",KamstrupData[[#This Row],[DepartmentTeam]])</f>
        <v>DK10_DK_Executive Management office_Executive Management office_</v>
      </c>
      <c r="V1272" t="str">
        <f>VLOOKUP(KamstrupData[[#This Row],[ORG_Concat]],'O-Organization'!F:H,3,FALSE)</f>
        <v>11053_DK10_Executive Management office_DK_Executive Management office_Executive Management office_</v>
      </c>
    </row>
    <row r="1273" spans="3:22">
      <c r="D1273" t="s">
        <v>726</v>
      </c>
      <c r="E1273" t="str">
        <f>VLOOKUP(D1273,'B-Business Capability'!B:H,5,FALSE)</f>
        <v>Strategic Management</v>
      </c>
      <c r="F1273" t="str">
        <f>VLOOKUP(D1273,'B-Business Capability'!B:H,6,FALSE)</f>
        <v>Strategy Development</v>
      </c>
      <c r="G1273" t="str">
        <f>VLOOKUP(D1273,'B-Business Capability'!B:H,7,FALSE)</f>
        <v>Track Strategy</v>
      </c>
      <c r="I1273" t="s">
        <v>253</v>
      </c>
      <c r="J1273" t="s">
        <v>720</v>
      </c>
      <c r="L1273" t="s">
        <v>58</v>
      </c>
      <c r="M1273" t="str">
        <f>VLOOKUP(L1273,'A-Applications'!B:D,3,FALSE)</f>
        <v>Microsoft Excel</v>
      </c>
      <c r="N1273" t="s">
        <v>53</v>
      </c>
      <c r="O1273" s="42" t="s">
        <v>54</v>
      </c>
      <c r="P1273" t="s">
        <v>97</v>
      </c>
      <c r="Q1273" t="str">
        <f>VLOOKUP(KamstrupData[[#This Row],[IdLevel123]],'B-Business Capability'!B:L,10,FALSE)</f>
        <v>N/A</v>
      </c>
      <c r="R1273">
        <f>VLOOKUP(KamstrupData[[#This Row],[IdLevel123]],'B-Business Capability'!B:L,11,FALSE)</f>
        <v>0</v>
      </c>
      <c r="T1273" t="s">
        <v>721</v>
      </c>
      <c r="U1273" t="str">
        <f>_xlfn.CONCAT(KamstrupData[[#This Row],[CountryCode]],"_",KamstrupData[[#This Row],[Business Area]],"_",KamstrupData[[#This Row],[DepartmentTeam]])</f>
        <v>DK10_DK_Executive Management office_Executive Management office_</v>
      </c>
      <c r="V1273" t="str">
        <f>VLOOKUP(KamstrupData[[#This Row],[ORG_Concat]],'O-Organization'!F:H,3,FALSE)</f>
        <v>11053_DK10_Executive Management office_DK_Executive Management office_Executive Management office_</v>
      </c>
    </row>
    <row r="1274" spans="3:22">
      <c r="D1274" t="s">
        <v>728</v>
      </c>
      <c r="E1274" t="str">
        <f>VLOOKUP(D1274,'B-Business Capability'!B:H,5,FALSE)</f>
        <v>Strategic Management</v>
      </c>
      <c r="F1274" t="str">
        <f>VLOOKUP(D1274,'B-Business Capability'!B:H,6,FALSE)</f>
        <v>Business Concept</v>
      </c>
      <c r="G1274" t="str">
        <f>VLOOKUP(D1274,'B-Business Capability'!B:H,7,FALSE)</f>
        <v>Concept Establishment</v>
      </c>
      <c r="I1274" t="s">
        <v>253</v>
      </c>
      <c r="J1274" t="s">
        <v>720</v>
      </c>
      <c r="L1274" t="s">
        <v>59</v>
      </c>
      <c r="M1274" t="str">
        <f>VLOOKUP(L1274,'A-Applications'!B:D,3,FALSE)</f>
        <v>Microsoft Power Point</v>
      </c>
      <c r="N1274" t="s">
        <v>53</v>
      </c>
      <c r="O1274" s="42" t="s">
        <v>54</v>
      </c>
      <c r="P1274" t="s">
        <v>97</v>
      </c>
      <c r="Q1274" t="str">
        <f>VLOOKUP(KamstrupData[[#This Row],[IdLevel123]],'B-Business Capability'!B:L,10,FALSE)</f>
        <v>N/A</v>
      </c>
      <c r="R1274">
        <f>VLOOKUP(KamstrupData[[#This Row],[IdLevel123]],'B-Business Capability'!B:L,11,FALSE)</f>
        <v>0</v>
      </c>
      <c r="T1274" t="s">
        <v>721</v>
      </c>
      <c r="U1274" t="str">
        <f>_xlfn.CONCAT(KamstrupData[[#This Row],[CountryCode]],"_",KamstrupData[[#This Row],[Business Area]],"_",KamstrupData[[#This Row],[DepartmentTeam]])</f>
        <v>DK10_DK_Executive Management office_Executive Management office_</v>
      </c>
      <c r="V1274" t="str">
        <f>VLOOKUP(KamstrupData[[#This Row],[ORG_Concat]],'O-Organization'!F:H,3,FALSE)</f>
        <v>11053_DK10_Executive Management office_DK_Executive Management office_Executive Management office_</v>
      </c>
    </row>
    <row r="1275" spans="3:22">
      <c r="D1275" t="s">
        <v>729</v>
      </c>
      <c r="E1275" t="str">
        <f>VLOOKUP(D1275,'B-Business Capability'!B:H,5,FALSE)</f>
        <v>Strategic Management</v>
      </c>
      <c r="F1275" t="str">
        <f>VLOOKUP(D1275,'B-Business Capability'!B:H,6,FALSE)</f>
        <v>Business Concept</v>
      </c>
      <c r="G1275" t="str">
        <f>VLOOKUP(D1275,'B-Business Capability'!B:H,7,FALSE)</f>
        <v>External Assessment</v>
      </c>
      <c r="I1275" t="s">
        <v>253</v>
      </c>
      <c r="J1275" t="s">
        <v>720</v>
      </c>
      <c r="L1275" t="s">
        <v>59</v>
      </c>
      <c r="M1275" t="str">
        <f>VLOOKUP(L1275,'A-Applications'!B:D,3,FALSE)</f>
        <v>Microsoft Power Point</v>
      </c>
      <c r="N1275" t="s">
        <v>53</v>
      </c>
      <c r="O1275" s="42" t="s">
        <v>54</v>
      </c>
      <c r="P1275" t="s">
        <v>97</v>
      </c>
      <c r="Q1275" t="str">
        <f>VLOOKUP(KamstrupData[[#This Row],[IdLevel123]],'B-Business Capability'!B:L,10,FALSE)</f>
        <v>N/A</v>
      </c>
      <c r="R1275">
        <f>VLOOKUP(KamstrupData[[#This Row],[IdLevel123]],'B-Business Capability'!B:L,11,FALSE)</f>
        <v>0</v>
      </c>
      <c r="T1275" t="s">
        <v>721</v>
      </c>
      <c r="U1275" t="str">
        <f>_xlfn.CONCAT(KamstrupData[[#This Row],[CountryCode]],"_",KamstrupData[[#This Row],[Business Area]],"_",KamstrupData[[#This Row],[DepartmentTeam]])</f>
        <v>DK10_DK_Executive Management office_Executive Management office_</v>
      </c>
      <c r="V1275" t="str">
        <f>VLOOKUP(KamstrupData[[#This Row],[ORG_Concat]],'O-Organization'!F:H,3,FALSE)</f>
        <v>11053_DK10_Executive Management office_DK_Executive Management office_Executive Management office_</v>
      </c>
    </row>
    <row r="1276" spans="3:22">
      <c r="D1276" t="s">
        <v>730</v>
      </c>
      <c r="E1276" t="str">
        <f>VLOOKUP(D1276,'B-Business Capability'!B:H,5,FALSE)</f>
        <v>Strategic Management</v>
      </c>
      <c r="F1276" t="str">
        <f>VLOOKUP(D1276,'B-Business Capability'!B:H,6,FALSE)</f>
        <v>Business Concept</v>
      </c>
      <c r="G1276" t="str">
        <f>VLOOKUP(D1276,'B-Business Capability'!B:H,7,FALSE)</f>
        <v>Internal Analysis</v>
      </c>
      <c r="I1276" t="s">
        <v>253</v>
      </c>
      <c r="J1276" t="s">
        <v>720</v>
      </c>
      <c r="L1276" t="s">
        <v>59</v>
      </c>
      <c r="M1276" t="str">
        <f>VLOOKUP(L1276,'A-Applications'!B:D,3,FALSE)</f>
        <v>Microsoft Power Point</v>
      </c>
      <c r="N1276" t="s">
        <v>53</v>
      </c>
      <c r="O1276" s="42" t="s">
        <v>54</v>
      </c>
      <c r="P1276" t="s">
        <v>97</v>
      </c>
      <c r="Q1276" t="str">
        <f>VLOOKUP(KamstrupData[[#This Row],[IdLevel123]],'B-Business Capability'!B:L,10,FALSE)</f>
        <v>N/A</v>
      </c>
      <c r="R1276">
        <f>VLOOKUP(KamstrupData[[#This Row],[IdLevel123]],'B-Business Capability'!B:L,11,FALSE)</f>
        <v>0</v>
      </c>
      <c r="T1276" t="s">
        <v>721</v>
      </c>
      <c r="U1276" t="str">
        <f>_xlfn.CONCAT(KamstrupData[[#This Row],[CountryCode]],"_",KamstrupData[[#This Row],[Business Area]],"_",KamstrupData[[#This Row],[DepartmentTeam]])</f>
        <v>DK10_DK_Executive Management office_Executive Management office_</v>
      </c>
      <c r="V1276" t="str">
        <f>VLOOKUP(KamstrupData[[#This Row],[ORG_Concat]],'O-Organization'!F:H,3,FALSE)</f>
        <v>11053_DK10_Executive Management office_DK_Executive Management office_Executive Management office_</v>
      </c>
    </row>
    <row r="1277" spans="3:22">
      <c r="D1277" t="s">
        <v>731</v>
      </c>
      <c r="E1277" t="str">
        <f>VLOOKUP(D1277,'B-Business Capability'!B:H,5,FALSE)</f>
        <v>Strategic Management</v>
      </c>
      <c r="F1277" t="str">
        <f>VLOOKUP(D1277,'B-Business Capability'!B:H,6,FALSE)</f>
        <v>Business Concept</v>
      </c>
      <c r="G1277" t="str">
        <f>VLOOKUP(D1277,'B-Business Capability'!B:H,7,FALSE)</f>
        <v>Market Intelligence</v>
      </c>
      <c r="I1277" t="s">
        <v>253</v>
      </c>
      <c r="J1277" t="s">
        <v>720</v>
      </c>
      <c r="L1277" t="s">
        <v>59</v>
      </c>
      <c r="M1277" t="str">
        <f>VLOOKUP(L1277,'A-Applications'!B:D,3,FALSE)</f>
        <v>Microsoft Power Point</v>
      </c>
      <c r="N1277" t="s">
        <v>53</v>
      </c>
      <c r="O1277" s="42" t="s">
        <v>54</v>
      </c>
      <c r="P1277" t="s">
        <v>97</v>
      </c>
      <c r="Q1277" t="str">
        <f>VLOOKUP(KamstrupData[[#This Row],[IdLevel123]],'B-Business Capability'!B:L,10,FALSE)</f>
        <v>N/A</v>
      </c>
      <c r="R1277">
        <f>VLOOKUP(KamstrupData[[#This Row],[IdLevel123]],'B-Business Capability'!B:L,11,FALSE)</f>
        <v>0</v>
      </c>
      <c r="T1277" t="s">
        <v>721</v>
      </c>
      <c r="U1277" t="str">
        <f>_xlfn.CONCAT(KamstrupData[[#This Row],[CountryCode]],"_",KamstrupData[[#This Row],[Business Area]],"_",KamstrupData[[#This Row],[DepartmentTeam]])</f>
        <v>DK10_DK_Executive Management office_Executive Management office_</v>
      </c>
      <c r="V1277" t="str">
        <f>VLOOKUP(KamstrupData[[#This Row],[ORG_Concat]],'O-Organization'!F:H,3,FALSE)</f>
        <v>11053_DK10_Executive Management office_DK_Executive Management office_Executive Management office_</v>
      </c>
    </row>
    <row r="1278" spans="3:22">
      <c r="D1278" t="s">
        <v>732</v>
      </c>
      <c r="E1278" t="str">
        <f>VLOOKUP(D1278,'B-Business Capability'!B:H,5,FALSE)</f>
        <v>Strategic Management</v>
      </c>
      <c r="F1278" t="str">
        <f>VLOOKUP(D1278,'B-Business Capability'!B:H,6,FALSE)</f>
        <v>Business Concept</v>
      </c>
      <c r="G1278" t="str">
        <f>VLOOKUP(D1278,'B-Business Capability'!B:H,7,FALSE)</f>
        <v>Restructure Organization</v>
      </c>
      <c r="I1278" t="s">
        <v>253</v>
      </c>
      <c r="J1278" t="s">
        <v>720</v>
      </c>
      <c r="L1278" t="s">
        <v>59</v>
      </c>
      <c r="M1278" t="str">
        <f>VLOOKUP(L1278,'A-Applications'!B:D,3,FALSE)</f>
        <v>Microsoft Power Point</v>
      </c>
      <c r="N1278" t="s">
        <v>53</v>
      </c>
      <c r="O1278" s="42" t="s">
        <v>54</v>
      </c>
      <c r="P1278" t="s">
        <v>97</v>
      </c>
      <c r="Q1278" t="str">
        <f>VLOOKUP(KamstrupData[[#This Row],[IdLevel123]],'B-Business Capability'!B:L,10,FALSE)</f>
        <v>N/A</v>
      </c>
      <c r="R1278">
        <f>VLOOKUP(KamstrupData[[#This Row],[IdLevel123]],'B-Business Capability'!B:L,11,FALSE)</f>
        <v>0</v>
      </c>
      <c r="T1278" t="s">
        <v>721</v>
      </c>
      <c r="U1278" t="str">
        <f>_xlfn.CONCAT(KamstrupData[[#This Row],[CountryCode]],"_",KamstrupData[[#This Row],[Business Area]],"_",KamstrupData[[#This Row],[DepartmentTeam]])</f>
        <v>DK10_DK_Executive Management office_Executive Management office_</v>
      </c>
      <c r="V1278" t="str">
        <f>VLOOKUP(KamstrupData[[#This Row],[ORG_Concat]],'O-Organization'!F:H,3,FALSE)</f>
        <v>11053_DK10_Executive Management office_DK_Executive Management office_Executive Management office_</v>
      </c>
    </row>
    <row r="1279" spans="3:22">
      <c r="D1279" t="s">
        <v>733</v>
      </c>
      <c r="E1279" t="str">
        <f>VLOOKUP(D1279,'B-Business Capability'!B:H,5,FALSE)</f>
        <v>Strategic Management</v>
      </c>
      <c r="F1279" t="str">
        <f>VLOOKUP(D1279,'B-Business Capability'!B:H,6,FALSE)</f>
        <v>Innovation &amp; Technology Management</v>
      </c>
      <c r="G1279" t="str">
        <f>VLOOKUP(D1279,'B-Business Capability'!B:H,7,FALSE)</f>
        <v>Manage External Innovation</v>
      </c>
      <c r="I1279" t="s">
        <v>253</v>
      </c>
      <c r="J1279" t="s">
        <v>720</v>
      </c>
      <c r="L1279" t="s">
        <v>59</v>
      </c>
      <c r="M1279" t="str">
        <f>VLOOKUP(L1279,'A-Applications'!B:D,3,FALSE)</f>
        <v>Microsoft Power Point</v>
      </c>
      <c r="N1279" t="s">
        <v>53</v>
      </c>
      <c r="O1279" s="42" t="s">
        <v>54</v>
      </c>
      <c r="P1279" t="s">
        <v>97</v>
      </c>
      <c r="Q1279" t="str">
        <f>VLOOKUP(KamstrupData[[#This Row],[IdLevel123]],'B-Business Capability'!B:L,10,FALSE)</f>
        <v>Idea-to-Release (I2R)</v>
      </c>
      <c r="R1279">
        <f>VLOOKUP(KamstrupData[[#This Row],[IdLevel123]],'B-Business Capability'!B:L,11,FALSE)</f>
        <v>962</v>
      </c>
      <c r="T1279" t="s">
        <v>721</v>
      </c>
      <c r="U1279" t="str">
        <f>_xlfn.CONCAT(KamstrupData[[#This Row],[CountryCode]],"_",KamstrupData[[#This Row],[Business Area]],"_",KamstrupData[[#This Row],[DepartmentTeam]])</f>
        <v>DK10_DK_Executive Management office_Executive Management office_</v>
      </c>
      <c r="V1279" t="str">
        <f>VLOOKUP(KamstrupData[[#This Row],[ORG_Concat]],'O-Organization'!F:H,3,FALSE)</f>
        <v>11053_DK10_Executive Management office_DK_Executive Management office_Executive Management office_</v>
      </c>
    </row>
    <row r="1280" spans="3:22">
      <c r="D1280" t="s">
        <v>724</v>
      </c>
      <c r="E1280" t="str">
        <f>VLOOKUP(D1280,'B-Business Capability'!B:H,5,FALSE)</f>
        <v>Strategic Management</v>
      </c>
      <c r="F1280" t="str">
        <f>VLOOKUP(D1280,'B-Business Capability'!B:H,6,FALSE)</f>
        <v>Innovation &amp; Technology Management</v>
      </c>
      <c r="G1280" t="str">
        <f>VLOOKUP(D1280,'B-Business Capability'!B:H,7,FALSE)</f>
        <v>Manage Innovation and solution development process</v>
      </c>
      <c r="I1280" t="s">
        <v>253</v>
      </c>
      <c r="J1280" t="s">
        <v>720</v>
      </c>
      <c r="L1280" t="s">
        <v>59</v>
      </c>
      <c r="M1280" t="str">
        <f>VLOOKUP(L1280,'A-Applications'!B:D,3,FALSE)</f>
        <v>Microsoft Power Point</v>
      </c>
      <c r="N1280" t="s">
        <v>53</v>
      </c>
      <c r="O1280" s="42" t="s">
        <v>54</v>
      </c>
      <c r="P1280" t="s">
        <v>97</v>
      </c>
      <c r="Q1280" t="str">
        <f>VLOOKUP(KamstrupData[[#This Row],[IdLevel123]],'B-Business Capability'!B:L,10,FALSE)</f>
        <v>Idea-to-Release (I2R)</v>
      </c>
      <c r="R1280">
        <f>VLOOKUP(KamstrupData[[#This Row],[IdLevel123]],'B-Business Capability'!B:L,11,FALSE)</f>
        <v>964</v>
      </c>
      <c r="T1280" t="s">
        <v>721</v>
      </c>
      <c r="U1280" t="str">
        <f>_xlfn.CONCAT(KamstrupData[[#This Row],[CountryCode]],"_",KamstrupData[[#This Row],[Business Area]],"_",KamstrupData[[#This Row],[DepartmentTeam]])</f>
        <v>DK10_DK_Executive Management office_Executive Management office_</v>
      </c>
      <c r="V1280" t="str">
        <f>VLOOKUP(KamstrupData[[#This Row],[ORG_Concat]],'O-Organization'!F:H,3,FALSE)</f>
        <v>11053_DK10_Executive Management office_DK_Executive Management office_Executive Management office_</v>
      </c>
    </row>
    <row r="1281" spans="4:22">
      <c r="D1281" t="s">
        <v>734</v>
      </c>
      <c r="E1281" t="str">
        <f>VLOOKUP(D1281,'B-Business Capability'!B:H,5,FALSE)</f>
        <v>Strategic Management</v>
      </c>
      <c r="F1281" t="str">
        <f>VLOOKUP(D1281,'B-Business Capability'!B:H,6,FALSE)</f>
        <v>Innovation &amp; Technology Management</v>
      </c>
      <c r="G1281" t="str">
        <f>VLOOKUP(D1281,'B-Business Capability'!B:H,7,FALSE)</f>
        <v>Manage Internal Innovation</v>
      </c>
      <c r="I1281" t="s">
        <v>253</v>
      </c>
      <c r="J1281" t="s">
        <v>720</v>
      </c>
      <c r="L1281" t="s">
        <v>59</v>
      </c>
      <c r="M1281" t="str">
        <f>VLOOKUP(L1281,'A-Applications'!B:D,3,FALSE)</f>
        <v>Microsoft Power Point</v>
      </c>
      <c r="N1281" t="s">
        <v>53</v>
      </c>
      <c r="O1281" s="42" t="s">
        <v>54</v>
      </c>
      <c r="P1281" t="s">
        <v>97</v>
      </c>
      <c r="Q1281" t="str">
        <f>VLOOKUP(KamstrupData[[#This Row],[IdLevel123]],'B-Business Capability'!B:L,10,FALSE)</f>
        <v>Idea-to-Release (I2R)</v>
      </c>
      <c r="R1281">
        <f>VLOOKUP(KamstrupData[[#This Row],[IdLevel123]],'B-Business Capability'!B:L,11,FALSE)</f>
        <v>966</v>
      </c>
      <c r="T1281" t="s">
        <v>721</v>
      </c>
      <c r="U1281" t="str">
        <f>_xlfn.CONCAT(KamstrupData[[#This Row],[CountryCode]],"_",KamstrupData[[#This Row],[Business Area]],"_",KamstrupData[[#This Row],[DepartmentTeam]])</f>
        <v>DK10_DK_Executive Management office_Executive Management office_</v>
      </c>
      <c r="V1281" t="str">
        <f>VLOOKUP(KamstrupData[[#This Row],[ORG_Concat]],'O-Organization'!F:H,3,FALSE)</f>
        <v>11053_DK10_Executive Management office_DK_Executive Management office_Executive Management office_</v>
      </c>
    </row>
    <row r="1282" spans="4:22">
      <c r="D1282" t="s">
        <v>735</v>
      </c>
      <c r="E1282" t="str">
        <f>VLOOKUP(D1282,'B-Business Capability'!B:H,5,FALSE)</f>
        <v>Strategic Management</v>
      </c>
      <c r="F1282" t="str">
        <f>VLOOKUP(D1282,'B-Business Capability'!B:H,6,FALSE)</f>
        <v>Innovation &amp; Technology Management</v>
      </c>
      <c r="G1282" t="str">
        <f>VLOOKUP(D1282,'B-Business Capability'!B:H,7,FALSE)</f>
        <v>Scout Trends</v>
      </c>
      <c r="I1282" t="s">
        <v>253</v>
      </c>
      <c r="J1282" t="s">
        <v>720</v>
      </c>
      <c r="L1282" t="s">
        <v>59</v>
      </c>
      <c r="M1282" t="str">
        <f>VLOOKUP(L1282,'A-Applications'!B:D,3,FALSE)</f>
        <v>Microsoft Power Point</v>
      </c>
      <c r="N1282" t="s">
        <v>53</v>
      </c>
      <c r="O1282" s="42" t="s">
        <v>54</v>
      </c>
      <c r="P1282" t="s">
        <v>97</v>
      </c>
      <c r="Q1282" t="str">
        <f>VLOOKUP(KamstrupData[[#This Row],[IdLevel123]],'B-Business Capability'!B:L,10,FALSE)</f>
        <v>N/A</v>
      </c>
      <c r="R1282">
        <f>VLOOKUP(KamstrupData[[#This Row],[IdLevel123]],'B-Business Capability'!B:L,11,FALSE)</f>
        <v>0</v>
      </c>
      <c r="T1282" t="s">
        <v>721</v>
      </c>
      <c r="U1282" t="str">
        <f>_xlfn.CONCAT(KamstrupData[[#This Row],[CountryCode]],"_",KamstrupData[[#This Row],[Business Area]],"_",KamstrupData[[#This Row],[DepartmentTeam]])</f>
        <v>DK10_DK_Executive Management office_Executive Management office_</v>
      </c>
      <c r="V1282" t="str">
        <f>VLOOKUP(KamstrupData[[#This Row],[ORG_Concat]],'O-Organization'!F:H,3,FALSE)</f>
        <v>11053_DK10_Executive Management office_DK_Executive Management office_Executive Management office_</v>
      </c>
    </row>
    <row r="1283" spans="4:22">
      <c r="D1283" t="s">
        <v>736</v>
      </c>
      <c r="E1283" t="str">
        <f>VLOOKUP(D1283,'B-Business Capability'!B:H,5,FALSE)</f>
        <v>Strategic Management</v>
      </c>
      <c r="F1283" t="str">
        <f>VLOOKUP(D1283,'B-Business Capability'!B:H,6,FALSE)</f>
        <v>Innovation &amp; Technology Management</v>
      </c>
      <c r="G1283" t="str">
        <f>VLOOKUP(D1283,'B-Business Capability'!B:H,7,FALSE)</f>
        <v>Track Innovation</v>
      </c>
      <c r="I1283" t="s">
        <v>253</v>
      </c>
      <c r="J1283" t="s">
        <v>720</v>
      </c>
      <c r="L1283" t="s">
        <v>59</v>
      </c>
      <c r="M1283" t="str">
        <f>VLOOKUP(L1283,'A-Applications'!B:D,3,FALSE)</f>
        <v>Microsoft Power Point</v>
      </c>
      <c r="N1283" t="s">
        <v>53</v>
      </c>
      <c r="O1283" s="42" t="s">
        <v>54</v>
      </c>
      <c r="P1283" t="s">
        <v>97</v>
      </c>
      <c r="Q1283" t="str">
        <f>VLOOKUP(KamstrupData[[#This Row],[IdLevel123]],'B-Business Capability'!B:L,10,FALSE)</f>
        <v>Idea-to-Release (I2R)</v>
      </c>
      <c r="R1283">
        <f>VLOOKUP(KamstrupData[[#This Row],[IdLevel123]],'B-Business Capability'!B:L,11,FALSE)</f>
        <v>968</v>
      </c>
      <c r="T1283" t="s">
        <v>721</v>
      </c>
      <c r="U1283" t="str">
        <f>_xlfn.CONCAT(KamstrupData[[#This Row],[CountryCode]],"_",KamstrupData[[#This Row],[Business Area]],"_",KamstrupData[[#This Row],[DepartmentTeam]])</f>
        <v>DK10_DK_Executive Management office_Executive Management office_</v>
      </c>
      <c r="V1283" t="str">
        <f>VLOOKUP(KamstrupData[[#This Row],[ORG_Concat]],'O-Organization'!F:H,3,FALSE)</f>
        <v>11053_DK10_Executive Management office_DK_Executive Management office_Executive Management office_</v>
      </c>
    </row>
    <row r="1284" spans="4:22">
      <c r="D1284" t="s">
        <v>737</v>
      </c>
      <c r="E1284" t="str">
        <f>VLOOKUP(D1284,'B-Business Capability'!B:H,5,FALSE)</f>
        <v>Strategic Management</v>
      </c>
      <c r="F1284" t="str">
        <f>VLOOKUP(D1284,'B-Business Capability'!B:H,6,FALSE)</f>
        <v>Manage Core Business</v>
      </c>
      <c r="G1284" t="str">
        <f>VLOOKUP(D1284,'B-Business Capability'!B:H,7,FALSE)</f>
        <v>Coordinate Projects</v>
      </c>
      <c r="I1284" t="s">
        <v>253</v>
      </c>
      <c r="J1284" t="s">
        <v>720</v>
      </c>
      <c r="L1284" t="s">
        <v>59</v>
      </c>
      <c r="M1284" t="str">
        <f>VLOOKUP(L1284,'A-Applications'!B:D,3,FALSE)</f>
        <v>Microsoft Power Point</v>
      </c>
      <c r="N1284" t="s">
        <v>53</v>
      </c>
      <c r="O1284" s="42" t="s">
        <v>54</v>
      </c>
      <c r="P1284" t="s">
        <v>97</v>
      </c>
      <c r="Q1284" t="str">
        <f>VLOOKUP(KamstrupData[[#This Row],[IdLevel123]],'B-Business Capability'!B:L,10,FALSE)</f>
        <v>N/A</v>
      </c>
      <c r="R1284">
        <f>VLOOKUP(KamstrupData[[#This Row],[IdLevel123]],'B-Business Capability'!B:L,11,FALSE)</f>
        <v>0</v>
      </c>
      <c r="T1284" t="s">
        <v>721</v>
      </c>
      <c r="U1284" t="str">
        <f>_xlfn.CONCAT(KamstrupData[[#This Row],[CountryCode]],"_",KamstrupData[[#This Row],[Business Area]],"_",KamstrupData[[#This Row],[DepartmentTeam]])</f>
        <v>DK10_DK_Executive Management office_Executive Management office_</v>
      </c>
      <c r="V1284" t="str">
        <f>VLOOKUP(KamstrupData[[#This Row],[ORG_Concat]],'O-Organization'!F:H,3,FALSE)</f>
        <v>11053_DK10_Executive Management office_DK_Executive Management office_Executive Management office_</v>
      </c>
    </row>
    <row r="1285" spans="4:22">
      <c r="D1285" t="s">
        <v>738</v>
      </c>
      <c r="E1285" t="str">
        <f>VLOOKUP(D1285,'B-Business Capability'!B:H,5,FALSE)</f>
        <v>Strategic Management</v>
      </c>
      <c r="F1285" t="str">
        <f>VLOOKUP(D1285,'B-Business Capability'!B:H,6,FALSE)</f>
        <v>Manage Core Business</v>
      </c>
      <c r="G1285" t="str">
        <f>VLOOKUP(D1285,'B-Business Capability'!B:H,7,FALSE)</f>
        <v>Manage Bus. Performance &amp; Ops</v>
      </c>
      <c r="I1285" t="s">
        <v>253</v>
      </c>
      <c r="J1285" t="s">
        <v>720</v>
      </c>
      <c r="L1285" t="s">
        <v>59</v>
      </c>
      <c r="M1285" t="str">
        <f>VLOOKUP(L1285,'A-Applications'!B:D,3,FALSE)</f>
        <v>Microsoft Power Point</v>
      </c>
      <c r="N1285" t="s">
        <v>53</v>
      </c>
      <c r="O1285" s="42" t="s">
        <v>54</v>
      </c>
      <c r="P1285" t="s">
        <v>97</v>
      </c>
      <c r="Q1285" t="str">
        <f>VLOOKUP(KamstrupData[[#This Row],[IdLevel123]],'B-Business Capability'!B:L,10,FALSE)</f>
        <v>N/A</v>
      </c>
      <c r="R1285">
        <f>VLOOKUP(KamstrupData[[#This Row],[IdLevel123]],'B-Business Capability'!B:L,11,FALSE)</f>
        <v>0</v>
      </c>
      <c r="T1285" t="s">
        <v>721</v>
      </c>
      <c r="U1285" t="str">
        <f>_xlfn.CONCAT(KamstrupData[[#This Row],[CountryCode]],"_",KamstrupData[[#This Row],[Business Area]],"_",KamstrupData[[#This Row],[DepartmentTeam]])</f>
        <v>DK10_DK_Executive Management office_Executive Management office_</v>
      </c>
      <c r="V1285" t="str">
        <f>VLOOKUP(KamstrupData[[#This Row],[ORG_Concat]],'O-Organization'!F:H,3,FALSE)</f>
        <v>11053_DK10_Executive Management office_DK_Executive Management office_Executive Management office_</v>
      </c>
    </row>
    <row r="1286" spans="4:22">
      <c r="D1286" t="s">
        <v>739</v>
      </c>
      <c r="E1286" t="str">
        <f>VLOOKUP(D1286,'B-Business Capability'!B:H,5,FALSE)</f>
        <v>Strategic Management</v>
      </c>
      <c r="F1286" t="str">
        <f>VLOOKUP(D1286,'B-Business Capability'!B:H,6,FALSE)</f>
        <v>Mergers &amp; Acquisitions</v>
      </c>
      <c r="G1286" t="str">
        <f>VLOOKUP(D1286,'B-Business Capability'!B:H,7,FALSE)</f>
        <v>Manage M&amp;A</v>
      </c>
      <c r="I1286" t="s">
        <v>253</v>
      </c>
      <c r="J1286" t="s">
        <v>720</v>
      </c>
      <c r="L1286" t="s">
        <v>59</v>
      </c>
      <c r="M1286" t="str">
        <f>VLOOKUP(L1286,'A-Applications'!B:D,3,FALSE)</f>
        <v>Microsoft Power Point</v>
      </c>
      <c r="N1286" t="s">
        <v>53</v>
      </c>
      <c r="O1286" s="42" t="s">
        <v>54</v>
      </c>
      <c r="P1286" t="s">
        <v>97</v>
      </c>
      <c r="Q1286" t="str">
        <f>VLOOKUP(KamstrupData[[#This Row],[IdLevel123]],'B-Business Capability'!B:L,10,FALSE)</f>
        <v>N/A</v>
      </c>
      <c r="R1286">
        <f>VLOOKUP(KamstrupData[[#This Row],[IdLevel123]],'B-Business Capability'!B:L,11,FALSE)</f>
        <v>0</v>
      </c>
      <c r="T1286" t="s">
        <v>721</v>
      </c>
      <c r="U1286" t="str">
        <f>_xlfn.CONCAT(KamstrupData[[#This Row],[CountryCode]],"_",KamstrupData[[#This Row],[Business Area]],"_",KamstrupData[[#This Row],[DepartmentTeam]])</f>
        <v>DK10_DK_Executive Management office_Executive Management office_</v>
      </c>
      <c r="V1286" t="str">
        <f>VLOOKUP(KamstrupData[[#This Row],[ORG_Concat]],'O-Organization'!F:H,3,FALSE)</f>
        <v>11053_DK10_Executive Management office_DK_Executive Management office_Executive Management office_</v>
      </c>
    </row>
    <row r="1287" spans="4:22">
      <c r="D1287" t="s">
        <v>740</v>
      </c>
      <c r="E1287" t="str">
        <f>VLOOKUP(D1287,'B-Business Capability'!B:H,5,FALSE)</f>
        <v>Strategic Management</v>
      </c>
      <c r="F1287" t="str">
        <f>VLOOKUP(D1287,'B-Business Capability'!B:H,6,FALSE)</f>
        <v>Mergers &amp; Acquisitions</v>
      </c>
      <c r="G1287" t="str">
        <f>VLOOKUP(D1287,'B-Business Capability'!B:H,7,FALSE)</f>
        <v>Manage M&amp;A Strategy</v>
      </c>
      <c r="I1287" t="s">
        <v>253</v>
      </c>
      <c r="J1287" t="s">
        <v>720</v>
      </c>
      <c r="L1287" t="s">
        <v>59</v>
      </c>
      <c r="M1287" t="str">
        <f>VLOOKUP(L1287,'A-Applications'!B:D,3,FALSE)</f>
        <v>Microsoft Power Point</v>
      </c>
      <c r="N1287" t="s">
        <v>53</v>
      </c>
      <c r="O1287" s="42" t="s">
        <v>54</v>
      </c>
      <c r="P1287" t="s">
        <v>97</v>
      </c>
      <c r="Q1287" t="str">
        <f>VLOOKUP(KamstrupData[[#This Row],[IdLevel123]],'B-Business Capability'!B:L,10,FALSE)</f>
        <v>N/A</v>
      </c>
      <c r="R1287">
        <f>VLOOKUP(KamstrupData[[#This Row],[IdLevel123]],'B-Business Capability'!B:L,11,FALSE)</f>
        <v>0</v>
      </c>
      <c r="T1287" t="s">
        <v>721</v>
      </c>
      <c r="U1287" t="str">
        <f>_xlfn.CONCAT(KamstrupData[[#This Row],[CountryCode]],"_",KamstrupData[[#This Row],[Business Area]],"_",KamstrupData[[#This Row],[DepartmentTeam]])</f>
        <v>DK10_DK_Executive Management office_Executive Management office_</v>
      </c>
      <c r="V1287" t="str">
        <f>VLOOKUP(KamstrupData[[#This Row],[ORG_Concat]],'O-Organization'!F:H,3,FALSE)</f>
        <v>11053_DK10_Executive Management office_DK_Executive Management office_Executive Management office_</v>
      </c>
    </row>
    <row r="1288" spans="4:22">
      <c r="D1288" t="s">
        <v>741</v>
      </c>
      <c r="E1288" t="str">
        <f>VLOOKUP(D1288,'B-Business Capability'!B:H,5,FALSE)</f>
        <v>Strategic Management</v>
      </c>
      <c r="F1288" t="str">
        <f>VLOOKUP(D1288,'B-Business Capability'!B:H,6,FALSE)</f>
        <v>Organization Development</v>
      </c>
      <c r="G1288" t="str">
        <f>VLOOKUP(D1288,'B-Business Capability'!B:H,7,FALSE)</f>
        <v>Plan Long Term</v>
      </c>
      <c r="I1288" t="s">
        <v>253</v>
      </c>
      <c r="J1288" t="s">
        <v>720</v>
      </c>
      <c r="L1288" t="s">
        <v>59</v>
      </c>
      <c r="M1288" t="str">
        <f>VLOOKUP(L1288,'A-Applications'!B:D,3,FALSE)</f>
        <v>Microsoft Power Point</v>
      </c>
      <c r="N1288" t="s">
        <v>53</v>
      </c>
      <c r="O1288" s="42" t="s">
        <v>54</v>
      </c>
      <c r="P1288" t="s">
        <v>97</v>
      </c>
      <c r="Q1288" t="str">
        <f>VLOOKUP(KamstrupData[[#This Row],[IdLevel123]],'B-Business Capability'!B:L,10,FALSE)</f>
        <v>N/A</v>
      </c>
      <c r="R1288">
        <f>VLOOKUP(KamstrupData[[#This Row],[IdLevel123]],'B-Business Capability'!B:L,11,FALSE)</f>
        <v>0</v>
      </c>
      <c r="T1288" t="s">
        <v>721</v>
      </c>
      <c r="U1288" t="str">
        <f>_xlfn.CONCAT(KamstrupData[[#This Row],[CountryCode]],"_",KamstrupData[[#This Row],[Business Area]],"_",KamstrupData[[#This Row],[DepartmentTeam]])</f>
        <v>DK10_DK_Executive Management office_Executive Management office_</v>
      </c>
      <c r="V1288" t="str">
        <f>VLOOKUP(KamstrupData[[#This Row],[ORG_Concat]],'O-Organization'!F:H,3,FALSE)</f>
        <v>11053_DK10_Executive Management office_DK_Executive Management office_Executive Management office_</v>
      </c>
    </row>
    <row r="1289" spans="4:22">
      <c r="D1289" t="s">
        <v>742</v>
      </c>
      <c r="E1289" t="str">
        <f>VLOOKUP(D1289,'B-Business Capability'!B:H,5,FALSE)</f>
        <v>Strategic Management</v>
      </c>
      <c r="F1289" t="str">
        <f>VLOOKUP(D1289,'B-Business Capability'!B:H,6,FALSE)</f>
        <v>Organization Development</v>
      </c>
      <c r="G1289" t="str">
        <f>VLOOKUP(D1289,'B-Business Capability'!B:H,7,FALSE)</f>
        <v>Strategize Business Units</v>
      </c>
      <c r="I1289" t="s">
        <v>253</v>
      </c>
      <c r="J1289" t="s">
        <v>720</v>
      </c>
      <c r="L1289" t="s">
        <v>59</v>
      </c>
      <c r="M1289" t="str">
        <f>VLOOKUP(L1289,'A-Applications'!B:D,3,FALSE)</f>
        <v>Microsoft Power Point</v>
      </c>
      <c r="N1289" t="s">
        <v>53</v>
      </c>
      <c r="O1289" s="42" t="s">
        <v>54</v>
      </c>
      <c r="P1289" t="s">
        <v>97</v>
      </c>
      <c r="Q1289" t="str">
        <f>VLOOKUP(KamstrupData[[#This Row],[IdLevel123]],'B-Business Capability'!B:L,10,FALSE)</f>
        <v>N/A</v>
      </c>
      <c r="R1289">
        <f>VLOOKUP(KamstrupData[[#This Row],[IdLevel123]],'B-Business Capability'!B:L,11,FALSE)</f>
        <v>0</v>
      </c>
      <c r="T1289" t="s">
        <v>721</v>
      </c>
      <c r="U1289" t="str">
        <f>_xlfn.CONCAT(KamstrupData[[#This Row],[CountryCode]],"_",KamstrupData[[#This Row],[Business Area]],"_",KamstrupData[[#This Row],[DepartmentTeam]])</f>
        <v>DK10_DK_Executive Management office_Executive Management office_</v>
      </c>
      <c r="V1289" t="str">
        <f>VLOOKUP(KamstrupData[[#This Row],[ORG_Concat]],'O-Organization'!F:H,3,FALSE)</f>
        <v>11053_DK10_Executive Management office_DK_Executive Management office_Executive Management office_</v>
      </c>
    </row>
    <row r="1290" spans="4:22">
      <c r="D1290" t="s">
        <v>743</v>
      </c>
      <c r="E1290" t="str">
        <f>VLOOKUP(D1290,'B-Business Capability'!B:H,5,FALSE)</f>
        <v>Strategic Management</v>
      </c>
      <c r="F1290" t="str">
        <f>VLOOKUP(D1290,'B-Business Capability'!B:H,6,FALSE)</f>
        <v>Strategic Business Initiatives</v>
      </c>
      <c r="G1290" t="str">
        <f>VLOOKUP(D1290,'B-Business Capability'!B:H,7,FALSE)</f>
        <v>Develop Strategic Initiatives</v>
      </c>
      <c r="I1290" t="s">
        <v>253</v>
      </c>
      <c r="J1290" t="s">
        <v>720</v>
      </c>
      <c r="L1290" t="s">
        <v>59</v>
      </c>
      <c r="M1290" t="str">
        <f>VLOOKUP(L1290,'A-Applications'!B:D,3,FALSE)</f>
        <v>Microsoft Power Point</v>
      </c>
      <c r="N1290" t="s">
        <v>53</v>
      </c>
      <c r="O1290" s="42" t="s">
        <v>54</v>
      </c>
      <c r="P1290" t="s">
        <v>97</v>
      </c>
      <c r="Q1290" t="str">
        <f>VLOOKUP(KamstrupData[[#This Row],[IdLevel123]],'B-Business Capability'!B:L,10,FALSE)</f>
        <v>N/A</v>
      </c>
      <c r="R1290">
        <f>VLOOKUP(KamstrupData[[#This Row],[IdLevel123]],'B-Business Capability'!B:L,11,FALSE)</f>
        <v>0</v>
      </c>
      <c r="T1290" t="s">
        <v>721</v>
      </c>
      <c r="U1290" t="str">
        <f>_xlfn.CONCAT(KamstrupData[[#This Row],[CountryCode]],"_",KamstrupData[[#This Row],[Business Area]],"_",KamstrupData[[#This Row],[DepartmentTeam]])</f>
        <v>DK10_DK_Executive Management office_Executive Management office_</v>
      </c>
      <c r="V1290" t="str">
        <f>VLOOKUP(KamstrupData[[#This Row],[ORG_Concat]],'O-Organization'!F:H,3,FALSE)</f>
        <v>11053_DK10_Executive Management office_DK_Executive Management office_Executive Management office_</v>
      </c>
    </row>
    <row r="1291" spans="4:22">
      <c r="D1291" t="s">
        <v>744</v>
      </c>
      <c r="E1291" t="str">
        <f>VLOOKUP(D1291,'B-Business Capability'!B:H,5,FALSE)</f>
        <v>Strategic Management</v>
      </c>
      <c r="F1291" t="str">
        <f>VLOOKUP(D1291,'B-Business Capability'!B:H,6,FALSE)</f>
        <v>Strategic Business Initiatives</v>
      </c>
      <c r="G1291" t="str">
        <f>VLOOKUP(D1291,'B-Business Capability'!B:H,7,FALSE)</f>
        <v>Establish High-Level Measures</v>
      </c>
      <c r="I1291" t="s">
        <v>253</v>
      </c>
      <c r="J1291" t="s">
        <v>720</v>
      </c>
      <c r="L1291" t="s">
        <v>59</v>
      </c>
      <c r="M1291" t="str">
        <f>VLOOKUP(L1291,'A-Applications'!B:D,3,FALSE)</f>
        <v>Microsoft Power Point</v>
      </c>
      <c r="N1291" t="s">
        <v>53</v>
      </c>
      <c r="O1291" s="42" t="s">
        <v>54</v>
      </c>
      <c r="P1291" t="s">
        <v>97</v>
      </c>
      <c r="Q1291" t="str">
        <f>VLOOKUP(KamstrupData[[#This Row],[IdLevel123]],'B-Business Capability'!B:L,10,FALSE)</f>
        <v>N/A</v>
      </c>
      <c r="R1291">
        <f>VLOOKUP(KamstrupData[[#This Row],[IdLevel123]],'B-Business Capability'!B:L,11,FALSE)</f>
        <v>0</v>
      </c>
      <c r="T1291" t="s">
        <v>721</v>
      </c>
      <c r="U1291" t="str">
        <f>_xlfn.CONCAT(KamstrupData[[#This Row],[CountryCode]],"_",KamstrupData[[#This Row],[Business Area]],"_",KamstrupData[[#This Row],[DepartmentTeam]])</f>
        <v>DK10_DK_Executive Management office_Executive Management office_</v>
      </c>
      <c r="V1291" t="str">
        <f>VLOOKUP(KamstrupData[[#This Row],[ORG_Concat]],'O-Organization'!F:H,3,FALSE)</f>
        <v>11053_DK10_Executive Management office_DK_Executive Management office_Executive Management office_</v>
      </c>
    </row>
    <row r="1292" spans="4:22">
      <c r="D1292" t="s">
        <v>745</v>
      </c>
      <c r="E1292" t="str">
        <f>VLOOKUP(D1292,'B-Business Capability'!B:H,5,FALSE)</f>
        <v>Strategic Management</v>
      </c>
      <c r="F1292" t="str">
        <f>VLOOKUP(D1292,'B-Business Capability'!B:H,6,FALSE)</f>
        <v>Strategic Business Initiatives</v>
      </c>
      <c r="G1292" t="str">
        <f>VLOOKUP(D1292,'B-Business Capability'!B:H,7,FALSE)</f>
        <v>Evaluate Strategic Initiatives</v>
      </c>
      <c r="I1292" t="s">
        <v>253</v>
      </c>
      <c r="J1292" t="s">
        <v>720</v>
      </c>
      <c r="L1292" t="s">
        <v>59</v>
      </c>
      <c r="M1292" t="str">
        <f>VLOOKUP(L1292,'A-Applications'!B:D,3,FALSE)</f>
        <v>Microsoft Power Point</v>
      </c>
      <c r="N1292" t="s">
        <v>53</v>
      </c>
      <c r="O1292" s="42" t="s">
        <v>54</v>
      </c>
      <c r="P1292" t="s">
        <v>97</v>
      </c>
      <c r="Q1292" t="str">
        <f>VLOOKUP(KamstrupData[[#This Row],[IdLevel123]],'B-Business Capability'!B:L,10,FALSE)</f>
        <v>N/A</v>
      </c>
      <c r="R1292">
        <f>VLOOKUP(KamstrupData[[#This Row],[IdLevel123]],'B-Business Capability'!B:L,11,FALSE)</f>
        <v>0</v>
      </c>
      <c r="T1292" t="s">
        <v>721</v>
      </c>
      <c r="U1292" t="str">
        <f>_xlfn.CONCAT(KamstrupData[[#This Row],[CountryCode]],"_",KamstrupData[[#This Row],[Business Area]],"_",KamstrupData[[#This Row],[DepartmentTeam]])</f>
        <v>DK10_DK_Executive Management office_Executive Management office_</v>
      </c>
      <c r="V1292" t="str">
        <f>VLOOKUP(KamstrupData[[#This Row],[ORG_Concat]],'O-Organization'!F:H,3,FALSE)</f>
        <v>11053_DK10_Executive Management office_DK_Executive Management office_Executive Management office_</v>
      </c>
    </row>
    <row r="1293" spans="4:22">
      <c r="D1293" t="s">
        <v>746</v>
      </c>
      <c r="E1293" t="str">
        <f>VLOOKUP(D1293,'B-Business Capability'!B:H,5,FALSE)</f>
        <v>Strategic Management</v>
      </c>
      <c r="F1293" t="str">
        <f>VLOOKUP(D1293,'B-Business Capability'!B:H,6,FALSE)</f>
        <v>Strategic Business Initiatives</v>
      </c>
      <c r="G1293" t="str">
        <f>VLOOKUP(D1293,'B-Business Capability'!B:H,7,FALSE)</f>
        <v>Select Strategy</v>
      </c>
      <c r="I1293" t="s">
        <v>253</v>
      </c>
      <c r="J1293" t="s">
        <v>720</v>
      </c>
      <c r="L1293" t="s">
        <v>59</v>
      </c>
      <c r="M1293" t="str">
        <f>VLOOKUP(L1293,'A-Applications'!B:D,3,FALSE)</f>
        <v>Microsoft Power Point</v>
      </c>
      <c r="N1293" t="s">
        <v>53</v>
      </c>
      <c r="O1293" s="42" t="s">
        <v>54</v>
      </c>
      <c r="P1293" t="s">
        <v>97</v>
      </c>
      <c r="Q1293" t="str">
        <f>VLOOKUP(KamstrupData[[#This Row],[IdLevel123]],'B-Business Capability'!B:L,10,FALSE)</f>
        <v>N/A</v>
      </c>
      <c r="R1293">
        <f>VLOOKUP(KamstrupData[[#This Row],[IdLevel123]],'B-Business Capability'!B:L,11,FALSE)</f>
        <v>0</v>
      </c>
      <c r="T1293" t="s">
        <v>721</v>
      </c>
      <c r="U1293" t="str">
        <f>_xlfn.CONCAT(KamstrupData[[#This Row],[CountryCode]],"_",KamstrupData[[#This Row],[Business Area]],"_",KamstrupData[[#This Row],[DepartmentTeam]])</f>
        <v>DK10_DK_Executive Management office_Executive Management office_</v>
      </c>
      <c r="V1293" t="str">
        <f>VLOOKUP(KamstrupData[[#This Row],[ORG_Concat]],'O-Organization'!F:H,3,FALSE)</f>
        <v>11053_DK10_Executive Management office_DK_Executive Management office_Executive Management office_</v>
      </c>
    </row>
    <row r="1294" spans="4:22">
      <c r="D1294" t="s">
        <v>747</v>
      </c>
      <c r="E1294" t="str">
        <f>VLOOKUP(D1294,'B-Business Capability'!B:H,5,FALSE)</f>
        <v>Strategic Management</v>
      </c>
      <c r="F1294" t="str">
        <f>VLOOKUP(D1294,'B-Business Capability'!B:H,6,FALSE)</f>
        <v>Strategy Development</v>
      </c>
      <c r="G1294" t="str">
        <f>VLOOKUP(D1294,'B-Business Capability'!B:H,7,FALSE)</f>
        <v>Adapt Strategy</v>
      </c>
      <c r="I1294" t="s">
        <v>253</v>
      </c>
      <c r="J1294" t="s">
        <v>720</v>
      </c>
      <c r="L1294" t="s">
        <v>59</v>
      </c>
      <c r="M1294" t="str">
        <f>VLOOKUP(L1294,'A-Applications'!B:D,3,FALSE)</f>
        <v>Microsoft Power Point</v>
      </c>
      <c r="N1294" t="s">
        <v>53</v>
      </c>
      <c r="O1294" s="42" t="s">
        <v>54</v>
      </c>
      <c r="P1294" t="s">
        <v>97</v>
      </c>
      <c r="Q1294" t="str">
        <f>VLOOKUP(KamstrupData[[#This Row],[IdLevel123]],'B-Business Capability'!B:L,10,FALSE)</f>
        <v>N/A</v>
      </c>
      <c r="R1294">
        <f>VLOOKUP(KamstrupData[[#This Row],[IdLevel123]],'B-Business Capability'!B:L,11,FALSE)</f>
        <v>0</v>
      </c>
      <c r="T1294" t="s">
        <v>721</v>
      </c>
      <c r="U1294" t="str">
        <f>_xlfn.CONCAT(KamstrupData[[#This Row],[CountryCode]],"_",KamstrupData[[#This Row],[Business Area]],"_",KamstrupData[[#This Row],[DepartmentTeam]])</f>
        <v>DK10_DK_Executive Management office_Executive Management office_</v>
      </c>
      <c r="V1294" t="str">
        <f>VLOOKUP(KamstrupData[[#This Row],[ORG_Concat]],'O-Organization'!F:H,3,FALSE)</f>
        <v>11053_DK10_Executive Management office_DK_Executive Management office_Executive Management office_</v>
      </c>
    </row>
    <row r="1295" spans="4:22">
      <c r="D1295" t="s">
        <v>748</v>
      </c>
      <c r="E1295" t="str">
        <f>VLOOKUP(D1295,'B-Business Capability'!B:H,5,FALSE)</f>
        <v>Strategic Management</v>
      </c>
      <c r="F1295" t="str">
        <f>VLOOKUP(D1295,'B-Business Capability'!B:H,6,FALSE)</f>
        <v>Strategy Development</v>
      </c>
      <c r="G1295" t="str">
        <f>VLOOKUP(D1295,'B-Business Capability'!B:H,7,FALSE)</f>
        <v>Define Strategy</v>
      </c>
      <c r="I1295" t="s">
        <v>253</v>
      </c>
      <c r="J1295" t="s">
        <v>720</v>
      </c>
      <c r="L1295" t="s">
        <v>59</v>
      </c>
      <c r="M1295" t="str">
        <f>VLOOKUP(L1295,'A-Applications'!B:D,3,FALSE)</f>
        <v>Microsoft Power Point</v>
      </c>
      <c r="N1295" t="s">
        <v>53</v>
      </c>
      <c r="O1295" s="42" t="s">
        <v>54</v>
      </c>
      <c r="P1295" t="s">
        <v>97</v>
      </c>
      <c r="Q1295" t="str">
        <f>VLOOKUP(KamstrupData[[#This Row],[IdLevel123]],'B-Business Capability'!B:L,10,FALSE)</f>
        <v>N/A</v>
      </c>
      <c r="R1295">
        <f>VLOOKUP(KamstrupData[[#This Row],[IdLevel123]],'B-Business Capability'!B:L,11,FALSE)</f>
        <v>0</v>
      </c>
      <c r="T1295" t="s">
        <v>721</v>
      </c>
      <c r="U1295" t="str">
        <f>_xlfn.CONCAT(KamstrupData[[#This Row],[CountryCode]],"_",KamstrupData[[#This Row],[Business Area]],"_",KamstrupData[[#This Row],[DepartmentTeam]])</f>
        <v>DK10_DK_Executive Management office_Executive Management office_</v>
      </c>
      <c r="V1295" t="str">
        <f>VLOOKUP(KamstrupData[[#This Row],[ORG_Concat]],'O-Organization'!F:H,3,FALSE)</f>
        <v>11053_DK10_Executive Management office_DK_Executive Management office_Executive Management office_</v>
      </c>
    </row>
    <row r="1296" spans="4:22">
      <c r="D1296" t="s">
        <v>749</v>
      </c>
      <c r="E1296" t="str">
        <f>VLOOKUP(D1296,'B-Business Capability'!B:H,5,FALSE)</f>
        <v>Strategic Management</v>
      </c>
      <c r="F1296" t="str">
        <f>VLOOKUP(D1296,'B-Business Capability'!B:H,6,FALSE)</f>
        <v>Strategy Development</v>
      </c>
      <c r="G1296" t="str">
        <f>VLOOKUP(D1296,'B-Business Capability'!B:H,7,FALSE)</f>
        <v>Develop Vision/Mission</v>
      </c>
      <c r="I1296" t="s">
        <v>253</v>
      </c>
      <c r="J1296" t="s">
        <v>720</v>
      </c>
      <c r="L1296" t="s">
        <v>59</v>
      </c>
      <c r="M1296" t="str">
        <f>VLOOKUP(L1296,'A-Applications'!B:D,3,FALSE)</f>
        <v>Microsoft Power Point</v>
      </c>
      <c r="N1296" t="s">
        <v>53</v>
      </c>
      <c r="O1296" s="42" t="s">
        <v>54</v>
      </c>
      <c r="P1296" t="s">
        <v>97</v>
      </c>
      <c r="Q1296" t="str">
        <f>VLOOKUP(KamstrupData[[#This Row],[IdLevel123]],'B-Business Capability'!B:L,10,FALSE)</f>
        <v>N/A</v>
      </c>
      <c r="R1296">
        <f>VLOOKUP(KamstrupData[[#This Row],[IdLevel123]],'B-Business Capability'!B:L,11,FALSE)</f>
        <v>0</v>
      </c>
      <c r="T1296" t="s">
        <v>721</v>
      </c>
      <c r="U1296" t="str">
        <f>_xlfn.CONCAT(KamstrupData[[#This Row],[CountryCode]],"_",KamstrupData[[#This Row],[Business Area]],"_",KamstrupData[[#This Row],[DepartmentTeam]])</f>
        <v>DK10_DK_Executive Management office_Executive Management office_</v>
      </c>
      <c r="V1296" t="str">
        <f>VLOOKUP(KamstrupData[[#This Row],[ORG_Concat]],'O-Organization'!F:H,3,FALSE)</f>
        <v>11053_DK10_Executive Management office_DK_Executive Management office_Executive Management office_</v>
      </c>
    </row>
    <row r="1297" spans="4:22">
      <c r="D1297" t="s">
        <v>750</v>
      </c>
      <c r="E1297" t="str">
        <f>VLOOKUP(D1297,'B-Business Capability'!B:H,5,FALSE)</f>
        <v>Strategic Management</v>
      </c>
      <c r="F1297" t="str">
        <f>VLOOKUP(D1297,'B-Business Capability'!B:H,6,FALSE)</f>
        <v>Strategy Development</v>
      </c>
      <c r="G1297" t="str">
        <f>VLOOKUP(D1297,'B-Business Capability'!B:H,7,FALSE)</f>
        <v>Manage Strategy</v>
      </c>
      <c r="I1297" t="s">
        <v>253</v>
      </c>
      <c r="J1297" t="s">
        <v>720</v>
      </c>
      <c r="L1297" t="s">
        <v>59</v>
      </c>
      <c r="M1297" t="str">
        <f>VLOOKUP(L1297,'A-Applications'!B:D,3,FALSE)</f>
        <v>Microsoft Power Point</v>
      </c>
      <c r="N1297" t="s">
        <v>53</v>
      </c>
      <c r="O1297" s="42" t="s">
        <v>54</v>
      </c>
      <c r="P1297" t="s">
        <v>97</v>
      </c>
      <c r="Q1297" t="str">
        <f>VLOOKUP(KamstrupData[[#This Row],[IdLevel123]],'B-Business Capability'!B:L,10,FALSE)</f>
        <v>N/A</v>
      </c>
      <c r="R1297">
        <f>VLOOKUP(KamstrupData[[#This Row],[IdLevel123]],'B-Business Capability'!B:L,11,FALSE)</f>
        <v>0</v>
      </c>
      <c r="T1297" t="s">
        <v>721</v>
      </c>
      <c r="U1297" t="str">
        <f>_xlfn.CONCAT(KamstrupData[[#This Row],[CountryCode]],"_",KamstrupData[[#This Row],[Business Area]],"_",KamstrupData[[#This Row],[DepartmentTeam]])</f>
        <v>DK10_DK_Executive Management office_Executive Management office_</v>
      </c>
      <c r="V1297" t="str">
        <f>VLOOKUP(KamstrupData[[#This Row],[ORG_Concat]],'O-Organization'!F:H,3,FALSE)</f>
        <v>11053_DK10_Executive Management office_DK_Executive Management office_Executive Management office_</v>
      </c>
    </row>
    <row r="1298" spans="4:22">
      <c r="D1298" t="s">
        <v>726</v>
      </c>
      <c r="E1298" t="str">
        <f>VLOOKUP(D1298,'B-Business Capability'!B:H,5,FALSE)</f>
        <v>Strategic Management</v>
      </c>
      <c r="F1298" t="str">
        <f>VLOOKUP(D1298,'B-Business Capability'!B:H,6,FALSE)</f>
        <v>Strategy Development</v>
      </c>
      <c r="G1298" t="str">
        <f>VLOOKUP(D1298,'B-Business Capability'!B:H,7,FALSE)</f>
        <v>Track Strategy</v>
      </c>
      <c r="I1298" t="s">
        <v>253</v>
      </c>
      <c r="J1298" t="s">
        <v>720</v>
      </c>
      <c r="L1298" t="s">
        <v>59</v>
      </c>
      <c r="M1298" t="str">
        <f>VLOOKUP(L1298,'A-Applications'!B:D,3,FALSE)</f>
        <v>Microsoft Power Point</v>
      </c>
      <c r="N1298" t="s">
        <v>53</v>
      </c>
      <c r="O1298" s="42" t="s">
        <v>54</v>
      </c>
      <c r="P1298" t="s">
        <v>97</v>
      </c>
      <c r="Q1298" t="str">
        <f>VLOOKUP(KamstrupData[[#This Row],[IdLevel123]],'B-Business Capability'!B:L,10,FALSE)</f>
        <v>N/A</v>
      </c>
      <c r="R1298">
        <f>VLOOKUP(KamstrupData[[#This Row],[IdLevel123]],'B-Business Capability'!B:L,11,FALSE)</f>
        <v>0</v>
      </c>
      <c r="T1298" t="s">
        <v>721</v>
      </c>
      <c r="U1298" t="str">
        <f>_xlfn.CONCAT(KamstrupData[[#This Row],[CountryCode]],"_",KamstrupData[[#This Row],[Business Area]],"_",KamstrupData[[#This Row],[DepartmentTeam]])</f>
        <v>DK10_DK_Executive Management office_Executive Management office_</v>
      </c>
      <c r="V1298" t="str">
        <f>VLOOKUP(KamstrupData[[#This Row],[ORG_Concat]],'O-Organization'!F:H,3,FALSE)</f>
        <v>11053_DK10_Executive Management office_DK_Executive Management office_Executive Management office_</v>
      </c>
    </row>
    <row r="1299" spans="4:22">
      <c r="D1299" t="s">
        <v>719</v>
      </c>
      <c r="E1299" t="str">
        <f>VLOOKUP(D1299,'B-Business Capability'!B:H,5,FALSE)</f>
        <v>Strategic Management</v>
      </c>
      <c r="F1299">
        <f>VLOOKUP(D1299,'B-Business Capability'!B:H,6,FALSE)</f>
        <v>0</v>
      </c>
      <c r="G1299">
        <f>VLOOKUP(D1299,'B-Business Capability'!B:H,7,FALSE)</f>
        <v>0</v>
      </c>
      <c r="I1299" t="s">
        <v>253</v>
      </c>
      <c r="J1299" t="s">
        <v>720</v>
      </c>
      <c r="L1299" t="s">
        <v>316</v>
      </c>
      <c r="M1299" t="str">
        <f>VLOOKUP(L1299,'A-Applications'!B:D,3,FALSE)</f>
        <v>Miro</v>
      </c>
      <c r="N1299" t="s">
        <v>53</v>
      </c>
      <c r="O1299" s="42" t="s">
        <v>54</v>
      </c>
      <c r="P1299" t="s">
        <v>97</v>
      </c>
      <c r="Q1299" t="str">
        <f>VLOOKUP(KamstrupData[[#This Row],[IdLevel123]],'B-Business Capability'!B:L,10,FALSE)</f>
        <v>N/A</v>
      </c>
      <c r="R1299">
        <f>VLOOKUP(KamstrupData[[#This Row],[IdLevel123]],'B-Business Capability'!B:L,11,FALSE)</f>
        <v>0</v>
      </c>
      <c r="T1299" t="s">
        <v>721</v>
      </c>
      <c r="U1299" t="str">
        <f>_xlfn.CONCAT(KamstrupData[[#This Row],[CountryCode]],"_",KamstrupData[[#This Row],[Business Area]],"_",KamstrupData[[#This Row],[DepartmentTeam]])</f>
        <v>DK10_DK_Executive Management office_Executive Management office_</v>
      </c>
      <c r="V1299" t="str">
        <f>VLOOKUP(KamstrupData[[#This Row],[ORG_Concat]],'O-Organization'!F:H,3,FALSE)</f>
        <v>11053_DK10_Executive Management office_DK_Executive Management office_Executive Management office_</v>
      </c>
    </row>
    <row r="1300" spans="4:22">
      <c r="D1300" t="s">
        <v>728</v>
      </c>
      <c r="E1300" t="str">
        <f>VLOOKUP(D1300,'B-Business Capability'!B:H,5,FALSE)</f>
        <v>Strategic Management</v>
      </c>
      <c r="F1300" t="str">
        <f>VLOOKUP(D1300,'B-Business Capability'!B:H,6,FALSE)</f>
        <v>Business Concept</v>
      </c>
      <c r="G1300" t="str">
        <f>VLOOKUP(D1300,'B-Business Capability'!B:H,7,FALSE)</f>
        <v>Concept Establishment</v>
      </c>
      <c r="I1300" t="s">
        <v>253</v>
      </c>
      <c r="J1300" t="s">
        <v>720</v>
      </c>
      <c r="L1300" t="s">
        <v>317</v>
      </c>
      <c r="M1300" t="str">
        <f>VLOOKUP(L1300,'A-Applications'!B:D,3,FALSE)</f>
        <v>Think-Cell</v>
      </c>
      <c r="N1300" t="s">
        <v>53</v>
      </c>
      <c r="O1300" s="42" t="s">
        <v>54</v>
      </c>
      <c r="P1300" t="s">
        <v>97</v>
      </c>
      <c r="Q1300" t="str">
        <f>VLOOKUP(KamstrupData[[#This Row],[IdLevel123]],'B-Business Capability'!B:L,10,FALSE)</f>
        <v>N/A</v>
      </c>
      <c r="R1300">
        <f>VLOOKUP(KamstrupData[[#This Row],[IdLevel123]],'B-Business Capability'!B:L,11,FALSE)</f>
        <v>0</v>
      </c>
      <c r="T1300" t="s">
        <v>721</v>
      </c>
      <c r="U1300" t="str">
        <f>_xlfn.CONCAT(KamstrupData[[#This Row],[CountryCode]],"_",KamstrupData[[#This Row],[Business Area]],"_",KamstrupData[[#This Row],[DepartmentTeam]])</f>
        <v>DK10_DK_Executive Management office_Executive Management office_</v>
      </c>
      <c r="V1300" t="str">
        <f>VLOOKUP(KamstrupData[[#This Row],[ORG_Concat]],'O-Organization'!F:H,3,FALSE)</f>
        <v>11053_DK10_Executive Management office_DK_Executive Management office_Executive Management office_</v>
      </c>
    </row>
    <row r="1301" spans="4:22">
      <c r="D1301" t="s">
        <v>729</v>
      </c>
      <c r="E1301" t="str">
        <f>VLOOKUP(D1301,'B-Business Capability'!B:H,5,FALSE)</f>
        <v>Strategic Management</v>
      </c>
      <c r="F1301" t="str">
        <f>VLOOKUP(D1301,'B-Business Capability'!B:H,6,FALSE)</f>
        <v>Business Concept</v>
      </c>
      <c r="G1301" t="str">
        <f>VLOOKUP(D1301,'B-Business Capability'!B:H,7,FALSE)</f>
        <v>External Assessment</v>
      </c>
      <c r="I1301" t="s">
        <v>253</v>
      </c>
      <c r="J1301" t="s">
        <v>720</v>
      </c>
      <c r="L1301" t="s">
        <v>317</v>
      </c>
      <c r="M1301" t="str">
        <f>VLOOKUP(L1301,'A-Applications'!B:D,3,FALSE)</f>
        <v>Think-Cell</v>
      </c>
      <c r="N1301" t="s">
        <v>53</v>
      </c>
      <c r="O1301" s="42" t="s">
        <v>54</v>
      </c>
      <c r="P1301" t="s">
        <v>97</v>
      </c>
      <c r="Q1301" t="str">
        <f>VLOOKUP(KamstrupData[[#This Row],[IdLevel123]],'B-Business Capability'!B:L,10,FALSE)</f>
        <v>N/A</v>
      </c>
      <c r="R1301">
        <f>VLOOKUP(KamstrupData[[#This Row],[IdLevel123]],'B-Business Capability'!B:L,11,FALSE)</f>
        <v>0</v>
      </c>
      <c r="T1301" t="s">
        <v>721</v>
      </c>
      <c r="U1301" t="str">
        <f>_xlfn.CONCAT(KamstrupData[[#This Row],[CountryCode]],"_",KamstrupData[[#This Row],[Business Area]],"_",KamstrupData[[#This Row],[DepartmentTeam]])</f>
        <v>DK10_DK_Executive Management office_Executive Management office_</v>
      </c>
      <c r="V1301" t="str">
        <f>VLOOKUP(KamstrupData[[#This Row],[ORG_Concat]],'O-Organization'!F:H,3,FALSE)</f>
        <v>11053_DK10_Executive Management office_DK_Executive Management office_Executive Management office_</v>
      </c>
    </row>
    <row r="1302" spans="4:22">
      <c r="D1302" t="s">
        <v>730</v>
      </c>
      <c r="E1302" t="str">
        <f>VLOOKUP(D1302,'B-Business Capability'!B:H,5,FALSE)</f>
        <v>Strategic Management</v>
      </c>
      <c r="F1302" t="str">
        <f>VLOOKUP(D1302,'B-Business Capability'!B:H,6,FALSE)</f>
        <v>Business Concept</v>
      </c>
      <c r="G1302" t="str">
        <f>VLOOKUP(D1302,'B-Business Capability'!B:H,7,FALSE)</f>
        <v>Internal Analysis</v>
      </c>
      <c r="I1302" t="s">
        <v>253</v>
      </c>
      <c r="J1302" t="s">
        <v>720</v>
      </c>
      <c r="L1302" t="s">
        <v>317</v>
      </c>
      <c r="M1302" t="str">
        <f>VLOOKUP(L1302,'A-Applications'!B:D,3,FALSE)</f>
        <v>Think-Cell</v>
      </c>
      <c r="N1302" t="s">
        <v>53</v>
      </c>
      <c r="O1302" s="42" t="s">
        <v>54</v>
      </c>
      <c r="P1302" t="s">
        <v>97</v>
      </c>
      <c r="Q1302" t="str">
        <f>VLOOKUP(KamstrupData[[#This Row],[IdLevel123]],'B-Business Capability'!B:L,10,FALSE)</f>
        <v>N/A</v>
      </c>
      <c r="R1302">
        <f>VLOOKUP(KamstrupData[[#This Row],[IdLevel123]],'B-Business Capability'!B:L,11,FALSE)</f>
        <v>0</v>
      </c>
      <c r="T1302" t="s">
        <v>721</v>
      </c>
      <c r="U1302" t="str">
        <f>_xlfn.CONCAT(KamstrupData[[#This Row],[CountryCode]],"_",KamstrupData[[#This Row],[Business Area]],"_",KamstrupData[[#This Row],[DepartmentTeam]])</f>
        <v>DK10_DK_Executive Management office_Executive Management office_</v>
      </c>
      <c r="V1302" t="str">
        <f>VLOOKUP(KamstrupData[[#This Row],[ORG_Concat]],'O-Organization'!F:H,3,FALSE)</f>
        <v>11053_DK10_Executive Management office_DK_Executive Management office_Executive Management office_</v>
      </c>
    </row>
    <row r="1303" spans="4:22">
      <c r="D1303" t="s">
        <v>731</v>
      </c>
      <c r="E1303" t="str">
        <f>VLOOKUP(D1303,'B-Business Capability'!B:H,5,FALSE)</f>
        <v>Strategic Management</v>
      </c>
      <c r="F1303" t="str">
        <f>VLOOKUP(D1303,'B-Business Capability'!B:H,6,FALSE)</f>
        <v>Business Concept</v>
      </c>
      <c r="G1303" t="str">
        <f>VLOOKUP(D1303,'B-Business Capability'!B:H,7,FALSE)</f>
        <v>Market Intelligence</v>
      </c>
      <c r="I1303" t="s">
        <v>253</v>
      </c>
      <c r="J1303" t="s">
        <v>720</v>
      </c>
      <c r="L1303" t="s">
        <v>317</v>
      </c>
      <c r="M1303" t="str">
        <f>VLOOKUP(L1303,'A-Applications'!B:D,3,FALSE)</f>
        <v>Think-Cell</v>
      </c>
      <c r="N1303" t="s">
        <v>53</v>
      </c>
      <c r="O1303" s="42" t="s">
        <v>54</v>
      </c>
      <c r="P1303" t="s">
        <v>97</v>
      </c>
      <c r="Q1303" t="str">
        <f>VLOOKUP(KamstrupData[[#This Row],[IdLevel123]],'B-Business Capability'!B:L,10,FALSE)</f>
        <v>N/A</v>
      </c>
      <c r="R1303">
        <f>VLOOKUP(KamstrupData[[#This Row],[IdLevel123]],'B-Business Capability'!B:L,11,FALSE)</f>
        <v>0</v>
      </c>
      <c r="T1303" t="s">
        <v>721</v>
      </c>
      <c r="U1303" t="str">
        <f>_xlfn.CONCAT(KamstrupData[[#This Row],[CountryCode]],"_",KamstrupData[[#This Row],[Business Area]],"_",KamstrupData[[#This Row],[DepartmentTeam]])</f>
        <v>DK10_DK_Executive Management office_Executive Management office_</v>
      </c>
      <c r="V1303" t="str">
        <f>VLOOKUP(KamstrupData[[#This Row],[ORG_Concat]],'O-Organization'!F:H,3,FALSE)</f>
        <v>11053_DK10_Executive Management office_DK_Executive Management office_Executive Management office_</v>
      </c>
    </row>
    <row r="1304" spans="4:22">
      <c r="D1304" t="s">
        <v>732</v>
      </c>
      <c r="E1304" t="str">
        <f>VLOOKUP(D1304,'B-Business Capability'!B:H,5,FALSE)</f>
        <v>Strategic Management</v>
      </c>
      <c r="F1304" t="str">
        <f>VLOOKUP(D1304,'B-Business Capability'!B:H,6,FALSE)</f>
        <v>Business Concept</v>
      </c>
      <c r="G1304" t="str">
        <f>VLOOKUP(D1304,'B-Business Capability'!B:H,7,FALSE)</f>
        <v>Restructure Organization</v>
      </c>
      <c r="I1304" t="s">
        <v>253</v>
      </c>
      <c r="J1304" t="s">
        <v>720</v>
      </c>
      <c r="L1304" t="s">
        <v>317</v>
      </c>
      <c r="M1304" t="str">
        <f>VLOOKUP(L1304,'A-Applications'!B:D,3,FALSE)</f>
        <v>Think-Cell</v>
      </c>
      <c r="N1304" t="s">
        <v>53</v>
      </c>
      <c r="O1304" s="42" t="s">
        <v>54</v>
      </c>
      <c r="P1304" t="s">
        <v>97</v>
      </c>
      <c r="Q1304" t="str">
        <f>VLOOKUP(KamstrupData[[#This Row],[IdLevel123]],'B-Business Capability'!B:L,10,FALSE)</f>
        <v>N/A</v>
      </c>
      <c r="R1304">
        <f>VLOOKUP(KamstrupData[[#This Row],[IdLevel123]],'B-Business Capability'!B:L,11,FALSE)</f>
        <v>0</v>
      </c>
      <c r="T1304" t="s">
        <v>721</v>
      </c>
      <c r="U1304" t="str">
        <f>_xlfn.CONCAT(KamstrupData[[#This Row],[CountryCode]],"_",KamstrupData[[#This Row],[Business Area]],"_",KamstrupData[[#This Row],[DepartmentTeam]])</f>
        <v>DK10_DK_Executive Management office_Executive Management office_</v>
      </c>
      <c r="V1304" t="str">
        <f>VLOOKUP(KamstrupData[[#This Row],[ORG_Concat]],'O-Organization'!F:H,3,FALSE)</f>
        <v>11053_DK10_Executive Management office_DK_Executive Management office_Executive Management office_</v>
      </c>
    </row>
    <row r="1305" spans="4:22">
      <c r="D1305" t="s">
        <v>733</v>
      </c>
      <c r="E1305" t="str">
        <f>VLOOKUP(D1305,'B-Business Capability'!B:H,5,FALSE)</f>
        <v>Strategic Management</v>
      </c>
      <c r="F1305" t="str">
        <f>VLOOKUP(D1305,'B-Business Capability'!B:H,6,FALSE)</f>
        <v>Innovation &amp; Technology Management</v>
      </c>
      <c r="G1305" t="str">
        <f>VLOOKUP(D1305,'B-Business Capability'!B:H,7,FALSE)</f>
        <v>Manage External Innovation</v>
      </c>
      <c r="I1305" t="s">
        <v>253</v>
      </c>
      <c r="J1305" t="s">
        <v>720</v>
      </c>
      <c r="L1305" t="s">
        <v>317</v>
      </c>
      <c r="M1305" t="str">
        <f>VLOOKUP(L1305,'A-Applications'!B:D,3,FALSE)</f>
        <v>Think-Cell</v>
      </c>
      <c r="N1305" t="s">
        <v>53</v>
      </c>
      <c r="O1305" s="42" t="s">
        <v>54</v>
      </c>
      <c r="P1305" t="s">
        <v>97</v>
      </c>
      <c r="Q1305" t="str">
        <f>VLOOKUP(KamstrupData[[#This Row],[IdLevel123]],'B-Business Capability'!B:L,10,FALSE)</f>
        <v>Idea-to-Release (I2R)</v>
      </c>
      <c r="R1305">
        <f>VLOOKUP(KamstrupData[[#This Row],[IdLevel123]],'B-Business Capability'!B:L,11,FALSE)</f>
        <v>962</v>
      </c>
      <c r="T1305" t="s">
        <v>721</v>
      </c>
      <c r="U1305" t="str">
        <f>_xlfn.CONCAT(KamstrupData[[#This Row],[CountryCode]],"_",KamstrupData[[#This Row],[Business Area]],"_",KamstrupData[[#This Row],[DepartmentTeam]])</f>
        <v>DK10_DK_Executive Management office_Executive Management office_</v>
      </c>
      <c r="V1305" t="str">
        <f>VLOOKUP(KamstrupData[[#This Row],[ORG_Concat]],'O-Organization'!F:H,3,FALSE)</f>
        <v>11053_DK10_Executive Management office_DK_Executive Management office_Executive Management office_</v>
      </c>
    </row>
    <row r="1306" spans="4:22">
      <c r="D1306" t="s">
        <v>724</v>
      </c>
      <c r="E1306" t="str">
        <f>VLOOKUP(D1306,'B-Business Capability'!B:H,5,FALSE)</f>
        <v>Strategic Management</v>
      </c>
      <c r="F1306" t="str">
        <f>VLOOKUP(D1306,'B-Business Capability'!B:H,6,FALSE)</f>
        <v>Innovation &amp; Technology Management</v>
      </c>
      <c r="G1306" t="str">
        <f>VLOOKUP(D1306,'B-Business Capability'!B:H,7,FALSE)</f>
        <v>Manage Innovation and solution development process</v>
      </c>
      <c r="I1306" t="s">
        <v>253</v>
      </c>
      <c r="J1306" t="s">
        <v>720</v>
      </c>
      <c r="L1306" t="s">
        <v>317</v>
      </c>
      <c r="M1306" t="str">
        <f>VLOOKUP(L1306,'A-Applications'!B:D,3,FALSE)</f>
        <v>Think-Cell</v>
      </c>
      <c r="N1306" t="s">
        <v>53</v>
      </c>
      <c r="O1306" s="42" t="s">
        <v>54</v>
      </c>
      <c r="P1306" t="s">
        <v>97</v>
      </c>
      <c r="Q1306" t="str">
        <f>VLOOKUP(KamstrupData[[#This Row],[IdLevel123]],'B-Business Capability'!B:L,10,FALSE)</f>
        <v>Idea-to-Release (I2R)</v>
      </c>
      <c r="R1306">
        <f>VLOOKUP(KamstrupData[[#This Row],[IdLevel123]],'B-Business Capability'!B:L,11,FALSE)</f>
        <v>964</v>
      </c>
      <c r="T1306" t="s">
        <v>721</v>
      </c>
      <c r="U1306" t="str">
        <f>_xlfn.CONCAT(KamstrupData[[#This Row],[CountryCode]],"_",KamstrupData[[#This Row],[Business Area]],"_",KamstrupData[[#This Row],[DepartmentTeam]])</f>
        <v>DK10_DK_Executive Management office_Executive Management office_</v>
      </c>
      <c r="V1306" t="str">
        <f>VLOOKUP(KamstrupData[[#This Row],[ORG_Concat]],'O-Organization'!F:H,3,FALSE)</f>
        <v>11053_DK10_Executive Management office_DK_Executive Management office_Executive Management office_</v>
      </c>
    </row>
    <row r="1307" spans="4:22">
      <c r="D1307" t="s">
        <v>734</v>
      </c>
      <c r="E1307" t="str">
        <f>VLOOKUP(D1307,'B-Business Capability'!B:H,5,FALSE)</f>
        <v>Strategic Management</v>
      </c>
      <c r="F1307" t="str">
        <f>VLOOKUP(D1307,'B-Business Capability'!B:H,6,FALSE)</f>
        <v>Innovation &amp; Technology Management</v>
      </c>
      <c r="G1307" t="str">
        <f>VLOOKUP(D1307,'B-Business Capability'!B:H,7,FALSE)</f>
        <v>Manage Internal Innovation</v>
      </c>
      <c r="I1307" t="s">
        <v>253</v>
      </c>
      <c r="J1307" t="s">
        <v>720</v>
      </c>
      <c r="L1307" t="s">
        <v>317</v>
      </c>
      <c r="M1307" t="str">
        <f>VLOOKUP(L1307,'A-Applications'!B:D,3,FALSE)</f>
        <v>Think-Cell</v>
      </c>
      <c r="N1307" t="s">
        <v>53</v>
      </c>
      <c r="O1307" s="42" t="s">
        <v>54</v>
      </c>
      <c r="P1307" t="s">
        <v>97</v>
      </c>
      <c r="Q1307" t="str">
        <f>VLOOKUP(KamstrupData[[#This Row],[IdLevel123]],'B-Business Capability'!B:L,10,FALSE)</f>
        <v>Idea-to-Release (I2R)</v>
      </c>
      <c r="R1307">
        <f>VLOOKUP(KamstrupData[[#This Row],[IdLevel123]],'B-Business Capability'!B:L,11,FALSE)</f>
        <v>966</v>
      </c>
      <c r="T1307" t="s">
        <v>721</v>
      </c>
      <c r="U1307" t="str">
        <f>_xlfn.CONCAT(KamstrupData[[#This Row],[CountryCode]],"_",KamstrupData[[#This Row],[Business Area]],"_",KamstrupData[[#This Row],[DepartmentTeam]])</f>
        <v>DK10_DK_Executive Management office_Executive Management office_</v>
      </c>
      <c r="V1307" t="str">
        <f>VLOOKUP(KamstrupData[[#This Row],[ORG_Concat]],'O-Organization'!F:H,3,FALSE)</f>
        <v>11053_DK10_Executive Management office_DK_Executive Management office_Executive Management office_</v>
      </c>
    </row>
    <row r="1308" spans="4:22">
      <c r="D1308" t="s">
        <v>735</v>
      </c>
      <c r="E1308" t="str">
        <f>VLOOKUP(D1308,'B-Business Capability'!B:H,5,FALSE)</f>
        <v>Strategic Management</v>
      </c>
      <c r="F1308" t="str">
        <f>VLOOKUP(D1308,'B-Business Capability'!B:H,6,FALSE)</f>
        <v>Innovation &amp; Technology Management</v>
      </c>
      <c r="G1308" t="str">
        <f>VLOOKUP(D1308,'B-Business Capability'!B:H,7,FALSE)</f>
        <v>Scout Trends</v>
      </c>
      <c r="I1308" t="s">
        <v>253</v>
      </c>
      <c r="J1308" t="s">
        <v>720</v>
      </c>
      <c r="L1308" t="s">
        <v>317</v>
      </c>
      <c r="M1308" t="str">
        <f>VLOOKUP(L1308,'A-Applications'!B:D,3,FALSE)</f>
        <v>Think-Cell</v>
      </c>
      <c r="N1308" t="s">
        <v>53</v>
      </c>
      <c r="O1308" s="42" t="s">
        <v>54</v>
      </c>
      <c r="P1308" t="s">
        <v>97</v>
      </c>
      <c r="Q1308" t="str">
        <f>VLOOKUP(KamstrupData[[#This Row],[IdLevel123]],'B-Business Capability'!B:L,10,FALSE)</f>
        <v>N/A</v>
      </c>
      <c r="R1308">
        <f>VLOOKUP(KamstrupData[[#This Row],[IdLevel123]],'B-Business Capability'!B:L,11,FALSE)</f>
        <v>0</v>
      </c>
      <c r="T1308" t="s">
        <v>721</v>
      </c>
      <c r="U1308" t="str">
        <f>_xlfn.CONCAT(KamstrupData[[#This Row],[CountryCode]],"_",KamstrupData[[#This Row],[Business Area]],"_",KamstrupData[[#This Row],[DepartmentTeam]])</f>
        <v>DK10_DK_Executive Management office_Executive Management office_</v>
      </c>
      <c r="V1308" t="str">
        <f>VLOOKUP(KamstrupData[[#This Row],[ORG_Concat]],'O-Organization'!F:H,3,FALSE)</f>
        <v>11053_DK10_Executive Management office_DK_Executive Management office_Executive Management office_</v>
      </c>
    </row>
    <row r="1309" spans="4:22">
      <c r="D1309" t="s">
        <v>736</v>
      </c>
      <c r="E1309" t="str">
        <f>VLOOKUP(D1309,'B-Business Capability'!B:H,5,FALSE)</f>
        <v>Strategic Management</v>
      </c>
      <c r="F1309" t="str">
        <f>VLOOKUP(D1309,'B-Business Capability'!B:H,6,FALSE)</f>
        <v>Innovation &amp; Technology Management</v>
      </c>
      <c r="G1309" t="str">
        <f>VLOOKUP(D1309,'B-Business Capability'!B:H,7,FALSE)</f>
        <v>Track Innovation</v>
      </c>
      <c r="I1309" t="s">
        <v>253</v>
      </c>
      <c r="J1309" t="s">
        <v>720</v>
      </c>
      <c r="L1309" t="s">
        <v>317</v>
      </c>
      <c r="M1309" t="str">
        <f>VLOOKUP(L1309,'A-Applications'!B:D,3,FALSE)</f>
        <v>Think-Cell</v>
      </c>
      <c r="N1309" t="s">
        <v>53</v>
      </c>
      <c r="O1309" s="42" t="s">
        <v>54</v>
      </c>
      <c r="P1309" t="s">
        <v>97</v>
      </c>
      <c r="Q1309" t="str">
        <f>VLOOKUP(KamstrupData[[#This Row],[IdLevel123]],'B-Business Capability'!B:L,10,FALSE)</f>
        <v>Idea-to-Release (I2R)</v>
      </c>
      <c r="R1309">
        <f>VLOOKUP(KamstrupData[[#This Row],[IdLevel123]],'B-Business Capability'!B:L,11,FALSE)</f>
        <v>968</v>
      </c>
      <c r="T1309" t="s">
        <v>721</v>
      </c>
      <c r="U1309" t="str">
        <f>_xlfn.CONCAT(KamstrupData[[#This Row],[CountryCode]],"_",KamstrupData[[#This Row],[Business Area]],"_",KamstrupData[[#This Row],[DepartmentTeam]])</f>
        <v>DK10_DK_Executive Management office_Executive Management office_</v>
      </c>
      <c r="V1309" t="str">
        <f>VLOOKUP(KamstrupData[[#This Row],[ORG_Concat]],'O-Organization'!F:H,3,FALSE)</f>
        <v>11053_DK10_Executive Management office_DK_Executive Management office_Executive Management office_</v>
      </c>
    </row>
    <row r="1310" spans="4:22">
      <c r="D1310" t="s">
        <v>737</v>
      </c>
      <c r="E1310" t="str">
        <f>VLOOKUP(D1310,'B-Business Capability'!B:H,5,FALSE)</f>
        <v>Strategic Management</v>
      </c>
      <c r="F1310" t="str">
        <f>VLOOKUP(D1310,'B-Business Capability'!B:H,6,FALSE)</f>
        <v>Manage Core Business</v>
      </c>
      <c r="G1310" t="str">
        <f>VLOOKUP(D1310,'B-Business Capability'!B:H,7,FALSE)</f>
        <v>Coordinate Projects</v>
      </c>
      <c r="I1310" t="s">
        <v>253</v>
      </c>
      <c r="J1310" t="s">
        <v>720</v>
      </c>
      <c r="L1310" t="s">
        <v>317</v>
      </c>
      <c r="M1310" t="str">
        <f>VLOOKUP(L1310,'A-Applications'!B:D,3,FALSE)</f>
        <v>Think-Cell</v>
      </c>
      <c r="N1310" t="s">
        <v>53</v>
      </c>
      <c r="O1310" s="42" t="s">
        <v>54</v>
      </c>
      <c r="P1310" t="s">
        <v>97</v>
      </c>
      <c r="Q1310" t="str">
        <f>VLOOKUP(KamstrupData[[#This Row],[IdLevel123]],'B-Business Capability'!B:L,10,FALSE)</f>
        <v>N/A</v>
      </c>
      <c r="R1310">
        <f>VLOOKUP(KamstrupData[[#This Row],[IdLevel123]],'B-Business Capability'!B:L,11,FALSE)</f>
        <v>0</v>
      </c>
      <c r="T1310" t="s">
        <v>721</v>
      </c>
      <c r="U1310" t="str">
        <f>_xlfn.CONCAT(KamstrupData[[#This Row],[CountryCode]],"_",KamstrupData[[#This Row],[Business Area]],"_",KamstrupData[[#This Row],[DepartmentTeam]])</f>
        <v>DK10_DK_Executive Management office_Executive Management office_</v>
      </c>
      <c r="V1310" t="str">
        <f>VLOOKUP(KamstrupData[[#This Row],[ORG_Concat]],'O-Organization'!F:H,3,FALSE)</f>
        <v>11053_DK10_Executive Management office_DK_Executive Management office_Executive Management office_</v>
      </c>
    </row>
    <row r="1311" spans="4:22">
      <c r="D1311" t="s">
        <v>738</v>
      </c>
      <c r="E1311" t="str">
        <f>VLOOKUP(D1311,'B-Business Capability'!B:H,5,FALSE)</f>
        <v>Strategic Management</v>
      </c>
      <c r="F1311" t="str">
        <f>VLOOKUP(D1311,'B-Business Capability'!B:H,6,FALSE)</f>
        <v>Manage Core Business</v>
      </c>
      <c r="G1311" t="str">
        <f>VLOOKUP(D1311,'B-Business Capability'!B:H,7,FALSE)</f>
        <v>Manage Bus. Performance &amp; Ops</v>
      </c>
      <c r="I1311" t="s">
        <v>253</v>
      </c>
      <c r="J1311" t="s">
        <v>720</v>
      </c>
      <c r="L1311" t="s">
        <v>317</v>
      </c>
      <c r="M1311" t="str">
        <f>VLOOKUP(L1311,'A-Applications'!B:D,3,FALSE)</f>
        <v>Think-Cell</v>
      </c>
      <c r="N1311" t="s">
        <v>53</v>
      </c>
      <c r="O1311" s="42" t="s">
        <v>54</v>
      </c>
      <c r="P1311" t="s">
        <v>97</v>
      </c>
      <c r="Q1311" t="str">
        <f>VLOOKUP(KamstrupData[[#This Row],[IdLevel123]],'B-Business Capability'!B:L,10,FALSE)</f>
        <v>N/A</v>
      </c>
      <c r="R1311">
        <f>VLOOKUP(KamstrupData[[#This Row],[IdLevel123]],'B-Business Capability'!B:L,11,FALSE)</f>
        <v>0</v>
      </c>
      <c r="T1311" t="s">
        <v>721</v>
      </c>
      <c r="U1311" t="str">
        <f>_xlfn.CONCAT(KamstrupData[[#This Row],[CountryCode]],"_",KamstrupData[[#This Row],[Business Area]],"_",KamstrupData[[#This Row],[DepartmentTeam]])</f>
        <v>DK10_DK_Executive Management office_Executive Management office_</v>
      </c>
      <c r="V1311" t="str">
        <f>VLOOKUP(KamstrupData[[#This Row],[ORG_Concat]],'O-Organization'!F:H,3,FALSE)</f>
        <v>11053_DK10_Executive Management office_DK_Executive Management office_Executive Management office_</v>
      </c>
    </row>
    <row r="1312" spans="4:22">
      <c r="D1312" t="s">
        <v>739</v>
      </c>
      <c r="E1312" t="str">
        <f>VLOOKUP(D1312,'B-Business Capability'!B:H,5,FALSE)</f>
        <v>Strategic Management</v>
      </c>
      <c r="F1312" t="str">
        <f>VLOOKUP(D1312,'B-Business Capability'!B:H,6,FALSE)</f>
        <v>Mergers &amp; Acquisitions</v>
      </c>
      <c r="G1312" t="str">
        <f>VLOOKUP(D1312,'B-Business Capability'!B:H,7,FALSE)</f>
        <v>Manage M&amp;A</v>
      </c>
      <c r="I1312" t="s">
        <v>253</v>
      </c>
      <c r="J1312" t="s">
        <v>720</v>
      </c>
      <c r="L1312" t="s">
        <v>317</v>
      </c>
      <c r="M1312" t="str">
        <f>VLOOKUP(L1312,'A-Applications'!B:D,3,FALSE)</f>
        <v>Think-Cell</v>
      </c>
      <c r="N1312" t="s">
        <v>53</v>
      </c>
      <c r="O1312" s="42" t="s">
        <v>54</v>
      </c>
      <c r="P1312" t="s">
        <v>97</v>
      </c>
      <c r="Q1312" t="str">
        <f>VLOOKUP(KamstrupData[[#This Row],[IdLevel123]],'B-Business Capability'!B:L,10,FALSE)</f>
        <v>N/A</v>
      </c>
      <c r="R1312">
        <f>VLOOKUP(KamstrupData[[#This Row],[IdLevel123]],'B-Business Capability'!B:L,11,FALSE)</f>
        <v>0</v>
      </c>
      <c r="T1312" t="s">
        <v>721</v>
      </c>
      <c r="U1312" t="str">
        <f>_xlfn.CONCAT(KamstrupData[[#This Row],[CountryCode]],"_",KamstrupData[[#This Row],[Business Area]],"_",KamstrupData[[#This Row],[DepartmentTeam]])</f>
        <v>DK10_DK_Executive Management office_Executive Management office_</v>
      </c>
      <c r="V1312" t="str">
        <f>VLOOKUP(KamstrupData[[#This Row],[ORG_Concat]],'O-Organization'!F:H,3,FALSE)</f>
        <v>11053_DK10_Executive Management office_DK_Executive Management office_Executive Management office_</v>
      </c>
    </row>
    <row r="1313" spans="4:22">
      <c r="D1313" t="s">
        <v>740</v>
      </c>
      <c r="E1313" t="str">
        <f>VLOOKUP(D1313,'B-Business Capability'!B:H,5,FALSE)</f>
        <v>Strategic Management</v>
      </c>
      <c r="F1313" t="str">
        <f>VLOOKUP(D1313,'B-Business Capability'!B:H,6,FALSE)</f>
        <v>Mergers &amp; Acquisitions</v>
      </c>
      <c r="G1313" t="str">
        <f>VLOOKUP(D1313,'B-Business Capability'!B:H,7,FALSE)</f>
        <v>Manage M&amp;A Strategy</v>
      </c>
      <c r="I1313" t="s">
        <v>253</v>
      </c>
      <c r="J1313" t="s">
        <v>720</v>
      </c>
      <c r="L1313" t="s">
        <v>317</v>
      </c>
      <c r="M1313" t="str">
        <f>VLOOKUP(L1313,'A-Applications'!B:D,3,FALSE)</f>
        <v>Think-Cell</v>
      </c>
      <c r="N1313" t="s">
        <v>53</v>
      </c>
      <c r="O1313" s="42" t="s">
        <v>54</v>
      </c>
      <c r="P1313" t="s">
        <v>97</v>
      </c>
      <c r="Q1313" t="str">
        <f>VLOOKUP(KamstrupData[[#This Row],[IdLevel123]],'B-Business Capability'!B:L,10,FALSE)</f>
        <v>N/A</v>
      </c>
      <c r="R1313">
        <f>VLOOKUP(KamstrupData[[#This Row],[IdLevel123]],'B-Business Capability'!B:L,11,FALSE)</f>
        <v>0</v>
      </c>
      <c r="T1313" t="s">
        <v>721</v>
      </c>
      <c r="U1313" t="str">
        <f>_xlfn.CONCAT(KamstrupData[[#This Row],[CountryCode]],"_",KamstrupData[[#This Row],[Business Area]],"_",KamstrupData[[#This Row],[DepartmentTeam]])</f>
        <v>DK10_DK_Executive Management office_Executive Management office_</v>
      </c>
      <c r="V1313" t="str">
        <f>VLOOKUP(KamstrupData[[#This Row],[ORG_Concat]],'O-Organization'!F:H,3,FALSE)</f>
        <v>11053_DK10_Executive Management office_DK_Executive Management office_Executive Management office_</v>
      </c>
    </row>
    <row r="1314" spans="4:22">
      <c r="D1314" t="s">
        <v>741</v>
      </c>
      <c r="E1314" t="str">
        <f>VLOOKUP(D1314,'B-Business Capability'!B:H,5,FALSE)</f>
        <v>Strategic Management</v>
      </c>
      <c r="F1314" t="str">
        <f>VLOOKUP(D1314,'B-Business Capability'!B:H,6,FALSE)</f>
        <v>Organization Development</v>
      </c>
      <c r="G1314" t="str">
        <f>VLOOKUP(D1314,'B-Business Capability'!B:H,7,FALSE)</f>
        <v>Plan Long Term</v>
      </c>
      <c r="I1314" t="s">
        <v>253</v>
      </c>
      <c r="J1314" t="s">
        <v>720</v>
      </c>
      <c r="L1314" t="s">
        <v>317</v>
      </c>
      <c r="M1314" t="str">
        <f>VLOOKUP(L1314,'A-Applications'!B:D,3,FALSE)</f>
        <v>Think-Cell</v>
      </c>
      <c r="N1314" t="s">
        <v>53</v>
      </c>
      <c r="O1314" s="42" t="s">
        <v>54</v>
      </c>
      <c r="P1314" t="s">
        <v>97</v>
      </c>
      <c r="Q1314" t="str">
        <f>VLOOKUP(KamstrupData[[#This Row],[IdLevel123]],'B-Business Capability'!B:L,10,FALSE)</f>
        <v>N/A</v>
      </c>
      <c r="R1314">
        <f>VLOOKUP(KamstrupData[[#This Row],[IdLevel123]],'B-Business Capability'!B:L,11,FALSE)</f>
        <v>0</v>
      </c>
      <c r="T1314" t="s">
        <v>721</v>
      </c>
      <c r="U1314" t="str">
        <f>_xlfn.CONCAT(KamstrupData[[#This Row],[CountryCode]],"_",KamstrupData[[#This Row],[Business Area]],"_",KamstrupData[[#This Row],[DepartmentTeam]])</f>
        <v>DK10_DK_Executive Management office_Executive Management office_</v>
      </c>
      <c r="V1314" t="str">
        <f>VLOOKUP(KamstrupData[[#This Row],[ORG_Concat]],'O-Organization'!F:H,3,FALSE)</f>
        <v>11053_DK10_Executive Management office_DK_Executive Management office_Executive Management office_</v>
      </c>
    </row>
    <row r="1315" spans="4:22">
      <c r="D1315" t="s">
        <v>742</v>
      </c>
      <c r="E1315" t="str">
        <f>VLOOKUP(D1315,'B-Business Capability'!B:H,5,FALSE)</f>
        <v>Strategic Management</v>
      </c>
      <c r="F1315" t="str">
        <f>VLOOKUP(D1315,'B-Business Capability'!B:H,6,FALSE)</f>
        <v>Organization Development</v>
      </c>
      <c r="G1315" t="str">
        <f>VLOOKUP(D1315,'B-Business Capability'!B:H,7,FALSE)</f>
        <v>Strategize Business Units</v>
      </c>
      <c r="I1315" t="s">
        <v>253</v>
      </c>
      <c r="J1315" t="s">
        <v>720</v>
      </c>
      <c r="L1315" t="s">
        <v>317</v>
      </c>
      <c r="M1315" t="str">
        <f>VLOOKUP(L1315,'A-Applications'!B:D,3,FALSE)</f>
        <v>Think-Cell</v>
      </c>
      <c r="N1315" t="s">
        <v>53</v>
      </c>
      <c r="O1315" s="42" t="s">
        <v>54</v>
      </c>
      <c r="P1315" t="s">
        <v>97</v>
      </c>
      <c r="Q1315" t="str">
        <f>VLOOKUP(KamstrupData[[#This Row],[IdLevel123]],'B-Business Capability'!B:L,10,FALSE)</f>
        <v>N/A</v>
      </c>
      <c r="R1315">
        <f>VLOOKUP(KamstrupData[[#This Row],[IdLevel123]],'B-Business Capability'!B:L,11,FALSE)</f>
        <v>0</v>
      </c>
      <c r="T1315" t="s">
        <v>721</v>
      </c>
      <c r="U1315" t="str">
        <f>_xlfn.CONCAT(KamstrupData[[#This Row],[CountryCode]],"_",KamstrupData[[#This Row],[Business Area]],"_",KamstrupData[[#This Row],[DepartmentTeam]])</f>
        <v>DK10_DK_Executive Management office_Executive Management office_</v>
      </c>
      <c r="V1315" t="str">
        <f>VLOOKUP(KamstrupData[[#This Row],[ORG_Concat]],'O-Organization'!F:H,3,FALSE)</f>
        <v>11053_DK10_Executive Management office_DK_Executive Management office_Executive Management office_</v>
      </c>
    </row>
    <row r="1316" spans="4:22">
      <c r="D1316" t="s">
        <v>743</v>
      </c>
      <c r="E1316" t="str">
        <f>VLOOKUP(D1316,'B-Business Capability'!B:H,5,FALSE)</f>
        <v>Strategic Management</v>
      </c>
      <c r="F1316" t="str">
        <f>VLOOKUP(D1316,'B-Business Capability'!B:H,6,FALSE)</f>
        <v>Strategic Business Initiatives</v>
      </c>
      <c r="G1316" t="str">
        <f>VLOOKUP(D1316,'B-Business Capability'!B:H,7,FALSE)</f>
        <v>Develop Strategic Initiatives</v>
      </c>
      <c r="I1316" t="s">
        <v>253</v>
      </c>
      <c r="J1316" t="s">
        <v>720</v>
      </c>
      <c r="L1316" t="s">
        <v>317</v>
      </c>
      <c r="M1316" t="str">
        <f>VLOOKUP(L1316,'A-Applications'!B:D,3,FALSE)</f>
        <v>Think-Cell</v>
      </c>
      <c r="N1316" t="s">
        <v>53</v>
      </c>
      <c r="O1316" s="42" t="s">
        <v>54</v>
      </c>
      <c r="P1316" t="s">
        <v>97</v>
      </c>
      <c r="Q1316" t="str">
        <f>VLOOKUP(KamstrupData[[#This Row],[IdLevel123]],'B-Business Capability'!B:L,10,FALSE)</f>
        <v>N/A</v>
      </c>
      <c r="R1316">
        <f>VLOOKUP(KamstrupData[[#This Row],[IdLevel123]],'B-Business Capability'!B:L,11,FALSE)</f>
        <v>0</v>
      </c>
      <c r="T1316" t="s">
        <v>721</v>
      </c>
      <c r="U1316" t="str">
        <f>_xlfn.CONCAT(KamstrupData[[#This Row],[CountryCode]],"_",KamstrupData[[#This Row],[Business Area]],"_",KamstrupData[[#This Row],[DepartmentTeam]])</f>
        <v>DK10_DK_Executive Management office_Executive Management office_</v>
      </c>
      <c r="V1316" t="str">
        <f>VLOOKUP(KamstrupData[[#This Row],[ORG_Concat]],'O-Organization'!F:H,3,FALSE)</f>
        <v>11053_DK10_Executive Management office_DK_Executive Management office_Executive Management office_</v>
      </c>
    </row>
    <row r="1317" spans="4:22">
      <c r="D1317" t="s">
        <v>744</v>
      </c>
      <c r="E1317" t="str">
        <f>VLOOKUP(D1317,'B-Business Capability'!B:H,5,FALSE)</f>
        <v>Strategic Management</v>
      </c>
      <c r="F1317" t="str">
        <f>VLOOKUP(D1317,'B-Business Capability'!B:H,6,FALSE)</f>
        <v>Strategic Business Initiatives</v>
      </c>
      <c r="G1317" t="str">
        <f>VLOOKUP(D1317,'B-Business Capability'!B:H,7,FALSE)</f>
        <v>Establish High-Level Measures</v>
      </c>
      <c r="I1317" t="s">
        <v>253</v>
      </c>
      <c r="J1317" t="s">
        <v>720</v>
      </c>
      <c r="L1317" t="s">
        <v>317</v>
      </c>
      <c r="M1317" t="str">
        <f>VLOOKUP(L1317,'A-Applications'!B:D,3,FALSE)</f>
        <v>Think-Cell</v>
      </c>
      <c r="N1317" t="s">
        <v>53</v>
      </c>
      <c r="O1317" s="42" t="s">
        <v>54</v>
      </c>
      <c r="P1317" t="s">
        <v>97</v>
      </c>
      <c r="Q1317" t="str">
        <f>VLOOKUP(KamstrupData[[#This Row],[IdLevel123]],'B-Business Capability'!B:L,10,FALSE)</f>
        <v>N/A</v>
      </c>
      <c r="R1317">
        <f>VLOOKUP(KamstrupData[[#This Row],[IdLevel123]],'B-Business Capability'!B:L,11,FALSE)</f>
        <v>0</v>
      </c>
      <c r="T1317" t="s">
        <v>721</v>
      </c>
      <c r="U1317" t="str">
        <f>_xlfn.CONCAT(KamstrupData[[#This Row],[CountryCode]],"_",KamstrupData[[#This Row],[Business Area]],"_",KamstrupData[[#This Row],[DepartmentTeam]])</f>
        <v>DK10_DK_Executive Management office_Executive Management office_</v>
      </c>
      <c r="V1317" t="str">
        <f>VLOOKUP(KamstrupData[[#This Row],[ORG_Concat]],'O-Organization'!F:H,3,FALSE)</f>
        <v>11053_DK10_Executive Management office_DK_Executive Management office_Executive Management office_</v>
      </c>
    </row>
    <row r="1318" spans="4:22">
      <c r="D1318" t="s">
        <v>745</v>
      </c>
      <c r="E1318" t="str">
        <f>VLOOKUP(D1318,'B-Business Capability'!B:H,5,FALSE)</f>
        <v>Strategic Management</v>
      </c>
      <c r="F1318" t="str">
        <f>VLOOKUP(D1318,'B-Business Capability'!B:H,6,FALSE)</f>
        <v>Strategic Business Initiatives</v>
      </c>
      <c r="G1318" t="str">
        <f>VLOOKUP(D1318,'B-Business Capability'!B:H,7,FALSE)</f>
        <v>Evaluate Strategic Initiatives</v>
      </c>
      <c r="I1318" t="s">
        <v>253</v>
      </c>
      <c r="J1318" t="s">
        <v>720</v>
      </c>
      <c r="L1318" t="s">
        <v>317</v>
      </c>
      <c r="M1318" t="str">
        <f>VLOOKUP(L1318,'A-Applications'!B:D,3,FALSE)</f>
        <v>Think-Cell</v>
      </c>
      <c r="N1318" t="s">
        <v>53</v>
      </c>
      <c r="O1318" s="42" t="s">
        <v>54</v>
      </c>
      <c r="P1318" t="s">
        <v>97</v>
      </c>
      <c r="Q1318" t="str">
        <f>VLOOKUP(KamstrupData[[#This Row],[IdLevel123]],'B-Business Capability'!B:L,10,FALSE)</f>
        <v>N/A</v>
      </c>
      <c r="R1318">
        <f>VLOOKUP(KamstrupData[[#This Row],[IdLevel123]],'B-Business Capability'!B:L,11,FALSE)</f>
        <v>0</v>
      </c>
      <c r="T1318" t="s">
        <v>721</v>
      </c>
      <c r="U1318" t="str">
        <f>_xlfn.CONCAT(KamstrupData[[#This Row],[CountryCode]],"_",KamstrupData[[#This Row],[Business Area]],"_",KamstrupData[[#This Row],[DepartmentTeam]])</f>
        <v>DK10_DK_Executive Management office_Executive Management office_</v>
      </c>
      <c r="V1318" t="str">
        <f>VLOOKUP(KamstrupData[[#This Row],[ORG_Concat]],'O-Organization'!F:H,3,FALSE)</f>
        <v>11053_DK10_Executive Management office_DK_Executive Management office_Executive Management office_</v>
      </c>
    </row>
    <row r="1319" spans="4:22">
      <c r="D1319" t="s">
        <v>746</v>
      </c>
      <c r="E1319" t="str">
        <f>VLOOKUP(D1319,'B-Business Capability'!B:H,5,FALSE)</f>
        <v>Strategic Management</v>
      </c>
      <c r="F1319" t="str">
        <f>VLOOKUP(D1319,'B-Business Capability'!B:H,6,FALSE)</f>
        <v>Strategic Business Initiatives</v>
      </c>
      <c r="G1319" t="str">
        <f>VLOOKUP(D1319,'B-Business Capability'!B:H,7,FALSE)</f>
        <v>Select Strategy</v>
      </c>
      <c r="I1319" t="s">
        <v>253</v>
      </c>
      <c r="J1319" t="s">
        <v>720</v>
      </c>
      <c r="L1319" t="s">
        <v>317</v>
      </c>
      <c r="M1319" t="str">
        <f>VLOOKUP(L1319,'A-Applications'!B:D,3,FALSE)</f>
        <v>Think-Cell</v>
      </c>
      <c r="N1319" t="s">
        <v>53</v>
      </c>
      <c r="O1319" s="42" t="s">
        <v>54</v>
      </c>
      <c r="P1319" t="s">
        <v>97</v>
      </c>
      <c r="Q1319" t="str">
        <f>VLOOKUP(KamstrupData[[#This Row],[IdLevel123]],'B-Business Capability'!B:L,10,FALSE)</f>
        <v>N/A</v>
      </c>
      <c r="R1319">
        <f>VLOOKUP(KamstrupData[[#This Row],[IdLevel123]],'B-Business Capability'!B:L,11,FALSE)</f>
        <v>0</v>
      </c>
      <c r="T1319" t="s">
        <v>721</v>
      </c>
      <c r="U1319" t="str">
        <f>_xlfn.CONCAT(KamstrupData[[#This Row],[CountryCode]],"_",KamstrupData[[#This Row],[Business Area]],"_",KamstrupData[[#This Row],[DepartmentTeam]])</f>
        <v>DK10_DK_Executive Management office_Executive Management office_</v>
      </c>
      <c r="V1319" t="str">
        <f>VLOOKUP(KamstrupData[[#This Row],[ORG_Concat]],'O-Organization'!F:H,3,FALSE)</f>
        <v>11053_DK10_Executive Management office_DK_Executive Management office_Executive Management office_</v>
      </c>
    </row>
    <row r="1320" spans="4:22">
      <c r="D1320" t="s">
        <v>747</v>
      </c>
      <c r="E1320" t="str">
        <f>VLOOKUP(D1320,'B-Business Capability'!B:H,5,FALSE)</f>
        <v>Strategic Management</v>
      </c>
      <c r="F1320" t="str">
        <f>VLOOKUP(D1320,'B-Business Capability'!B:H,6,FALSE)</f>
        <v>Strategy Development</v>
      </c>
      <c r="G1320" t="str">
        <f>VLOOKUP(D1320,'B-Business Capability'!B:H,7,FALSE)</f>
        <v>Adapt Strategy</v>
      </c>
      <c r="I1320" t="s">
        <v>253</v>
      </c>
      <c r="J1320" t="s">
        <v>720</v>
      </c>
      <c r="L1320" t="s">
        <v>317</v>
      </c>
      <c r="M1320" t="str">
        <f>VLOOKUP(L1320,'A-Applications'!B:D,3,FALSE)</f>
        <v>Think-Cell</v>
      </c>
      <c r="N1320" t="s">
        <v>53</v>
      </c>
      <c r="O1320" s="42" t="s">
        <v>54</v>
      </c>
      <c r="P1320" t="s">
        <v>97</v>
      </c>
      <c r="Q1320" t="str">
        <f>VLOOKUP(KamstrupData[[#This Row],[IdLevel123]],'B-Business Capability'!B:L,10,FALSE)</f>
        <v>N/A</v>
      </c>
      <c r="R1320">
        <f>VLOOKUP(KamstrupData[[#This Row],[IdLevel123]],'B-Business Capability'!B:L,11,FALSE)</f>
        <v>0</v>
      </c>
      <c r="T1320" t="s">
        <v>721</v>
      </c>
      <c r="U1320" t="str">
        <f>_xlfn.CONCAT(KamstrupData[[#This Row],[CountryCode]],"_",KamstrupData[[#This Row],[Business Area]],"_",KamstrupData[[#This Row],[DepartmentTeam]])</f>
        <v>DK10_DK_Executive Management office_Executive Management office_</v>
      </c>
      <c r="V1320" t="str">
        <f>VLOOKUP(KamstrupData[[#This Row],[ORG_Concat]],'O-Organization'!F:H,3,FALSE)</f>
        <v>11053_DK10_Executive Management office_DK_Executive Management office_Executive Management office_</v>
      </c>
    </row>
    <row r="1321" spans="4:22">
      <c r="D1321" t="s">
        <v>748</v>
      </c>
      <c r="E1321" t="str">
        <f>VLOOKUP(D1321,'B-Business Capability'!B:H,5,FALSE)</f>
        <v>Strategic Management</v>
      </c>
      <c r="F1321" t="str">
        <f>VLOOKUP(D1321,'B-Business Capability'!B:H,6,FALSE)</f>
        <v>Strategy Development</v>
      </c>
      <c r="G1321" t="str">
        <f>VLOOKUP(D1321,'B-Business Capability'!B:H,7,FALSE)</f>
        <v>Define Strategy</v>
      </c>
      <c r="I1321" t="s">
        <v>253</v>
      </c>
      <c r="J1321" t="s">
        <v>720</v>
      </c>
      <c r="L1321" t="s">
        <v>317</v>
      </c>
      <c r="M1321" t="str">
        <f>VLOOKUP(L1321,'A-Applications'!B:D,3,FALSE)</f>
        <v>Think-Cell</v>
      </c>
      <c r="N1321" t="s">
        <v>53</v>
      </c>
      <c r="O1321" s="42" t="s">
        <v>54</v>
      </c>
      <c r="P1321" t="s">
        <v>97</v>
      </c>
      <c r="Q1321" t="str">
        <f>VLOOKUP(KamstrupData[[#This Row],[IdLevel123]],'B-Business Capability'!B:L,10,FALSE)</f>
        <v>N/A</v>
      </c>
      <c r="R1321">
        <f>VLOOKUP(KamstrupData[[#This Row],[IdLevel123]],'B-Business Capability'!B:L,11,FALSE)</f>
        <v>0</v>
      </c>
      <c r="T1321" t="s">
        <v>721</v>
      </c>
      <c r="U1321" t="str">
        <f>_xlfn.CONCAT(KamstrupData[[#This Row],[CountryCode]],"_",KamstrupData[[#This Row],[Business Area]],"_",KamstrupData[[#This Row],[DepartmentTeam]])</f>
        <v>DK10_DK_Executive Management office_Executive Management office_</v>
      </c>
      <c r="V1321" t="str">
        <f>VLOOKUP(KamstrupData[[#This Row],[ORG_Concat]],'O-Organization'!F:H,3,FALSE)</f>
        <v>11053_DK10_Executive Management office_DK_Executive Management office_Executive Management office_</v>
      </c>
    </row>
    <row r="1322" spans="4:22">
      <c r="D1322" t="s">
        <v>749</v>
      </c>
      <c r="E1322" t="str">
        <f>VLOOKUP(D1322,'B-Business Capability'!B:H,5,FALSE)</f>
        <v>Strategic Management</v>
      </c>
      <c r="F1322" t="str">
        <f>VLOOKUP(D1322,'B-Business Capability'!B:H,6,FALSE)</f>
        <v>Strategy Development</v>
      </c>
      <c r="G1322" t="str">
        <f>VLOOKUP(D1322,'B-Business Capability'!B:H,7,FALSE)</f>
        <v>Develop Vision/Mission</v>
      </c>
      <c r="I1322" t="s">
        <v>253</v>
      </c>
      <c r="J1322" t="s">
        <v>720</v>
      </c>
      <c r="L1322" t="s">
        <v>317</v>
      </c>
      <c r="M1322" t="str">
        <f>VLOOKUP(L1322,'A-Applications'!B:D,3,FALSE)</f>
        <v>Think-Cell</v>
      </c>
      <c r="N1322" t="s">
        <v>53</v>
      </c>
      <c r="O1322" s="42" t="s">
        <v>54</v>
      </c>
      <c r="P1322" t="s">
        <v>97</v>
      </c>
      <c r="Q1322" t="str">
        <f>VLOOKUP(KamstrupData[[#This Row],[IdLevel123]],'B-Business Capability'!B:L,10,FALSE)</f>
        <v>N/A</v>
      </c>
      <c r="R1322">
        <f>VLOOKUP(KamstrupData[[#This Row],[IdLevel123]],'B-Business Capability'!B:L,11,FALSE)</f>
        <v>0</v>
      </c>
      <c r="T1322" t="s">
        <v>721</v>
      </c>
      <c r="U1322" t="str">
        <f>_xlfn.CONCAT(KamstrupData[[#This Row],[CountryCode]],"_",KamstrupData[[#This Row],[Business Area]],"_",KamstrupData[[#This Row],[DepartmentTeam]])</f>
        <v>DK10_DK_Executive Management office_Executive Management office_</v>
      </c>
      <c r="V1322" t="str">
        <f>VLOOKUP(KamstrupData[[#This Row],[ORG_Concat]],'O-Organization'!F:H,3,FALSE)</f>
        <v>11053_DK10_Executive Management office_DK_Executive Management office_Executive Management office_</v>
      </c>
    </row>
    <row r="1323" spans="4:22">
      <c r="D1323" t="s">
        <v>750</v>
      </c>
      <c r="E1323" t="str">
        <f>VLOOKUP(D1323,'B-Business Capability'!B:H,5,FALSE)</f>
        <v>Strategic Management</v>
      </c>
      <c r="F1323" t="str">
        <f>VLOOKUP(D1323,'B-Business Capability'!B:H,6,FALSE)</f>
        <v>Strategy Development</v>
      </c>
      <c r="G1323" t="str">
        <f>VLOOKUP(D1323,'B-Business Capability'!B:H,7,FALSE)</f>
        <v>Manage Strategy</v>
      </c>
      <c r="I1323" t="s">
        <v>253</v>
      </c>
      <c r="J1323" t="s">
        <v>720</v>
      </c>
      <c r="L1323" t="s">
        <v>317</v>
      </c>
      <c r="M1323" t="str">
        <f>VLOOKUP(L1323,'A-Applications'!B:D,3,FALSE)</f>
        <v>Think-Cell</v>
      </c>
      <c r="N1323" t="s">
        <v>53</v>
      </c>
      <c r="O1323" s="42" t="s">
        <v>54</v>
      </c>
      <c r="P1323" t="s">
        <v>97</v>
      </c>
      <c r="Q1323" t="str">
        <f>VLOOKUP(KamstrupData[[#This Row],[IdLevel123]],'B-Business Capability'!B:L,10,FALSE)</f>
        <v>N/A</v>
      </c>
      <c r="R1323">
        <f>VLOOKUP(KamstrupData[[#This Row],[IdLevel123]],'B-Business Capability'!B:L,11,FALSE)</f>
        <v>0</v>
      </c>
      <c r="T1323" t="s">
        <v>721</v>
      </c>
      <c r="U1323" t="str">
        <f>_xlfn.CONCAT(KamstrupData[[#This Row],[CountryCode]],"_",KamstrupData[[#This Row],[Business Area]],"_",KamstrupData[[#This Row],[DepartmentTeam]])</f>
        <v>DK10_DK_Executive Management office_Executive Management office_</v>
      </c>
      <c r="V1323" t="str">
        <f>VLOOKUP(KamstrupData[[#This Row],[ORG_Concat]],'O-Organization'!F:H,3,FALSE)</f>
        <v>11053_DK10_Executive Management office_DK_Executive Management office_Executive Management office_</v>
      </c>
    </row>
    <row r="1324" spans="4:22">
      <c r="D1324" t="s">
        <v>726</v>
      </c>
      <c r="E1324" t="str">
        <f>VLOOKUP(D1324,'B-Business Capability'!B:H,5,FALSE)</f>
        <v>Strategic Management</v>
      </c>
      <c r="F1324" t="str">
        <f>VLOOKUP(D1324,'B-Business Capability'!B:H,6,FALSE)</f>
        <v>Strategy Development</v>
      </c>
      <c r="G1324" t="str">
        <f>VLOOKUP(D1324,'B-Business Capability'!B:H,7,FALSE)</f>
        <v>Track Strategy</v>
      </c>
      <c r="I1324" t="s">
        <v>253</v>
      </c>
      <c r="J1324" t="s">
        <v>720</v>
      </c>
      <c r="L1324" t="s">
        <v>317</v>
      </c>
      <c r="M1324" t="str">
        <f>VLOOKUP(L1324,'A-Applications'!B:D,3,FALSE)</f>
        <v>Think-Cell</v>
      </c>
      <c r="N1324" t="s">
        <v>53</v>
      </c>
      <c r="O1324" s="42" t="s">
        <v>54</v>
      </c>
      <c r="P1324" t="s">
        <v>97</v>
      </c>
      <c r="Q1324" t="str">
        <f>VLOOKUP(KamstrupData[[#This Row],[IdLevel123]],'B-Business Capability'!B:L,10,FALSE)</f>
        <v>N/A</v>
      </c>
      <c r="R1324">
        <f>VLOOKUP(KamstrupData[[#This Row],[IdLevel123]],'B-Business Capability'!B:L,11,FALSE)</f>
        <v>0</v>
      </c>
      <c r="T1324" t="s">
        <v>721</v>
      </c>
      <c r="U1324" t="str">
        <f>_xlfn.CONCAT(KamstrupData[[#This Row],[CountryCode]],"_",KamstrupData[[#This Row],[Business Area]],"_",KamstrupData[[#This Row],[DepartmentTeam]])</f>
        <v>DK10_DK_Executive Management office_Executive Management office_</v>
      </c>
      <c r="V1324" t="str">
        <f>VLOOKUP(KamstrupData[[#This Row],[ORG_Concat]],'O-Organization'!F:H,3,FALSE)</f>
        <v>11053_DK10_Executive Management office_DK_Executive Management office_Executive Management office_</v>
      </c>
    </row>
    <row r="1325" spans="4:22">
      <c r="D1325" t="s">
        <v>122</v>
      </c>
      <c r="E1325" t="str">
        <f>VLOOKUP(D1325,'B-Business Capability'!B:H,5,FALSE)</f>
        <v>Legal</v>
      </c>
      <c r="F1325" t="str">
        <f>VLOOKUP(D1325,'B-Business Capability'!B:H,6,FALSE)</f>
        <v>Ensure Compliance</v>
      </c>
      <c r="G1325">
        <f>VLOOKUP(D1325,'B-Business Capability'!B:H,7,FALSE)</f>
        <v>0</v>
      </c>
      <c r="I1325" t="s">
        <v>253</v>
      </c>
      <c r="J1325" t="s">
        <v>720</v>
      </c>
      <c r="L1325" t="s">
        <v>751</v>
      </c>
      <c r="M1325" t="str">
        <f>VLOOKUP(L1325,'A-Applications'!B:D,3,FALSE)</f>
        <v>AdminControl</v>
      </c>
      <c r="N1325" t="s">
        <v>53</v>
      </c>
      <c r="O1325" s="42"/>
      <c r="P1325" t="s">
        <v>77</v>
      </c>
      <c r="Q1325" t="str">
        <f>VLOOKUP(KamstrupData[[#This Row],[IdLevel123]],'B-Business Capability'!B:L,10,FALSE)</f>
        <v>N/A</v>
      </c>
      <c r="R1325">
        <f>VLOOKUP(KamstrupData[[#This Row],[IdLevel123]],'B-Business Capability'!B:L,11,FALSE)</f>
        <v>0</v>
      </c>
      <c r="T1325" s="49" t="s">
        <v>752</v>
      </c>
      <c r="U1325" t="str">
        <f>_xlfn.CONCAT(KamstrupData[[#This Row],[CountryCode]],"_",KamstrupData[[#This Row],[Business Area]],"_",KamstrupData[[#This Row],[DepartmentTeam]])</f>
        <v>DK10_DK_Executive Management office_Executive Management office_</v>
      </c>
      <c r="V1325" t="str">
        <f>VLOOKUP(KamstrupData[[#This Row],[ORG_Concat]],'O-Organization'!F:H,3,FALSE)</f>
        <v>11053_DK10_Executive Management office_DK_Executive Management office_Executive Management office_</v>
      </c>
    </row>
    <row r="1326" spans="4:22">
      <c r="D1326" t="s">
        <v>719</v>
      </c>
      <c r="E1326" t="str">
        <f>VLOOKUP(D1326,'B-Business Capability'!B:H,5,FALSE)</f>
        <v>Strategic Management</v>
      </c>
      <c r="F1326">
        <f>VLOOKUP(D1326,'B-Business Capability'!B:H,6,FALSE)</f>
        <v>0</v>
      </c>
      <c r="G1326">
        <f>VLOOKUP(D1326,'B-Business Capability'!B:H,7,FALSE)</f>
        <v>0</v>
      </c>
      <c r="I1326" t="s">
        <v>253</v>
      </c>
      <c r="J1326" t="s">
        <v>720</v>
      </c>
      <c r="L1326" t="s">
        <v>146</v>
      </c>
      <c r="M1326" t="str">
        <f>VLOOKUP(L1326,'A-Applications'!B:D,3,FALSE)</f>
        <v>Microsoft CoPilot</v>
      </c>
      <c r="N1326" t="s">
        <v>53</v>
      </c>
      <c r="O1326" s="42" t="s">
        <v>54</v>
      </c>
      <c r="P1326" t="s">
        <v>97</v>
      </c>
      <c r="Q1326" t="str">
        <f>VLOOKUP(KamstrupData[[#This Row],[IdLevel123]],'B-Business Capability'!B:L,10,FALSE)</f>
        <v>N/A</v>
      </c>
      <c r="R1326">
        <f>VLOOKUP(KamstrupData[[#This Row],[IdLevel123]],'B-Business Capability'!B:L,11,FALSE)</f>
        <v>0</v>
      </c>
      <c r="T1326" t="s">
        <v>721</v>
      </c>
      <c r="U1326" t="str">
        <f>_xlfn.CONCAT(KamstrupData[[#This Row],[CountryCode]],"_",KamstrupData[[#This Row],[Business Area]],"_",KamstrupData[[#This Row],[DepartmentTeam]])</f>
        <v>DK10_DK_Executive Management office_Executive Management office_</v>
      </c>
      <c r="V1326" t="str">
        <f>VLOOKUP(KamstrupData[[#This Row],[ORG_Concat]],'O-Organization'!F:H,3,FALSE)</f>
        <v>11053_DK10_Executive Management office_DK_Executive Management office_Executive Management office_</v>
      </c>
    </row>
    <row r="1327" spans="4:22">
      <c r="D1327" t="s">
        <v>719</v>
      </c>
      <c r="E1327" t="str">
        <f>VLOOKUP(D1327,'B-Business Capability'!B:H,5,FALSE)</f>
        <v>Strategic Management</v>
      </c>
      <c r="F1327">
        <f>VLOOKUP(D1327,'B-Business Capability'!B:H,6,FALSE)</f>
        <v>0</v>
      </c>
      <c r="G1327">
        <f>VLOOKUP(D1327,'B-Business Capability'!B:H,7,FALSE)</f>
        <v>0</v>
      </c>
      <c r="I1327" t="s">
        <v>253</v>
      </c>
      <c r="J1327" t="s">
        <v>720</v>
      </c>
      <c r="L1327" t="s">
        <v>522</v>
      </c>
      <c r="M1327" t="str">
        <f>VLOOKUP(L1327,'A-Applications'!B:D,3,FALSE)</f>
        <v>Microsoft M365 CoPilot</v>
      </c>
      <c r="N1327" t="s">
        <v>147</v>
      </c>
      <c r="O1327" s="42" t="s">
        <v>54</v>
      </c>
      <c r="P1327" t="s">
        <v>97</v>
      </c>
      <c r="Q1327" t="str">
        <f>VLOOKUP(KamstrupData[[#This Row],[IdLevel123]],'B-Business Capability'!B:L,10,FALSE)</f>
        <v>N/A</v>
      </c>
      <c r="R1327">
        <f>VLOOKUP(KamstrupData[[#This Row],[IdLevel123]],'B-Business Capability'!B:L,11,FALSE)</f>
        <v>0</v>
      </c>
      <c r="T1327" t="s">
        <v>721</v>
      </c>
      <c r="U1327" t="str">
        <f>_xlfn.CONCAT(KamstrupData[[#This Row],[CountryCode]],"_",KamstrupData[[#This Row],[Business Area]],"_",KamstrupData[[#This Row],[DepartmentTeam]])</f>
        <v>DK10_DK_Executive Management office_Executive Management office_</v>
      </c>
      <c r="V1327" t="str">
        <f>VLOOKUP(KamstrupData[[#This Row],[ORG_Concat]],'O-Organization'!F:H,3,FALSE)</f>
        <v>11053_DK10_Executive Management office_DK_Executive Management office_Executive Management office_</v>
      </c>
    </row>
    <row r="1328" spans="4:22">
      <c r="D1328" t="s">
        <v>95</v>
      </c>
      <c r="E1328" t="str">
        <f>VLOOKUP(D1328,'B-Business Capability'!B:H,5,FALSE)</f>
        <v>Not mapped to capability</v>
      </c>
      <c r="F1328">
        <f>VLOOKUP(D1328,'B-Business Capability'!B:H,6,FALSE)</f>
        <v>0</v>
      </c>
      <c r="G1328">
        <f>VLOOKUP(D1328,'B-Business Capability'!B:H,7,FALSE)</f>
        <v>0</v>
      </c>
      <c r="I1328" t="s">
        <v>253</v>
      </c>
      <c r="J1328" t="s">
        <v>720</v>
      </c>
      <c r="L1328" t="s">
        <v>522</v>
      </c>
      <c r="M1328" t="str">
        <f>VLOOKUP(L1328,'A-Applications'!B:D,3,FALSE)</f>
        <v>Microsoft M365 CoPilot</v>
      </c>
      <c r="O1328" s="42"/>
      <c r="P1328" t="s">
        <v>77</v>
      </c>
      <c r="Q1328" t="str">
        <f>VLOOKUP(KamstrupData[[#This Row],[IdLevel123]],'B-Business Capability'!B:L,10,FALSE)</f>
        <v>N/A</v>
      </c>
      <c r="R1328">
        <f>VLOOKUP(KamstrupData[[#This Row],[IdLevel123]],'B-Business Capability'!B:L,11,FALSE)</f>
        <v>0</v>
      </c>
      <c r="T1328" t="s">
        <v>264</v>
      </c>
      <c r="U1328" t="str">
        <f>_xlfn.CONCAT(KamstrupData[[#This Row],[CountryCode]],"_",KamstrupData[[#This Row],[Business Area]],"_",KamstrupData[[#This Row],[DepartmentTeam]])</f>
        <v>DK10_DK_Executive Management office_Executive Management office_</v>
      </c>
      <c r="V1328" t="str">
        <f>VLOOKUP(KamstrupData[[#This Row],[ORG_Concat]],'O-Organization'!F:H,3,FALSE)</f>
        <v>11053_DK10_Executive Management office_DK_Executive Management office_Executive Management office_</v>
      </c>
    </row>
    <row r="1329" spans="4:22">
      <c r="D1329" t="s">
        <v>719</v>
      </c>
      <c r="E1329" t="str">
        <f>VLOOKUP(D1329,'B-Business Capability'!B:H,5,FALSE)</f>
        <v>Strategic Management</v>
      </c>
      <c r="F1329">
        <f>VLOOKUP(D1329,'B-Business Capability'!B:H,6,FALSE)</f>
        <v>0</v>
      </c>
      <c r="G1329">
        <f>VLOOKUP(D1329,'B-Business Capability'!B:H,7,FALSE)</f>
        <v>0</v>
      </c>
      <c r="I1329" t="s">
        <v>253</v>
      </c>
      <c r="J1329" t="s">
        <v>720</v>
      </c>
      <c r="L1329" t="s">
        <v>753</v>
      </c>
      <c r="M1329" t="str">
        <f>VLOOKUP(L1329,'A-Applications'!B:D,3,FALSE)</f>
        <v>Dansk Standard - Distribute</v>
      </c>
      <c r="N1329" t="s">
        <v>53</v>
      </c>
      <c r="O1329" s="42" t="s">
        <v>54</v>
      </c>
      <c r="P1329" t="s">
        <v>97</v>
      </c>
      <c r="Q1329" t="str">
        <f>VLOOKUP(KamstrupData[[#This Row],[IdLevel123]],'B-Business Capability'!B:L,10,FALSE)</f>
        <v>N/A</v>
      </c>
      <c r="R1329">
        <f>VLOOKUP(KamstrupData[[#This Row],[IdLevel123]],'B-Business Capability'!B:L,11,FALSE)</f>
        <v>0</v>
      </c>
      <c r="T1329" t="s">
        <v>721</v>
      </c>
      <c r="U1329" t="str">
        <f>_xlfn.CONCAT(KamstrupData[[#This Row],[CountryCode]],"_",KamstrupData[[#This Row],[Business Area]],"_",KamstrupData[[#This Row],[DepartmentTeam]])</f>
        <v>DK10_DK_Executive Management office_Executive Management office_</v>
      </c>
      <c r="V1329" t="str">
        <f>VLOOKUP(KamstrupData[[#This Row],[ORG_Concat]],'O-Organization'!F:H,3,FALSE)</f>
        <v>11053_DK10_Executive Management office_DK_Executive Management office_Executive Management office_</v>
      </c>
    </row>
    <row r="1330" spans="4:22">
      <c r="D1330" t="s">
        <v>728</v>
      </c>
      <c r="E1330" t="str">
        <f>VLOOKUP(D1330,'B-Business Capability'!B:H,5,FALSE)</f>
        <v>Strategic Management</v>
      </c>
      <c r="F1330" t="str">
        <f>VLOOKUP(D1330,'B-Business Capability'!B:H,6,FALSE)</f>
        <v>Business Concept</v>
      </c>
      <c r="G1330" t="str">
        <f>VLOOKUP(D1330,'B-Business Capability'!B:H,7,FALSE)</f>
        <v>Concept Establishment</v>
      </c>
      <c r="I1330" t="s">
        <v>253</v>
      </c>
      <c r="J1330" t="s">
        <v>720</v>
      </c>
      <c r="L1330" t="s">
        <v>754</v>
      </c>
      <c r="M1330" t="str">
        <f>VLOOKUP(L1330,'A-Applications'!B:D,3,FALSE)</f>
        <v>Efficient Elements</v>
      </c>
      <c r="N1330" t="s">
        <v>53</v>
      </c>
      <c r="O1330" s="42" t="s">
        <v>54</v>
      </c>
      <c r="P1330" t="s">
        <v>97</v>
      </c>
      <c r="Q1330" t="str">
        <f>VLOOKUP(KamstrupData[[#This Row],[IdLevel123]],'B-Business Capability'!B:L,10,FALSE)</f>
        <v>N/A</v>
      </c>
      <c r="R1330">
        <f>VLOOKUP(KamstrupData[[#This Row],[IdLevel123]],'B-Business Capability'!B:L,11,FALSE)</f>
        <v>0</v>
      </c>
      <c r="T1330" t="s">
        <v>721</v>
      </c>
      <c r="U1330" t="str">
        <f>_xlfn.CONCAT(KamstrupData[[#This Row],[CountryCode]],"_",KamstrupData[[#This Row],[Business Area]],"_",KamstrupData[[#This Row],[DepartmentTeam]])</f>
        <v>DK10_DK_Executive Management office_Executive Management office_</v>
      </c>
      <c r="V1330" t="str">
        <f>VLOOKUP(KamstrupData[[#This Row],[ORG_Concat]],'O-Organization'!F:H,3,FALSE)</f>
        <v>11053_DK10_Executive Management office_DK_Executive Management office_Executive Management office_</v>
      </c>
    </row>
    <row r="1331" spans="4:22">
      <c r="D1331" t="s">
        <v>729</v>
      </c>
      <c r="E1331" t="str">
        <f>VLOOKUP(D1331,'B-Business Capability'!B:H,5,FALSE)</f>
        <v>Strategic Management</v>
      </c>
      <c r="F1331" t="str">
        <f>VLOOKUP(D1331,'B-Business Capability'!B:H,6,FALSE)</f>
        <v>Business Concept</v>
      </c>
      <c r="G1331" t="str">
        <f>VLOOKUP(D1331,'B-Business Capability'!B:H,7,FALSE)</f>
        <v>External Assessment</v>
      </c>
      <c r="I1331" t="s">
        <v>253</v>
      </c>
      <c r="J1331" t="s">
        <v>720</v>
      </c>
      <c r="L1331" t="s">
        <v>754</v>
      </c>
      <c r="M1331" t="str">
        <f>VLOOKUP(L1331,'A-Applications'!B:D,3,FALSE)</f>
        <v>Efficient Elements</v>
      </c>
      <c r="N1331" t="s">
        <v>53</v>
      </c>
      <c r="O1331" s="42" t="s">
        <v>54</v>
      </c>
      <c r="P1331" t="s">
        <v>97</v>
      </c>
      <c r="Q1331" t="str">
        <f>VLOOKUP(KamstrupData[[#This Row],[IdLevel123]],'B-Business Capability'!B:L,10,FALSE)</f>
        <v>N/A</v>
      </c>
      <c r="R1331">
        <f>VLOOKUP(KamstrupData[[#This Row],[IdLevel123]],'B-Business Capability'!B:L,11,FALSE)</f>
        <v>0</v>
      </c>
      <c r="T1331" t="s">
        <v>721</v>
      </c>
      <c r="U1331" t="str">
        <f>_xlfn.CONCAT(KamstrupData[[#This Row],[CountryCode]],"_",KamstrupData[[#This Row],[Business Area]],"_",KamstrupData[[#This Row],[DepartmentTeam]])</f>
        <v>DK10_DK_Executive Management office_Executive Management office_</v>
      </c>
      <c r="V1331" t="str">
        <f>VLOOKUP(KamstrupData[[#This Row],[ORG_Concat]],'O-Organization'!F:H,3,FALSE)</f>
        <v>11053_DK10_Executive Management office_DK_Executive Management office_Executive Management office_</v>
      </c>
    </row>
    <row r="1332" spans="4:22">
      <c r="D1332" t="s">
        <v>730</v>
      </c>
      <c r="E1332" t="str">
        <f>VLOOKUP(D1332,'B-Business Capability'!B:H,5,FALSE)</f>
        <v>Strategic Management</v>
      </c>
      <c r="F1332" t="str">
        <f>VLOOKUP(D1332,'B-Business Capability'!B:H,6,FALSE)</f>
        <v>Business Concept</v>
      </c>
      <c r="G1332" t="str">
        <f>VLOOKUP(D1332,'B-Business Capability'!B:H,7,FALSE)</f>
        <v>Internal Analysis</v>
      </c>
      <c r="I1332" t="s">
        <v>253</v>
      </c>
      <c r="J1332" t="s">
        <v>720</v>
      </c>
      <c r="L1332" t="s">
        <v>754</v>
      </c>
      <c r="M1332" t="str">
        <f>VLOOKUP(L1332,'A-Applications'!B:D,3,FALSE)</f>
        <v>Efficient Elements</v>
      </c>
      <c r="N1332" t="s">
        <v>53</v>
      </c>
      <c r="O1332" s="42" t="s">
        <v>54</v>
      </c>
      <c r="P1332" t="s">
        <v>97</v>
      </c>
      <c r="Q1332" t="str">
        <f>VLOOKUP(KamstrupData[[#This Row],[IdLevel123]],'B-Business Capability'!B:L,10,FALSE)</f>
        <v>N/A</v>
      </c>
      <c r="R1332">
        <f>VLOOKUP(KamstrupData[[#This Row],[IdLevel123]],'B-Business Capability'!B:L,11,FALSE)</f>
        <v>0</v>
      </c>
      <c r="T1332" t="s">
        <v>721</v>
      </c>
      <c r="U1332" t="str">
        <f>_xlfn.CONCAT(KamstrupData[[#This Row],[CountryCode]],"_",KamstrupData[[#This Row],[Business Area]],"_",KamstrupData[[#This Row],[DepartmentTeam]])</f>
        <v>DK10_DK_Executive Management office_Executive Management office_</v>
      </c>
      <c r="V1332" t="str">
        <f>VLOOKUP(KamstrupData[[#This Row],[ORG_Concat]],'O-Organization'!F:H,3,FALSE)</f>
        <v>11053_DK10_Executive Management office_DK_Executive Management office_Executive Management office_</v>
      </c>
    </row>
    <row r="1333" spans="4:22">
      <c r="D1333" t="s">
        <v>731</v>
      </c>
      <c r="E1333" t="str">
        <f>VLOOKUP(D1333,'B-Business Capability'!B:H,5,FALSE)</f>
        <v>Strategic Management</v>
      </c>
      <c r="F1333" t="str">
        <f>VLOOKUP(D1333,'B-Business Capability'!B:H,6,FALSE)</f>
        <v>Business Concept</v>
      </c>
      <c r="G1333" t="str">
        <f>VLOOKUP(D1333,'B-Business Capability'!B:H,7,FALSE)</f>
        <v>Market Intelligence</v>
      </c>
      <c r="I1333" t="s">
        <v>253</v>
      </c>
      <c r="J1333" t="s">
        <v>720</v>
      </c>
      <c r="L1333" t="s">
        <v>754</v>
      </c>
      <c r="M1333" t="str">
        <f>VLOOKUP(L1333,'A-Applications'!B:D,3,FALSE)</f>
        <v>Efficient Elements</v>
      </c>
      <c r="N1333" t="s">
        <v>53</v>
      </c>
      <c r="O1333" s="42" t="s">
        <v>54</v>
      </c>
      <c r="P1333" t="s">
        <v>97</v>
      </c>
      <c r="Q1333" t="str">
        <f>VLOOKUP(KamstrupData[[#This Row],[IdLevel123]],'B-Business Capability'!B:L,10,FALSE)</f>
        <v>N/A</v>
      </c>
      <c r="R1333">
        <f>VLOOKUP(KamstrupData[[#This Row],[IdLevel123]],'B-Business Capability'!B:L,11,FALSE)</f>
        <v>0</v>
      </c>
      <c r="T1333" t="s">
        <v>721</v>
      </c>
      <c r="U1333" t="str">
        <f>_xlfn.CONCAT(KamstrupData[[#This Row],[CountryCode]],"_",KamstrupData[[#This Row],[Business Area]],"_",KamstrupData[[#This Row],[DepartmentTeam]])</f>
        <v>DK10_DK_Executive Management office_Executive Management office_</v>
      </c>
      <c r="V1333" t="str">
        <f>VLOOKUP(KamstrupData[[#This Row],[ORG_Concat]],'O-Organization'!F:H,3,FALSE)</f>
        <v>11053_DK10_Executive Management office_DK_Executive Management office_Executive Management office_</v>
      </c>
    </row>
    <row r="1334" spans="4:22">
      <c r="D1334" t="s">
        <v>732</v>
      </c>
      <c r="E1334" t="str">
        <f>VLOOKUP(D1334,'B-Business Capability'!B:H,5,FALSE)</f>
        <v>Strategic Management</v>
      </c>
      <c r="F1334" t="str">
        <f>VLOOKUP(D1334,'B-Business Capability'!B:H,6,FALSE)</f>
        <v>Business Concept</v>
      </c>
      <c r="G1334" t="str">
        <f>VLOOKUP(D1334,'B-Business Capability'!B:H,7,FALSE)</f>
        <v>Restructure Organization</v>
      </c>
      <c r="I1334" t="s">
        <v>253</v>
      </c>
      <c r="J1334" t="s">
        <v>720</v>
      </c>
      <c r="L1334" t="s">
        <v>754</v>
      </c>
      <c r="M1334" t="str">
        <f>VLOOKUP(L1334,'A-Applications'!B:D,3,FALSE)</f>
        <v>Efficient Elements</v>
      </c>
      <c r="N1334" t="s">
        <v>53</v>
      </c>
      <c r="O1334" s="42" t="s">
        <v>54</v>
      </c>
      <c r="P1334" t="s">
        <v>97</v>
      </c>
      <c r="Q1334" t="str">
        <f>VLOOKUP(KamstrupData[[#This Row],[IdLevel123]],'B-Business Capability'!B:L,10,FALSE)</f>
        <v>N/A</v>
      </c>
      <c r="R1334">
        <f>VLOOKUP(KamstrupData[[#This Row],[IdLevel123]],'B-Business Capability'!B:L,11,FALSE)</f>
        <v>0</v>
      </c>
      <c r="T1334" t="s">
        <v>721</v>
      </c>
      <c r="U1334" t="str">
        <f>_xlfn.CONCAT(KamstrupData[[#This Row],[CountryCode]],"_",KamstrupData[[#This Row],[Business Area]],"_",KamstrupData[[#This Row],[DepartmentTeam]])</f>
        <v>DK10_DK_Executive Management office_Executive Management office_</v>
      </c>
      <c r="V1334" t="str">
        <f>VLOOKUP(KamstrupData[[#This Row],[ORG_Concat]],'O-Organization'!F:H,3,FALSE)</f>
        <v>11053_DK10_Executive Management office_DK_Executive Management office_Executive Management office_</v>
      </c>
    </row>
    <row r="1335" spans="4:22">
      <c r="D1335" t="s">
        <v>733</v>
      </c>
      <c r="E1335" t="str">
        <f>VLOOKUP(D1335,'B-Business Capability'!B:H,5,FALSE)</f>
        <v>Strategic Management</v>
      </c>
      <c r="F1335" t="str">
        <f>VLOOKUP(D1335,'B-Business Capability'!B:H,6,FALSE)</f>
        <v>Innovation &amp; Technology Management</v>
      </c>
      <c r="G1335" t="str">
        <f>VLOOKUP(D1335,'B-Business Capability'!B:H,7,FALSE)</f>
        <v>Manage External Innovation</v>
      </c>
      <c r="I1335" t="s">
        <v>253</v>
      </c>
      <c r="J1335" t="s">
        <v>720</v>
      </c>
      <c r="L1335" t="s">
        <v>754</v>
      </c>
      <c r="M1335" t="str">
        <f>VLOOKUP(L1335,'A-Applications'!B:D,3,FALSE)</f>
        <v>Efficient Elements</v>
      </c>
      <c r="N1335" t="s">
        <v>53</v>
      </c>
      <c r="O1335" s="42" t="s">
        <v>54</v>
      </c>
      <c r="P1335" t="s">
        <v>97</v>
      </c>
      <c r="Q1335" t="str">
        <f>VLOOKUP(KamstrupData[[#This Row],[IdLevel123]],'B-Business Capability'!B:L,10,FALSE)</f>
        <v>Idea-to-Release (I2R)</v>
      </c>
      <c r="R1335">
        <f>VLOOKUP(KamstrupData[[#This Row],[IdLevel123]],'B-Business Capability'!B:L,11,FALSE)</f>
        <v>962</v>
      </c>
      <c r="T1335" t="s">
        <v>721</v>
      </c>
      <c r="U1335" t="str">
        <f>_xlfn.CONCAT(KamstrupData[[#This Row],[CountryCode]],"_",KamstrupData[[#This Row],[Business Area]],"_",KamstrupData[[#This Row],[DepartmentTeam]])</f>
        <v>DK10_DK_Executive Management office_Executive Management office_</v>
      </c>
      <c r="V1335" t="str">
        <f>VLOOKUP(KamstrupData[[#This Row],[ORG_Concat]],'O-Organization'!F:H,3,FALSE)</f>
        <v>11053_DK10_Executive Management office_DK_Executive Management office_Executive Management office_</v>
      </c>
    </row>
    <row r="1336" spans="4:22">
      <c r="D1336" t="s">
        <v>724</v>
      </c>
      <c r="E1336" t="str">
        <f>VLOOKUP(D1336,'B-Business Capability'!B:H,5,FALSE)</f>
        <v>Strategic Management</v>
      </c>
      <c r="F1336" t="str">
        <f>VLOOKUP(D1336,'B-Business Capability'!B:H,6,FALSE)</f>
        <v>Innovation &amp; Technology Management</v>
      </c>
      <c r="G1336" t="str">
        <f>VLOOKUP(D1336,'B-Business Capability'!B:H,7,FALSE)</f>
        <v>Manage Innovation and solution development process</v>
      </c>
      <c r="I1336" t="s">
        <v>253</v>
      </c>
      <c r="J1336" t="s">
        <v>720</v>
      </c>
      <c r="L1336" t="s">
        <v>754</v>
      </c>
      <c r="M1336" t="str">
        <f>VLOOKUP(L1336,'A-Applications'!B:D,3,FALSE)</f>
        <v>Efficient Elements</v>
      </c>
      <c r="N1336" t="s">
        <v>53</v>
      </c>
      <c r="O1336" s="42" t="s">
        <v>54</v>
      </c>
      <c r="P1336" t="s">
        <v>97</v>
      </c>
      <c r="Q1336" t="str">
        <f>VLOOKUP(KamstrupData[[#This Row],[IdLevel123]],'B-Business Capability'!B:L,10,FALSE)</f>
        <v>Idea-to-Release (I2R)</v>
      </c>
      <c r="R1336">
        <f>VLOOKUP(KamstrupData[[#This Row],[IdLevel123]],'B-Business Capability'!B:L,11,FALSE)</f>
        <v>964</v>
      </c>
      <c r="T1336" t="s">
        <v>721</v>
      </c>
      <c r="U1336" t="str">
        <f>_xlfn.CONCAT(KamstrupData[[#This Row],[CountryCode]],"_",KamstrupData[[#This Row],[Business Area]],"_",KamstrupData[[#This Row],[DepartmentTeam]])</f>
        <v>DK10_DK_Executive Management office_Executive Management office_</v>
      </c>
      <c r="V1336" t="str">
        <f>VLOOKUP(KamstrupData[[#This Row],[ORG_Concat]],'O-Organization'!F:H,3,FALSE)</f>
        <v>11053_DK10_Executive Management office_DK_Executive Management office_Executive Management office_</v>
      </c>
    </row>
    <row r="1337" spans="4:22">
      <c r="D1337" t="s">
        <v>734</v>
      </c>
      <c r="E1337" t="str">
        <f>VLOOKUP(D1337,'B-Business Capability'!B:H,5,FALSE)</f>
        <v>Strategic Management</v>
      </c>
      <c r="F1337" t="str">
        <f>VLOOKUP(D1337,'B-Business Capability'!B:H,6,FALSE)</f>
        <v>Innovation &amp; Technology Management</v>
      </c>
      <c r="G1337" t="str">
        <f>VLOOKUP(D1337,'B-Business Capability'!B:H,7,FALSE)</f>
        <v>Manage Internal Innovation</v>
      </c>
      <c r="I1337" t="s">
        <v>253</v>
      </c>
      <c r="J1337" t="s">
        <v>720</v>
      </c>
      <c r="L1337" t="s">
        <v>754</v>
      </c>
      <c r="M1337" t="str">
        <f>VLOOKUP(L1337,'A-Applications'!B:D,3,FALSE)</f>
        <v>Efficient Elements</v>
      </c>
      <c r="N1337" t="s">
        <v>53</v>
      </c>
      <c r="O1337" s="42" t="s">
        <v>54</v>
      </c>
      <c r="P1337" t="s">
        <v>97</v>
      </c>
      <c r="Q1337" t="str">
        <f>VLOOKUP(KamstrupData[[#This Row],[IdLevel123]],'B-Business Capability'!B:L,10,FALSE)</f>
        <v>Idea-to-Release (I2R)</v>
      </c>
      <c r="R1337">
        <f>VLOOKUP(KamstrupData[[#This Row],[IdLevel123]],'B-Business Capability'!B:L,11,FALSE)</f>
        <v>966</v>
      </c>
      <c r="T1337" t="s">
        <v>721</v>
      </c>
      <c r="U1337" t="str">
        <f>_xlfn.CONCAT(KamstrupData[[#This Row],[CountryCode]],"_",KamstrupData[[#This Row],[Business Area]],"_",KamstrupData[[#This Row],[DepartmentTeam]])</f>
        <v>DK10_DK_Executive Management office_Executive Management office_</v>
      </c>
      <c r="V1337" t="str">
        <f>VLOOKUP(KamstrupData[[#This Row],[ORG_Concat]],'O-Organization'!F:H,3,FALSE)</f>
        <v>11053_DK10_Executive Management office_DK_Executive Management office_Executive Management office_</v>
      </c>
    </row>
    <row r="1338" spans="4:22">
      <c r="D1338" t="s">
        <v>735</v>
      </c>
      <c r="E1338" t="str">
        <f>VLOOKUP(D1338,'B-Business Capability'!B:H,5,FALSE)</f>
        <v>Strategic Management</v>
      </c>
      <c r="F1338" t="str">
        <f>VLOOKUP(D1338,'B-Business Capability'!B:H,6,FALSE)</f>
        <v>Innovation &amp; Technology Management</v>
      </c>
      <c r="G1338" t="str">
        <f>VLOOKUP(D1338,'B-Business Capability'!B:H,7,FALSE)</f>
        <v>Scout Trends</v>
      </c>
      <c r="I1338" t="s">
        <v>253</v>
      </c>
      <c r="J1338" t="s">
        <v>720</v>
      </c>
      <c r="L1338" t="s">
        <v>754</v>
      </c>
      <c r="M1338" t="str">
        <f>VLOOKUP(L1338,'A-Applications'!B:D,3,FALSE)</f>
        <v>Efficient Elements</v>
      </c>
      <c r="N1338" t="s">
        <v>53</v>
      </c>
      <c r="O1338" s="42" t="s">
        <v>54</v>
      </c>
      <c r="P1338" t="s">
        <v>97</v>
      </c>
      <c r="Q1338" t="str">
        <f>VLOOKUP(KamstrupData[[#This Row],[IdLevel123]],'B-Business Capability'!B:L,10,FALSE)</f>
        <v>N/A</v>
      </c>
      <c r="R1338">
        <f>VLOOKUP(KamstrupData[[#This Row],[IdLevel123]],'B-Business Capability'!B:L,11,FALSE)</f>
        <v>0</v>
      </c>
      <c r="T1338" t="s">
        <v>721</v>
      </c>
      <c r="U1338" t="str">
        <f>_xlfn.CONCAT(KamstrupData[[#This Row],[CountryCode]],"_",KamstrupData[[#This Row],[Business Area]],"_",KamstrupData[[#This Row],[DepartmentTeam]])</f>
        <v>DK10_DK_Executive Management office_Executive Management office_</v>
      </c>
      <c r="V1338" t="str">
        <f>VLOOKUP(KamstrupData[[#This Row],[ORG_Concat]],'O-Organization'!F:H,3,FALSE)</f>
        <v>11053_DK10_Executive Management office_DK_Executive Management office_Executive Management office_</v>
      </c>
    </row>
    <row r="1339" spans="4:22">
      <c r="D1339" t="s">
        <v>736</v>
      </c>
      <c r="E1339" t="str">
        <f>VLOOKUP(D1339,'B-Business Capability'!B:H,5,FALSE)</f>
        <v>Strategic Management</v>
      </c>
      <c r="F1339" t="str">
        <f>VLOOKUP(D1339,'B-Business Capability'!B:H,6,FALSE)</f>
        <v>Innovation &amp; Technology Management</v>
      </c>
      <c r="G1339" t="str">
        <f>VLOOKUP(D1339,'B-Business Capability'!B:H,7,FALSE)</f>
        <v>Track Innovation</v>
      </c>
      <c r="I1339" t="s">
        <v>253</v>
      </c>
      <c r="J1339" t="s">
        <v>720</v>
      </c>
      <c r="L1339" t="s">
        <v>754</v>
      </c>
      <c r="M1339" t="str">
        <f>VLOOKUP(L1339,'A-Applications'!B:D,3,FALSE)</f>
        <v>Efficient Elements</v>
      </c>
      <c r="N1339" t="s">
        <v>53</v>
      </c>
      <c r="O1339" s="42" t="s">
        <v>54</v>
      </c>
      <c r="P1339" t="s">
        <v>97</v>
      </c>
      <c r="Q1339" t="str">
        <f>VLOOKUP(KamstrupData[[#This Row],[IdLevel123]],'B-Business Capability'!B:L,10,FALSE)</f>
        <v>Idea-to-Release (I2R)</v>
      </c>
      <c r="R1339">
        <f>VLOOKUP(KamstrupData[[#This Row],[IdLevel123]],'B-Business Capability'!B:L,11,FALSE)</f>
        <v>968</v>
      </c>
      <c r="T1339" t="s">
        <v>721</v>
      </c>
      <c r="U1339" t="str">
        <f>_xlfn.CONCAT(KamstrupData[[#This Row],[CountryCode]],"_",KamstrupData[[#This Row],[Business Area]],"_",KamstrupData[[#This Row],[DepartmentTeam]])</f>
        <v>DK10_DK_Executive Management office_Executive Management office_</v>
      </c>
      <c r="V1339" t="str">
        <f>VLOOKUP(KamstrupData[[#This Row],[ORG_Concat]],'O-Organization'!F:H,3,FALSE)</f>
        <v>11053_DK10_Executive Management office_DK_Executive Management office_Executive Management office_</v>
      </c>
    </row>
    <row r="1340" spans="4:22">
      <c r="D1340" t="s">
        <v>737</v>
      </c>
      <c r="E1340" t="str">
        <f>VLOOKUP(D1340,'B-Business Capability'!B:H,5,FALSE)</f>
        <v>Strategic Management</v>
      </c>
      <c r="F1340" t="str">
        <f>VLOOKUP(D1340,'B-Business Capability'!B:H,6,FALSE)</f>
        <v>Manage Core Business</v>
      </c>
      <c r="G1340" t="str">
        <f>VLOOKUP(D1340,'B-Business Capability'!B:H,7,FALSE)</f>
        <v>Coordinate Projects</v>
      </c>
      <c r="I1340" t="s">
        <v>253</v>
      </c>
      <c r="J1340" t="s">
        <v>720</v>
      </c>
      <c r="L1340" t="s">
        <v>754</v>
      </c>
      <c r="M1340" t="str">
        <f>VLOOKUP(L1340,'A-Applications'!B:D,3,FALSE)</f>
        <v>Efficient Elements</v>
      </c>
      <c r="N1340" t="s">
        <v>53</v>
      </c>
      <c r="O1340" s="42" t="s">
        <v>54</v>
      </c>
      <c r="P1340" t="s">
        <v>97</v>
      </c>
      <c r="Q1340" t="str">
        <f>VLOOKUP(KamstrupData[[#This Row],[IdLevel123]],'B-Business Capability'!B:L,10,FALSE)</f>
        <v>N/A</v>
      </c>
      <c r="R1340">
        <f>VLOOKUP(KamstrupData[[#This Row],[IdLevel123]],'B-Business Capability'!B:L,11,FALSE)</f>
        <v>0</v>
      </c>
      <c r="T1340" t="s">
        <v>721</v>
      </c>
      <c r="U1340" t="str">
        <f>_xlfn.CONCAT(KamstrupData[[#This Row],[CountryCode]],"_",KamstrupData[[#This Row],[Business Area]],"_",KamstrupData[[#This Row],[DepartmentTeam]])</f>
        <v>DK10_DK_Executive Management office_Executive Management office_</v>
      </c>
      <c r="V1340" t="str">
        <f>VLOOKUP(KamstrupData[[#This Row],[ORG_Concat]],'O-Organization'!F:H,3,FALSE)</f>
        <v>11053_DK10_Executive Management office_DK_Executive Management office_Executive Management office_</v>
      </c>
    </row>
    <row r="1341" spans="4:22">
      <c r="D1341" t="s">
        <v>738</v>
      </c>
      <c r="E1341" t="str">
        <f>VLOOKUP(D1341,'B-Business Capability'!B:H,5,FALSE)</f>
        <v>Strategic Management</v>
      </c>
      <c r="F1341" t="str">
        <f>VLOOKUP(D1341,'B-Business Capability'!B:H,6,FALSE)</f>
        <v>Manage Core Business</v>
      </c>
      <c r="G1341" t="str">
        <f>VLOOKUP(D1341,'B-Business Capability'!B:H,7,FALSE)</f>
        <v>Manage Bus. Performance &amp; Ops</v>
      </c>
      <c r="I1341" t="s">
        <v>253</v>
      </c>
      <c r="J1341" t="s">
        <v>720</v>
      </c>
      <c r="L1341" t="s">
        <v>754</v>
      </c>
      <c r="M1341" t="str">
        <f>VLOOKUP(L1341,'A-Applications'!B:D,3,FALSE)</f>
        <v>Efficient Elements</v>
      </c>
      <c r="N1341" t="s">
        <v>53</v>
      </c>
      <c r="O1341" s="42" t="s">
        <v>54</v>
      </c>
      <c r="P1341" t="s">
        <v>97</v>
      </c>
      <c r="Q1341" t="str">
        <f>VLOOKUP(KamstrupData[[#This Row],[IdLevel123]],'B-Business Capability'!B:L,10,FALSE)</f>
        <v>N/A</v>
      </c>
      <c r="R1341">
        <f>VLOOKUP(KamstrupData[[#This Row],[IdLevel123]],'B-Business Capability'!B:L,11,FALSE)</f>
        <v>0</v>
      </c>
      <c r="T1341" t="s">
        <v>721</v>
      </c>
      <c r="U1341" t="str">
        <f>_xlfn.CONCAT(KamstrupData[[#This Row],[CountryCode]],"_",KamstrupData[[#This Row],[Business Area]],"_",KamstrupData[[#This Row],[DepartmentTeam]])</f>
        <v>DK10_DK_Executive Management office_Executive Management office_</v>
      </c>
      <c r="V1341" t="str">
        <f>VLOOKUP(KamstrupData[[#This Row],[ORG_Concat]],'O-Organization'!F:H,3,FALSE)</f>
        <v>11053_DK10_Executive Management office_DK_Executive Management office_Executive Management office_</v>
      </c>
    </row>
    <row r="1342" spans="4:22">
      <c r="D1342" t="s">
        <v>739</v>
      </c>
      <c r="E1342" t="str">
        <f>VLOOKUP(D1342,'B-Business Capability'!B:H,5,FALSE)</f>
        <v>Strategic Management</v>
      </c>
      <c r="F1342" t="str">
        <f>VLOOKUP(D1342,'B-Business Capability'!B:H,6,FALSE)</f>
        <v>Mergers &amp; Acquisitions</v>
      </c>
      <c r="G1342" t="str">
        <f>VLOOKUP(D1342,'B-Business Capability'!B:H,7,FALSE)</f>
        <v>Manage M&amp;A</v>
      </c>
      <c r="I1342" t="s">
        <v>253</v>
      </c>
      <c r="J1342" t="s">
        <v>720</v>
      </c>
      <c r="L1342" t="s">
        <v>754</v>
      </c>
      <c r="M1342" t="str">
        <f>VLOOKUP(L1342,'A-Applications'!B:D,3,FALSE)</f>
        <v>Efficient Elements</v>
      </c>
      <c r="N1342" t="s">
        <v>53</v>
      </c>
      <c r="O1342" s="42" t="s">
        <v>54</v>
      </c>
      <c r="P1342" t="s">
        <v>97</v>
      </c>
      <c r="Q1342" t="str">
        <f>VLOOKUP(KamstrupData[[#This Row],[IdLevel123]],'B-Business Capability'!B:L,10,FALSE)</f>
        <v>N/A</v>
      </c>
      <c r="R1342">
        <f>VLOOKUP(KamstrupData[[#This Row],[IdLevel123]],'B-Business Capability'!B:L,11,FALSE)</f>
        <v>0</v>
      </c>
      <c r="T1342" t="s">
        <v>721</v>
      </c>
      <c r="U1342" t="str">
        <f>_xlfn.CONCAT(KamstrupData[[#This Row],[CountryCode]],"_",KamstrupData[[#This Row],[Business Area]],"_",KamstrupData[[#This Row],[DepartmentTeam]])</f>
        <v>DK10_DK_Executive Management office_Executive Management office_</v>
      </c>
      <c r="V1342" t="str">
        <f>VLOOKUP(KamstrupData[[#This Row],[ORG_Concat]],'O-Organization'!F:H,3,FALSE)</f>
        <v>11053_DK10_Executive Management office_DK_Executive Management office_Executive Management office_</v>
      </c>
    </row>
    <row r="1343" spans="4:22">
      <c r="D1343" t="s">
        <v>740</v>
      </c>
      <c r="E1343" t="str">
        <f>VLOOKUP(D1343,'B-Business Capability'!B:H,5,FALSE)</f>
        <v>Strategic Management</v>
      </c>
      <c r="F1343" t="str">
        <f>VLOOKUP(D1343,'B-Business Capability'!B:H,6,FALSE)</f>
        <v>Mergers &amp; Acquisitions</v>
      </c>
      <c r="G1343" t="str">
        <f>VLOOKUP(D1343,'B-Business Capability'!B:H,7,FALSE)</f>
        <v>Manage M&amp;A Strategy</v>
      </c>
      <c r="I1343" t="s">
        <v>253</v>
      </c>
      <c r="J1343" t="s">
        <v>720</v>
      </c>
      <c r="L1343" t="s">
        <v>754</v>
      </c>
      <c r="M1343" t="str">
        <f>VLOOKUP(L1343,'A-Applications'!B:D,3,FALSE)</f>
        <v>Efficient Elements</v>
      </c>
      <c r="N1343" t="s">
        <v>53</v>
      </c>
      <c r="O1343" s="42" t="s">
        <v>54</v>
      </c>
      <c r="P1343" t="s">
        <v>97</v>
      </c>
      <c r="Q1343" t="str">
        <f>VLOOKUP(KamstrupData[[#This Row],[IdLevel123]],'B-Business Capability'!B:L,10,FALSE)</f>
        <v>N/A</v>
      </c>
      <c r="R1343">
        <f>VLOOKUP(KamstrupData[[#This Row],[IdLevel123]],'B-Business Capability'!B:L,11,FALSE)</f>
        <v>0</v>
      </c>
      <c r="T1343" t="s">
        <v>721</v>
      </c>
      <c r="U1343" t="str">
        <f>_xlfn.CONCAT(KamstrupData[[#This Row],[CountryCode]],"_",KamstrupData[[#This Row],[Business Area]],"_",KamstrupData[[#This Row],[DepartmentTeam]])</f>
        <v>DK10_DK_Executive Management office_Executive Management office_</v>
      </c>
      <c r="V1343" t="str">
        <f>VLOOKUP(KamstrupData[[#This Row],[ORG_Concat]],'O-Organization'!F:H,3,FALSE)</f>
        <v>11053_DK10_Executive Management office_DK_Executive Management office_Executive Management office_</v>
      </c>
    </row>
    <row r="1344" spans="4:22">
      <c r="D1344" t="s">
        <v>741</v>
      </c>
      <c r="E1344" t="str">
        <f>VLOOKUP(D1344,'B-Business Capability'!B:H,5,FALSE)</f>
        <v>Strategic Management</v>
      </c>
      <c r="F1344" t="str">
        <f>VLOOKUP(D1344,'B-Business Capability'!B:H,6,FALSE)</f>
        <v>Organization Development</v>
      </c>
      <c r="G1344" t="str">
        <f>VLOOKUP(D1344,'B-Business Capability'!B:H,7,FALSE)</f>
        <v>Plan Long Term</v>
      </c>
      <c r="I1344" t="s">
        <v>253</v>
      </c>
      <c r="J1344" t="s">
        <v>720</v>
      </c>
      <c r="L1344" t="s">
        <v>754</v>
      </c>
      <c r="M1344" t="str">
        <f>VLOOKUP(L1344,'A-Applications'!B:D,3,FALSE)</f>
        <v>Efficient Elements</v>
      </c>
      <c r="N1344" t="s">
        <v>53</v>
      </c>
      <c r="O1344" s="42" t="s">
        <v>54</v>
      </c>
      <c r="P1344" t="s">
        <v>97</v>
      </c>
      <c r="Q1344" t="str">
        <f>VLOOKUP(KamstrupData[[#This Row],[IdLevel123]],'B-Business Capability'!B:L,10,FALSE)</f>
        <v>N/A</v>
      </c>
      <c r="R1344">
        <f>VLOOKUP(KamstrupData[[#This Row],[IdLevel123]],'B-Business Capability'!B:L,11,FALSE)</f>
        <v>0</v>
      </c>
      <c r="T1344" t="s">
        <v>721</v>
      </c>
      <c r="U1344" t="str">
        <f>_xlfn.CONCAT(KamstrupData[[#This Row],[CountryCode]],"_",KamstrupData[[#This Row],[Business Area]],"_",KamstrupData[[#This Row],[DepartmentTeam]])</f>
        <v>DK10_DK_Executive Management office_Executive Management office_</v>
      </c>
      <c r="V1344" t="str">
        <f>VLOOKUP(KamstrupData[[#This Row],[ORG_Concat]],'O-Organization'!F:H,3,FALSE)</f>
        <v>11053_DK10_Executive Management office_DK_Executive Management office_Executive Management office_</v>
      </c>
    </row>
    <row r="1345" spans="4:22">
      <c r="D1345" t="s">
        <v>742</v>
      </c>
      <c r="E1345" t="str">
        <f>VLOOKUP(D1345,'B-Business Capability'!B:H,5,FALSE)</f>
        <v>Strategic Management</v>
      </c>
      <c r="F1345" t="str">
        <f>VLOOKUP(D1345,'B-Business Capability'!B:H,6,FALSE)</f>
        <v>Organization Development</v>
      </c>
      <c r="G1345" t="str">
        <f>VLOOKUP(D1345,'B-Business Capability'!B:H,7,FALSE)</f>
        <v>Strategize Business Units</v>
      </c>
      <c r="I1345" t="s">
        <v>253</v>
      </c>
      <c r="J1345" t="s">
        <v>720</v>
      </c>
      <c r="L1345" t="s">
        <v>754</v>
      </c>
      <c r="M1345" t="str">
        <f>VLOOKUP(L1345,'A-Applications'!B:D,3,FALSE)</f>
        <v>Efficient Elements</v>
      </c>
      <c r="N1345" t="s">
        <v>53</v>
      </c>
      <c r="O1345" s="42" t="s">
        <v>54</v>
      </c>
      <c r="P1345" t="s">
        <v>97</v>
      </c>
      <c r="Q1345" t="str">
        <f>VLOOKUP(KamstrupData[[#This Row],[IdLevel123]],'B-Business Capability'!B:L,10,FALSE)</f>
        <v>N/A</v>
      </c>
      <c r="R1345">
        <f>VLOOKUP(KamstrupData[[#This Row],[IdLevel123]],'B-Business Capability'!B:L,11,FALSE)</f>
        <v>0</v>
      </c>
      <c r="T1345" t="s">
        <v>721</v>
      </c>
      <c r="U1345" t="str">
        <f>_xlfn.CONCAT(KamstrupData[[#This Row],[CountryCode]],"_",KamstrupData[[#This Row],[Business Area]],"_",KamstrupData[[#This Row],[DepartmentTeam]])</f>
        <v>DK10_DK_Executive Management office_Executive Management office_</v>
      </c>
      <c r="V1345" t="str">
        <f>VLOOKUP(KamstrupData[[#This Row],[ORG_Concat]],'O-Organization'!F:H,3,FALSE)</f>
        <v>11053_DK10_Executive Management office_DK_Executive Management office_Executive Management office_</v>
      </c>
    </row>
    <row r="1346" spans="4:22">
      <c r="D1346" t="s">
        <v>743</v>
      </c>
      <c r="E1346" t="str">
        <f>VLOOKUP(D1346,'B-Business Capability'!B:H,5,FALSE)</f>
        <v>Strategic Management</v>
      </c>
      <c r="F1346" t="str">
        <f>VLOOKUP(D1346,'B-Business Capability'!B:H,6,FALSE)</f>
        <v>Strategic Business Initiatives</v>
      </c>
      <c r="G1346" t="str">
        <f>VLOOKUP(D1346,'B-Business Capability'!B:H,7,FALSE)</f>
        <v>Develop Strategic Initiatives</v>
      </c>
      <c r="I1346" t="s">
        <v>253</v>
      </c>
      <c r="J1346" t="s">
        <v>720</v>
      </c>
      <c r="L1346" t="s">
        <v>754</v>
      </c>
      <c r="M1346" t="str">
        <f>VLOOKUP(L1346,'A-Applications'!B:D,3,FALSE)</f>
        <v>Efficient Elements</v>
      </c>
      <c r="N1346" t="s">
        <v>53</v>
      </c>
      <c r="O1346" s="42" t="s">
        <v>54</v>
      </c>
      <c r="P1346" t="s">
        <v>97</v>
      </c>
      <c r="Q1346" t="str">
        <f>VLOOKUP(KamstrupData[[#This Row],[IdLevel123]],'B-Business Capability'!B:L,10,FALSE)</f>
        <v>N/A</v>
      </c>
      <c r="R1346">
        <f>VLOOKUP(KamstrupData[[#This Row],[IdLevel123]],'B-Business Capability'!B:L,11,FALSE)</f>
        <v>0</v>
      </c>
      <c r="T1346" t="s">
        <v>721</v>
      </c>
      <c r="U1346" t="str">
        <f>_xlfn.CONCAT(KamstrupData[[#This Row],[CountryCode]],"_",KamstrupData[[#This Row],[Business Area]],"_",KamstrupData[[#This Row],[DepartmentTeam]])</f>
        <v>DK10_DK_Executive Management office_Executive Management office_</v>
      </c>
      <c r="V1346" t="str">
        <f>VLOOKUP(KamstrupData[[#This Row],[ORG_Concat]],'O-Organization'!F:H,3,FALSE)</f>
        <v>11053_DK10_Executive Management office_DK_Executive Management office_Executive Management office_</v>
      </c>
    </row>
    <row r="1347" spans="4:22">
      <c r="D1347" t="s">
        <v>744</v>
      </c>
      <c r="E1347" t="str">
        <f>VLOOKUP(D1347,'B-Business Capability'!B:H,5,FALSE)</f>
        <v>Strategic Management</v>
      </c>
      <c r="F1347" t="str">
        <f>VLOOKUP(D1347,'B-Business Capability'!B:H,6,FALSE)</f>
        <v>Strategic Business Initiatives</v>
      </c>
      <c r="G1347" t="str">
        <f>VLOOKUP(D1347,'B-Business Capability'!B:H,7,FALSE)</f>
        <v>Establish High-Level Measures</v>
      </c>
      <c r="I1347" t="s">
        <v>253</v>
      </c>
      <c r="J1347" t="s">
        <v>720</v>
      </c>
      <c r="L1347" t="s">
        <v>754</v>
      </c>
      <c r="M1347" t="str">
        <f>VLOOKUP(L1347,'A-Applications'!B:D,3,FALSE)</f>
        <v>Efficient Elements</v>
      </c>
      <c r="N1347" t="s">
        <v>53</v>
      </c>
      <c r="O1347" s="42" t="s">
        <v>54</v>
      </c>
      <c r="P1347" t="s">
        <v>97</v>
      </c>
      <c r="Q1347" t="str">
        <f>VLOOKUP(KamstrupData[[#This Row],[IdLevel123]],'B-Business Capability'!B:L,10,FALSE)</f>
        <v>N/A</v>
      </c>
      <c r="R1347">
        <f>VLOOKUP(KamstrupData[[#This Row],[IdLevel123]],'B-Business Capability'!B:L,11,FALSE)</f>
        <v>0</v>
      </c>
      <c r="T1347" t="s">
        <v>721</v>
      </c>
      <c r="U1347" t="str">
        <f>_xlfn.CONCAT(KamstrupData[[#This Row],[CountryCode]],"_",KamstrupData[[#This Row],[Business Area]],"_",KamstrupData[[#This Row],[DepartmentTeam]])</f>
        <v>DK10_DK_Executive Management office_Executive Management office_</v>
      </c>
      <c r="V1347" t="str">
        <f>VLOOKUP(KamstrupData[[#This Row],[ORG_Concat]],'O-Organization'!F:H,3,FALSE)</f>
        <v>11053_DK10_Executive Management office_DK_Executive Management office_Executive Management office_</v>
      </c>
    </row>
    <row r="1348" spans="4:22">
      <c r="D1348" t="s">
        <v>745</v>
      </c>
      <c r="E1348" t="str">
        <f>VLOOKUP(D1348,'B-Business Capability'!B:H,5,FALSE)</f>
        <v>Strategic Management</v>
      </c>
      <c r="F1348" t="str">
        <f>VLOOKUP(D1348,'B-Business Capability'!B:H,6,FALSE)</f>
        <v>Strategic Business Initiatives</v>
      </c>
      <c r="G1348" t="str">
        <f>VLOOKUP(D1348,'B-Business Capability'!B:H,7,FALSE)</f>
        <v>Evaluate Strategic Initiatives</v>
      </c>
      <c r="I1348" t="s">
        <v>253</v>
      </c>
      <c r="J1348" t="s">
        <v>720</v>
      </c>
      <c r="L1348" t="s">
        <v>754</v>
      </c>
      <c r="M1348" t="str">
        <f>VLOOKUP(L1348,'A-Applications'!B:D,3,FALSE)</f>
        <v>Efficient Elements</v>
      </c>
      <c r="N1348" t="s">
        <v>53</v>
      </c>
      <c r="O1348" s="42" t="s">
        <v>54</v>
      </c>
      <c r="P1348" t="s">
        <v>97</v>
      </c>
      <c r="Q1348" t="str">
        <f>VLOOKUP(KamstrupData[[#This Row],[IdLevel123]],'B-Business Capability'!B:L,10,FALSE)</f>
        <v>N/A</v>
      </c>
      <c r="R1348">
        <f>VLOOKUP(KamstrupData[[#This Row],[IdLevel123]],'B-Business Capability'!B:L,11,FALSE)</f>
        <v>0</v>
      </c>
      <c r="T1348" t="s">
        <v>721</v>
      </c>
      <c r="U1348" t="str">
        <f>_xlfn.CONCAT(KamstrupData[[#This Row],[CountryCode]],"_",KamstrupData[[#This Row],[Business Area]],"_",KamstrupData[[#This Row],[DepartmentTeam]])</f>
        <v>DK10_DK_Executive Management office_Executive Management office_</v>
      </c>
      <c r="V1348" t="str">
        <f>VLOOKUP(KamstrupData[[#This Row],[ORG_Concat]],'O-Organization'!F:H,3,FALSE)</f>
        <v>11053_DK10_Executive Management office_DK_Executive Management office_Executive Management office_</v>
      </c>
    </row>
    <row r="1349" spans="4:22">
      <c r="D1349" t="s">
        <v>746</v>
      </c>
      <c r="E1349" t="str">
        <f>VLOOKUP(D1349,'B-Business Capability'!B:H,5,FALSE)</f>
        <v>Strategic Management</v>
      </c>
      <c r="F1349" t="str">
        <f>VLOOKUP(D1349,'B-Business Capability'!B:H,6,FALSE)</f>
        <v>Strategic Business Initiatives</v>
      </c>
      <c r="G1349" t="str">
        <f>VLOOKUP(D1349,'B-Business Capability'!B:H,7,FALSE)</f>
        <v>Select Strategy</v>
      </c>
      <c r="I1349" t="s">
        <v>253</v>
      </c>
      <c r="J1349" t="s">
        <v>720</v>
      </c>
      <c r="L1349" t="s">
        <v>754</v>
      </c>
      <c r="M1349" t="str">
        <f>VLOOKUP(L1349,'A-Applications'!B:D,3,FALSE)</f>
        <v>Efficient Elements</v>
      </c>
      <c r="N1349" t="s">
        <v>53</v>
      </c>
      <c r="O1349" s="42" t="s">
        <v>54</v>
      </c>
      <c r="P1349" t="s">
        <v>97</v>
      </c>
      <c r="Q1349" t="str">
        <f>VLOOKUP(KamstrupData[[#This Row],[IdLevel123]],'B-Business Capability'!B:L,10,FALSE)</f>
        <v>N/A</v>
      </c>
      <c r="R1349">
        <f>VLOOKUP(KamstrupData[[#This Row],[IdLevel123]],'B-Business Capability'!B:L,11,FALSE)</f>
        <v>0</v>
      </c>
      <c r="T1349" t="s">
        <v>721</v>
      </c>
      <c r="U1349" t="str">
        <f>_xlfn.CONCAT(KamstrupData[[#This Row],[CountryCode]],"_",KamstrupData[[#This Row],[Business Area]],"_",KamstrupData[[#This Row],[DepartmentTeam]])</f>
        <v>DK10_DK_Executive Management office_Executive Management office_</v>
      </c>
      <c r="V1349" t="str">
        <f>VLOOKUP(KamstrupData[[#This Row],[ORG_Concat]],'O-Organization'!F:H,3,FALSE)</f>
        <v>11053_DK10_Executive Management office_DK_Executive Management office_Executive Management office_</v>
      </c>
    </row>
    <row r="1350" spans="4:22">
      <c r="D1350" t="s">
        <v>747</v>
      </c>
      <c r="E1350" t="str">
        <f>VLOOKUP(D1350,'B-Business Capability'!B:H,5,FALSE)</f>
        <v>Strategic Management</v>
      </c>
      <c r="F1350" t="str">
        <f>VLOOKUP(D1350,'B-Business Capability'!B:H,6,FALSE)</f>
        <v>Strategy Development</v>
      </c>
      <c r="G1350" t="str">
        <f>VLOOKUP(D1350,'B-Business Capability'!B:H,7,FALSE)</f>
        <v>Adapt Strategy</v>
      </c>
      <c r="I1350" t="s">
        <v>253</v>
      </c>
      <c r="J1350" t="s">
        <v>720</v>
      </c>
      <c r="L1350" t="s">
        <v>754</v>
      </c>
      <c r="M1350" t="str">
        <f>VLOOKUP(L1350,'A-Applications'!B:D,3,FALSE)</f>
        <v>Efficient Elements</v>
      </c>
      <c r="N1350" t="s">
        <v>53</v>
      </c>
      <c r="O1350" s="42" t="s">
        <v>54</v>
      </c>
      <c r="P1350" t="s">
        <v>97</v>
      </c>
      <c r="Q1350" t="str">
        <f>VLOOKUP(KamstrupData[[#This Row],[IdLevel123]],'B-Business Capability'!B:L,10,FALSE)</f>
        <v>N/A</v>
      </c>
      <c r="R1350">
        <f>VLOOKUP(KamstrupData[[#This Row],[IdLevel123]],'B-Business Capability'!B:L,11,FALSE)</f>
        <v>0</v>
      </c>
      <c r="T1350" t="s">
        <v>721</v>
      </c>
      <c r="U1350" t="str">
        <f>_xlfn.CONCAT(KamstrupData[[#This Row],[CountryCode]],"_",KamstrupData[[#This Row],[Business Area]],"_",KamstrupData[[#This Row],[DepartmentTeam]])</f>
        <v>DK10_DK_Executive Management office_Executive Management office_</v>
      </c>
      <c r="V1350" t="str">
        <f>VLOOKUP(KamstrupData[[#This Row],[ORG_Concat]],'O-Organization'!F:H,3,FALSE)</f>
        <v>11053_DK10_Executive Management office_DK_Executive Management office_Executive Management office_</v>
      </c>
    </row>
    <row r="1351" spans="4:22">
      <c r="D1351" t="s">
        <v>748</v>
      </c>
      <c r="E1351" t="str">
        <f>VLOOKUP(D1351,'B-Business Capability'!B:H,5,FALSE)</f>
        <v>Strategic Management</v>
      </c>
      <c r="F1351" t="str">
        <f>VLOOKUP(D1351,'B-Business Capability'!B:H,6,FALSE)</f>
        <v>Strategy Development</v>
      </c>
      <c r="G1351" t="str">
        <f>VLOOKUP(D1351,'B-Business Capability'!B:H,7,FALSE)</f>
        <v>Define Strategy</v>
      </c>
      <c r="I1351" t="s">
        <v>253</v>
      </c>
      <c r="J1351" t="s">
        <v>720</v>
      </c>
      <c r="L1351" t="s">
        <v>754</v>
      </c>
      <c r="M1351" t="str">
        <f>VLOOKUP(L1351,'A-Applications'!B:D,3,FALSE)</f>
        <v>Efficient Elements</v>
      </c>
      <c r="N1351" t="s">
        <v>53</v>
      </c>
      <c r="O1351" s="42" t="s">
        <v>54</v>
      </c>
      <c r="P1351" t="s">
        <v>97</v>
      </c>
      <c r="Q1351" t="str">
        <f>VLOOKUP(KamstrupData[[#This Row],[IdLevel123]],'B-Business Capability'!B:L,10,FALSE)</f>
        <v>N/A</v>
      </c>
      <c r="R1351">
        <f>VLOOKUP(KamstrupData[[#This Row],[IdLevel123]],'B-Business Capability'!B:L,11,FALSE)</f>
        <v>0</v>
      </c>
      <c r="T1351" t="s">
        <v>721</v>
      </c>
      <c r="U1351" t="str">
        <f>_xlfn.CONCAT(KamstrupData[[#This Row],[CountryCode]],"_",KamstrupData[[#This Row],[Business Area]],"_",KamstrupData[[#This Row],[DepartmentTeam]])</f>
        <v>DK10_DK_Executive Management office_Executive Management office_</v>
      </c>
      <c r="V1351" t="str">
        <f>VLOOKUP(KamstrupData[[#This Row],[ORG_Concat]],'O-Organization'!F:H,3,FALSE)</f>
        <v>11053_DK10_Executive Management office_DK_Executive Management office_Executive Management office_</v>
      </c>
    </row>
    <row r="1352" spans="4:22">
      <c r="D1352" t="s">
        <v>749</v>
      </c>
      <c r="E1352" t="str">
        <f>VLOOKUP(D1352,'B-Business Capability'!B:H,5,FALSE)</f>
        <v>Strategic Management</v>
      </c>
      <c r="F1352" t="str">
        <f>VLOOKUP(D1352,'B-Business Capability'!B:H,6,FALSE)</f>
        <v>Strategy Development</v>
      </c>
      <c r="G1352" t="str">
        <f>VLOOKUP(D1352,'B-Business Capability'!B:H,7,FALSE)</f>
        <v>Develop Vision/Mission</v>
      </c>
      <c r="I1352" t="s">
        <v>253</v>
      </c>
      <c r="J1352" t="s">
        <v>720</v>
      </c>
      <c r="L1352" t="s">
        <v>754</v>
      </c>
      <c r="M1352" t="str">
        <f>VLOOKUP(L1352,'A-Applications'!B:D,3,FALSE)</f>
        <v>Efficient Elements</v>
      </c>
      <c r="N1352" t="s">
        <v>53</v>
      </c>
      <c r="O1352" s="42" t="s">
        <v>54</v>
      </c>
      <c r="P1352" t="s">
        <v>97</v>
      </c>
      <c r="Q1352" t="str">
        <f>VLOOKUP(KamstrupData[[#This Row],[IdLevel123]],'B-Business Capability'!B:L,10,FALSE)</f>
        <v>N/A</v>
      </c>
      <c r="R1352">
        <f>VLOOKUP(KamstrupData[[#This Row],[IdLevel123]],'B-Business Capability'!B:L,11,FALSE)</f>
        <v>0</v>
      </c>
      <c r="T1352" t="s">
        <v>721</v>
      </c>
      <c r="U1352" t="str">
        <f>_xlfn.CONCAT(KamstrupData[[#This Row],[CountryCode]],"_",KamstrupData[[#This Row],[Business Area]],"_",KamstrupData[[#This Row],[DepartmentTeam]])</f>
        <v>DK10_DK_Executive Management office_Executive Management office_</v>
      </c>
      <c r="V1352" t="str">
        <f>VLOOKUP(KamstrupData[[#This Row],[ORG_Concat]],'O-Organization'!F:H,3,FALSE)</f>
        <v>11053_DK10_Executive Management office_DK_Executive Management office_Executive Management office_</v>
      </c>
    </row>
    <row r="1353" spans="4:22">
      <c r="D1353" t="s">
        <v>750</v>
      </c>
      <c r="E1353" t="str">
        <f>VLOOKUP(D1353,'B-Business Capability'!B:H,5,FALSE)</f>
        <v>Strategic Management</v>
      </c>
      <c r="F1353" t="str">
        <f>VLOOKUP(D1353,'B-Business Capability'!B:H,6,FALSE)</f>
        <v>Strategy Development</v>
      </c>
      <c r="G1353" t="str">
        <f>VLOOKUP(D1353,'B-Business Capability'!B:H,7,FALSE)</f>
        <v>Manage Strategy</v>
      </c>
      <c r="I1353" t="s">
        <v>253</v>
      </c>
      <c r="J1353" t="s">
        <v>720</v>
      </c>
      <c r="L1353" t="s">
        <v>754</v>
      </c>
      <c r="M1353" t="str">
        <f>VLOOKUP(L1353,'A-Applications'!B:D,3,FALSE)</f>
        <v>Efficient Elements</v>
      </c>
      <c r="N1353" t="s">
        <v>53</v>
      </c>
      <c r="O1353" s="42" t="s">
        <v>54</v>
      </c>
      <c r="P1353" t="s">
        <v>97</v>
      </c>
      <c r="Q1353" t="str">
        <f>VLOOKUP(KamstrupData[[#This Row],[IdLevel123]],'B-Business Capability'!B:L,10,FALSE)</f>
        <v>N/A</v>
      </c>
      <c r="R1353">
        <f>VLOOKUP(KamstrupData[[#This Row],[IdLevel123]],'B-Business Capability'!B:L,11,FALSE)</f>
        <v>0</v>
      </c>
      <c r="T1353" t="s">
        <v>721</v>
      </c>
      <c r="U1353" t="str">
        <f>_xlfn.CONCAT(KamstrupData[[#This Row],[CountryCode]],"_",KamstrupData[[#This Row],[Business Area]],"_",KamstrupData[[#This Row],[DepartmentTeam]])</f>
        <v>DK10_DK_Executive Management office_Executive Management office_</v>
      </c>
      <c r="V1353" t="str">
        <f>VLOOKUP(KamstrupData[[#This Row],[ORG_Concat]],'O-Organization'!F:H,3,FALSE)</f>
        <v>11053_DK10_Executive Management office_DK_Executive Management office_Executive Management office_</v>
      </c>
    </row>
    <row r="1354" spans="4:22">
      <c r="D1354" t="s">
        <v>726</v>
      </c>
      <c r="E1354" t="str">
        <f>VLOOKUP(D1354,'B-Business Capability'!B:H,5,FALSE)</f>
        <v>Strategic Management</v>
      </c>
      <c r="F1354" t="str">
        <f>VLOOKUP(D1354,'B-Business Capability'!B:H,6,FALSE)</f>
        <v>Strategy Development</v>
      </c>
      <c r="G1354" t="str">
        <f>VLOOKUP(D1354,'B-Business Capability'!B:H,7,FALSE)</f>
        <v>Track Strategy</v>
      </c>
      <c r="I1354" t="s">
        <v>253</v>
      </c>
      <c r="J1354" t="s">
        <v>720</v>
      </c>
      <c r="L1354" t="s">
        <v>754</v>
      </c>
      <c r="M1354" t="str">
        <f>VLOOKUP(L1354,'A-Applications'!B:D,3,FALSE)</f>
        <v>Efficient Elements</v>
      </c>
      <c r="N1354" t="s">
        <v>53</v>
      </c>
      <c r="O1354" s="42" t="s">
        <v>54</v>
      </c>
      <c r="P1354" t="s">
        <v>97</v>
      </c>
      <c r="Q1354" t="str">
        <f>VLOOKUP(KamstrupData[[#This Row],[IdLevel123]],'B-Business Capability'!B:L,10,FALSE)</f>
        <v>N/A</v>
      </c>
      <c r="R1354">
        <f>VLOOKUP(KamstrupData[[#This Row],[IdLevel123]],'B-Business Capability'!B:L,11,FALSE)</f>
        <v>0</v>
      </c>
      <c r="T1354" t="s">
        <v>721</v>
      </c>
      <c r="U1354" t="str">
        <f>_xlfn.CONCAT(KamstrupData[[#This Row],[CountryCode]],"_",KamstrupData[[#This Row],[Business Area]],"_",KamstrupData[[#This Row],[DepartmentTeam]])</f>
        <v>DK10_DK_Executive Management office_Executive Management office_</v>
      </c>
      <c r="V1354" t="str">
        <f>VLOOKUP(KamstrupData[[#This Row],[ORG_Concat]],'O-Organization'!F:H,3,FALSE)</f>
        <v>11053_DK10_Executive Management office_DK_Executive Management office_Executive Management office_</v>
      </c>
    </row>
    <row r="1355" spans="4:22">
      <c r="D1355" t="s">
        <v>728</v>
      </c>
      <c r="E1355" t="str">
        <f>VLOOKUP(D1355,'B-Business Capability'!B:H,5,FALSE)</f>
        <v>Strategic Management</v>
      </c>
      <c r="F1355" t="str">
        <f>VLOOKUP(D1355,'B-Business Capability'!B:H,6,FALSE)</f>
        <v>Business Concept</v>
      </c>
      <c r="G1355" t="str">
        <f>VLOOKUP(D1355,'B-Business Capability'!B:H,7,FALSE)</f>
        <v>Concept Establishment</v>
      </c>
      <c r="I1355" t="s">
        <v>253</v>
      </c>
      <c r="J1355" t="s">
        <v>720</v>
      </c>
      <c r="L1355" t="s">
        <v>442</v>
      </c>
      <c r="M1355" t="str">
        <f>VLOOKUP(L1355,'A-Applications'!B:D,3,FALSE)</f>
        <v>Draw.IO</v>
      </c>
      <c r="N1355" t="s">
        <v>53</v>
      </c>
      <c r="O1355" s="42" t="s">
        <v>54</v>
      </c>
      <c r="P1355" t="s">
        <v>97</v>
      </c>
      <c r="Q1355" t="str">
        <f>VLOOKUP(KamstrupData[[#This Row],[IdLevel123]],'B-Business Capability'!B:L,10,FALSE)</f>
        <v>N/A</v>
      </c>
      <c r="R1355">
        <f>VLOOKUP(KamstrupData[[#This Row],[IdLevel123]],'B-Business Capability'!B:L,11,FALSE)</f>
        <v>0</v>
      </c>
      <c r="T1355" t="s">
        <v>721</v>
      </c>
      <c r="U1355" t="str">
        <f>_xlfn.CONCAT(KamstrupData[[#This Row],[CountryCode]],"_",KamstrupData[[#This Row],[Business Area]],"_",KamstrupData[[#This Row],[DepartmentTeam]])</f>
        <v>DK10_DK_Executive Management office_Executive Management office_</v>
      </c>
      <c r="V1355" t="str">
        <f>VLOOKUP(KamstrupData[[#This Row],[ORG_Concat]],'O-Organization'!F:H,3,FALSE)</f>
        <v>11053_DK10_Executive Management office_DK_Executive Management office_Executive Management office_</v>
      </c>
    </row>
    <row r="1356" spans="4:22">
      <c r="D1356" t="s">
        <v>729</v>
      </c>
      <c r="E1356" t="str">
        <f>VLOOKUP(D1356,'B-Business Capability'!B:H,5,FALSE)</f>
        <v>Strategic Management</v>
      </c>
      <c r="F1356" t="str">
        <f>VLOOKUP(D1356,'B-Business Capability'!B:H,6,FALSE)</f>
        <v>Business Concept</v>
      </c>
      <c r="G1356" t="str">
        <f>VLOOKUP(D1356,'B-Business Capability'!B:H,7,FALSE)</f>
        <v>External Assessment</v>
      </c>
      <c r="I1356" t="s">
        <v>253</v>
      </c>
      <c r="J1356" t="s">
        <v>720</v>
      </c>
      <c r="L1356" t="s">
        <v>442</v>
      </c>
      <c r="M1356" t="str">
        <f>VLOOKUP(L1356,'A-Applications'!B:D,3,FALSE)</f>
        <v>Draw.IO</v>
      </c>
      <c r="N1356" t="s">
        <v>53</v>
      </c>
      <c r="O1356" s="42" t="s">
        <v>54</v>
      </c>
      <c r="P1356" t="s">
        <v>97</v>
      </c>
      <c r="Q1356" t="str">
        <f>VLOOKUP(KamstrupData[[#This Row],[IdLevel123]],'B-Business Capability'!B:L,10,FALSE)</f>
        <v>N/A</v>
      </c>
      <c r="R1356">
        <f>VLOOKUP(KamstrupData[[#This Row],[IdLevel123]],'B-Business Capability'!B:L,11,FALSE)</f>
        <v>0</v>
      </c>
      <c r="T1356" t="s">
        <v>721</v>
      </c>
      <c r="U1356" t="str">
        <f>_xlfn.CONCAT(KamstrupData[[#This Row],[CountryCode]],"_",KamstrupData[[#This Row],[Business Area]],"_",KamstrupData[[#This Row],[DepartmentTeam]])</f>
        <v>DK10_DK_Executive Management office_Executive Management office_</v>
      </c>
      <c r="V1356" t="str">
        <f>VLOOKUP(KamstrupData[[#This Row],[ORG_Concat]],'O-Organization'!F:H,3,FALSE)</f>
        <v>11053_DK10_Executive Management office_DK_Executive Management office_Executive Management office_</v>
      </c>
    </row>
    <row r="1357" spans="4:22">
      <c r="D1357" t="s">
        <v>730</v>
      </c>
      <c r="E1357" t="str">
        <f>VLOOKUP(D1357,'B-Business Capability'!B:H,5,FALSE)</f>
        <v>Strategic Management</v>
      </c>
      <c r="F1357" t="str">
        <f>VLOOKUP(D1357,'B-Business Capability'!B:H,6,FALSE)</f>
        <v>Business Concept</v>
      </c>
      <c r="G1357" t="str">
        <f>VLOOKUP(D1357,'B-Business Capability'!B:H,7,FALSE)</f>
        <v>Internal Analysis</v>
      </c>
      <c r="I1357" t="s">
        <v>253</v>
      </c>
      <c r="J1357" t="s">
        <v>720</v>
      </c>
      <c r="L1357" t="s">
        <v>442</v>
      </c>
      <c r="M1357" t="str">
        <f>VLOOKUP(L1357,'A-Applications'!B:D,3,FALSE)</f>
        <v>Draw.IO</v>
      </c>
      <c r="N1357" t="s">
        <v>53</v>
      </c>
      <c r="O1357" s="42" t="s">
        <v>54</v>
      </c>
      <c r="P1357" t="s">
        <v>97</v>
      </c>
      <c r="Q1357" t="str">
        <f>VLOOKUP(KamstrupData[[#This Row],[IdLevel123]],'B-Business Capability'!B:L,10,FALSE)</f>
        <v>N/A</v>
      </c>
      <c r="R1357">
        <f>VLOOKUP(KamstrupData[[#This Row],[IdLevel123]],'B-Business Capability'!B:L,11,FALSE)</f>
        <v>0</v>
      </c>
      <c r="T1357" t="s">
        <v>721</v>
      </c>
      <c r="U1357" t="str">
        <f>_xlfn.CONCAT(KamstrupData[[#This Row],[CountryCode]],"_",KamstrupData[[#This Row],[Business Area]],"_",KamstrupData[[#This Row],[DepartmentTeam]])</f>
        <v>DK10_DK_Executive Management office_Executive Management office_</v>
      </c>
      <c r="V1357" t="str">
        <f>VLOOKUP(KamstrupData[[#This Row],[ORG_Concat]],'O-Organization'!F:H,3,FALSE)</f>
        <v>11053_DK10_Executive Management office_DK_Executive Management office_Executive Management office_</v>
      </c>
    </row>
    <row r="1358" spans="4:22">
      <c r="D1358" t="s">
        <v>731</v>
      </c>
      <c r="E1358" t="str">
        <f>VLOOKUP(D1358,'B-Business Capability'!B:H,5,FALSE)</f>
        <v>Strategic Management</v>
      </c>
      <c r="F1358" t="str">
        <f>VLOOKUP(D1358,'B-Business Capability'!B:H,6,FALSE)</f>
        <v>Business Concept</v>
      </c>
      <c r="G1358" t="str">
        <f>VLOOKUP(D1358,'B-Business Capability'!B:H,7,FALSE)</f>
        <v>Market Intelligence</v>
      </c>
      <c r="I1358" t="s">
        <v>253</v>
      </c>
      <c r="J1358" t="s">
        <v>720</v>
      </c>
      <c r="L1358" t="s">
        <v>442</v>
      </c>
      <c r="M1358" t="str">
        <f>VLOOKUP(L1358,'A-Applications'!B:D,3,FALSE)</f>
        <v>Draw.IO</v>
      </c>
      <c r="N1358" t="s">
        <v>53</v>
      </c>
      <c r="O1358" s="42" t="s">
        <v>54</v>
      </c>
      <c r="P1358" t="s">
        <v>97</v>
      </c>
      <c r="Q1358" t="str">
        <f>VLOOKUP(KamstrupData[[#This Row],[IdLevel123]],'B-Business Capability'!B:L,10,FALSE)</f>
        <v>N/A</v>
      </c>
      <c r="R1358">
        <f>VLOOKUP(KamstrupData[[#This Row],[IdLevel123]],'B-Business Capability'!B:L,11,FALSE)</f>
        <v>0</v>
      </c>
      <c r="T1358" t="s">
        <v>721</v>
      </c>
      <c r="U1358" t="str">
        <f>_xlfn.CONCAT(KamstrupData[[#This Row],[CountryCode]],"_",KamstrupData[[#This Row],[Business Area]],"_",KamstrupData[[#This Row],[DepartmentTeam]])</f>
        <v>DK10_DK_Executive Management office_Executive Management office_</v>
      </c>
      <c r="V1358" t="str">
        <f>VLOOKUP(KamstrupData[[#This Row],[ORG_Concat]],'O-Organization'!F:H,3,FALSE)</f>
        <v>11053_DK10_Executive Management office_DK_Executive Management office_Executive Management office_</v>
      </c>
    </row>
    <row r="1359" spans="4:22">
      <c r="D1359" t="s">
        <v>732</v>
      </c>
      <c r="E1359" t="str">
        <f>VLOOKUP(D1359,'B-Business Capability'!B:H,5,FALSE)</f>
        <v>Strategic Management</v>
      </c>
      <c r="F1359" t="str">
        <f>VLOOKUP(D1359,'B-Business Capability'!B:H,6,FALSE)</f>
        <v>Business Concept</v>
      </c>
      <c r="G1359" t="str">
        <f>VLOOKUP(D1359,'B-Business Capability'!B:H,7,FALSE)</f>
        <v>Restructure Organization</v>
      </c>
      <c r="I1359" t="s">
        <v>253</v>
      </c>
      <c r="J1359" t="s">
        <v>720</v>
      </c>
      <c r="L1359" t="s">
        <v>442</v>
      </c>
      <c r="M1359" t="str">
        <f>VLOOKUP(L1359,'A-Applications'!B:D,3,FALSE)</f>
        <v>Draw.IO</v>
      </c>
      <c r="N1359" t="s">
        <v>53</v>
      </c>
      <c r="O1359" s="42" t="s">
        <v>54</v>
      </c>
      <c r="P1359" t="s">
        <v>97</v>
      </c>
      <c r="Q1359" t="str">
        <f>VLOOKUP(KamstrupData[[#This Row],[IdLevel123]],'B-Business Capability'!B:L,10,FALSE)</f>
        <v>N/A</v>
      </c>
      <c r="R1359">
        <f>VLOOKUP(KamstrupData[[#This Row],[IdLevel123]],'B-Business Capability'!B:L,11,FALSE)</f>
        <v>0</v>
      </c>
      <c r="T1359" t="s">
        <v>721</v>
      </c>
      <c r="U1359" t="str">
        <f>_xlfn.CONCAT(KamstrupData[[#This Row],[CountryCode]],"_",KamstrupData[[#This Row],[Business Area]],"_",KamstrupData[[#This Row],[DepartmentTeam]])</f>
        <v>DK10_DK_Executive Management office_Executive Management office_</v>
      </c>
      <c r="V1359" t="str">
        <f>VLOOKUP(KamstrupData[[#This Row],[ORG_Concat]],'O-Organization'!F:H,3,FALSE)</f>
        <v>11053_DK10_Executive Management office_DK_Executive Management office_Executive Management office_</v>
      </c>
    </row>
    <row r="1360" spans="4:22">
      <c r="D1360" t="s">
        <v>719</v>
      </c>
      <c r="E1360" t="str">
        <f>VLOOKUP(D1360,'B-Business Capability'!B:H,5,FALSE)</f>
        <v>Strategic Management</v>
      </c>
      <c r="F1360">
        <f>VLOOKUP(D1360,'B-Business Capability'!B:H,6,FALSE)</f>
        <v>0</v>
      </c>
      <c r="G1360">
        <f>VLOOKUP(D1360,'B-Business Capability'!B:H,7,FALSE)</f>
        <v>0</v>
      </c>
      <c r="I1360" t="s">
        <v>253</v>
      </c>
      <c r="J1360" t="s">
        <v>720</v>
      </c>
      <c r="L1360" t="s">
        <v>286</v>
      </c>
      <c r="M1360" t="str">
        <f>VLOOKUP(L1360,'A-Applications'!B:D,3,FALSE)</f>
        <v>Claude</v>
      </c>
      <c r="N1360" t="s">
        <v>147</v>
      </c>
      <c r="O1360" s="42" t="s">
        <v>54</v>
      </c>
      <c r="P1360" t="s">
        <v>97</v>
      </c>
      <c r="Q1360" t="str">
        <f>VLOOKUP(KamstrupData[[#This Row],[IdLevel123]],'B-Business Capability'!B:L,10,FALSE)</f>
        <v>N/A</v>
      </c>
      <c r="R1360">
        <f>VLOOKUP(KamstrupData[[#This Row],[IdLevel123]],'B-Business Capability'!B:L,11,FALSE)</f>
        <v>0</v>
      </c>
      <c r="T1360" t="s">
        <v>721</v>
      </c>
      <c r="U1360" t="str">
        <f>_xlfn.CONCAT(KamstrupData[[#This Row],[CountryCode]],"_",KamstrupData[[#This Row],[Business Area]],"_",KamstrupData[[#This Row],[DepartmentTeam]])</f>
        <v>DK10_DK_Executive Management office_Executive Management office_</v>
      </c>
      <c r="V1360" t="str">
        <f>VLOOKUP(KamstrupData[[#This Row],[ORG_Concat]],'O-Organization'!F:H,3,FALSE)</f>
        <v>11053_DK10_Executive Management office_DK_Executive Management office_Executive Management office_</v>
      </c>
    </row>
    <row r="1361" spans="4:22">
      <c r="D1361" t="s">
        <v>731</v>
      </c>
      <c r="E1361" t="str">
        <f>VLOOKUP(D1361,'B-Business Capability'!B:H,5,FALSE)</f>
        <v>Strategic Management</v>
      </c>
      <c r="F1361" t="str">
        <f>VLOOKUP(D1361,'B-Business Capability'!B:H,6,FALSE)</f>
        <v>Business Concept</v>
      </c>
      <c r="G1361" t="str">
        <f>VLOOKUP(D1361,'B-Business Capability'!B:H,7,FALSE)</f>
        <v>Market Intelligence</v>
      </c>
      <c r="I1361" t="s">
        <v>253</v>
      </c>
      <c r="J1361" t="s">
        <v>720</v>
      </c>
      <c r="L1361" t="s">
        <v>755</v>
      </c>
      <c r="M1361" t="str">
        <f>VLOOKUP(L1361,'A-Applications'!B:D,3,FALSE)</f>
        <v>Omdia</v>
      </c>
      <c r="N1361" t="s">
        <v>53</v>
      </c>
      <c r="O1361" s="42" t="s">
        <v>54</v>
      </c>
      <c r="P1361" t="s">
        <v>97</v>
      </c>
      <c r="Q1361" t="str">
        <f>VLOOKUP(KamstrupData[[#This Row],[IdLevel123]],'B-Business Capability'!B:L,10,FALSE)</f>
        <v>N/A</v>
      </c>
      <c r="R1361">
        <f>VLOOKUP(KamstrupData[[#This Row],[IdLevel123]],'B-Business Capability'!B:L,11,FALSE)</f>
        <v>0</v>
      </c>
      <c r="T1361" t="s">
        <v>721</v>
      </c>
      <c r="U1361" t="str">
        <f>_xlfn.CONCAT(KamstrupData[[#This Row],[CountryCode]],"_",KamstrupData[[#This Row],[Business Area]],"_",KamstrupData[[#This Row],[DepartmentTeam]])</f>
        <v>DK10_DK_Executive Management office_Executive Management office_</v>
      </c>
      <c r="V1361" t="str">
        <f>VLOOKUP(KamstrupData[[#This Row],[ORG_Concat]],'O-Organization'!F:H,3,FALSE)</f>
        <v>11053_DK10_Executive Management office_DK_Executive Management office_Executive Management office_</v>
      </c>
    </row>
    <row r="1362" spans="4:22">
      <c r="D1362" t="s">
        <v>731</v>
      </c>
      <c r="E1362" t="str">
        <f>VLOOKUP(D1362,'B-Business Capability'!B:H,5,FALSE)</f>
        <v>Strategic Management</v>
      </c>
      <c r="F1362" t="str">
        <f>VLOOKUP(D1362,'B-Business Capability'!B:H,6,FALSE)</f>
        <v>Business Concept</v>
      </c>
      <c r="G1362" t="str">
        <f>VLOOKUP(D1362,'B-Business Capability'!B:H,7,FALSE)</f>
        <v>Market Intelligence</v>
      </c>
      <c r="I1362" t="s">
        <v>253</v>
      </c>
      <c r="J1362" t="s">
        <v>720</v>
      </c>
      <c r="L1362" t="s">
        <v>756</v>
      </c>
      <c r="M1362" t="str">
        <f>VLOOKUP(L1362,'A-Applications'!B:D,3,FALSE)</f>
        <v>Bluefield</v>
      </c>
      <c r="N1362" t="s">
        <v>53</v>
      </c>
      <c r="O1362" s="42" t="s">
        <v>54</v>
      </c>
      <c r="P1362" t="s">
        <v>97</v>
      </c>
      <c r="Q1362" t="str">
        <f>VLOOKUP(KamstrupData[[#This Row],[IdLevel123]],'B-Business Capability'!B:L,10,FALSE)</f>
        <v>N/A</v>
      </c>
      <c r="R1362">
        <f>VLOOKUP(KamstrupData[[#This Row],[IdLevel123]],'B-Business Capability'!B:L,11,FALSE)</f>
        <v>0</v>
      </c>
      <c r="T1362" t="s">
        <v>721</v>
      </c>
      <c r="U1362" t="str">
        <f>_xlfn.CONCAT(KamstrupData[[#This Row],[CountryCode]],"_",KamstrupData[[#This Row],[Business Area]],"_",KamstrupData[[#This Row],[DepartmentTeam]])</f>
        <v>DK10_DK_Executive Management office_Executive Management office_</v>
      </c>
      <c r="V1362" t="str">
        <f>VLOOKUP(KamstrupData[[#This Row],[ORG_Concat]],'O-Organization'!F:H,3,FALSE)</f>
        <v>11053_DK10_Executive Management office_DK_Executive Management office_Executive Management office_</v>
      </c>
    </row>
    <row r="1363" spans="4:22">
      <c r="D1363" t="s">
        <v>719</v>
      </c>
      <c r="E1363" t="str">
        <f>VLOOKUP(D1363,'B-Business Capability'!B:H,5,FALSE)</f>
        <v>Strategic Management</v>
      </c>
      <c r="F1363">
        <f>VLOOKUP(D1363,'B-Business Capability'!B:H,6,FALSE)</f>
        <v>0</v>
      </c>
      <c r="G1363">
        <f>VLOOKUP(D1363,'B-Business Capability'!B:H,7,FALSE)</f>
        <v>0</v>
      </c>
      <c r="I1363" t="s">
        <v>253</v>
      </c>
      <c r="J1363" t="s">
        <v>720</v>
      </c>
      <c r="L1363" t="s">
        <v>443</v>
      </c>
      <c r="M1363" t="str">
        <f>VLOOKUP(L1363,'A-Applications'!B:D,3,FALSE)</f>
        <v>VSCode</v>
      </c>
      <c r="N1363" t="s">
        <v>53</v>
      </c>
      <c r="O1363" s="42" t="s">
        <v>54</v>
      </c>
      <c r="P1363" t="s">
        <v>97</v>
      </c>
      <c r="Q1363" t="str">
        <f>VLOOKUP(KamstrupData[[#This Row],[IdLevel123]],'B-Business Capability'!B:L,10,FALSE)</f>
        <v>N/A</v>
      </c>
      <c r="R1363">
        <f>VLOOKUP(KamstrupData[[#This Row],[IdLevel123]],'B-Business Capability'!B:L,11,FALSE)</f>
        <v>0</v>
      </c>
      <c r="T1363" t="s">
        <v>721</v>
      </c>
      <c r="U1363" t="str">
        <f>_xlfn.CONCAT(KamstrupData[[#This Row],[CountryCode]],"_",KamstrupData[[#This Row],[Business Area]],"_",KamstrupData[[#This Row],[DepartmentTeam]])</f>
        <v>DK10_DK_Executive Management office_Executive Management office_</v>
      </c>
      <c r="V1363" t="str">
        <f>VLOOKUP(KamstrupData[[#This Row],[ORG_Concat]],'O-Organization'!F:H,3,FALSE)</f>
        <v>11053_DK10_Executive Management office_DK_Executive Management office_Executive Management office_</v>
      </c>
    </row>
    <row r="1364" spans="4:22">
      <c r="D1364" t="s">
        <v>729</v>
      </c>
      <c r="E1364" t="str">
        <f>VLOOKUP(D1364,'B-Business Capability'!B:H,5,FALSE)</f>
        <v>Strategic Management</v>
      </c>
      <c r="F1364" t="str">
        <f>VLOOKUP(D1364,'B-Business Capability'!B:H,6,FALSE)</f>
        <v>Business Concept</v>
      </c>
      <c r="G1364" t="str">
        <f>VLOOKUP(D1364,'B-Business Capability'!B:H,7,FALSE)</f>
        <v>External Assessment</v>
      </c>
      <c r="I1364" t="s">
        <v>253</v>
      </c>
      <c r="J1364" t="s">
        <v>720</v>
      </c>
      <c r="L1364" t="s">
        <v>757</v>
      </c>
      <c r="M1364" t="str">
        <f>VLOOKUP(L1364,'A-Applications'!B:D,3,FALSE)</f>
        <v>Archi</v>
      </c>
      <c r="N1364" t="s">
        <v>53</v>
      </c>
      <c r="O1364" s="42" t="s">
        <v>54</v>
      </c>
      <c r="P1364" t="s">
        <v>97</v>
      </c>
      <c r="Q1364" t="str">
        <f>VLOOKUP(KamstrupData[[#This Row],[IdLevel123]],'B-Business Capability'!B:L,10,FALSE)</f>
        <v>N/A</v>
      </c>
      <c r="R1364">
        <f>VLOOKUP(KamstrupData[[#This Row],[IdLevel123]],'B-Business Capability'!B:L,11,FALSE)</f>
        <v>0</v>
      </c>
      <c r="T1364" t="s">
        <v>721</v>
      </c>
      <c r="U1364" t="str">
        <f>_xlfn.CONCAT(KamstrupData[[#This Row],[CountryCode]],"_",KamstrupData[[#This Row],[Business Area]],"_",KamstrupData[[#This Row],[DepartmentTeam]])</f>
        <v>DK10_DK_Executive Management office_Executive Management office_</v>
      </c>
      <c r="V1364" t="str">
        <f>VLOOKUP(KamstrupData[[#This Row],[ORG_Concat]],'O-Organization'!F:H,3,FALSE)</f>
        <v>11053_DK10_Executive Management office_DK_Executive Management office_Executive Management office_</v>
      </c>
    </row>
    <row r="1365" spans="4:22">
      <c r="D1365" t="s">
        <v>730</v>
      </c>
      <c r="E1365" t="str">
        <f>VLOOKUP(D1365,'B-Business Capability'!B:H,5,FALSE)</f>
        <v>Strategic Management</v>
      </c>
      <c r="F1365" t="str">
        <f>VLOOKUP(D1365,'B-Business Capability'!B:H,6,FALSE)</f>
        <v>Business Concept</v>
      </c>
      <c r="G1365" t="str">
        <f>VLOOKUP(D1365,'B-Business Capability'!B:H,7,FALSE)</f>
        <v>Internal Analysis</v>
      </c>
      <c r="I1365" t="s">
        <v>253</v>
      </c>
      <c r="J1365" t="s">
        <v>720</v>
      </c>
      <c r="L1365" t="s">
        <v>757</v>
      </c>
      <c r="M1365" t="str">
        <f>VLOOKUP(L1365,'A-Applications'!B:D,3,FALSE)</f>
        <v>Archi</v>
      </c>
      <c r="N1365" t="s">
        <v>53</v>
      </c>
      <c r="O1365" s="42" t="s">
        <v>54</v>
      </c>
      <c r="P1365" t="s">
        <v>97</v>
      </c>
      <c r="Q1365" t="str">
        <f>VLOOKUP(KamstrupData[[#This Row],[IdLevel123]],'B-Business Capability'!B:L,10,FALSE)</f>
        <v>N/A</v>
      </c>
      <c r="R1365">
        <f>VLOOKUP(KamstrupData[[#This Row],[IdLevel123]],'B-Business Capability'!B:L,11,FALSE)</f>
        <v>0</v>
      </c>
      <c r="T1365" t="s">
        <v>721</v>
      </c>
      <c r="U1365" t="str">
        <f>_xlfn.CONCAT(KamstrupData[[#This Row],[CountryCode]],"_",KamstrupData[[#This Row],[Business Area]],"_",KamstrupData[[#This Row],[DepartmentTeam]])</f>
        <v>DK10_DK_Executive Management office_Executive Management office_</v>
      </c>
      <c r="V1365" t="str">
        <f>VLOOKUP(KamstrupData[[#This Row],[ORG_Concat]],'O-Organization'!F:H,3,FALSE)</f>
        <v>11053_DK10_Executive Management office_DK_Executive Management office_Executive Management office_</v>
      </c>
    </row>
    <row r="1366" spans="4:22">
      <c r="D1366" t="s">
        <v>719</v>
      </c>
      <c r="E1366" t="str">
        <f>VLOOKUP(D1366,'B-Business Capability'!B:H,5,FALSE)</f>
        <v>Strategic Management</v>
      </c>
      <c r="F1366">
        <f>VLOOKUP(D1366,'B-Business Capability'!B:H,6,FALSE)</f>
        <v>0</v>
      </c>
      <c r="G1366">
        <f>VLOOKUP(D1366,'B-Business Capability'!B:H,7,FALSE)</f>
        <v>0</v>
      </c>
      <c r="I1366" t="s">
        <v>253</v>
      </c>
      <c r="J1366" t="s">
        <v>720</v>
      </c>
      <c r="L1366" t="s">
        <v>758</v>
      </c>
      <c r="M1366" t="str">
        <f>VLOOKUP(L1366,'A-Applications'!B:D,3,FALSE)</f>
        <v xml:space="preserve">MentiMeter </v>
      </c>
      <c r="N1366" t="s">
        <v>53</v>
      </c>
      <c r="O1366" s="42" t="s">
        <v>54</v>
      </c>
      <c r="P1366" t="s">
        <v>97</v>
      </c>
      <c r="Q1366" t="str">
        <f>VLOOKUP(KamstrupData[[#This Row],[IdLevel123]],'B-Business Capability'!B:L,10,FALSE)</f>
        <v>N/A</v>
      </c>
      <c r="R1366">
        <f>VLOOKUP(KamstrupData[[#This Row],[IdLevel123]],'B-Business Capability'!B:L,11,FALSE)</f>
        <v>0</v>
      </c>
      <c r="T1366" t="s">
        <v>721</v>
      </c>
      <c r="U1366" t="str">
        <f>_xlfn.CONCAT(KamstrupData[[#This Row],[CountryCode]],"_",KamstrupData[[#This Row],[Business Area]],"_",KamstrupData[[#This Row],[DepartmentTeam]])</f>
        <v>DK10_DK_Executive Management office_Executive Management office_</v>
      </c>
      <c r="V1366" t="str">
        <f>VLOOKUP(KamstrupData[[#This Row],[ORG_Concat]],'O-Organization'!F:H,3,FALSE)</f>
        <v>11053_DK10_Executive Management office_DK_Executive Management office_Executive Management office_</v>
      </c>
    </row>
    <row r="1367" spans="4:22">
      <c r="D1367" t="s">
        <v>95</v>
      </c>
      <c r="E1367" t="str">
        <f>VLOOKUP(D1367,'B-Business Capability'!B:H,5,FALSE)</f>
        <v>Not mapped to capability</v>
      </c>
      <c r="F1367">
        <f>VLOOKUP(D1367,'B-Business Capability'!B:H,6,FALSE)</f>
        <v>0</v>
      </c>
      <c r="G1367">
        <f>VLOOKUP(D1367,'B-Business Capability'!B:H,7,FALSE)</f>
        <v>0</v>
      </c>
      <c r="I1367" t="s">
        <v>253</v>
      </c>
      <c r="J1367" t="s">
        <v>720</v>
      </c>
      <c r="K1367" t="s">
        <v>759</v>
      </c>
      <c r="L1367" t="s">
        <v>760</v>
      </c>
      <c r="M1367" t="str">
        <f>VLOOKUP(L1367,'A-Applications'!B:D,3,FALSE)</f>
        <v>Eptura Visitor</v>
      </c>
      <c r="O1367" s="42"/>
      <c r="P1367" t="s">
        <v>77</v>
      </c>
      <c r="Q1367" t="str">
        <f>VLOOKUP(KamstrupData[[#This Row],[IdLevel123]],'B-Business Capability'!B:L,10,FALSE)</f>
        <v>N/A</v>
      </c>
      <c r="R1367">
        <f>VLOOKUP(KamstrupData[[#This Row],[IdLevel123]],'B-Business Capability'!B:L,11,FALSE)</f>
        <v>0</v>
      </c>
      <c r="T1367" t="s">
        <v>230</v>
      </c>
      <c r="U1367" t="str">
        <f>_xlfn.CONCAT(KamstrupData[[#This Row],[CountryCode]],"_",KamstrupData[[#This Row],[Business Area]],"_",KamstrupData[[#This Row],[DepartmentTeam]])</f>
        <v>DK10_DK_Executive Management office_Executive Management office_DK_Executive Management office_Executive Management office_Reception</v>
      </c>
      <c r="V1367" t="str">
        <f>VLOOKUP(KamstrupData[[#This Row],[ORG_Concat]],'O-Organization'!F:H,3,FALSE)</f>
        <v>11168_DK10_Executive Management office_DK_Executive Management office_Executive Management office_DK_Executive Management office_Executive Management office_Reception</v>
      </c>
    </row>
    <row r="1368" spans="4:22">
      <c r="D1368" t="s">
        <v>761</v>
      </c>
      <c r="E1368" t="str">
        <f>VLOOKUP(D1368,'B-Business Capability'!B:H,5,FALSE)</f>
        <v>Strategic Management</v>
      </c>
      <c r="F1368" t="str">
        <f>VLOOKUP(D1368,'B-Business Capability'!B:H,6,FALSE)</f>
        <v>Mergers &amp; Acquisitions</v>
      </c>
      <c r="G1368" t="str">
        <f>VLOOKUP(D1368,'B-Business Capability'!B:H,7,FALSE)</f>
        <v>Track Acquisitions</v>
      </c>
      <c r="I1368" t="s">
        <v>253</v>
      </c>
      <c r="J1368" t="s">
        <v>720</v>
      </c>
      <c r="L1368" t="s">
        <v>650</v>
      </c>
      <c r="M1368" t="str">
        <f>VLOOKUP(L1368,'A-Applications'!B:D,3,FALSE)</f>
        <v>No application</v>
      </c>
      <c r="N1368" t="s">
        <v>53</v>
      </c>
      <c r="O1368" s="42" t="s">
        <v>54</v>
      </c>
      <c r="P1368" t="s">
        <v>97</v>
      </c>
      <c r="Q1368" t="str">
        <f>VLOOKUP(KamstrupData[[#This Row],[IdLevel123]],'B-Business Capability'!B:L,10,FALSE)</f>
        <v>N/A</v>
      </c>
      <c r="R1368">
        <f>VLOOKUP(KamstrupData[[#This Row],[IdLevel123]],'B-Business Capability'!B:L,11,FALSE)</f>
        <v>0</v>
      </c>
      <c r="T1368" t="s">
        <v>721</v>
      </c>
      <c r="U1368" t="str">
        <f>_xlfn.CONCAT(KamstrupData[[#This Row],[CountryCode]],"_",KamstrupData[[#This Row],[Business Area]],"_",KamstrupData[[#This Row],[DepartmentTeam]])</f>
        <v>DK10_DK_Executive Management office_Executive Management office_</v>
      </c>
      <c r="V1368" t="str">
        <f>VLOOKUP(KamstrupData[[#This Row],[ORG_Concat]],'O-Organization'!F:H,3,FALSE)</f>
        <v>11053_DK10_Executive Management office_DK_Executive Management office_Executive Management office_</v>
      </c>
    </row>
    <row r="1369" spans="4:22">
      <c r="D1369" t="s">
        <v>762</v>
      </c>
      <c r="E1369" t="str">
        <f>VLOOKUP(D1369,'B-Business Capability'!B:H,5,FALSE)</f>
        <v>Finance</v>
      </c>
      <c r="F1369" t="str">
        <f>VLOOKUP(D1369,'B-Business Capability'!B:H,6,FALSE)</f>
        <v>Asset Management</v>
      </c>
      <c r="G1369" t="str">
        <f>VLOOKUP(D1369,'B-Business Capability'!B:H,7,FALSE)</f>
        <v>Asset Performance Mgmt</v>
      </c>
      <c r="I1369" t="s">
        <v>253</v>
      </c>
      <c r="J1369" t="s">
        <v>763</v>
      </c>
      <c r="L1369" t="s">
        <v>764</v>
      </c>
      <c r="M1369" t="str">
        <f>VLOOKUP(L1369,'A-Applications'!B:D,3,FALSE)</f>
        <v>SiPass</v>
      </c>
      <c r="N1369" t="s">
        <v>53</v>
      </c>
      <c r="O1369" s="42" t="s">
        <v>54</v>
      </c>
      <c r="P1369" t="s">
        <v>765</v>
      </c>
      <c r="Q1369" t="str">
        <f>VLOOKUP(KamstrupData[[#This Row],[IdLevel123]],'B-Business Capability'!B:L,10,FALSE)</f>
        <v>N/A</v>
      </c>
      <c r="R1369">
        <f>VLOOKUP(KamstrupData[[#This Row],[IdLevel123]],'B-Business Capability'!B:L,11,FALSE)</f>
        <v>0</v>
      </c>
      <c r="T1369" t="s">
        <v>766</v>
      </c>
      <c r="U1369" t="str">
        <f>_xlfn.CONCAT(KamstrupData[[#This Row],[CountryCode]],"_",KamstrupData[[#This Row],[Business Area]],"_",KamstrupData[[#This Row],[DepartmentTeam]])</f>
        <v>DK10_DK_Facility_</v>
      </c>
      <c r="V1369" t="str">
        <f>VLOOKUP(KamstrupData[[#This Row],[ORG_Concat]],'O-Organization'!F:H,3,FALSE)</f>
        <v>11054_DK10_Facility_DK_Facility_</v>
      </c>
    </row>
    <row r="1370" spans="4:22">
      <c r="D1370" t="s">
        <v>767</v>
      </c>
      <c r="E1370" t="str">
        <f>VLOOKUP(D1370,'B-Business Capability'!B:H,5,FALSE)</f>
        <v>Finance</v>
      </c>
      <c r="F1370" t="str">
        <f>VLOOKUP(D1370,'B-Business Capability'!B:H,6,FALSE)</f>
        <v>Asset Management</v>
      </c>
      <c r="G1370" t="str">
        <f>VLOOKUP(D1370,'B-Business Capability'!B:H,7,FALSE)</f>
        <v>Decommissioning</v>
      </c>
      <c r="I1370" t="s">
        <v>253</v>
      </c>
      <c r="J1370" t="s">
        <v>763</v>
      </c>
      <c r="L1370" t="s">
        <v>764</v>
      </c>
      <c r="M1370" t="str">
        <f>VLOOKUP(L1370,'A-Applications'!B:D,3,FALSE)</f>
        <v>SiPass</v>
      </c>
      <c r="N1370" t="s">
        <v>53</v>
      </c>
      <c r="O1370" s="42" t="s">
        <v>54</v>
      </c>
      <c r="P1370" t="s">
        <v>765</v>
      </c>
      <c r="Q1370" t="str">
        <f>VLOOKUP(KamstrupData[[#This Row],[IdLevel123]],'B-Business Capability'!B:L,10,FALSE)</f>
        <v>N/A</v>
      </c>
      <c r="R1370">
        <f>VLOOKUP(KamstrupData[[#This Row],[IdLevel123]],'B-Business Capability'!B:L,11,FALSE)</f>
        <v>0</v>
      </c>
      <c r="T1370" t="s">
        <v>766</v>
      </c>
      <c r="U1370" t="str">
        <f>_xlfn.CONCAT(KamstrupData[[#This Row],[CountryCode]],"_",KamstrupData[[#This Row],[Business Area]],"_",KamstrupData[[#This Row],[DepartmentTeam]])</f>
        <v>DK10_DK_Facility_</v>
      </c>
      <c r="V1370" t="str">
        <f>VLOOKUP(KamstrupData[[#This Row],[ORG_Concat]],'O-Organization'!F:H,3,FALSE)</f>
        <v>11054_DK10_Facility_DK_Facility_</v>
      </c>
    </row>
    <row r="1371" spans="4:22">
      <c r="D1371" t="s">
        <v>768</v>
      </c>
      <c r="E1371" t="str">
        <f>VLOOKUP(D1371,'B-Business Capability'!B:H,5,FALSE)</f>
        <v>Finance</v>
      </c>
      <c r="F1371" t="str">
        <f>VLOOKUP(D1371,'B-Business Capability'!B:H,6,FALSE)</f>
        <v>Asset Management</v>
      </c>
      <c r="G1371" t="str">
        <f>VLOOKUP(D1371,'B-Business Capability'!B:H,7,FALSE)</f>
        <v>Investment Planning</v>
      </c>
      <c r="I1371" t="s">
        <v>253</v>
      </c>
      <c r="J1371" t="s">
        <v>763</v>
      </c>
      <c r="L1371" t="s">
        <v>764</v>
      </c>
      <c r="M1371" t="str">
        <f>VLOOKUP(L1371,'A-Applications'!B:D,3,FALSE)</f>
        <v>SiPass</v>
      </c>
      <c r="N1371" t="s">
        <v>53</v>
      </c>
      <c r="O1371" s="42" t="s">
        <v>54</v>
      </c>
      <c r="P1371" t="s">
        <v>765</v>
      </c>
      <c r="Q1371" t="str">
        <f>VLOOKUP(KamstrupData[[#This Row],[IdLevel123]],'B-Business Capability'!B:L,10,FALSE)</f>
        <v>N/A</v>
      </c>
      <c r="R1371">
        <f>VLOOKUP(KamstrupData[[#This Row],[IdLevel123]],'B-Business Capability'!B:L,11,FALSE)</f>
        <v>0</v>
      </c>
      <c r="T1371" t="s">
        <v>766</v>
      </c>
      <c r="U1371" t="str">
        <f>_xlfn.CONCAT(KamstrupData[[#This Row],[CountryCode]],"_",KamstrupData[[#This Row],[Business Area]],"_",KamstrupData[[#This Row],[DepartmentTeam]])</f>
        <v>DK10_DK_Facility_</v>
      </c>
      <c r="V1371" t="str">
        <f>VLOOKUP(KamstrupData[[#This Row],[ORG_Concat]],'O-Organization'!F:H,3,FALSE)</f>
        <v>11054_DK10_Facility_DK_Facility_</v>
      </c>
    </row>
    <row r="1372" spans="4:22">
      <c r="D1372" t="s">
        <v>762</v>
      </c>
      <c r="E1372" t="str">
        <f>VLOOKUP(D1372,'B-Business Capability'!B:H,5,FALSE)</f>
        <v>Finance</v>
      </c>
      <c r="F1372" t="str">
        <f>VLOOKUP(D1372,'B-Business Capability'!B:H,6,FALSE)</f>
        <v>Asset Management</v>
      </c>
      <c r="G1372" t="str">
        <f>VLOOKUP(D1372,'B-Business Capability'!B:H,7,FALSE)</f>
        <v>Asset Performance Mgmt</v>
      </c>
      <c r="I1372" t="s">
        <v>253</v>
      </c>
      <c r="J1372" t="s">
        <v>763</v>
      </c>
      <c r="L1372" t="s">
        <v>134</v>
      </c>
      <c r="M1372" t="str">
        <f>VLOOKUP(L1372,'A-Applications'!B:D,3,FALSE)</f>
        <v>READy</v>
      </c>
      <c r="N1372" t="s">
        <v>53</v>
      </c>
      <c r="O1372" s="42" t="s">
        <v>62</v>
      </c>
      <c r="P1372" t="s">
        <v>765</v>
      </c>
      <c r="Q1372" t="str">
        <f>VLOOKUP(KamstrupData[[#This Row],[IdLevel123]],'B-Business Capability'!B:L,10,FALSE)</f>
        <v>N/A</v>
      </c>
      <c r="R1372">
        <f>VLOOKUP(KamstrupData[[#This Row],[IdLevel123]],'B-Business Capability'!B:L,11,FALSE)</f>
        <v>0</v>
      </c>
      <c r="T1372" t="s">
        <v>766</v>
      </c>
      <c r="U1372" t="str">
        <f>_xlfn.CONCAT(KamstrupData[[#This Row],[CountryCode]],"_",KamstrupData[[#This Row],[Business Area]],"_",KamstrupData[[#This Row],[DepartmentTeam]])</f>
        <v>DK10_DK_Facility_</v>
      </c>
      <c r="V1372" t="str">
        <f>VLOOKUP(KamstrupData[[#This Row],[ORG_Concat]],'O-Organization'!F:H,3,FALSE)</f>
        <v>11054_DK10_Facility_DK_Facility_</v>
      </c>
    </row>
    <row r="1373" spans="4:22">
      <c r="D1373" t="s">
        <v>762</v>
      </c>
      <c r="E1373" t="str">
        <f>VLOOKUP(D1373,'B-Business Capability'!B:H,5,FALSE)</f>
        <v>Finance</v>
      </c>
      <c r="F1373" t="str">
        <f>VLOOKUP(D1373,'B-Business Capability'!B:H,6,FALSE)</f>
        <v>Asset Management</v>
      </c>
      <c r="G1373" t="str">
        <f>VLOOKUP(D1373,'B-Business Capability'!B:H,7,FALSE)</f>
        <v>Asset Performance Mgmt</v>
      </c>
      <c r="I1373" t="s">
        <v>253</v>
      </c>
      <c r="J1373" t="s">
        <v>763</v>
      </c>
      <c r="L1373" t="s">
        <v>769</v>
      </c>
      <c r="M1373" t="str">
        <f>VLOOKUP(L1373,'A-Applications'!B:D,3,FALSE)</f>
        <v>MinEnergi2</v>
      </c>
      <c r="N1373" t="s">
        <v>53</v>
      </c>
      <c r="O1373" s="42" t="s">
        <v>62</v>
      </c>
      <c r="P1373" t="s">
        <v>765</v>
      </c>
      <c r="Q1373" t="str">
        <f>VLOOKUP(KamstrupData[[#This Row],[IdLevel123]],'B-Business Capability'!B:L,10,FALSE)</f>
        <v>N/A</v>
      </c>
      <c r="R1373">
        <f>VLOOKUP(KamstrupData[[#This Row],[IdLevel123]],'B-Business Capability'!B:L,11,FALSE)</f>
        <v>0</v>
      </c>
      <c r="T1373" t="s">
        <v>766</v>
      </c>
      <c r="U1373" t="str">
        <f>_xlfn.CONCAT(KamstrupData[[#This Row],[CountryCode]],"_",KamstrupData[[#This Row],[Business Area]],"_",KamstrupData[[#This Row],[DepartmentTeam]])</f>
        <v>DK10_DK_Facility_</v>
      </c>
      <c r="V1373" t="str">
        <f>VLOOKUP(KamstrupData[[#This Row],[ORG_Concat]],'O-Organization'!F:H,3,FALSE)</f>
        <v>11054_DK10_Facility_DK_Facility_</v>
      </c>
    </row>
    <row r="1374" spans="4:22">
      <c r="D1374" t="s">
        <v>295</v>
      </c>
      <c r="E1374" t="str">
        <f>VLOOKUP(D1374,'B-Business Capability'!B:H,5,FALSE)</f>
        <v>Strategic Management</v>
      </c>
      <c r="F1374" t="str">
        <f>VLOOKUP(D1374,'B-Business Capability'!B:H,6,FALSE)</f>
        <v>Enterprise Effectiveness &amp; Project Management</v>
      </c>
      <c r="G1374" t="str">
        <f>VLOOKUP(D1374,'B-Business Capability'!B:H,7,FALSE)</f>
        <v>Task Tracking and Planning</v>
      </c>
      <c r="I1374" t="s">
        <v>253</v>
      </c>
      <c r="J1374" t="s">
        <v>763</v>
      </c>
      <c r="L1374" t="s">
        <v>157</v>
      </c>
      <c r="M1374" t="str">
        <f>VLOOKUP(L1374,'A-Applications'!B:D,3,FALSE)</f>
        <v>ServiceNow</v>
      </c>
      <c r="N1374" t="s">
        <v>53</v>
      </c>
      <c r="O1374" s="42" t="s">
        <v>62</v>
      </c>
      <c r="P1374" t="s">
        <v>97</v>
      </c>
      <c r="Q1374" t="str">
        <f>VLOOKUP(KamstrupData[[#This Row],[IdLevel123]],'B-Business Capability'!B:L,10,FALSE)</f>
        <v>N/A</v>
      </c>
      <c r="R1374">
        <f>VLOOKUP(KamstrupData[[#This Row],[IdLevel123]],'B-Business Capability'!B:L,11,FALSE)</f>
        <v>0</v>
      </c>
      <c r="T1374" t="s">
        <v>766</v>
      </c>
      <c r="U1374" t="str">
        <f>_xlfn.CONCAT(KamstrupData[[#This Row],[CountryCode]],"_",KamstrupData[[#This Row],[Business Area]],"_",KamstrupData[[#This Row],[DepartmentTeam]])</f>
        <v>DK10_DK_Facility_</v>
      </c>
      <c r="V1374" t="str">
        <f>VLOOKUP(KamstrupData[[#This Row],[ORG_Concat]],'O-Organization'!F:H,3,FALSE)</f>
        <v>11054_DK10_Facility_DK_Facility_</v>
      </c>
    </row>
    <row r="1375" spans="4:22">
      <c r="D1375" t="s">
        <v>762</v>
      </c>
      <c r="E1375" t="str">
        <f>VLOOKUP(D1375,'B-Business Capability'!B:H,5,FALSE)</f>
        <v>Finance</v>
      </c>
      <c r="F1375" t="str">
        <f>VLOOKUP(D1375,'B-Business Capability'!B:H,6,FALSE)</f>
        <v>Asset Management</v>
      </c>
      <c r="G1375" t="str">
        <f>VLOOKUP(D1375,'B-Business Capability'!B:H,7,FALSE)</f>
        <v>Asset Performance Mgmt</v>
      </c>
      <c r="I1375" t="s">
        <v>253</v>
      </c>
      <c r="J1375" t="s">
        <v>763</v>
      </c>
      <c r="L1375" t="s">
        <v>770</v>
      </c>
      <c r="M1375" t="str">
        <f>VLOOKUP(L1375,'A-Applications'!B:D,3,FALSE)</f>
        <v>VMS</v>
      </c>
      <c r="N1375" t="s">
        <v>147</v>
      </c>
      <c r="O1375" s="42" t="s">
        <v>62</v>
      </c>
      <c r="P1375" t="s">
        <v>765</v>
      </c>
      <c r="Q1375" t="str">
        <f>VLOOKUP(KamstrupData[[#This Row],[IdLevel123]],'B-Business Capability'!B:L,10,FALSE)</f>
        <v>N/A</v>
      </c>
      <c r="R1375">
        <f>VLOOKUP(KamstrupData[[#This Row],[IdLevel123]],'B-Business Capability'!B:L,11,FALSE)</f>
        <v>0</v>
      </c>
      <c r="T1375" t="s">
        <v>766</v>
      </c>
      <c r="U1375" t="str">
        <f>_xlfn.CONCAT(KamstrupData[[#This Row],[CountryCode]],"_",KamstrupData[[#This Row],[Business Area]],"_",KamstrupData[[#This Row],[DepartmentTeam]])</f>
        <v>DK10_DK_Facility_</v>
      </c>
      <c r="V1375" t="str">
        <f>VLOOKUP(KamstrupData[[#This Row],[ORG_Concat]],'O-Organization'!F:H,3,FALSE)</f>
        <v>11054_DK10_Facility_DK_Facility_</v>
      </c>
    </row>
    <row r="1376" spans="4:22">
      <c r="D1376" t="s">
        <v>767</v>
      </c>
      <c r="E1376" t="str">
        <f>VLOOKUP(D1376,'B-Business Capability'!B:H,5,FALSE)</f>
        <v>Finance</v>
      </c>
      <c r="F1376" t="str">
        <f>VLOOKUP(D1376,'B-Business Capability'!B:H,6,FALSE)</f>
        <v>Asset Management</v>
      </c>
      <c r="G1376" t="str">
        <f>VLOOKUP(D1376,'B-Business Capability'!B:H,7,FALSE)</f>
        <v>Decommissioning</v>
      </c>
      <c r="I1376" t="s">
        <v>253</v>
      </c>
      <c r="J1376" t="s">
        <v>763</v>
      </c>
      <c r="L1376" t="s">
        <v>770</v>
      </c>
      <c r="M1376" t="str">
        <f>VLOOKUP(L1376,'A-Applications'!B:D,3,FALSE)</f>
        <v>VMS</v>
      </c>
      <c r="N1376" t="s">
        <v>53</v>
      </c>
      <c r="O1376" s="42" t="s">
        <v>62</v>
      </c>
      <c r="P1376" t="s">
        <v>765</v>
      </c>
      <c r="Q1376" t="str">
        <f>VLOOKUP(KamstrupData[[#This Row],[IdLevel123]],'B-Business Capability'!B:L,10,FALSE)</f>
        <v>N/A</v>
      </c>
      <c r="R1376">
        <f>VLOOKUP(KamstrupData[[#This Row],[IdLevel123]],'B-Business Capability'!B:L,11,FALSE)</f>
        <v>0</v>
      </c>
      <c r="T1376" t="s">
        <v>766</v>
      </c>
      <c r="U1376" t="str">
        <f>_xlfn.CONCAT(KamstrupData[[#This Row],[CountryCode]],"_",KamstrupData[[#This Row],[Business Area]],"_",KamstrupData[[#This Row],[DepartmentTeam]])</f>
        <v>DK10_DK_Facility_</v>
      </c>
      <c r="V1376" t="str">
        <f>VLOOKUP(KamstrupData[[#This Row],[ORG_Concat]],'O-Organization'!F:H,3,FALSE)</f>
        <v>11054_DK10_Facility_DK_Facility_</v>
      </c>
    </row>
    <row r="1377" spans="4:22">
      <c r="D1377" t="s">
        <v>768</v>
      </c>
      <c r="E1377" t="str">
        <f>VLOOKUP(D1377,'B-Business Capability'!B:H,5,FALSE)</f>
        <v>Finance</v>
      </c>
      <c r="F1377" t="str">
        <f>VLOOKUP(D1377,'B-Business Capability'!B:H,6,FALSE)</f>
        <v>Asset Management</v>
      </c>
      <c r="G1377" t="str">
        <f>VLOOKUP(D1377,'B-Business Capability'!B:H,7,FALSE)</f>
        <v>Investment Planning</v>
      </c>
      <c r="I1377" t="s">
        <v>253</v>
      </c>
      <c r="J1377" t="s">
        <v>763</v>
      </c>
      <c r="L1377" t="s">
        <v>770</v>
      </c>
      <c r="M1377" t="str">
        <f>VLOOKUP(L1377,'A-Applications'!B:D,3,FALSE)</f>
        <v>VMS</v>
      </c>
      <c r="N1377" t="s">
        <v>53</v>
      </c>
      <c r="O1377" s="42" t="s">
        <v>62</v>
      </c>
      <c r="P1377" t="s">
        <v>765</v>
      </c>
      <c r="Q1377" t="str">
        <f>VLOOKUP(KamstrupData[[#This Row],[IdLevel123]],'B-Business Capability'!B:L,10,FALSE)</f>
        <v>N/A</v>
      </c>
      <c r="R1377">
        <f>VLOOKUP(KamstrupData[[#This Row],[IdLevel123]],'B-Business Capability'!B:L,11,FALSE)</f>
        <v>0</v>
      </c>
      <c r="T1377" t="s">
        <v>766</v>
      </c>
      <c r="U1377" t="str">
        <f>_xlfn.CONCAT(KamstrupData[[#This Row],[CountryCode]],"_",KamstrupData[[#This Row],[Business Area]],"_",KamstrupData[[#This Row],[DepartmentTeam]])</f>
        <v>DK10_DK_Facility_</v>
      </c>
      <c r="V1377" t="str">
        <f>VLOOKUP(KamstrupData[[#This Row],[ORG_Concat]],'O-Organization'!F:H,3,FALSE)</f>
        <v>11054_DK10_Facility_DK_Facility_</v>
      </c>
    </row>
    <row r="1378" spans="4:22">
      <c r="D1378" t="s">
        <v>762</v>
      </c>
      <c r="E1378" t="str">
        <f>VLOOKUP(D1378,'B-Business Capability'!B:H,5,FALSE)</f>
        <v>Finance</v>
      </c>
      <c r="F1378" t="str">
        <f>VLOOKUP(D1378,'B-Business Capability'!B:H,6,FALSE)</f>
        <v>Asset Management</v>
      </c>
      <c r="G1378" t="str">
        <f>VLOOKUP(D1378,'B-Business Capability'!B:H,7,FALSE)</f>
        <v>Asset Performance Mgmt</v>
      </c>
      <c r="I1378" t="s">
        <v>253</v>
      </c>
      <c r="J1378" t="s">
        <v>763</v>
      </c>
      <c r="L1378" t="s">
        <v>771</v>
      </c>
      <c r="M1378" t="str">
        <f>VLOOKUP(L1378,'A-Applications'!B:D,3,FALSE)</f>
        <v>Acra Introcucion</v>
      </c>
      <c r="N1378" t="s">
        <v>53</v>
      </c>
      <c r="O1378" s="42" t="s">
        <v>54</v>
      </c>
      <c r="P1378" t="s">
        <v>765</v>
      </c>
      <c r="Q1378" t="str">
        <f>VLOOKUP(KamstrupData[[#This Row],[IdLevel123]],'B-Business Capability'!B:L,10,FALSE)</f>
        <v>N/A</v>
      </c>
      <c r="R1378">
        <f>VLOOKUP(KamstrupData[[#This Row],[IdLevel123]],'B-Business Capability'!B:L,11,FALSE)</f>
        <v>0</v>
      </c>
      <c r="T1378" t="s">
        <v>766</v>
      </c>
      <c r="U1378" t="str">
        <f>_xlfn.CONCAT(KamstrupData[[#This Row],[CountryCode]],"_",KamstrupData[[#This Row],[Business Area]],"_",KamstrupData[[#This Row],[DepartmentTeam]])</f>
        <v>DK10_DK_Facility_</v>
      </c>
      <c r="V1378" t="str">
        <f>VLOOKUP(KamstrupData[[#This Row],[ORG_Concat]],'O-Organization'!F:H,3,FALSE)</f>
        <v>11054_DK10_Facility_DK_Facility_</v>
      </c>
    </row>
    <row r="1379" spans="4:22">
      <c r="D1379" t="s">
        <v>767</v>
      </c>
      <c r="E1379" t="str">
        <f>VLOOKUP(D1379,'B-Business Capability'!B:H,5,FALSE)</f>
        <v>Finance</v>
      </c>
      <c r="F1379" t="str">
        <f>VLOOKUP(D1379,'B-Business Capability'!B:H,6,FALSE)</f>
        <v>Asset Management</v>
      </c>
      <c r="G1379" t="str">
        <f>VLOOKUP(D1379,'B-Business Capability'!B:H,7,FALSE)</f>
        <v>Decommissioning</v>
      </c>
      <c r="I1379" t="s">
        <v>253</v>
      </c>
      <c r="J1379" t="s">
        <v>763</v>
      </c>
      <c r="L1379" t="s">
        <v>771</v>
      </c>
      <c r="M1379" t="str">
        <f>VLOOKUP(L1379,'A-Applications'!B:D,3,FALSE)</f>
        <v>Acra Introcucion</v>
      </c>
      <c r="N1379" t="s">
        <v>53</v>
      </c>
      <c r="O1379" s="42" t="s">
        <v>54</v>
      </c>
      <c r="P1379" t="s">
        <v>765</v>
      </c>
      <c r="Q1379" t="str">
        <f>VLOOKUP(KamstrupData[[#This Row],[IdLevel123]],'B-Business Capability'!B:L,10,FALSE)</f>
        <v>N/A</v>
      </c>
      <c r="R1379">
        <f>VLOOKUP(KamstrupData[[#This Row],[IdLevel123]],'B-Business Capability'!B:L,11,FALSE)</f>
        <v>0</v>
      </c>
      <c r="T1379" t="s">
        <v>766</v>
      </c>
      <c r="U1379" t="str">
        <f>_xlfn.CONCAT(KamstrupData[[#This Row],[CountryCode]],"_",KamstrupData[[#This Row],[Business Area]],"_",KamstrupData[[#This Row],[DepartmentTeam]])</f>
        <v>DK10_DK_Facility_</v>
      </c>
      <c r="V1379" t="str">
        <f>VLOOKUP(KamstrupData[[#This Row],[ORG_Concat]],'O-Organization'!F:H,3,FALSE)</f>
        <v>11054_DK10_Facility_DK_Facility_</v>
      </c>
    </row>
    <row r="1380" spans="4:22">
      <c r="D1380" t="s">
        <v>768</v>
      </c>
      <c r="E1380" t="str">
        <f>VLOOKUP(D1380,'B-Business Capability'!B:H,5,FALSE)</f>
        <v>Finance</v>
      </c>
      <c r="F1380" t="str">
        <f>VLOOKUP(D1380,'B-Business Capability'!B:H,6,FALSE)</f>
        <v>Asset Management</v>
      </c>
      <c r="G1380" t="str">
        <f>VLOOKUP(D1380,'B-Business Capability'!B:H,7,FALSE)</f>
        <v>Investment Planning</v>
      </c>
      <c r="I1380" t="s">
        <v>253</v>
      </c>
      <c r="J1380" t="s">
        <v>763</v>
      </c>
      <c r="L1380" t="s">
        <v>771</v>
      </c>
      <c r="M1380" t="str">
        <f>VLOOKUP(L1380,'A-Applications'!B:D,3,FALSE)</f>
        <v>Acra Introcucion</v>
      </c>
      <c r="N1380" t="s">
        <v>53</v>
      </c>
      <c r="O1380" s="42" t="s">
        <v>54</v>
      </c>
      <c r="P1380" t="s">
        <v>765</v>
      </c>
      <c r="Q1380" t="str">
        <f>VLOOKUP(KamstrupData[[#This Row],[IdLevel123]],'B-Business Capability'!B:L,10,FALSE)</f>
        <v>N/A</v>
      </c>
      <c r="R1380">
        <f>VLOOKUP(KamstrupData[[#This Row],[IdLevel123]],'B-Business Capability'!B:L,11,FALSE)</f>
        <v>0</v>
      </c>
      <c r="T1380" t="s">
        <v>766</v>
      </c>
      <c r="U1380" t="str">
        <f>_xlfn.CONCAT(KamstrupData[[#This Row],[CountryCode]],"_",KamstrupData[[#This Row],[Business Area]],"_",KamstrupData[[#This Row],[DepartmentTeam]])</f>
        <v>DK10_DK_Facility_</v>
      </c>
      <c r="V1380" t="str">
        <f>VLOOKUP(KamstrupData[[#This Row],[ORG_Concat]],'O-Organization'!F:H,3,FALSE)</f>
        <v>11054_DK10_Facility_DK_Facility_</v>
      </c>
    </row>
    <row r="1381" spans="4:22">
      <c r="D1381" t="s">
        <v>762</v>
      </c>
      <c r="E1381" t="str">
        <f>VLOOKUP(D1381,'B-Business Capability'!B:H,5,FALSE)</f>
        <v>Finance</v>
      </c>
      <c r="F1381" t="str">
        <f>VLOOKUP(D1381,'B-Business Capability'!B:H,6,FALSE)</f>
        <v>Asset Management</v>
      </c>
      <c r="G1381" t="str">
        <f>VLOOKUP(D1381,'B-Business Capability'!B:H,7,FALSE)</f>
        <v>Asset Performance Mgmt</v>
      </c>
      <c r="I1381" t="s">
        <v>253</v>
      </c>
      <c r="J1381" t="s">
        <v>763</v>
      </c>
      <c r="L1381" t="s">
        <v>772</v>
      </c>
      <c r="M1381" t="str">
        <f>VLOOKUP(L1381,'A-Applications'!B:D,3,FALSE)</f>
        <v>Bluebeam</v>
      </c>
      <c r="N1381" t="s">
        <v>53</v>
      </c>
      <c r="O1381" s="42" t="s">
        <v>62</v>
      </c>
      <c r="P1381" t="s">
        <v>765</v>
      </c>
      <c r="Q1381" t="str">
        <f>VLOOKUP(KamstrupData[[#This Row],[IdLevel123]],'B-Business Capability'!B:L,10,FALSE)</f>
        <v>N/A</v>
      </c>
      <c r="R1381">
        <f>VLOOKUP(KamstrupData[[#This Row],[IdLevel123]],'B-Business Capability'!B:L,11,FALSE)</f>
        <v>0</v>
      </c>
      <c r="T1381" t="s">
        <v>766</v>
      </c>
      <c r="U1381" t="str">
        <f>_xlfn.CONCAT(KamstrupData[[#This Row],[CountryCode]],"_",KamstrupData[[#This Row],[Business Area]],"_",KamstrupData[[#This Row],[DepartmentTeam]])</f>
        <v>DK10_DK_Facility_</v>
      </c>
      <c r="V1381" t="str">
        <f>VLOOKUP(KamstrupData[[#This Row],[ORG_Concat]],'O-Organization'!F:H,3,FALSE)</f>
        <v>11054_DK10_Facility_DK_Facility_</v>
      </c>
    </row>
    <row r="1382" spans="4:22">
      <c r="D1382" t="s">
        <v>762</v>
      </c>
      <c r="E1382" t="str">
        <f>VLOOKUP(D1382,'B-Business Capability'!B:H,5,FALSE)</f>
        <v>Finance</v>
      </c>
      <c r="F1382" t="str">
        <f>VLOOKUP(D1382,'B-Business Capability'!B:H,6,FALSE)</f>
        <v>Asset Management</v>
      </c>
      <c r="G1382" t="str">
        <f>VLOOKUP(D1382,'B-Business Capability'!B:H,7,FALSE)</f>
        <v>Asset Performance Mgmt</v>
      </c>
      <c r="I1382" t="s">
        <v>253</v>
      </c>
      <c r="J1382" t="s">
        <v>763</v>
      </c>
      <c r="L1382" t="s">
        <v>773</v>
      </c>
      <c r="M1382" t="str">
        <f>VLOOKUP(L1382,'A-Applications'!B:D,3,FALSE)</f>
        <v>SEEV8R3</v>
      </c>
      <c r="N1382" t="s">
        <v>53</v>
      </c>
      <c r="O1382" s="42" t="s">
        <v>62</v>
      </c>
      <c r="P1382" t="s">
        <v>765</v>
      </c>
      <c r="Q1382" t="str">
        <f>VLOOKUP(KamstrupData[[#This Row],[IdLevel123]],'B-Business Capability'!B:L,10,FALSE)</f>
        <v>N/A</v>
      </c>
      <c r="R1382">
        <f>VLOOKUP(KamstrupData[[#This Row],[IdLevel123]],'B-Business Capability'!B:L,11,FALSE)</f>
        <v>0</v>
      </c>
      <c r="T1382" t="s">
        <v>766</v>
      </c>
      <c r="U1382" t="str">
        <f>_xlfn.CONCAT(KamstrupData[[#This Row],[CountryCode]],"_",KamstrupData[[#This Row],[Business Area]],"_",KamstrupData[[#This Row],[DepartmentTeam]])</f>
        <v>DK10_DK_Facility_</v>
      </c>
      <c r="V1382" t="str">
        <f>VLOOKUP(KamstrupData[[#This Row],[ORG_Concat]],'O-Organization'!F:H,3,FALSE)</f>
        <v>11054_DK10_Facility_DK_Facility_</v>
      </c>
    </row>
    <row r="1383" spans="4:22">
      <c r="D1383" t="s">
        <v>762</v>
      </c>
      <c r="E1383" t="str">
        <f>VLOOKUP(D1383,'B-Business Capability'!B:H,5,FALSE)</f>
        <v>Finance</v>
      </c>
      <c r="F1383" t="str">
        <f>VLOOKUP(D1383,'B-Business Capability'!B:H,6,FALSE)</f>
        <v>Asset Management</v>
      </c>
      <c r="G1383" t="str">
        <f>VLOOKUP(D1383,'B-Business Capability'!B:H,7,FALSE)</f>
        <v>Asset Performance Mgmt</v>
      </c>
      <c r="I1383" t="s">
        <v>253</v>
      </c>
      <c r="J1383" t="s">
        <v>763</v>
      </c>
      <c r="L1383" t="s">
        <v>774</v>
      </c>
      <c r="M1383" t="str">
        <f>VLOOKUP(L1383,'A-Applications'!B:D,3,FALSE)</f>
        <v>EUROTest Metrell (New structure Aurostat)</v>
      </c>
      <c r="N1383" t="s">
        <v>53</v>
      </c>
      <c r="O1383" s="42" t="s">
        <v>62</v>
      </c>
      <c r="P1383" t="s">
        <v>765</v>
      </c>
      <c r="Q1383" t="str">
        <f>VLOOKUP(KamstrupData[[#This Row],[IdLevel123]],'B-Business Capability'!B:L,10,FALSE)</f>
        <v>N/A</v>
      </c>
      <c r="R1383">
        <f>VLOOKUP(KamstrupData[[#This Row],[IdLevel123]],'B-Business Capability'!B:L,11,FALSE)</f>
        <v>0</v>
      </c>
      <c r="T1383" t="s">
        <v>766</v>
      </c>
      <c r="U1383" t="str">
        <f>_xlfn.CONCAT(KamstrupData[[#This Row],[CountryCode]],"_",KamstrupData[[#This Row],[Business Area]],"_",KamstrupData[[#This Row],[DepartmentTeam]])</f>
        <v>DK10_DK_Facility_</v>
      </c>
      <c r="V1383" t="str">
        <f>VLOOKUP(KamstrupData[[#This Row],[ORG_Concat]],'O-Organization'!F:H,3,FALSE)</f>
        <v>11054_DK10_Facility_DK_Facility_</v>
      </c>
    </row>
    <row r="1384" spans="4:22">
      <c r="D1384" t="s">
        <v>762</v>
      </c>
      <c r="E1384" t="str">
        <f>VLOOKUP(D1384,'B-Business Capability'!B:H,5,FALSE)</f>
        <v>Finance</v>
      </c>
      <c r="F1384" t="str">
        <f>VLOOKUP(D1384,'B-Business Capability'!B:H,6,FALSE)</f>
        <v>Asset Management</v>
      </c>
      <c r="G1384" t="str">
        <f>VLOOKUP(D1384,'B-Business Capability'!B:H,7,FALSE)</f>
        <v>Asset Performance Mgmt</v>
      </c>
      <c r="I1384" t="s">
        <v>253</v>
      </c>
      <c r="J1384" t="s">
        <v>763</v>
      </c>
      <c r="L1384" t="s">
        <v>775</v>
      </c>
      <c r="M1384" t="str">
        <f>VLOOKUP(L1384,'A-Applications'!B:D,3,FALSE)</f>
        <v>ECO Struxure</v>
      </c>
      <c r="N1384" t="s">
        <v>147</v>
      </c>
      <c r="O1384" s="42" t="s">
        <v>54</v>
      </c>
      <c r="P1384" t="s">
        <v>765</v>
      </c>
      <c r="Q1384" t="str">
        <f>VLOOKUP(KamstrupData[[#This Row],[IdLevel123]],'B-Business Capability'!B:L,10,FALSE)</f>
        <v>N/A</v>
      </c>
      <c r="R1384">
        <f>VLOOKUP(KamstrupData[[#This Row],[IdLevel123]],'B-Business Capability'!B:L,11,FALSE)</f>
        <v>0</v>
      </c>
      <c r="T1384" t="s">
        <v>766</v>
      </c>
      <c r="U1384" t="str">
        <f>_xlfn.CONCAT(KamstrupData[[#This Row],[CountryCode]],"_",KamstrupData[[#This Row],[Business Area]],"_",KamstrupData[[#This Row],[DepartmentTeam]])</f>
        <v>DK10_DK_Facility_</v>
      </c>
      <c r="V1384" t="str">
        <f>VLOOKUP(KamstrupData[[#This Row],[ORG_Concat]],'O-Organization'!F:H,3,FALSE)</f>
        <v>11054_DK10_Facility_DK_Facility_</v>
      </c>
    </row>
    <row r="1385" spans="4:22">
      <c r="D1385" t="s">
        <v>767</v>
      </c>
      <c r="E1385" t="str">
        <f>VLOOKUP(D1385,'B-Business Capability'!B:H,5,FALSE)</f>
        <v>Finance</v>
      </c>
      <c r="F1385" t="str">
        <f>VLOOKUP(D1385,'B-Business Capability'!B:H,6,FALSE)</f>
        <v>Asset Management</v>
      </c>
      <c r="G1385" t="str">
        <f>VLOOKUP(D1385,'B-Business Capability'!B:H,7,FALSE)</f>
        <v>Decommissioning</v>
      </c>
      <c r="I1385" t="s">
        <v>253</v>
      </c>
      <c r="J1385" t="s">
        <v>763</v>
      </c>
      <c r="L1385" t="s">
        <v>775</v>
      </c>
      <c r="M1385" t="str">
        <f>VLOOKUP(L1385,'A-Applications'!B:D,3,FALSE)</f>
        <v>ECO Struxure</v>
      </c>
      <c r="N1385" t="s">
        <v>53</v>
      </c>
      <c r="O1385" s="42" t="s">
        <v>54</v>
      </c>
      <c r="P1385" t="s">
        <v>765</v>
      </c>
      <c r="Q1385" t="str">
        <f>VLOOKUP(KamstrupData[[#This Row],[IdLevel123]],'B-Business Capability'!B:L,10,FALSE)</f>
        <v>N/A</v>
      </c>
      <c r="R1385">
        <f>VLOOKUP(KamstrupData[[#This Row],[IdLevel123]],'B-Business Capability'!B:L,11,FALSE)</f>
        <v>0</v>
      </c>
      <c r="T1385" t="s">
        <v>766</v>
      </c>
      <c r="U1385" t="str">
        <f>_xlfn.CONCAT(KamstrupData[[#This Row],[CountryCode]],"_",KamstrupData[[#This Row],[Business Area]],"_",KamstrupData[[#This Row],[DepartmentTeam]])</f>
        <v>DK10_DK_Facility_</v>
      </c>
      <c r="V1385" t="str">
        <f>VLOOKUP(KamstrupData[[#This Row],[ORG_Concat]],'O-Organization'!F:H,3,FALSE)</f>
        <v>11054_DK10_Facility_DK_Facility_</v>
      </c>
    </row>
    <row r="1386" spans="4:22">
      <c r="D1386" t="s">
        <v>768</v>
      </c>
      <c r="E1386" t="str">
        <f>VLOOKUP(D1386,'B-Business Capability'!B:H,5,FALSE)</f>
        <v>Finance</v>
      </c>
      <c r="F1386" t="str">
        <f>VLOOKUP(D1386,'B-Business Capability'!B:H,6,FALSE)</f>
        <v>Asset Management</v>
      </c>
      <c r="G1386" t="str">
        <f>VLOOKUP(D1386,'B-Business Capability'!B:H,7,FALSE)</f>
        <v>Investment Planning</v>
      </c>
      <c r="I1386" t="s">
        <v>253</v>
      </c>
      <c r="J1386" t="s">
        <v>763</v>
      </c>
      <c r="L1386" t="s">
        <v>775</v>
      </c>
      <c r="M1386" t="str">
        <f>VLOOKUP(L1386,'A-Applications'!B:D,3,FALSE)</f>
        <v>ECO Struxure</v>
      </c>
      <c r="N1386" t="s">
        <v>53</v>
      </c>
      <c r="O1386" s="42" t="s">
        <v>54</v>
      </c>
      <c r="P1386" t="s">
        <v>765</v>
      </c>
      <c r="Q1386" t="str">
        <f>VLOOKUP(KamstrupData[[#This Row],[IdLevel123]],'B-Business Capability'!B:L,10,FALSE)</f>
        <v>N/A</v>
      </c>
      <c r="R1386">
        <f>VLOOKUP(KamstrupData[[#This Row],[IdLevel123]],'B-Business Capability'!B:L,11,FALSE)</f>
        <v>0</v>
      </c>
      <c r="T1386" t="s">
        <v>766</v>
      </c>
      <c r="U1386" t="str">
        <f>_xlfn.CONCAT(KamstrupData[[#This Row],[CountryCode]],"_",KamstrupData[[#This Row],[Business Area]],"_",KamstrupData[[#This Row],[DepartmentTeam]])</f>
        <v>DK10_DK_Facility_</v>
      </c>
      <c r="V1386" t="str">
        <f>VLOOKUP(KamstrupData[[#This Row],[ORG_Concat]],'O-Organization'!F:H,3,FALSE)</f>
        <v>11054_DK10_Facility_DK_Facility_</v>
      </c>
    </row>
    <row r="1387" spans="4:22">
      <c r="D1387" t="s">
        <v>776</v>
      </c>
      <c r="E1387" t="str">
        <f>VLOOKUP(D1387,'B-Business Capability'!B:H,5,FALSE)</f>
        <v>Finance</v>
      </c>
      <c r="F1387" t="str">
        <f>VLOOKUP(D1387,'B-Business Capability'!B:H,6,FALSE)</f>
        <v>Accounting</v>
      </c>
      <c r="G1387" t="str">
        <f>VLOOKUP(D1387,'B-Business Capability'!B:H,7,FALSE)</f>
        <v>Inventory Valuation</v>
      </c>
      <c r="I1387" t="s">
        <v>253</v>
      </c>
      <c r="J1387" t="s">
        <v>777</v>
      </c>
      <c r="L1387" t="s">
        <v>65</v>
      </c>
      <c r="M1387" t="str">
        <f>VLOOKUP(L1387,'A-Applications'!B:D,3,FALSE)</f>
        <v>IFS ERP</v>
      </c>
      <c r="N1387" t="s">
        <v>53</v>
      </c>
      <c r="O1387" s="42" t="s">
        <v>62</v>
      </c>
      <c r="P1387" t="s">
        <v>77</v>
      </c>
      <c r="Q1387" t="str">
        <f>VLOOKUP(KamstrupData[[#This Row],[IdLevel123]],'B-Business Capability'!B:L,10,FALSE)</f>
        <v>N/A</v>
      </c>
      <c r="R1387">
        <f>VLOOKUP(KamstrupData[[#This Row],[IdLevel123]],'B-Business Capability'!B:L,11,FALSE)</f>
        <v>0</v>
      </c>
      <c r="U1387" t="str">
        <f>_xlfn.CONCAT(KamstrupData[[#This Row],[CountryCode]],"_",KamstrupData[[#This Row],[Business Area]],"_",KamstrupData[[#This Row],[DepartmentTeam]])</f>
        <v>DK10_DK_Finance_</v>
      </c>
      <c r="V1387" t="str">
        <f>VLOOKUP(KamstrupData[[#This Row],[ORG_Concat]],'O-Organization'!F:H,3,FALSE)</f>
        <v>11056_DK10_Finance_DK_Finance_</v>
      </c>
    </row>
    <row r="1388" spans="4:22">
      <c r="D1388" t="s">
        <v>778</v>
      </c>
      <c r="E1388" t="str">
        <f>VLOOKUP(D1388,'B-Business Capability'!B:H,5,FALSE)</f>
        <v>Finance</v>
      </c>
      <c r="F1388" t="str">
        <f>VLOOKUP(D1388,'B-Business Capability'!B:H,6,FALSE)</f>
        <v>Accounting</v>
      </c>
      <c r="G1388" t="str">
        <f>VLOOKUP(D1388,'B-Business Capability'!B:H,7,FALSE)</f>
        <v>Manage General Ledger</v>
      </c>
      <c r="I1388" t="s">
        <v>253</v>
      </c>
      <c r="J1388" t="s">
        <v>777</v>
      </c>
      <c r="L1388" t="s">
        <v>65</v>
      </c>
      <c r="M1388" t="str">
        <f>VLOOKUP(L1388,'A-Applications'!B:D,3,FALSE)</f>
        <v>IFS ERP</v>
      </c>
      <c r="N1388" t="s">
        <v>53</v>
      </c>
      <c r="O1388" s="42" t="s">
        <v>62</v>
      </c>
      <c r="P1388" t="s">
        <v>77</v>
      </c>
      <c r="Q1388" t="str">
        <f>VLOOKUP(KamstrupData[[#This Row],[IdLevel123]],'B-Business Capability'!B:L,10,FALSE)</f>
        <v>N/A</v>
      </c>
      <c r="R1388">
        <f>VLOOKUP(KamstrupData[[#This Row],[IdLevel123]],'B-Business Capability'!B:L,11,FALSE)</f>
        <v>0</v>
      </c>
      <c r="U1388" t="str">
        <f>_xlfn.CONCAT(KamstrupData[[#This Row],[CountryCode]],"_",KamstrupData[[#This Row],[Business Area]],"_",KamstrupData[[#This Row],[DepartmentTeam]])</f>
        <v>DK10_DK_Finance_</v>
      </c>
      <c r="V1388" t="str">
        <f>VLOOKUP(KamstrupData[[#This Row],[ORG_Concat]],'O-Organization'!F:H,3,FALSE)</f>
        <v>11056_DK10_Finance_DK_Finance_</v>
      </c>
    </row>
    <row r="1389" spans="4:22">
      <c r="D1389" t="s">
        <v>779</v>
      </c>
      <c r="E1389" t="str">
        <f>VLOOKUP(D1389,'B-Business Capability'!B:H,5,FALSE)</f>
        <v>Finance</v>
      </c>
      <c r="F1389" t="str">
        <f>VLOOKUP(D1389,'B-Business Capability'!B:H,6,FALSE)</f>
        <v>Accounting</v>
      </c>
      <c r="G1389" t="str">
        <f>VLOOKUP(D1389,'B-Business Capability'!B:H,7,FALSE)</f>
        <v>Performance Reporting</v>
      </c>
      <c r="I1389" t="s">
        <v>253</v>
      </c>
      <c r="J1389" t="s">
        <v>777</v>
      </c>
      <c r="L1389" t="s">
        <v>65</v>
      </c>
      <c r="M1389" t="str">
        <f>VLOOKUP(L1389,'A-Applications'!B:D,3,FALSE)</f>
        <v>IFS ERP</v>
      </c>
      <c r="N1389" t="s">
        <v>53</v>
      </c>
      <c r="O1389" s="42" t="s">
        <v>62</v>
      </c>
      <c r="P1389" t="s">
        <v>77</v>
      </c>
      <c r="Q1389" t="str">
        <f>VLOOKUP(KamstrupData[[#This Row],[IdLevel123]],'B-Business Capability'!B:L,10,FALSE)</f>
        <v>N/A</v>
      </c>
      <c r="R1389">
        <f>VLOOKUP(KamstrupData[[#This Row],[IdLevel123]],'B-Business Capability'!B:L,11,FALSE)</f>
        <v>0</v>
      </c>
      <c r="U1389" t="str">
        <f>_xlfn.CONCAT(KamstrupData[[#This Row],[CountryCode]],"_",KamstrupData[[#This Row],[Business Area]],"_",KamstrupData[[#This Row],[DepartmentTeam]])</f>
        <v>DK10_DK_Finance_</v>
      </c>
      <c r="V1389" t="str">
        <f>VLOOKUP(KamstrupData[[#This Row],[ORG_Concat]],'O-Organization'!F:H,3,FALSE)</f>
        <v>11056_DK10_Finance_DK_Finance_</v>
      </c>
    </row>
    <row r="1390" spans="4:22">
      <c r="D1390" t="s">
        <v>68</v>
      </c>
      <c r="E1390" t="str">
        <f>VLOOKUP(D1390,'B-Business Capability'!B:H,5,FALSE)</f>
        <v>Finance</v>
      </c>
      <c r="F1390" t="str">
        <f>VLOOKUP(D1390,'B-Business Capability'!B:H,6,FALSE)</f>
        <v>Settlements &amp; Payments</v>
      </c>
      <c r="G1390" t="str">
        <f>VLOOKUP(D1390,'B-Business Capability'!B:H,7,FALSE)</f>
        <v>Account Payables</v>
      </c>
      <c r="I1390" t="s">
        <v>253</v>
      </c>
      <c r="J1390" t="s">
        <v>777</v>
      </c>
      <c r="L1390" t="s">
        <v>65</v>
      </c>
      <c r="M1390" t="str">
        <f>VLOOKUP(L1390,'A-Applications'!B:D,3,FALSE)</f>
        <v>IFS ERP</v>
      </c>
      <c r="N1390" t="s">
        <v>53</v>
      </c>
      <c r="O1390" s="42" t="s">
        <v>62</v>
      </c>
      <c r="P1390" t="s">
        <v>70</v>
      </c>
      <c r="Q1390" t="str">
        <f>VLOOKUP(KamstrupData[[#This Row],[IdLevel123]],'B-Business Capability'!B:L,10,FALSE)</f>
        <v>Procure-to-Pay (P2P)</v>
      </c>
      <c r="R1390">
        <f>VLOOKUP(KamstrupData[[#This Row],[IdLevel123]],'B-Business Capability'!B:L,11,FALSE)</f>
        <v>500</v>
      </c>
      <c r="U1390" t="str">
        <f>_xlfn.CONCAT(KamstrupData[[#This Row],[CountryCode]],"_",KamstrupData[[#This Row],[Business Area]],"_",KamstrupData[[#This Row],[DepartmentTeam]])</f>
        <v>DK10_DK_Finance_</v>
      </c>
      <c r="V1390" t="str">
        <f>VLOOKUP(KamstrupData[[#This Row],[ORG_Concat]],'O-Organization'!F:H,3,FALSE)</f>
        <v>11056_DK10_Finance_DK_Finance_</v>
      </c>
    </row>
    <row r="1391" spans="4:22">
      <c r="D1391" t="s">
        <v>780</v>
      </c>
      <c r="E1391" t="str">
        <f>VLOOKUP(D1391,'B-Business Capability'!B:H,5,FALSE)</f>
        <v>Finance</v>
      </c>
      <c r="F1391" t="str">
        <f>VLOOKUP(D1391,'B-Business Capability'!B:H,6,FALSE)</f>
        <v>Settlements &amp; Payments</v>
      </c>
      <c r="G1391" t="str">
        <f>VLOOKUP(D1391,'B-Business Capability'!B:H,7,FALSE)</f>
        <v>Billing</v>
      </c>
      <c r="I1391" t="s">
        <v>253</v>
      </c>
      <c r="J1391" t="s">
        <v>777</v>
      </c>
      <c r="L1391" t="s">
        <v>65</v>
      </c>
      <c r="M1391" t="str">
        <f>VLOOKUP(L1391,'A-Applications'!B:D,3,FALSE)</f>
        <v>IFS ERP</v>
      </c>
      <c r="N1391" t="s">
        <v>53</v>
      </c>
      <c r="O1391" s="42" t="s">
        <v>54</v>
      </c>
      <c r="P1391" t="s">
        <v>77</v>
      </c>
      <c r="Q1391" t="str">
        <f>VLOOKUP(KamstrupData[[#This Row],[IdLevel123]],'B-Business Capability'!B:L,10,FALSE)</f>
        <v>N/A</v>
      </c>
      <c r="R1391">
        <f>VLOOKUP(KamstrupData[[#This Row],[IdLevel123]],'B-Business Capability'!B:L,11,FALSE)</f>
        <v>0</v>
      </c>
      <c r="T1391" t="s">
        <v>781</v>
      </c>
      <c r="U1391" t="str">
        <f>_xlfn.CONCAT(KamstrupData[[#This Row],[CountryCode]],"_",KamstrupData[[#This Row],[Business Area]],"_",KamstrupData[[#This Row],[DepartmentTeam]])</f>
        <v>DK10_DK_Finance_</v>
      </c>
      <c r="V1391" t="str">
        <f>VLOOKUP(KamstrupData[[#This Row],[ORG_Concat]],'O-Organization'!F:H,3,FALSE)</f>
        <v>11056_DK10_Finance_DK_Finance_</v>
      </c>
    </row>
    <row r="1392" spans="4:22">
      <c r="D1392" t="s">
        <v>782</v>
      </c>
      <c r="E1392" t="str">
        <f>VLOOKUP(D1392,'B-Business Capability'!B:H,5,FALSE)</f>
        <v>Finance</v>
      </c>
      <c r="F1392" t="str">
        <f>VLOOKUP(D1392,'B-Business Capability'!B:H,6,FALSE)</f>
        <v>Tax Management</v>
      </c>
      <c r="G1392" t="str">
        <f>VLOOKUP(D1392,'B-Business Capability'!B:H,7,FALSE)</f>
        <v>Tax Determination</v>
      </c>
      <c r="I1392" t="s">
        <v>253</v>
      </c>
      <c r="J1392" t="s">
        <v>777</v>
      </c>
      <c r="L1392" t="s">
        <v>65</v>
      </c>
      <c r="M1392" t="str">
        <f>VLOOKUP(L1392,'A-Applications'!B:D,3,FALSE)</f>
        <v>IFS ERP</v>
      </c>
      <c r="N1392" t="s">
        <v>53</v>
      </c>
      <c r="O1392" s="42" t="s">
        <v>62</v>
      </c>
      <c r="P1392" t="s">
        <v>77</v>
      </c>
      <c r="Q1392" t="str">
        <f>VLOOKUP(KamstrupData[[#This Row],[IdLevel123]],'B-Business Capability'!B:L,10,FALSE)</f>
        <v>N/A</v>
      </c>
      <c r="R1392">
        <f>VLOOKUP(KamstrupData[[#This Row],[IdLevel123]],'B-Business Capability'!B:L,11,FALSE)</f>
        <v>0</v>
      </c>
      <c r="T1392" t="s">
        <v>783</v>
      </c>
      <c r="U1392" t="str">
        <f>_xlfn.CONCAT(KamstrupData[[#This Row],[CountryCode]],"_",KamstrupData[[#This Row],[Business Area]],"_",KamstrupData[[#This Row],[DepartmentTeam]])</f>
        <v>DK10_DK_Finance_</v>
      </c>
      <c r="V1392" t="str">
        <f>VLOOKUP(KamstrupData[[#This Row],[ORG_Concat]],'O-Organization'!F:H,3,FALSE)</f>
        <v>11056_DK10_Finance_DK_Finance_</v>
      </c>
    </row>
    <row r="1393" spans="3:22">
      <c r="D1393" s="72" t="s">
        <v>784</v>
      </c>
      <c r="E1393" t="str">
        <f>VLOOKUP(D1393,'B-Business Capability'!B:H,5,FALSE)</f>
        <v>Finance</v>
      </c>
      <c r="F1393" t="str">
        <f>VLOOKUP(D1393,'B-Business Capability'!B:H,6,FALSE)</f>
        <v>Tax Management</v>
      </c>
      <c r="G1393" t="str">
        <f>VLOOKUP(D1393,'B-Business Capability'!B:H,7,FALSE)</f>
        <v>Tax Returns Mgmt.</v>
      </c>
      <c r="I1393" t="s">
        <v>253</v>
      </c>
      <c r="J1393" t="s">
        <v>777</v>
      </c>
      <c r="L1393" t="s">
        <v>65</v>
      </c>
      <c r="M1393" t="str">
        <f>VLOOKUP(L1393,'A-Applications'!B:D,3,FALSE)</f>
        <v>IFS ERP</v>
      </c>
      <c r="N1393" t="s">
        <v>53</v>
      </c>
      <c r="O1393" s="42" t="s">
        <v>62</v>
      </c>
      <c r="P1393" t="s">
        <v>77</v>
      </c>
      <c r="Q1393" t="str">
        <f>VLOOKUP(KamstrupData[[#This Row],[IdLevel123]],'B-Business Capability'!B:L,10,FALSE)</f>
        <v>N/A</v>
      </c>
      <c r="R1393">
        <f>VLOOKUP(KamstrupData[[#This Row],[IdLevel123]],'B-Business Capability'!B:L,11,FALSE)</f>
        <v>0</v>
      </c>
      <c r="T1393" t="s">
        <v>785</v>
      </c>
      <c r="U1393" t="str">
        <f>_xlfn.CONCAT(KamstrupData[[#This Row],[CountryCode]],"_",KamstrupData[[#This Row],[Business Area]],"_",KamstrupData[[#This Row],[DepartmentTeam]])</f>
        <v>DK10_DK_Finance_</v>
      </c>
      <c r="V1393" t="str">
        <f>VLOOKUP(KamstrupData[[#This Row],[ORG_Concat]],'O-Organization'!F:H,3,FALSE)</f>
        <v>11056_DK10_Finance_DK_Finance_</v>
      </c>
    </row>
    <row r="1394" spans="3:22">
      <c r="D1394" s="72" t="s">
        <v>786</v>
      </c>
      <c r="E1394" t="str">
        <f>VLOOKUP(D1394,'B-Business Capability'!B:H,5,FALSE)</f>
        <v>Finance</v>
      </c>
      <c r="F1394" t="str">
        <f>VLOOKUP(D1394,'B-Business Capability'!B:H,6,FALSE)</f>
        <v>Tax Management</v>
      </c>
      <c r="G1394" t="str">
        <f>VLOOKUP(D1394,'B-Business Capability'!B:H,7,FALSE)</f>
        <v>Tax Settlements</v>
      </c>
      <c r="I1394" t="s">
        <v>253</v>
      </c>
      <c r="J1394" t="s">
        <v>777</v>
      </c>
      <c r="L1394" t="s">
        <v>65</v>
      </c>
      <c r="M1394" t="str">
        <f>VLOOKUP(L1394,'A-Applications'!B:D,3,FALSE)</f>
        <v>IFS ERP</v>
      </c>
      <c r="N1394" t="s">
        <v>53</v>
      </c>
      <c r="O1394" s="42" t="s">
        <v>62</v>
      </c>
      <c r="P1394" t="s">
        <v>77</v>
      </c>
      <c r="Q1394" t="str">
        <f>VLOOKUP(KamstrupData[[#This Row],[IdLevel123]],'B-Business Capability'!B:L,10,FALSE)</f>
        <v>N/A</v>
      </c>
      <c r="R1394">
        <f>VLOOKUP(KamstrupData[[#This Row],[IdLevel123]],'B-Business Capability'!B:L,11,FALSE)</f>
        <v>0</v>
      </c>
      <c r="U1394" t="str">
        <f>_xlfn.CONCAT(KamstrupData[[#This Row],[CountryCode]],"_",KamstrupData[[#This Row],[Business Area]],"_",KamstrupData[[#This Row],[DepartmentTeam]])</f>
        <v>DK10_DK_Finance_</v>
      </c>
      <c r="V1394" t="str">
        <f>VLOOKUP(KamstrupData[[#This Row],[ORG_Concat]],'O-Organization'!F:H,3,FALSE)</f>
        <v>11056_DK10_Finance_DK_Finance_</v>
      </c>
    </row>
    <row r="1395" spans="3:22">
      <c r="D1395" s="72" t="s">
        <v>787</v>
      </c>
      <c r="E1395" t="str">
        <f>VLOOKUP(D1395,'B-Business Capability'!B:H,5,FALSE)</f>
        <v>Finance</v>
      </c>
      <c r="F1395" t="str">
        <f>VLOOKUP(D1395,'B-Business Capability'!B:H,6,FALSE)</f>
        <v>Treasury</v>
      </c>
      <c r="G1395" t="str">
        <f>VLOOKUP(D1395,'B-Business Capability'!B:H,7,FALSE)</f>
        <v>Cash Management</v>
      </c>
      <c r="I1395" t="s">
        <v>253</v>
      </c>
      <c r="J1395" t="s">
        <v>777</v>
      </c>
      <c r="L1395" t="s">
        <v>65</v>
      </c>
      <c r="M1395" t="str">
        <f>VLOOKUP(L1395,'A-Applications'!B:D,3,FALSE)</f>
        <v>IFS ERP</v>
      </c>
      <c r="N1395" t="s">
        <v>53</v>
      </c>
      <c r="O1395" s="42" t="s">
        <v>62</v>
      </c>
      <c r="P1395" t="s">
        <v>77</v>
      </c>
      <c r="Q1395" t="str">
        <f>VLOOKUP(KamstrupData[[#This Row],[IdLevel123]],'B-Business Capability'!B:L,10,FALSE)</f>
        <v>N/A</v>
      </c>
      <c r="R1395">
        <f>VLOOKUP(KamstrupData[[#This Row],[IdLevel123]],'B-Business Capability'!B:L,11,FALSE)</f>
        <v>0</v>
      </c>
      <c r="U1395" t="str">
        <f>_xlfn.CONCAT(KamstrupData[[#This Row],[CountryCode]],"_",KamstrupData[[#This Row],[Business Area]],"_",KamstrupData[[#This Row],[DepartmentTeam]])</f>
        <v>DK10_DK_Finance_</v>
      </c>
      <c r="V1395" t="str">
        <f>VLOOKUP(KamstrupData[[#This Row],[ORG_Concat]],'O-Organization'!F:H,3,FALSE)</f>
        <v>11056_DK10_Finance_DK_Finance_</v>
      </c>
    </row>
    <row r="1396" spans="3:22">
      <c r="D1396" s="72" t="s">
        <v>788</v>
      </c>
      <c r="E1396" t="str">
        <f>VLOOKUP(D1396,'B-Business Capability'!B:H,5,FALSE)</f>
        <v>Finance</v>
      </c>
      <c r="F1396" t="str">
        <f>VLOOKUP(D1396,'B-Business Capability'!B:H,6,FALSE)</f>
        <v>Treasury</v>
      </c>
      <c r="G1396" t="str">
        <f>VLOOKUP(D1396,'B-Business Capability'!B:H,7,FALSE)</f>
        <v>Financial Risk Management</v>
      </c>
      <c r="I1396" t="s">
        <v>253</v>
      </c>
      <c r="J1396" t="s">
        <v>777</v>
      </c>
      <c r="L1396" t="s">
        <v>65</v>
      </c>
      <c r="M1396" t="str">
        <f>VLOOKUP(L1396,'A-Applications'!B:D,3,FALSE)</f>
        <v>IFS ERP</v>
      </c>
      <c r="N1396" t="s">
        <v>53</v>
      </c>
      <c r="O1396" s="42" t="s">
        <v>62</v>
      </c>
      <c r="P1396" t="s">
        <v>77</v>
      </c>
      <c r="Q1396" t="str">
        <f>VLOOKUP(KamstrupData[[#This Row],[IdLevel123]],'B-Business Capability'!B:L,10,FALSE)</f>
        <v>N/A</v>
      </c>
      <c r="R1396">
        <f>VLOOKUP(KamstrupData[[#This Row],[IdLevel123]],'B-Business Capability'!B:L,11,FALSE)</f>
        <v>0</v>
      </c>
      <c r="U1396" t="str">
        <f>_xlfn.CONCAT(KamstrupData[[#This Row],[CountryCode]],"_",KamstrupData[[#This Row],[Business Area]],"_",KamstrupData[[#This Row],[DepartmentTeam]])</f>
        <v>DK10_DK_Finance_</v>
      </c>
      <c r="V1396" t="str">
        <f>VLOOKUP(KamstrupData[[#This Row],[ORG_Concat]],'O-Organization'!F:H,3,FALSE)</f>
        <v>11056_DK10_Finance_DK_Finance_</v>
      </c>
    </row>
    <row r="1397" spans="3:22">
      <c r="D1397" s="72" t="s">
        <v>789</v>
      </c>
      <c r="E1397" t="str">
        <f>VLOOKUP(D1397,'B-Business Capability'!B:H,5,FALSE)</f>
        <v>Finance</v>
      </c>
      <c r="F1397" t="str">
        <f>VLOOKUP(D1397,'B-Business Capability'!B:H,6,FALSE)</f>
        <v>Treasury</v>
      </c>
      <c r="G1397" t="str">
        <f>VLOOKUP(D1397,'B-Business Capability'!B:H,7,FALSE)</f>
        <v>Foreign Exchange Management</v>
      </c>
      <c r="I1397" t="s">
        <v>253</v>
      </c>
      <c r="J1397" t="s">
        <v>777</v>
      </c>
      <c r="L1397" t="s">
        <v>65</v>
      </c>
      <c r="M1397" t="str">
        <f>VLOOKUP(L1397,'A-Applications'!B:D,3,FALSE)</f>
        <v>IFS ERP</v>
      </c>
      <c r="N1397" t="s">
        <v>53</v>
      </c>
      <c r="O1397" s="42" t="s">
        <v>62</v>
      </c>
      <c r="P1397" t="s">
        <v>77</v>
      </c>
      <c r="Q1397" t="str">
        <f>VLOOKUP(KamstrupData[[#This Row],[IdLevel123]],'B-Business Capability'!B:L,10,FALSE)</f>
        <v>N/A</v>
      </c>
      <c r="R1397">
        <f>VLOOKUP(KamstrupData[[#This Row],[IdLevel123]],'B-Business Capability'!B:L,11,FALSE)</f>
        <v>0</v>
      </c>
      <c r="U1397" t="str">
        <f>_xlfn.CONCAT(KamstrupData[[#This Row],[CountryCode]],"_",KamstrupData[[#This Row],[Business Area]],"_",KamstrupData[[#This Row],[DepartmentTeam]])</f>
        <v>DK10_DK_Finance_</v>
      </c>
      <c r="V1397" t="str">
        <f>VLOOKUP(KamstrupData[[#This Row],[ORG_Concat]],'O-Organization'!F:H,3,FALSE)</f>
        <v>11056_DK10_Finance_DK_Finance_</v>
      </c>
    </row>
    <row r="1398" spans="3:22">
      <c r="D1398" s="72" t="s">
        <v>72</v>
      </c>
      <c r="E1398" t="str">
        <f>VLOOKUP(D1398,'B-Business Capability'!B:H,5,FALSE)</f>
        <v>Finance</v>
      </c>
      <c r="F1398" t="str">
        <f>VLOOKUP(D1398,'B-Business Capability'!B:H,6,FALSE)</f>
        <v>Accounting</v>
      </c>
      <c r="G1398" t="str">
        <f>VLOOKUP(D1398,'B-Business Capability'!B:H,7,FALSE)</f>
        <v>Accounts Recievabel</v>
      </c>
      <c r="I1398" t="s">
        <v>253</v>
      </c>
      <c r="J1398" t="s">
        <v>777</v>
      </c>
      <c r="L1398" t="s">
        <v>65</v>
      </c>
      <c r="M1398" t="str">
        <f>VLOOKUP(L1398,'A-Applications'!B:D,3,FALSE)</f>
        <v>IFS ERP</v>
      </c>
      <c r="N1398" t="s">
        <v>147</v>
      </c>
      <c r="O1398" s="42" t="s">
        <v>62</v>
      </c>
      <c r="P1398" t="s">
        <v>73</v>
      </c>
      <c r="Q1398" t="str">
        <f>VLOOKUP(KamstrupData[[#This Row],[IdLevel123]],'B-Business Capability'!B:L,10,FALSE)</f>
        <v>N/A</v>
      </c>
      <c r="R1398">
        <f>VLOOKUP(KamstrupData[[#This Row],[IdLevel123]],'B-Business Capability'!B:L,11,FALSE)</f>
        <v>0</v>
      </c>
      <c r="U1398" t="str">
        <f>_xlfn.CONCAT(KamstrupData[[#This Row],[CountryCode]],"_",KamstrupData[[#This Row],[Business Area]],"_",KamstrupData[[#This Row],[DepartmentTeam]])</f>
        <v>DK10_DK_Finance_</v>
      </c>
      <c r="V1398" t="str">
        <f>VLOOKUP(KamstrupData[[#This Row],[ORG_Concat]],'O-Organization'!F:H,3,FALSE)</f>
        <v>11056_DK10_Finance_DK_Finance_</v>
      </c>
    </row>
    <row r="1399" spans="3:22">
      <c r="D1399" s="72" t="s">
        <v>252</v>
      </c>
      <c r="E1399" t="str">
        <f>VLOOKUP(D1399,'B-Business Capability'!B:H,5,FALSE)</f>
        <v>Finance</v>
      </c>
      <c r="F1399" t="str">
        <f>VLOOKUP(D1399,'B-Business Capability'!B:H,6,FALSE)</f>
        <v>Settlements &amp; Payments</v>
      </c>
      <c r="G1399" t="str">
        <f>VLOOKUP(D1399,'B-Business Capability'!B:H,7,FALSE)</f>
        <v>Invoice Approval</v>
      </c>
      <c r="I1399" t="s">
        <v>253</v>
      </c>
      <c r="J1399" t="s">
        <v>777</v>
      </c>
      <c r="L1399" t="s">
        <v>65</v>
      </c>
      <c r="M1399" t="str">
        <f>VLOOKUP(L1399,'A-Applications'!B:D,3,FALSE)</f>
        <v>IFS ERP</v>
      </c>
      <c r="N1399" t="s">
        <v>53</v>
      </c>
      <c r="O1399" s="42" t="s">
        <v>62</v>
      </c>
      <c r="P1399" t="s">
        <v>254</v>
      </c>
      <c r="Q1399" t="str">
        <f>VLOOKUP(KamstrupData[[#This Row],[IdLevel123]],'B-Business Capability'!B:L,10,FALSE)</f>
        <v>Procure-to-Pay (P2P)</v>
      </c>
      <c r="R1399">
        <f>VLOOKUP(KamstrupData[[#This Row],[IdLevel123]],'B-Business Capability'!B:L,11,FALSE)</f>
        <v>520</v>
      </c>
      <c r="T1399" t="s">
        <v>255</v>
      </c>
      <c r="U1399" t="str">
        <f>_xlfn.CONCAT(KamstrupData[[#This Row],[CountryCode]],"_",KamstrupData[[#This Row],[Business Area]],"_",KamstrupData[[#This Row],[DepartmentTeam]])</f>
        <v>DK10_DK_Finance_</v>
      </c>
      <c r="V1399" t="str">
        <f>VLOOKUP(KamstrupData[[#This Row],[ORG_Concat]],'O-Organization'!F:H,3,FALSE)</f>
        <v>11056_DK10_Finance_DK_Finance_</v>
      </c>
    </row>
    <row r="1400" spans="3:22">
      <c r="C1400" s="28">
        <v>46387</v>
      </c>
      <c r="D1400" s="72" t="s">
        <v>790</v>
      </c>
      <c r="E1400" t="str">
        <f>VLOOKUP(D1400,'B-Business Capability'!B:H,5,FALSE)</f>
        <v>Finance</v>
      </c>
      <c r="F1400" t="str">
        <f>VLOOKUP(D1400,'B-Business Capability'!B:H,6,FALSE)</f>
        <v>Accounting</v>
      </c>
      <c r="G1400" t="str">
        <f>VLOOKUP(D1400,'B-Business Capability'!B:H,7,FALSE)</f>
        <v>External Reporting</v>
      </c>
      <c r="I1400" t="s">
        <v>253</v>
      </c>
      <c r="J1400" t="s">
        <v>777</v>
      </c>
      <c r="L1400" t="s">
        <v>102</v>
      </c>
      <c r="M1400" t="str">
        <f>VLOOKUP(L1400,'A-Applications'!B:D,3,FALSE)</f>
        <v>VIS</v>
      </c>
      <c r="N1400" t="s">
        <v>103</v>
      </c>
      <c r="O1400" s="42" t="s">
        <v>66</v>
      </c>
      <c r="P1400" t="s">
        <v>97</v>
      </c>
      <c r="Q1400" t="str">
        <f>VLOOKUP(KamstrupData[[#This Row],[IdLevel123]],'B-Business Capability'!B:L,10,FALSE)</f>
        <v>N/A</v>
      </c>
      <c r="R1400">
        <f>VLOOKUP(KamstrupData[[#This Row],[IdLevel123]],'B-Business Capability'!B:L,11,FALSE)</f>
        <v>0</v>
      </c>
      <c r="S1400" t="s">
        <v>265</v>
      </c>
      <c r="T1400" t="s">
        <v>791</v>
      </c>
      <c r="U1400" t="str">
        <f>_xlfn.CONCAT(KamstrupData[[#This Row],[CountryCode]],"_",KamstrupData[[#This Row],[Business Area]],"_",KamstrupData[[#This Row],[DepartmentTeam]])</f>
        <v>DK10_DK_Finance_</v>
      </c>
      <c r="V1400" t="str">
        <f>VLOOKUP(KamstrupData[[#This Row],[ORG_Concat]],'O-Organization'!F:H,3,FALSE)</f>
        <v>11056_DK10_Finance_DK_Finance_</v>
      </c>
    </row>
    <row r="1401" spans="3:22">
      <c r="C1401" s="28">
        <v>46387</v>
      </c>
      <c r="D1401" s="72" t="s">
        <v>779</v>
      </c>
      <c r="E1401" t="str">
        <f>VLOOKUP(D1401,'B-Business Capability'!B:H,5,FALSE)</f>
        <v>Finance</v>
      </c>
      <c r="F1401" t="str">
        <f>VLOOKUP(D1401,'B-Business Capability'!B:H,6,FALSE)</f>
        <v>Accounting</v>
      </c>
      <c r="G1401" t="str">
        <f>VLOOKUP(D1401,'B-Business Capability'!B:H,7,FALSE)</f>
        <v>Performance Reporting</v>
      </c>
      <c r="I1401" t="s">
        <v>253</v>
      </c>
      <c r="J1401" t="s">
        <v>777</v>
      </c>
      <c r="L1401" t="s">
        <v>102</v>
      </c>
      <c r="M1401" t="str">
        <f>VLOOKUP(L1401,'A-Applications'!B:D,3,FALSE)</f>
        <v>VIS</v>
      </c>
      <c r="N1401" t="s">
        <v>103</v>
      </c>
      <c r="O1401" s="42" t="s">
        <v>66</v>
      </c>
      <c r="P1401" t="s">
        <v>97</v>
      </c>
      <c r="Q1401" t="str">
        <f>VLOOKUP(KamstrupData[[#This Row],[IdLevel123]],'B-Business Capability'!B:L,10,FALSE)</f>
        <v>N/A</v>
      </c>
      <c r="R1401">
        <f>VLOOKUP(KamstrupData[[#This Row],[IdLevel123]],'B-Business Capability'!B:L,11,FALSE)</f>
        <v>0</v>
      </c>
      <c r="S1401" t="s">
        <v>265</v>
      </c>
      <c r="T1401" t="s">
        <v>791</v>
      </c>
      <c r="U1401" t="str">
        <f>_xlfn.CONCAT(KamstrupData[[#This Row],[CountryCode]],"_",KamstrupData[[#This Row],[Business Area]],"_",KamstrupData[[#This Row],[DepartmentTeam]])</f>
        <v>DK10_DK_Finance_</v>
      </c>
      <c r="V1401" t="str">
        <f>VLOOKUP(KamstrupData[[#This Row],[ORG_Concat]],'O-Organization'!F:H,3,FALSE)</f>
        <v>11056_DK10_Finance_DK_Finance_</v>
      </c>
    </row>
    <row r="1402" spans="3:22">
      <c r="C1402" s="28">
        <v>46387</v>
      </c>
      <c r="D1402" s="72" t="s">
        <v>660</v>
      </c>
      <c r="E1402" t="str">
        <f>VLOOKUP(D1402,'B-Business Capability'!B:H,5,FALSE)</f>
        <v>Finance</v>
      </c>
      <c r="F1402" t="str">
        <f>VLOOKUP(D1402,'B-Business Capability'!B:H,6,FALSE)</f>
        <v>Financial Planning &amp; Analysis</v>
      </c>
      <c r="G1402" t="str">
        <f>VLOOKUP(D1402,'B-Business Capability'!B:H,7,FALSE)</f>
        <v>Business Planning</v>
      </c>
      <c r="I1402" t="s">
        <v>253</v>
      </c>
      <c r="J1402" t="s">
        <v>777</v>
      </c>
      <c r="L1402" t="s">
        <v>102</v>
      </c>
      <c r="M1402" t="str">
        <f>VLOOKUP(L1402,'A-Applications'!B:D,3,FALSE)</f>
        <v>VIS</v>
      </c>
      <c r="N1402" t="s">
        <v>103</v>
      </c>
      <c r="O1402" s="42" t="s">
        <v>54</v>
      </c>
      <c r="P1402" t="s">
        <v>67</v>
      </c>
      <c r="Q1402" t="str">
        <f>VLOOKUP(KamstrupData[[#This Row],[IdLevel123]],'B-Business Capability'!B:L,10,FALSE)</f>
        <v>N/A</v>
      </c>
      <c r="R1402">
        <f>VLOOKUP(KamstrupData[[#This Row],[IdLevel123]],'B-Business Capability'!B:L,11,FALSE)</f>
        <v>0</v>
      </c>
      <c r="S1402" t="s">
        <v>265</v>
      </c>
      <c r="T1402" t="s">
        <v>792</v>
      </c>
      <c r="U1402" t="str">
        <f>_xlfn.CONCAT(KamstrupData[[#This Row],[CountryCode]],"_",KamstrupData[[#This Row],[Business Area]],"_",KamstrupData[[#This Row],[DepartmentTeam]])</f>
        <v>DK10_DK_Finance_</v>
      </c>
      <c r="V1402" t="str">
        <f>VLOOKUP(KamstrupData[[#This Row],[ORG_Concat]],'O-Organization'!F:H,3,FALSE)</f>
        <v>11056_DK10_Finance_DK_Finance_</v>
      </c>
    </row>
    <row r="1403" spans="3:22">
      <c r="C1403" s="28">
        <v>46387</v>
      </c>
      <c r="D1403" s="72" t="s">
        <v>63</v>
      </c>
      <c r="E1403" t="str">
        <f>VLOOKUP(D1403,'B-Business Capability'!B:H,5,FALSE)</f>
        <v>Finance</v>
      </c>
      <c r="F1403" t="str">
        <f>VLOOKUP(D1403,'B-Business Capability'!B:H,6,FALSE)</f>
        <v>Financial Planning &amp; Analysis</v>
      </c>
      <c r="G1403" t="str">
        <f>VLOOKUP(D1403,'B-Business Capability'!B:H,7,FALSE)</f>
        <v>Cost Accounting_Plan</v>
      </c>
      <c r="I1403" t="s">
        <v>253</v>
      </c>
      <c r="J1403" t="s">
        <v>777</v>
      </c>
      <c r="L1403" t="s">
        <v>102</v>
      </c>
      <c r="M1403" t="str">
        <f>VLOOKUP(L1403,'A-Applications'!B:D,3,FALSE)</f>
        <v>VIS</v>
      </c>
      <c r="N1403" t="s">
        <v>103</v>
      </c>
      <c r="O1403" s="42" t="s">
        <v>66</v>
      </c>
      <c r="P1403" t="s">
        <v>67</v>
      </c>
      <c r="Q1403" t="str">
        <f>VLOOKUP(KamstrupData[[#This Row],[IdLevel123]],'B-Business Capability'!B:L,10,FALSE)</f>
        <v>N/A</v>
      </c>
      <c r="R1403">
        <f>VLOOKUP(KamstrupData[[#This Row],[IdLevel123]],'B-Business Capability'!B:L,11,FALSE)</f>
        <v>0</v>
      </c>
      <c r="S1403" t="s">
        <v>265</v>
      </c>
      <c r="T1403" t="s">
        <v>792</v>
      </c>
      <c r="U1403" t="str">
        <f>_xlfn.CONCAT(KamstrupData[[#This Row],[CountryCode]],"_",KamstrupData[[#This Row],[Business Area]],"_",KamstrupData[[#This Row],[DepartmentTeam]])</f>
        <v>DK10_DK_Finance_</v>
      </c>
      <c r="V1403" t="str">
        <f>VLOOKUP(KamstrupData[[#This Row],[ORG_Concat]],'O-Organization'!F:H,3,FALSE)</f>
        <v>11056_DK10_Finance_DK_Finance_</v>
      </c>
    </row>
    <row r="1404" spans="3:22">
      <c r="C1404" s="28">
        <v>46387</v>
      </c>
      <c r="D1404" s="72" t="s">
        <v>104</v>
      </c>
      <c r="E1404" t="str">
        <f>VLOOKUP(D1404,'B-Business Capability'!B:H,5,FALSE)</f>
        <v>Finance</v>
      </c>
      <c r="F1404" t="str">
        <f>VLOOKUP(D1404,'B-Business Capability'!B:H,6,FALSE)</f>
        <v>Financial Planning &amp; Analysis</v>
      </c>
      <c r="G1404" t="str">
        <f>VLOOKUP(D1404,'B-Business Capability'!B:H,7,FALSE)</f>
        <v>Forecasting</v>
      </c>
      <c r="I1404" t="s">
        <v>253</v>
      </c>
      <c r="J1404" t="s">
        <v>777</v>
      </c>
      <c r="L1404" t="s">
        <v>102</v>
      </c>
      <c r="M1404" t="str">
        <f>VLOOKUP(L1404,'A-Applications'!B:D,3,FALSE)</f>
        <v>VIS</v>
      </c>
      <c r="N1404" t="s">
        <v>103</v>
      </c>
      <c r="O1404" s="42" t="s">
        <v>66</v>
      </c>
      <c r="P1404" t="s">
        <v>67</v>
      </c>
      <c r="Q1404" t="str">
        <f>VLOOKUP(KamstrupData[[#This Row],[IdLevel123]],'B-Business Capability'!B:L,10,FALSE)</f>
        <v>N/A</v>
      </c>
      <c r="R1404">
        <f>VLOOKUP(KamstrupData[[#This Row],[IdLevel123]],'B-Business Capability'!B:L,11,FALSE)</f>
        <v>0</v>
      </c>
      <c r="S1404" t="s">
        <v>265</v>
      </c>
      <c r="T1404" t="s">
        <v>792</v>
      </c>
      <c r="U1404" t="str">
        <f>_xlfn.CONCAT(KamstrupData[[#This Row],[CountryCode]],"_",KamstrupData[[#This Row],[Business Area]],"_",KamstrupData[[#This Row],[DepartmentTeam]])</f>
        <v>DK10_DK_Finance_</v>
      </c>
      <c r="V1404" t="str">
        <f>VLOOKUP(KamstrupData[[#This Row],[ORG_Concat]],'O-Organization'!F:H,3,FALSE)</f>
        <v>11056_DK10_Finance_DK_Finance_</v>
      </c>
    </row>
    <row r="1405" spans="3:22">
      <c r="D1405" s="72" t="s">
        <v>415</v>
      </c>
      <c r="E1405" t="str">
        <f>VLOOKUP(D1405,'B-Business Capability'!B:H,5,FALSE)</f>
        <v>Finance</v>
      </c>
      <c r="F1405">
        <f>VLOOKUP(D1405,'B-Business Capability'!B:H,6,FALSE)</f>
        <v>0</v>
      </c>
      <c r="G1405">
        <f>VLOOKUP(D1405,'B-Business Capability'!B:H,7,FALSE)</f>
        <v>0</v>
      </c>
      <c r="I1405" t="s">
        <v>253</v>
      </c>
      <c r="J1405" t="s">
        <v>777</v>
      </c>
      <c r="L1405" t="s">
        <v>105</v>
      </c>
      <c r="M1405" t="str">
        <f>VLOOKUP(L1405,'A-Applications'!B:D,3,FALSE)</f>
        <v>Microsoft Visio</v>
      </c>
      <c r="N1405" t="s">
        <v>53</v>
      </c>
      <c r="O1405" s="42" t="s">
        <v>62</v>
      </c>
      <c r="P1405" t="s">
        <v>793</v>
      </c>
      <c r="Q1405" t="str">
        <f>VLOOKUP(KamstrupData[[#This Row],[IdLevel123]],'B-Business Capability'!B:L,10,FALSE)</f>
        <v>N/A</v>
      </c>
      <c r="R1405">
        <f>VLOOKUP(KamstrupData[[#This Row],[IdLevel123]],'B-Business Capability'!B:L,11,FALSE)</f>
        <v>0</v>
      </c>
      <c r="U1405" t="str">
        <f>_xlfn.CONCAT(KamstrupData[[#This Row],[CountryCode]],"_",KamstrupData[[#This Row],[Business Area]],"_",KamstrupData[[#This Row],[DepartmentTeam]])</f>
        <v>DK10_DK_Finance_</v>
      </c>
      <c r="V1405" t="str">
        <f>VLOOKUP(KamstrupData[[#This Row],[ORG_Concat]],'O-Organization'!F:H,3,FALSE)</f>
        <v>11056_DK10_Finance_DK_Finance_</v>
      </c>
    </row>
    <row r="1406" spans="3:22">
      <c r="D1406" s="72" t="s">
        <v>68</v>
      </c>
      <c r="E1406" t="str">
        <f>VLOOKUP(D1406,'B-Business Capability'!B:H,5,FALSE)</f>
        <v>Finance</v>
      </c>
      <c r="F1406" t="str">
        <f>VLOOKUP(D1406,'B-Business Capability'!B:H,6,FALSE)</f>
        <v>Settlements &amp; Payments</v>
      </c>
      <c r="G1406" t="str">
        <f>VLOOKUP(D1406,'B-Business Capability'!B:H,7,FALSE)</f>
        <v>Account Payables</v>
      </c>
      <c r="I1406" t="s">
        <v>253</v>
      </c>
      <c r="J1406" t="s">
        <v>777</v>
      </c>
      <c r="L1406" t="s">
        <v>794</v>
      </c>
      <c r="M1406" t="str">
        <f>VLOOKUP(L1406,'A-Applications'!B:D,3,FALSE)</f>
        <v>Readsoft</v>
      </c>
      <c r="N1406" t="s">
        <v>147</v>
      </c>
      <c r="O1406" s="42" t="s">
        <v>62</v>
      </c>
      <c r="P1406" t="s">
        <v>795</v>
      </c>
      <c r="Q1406" t="str">
        <f>VLOOKUP(KamstrupData[[#This Row],[IdLevel123]],'B-Business Capability'!B:L,10,FALSE)</f>
        <v>Procure-to-Pay (P2P)</v>
      </c>
      <c r="R1406">
        <f>VLOOKUP(KamstrupData[[#This Row],[IdLevel123]],'B-Business Capability'!B:L,11,FALSE)</f>
        <v>500</v>
      </c>
      <c r="T1406" t="s">
        <v>796</v>
      </c>
      <c r="U1406" t="str">
        <f>_xlfn.CONCAT(KamstrupData[[#This Row],[CountryCode]],"_",KamstrupData[[#This Row],[Business Area]],"_",KamstrupData[[#This Row],[DepartmentTeam]])</f>
        <v>DK10_DK_Finance_</v>
      </c>
      <c r="V1406" t="str">
        <f>VLOOKUP(KamstrupData[[#This Row],[ORG_Concat]],'O-Organization'!F:H,3,FALSE)</f>
        <v>11056_DK10_Finance_DK_Finance_</v>
      </c>
    </row>
    <row r="1407" spans="3:22">
      <c r="D1407" s="72" t="s">
        <v>660</v>
      </c>
      <c r="E1407" t="str">
        <f>VLOOKUP(D1407,'B-Business Capability'!B:H,5,FALSE)</f>
        <v>Finance</v>
      </c>
      <c r="F1407" t="str">
        <f>VLOOKUP(D1407,'B-Business Capability'!B:H,6,FALSE)</f>
        <v>Financial Planning &amp; Analysis</v>
      </c>
      <c r="G1407" t="str">
        <f>VLOOKUP(D1407,'B-Business Capability'!B:H,7,FALSE)</f>
        <v>Business Planning</v>
      </c>
      <c r="I1407" t="s">
        <v>253</v>
      </c>
      <c r="J1407" t="s">
        <v>777</v>
      </c>
      <c r="L1407" t="s">
        <v>117</v>
      </c>
      <c r="M1407" t="str">
        <f>VLOOKUP(L1407,'A-Applications'!B:D,3,FALSE)</f>
        <v>PowerBI</v>
      </c>
      <c r="N1407" t="s">
        <v>53</v>
      </c>
      <c r="O1407" s="42" t="s">
        <v>54</v>
      </c>
      <c r="P1407" t="s">
        <v>67</v>
      </c>
      <c r="Q1407" t="str">
        <f>VLOOKUP(KamstrupData[[#This Row],[IdLevel123]],'B-Business Capability'!B:L,10,FALSE)</f>
        <v>N/A</v>
      </c>
      <c r="R1407">
        <f>VLOOKUP(KamstrupData[[#This Row],[IdLevel123]],'B-Business Capability'!B:L,11,FALSE)</f>
        <v>0</v>
      </c>
      <c r="T1407" t="s">
        <v>792</v>
      </c>
      <c r="U1407" t="str">
        <f>_xlfn.CONCAT(KamstrupData[[#This Row],[CountryCode]],"_",KamstrupData[[#This Row],[Business Area]],"_",KamstrupData[[#This Row],[DepartmentTeam]])</f>
        <v>DK10_DK_Finance_</v>
      </c>
      <c r="V1407" t="str">
        <f>VLOOKUP(KamstrupData[[#This Row],[ORG_Concat]],'O-Organization'!F:H,3,FALSE)</f>
        <v>11056_DK10_Finance_DK_Finance_</v>
      </c>
    </row>
    <row r="1408" spans="3:22">
      <c r="D1408" s="72" t="s">
        <v>63</v>
      </c>
      <c r="E1408" t="str">
        <f>VLOOKUP(D1408,'B-Business Capability'!B:H,5,FALSE)</f>
        <v>Finance</v>
      </c>
      <c r="F1408" t="str">
        <f>VLOOKUP(D1408,'B-Business Capability'!B:H,6,FALSE)</f>
        <v>Financial Planning &amp; Analysis</v>
      </c>
      <c r="G1408" t="str">
        <f>VLOOKUP(D1408,'B-Business Capability'!B:H,7,FALSE)</f>
        <v>Cost Accounting_Plan</v>
      </c>
      <c r="I1408" t="s">
        <v>253</v>
      </c>
      <c r="J1408" t="s">
        <v>777</v>
      </c>
      <c r="L1408" t="s">
        <v>117</v>
      </c>
      <c r="M1408" t="str">
        <f>VLOOKUP(L1408,'A-Applications'!B:D,3,FALSE)</f>
        <v>PowerBI</v>
      </c>
      <c r="N1408" t="s">
        <v>53</v>
      </c>
      <c r="O1408" s="42" t="s">
        <v>54</v>
      </c>
      <c r="P1408" t="s">
        <v>67</v>
      </c>
      <c r="Q1408" t="str">
        <f>VLOOKUP(KamstrupData[[#This Row],[IdLevel123]],'B-Business Capability'!B:L,10,FALSE)</f>
        <v>N/A</v>
      </c>
      <c r="R1408">
        <f>VLOOKUP(KamstrupData[[#This Row],[IdLevel123]],'B-Business Capability'!B:L,11,FALSE)</f>
        <v>0</v>
      </c>
      <c r="T1408" t="s">
        <v>792</v>
      </c>
      <c r="U1408" t="str">
        <f>_xlfn.CONCAT(KamstrupData[[#This Row],[CountryCode]],"_",KamstrupData[[#This Row],[Business Area]],"_",KamstrupData[[#This Row],[DepartmentTeam]])</f>
        <v>DK10_DK_Finance_</v>
      </c>
      <c r="V1408" t="str">
        <f>VLOOKUP(KamstrupData[[#This Row],[ORG_Concat]],'O-Organization'!F:H,3,FALSE)</f>
        <v>11056_DK10_Finance_DK_Finance_</v>
      </c>
    </row>
    <row r="1409" spans="4:22">
      <c r="D1409" s="72" t="s">
        <v>119</v>
      </c>
      <c r="E1409" t="str">
        <f>VLOOKUP(D1409,'B-Business Capability'!B:H,5,FALSE)</f>
        <v>Finance</v>
      </c>
      <c r="F1409" t="str">
        <f>VLOOKUP(D1409,'B-Business Capability'!B:H,6,FALSE)</f>
        <v>Settlements &amp; Payments</v>
      </c>
      <c r="G1409" t="str">
        <f>VLOOKUP(D1409,'B-Business Capability'!B:H,7,FALSE)</f>
        <v>Travel &amp; Expense Management</v>
      </c>
      <c r="I1409" t="s">
        <v>253</v>
      </c>
      <c r="J1409" t="s">
        <v>777</v>
      </c>
      <c r="L1409" t="s">
        <v>120</v>
      </c>
      <c r="M1409" t="str">
        <f>VLOOKUP(L1409,'A-Applications'!B:D,3,FALSE)</f>
        <v>Concur</v>
      </c>
      <c r="N1409" t="s">
        <v>53</v>
      </c>
      <c r="O1409" s="42" t="s">
        <v>62</v>
      </c>
      <c r="P1409" t="s">
        <v>139</v>
      </c>
      <c r="Q1409" t="str">
        <f>VLOOKUP(KamstrupData[[#This Row],[IdLevel123]],'B-Business Capability'!B:L,10,FALSE)</f>
        <v>Hire-to-Retire (H2R)</v>
      </c>
      <c r="R1409">
        <f>VLOOKUP(KamstrupData[[#This Row],[IdLevel123]],'B-Business Capability'!B:L,11,FALSE)</f>
        <v>750</v>
      </c>
      <c r="S1409" t="s">
        <v>237</v>
      </c>
      <c r="T1409" t="s">
        <v>797</v>
      </c>
      <c r="U1409" t="str">
        <f>_xlfn.CONCAT(KamstrupData[[#This Row],[CountryCode]],"_",KamstrupData[[#This Row],[Business Area]],"_",KamstrupData[[#This Row],[DepartmentTeam]])</f>
        <v>DK10_DK_Finance_</v>
      </c>
      <c r="V1409" t="str">
        <f>VLOOKUP(KamstrupData[[#This Row],[ORG_Concat]],'O-Organization'!F:H,3,FALSE)</f>
        <v>11056_DK10_Finance_DK_Finance_</v>
      </c>
    </row>
    <row r="1410" spans="4:22">
      <c r="D1410" t="s">
        <v>415</v>
      </c>
      <c r="E1410" t="str">
        <f>VLOOKUP(D1410,'B-Business Capability'!B:H,5,FALSE)</f>
        <v>Finance</v>
      </c>
      <c r="F1410">
        <f>VLOOKUP(D1410,'B-Business Capability'!B:H,6,FALSE)</f>
        <v>0</v>
      </c>
      <c r="G1410">
        <f>VLOOKUP(D1410,'B-Business Capability'!B:H,7,FALSE)</f>
        <v>0</v>
      </c>
      <c r="I1410" t="s">
        <v>253</v>
      </c>
      <c r="J1410" t="s">
        <v>777</v>
      </c>
      <c r="L1410" t="s">
        <v>123</v>
      </c>
      <c r="M1410" t="str">
        <f>VLOOKUP(L1410,'A-Applications'!B:D,3,FALSE)</f>
        <v>DocuSign</v>
      </c>
      <c r="N1410" t="s">
        <v>53</v>
      </c>
      <c r="O1410" s="42"/>
      <c r="P1410" t="s">
        <v>793</v>
      </c>
      <c r="Q1410" t="str">
        <f>VLOOKUP(KamstrupData[[#This Row],[IdLevel123]],'B-Business Capability'!B:L,10,FALSE)</f>
        <v>N/A</v>
      </c>
      <c r="R1410">
        <f>VLOOKUP(KamstrupData[[#This Row],[IdLevel123]],'B-Business Capability'!B:L,11,FALSE)</f>
        <v>0</v>
      </c>
      <c r="T1410" t="s">
        <v>798</v>
      </c>
      <c r="U1410" t="str">
        <f>_xlfn.CONCAT(KamstrupData[[#This Row],[CountryCode]],"_",KamstrupData[[#This Row],[Business Area]],"_",KamstrupData[[#This Row],[DepartmentTeam]])</f>
        <v>DK10_DK_Finance_</v>
      </c>
      <c r="V1410" t="str">
        <f>VLOOKUP(KamstrupData[[#This Row],[ORG_Concat]],'O-Organization'!F:H,3,FALSE)</f>
        <v>11056_DK10_Finance_DK_Finance_</v>
      </c>
    </row>
    <row r="1411" spans="4:22">
      <c r="D1411" t="s">
        <v>122</v>
      </c>
      <c r="E1411" t="str">
        <f>VLOOKUP(D1411,'B-Business Capability'!B:H,5,FALSE)</f>
        <v>Legal</v>
      </c>
      <c r="F1411" t="str">
        <f>VLOOKUP(D1411,'B-Business Capability'!B:H,6,FALSE)</f>
        <v>Ensure Compliance</v>
      </c>
      <c r="G1411">
        <f>VLOOKUP(D1411,'B-Business Capability'!B:H,7,FALSE)</f>
        <v>0</v>
      </c>
      <c r="I1411" t="s">
        <v>253</v>
      </c>
      <c r="J1411" t="s">
        <v>777</v>
      </c>
      <c r="L1411" t="s">
        <v>123</v>
      </c>
      <c r="M1411" t="str">
        <f>VLOOKUP(L1411,'A-Applications'!B:D,3,FALSE)</f>
        <v>DocuSign</v>
      </c>
      <c r="N1411" t="s">
        <v>53</v>
      </c>
      <c r="O1411" s="42" t="s">
        <v>62</v>
      </c>
      <c r="P1411" t="s">
        <v>124</v>
      </c>
      <c r="Q1411" t="str">
        <f>VLOOKUP(KamstrupData[[#This Row],[IdLevel123]],'B-Business Capability'!B:L,10,FALSE)</f>
        <v>N/A</v>
      </c>
      <c r="R1411">
        <f>VLOOKUP(KamstrupData[[#This Row],[IdLevel123]],'B-Business Capability'!B:L,11,FALSE)</f>
        <v>0</v>
      </c>
      <c r="U1411" t="str">
        <f>_xlfn.CONCAT(KamstrupData[[#This Row],[CountryCode]],"_",KamstrupData[[#This Row],[Business Area]],"_",KamstrupData[[#This Row],[DepartmentTeam]])</f>
        <v>DK10_DK_Finance_</v>
      </c>
      <c r="V1411" t="str">
        <f>VLOOKUP(KamstrupData[[#This Row],[ORG_Concat]],'O-Organization'!F:H,3,FALSE)</f>
        <v>11056_DK10_Finance_DK_Finance_</v>
      </c>
    </row>
    <row r="1412" spans="4:22">
      <c r="D1412" t="s">
        <v>799</v>
      </c>
      <c r="E1412" t="str">
        <f>VLOOKUP(D1412,'B-Business Capability'!B:H,5,FALSE)</f>
        <v>Sustainability Management</v>
      </c>
      <c r="F1412" t="str">
        <f>VLOOKUP(D1412,'B-Business Capability'!B:H,6,FALSE)</f>
        <v>Sustainable Operations</v>
      </c>
      <c r="G1412" t="str">
        <f>VLOOKUP(D1412,'B-Business Capability'!B:H,7,FALSE)</f>
        <v>ESG Fact Transparency Mass Balancing</v>
      </c>
      <c r="I1412" t="s">
        <v>253</v>
      </c>
      <c r="J1412" t="s">
        <v>777</v>
      </c>
      <c r="L1412" t="s">
        <v>127</v>
      </c>
      <c r="M1412" t="str">
        <f>VLOOKUP(L1412,'A-Applications'!B:D,3,FALSE)</f>
        <v>Ipw</v>
      </c>
      <c r="O1412" s="42"/>
      <c r="P1412" t="s">
        <v>77</v>
      </c>
      <c r="Q1412" t="str">
        <f>VLOOKUP(KamstrupData[[#This Row],[IdLevel123]],'B-Business Capability'!B:L,10,FALSE)</f>
        <v>N/A</v>
      </c>
      <c r="R1412">
        <f>VLOOKUP(KamstrupData[[#This Row],[IdLevel123]],'B-Business Capability'!B:L,11,FALSE)</f>
        <v>0</v>
      </c>
      <c r="T1412" t="s">
        <v>800</v>
      </c>
      <c r="U1412" t="str">
        <f>_xlfn.CONCAT(KamstrupData[[#This Row],[CountryCode]],"_",KamstrupData[[#This Row],[Business Area]],"_",KamstrupData[[#This Row],[DepartmentTeam]])</f>
        <v>DK10_DK_Finance_</v>
      </c>
      <c r="V1412" t="str">
        <f>VLOOKUP(KamstrupData[[#This Row],[ORG_Concat]],'O-Organization'!F:H,3,FALSE)</f>
        <v>11056_DK10_Finance_DK_Finance_</v>
      </c>
    </row>
    <row r="1413" spans="4:22">
      <c r="D1413" t="s">
        <v>72</v>
      </c>
      <c r="E1413" t="str">
        <f>VLOOKUP(D1413,'B-Business Capability'!B:H,5,FALSE)</f>
        <v>Finance</v>
      </c>
      <c r="F1413" t="str">
        <f>VLOOKUP(D1413,'B-Business Capability'!B:H,6,FALSE)</f>
        <v>Accounting</v>
      </c>
      <c r="G1413" t="str">
        <f>VLOOKUP(D1413,'B-Business Capability'!B:H,7,FALSE)</f>
        <v>Accounts Recievabel</v>
      </c>
      <c r="I1413" t="s">
        <v>253</v>
      </c>
      <c r="J1413" t="s">
        <v>777</v>
      </c>
      <c r="L1413" t="s">
        <v>129</v>
      </c>
      <c r="M1413" t="str">
        <f>VLOOKUP(L1413,'A-Applications'!B:D,3,FALSE)</f>
        <v>Microsoft Dynamics 365 CE (Sales)</v>
      </c>
      <c r="N1413" t="s">
        <v>53</v>
      </c>
      <c r="O1413" s="42"/>
      <c r="P1413" t="s">
        <v>73</v>
      </c>
      <c r="Q1413" t="str">
        <f>VLOOKUP(KamstrupData[[#This Row],[IdLevel123]],'B-Business Capability'!B:L,10,FALSE)</f>
        <v>N/A</v>
      </c>
      <c r="R1413">
        <f>VLOOKUP(KamstrupData[[#This Row],[IdLevel123]],'B-Business Capability'!B:L,11,FALSE)</f>
        <v>0</v>
      </c>
      <c r="U1413" t="str">
        <f>_xlfn.CONCAT(KamstrupData[[#This Row],[CountryCode]],"_",KamstrupData[[#This Row],[Business Area]],"_",KamstrupData[[#This Row],[DepartmentTeam]])</f>
        <v>DK10_DK_Finance_</v>
      </c>
      <c r="V1413" t="str">
        <f>VLOOKUP(KamstrupData[[#This Row],[ORG_Concat]],'O-Organization'!F:H,3,FALSE)</f>
        <v>11056_DK10_Finance_DK_Finance_</v>
      </c>
    </row>
    <row r="1414" spans="4:22">
      <c r="D1414" t="s">
        <v>799</v>
      </c>
      <c r="E1414" t="str">
        <f>VLOOKUP(D1414,'B-Business Capability'!B:H,5,FALSE)</f>
        <v>Sustainability Management</v>
      </c>
      <c r="F1414" t="str">
        <f>VLOOKUP(D1414,'B-Business Capability'!B:H,6,FALSE)</f>
        <v>Sustainable Operations</v>
      </c>
      <c r="G1414" t="str">
        <f>VLOOKUP(D1414,'B-Business Capability'!B:H,7,FALSE)</f>
        <v>ESG Fact Transparency Mass Balancing</v>
      </c>
      <c r="I1414" t="s">
        <v>253</v>
      </c>
      <c r="J1414" t="s">
        <v>777</v>
      </c>
      <c r="L1414" t="s">
        <v>57</v>
      </c>
      <c r="M1414" t="str">
        <f>VLOOKUP(L1414,'A-Applications'!B:D,3,FALSE)</f>
        <v>Microsoft Word</v>
      </c>
      <c r="O1414" s="42"/>
      <c r="P1414" t="s">
        <v>77</v>
      </c>
      <c r="Q1414" t="str">
        <f>VLOOKUP(KamstrupData[[#This Row],[IdLevel123]],'B-Business Capability'!B:L,10,FALSE)</f>
        <v>N/A</v>
      </c>
      <c r="R1414">
        <f>VLOOKUP(KamstrupData[[#This Row],[IdLevel123]],'B-Business Capability'!B:L,11,FALSE)</f>
        <v>0</v>
      </c>
      <c r="T1414" t="s">
        <v>800</v>
      </c>
      <c r="U1414" t="str">
        <f>_xlfn.CONCAT(KamstrupData[[#This Row],[CountryCode]],"_",KamstrupData[[#This Row],[Business Area]],"_",KamstrupData[[#This Row],[DepartmentTeam]])</f>
        <v>DK10_DK_Finance_</v>
      </c>
      <c r="V1414" t="str">
        <f>VLOOKUP(KamstrupData[[#This Row],[ORG_Concat]],'O-Organization'!F:H,3,FALSE)</f>
        <v>11056_DK10_Finance_DK_Finance_</v>
      </c>
    </row>
    <row r="1415" spans="4:22">
      <c r="D1415" t="s">
        <v>801</v>
      </c>
      <c r="E1415" t="str">
        <f>VLOOKUP(D1415,'B-Business Capability'!B:H,5,FALSE)</f>
        <v>Finance</v>
      </c>
      <c r="F1415" t="str">
        <f>VLOOKUP(D1415,'B-Business Capability'!B:H,6,FALSE)</f>
        <v>Accounting</v>
      </c>
      <c r="G1415" t="str">
        <f>VLOOKUP(D1415,'B-Business Capability'!B:H,7,FALSE)</f>
        <v>Enterprise Consolidation</v>
      </c>
      <c r="I1415" t="s">
        <v>253</v>
      </c>
      <c r="J1415" t="s">
        <v>777</v>
      </c>
      <c r="L1415" t="s">
        <v>58</v>
      </c>
      <c r="M1415" t="str">
        <f>VLOOKUP(L1415,'A-Applications'!B:D,3,FALSE)</f>
        <v>Microsoft Excel</v>
      </c>
      <c r="N1415" t="s">
        <v>53</v>
      </c>
      <c r="O1415" s="42"/>
      <c r="P1415" t="s">
        <v>793</v>
      </c>
      <c r="Q1415" t="str">
        <f>VLOOKUP(KamstrupData[[#This Row],[IdLevel123]],'B-Business Capability'!B:L,10,FALSE)</f>
        <v>N/A</v>
      </c>
      <c r="R1415">
        <f>VLOOKUP(KamstrupData[[#This Row],[IdLevel123]],'B-Business Capability'!B:L,11,FALSE)</f>
        <v>0</v>
      </c>
      <c r="T1415" t="s">
        <v>802</v>
      </c>
      <c r="U1415" t="str">
        <f>_xlfn.CONCAT(KamstrupData[[#This Row],[CountryCode]],"_",KamstrupData[[#This Row],[Business Area]],"_",KamstrupData[[#This Row],[DepartmentTeam]])</f>
        <v>DK10_DK_Finance_</v>
      </c>
      <c r="V1415" t="str">
        <f>VLOOKUP(KamstrupData[[#This Row],[ORG_Concat]],'O-Organization'!F:H,3,FALSE)</f>
        <v>11056_DK10_Finance_DK_Finance_</v>
      </c>
    </row>
    <row r="1416" spans="4:22">
      <c r="D1416" t="s">
        <v>660</v>
      </c>
      <c r="E1416" t="str">
        <f>VLOOKUP(D1416,'B-Business Capability'!B:H,5,FALSE)</f>
        <v>Finance</v>
      </c>
      <c r="F1416" t="str">
        <f>VLOOKUP(D1416,'B-Business Capability'!B:H,6,FALSE)</f>
        <v>Financial Planning &amp; Analysis</v>
      </c>
      <c r="G1416" t="str">
        <f>VLOOKUP(D1416,'B-Business Capability'!B:H,7,FALSE)</f>
        <v>Business Planning</v>
      </c>
      <c r="I1416" t="s">
        <v>253</v>
      </c>
      <c r="J1416" t="s">
        <v>777</v>
      </c>
      <c r="L1416" t="s">
        <v>58</v>
      </c>
      <c r="M1416" t="str">
        <f>VLOOKUP(L1416,'A-Applications'!B:D,3,FALSE)</f>
        <v>Microsoft Excel</v>
      </c>
      <c r="N1416" t="s">
        <v>53</v>
      </c>
      <c r="O1416" s="42" t="s">
        <v>54</v>
      </c>
      <c r="P1416" t="s">
        <v>67</v>
      </c>
      <c r="Q1416" t="str">
        <f>VLOOKUP(KamstrupData[[#This Row],[IdLevel123]],'B-Business Capability'!B:L,10,FALSE)</f>
        <v>N/A</v>
      </c>
      <c r="R1416">
        <f>VLOOKUP(KamstrupData[[#This Row],[IdLevel123]],'B-Business Capability'!B:L,11,FALSE)</f>
        <v>0</v>
      </c>
      <c r="T1416" t="s">
        <v>792</v>
      </c>
      <c r="U1416" t="str">
        <f>_xlfn.CONCAT(KamstrupData[[#This Row],[CountryCode]],"_",KamstrupData[[#This Row],[Business Area]],"_",KamstrupData[[#This Row],[DepartmentTeam]])</f>
        <v>DK10_DK_Finance_</v>
      </c>
      <c r="V1416" t="str">
        <f>VLOOKUP(KamstrupData[[#This Row],[ORG_Concat]],'O-Organization'!F:H,3,FALSE)</f>
        <v>11056_DK10_Finance_DK_Finance_</v>
      </c>
    </row>
    <row r="1417" spans="4:22">
      <c r="D1417" t="s">
        <v>63</v>
      </c>
      <c r="E1417" t="str">
        <f>VLOOKUP(D1417,'B-Business Capability'!B:H,5,FALSE)</f>
        <v>Finance</v>
      </c>
      <c r="F1417" t="str">
        <f>VLOOKUP(D1417,'B-Business Capability'!B:H,6,FALSE)</f>
        <v>Financial Planning &amp; Analysis</v>
      </c>
      <c r="G1417" t="str">
        <f>VLOOKUP(D1417,'B-Business Capability'!B:H,7,FALSE)</f>
        <v>Cost Accounting_Plan</v>
      </c>
      <c r="I1417" t="s">
        <v>253</v>
      </c>
      <c r="J1417" t="s">
        <v>777</v>
      </c>
      <c r="L1417" t="s">
        <v>58</v>
      </c>
      <c r="M1417" t="str">
        <f>VLOOKUP(L1417,'A-Applications'!B:D,3,FALSE)</f>
        <v>Microsoft Excel</v>
      </c>
      <c r="N1417" t="s">
        <v>53</v>
      </c>
      <c r="O1417" s="42" t="s">
        <v>54</v>
      </c>
      <c r="P1417" t="s">
        <v>67</v>
      </c>
      <c r="Q1417" t="str">
        <f>VLOOKUP(KamstrupData[[#This Row],[IdLevel123]],'B-Business Capability'!B:L,10,FALSE)</f>
        <v>N/A</v>
      </c>
      <c r="R1417">
        <f>VLOOKUP(KamstrupData[[#This Row],[IdLevel123]],'B-Business Capability'!B:L,11,FALSE)</f>
        <v>0</v>
      </c>
      <c r="T1417" t="s">
        <v>792</v>
      </c>
      <c r="U1417" t="str">
        <f>_xlfn.CONCAT(KamstrupData[[#This Row],[CountryCode]],"_",KamstrupData[[#This Row],[Business Area]],"_",KamstrupData[[#This Row],[DepartmentTeam]])</f>
        <v>DK10_DK_Finance_</v>
      </c>
      <c r="V1417" t="str">
        <f>VLOOKUP(KamstrupData[[#This Row],[ORG_Concat]],'O-Organization'!F:H,3,FALSE)</f>
        <v>11056_DK10_Finance_DK_Finance_</v>
      </c>
    </row>
    <row r="1418" spans="4:22">
      <c r="D1418" t="s">
        <v>104</v>
      </c>
      <c r="E1418" t="str">
        <f>VLOOKUP(D1418,'B-Business Capability'!B:H,5,FALSE)</f>
        <v>Finance</v>
      </c>
      <c r="F1418" t="str">
        <f>VLOOKUP(D1418,'B-Business Capability'!B:H,6,FALSE)</f>
        <v>Financial Planning &amp; Analysis</v>
      </c>
      <c r="G1418" t="str">
        <f>VLOOKUP(D1418,'B-Business Capability'!B:H,7,FALSE)</f>
        <v>Forecasting</v>
      </c>
      <c r="I1418" t="s">
        <v>253</v>
      </c>
      <c r="J1418" t="s">
        <v>777</v>
      </c>
      <c r="L1418" t="s">
        <v>58</v>
      </c>
      <c r="M1418" t="str">
        <f>VLOOKUP(L1418,'A-Applications'!B:D,3,FALSE)</f>
        <v>Microsoft Excel</v>
      </c>
      <c r="N1418" t="s">
        <v>53</v>
      </c>
      <c r="O1418" s="42"/>
      <c r="P1418" t="s">
        <v>67</v>
      </c>
      <c r="Q1418" t="str">
        <f>VLOOKUP(KamstrupData[[#This Row],[IdLevel123]],'B-Business Capability'!B:L,10,FALSE)</f>
        <v>N/A</v>
      </c>
      <c r="R1418">
        <f>VLOOKUP(KamstrupData[[#This Row],[IdLevel123]],'B-Business Capability'!B:L,11,FALSE)</f>
        <v>0</v>
      </c>
      <c r="U1418" t="str">
        <f>_xlfn.CONCAT(KamstrupData[[#This Row],[CountryCode]],"_",KamstrupData[[#This Row],[Business Area]],"_",KamstrupData[[#This Row],[DepartmentTeam]])</f>
        <v>DK10_DK_Finance_</v>
      </c>
      <c r="V1418" t="str">
        <f>VLOOKUP(KamstrupData[[#This Row],[ORG_Concat]],'O-Organization'!F:H,3,FALSE)</f>
        <v>11056_DK10_Finance_DK_Finance_</v>
      </c>
    </row>
    <row r="1419" spans="4:22">
      <c r="D1419" t="s">
        <v>68</v>
      </c>
      <c r="E1419" t="str">
        <f>VLOOKUP(D1419,'B-Business Capability'!B:H,5,FALSE)</f>
        <v>Finance</v>
      </c>
      <c r="F1419" t="str">
        <f>VLOOKUP(D1419,'B-Business Capability'!B:H,6,FALSE)</f>
        <v>Settlements &amp; Payments</v>
      </c>
      <c r="G1419" t="str">
        <f>VLOOKUP(D1419,'B-Business Capability'!B:H,7,FALSE)</f>
        <v>Account Payables</v>
      </c>
      <c r="I1419" t="s">
        <v>253</v>
      </c>
      <c r="J1419" t="s">
        <v>777</v>
      </c>
      <c r="L1419" t="s">
        <v>58</v>
      </c>
      <c r="M1419" t="str">
        <f>VLOOKUP(L1419,'A-Applications'!B:D,3,FALSE)</f>
        <v>Microsoft Excel</v>
      </c>
      <c r="N1419" t="s">
        <v>53</v>
      </c>
      <c r="O1419" s="42"/>
      <c r="P1419" t="s">
        <v>70</v>
      </c>
      <c r="Q1419" t="str">
        <f>VLOOKUP(KamstrupData[[#This Row],[IdLevel123]],'B-Business Capability'!B:L,10,FALSE)</f>
        <v>Procure-to-Pay (P2P)</v>
      </c>
      <c r="R1419">
        <f>VLOOKUP(KamstrupData[[#This Row],[IdLevel123]],'B-Business Capability'!B:L,11,FALSE)</f>
        <v>500</v>
      </c>
      <c r="U1419" t="str">
        <f>_xlfn.CONCAT(KamstrupData[[#This Row],[CountryCode]],"_",KamstrupData[[#This Row],[Business Area]],"_",KamstrupData[[#This Row],[DepartmentTeam]])</f>
        <v>DK10_DK_Finance_</v>
      </c>
      <c r="V1419" t="str">
        <f>VLOOKUP(KamstrupData[[#This Row],[ORG_Concat]],'O-Organization'!F:H,3,FALSE)</f>
        <v>11056_DK10_Finance_DK_Finance_</v>
      </c>
    </row>
    <row r="1420" spans="4:22">
      <c r="D1420" t="s">
        <v>803</v>
      </c>
      <c r="E1420" t="str">
        <f>VLOOKUP(D1420,'B-Business Capability'!B:H,5,FALSE)</f>
        <v>Finance</v>
      </c>
      <c r="F1420" t="str">
        <f>VLOOKUP(D1420,'B-Business Capability'!B:H,6,FALSE)</f>
        <v>Tax Management</v>
      </c>
      <c r="G1420" t="str">
        <f>VLOOKUP(D1420,'B-Business Capability'!B:H,7,FALSE)</f>
        <v>Tax Planning Strategies</v>
      </c>
      <c r="I1420" t="s">
        <v>253</v>
      </c>
      <c r="J1420" t="s">
        <v>777</v>
      </c>
      <c r="L1420" t="s">
        <v>58</v>
      </c>
      <c r="M1420" t="str">
        <f>VLOOKUP(L1420,'A-Applications'!B:D,3,FALSE)</f>
        <v>Microsoft Excel</v>
      </c>
      <c r="N1420" t="s">
        <v>53</v>
      </c>
      <c r="O1420" s="42"/>
      <c r="P1420" t="s">
        <v>793</v>
      </c>
      <c r="Q1420" t="str">
        <f>VLOOKUP(KamstrupData[[#This Row],[IdLevel123]],'B-Business Capability'!B:L,10,FALSE)</f>
        <v>N/A</v>
      </c>
      <c r="R1420">
        <f>VLOOKUP(KamstrupData[[#This Row],[IdLevel123]],'B-Business Capability'!B:L,11,FALSE)</f>
        <v>0</v>
      </c>
      <c r="U1420" t="str">
        <f>_xlfn.CONCAT(KamstrupData[[#This Row],[CountryCode]],"_",KamstrupData[[#This Row],[Business Area]],"_",KamstrupData[[#This Row],[DepartmentTeam]])</f>
        <v>DK10_DK_Finance_</v>
      </c>
      <c r="V1420" t="str">
        <f>VLOOKUP(KamstrupData[[#This Row],[ORG_Concat]],'O-Organization'!F:H,3,FALSE)</f>
        <v>11056_DK10_Finance_DK_Finance_</v>
      </c>
    </row>
    <row r="1421" spans="4:22">
      <c r="D1421" t="s">
        <v>738</v>
      </c>
      <c r="E1421" t="str">
        <f>VLOOKUP(D1421,'B-Business Capability'!B:H,5,FALSE)</f>
        <v>Strategic Management</v>
      </c>
      <c r="F1421" t="str">
        <f>VLOOKUP(D1421,'B-Business Capability'!B:H,6,FALSE)</f>
        <v>Manage Core Business</v>
      </c>
      <c r="G1421" t="str">
        <f>VLOOKUP(D1421,'B-Business Capability'!B:H,7,FALSE)</f>
        <v>Manage Bus. Performance &amp; Ops</v>
      </c>
      <c r="I1421" t="s">
        <v>253</v>
      </c>
      <c r="J1421" t="s">
        <v>777</v>
      </c>
      <c r="L1421" t="s">
        <v>58</v>
      </c>
      <c r="M1421" t="str">
        <f>VLOOKUP(L1421,'A-Applications'!B:D,3,FALSE)</f>
        <v>Microsoft Excel</v>
      </c>
      <c r="N1421" t="s">
        <v>103</v>
      </c>
      <c r="O1421" s="42" t="s">
        <v>62</v>
      </c>
      <c r="P1421" t="s">
        <v>97</v>
      </c>
      <c r="Q1421" t="str">
        <f>VLOOKUP(KamstrupData[[#This Row],[IdLevel123]],'B-Business Capability'!B:L,10,FALSE)</f>
        <v>N/A</v>
      </c>
      <c r="R1421">
        <f>VLOOKUP(KamstrupData[[#This Row],[IdLevel123]],'B-Business Capability'!B:L,11,FALSE)</f>
        <v>0</v>
      </c>
      <c r="T1421" t="s">
        <v>804</v>
      </c>
      <c r="U1421" t="str">
        <f>_xlfn.CONCAT(KamstrupData[[#This Row],[CountryCode]],"_",KamstrupData[[#This Row],[Business Area]],"_",KamstrupData[[#This Row],[DepartmentTeam]])</f>
        <v>DK10_DK_Finance_</v>
      </c>
      <c r="V1421" t="str">
        <f>VLOOKUP(KamstrupData[[#This Row],[ORG_Concat]],'O-Organization'!F:H,3,FALSE)</f>
        <v>11056_DK10_Finance_DK_Finance_</v>
      </c>
    </row>
    <row r="1422" spans="4:22">
      <c r="D1422" t="s">
        <v>761</v>
      </c>
      <c r="E1422" t="str">
        <f>VLOOKUP(D1422,'B-Business Capability'!B:H,5,FALSE)</f>
        <v>Strategic Management</v>
      </c>
      <c r="F1422" t="str">
        <f>VLOOKUP(D1422,'B-Business Capability'!B:H,6,FALSE)</f>
        <v>Mergers &amp; Acquisitions</v>
      </c>
      <c r="G1422" t="str">
        <f>VLOOKUP(D1422,'B-Business Capability'!B:H,7,FALSE)</f>
        <v>Track Acquisitions</v>
      </c>
      <c r="I1422" t="s">
        <v>253</v>
      </c>
      <c r="J1422" t="s">
        <v>777</v>
      </c>
      <c r="L1422" t="s">
        <v>58</v>
      </c>
      <c r="M1422" t="str">
        <f>VLOOKUP(L1422,'A-Applications'!B:D,3,FALSE)</f>
        <v>Microsoft Excel</v>
      </c>
      <c r="N1422" t="s">
        <v>53</v>
      </c>
      <c r="O1422" s="42" t="s">
        <v>62</v>
      </c>
      <c r="P1422" t="s">
        <v>97</v>
      </c>
      <c r="Q1422" t="str">
        <f>VLOOKUP(KamstrupData[[#This Row],[IdLevel123]],'B-Business Capability'!B:L,10,FALSE)</f>
        <v>N/A</v>
      </c>
      <c r="R1422">
        <f>VLOOKUP(KamstrupData[[#This Row],[IdLevel123]],'B-Business Capability'!B:L,11,FALSE)</f>
        <v>0</v>
      </c>
      <c r="T1422" t="s">
        <v>792</v>
      </c>
      <c r="U1422" t="str">
        <f>_xlfn.CONCAT(KamstrupData[[#This Row],[CountryCode]],"_",KamstrupData[[#This Row],[Business Area]],"_",KamstrupData[[#This Row],[DepartmentTeam]])</f>
        <v>DK10_DK_Finance_</v>
      </c>
      <c r="V1422" t="str">
        <f>VLOOKUP(KamstrupData[[#This Row],[ORG_Concat]],'O-Organization'!F:H,3,FALSE)</f>
        <v>11056_DK10_Finance_DK_Finance_</v>
      </c>
    </row>
    <row r="1423" spans="4:22">
      <c r="D1423" t="s">
        <v>726</v>
      </c>
      <c r="E1423" t="str">
        <f>VLOOKUP(D1423,'B-Business Capability'!B:H,5,FALSE)</f>
        <v>Strategic Management</v>
      </c>
      <c r="F1423" t="str">
        <f>VLOOKUP(D1423,'B-Business Capability'!B:H,6,FALSE)</f>
        <v>Strategy Development</v>
      </c>
      <c r="G1423" t="str">
        <f>VLOOKUP(D1423,'B-Business Capability'!B:H,7,FALSE)</f>
        <v>Track Strategy</v>
      </c>
      <c r="I1423" t="s">
        <v>253</v>
      </c>
      <c r="J1423" t="s">
        <v>777</v>
      </c>
      <c r="L1423" t="s">
        <v>58</v>
      </c>
      <c r="M1423" t="str">
        <f>VLOOKUP(L1423,'A-Applications'!B:D,3,FALSE)</f>
        <v>Microsoft Excel</v>
      </c>
      <c r="N1423" t="s">
        <v>103</v>
      </c>
      <c r="O1423" s="42" t="s">
        <v>62</v>
      </c>
      <c r="P1423" t="s">
        <v>97</v>
      </c>
      <c r="Q1423" t="str">
        <f>VLOOKUP(KamstrupData[[#This Row],[IdLevel123]],'B-Business Capability'!B:L,10,FALSE)</f>
        <v>N/A</v>
      </c>
      <c r="R1423">
        <f>VLOOKUP(KamstrupData[[#This Row],[IdLevel123]],'B-Business Capability'!B:L,11,FALSE)</f>
        <v>0</v>
      </c>
      <c r="T1423" t="s">
        <v>804</v>
      </c>
      <c r="U1423" t="str">
        <f>_xlfn.CONCAT(KamstrupData[[#This Row],[CountryCode]],"_",KamstrupData[[#This Row],[Business Area]],"_",KamstrupData[[#This Row],[DepartmentTeam]])</f>
        <v>DK10_DK_Finance_</v>
      </c>
      <c r="V1423" t="str">
        <f>VLOOKUP(KamstrupData[[#This Row],[ORG_Concat]],'O-Organization'!F:H,3,FALSE)</f>
        <v>11056_DK10_Finance_DK_Finance_</v>
      </c>
    </row>
    <row r="1424" spans="4:22">
      <c r="D1424" t="s">
        <v>72</v>
      </c>
      <c r="E1424" t="str">
        <f>VLOOKUP(D1424,'B-Business Capability'!B:H,5,FALSE)</f>
        <v>Finance</v>
      </c>
      <c r="F1424" t="str">
        <f>VLOOKUP(D1424,'B-Business Capability'!B:H,6,FALSE)</f>
        <v>Accounting</v>
      </c>
      <c r="G1424" t="str">
        <f>VLOOKUP(D1424,'B-Business Capability'!B:H,7,FALSE)</f>
        <v>Accounts Recievabel</v>
      </c>
      <c r="I1424" t="s">
        <v>253</v>
      </c>
      <c r="J1424" t="s">
        <v>777</v>
      </c>
      <c r="L1424" t="s">
        <v>58</v>
      </c>
      <c r="M1424" t="str">
        <f>VLOOKUP(L1424,'A-Applications'!B:D,3,FALSE)</f>
        <v>Microsoft Excel</v>
      </c>
      <c r="N1424" t="s">
        <v>53</v>
      </c>
      <c r="O1424" s="42"/>
      <c r="P1424" t="s">
        <v>73</v>
      </c>
      <c r="Q1424" t="str">
        <f>VLOOKUP(KamstrupData[[#This Row],[IdLevel123]],'B-Business Capability'!B:L,10,FALSE)</f>
        <v>N/A</v>
      </c>
      <c r="R1424">
        <f>VLOOKUP(KamstrupData[[#This Row],[IdLevel123]],'B-Business Capability'!B:L,11,FALSE)</f>
        <v>0</v>
      </c>
      <c r="U1424" t="str">
        <f>_xlfn.CONCAT(KamstrupData[[#This Row],[CountryCode]],"_",KamstrupData[[#This Row],[Business Area]],"_",KamstrupData[[#This Row],[DepartmentTeam]])</f>
        <v>DK10_DK_Finance_</v>
      </c>
      <c r="V1424" t="str">
        <f>VLOOKUP(KamstrupData[[#This Row],[ORG_Concat]],'O-Organization'!F:H,3,FALSE)</f>
        <v>11056_DK10_Finance_DK_Finance_</v>
      </c>
    </row>
    <row r="1425" spans="4:22">
      <c r="D1425" t="s">
        <v>799</v>
      </c>
      <c r="E1425" t="str">
        <f>VLOOKUP(D1425,'B-Business Capability'!B:H,5,FALSE)</f>
        <v>Sustainability Management</v>
      </c>
      <c r="F1425" t="str">
        <f>VLOOKUP(D1425,'B-Business Capability'!B:H,6,FALSE)</f>
        <v>Sustainable Operations</v>
      </c>
      <c r="G1425" t="str">
        <f>VLOOKUP(D1425,'B-Business Capability'!B:H,7,FALSE)</f>
        <v>ESG Fact Transparency Mass Balancing</v>
      </c>
      <c r="I1425" t="s">
        <v>253</v>
      </c>
      <c r="J1425" t="s">
        <v>777</v>
      </c>
      <c r="L1425" t="s">
        <v>58</v>
      </c>
      <c r="M1425" t="str">
        <f>VLOOKUP(L1425,'A-Applications'!B:D,3,FALSE)</f>
        <v>Microsoft Excel</v>
      </c>
      <c r="O1425" s="42"/>
      <c r="P1425" t="s">
        <v>77</v>
      </c>
      <c r="Q1425" t="str">
        <f>VLOOKUP(KamstrupData[[#This Row],[IdLevel123]],'B-Business Capability'!B:L,10,FALSE)</f>
        <v>N/A</v>
      </c>
      <c r="R1425">
        <f>VLOOKUP(KamstrupData[[#This Row],[IdLevel123]],'B-Business Capability'!B:L,11,FALSE)</f>
        <v>0</v>
      </c>
      <c r="T1425" t="s">
        <v>800</v>
      </c>
      <c r="U1425" t="str">
        <f>_xlfn.CONCAT(KamstrupData[[#This Row],[CountryCode]],"_",KamstrupData[[#This Row],[Business Area]],"_",KamstrupData[[#This Row],[DepartmentTeam]])</f>
        <v>DK10_DK_Finance_</v>
      </c>
      <c r="V1425" t="str">
        <f>VLOOKUP(KamstrupData[[#This Row],[ORG_Concat]],'O-Organization'!F:H,3,FALSE)</f>
        <v>11056_DK10_Finance_DK_Finance_</v>
      </c>
    </row>
    <row r="1426" spans="4:22">
      <c r="D1426" t="s">
        <v>68</v>
      </c>
      <c r="E1426" t="str">
        <f>VLOOKUP(D1426,'B-Business Capability'!B:H,5,FALSE)</f>
        <v>Finance</v>
      </c>
      <c r="F1426" t="str">
        <f>VLOOKUP(D1426,'B-Business Capability'!B:H,6,FALSE)</f>
        <v>Settlements &amp; Payments</v>
      </c>
      <c r="G1426" t="str">
        <f>VLOOKUP(D1426,'B-Business Capability'!B:H,7,FALSE)</f>
        <v>Account Payables</v>
      </c>
      <c r="I1426" t="s">
        <v>253</v>
      </c>
      <c r="J1426" t="s">
        <v>777</v>
      </c>
      <c r="L1426" t="s">
        <v>805</v>
      </c>
      <c r="M1426" t="str">
        <f>VLOOKUP(L1426,'A-Applications'!B:D,3,FALSE)</f>
        <v>Danske Direct</v>
      </c>
      <c r="N1426" t="s">
        <v>53</v>
      </c>
      <c r="O1426" s="42"/>
      <c r="P1426" t="s">
        <v>70</v>
      </c>
      <c r="Q1426" t="str">
        <f>VLOOKUP(KamstrupData[[#This Row],[IdLevel123]],'B-Business Capability'!B:L,10,FALSE)</f>
        <v>Procure-to-Pay (P2P)</v>
      </c>
      <c r="R1426">
        <f>VLOOKUP(KamstrupData[[#This Row],[IdLevel123]],'B-Business Capability'!B:L,11,FALSE)</f>
        <v>500</v>
      </c>
      <c r="U1426" t="str">
        <f>_xlfn.CONCAT(KamstrupData[[#This Row],[CountryCode]],"_",KamstrupData[[#This Row],[Business Area]],"_",KamstrupData[[#This Row],[DepartmentTeam]])</f>
        <v>DK10_DK_Finance_</v>
      </c>
      <c r="V1426" t="str">
        <f>VLOOKUP(KamstrupData[[#This Row],[ORG_Concat]],'O-Organization'!F:H,3,FALSE)</f>
        <v>11056_DK10_Finance_DK_Finance_</v>
      </c>
    </row>
    <row r="1427" spans="4:22">
      <c r="D1427" t="s">
        <v>72</v>
      </c>
      <c r="E1427" t="str">
        <f>VLOOKUP(D1427,'B-Business Capability'!B:H,5,FALSE)</f>
        <v>Finance</v>
      </c>
      <c r="F1427" t="str">
        <f>VLOOKUP(D1427,'B-Business Capability'!B:H,6,FALSE)</f>
        <v>Accounting</v>
      </c>
      <c r="G1427" t="str">
        <f>VLOOKUP(D1427,'B-Business Capability'!B:H,7,FALSE)</f>
        <v>Accounts Recievabel</v>
      </c>
      <c r="I1427" t="s">
        <v>253</v>
      </c>
      <c r="J1427" t="s">
        <v>777</v>
      </c>
      <c r="L1427" t="s">
        <v>805</v>
      </c>
      <c r="M1427" t="str">
        <f>VLOOKUP(L1427,'A-Applications'!B:D,3,FALSE)</f>
        <v>Danske Direct</v>
      </c>
      <c r="N1427" t="s">
        <v>53</v>
      </c>
      <c r="O1427" s="42"/>
      <c r="P1427" t="s">
        <v>73</v>
      </c>
      <c r="Q1427" t="str">
        <f>VLOOKUP(KamstrupData[[#This Row],[IdLevel123]],'B-Business Capability'!B:L,10,FALSE)</f>
        <v>N/A</v>
      </c>
      <c r="R1427">
        <f>VLOOKUP(KamstrupData[[#This Row],[IdLevel123]],'B-Business Capability'!B:L,11,FALSE)</f>
        <v>0</v>
      </c>
      <c r="U1427" t="str">
        <f>_xlfn.CONCAT(KamstrupData[[#This Row],[CountryCode]],"_",KamstrupData[[#This Row],[Business Area]],"_",KamstrupData[[#This Row],[DepartmentTeam]])</f>
        <v>DK10_DK_Finance_</v>
      </c>
      <c r="V1427" t="str">
        <f>VLOOKUP(KamstrupData[[#This Row],[ORG_Concat]],'O-Organization'!F:H,3,FALSE)</f>
        <v>11056_DK10_Finance_DK_Finance_</v>
      </c>
    </row>
    <row r="1428" spans="4:22">
      <c r="D1428" t="s">
        <v>72</v>
      </c>
      <c r="E1428" t="str">
        <f>VLOOKUP(D1428,'B-Business Capability'!B:H,5,FALSE)</f>
        <v>Finance</v>
      </c>
      <c r="F1428" t="str">
        <f>VLOOKUP(D1428,'B-Business Capability'!B:H,6,FALSE)</f>
        <v>Accounting</v>
      </c>
      <c r="G1428" t="str">
        <f>VLOOKUP(D1428,'B-Business Capability'!B:H,7,FALSE)</f>
        <v>Accounts Recievabel</v>
      </c>
      <c r="I1428" t="s">
        <v>253</v>
      </c>
      <c r="J1428" t="s">
        <v>777</v>
      </c>
      <c r="L1428" t="s">
        <v>205</v>
      </c>
      <c r="M1428" t="str">
        <f>VLOOKUP(L1428,'A-Applications'!B:D,3,FALSE)</f>
        <v>Dunn and Bradstreet (Finance Analytics)</v>
      </c>
      <c r="N1428" t="s">
        <v>53</v>
      </c>
      <c r="O1428" s="42"/>
      <c r="P1428" t="s">
        <v>73</v>
      </c>
      <c r="Q1428" t="str">
        <f>VLOOKUP(KamstrupData[[#This Row],[IdLevel123]],'B-Business Capability'!B:L,10,FALSE)</f>
        <v>N/A</v>
      </c>
      <c r="R1428">
        <f>VLOOKUP(KamstrupData[[#This Row],[IdLevel123]],'B-Business Capability'!B:L,11,FALSE)</f>
        <v>0</v>
      </c>
      <c r="U1428" t="str">
        <f>_xlfn.CONCAT(KamstrupData[[#This Row],[CountryCode]],"_",KamstrupData[[#This Row],[Business Area]],"_",KamstrupData[[#This Row],[DepartmentTeam]])</f>
        <v>DK10_DK_Finance_</v>
      </c>
      <c r="V1428" t="str">
        <f>VLOOKUP(KamstrupData[[#This Row],[ORG_Concat]],'O-Organization'!F:H,3,FALSE)</f>
        <v>11056_DK10_Finance_DK_Finance_</v>
      </c>
    </row>
    <row r="1429" spans="4:22">
      <c r="D1429" t="s">
        <v>68</v>
      </c>
      <c r="E1429" t="str">
        <f>VLOOKUP(D1429,'B-Business Capability'!B:H,5,FALSE)</f>
        <v>Finance</v>
      </c>
      <c r="F1429" t="str">
        <f>VLOOKUP(D1429,'B-Business Capability'!B:H,6,FALSE)</f>
        <v>Settlements &amp; Payments</v>
      </c>
      <c r="G1429" t="str">
        <f>VLOOKUP(D1429,'B-Business Capability'!B:H,7,FALSE)</f>
        <v>Account Payables</v>
      </c>
      <c r="I1429" t="s">
        <v>253</v>
      </c>
      <c r="J1429" t="s">
        <v>777</v>
      </c>
      <c r="L1429" t="s">
        <v>71</v>
      </c>
      <c r="M1429" t="str">
        <f>VLOOKUP(L1429,'A-Applications'!B:D,3,FALSE)</f>
        <v>VIES</v>
      </c>
      <c r="N1429" t="s">
        <v>53</v>
      </c>
      <c r="O1429" s="42"/>
      <c r="P1429" t="s">
        <v>70</v>
      </c>
      <c r="Q1429" t="str">
        <f>VLOOKUP(KamstrupData[[#This Row],[IdLevel123]],'B-Business Capability'!B:L,10,FALSE)</f>
        <v>Procure-to-Pay (P2P)</v>
      </c>
      <c r="R1429">
        <f>VLOOKUP(KamstrupData[[#This Row],[IdLevel123]],'B-Business Capability'!B:L,11,FALSE)</f>
        <v>500</v>
      </c>
      <c r="U1429" t="str">
        <f>_xlfn.CONCAT(KamstrupData[[#This Row],[CountryCode]],"_",KamstrupData[[#This Row],[Business Area]],"_",KamstrupData[[#This Row],[DepartmentTeam]])</f>
        <v>DK10_DK_Finance_</v>
      </c>
      <c r="V1429" t="str">
        <f>VLOOKUP(KamstrupData[[#This Row],[ORG_Concat]],'O-Organization'!F:H,3,FALSE)</f>
        <v>11056_DK10_Finance_DK_Finance_</v>
      </c>
    </row>
    <row r="1430" spans="4:22">
      <c r="D1430" t="s">
        <v>72</v>
      </c>
      <c r="E1430" t="str">
        <f>VLOOKUP(D1430,'B-Business Capability'!B:H,5,FALSE)</f>
        <v>Finance</v>
      </c>
      <c r="F1430" t="str">
        <f>VLOOKUP(D1430,'B-Business Capability'!B:H,6,FALSE)</f>
        <v>Accounting</v>
      </c>
      <c r="G1430" t="str">
        <f>VLOOKUP(D1430,'B-Business Capability'!B:H,7,FALSE)</f>
        <v>Accounts Recievabel</v>
      </c>
      <c r="I1430" t="s">
        <v>253</v>
      </c>
      <c r="J1430" t="s">
        <v>777</v>
      </c>
      <c r="L1430" t="s">
        <v>71</v>
      </c>
      <c r="M1430" t="str">
        <f>VLOOKUP(L1430,'A-Applications'!B:D,3,FALSE)</f>
        <v>VIES</v>
      </c>
      <c r="N1430" t="s">
        <v>53</v>
      </c>
      <c r="O1430" s="42"/>
      <c r="P1430" t="s">
        <v>73</v>
      </c>
      <c r="Q1430" t="str">
        <f>VLOOKUP(KamstrupData[[#This Row],[IdLevel123]],'B-Business Capability'!B:L,10,FALSE)</f>
        <v>N/A</v>
      </c>
      <c r="R1430">
        <f>VLOOKUP(KamstrupData[[#This Row],[IdLevel123]],'B-Business Capability'!B:L,11,FALSE)</f>
        <v>0</v>
      </c>
      <c r="U1430" t="str">
        <f>_xlfn.CONCAT(KamstrupData[[#This Row],[CountryCode]],"_",KamstrupData[[#This Row],[Business Area]],"_",KamstrupData[[#This Row],[DepartmentTeam]])</f>
        <v>DK10_DK_Finance_</v>
      </c>
      <c r="V1430" t="str">
        <f>VLOOKUP(KamstrupData[[#This Row],[ORG_Concat]],'O-Organization'!F:H,3,FALSE)</f>
        <v>11056_DK10_Finance_DK_Finance_</v>
      </c>
    </row>
    <row r="1431" spans="4:22">
      <c r="D1431" t="s">
        <v>415</v>
      </c>
      <c r="E1431" t="str">
        <f>VLOOKUP(D1431,'B-Business Capability'!B:H,5,FALSE)</f>
        <v>Finance</v>
      </c>
      <c r="F1431">
        <f>VLOOKUP(D1431,'B-Business Capability'!B:H,6,FALSE)</f>
        <v>0</v>
      </c>
      <c r="G1431">
        <f>VLOOKUP(D1431,'B-Business Capability'!B:H,7,FALSE)</f>
        <v>0</v>
      </c>
      <c r="I1431" t="s">
        <v>253</v>
      </c>
      <c r="J1431" t="s">
        <v>777</v>
      </c>
      <c r="L1431" t="s">
        <v>806</v>
      </c>
      <c r="M1431" t="str">
        <f>VLOOKUP(L1431,'A-Applications'!B:D,3,FALSE)</f>
        <v>Adra</v>
      </c>
      <c r="N1431" t="s">
        <v>53</v>
      </c>
      <c r="O1431" s="42" t="s">
        <v>54</v>
      </c>
      <c r="P1431" t="s">
        <v>793</v>
      </c>
      <c r="Q1431" t="str">
        <f>VLOOKUP(KamstrupData[[#This Row],[IdLevel123]],'B-Business Capability'!B:L,10,FALSE)</f>
        <v>N/A</v>
      </c>
      <c r="R1431">
        <f>VLOOKUP(KamstrupData[[#This Row],[IdLevel123]],'B-Business Capability'!B:L,11,FALSE)</f>
        <v>0</v>
      </c>
      <c r="U1431" t="str">
        <f>_xlfn.CONCAT(KamstrupData[[#This Row],[CountryCode]],"_",KamstrupData[[#This Row],[Business Area]],"_",KamstrupData[[#This Row],[DepartmentTeam]])</f>
        <v>DK10_DK_Finance_</v>
      </c>
      <c r="V1431" t="str">
        <f>VLOOKUP(KamstrupData[[#This Row],[ORG_Concat]],'O-Organization'!F:H,3,FALSE)</f>
        <v>11056_DK10_Finance_DK_Finance_</v>
      </c>
    </row>
    <row r="1432" spans="4:22">
      <c r="D1432" t="s">
        <v>801</v>
      </c>
      <c r="E1432" t="str">
        <f>VLOOKUP(D1432,'B-Business Capability'!B:H,5,FALSE)</f>
        <v>Finance</v>
      </c>
      <c r="F1432" t="str">
        <f>VLOOKUP(D1432,'B-Business Capability'!B:H,6,FALSE)</f>
        <v>Accounting</v>
      </c>
      <c r="G1432" t="str">
        <f>VLOOKUP(D1432,'B-Business Capability'!B:H,7,FALSE)</f>
        <v>Enterprise Consolidation</v>
      </c>
      <c r="I1432" t="s">
        <v>253</v>
      </c>
      <c r="J1432" t="s">
        <v>777</v>
      </c>
      <c r="L1432" t="s">
        <v>317</v>
      </c>
      <c r="M1432" t="str">
        <f>VLOOKUP(L1432,'A-Applications'!B:D,3,FALSE)</f>
        <v>Think-Cell</v>
      </c>
      <c r="N1432" t="s">
        <v>53</v>
      </c>
      <c r="O1432" s="42"/>
      <c r="P1432" t="s">
        <v>793</v>
      </c>
      <c r="Q1432" t="str">
        <f>VLOOKUP(KamstrupData[[#This Row],[IdLevel123]],'B-Business Capability'!B:L,10,FALSE)</f>
        <v>N/A</v>
      </c>
      <c r="R1432">
        <f>VLOOKUP(KamstrupData[[#This Row],[IdLevel123]],'B-Business Capability'!B:L,11,FALSE)</f>
        <v>0</v>
      </c>
      <c r="U1432" t="str">
        <f>_xlfn.CONCAT(KamstrupData[[#This Row],[CountryCode]],"_",KamstrupData[[#This Row],[Business Area]],"_",KamstrupData[[#This Row],[DepartmentTeam]])</f>
        <v>DK10_DK_Finance_</v>
      </c>
      <c r="V1432" t="str">
        <f>VLOOKUP(KamstrupData[[#This Row],[ORG_Concat]],'O-Organization'!F:H,3,FALSE)</f>
        <v>11056_DK10_Finance_DK_Finance_</v>
      </c>
    </row>
    <row r="1433" spans="4:22">
      <c r="D1433" t="s">
        <v>660</v>
      </c>
      <c r="E1433" t="str">
        <f>VLOOKUP(D1433,'B-Business Capability'!B:H,5,FALSE)</f>
        <v>Finance</v>
      </c>
      <c r="F1433" t="str">
        <f>VLOOKUP(D1433,'B-Business Capability'!B:H,6,FALSE)</f>
        <v>Financial Planning &amp; Analysis</v>
      </c>
      <c r="G1433" t="str">
        <f>VLOOKUP(D1433,'B-Business Capability'!B:H,7,FALSE)</f>
        <v>Business Planning</v>
      </c>
      <c r="I1433" t="s">
        <v>253</v>
      </c>
      <c r="J1433" t="s">
        <v>777</v>
      </c>
      <c r="L1433" t="s">
        <v>317</v>
      </c>
      <c r="M1433" t="str">
        <f>VLOOKUP(L1433,'A-Applications'!B:D,3,FALSE)</f>
        <v>Think-Cell</v>
      </c>
      <c r="N1433" t="s">
        <v>53</v>
      </c>
      <c r="O1433" s="42" t="s">
        <v>62</v>
      </c>
      <c r="P1433" t="s">
        <v>67</v>
      </c>
      <c r="Q1433" t="str">
        <f>VLOOKUP(KamstrupData[[#This Row],[IdLevel123]],'B-Business Capability'!B:L,10,FALSE)</f>
        <v>N/A</v>
      </c>
      <c r="R1433">
        <f>VLOOKUP(KamstrupData[[#This Row],[IdLevel123]],'B-Business Capability'!B:L,11,FALSE)</f>
        <v>0</v>
      </c>
      <c r="U1433" t="str">
        <f>_xlfn.CONCAT(KamstrupData[[#This Row],[CountryCode]],"_",KamstrupData[[#This Row],[Business Area]],"_",KamstrupData[[#This Row],[DepartmentTeam]])</f>
        <v>DK10_DK_Finance_</v>
      </c>
      <c r="V1433" t="str">
        <f>VLOOKUP(KamstrupData[[#This Row],[ORG_Concat]],'O-Organization'!F:H,3,FALSE)</f>
        <v>11056_DK10_Finance_DK_Finance_</v>
      </c>
    </row>
    <row r="1434" spans="4:22">
      <c r="D1434" t="s">
        <v>660</v>
      </c>
      <c r="E1434" t="str">
        <f>VLOOKUP(D1434,'B-Business Capability'!B:H,5,FALSE)</f>
        <v>Finance</v>
      </c>
      <c r="F1434" t="str">
        <f>VLOOKUP(D1434,'B-Business Capability'!B:H,6,FALSE)</f>
        <v>Financial Planning &amp; Analysis</v>
      </c>
      <c r="G1434" t="str">
        <f>VLOOKUP(D1434,'B-Business Capability'!B:H,7,FALSE)</f>
        <v>Business Planning</v>
      </c>
      <c r="I1434" t="s">
        <v>253</v>
      </c>
      <c r="J1434" t="s">
        <v>777</v>
      </c>
      <c r="L1434" t="s">
        <v>317</v>
      </c>
      <c r="M1434" t="str">
        <f>VLOOKUP(L1434,'A-Applications'!B:D,3,FALSE)</f>
        <v>Think-Cell</v>
      </c>
      <c r="N1434" t="s">
        <v>53</v>
      </c>
      <c r="O1434" s="42" t="s">
        <v>62</v>
      </c>
      <c r="P1434" t="s">
        <v>67</v>
      </c>
      <c r="Q1434" t="str">
        <f>VLOOKUP(KamstrupData[[#This Row],[IdLevel123]],'B-Business Capability'!B:L,10,FALSE)</f>
        <v>N/A</v>
      </c>
      <c r="R1434">
        <f>VLOOKUP(KamstrupData[[#This Row],[IdLevel123]],'B-Business Capability'!B:L,11,FALSE)</f>
        <v>0</v>
      </c>
      <c r="T1434" t="s">
        <v>792</v>
      </c>
      <c r="U1434" t="str">
        <f>_xlfn.CONCAT(KamstrupData[[#This Row],[CountryCode]],"_",KamstrupData[[#This Row],[Business Area]],"_",KamstrupData[[#This Row],[DepartmentTeam]])</f>
        <v>DK10_DK_Finance_</v>
      </c>
      <c r="V1434" t="str">
        <f>VLOOKUP(KamstrupData[[#This Row],[ORG_Concat]],'O-Organization'!F:H,3,FALSE)</f>
        <v>11056_DK10_Finance_DK_Finance_</v>
      </c>
    </row>
    <row r="1435" spans="4:22">
      <c r="D1435" t="s">
        <v>63</v>
      </c>
      <c r="E1435" t="str">
        <f>VLOOKUP(D1435,'B-Business Capability'!B:H,5,FALSE)</f>
        <v>Finance</v>
      </c>
      <c r="F1435" t="str">
        <f>VLOOKUP(D1435,'B-Business Capability'!B:H,6,FALSE)</f>
        <v>Financial Planning &amp; Analysis</v>
      </c>
      <c r="G1435" t="str">
        <f>VLOOKUP(D1435,'B-Business Capability'!B:H,7,FALSE)</f>
        <v>Cost Accounting_Plan</v>
      </c>
      <c r="I1435" t="s">
        <v>253</v>
      </c>
      <c r="J1435" t="s">
        <v>777</v>
      </c>
      <c r="L1435" t="s">
        <v>317</v>
      </c>
      <c r="M1435" t="str">
        <f>VLOOKUP(L1435,'A-Applications'!B:D,3,FALSE)</f>
        <v>Think-Cell</v>
      </c>
      <c r="N1435" t="s">
        <v>53</v>
      </c>
      <c r="O1435" s="42"/>
      <c r="P1435" t="s">
        <v>67</v>
      </c>
      <c r="Q1435" t="str">
        <f>VLOOKUP(KamstrupData[[#This Row],[IdLevel123]],'B-Business Capability'!B:L,10,FALSE)</f>
        <v>N/A</v>
      </c>
      <c r="R1435">
        <f>VLOOKUP(KamstrupData[[#This Row],[IdLevel123]],'B-Business Capability'!B:L,11,FALSE)</f>
        <v>0</v>
      </c>
      <c r="U1435" t="str">
        <f>_xlfn.CONCAT(KamstrupData[[#This Row],[CountryCode]],"_",KamstrupData[[#This Row],[Business Area]],"_",KamstrupData[[#This Row],[DepartmentTeam]])</f>
        <v>DK10_DK_Finance_</v>
      </c>
      <c r="V1435" t="str">
        <f>VLOOKUP(KamstrupData[[#This Row],[ORG_Concat]],'O-Organization'!F:H,3,FALSE)</f>
        <v>11056_DK10_Finance_DK_Finance_</v>
      </c>
    </row>
    <row r="1436" spans="4:22">
      <c r="D1436" t="s">
        <v>63</v>
      </c>
      <c r="E1436" t="str">
        <f>VLOOKUP(D1436,'B-Business Capability'!B:H,5,FALSE)</f>
        <v>Finance</v>
      </c>
      <c r="F1436" t="str">
        <f>VLOOKUP(D1436,'B-Business Capability'!B:H,6,FALSE)</f>
        <v>Financial Planning &amp; Analysis</v>
      </c>
      <c r="G1436" t="str">
        <f>VLOOKUP(D1436,'B-Business Capability'!B:H,7,FALSE)</f>
        <v>Cost Accounting_Plan</v>
      </c>
      <c r="I1436" t="s">
        <v>253</v>
      </c>
      <c r="J1436" t="s">
        <v>777</v>
      </c>
      <c r="L1436" t="s">
        <v>317</v>
      </c>
      <c r="M1436" t="str">
        <f>VLOOKUP(L1436,'A-Applications'!B:D,3,FALSE)</f>
        <v>Think-Cell</v>
      </c>
      <c r="N1436" t="s">
        <v>53</v>
      </c>
      <c r="O1436" s="42" t="s">
        <v>62</v>
      </c>
      <c r="P1436" t="s">
        <v>67</v>
      </c>
      <c r="Q1436" t="str">
        <f>VLOOKUP(KamstrupData[[#This Row],[IdLevel123]],'B-Business Capability'!B:L,10,FALSE)</f>
        <v>N/A</v>
      </c>
      <c r="R1436">
        <f>VLOOKUP(KamstrupData[[#This Row],[IdLevel123]],'B-Business Capability'!B:L,11,FALSE)</f>
        <v>0</v>
      </c>
      <c r="T1436" t="s">
        <v>792</v>
      </c>
      <c r="U1436" t="str">
        <f>_xlfn.CONCAT(KamstrupData[[#This Row],[CountryCode]],"_",KamstrupData[[#This Row],[Business Area]],"_",KamstrupData[[#This Row],[DepartmentTeam]])</f>
        <v>DK10_DK_Finance_</v>
      </c>
      <c r="V1436" t="str">
        <f>VLOOKUP(KamstrupData[[#This Row],[ORG_Concat]],'O-Organization'!F:H,3,FALSE)</f>
        <v>11056_DK10_Finance_DK_Finance_</v>
      </c>
    </row>
    <row r="1437" spans="4:22">
      <c r="D1437" t="s">
        <v>104</v>
      </c>
      <c r="E1437" t="str">
        <f>VLOOKUP(D1437,'B-Business Capability'!B:H,5,FALSE)</f>
        <v>Finance</v>
      </c>
      <c r="F1437" t="str">
        <f>VLOOKUP(D1437,'B-Business Capability'!B:H,6,FALSE)</f>
        <v>Financial Planning &amp; Analysis</v>
      </c>
      <c r="G1437" t="str">
        <f>VLOOKUP(D1437,'B-Business Capability'!B:H,7,FALSE)</f>
        <v>Forecasting</v>
      </c>
      <c r="I1437" t="s">
        <v>253</v>
      </c>
      <c r="J1437" t="s">
        <v>777</v>
      </c>
      <c r="L1437" t="s">
        <v>317</v>
      </c>
      <c r="M1437" t="str">
        <f>VLOOKUP(L1437,'A-Applications'!B:D,3,FALSE)</f>
        <v>Think-Cell</v>
      </c>
      <c r="N1437" t="s">
        <v>53</v>
      </c>
      <c r="O1437" s="42"/>
      <c r="P1437" t="s">
        <v>67</v>
      </c>
      <c r="Q1437" t="str">
        <f>VLOOKUP(KamstrupData[[#This Row],[IdLevel123]],'B-Business Capability'!B:L,10,FALSE)</f>
        <v>N/A</v>
      </c>
      <c r="R1437">
        <f>VLOOKUP(KamstrupData[[#This Row],[IdLevel123]],'B-Business Capability'!B:L,11,FALSE)</f>
        <v>0</v>
      </c>
      <c r="U1437" t="str">
        <f>_xlfn.CONCAT(KamstrupData[[#This Row],[CountryCode]],"_",KamstrupData[[#This Row],[Business Area]],"_",KamstrupData[[#This Row],[DepartmentTeam]])</f>
        <v>DK10_DK_Finance_</v>
      </c>
      <c r="V1437" t="str">
        <f>VLOOKUP(KamstrupData[[#This Row],[ORG_Concat]],'O-Organization'!F:H,3,FALSE)</f>
        <v>11056_DK10_Finance_DK_Finance_</v>
      </c>
    </row>
    <row r="1438" spans="4:22">
      <c r="D1438" t="s">
        <v>68</v>
      </c>
      <c r="E1438" t="str">
        <f>VLOOKUP(D1438,'B-Business Capability'!B:H,5,FALSE)</f>
        <v>Finance</v>
      </c>
      <c r="F1438" t="str">
        <f>VLOOKUP(D1438,'B-Business Capability'!B:H,6,FALSE)</f>
        <v>Settlements &amp; Payments</v>
      </c>
      <c r="G1438" t="str">
        <f>VLOOKUP(D1438,'B-Business Capability'!B:H,7,FALSE)</f>
        <v>Account Payables</v>
      </c>
      <c r="I1438" t="s">
        <v>253</v>
      </c>
      <c r="J1438" t="s">
        <v>777</v>
      </c>
      <c r="L1438" t="s">
        <v>317</v>
      </c>
      <c r="M1438" t="str">
        <f>VLOOKUP(L1438,'A-Applications'!B:D,3,FALSE)</f>
        <v>Think-Cell</v>
      </c>
      <c r="N1438" t="s">
        <v>53</v>
      </c>
      <c r="O1438" s="42"/>
      <c r="P1438" t="s">
        <v>70</v>
      </c>
      <c r="Q1438" t="str">
        <f>VLOOKUP(KamstrupData[[#This Row],[IdLevel123]],'B-Business Capability'!B:L,10,FALSE)</f>
        <v>Procure-to-Pay (P2P)</v>
      </c>
      <c r="R1438">
        <f>VLOOKUP(KamstrupData[[#This Row],[IdLevel123]],'B-Business Capability'!B:L,11,FALSE)</f>
        <v>500</v>
      </c>
      <c r="U1438" t="str">
        <f>_xlfn.CONCAT(KamstrupData[[#This Row],[CountryCode]],"_",KamstrupData[[#This Row],[Business Area]],"_",KamstrupData[[#This Row],[DepartmentTeam]])</f>
        <v>DK10_DK_Finance_</v>
      </c>
      <c r="V1438" t="str">
        <f>VLOOKUP(KamstrupData[[#This Row],[ORG_Concat]],'O-Organization'!F:H,3,FALSE)</f>
        <v>11056_DK10_Finance_DK_Finance_</v>
      </c>
    </row>
    <row r="1439" spans="4:22">
      <c r="D1439" t="s">
        <v>803</v>
      </c>
      <c r="E1439" t="str">
        <f>VLOOKUP(D1439,'B-Business Capability'!B:H,5,FALSE)</f>
        <v>Finance</v>
      </c>
      <c r="F1439" t="str">
        <f>VLOOKUP(D1439,'B-Business Capability'!B:H,6,FALSE)</f>
        <v>Tax Management</v>
      </c>
      <c r="G1439" t="str">
        <f>VLOOKUP(D1439,'B-Business Capability'!B:H,7,FALSE)</f>
        <v>Tax Planning Strategies</v>
      </c>
      <c r="I1439" t="s">
        <v>253</v>
      </c>
      <c r="J1439" t="s">
        <v>777</v>
      </c>
      <c r="L1439" t="s">
        <v>317</v>
      </c>
      <c r="M1439" t="str">
        <f>VLOOKUP(L1439,'A-Applications'!B:D,3,FALSE)</f>
        <v>Think-Cell</v>
      </c>
      <c r="N1439" t="s">
        <v>53</v>
      </c>
      <c r="O1439" s="42"/>
      <c r="P1439" t="s">
        <v>793</v>
      </c>
      <c r="Q1439" t="str">
        <f>VLOOKUP(KamstrupData[[#This Row],[IdLevel123]],'B-Business Capability'!B:L,10,FALSE)</f>
        <v>N/A</v>
      </c>
      <c r="R1439">
        <f>VLOOKUP(KamstrupData[[#This Row],[IdLevel123]],'B-Business Capability'!B:L,11,FALSE)</f>
        <v>0</v>
      </c>
      <c r="U1439" t="str">
        <f>_xlfn.CONCAT(KamstrupData[[#This Row],[CountryCode]],"_",KamstrupData[[#This Row],[Business Area]],"_",KamstrupData[[#This Row],[DepartmentTeam]])</f>
        <v>DK10_DK_Finance_</v>
      </c>
      <c r="V1439" t="str">
        <f>VLOOKUP(KamstrupData[[#This Row],[ORG_Concat]],'O-Organization'!F:H,3,FALSE)</f>
        <v>11056_DK10_Finance_DK_Finance_</v>
      </c>
    </row>
    <row r="1440" spans="4:22">
      <c r="D1440" t="s">
        <v>72</v>
      </c>
      <c r="E1440" t="str">
        <f>VLOOKUP(D1440,'B-Business Capability'!B:H,5,FALSE)</f>
        <v>Finance</v>
      </c>
      <c r="F1440" t="str">
        <f>VLOOKUP(D1440,'B-Business Capability'!B:H,6,FALSE)</f>
        <v>Accounting</v>
      </c>
      <c r="G1440" t="str">
        <f>VLOOKUP(D1440,'B-Business Capability'!B:H,7,FALSE)</f>
        <v>Accounts Recievabel</v>
      </c>
      <c r="I1440" t="s">
        <v>253</v>
      </c>
      <c r="J1440" t="s">
        <v>777</v>
      </c>
      <c r="L1440" t="s">
        <v>317</v>
      </c>
      <c r="M1440" t="str">
        <f>VLOOKUP(L1440,'A-Applications'!B:D,3,FALSE)</f>
        <v>Think-Cell</v>
      </c>
      <c r="N1440" t="s">
        <v>53</v>
      </c>
      <c r="O1440" s="42"/>
      <c r="P1440" t="s">
        <v>73</v>
      </c>
      <c r="Q1440" t="str">
        <f>VLOOKUP(KamstrupData[[#This Row],[IdLevel123]],'B-Business Capability'!B:L,10,FALSE)</f>
        <v>N/A</v>
      </c>
      <c r="R1440">
        <f>VLOOKUP(KamstrupData[[#This Row],[IdLevel123]],'B-Business Capability'!B:L,11,FALSE)</f>
        <v>0</v>
      </c>
      <c r="U1440" t="str">
        <f>_xlfn.CONCAT(KamstrupData[[#This Row],[CountryCode]],"_",KamstrupData[[#This Row],[Business Area]],"_",KamstrupData[[#This Row],[DepartmentTeam]])</f>
        <v>DK10_DK_Finance_</v>
      </c>
      <c r="V1440" t="str">
        <f>VLOOKUP(KamstrupData[[#This Row],[ORG_Concat]],'O-Organization'!F:H,3,FALSE)</f>
        <v>11056_DK10_Finance_DK_Finance_</v>
      </c>
    </row>
    <row r="1441" spans="2:22">
      <c r="B1441" s="28">
        <v>45870</v>
      </c>
      <c r="D1441" t="s">
        <v>790</v>
      </c>
      <c r="E1441" t="str">
        <f>VLOOKUP(D1441,'B-Business Capability'!B:H,5,FALSE)</f>
        <v>Finance</v>
      </c>
      <c r="F1441" t="str">
        <f>VLOOKUP(D1441,'B-Business Capability'!B:H,6,FALSE)</f>
        <v>Accounting</v>
      </c>
      <c r="G1441" t="str">
        <f>VLOOKUP(D1441,'B-Business Capability'!B:H,7,FALSE)</f>
        <v>External Reporting</v>
      </c>
      <c r="I1441" t="s">
        <v>253</v>
      </c>
      <c r="J1441" t="s">
        <v>777</v>
      </c>
      <c r="L1441" t="s">
        <v>149</v>
      </c>
      <c r="M1441" t="str">
        <f>VLOOKUP(L1441,'A-Applications'!B:D,3,FALSE)</f>
        <v>SAP Analytics Cloud</v>
      </c>
      <c r="N1441" t="s">
        <v>147</v>
      </c>
      <c r="O1441" s="42" t="s">
        <v>66</v>
      </c>
      <c r="P1441" t="s">
        <v>97</v>
      </c>
      <c r="Q1441" t="str">
        <f>VLOOKUP(KamstrupData[[#This Row],[IdLevel123]],'B-Business Capability'!B:L,10,FALSE)</f>
        <v>N/A</v>
      </c>
      <c r="R1441">
        <f>VLOOKUP(KamstrupData[[#This Row],[IdLevel123]],'B-Business Capability'!B:L,11,FALSE)</f>
        <v>0</v>
      </c>
      <c r="S1441" t="s">
        <v>330</v>
      </c>
      <c r="T1441" t="s">
        <v>298</v>
      </c>
      <c r="U1441" t="str">
        <f>_xlfn.CONCAT(KamstrupData[[#This Row],[CountryCode]],"_",KamstrupData[[#This Row],[Business Area]],"_",KamstrupData[[#This Row],[DepartmentTeam]])</f>
        <v>DK10_DK_Finance_</v>
      </c>
      <c r="V1441" t="str">
        <f>VLOOKUP(KamstrupData[[#This Row],[ORG_Concat]],'O-Organization'!F:H,3,FALSE)</f>
        <v>11056_DK10_Finance_DK_Finance_</v>
      </c>
    </row>
    <row r="1442" spans="2:22">
      <c r="B1442" s="28">
        <v>45870</v>
      </c>
      <c r="D1442" t="s">
        <v>779</v>
      </c>
      <c r="E1442" t="str">
        <f>VLOOKUP(D1442,'B-Business Capability'!B:H,5,FALSE)</f>
        <v>Finance</v>
      </c>
      <c r="F1442" t="str">
        <f>VLOOKUP(D1442,'B-Business Capability'!B:H,6,FALSE)</f>
        <v>Accounting</v>
      </c>
      <c r="G1442" t="str">
        <f>VLOOKUP(D1442,'B-Business Capability'!B:H,7,FALSE)</f>
        <v>Performance Reporting</v>
      </c>
      <c r="I1442" t="s">
        <v>253</v>
      </c>
      <c r="J1442" t="s">
        <v>777</v>
      </c>
      <c r="L1442" t="s">
        <v>149</v>
      </c>
      <c r="M1442" t="str">
        <f>VLOOKUP(L1442,'A-Applications'!B:D,3,FALSE)</f>
        <v>SAP Analytics Cloud</v>
      </c>
      <c r="N1442" t="s">
        <v>147</v>
      </c>
      <c r="O1442" s="42" t="s">
        <v>66</v>
      </c>
      <c r="P1442" t="s">
        <v>97</v>
      </c>
      <c r="Q1442" t="str">
        <f>VLOOKUP(KamstrupData[[#This Row],[IdLevel123]],'B-Business Capability'!B:L,10,FALSE)</f>
        <v>N/A</v>
      </c>
      <c r="R1442">
        <f>VLOOKUP(KamstrupData[[#This Row],[IdLevel123]],'B-Business Capability'!B:L,11,FALSE)</f>
        <v>0</v>
      </c>
      <c r="S1442" t="s">
        <v>330</v>
      </c>
      <c r="T1442" t="s">
        <v>298</v>
      </c>
      <c r="U1442" t="str">
        <f>_xlfn.CONCAT(KamstrupData[[#This Row],[CountryCode]],"_",KamstrupData[[#This Row],[Business Area]],"_",KamstrupData[[#This Row],[DepartmentTeam]])</f>
        <v>DK10_DK_Finance_</v>
      </c>
      <c r="V1442" t="str">
        <f>VLOOKUP(KamstrupData[[#This Row],[ORG_Concat]],'O-Organization'!F:H,3,FALSE)</f>
        <v>11056_DK10_Finance_DK_Finance_</v>
      </c>
    </row>
    <row r="1443" spans="2:22">
      <c r="B1443" s="28">
        <v>45870</v>
      </c>
      <c r="D1443" t="s">
        <v>660</v>
      </c>
      <c r="E1443" t="str">
        <f>VLOOKUP(D1443,'B-Business Capability'!B:H,5,FALSE)</f>
        <v>Finance</v>
      </c>
      <c r="F1443" t="str">
        <f>VLOOKUP(D1443,'B-Business Capability'!B:H,6,FALSE)</f>
        <v>Financial Planning &amp; Analysis</v>
      </c>
      <c r="G1443" t="str">
        <f>VLOOKUP(D1443,'B-Business Capability'!B:H,7,FALSE)</f>
        <v>Business Planning</v>
      </c>
      <c r="I1443" t="s">
        <v>253</v>
      </c>
      <c r="J1443" t="s">
        <v>777</v>
      </c>
      <c r="L1443" t="s">
        <v>149</v>
      </c>
      <c r="M1443" t="str">
        <f>VLOOKUP(L1443,'A-Applications'!B:D,3,FALSE)</f>
        <v>SAP Analytics Cloud</v>
      </c>
      <c r="N1443" t="s">
        <v>147</v>
      </c>
      <c r="O1443" s="42" t="s">
        <v>66</v>
      </c>
      <c r="P1443" t="s">
        <v>67</v>
      </c>
      <c r="Q1443" t="str">
        <f>VLOOKUP(KamstrupData[[#This Row],[IdLevel123]],'B-Business Capability'!B:L,10,FALSE)</f>
        <v>N/A</v>
      </c>
      <c r="R1443">
        <f>VLOOKUP(KamstrupData[[#This Row],[IdLevel123]],'B-Business Capability'!B:L,11,FALSE)</f>
        <v>0</v>
      </c>
      <c r="S1443" t="s">
        <v>330</v>
      </c>
      <c r="T1443" t="s">
        <v>298</v>
      </c>
      <c r="U1443" t="str">
        <f>_xlfn.CONCAT(KamstrupData[[#This Row],[CountryCode]],"_",KamstrupData[[#This Row],[Business Area]],"_",KamstrupData[[#This Row],[DepartmentTeam]])</f>
        <v>DK10_DK_Finance_</v>
      </c>
      <c r="V1443" t="str">
        <f>VLOOKUP(KamstrupData[[#This Row],[ORG_Concat]],'O-Organization'!F:H,3,FALSE)</f>
        <v>11056_DK10_Finance_DK_Finance_</v>
      </c>
    </row>
    <row r="1444" spans="2:22">
      <c r="B1444" s="28">
        <v>45870</v>
      </c>
      <c r="D1444" t="s">
        <v>63</v>
      </c>
      <c r="E1444" t="str">
        <f>VLOOKUP(D1444,'B-Business Capability'!B:H,5,FALSE)</f>
        <v>Finance</v>
      </c>
      <c r="F1444" t="str">
        <f>VLOOKUP(D1444,'B-Business Capability'!B:H,6,FALSE)</f>
        <v>Financial Planning &amp; Analysis</v>
      </c>
      <c r="G1444" t="str">
        <f>VLOOKUP(D1444,'B-Business Capability'!B:H,7,FALSE)</f>
        <v>Cost Accounting_Plan</v>
      </c>
      <c r="I1444" t="s">
        <v>253</v>
      </c>
      <c r="J1444" t="s">
        <v>777</v>
      </c>
      <c r="L1444" t="s">
        <v>149</v>
      </c>
      <c r="M1444" t="str">
        <f>VLOOKUP(L1444,'A-Applications'!B:D,3,FALSE)</f>
        <v>SAP Analytics Cloud</v>
      </c>
      <c r="N1444" t="s">
        <v>147</v>
      </c>
      <c r="O1444" s="42" t="s">
        <v>66</v>
      </c>
      <c r="P1444" t="s">
        <v>67</v>
      </c>
      <c r="Q1444" t="str">
        <f>VLOOKUP(KamstrupData[[#This Row],[IdLevel123]],'B-Business Capability'!B:L,10,FALSE)</f>
        <v>N/A</v>
      </c>
      <c r="R1444">
        <f>VLOOKUP(KamstrupData[[#This Row],[IdLevel123]],'B-Business Capability'!B:L,11,FALSE)</f>
        <v>0</v>
      </c>
      <c r="S1444" t="s">
        <v>330</v>
      </c>
      <c r="T1444" t="s">
        <v>298</v>
      </c>
      <c r="U1444" t="str">
        <f>_xlfn.CONCAT(KamstrupData[[#This Row],[CountryCode]],"_",KamstrupData[[#This Row],[Business Area]],"_",KamstrupData[[#This Row],[DepartmentTeam]])</f>
        <v>DK10_DK_Finance_</v>
      </c>
      <c r="V1444" t="str">
        <f>VLOOKUP(KamstrupData[[#This Row],[ORG_Concat]],'O-Organization'!F:H,3,FALSE)</f>
        <v>11056_DK10_Finance_DK_Finance_</v>
      </c>
    </row>
    <row r="1445" spans="2:22">
      <c r="B1445" s="28">
        <v>45870</v>
      </c>
      <c r="D1445" t="s">
        <v>104</v>
      </c>
      <c r="E1445" t="str">
        <f>VLOOKUP(D1445,'B-Business Capability'!B:H,5,FALSE)</f>
        <v>Finance</v>
      </c>
      <c r="F1445" t="str">
        <f>VLOOKUP(D1445,'B-Business Capability'!B:H,6,FALSE)</f>
        <v>Financial Planning &amp; Analysis</v>
      </c>
      <c r="G1445" t="str">
        <f>VLOOKUP(D1445,'B-Business Capability'!B:H,7,FALSE)</f>
        <v>Forecasting</v>
      </c>
      <c r="I1445" t="s">
        <v>253</v>
      </c>
      <c r="J1445" t="s">
        <v>777</v>
      </c>
      <c r="L1445" t="s">
        <v>149</v>
      </c>
      <c r="M1445" t="str">
        <f>VLOOKUP(L1445,'A-Applications'!B:D,3,FALSE)</f>
        <v>SAP Analytics Cloud</v>
      </c>
      <c r="N1445" t="s">
        <v>147</v>
      </c>
      <c r="O1445" s="42" t="s">
        <v>66</v>
      </c>
      <c r="P1445" t="s">
        <v>67</v>
      </c>
      <c r="Q1445" t="str">
        <f>VLOOKUP(KamstrupData[[#This Row],[IdLevel123]],'B-Business Capability'!B:L,10,FALSE)</f>
        <v>N/A</v>
      </c>
      <c r="R1445">
        <f>VLOOKUP(KamstrupData[[#This Row],[IdLevel123]],'B-Business Capability'!B:L,11,FALSE)</f>
        <v>0</v>
      </c>
      <c r="S1445" t="s">
        <v>330</v>
      </c>
      <c r="T1445" t="s">
        <v>298</v>
      </c>
      <c r="U1445" t="str">
        <f>_xlfn.CONCAT(KamstrupData[[#This Row],[CountryCode]],"_",KamstrupData[[#This Row],[Business Area]],"_",KamstrupData[[#This Row],[DepartmentTeam]])</f>
        <v>DK10_DK_Finance_</v>
      </c>
      <c r="V1445" t="str">
        <f>VLOOKUP(KamstrupData[[#This Row],[ORG_Concat]],'O-Organization'!F:H,3,FALSE)</f>
        <v>11056_DK10_Finance_DK_Finance_</v>
      </c>
    </row>
    <row r="1446" spans="2:22">
      <c r="C1446" s="28">
        <v>46387</v>
      </c>
      <c r="D1446" t="s">
        <v>660</v>
      </c>
      <c r="E1446" t="str">
        <f>VLOOKUP(D1446,'B-Business Capability'!B:H,5,FALSE)</f>
        <v>Finance</v>
      </c>
      <c r="F1446" t="str">
        <f>VLOOKUP(D1446,'B-Business Capability'!B:H,6,FALSE)</f>
        <v>Financial Planning &amp; Analysis</v>
      </c>
      <c r="G1446" t="str">
        <f>VLOOKUP(D1446,'B-Business Capability'!B:H,7,FALSE)</f>
        <v>Business Planning</v>
      </c>
      <c r="I1446" t="s">
        <v>253</v>
      </c>
      <c r="J1446" t="s">
        <v>777</v>
      </c>
      <c r="L1446" t="s">
        <v>807</v>
      </c>
      <c r="M1446" t="str">
        <f>VLOOKUP(L1446,'A-Applications'!B:D,3,FALSE)</f>
        <v>VIS-PIT (Profit improvement tool)</v>
      </c>
      <c r="N1446" t="s">
        <v>103</v>
      </c>
      <c r="O1446" s="42"/>
      <c r="P1446" t="s">
        <v>97</v>
      </c>
      <c r="Q1446" t="str">
        <f>VLOOKUP(KamstrupData[[#This Row],[IdLevel123]],'B-Business Capability'!B:L,10,FALSE)</f>
        <v>N/A</v>
      </c>
      <c r="R1446">
        <f>VLOOKUP(KamstrupData[[#This Row],[IdLevel123]],'B-Business Capability'!B:L,11,FALSE)</f>
        <v>0</v>
      </c>
      <c r="S1446" t="s">
        <v>265</v>
      </c>
      <c r="T1446" t="s">
        <v>808</v>
      </c>
      <c r="U1446" t="str">
        <f>_xlfn.CONCAT(KamstrupData[[#This Row],[CountryCode]],"_",KamstrupData[[#This Row],[Business Area]],"_",KamstrupData[[#This Row],[DepartmentTeam]])</f>
        <v>DK10_DK_Finance_</v>
      </c>
      <c r="V1446" t="str">
        <f>VLOOKUP(KamstrupData[[#This Row],[ORG_Concat]],'O-Organization'!F:H,3,FALSE)</f>
        <v>11056_DK10_Finance_DK_Finance_</v>
      </c>
    </row>
    <row r="1447" spans="2:22">
      <c r="D1447" t="s">
        <v>72</v>
      </c>
      <c r="E1447" t="str">
        <f>VLOOKUP(D1447,'B-Business Capability'!B:H,5,FALSE)</f>
        <v>Finance</v>
      </c>
      <c r="F1447" t="str">
        <f>VLOOKUP(D1447,'B-Business Capability'!B:H,6,FALSE)</f>
        <v>Accounting</v>
      </c>
      <c r="G1447" t="str">
        <f>VLOOKUP(D1447,'B-Business Capability'!B:H,7,FALSE)</f>
        <v>Accounts Recievabel</v>
      </c>
      <c r="I1447" t="s">
        <v>253</v>
      </c>
      <c r="J1447" t="s">
        <v>777</v>
      </c>
      <c r="L1447" t="s">
        <v>157</v>
      </c>
      <c r="M1447" t="str">
        <f>VLOOKUP(L1447,'A-Applications'!B:D,3,FALSE)</f>
        <v>ServiceNow</v>
      </c>
      <c r="N1447" t="s">
        <v>147</v>
      </c>
      <c r="O1447" s="42"/>
      <c r="P1447" t="s">
        <v>73</v>
      </c>
      <c r="Q1447" t="str">
        <f>VLOOKUP(KamstrupData[[#This Row],[IdLevel123]],'B-Business Capability'!B:L,10,FALSE)</f>
        <v>N/A</v>
      </c>
      <c r="R1447">
        <f>VLOOKUP(KamstrupData[[#This Row],[IdLevel123]],'B-Business Capability'!B:L,11,FALSE)</f>
        <v>0</v>
      </c>
      <c r="U1447" t="str">
        <f>_xlfn.CONCAT(KamstrupData[[#This Row],[CountryCode]],"_",KamstrupData[[#This Row],[Business Area]],"_",KamstrupData[[#This Row],[DepartmentTeam]])</f>
        <v>DK10_DK_Finance_</v>
      </c>
      <c r="V1447" t="str">
        <f>VLOOKUP(KamstrupData[[#This Row],[ORG_Concat]],'O-Organization'!F:H,3,FALSE)</f>
        <v>11056_DK10_Finance_DK_Finance_</v>
      </c>
    </row>
    <row r="1448" spans="2:22">
      <c r="B1448" s="28">
        <v>45870</v>
      </c>
      <c r="D1448" t="s">
        <v>660</v>
      </c>
      <c r="E1448" t="str">
        <f>VLOOKUP(D1448,'B-Business Capability'!B:H,5,FALSE)</f>
        <v>Finance</v>
      </c>
      <c r="F1448" t="str">
        <f>VLOOKUP(D1448,'B-Business Capability'!B:H,6,FALSE)</f>
        <v>Financial Planning &amp; Analysis</v>
      </c>
      <c r="G1448" t="str">
        <f>VLOOKUP(D1448,'B-Business Capability'!B:H,7,FALSE)</f>
        <v>Business Planning</v>
      </c>
      <c r="I1448" t="s">
        <v>253</v>
      </c>
      <c r="J1448" t="s">
        <v>777</v>
      </c>
      <c r="L1448" t="s">
        <v>537</v>
      </c>
      <c r="M1448" t="str">
        <f>VLOOKUP(L1448,'A-Applications'!B:D,3,FALSE)</f>
        <v>TBD</v>
      </c>
      <c r="N1448" t="s">
        <v>147</v>
      </c>
      <c r="O1448" s="42"/>
      <c r="P1448" t="s">
        <v>97</v>
      </c>
      <c r="Q1448" t="str">
        <f>VLOOKUP(KamstrupData[[#This Row],[IdLevel123]],'B-Business Capability'!B:L,10,FALSE)</f>
        <v>N/A</v>
      </c>
      <c r="R1448">
        <f>VLOOKUP(KamstrupData[[#This Row],[IdLevel123]],'B-Business Capability'!B:L,11,FALSE)</f>
        <v>0</v>
      </c>
      <c r="S1448" t="s">
        <v>809</v>
      </c>
      <c r="T1448" t="s">
        <v>810</v>
      </c>
      <c r="U1448" t="str">
        <f>_xlfn.CONCAT(KamstrupData[[#This Row],[CountryCode]],"_",KamstrupData[[#This Row],[Business Area]],"_",KamstrupData[[#This Row],[DepartmentTeam]])</f>
        <v>DK10_DK_Finance_</v>
      </c>
      <c r="V1448" t="str">
        <f>VLOOKUP(KamstrupData[[#This Row],[ORG_Concat]],'O-Organization'!F:H,3,FALSE)</f>
        <v>11056_DK10_Finance_DK_Finance_</v>
      </c>
    </row>
    <row r="1449" spans="2:22">
      <c r="D1449" t="s">
        <v>811</v>
      </c>
      <c r="E1449" t="str">
        <f>VLOOKUP(D1449,'B-Business Capability'!B:H,5,FALSE)</f>
        <v>Finance</v>
      </c>
      <c r="F1449" t="str">
        <f>VLOOKUP(D1449,'B-Business Capability'!B:H,6,FALSE)</f>
        <v>Accounting</v>
      </c>
      <c r="G1449" t="str">
        <f>VLOOKUP(D1449,'B-Business Capability'!B:H,7,FALSE)</f>
        <v>Investor Relations</v>
      </c>
      <c r="I1449" t="s">
        <v>253</v>
      </c>
      <c r="J1449" t="s">
        <v>777</v>
      </c>
      <c r="L1449" t="s">
        <v>650</v>
      </c>
      <c r="M1449" t="str">
        <f>VLOOKUP(L1449,'A-Applications'!B:D,3,FALSE)</f>
        <v>No application</v>
      </c>
      <c r="O1449" s="42"/>
      <c r="P1449" t="s">
        <v>97</v>
      </c>
      <c r="Q1449" t="str">
        <f>VLOOKUP(KamstrupData[[#This Row],[IdLevel123]],'B-Business Capability'!B:L,10,FALSE)</f>
        <v>N/A</v>
      </c>
      <c r="R1449">
        <f>VLOOKUP(KamstrupData[[#This Row],[IdLevel123]],'B-Business Capability'!B:L,11,FALSE)</f>
        <v>0</v>
      </c>
      <c r="T1449" t="s">
        <v>812</v>
      </c>
      <c r="U1449" t="str">
        <f>_xlfn.CONCAT(KamstrupData[[#This Row],[CountryCode]],"_",KamstrupData[[#This Row],[Business Area]],"_",KamstrupData[[#This Row],[DepartmentTeam]])</f>
        <v>DK10_DK_Finance_</v>
      </c>
      <c r="V1449" t="str">
        <f>VLOOKUP(KamstrupData[[#This Row],[ORG_Concat]],'O-Organization'!F:H,3,FALSE)</f>
        <v>11056_DK10_Finance_DK_Finance_</v>
      </c>
    </row>
    <row r="1450" spans="2:22">
      <c r="D1450" s="28" t="s">
        <v>790</v>
      </c>
      <c r="E1450" t="str">
        <f>VLOOKUP(D1450,'B-Business Capability'!B:H,5,FALSE)</f>
        <v>Finance</v>
      </c>
      <c r="F1450" t="str">
        <f>VLOOKUP(D1450,'B-Business Capability'!B:H,6,FALSE)</f>
        <v>Accounting</v>
      </c>
      <c r="G1450" t="str">
        <f>VLOOKUP(D1450,'B-Business Capability'!B:H,7,FALSE)</f>
        <v>External Reporting</v>
      </c>
      <c r="I1450" t="s">
        <v>253</v>
      </c>
      <c r="J1450" t="s">
        <v>777</v>
      </c>
      <c r="L1450" t="s">
        <v>813</v>
      </c>
      <c r="M1450" t="str">
        <f>VLOOKUP(L1450,'A-Applications'!B:D,3,FALSE)</f>
        <v>Balancer</v>
      </c>
      <c r="N1450" t="s">
        <v>53</v>
      </c>
      <c r="O1450" s="42" t="s">
        <v>54</v>
      </c>
      <c r="Q1450" t="str">
        <f>VLOOKUP(KamstrupData[[#This Row],[IdLevel123]],'B-Business Capability'!B:L,10,FALSE)</f>
        <v>N/A</v>
      </c>
      <c r="R1450">
        <f>VLOOKUP(KamstrupData[[#This Row],[IdLevel123]],'B-Business Capability'!B:L,11,FALSE)</f>
        <v>0</v>
      </c>
      <c r="T1450" t="s">
        <v>814</v>
      </c>
      <c r="U1450" t="str">
        <f>_xlfn.CONCAT(KamstrupData[[#This Row],[CountryCode]],"_",KamstrupData[[#This Row],[Business Area]],"_",KamstrupData[[#This Row],[DepartmentTeam]])</f>
        <v>DK10_DK_Finance_</v>
      </c>
      <c r="V1450" t="str">
        <f>VLOOKUP(KamstrupData[[#This Row],[ORG_Concat]],'O-Organization'!F:H,3,FALSE)</f>
        <v>11056_DK10_Finance_DK_Finance_</v>
      </c>
    </row>
    <row r="1451" spans="2:22">
      <c r="D1451" t="s">
        <v>252</v>
      </c>
      <c r="E1451" t="str">
        <f>VLOOKUP(D1451,'B-Business Capability'!B:H,5,FALSE)</f>
        <v>Finance</v>
      </c>
      <c r="F1451" t="str">
        <f>VLOOKUP(D1451,'B-Business Capability'!B:H,6,FALSE)</f>
        <v>Settlements &amp; Payments</v>
      </c>
      <c r="G1451" t="str">
        <f>VLOOKUP(D1451,'B-Business Capability'!B:H,7,FALSE)</f>
        <v>Invoice Approval</v>
      </c>
      <c r="I1451" t="s">
        <v>253</v>
      </c>
      <c r="J1451" t="s">
        <v>815</v>
      </c>
      <c r="L1451" t="s">
        <v>65</v>
      </c>
      <c r="M1451" t="str">
        <f>VLOOKUP(L1451,'A-Applications'!B:D,3,FALSE)</f>
        <v>IFS ERP</v>
      </c>
      <c r="N1451" t="s">
        <v>53</v>
      </c>
      <c r="O1451" s="42" t="s">
        <v>62</v>
      </c>
      <c r="P1451" t="s">
        <v>254</v>
      </c>
      <c r="Q1451" t="str">
        <f>VLOOKUP(KamstrupData[[#This Row],[IdLevel123]],'B-Business Capability'!B:L,10,FALSE)</f>
        <v>Procure-to-Pay (P2P)</v>
      </c>
      <c r="R1451">
        <f>VLOOKUP(KamstrupData[[#This Row],[IdLevel123]],'B-Business Capability'!B:L,11,FALSE)</f>
        <v>520</v>
      </c>
      <c r="T1451" t="s">
        <v>255</v>
      </c>
      <c r="U1451" t="str">
        <f>_xlfn.CONCAT(KamstrupData[[#This Row],[CountryCode]],"_",KamstrupData[[#This Row],[Business Area]],"_",KamstrupData[[#This Row],[DepartmentTeam]])</f>
        <v>DK10_DK_People &amp; Culture_</v>
      </c>
      <c r="V1451" t="str">
        <f>VLOOKUP(KamstrupData[[#This Row],[ORG_Concat]],'O-Organization'!F:H,3,FALSE)</f>
        <v>11073_DK10_People &amp; Culture_DK_People &amp; Culture_</v>
      </c>
    </row>
    <row r="1452" spans="2:22">
      <c r="B1452" s="28">
        <v>45292</v>
      </c>
      <c r="D1452" t="s">
        <v>284</v>
      </c>
      <c r="E1452" t="str">
        <f>VLOOKUP(D1452,'B-Business Capability'!B:H,5,FALSE)</f>
        <v>People and Culture</v>
      </c>
      <c r="F1452" t="str">
        <f>VLOOKUP(D1452,'B-Business Capability'!B:H,6,FALSE)</f>
        <v>Learning &amp; Development</v>
      </c>
      <c r="G1452">
        <f>VLOOKUP(D1452,'B-Business Capability'!B:H,7,FALSE)</f>
        <v>0</v>
      </c>
      <c r="I1452" t="s">
        <v>253</v>
      </c>
      <c r="J1452" t="s">
        <v>815</v>
      </c>
      <c r="L1452" t="s">
        <v>816</v>
      </c>
      <c r="M1452" t="str">
        <f>VLOOKUP(L1452,'A-Applications'!B:D,3,FALSE)</f>
        <v>Vyond</v>
      </c>
      <c r="N1452" t="s">
        <v>53</v>
      </c>
      <c r="O1452" s="42" t="s">
        <v>54</v>
      </c>
      <c r="P1452" t="s">
        <v>97</v>
      </c>
      <c r="Q1452" t="str">
        <f>VLOOKUP(KamstrupData[[#This Row],[IdLevel123]],'B-Business Capability'!B:L,10,FALSE)</f>
        <v>Hire-to-Retire (H2R)</v>
      </c>
      <c r="R1452">
        <f>VLOOKUP(KamstrupData[[#This Row],[IdLevel123]],'B-Business Capability'!B:L,11,FALSE)</f>
        <v>500</v>
      </c>
      <c r="S1452" t="s">
        <v>237</v>
      </c>
      <c r="T1452" s="14" t="s">
        <v>817</v>
      </c>
      <c r="U1452" t="str">
        <f>_xlfn.CONCAT(KamstrupData[[#This Row],[CountryCode]],"_",KamstrupData[[#This Row],[Business Area]],"_",KamstrupData[[#This Row],[DepartmentTeam]])</f>
        <v>DK10_DK_People &amp; Culture_</v>
      </c>
      <c r="V1452" t="str">
        <f>VLOOKUP(KamstrupData[[#This Row],[ORG_Concat]],'O-Organization'!F:H,3,FALSE)</f>
        <v>11073_DK10_People &amp; Culture_DK_People &amp; Culture_</v>
      </c>
    </row>
    <row r="1453" spans="2:22">
      <c r="B1453" s="28">
        <v>45292</v>
      </c>
      <c r="D1453" t="s">
        <v>284</v>
      </c>
      <c r="E1453" t="str">
        <f>VLOOKUP(D1453,'B-Business Capability'!B:H,5,FALSE)</f>
        <v>People and Culture</v>
      </c>
      <c r="F1453" t="str">
        <f>VLOOKUP(D1453,'B-Business Capability'!B:H,6,FALSE)</f>
        <v>Learning &amp; Development</v>
      </c>
      <c r="G1453">
        <f>VLOOKUP(D1453,'B-Business Capability'!B:H,7,FALSE)</f>
        <v>0</v>
      </c>
      <c r="I1453" t="s">
        <v>253</v>
      </c>
      <c r="J1453" t="s">
        <v>815</v>
      </c>
      <c r="L1453" t="s">
        <v>818</v>
      </c>
      <c r="M1453" t="str">
        <f>VLOOKUP(L1453,'A-Applications'!B:D,3,FALSE)</f>
        <v>Articulate Rise</v>
      </c>
      <c r="N1453" t="s">
        <v>53</v>
      </c>
      <c r="O1453" s="42" t="s">
        <v>54</v>
      </c>
      <c r="P1453" t="s">
        <v>97</v>
      </c>
      <c r="Q1453" t="str">
        <f>VLOOKUP(KamstrupData[[#This Row],[IdLevel123]],'B-Business Capability'!B:L,10,FALSE)</f>
        <v>Hire-to-Retire (H2R)</v>
      </c>
      <c r="R1453">
        <f>VLOOKUP(KamstrupData[[#This Row],[IdLevel123]],'B-Business Capability'!B:L,11,FALSE)</f>
        <v>500</v>
      </c>
      <c r="S1453" t="s">
        <v>237</v>
      </c>
      <c r="T1453" t="s">
        <v>819</v>
      </c>
      <c r="U1453" t="str">
        <f>_xlfn.CONCAT(KamstrupData[[#This Row],[CountryCode]],"_",KamstrupData[[#This Row],[Business Area]],"_",KamstrupData[[#This Row],[DepartmentTeam]])</f>
        <v>DK10_DK_People &amp; Culture_</v>
      </c>
      <c r="V1453" t="str">
        <f>VLOOKUP(KamstrupData[[#This Row],[ORG_Concat]],'O-Organization'!F:H,3,FALSE)</f>
        <v>11073_DK10_People &amp; Culture_DK_People &amp; Culture_</v>
      </c>
    </row>
    <row r="1454" spans="2:22">
      <c r="B1454" s="28">
        <v>45292</v>
      </c>
      <c r="D1454" t="s">
        <v>284</v>
      </c>
      <c r="E1454" t="str">
        <f>VLOOKUP(D1454,'B-Business Capability'!B:H,5,FALSE)</f>
        <v>People and Culture</v>
      </c>
      <c r="F1454" t="str">
        <f>VLOOKUP(D1454,'B-Business Capability'!B:H,6,FALSE)</f>
        <v>Learning &amp; Development</v>
      </c>
      <c r="G1454">
        <f>VLOOKUP(D1454,'B-Business Capability'!B:H,7,FALSE)</f>
        <v>0</v>
      </c>
      <c r="I1454" t="s">
        <v>253</v>
      </c>
      <c r="J1454" t="s">
        <v>815</v>
      </c>
      <c r="L1454" t="s">
        <v>722</v>
      </c>
      <c r="M1454" t="str">
        <f>VLOOKUP(L1454,'A-Applications'!B:D,3,FALSE)</f>
        <v>Nemtilmeld</v>
      </c>
      <c r="O1454" s="42"/>
      <c r="P1454" t="s">
        <v>77</v>
      </c>
      <c r="Q1454" t="str">
        <f>VLOOKUP(KamstrupData[[#This Row],[IdLevel123]],'B-Business Capability'!B:L,10,FALSE)</f>
        <v>Hire-to-Retire (H2R)</v>
      </c>
      <c r="R1454">
        <f>VLOOKUP(KamstrupData[[#This Row],[IdLevel123]],'B-Business Capability'!B:L,11,FALSE)</f>
        <v>500</v>
      </c>
      <c r="S1454" t="s">
        <v>237</v>
      </c>
      <c r="T1454" t="s">
        <v>820</v>
      </c>
      <c r="U1454" t="str">
        <f>_xlfn.CONCAT(KamstrupData[[#This Row],[CountryCode]],"_",KamstrupData[[#This Row],[Business Area]],"_",KamstrupData[[#This Row],[DepartmentTeam]])</f>
        <v>DK10_DK_People &amp; Culture_</v>
      </c>
      <c r="V1454" t="str">
        <f>VLOOKUP(KamstrupData[[#This Row],[ORG_Concat]],'O-Organization'!F:H,3,FALSE)</f>
        <v>11073_DK10_People &amp; Culture_DK_People &amp; Culture_</v>
      </c>
    </row>
    <row r="1455" spans="2:22">
      <c r="C1455" s="28">
        <v>46387</v>
      </c>
      <c r="D1455" t="s">
        <v>63</v>
      </c>
      <c r="E1455" t="str">
        <f>VLOOKUP(D1455,'B-Business Capability'!B:H,5,FALSE)</f>
        <v>Finance</v>
      </c>
      <c r="F1455" t="str">
        <f>VLOOKUP(D1455,'B-Business Capability'!B:H,6,FALSE)</f>
        <v>Financial Planning &amp; Analysis</v>
      </c>
      <c r="G1455" t="str">
        <f>VLOOKUP(D1455,'B-Business Capability'!B:H,7,FALSE)</f>
        <v>Cost Accounting_Plan</v>
      </c>
      <c r="I1455" t="s">
        <v>253</v>
      </c>
      <c r="J1455" t="s">
        <v>815</v>
      </c>
      <c r="L1455" t="s">
        <v>102</v>
      </c>
      <c r="M1455" t="str">
        <f>VLOOKUP(L1455,'A-Applications'!B:D,3,FALSE)</f>
        <v>VIS</v>
      </c>
      <c r="N1455" t="s">
        <v>103</v>
      </c>
      <c r="O1455" s="42" t="s">
        <v>66</v>
      </c>
      <c r="P1455" t="s">
        <v>67</v>
      </c>
      <c r="Q1455" t="str">
        <f>VLOOKUP(KamstrupData[[#This Row],[IdLevel123]],'B-Business Capability'!B:L,10,FALSE)</f>
        <v>N/A</v>
      </c>
      <c r="R1455">
        <f>VLOOKUP(KamstrupData[[#This Row],[IdLevel123]],'B-Business Capability'!B:L,11,FALSE)</f>
        <v>0</v>
      </c>
      <c r="S1455" t="s">
        <v>265</v>
      </c>
      <c r="U1455" t="str">
        <f>_xlfn.CONCAT(KamstrupData[[#This Row],[CountryCode]],"_",KamstrupData[[#This Row],[Business Area]],"_",KamstrupData[[#This Row],[DepartmentTeam]])</f>
        <v>DK10_DK_People &amp; Culture_</v>
      </c>
      <c r="V1455" t="str">
        <f>VLOOKUP(KamstrupData[[#This Row],[ORG_Concat]],'O-Organization'!F:H,3,FALSE)</f>
        <v>11073_DK10_People &amp; Culture_DK_People &amp; Culture_</v>
      </c>
    </row>
    <row r="1456" spans="2:22">
      <c r="C1456" s="28">
        <v>46387</v>
      </c>
      <c r="D1456" t="s">
        <v>104</v>
      </c>
      <c r="E1456" t="str">
        <f>VLOOKUP(D1456,'B-Business Capability'!B:H,5,FALSE)</f>
        <v>Finance</v>
      </c>
      <c r="F1456" t="str">
        <f>VLOOKUP(D1456,'B-Business Capability'!B:H,6,FALSE)</f>
        <v>Financial Planning &amp; Analysis</v>
      </c>
      <c r="G1456" t="str">
        <f>VLOOKUP(D1456,'B-Business Capability'!B:H,7,FALSE)</f>
        <v>Forecasting</v>
      </c>
      <c r="I1456" t="s">
        <v>253</v>
      </c>
      <c r="J1456" t="s">
        <v>815</v>
      </c>
      <c r="L1456" t="s">
        <v>102</v>
      </c>
      <c r="M1456" t="str">
        <f>VLOOKUP(L1456,'A-Applications'!B:D,3,FALSE)</f>
        <v>VIS</v>
      </c>
      <c r="N1456" t="s">
        <v>103</v>
      </c>
      <c r="O1456" s="42" t="s">
        <v>66</v>
      </c>
      <c r="P1456" t="s">
        <v>67</v>
      </c>
      <c r="Q1456" t="str">
        <f>VLOOKUP(KamstrupData[[#This Row],[IdLevel123]],'B-Business Capability'!B:L,10,FALSE)</f>
        <v>N/A</v>
      </c>
      <c r="R1456">
        <f>VLOOKUP(KamstrupData[[#This Row],[IdLevel123]],'B-Business Capability'!B:L,11,FALSE)</f>
        <v>0</v>
      </c>
      <c r="S1456" t="s">
        <v>265</v>
      </c>
      <c r="U1456" t="str">
        <f>_xlfn.CONCAT(KamstrupData[[#This Row],[CountryCode]],"_",KamstrupData[[#This Row],[Business Area]],"_",KamstrupData[[#This Row],[DepartmentTeam]])</f>
        <v>DK10_DK_People &amp; Culture_</v>
      </c>
      <c r="V1456" t="str">
        <f>VLOOKUP(KamstrupData[[#This Row],[ORG_Concat]],'O-Organization'!F:H,3,FALSE)</f>
        <v>11073_DK10_People &amp; Culture_DK_People &amp; Culture_</v>
      </c>
    </row>
    <row r="1457" spans="2:22">
      <c r="B1457" s="28">
        <v>45292</v>
      </c>
      <c r="D1457" t="s">
        <v>284</v>
      </c>
      <c r="E1457" t="str">
        <f>VLOOKUP(D1457,'B-Business Capability'!B:H,5,FALSE)</f>
        <v>People and Culture</v>
      </c>
      <c r="F1457" t="str">
        <f>VLOOKUP(D1457,'B-Business Capability'!B:H,6,FALSE)</f>
        <v>Learning &amp; Development</v>
      </c>
      <c r="G1457">
        <f>VLOOKUP(D1457,'B-Business Capability'!B:H,7,FALSE)</f>
        <v>0</v>
      </c>
      <c r="I1457" t="s">
        <v>253</v>
      </c>
      <c r="J1457" t="s">
        <v>815</v>
      </c>
      <c r="L1457" t="s">
        <v>821</v>
      </c>
      <c r="M1457" t="str">
        <f>VLOOKUP(L1457,'A-Applications'!B:D,3,FALSE)</f>
        <v>PowerApps</v>
      </c>
      <c r="N1457" t="s">
        <v>53</v>
      </c>
      <c r="O1457" s="42" t="s">
        <v>62</v>
      </c>
      <c r="P1457" t="s">
        <v>143</v>
      </c>
      <c r="Q1457" t="str">
        <f>VLOOKUP(KamstrupData[[#This Row],[IdLevel123]],'B-Business Capability'!B:L,10,FALSE)</f>
        <v>Hire-to-Retire (H2R)</v>
      </c>
      <c r="R1457">
        <f>VLOOKUP(KamstrupData[[#This Row],[IdLevel123]],'B-Business Capability'!B:L,11,FALSE)</f>
        <v>500</v>
      </c>
      <c r="S1457" t="s">
        <v>237</v>
      </c>
      <c r="T1457" t="s">
        <v>822</v>
      </c>
      <c r="U1457" t="str">
        <f>_xlfn.CONCAT(KamstrupData[[#This Row],[CountryCode]],"_",KamstrupData[[#This Row],[Business Area]],"_",KamstrupData[[#This Row],[DepartmentTeam]])</f>
        <v>DK10_DK_People &amp; Culture_</v>
      </c>
      <c r="V1457" t="str">
        <f>VLOOKUP(KamstrupData[[#This Row],[ORG_Concat]],'O-Organization'!F:H,3,FALSE)</f>
        <v>11073_DK10_People &amp; Culture_DK_People &amp; Culture_</v>
      </c>
    </row>
    <row r="1458" spans="2:22">
      <c r="B1458" s="28">
        <v>45292</v>
      </c>
      <c r="D1458" t="s">
        <v>236</v>
      </c>
      <c r="E1458" t="str">
        <f>VLOOKUP(D1458,'B-Business Capability'!B:H,5,FALSE)</f>
        <v>People and Culture</v>
      </c>
      <c r="F1458" t="str">
        <f>VLOOKUP(D1458,'B-Business Capability'!B:H,6,FALSE)</f>
        <v>Compensation &amp; Benefits</v>
      </c>
      <c r="G1458">
        <f>VLOOKUP(D1458,'B-Business Capability'!B:H,7,FALSE)</f>
        <v>0</v>
      </c>
      <c r="I1458" t="s">
        <v>253</v>
      </c>
      <c r="J1458" t="s">
        <v>815</v>
      </c>
      <c r="L1458" t="s">
        <v>606</v>
      </c>
      <c r="M1458" t="str">
        <f>VLOOKUP(L1458,'A-Applications'!B:D,3,FALSE)</f>
        <v>Lessor PM</v>
      </c>
      <c r="N1458" t="s">
        <v>53</v>
      </c>
      <c r="O1458" s="42" t="s">
        <v>66</v>
      </c>
      <c r="P1458" t="s">
        <v>823</v>
      </c>
      <c r="Q1458" t="str">
        <f>VLOOKUP(KamstrupData[[#This Row],[IdLevel123]],'B-Business Capability'!B:L,10,FALSE)</f>
        <v>Hire-to-Retire (H2R)</v>
      </c>
      <c r="R1458">
        <f>VLOOKUP(KamstrupData[[#This Row],[IdLevel123]],'B-Business Capability'!B:L,11,FALSE)</f>
        <v>700</v>
      </c>
      <c r="S1458" t="s">
        <v>237</v>
      </c>
      <c r="T1458" t="s">
        <v>824</v>
      </c>
      <c r="U1458" t="str">
        <f>_xlfn.CONCAT(KamstrupData[[#This Row],[CountryCode]],"_",KamstrupData[[#This Row],[Business Area]],"_",KamstrupData[[#This Row],[DepartmentTeam]])</f>
        <v>DK10_DK_People &amp; Culture_</v>
      </c>
      <c r="V1458" t="str">
        <f>VLOOKUP(KamstrupData[[#This Row],[ORG_Concat]],'O-Organization'!F:H,3,FALSE)</f>
        <v>11073_DK10_People &amp; Culture_DK_People &amp; Culture_</v>
      </c>
    </row>
    <row r="1459" spans="2:22">
      <c r="B1459" s="28">
        <v>45292</v>
      </c>
      <c r="D1459" t="s">
        <v>256</v>
      </c>
      <c r="E1459" t="str">
        <f>VLOOKUP(D1459,'B-Business Capability'!B:H,5,FALSE)</f>
        <v>People and Culture</v>
      </c>
      <c r="F1459" t="str">
        <f>VLOOKUP(D1459,'B-Business Capability'!B:H,6,FALSE)</f>
        <v>Recruiting</v>
      </c>
      <c r="G1459">
        <f>VLOOKUP(D1459,'B-Business Capability'!B:H,7,FALSE)</f>
        <v>0</v>
      </c>
      <c r="I1459" t="s">
        <v>253</v>
      </c>
      <c r="J1459" t="s">
        <v>815</v>
      </c>
      <c r="L1459" t="s">
        <v>123</v>
      </c>
      <c r="M1459" t="str">
        <f>VLOOKUP(L1459,'A-Applications'!B:D,3,FALSE)</f>
        <v>DocuSign</v>
      </c>
      <c r="N1459" t="s">
        <v>53</v>
      </c>
      <c r="O1459" s="42" t="s">
        <v>54</v>
      </c>
      <c r="P1459" t="s">
        <v>258</v>
      </c>
      <c r="Q1459" t="str">
        <f>VLOOKUP(KamstrupData[[#This Row],[IdLevel123]],'B-Business Capability'!B:L,10,FALSE)</f>
        <v>Hire-to-Retire (H2R)</v>
      </c>
      <c r="R1459">
        <f>VLOOKUP(KamstrupData[[#This Row],[IdLevel123]],'B-Business Capability'!B:L,11,FALSE)</f>
        <v>300</v>
      </c>
      <c r="S1459" t="s">
        <v>237</v>
      </c>
      <c r="T1459" t="s">
        <v>824</v>
      </c>
      <c r="U1459" t="str">
        <f>_xlfn.CONCAT(KamstrupData[[#This Row],[CountryCode]],"_",KamstrupData[[#This Row],[Business Area]],"_",KamstrupData[[#This Row],[DepartmentTeam]])</f>
        <v>DK10_DK_People &amp; Culture_</v>
      </c>
      <c r="V1459" t="str">
        <f>VLOOKUP(KamstrupData[[#This Row],[ORG_Concat]],'O-Organization'!F:H,3,FALSE)</f>
        <v>11073_DK10_People &amp; Culture_DK_People &amp; Culture_</v>
      </c>
    </row>
    <row r="1460" spans="2:22">
      <c r="D1460" t="s">
        <v>122</v>
      </c>
      <c r="E1460" t="str">
        <f>VLOOKUP(D1460,'B-Business Capability'!B:H,5,FALSE)</f>
        <v>Legal</v>
      </c>
      <c r="F1460" t="str">
        <f>VLOOKUP(D1460,'B-Business Capability'!B:H,6,FALSE)</f>
        <v>Ensure Compliance</v>
      </c>
      <c r="G1460">
        <f>VLOOKUP(D1460,'B-Business Capability'!B:H,7,FALSE)</f>
        <v>0</v>
      </c>
      <c r="I1460" t="s">
        <v>253</v>
      </c>
      <c r="J1460" t="s">
        <v>815</v>
      </c>
      <c r="L1460" t="s">
        <v>123</v>
      </c>
      <c r="M1460" t="str">
        <f>VLOOKUP(L1460,'A-Applications'!B:D,3,FALSE)</f>
        <v>DocuSign</v>
      </c>
      <c r="N1460" t="s">
        <v>53</v>
      </c>
      <c r="O1460" s="42" t="s">
        <v>62</v>
      </c>
      <c r="P1460" t="s">
        <v>124</v>
      </c>
      <c r="Q1460" t="str">
        <f>VLOOKUP(KamstrupData[[#This Row],[IdLevel123]],'B-Business Capability'!B:L,10,FALSE)</f>
        <v>N/A</v>
      </c>
      <c r="R1460">
        <f>VLOOKUP(KamstrupData[[#This Row],[IdLevel123]],'B-Business Capability'!B:L,11,FALSE)</f>
        <v>0</v>
      </c>
      <c r="U1460" t="str">
        <f>_xlfn.CONCAT(KamstrupData[[#This Row],[CountryCode]],"_",KamstrupData[[#This Row],[Business Area]],"_",KamstrupData[[#This Row],[DepartmentTeam]])</f>
        <v>DK10_DK_People &amp; Culture_</v>
      </c>
      <c r="V1460" t="str">
        <f>VLOOKUP(KamstrupData[[#This Row],[ORG_Concat]],'O-Organization'!F:H,3,FALSE)</f>
        <v>11073_DK10_People &amp; Culture_DK_People &amp; Culture_</v>
      </c>
    </row>
    <row r="1461" spans="2:22">
      <c r="B1461" s="28">
        <v>45292</v>
      </c>
      <c r="C1461" s="28">
        <v>46387</v>
      </c>
      <c r="D1461" t="s">
        <v>256</v>
      </c>
      <c r="E1461" t="str">
        <f>VLOOKUP(D1461,'B-Business Capability'!B:H,5,FALSE)</f>
        <v>People and Culture</v>
      </c>
      <c r="F1461" t="str">
        <f>VLOOKUP(D1461,'B-Business Capability'!B:H,6,FALSE)</f>
        <v>Recruiting</v>
      </c>
      <c r="G1461">
        <f>VLOOKUP(D1461,'B-Business Capability'!B:H,7,FALSE)</f>
        <v>0</v>
      </c>
      <c r="I1461" t="s">
        <v>253</v>
      </c>
      <c r="J1461" t="s">
        <v>815</v>
      </c>
      <c r="L1461" t="s">
        <v>257</v>
      </c>
      <c r="M1461" t="str">
        <f>VLOOKUP(L1461,'A-Applications'!B:D,3,FALSE)</f>
        <v>HR-ON</v>
      </c>
      <c r="N1461" t="s">
        <v>53</v>
      </c>
      <c r="O1461" s="42" t="s">
        <v>54</v>
      </c>
      <c r="P1461" t="s">
        <v>258</v>
      </c>
      <c r="Q1461" t="str">
        <f>VLOOKUP(KamstrupData[[#This Row],[IdLevel123]],'B-Business Capability'!B:L,10,FALSE)</f>
        <v>Hire-to-Retire (H2R)</v>
      </c>
      <c r="R1461">
        <f>VLOOKUP(KamstrupData[[#This Row],[IdLevel123]],'B-Business Capability'!B:L,11,FALSE)</f>
        <v>300</v>
      </c>
      <c r="S1461" t="s">
        <v>237</v>
      </c>
      <c r="T1461" t="s">
        <v>824</v>
      </c>
      <c r="U1461" t="str">
        <f>_xlfn.CONCAT(KamstrupData[[#This Row],[CountryCode]],"_",KamstrupData[[#This Row],[Business Area]],"_",KamstrupData[[#This Row],[DepartmentTeam]])</f>
        <v>DK10_DK_People &amp; Culture_</v>
      </c>
      <c r="V1461" t="str">
        <f>VLOOKUP(KamstrupData[[#This Row],[ORG_Concat]],'O-Organization'!F:H,3,FALSE)</f>
        <v>11073_DK10_People &amp; Culture_DK_People &amp; Culture_</v>
      </c>
    </row>
    <row r="1462" spans="2:22">
      <c r="B1462" s="28">
        <v>45292</v>
      </c>
      <c r="D1462" t="s">
        <v>284</v>
      </c>
      <c r="E1462" t="str">
        <f>VLOOKUP(D1462,'B-Business Capability'!B:H,5,FALSE)</f>
        <v>People and Culture</v>
      </c>
      <c r="F1462" t="str">
        <f>VLOOKUP(D1462,'B-Business Capability'!B:H,6,FALSE)</f>
        <v>Learning &amp; Development</v>
      </c>
      <c r="G1462">
        <f>VLOOKUP(D1462,'B-Business Capability'!B:H,7,FALSE)</f>
        <v>0</v>
      </c>
      <c r="I1462" t="s">
        <v>253</v>
      </c>
      <c r="J1462" t="s">
        <v>815</v>
      </c>
      <c r="L1462" t="s">
        <v>306</v>
      </c>
      <c r="M1462" t="str">
        <f>VLOOKUP(L1462,'A-Applications'!B:D,3,FALSE)</f>
        <v>LMS365 (Kamstrup-Learning)</v>
      </c>
      <c r="N1462" t="s">
        <v>53</v>
      </c>
      <c r="O1462" s="42" t="s">
        <v>62</v>
      </c>
      <c r="P1462" t="s">
        <v>143</v>
      </c>
      <c r="Q1462" t="str">
        <f>VLOOKUP(KamstrupData[[#This Row],[IdLevel123]],'B-Business Capability'!B:L,10,FALSE)</f>
        <v>Hire-to-Retire (H2R)</v>
      </c>
      <c r="R1462">
        <f>VLOOKUP(KamstrupData[[#This Row],[IdLevel123]],'B-Business Capability'!B:L,11,FALSE)</f>
        <v>500</v>
      </c>
      <c r="S1462" t="s">
        <v>237</v>
      </c>
      <c r="T1462" t="s">
        <v>824</v>
      </c>
      <c r="U1462" t="str">
        <f>_xlfn.CONCAT(KamstrupData[[#This Row],[CountryCode]],"_",KamstrupData[[#This Row],[Business Area]],"_",KamstrupData[[#This Row],[DepartmentTeam]])</f>
        <v>DK10_DK_People &amp; Culture_</v>
      </c>
      <c r="V1462" t="str">
        <f>VLOOKUP(KamstrupData[[#This Row],[ORG_Concat]],'O-Organization'!F:H,3,FALSE)</f>
        <v>11073_DK10_People &amp; Culture_DK_People &amp; Culture_</v>
      </c>
    </row>
    <row r="1463" spans="2:22">
      <c r="B1463" s="28">
        <v>45292</v>
      </c>
      <c r="D1463" t="s">
        <v>256</v>
      </c>
      <c r="E1463" t="str">
        <f>VLOOKUP(D1463,'B-Business Capability'!B:H,5,FALSE)</f>
        <v>People and Culture</v>
      </c>
      <c r="F1463" t="str">
        <f>VLOOKUP(D1463,'B-Business Capability'!B:H,6,FALSE)</f>
        <v>Recruiting</v>
      </c>
      <c r="G1463">
        <f>VLOOKUP(D1463,'B-Business Capability'!B:H,7,FALSE)</f>
        <v>0</v>
      </c>
      <c r="I1463" t="s">
        <v>253</v>
      </c>
      <c r="J1463" t="s">
        <v>815</v>
      </c>
      <c r="L1463" t="s">
        <v>825</v>
      </c>
      <c r="M1463" t="str">
        <f>VLOOKUP(L1463,'A-Applications'!B:D,3,FALSE)</f>
        <v>Linkedin</v>
      </c>
      <c r="N1463" t="s">
        <v>53</v>
      </c>
      <c r="O1463" s="42" t="s">
        <v>62</v>
      </c>
      <c r="P1463" t="s">
        <v>826</v>
      </c>
      <c r="Q1463" t="str">
        <f>VLOOKUP(KamstrupData[[#This Row],[IdLevel123]],'B-Business Capability'!B:L,10,FALSE)</f>
        <v>Hire-to-Retire (H2R)</v>
      </c>
      <c r="R1463">
        <f>VLOOKUP(KamstrupData[[#This Row],[IdLevel123]],'B-Business Capability'!B:L,11,FALSE)</f>
        <v>300</v>
      </c>
      <c r="S1463" t="s">
        <v>237</v>
      </c>
      <c r="T1463" t="s">
        <v>824</v>
      </c>
      <c r="U1463" t="str">
        <f>_xlfn.CONCAT(KamstrupData[[#This Row],[CountryCode]],"_",KamstrupData[[#This Row],[Business Area]],"_",KamstrupData[[#This Row],[DepartmentTeam]])</f>
        <v>DK10_DK_People &amp; Culture_</v>
      </c>
      <c r="V1463" t="str">
        <f>VLOOKUP(KamstrupData[[#This Row],[ORG_Concat]],'O-Organization'!F:H,3,FALSE)</f>
        <v>11073_DK10_People &amp; Culture_DK_People &amp; Culture_</v>
      </c>
    </row>
    <row r="1464" spans="2:22">
      <c r="B1464" s="28">
        <v>45292</v>
      </c>
      <c r="D1464" t="s">
        <v>827</v>
      </c>
      <c r="E1464" t="str">
        <f>VLOOKUP(D1464,'B-Business Capability'!B:H,5,FALSE)</f>
        <v>People and Culture</v>
      </c>
      <c r="F1464" t="str">
        <f>VLOOKUP(D1464,'B-Business Capability'!B:H,6,FALSE)</f>
        <v>Attraction</v>
      </c>
      <c r="G1464">
        <f>VLOOKUP(D1464,'B-Business Capability'!B:H,7,FALSE)</f>
        <v>0</v>
      </c>
      <c r="I1464" t="s">
        <v>253</v>
      </c>
      <c r="J1464" t="s">
        <v>815</v>
      </c>
      <c r="L1464" t="s">
        <v>825</v>
      </c>
      <c r="M1464" t="str">
        <f>VLOOKUP(L1464,'A-Applications'!B:D,3,FALSE)</f>
        <v>Linkedin</v>
      </c>
      <c r="N1464" t="s">
        <v>53</v>
      </c>
      <c r="O1464" s="42" t="s">
        <v>62</v>
      </c>
      <c r="P1464" t="s">
        <v>826</v>
      </c>
      <c r="Q1464" t="str">
        <f>VLOOKUP(KamstrupData[[#This Row],[IdLevel123]],'B-Business Capability'!B:L,10,FALSE)</f>
        <v>Hire-to-Retire (H2R)</v>
      </c>
      <c r="R1464">
        <f>VLOOKUP(KamstrupData[[#This Row],[IdLevel123]],'B-Business Capability'!B:L,11,FALSE)</f>
        <v>200</v>
      </c>
      <c r="S1464" t="s">
        <v>237</v>
      </c>
      <c r="U1464" t="str">
        <f>_xlfn.CONCAT(KamstrupData[[#This Row],[CountryCode]],"_",KamstrupData[[#This Row],[Business Area]],"_",KamstrupData[[#This Row],[DepartmentTeam]])</f>
        <v>DK10_DK_People &amp; Culture_</v>
      </c>
      <c r="V1464" t="str">
        <f>VLOOKUP(KamstrupData[[#This Row],[ORG_Concat]],'O-Organization'!F:H,3,FALSE)</f>
        <v>11073_DK10_People &amp; Culture_DK_People &amp; Culture_</v>
      </c>
    </row>
    <row r="1465" spans="2:22">
      <c r="B1465" s="28">
        <v>45658</v>
      </c>
      <c r="D1465" t="s">
        <v>828</v>
      </c>
      <c r="E1465" t="str">
        <f>VLOOKUP(D1465,'B-Business Capability'!B:H,5,FALSE)</f>
        <v>People and Culture</v>
      </c>
      <c r="F1465" t="str">
        <f>VLOOKUP(D1465,'B-Business Capability'!B:H,6,FALSE)</f>
        <v>HR Policies &amp; Processes</v>
      </c>
      <c r="G1465">
        <f>VLOOKUP(D1465,'B-Business Capability'!B:H,7,FALSE)</f>
        <v>0</v>
      </c>
      <c r="I1465" t="s">
        <v>253</v>
      </c>
      <c r="J1465" t="s">
        <v>815</v>
      </c>
      <c r="L1465" t="s">
        <v>142</v>
      </c>
      <c r="M1465" t="str">
        <f>VLOOKUP(L1465,'A-Applications'!B:D,3,FALSE)</f>
        <v>Oracle People Hub</v>
      </c>
      <c r="N1465" t="s">
        <v>147</v>
      </c>
      <c r="O1465" s="42" t="s">
        <v>54</v>
      </c>
      <c r="P1465" t="s">
        <v>258</v>
      </c>
      <c r="Q1465" t="str">
        <f>VLOOKUP(KamstrupData[[#This Row],[IdLevel123]],'B-Business Capability'!B:L,10,FALSE)</f>
        <v>Hire-to-Retire (H2R)</v>
      </c>
      <c r="R1465">
        <f>VLOOKUP(KamstrupData[[#This Row],[IdLevel123]],'B-Business Capability'!B:L,11,FALSE)</f>
        <v>650</v>
      </c>
      <c r="S1465" t="s">
        <v>237</v>
      </c>
      <c r="T1465" t="s">
        <v>824</v>
      </c>
      <c r="U1465" t="str">
        <f>_xlfn.CONCAT(KamstrupData[[#This Row],[CountryCode]],"_",KamstrupData[[#This Row],[Business Area]],"_",KamstrupData[[#This Row],[DepartmentTeam]])</f>
        <v>DK10_DK_People &amp; Culture_</v>
      </c>
      <c r="V1465" t="str">
        <f>VLOOKUP(KamstrupData[[#This Row],[ORG_Concat]],'O-Organization'!F:H,3,FALSE)</f>
        <v>11073_DK10_People &amp; Culture_DK_People &amp; Culture_</v>
      </c>
    </row>
    <row r="1466" spans="2:22">
      <c r="B1466" s="28">
        <v>45658</v>
      </c>
      <c r="D1466" t="s">
        <v>828</v>
      </c>
      <c r="E1466" t="str">
        <f>VLOOKUP(D1466,'B-Business Capability'!B:H,5,FALSE)</f>
        <v>People and Culture</v>
      </c>
      <c r="F1466" t="str">
        <f>VLOOKUP(D1466,'B-Business Capability'!B:H,6,FALSE)</f>
        <v>HR Policies &amp; Processes</v>
      </c>
      <c r="G1466">
        <f>VLOOKUP(D1466,'B-Business Capability'!B:H,7,FALSE)</f>
        <v>0</v>
      </c>
      <c r="I1466" t="s">
        <v>253</v>
      </c>
      <c r="J1466" t="s">
        <v>815</v>
      </c>
      <c r="L1466" t="s">
        <v>142</v>
      </c>
      <c r="M1466" t="str">
        <f>VLOOKUP(L1466,'A-Applications'!B:D,3,FALSE)</f>
        <v>Oracle People Hub</v>
      </c>
      <c r="N1466" t="s">
        <v>147</v>
      </c>
      <c r="O1466" s="42" t="s">
        <v>54</v>
      </c>
      <c r="P1466" t="s">
        <v>259</v>
      </c>
      <c r="Q1466" t="str">
        <f>VLOOKUP(KamstrupData[[#This Row],[IdLevel123]],'B-Business Capability'!B:L,10,FALSE)</f>
        <v>Hire-to-Retire (H2R)</v>
      </c>
      <c r="R1466">
        <f>VLOOKUP(KamstrupData[[#This Row],[IdLevel123]],'B-Business Capability'!B:L,11,FALSE)</f>
        <v>650</v>
      </c>
      <c r="S1466" t="s">
        <v>237</v>
      </c>
      <c r="T1466" t="s">
        <v>824</v>
      </c>
      <c r="U1466" t="str">
        <f>_xlfn.CONCAT(KamstrupData[[#This Row],[CountryCode]],"_",KamstrupData[[#This Row],[Business Area]],"_",KamstrupData[[#This Row],[DepartmentTeam]])</f>
        <v>DK10_DK_People &amp; Culture_</v>
      </c>
      <c r="V1466" t="str">
        <f>VLOOKUP(KamstrupData[[#This Row],[ORG_Concat]],'O-Organization'!F:H,3,FALSE)</f>
        <v>11073_DK10_People &amp; Culture_DK_People &amp; Culture_</v>
      </c>
    </row>
    <row r="1467" spans="2:22">
      <c r="B1467" s="28">
        <v>45658</v>
      </c>
      <c r="D1467" t="s">
        <v>828</v>
      </c>
      <c r="E1467" t="str">
        <f>VLOOKUP(D1467,'B-Business Capability'!B:H,5,FALSE)</f>
        <v>People and Culture</v>
      </c>
      <c r="F1467" t="str">
        <f>VLOOKUP(D1467,'B-Business Capability'!B:H,6,FALSE)</f>
        <v>HR Policies &amp; Processes</v>
      </c>
      <c r="G1467">
        <f>VLOOKUP(D1467,'B-Business Capability'!B:H,7,FALSE)</f>
        <v>0</v>
      </c>
      <c r="I1467" t="s">
        <v>253</v>
      </c>
      <c r="J1467" t="s">
        <v>815</v>
      </c>
      <c r="L1467" t="s">
        <v>142</v>
      </c>
      <c r="M1467" t="str">
        <f>VLOOKUP(L1467,'A-Applications'!B:D,3,FALSE)</f>
        <v>Oracle People Hub</v>
      </c>
      <c r="N1467" t="s">
        <v>147</v>
      </c>
      <c r="O1467" s="42" t="s">
        <v>54</v>
      </c>
      <c r="P1467" t="s">
        <v>143</v>
      </c>
      <c r="Q1467" t="str">
        <f>VLOOKUP(KamstrupData[[#This Row],[IdLevel123]],'B-Business Capability'!B:L,10,FALSE)</f>
        <v>Hire-to-Retire (H2R)</v>
      </c>
      <c r="R1467">
        <f>VLOOKUP(KamstrupData[[#This Row],[IdLevel123]],'B-Business Capability'!B:L,11,FALSE)</f>
        <v>650</v>
      </c>
      <c r="S1467" t="s">
        <v>237</v>
      </c>
      <c r="T1467" t="s">
        <v>824</v>
      </c>
      <c r="U1467" t="str">
        <f>_xlfn.CONCAT(KamstrupData[[#This Row],[CountryCode]],"_",KamstrupData[[#This Row],[Business Area]],"_",KamstrupData[[#This Row],[DepartmentTeam]])</f>
        <v>DK10_DK_People &amp; Culture_</v>
      </c>
      <c r="V1467" t="str">
        <f>VLOOKUP(KamstrupData[[#This Row],[ORG_Concat]],'O-Organization'!F:H,3,FALSE)</f>
        <v>11073_DK10_People &amp; Culture_DK_People &amp; Culture_</v>
      </c>
    </row>
    <row r="1468" spans="2:22">
      <c r="B1468" s="28">
        <v>45658</v>
      </c>
      <c r="D1468" t="s">
        <v>141</v>
      </c>
      <c r="E1468" t="str">
        <f>VLOOKUP(D1468,'B-Business Capability'!B:H,5,FALSE)</f>
        <v>People and Culture</v>
      </c>
      <c r="F1468" t="str">
        <f>VLOOKUP(D1468,'B-Business Capability'!B:H,6,FALSE)</f>
        <v>Retentation</v>
      </c>
      <c r="G1468">
        <f>VLOOKUP(D1468,'B-Business Capability'!B:H,7,FALSE)</f>
        <v>0</v>
      </c>
      <c r="I1468" t="s">
        <v>253</v>
      </c>
      <c r="J1468" t="s">
        <v>815</v>
      </c>
      <c r="L1468" t="s">
        <v>142</v>
      </c>
      <c r="M1468" t="str">
        <f>VLOOKUP(L1468,'A-Applications'!B:D,3,FALSE)</f>
        <v>Oracle People Hub</v>
      </c>
      <c r="N1468" t="s">
        <v>147</v>
      </c>
      <c r="O1468" s="42" t="s">
        <v>54</v>
      </c>
      <c r="P1468" t="s">
        <v>143</v>
      </c>
      <c r="Q1468" t="str">
        <f>VLOOKUP(KamstrupData[[#This Row],[IdLevel123]],'B-Business Capability'!B:L,10,FALSE)</f>
        <v>Hire-to-Retire (H2R)</v>
      </c>
      <c r="R1468">
        <f>VLOOKUP(KamstrupData[[#This Row],[IdLevel123]],'B-Business Capability'!B:L,11,FALSE)</f>
        <v>600</v>
      </c>
      <c r="S1468" t="s">
        <v>237</v>
      </c>
      <c r="T1468" t="s">
        <v>824</v>
      </c>
      <c r="U1468" t="str">
        <f>_xlfn.CONCAT(KamstrupData[[#This Row],[CountryCode]],"_",KamstrupData[[#This Row],[Business Area]],"_",KamstrupData[[#This Row],[DepartmentTeam]])</f>
        <v>DK10_DK_People &amp; Culture_</v>
      </c>
      <c r="V1468" t="str">
        <f>VLOOKUP(KamstrupData[[#This Row],[ORG_Concat]],'O-Organization'!F:H,3,FALSE)</f>
        <v>11073_DK10_People &amp; Culture_DK_People &amp; Culture_</v>
      </c>
    </row>
    <row r="1469" spans="2:22">
      <c r="B1469" s="28">
        <v>45658</v>
      </c>
      <c r="D1469" t="s">
        <v>141</v>
      </c>
      <c r="E1469" t="str">
        <f>VLOOKUP(D1469,'B-Business Capability'!B:H,5,FALSE)</f>
        <v>People and Culture</v>
      </c>
      <c r="F1469" t="str">
        <f>VLOOKUP(D1469,'B-Business Capability'!B:H,6,FALSE)</f>
        <v>Retentation</v>
      </c>
      <c r="G1469">
        <f>VLOOKUP(D1469,'B-Business Capability'!B:H,7,FALSE)</f>
        <v>0</v>
      </c>
      <c r="I1469" t="s">
        <v>253</v>
      </c>
      <c r="J1469" t="s">
        <v>815</v>
      </c>
      <c r="L1469" t="s">
        <v>142</v>
      </c>
      <c r="M1469" t="str">
        <f>VLOOKUP(L1469,'A-Applications'!B:D,3,FALSE)</f>
        <v>Oracle People Hub</v>
      </c>
      <c r="N1469" t="s">
        <v>147</v>
      </c>
      <c r="O1469" s="42" t="s">
        <v>54</v>
      </c>
      <c r="P1469" t="s">
        <v>258</v>
      </c>
      <c r="Q1469" t="str">
        <f>VLOOKUP(KamstrupData[[#This Row],[IdLevel123]],'B-Business Capability'!B:L,10,FALSE)</f>
        <v>Hire-to-Retire (H2R)</v>
      </c>
      <c r="R1469">
        <f>VLOOKUP(KamstrupData[[#This Row],[IdLevel123]],'B-Business Capability'!B:L,11,FALSE)</f>
        <v>600</v>
      </c>
      <c r="S1469" t="s">
        <v>237</v>
      </c>
      <c r="T1469" t="s">
        <v>824</v>
      </c>
      <c r="U1469" t="str">
        <f>_xlfn.CONCAT(KamstrupData[[#This Row],[CountryCode]],"_",KamstrupData[[#This Row],[Business Area]],"_",KamstrupData[[#This Row],[DepartmentTeam]])</f>
        <v>DK10_DK_People &amp; Culture_</v>
      </c>
      <c r="V1469" t="str">
        <f>VLOOKUP(KamstrupData[[#This Row],[ORG_Concat]],'O-Organization'!F:H,3,FALSE)</f>
        <v>11073_DK10_People &amp; Culture_DK_People &amp; Culture_</v>
      </c>
    </row>
    <row r="1470" spans="2:22">
      <c r="B1470" s="28">
        <v>45658</v>
      </c>
      <c r="D1470" t="s">
        <v>141</v>
      </c>
      <c r="E1470" t="str">
        <f>VLOOKUP(D1470,'B-Business Capability'!B:H,5,FALSE)</f>
        <v>People and Culture</v>
      </c>
      <c r="F1470" t="str">
        <f>VLOOKUP(D1470,'B-Business Capability'!B:H,6,FALSE)</f>
        <v>Retentation</v>
      </c>
      <c r="G1470">
        <f>VLOOKUP(D1470,'B-Business Capability'!B:H,7,FALSE)</f>
        <v>0</v>
      </c>
      <c r="I1470" t="s">
        <v>253</v>
      </c>
      <c r="J1470" t="s">
        <v>815</v>
      </c>
      <c r="L1470" t="s">
        <v>142</v>
      </c>
      <c r="M1470" t="str">
        <f>VLOOKUP(L1470,'A-Applications'!B:D,3,FALSE)</f>
        <v>Oracle People Hub</v>
      </c>
      <c r="N1470" t="s">
        <v>147</v>
      </c>
      <c r="O1470" s="42" t="s">
        <v>54</v>
      </c>
      <c r="P1470" t="s">
        <v>259</v>
      </c>
      <c r="Q1470" t="str">
        <f>VLOOKUP(KamstrupData[[#This Row],[IdLevel123]],'B-Business Capability'!B:L,10,FALSE)</f>
        <v>Hire-to-Retire (H2R)</v>
      </c>
      <c r="R1470">
        <f>VLOOKUP(KamstrupData[[#This Row],[IdLevel123]],'B-Business Capability'!B:L,11,FALSE)</f>
        <v>600</v>
      </c>
      <c r="S1470" t="s">
        <v>237</v>
      </c>
      <c r="T1470" t="s">
        <v>824</v>
      </c>
      <c r="U1470" t="str">
        <f>_xlfn.CONCAT(KamstrupData[[#This Row],[CountryCode]],"_",KamstrupData[[#This Row],[Business Area]],"_",KamstrupData[[#This Row],[DepartmentTeam]])</f>
        <v>DK10_DK_People &amp; Culture_</v>
      </c>
      <c r="V1470" t="str">
        <f>VLOOKUP(KamstrupData[[#This Row],[ORG_Concat]],'O-Organization'!F:H,3,FALSE)</f>
        <v>11073_DK10_People &amp; Culture_DK_People &amp; Culture_</v>
      </c>
    </row>
    <row r="1471" spans="2:22">
      <c r="B1471" s="28">
        <v>45292</v>
      </c>
      <c r="D1471" t="s">
        <v>284</v>
      </c>
      <c r="E1471" t="str">
        <f>VLOOKUP(D1471,'B-Business Capability'!B:H,5,FALSE)</f>
        <v>People and Culture</v>
      </c>
      <c r="F1471" t="str">
        <f>VLOOKUP(D1471,'B-Business Capability'!B:H,6,FALSE)</f>
        <v>Learning &amp; Development</v>
      </c>
      <c r="G1471">
        <f>VLOOKUP(D1471,'B-Business Capability'!B:H,7,FALSE)</f>
        <v>0</v>
      </c>
      <c r="I1471" t="s">
        <v>253</v>
      </c>
      <c r="J1471" t="s">
        <v>815</v>
      </c>
      <c r="L1471" t="s">
        <v>424</v>
      </c>
      <c r="M1471" t="str">
        <f>VLOOKUP(L1471,'A-Applications'!B:D,3,FALSE)</f>
        <v>Ennova</v>
      </c>
      <c r="N1471" t="s">
        <v>53</v>
      </c>
      <c r="O1471" s="42" t="s">
        <v>62</v>
      </c>
      <c r="P1471" t="s">
        <v>829</v>
      </c>
      <c r="Q1471" t="str">
        <f>VLOOKUP(KamstrupData[[#This Row],[IdLevel123]],'B-Business Capability'!B:L,10,FALSE)</f>
        <v>Hire-to-Retire (H2R)</v>
      </c>
      <c r="R1471">
        <f>VLOOKUP(KamstrupData[[#This Row],[IdLevel123]],'B-Business Capability'!B:L,11,FALSE)</f>
        <v>500</v>
      </c>
      <c r="S1471" t="s">
        <v>237</v>
      </c>
      <c r="T1471" t="s">
        <v>824</v>
      </c>
      <c r="U1471" t="str">
        <f>_xlfn.CONCAT(KamstrupData[[#This Row],[CountryCode]],"_",KamstrupData[[#This Row],[Business Area]],"_",KamstrupData[[#This Row],[DepartmentTeam]])</f>
        <v>DK10_DK_People &amp; Culture_</v>
      </c>
      <c r="V1471" t="str">
        <f>VLOOKUP(KamstrupData[[#This Row],[ORG_Concat]],'O-Organization'!F:H,3,FALSE)</f>
        <v>11073_DK10_People &amp; Culture_DK_People &amp; Culture_</v>
      </c>
    </row>
    <row r="1472" spans="2:22">
      <c r="B1472" s="28">
        <v>45292</v>
      </c>
      <c r="D1472" t="s">
        <v>236</v>
      </c>
      <c r="E1472" t="str">
        <f>VLOOKUP(D1472,'B-Business Capability'!B:H,5,FALSE)</f>
        <v>People and Culture</v>
      </c>
      <c r="F1472" t="str">
        <f>VLOOKUP(D1472,'B-Business Capability'!B:H,6,FALSE)</f>
        <v>Compensation &amp; Benefits</v>
      </c>
      <c r="G1472">
        <f>VLOOKUP(D1472,'B-Business Capability'!B:H,7,FALSE)</f>
        <v>0</v>
      </c>
      <c r="I1472" t="s">
        <v>253</v>
      </c>
      <c r="J1472" t="s">
        <v>815</v>
      </c>
      <c r="L1472" t="s">
        <v>830</v>
      </c>
      <c r="M1472" t="str">
        <f>VLOOKUP(L1472,'A-Applications'!B:D,3,FALSE)</f>
        <v>Lessor SP</v>
      </c>
      <c r="N1472" t="s">
        <v>53</v>
      </c>
      <c r="O1472" s="42" t="s">
        <v>66</v>
      </c>
      <c r="P1472" t="s">
        <v>823</v>
      </c>
      <c r="Q1472" t="str">
        <f>VLOOKUP(KamstrupData[[#This Row],[IdLevel123]],'B-Business Capability'!B:L,10,FALSE)</f>
        <v>Hire-to-Retire (H2R)</v>
      </c>
      <c r="R1472">
        <f>VLOOKUP(KamstrupData[[#This Row],[IdLevel123]],'B-Business Capability'!B:L,11,FALSE)</f>
        <v>700</v>
      </c>
      <c r="S1472" t="s">
        <v>237</v>
      </c>
      <c r="T1472" t="s">
        <v>824</v>
      </c>
      <c r="U1472" t="str">
        <f>_xlfn.CONCAT(KamstrupData[[#This Row],[CountryCode]],"_",KamstrupData[[#This Row],[Business Area]],"_",KamstrupData[[#This Row],[DepartmentTeam]])</f>
        <v>DK10_DK_People &amp; Culture_</v>
      </c>
      <c r="V1472" t="str">
        <f>VLOOKUP(KamstrupData[[#This Row],[ORG_Concat]],'O-Organization'!F:H,3,FALSE)</f>
        <v>11073_DK10_People &amp; Culture_DK_People &amp; Culture_</v>
      </c>
    </row>
    <row r="1473" spans="2:22">
      <c r="B1473" s="28">
        <v>45292</v>
      </c>
      <c r="D1473" t="s">
        <v>828</v>
      </c>
      <c r="E1473" t="str">
        <f>VLOOKUP(D1473,'B-Business Capability'!B:H,5,FALSE)</f>
        <v>People and Culture</v>
      </c>
      <c r="F1473" t="str">
        <f>VLOOKUP(D1473,'B-Business Capability'!B:H,6,FALSE)</f>
        <v>HR Policies &amp; Processes</v>
      </c>
      <c r="G1473">
        <f>VLOOKUP(D1473,'B-Business Capability'!B:H,7,FALSE)</f>
        <v>0</v>
      </c>
      <c r="I1473" t="s">
        <v>253</v>
      </c>
      <c r="J1473" t="s">
        <v>815</v>
      </c>
      <c r="L1473" t="s">
        <v>428</v>
      </c>
      <c r="M1473" t="str">
        <f>VLOOKUP(L1473,'A-Applications'!B:D,3,FALSE)</f>
        <v>Lessor Portal</v>
      </c>
      <c r="N1473" t="s">
        <v>53</v>
      </c>
      <c r="O1473" s="42" t="s">
        <v>54</v>
      </c>
      <c r="P1473" t="s">
        <v>823</v>
      </c>
      <c r="Q1473" t="str">
        <f>VLOOKUP(KamstrupData[[#This Row],[IdLevel123]],'B-Business Capability'!B:L,10,FALSE)</f>
        <v>Hire-to-Retire (H2R)</v>
      </c>
      <c r="R1473">
        <f>VLOOKUP(KamstrupData[[#This Row],[IdLevel123]],'B-Business Capability'!B:L,11,FALSE)</f>
        <v>650</v>
      </c>
      <c r="S1473" t="s">
        <v>237</v>
      </c>
      <c r="T1473" t="s">
        <v>824</v>
      </c>
      <c r="U1473" t="str">
        <f>_xlfn.CONCAT(KamstrupData[[#This Row],[CountryCode]],"_",KamstrupData[[#This Row],[Business Area]],"_",KamstrupData[[#This Row],[DepartmentTeam]])</f>
        <v>DK10_DK_People &amp; Culture_</v>
      </c>
      <c r="V1473" t="str">
        <f>VLOOKUP(KamstrupData[[#This Row],[ORG_Concat]],'O-Organization'!F:H,3,FALSE)</f>
        <v>11073_DK10_People &amp; Culture_DK_People &amp; Culture_</v>
      </c>
    </row>
    <row r="1474" spans="2:22">
      <c r="B1474" s="28">
        <v>45292</v>
      </c>
      <c r="D1474" t="s">
        <v>256</v>
      </c>
      <c r="E1474" t="str">
        <f>VLOOKUP(D1474,'B-Business Capability'!B:H,5,FALSE)</f>
        <v>People and Culture</v>
      </c>
      <c r="F1474" t="str">
        <f>VLOOKUP(D1474,'B-Business Capability'!B:H,6,FALSE)</f>
        <v>Recruiting</v>
      </c>
      <c r="G1474">
        <f>VLOOKUP(D1474,'B-Business Capability'!B:H,7,FALSE)</f>
        <v>0</v>
      </c>
      <c r="I1474" t="s">
        <v>253</v>
      </c>
      <c r="J1474" t="s">
        <v>815</v>
      </c>
      <c r="L1474" t="s">
        <v>831</v>
      </c>
      <c r="M1474" t="str">
        <f>VLOOKUP(L1474,'A-Applications'!B:D,3,FALSE)</f>
        <v>Hogrefe</v>
      </c>
      <c r="N1474" t="s">
        <v>53</v>
      </c>
      <c r="O1474" s="42" t="s">
        <v>62</v>
      </c>
      <c r="P1474" t="s">
        <v>258</v>
      </c>
      <c r="Q1474" t="str">
        <f>VLOOKUP(KamstrupData[[#This Row],[IdLevel123]],'B-Business Capability'!B:L,10,FALSE)</f>
        <v>Hire-to-Retire (H2R)</v>
      </c>
      <c r="R1474">
        <f>VLOOKUP(KamstrupData[[#This Row],[IdLevel123]],'B-Business Capability'!B:L,11,FALSE)</f>
        <v>300</v>
      </c>
      <c r="S1474" t="s">
        <v>237</v>
      </c>
      <c r="T1474" t="s">
        <v>824</v>
      </c>
      <c r="U1474" t="str">
        <f>_xlfn.CONCAT(KamstrupData[[#This Row],[CountryCode]],"_",KamstrupData[[#This Row],[Business Area]],"_",KamstrupData[[#This Row],[DepartmentTeam]])</f>
        <v>DK10_DK_People &amp; Culture_</v>
      </c>
      <c r="V1474" t="str">
        <f>VLOOKUP(KamstrupData[[#This Row],[ORG_Concat]],'O-Organization'!F:H,3,FALSE)</f>
        <v>11073_DK10_People &amp; Culture_DK_People &amp; Culture_</v>
      </c>
    </row>
    <row r="1475" spans="2:22">
      <c r="B1475" s="28">
        <v>45292</v>
      </c>
      <c r="D1475" t="s">
        <v>828</v>
      </c>
      <c r="E1475" t="str">
        <f>VLOOKUP(D1475,'B-Business Capability'!B:H,5,FALSE)</f>
        <v>People and Culture</v>
      </c>
      <c r="F1475" t="str">
        <f>VLOOKUP(D1475,'B-Business Capability'!B:H,6,FALSE)</f>
        <v>HR Policies &amp; Processes</v>
      </c>
      <c r="G1475">
        <f>VLOOKUP(D1475,'B-Business Capability'!B:H,7,FALSE)</f>
        <v>0</v>
      </c>
      <c r="I1475" t="s">
        <v>253</v>
      </c>
      <c r="J1475" t="s">
        <v>815</v>
      </c>
      <c r="L1475" t="s">
        <v>832</v>
      </c>
      <c r="M1475" t="str">
        <f>VLOOKUP(L1475,'A-Applications'!B:D,3,FALSE)</f>
        <v>Defco</v>
      </c>
      <c r="N1475" t="s">
        <v>53</v>
      </c>
      <c r="O1475" s="42" t="s">
        <v>62</v>
      </c>
      <c r="P1475" t="s">
        <v>259</v>
      </c>
      <c r="Q1475" t="str">
        <f>VLOOKUP(KamstrupData[[#This Row],[IdLevel123]],'B-Business Capability'!B:L,10,FALSE)</f>
        <v>Hire-to-Retire (H2R)</v>
      </c>
      <c r="R1475">
        <f>VLOOKUP(KamstrupData[[#This Row],[IdLevel123]],'B-Business Capability'!B:L,11,FALSE)</f>
        <v>650</v>
      </c>
      <c r="S1475" t="s">
        <v>237</v>
      </c>
      <c r="T1475" t="s">
        <v>824</v>
      </c>
      <c r="U1475" t="str">
        <f>_xlfn.CONCAT(KamstrupData[[#This Row],[CountryCode]],"_",KamstrupData[[#This Row],[Business Area]],"_",KamstrupData[[#This Row],[DepartmentTeam]])</f>
        <v>DK10_DK_People &amp; Culture_</v>
      </c>
      <c r="V1475" t="str">
        <f>VLOOKUP(KamstrupData[[#This Row],[ORG_Concat]],'O-Organization'!F:H,3,FALSE)</f>
        <v>11073_DK10_People &amp; Culture_DK_People &amp; Culture_</v>
      </c>
    </row>
    <row r="1476" spans="2:22">
      <c r="B1476" s="28">
        <v>45292</v>
      </c>
      <c r="D1476" t="s">
        <v>256</v>
      </c>
      <c r="E1476" t="str">
        <f>VLOOKUP(D1476,'B-Business Capability'!B:H,5,FALSE)</f>
        <v>People and Culture</v>
      </c>
      <c r="F1476" t="str">
        <f>VLOOKUP(D1476,'B-Business Capability'!B:H,6,FALSE)</f>
        <v>Recruiting</v>
      </c>
      <c r="G1476">
        <f>VLOOKUP(D1476,'B-Business Capability'!B:H,7,FALSE)</f>
        <v>0</v>
      </c>
      <c r="I1476" t="s">
        <v>253</v>
      </c>
      <c r="J1476" t="s">
        <v>815</v>
      </c>
      <c r="L1476" t="s">
        <v>157</v>
      </c>
      <c r="M1476" t="str">
        <f>VLOOKUP(L1476,'A-Applications'!B:D,3,FALSE)</f>
        <v>ServiceNow</v>
      </c>
      <c r="N1476" t="s">
        <v>53</v>
      </c>
      <c r="O1476" s="42" t="s">
        <v>54</v>
      </c>
      <c r="P1476" t="s">
        <v>826</v>
      </c>
      <c r="Q1476" t="str">
        <f>VLOOKUP(KamstrupData[[#This Row],[IdLevel123]],'B-Business Capability'!B:L,10,FALSE)</f>
        <v>Hire-to-Retire (H2R)</v>
      </c>
      <c r="R1476">
        <f>VLOOKUP(KamstrupData[[#This Row],[IdLevel123]],'B-Business Capability'!B:L,11,FALSE)</f>
        <v>300</v>
      </c>
      <c r="S1476" t="s">
        <v>237</v>
      </c>
      <c r="U1476" t="str">
        <f>_xlfn.CONCAT(KamstrupData[[#This Row],[CountryCode]],"_",KamstrupData[[#This Row],[Business Area]],"_",KamstrupData[[#This Row],[DepartmentTeam]])</f>
        <v>DK10_DK_People &amp; Culture_</v>
      </c>
      <c r="V1476" t="str">
        <f>VLOOKUP(KamstrupData[[#This Row],[ORG_Concat]],'O-Organization'!F:H,3,FALSE)</f>
        <v>11073_DK10_People &amp; Culture_DK_People &amp; Culture_</v>
      </c>
    </row>
    <row r="1477" spans="2:22">
      <c r="B1477" s="28">
        <v>45292</v>
      </c>
      <c r="D1477" t="s">
        <v>833</v>
      </c>
      <c r="E1477" t="str">
        <f>VLOOKUP(D1477,'B-Business Capability'!B:H,5,FALSE)</f>
        <v>People and Culture</v>
      </c>
      <c r="F1477" t="str">
        <f>VLOOKUP(D1477,'B-Business Capability'!B:H,6,FALSE)</f>
        <v>Seperation</v>
      </c>
      <c r="G1477">
        <f>VLOOKUP(D1477,'B-Business Capability'!B:H,7,FALSE)</f>
        <v>0</v>
      </c>
      <c r="I1477" t="s">
        <v>253</v>
      </c>
      <c r="J1477" t="s">
        <v>815</v>
      </c>
      <c r="L1477" t="s">
        <v>157</v>
      </c>
      <c r="M1477" t="str">
        <f>VLOOKUP(L1477,'A-Applications'!B:D,3,FALSE)</f>
        <v>ServiceNow</v>
      </c>
      <c r="N1477" t="s">
        <v>53</v>
      </c>
      <c r="O1477" s="42" t="s">
        <v>54</v>
      </c>
      <c r="P1477" t="s">
        <v>834</v>
      </c>
      <c r="Q1477" t="str">
        <f>VLOOKUP(KamstrupData[[#This Row],[IdLevel123]],'B-Business Capability'!B:L,10,FALSE)</f>
        <v>Hire-to-Retire (H2R)</v>
      </c>
      <c r="R1477">
        <f>VLOOKUP(KamstrupData[[#This Row],[IdLevel123]],'B-Business Capability'!B:L,11,FALSE)</f>
        <v>800</v>
      </c>
      <c r="S1477" t="s">
        <v>237</v>
      </c>
      <c r="U1477" t="str">
        <f>_xlfn.CONCAT(KamstrupData[[#This Row],[CountryCode]],"_",KamstrupData[[#This Row],[Business Area]],"_",KamstrupData[[#This Row],[DepartmentTeam]])</f>
        <v>DK10_DK_People &amp; Culture_</v>
      </c>
      <c r="V1477" t="str">
        <f>VLOOKUP(KamstrupData[[#This Row],[ORG_Concat]],'O-Organization'!F:H,3,FALSE)</f>
        <v>11073_DK10_People &amp; Culture_DK_People &amp; Culture_</v>
      </c>
    </row>
    <row r="1478" spans="2:22">
      <c r="B1478" s="28">
        <v>45292</v>
      </c>
      <c r="D1478" t="s">
        <v>256</v>
      </c>
      <c r="E1478" t="str">
        <f>VLOOKUP(D1478,'B-Business Capability'!B:H,5,FALSE)</f>
        <v>People and Culture</v>
      </c>
      <c r="F1478" t="str">
        <f>VLOOKUP(D1478,'B-Business Capability'!B:H,6,FALSE)</f>
        <v>Recruiting</v>
      </c>
      <c r="G1478">
        <f>VLOOKUP(D1478,'B-Business Capability'!B:H,7,FALSE)</f>
        <v>0</v>
      </c>
      <c r="I1478" t="s">
        <v>253</v>
      </c>
      <c r="J1478" t="s">
        <v>815</v>
      </c>
      <c r="L1478" t="s">
        <v>635</v>
      </c>
      <c r="M1478" t="str">
        <f>VLOOKUP(L1478,'A-Applications'!B:D,3,FALSE)</f>
        <v>Adobe Premier Pro</v>
      </c>
      <c r="N1478" t="s">
        <v>53</v>
      </c>
      <c r="O1478" s="42" t="s">
        <v>62</v>
      </c>
      <c r="P1478" t="s">
        <v>826</v>
      </c>
      <c r="Q1478" t="str">
        <f>VLOOKUP(KamstrupData[[#This Row],[IdLevel123]],'B-Business Capability'!B:L,10,FALSE)</f>
        <v>Hire-to-Retire (H2R)</v>
      </c>
      <c r="R1478">
        <f>VLOOKUP(KamstrupData[[#This Row],[IdLevel123]],'B-Business Capability'!B:L,11,FALSE)</f>
        <v>300</v>
      </c>
      <c r="S1478" t="s">
        <v>237</v>
      </c>
      <c r="T1478" t="s">
        <v>824</v>
      </c>
      <c r="U1478" t="str">
        <f>_xlfn.CONCAT(KamstrupData[[#This Row],[CountryCode]],"_",KamstrupData[[#This Row],[Business Area]],"_",KamstrupData[[#This Row],[DepartmentTeam]])</f>
        <v>DK10_DK_People &amp; Culture_</v>
      </c>
      <c r="V1478" t="str">
        <f>VLOOKUP(KamstrupData[[#This Row],[ORG_Concat]],'O-Organization'!F:H,3,FALSE)</f>
        <v>11073_DK10_People &amp; Culture_DK_People &amp; Culture_</v>
      </c>
    </row>
    <row r="1479" spans="2:22">
      <c r="D1479" s="28" t="s">
        <v>256</v>
      </c>
      <c r="E1479" t="str">
        <f>VLOOKUP(D1479,'B-Business Capability'!B:H,5,FALSE)</f>
        <v>People and Culture</v>
      </c>
      <c r="F1479" t="str">
        <f>VLOOKUP(D1479,'B-Business Capability'!B:H,6,FALSE)</f>
        <v>Recruiting</v>
      </c>
      <c r="G1479">
        <f>VLOOKUP(D1479,'B-Business Capability'!B:H,7,FALSE)</f>
        <v>0</v>
      </c>
      <c r="I1479" t="s">
        <v>253</v>
      </c>
      <c r="J1479" t="s">
        <v>815</v>
      </c>
      <c r="L1479" t="s">
        <v>581</v>
      </c>
      <c r="M1479" t="str">
        <f>VLOOKUP(L1479,'A-Applications'!B:D,3,FALSE)</f>
        <v>Canva Teams</v>
      </c>
      <c r="N1479" t="s">
        <v>53</v>
      </c>
      <c r="O1479" s="42" t="s">
        <v>62</v>
      </c>
      <c r="P1479" t="s">
        <v>826</v>
      </c>
      <c r="Q1479" t="str">
        <f>VLOOKUP(KamstrupData[[#This Row],[IdLevel123]],'B-Business Capability'!B:L,10,FALSE)</f>
        <v>Hire-to-Retire (H2R)</v>
      </c>
      <c r="R1479">
        <f>VLOOKUP(KamstrupData[[#This Row],[IdLevel123]],'B-Business Capability'!B:L,11,FALSE)</f>
        <v>300</v>
      </c>
      <c r="S1479" t="s">
        <v>237</v>
      </c>
      <c r="T1479" t="s">
        <v>824</v>
      </c>
      <c r="U1479" t="str">
        <f>_xlfn.CONCAT(KamstrupData[[#This Row],[CountryCode]],"_",KamstrupData[[#This Row],[Business Area]],"_",KamstrupData[[#This Row],[DepartmentTeam]])</f>
        <v>DK10_DK_People &amp; Culture_</v>
      </c>
      <c r="V1479" t="str">
        <f>VLOOKUP(KamstrupData[[#This Row],[ORG_Concat]],'O-Organization'!F:H,3,FALSE)</f>
        <v>11073_DK10_People &amp; Culture_DK_People &amp; Culture_</v>
      </c>
    </row>
    <row r="1480" spans="2:22">
      <c r="D1480" t="s">
        <v>63</v>
      </c>
      <c r="E1480" t="str">
        <f>VLOOKUP(D1480,'B-Business Capability'!B:H,5,FALSE)</f>
        <v>Finance</v>
      </c>
      <c r="F1480" t="str">
        <f>VLOOKUP(D1480,'B-Business Capability'!B:H,6,FALSE)</f>
        <v>Financial Planning &amp; Analysis</v>
      </c>
      <c r="G1480" t="str">
        <f>VLOOKUP(D1480,'B-Business Capability'!B:H,7,FALSE)</f>
        <v>Cost Accounting_Plan</v>
      </c>
      <c r="I1480" t="s">
        <v>253</v>
      </c>
      <c r="J1480" t="s">
        <v>835</v>
      </c>
      <c r="L1480" t="s">
        <v>65</v>
      </c>
      <c r="M1480" t="str">
        <f>VLOOKUP(L1480,'A-Applications'!B:D,3,FALSE)</f>
        <v>IFS ERP</v>
      </c>
      <c r="N1480" t="s">
        <v>53</v>
      </c>
      <c r="O1480" s="42" t="s">
        <v>54</v>
      </c>
      <c r="P1480" t="s">
        <v>67</v>
      </c>
      <c r="Q1480" t="str">
        <f>VLOOKUP(KamstrupData[[#This Row],[IdLevel123]],'B-Business Capability'!B:L,10,FALSE)</f>
        <v>N/A</v>
      </c>
      <c r="R1480">
        <f>VLOOKUP(KamstrupData[[#This Row],[IdLevel123]],'B-Business Capability'!B:L,11,FALSE)</f>
        <v>0</v>
      </c>
      <c r="U1480" t="str">
        <f>_xlfn.CONCAT(KamstrupData[[#This Row],[CountryCode]],"_",KamstrupData[[#This Row],[Business Area]],"_",KamstrupData[[#This Row],[DepartmentTeam]])</f>
        <v>DK10_Electricity - Customer Services_</v>
      </c>
      <c r="V1480" t="str">
        <f>VLOOKUP(KamstrupData[[#This Row],[ORG_Concat]],'O-Organization'!F:H,3,FALSE)</f>
        <v>11135_DK10_Electricity_Electricity - Customer Services_</v>
      </c>
    </row>
    <row r="1481" spans="2:22">
      <c r="D1481" t="s">
        <v>74</v>
      </c>
      <c r="E1481" t="str">
        <f>VLOOKUP(D1481,'B-Business Capability'!B:H,5,FALSE)</f>
        <v>Strategic Management</v>
      </c>
      <c r="F1481" t="str">
        <f>VLOOKUP(D1481,'B-Business Capability'!B:H,6,FALSE)</f>
        <v>Manage Core Business</v>
      </c>
      <c r="G1481" t="str">
        <f>VLOOKUP(D1481,'B-Business Capability'!B:H,7,FALSE)</f>
        <v>Manage Projects</v>
      </c>
      <c r="I1481" t="s">
        <v>253</v>
      </c>
      <c r="J1481" t="s">
        <v>835</v>
      </c>
      <c r="L1481" t="s">
        <v>65</v>
      </c>
      <c r="M1481" t="str">
        <f>VLOOKUP(L1481,'A-Applications'!B:D,3,FALSE)</f>
        <v>IFS ERP</v>
      </c>
      <c r="N1481" t="s">
        <v>147</v>
      </c>
      <c r="O1481" s="42" t="s">
        <v>54</v>
      </c>
      <c r="P1481" t="s">
        <v>75</v>
      </c>
      <c r="Q1481" t="str">
        <f>VLOOKUP(KamstrupData[[#This Row],[IdLevel123]],'B-Business Capability'!B:L,10,FALSE)</f>
        <v>N/A</v>
      </c>
      <c r="R1481">
        <f>VLOOKUP(KamstrupData[[#This Row],[IdLevel123]],'B-Business Capability'!B:L,11,FALSE)</f>
        <v>0</v>
      </c>
      <c r="U1481" t="str">
        <f>_xlfn.CONCAT(KamstrupData[[#This Row],[CountryCode]],"_",KamstrupData[[#This Row],[Business Area]],"_",KamstrupData[[#This Row],[DepartmentTeam]])</f>
        <v>DK10_Electricity - Customer Services_</v>
      </c>
      <c r="V1481" t="str">
        <f>VLOOKUP(KamstrupData[[#This Row],[ORG_Concat]],'O-Organization'!F:H,3,FALSE)</f>
        <v>11135_DK10_Electricity_Electricity - Customer Services_</v>
      </c>
    </row>
    <row r="1482" spans="2:22">
      <c r="D1482" t="s">
        <v>81</v>
      </c>
      <c r="E1482" t="str">
        <f>VLOOKUP(D1482,'B-Business Capability'!B:H,5,FALSE)</f>
        <v>Customer Service</v>
      </c>
      <c r="F1482" t="str">
        <f>VLOOKUP(D1482,'B-Business Capability'!B:H,6,FALSE)</f>
        <v>Customer Project Management</v>
      </c>
      <c r="G1482" t="str">
        <f>VLOOKUP(D1482,'B-Business Capability'!B:H,7,FALSE)</f>
        <v>Ressource Management</v>
      </c>
      <c r="I1482" t="s">
        <v>253</v>
      </c>
      <c r="J1482" t="s">
        <v>835</v>
      </c>
      <c r="L1482" t="s">
        <v>65</v>
      </c>
      <c r="M1482" t="str">
        <f>VLOOKUP(L1482,'A-Applications'!B:D,3,FALSE)</f>
        <v>IFS ERP</v>
      </c>
      <c r="N1482" t="s">
        <v>53</v>
      </c>
      <c r="O1482" s="42" t="s">
        <v>54</v>
      </c>
      <c r="P1482" t="s">
        <v>75</v>
      </c>
      <c r="Q1482" t="str">
        <f>VLOOKUP(KamstrupData[[#This Row],[IdLevel123]],'B-Business Capability'!B:L,10,FALSE)</f>
        <v>Order-to-Cash (O2C)</v>
      </c>
      <c r="R1482">
        <f>VLOOKUP(KamstrupData[[#This Row],[IdLevel123]],'B-Business Capability'!B:L,11,FALSE)</f>
        <v>0</v>
      </c>
      <c r="U1482" t="str">
        <f>_xlfn.CONCAT(KamstrupData[[#This Row],[CountryCode]],"_",KamstrupData[[#This Row],[Business Area]],"_",KamstrupData[[#This Row],[DepartmentTeam]])</f>
        <v>DK10_Electricity - Customer Services_</v>
      </c>
      <c r="V1482" t="str">
        <f>VLOOKUP(KamstrupData[[#This Row],[ORG_Concat]],'O-Organization'!F:H,3,FALSE)</f>
        <v>11135_DK10_Electricity_Electricity - Customer Services_</v>
      </c>
    </row>
    <row r="1483" spans="2:22">
      <c r="D1483" t="s">
        <v>82</v>
      </c>
      <c r="E1483" t="str">
        <f>VLOOKUP(D1483,'B-Business Capability'!B:H,5,FALSE)</f>
        <v>Customer Service</v>
      </c>
      <c r="F1483" t="str">
        <f>VLOOKUP(D1483,'B-Business Capability'!B:H,6,FALSE)</f>
        <v>Customer Project Management</v>
      </c>
      <c r="G1483" t="str">
        <f>VLOOKUP(D1483,'B-Business Capability'!B:H,7,FALSE)</f>
        <v>Financial Analytics and Management</v>
      </c>
      <c r="I1483" t="s">
        <v>253</v>
      </c>
      <c r="J1483" t="s">
        <v>835</v>
      </c>
      <c r="L1483" t="s">
        <v>65</v>
      </c>
      <c r="M1483" t="str">
        <f>VLOOKUP(L1483,'A-Applications'!B:D,3,FALSE)</f>
        <v>IFS ERP</v>
      </c>
      <c r="N1483" t="s">
        <v>53</v>
      </c>
      <c r="O1483" s="42" t="s">
        <v>54</v>
      </c>
      <c r="P1483" t="s">
        <v>75</v>
      </c>
      <c r="Q1483" t="str">
        <f>VLOOKUP(KamstrupData[[#This Row],[IdLevel123]],'B-Business Capability'!B:L,10,FALSE)</f>
        <v>Order-to-Cash (O2C)</v>
      </c>
      <c r="R1483">
        <f>VLOOKUP(KamstrupData[[#This Row],[IdLevel123]],'B-Business Capability'!B:L,11,FALSE)</f>
        <v>0</v>
      </c>
      <c r="U1483" t="str">
        <f>_xlfn.CONCAT(KamstrupData[[#This Row],[CountryCode]],"_",KamstrupData[[#This Row],[Business Area]],"_",KamstrupData[[#This Row],[DepartmentTeam]])</f>
        <v>DK10_Electricity - Customer Services_</v>
      </c>
      <c r="V1483" t="str">
        <f>VLOOKUP(KamstrupData[[#This Row],[ORG_Concat]],'O-Organization'!F:H,3,FALSE)</f>
        <v>11135_DK10_Electricity_Electricity - Customer Services_</v>
      </c>
    </row>
    <row r="1484" spans="2:22">
      <c r="D1484" t="s">
        <v>78</v>
      </c>
      <c r="E1484" t="str">
        <f>VLOOKUP(D1484,'B-Business Capability'!B:H,5,FALSE)</f>
        <v>Customer Service</v>
      </c>
      <c r="F1484" t="str">
        <f>VLOOKUP(D1484,'B-Business Capability'!B:H,6,FALSE)</f>
        <v>Customer Service and Support</v>
      </c>
      <c r="G1484" t="str">
        <f>VLOOKUP(D1484,'B-Business Capability'!B:H,7,FALSE)</f>
        <v>Service Request Management</v>
      </c>
      <c r="I1484" t="s">
        <v>253</v>
      </c>
      <c r="J1484" t="s">
        <v>835</v>
      </c>
      <c r="L1484" t="s">
        <v>83</v>
      </c>
      <c r="M1484" t="str">
        <f>VLOOKUP(L1484,'A-Applications'!B:D,3,FALSE)</f>
        <v>Encryption Key Service (EKS)</v>
      </c>
      <c r="N1484" t="s">
        <v>53</v>
      </c>
      <c r="O1484" s="42" t="s">
        <v>66</v>
      </c>
      <c r="P1484" t="s">
        <v>79</v>
      </c>
      <c r="Q1484" t="str">
        <f>VLOOKUP(KamstrupData[[#This Row],[IdLevel123]],'B-Business Capability'!B:L,10,FALSE)</f>
        <v>Customer Service and Support</v>
      </c>
      <c r="R1484">
        <f>VLOOKUP(KamstrupData[[#This Row],[IdLevel123]],'B-Business Capability'!B:L,11,FALSE)</f>
        <v>0</v>
      </c>
      <c r="U1484" t="str">
        <f>_xlfn.CONCAT(KamstrupData[[#This Row],[CountryCode]],"_",KamstrupData[[#This Row],[Business Area]],"_",KamstrupData[[#This Row],[DepartmentTeam]])</f>
        <v>DK10_Electricity - Customer Services_</v>
      </c>
      <c r="V1484" t="str">
        <f>VLOOKUP(KamstrupData[[#This Row],[ORG_Concat]],'O-Organization'!F:H,3,FALSE)</f>
        <v>11135_DK10_Electricity_Electricity - Customer Services_</v>
      </c>
    </row>
    <row r="1485" spans="2:22">
      <c r="D1485" t="s">
        <v>84</v>
      </c>
      <c r="E1485" t="str">
        <f>VLOOKUP(D1485,'B-Business Capability'!B:H,5,FALSE)</f>
        <v>OT Hosting</v>
      </c>
      <c r="F1485" t="str">
        <f>VLOOKUP(D1485,'B-Business Capability'!B:H,6,FALSE)</f>
        <v>OT Operations &amp; Service</v>
      </c>
      <c r="G1485">
        <f>VLOOKUP(D1485,'B-Business Capability'!B:H,7,FALSE)</f>
        <v>0</v>
      </c>
      <c r="I1485" t="s">
        <v>253</v>
      </c>
      <c r="J1485" t="s">
        <v>835</v>
      </c>
      <c r="L1485" t="s">
        <v>83</v>
      </c>
      <c r="M1485" t="str">
        <f>VLOOKUP(L1485,'A-Applications'!B:D,3,FALSE)</f>
        <v>Encryption Key Service (EKS)</v>
      </c>
      <c r="N1485" t="s">
        <v>53</v>
      </c>
      <c r="O1485" s="42" t="s">
        <v>66</v>
      </c>
      <c r="P1485" t="s">
        <v>79</v>
      </c>
      <c r="Q1485" t="str">
        <f>VLOOKUP(KamstrupData[[#This Row],[IdLevel123]],'B-Business Capability'!B:L,10,FALSE)</f>
        <v>N/A</v>
      </c>
      <c r="R1485">
        <f>VLOOKUP(KamstrupData[[#This Row],[IdLevel123]],'B-Business Capability'!B:L,11,FALSE)</f>
        <v>0</v>
      </c>
      <c r="U1485" t="str">
        <f>_xlfn.CONCAT(KamstrupData[[#This Row],[CountryCode]],"_",KamstrupData[[#This Row],[Business Area]],"_",KamstrupData[[#This Row],[DepartmentTeam]])</f>
        <v>DK10_Electricity - Customer Services_</v>
      </c>
      <c r="V1485" t="str">
        <f>VLOOKUP(KamstrupData[[#This Row],[ORG_Concat]],'O-Organization'!F:H,3,FALSE)</f>
        <v>11135_DK10_Electricity_Electricity - Customer Services_</v>
      </c>
    </row>
    <row r="1486" spans="2:22">
      <c r="D1486" t="s">
        <v>78</v>
      </c>
      <c r="E1486" t="str">
        <f>VLOOKUP(D1486,'B-Business Capability'!B:H,5,FALSE)</f>
        <v>Customer Service</v>
      </c>
      <c r="F1486" t="str">
        <f>VLOOKUP(D1486,'B-Business Capability'!B:H,6,FALSE)</f>
        <v>Customer Service and Support</v>
      </c>
      <c r="G1486" t="str">
        <f>VLOOKUP(D1486,'B-Business Capability'!B:H,7,FALSE)</f>
        <v>Service Request Management</v>
      </c>
      <c r="I1486" t="s">
        <v>253</v>
      </c>
      <c r="J1486" t="s">
        <v>835</v>
      </c>
      <c r="L1486" t="s">
        <v>85</v>
      </c>
      <c r="M1486" t="str">
        <f>VLOOKUP(L1486,'A-Applications'!B:D,3,FALSE)</f>
        <v>Metertool OMNIA</v>
      </c>
      <c r="N1486" t="s">
        <v>53</v>
      </c>
      <c r="O1486" s="42" t="s">
        <v>54</v>
      </c>
      <c r="P1486" t="s">
        <v>79</v>
      </c>
      <c r="Q1486" t="str">
        <f>VLOOKUP(KamstrupData[[#This Row],[IdLevel123]],'B-Business Capability'!B:L,10,FALSE)</f>
        <v>Customer Service and Support</v>
      </c>
      <c r="R1486">
        <f>VLOOKUP(KamstrupData[[#This Row],[IdLevel123]],'B-Business Capability'!B:L,11,FALSE)</f>
        <v>0</v>
      </c>
      <c r="U1486" t="str">
        <f>_xlfn.CONCAT(KamstrupData[[#This Row],[CountryCode]],"_",KamstrupData[[#This Row],[Business Area]],"_",KamstrupData[[#This Row],[DepartmentTeam]])</f>
        <v>DK10_Electricity - Customer Services_</v>
      </c>
      <c r="V1486" t="str">
        <f>VLOOKUP(KamstrupData[[#This Row],[ORG_Concat]],'O-Organization'!F:H,3,FALSE)</f>
        <v>11135_DK10_Electricity_Electricity - Customer Services_</v>
      </c>
    </row>
    <row r="1487" spans="2:22">
      <c r="D1487" t="s">
        <v>78</v>
      </c>
      <c r="E1487" t="str">
        <f>VLOOKUP(D1487,'B-Business Capability'!B:H,5,FALSE)</f>
        <v>Customer Service</v>
      </c>
      <c r="F1487" t="str">
        <f>VLOOKUP(D1487,'B-Business Capability'!B:H,6,FALSE)</f>
        <v>Customer Service and Support</v>
      </c>
      <c r="G1487" t="str">
        <f>VLOOKUP(D1487,'B-Business Capability'!B:H,7,FALSE)</f>
        <v>Service Request Management</v>
      </c>
      <c r="I1487" t="s">
        <v>253</v>
      </c>
      <c r="J1487" t="s">
        <v>835</v>
      </c>
      <c r="L1487" t="s">
        <v>86</v>
      </c>
      <c r="M1487" t="str">
        <f>VLOOKUP(L1487,'A-Applications'!B:D,3,FALSE)</f>
        <v>Glogg</v>
      </c>
      <c r="O1487" s="42"/>
      <c r="P1487" t="s">
        <v>79</v>
      </c>
      <c r="Q1487" t="str">
        <f>VLOOKUP(KamstrupData[[#This Row],[IdLevel123]],'B-Business Capability'!B:L,10,FALSE)</f>
        <v>Customer Service and Support</v>
      </c>
      <c r="R1487">
        <f>VLOOKUP(KamstrupData[[#This Row],[IdLevel123]],'B-Business Capability'!B:L,11,FALSE)</f>
        <v>0</v>
      </c>
      <c r="T1487" t="s">
        <v>836</v>
      </c>
      <c r="U1487" t="str">
        <f>_xlfn.CONCAT(KamstrupData[[#This Row],[CountryCode]],"_",KamstrupData[[#This Row],[Business Area]],"_",KamstrupData[[#This Row],[DepartmentTeam]])</f>
        <v>DK10_Electricity - Customer Services_</v>
      </c>
      <c r="V1487" t="str">
        <f>VLOOKUP(KamstrupData[[#This Row],[ORG_Concat]],'O-Organization'!F:H,3,FALSE)</f>
        <v>11135_DK10_Electricity_Electricity - Customer Services_</v>
      </c>
    </row>
    <row r="1488" spans="2:22">
      <c r="D1488" t="s">
        <v>92</v>
      </c>
      <c r="E1488" t="str">
        <f>VLOOKUP(D1488,'B-Business Capability'!B:H,5,FALSE)</f>
        <v>Customer Service</v>
      </c>
      <c r="F1488" t="str">
        <f>VLOOKUP(D1488,'B-Business Capability'!B:H,6,FALSE)</f>
        <v>Customer Service and Support</v>
      </c>
      <c r="G1488" t="str">
        <f>VLOOKUP(D1488,'B-Business Capability'!B:H,7,FALSE)</f>
        <v>Omnichannel Customer Engagement</v>
      </c>
      <c r="I1488" t="s">
        <v>253</v>
      </c>
      <c r="J1488" t="s">
        <v>835</v>
      </c>
      <c r="L1488" t="s">
        <v>93</v>
      </c>
      <c r="M1488" t="str">
        <f>VLOOKUP(L1488,'A-Applications'!B:D,3,FALSE)</f>
        <v>My Kamstrup</v>
      </c>
      <c r="N1488" t="s">
        <v>53</v>
      </c>
      <c r="O1488" s="42" t="s">
        <v>66</v>
      </c>
      <c r="P1488" t="s">
        <v>79</v>
      </c>
      <c r="Q1488" t="str">
        <f>VLOOKUP(KamstrupData[[#This Row],[IdLevel123]],'B-Business Capability'!B:L,10,FALSE)</f>
        <v>Customer Service and Support</v>
      </c>
      <c r="R1488">
        <f>VLOOKUP(KamstrupData[[#This Row],[IdLevel123]],'B-Business Capability'!B:L,11,FALSE)</f>
        <v>0</v>
      </c>
      <c r="U1488" t="str">
        <f>_xlfn.CONCAT(KamstrupData[[#This Row],[CountryCode]],"_",KamstrupData[[#This Row],[Business Area]],"_",KamstrupData[[#This Row],[DepartmentTeam]])</f>
        <v>DK10_Electricity - Customer Services_</v>
      </c>
      <c r="V1488" t="str">
        <f>VLOOKUP(KamstrupData[[#This Row],[ORG_Concat]],'O-Organization'!F:H,3,FALSE)</f>
        <v>11135_DK10_Electricity_Electricity - Customer Services_</v>
      </c>
    </row>
    <row r="1489" spans="3:22">
      <c r="D1489" t="s">
        <v>94</v>
      </c>
      <c r="E1489" t="str">
        <f>VLOOKUP(D1489,'B-Business Capability'!B:H,5,FALSE)</f>
        <v>Customer Service</v>
      </c>
      <c r="F1489" t="str">
        <f>VLOOKUP(D1489,'B-Business Capability'!B:H,6,FALSE)</f>
        <v>Customer Service and Support</v>
      </c>
      <c r="G1489" t="str">
        <f>VLOOKUP(D1489,'B-Business Capability'!B:H,7,FALSE)</f>
        <v>Self-Service Engagement</v>
      </c>
      <c r="I1489" t="s">
        <v>253</v>
      </c>
      <c r="J1489" t="s">
        <v>835</v>
      </c>
      <c r="L1489" t="s">
        <v>93</v>
      </c>
      <c r="M1489" t="str">
        <f>VLOOKUP(L1489,'A-Applications'!B:D,3,FALSE)</f>
        <v>My Kamstrup</v>
      </c>
      <c r="N1489" t="s">
        <v>53</v>
      </c>
      <c r="O1489" s="42" t="s">
        <v>66</v>
      </c>
      <c r="P1489" t="s">
        <v>79</v>
      </c>
      <c r="Q1489" t="str">
        <f>VLOOKUP(KamstrupData[[#This Row],[IdLevel123]],'B-Business Capability'!B:L,10,FALSE)</f>
        <v>Customer Service and Support</v>
      </c>
      <c r="R1489">
        <f>VLOOKUP(KamstrupData[[#This Row],[IdLevel123]],'B-Business Capability'!B:L,11,FALSE)</f>
        <v>0</v>
      </c>
      <c r="U1489" t="str">
        <f>_xlfn.CONCAT(KamstrupData[[#This Row],[CountryCode]],"_",KamstrupData[[#This Row],[Business Area]],"_",KamstrupData[[#This Row],[DepartmentTeam]])</f>
        <v>DK10_Electricity - Customer Services_</v>
      </c>
      <c r="V1489" t="str">
        <f>VLOOKUP(KamstrupData[[#This Row],[ORG_Concat]],'O-Organization'!F:H,3,FALSE)</f>
        <v>11135_DK10_Electricity_Electricity - Customer Services_</v>
      </c>
    </row>
    <row r="1490" spans="3:22">
      <c r="D1490" t="s">
        <v>95</v>
      </c>
      <c r="E1490" t="str">
        <f>VLOOKUP(D1490,'B-Business Capability'!B:H,5,FALSE)</f>
        <v>Not mapped to capability</v>
      </c>
      <c r="F1490">
        <f>VLOOKUP(D1490,'B-Business Capability'!B:H,6,FALSE)</f>
        <v>0</v>
      </c>
      <c r="G1490">
        <f>VLOOKUP(D1490,'B-Business Capability'!B:H,7,FALSE)</f>
        <v>0</v>
      </c>
      <c r="I1490" t="s">
        <v>253</v>
      </c>
      <c r="J1490" t="s">
        <v>835</v>
      </c>
      <c r="L1490" t="s">
        <v>96</v>
      </c>
      <c r="M1490" t="str">
        <f>VLOOKUP(L1490,'A-Applications'!B:D,3,FALSE)</f>
        <v>GreenShot</v>
      </c>
      <c r="N1490" t="s">
        <v>53</v>
      </c>
      <c r="O1490" s="42" t="s">
        <v>62</v>
      </c>
      <c r="P1490" t="s">
        <v>97</v>
      </c>
      <c r="Q1490" t="str">
        <f>VLOOKUP(KamstrupData[[#This Row],[IdLevel123]],'B-Business Capability'!B:L,10,FALSE)</f>
        <v>N/A</v>
      </c>
      <c r="R1490">
        <f>VLOOKUP(KamstrupData[[#This Row],[IdLevel123]],'B-Business Capability'!B:L,11,FALSE)</f>
        <v>0</v>
      </c>
      <c r="U1490" t="str">
        <f>_xlfn.CONCAT(KamstrupData[[#This Row],[CountryCode]],"_",KamstrupData[[#This Row],[Business Area]],"_",KamstrupData[[#This Row],[DepartmentTeam]])</f>
        <v>DK10_Electricity - Customer Services_</v>
      </c>
      <c r="V1490" t="str">
        <f>VLOOKUP(KamstrupData[[#This Row],[ORG_Concat]],'O-Organization'!F:H,3,FALSE)</f>
        <v>11135_DK10_Electricity_Electricity - Customer Services_</v>
      </c>
    </row>
    <row r="1491" spans="3:22">
      <c r="D1491" t="s">
        <v>88</v>
      </c>
      <c r="E1491" t="str">
        <f>VLOOKUP(D1491,'B-Business Capability'!B:H,5,FALSE)</f>
        <v>Customer Service</v>
      </c>
      <c r="F1491" t="str">
        <f>VLOOKUP(D1491,'B-Business Capability'!B:H,6,FALSE)</f>
        <v>Customer Project Management</v>
      </c>
      <c r="G1491" t="str">
        <f>VLOOKUP(D1491,'B-Business Capability'!B:H,7,FALSE)</f>
        <v>Project Management</v>
      </c>
      <c r="I1491" t="s">
        <v>253</v>
      </c>
      <c r="J1491" t="s">
        <v>835</v>
      </c>
      <c r="L1491" t="s">
        <v>98</v>
      </c>
      <c r="M1491" t="str">
        <f>VLOOKUP(L1491,'A-Applications'!B:D,3,FALSE)</f>
        <v>Notepad++(https://notepad-plus-plus.org/)</v>
      </c>
      <c r="N1491" t="s">
        <v>53</v>
      </c>
      <c r="O1491" s="42" t="s">
        <v>54</v>
      </c>
      <c r="P1491" t="s">
        <v>75</v>
      </c>
      <c r="Q1491" t="str">
        <f>VLOOKUP(KamstrupData[[#This Row],[IdLevel123]],'B-Business Capability'!B:L,10,FALSE)</f>
        <v>Order-to-Cash (O2C)</v>
      </c>
      <c r="R1491">
        <f>VLOOKUP(KamstrupData[[#This Row],[IdLevel123]],'B-Business Capability'!B:L,11,FALSE)</f>
        <v>0</v>
      </c>
      <c r="U1491" t="str">
        <f>_xlfn.CONCAT(KamstrupData[[#This Row],[CountryCode]],"_",KamstrupData[[#This Row],[Business Area]],"_",KamstrupData[[#This Row],[DepartmentTeam]])</f>
        <v>DK10_Electricity - Customer Services_</v>
      </c>
      <c r="V1491" t="str">
        <f>VLOOKUP(KamstrupData[[#This Row],[ORG_Concat]],'O-Organization'!F:H,3,FALSE)</f>
        <v>11135_DK10_Electricity_Electricity - Customer Services_</v>
      </c>
    </row>
    <row r="1492" spans="3:22">
      <c r="D1492" t="s">
        <v>95</v>
      </c>
      <c r="E1492" t="str">
        <f>VLOOKUP(D1492,'B-Business Capability'!B:H,5,FALSE)</f>
        <v>Not mapped to capability</v>
      </c>
      <c r="F1492">
        <f>VLOOKUP(D1492,'B-Business Capability'!B:H,6,FALSE)</f>
        <v>0</v>
      </c>
      <c r="G1492">
        <f>VLOOKUP(D1492,'B-Business Capability'!B:H,7,FALSE)</f>
        <v>0</v>
      </c>
      <c r="I1492" t="s">
        <v>253</v>
      </c>
      <c r="J1492" t="s">
        <v>835</v>
      </c>
      <c r="L1492" t="s">
        <v>99</v>
      </c>
      <c r="M1492" t="str">
        <f>VLOOKUP(L1492,'A-Applications'!B:D,3,FALSE)</f>
        <v>SnagIt</v>
      </c>
      <c r="N1492" t="s">
        <v>53</v>
      </c>
      <c r="O1492" s="42" t="s">
        <v>54</v>
      </c>
      <c r="P1492" t="s">
        <v>77</v>
      </c>
      <c r="Q1492" t="str">
        <f>VLOOKUP(KamstrupData[[#This Row],[IdLevel123]],'B-Business Capability'!B:L,10,FALSE)</f>
        <v>N/A</v>
      </c>
      <c r="R1492">
        <f>VLOOKUP(KamstrupData[[#This Row],[IdLevel123]],'B-Business Capability'!B:L,11,FALSE)</f>
        <v>0</v>
      </c>
      <c r="U1492" t="str">
        <f>_xlfn.CONCAT(KamstrupData[[#This Row],[CountryCode]],"_",KamstrupData[[#This Row],[Business Area]],"_",KamstrupData[[#This Row],[DepartmentTeam]])</f>
        <v>DK10_Electricity - Customer Services_</v>
      </c>
      <c r="V1492" t="str">
        <f>VLOOKUP(KamstrupData[[#This Row],[ORG_Concat]],'O-Organization'!F:H,3,FALSE)</f>
        <v>11135_DK10_Electricity_Electricity - Customer Services_</v>
      </c>
    </row>
    <row r="1493" spans="3:22">
      <c r="D1493" t="s">
        <v>78</v>
      </c>
      <c r="E1493" t="str">
        <f>VLOOKUP(D1493,'B-Business Capability'!B:H,5,FALSE)</f>
        <v>Customer Service</v>
      </c>
      <c r="F1493" t="str">
        <f>VLOOKUP(D1493,'B-Business Capability'!B:H,6,FALSE)</f>
        <v>Customer Service and Support</v>
      </c>
      <c r="G1493" t="str">
        <f>VLOOKUP(D1493,'B-Business Capability'!B:H,7,FALSE)</f>
        <v>Service Request Management</v>
      </c>
      <c r="I1493" t="s">
        <v>253</v>
      </c>
      <c r="J1493" t="s">
        <v>835</v>
      </c>
      <c r="L1493" t="s">
        <v>100</v>
      </c>
      <c r="M1493" t="str">
        <f>VLOOKUP(L1493,'A-Applications'!B:D,3,FALSE)</f>
        <v>JIRA</v>
      </c>
      <c r="N1493" t="s">
        <v>53</v>
      </c>
      <c r="O1493" s="42" t="s">
        <v>54</v>
      </c>
      <c r="P1493" t="s">
        <v>79</v>
      </c>
      <c r="Q1493" t="str">
        <f>VLOOKUP(KamstrupData[[#This Row],[IdLevel123]],'B-Business Capability'!B:L,10,FALSE)</f>
        <v>Customer Service and Support</v>
      </c>
      <c r="R1493">
        <f>VLOOKUP(KamstrupData[[#This Row],[IdLevel123]],'B-Business Capability'!B:L,11,FALSE)</f>
        <v>0</v>
      </c>
      <c r="U1493" t="str">
        <f>_xlfn.CONCAT(KamstrupData[[#This Row],[CountryCode]],"_",KamstrupData[[#This Row],[Business Area]],"_",KamstrupData[[#This Row],[DepartmentTeam]])</f>
        <v>DK10_Electricity - Customer Services_</v>
      </c>
      <c r="V1493" t="str">
        <f>VLOOKUP(KamstrupData[[#This Row],[ORG_Concat]],'O-Organization'!F:H,3,FALSE)</f>
        <v>11135_DK10_Electricity_Electricity - Customer Services_</v>
      </c>
    </row>
    <row r="1494" spans="3:22">
      <c r="D1494" t="s">
        <v>88</v>
      </c>
      <c r="E1494" t="str">
        <f>VLOOKUP(D1494,'B-Business Capability'!B:H,5,FALSE)</f>
        <v>Customer Service</v>
      </c>
      <c r="F1494" t="str">
        <f>VLOOKUP(D1494,'B-Business Capability'!B:H,6,FALSE)</f>
        <v>Customer Project Management</v>
      </c>
      <c r="G1494" t="str">
        <f>VLOOKUP(D1494,'B-Business Capability'!B:H,7,FALSE)</f>
        <v>Project Management</v>
      </c>
      <c r="I1494" t="s">
        <v>253</v>
      </c>
      <c r="J1494" t="s">
        <v>835</v>
      </c>
      <c r="L1494" t="s">
        <v>100</v>
      </c>
      <c r="M1494" t="str">
        <f>VLOOKUP(L1494,'A-Applications'!B:D,3,FALSE)</f>
        <v>JIRA</v>
      </c>
      <c r="N1494" t="s">
        <v>53</v>
      </c>
      <c r="O1494" s="42" t="s">
        <v>54</v>
      </c>
      <c r="P1494" t="s">
        <v>75</v>
      </c>
      <c r="Q1494" t="str">
        <f>VLOOKUP(KamstrupData[[#This Row],[IdLevel123]],'B-Business Capability'!B:L,10,FALSE)</f>
        <v>Order-to-Cash (O2C)</v>
      </c>
      <c r="R1494">
        <f>VLOOKUP(KamstrupData[[#This Row],[IdLevel123]],'B-Business Capability'!B:L,11,FALSE)</f>
        <v>0</v>
      </c>
      <c r="U1494" t="str">
        <f>_xlfn.CONCAT(KamstrupData[[#This Row],[CountryCode]],"_",KamstrupData[[#This Row],[Business Area]],"_",KamstrupData[[#This Row],[DepartmentTeam]])</f>
        <v>DK10_Electricity - Customer Services_</v>
      </c>
      <c r="V1494" t="str">
        <f>VLOOKUP(KamstrupData[[#This Row],[ORG_Concat]],'O-Organization'!F:H,3,FALSE)</f>
        <v>11135_DK10_Electricity_Electricity - Customer Services_</v>
      </c>
    </row>
    <row r="1495" spans="3:22">
      <c r="D1495" t="s">
        <v>95</v>
      </c>
      <c r="E1495" t="str">
        <f>VLOOKUP(D1495,'B-Business Capability'!B:H,5,FALSE)</f>
        <v>Not mapped to capability</v>
      </c>
      <c r="F1495">
        <f>VLOOKUP(D1495,'B-Business Capability'!B:H,6,FALSE)</f>
        <v>0</v>
      </c>
      <c r="G1495">
        <f>VLOOKUP(D1495,'B-Business Capability'!B:H,7,FALSE)</f>
        <v>0</v>
      </c>
      <c r="I1495" t="s">
        <v>253</v>
      </c>
      <c r="J1495" t="s">
        <v>835</v>
      </c>
      <c r="L1495" t="s">
        <v>101</v>
      </c>
      <c r="M1495" t="str">
        <f>VLOOKUP(L1495,'A-Applications'!B:D,3,FALSE)</f>
        <v>TeraTerm</v>
      </c>
      <c r="O1495" s="42"/>
      <c r="P1495" t="s">
        <v>77</v>
      </c>
      <c r="Q1495" t="str">
        <f>VLOOKUP(KamstrupData[[#This Row],[IdLevel123]],'B-Business Capability'!B:L,10,FALSE)</f>
        <v>N/A</v>
      </c>
      <c r="R1495">
        <f>VLOOKUP(KamstrupData[[#This Row],[IdLevel123]],'B-Business Capability'!B:L,11,FALSE)</f>
        <v>0</v>
      </c>
      <c r="U1495" t="str">
        <f>_xlfn.CONCAT(KamstrupData[[#This Row],[CountryCode]],"_",KamstrupData[[#This Row],[Business Area]],"_",KamstrupData[[#This Row],[DepartmentTeam]])</f>
        <v>DK10_Electricity - Customer Services_</v>
      </c>
      <c r="V1495" t="str">
        <f>VLOOKUP(KamstrupData[[#This Row],[ORG_Concat]],'O-Organization'!F:H,3,FALSE)</f>
        <v>11135_DK10_Electricity_Electricity - Customer Services_</v>
      </c>
    </row>
    <row r="1496" spans="3:22">
      <c r="C1496" s="28">
        <v>46387</v>
      </c>
      <c r="D1496" t="s">
        <v>63</v>
      </c>
      <c r="E1496" t="str">
        <f>VLOOKUP(D1496,'B-Business Capability'!B:H,5,FALSE)</f>
        <v>Finance</v>
      </c>
      <c r="F1496" t="str">
        <f>VLOOKUP(D1496,'B-Business Capability'!B:H,6,FALSE)</f>
        <v>Financial Planning &amp; Analysis</v>
      </c>
      <c r="G1496" t="str">
        <f>VLOOKUP(D1496,'B-Business Capability'!B:H,7,FALSE)</f>
        <v>Cost Accounting_Plan</v>
      </c>
      <c r="I1496" t="s">
        <v>253</v>
      </c>
      <c r="J1496" t="s">
        <v>835</v>
      </c>
      <c r="L1496" t="s">
        <v>102</v>
      </c>
      <c r="M1496" t="str">
        <f>VLOOKUP(L1496,'A-Applications'!B:D,3,FALSE)</f>
        <v>VIS</v>
      </c>
      <c r="N1496" t="s">
        <v>103</v>
      </c>
      <c r="O1496" s="42" t="s">
        <v>66</v>
      </c>
      <c r="P1496" t="s">
        <v>67</v>
      </c>
      <c r="Q1496" t="str">
        <f>VLOOKUP(KamstrupData[[#This Row],[IdLevel123]],'B-Business Capability'!B:L,10,FALSE)</f>
        <v>N/A</v>
      </c>
      <c r="R1496">
        <f>VLOOKUP(KamstrupData[[#This Row],[IdLevel123]],'B-Business Capability'!B:L,11,FALSE)</f>
        <v>0</v>
      </c>
      <c r="S1496" t="s">
        <v>265</v>
      </c>
      <c r="T1496" t="s">
        <v>837</v>
      </c>
      <c r="U1496" t="str">
        <f>_xlfn.CONCAT(KamstrupData[[#This Row],[CountryCode]],"_",KamstrupData[[#This Row],[Business Area]],"_",KamstrupData[[#This Row],[DepartmentTeam]])</f>
        <v>DK10_Electricity - Customer Services_</v>
      </c>
      <c r="V1496" t="str">
        <f>VLOOKUP(KamstrupData[[#This Row],[ORG_Concat]],'O-Organization'!F:H,3,FALSE)</f>
        <v>11135_DK10_Electricity_Electricity - Customer Services_</v>
      </c>
    </row>
    <row r="1497" spans="3:22">
      <c r="D1497" t="s">
        <v>63</v>
      </c>
      <c r="E1497" t="str">
        <f>VLOOKUP(D1497,'B-Business Capability'!B:H,5,FALSE)</f>
        <v>Finance</v>
      </c>
      <c r="F1497" t="str">
        <f>VLOOKUP(D1497,'B-Business Capability'!B:H,6,FALSE)</f>
        <v>Financial Planning &amp; Analysis</v>
      </c>
      <c r="G1497" t="str">
        <f>VLOOKUP(D1497,'B-Business Capability'!B:H,7,FALSE)</f>
        <v>Cost Accounting_Plan</v>
      </c>
      <c r="I1497" t="s">
        <v>253</v>
      </c>
      <c r="J1497" t="s">
        <v>835</v>
      </c>
      <c r="L1497" t="s">
        <v>102</v>
      </c>
      <c r="M1497" t="str">
        <f>VLOOKUP(L1497,'A-Applications'!B:D,3,FALSE)</f>
        <v>VIS</v>
      </c>
      <c r="N1497" t="s">
        <v>103</v>
      </c>
      <c r="O1497" s="42" t="s">
        <v>66</v>
      </c>
      <c r="P1497" t="s">
        <v>67</v>
      </c>
      <c r="Q1497" t="str">
        <f>VLOOKUP(KamstrupData[[#This Row],[IdLevel123]],'B-Business Capability'!B:L,10,FALSE)</f>
        <v>N/A</v>
      </c>
      <c r="R1497">
        <f>VLOOKUP(KamstrupData[[#This Row],[IdLevel123]],'B-Business Capability'!B:L,11,FALSE)</f>
        <v>0</v>
      </c>
      <c r="S1497" t="s">
        <v>265</v>
      </c>
      <c r="U1497" t="str">
        <f>_xlfn.CONCAT(KamstrupData[[#This Row],[CountryCode]],"_",KamstrupData[[#This Row],[Business Area]],"_",KamstrupData[[#This Row],[DepartmentTeam]])</f>
        <v>DK10_Electricity - Customer Services_</v>
      </c>
      <c r="V1497" t="str">
        <f>VLOOKUP(KamstrupData[[#This Row],[ORG_Concat]],'O-Organization'!F:H,3,FALSE)</f>
        <v>11135_DK10_Electricity_Electricity - Customer Services_</v>
      </c>
    </row>
    <row r="1498" spans="3:22">
      <c r="C1498" s="28">
        <v>46387</v>
      </c>
      <c r="D1498" t="s">
        <v>104</v>
      </c>
      <c r="E1498" t="str">
        <f>VLOOKUP(D1498,'B-Business Capability'!B:H,5,FALSE)</f>
        <v>Finance</v>
      </c>
      <c r="F1498" t="str">
        <f>VLOOKUP(D1498,'B-Business Capability'!B:H,6,FALSE)</f>
        <v>Financial Planning &amp; Analysis</v>
      </c>
      <c r="G1498" t="str">
        <f>VLOOKUP(D1498,'B-Business Capability'!B:H,7,FALSE)</f>
        <v>Forecasting</v>
      </c>
      <c r="I1498" t="s">
        <v>253</v>
      </c>
      <c r="J1498" t="s">
        <v>835</v>
      </c>
      <c r="L1498" t="s">
        <v>102</v>
      </c>
      <c r="M1498" t="str">
        <f>VLOOKUP(L1498,'A-Applications'!B:D,3,FALSE)</f>
        <v>VIS</v>
      </c>
      <c r="N1498" t="s">
        <v>103</v>
      </c>
      <c r="O1498" s="42" t="s">
        <v>66</v>
      </c>
      <c r="P1498" t="s">
        <v>67</v>
      </c>
      <c r="Q1498" t="str">
        <f>VLOOKUP(KamstrupData[[#This Row],[IdLevel123]],'B-Business Capability'!B:L,10,FALSE)</f>
        <v>N/A</v>
      </c>
      <c r="R1498">
        <f>VLOOKUP(KamstrupData[[#This Row],[IdLevel123]],'B-Business Capability'!B:L,11,FALSE)</f>
        <v>0</v>
      </c>
      <c r="S1498" t="s">
        <v>265</v>
      </c>
      <c r="T1498" t="s">
        <v>837</v>
      </c>
      <c r="U1498" t="str">
        <f>_xlfn.CONCAT(KamstrupData[[#This Row],[CountryCode]],"_",KamstrupData[[#This Row],[Business Area]],"_",KamstrupData[[#This Row],[DepartmentTeam]])</f>
        <v>DK10_Electricity - Customer Services_</v>
      </c>
      <c r="V1498" t="str">
        <f>VLOOKUP(KamstrupData[[#This Row],[ORG_Concat]],'O-Organization'!F:H,3,FALSE)</f>
        <v>11135_DK10_Electricity_Electricity - Customer Services_</v>
      </c>
    </row>
    <row r="1499" spans="3:22">
      <c r="D1499" t="s">
        <v>74</v>
      </c>
      <c r="E1499" t="str">
        <f>VLOOKUP(D1499,'B-Business Capability'!B:H,5,FALSE)</f>
        <v>Strategic Management</v>
      </c>
      <c r="F1499" t="str">
        <f>VLOOKUP(D1499,'B-Business Capability'!B:H,6,FALSE)</f>
        <v>Manage Core Business</v>
      </c>
      <c r="G1499" t="str">
        <f>VLOOKUP(D1499,'B-Business Capability'!B:H,7,FALSE)</f>
        <v>Manage Projects</v>
      </c>
      <c r="I1499" t="s">
        <v>253</v>
      </c>
      <c r="J1499" t="s">
        <v>835</v>
      </c>
      <c r="L1499" t="s">
        <v>102</v>
      </c>
      <c r="M1499" t="str">
        <f>VLOOKUP(L1499,'A-Applications'!B:D,3,FALSE)</f>
        <v>VIS</v>
      </c>
      <c r="N1499" t="s">
        <v>103</v>
      </c>
      <c r="O1499" s="42" t="s">
        <v>66</v>
      </c>
      <c r="P1499" t="s">
        <v>75</v>
      </c>
      <c r="Q1499" t="str">
        <f>VLOOKUP(KamstrupData[[#This Row],[IdLevel123]],'B-Business Capability'!B:L,10,FALSE)</f>
        <v>N/A</v>
      </c>
      <c r="R1499">
        <f>VLOOKUP(KamstrupData[[#This Row],[IdLevel123]],'B-Business Capability'!B:L,11,FALSE)</f>
        <v>0</v>
      </c>
      <c r="S1499" t="s">
        <v>265</v>
      </c>
      <c r="U1499" t="str">
        <f>_xlfn.CONCAT(KamstrupData[[#This Row],[CountryCode]],"_",KamstrupData[[#This Row],[Business Area]],"_",KamstrupData[[#This Row],[DepartmentTeam]])</f>
        <v>DK10_Electricity - Customer Services_</v>
      </c>
      <c r="V1499" t="str">
        <f>VLOOKUP(KamstrupData[[#This Row],[ORG_Concat]],'O-Organization'!F:H,3,FALSE)</f>
        <v>11135_DK10_Electricity_Electricity - Customer Services_</v>
      </c>
    </row>
    <row r="1500" spans="3:22">
      <c r="D1500" t="s">
        <v>74</v>
      </c>
      <c r="E1500" t="str">
        <f>VLOOKUP(D1500,'B-Business Capability'!B:H,5,FALSE)</f>
        <v>Strategic Management</v>
      </c>
      <c r="F1500" t="str">
        <f>VLOOKUP(D1500,'B-Business Capability'!B:H,6,FALSE)</f>
        <v>Manage Core Business</v>
      </c>
      <c r="G1500" t="str">
        <f>VLOOKUP(D1500,'B-Business Capability'!B:H,7,FALSE)</f>
        <v>Manage Projects</v>
      </c>
      <c r="I1500" t="s">
        <v>253</v>
      </c>
      <c r="J1500" t="s">
        <v>835</v>
      </c>
      <c r="L1500" t="s">
        <v>105</v>
      </c>
      <c r="M1500" t="str">
        <f>VLOOKUP(L1500,'A-Applications'!B:D,3,FALSE)</f>
        <v>Microsoft Visio</v>
      </c>
      <c r="N1500" t="s">
        <v>53</v>
      </c>
      <c r="O1500" s="42" t="s">
        <v>54</v>
      </c>
      <c r="P1500" t="s">
        <v>75</v>
      </c>
      <c r="Q1500" t="str">
        <f>VLOOKUP(KamstrupData[[#This Row],[IdLevel123]],'B-Business Capability'!B:L,10,FALSE)</f>
        <v>N/A</v>
      </c>
      <c r="R1500">
        <f>VLOOKUP(KamstrupData[[#This Row],[IdLevel123]],'B-Business Capability'!B:L,11,FALSE)</f>
        <v>0</v>
      </c>
      <c r="U1500" t="str">
        <f>_xlfn.CONCAT(KamstrupData[[#This Row],[CountryCode]],"_",KamstrupData[[#This Row],[Business Area]],"_",KamstrupData[[#This Row],[DepartmentTeam]])</f>
        <v>DK10_Electricity - Customer Services_</v>
      </c>
      <c r="V1500" t="str">
        <f>VLOOKUP(KamstrupData[[#This Row],[ORG_Concat]],'O-Organization'!F:H,3,FALSE)</f>
        <v>11135_DK10_Electricity_Electricity - Customer Services_</v>
      </c>
    </row>
    <row r="1501" spans="3:22">
      <c r="D1501" t="s">
        <v>78</v>
      </c>
      <c r="E1501" t="str">
        <f>VLOOKUP(D1501,'B-Business Capability'!B:H,5,FALSE)</f>
        <v>Customer Service</v>
      </c>
      <c r="F1501" t="str">
        <f>VLOOKUP(D1501,'B-Business Capability'!B:H,6,FALSE)</f>
        <v>Customer Service and Support</v>
      </c>
      <c r="G1501" t="str">
        <f>VLOOKUP(D1501,'B-Business Capability'!B:H,7,FALSE)</f>
        <v>Service Request Management</v>
      </c>
      <c r="I1501" t="s">
        <v>253</v>
      </c>
      <c r="J1501" t="s">
        <v>835</v>
      </c>
      <c r="L1501" t="s">
        <v>106</v>
      </c>
      <c r="M1501" t="str">
        <f>VLOOKUP(L1501,'A-Applications'!B:D,3,FALSE)</f>
        <v>Putty</v>
      </c>
      <c r="N1501" t="s">
        <v>53</v>
      </c>
      <c r="O1501" s="42" t="s">
        <v>54</v>
      </c>
      <c r="P1501" t="s">
        <v>75</v>
      </c>
      <c r="Q1501" t="str">
        <f>VLOOKUP(KamstrupData[[#This Row],[IdLevel123]],'B-Business Capability'!B:L,10,FALSE)</f>
        <v>Customer Service and Support</v>
      </c>
      <c r="R1501">
        <f>VLOOKUP(KamstrupData[[#This Row],[IdLevel123]],'B-Business Capability'!B:L,11,FALSE)</f>
        <v>0</v>
      </c>
      <c r="U1501" t="str">
        <f>_xlfn.CONCAT(KamstrupData[[#This Row],[CountryCode]],"_",KamstrupData[[#This Row],[Business Area]],"_",KamstrupData[[#This Row],[DepartmentTeam]])</f>
        <v>DK10_Electricity - Customer Services_</v>
      </c>
      <c r="V1501" t="str">
        <f>VLOOKUP(KamstrupData[[#This Row],[ORG_Concat]],'O-Organization'!F:H,3,FALSE)</f>
        <v>11135_DK10_Electricity_Electricity - Customer Services_</v>
      </c>
    </row>
    <row r="1502" spans="3:22">
      <c r="D1502" t="s">
        <v>88</v>
      </c>
      <c r="E1502" t="str">
        <f>VLOOKUP(D1502,'B-Business Capability'!B:H,5,FALSE)</f>
        <v>Customer Service</v>
      </c>
      <c r="F1502" t="str">
        <f>VLOOKUP(D1502,'B-Business Capability'!B:H,6,FALSE)</f>
        <v>Customer Project Management</v>
      </c>
      <c r="G1502" t="str">
        <f>VLOOKUP(D1502,'B-Business Capability'!B:H,7,FALSE)</f>
        <v>Project Management</v>
      </c>
      <c r="I1502" t="s">
        <v>253</v>
      </c>
      <c r="J1502" t="s">
        <v>835</v>
      </c>
      <c r="L1502" t="s">
        <v>107</v>
      </c>
      <c r="M1502" t="str">
        <f>VLOOKUP(L1502,'A-Applications'!B:D,3,FALSE)</f>
        <v>GITLAB</v>
      </c>
      <c r="N1502" t="s">
        <v>53</v>
      </c>
      <c r="O1502" s="42" t="s">
        <v>54</v>
      </c>
      <c r="P1502" t="s">
        <v>75</v>
      </c>
      <c r="Q1502" t="str">
        <f>VLOOKUP(KamstrupData[[#This Row],[IdLevel123]],'B-Business Capability'!B:L,10,FALSE)</f>
        <v>Order-to-Cash (O2C)</v>
      </c>
      <c r="R1502">
        <f>VLOOKUP(KamstrupData[[#This Row],[IdLevel123]],'B-Business Capability'!B:L,11,FALSE)</f>
        <v>0</v>
      </c>
      <c r="T1502" t="s">
        <v>837</v>
      </c>
      <c r="U1502" t="str">
        <f>_xlfn.CONCAT(KamstrupData[[#This Row],[CountryCode]],"_",KamstrupData[[#This Row],[Business Area]],"_",KamstrupData[[#This Row],[DepartmentTeam]])</f>
        <v>DK10_Electricity - Customer Services_</v>
      </c>
      <c r="V1502" t="str">
        <f>VLOOKUP(KamstrupData[[#This Row],[ORG_Concat]],'O-Organization'!F:H,3,FALSE)</f>
        <v>11135_DK10_Electricity_Electricity - Customer Services_</v>
      </c>
    </row>
    <row r="1503" spans="3:22">
      <c r="D1503" t="s">
        <v>88</v>
      </c>
      <c r="E1503" t="str">
        <f>VLOOKUP(D1503,'B-Business Capability'!B:H,5,FALSE)</f>
        <v>Customer Service</v>
      </c>
      <c r="F1503" t="str">
        <f>VLOOKUP(D1503,'B-Business Capability'!B:H,6,FALSE)</f>
        <v>Customer Project Management</v>
      </c>
      <c r="G1503" t="str">
        <f>VLOOKUP(D1503,'B-Business Capability'!B:H,7,FALSE)</f>
        <v>Project Management</v>
      </c>
      <c r="I1503" t="s">
        <v>253</v>
      </c>
      <c r="J1503" t="s">
        <v>835</v>
      </c>
      <c r="L1503" t="s">
        <v>108</v>
      </c>
      <c r="M1503" t="str">
        <f>VLOOKUP(L1503,'A-Applications'!B:D,3,FALSE)</f>
        <v>QAD ERP</v>
      </c>
      <c r="N1503" t="s">
        <v>53</v>
      </c>
      <c r="O1503" s="42" t="s">
        <v>54</v>
      </c>
      <c r="P1503" t="s">
        <v>75</v>
      </c>
      <c r="Q1503" t="str">
        <f>VLOOKUP(KamstrupData[[#This Row],[IdLevel123]],'B-Business Capability'!B:L,10,FALSE)</f>
        <v>Order-to-Cash (O2C)</v>
      </c>
      <c r="R1503">
        <f>VLOOKUP(KamstrupData[[#This Row],[IdLevel123]],'B-Business Capability'!B:L,11,FALSE)</f>
        <v>0</v>
      </c>
      <c r="U1503" t="str">
        <f>_xlfn.CONCAT(KamstrupData[[#This Row],[CountryCode]],"_",KamstrupData[[#This Row],[Business Area]],"_",KamstrupData[[#This Row],[DepartmentTeam]])</f>
        <v>DK10_Electricity - Customer Services_</v>
      </c>
      <c r="V1503" t="str">
        <f>VLOOKUP(KamstrupData[[#This Row],[ORG_Concat]],'O-Organization'!F:H,3,FALSE)</f>
        <v>11135_DK10_Electricity_Electricity - Customer Services_</v>
      </c>
    </row>
    <row r="1504" spans="3:22">
      <c r="D1504" t="s">
        <v>78</v>
      </c>
      <c r="E1504" t="str">
        <f>VLOOKUP(D1504,'B-Business Capability'!B:H,5,FALSE)</f>
        <v>Customer Service</v>
      </c>
      <c r="F1504" t="str">
        <f>VLOOKUP(D1504,'B-Business Capability'!B:H,6,FALSE)</f>
        <v>Customer Service and Support</v>
      </c>
      <c r="G1504" t="str">
        <f>VLOOKUP(D1504,'B-Business Capability'!B:H,7,FALSE)</f>
        <v>Service Request Management</v>
      </c>
      <c r="I1504" t="s">
        <v>253</v>
      </c>
      <c r="J1504" t="s">
        <v>835</v>
      </c>
      <c r="L1504" t="s">
        <v>109</v>
      </c>
      <c r="M1504" t="str">
        <f>VLOOKUP(L1504,'A-Applications'!B:D,3,FALSE)</f>
        <v>Kamstrup GPRS Portal</v>
      </c>
      <c r="N1504" t="s">
        <v>53</v>
      </c>
      <c r="O1504" s="42" t="s">
        <v>54</v>
      </c>
      <c r="P1504" t="s">
        <v>79</v>
      </c>
      <c r="Q1504" t="str">
        <f>VLOOKUP(KamstrupData[[#This Row],[IdLevel123]],'B-Business Capability'!B:L,10,FALSE)</f>
        <v>Customer Service and Support</v>
      </c>
      <c r="R1504">
        <f>VLOOKUP(KamstrupData[[#This Row],[IdLevel123]],'B-Business Capability'!B:L,11,FALSE)</f>
        <v>0</v>
      </c>
      <c r="T1504" t="s">
        <v>837</v>
      </c>
      <c r="U1504" t="str">
        <f>_xlfn.CONCAT(KamstrupData[[#This Row],[CountryCode]],"_",KamstrupData[[#This Row],[Business Area]],"_",KamstrupData[[#This Row],[DepartmentTeam]])</f>
        <v>DK10_Electricity - Customer Services_</v>
      </c>
      <c r="V1504" t="str">
        <f>VLOOKUP(KamstrupData[[#This Row],[ORG_Concat]],'O-Organization'!F:H,3,FALSE)</f>
        <v>11135_DK10_Electricity_Electricity - Customer Services_</v>
      </c>
    </row>
    <row r="1505" spans="4:22">
      <c r="D1505" t="s">
        <v>88</v>
      </c>
      <c r="E1505" t="str">
        <f>VLOOKUP(D1505,'B-Business Capability'!B:H,5,FALSE)</f>
        <v>Customer Service</v>
      </c>
      <c r="F1505" t="str">
        <f>VLOOKUP(D1505,'B-Business Capability'!B:H,6,FALSE)</f>
        <v>Customer Project Management</v>
      </c>
      <c r="G1505" t="str">
        <f>VLOOKUP(D1505,'B-Business Capability'!B:H,7,FALSE)</f>
        <v>Project Management</v>
      </c>
      <c r="I1505" t="s">
        <v>253</v>
      </c>
      <c r="J1505" t="s">
        <v>835</v>
      </c>
      <c r="L1505" t="s">
        <v>109</v>
      </c>
      <c r="M1505" t="str">
        <f>VLOOKUP(L1505,'A-Applications'!B:D,3,FALSE)</f>
        <v>Kamstrup GPRS Portal</v>
      </c>
      <c r="N1505" t="s">
        <v>53</v>
      </c>
      <c r="O1505" s="42" t="s">
        <v>54</v>
      </c>
      <c r="P1505" t="s">
        <v>75</v>
      </c>
      <c r="Q1505" t="str">
        <f>VLOOKUP(KamstrupData[[#This Row],[IdLevel123]],'B-Business Capability'!B:L,10,FALSE)</f>
        <v>Order-to-Cash (O2C)</v>
      </c>
      <c r="R1505">
        <f>VLOOKUP(KamstrupData[[#This Row],[IdLevel123]],'B-Business Capability'!B:L,11,FALSE)</f>
        <v>0</v>
      </c>
      <c r="T1505" t="s">
        <v>837</v>
      </c>
      <c r="U1505" t="str">
        <f>_xlfn.CONCAT(KamstrupData[[#This Row],[CountryCode]],"_",KamstrupData[[#This Row],[Business Area]],"_",KamstrupData[[#This Row],[DepartmentTeam]])</f>
        <v>DK10_Electricity - Customer Services_</v>
      </c>
      <c r="V1505" t="str">
        <f>VLOOKUP(KamstrupData[[#This Row],[ORG_Concat]],'O-Organization'!F:H,3,FALSE)</f>
        <v>11135_DK10_Electricity_Electricity - Customer Services_</v>
      </c>
    </row>
    <row r="1506" spans="4:22">
      <c r="D1506" t="s">
        <v>78</v>
      </c>
      <c r="E1506" t="str">
        <f>VLOOKUP(D1506,'B-Business Capability'!B:H,5,FALSE)</f>
        <v>Customer Service</v>
      </c>
      <c r="F1506" t="str">
        <f>VLOOKUP(D1506,'B-Business Capability'!B:H,6,FALSE)</f>
        <v>Customer Service and Support</v>
      </c>
      <c r="G1506" t="str">
        <f>VLOOKUP(D1506,'B-Business Capability'!B:H,7,FALSE)</f>
        <v>Service Request Management</v>
      </c>
      <c r="I1506" t="s">
        <v>253</v>
      </c>
      <c r="J1506" t="s">
        <v>835</v>
      </c>
      <c r="L1506" t="s">
        <v>110</v>
      </c>
      <c r="M1506" t="str">
        <f>VLOOKUP(L1506,'A-Applications'!B:D,3,FALSE)</f>
        <v>Bomgar/BeyondTrust</v>
      </c>
      <c r="N1506" t="s">
        <v>53</v>
      </c>
      <c r="O1506" s="42" t="s">
        <v>54</v>
      </c>
      <c r="P1506" t="s">
        <v>79</v>
      </c>
      <c r="Q1506" t="str">
        <f>VLOOKUP(KamstrupData[[#This Row],[IdLevel123]],'B-Business Capability'!B:L,10,FALSE)</f>
        <v>Customer Service and Support</v>
      </c>
      <c r="R1506">
        <f>VLOOKUP(KamstrupData[[#This Row],[IdLevel123]],'B-Business Capability'!B:L,11,FALSE)</f>
        <v>0</v>
      </c>
      <c r="U1506" t="str">
        <f>_xlfn.CONCAT(KamstrupData[[#This Row],[CountryCode]],"_",KamstrupData[[#This Row],[Business Area]],"_",KamstrupData[[#This Row],[DepartmentTeam]])</f>
        <v>DK10_Electricity - Customer Services_</v>
      </c>
      <c r="V1506" t="str">
        <f>VLOOKUP(KamstrupData[[#This Row],[ORG_Concat]],'O-Organization'!F:H,3,FALSE)</f>
        <v>11135_DK10_Electricity_Electricity - Customer Services_</v>
      </c>
    </row>
    <row r="1507" spans="4:22">
      <c r="D1507" t="s">
        <v>88</v>
      </c>
      <c r="E1507" t="str">
        <f>VLOOKUP(D1507,'B-Business Capability'!B:H,5,FALSE)</f>
        <v>Customer Service</v>
      </c>
      <c r="F1507" t="str">
        <f>VLOOKUP(D1507,'B-Business Capability'!B:H,6,FALSE)</f>
        <v>Customer Project Management</v>
      </c>
      <c r="G1507" t="str">
        <f>VLOOKUP(D1507,'B-Business Capability'!B:H,7,FALSE)</f>
        <v>Project Management</v>
      </c>
      <c r="I1507" t="s">
        <v>253</v>
      </c>
      <c r="J1507" t="s">
        <v>835</v>
      </c>
      <c r="L1507" t="s">
        <v>110</v>
      </c>
      <c r="M1507" t="str">
        <f>VLOOKUP(L1507,'A-Applications'!B:D,3,FALSE)</f>
        <v>Bomgar/BeyondTrust</v>
      </c>
      <c r="N1507" t="s">
        <v>53</v>
      </c>
      <c r="O1507" s="42" t="s">
        <v>54</v>
      </c>
      <c r="P1507" t="s">
        <v>75</v>
      </c>
      <c r="Q1507" t="str">
        <f>VLOOKUP(KamstrupData[[#This Row],[IdLevel123]],'B-Business Capability'!B:L,10,FALSE)</f>
        <v>Order-to-Cash (O2C)</v>
      </c>
      <c r="R1507">
        <f>VLOOKUP(KamstrupData[[#This Row],[IdLevel123]],'B-Business Capability'!B:L,11,FALSE)</f>
        <v>0</v>
      </c>
      <c r="U1507" t="str">
        <f>_xlfn.CONCAT(KamstrupData[[#This Row],[CountryCode]],"_",KamstrupData[[#This Row],[Business Area]],"_",KamstrupData[[#This Row],[DepartmentTeam]])</f>
        <v>DK10_Electricity - Customer Services_</v>
      </c>
      <c r="V1507" t="str">
        <f>VLOOKUP(KamstrupData[[#This Row],[ORG_Concat]],'O-Organization'!F:H,3,FALSE)</f>
        <v>11135_DK10_Electricity_Electricity - Customer Services_</v>
      </c>
    </row>
    <row r="1508" spans="4:22">
      <c r="D1508" t="s">
        <v>78</v>
      </c>
      <c r="E1508" t="str">
        <f>VLOOKUP(D1508,'B-Business Capability'!B:H,5,FALSE)</f>
        <v>Customer Service</v>
      </c>
      <c r="F1508" t="str">
        <f>VLOOKUP(D1508,'B-Business Capability'!B:H,6,FALSE)</f>
        <v>Customer Service and Support</v>
      </c>
      <c r="G1508" t="str">
        <f>VLOOKUP(D1508,'B-Business Capability'!B:H,7,FALSE)</f>
        <v>Service Request Management</v>
      </c>
      <c r="I1508" t="s">
        <v>253</v>
      </c>
      <c r="J1508" t="s">
        <v>835</v>
      </c>
      <c r="L1508" t="s">
        <v>111</v>
      </c>
      <c r="M1508" t="str">
        <f>VLOOKUP(L1508,'A-Applications'!B:D,3,FALSE)</f>
        <v>File services</v>
      </c>
      <c r="N1508" t="s">
        <v>53</v>
      </c>
      <c r="O1508" s="42" t="s">
        <v>54</v>
      </c>
      <c r="P1508" t="s">
        <v>79</v>
      </c>
      <c r="Q1508" t="str">
        <f>VLOOKUP(KamstrupData[[#This Row],[IdLevel123]],'B-Business Capability'!B:L,10,FALSE)</f>
        <v>Customer Service and Support</v>
      </c>
      <c r="R1508">
        <f>VLOOKUP(KamstrupData[[#This Row],[IdLevel123]],'B-Business Capability'!B:L,11,FALSE)</f>
        <v>0</v>
      </c>
      <c r="U1508" t="str">
        <f>_xlfn.CONCAT(KamstrupData[[#This Row],[CountryCode]],"_",KamstrupData[[#This Row],[Business Area]],"_",KamstrupData[[#This Row],[DepartmentTeam]])</f>
        <v>DK10_Electricity - Customer Services_</v>
      </c>
      <c r="V1508" t="str">
        <f>VLOOKUP(KamstrupData[[#This Row],[ORG_Concat]],'O-Organization'!F:H,3,FALSE)</f>
        <v>11135_DK10_Electricity_Electricity - Customer Services_</v>
      </c>
    </row>
    <row r="1509" spans="4:22">
      <c r="D1509" t="s">
        <v>88</v>
      </c>
      <c r="E1509" t="str">
        <f>VLOOKUP(D1509,'B-Business Capability'!B:H,5,FALSE)</f>
        <v>Customer Service</v>
      </c>
      <c r="F1509" t="str">
        <f>VLOOKUP(D1509,'B-Business Capability'!B:H,6,FALSE)</f>
        <v>Customer Project Management</v>
      </c>
      <c r="G1509" t="str">
        <f>VLOOKUP(D1509,'B-Business Capability'!B:H,7,FALSE)</f>
        <v>Project Management</v>
      </c>
      <c r="I1509" t="s">
        <v>253</v>
      </c>
      <c r="J1509" t="s">
        <v>835</v>
      </c>
      <c r="L1509" t="s">
        <v>111</v>
      </c>
      <c r="M1509" t="str">
        <f>VLOOKUP(L1509,'A-Applications'!B:D,3,FALSE)</f>
        <v>File services</v>
      </c>
      <c r="N1509" t="s">
        <v>53</v>
      </c>
      <c r="O1509" s="42" t="s">
        <v>54</v>
      </c>
      <c r="P1509" t="s">
        <v>75</v>
      </c>
      <c r="Q1509" t="str">
        <f>VLOOKUP(KamstrupData[[#This Row],[IdLevel123]],'B-Business Capability'!B:L,10,FALSE)</f>
        <v>Order-to-Cash (O2C)</v>
      </c>
      <c r="R1509">
        <f>VLOOKUP(KamstrupData[[#This Row],[IdLevel123]],'B-Business Capability'!B:L,11,FALSE)</f>
        <v>0</v>
      </c>
      <c r="U1509" t="str">
        <f>_xlfn.CONCAT(KamstrupData[[#This Row],[CountryCode]],"_",KamstrupData[[#This Row],[Business Area]],"_",KamstrupData[[#This Row],[DepartmentTeam]])</f>
        <v>DK10_Electricity - Customer Services_</v>
      </c>
      <c r="V1509" t="str">
        <f>VLOOKUP(KamstrupData[[#This Row],[ORG_Concat]],'O-Organization'!F:H,3,FALSE)</f>
        <v>11135_DK10_Electricity_Electricity - Customer Services_</v>
      </c>
    </row>
    <row r="1510" spans="4:22">
      <c r="D1510" t="s">
        <v>78</v>
      </c>
      <c r="E1510" t="str">
        <f>VLOOKUP(D1510,'B-Business Capability'!B:H,5,FALSE)</f>
        <v>Customer Service</v>
      </c>
      <c r="F1510" t="str">
        <f>VLOOKUP(D1510,'B-Business Capability'!B:H,6,FALSE)</f>
        <v>Customer Service and Support</v>
      </c>
      <c r="G1510" t="str">
        <f>VLOOKUP(D1510,'B-Business Capability'!B:H,7,FALSE)</f>
        <v>Service Request Management</v>
      </c>
      <c r="I1510" t="s">
        <v>253</v>
      </c>
      <c r="J1510" t="s">
        <v>835</v>
      </c>
      <c r="L1510" t="s">
        <v>112</v>
      </c>
      <c r="M1510" t="str">
        <f>VLOOKUP(L1510,'A-Applications'!B:D,3,FALSE)</f>
        <v>FTP services</v>
      </c>
      <c r="N1510" t="s">
        <v>53</v>
      </c>
      <c r="O1510" s="42" t="s">
        <v>66</v>
      </c>
      <c r="P1510" t="s">
        <v>79</v>
      </c>
      <c r="Q1510" t="str">
        <f>VLOOKUP(KamstrupData[[#This Row],[IdLevel123]],'B-Business Capability'!B:L,10,FALSE)</f>
        <v>Customer Service and Support</v>
      </c>
      <c r="R1510">
        <f>VLOOKUP(KamstrupData[[#This Row],[IdLevel123]],'B-Business Capability'!B:L,11,FALSE)</f>
        <v>0</v>
      </c>
      <c r="T1510" t="s">
        <v>837</v>
      </c>
      <c r="U1510" t="str">
        <f>_xlfn.CONCAT(KamstrupData[[#This Row],[CountryCode]],"_",KamstrupData[[#This Row],[Business Area]],"_",KamstrupData[[#This Row],[DepartmentTeam]])</f>
        <v>DK10_Electricity - Customer Services_</v>
      </c>
      <c r="V1510" t="str">
        <f>VLOOKUP(KamstrupData[[#This Row],[ORG_Concat]],'O-Organization'!F:H,3,FALSE)</f>
        <v>11135_DK10_Electricity_Electricity - Customer Services_</v>
      </c>
    </row>
    <row r="1511" spans="4:22">
      <c r="D1511" t="s">
        <v>88</v>
      </c>
      <c r="E1511" t="str">
        <f>VLOOKUP(D1511,'B-Business Capability'!B:H,5,FALSE)</f>
        <v>Customer Service</v>
      </c>
      <c r="F1511" t="str">
        <f>VLOOKUP(D1511,'B-Business Capability'!B:H,6,FALSE)</f>
        <v>Customer Project Management</v>
      </c>
      <c r="G1511" t="str">
        <f>VLOOKUP(D1511,'B-Business Capability'!B:H,7,FALSE)</f>
        <v>Project Management</v>
      </c>
      <c r="I1511" t="s">
        <v>253</v>
      </c>
      <c r="J1511" t="s">
        <v>835</v>
      </c>
      <c r="L1511" t="s">
        <v>112</v>
      </c>
      <c r="M1511" t="str">
        <f>VLOOKUP(L1511,'A-Applications'!B:D,3,FALSE)</f>
        <v>FTP services</v>
      </c>
      <c r="N1511" t="s">
        <v>53</v>
      </c>
      <c r="O1511" s="42" t="s">
        <v>66</v>
      </c>
      <c r="P1511" t="s">
        <v>75</v>
      </c>
      <c r="Q1511" t="str">
        <f>VLOOKUP(KamstrupData[[#This Row],[IdLevel123]],'B-Business Capability'!B:L,10,FALSE)</f>
        <v>Order-to-Cash (O2C)</v>
      </c>
      <c r="R1511">
        <f>VLOOKUP(KamstrupData[[#This Row],[IdLevel123]],'B-Business Capability'!B:L,11,FALSE)</f>
        <v>0</v>
      </c>
      <c r="T1511" t="s">
        <v>837</v>
      </c>
      <c r="U1511" t="str">
        <f>_xlfn.CONCAT(KamstrupData[[#This Row],[CountryCode]],"_",KamstrupData[[#This Row],[Business Area]],"_",KamstrupData[[#This Row],[DepartmentTeam]])</f>
        <v>DK10_Electricity - Customer Services_</v>
      </c>
      <c r="V1511" t="str">
        <f>VLOOKUP(KamstrupData[[#This Row],[ORG_Concat]],'O-Organization'!F:H,3,FALSE)</f>
        <v>11135_DK10_Electricity_Electricity - Customer Services_</v>
      </c>
    </row>
    <row r="1512" spans="4:22">
      <c r="D1512" t="s">
        <v>90</v>
      </c>
      <c r="E1512" t="str">
        <f>VLOOKUP(D1512,'B-Business Capability'!B:H,5,FALSE)</f>
        <v>Customer Service</v>
      </c>
      <c r="F1512" t="str">
        <f>VLOOKUP(D1512,'B-Business Capability'!B:H,6,FALSE)</f>
        <v>Customer Service and Support</v>
      </c>
      <c r="G1512">
        <f>VLOOKUP(D1512,'B-Business Capability'!B:H,7,FALSE)</f>
        <v>0</v>
      </c>
      <c r="I1512" t="s">
        <v>253</v>
      </c>
      <c r="J1512" t="s">
        <v>835</v>
      </c>
      <c r="L1512" t="s">
        <v>52</v>
      </c>
      <c r="M1512" t="str">
        <f>VLOOKUP(L1512,'A-Applications'!B:D,3,FALSE)</f>
        <v>Microsoft Teams</v>
      </c>
      <c r="N1512" t="s">
        <v>53</v>
      </c>
      <c r="O1512" s="42" t="s">
        <v>54</v>
      </c>
      <c r="P1512" t="s">
        <v>55</v>
      </c>
      <c r="Q1512" t="str">
        <f>VLOOKUP(KamstrupData[[#This Row],[IdLevel123]],'B-Business Capability'!B:L,10,FALSE)</f>
        <v>Customer Service and Support</v>
      </c>
      <c r="R1512">
        <f>VLOOKUP(KamstrupData[[#This Row],[IdLevel123]],'B-Business Capability'!B:L,11,FALSE)</f>
        <v>0</v>
      </c>
      <c r="U1512" t="str">
        <f>_xlfn.CONCAT(KamstrupData[[#This Row],[CountryCode]],"_",KamstrupData[[#This Row],[Business Area]],"_",KamstrupData[[#This Row],[DepartmentTeam]])</f>
        <v>DK10_Electricity - Customer Services_</v>
      </c>
      <c r="V1512" t="str">
        <f>VLOOKUP(KamstrupData[[#This Row],[ORG_Concat]],'O-Organization'!F:H,3,FALSE)</f>
        <v>11135_DK10_Electricity_Electricity - Customer Services_</v>
      </c>
    </row>
    <row r="1513" spans="4:22">
      <c r="D1513" t="s">
        <v>78</v>
      </c>
      <c r="E1513" t="str">
        <f>VLOOKUP(D1513,'B-Business Capability'!B:H,5,FALSE)</f>
        <v>Customer Service</v>
      </c>
      <c r="F1513" t="str">
        <f>VLOOKUP(D1513,'B-Business Capability'!B:H,6,FALSE)</f>
        <v>Customer Service and Support</v>
      </c>
      <c r="G1513" t="str">
        <f>VLOOKUP(D1513,'B-Business Capability'!B:H,7,FALSE)</f>
        <v>Service Request Management</v>
      </c>
      <c r="I1513" t="s">
        <v>253</v>
      </c>
      <c r="J1513" t="s">
        <v>835</v>
      </c>
      <c r="L1513" t="s">
        <v>116</v>
      </c>
      <c r="M1513" t="str">
        <f>VLOOKUP(L1513,'A-Applications'!B:D,3,FALSE)</f>
        <v>Trio</v>
      </c>
      <c r="N1513" t="s">
        <v>103</v>
      </c>
      <c r="O1513" s="42" t="s">
        <v>66</v>
      </c>
      <c r="P1513" t="s">
        <v>79</v>
      </c>
      <c r="Q1513" t="str">
        <f>VLOOKUP(KamstrupData[[#This Row],[IdLevel123]],'B-Business Capability'!B:L,10,FALSE)</f>
        <v>Customer Service and Support</v>
      </c>
      <c r="R1513">
        <f>VLOOKUP(KamstrupData[[#This Row],[IdLevel123]],'B-Business Capability'!B:L,11,FALSE)</f>
        <v>0</v>
      </c>
      <c r="U1513" t="str">
        <f>_xlfn.CONCAT(KamstrupData[[#This Row],[CountryCode]],"_",KamstrupData[[#This Row],[Business Area]],"_",KamstrupData[[#This Row],[DepartmentTeam]])</f>
        <v>DK10_Electricity - Customer Services_</v>
      </c>
      <c r="V1513" t="str">
        <f>VLOOKUP(KamstrupData[[#This Row],[ORG_Concat]],'O-Organization'!F:H,3,FALSE)</f>
        <v>11135_DK10_Electricity_Electricity - Customer Services_</v>
      </c>
    </row>
    <row r="1514" spans="4:22">
      <c r="D1514" t="s">
        <v>84</v>
      </c>
      <c r="E1514" t="str">
        <f>VLOOKUP(D1514,'B-Business Capability'!B:H,5,FALSE)</f>
        <v>OT Hosting</v>
      </c>
      <c r="F1514" t="str">
        <f>VLOOKUP(D1514,'B-Business Capability'!B:H,6,FALSE)</f>
        <v>OT Operations &amp; Service</v>
      </c>
      <c r="G1514">
        <f>VLOOKUP(D1514,'B-Business Capability'!B:H,7,FALSE)</f>
        <v>0</v>
      </c>
      <c r="I1514" t="s">
        <v>253</v>
      </c>
      <c r="J1514" t="s">
        <v>835</v>
      </c>
      <c r="L1514" t="s">
        <v>116</v>
      </c>
      <c r="M1514" t="str">
        <f>VLOOKUP(L1514,'A-Applications'!B:D,3,FALSE)</f>
        <v>Trio</v>
      </c>
      <c r="N1514" t="s">
        <v>103</v>
      </c>
      <c r="O1514" s="42" t="s">
        <v>66</v>
      </c>
      <c r="P1514" t="s">
        <v>79</v>
      </c>
      <c r="Q1514" t="str">
        <f>VLOOKUP(KamstrupData[[#This Row],[IdLevel123]],'B-Business Capability'!B:L,10,FALSE)</f>
        <v>N/A</v>
      </c>
      <c r="R1514">
        <f>VLOOKUP(KamstrupData[[#This Row],[IdLevel123]],'B-Business Capability'!B:L,11,FALSE)</f>
        <v>0</v>
      </c>
      <c r="U1514" t="str">
        <f>_xlfn.CONCAT(KamstrupData[[#This Row],[CountryCode]],"_",KamstrupData[[#This Row],[Business Area]],"_",KamstrupData[[#This Row],[DepartmentTeam]])</f>
        <v>DK10_Electricity - Customer Services_</v>
      </c>
      <c r="V1514" t="str">
        <f>VLOOKUP(KamstrupData[[#This Row],[ORG_Concat]],'O-Organization'!F:H,3,FALSE)</f>
        <v>11135_DK10_Electricity_Electricity - Customer Services_</v>
      </c>
    </row>
    <row r="1515" spans="4:22">
      <c r="D1515" t="s">
        <v>63</v>
      </c>
      <c r="E1515" t="str">
        <f>VLOOKUP(D1515,'B-Business Capability'!B:H,5,FALSE)</f>
        <v>Finance</v>
      </c>
      <c r="F1515" t="str">
        <f>VLOOKUP(D1515,'B-Business Capability'!B:H,6,FALSE)</f>
        <v>Financial Planning &amp; Analysis</v>
      </c>
      <c r="G1515" t="str">
        <f>VLOOKUP(D1515,'B-Business Capability'!B:H,7,FALSE)</f>
        <v>Cost Accounting_Plan</v>
      </c>
      <c r="I1515" t="s">
        <v>253</v>
      </c>
      <c r="J1515" t="s">
        <v>835</v>
      </c>
      <c r="L1515" t="s">
        <v>117</v>
      </c>
      <c r="M1515" t="str">
        <f>VLOOKUP(L1515,'A-Applications'!B:D,3,FALSE)</f>
        <v>PowerBI</v>
      </c>
      <c r="N1515" t="s">
        <v>53</v>
      </c>
      <c r="O1515" s="42" t="s">
        <v>62</v>
      </c>
      <c r="P1515" t="s">
        <v>67</v>
      </c>
      <c r="Q1515" t="str">
        <f>VLOOKUP(KamstrupData[[#This Row],[IdLevel123]],'B-Business Capability'!B:L,10,FALSE)</f>
        <v>N/A</v>
      </c>
      <c r="R1515">
        <f>VLOOKUP(KamstrupData[[#This Row],[IdLevel123]],'B-Business Capability'!B:L,11,FALSE)</f>
        <v>0</v>
      </c>
      <c r="U1515" t="str">
        <f>_xlfn.CONCAT(KamstrupData[[#This Row],[CountryCode]],"_",KamstrupData[[#This Row],[Business Area]],"_",KamstrupData[[#This Row],[DepartmentTeam]])</f>
        <v>DK10_Electricity - Customer Services_</v>
      </c>
      <c r="V1515" t="str">
        <f>VLOOKUP(KamstrupData[[#This Row],[ORG_Concat]],'O-Organization'!F:H,3,FALSE)</f>
        <v>11135_DK10_Electricity_Electricity - Customer Services_</v>
      </c>
    </row>
    <row r="1516" spans="4:22">
      <c r="D1516" t="s">
        <v>74</v>
      </c>
      <c r="E1516" t="str">
        <f>VLOOKUP(D1516,'B-Business Capability'!B:H,5,FALSE)</f>
        <v>Strategic Management</v>
      </c>
      <c r="F1516" t="str">
        <f>VLOOKUP(D1516,'B-Business Capability'!B:H,6,FALSE)</f>
        <v>Manage Core Business</v>
      </c>
      <c r="G1516" t="str">
        <f>VLOOKUP(D1516,'B-Business Capability'!B:H,7,FALSE)</f>
        <v>Manage Projects</v>
      </c>
      <c r="I1516" t="s">
        <v>253</v>
      </c>
      <c r="J1516" t="s">
        <v>835</v>
      </c>
      <c r="L1516" t="s">
        <v>117</v>
      </c>
      <c r="M1516" t="str">
        <f>VLOOKUP(L1516,'A-Applications'!B:D,3,FALSE)</f>
        <v>PowerBI</v>
      </c>
      <c r="N1516" t="s">
        <v>147</v>
      </c>
      <c r="O1516" s="42" t="s">
        <v>62</v>
      </c>
      <c r="P1516" t="s">
        <v>75</v>
      </c>
      <c r="Q1516" t="str">
        <f>VLOOKUP(KamstrupData[[#This Row],[IdLevel123]],'B-Business Capability'!B:L,10,FALSE)</f>
        <v>N/A</v>
      </c>
      <c r="R1516">
        <f>VLOOKUP(KamstrupData[[#This Row],[IdLevel123]],'B-Business Capability'!B:L,11,FALSE)</f>
        <v>0</v>
      </c>
      <c r="U1516" t="str">
        <f>_xlfn.CONCAT(KamstrupData[[#This Row],[CountryCode]],"_",KamstrupData[[#This Row],[Business Area]],"_",KamstrupData[[#This Row],[DepartmentTeam]])</f>
        <v>DK10_Electricity - Customer Services_</v>
      </c>
      <c r="V1516" t="str">
        <f>VLOOKUP(KamstrupData[[#This Row],[ORG_Concat]],'O-Organization'!F:H,3,FALSE)</f>
        <v>11135_DK10_Electricity_Electricity - Customer Services_</v>
      </c>
    </row>
    <row r="1517" spans="4:22">
      <c r="D1517" t="s">
        <v>118</v>
      </c>
      <c r="E1517" t="str">
        <f>VLOOKUP(D1517,'B-Business Capability'!B:H,5,FALSE)</f>
        <v>Customer Service</v>
      </c>
      <c r="F1517" t="str">
        <f>VLOOKUP(D1517,'B-Business Capability'!B:H,6,FALSE)</f>
        <v>Customer Service Strategy and Planning</v>
      </c>
      <c r="G1517" t="str">
        <f>VLOOKUP(D1517,'B-Business Capability'!B:H,7,FALSE)</f>
        <v>Customer Service Analytics</v>
      </c>
      <c r="I1517" t="s">
        <v>253</v>
      </c>
      <c r="J1517" t="s">
        <v>835</v>
      </c>
      <c r="L1517" t="s">
        <v>117</v>
      </c>
      <c r="M1517" t="str">
        <f>VLOOKUP(L1517,'A-Applications'!B:D,3,FALSE)</f>
        <v>PowerBI</v>
      </c>
      <c r="N1517" t="s">
        <v>53</v>
      </c>
      <c r="O1517" s="42" t="s">
        <v>62</v>
      </c>
      <c r="P1517" t="s">
        <v>79</v>
      </c>
      <c r="Q1517" t="str">
        <f>VLOOKUP(KamstrupData[[#This Row],[IdLevel123]],'B-Business Capability'!B:L,10,FALSE)</f>
        <v>Customer Service and Support</v>
      </c>
      <c r="R1517">
        <f>VLOOKUP(KamstrupData[[#This Row],[IdLevel123]],'B-Business Capability'!B:L,11,FALSE)</f>
        <v>0</v>
      </c>
      <c r="U1517" t="str">
        <f>_xlfn.CONCAT(KamstrupData[[#This Row],[CountryCode]],"_",KamstrupData[[#This Row],[Business Area]],"_",KamstrupData[[#This Row],[DepartmentTeam]])</f>
        <v>DK10_Electricity - Customer Services_</v>
      </c>
      <c r="V1517" t="str">
        <f>VLOOKUP(KamstrupData[[#This Row],[ORG_Concat]],'O-Organization'!F:H,3,FALSE)</f>
        <v>11135_DK10_Electricity_Electricity - Customer Services_</v>
      </c>
    </row>
    <row r="1518" spans="4:22">
      <c r="D1518" t="s">
        <v>118</v>
      </c>
      <c r="E1518" t="str">
        <f>VLOOKUP(D1518,'B-Business Capability'!B:H,5,FALSE)</f>
        <v>Customer Service</v>
      </c>
      <c r="F1518" t="str">
        <f>VLOOKUP(D1518,'B-Business Capability'!B:H,6,FALSE)</f>
        <v>Customer Service Strategy and Planning</v>
      </c>
      <c r="G1518" t="str">
        <f>VLOOKUP(D1518,'B-Business Capability'!B:H,7,FALSE)</f>
        <v>Customer Service Analytics</v>
      </c>
      <c r="I1518" t="s">
        <v>253</v>
      </c>
      <c r="J1518" t="s">
        <v>835</v>
      </c>
      <c r="L1518" t="s">
        <v>117</v>
      </c>
      <c r="M1518" t="str">
        <f>VLOOKUP(L1518,'A-Applications'!B:D,3,FALSE)</f>
        <v>PowerBI</v>
      </c>
      <c r="N1518" t="s">
        <v>53</v>
      </c>
      <c r="O1518" s="42" t="s">
        <v>62</v>
      </c>
      <c r="P1518" t="s">
        <v>79</v>
      </c>
      <c r="Q1518" t="str">
        <f>VLOOKUP(KamstrupData[[#This Row],[IdLevel123]],'B-Business Capability'!B:L,10,FALSE)</f>
        <v>Customer Service and Support</v>
      </c>
      <c r="R1518">
        <f>VLOOKUP(KamstrupData[[#This Row],[IdLevel123]],'B-Business Capability'!B:L,11,FALSE)</f>
        <v>0</v>
      </c>
      <c r="U1518" t="str">
        <f>_xlfn.CONCAT(KamstrupData[[#This Row],[CountryCode]],"_",KamstrupData[[#This Row],[Business Area]],"_",KamstrupData[[#This Row],[DepartmentTeam]])</f>
        <v>DK10_Electricity - Customer Services_</v>
      </c>
      <c r="V1518" t="str">
        <f>VLOOKUP(KamstrupData[[#This Row],[ORG_Concat]],'O-Organization'!F:H,3,FALSE)</f>
        <v>11135_DK10_Electricity_Electricity - Customer Services_</v>
      </c>
    </row>
    <row r="1519" spans="4:22">
      <c r="D1519" t="s">
        <v>82</v>
      </c>
      <c r="E1519" t="str">
        <f>VLOOKUP(D1519,'B-Business Capability'!B:H,5,FALSE)</f>
        <v>Customer Service</v>
      </c>
      <c r="F1519" t="str">
        <f>VLOOKUP(D1519,'B-Business Capability'!B:H,6,FALSE)</f>
        <v>Customer Project Management</v>
      </c>
      <c r="G1519" t="str">
        <f>VLOOKUP(D1519,'B-Business Capability'!B:H,7,FALSE)</f>
        <v>Financial Analytics and Management</v>
      </c>
      <c r="I1519" t="s">
        <v>253</v>
      </c>
      <c r="J1519" t="s">
        <v>835</v>
      </c>
      <c r="L1519" t="s">
        <v>117</v>
      </c>
      <c r="M1519" t="str">
        <f>VLOOKUP(L1519,'A-Applications'!B:D,3,FALSE)</f>
        <v>PowerBI</v>
      </c>
      <c r="N1519" t="s">
        <v>53</v>
      </c>
      <c r="O1519" s="42" t="s">
        <v>62</v>
      </c>
      <c r="P1519" t="s">
        <v>75</v>
      </c>
      <c r="Q1519" t="str">
        <f>VLOOKUP(KamstrupData[[#This Row],[IdLevel123]],'B-Business Capability'!B:L,10,FALSE)</f>
        <v>Order-to-Cash (O2C)</v>
      </c>
      <c r="R1519">
        <f>VLOOKUP(KamstrupData[[#This Row],[IdLevel123]],'B-Business Capability'!B:L,11,FALSE)</f>
        <v>0</v>
      </c>
      <c r="U1519" t="str">
        <f>_xlfn.CONCAT(KamstrupData[[#This Row],[CountryCode]],"_",KamstrupData[[#This Row],[Business Area]],"_",KamstrupData[[#This Row],[DepartmentTeam]])</f>
        <v>DK10_Electricity - Customer Services_</v>
      </c>
      <c r="V1519" t="str">
        <f>VLOOKUP(KamstrupData[[#This Row],[ORG_Concat]],'O-Organization'!F:H,3,FALSE)</f>
        <v>11135_DK10_Electricity_Electricity - Customer Services_</v>
      </c>
    </row>
    <row r="1520" spans="4:22">
      <c r="D1520" t="s">
        <v>88</v>
      </c>
      <c r="E1520" t="str">
        <f>VLOOKUP(D1520,'B-Business Capability'!B:H,5,FALSE)</f>
        <v>Customer Service</v>
      </c>
      <c r="F1520" t="str">
        <f>VLOOKUP(D1520,'B-Business Capability'!B:H,6,FALSE)</f>
        <v>Customer Project Management</v>
      </c>
      <c r="G1520" t="str">
        <f>VLOOKUP(D1520,'B-Business Capability'!B:H,7,FALSE)</f>
        <v>Project Management</v>
      </c>
      <c r="I1520" t="s">
        <v>253</v>
      </c>
      <c r="J1520" t="s">
        <v>835</v>
      </c>
      <c r="L1520" t="s">
        <v>117</v>
      </c>
      <c r="M1520" t="str">
        <f>VLOOKUP(L1520,'A-Applications'!B:D,3,FALSE)</f>
        <v>PowerBI</v>
      </c>
      <c r="N1520" t="s">
        <v>53</v>
      </c>
      <c r="O1520" s="42" t="s">
        <v>62</v>
      </c>
      <c r="P1520" t="s">
        <v>75</v>
      </c>
      <c r="Q1520" t="str">
        <f>VLOOKUP(KamstrupData[[#This Row],[IdLevel123]],'B-Business Capability'!B:L,10,FALSE)</f>
        <v>Order-to-Cash (O2C)</v>
      </c>
      <c r="R1520">
        <f>VLOOKUP(KamstrupData[[#This Row],[IdLevel123]],'B-Business Capability'!B:L,11,FALSE)</f>
        <v>0</v>
      </c>
      <c r="U1520" t="str">
        <f>_xlfn.CONCAT(KamstrupData[[#This Row],[CountryCode]],"_",KamstrupData[[#This Row],[Business Area]],"_",KamstrupData[[#This Row],[DepartmentTeam]])</f>
        <v>DK10_Electricity - Customer Services_</v>
      </c>
      <c r="V1520" t="str">
        <f>VLOOKUP(KamstrupData[[#This Row],[ORG_Concat]],'O-Organization'!F:H,3,FALSE)</f>
        <v>11135_DK10_Electricity_Electricity - Customer Services_</v>
      </c>
    </row>
    <row r="1521" spans="2:22">
      <c r="B1521" s="28">
        <v>45292</v>
      </c>
      <c r="D1521" t="s">
        <v>119</v>
      </c>
      <c r="E1521" t="str">
        <f>VLOOKUP(D1521,'B-Business Capability'!B:H,5,FALSE)</f>
        <v>Finance</v>
      </c>
      <c r="F1521" t="str">
        <f>VLOOKUP(D1521,'B-Business Capability'!B:H,6,FALSE)</f>
        <v>Settlements &amp; Payments</v>
      </c>
      <c r="G1521" t="str">
        <f>VLOOKUP(D1521,'B-Business Capability'!B:H,7,FALSE)</f>
        <v>Travel &amp; Expense Management</v>
      </c>
      <c r="I1521" t="s">
        <v>253</v>
      </c>
      <c r="J1521" t="s">
        <v>835</v>
      </c>
      <c r="L1521" t="s">
        <v>120</v>
      </c>
      <c r="M1521" t="str">
        <f>VLOOKUP(L1521,'A-Applications'!B:D,3,FALSE)</f>
        <v>Concur</v>
      </c>
      <c r="N1521" t="s">
        <v>53</v>
      </c>
      <c r="O1521" s="42" t="s">
        <v>54</v>
      </c>
      <c r="P1521" t="s">
        <v>121</v>
      </c>
      <c r="Q1521" t="str">
        <f>VLOOKUP(KamstrupData[[#This Row],[IdLevel123]],'B-Business Capability'!B:L,10,FALSE)</f>
        <v>Hire-to-Retire (H2R)</v>
      </c>
      <c r="R1521">
        <f>VLOOKUP(KamstrupData[[#This Row],[IdLevel123]],'B-Business Capability'!B:L,11,FALSE)</f>
        <v>750</v>
      </c>
      <c r="S1521" t="s">
        <v>237</v>
      </c>
      <c r="U1521" t="str">
        <f>_xlfn.CONCAT(KamstrupData[[#This Row],[CountryCode]],"_",KamstrupData[[#This Row],[Business Area]],"_",KamstrupData[[#This Row],[DepartmentTeam]])</f>
        <v>DK10_Electricity - Customer Services_</v>
      </c>
      <c r="V1521" t="str">
        <f>VLOOKUP(KamstrupData[[#This Row],[ORG_Concat]],'O-Organization'!F:H,3,FALSE)</f>
        <v>11135_DK10_Electricity_Electricity - Customer Services_</v>
      </c>
    </row>
    <row r="1522" spans="2:22">
      <c r="D1522" t="s">
        <v>122</v>
      </c>
      <c r="E1522" t="str">
        <f>VLOOKUP(D1522,'B-Business Capability'!B:H,5,FALSE)</f>
        <v>Legal</v>
      </c>
      <c r="F1522" t="str">
        <f>VLOOKUP(D1522,'B-Business Capability'!B:H,6,FALSE)</f>
        <v>Ensure Compliance</v>
      </c>
      <c r="G1522">
        <f>VLOOKUP(D1522,'B-Business Capability'!B:H,7,FALSE)</f>
        <v>0</v>
      </c>
      <c r="I1522" t="s">
        <v>253</v>
      </c>
      <c r="J1522" t="s">
        <v>835</v>
      </c>
      <c r="L1522" t="s">
        <v>123</v>
      </c>
      <c r="M1522" t="str">
        <f>VLOOKUP(L1522,'A-Applications'!B:D,3,FALSE)</f>
        <v>DocuSign</v>
      </c>
      <c r="N1522" t="s">
        <v>53</v>
      </c>
      <c r="O1522" s="42" t="s">
        <v>62</v>
      </c>
      <c r="P1522" t="s">
        <v>124</v>
      </c>
      <c r="Q1522" t="str">
        <f>VLOOKUP(KamstrupData[[#This Row],[IdLevel123]],'B-Business Capability'!B:L,10,FALSE)</f>
        <v>N/A</v>
      </c>
      <c r="R1522">
        <f>VLOOKUP(KamstrupData[[#This Row],[IdLevel123]],'B-Business Capability'!B:L,11,FALSE)</f>
        <v>0</v>
      </c>
      <c r="U1522" t="str">
        <f>_xlfn.CONCAT(KamstrupData[[#This Row],[CountryCode]],"_",KamstrupData[[#This Row],[Business Area]],"_",KamstrupData[[#This Row],[DepartmentTeam]])</f>
        <v>DK10_Electricity - Customer Services_</v>
      </c>
      <c r="V1522" t="str">
        <f>VLOOKUP(KamstrupData[[#This Row],[ORG_Concat]],'O-Organization'!F:H,3,FALSE)</f>
        <v>11135_DK10_Electricity_Electricity - Customer Services_</v>
      </c>
    </row>
    <row r="1523" spans="2:22">
      <c r="D1523" t="s">
        <v>122</v>
      </c>
      <c r="E1523" t="str">
        <f>VLOOKUP(D1523,'B-Business Capability'!B:H,5,FALSE)</f>
        <v>Legal</v>
      </c>
      <c r="F1523" t="str">
        <f>VLOOKUP(D1523,'B-Business Capability'!B:H,6,FALSE)</f>
        <v>Ensure Compliance</v>
      </c>
      <c r="G1523">
        <f>VLOOKUP(D1523,'B-Business Capability'!B:H,7,FALSE)</f>
        <v>0</v>
      </c>
      <c r="I1523" t="s">
        <v>253</v>
      </c>
      <c r="J1523" t="s">
        <v>835</v>
      </c>
      <c r="L1523" t="s">
        <v>123</v>
      </c>
      <c r="M1523" t="str">
        <f>VLOOKUP(L1523,'A-Applications'!B:D,3,FALSE)</f>
        <v>DocuSign</v>
      </c>
      <c r="N1523" t="s">
        <v>53</v>
      </c>
      <c r="O1523" s="42" t="s">
        <v>62</v>
      </c>
      <c r="P1523" t="s">
        <v>124</v>
      </c>
      <c r="Q1523" t="str">
        <f>VLOOKUP(KamstrupData[[#This Row],[IdLevel123]],'B-Business Capability'!B:L,10,FALSE)</f>
        <v>N/A</v>
      </c>
      <c r="R1523">
        <f>VLOOKUP(KamstrupData[[#This Row],[IdLevel123]],'B-Business Capability'!B:L,11,FALSE)</f>
        <v>0</v>
      </c>
      <c r="U1523" t="str">
        <f>_xlfn.CONCAT(KamstrupData[[#This Row],[CountryCode]],"_",KamstrupData[[#This Row],[Business Area]],"_",KamstrupData[[#This Row],[DepartmentTeam]])</f>
        <v>DK10_Electricity - Customer Services_</v>
      </c>
      <c r="V1523" t="str">
        <f>VLOOKUP(KamstrupData[[#This Row],[ORG_Concat]],'O-Organization'!F:H,3,FALSE)</f>
        <v>11135_DK10_Electricity_Electricity - Customer Services_</v>
      </c>
    </row>
    <row r="1524" spans="2:22">
      <c r="D1524" t="s">
        <v>74</v>
      </c>
      <c r="E1524" t="str">
        <f>VLOOKUP(D1524,'B-Business Capability'!B:H,5,FALSE)</f>
        <v>Strategic Management</v>
      </c>
      <c r="F1524" t="str">
        <f>VLOOKUP(D1524,'B-Business Capability'!B:H,6,FALSE)</f>
        <v>Manage Core Business</v>
      </c>
      <c r="G1524" t="str">
        <f>VLOOKUP(D1524,'B-Business Capability'!B:H,7,FALSE)</f>
        <v>Manage Projects</v>
      </c>
      <c r="I1524" t="s">
        <v>253</v>
      </c>
      <c r="J1524" t="s">
        <v>835</v>
      </c>
      <c r="L1524" t="s">
        <v>123</v>
      </c>
      <c r="M1524" t="str">
        <f>VLOOKUP(L1524,'A-Applications'!B:D,3,FALSE)</f>
        <v>DocuSign</v>
      </c>
      <c r="N1524" t="s">
        <v>53</v>
      </c>
      <c r="O1524" s="42" t="s">
        <v>54</v>
      </c>
      <c r="P1524" t="s">
        <v>75</v>
      </c>
      <c r="Q1524" t="str">
        <f>VLOOKUP(KamstrupData[[#This Row],[IdLevel123]],'B-Business Capability'!B:L,10,FALSE)</f>
        <v>N/A</v>
      </c>
      <c r="R1524">
        <f>VLOOKUP(KamstrupData[[#This Row],[IdLevel123]],'B-Business Capability'!B:L,11,FALSE)</f>
        <v>0</v>
      </c>
      <c r="U1524" t="str">
        <f>_xlfn.CONCAT(KamstrupData[[#This Row],[CountryCode]],"_",KamstrupData[[#This Row],[Business Area]],"_",KamstrupData[[#This Row],[DepartmentTeam]])</f>
        <v>DK10_Electricity - Customer Services_</v>
      </c>
      <c r="V1524" t="str">
        <f>VLOOKUP(KamstrupData[[#This Row],[ORG_Concat]],'O-Organization'!F:H,3,FALSE)</f>
        <v>11135_DK10_Electricity_Electricity - Customer Services_</v>
      </c>
    </row>
    <row r="1525" spans="2:22">
      <c r="D1525" t="s">
        <v>125</v>
      </c>
      <c r="E1525" t="str">
        <f>VLOOKUP(D1525,'B-Business Capability'!B:H,5,FALSE)</f>
        <v>Sales</v>
      </c>
      <c r="F1525" t="str">
        <f>VLOOKUP(D1525,'B-Business Capability'!B:H,6,FALSE)</f>
        <v>Quotation, Order, and Contract Management</v>
      </c>
      <c r="G1525" t="str">
        <f>VLOOKUP(D1525,'B-Business Capability'!B:H,7,FALSE)</f>
        <v>Contract and engagement setup</v>
      </c>
      <c r="I1525" t="s">
        <v>253</v>
      </c>
      <c r="J1525" t="s">
        <v>835</v>
      </c>
      <c r="L1525" t="s">
        <v>123</v>
      </c>
      <c r="M1525" t="str">
        <f>VLOOKUP(L1525,'A-Applications'!B:D,3,FALSE)</f>
        <v>DocuSign</v>
      </c>
      <c r="N1525" t="s">
        <v>53</v>
      </c>
      <c r="O1525" s="42" t="s">
        <v>54</v>
      </c>
      <c r="P1525" t="s">
        <v>124</v>
      </c>
      <c r="Q1525" t="str">
        <f>VLOOKUP(KamstrupData[[#This Row],[IdLevel123]],'B-Business Capability'!B:L,10,FALSE)</f>
        <v>Order-to-Cash (O2C)</v>
      </c>
      <c r="R1525">
        <f>VLOOKUP(KamstrupData[[#This Row],[IdLevel123]],'B-Business Capability'!B:L,11,FALSE)</f>
        <v>101</v>
      </c>
      <c r="U1525" t="str">
        <f>_xlfn.CONCAT(KamstrupData[[#This Row],[CountryCode]],"_",KamstrupData[[#This Row],[Business Area]],"_",KamstrupData[[#This Row],[DepartmentTeam]])</f>
        <v>DK10_Electricity - Customer Services_</v>
      </c>
      <c r="V1525" t="str">
        <f>VLOOKUP(KamstrupData[[#This Row],[ORG_Concat]],'O-Organization'!F:H,3,FALSE)</f>
        <v>11135_DK10_Electricity_Electricity - Customer Services_</v>
      </c>
    </row>
    <row r="1526" spans="2:22">
      <c r="D1526" t="s">
        <v>88</v>
      </c>
      <c r="E1526" t="str">
        <f>VLOOKUP(D1526,'B-Business Capability'!B:H,5,FALSE)</f>
        <v>Customer Service</v>
      </c>
      <c r="F1526" t="str">
        <f>VLOOKUP(D1526,'B-Business Capability'!B:H,6,FALSE)</f>
        <v>Customer Project Management</v>
      </c>
      <c r="G1526" t="str">
        <f>VLOOKUP(D1526,'B-Business Capability'!B:H,7,FALSE)</f>
        <v>Project Management</v>
      </c>
      <c r="I1526" t="s">
        <v>253</v>
      </c>
      <c r="J1526" t="s">
        <v>835</v>
      </c>
      <c r="L1526" t="s">
        <v>123</v>
      </c>
      <c r="M1526" t="str">
        <f>VLOOKUP(L1526,'A-Applications'!B:D,3,FALSE)</f>
        <v>DocuSign</v>
      </c>
      <c r="N1526" t="s">
        <v>53</v>
      </c>
      <c r="O1526" s="42" t="s">
        <v>54</v>
      </c>
      <c r="P1526" t="s">
        <v>75</v>
      </c>
      <c r="Q1526" t="str">
        <f>VLOOKUP(KamstrupData[[#This Row],[IdLevel123]],'B-Business Capability'!B:L,10,FALSE)</f>
        <v>Order-to-Cash (O2C)</v>
      </c>
      <c r="R1526">
        <f>VLOOKUP(KamstrupData[[#This Row],[IdLevel123]],'B-Business Capability'!B:L,11,FALSE)</f>
        <v>0</v>
      </c>
      <c r="U1526" t="str">
        <f>_xlfn.CONCAT(KamstrupData[[#This Row],[CountryCode]],"_",KamstrupData[[#This Row],[Business Area]],"_",KamstrupData[[#This Row],[DepartmentTeam]])</f>
        <v>DK10_Electricity - Customer Services_</v>
      </c>
      <c r="V1526" t="str">
        <f>VLOOKUP(KamstrupData[[#This Row],[ORG_Concat]],'O-Organization'!F:H,3,FALSE)</f>
        <v>11135_DK10_Electricity_Electricity - Customer Services_</v>
      </c>
    </row>
    <row r="1527" spans="2:22">
      <c r="D1527" t="s">
        <v>126</v>
      </c>
      <c r="E1527" t="str">
        <f>VLOOKUP(D1527,'B-Business Capability'!B:H,5,FALSE)</f>
        <v>Strategic Management</v>
      </c>
      <c r="F1527" t="str">
        <f>VLOOKUP(D1527,'B-Business Capability'!B:H,6,FALSE)</f>
        <v>Business Process Management</v>
      </c>
      <c r="G1527" t="str">
        <f>VLOOKUP(D1527,'B-Business Capability'!B:H,7,FALSE)</f>
        <v>Business Process Modeling</v>
      </c>
      <c r="I1527" t="s">
        <v>253</v>
      </c>
      <c r="J1527" t="s">
        <v>835</v>
      </c>
      <c r="L1527" t="s">
        <v>127</v>
      </c>
      <c r="M1527" t="str">
        <f>VLOOKUP(L1527,'A-Applications'!B:D,3,FALSE)</f>
        <v>Ipw</v>
      </c>
      <c r="N1527" t="s">
        <v>53</v>
      </c>
      <c r="O1527" s="42" t="s">
        <v>54</v>
      </c>
      <c r="P1527" t="s">
        <v>97</v>
      </c>
      <c r="Q1527" t="str">
        <f>VLOOKUP(KamstrupData[[#This Row],[IdLevel123]],'B-Business Capability'!B:L,10,FALSE)</f>
        <v>N/A</v>
      </c>
      <c r="R1527">
        <f>VLOOKUP(KamstrupData[[#This Row],[IdLevel123]],'B-Business Capability'!B:L,11,FALSE)</f>
        <v>0</v>
      </c>
      <c r="U1527" t="str">
        <f>_xlfn.CONCAT(KamstrupData[[#This Row],[CountryCode]],"_",KamstrupData[[#This Row],[Business Area]],"_",KamstrupData[[#This Row],[DepartmentTeam]])</f>
        <v>DK10_Electricity - Customer Services_</v>
      </c>
      <c r="V1527" t="str">
        <f>VLOOKUP(KamstrupData[[#This Row],[ORG_Concat]],'O-Organization'!F:H,3,FALSE)</f>
        <v>11135_DK10_Electricity_Electricity - Customer Services_</v>
      </c>
    </row>
    <row r="1528" spans="2:22">
      <c r="D1528" t="s">
        <v>128</v>
      </c>
      <c r="E1528" t="str">
        <f>VLOOKUP(D1528,'B-Business Capability'!B:H,5,FALSE)</f>
        <v>Sales</v>
      </c>
      <c r="F1528" t="str">
        <f>VLOOKUP(D1528,'B-Business Capability'!B:H,6,FALSE)</f>
        <v>Sales Execution and Customer Engagement</v>
      </c>
      <c r="G1528" t="str">
        <f>VLOOKUP(D1528,'B-Business Capability'!B:H,7,FALSE)</f>
        <v>Project selling</v>
      </c>
      <c r="I1528" t="s">
        <v>253</v>
      </c>
      <c r="J1528" t="s">
        <v>835</v>
      </c>
      <c r="L1528" t="s">
        <v>129</v>
      </c>
      <c r="M1528" t="str">
        <f>VLOOKUP(L1528,'A-Applications'!B:D,3,FALSE)</f>
        <v>Microsoft Dynamics 365 CE (Sales)</v>
      </c>
      <c r="N1528" t="s">
        <v>53</v>
      </c>
      <c r="O1528" s="42" t="s">
        <v>54</v>
      </c>
      <c r="P1528" t="s">
        <v>75</v>
      </c>
      <c r="Q1528" t="str">
        <f>VLOOKUP(KamstrupData[[#This Row],[IdLevel123]],'B-Business Capability'!B:L,10,FALSE)</f>
        <v>Order-to-Cash (O2C)</v>
      </c>
      <c r="R1528">
        <f>VLOOKUP(KamstrupData[[#This Row],[IdLevel123]],'B-Business Capability'!B:L,11,FALSE)</f>
        <v>550</v>
      </c>
      <c r="U1528" t="str">
        <f>_xlfn.CONCAT(KamstrupData[[#This Row],[CountryCode]],"_",KamstrupData[[#This Row],[Business Area]],"_",KamstrupData[[#This Row],[DepartmentTeam]])</f>
        <v>DK10_Electricity - Customer Services_</v>
      </c>
      <c r="V1528" t="str">
        <f>VLOOKUP(KamstrupData[[#This Row],[ORG_Concat]],'O-Organization'!F:H,3,FALSE)</f>
        <v>11135_DK10_Electricity_Electricity - Customer Services_</v>
      </c>
    </row>
    <row r="1529" spans="2:22">
      <c r="D1529" t="s">
        <v>130</v>
      </c>
      <c r="E1529" t="str">
        <f>VLOOKUP(D1529,'B-Business Capability'!B:H,5,FALSE)</f>
        <v>Sales</v>
      </c>
      <c r="F1529" t="str">
        <f>VLOOKUP(D1529,'B-Business Capability'!B:H,6,FALSE)</f>
        <v>Quotation, Order, and Contract Management</v>
      </c>
      <c r="G1529" t="str">
        <f>VLOOKUP(D1529,'B-Business Capability'!B:H,7,FALSE)</f>
        <v>Tender or Bid management</v>
      </c>
      <c r="I1529" t="s">
        <v>253</v>
      </c>
      <c r="J1529" t="s">
        <v>835</v>
      </c>
      <c r="L1529" t="s">
        <v>129</v>
      </c>
      <c r="M1529" t="str">
        <f>VLOOKUP(L1529,'A-Applications'!B:D,3,FALSE)</f>
        <v>Microsoft Dynamics 365 CE (Sales)</v>
      </c>
      <c r="N1529" t="s">
        <v>53</v>
      </c>
      <c r="O1529" s="42" t="s">
        <v>54</v>
      </c>
      <c r="P1529" t="s">
        <v>131</v>
      </c>
      <c r="Q1529" t="str">
        <f>VLOOKUP(KamstrupData[[#This Row],[IdLevel123]],'B-Business Capability'!B:L,10,FALSE)</f>
        <v>Order-to-Cash (O2C)</v>
      </c>
      <c r="R1529">
        <f>VLOOKUP(KamstrupData[[#This Row],[IdLevel123]],'B-Business Capability'!B:L,11,FALSE)</f>
        <v>104</v>
      </c>
      <c r="U1529" t="str">
        <f>_xlfn.CONCAT(KamstrupData[[#This Row],[CountryCode]],"_",KamstrupData[[#This Row],[Business Area]],"_",KamstrupData[[#This Row],[DepartmentTeam]])</f>
        <v>DK10_Electricity - Customer Services_</v>
      </c>
      <c r="V1529" t="str">
        <f>VLOOKUP(KamstrupData[[#This Row],[ORG_Concat]],'O-Organization'!F:H,3,FALSE)</f>
        <v>11135_DK10_Electricity_Electricity - Customer Services_</v>
      </c>
    </row>
    <row r="1530" spans="2:22">
      <c r="D1530" t="s">
        <v>78</v>
      </c>
      <c r="E1530" t="str">
        <f>VLOOKUP(D1530,'B-Business Capability'!B:H,5,FALSE)</f>
        <v>Customer Service</v>
      </c>
      <c r="F1530" t="str">
        <f>VLOOKUP(D1530,'B-Business Capability'!B:H,6,FALSE)</f>
        <v>Customer Service and Support</v>
      </c>
      <c r="G1530" t="str">
        <f>VLOOKUP(D1530,'B-Business Capability'!B:H,7,FALSE)</f>
        <v>Service Request Management</v>
      </c>
      <c r="I1530" t="s">
        <v>253</v>
      </c>
      <c r="J1530" t="s">
        <v>835</v>
      </c>
      <c r="L1530" t="s">
        <v>132</v>
      </c>
      <c r="M1530" t="str">
        <f>VLOOKUP(L1530,'A-Applications'!B:D,3,FALSE)</f>
        <v>Omnia</v>
      </c>
      <c r="N1530" t="s">
        <v>53</v>
      </c>
      <c r="O1530" s="42" t="s">
        <v>66</v>
      </c>
      <c r="P1530" t="s">
        <v>79</v>
      </c>
      <c r="Q1530" t="str">
        <f>VLOOKUP(KamstrupData[[#This Row],[IdLevel123]],'B-Business Capability'!B:L,10,FALSE)</f>
        <v>Customer Service and Support</v>
      </c>
      <c r="R1530">
        <f>VLOOKUP(KamstrupData[[#This Row],[IdLevel123]],'B-Business Capability'!B:L,11,FALSE)</f>
        <v>0</v>
      </c>
      <c r="T1530" t="s">
        <v>837</v>
      </c>
      <c r="U1530" t="str">
        <f>_xlfn.CONCAT(KamstrupData[[#This Row],[CountryCode]],"_",KamstrupData[[#This Row],[Business Area]],"_",KamstrupData[[#This Row],[DepartmentTeam]])</f>
        <v>DK10_Electricity - Customer Services_</v>
      </c>
      <c r="V1530" t="str">
        <f>VLOOKUP(KamstrupData[[#This Row],[ORG_Concat]],'O-Organization'!F:H,3,FALSE)</f>
        <v>11135_DK10_Electricity_Electricity - Customer Services_</v>
      </c>
    </row>
    <row r="1531" spans="2:22">
      <c r="D1531" t="s">
        <v>88</v>
      </c>
      <c r="E1531" t="str">
        <f>VLOOKUP(D1531,'B-Business Capability'!B:H,5,FALSE)</f>
        <v>Customer Service</v>
      </c>
      <c r="F1531" t="str">
        <f>VLOOKUP(D1531,'B-Business Capability'!B:H,6,FALSE)</f>
        <v>Customer Project Management</v>
      </c>
      <c r="G1531" t="str">
        <f>VLOOKUP(D1531,'B-Business Capability'!B:H,7,FALSE)</f>
        <v>Project Management</v>
      </c>
      <c r="I1531" t="s">
        <v>253</v>
      </c>
      <c r="J1531" t="s">
        <v>835</v>
      </c>
      <c r="L1531" t="s">
        <v>132</v>
      </c>
      <c r="M1531" t="str">
        <f>VLOOKUP(L1531,'A-Applications'!B:D,3,FALSE)</f>
        <v>Omnia</v>
      </c>
      <c r="N1531" t="s">
        <v>53</v>
      </c>
      <c r="O1531" s="42" t="s">
        <v>66</v>
      </c>
      <c r="P1531" t="s">
        <v>75</v>
      </c>
      <c r="Q1531" t="str">
        <f>VLOOKUP(KamstrupData[[#This Row],[IdLevel123]],'B-Business Capability'!B:L,10,FALSE)</f>
        <v>Order-to-Cash (O2C)</v>
      </c>
      <c r="R1531">
        <f>VLOOKUP(KamstrupData[[#This Row],[IdLevel123]],'B-Business Capability'!B:L,11,FALSE)</f>
        <v>0</v>
      </c>
      <c r="T1531" t="s">
        <v>837</v>
      </c>
      <c r="U1531" t="str">
        <f>_xlfn.CONCAT(KamstrupData[[#This Row],[CountryCode]],"_",KamstrupData[[#This Row],[Business Area]],"_",KamstrupData[[#This Row],[DepartmentTeam]])</f>
        <v>DK10_Electricity - Customer Services_</v>
      </c>
      <c r="V1531" t="str">
        <f>VLOOKUP(KamstrupData[[#This Row],[ORG_Concat]],'O-Organization'!F:H,3,FALSE)</f>
        <v>11135_DK10_Electricity_Electricity - Customer Services_</v>
      </c>
    </row>
    <row r="1532" spans="2:22">
      <c r="D1532" t="s">
        <v>133</v>
      </c>
      <c r="E1532" t="str">
        <f>VLOOKUP(D1532,'B-Business Capability'!B:H,5,FALSE)</f>
        <v>Customer Service</v>
      </c>
      <c r="F1532" t="str">
        <f>VLOOKUP(D1532,'B-Business Capability'!B:H,6,FALSE)</f>
        <v>Customer Service and Support</v>
      </c>
      <c r="G1532" t="str">
        <f>VLOOKUP(D1532,'B-Business Capability'!B:H,7,FALSE)</f>
        <v>Customer Operations</v>
      </c>
      <c r="I1532" t="s">
        <v>253</v>
      </c>
      <c r="J1532" t="s">
        <v>835</v>
      </c>
      <c r="L1532" t="s">
        <v>132</v>
      </c>
      <c r="M1532" t="str">
        <f>VLOOKUP(L1532,'A-Applications'!B:D,3,FALSE)</f>
        <v>Omnia</v>
      </c>
      <c r="N1532" t="s">
        <v>53</v>
      </c>
      <c r="O1532" s="42" t="s">
        <v>66</v>
      </c>
      <c r="P1532" t="s">
        <v>75</v>
      </c>
      <c r="Q1532" t="str">
        <f>VLOOKUP(KamstrupData[[#This Row],[IdLevel123]],'B-Business Capability'!B:L,10,FALSE)</f>
        <v>Order-to-Cash (O2C)</v>
      </c>
      <c r="R1532">
        <f>VLOOKUP(KamstrupData[[#This Row],[IdLevel123]],'B-Business Capability'!B:L,11,FALSE)</f>
        <v>0</v>
      </c>
      <c r="T1532" t="s">
        <v>837</v>
      </c>
      <c r="U1532" t="str">
        <f>_xlfn.CONCAT(KamstrupData[[#This Row],[CountryCode]],"_",KamstrupData[[#This Row],[Business Area]],"_",KamstrupData[[#This Row],[DepartmentTeam]])</f>
        <v>DK10_Electricity - Customer Services_</v>
      </c>
      <c r="V1532" t="str">
        <f>VLOOKUP(KamstrupData[[#This Row],[ORG_Concat]],'O-Organization'!F:H,3,FALSE)</f>
        <v>11135_DK10_Electricity_Electricity - Customer Services_</v>
      </c>
    </row>
    <row r="1533" spans="2:22">
      <c r="D1533" t="s">
        <v>78</v>
      </c>
      <c r="E1533" t="str">
        <f>VLOOKUP(D1533,'B-Business Capability'!B:H,5,FALSE)</f>
        <v>Customer Service</v>
      </c>
      <c r="F1533" t="str">
        <f>VLOOKUP(D1533,'B-Business Capability'!B:H,6,FALSE)</f>
        <v>Customer Service and Support</v>
      </c>
      <c r="G1533" t="str">
        <f>VLOOKUP(D1533,'B-Business Capability'!B:H,7,FALSE)</f>
        <v>Service Request Management</v>
      </c>
      <c r="I1533" t="s">
        <v>253</v>
      </c>
      <c r="J1533" t="s">
        <v>835</v>
      </c>
      <c r="L1533" t="s">
        <v>134</v>
      </c>
      <c r="M1533" t="str">
        <f>VLOOKUP(L1533,'A-Applications'!B:D,3,FALSE)</f>
        <v>READy</v>
      </c>
      <c r="N1533" t="s">
        <v>103</v>
      </c>
      <c r="O1533" s="42" t="s">
        <v>66</v>
      </c>
      <c r="P1533" t="s">
        <v>79</v>
      </c>
      <c r="Q1533" t="str">
        <f>VLOOKUP(KamstrupData[[#This Row],[IdLevel123]],'B-Business Capability'!B:L,10,FALSE)</f>
        <v>Customer Service and Support</v>
      </c>
      <c r="R1533">
        <f>VLOOKUP(KamstrupData[[#This Row],[IdLevel123]],'B-Business Capability'!B:L,11,FALSE)</f>
        <v>0</v>
      </c>
      <c r="U1533" t="str">
        <f>_xlfn.CONCAT(KamstrupData[[#This Row],[CountryCode]],"_",KamstrupData[[#This Row],[Business Area]],"_",KamstrupData[[#This Row],[DepartmentTeam]])</f>
        <v>DK10_Electricity - Customer Services_</v>
      </c>
      <c r="V1533" t="str">
        <f>VLOOKUP(KamstrupData[[#This Row],[ORG_Concat]],'O-Organization'!F:H,3,FALSE)</f>
        <v>11135_DK10_Electricity_Electricity - Customer Services_</v>
      </c>
    </row>
    <row r="1534" spans="2:22">
      <c r="D1534" t="s">
        <v>88</v>
      </c>
      <c r="E1534" t="str">
        <f>VLOOKUP(D1534,'B-Business Capability'!B:H,5,FALSE)</f>
        <v>Customer Service</v>
      </c>
      <c r="F1534" t="str">
        <f>VLOOKUP(D1534,'B-Business Capability'!B:H,6,FALSE)</f>
        <v>Customer Project Management</v>
      </c>
      <c r="G1534" t="str">
        <f>VLOOKUP(D1534,'B-Business Capability'!B:H,7,FALSE)</f>
        <v>Project Management</v>
      </c>
      <c r="I1534" t="s">
        <v>253</v>
      </c>
      <c r="J1534" t="s">
        <v>835</v>
      </c>
      <c r="L1534" t="s">
        <v>134</v>
      </c>
      <c r="M1534" t="str">
        <f>VLOOKUP(L1534,'A-Applications'!B:D,3,FALSE)</f>
        <v>READy</v>
      </c>
      <c r="N1534" t="s">
        <v>103</v>
      </c>
      <c r="O1534" s="42" t="s">
        <v>66</v>
      </c>
      <c r="P1534" t="s">
        <v>75</v>
      </c>
      <c r="Q1534" t="str">
        <f>VLOOKUP(KamstrupData[[#This Row],[IdLevel123]],'B-Business Capability'!B:L,10,FALSE)</f>
        <v>Order-to-Cash (O2C)</v>
      </c>
      <c r="R1534">
        <f>VLOOKUP(KamstrupData[[#This Row],[IdLevel123]],'B-Business Capability'!B:L,11,FALSE)</f>
        <v>0</v>
      </c>
      <c r="U1534" t="str">
        <f>_xlfn.CONCAT(KamstrupData[[#This Row],[CountryCode]],"_",KamstrupData[[#This Row],[Business Area]],"_",KamstrupData[[#This Row],[DepartmentTeam]])</f>
        <v>DK10_Electricity - Customer Services_</v>
      </c>
      <c r="V1534" t="str">
        <f>VLOOKUP(KamstrupData[[#This Row],[ORG_Concat]],'O-Organization'!F:H,3,FALSE)</f>
        <v>11135_DK10_Electricity_Electricity - Customer Services_</v>
      </c>
    </row>
    <row r="1535" spans="2:22">
      <c r="D1535" t="s">
        <v>133</v>
      </c>
      <c r="E1535" t="str">
        <f>VLOOKUP(D1535,'B-Business Capability'!B:H,5,FALSE)</f>
        <v>Customer Service</v>
      </c>
      <c r="F1535" t="str">
        <f>VLOOKUP(D1535,'B-Business Capability'!B:H,6,FALSE)</f>
        <v>Customer Service and Support</v>
      </c>
      <c r="G1535" t="str">
        <f>VLOOKUP(D1535,'B-Business Capability'!B:H,7,FALSE)</f>
        <v>Customer Operations</v>
      </c>
      <c r="I1535" t="s">
        <v>253</v>
      </c>
      <c r="J1535" t="s">
        <v>835</v>
      </c>
      <c r="L1535" t="s">
        <v>134</v>
      </c>
      <c r="M1535" t="str">
        <f>VLOOKUP(L1535,'A-Applications'!B:D,3,FALSE)</f>
        <v>READy</v>
      </c>
      <c r="N1535" t="s">
        <v>103</v>
      </c>
      <c r="O1535" s="42" t="s">
        <v>66</v>
      </c>
      <c r="P1535" t="s">
        <v>75</v>
      </c>
      <c r="Q1535" t="str">
        <f>VLOOKUP(KamstrupData[[#This Row],[IdLevel123]],'B-Business Capability'!B:L,10,FALSE)</f>
        <v>Order-to-Cash (O2C)</v>
      </c>
      <c r="R1535">
        <f>VLOOKUP(KamstrupData[[#This Row],[IdLevel123]],'B-Business Capability'!B:L,11,FALSE)</f>
        <v>0</v>
      </c>
      <c r="U1535" t="str">
        <f>_xlfn.CONCAT(KamstrupData[[#This Row],[CountryCode]],"_",KamstrupData[[#This Row],[Business Area]],"_",KamstrupData[[#This Row],[DepartmentTeam]])</f>
        <v>DK10_Electricity - Customer Services_</v>
      </c>
      <c r="V1535" t="str">
        <f>VLOOKUP(KamstrupData[[#This Row],[ORG_Concat]],'O-Organization'!F:H,3,FALSE)</f>
        <v>11135_DK10_Electricity_Electricity - Customer Services_</v>
      </c>
    </row>
    <row r="1536" spans="2:22">
      <c r="D1536" t="s">
        <v>74</v>
      </c>
      <c r="E1536" t="str">
        <f>VLOOKUP(D1536,'B-Business Capability'!B:H,5,FALSE)</f>
        <v>Strategic Management</v>
      </c>
      <c r="F1536" t="str">
        <f>VLOOKUP(D1536,'B-Business Capability'!B:H,6,FALSE)</f>
        <v>Manage Core Business</v>
      </c>
      <c r="G1536" t="str">
        <f>VLOOKUP(D1536,'B-Business Capability'!B:H,7,FALSE)</f>
        <v>Manage Projects</v>
      </c>
      <c r="I1536" t="s">
        <v>253</v>
      </c>
      <c r="J1536" t="s">
        <v>835</v>
      </c>
      <c r="L1536" t="s">
        <v>135</v>
      </c>
      <c r="M1536" t="str">
        <f>VLOOKUP(L1536,'A-Applications'!B:D,3,FALSE)</f>
        <v>Microsoft Project</v>
      </c>
      <c r="N1536" t="s">
        <v>53</v>
      </c>
      <c r="O1536" s="42" t="s">
        <v>54</v>
      </c>
      <c r="P1536" t="s">
        <v>75</v>
      </c>
      <c r="Q1536" t="str">
        <f>VLOOKUP(KamstrupData[[#This Row],[IdLevel123]],'B-Business Capability'!B:L,10,FALSE)</f>
        <v>N/A</v>
      </c>
      <c r="R1536">
        <f>VLOOKUP(KamstrupData[[#This Row],[IdLevel123]],'B-Business Capability'!B:L,11,FALSE)</f>
        <v>0</v>
      </c>
      <c r="U1536" t="str">
        <f>_xlfn.CONCAT(KamstrupData[[#This Row],[CountryCode]],"_",KamstrupData[[#This Row],[Business Area]],"_",KamstrupData[[#This Row],[DepartmentTeam]])</f>
        <v>DK10_Electricity - Customer Services_</v>
      </c>
      <c r="V1536" t="str">
        <f>VLOOKUP(KamstrupData[[#This Row],[ORG_Concat]],'O-Organization'!F:H,3,FALSE)</f>
        <v>11135_DK10_Electricity_Electricity - Customer Services_</v>
      </c>
    </row>
    <row r="1537" spans="2:22">
      <c r="D1537" t="s">
        <v>136</v>
      </c>
      <c r="E1537" t="str">
        <f>VLOOKUP(D1537,'B-Business Capability'!B:H,5,FALSE)</f>
        <v>OT Hosting</v>
      </c>
      <c r="F1537" t="str">
        <f>VLOOKUP(D1537,'B-Business Capability'!B:H,6,FALSE)</f>
        <v>OT Platform &amp; Hosting</v>
      </c>
      <c r="G1537">
        <f>VLOOKUP(D1537,'B-Business Capability'!B:H,7,FALSE)</f>
        <v>0</v>
      </c>
      <c r="I1537" t="s">
        <v>253</v>
      </c>
      <c r="J1537" t="s">
        <v>835</v>
      </c>
      <c r="L1537" t="s">
        <v>137</v>
      </c>
      <c r="M1537" t="str">
        <f>VLOOKUP(L1537,'A-Applications'!B:D,3,FALSE)</f>
        <v>Azure Monitoring</v>
      </c>
      <c r="N1537" t="s">
        <v>53</v>
      </c>
      <c r="O1537" s="42" t="s">
        <v>54</v>
      </c>
      <c r="P1537" t="s">
        <v>79</v>
      </c>
      <c r="Q1537" t="str">
        <f>VLOOKUP(KamstrupData[[#This Row],[IdLevel123]],'B-Business Capability'!B:L,10,FALSE)</f>
        <v>N/A</v>
      </c>
      <c r="R1537">
        <f>VLOOKUP(KamstrupData[[#This Row],[IdLevel123]],'B-Business Capability'!B:L,11,FALSE)</f>
        <v>0</v>
      </c>
      <c r="U1537" t="str">
        <f>_xlfn.CONCAT(KamstrupData[[#This Row],[CountryCode]],"_",KamstrupData[[#This Row],[Business Area]],"_",KamstrupData[[#This Row],[DepartmentTeam]])</f>
        <v>DK10_Electricity - Customer Services_</v>
      </c>
      <c r="V1537" t="str">
        <f>VLOOKUP(KamstrupData[[#This Row],[ORG_Concat]],'O-Organization'!F:H,3,FALSE)</f>
        <v>11135_DK10_Electricity_Electricity - Customer Services_</v>
      </c>
    </row>
    <row r="1538" spans="2:22">
      <c r="B1538" s="28">
        <v>45292</v>
      </c>
      <c r="D1538" t="s">
        <v>119</v>
      </c>
      <c r="E1538" t="str">
        <f>VLOOKUP(D1538,'B-Business Capability'!B:H,5,FALSE)</f>
        <v>Finance</v>
      </c>
      <c r="F1538" t="str">
        <f>VLOOKUP(D1538,'B-Business Capability'!B:H,6,FALSE)</f>
        <v>Settlements &amp; Payments</v>
      </c>
      <c r="G1538" t="str">
        <f>VLOOKUP(D1538,'B-Business Capability'!B:H,7,FALSE)</f>
        <v>Travel &amp; Expense Management</v>
      </c>
      <c r="I1538" t="s">
        <v>253</v>
      </c>
      <c r="J1538" t="s">
        <v>835</v>
      </c>
      <c r="L1538" t="s">
        <v>138</v>
      </c>
      <c r="M1538" t="str">
        <f>VLOOKUP(L1538,'A-Applications'!B:D,3,FALSE)</f>
        <v>Travelpool</v>
      </c>
      <c r="N1538" t="s">
        <v>53</v>
      </c>
      <c r="O1538" s="42" t="s">
        <v>62</v>
      </c>
      <c r="P1538" t="s">
        <v>139</v>
      </c>
      <c r="Q1538" t="str">
        <f>VLOOKUP(KamstrupData[[#This Row],[IdLevel123]],'B-Business Capability'!B:L,10,FALSE)</f>
        <v>Hire-to-Retire (H2R)</v>
      </c>
      <c r="R1538">
        <f>VLOOKUP(KamstrupData[[#This Row],[IdLevel123]],'B-Business Capability'!B:L,11,FALSE)</f>
        <v>750</v>
      </c>
      <c r="S1538" t="s">
        <v>237</v>
      </c>
      <c r="U1538" t="str">
        <f>_xlfn.CONCAT(KamstrupData[[#This Row],[CountryCode]],"_",KamstrupData[[#This Row],[Business Area]],"_",KamstrupData[[#This Row],[DepartmentTeam]])</f>
        <v>DK10_Electricity - Customer Services_</v>
      </c>
      <c r="V1538" t="str">
        <f>VLOOKUP(KamstrupData[[#This Row],[ORG_Concat]],'O-Organization'!F:H,3,FALSE)</f>
        <v>11135_DK10_Electricity_Electricity - Customer Services_</v>
      </c>
    </row>
    <row r="1539" spans="2:22">
      <c r="D1539" t="s">
        <v>88</v>
      </c>
      <c r="E1539" t="str">
        <f>VLOOKUP(D1539,'B-Business Capability'!B:H,5,FALSE)</f>
        <v>Customer Service</v>
      </c>
      <c r="F1539" t="str">
        <f>VLOOKUP(D1539,'B-Business Capability'!B:H,6,FALSE)</f>
        <v>Customer Project Management</v>
      </c>
      <c r="G1539" t="str">
        <f>VLOOKUP(D1539,'B-Business Capability'!B:H,7,FALSE)</f>
        <v>Project Management</v>
      </c>
      <c r="I1539" t="s">
        <v>253</v>
      </c>
      <c r="J1539" t="s">
        <v>835</v>
      </c>
      <c r="L1539" t="s">
        <v>140</v>
      </c>
      <c r="M1539" t="str">
        <f>VLOOKUP(L1539,'A-Applications'!B:D,3,FALSE)</f>
        <v>Mulesoft</v>
      </c>
      <c r="O1539" s="42"/>
      <c r="P1539" t="s">
        <v>75</v>
      </c>
      <c r="Q1539" t="str">
        <f>VLOOKUP(KamstrupData[[#This Row],[IdLevel123]],'B-Business Capability'!B:L,10,FALSE)</f>
        <v>Order-to-Cash (O2C)</v>
      </c>
      <c r="R1539">
        <f>VLOOKUP(KamstrupData[[#This Row],[IdLevel123]],'B-Business Capability'!B:L,11,FALSE)</f>
        <v>0</v>
      </c>
      <c r="T1539" t="s">
        <v>838</v>
      </c>
      <c r="U1539" t="str">
        <f>_xlfn.CONCAT(KamstrupData[[#This Row],[CountryCode]],"_",KamstrupData[[#This Row],[Business Area]],"_",KamstrupData[[#This Row],[DepartmentTeam]])</f>
        <v>DK10_Electricity - Customer Services_</v>
      </c>
      <c r="V1539" t="str">
        <f>VLOOKUP(KamstrupData[[#This Row],[ORG_Concat]],'O-Organization'!F:H,3,FALSE)</f>
        <v>11135_DK10_Electricity_Electricity - Customer Services_</v>
      </c>
    </row>
    <row r="1540" spans="2:22">
      <c r="B1540" s="28">
        <v>45658</v>
      </c>
      <c r="D1540" t="s">
        <v>141</v>
      </c>
      <c r="E1540" t="str">
        <f>VLOOKUP(D1540,'B-Business Capability'!B:H,5,FALSE)</f>
        <v>People and Culture</v>
      </c>
      <c r="F1540" t="str">
        <f>VLOOKUP(D1540,'B-Business Capability'!B:H,6,FALSE)</f>
        <v>Retentation</v>
      </c>
      <c r="G1540">
        <f>VLOOKUP(D1540,'B-Business Capability'!B:H,7,FALSE)</f>
        <v>0</v>
      </c>
      <c r="I1540" t="s">
        <v>253</v>
      </c>
      <c r="J1540" t="s">
        <v>835</v>
      </c>
      <c r="L1540" t="s">
        <v>142</v>
      </c>
      <c r="M1540" t="str">
        <f>VLOOKUP(L1540,'A-Applications'!B:D,3,FALSE)</f>
        <v>Oracle People Hub</v>
      </c>
      <c r="N1540" t="s">
        <v>53</v>
      </c>
      <c r="O1540" s="42" t="s">
        <v>54</v>
      </c>
      <c r="P1540" t="s">
        <v>143</v>
      </c>
      <c r="Q1540" t="str">
        <f>VLOOKUP(KamstrupData[[#This Row],[IdLevel123]],'B-Business Capability'!B:L,10,FALSE)</f>
        <v>Hire-to-Retire (H2R)</v>
      </c>
      <c r="R1540">
        <f>VLOOKUP(KamstrupData[[#This Row],[IdLevel123]],'B-Business Capability'!B:L,11,FALSE)</f>
        <v>600</v>
      </c>
      <c r="S1540" t="s">
        <v>237</v>
      </c>
      <c r="U1540" t="str">
        <f>_xlfn.CONCAT(KamstrupData[[#This Row],[CountryCode]],"_",KamstrupData[[#This Row],[Business Area]],"_",KamstrupData[[#This Row],[DepartmentTeam]])</f>
        <v>DK10_Electricity - Customer Services_</v>
      </c>
      <c r="V1540" t="str">
        <f>VLOOKUP(KamstrupData[[#This Row],[ORG_Concat]],'O-Organization'!F:H,3,FALSE)</f>
        <v>11135_DK10_Electricity_Electricity - Customer Services_</v>
      </c>
    </row>
    <row r="1541" spans="2:22">
      <c r="D1541" t="s">
        <v>88</v>
      </c>
      <c r="E1541" t="str">
        <f>VLOOKUP(D1541,'B-Business Capability'!B:H,5,FALSE)</f>
        <v>Customer Service</v>
      </c>
      <c r="F1541" t="str">
        <f>VLOOKUP(D1541,'B-Business Capability'!B:H,6,FALSE)</f>
        <v>Customer Project Management</v>
      </c>
      <c r="G1541" t="str">
        <f>VLOOKUP(D1541,'B-Business Capability'!B:H,7,FALSE)</f>
        <v>Project Management</v>
      </c>
      <c r="I1541" t="s">
        <v>253</v>
      </c>
      <c r="J1541" t="s">
        <v>835</v>
      </c>
      <c r="L1541" t="s">
        <v>144</v>
      </c>
      <c r="M1541" t="str">
        <f>VLOOKUP(L1541,'A-Applications'!B:D,3,FALSE)</f>
        <v>Google Earth</v>
      </c>
      <c r="N1541" t="s">
        <v>53</v>
      </c>
      <c r="O1541" s="42" t="s">
        <v>54</v>
      </c>
      <c r="P1541" t="s">
        <v>75</v>
      </c>
      <c r="Q1541" t="str">
        <f>VLOOKUP(KamstrupData[[#This Row],[IdLevel123]],'B-Business Capability'!B:L,10,FALSE)</f>
        <v>Order-to-Cash (O2C)</v>
      </c>
      <c r="R1541">
        <f>VLOOKUP(KamstrupData[[#This Row],[IdLevel123]],'B-Business Capability'!B:L,11,FALSE)</f>
        <v>0</v>
      </c>
      <c r="U1541" t="str">
        <f>_xlfn.CONCAT(KamstrupData[[#This Row],[CountryCode]],"_",KamstrupData[[#This Row],[Business Area]],"_",KamstrupData[[#This Row],[DepartmentTeam]])</f>
        <v>DK10_Electricity - Customer Services_</v>
      </c>
      <c r="V1541" t="str">
        <f>VLOOKUP(KamstrupData[[#This Row],[ORG_Concat]],'O-Organization'!F:H,3,FALSE)</f>
        <v>11135_DK10_Electricity_Electricity - Customer Services_</v>
      </c>
    </row>
    <row r="1542" spans="2:22">
      <c r="D1542" t="s">
        <v>78</v>
      </c>
      <c r="E1542" t="str">
        <f>VLOOKUP(D1542,'B-Business Capability'!B:H,5,FALSE)</f>
        <v>Customer Service</v>
      </c>
      <c r="F1542" t="str">
        <f>VLOOKUP(D1542,'B-Business Capability'!B:H,6,FALSE)</f>
        <v>Customer Service and Support</v>
      </c>
      <c r="G1542" t="str">
        <f>VLOOKUP(D1542,'B-Business Capability'!B:H,7,FALSE)</f>
        <v>Service Request Management</v>
      </c>
      <c r="I1542" t="s">
        <v>253</v>
      </c>
      <c r="J1542" t="s">
        <v>835</v>
      </c>
      <c r="L1542" t="s">
        <v>145</v>
      </c>
      <c r="M1542" t="str">
        <f>VLOOKUP(L1542,'A-Applications'!B:D,3,FALSE)</f>
        <v>Google Earth Pro</v>
      </c>
      <c r="N1542" t="s">
        <v>53</v>
      </c>
      <c r="O1542" s="42" t="s">
        <v>54</v>
      </c>
      <c r="P1542" t="s">
        <v>75</v>
      </c>
      <c r="Q1542" t="str">
        <f>VLOOKUP(KamstrupData[[#This Row],[IdLevel123]],'B-Business Capability'!B:L,10,FALSE)</f>
        <v>Customer Service and Support</v>
      </c>
      <c r="R1542">
        <f>VLOOKUP(KamstrupData[[#This Row],[IdLevel123]],'B-Business Capability'!B:L,11,FALSE)</f>
        <v>0</v>
      </c>
      <c r="U1542" t="str">
        <f>_xlfn.CONCAT(KamstrupData[[#This Row],[CountryCode]],"_",KamstrupData[[#This Row],[Business Area]],"_",KamstrupData[[#This Row],[DepartmentTeam]])</f>
        <v>DK10_Electricity - Customer Services_</v>
      </c>
      <c r="V1542" t="str">
        <f>VLOOKUP(KamstrupData[[#This Row],[ORG_Concat]],'O-Organization'!F:H,3,FALSE)</f>
        <v>11135_DK10_Electricity_Electricity - Customer Services_</v>
      </c>
    </row>
    <row r="1543" spans="2:22">
      <c r="D1543" t="s">
        <v>88</v>
      </c>
      <c r="E1543" t="str">
        <f>VLOOKUP(D1543,'B-Business Capability'!B:H,5,FALSE)</f>
        <v>Customer Service</v>
      </c>
      <c r="F1543" t="str">
        <f>VLOOKUP(D1543,'B-Business Capability'!B:H,6,FALSE)</f>
        <v>Customer Project Management</v>
      </c>
      <c r="G1543" t="str">
        <f>VLOOKUP(D1543,'B-Business Capability'!B:H,7,FALSE)</f>
        <v>Project Management</v>
      </c>
      <c r="I1543" t="s">
        <v>253</v>
      </c>
      <c r="J1543" t="s">
        <v>835</v>
      </c>
      <c r="L1543" t="s">
        <v>145</v>
      </c>
      <c r="M1543" t="str">
        <f>VLOOKUP(L1543,'A-Applications'!B:D,3,FALSE)</f>
        <v>Google Earth Pro</v>
      </c>
      <c r="N1543" t="s">
        <v>53</v>
      </c>
      <c r="O1543" s="42" t="s">
        <v>54</v>
      </c>
      <c r="P1543" t="s">
        <v>79</v>
      </c>
      <c r="Q1543" t="str">
        <f>VLOOKUP(KamstrupData[[#This Row],[IdLevel123]],'B-Business Capability'!B:L,10,FALSE)</f>
        <v>Order-to-Cash (O2C)</v>
      </c>
      <c r="R1543">
        <f>VLOOKUP(KamstrupData[[#This Row],[IdLevel123]],'B-Business Capability'!B:L,11,FALSE)</f>
        <v>0</v>
      </c>
      <c r="U1543" t="str">
        <f>_xlfn.CONCAT(KamstrupData[[#This Row],[CountryCode]],"_",KamstrupData[[#This Row],[Business Area]],"_",KamstrupData[[#This Row],[DepartmentTeam]])</f>
        <v>DK10_Electricity - Customer Services_</v>
      </c>
      <c r="V1543" t="str">
        <f>VLOOKUP(KamstrupData[[#This Row],[ORG_Concat]],'O-Organization'!F:H,3,FALSE)</f>
        <v>11135_DK10_Electricity_Electricity - Customer Services_</v>
      </c>
    </row>
    <row r="1544" spans="2:22">
      <c r="D1544" t="s">
        <v>88</v>
      </c>
      <c r="E1544" t="str">
        <f>VLOOKUP(D1544,'B-Business Capability'!B:H,5,FALSE)</f>
        <v>Customer Service</v>
      </c>
      <c r="F1544" t="str">
        <f>VLOOKUP(D1544,'B-Business Capability'!B:H,6,FALSE)</f>
        <v>Customer Project Management</v>
      </c>
      <c r="G1544" t="str">
        <f>VLOOKUP(D1544,'B-Business Capability'!B:H,7,FALSE)</f>
        <v>Project Management</v>
      </c>
      <c r="I1544" t="s">
        <v>253</v>
      </c>
      <c r="J1544" t="s">
        <v>835</v>
      </c>
      <c r="L1544" t="s">
        <v>146</v>
      </c>
      <c r="M1544" t="str">
        <f>VLOOKUP(L1544,'A-Applications'!B:D,3,FALSE)</f>
        <v>Microsoft CoPilot</v>
      </c>
      <c r="N1544" t="s">
        <v>53</v>
      </c>
      <c r="O1544" s="42" t="s">
        <v>54</v>
      </c>
      <c r="P1544" t="s">
        <v>75</v>
      </c>
      <c r="Q1544" t="str">
        <f>VLOOKUP(KamstrupData[[#This Row],[IdLevel123]],'B-Business Capability'!B:L,10,FALSE)</f>
        <v>Order-to-Cash (O2C)</v>
      </c>
      <c r="R1544">
        <f>VLOOKUP(KamstrupData[[#This Row],[IdLevel123]],'B-Business Capability'!B:L,11,FALSE)</f>
        <v>0</v>
      </c>
      <c r="U1544" t="str">
        <f>_xlfn.CONCAT(KamstrupData[[#This Row],[CountryCode]],"_",KamstrupData[[#This Row],[Business Area]],"_",KamstrupData[[#This Row],[DepartmentTeam]])</f>
        <v>DK10_Electricity - Customer Services_</v>
      </c>
      <c r="V1544" t="str">
        <f>VLOOKUP(KamstrupData[[#This Row],[ORG_Concat]],'O-Organization'!F:H,3,FALSE)</f>
        <v>11135_DK10_Electricity_Electricity - Customer Services_</v>
      </c>
    </row>
    <row r="1545" spans="2:22">
      <c r="D1545" t="s">
        <v>88</v>
      </c>
      <c r="E1545" t="str">
        <f>VLOOKUP(D1545,'B-Business Capability'!B:H,5,FALSE)</f>
        <v>Customer Service</v>
      </c>
      <c r="F1545" t="str">
        <f>VLOOKUP(D1545,'B-Business Capability'!B:H,6,FALSE)</f>
        <v>Customer Project Management</v>
      </c>
      <c r="G1545" t="str">
        <f>VLOOKUP(D1545,'B-Business Capability'!B:H,7,FALSE)</f>
        <v>Project Management</v>
      </c>
      <c r="I1545" t="s">
        <v>253</v>
      </c>
      <c r="J1545" t="s">
        <v>835</v>
      </c>
      <c r="L1545" t="s">
        <v>148</v>
      </c>
      <c r="M1545" t="str">
        <f>VLOOKUP(L1545,'A-Applications'!B:D,3,FALSE)</f>
        <v>Oracle CPQ</v>
      </c>
      <c r="N1545" t="s">
        <v>53</v>
      </c>
      <c r="O1545" s="42" t="s">
        <v>54</v>
      </c>
      <c r="P1545" t="s">
        <v>75</v>
      </c>
      <c r="Q1545" t="str">
        <f>VLOOKUP(KamstrupData[[#This Row],[IdLevel123]],'B-Business Capability'!B:L,10,FALSE)</f>
        <v>Order-to-Cash (O2C)</v>
      </c>
      <c r="R1545">
        <f>VLOOKUP(KamstrupData[[#This Row],[IdLevel123]],'B-Business Capability'!B:L,11,FALSE)</f>
        <v>0</v>
      </c>
      <c r="U1545" t="str">
        <f>_xlfn.CONCAT(KamstrupData[[#This Row],[CountryCode]],"_",KamstrupData[[#This Row],[Business Area]],"_",KamstrupData[[#This Row],[DepartmentTeam]])</f>
        <v>DK10_Electricity - Customer Services_</v>
      </c>
      <c r="V1545" t="str">
        <f>VLOOKUP(KamstrupData[[#This Row],[ORG_Concat]],'O-Organization'!F:H,3,FALSE)</f>
        <v>11135_DK10_Electricity_Electricity - Customer Services_</v>
      </c>
    </row>
    <row r="1546" spans="2:22">
      <c r="D1546" t="s">
        <v>104</v>
      </c>
      <c r="E1546" t="str">
        <f>VLOOKUP(D1546,'B-Business Capability'!B:H,5,FALSE)</f>
        <v>Finance</v>
      </c>
      <c r="F1546" t="str">
        <f>VLOOKUP(D1546,'B-Business Capability'!B:H,6,FALSE)</f>
        <v>Financial Planning &amp; Analysis</v>
      </c>
      <c r="G1546" t="str">
        <f>VLOOKUP(D1546,'B-Business Capability'!B:H,7,FALSE)</f>
        <v>Forecasting</v>
      </c>
      <c r="I1546" t="s">
        <v>253</v>
      </c>
      <c r="J1546" t="s">
        <v>835</v>
      </c>
      <c r="L1546" t="s">
        <v>149</v>
      </c>
      <c r="M1546" t="str">
        <f>VLOOKUP(L1546,'A-Applications'!B:D,3,FALSE)</f>
        <v>SAP Analytics Cloud</v>
      </c>
      <c r="N1546" t="s">
        <v>53</v>
      </c>
      <c r="O1546" s="42" t="s">
        <v>54</v>
      </c>
      <c r="P1546" t="s">
        <v>67</v>
      </c>
      <c r="Q1546" t="str">
        <f>VLOOKUP(KamstrupData[[#This Row],[IdLevel123]],'B-Business Capability'!B:L,10,FALSE)</f>
        <v>N/A</v>
      </c>
      <c r="R1546">
        <f>VLOOKUP(KamstrupData[[#This Row],[IdLevel123]],'B-Business Capability'!B:L,11,FALSE)</f>
        <v>0</v>
      </c>
      <c r="U1546" t="str">
        <f>_xlfn.CONCAT(KamstrupData[[#This Row],[CountryCode]],"_",KamstrupData[[#This Row],[Business Area]],"_",KamstrupData[[#This Row],[DepartmentTeam]])</f>
        <v>DK10_Electricity - Customer Services_</v>
      </c>
      <c r="V1546" t="str">
        <f>VLOOKUP(KamstrupData[[#This Row],[ORG_Concat]],'O-Organization'!F:H,3,FALSE)</f>
        <v>11135_DK10_Electricity_Electricity - Customer Services_</v>
      </c>
    </row>
    <row r="1547" spans="2:22">
      <c r="D1547" t="s">
        <v>104</v>
      </c>
      <c r="E1547" t="str">
        <f>VLOOKUP(D1547,'B-Business Capability'!B:H,5,FALSE)</f>
        <v>Finance</v>
      </c>
      <c r="F1547" t="str">
        <f>VLOOKUP(D1547,'B-Business Capability'!B:H,6,FALSE)</f>
        <v>Financial Planning &amp; Analysis</v>
      </c>
      <c r="G1547" t="str">
        <f>VLOOKUP(D1547,'B-Business Capability'!B:H,7,FALSE)</f>
        <v>Forecasting</v>
      </c>
      <c r="I1547" t="s">
        <v>253</v>
      </c>
      <c r="J1547" t="s">
        <v>835</v>
      </c>
      <c r="L1547" t="s">
        <v>149</v>
      </c>
      <c r="M1547" t="str">
        <f>VLOOKUP(L1547,'A-Applications'!B:D,3,FALSE)</f>
        <v>SAP Analytics Cloud</v>
      </c>
      <c r="N1547" t="s">
        <v>53</v>
      </c>
      <c r="O1547" s="42" t="s">
        <v>54</v>
      </c>
      <c r="P1547" t="s">
        <v>67</v>
      </c>
      <c r="Q1547" t="str">
        <f>VLOOKUP(KamstrupData[[#This Row],[IdLevel123]],'B-Business Capability'!B:L,10,FALSE)</f>
        <v>N/A</v>
      </c>
      <c r="R1547">
        <f>VLOOKUP(KamstrupData[[#This Row],[IdLevel123]],'B-Business Capability'!B:L,11,FALSE)</f>
        <v>0</v>
      </c>
      <c r="U1547" t="str">
        <f>_xlfn.CONCAT(KamstrupData[[#This Row],[CountryCode]],"_",KamstrupData[[#This Row],[Business Area]],"_",KamstrupData[[#This Row],[DepartmentTeam]])</f>
        <v>DK10_Electricity - Customer Services_</v>
      </c>
      <c r="V1547" t="str">
        <f>VLOOKUP(KamstrupData[[#This Row],[ORG_Concat]],'O-Organization'!F:H,3,FALSE)</f>
        <v>11135_DK10_Electricity_Electricity - Customer Services_</v>
      </c>
    </row>
    <row r="1548" spans="2:22">
      <c r="D1548" t="s">
        <v>74</v>
      </c>
      <c r="E1548" t="str">
        <f>VLOOKUP(D1548,'B-Business Capability'!B:H,5,FALSE)</f>
        <v>Strategic Management</v>
      </c>
      <c r="F1548" t="str">
        <f>VLOOKUP(D1548,'B-Business Capability'!B:H,6,FALSE)</f>
        <v>Manage Core Business</v>
      </c>
      <c r="G1548" t="str">
        <f>VLOOKUP(D1548,'B-Business Capability'!B:H,7,FALSE)</f>
        <v>Manage Projects</v>
      </c>
      <c r="I1548" t="s">
        <v>253</v>
      </c>
      <c r="J1548" t="s">
        <v>835</v>
      </c>
      <c r="L1548" t="s">
        <v>149</v>
      </c>
      <c r="M1548" t="str">
        <f>VLOOKUP(L1548,'A-Applications'!B:D,3,FALSE)</f>
        <v>SAP Analytics Cloud</v>
      </c>
      <c r="N1548" t="s">
        <v>53</v>
      </c>
      <c r="O1548" s="42" t="s">
        <v>66</v>
      </c>
      <c r="P1548" t="s">
        <v>75</v>
      </c>
      <c r="Q1548" t="str">
        <f>VLOOKUP(KamstrupData[[#This Row],[IdLevel123]],'B-Business Capability'!B:L,10,FALSE)</f>
        <v>N/A</v>
      </c>
      <c r="R1548">
        <f>VLOOKUP(KamstrupData[[#This Row],[IdLevel123]],'B-Business Capability'!B:L,11,FALSE)</f>
        <v>0</v>
      </c>
      <c r="U1548" t="str">
        <f>_xlfn.CONCAT(KamstrupData[[#This Row],[CountryCode]],"_",KamstrupData[[#This Row],[Business Area]],"_",KamstrupData[[#This Row],[DepartmentTeam]])</f>
        <v>DK10_Electricity - Customer Services_</v>
      </c>
      <c r="V1548" t="str">
        <f>VLOOKUP(KamstrupData[[#This Row],[ORG_Concat]],'O-Organization'!F:H,3,FALSE)</f>
        <v>11135_DK10_Electricity_Electricity - Customer Services_</v>
      </c>
    </row>
    <row r="1549" spans="2:22">
      <c r="D1549" t="s">
        <v>128</v>
      </c>
      <c r="E1549" t="str">
        <f>VLOOKUP(D1549,'B-Business Capability'!B:H,5,FALSE)</f>
        <v>Sales</v>
      </c>
      <c r="F1549" t="str">
        <f>VLOOKUP(D1549,'B-Business Capability'!B:H,6,FALSE)</f>
        <v>Sales Execution and Customer Engagement</v>
      </c>
      <c r="G1549" t="str">
        <f>VLOOKUP(D1549,'B-Business Capability'!B:H,7,FALSE)</f>
        <v>Project selling</v>
      </c>
      <c r="I1549" t="s">
        <v>253</v>
      </c>
      <c r="J1549" t="s">
        <v>835</v>
      </c>
      <c r="L1549" t="s">
        <v>150</v>
      </c>
      <c r="M1549" t="str">
        <f>VLOOKUP(L1549,'A-Applications'!B:D,3,FALSE)</f>
        <v>VIS-Quote Calculation Tool</v>
      </c>
      <c r="O1549" s="42" t="s">
        <v>54</v>
      </c>
      <c r="P1549" t="s">
        <v>75</v>
      </c>
      <c r="Q1549" t="str">
        <f>VLOOKUP(KamstrupData[[#This Row],[IdLevel123]],'B-Business Capability'!B:L,10,FALSE)</f>
        <v>Order-to-Cash (O2C)</v>
      </c>
      <c r="R1549">
        <f>VLOOKUP(KamstrupData[[#This Row],[IdLevel123]],'B-Business Capability'!B:L,11,FALSE)</f>
        <v>550</v>
      </c>
      <c r="S1549" t="s">
        <v>265</v>
      </c>
      <c r="U1549" t="str">
        <f>_xlfn.CONCAT(KamstrupData[[#This Row],[CountryCode]],"_",KamstrupData[[#This Row],[Business Area]],"_",KamstrupData[[#This Row],[DepartmentTeam]])</f>
        <v>DK10_Electricity - Customer Services_</v>
      </c>
      <c r="V1549" t="str">
        <f>VLOOKUP(KamstrupData[[#This Row],[ORG_Concat]],'O-Organization'!F:H,3,FALSE)</f>
        <v>11135_DK10_Electricity_Electricity - Customer Services_</v>
      </c>
    </row>
    <row r="1550" spans="2:22">
      <c r="D1550" t="s">
        <v>130</v>
      </c>
      <c r="E1550" t="str">
        <f>VLOOKUP(D1550,'B-Business Capability'!B:H,5,FALSE)</f>
        <v>Sales</v>
      </c>
      <c r="F1550" t="str">
        <f>VLOOKUP(D1550,'B-Business Capability'!B:H,6,FALSE)</f>
        <v>Quotation, Order, and Contract Management</v>
      </c>
      <c r="G1550" t="str">
        <f>VLOOKUP(D1550,'B-Business Capability'!B:H,7,FALSE)</f>
        <v>Tender or Bid management</v>
      </c>
      <c r="I1550" t="s">
        <v>253</v>
      </c>
      <c r="J1550" t="s">
        <v>835</v>
      </c>
      <c r="L1550" t="s">
        <v>150</v>
      </c>
      <c r="M1550" t="str">
        <f>VLOOKUP(L1550,'A-Applications'!B:D,3,FALSE)</f>
        <v>VIS-Quote Calculation Tool</v>
      </c>
      <c r="O1550" s="42" t="s">
        <v>54</v>
      </c>
      <c r="P1550" t="s">
        <v>131</v>
      </c>
      <c r="Q1550" t="str">
        <f>VLOOKUP(KamstrupData[[#This Row],[IdLevel123]],'B-Business Capability'!B:L,10,FALSE)</f>
        <v>Order-to-Cash (O2C)</v>
      </c>
      <c r="R1550">
        <f>VLOOKUP(KamstrupData[[#This Row],[IdLevel123]],'B-Business Capability'!B:L,11,FALSE)</f>
        <v>104</v>
      </c>
      <c r="S1550" t="s">
        <v>265</v>
      </c>
      <c r="U1550" t="str">
        <f>_xlfn.CONCAT(KamstrupData[[#This Row],[CountryCode]],"_",KamstrupData[[#This Row],[Business Area]],"_",KamstrupData[[#This Row],[DepartmentTeam]])</f>
        <v>DK10_Electricity - Customer Services_</v>
      </c>
      <c r="V1550" t="str">
        <f>VLOOKUP(KamstrupData[[#This Row],[ORG_Concat]],'O-Organization'!F:H,3,FALSE)</f>
        <v>11135_DK10_Electricity_Electricity - Customer Services_</v>
      </c>
    </row>
    <row r="1551" spans="2:22">
      <c r="D1551" t="s">
        <v>82</v>
      </c>
      <c r="E1551" t="str">
        <f>VLOOKUP(D1551,'B-Business Capability'!B:H,5,FALSE)</f>
        <v>Customer Service</v>
      </c>
      <c r="F1551" t="str">
        <f>VLOOKUP(D1551,'B-Business Capability'!B:H,6,FALSE)</f>
        <v>Customer Project Management</v>
      </c>
      <c r="G1551" t="str">
        <f>VLOOKUP(D1551,'B-Business Capability'!B:H,7,FALSE)</f>
        <v>Financial Analytics and Management</v>
      </c>
      <c r="I1551" t="s">
        <v>253</v>
      </c>
      <c r="J1551" t="s">
        <v>835</v>
      </c>
      <c r="L1551" t="s">
        <v>150</v>
      </c>
      <c r="M1551" t="str">
        <f>VLOOKUP(L1551,'A-Applications'!B:D,3,FALSE)</f>
        <v>VIS-Quote Calculation Tool</v>
      </c>
      <c r="O1551" s="42" t="s">
        <v>54</v>
      </c>
      <c r="P1551" t="s">
        <v>75</v>
      </c>
      <c r="Q1551" t="str">
        <f>VLOOKUP(KamstrupData[[#This Row],[IdLevel123]],'B-Business Capability'!B:L,10,FALSE)</f>
        <v>Order-to-Cash (O2C)</v>
      </c>
      <c r="R1551">
        <f>VLOOKUP(KamstrupData[[#This Row],[IdLevel123]],'B-Business Capability'!B:L,11,FALSE)</f>
        <v>0</v>
      </c>
      <c r="S1551" t="s">
        <v>265</v>
      </c>
      <c r="U1551" t="str">
        <f>_xlfn.CONCAT(KamstrupData[[#This Row],[CountryCode]],"_",KamstrupData[[#This Row],[Business Area]],"_",KamstrupData[[#This Row],[DepartmentTeam]])</f>
        <v>DK10_Electricity - Customer Services_</v>
      </c>
      <c r="V1551" t="str">
        <f>VLOOKUP(KamstrupData[[#This Row],[ORG_Concat]],'O-Organization'!F:H,3,FALSE)</f>
        <v>11135_DK10_Electricity_Electricity - Customer Services_</v>
      </c>
    </row>
    <row r="1552" spans="2:22">
      <c r="D1552" t="s">
        <v>152</v>
      </c>
      <c r="E1552" t="str">
        <f>VLOOKUP(D1552,'B-Business Capability'!B:H,5,FALSE)</f>
        <v>Customer Service</v>
      </c>
      <c r="F1552" t="str">
        <f>VLOOKUP(D1552,'B-Business Capability'!B:H,6,FALSE)</f>
        <v>Customer Service and Support</v>
      </c>
      <c r="G1552" t="str">
        <f>VLOOKUP(D1552,'B-Business Capability'!B:H,7,FALSE)</f>
        <v>Service Knowledge Base Management</v>
      </c>
      <c r="I1552" t="s">
        <v>253</v>
      </c>
      <c r="J1552" t="s">
        <v>835</v>
      </c>
      <c r="L1552" t="s">
        <v>153</v>
      </c>
      <c r="M1552" t="str">
        <f>VLOOKUP(L1552,'A-Applications'!B:D,3,FALSE)</f>
        <v>VenzoAI (Kamassist)</v>
      </c>
      <c r="N1552" t="s">
        <v>147</v>
      </c>
      <c r="O1552" s="42" t="s">
        <v>54</v>
      </c>
      <c r="P1552" t="s">
        <v>79</v>
      </c>
      <c r="Q1552" t="str">
        <f>VLOOKUP(KamstrupData[[#This Row],[IdLevel123]],'B-Business Capability'!B:L,10,FALSE)</f>
        <v>Customer Service and Support</v>
      </c>
      <c r="R1552">
        <f>VLOOKUP(KamstrupData[[#This Row],[IdLevel123]],'B-Business Capability'!B:L,11,FALSE)</f>
        <v>0</v>
      </c>
      <c r="U1552" t="str">
        <f>_xlfn.CONCAT(KamstrupData[[#This Row],[CountryCode]],"_",KamstrupData[[#This Row],[Business Area]],"_",KamstrupData[[#This Row],[DepartmentTeam]])</f>
        <v>DK10_Electricity - Customer Services_</v>
      </c>
      <c r="V1552" t="str">
        <f>VLOOKUP(KamstrupData[[#This Row],[ORG_Concat]],'O-Organization'!F:H,3,FALSE)</f>
        <v>11135_DK10_Electricity_Electricity - Customer Services_</v>
      </c>
    </row>
    <row r="1553" spans="2:22">
      <c r="B1553" s="28">
        <v>45292</v>
      </c>
      <c r="D1553" t="s">
        <v>236</v>
      </c>
      <c r="E1553" t="str">
        <f>VLOOKUP(D1553,'B-Business Capability'!B:H,5,FALSE)</f>
        <v>People and Culture</v>
      </c>
      <c r="F1553" t="str">
        <f>VLOOKUP(D1553,'B-Business Capability'!B:H,6,FALSE)</f>
        <v>Compensation &amp; Benefits</v>
      </c>
      <c r="G1553">
        <f>VLOOKUP(D1553,'B-Business Capability'!B:H,7,FALSE)</f>
        <v>0</v>
      </c>
      <c r="I1553" t="s">
        <v>253</v>
      </c>
      <c r="J1553" t="s">
        <v>835</v>
      </c>
      <c r="L1553" t="s">
        <v>428</v>
      </c>
      <c r="M1553" t="str">
        <f>VLOOKUP(L1553,'A-Applications'!B:D,3,FALSE)</f>
        <v>Lessor Portal</v>
      </c>
      <c r="N1553" t="s">
        <v>53</v>
      </c>
      <c r="O1553" s="42" t="s">
        <v>54</v>
      </c>
      <c r="P1553" t="s">
        <v>429</v>
      </c>
      <c r="Q1553" t="str">
        <f>VLOOKUP(KamstrupData[[#This Row],[IdLevel123]],'B-Business Capability'!B:L,10,FALSE)</f>
        <v>Hire-to-Retire (H2R)</v>
      </c>
      <c r="R1553">
        <f>VLOOKUP(KamstrupData[[#This Row],[IdLevel123]],'B-Business Capability'!B:L,11,FALSE)</f>
        <v>700</v>
      </c>
      <c r="S1553" t="s">
        <v>237</v>
      </c>
      <c r="U1553" t="str">
        <f>_xlfn.CONCAT(KamstrupData[[#This Row],[CountryCode]],"_",KamstrupData[[#This Row],[Business Area]],"_",KamstrupData[[#This Row],[DepartmentTeam]])</f>
        <v>DK10_Electricity - Customer Services_</v>
      </c>
      <c r="V1553" t="str">
        <f>VLOOKUP(KamstrupData[[#This Row],[ORG_Concat]],'O-Organization'!F:H,3,FALSE)</f>
        <v>11135_DK10_Electricity_Electricity - Customer Services_</v>
      </c>
    </row>
    <row r="1554" spans="2:22">
      <c r="D1554" t="s">
        <v>88</v>
      </c>
      <c r="E1554" t="str">
        <f>VLOOKUP(D1554,'B-Business Capability'!B:H,5,FALSE)</f>
        <v>Customer Service</v>
      </c>
      <c r="F1554" t="str">
        <f>VLOOKUP(D1554,'B-Business Capability'!B:H,6,FALSE)</f>
        <v>Customer Project Management</v>
      </c>
      <c r="G1554" t="str">
        <f>VLOOKUP(D1554,'B-Business Capability'!B:H,7,FALSE)</f>
        <v>Project Management</v>
      </c>
      <c r="I1554" t="s">
        <v>253</v>
      </c>
      <c r="J1554" t="s">
        <v>835</v>
      </c>
      <c r="L1554" t="s">
        <v>155</v>
      </c>
      <c r="M1554" t="str">
        <f>VLOOKUP(L1554,'A-Applications'!B:D,3,FALSE)</f>
        <v>FileZilla</v>
      </c>
      <c r="N1554" t="s">
        <v>53</v>
      </c>
      <c r="O1554" s="42" t="s">
        <v>54</v>
      </c>
      <c r="P1554" t="s">
        <v>75</v>
      </c>
      <c r="Q1554" t="str">
        <f>VLOOKUP(KamstrupData[[#This Row],[IdLevel123]],'B-Business Capability'!B:L,10,FALSE)</f>
        <v>Order-to-Cash (O2C)</v>
      </c>
      <c r="R1554">
        <f>VLOOKUP(KamstrupData[[#This Row],[IdLevel123]],'B-Business Capability'!B:L,11,FALSE)</f>
        <v>0</v>
      </c>
      <c r="U1554" t="str">
        <f>_xlfn.CONCAT(KamstrupData[[#This Row],[CountryCode]],"_",KamstrupData[[#This Row],[Business Area]],"_",KamstrupData[[#This Row],[DepartmentTeam]])</f>
        <v>DK10_Electricity - Customer Services_</v>
      </c>
      <c r="V1554" t="str">
        <f>VLOOKUP(KamstrupData[[#This Row],[ORG_Concat]],'O-Organization'!F:H,3,FALSE)</f>
        <v>11135_DK10_Electricity_Electricity - Customer Services_</v>
      </c>
    </row>
    <row r="1555" spans="2:22">
      <c r="D1555" t="s">
        <v>90</v>
      </c>
      <c r="E1555" t="str">
        <f>VLOOKUP(D1555,'B-Business Capability'!B:H,5,FALSE)</f>
        <v>Customer Service</v>
      </c>
      <c r="F1555" t="str">
        <f>VLOOKUP(D1555,'B-Business Capability'!B:H,6,FALSE)</f>
        <v>Customer Service and Support</v>
      </c>
      <c r="G1555">
        <f>VLOOKUP(D1555,'B-Business Capability'!B:H,7,FALSE)</f>
        <v>0</v>
      </c>
      <c r="I1555" t="s">
        <v>253</v>
      </c>
      <c r="J1555" t="s">
        <v>835</v>
      </c>
      <c r="L1555" t="s">
        <v>157</v>
      </c>
      <c r="M1555" t="str">
        <f>VLOOKUP(L1555,'A-Applications'!B:D,3,FALSE)</f>
        <v>ServiceNow</v>
      </c>
      <c r="N1555" t="s">
        <v>147</v>
      </c>
      <c r="O1555" s="42" t="s">
        <v>66</v>
      </c>
      <c r="P1555" t="s">
        <v>79</v>
      </c>
      <c r="Q1555" t="str">
        <f>VLOOKUP(KamstrupData[[#This Row],[IdLevel123]],'B-Business Capability'!B:L,10,FALSE)</f>
        <v>Customer Service and Support</v>
      </c>
      <c r="R1555">
        <f>VLOOKUP(KamstrupData[[#This Row],[IdLevel123]],'B-Business Capability'!B:L,11,FALSE)</f>
        <v>0</v>
      </c>
      <c r="U1555" t="str">
        <f>_xlfn.CONCAT(KamstrupData[[#This Row],[CountryCode]],"_",KamstrupData[[#This Row],[Business Area]],"_",KamstrupData[[#This Row],[DepartmentTeam]])</f>
        <v>DK10_Electricity - Customer Services_</v>
      </c>
      <c r="V1555" t="str">
        <f>VLOOKUP(KamstrupData[[#This Row],[ORG_Concat]],'O-Organization'!F:H,3,FALSE)</f>
        <v>11135_DK10_Electricity_Electricity - Customer Services_</v>
      </c>
    </row>
    <row r="1556" spans="2:22">
      <c r="D1556" t="s">
        <v>152</v>
      </c>
      <c r="E1556" t="str">
        <f>VLOOKUP(D1556,'B-Business Capability'!B:H,5,FALSE)</f>
        <v>Customer Service</v>
      </c>
      <c r="F1556" t="str">
        <f>VLOOKUP(D1556,'B-Business Capability'!B:H,6,FALSE)</f>
        <v>Customer Service and Support</v>
      </c>
      <c r="G1556" t="str">
        <f>VLOOKUP(D1556,'B-Business Capability'!B:H,7,FALSE)</f>
        <v>Service Knowledge Base Management</v>
      </c>
      <c r="I1556" t="s">
        <v>253</v>
      </c>
      <c r="J1556" t="s">
        <v>835</v>
      </c>
      <c r="L1556" t="s">
        <v>157</v>
      </c>
      <c r="M1556" t="str">
        <f>VLOOKUP(L1556,'A-Applications'!B:D,3,FALSE)</f>
        <v>ServiceNow</v>
      </c>
      <c r="N1556" t="s">
        <v>53</v>
      </c>
      <c r="O1556" s="42" t="s">
        <v>54</v>
      </c>
      <c r="P1556" t="s">
        <v>79</v>
      </c>
      <c r="Q1556" t="str">
        <f>VLOOKUP(KamstrupData[[#This Row],[IdLevel123]],'B-Business Capability'!B:L,10,FALSE)</f>
        <v>Customer Service and Support</v>
      </c>
      <c r="R1556">
        <f>VLOOKUP(KamstrupData[[#This Row],[IdLevel123]],'B-Business Capability'!B:L,11,FALSE)</f>
        <v>0</v>
      </c>
      <c r="T1556" t="s">
        <v>839</v>
      </c>
      <c r="U1556" t="str">
        <f>_xlfn.CONCAT(KamstrupData[[#This Row],[CountryCode]],"_",KamstrupData[[#This Row],[Business Area]],"_",KamstrupData[[#This Row],[DepartmentTeam]])</f>
        <v>DK10_Electricity - Customer Services_</v>
      </c>
      <c r="V1556" t="str">
        <f>VLOOKUP(KamstrupData[[#This Row],[ORG_Concat]],'O-Organization'!F:H,3,FALSE)</f>
        <v>11135_DK10_Electricity_Electricity - Customer Services_</v>
      </c>
    </row>
    <row r="1557" spans="2:22">
      <c r="D1557" t="s">
        <v>84</v>
      </c>
      <c r="E1557" t="str">
        <f>VLOOKUP(D1557,'B-Business Capability'!B:H,5,FALSE)</f>
        <v>OT Hosting</v>
      </c>
      <c r="F1557" t="str">
        <f>VLOOKUP(D1557,'B-Business Capability'!B:H,6,FALSE)</f>
        <v>OT Operations &amp; Service</v>
      </c>
      <c r="G1557">
        <f>VLOOKUP(D1557,'B-Business Capability'!B:H,7,FALSE)</f>
        <v>0</v>
      </c>
      <c r="I1557" t="s">
        <v>253</v>
      </c>
      <c r="J1557" t="s">
        <v>835</v>
      </c>
      <c r="L1557" t="s">
        <v>157</v>
      </c>
      <c r="M1557" t="str">
        <f>VLOOKUP(L1557,'A-Applications'!B:D,3,FALSE)</f>
        <v>ServiceNow</v>
      </c>
      <c r="N1557" t="s">
        <v>147</v>
      </c>
      <c r="O1557" s="42" t="s">
        <v>66</v>
      </c>
      <c r="P1557" t="s">
        <v>79</v>
      </c>
      <c r="Q1557" t="str">
        <f>VLOOKUP(KamstrupData[[#This Row],[IdLevel123]],'B-Business Capability'!B:L,10,FALSE)</f>
        <v>N/A</v>
      </c>
      <c r="R1557">
        <f>VLOOKUP(KamstrupData[[#This Row],[IdLevel123]],'B-Business Capability'!B:L,11,FALSE)</f>
        <v>0</v>
      </c>
      <c r="U1557" t="str">
        <f>_xlfn.CONCAT(KamstrupData[[#This Row],[CountryCode]],"_",KamstrupData[[#This Row],[Business Area]],"_",KamstrupData[[#This Row],[DepartmentTeam]])</f>
        <v>DK10_Electricity - Customer Services_</v>
      </c>
      <c r="V1557" t="str">
        <f>VLOOKUP(KamstrupData[[#This Row],[ORG_Concat]],'O-Organization'!F:H,3,FALSE)</f>
        <v>11135_DK10_Electricity_Electricity - Customer Services_</v>
      </c>
    </row>
    <row r="1558" spans="2:22">
      <c r="D1558" t="s">
        <v>88</v>
      </c>
      <c r="E1558" t="str">
        <f>VLOOKUP(D1558,'B-Business Capability'!B:H,5,FALSE)</f>
        <v>Customer Service</v>
      </c>
      <c r="F1558" t="str">
        <f>VLOOKUP(D1558,'B-Business Capability'!B:H,6,FALSE)</f>
        <v>Customer Project Management</v>
      </c>
      <c r="G1558" t="str">
        <f>VLOOKUP(D1558,'B-Business Capability'!B:H,7,FALSE)</f>
        <v>Project Management</v>
      </c>
      <c r="I1558" t="s">
        <v>253</v>
      </c>
      <c r="J1558" t="s">
        <v>835</v>
      </c>
      <c r="L1558" t="s">
        <v>167</v>
      </c>
      <c r="M1558" t="str">
        <f>VLOOKUP(L1558,'A-Applications'!B:D,3,FALSE)</f>
        <v>License Tool</v>
      </c>
      <c r="N1558" t="s">
        <v>53</v>
      </c>
      <c r="O1558" s="42" t="s">
        <v>54</v>
      </c>
      <c r="P1558" t="s">
        <v>75</v>
      </c>
      <c r="Q1558" t="str">
        <f>VLOOKUP(KamstrupData[[#This Row],[IdLevel123]],'B-Business Capability'!B:L,10,FALSE)</f>
        <v>Order-to-Cash (O2C)</v>
      </c>
      <c r="R1558">
        <f>VLOOKUP(KamstrupData[[#This Row],[IdLevel123]],'B-Business Capability'!B:L,11,FALSE)</f>
        <v>0</v>
      </c>
      <c r="T1558" t="s">
        <v>837</v>
      </c>
      <c r="U1558" t="str">
        <f>_xlfn.CONCAT(KamstrupData[[#This Row],[CountryCode]],"_",KamstrupData[[#This Row],[Business Area]],"_",KamstrupData[[#This Row],[DepartmentTeam]])</f>
        <v>DK10_Electricity - Customer Services_</v>
      </c>
      <c r="V1558" t="str">
        <f>VLOOKUP(KamstrupData[[#This Row],[ORG_Concat]],'O-Organization'!F:H,3,FALSE)</f>
        <v>11135_DK10_Electricity_Electricity - Customer Services_</v>
      </c>
    </row>
    <row r="1559" spans="2:22">
      <c r="D1559" t="s">
        <v>78</v>
      </c>
      <c r="E1559" t="str">
        <f>VLOOKUP(D1559,'B-Business Capability'!B:H,5,FALSE)</f>
        <v>Customer Service</v>
      </c>
      <c r="F1559" t="str">
        <f>VLOOKUP(D1559,'B-Business Capability'!B:H,6,FALSE)</f>
        <v>Customer Service and Support</v>
      </c>
      <c r="G1559" t="str">
        <f>VLOOKUP(D1559,'B-Business Capability'!B:H,7,FALSE)</f>
        <v>Service Request Management</v>
      </c>
      <c r="I1559" t="s">
        <v>253</v>
      </c>
      <c r="J1559" t="s">
        <v>835</v>
      </c>
      <c r="L1559" t="s">
        <v>168</v>
      </c>
      <c r="M1559" t="str">
        <f>VLOOKUP(L1559,'A-Applications'!B:D,3,FALSE)</f>
        <v>Performance Center</v>
      </c>
      <c r="N1559" t="s">
        <v>147</v>
      </c>
      <c r="O1559" s="42" t="s">
        <v>66</v>
      </c>
      <c r="P1559" t="s">
        <v>79</v>
      </c>
      <c r="Q1559" t="str">
        <f>VLOOKUP(KamstrupData[[#This Row],[IdLevel123]],'B-Business Capability'!B:L,10,FALSE)</f>
        <v>Customer Service and Support</v>
      </c>
      <c r="R1559">
        <f>VLOOKUP(KamstrupData[[#This Row],[IdLevel123]],'B-Business Capability'!B:L,11,FALSE)</f>
        <v>0</v>
      </c>
      <c r="U1559" t="str">
        <f>_xlfn.CONCAT(KamstrupData[[#This Row],[CountryCode]],"_",KamstrupData[[#This Row],[Business Area]],"_",KamstrupData[[#This Row],[DepartmentTeam]])</f>
        <v>DK10_Electricity - Customer Services_</v>
      </c>
      <c r="V1559" t="str">
        <f>VLOOKUP(KamstrupData[[#This Row],[ORG_Concat]],'O-Organization'!F:H,3,FALSE)</f>
        <v>11135_DK10_Electricity_Electricity - Customer Services_</v>
      </c>
    </row>
    <row r="1560" spans="2:22">
      <c r="D1560" t="s">
        <v>128</v>
      </c>
      <c r="E1560" t="str">
        <f>VLOOKUP(D1560,'B-Business Capability'!B:H,5,FALSE)</f>
        <v>Sales</v>
      </c>
      <c r="F1560" t="str">
        <f>VLOOKUP(D1560,'B-Business Capability'!B:H,6,FALSE)</f>
        <v>Sales Execution and Customer Engagement</v>
      </c>
      <c r="G1560" t="str">
        <f>VLOOKUP(D1560,'B-Business Capability'!B:H,7,FALSE)</f>
        <v>Project selling</v>
      </c>
      <c r="I1560" t="s">
        <v>253</v>
      </c>
      <c r="J1560" t="s">
        <v>835</v>
      </c>
      <c r="L1560" t="s">
        <v>169</v>
      </c>
      <c r="M1560" t="str">
        <f>VLOOKUP(L1560,'A-Applications'!B:D,3,FALSE)</f>
        <v>Automatic Concentrator Placement</v>
      </c>
      <c r="N1560" t="s">
        <v>53</v>
      </c>
      <c r="O1560" s="42" t="s">
        <v>54</v>
      </c>
      <c r="P1560" t="s">
        <v>75</v>
      </c>
      <c r="Q1560" t="str">
        <f>VLOOKUP(KamstrupData[[#This Row],[IdLevel123]],'B-Business Capability'!B:L,10,FALSE)</f>
        <v>Order-to-Cash (O2C)</v>
      </c>
      <c r="R1560">
        <f>VLOOKUP(KamstrupData[[#This Row],[IdLevel123]],'B-Business Capability'!B:L,11,FALSE)</f>
        <v>550</v>
      </c>
      <c r="T1560" t="s">
        <v>840</v>
      </c>
      <c r="U1560" t="str">
        <f>_xlfn.CONCAT(KamstrupData[[#This Row],[CountryCode]],"_",KamstrupData[[#This Row],[Business Area]],"_",KamstrupData[[#This Row],[DepartmentTeam]])</f>
        <v>DK10_Electricity - Customer Services_</v>
      </c>
      <c r="V1560" t="str">
        <f>VLOOKUP(KamstrupData[[#This Row],[ORG_Concat]],'O-Organization'!F:H,3,FALSE)</f>
        <v>11135_DK10_Electricity_Electricity - Customer Services_</v>
      </c>
    </row>
    <row r="1561" spans="2:22">
      <c r="D1561" t="s">
        <v>88</v>
      </c>
      <c r="E1561" t="str">
        <f>VLOOKUP(D1561,'B-Business Capability'!B:H,5,FALSE)</f>
        <v>Customer Service</v>
      </c>
      <c r="F1561" t="str">
        <f>VLOOKUP(D1561,'B-Business Capability'!B:H,6,FALSE)</f>
        <v>Customer Project Management</v>
      </c>
      <c r="G1561" t="str">
        <f>VLOOKUP(D1561,'B-Business Capability'!B:H,7,FALSE)</f>
        <v>Project Management</v>
      </c>
      <c r="I1561" t="s">
        <v>253</v>
      </c>
      <c r="J1561" t="s">
        <v>835</v>
      </c>
      <c r="L1561" t="s">
        <v>169</v>
      </c>
      <c r="M1561" t="str">
        <f>VLOOKUP(L1561,'A-Applications'!B:D,3,FALSE)</f>
        <v>Automatic Concentrator Placement</v>
      </c>
      <c r="N1561" t="s">
        <v>53</v>
      </c>
      <c r="O1561" s="42" t="s">
        <v>54</v>
      </c>
      <c r="P1561" t="s">
        <v>75</v>
      </c>
      <c r="Q1561" t="str">
        <f>VLOOKUP(KamstrupData[[#This Row],[IdLevel123]],'B-Business Capability'!B:L,10,FALSE)</f>
        <v>Order-to-Cash (O2C)</v>
      </c>
      <c r="R1561">
        <f>VLOOKUP(KamstrupData[[#This Row],[IdLevel123]],'B-Business Capability'!B:L,11,FALSE)</f>
        <v>0</v>
      </c>
      <c r="T1561" t="s">
        <v>840</v>
      </c>
      <c r="U1561" t="str">
        <f>_xlfn.CONCAT(KamstrupData[[#This Row],[CountryCode]],"_",KamstrupData[[#This Row],[Business Area]],"_",KamstrupData[[#This Row],[DepartmentTeam]])</f>
        <v>DK10_Electricity - Customer Services_</v>
      </c>
      <c r="V1561" t="str">
        <f>VLOOKUP(KamstrupData[[#This Row],[ORG_Concat]],'O-Organization'!F:H,3,FALSE)</f>
        <v>11135_DK10_Electricity_Electricity - Customer Services_</v>
      </c>
    </row>
    <row r="1562" spans="2:22">
      <c r="D1562" t="s">
        <v>170</v>
      </c>
      <c r="E1562" t="str">
        <f>VLOOKUP(D1562,'B-Business Capability'!B:H,5,FALSE)</f>
        <v>Customer Service</v>
      </c>
      <c r="F1562" t="str">
        <f>VLOOKUP(D1562,'B-Business Capability'!B:H,6,FALSE)</f>
        <v>Customer Project Management</v>
      </c>
      <c r="G1562" t="str">
        <f>VLOOKUP(D1562,'B-Business Capability'!B:H,7,FALSE)</f>
        <v>Test Management</v>
      </c>
      <c r="I1562" t="s">
        <v>253</v>
      </c>
      <c r="J1562" t="s">
        <v>835</v>
      </c>
      <c r="L1562" t="s">
        <v>171</v>
      </c>
      <c r="M1562" t="str">
        <f>VLOOKUP(L1562,'A-Applications'!B:D,3,FALSE)</f>
        <v>Jira Xray</v>
      </c>
      <c r="N1562" t="s">
        <v>147</v>
      </c>
      <c r="O1562" s="42" t="s">
        <v>54</v>
      </c>
      <c r="P1562" t="s">
        <v>75</v>
      </c>
      <c r="Q1562" t="str">
        <f>VLOOKUP(KamstrupData[[#This Row],[IdLevel123]],'B-Business Capability'!B:L,10,FALSE)</f>
        <v>Order-to-Cash (O2C)</v>
      </c>
      <c r="R1562">
        <f>VLOOKUP(KamstrupData[[#This Row],[IdLevel123]],'B-Business Capability'!B:L,11,FALSE)</f>
        <v>0</v>
      </c>
      <c r="U1562" t="str">
        <f>_xlfn.CONCAT(KamstrupData[[#This Row],[CountryCode]],"_",KamstrupData[[#This Row],[Business Area]],"_",KamstrupData[[#This Row],[DepartmentTeam]])</f>
        <v>DK10_Electricity - Customer Services_</v>
      </c>
      <c r="V1562" t="str">
        <f>VLOOKUP(KamstrupData[[#This Row],[ORG_Concat]],'O-Organization'!F:H,3,FALSE)</f>
        <v>11135_DK10_Electricity_Electricity - Customer Services_</v>
      </c>
    </row>
    <row r="1563" spans="2:22">
      <c r="D1563" t="s">
        <v>78</v>
      </c>
      <c r="E1563" t="str">
        <f>VLOOKUP(D1563,'B-Business Capability'!B:H,5,FALSE)</f>
        <v>Customer Service</v>
      </c>
      <c r="F1563" t="str">
        <f>VLOOKUP(D1563,'B-Business Capability'!B:H,6,FALSE)</f>
        <v>Customer Service and Support</v>
      </c>
      <c r="G1563" t="str">
        <f>VLOOKUP(D1563,'B-Business Capability'!B:H,7,FALSE)</f>
        <v>Service Request Management</v>
      </c>
      <c r="I1563" t="s">
        <v>253</v>
      </c>
      <c r="J1563" t="s">
        <v>835</v>
      </c>
      <c r="L1563" t="s">
        <v>172</v>
      </c>
      <c r="M1563" t="str">
        <f>VLOOKUP(L1563,'A-Applications'!B:D,3,FALSE)</f>
        <v>QGIS</v>
      </c>
      <c r="N1563" t="s">
        <v>53</v>
      </c>
      <c r="O1563" s="42" t="s">
        <v>54</v>
      </c>
      <c r="P1563" t="s">
        <v>79</v>
      </c>
      <c r="Q1563" t="str">
        <f>VLOOKUP(KamstrupData[[#This Row],[IdLevel123]],'B-Business Capability'!B:L,10,FALSE)</f>
        <v>Customer Service and Support</v>
      </c>
      <c r="R1563">
        <f>VLOOKUP(KamstrupData[[#This Row],[IdLevel123]],'B-Business Capability'!B:L,11,FALSE)</f>
        <v>0</v>
      </c>
      <c r="U1563" t="str">
        <f>_xlfn.CONCAT(KamstrupData[[#This Row],[CountryCode]],"_",KamstrupData[[#This Row],[Business Area]],"_",KamstrupData[[#This Row],[DepartmentTeam]])</f>
        <v>DK10_Electricity - Customer Services_</v>
      </c>
      <c r="V1563" t="str">
        <f>VLOOKUP(KamstrupData[[#This Row],[ORG_Concat]],'O-Organization'!F:H,3,FALSE)</f>
        <v>11135_DK10_Electricity_Electricity - Customer Services_</v>
      </c>
    </row>
    <row r="1564" spans="2:22">
      <c r="D1564" t="s">
        <v>88</v>
      </c>
      <c r="E1564" t="str">
        <f>VLOOKUP(D1564,'B-Business Capability'!B:H,5,FALSE)</f>
        <v>Customer Service</v>
      </c>
      <c r="F1564" t="str">
        <f>VLOOKUP(D1564,'B-Business Capability'!B:H,6,FALSE)</f>
        <v>Customer Project Management</v>
      </c>
      <c r="G1564" t="str">
        <f>VLOOKUP(D1564,'B-Business Capability'!B:H,7,FALSE)</f>
        <v>Project Management</v>
      </c>
      <c r="I1564" t="s">
        <v>253</v>
      </c>
      <c r="J1564" t="s">
        <v>835</v>
      </c>
      <c r="L1564" t="s">
        <v>172</v>
      </c>
      <c r="M1564" t="str">
        <f>VLOOKUP(L1564,'A-Applications'!B:D,3,FALSE)</f>
        <v>QGIS</v>
      </c>
      <c r="N1564" t="s">
        <v>53</v>
      </c>
      <c r="O1564" s="42" t="s">
        <v>54</v>
      </c>
      <c r="P1564" t="s">
        <v>75</v>
      </c>
      <c r="Q1564" t="str">
        <f>VLOOKUP(KamstrupData[[#This Row],[IdLevel123]],'B-Business Capability'!B:L,10,FALSE)</f>
        <v>Order-to-Cash (O2C)</v>
      </c>
      <c r="R1564">
        <f>VLOOKUP(KamstrupData[[#This Row],[IdLevel123]],'B-Business Capability'!B:L,11,FALSE)</f>
        <v>0</v>
      </c>
      <c r="U1564" t="str">
        <f>_xlfn.CONCAT(KamstrupData[[#This Row],[CountryCode]],"_",KamstrupData[[#This Row],[Business Area]],"_",KamstrupData[[#This Row],[DepartmentTeam]])</f>
        <v>DK10_Electricity - Customer Services_</v>
      </c>
      <c r="V1564" t="str">
        <f>VLOOKUP(KamstrupData[[#This Row],[ORG_Concat]],'O-Organization'!F:H,3,FALSE)</f>
        <v>11135_DK10_Electricity_Electricity - Customer Services_</v>
      </c>
    </row>
    <row r="1565" spans="2:22">
      <c r="D1565" t="s">
        <v>78</v>
      </c>
      <c r="E1565" t="str">
        <f>VLOOKUP(D1565,'B-Business Capability'!B:H,5,FALSE)</f>
        <v>Customer Service</v>
      </c>
      <c r="F1565" t="str">
        <f>VLOOKUP(D1565,'B-Business Capability'!B:H,6,FALSE)</f>
        <v>Customer Service and Support</v>
      </c>
      <c r="G1565" t="str">
        <f>VLOOKUP(D1565,'B-Business Capability'!B:H,7,FALSE)</f>
        <v>Service Request Management</v>
      </c>
      <c r="I1565" t="s">
        <v>253</v>
      </c>
      <c r="J1565" t="s">
        <v>835</v>
      </c>
      <c r="L1565" t="s">
        <v>174</v>
      </c>
      <c r="M1565" t="str">
        <f>VLOOKUP(L1565,'A-Applications'!B:D,3,FALSE)</f>
        <v>IsMobile</v>
      </c>
      <c r="N1565" t="s">
        <v>53</v>
      </c>
      <c r="O1565" s="42" t="s">
        <v>54</v>
      </c>
      <c r="P1565" t="s">
        <v>79</v>
      </c>
      <c r="Q1565" t="str">
        <f>VLOOKUP(KamstrupData[[#This Row],[IdLevel123]],'B-Business Capability'!B:L,10,FALSE)</f>
        <v>Customer Service and Support</v>
      </c>
      <c r="R1565">
        <f>VLOOKUP(KamstrupData[[#This Row],[IdLevel123]],'B-Business Capability'!B:L,11,FALSE)</f>
        <v>0</v>
      </c>
      <c r="T1565" t="s">
        <v>841</v>
      </c>
      <c r="U1565" t="str">
        <f>_xlfn.CONCAT(KamstrupData[[#This Row],[CountryCode]],"_",KamstrupData[[#This Row],[Business Area]],"_",KamstrupData[[#This Row],[DepartmentTeam]])</f>
        <v>DK10_Electricity - Customer Services_</v>
      </c>
      <c r="V1565" t="str">
        <f>VLOOKUP(KamstrupData[[#This Row],[ORG_Concat]],'O-Organization'!F:H,3,FALSE)</f>
        <v>11135_DK10_Electricity_Electricity - Customer Services_</v>
      </c>
    </row>
    <row r="1566" spans="2:22">
      <c r="D1566" t="s">
        <v>88</v>
      </c>
      <c r="E1566" t="str">
        <f>VLOOKUP(D1566,'B-Business Capability'!B:H,5,FALSE)</f>
        <v>Customer Service</v>
      </c>
      <c r="F1566" t="str">
        <f>VLOOKUP(D1566,'B-Business Capability'!B:H,6,FALSE)</f>
        <v>Customer Project Management</v>
      </c>
      <c r="G1566" t="str">
        <f>VLOOKUP(D1566,'B-Business Capability'!B:H,7,FALSE)</f>
        <v>Project Management</v>
      </c>
      <c r="I1566" t="s">
        <v>253</v>
      </c>
      <c r="J1566" t="s">
        <v>835</v>
      </c>
      <c r="L1566" t="s">
        <v>174</v>
      </c>
      <c r="M1566" t="str">
        <f>VLOOKUP(L1566,'A-Applications'!B:D,3,FALSE)</f>
        <v>IsMobile</v>
      </c>
      <c r="N1566" t="s">
        <v>53</v>
      </c>
      <c r="O1566" s="42" t="s">
        <v>66</v>
      </c>
      <c r="P1566" t="s">
        <v>75</v>
      </c>
      <c r="Q1566" t="str">
        <f>VLOOKUP(KamstrupData[[#This Row],[IdLevel123]],'B-Business Capability'!B:L,10,FALSE)</f>
        <v>Order-to-Cash (O2C)</v>
      </c>
      <c r="R1566">
        <f>VLOOKUP(KamstrupData[[#This Row],[IdLevel123]],'B-Business Capability'!B:L,11,FALSE)</f>
        <v>0</v>
      </c>
      <c r="T1566" t="s">
        <v>841</v>
      </c>
      <c r="U1566" t="str">
        <f>_xlfn.CONCAT(KamstrupData[[#This Row],[CountryCode]],"_",KamstrupData[[#This Row],[Business Area]],"_",KamstrupData[[#This Row],[DepartmentTeam]])</f>
        <v>DK10_Electricity - Customer Services_</v>
      </c>
      <c r="V1566" t="str">
        <f>VLOOKUP(KamstrupData[[#This Row],[ORG_Concat]],'O-Organization'!F:H,3,FALSE)</f>
        <v>11135_DK10_Electricity_Electricity - Customer Services_</v>
      </c>
    </row>
    <row r="1567" spans="2:22">
      <c r="D1567" t="s">
        <v>78</v>
      </c>
      <c r="E1567" t="str">
        <f>VLOOKUP(D1567,'B-Business Capability'!B:H,5,FALSE)</f>
        <v>Customer Service</v>
      </c>
      <c r="F1567" t="str">
        <f>VLOOKUP(D1567,'B-Business Capability'!B:H,6,FALSE)</f>
        <v>Customer Service and Support</v>
      </c>
      <c r="G1567" t="str">
        <f>VLOOKUP(D1567,'B-Business Capability'!B:H,7,FALSE)</f>
        <v>Service Request Management</v>
      </c>
      <c r="I1567" t="s">
        <v>253</v>
      </c>
      <c r="J1567" t="s">
        <v>835</v>
      </c>
      <c r="L1567" t="s">
        <v>175</v>
      </c>
      <c r="M1567" t="str">
        <f>VLOOKUP(L1567,'A-Applications'!B:D,3,FALSE)</f>
        <v>Telia Smartconnect (MNO Portal)</v>
      </c>
      <c r="N1567" t="s">
        <v>53</v>
      </c>
      <c r="O1567" s="42" t="s">
        <v>54</v>
      </c>
      <c r="P1567" t="s">
        <v>79</v>
      </c>
      <c r="Q1567" t="str">
        <f>VLOOKUP(KamstrupData[[#This Row],[IdLevel123]],'B-Business Capability'!B:L,10,FALSE)</f>
        <v>Customer Service and Support</v>
      </c>
      <c r="R1567">
        <f>VLOOKUP(KamstrupData[[#This Row],[IdLevel123]],'B-Business Capability'!B:L,11,FALSE)</f>
        <v>0</v>
      </c>
      <c r="U1567" t="str">
        <f>_xlfn.CONCAT(KamstrupData[[#This Row],[CountryCode]],"_",KamstrupData[[#This Row],[Business Area]],"_",KamstrupData[[#This Row],[DepartmentTeam]])</f>
        <v>DK10_Electricity - Customer Services_</v>
      </c>
      <c r="V1567" t="str">
        <f>VLOOKUP(KamstrupData[[#This Row],[ORG_Concat]],'O-Organization'!F:H,3,FALSE)</f>
        <v>11135_DK10_Electricity_Electricity - Customer Services_</v>
      </c>
    </row>
    <row r="1568" spans="2:22">
      <c r="D1568" t="s">
        <v>88</v>
      </c>
      <c r="E1568" t="str">
        <f>VLOOKUP(D1568,'B-Business Capability'!B:H,5,FALSE)</f>
        <v>Customer Service</v>
      </c>
      <c r="F1568" t="str">
        <f>VLOOKUP(D1568,'B-Business Capability'!B:H,6,FALSE)</f>
        <v>Customer Project Management</v>
      </c>
      <c r="G1568" t="str">
        <f>VLOOKUP(D1568,'B-Business Capability'!B:H,7,FALSE)</f>
        <v>Project Management</v>
      </c>
      <c r="I1568" t="s">
        <v>253</v>
      </c>
      <c r="J1568" t="s">
        <v>835</v>
      </c>
      <c r="L1568" t="s">
        <v>175</v>
      </c>
      <c r="M1568" t="str">
        <f>VLOOKUP(L1568,'A-Applications'!B:D,3,FALSE)</f>
        <v>Telia Smartconnect (MNO Portal)</v>
      </c>
      <c r="N1568" t="s">
        <v>53</v>
      </c>
      <c r="O1568" s="42" t="s">
        <v>66</v>
      </c>
      <c r="P1568" t="s">
        <v>75</v>
      </c>
      <c r="Q1568" t="str">
        <f>VLOOKUP(KamstrupData[[#This Row],[IdLevel123]],'B-Business Capability'!B:L,10,FALSE)</f>
        <v>Order-to-Cash (O2C)</v>
      </c>
      <c r="R1568">
        <f>VLOOKUP(KamstrupData[[#This Row],[IdLevel123]],'B-Business Capability'!B:L,11,FALSE)</f>
        <v>0</v>
      </c>
      <c r="U1568" t="str">
        <f>_xlfn.CONCAT(KamstrupData[[#This Row],[CountryCode]],"_",KamstrupData[[#This Row],[Business Area]],"_",KamstrupData[[#This Row],[DepartmentTeam]])</f>
        <v>DK10_Electricity - Customer Services_</v>
      </c>
      <c r="V1568" t="str">
        <f>VLOOKUP(KamstrupData[[#This Row],[ORG_Concat]],'O-Organization'!F:H,3,FALSE)</f>
        <v>11135_DK10_Electricity_Electricity - Customer Services_</v>
      </c>
    </row>
    <row r="1569" spans="4:22">
      <c r="D1569" t="s">
        <v>78</v>
      </c>
      <c r="E1569" t="str">
        <f>VLOOKUP(D1569,'B-Business Capability'!B:H,5,FALSE)</f>
        <v>Customer Service</v>
      </c>
      <c r="F1569" t="str">
        <f>VLOOKUP(D1569,'B-Business Capability'!B:H,6,FALSE)</f>
        <v>Customer Service and Support</v>
      </c>
      <c r="G1569" t="str">
        <f>VLOOKUP(D1569,'B-Business Capability'!B:H,7,FALSE)</f>
        <v>Service Request Management</v>
      </c>
      <c r="I1569" t="s">
        <v>253</v>
      </c>
      <c r="J1569" t="s">
        <v>835</v>
      </c>
      <c r="L1569" t="s">
        <v>176</v>
      </c>
      <c r="M1569" t="str">
        <f>VLOOKUP(L1569,'A-Applications'!B:D,3,FALSE)</f>
        <v>Azure Coverage</v>
      </c>
      <c r="N1569" t="s">
        <v>53</v>
      </c>
      <c r="O1569" s="42" t="s">
        <v>54</v>
      </c>
      <c r="P1569" t="s">
        <v>79</v>
      </c>
      <c r="Q1569" t="str">
        <f>VLOOKUP(KamstrupData[[#This Row],[IdLevel123]],'B-Business Capability'!B:L,10,FALSE)</f>
        <v>Customer Service and Support</v>
      </c>
      <c r="R1569">
        <f>VLOOKUP(KamstrupData[[#This Row],[IdLevel123]],'B-Business Capability'!B:L,11,FALSE)</f>
        <v>0</v>
      </c>
      <c r="U1569" t="str">
        <f>_xlfn.CONCAT(KamstrupData[[#This Row],[CountryCode]],"_",KamstrupData[[#This Row],[Business Area]],"_",KamstrupData[[#This Row],[DepartmentTeam]])</f>
        <v>DK10_Electricity - Customer Services_</v>
      </c>
      <c r="V1569" t="str">
        <f>VLOOKUP(KamstrupData[[#This Row],[ORG_Concat]],'O-Organization'!F:H,3,FALSE)</f>
        <v>11135_DK10_Electricity_Electricity - Customer Services_</v>
      </c>
    </row>
    <row r="1570" spans="4:22">
      <c r="D1570" t="s">
        <v>78</v>
      </c>
      <c r="E1570" t="str">
        <f>VLOOKUP(D1570,'B-Business Capability'!B:H,5,FALSE)</f>
        <v>Customer Service</v>
      </c>
      <c r="F1570" t="str">
        <f>VLOOKUP(D1570,'B-Business Capability'!B:H,6,FALSE)</f>
        <v>Customer Service and Support</v>
      </c>
      <c r="G1570" t="str">
        <f>VLOOKUP(D1570,'B-Business Capability'!B:H,7,FALSE)</f>
        <v>Service Request Management</v>
      </c>
      <c r="I1570" t="s">
        <v>253</v>
      </c>
      <c r="J1570" t="s">
        <v>835</v>
      </c>
      <c r="L1570" t="s">
        <v>177</v>
      </c>
      <c r="M1570" t="str">
        <f>VLOOKUP(L1570,'A-Applications'!B:D,3,FALSE)</f>
        <v>Power Intelligence - Flow</v>
      </c>
      <c r="N1570" t="s">
        <v>53</v>
      </c>
      <c r="O1570" s="42" t="s">
        <v>66</v>
      </c>
      <c r="P1570" t="s">
        <v>77</v>
      </c>
      <c r="Q1570" t="str">
        <f>VLOOKUP(KamstrupData[[#This Row],[IdLevel123]],'B-Business Capability'!B:L,10,FALSE)</f>
        <v>Customer Service and Support</v>
      </c>
      <c r="R1570">
        <f>VLOOKUP(KamstrupData[[#This Row],[IdLevel123]],'B-Business Capability'!B:L,11,FALSE)</f>
        <v>0</v>
      </c>
      <c r="U1570" t="str">
        <f>_xlfn.CONCAT(KamstrupData[[#This Row],[CountryCode]],"_",KamstrupData[[#This Row],[Business Area]],"_",KamstrupData[[#This Row],[DepartmentTeam]])</f>
        <v>DK10_Electricity - Customer Services_</v>
      </c>
      <c r="V1570" t="str">
        <f>VLOOKUP(KamstrupData[[#This Row],[ORG_Concat]],'O-Organization'!F:H,3,FALSE)</f>
        <v>11135_DK10_Electricity_Electricity - Customer Services_</v>
      </c>
    </row>
    <row r="1571" spans="4:22">
      <c r="D1571" t="s">
        <v>78</v>
      </c>
      <c r="E1571" t="str">
        <f>VLOOKUP(D1571,'B-Business Capability'!B:H,5,FALSE)</f>
        <v>Customer Service</v>
      </c>
      <c r="F1571" t="str">
        <f>VLOOKUP(D1571,'B-Business Capability'!B:H,6,FALSE)</f>
        <v>Customer Service and Support</v>
      </c>
      <c r="G1571" t="str">
        <f>VLOOKUP(D1571,'B-Business Capability'!B:H,7,FALSE)</f>
        <v>Service Request Management</v>
      </c>
      <c r="I1571" t="s">
        <v>253</v>
      </c>
      <c r="J1571" t="s">
        <v>835</v>
      </c>
      <c r="L1571" t="s">
        <v>178</v>
      </c>
      <c r="M1571" t="str">
        <f>VLOOKUP(L1571,'A-Applications'!B:D,3,FALSE)</f>
        <v>Power Intelligence - Earth Fault</v>
      </c>
      <c r="N1571" t="s">
        <v>53</v>
      </c>
      <c r="O1571" s="42" t="s">
        <v>62</v>
      </c>
      <c r="P1571" t="s">
        <v>79</v>
      </c>
      <c r="Q1571" t="str">
        <f>VLOOKUP(KamstrupData[[#This Row],[IdLevel123]],'B-Business Capability'!B:L,10,FALSE)</f>
        <v>Customer Service and Support</v>
      </c>
      <c r="R1571">
        <f>VLOOKUP(KamstrupData[[#This Row],[IdLevel123]],'B-Business Capability'!B:L,11,FALSE)</f>
        <v>0</v>
      </c>
      <c r="T1571" t="s">
        <v>842</v>
      </c>
      <c r="U1571" t="str">
        <f>_xlfn.CONCAT(KamstrupData[[#This Row],[CountryCode]],"_",KamstrupData[[#This Row],[Business Area]],"_",KamstrupData[[#This Row],[DepartmentTeam]])</f>
        <v>DK10_Electricity - Customer Services_</v>
      </c>
      <c r="V1571" t="str">
        <f>VLOOKUP(KamstrupData[[#This Row],[ORG_Concat]],'O-Organization'!F:H,3,FALSE)</f>
        <v>11135_DK10_Electricity_Electricity - Customer Services_</v>
      </c>
    </row>
    <row r="1572" spans="4:22">
      <c r="D1572" t="s">
        <v>88</v>
      </c>
      <c r="E1572" t="str">
        <f>VLOOKUP(D1572,'B-Business Capability'!B:H,5,FALSE)</f>
        <v>Customer Service</v>
      </c>
      <c r="F1572" t="str">
        <f>VLOOKUP(D1572,'B-Business Capability'!B:H,6,FALSE)</f>
        <v>Customer Project Management</v>
      </c>
      <c r="G1572" t="str">
        <f>VLOOKUP(D1572,'B-Business Capability'!B:H,7,FALSE)</f>
        <v>Project Management</v>
      </c>
      <c r="I1572" t="s">
        <v>253</v>
      </c>
      <c r="J1572" t="s">
        <v>835</v>
      </c>
      <c r="L1572" t="s">
        <v>179</v>
      </c>
      <c r="M1572" t="str">
        <f>VLOOKUP(L1572,'A-Applications'!B:D,3,FALSE)</f>
        <v>Scruffy</v>
      </c>
      <c r="N1572" t="s">
        <v>53</v>
      </c>
      <c r="O1572" s="42" t="s">
        <v>54</v>
      </c>
      <c r="P1572" t="s">
        <v>75</v>
      </c>
      <c r="Q1572" t="str">
        <f>VLOOKUP(KamstrupData[[#This Row],[IdLevel123]],'B-Business Capability'!B:L,10,FALSE)</f>
        <v>Order-to-Cash (O2C)</v>
      </c>
      <c r="R1572">
        <f>VLOOKUP(KamstrupData[[#This Row],[IdLevel123]],'B-Business Capability'!B:L,11,FALSE)</f>
        <v>0</v>
      </c>
      <c r="T1572" t="s">
        <v>837</v>
      </c>
      <c r="U1572" t="str">
        <f>_xlfn.CONCAT(KamstrupData[[#This Row],[CountryCode]],"_",KamstrupData[[#This Row],[Business Area]],"_",KamstrupData[[#This Row],[DepartmentTeam]])</f>
        <v>DK10_Electricity - Customer Services_</v>
      </c>
      <c r="V1572" t="str">
        <f>VLOOKUP(KamstrupData[[#This Row],[ORG_Concat]],'O-Organization'!F:H,3,FALSE)</f>
        <v>11135_DK10_Electricity_Electricity - Customer Services_</v>
      </c>
    </row>
    <row r="1573" spans="4:22">
      <c r="D1573" t="s">
        <v>78</v>
      </c>
      <c r="E1573" t="str">
        <f>VLOOKUP(D1573,'B-Business Capability'!B:H,5,FALSE)</f>
        <v>Customer Service</v>
      </c>
      <c r="F1573" t="str">
        <f>VLOOKUP(D1573,'B-Business Capability'!B:H,6,FALSE)</f>
        <v>Customer Service and Support</v>
      </c>
      <c r="G1573" t="str">
        <f>VLOOKUP(D1573,'B-Business Capability'!B:H,7,FALSE)</f>
        <v>Service Request Management</v>
      </c>
      <c r="I1573" t="s">
        <v>253</v>
      </c>
      <c r="J1573" t="s">
        <v>835</v>
      </c>
      <c r="L1573" t="s">
        <v>180</v>
      </c>
      <c r="M1573" t="str">
        <f>VLOOKUP(L1573,'A-Applications'!B:D,3,FALSE)</f>
        <v>Keepass</v>
      </c>
      <c r="N1573" t="s">
        <v>53</v>
      </c>
      <c r="O1573" s="42" t="s">
        <v>54</v>
      </c>
      <c r="P1573" t="s">
        <v>79</v>
      </c>
      <c r="Q1573" t="str">
        <f>VLOOKUP(KamstrupData[[#This Row],[IdLevel123]],'B-Business Capability'!B:L,10,FALSE)</f>
        <v>Customer Service and Support</v>
      </c>
      <c r="R1573">
        <f>VLOOKUP(KamstrupData[[#This Row],[IdLevel123]],'B-Business Capability'!B:L,11,FALSE)</f>
        <v>0</v>
      </c>
      <c r="U1573" t="str">
        <f>_xlfn.CONCAT(KamstrupData[[#This Row],[CountryCode]],"_",KamstrupData[[#This Row],[Business Area]],"_",KamstrupData[[#This Row],[DepartmentTeam]])</f>
        <v>DK10_Electricity - Customer Services_</v>
      </c>
      <c r="V1573" t="str">
        <f>VLOOKUP(KamstrupData[[#This Row],[ORG_Concat]],'O-Organization'!F:H,3,FALSE)</f>
        <v>11135_DK10_Electricity_Electricity - Customer Services_</v>
      </c>
    </row>
    <row r="1574" spans="4:22">
      <c r="D1574" t="s">
        <v>88</v>
      </c>
      <c r="E1574" t="str">
        <f>VLOOKUP(D1574,'B-Business Capability'!B:H,5,FALSE)</f>
        <v>Customer Service</v>
      </c>
      <c r="F1574" t="str">
        <f>VLOOKUP(D1574,'B-Business Capability'!B:H,6,FALSE)</f>
        <v>Customer Project Management</v>
      </c>
      <c r="G1574" t="str">
        <f>VLOOKUP(D1574,'B-Business Capability'!B:H,7,FALSE)</f>
        <v>Project Management</v>
      </c>
      <c r="I1574" t="s">
        <v>253</v>
      </c>
      <c r="J1574" t="s">
        <v>835</v>
      </c>
      <c r="L1574" t="s">
        <v>180</v>
      </c>
      <c r="M1574" t="str">
        <f>VLOOKUP(L1574,'A-Applications'!B:D,3,FALSE)</f>
        <v>Keepass</v>
      </c>
      <c r="N1574" t="s">
        <v>53</v>
      </c>
      <c r="O1574" s="42" t="s">
        <v>54</v>
      </c>
      <c r="P1574" t="s">
        <v>75</v>
      </c>
      <c r="Q1574" t="str">
        <f>VLOOKUP(KamstrupData[[#This Row],[IdLevel123]],'B-Business Capability'!B:L,10,FALSE)</f>
        <v>Order-to-Cash (O2C)</v>
      </c>
      <c r="R1574">
        <f>VLOOKUP(KamstrupData[[#This Row],[IdLevel123]],'B-Business Capability'!B:L,11,FALSE)</f>
        <v>0</v>
      </c>
      <c r="U1574" t="str">
        <f>_xlfn.CONCAT(KamstrupData[[#This Row],[CountryCode]],"_",KamstrupData[[#This Row],[Business Area]],"_",KamstrupData[[#This Row],[DepartmentTeam]])</f>
        <v>DK10_Electricity - Customer Services_</v>
      </c>
      <c r="V1574" t="str">
        <f>VLOOKUP(KamstrupData[[#This Row],[ORG_Concat]],'O-Organization'!F:H,3,FALSE)</f>
        <v>11135_DK10_Electricity_Electricity - Customer Services_</v>
      </c>
    </row>
    <row r="1575" spans="4:22">
      <c r="D1575" t="s">
        <v>88</v>
      </c>
      <c r="E1575" t="str">
        <f>VLOOKUP(D1575,'B-Business Capability'!B:H,5,FALSE)</f>
        <v>Customer Service</v>
      </c>
      <c r="F1575" t="str">
        <f>VLOOKUP(D1575,'B-Business Capability'!B:H,6,FALSE)</f>
        <v>Customer Project Management</v>
      </c>
      <c r="G1575" t="str">
        <f>VLOOKUP(D1575,'B-Business Capability'!B:H,7,FALSE)</f>
        <v>Project Management</v>
      </c>
      <c r="I1575" t="s">
        <v>253</v>
      </c>
      <c r="J1575" t="s">
        <v>835</v>
      </c>
      <c r="L1575" t="s">
        <v>183</v>
      </c>
      <c r="M1575" t="str">
        <f>VLOOKUP(L1575,'A-Applications'!B:D,3,FALSE)</f>
        <v>READy App</v>
      </c>
      <c r="N1575" t="s">
        <v>53</v>
      </c>
      <c r="O1575" s="42" t="s">
        <v>66</v>
      </c>
      <c r="P1575" t="s">
        <v>75</v>
      </c>
      <c r="Q1575" t="str">
        <f>VLOOKUP(KamstrupData[[#This Row],[IdLevel123]],'B-Business Capability'!B:L,10,FALSE)</f>
        <v>Order-to-Cash (O2C)</v>
      </c>
      <c r="R1575">
        <f>VLOOKUP(KamstrupData[[#This Row],[IdLevel123]],'B-Business Capability'!B:L,11,FALSE)</f>
        <v>0</v>
      </c>
      <c r="U1575" t="str">
        <f>_xlfn.CONCAT(KamstrupData[[#This Row],[CountryCode]],"_",KamstrupData[[#This Row],[Business Area]],"_",KamstrupData[[#This Row],[DepartmentTeam]])</f>
        <v>DK10_Electricity - Customer Services_</v>
      </c>
      <c r="V1575" t="str">
        <f>VLOOKUP(KamstrupData[[#This Row],[ORG_Concat]],'O-Organization'!F:H,3,FALSE)</f>
        <v>11135_DK10_Electricity_Electricity - Customer Services_</v>
      </c>
    </row>
    <row r="1576" spans="4:22">
      <c r="D1576" t="s">
        <v>88</v>
      </c>
      <c r="E1576" t="str">
        <f>VLOOKUP(D1576,'B-Business Capability'!B:H,5,FALSE)</f>
        <v>Customer Service</v>
      </c>
      <c r="F1576" t="str">
        <f>VLOOKUP(D1576,'B-Business Capability'!B:H,6,FALSE)</f>
        <v>Customer Project Management</v>
      </c>
      <c r="G1576" t="str">
        <f>VLOOKUP(D1576,'B-Business Capability'!B:H,7,FALSE)</f>
        <v>Project Management</v>
      </c>
      <c r="I1576" t="s">
        <v>253</v>
      </c>
      <c r="J1576" t="s">
        <v>835</v>
      </c>
      <c r="L1576" t="s">
        <v>184</v>
      </c>
      <c r="M1576" t="str">
        <f>VLOOKUP(L1576,'A-Applications'!B:D,3,FALSE)</f>
        <v>Omni tool network analyzer</v>
      </c>
      <c r="N1576" t="s">
        <v>53</v>
      </c>
      <c r="O1576" s="42" t="s">
        <v>54</v>
      </c>
      <c r="P1576" t="s">
        <v>75</v>
      </c>
      <c r="Q1576" t="str">
        <f>VLOOKUP(KamstrupData[[#This Row],[IdLevel123]],'B-Business Capability'!B:L,10,FALSE)</f>
        <v>Order-to-Cash (O2C)</v>
      </c>
      <c r="R1576">
        <f>VLOOKUP(KamstrupData[[#This Row],[IdLevel123]],'B-Business Capability'!B:L,11,FALSE)</f>
        <v>0</v>
      </c>
      <c r="U1576" t="str">
        <f>_xlfn.CONCAT(KamstrupData[[#This Row],[CountryCode]],"_",KamstrupData[[#This Row],[Business Area]],"_",KamstrupData[[#This Row],[DepartmentTeam]])</f>
        <v>DK10_Electricity - Customer Services_</v>
      </c>
      <c r="V1576" t="str">
        <f>VLOOKUP(KamstrupData[[#This Row],[ORG_Concat]],'O-Organization'!F:H,3,FALSE)</f>
        <v>11135_DK10_Electricity_Electricity - Customer Services_</v>
      </c>
    </row>
    <row r="1577" spans="4:22">
      <c r="D1577" t="s">
        <v>88</v>
      </c>
      <c r="E1577" t="str">
        <f>VLOOKUP(D1577,'B-Business Capability'!B:H,5,FALSE)</f>
        <v>Customer Service</v>
      </c>
      <c r="F1577" t="str">
        <f>VLOOKUP(D1577,'B-Business Capability'!B:H,6,FALSE)</f>
        <v>Customer Project Management</v>
      </c>
      <c r="G1577" t="str">
        <f>VLOOKUP(D1577,'B-Business Capability'!B:H,7,FALSE)</f>
        <v>Project Management</v>
      </c>
      <c r="I1577" t="s">
        <v>253</v>
      </c>
      <c r="J1577" t="s">
        <v>835</v>
      </c>
      <c r="L1577" t="s">
        <v>185</v>
      </c>
      <c r="M1577" t="str">
        <f>VLOOKUP(L1577,'A-Applications'!B:D,3,FALSE)</f>
        <v>Orbit File syncronizer</v>
      </c>
      <c r="N1577" t="s">
        <v>53</v>
      </c>
      <c r="O1577" s="42" t="s">
        <v>54</v>
      </c>
      <c r="P1577" t="s">
        <v>75</v>
      </c>
      <c r="Q1577" t="str">
        <f>VLOOKUP(KamstrupData[[#This Row],[IdLevel123]],'B-Business Capability'!B:L,10,FALSE)</f>
        <v>Order-to-Cash (O2C)</v>
      </c>
      <c r="R1577">
        <f>VLOOKUP(KamstrupData[[#This Row],[IdLevel123]],'B-Business Capability'!B:L,11,FALSE)</f>
        <v>0</v>
      </c>
      <c r="U1577" t="str">
        <f>_xlfn.CONCAT(KamstrupData[[#This Row],[CountryCode]],"_",KamstrupData[[#This Row],[Business Area]],"_",KamstrupData[[#This Row],[DepartmentTeam]])</f>
        <v>DK10_Electricity - Customer Services_</v>
      </c>
      <c r="V1577" t="str">
        <f>VLOOKUP(KamstrupData[[#This Row],[ORG_Concat]],'O-Organization'!F:H,3,FALSE)</f>
        <v>11135_DK10_Electricity_Electricity - Customer Services_</v>
      </c>
    </row>
    <row r="1578" spans="4:22">
      <c r="D1578" t="s">
        <v>95</v>
      </c>
      <c r="E1578" t="str">
        <f>VLOOKUP(D1578,'B-Business Capability'!B:H,5,FALSE)</f>
        <v>Not mapped to capability</v>
      </c>
      <c r="F1578">
        <f>VLOOKUP(D1578,'B-Business Capability'!B:H,6,FALSE)</f>
        <v>0</v>
      </c>
      <c r="G1578">
        <f>VLOOKUP(D1578,'B-Business Capability'!B:H,7,FALSE)</f>
        <v>0</v>
      </c>
      <c r="I1578" t="s">
        <v>253</v>
      </c>
      <c r="J1578" t="s">
        <v>835</v>
      </c>
      <c r="L1578" t="s">
        <v>186</v>
      </c>
      <c r="M1578" t="str">
        <f>VLOOKUP(L1578,'A-Applications'!B:D,3,FALSE)</f>
        <v>WinSCP</v>
      </c>
      <c r="N1578" t="s">
        <v>53</v>
      </c>
      <c r="O1578" s="42" t="s">
        <v>54</v>
      </c>
      <c r="P1578" t="s">
        <v>77</v>
      </c>
      <c r="Q1578" t="str">
        <f>VLOOKUP(KamstrupData[[#This Row],[IdLevel123]],'B-Business Capability'!B:L,10,FALSE)</f>
        <v>N/A</v>
      </c>
      <c r="R1578">
        <f>VLOOKUP(KamstrupData[[#This Row],[IdLevel123]],'B-Business Capability'!B:L,11,FALSE)</f>
        <v>0</v>
      </c>
      <c r="U1578" t="str">
        <f>_xlfn.CONCAT(KamstrupData[[#This Row],[CountryCode]],"_",KamstrupData[[#This Row],[Business Area]],"_",KamstrupData[[#This Row],[DepartmentTeam]])</f>
        <v>DK10_Electricity - Customer Services_</v>
      </c>
      <c r="V1578" t="str">
        <f>VLOOKUP(KamstrupData[[#This Row],[ORG_Concat]],'O-Organization'!F:H,3,FALSE)</f>
        <v>11135_DK10_Electricity_Electricity - Customer Services_</v>
      </c>
    </row>
    <row r="1579" spans="4:22">
      <c r="D1579" t="s">
        <v>95</v>
      </c>
      <c r="E1579" t="str">
        <f>VLOOKUP(D1579,'B-Business Capability'!B:H,5,FALSE)</f>
        <v>Not mapped to capability</v>
      </c>
      <c r="F1579">
        <f>VLOOKUP(D1579,'B-Business Capability'!B:H,6,FALSE)</f>
        <v>0</v>
      </c>
      <c r="G1579">
        <f>VLOOKUP(D1579,'B-Business Capability'!B:H,7,FALSE)</f>
        <v>0</v>
      </c>
      <c r="I1579" t="s">
        <v>253</v>
      </c>
      <c r="J1579" t="s">
        <v>835</v>
      </c>
      <c r="L1579" t="s">
        <v>187</v>
      </c>
      <c r="M1579" t="str">
        <f>VLOOKUP(L1579,'A-Applications'!B:D,3,FALSE)</f>
        <v>Ruby</v>
      </c>
      <c r="O1579" s="42"/>
      <c r="P1579" t="s">
        <v>77</v>
      </c>
      <c r="Q1579" t="str">
        <f>VLOOKUP(KamstrupData[[#This Row],[IdLevel123]],'B-Business Capability'!B:L,10,FALSE)</f>
        <v>N/A</v>
      </c>
      <c r="R1579">
        <f>VLOOKUP(KamstrupData[[#This Row],[IdLevel123]],'B-Business Capability'!B:L,11,FALSE)</f>
        <v>0</v>
      </c>
      <c r="U1579" t="str">
        <f>_xlfn.CONCAT(KamstrupData[[#This Row],[CountryCode]],"_",KamstrupData[[#This Row],[Business Area]],"_",KamstrupData[[#This Row],[DepartmentTeam]])</f>
        <v>DK10_Electricity - Customer Services_</v>
      </c>
      <c r="V1579" t="str">
        <f>VLOOKUP(KamstrupData[[#This Row],[ORG_Concat]],'O-Organization'!F:H,3,FALSE)</f>
        <v>11135_DK10_Electricity_Electricity - Customer Services_</v>
      </c>
    </row>
    <row r="1580" spans="4:22">
      <c r="D1580" t="s">
        <v>74</v>
      </c>
      <c r="E1580" t="str">
        <f>VLOOKUP(D1580,'B-Business Capability'!B:H,5,FALSE)</f>
        <v>Strategic Management</v>
      </c>
      <c r="F1580" t="str">
        <f>VLOOKUP(D1580,'B-Business Capability'!B:H,6,FALSE)</f>
        <v>Manage Core Business</v>
      </c>
      <c r="G1580" t="str">
        <f>VLOOKUP(D1580,'B-Business Capability'!B:H,7,FALSE)</f>
        <v>Manage Projects</v>
      </c>
      <c r="I1580" t="s">
        <v>253</v>
      </c>
      <c r="J1580" t="s">
        <v>835</v>
      </c>
      <c r="L1580" t="s">
        <v>188</v>
      </c>
      <c r="M1580" t="str">
        <f>VLOOKUP(L1580,'A-Applications'!B:D,3,FALSE)</f>
        <v>Orbit</v>
      </c>
      <c r="N1580" t="s">
        <v>53</v>
      </c>
      <c r="O1580" s="42" t="s">
        <v>62</v>
      </c>
      <c r="P1580" t="s">
        <v>75</v>
      </c>
      <c r="Q1580" t="str">
        <f>VLOOKUP(KamstrupData[[#This Row],[IdLevel123]],'B-Business Capability'!B:L,10,FALSE)</f>
        <v>N/A</v>
      </c>
      <c r="R1580">
        <f>VLOOKUP(KamstrupData[[#This Row],[IdLevel123]],'B-Business Capability'!B:L,11,FALSE)</f>
        <v>0</v>
      </c>
      <c r="U1580" t="str">
        <f>_xlfn.CONCAT(KamstrupData[[#This Row],[CountryCode]],"_",KamstrupData[[#This Row],[Business Area]],"_",KamstrupData[[#This Row],[DepartmentTeam]])</f>
        <v>DK10_Electricity - Customer Services_</v>
      </c>
      <c r="V1580" t="str">
        <f>VLOOKUP(KamstrupData[[#This Row],[ORG_Concat]],'O-Organization'!F:H,3,FALSE)</f>
        <v>11135_DK10_Electricity_Electricity - Customer Services_</v>
      </c>
    </row>
    <row r="1581" spans="4:22">
      <c r="D1581" t="s">
        <v>88</v>
      </c>
      <c r="E1581" t="str">
        <f>VLOOKUP(D1581,'B-Business Capability'!B:H,5,FALSE)</f>
        <v>Customer Service</v>
      </c>
      <c r="F1581" t="str">
        <f>VLOOKUP(D1581,'B-Business Capability'!B:H,6,FALSE)</f>
        <v>Customer Project Management</v>
      </c>
      <c r="G1581" t="str">
        <f>VLOOKUP(D1581,'B-Business Capability'!B:H,7,FALSE)</f>
        <v>Project Management</v>
      </c>
      <c r="I1581" t="s">
        <v>253</v>
      </c>
      <c r="J1581" t="s">
        <v>835</v>
      </c>
      <c r="L1581" t="s">
        <v>188</v>
      </c>
      <c r="M1581" t="str">
        <f>VLOOKUP(L1581,'A-Applications'!B:D,3,FALSE)</f>
        <v>Orbit</v>
      </c>
      <c r="N1581" t="s">
        <v>53</v>
      </c>
      <c r="O1581" s="42" t="s">
        <v>54</v>
      </c>
      <c r="P1581" t="s">
        <v>75</v>
      </c>
      <c r="Q1581" t="str">
        <f>VLOOKUP(KamstrupData[[#This Row],[IdLevel123]],'B-Business Capability'!B:L,10,FALSE)</f>
        <v>Order-to-Cash (O2C)</v>
      </c>
      <c r="R1581">
        <f>VLOOKUP(KamstrupData[[#This Row],[IdLevel123]],'B-Business Capability'!B:L,11,FALSE)</f>
        <v>0</v>
      </c>
      <c r="U1581" t="str">
        <f>_xlfn.CONCAT(KamstrupData[[#This Row],[CountryCode]],"_",KamstrupData[[#This Row],[Business Area]],"_",KamstrupData[[#This Row],[DepartmentTeam]])</f>
        <v>DK10_Electricity - Customer Services_</v>
      </c>
      <c r="V1581" t="str">
        <f>VLOOKUP(KamstrupData[[#This Row],[ORG_Concat]],'O-Organization'!F:H,3,FALSE)</f>
        <v>11135_DK10_Electricity_Electricity - Customer Services_</v>
      </c>
    </row>
    <row r="1582" spans="4:22">
      <c r="D1582" t="s">
        <v>611</v>
      </c>
      <c r="E1582" t="str">
        <f>VLOOKUP(D1582,'B-Business Capability'!B:H,5,FALSE)</f>
        <v>Strategic Management</v>
      </c>
      <c r="F1582" t="str">
        <f>VLOOKUP(D1582,'B-Business Capability'!B:H,6,FALSE)</f>
        <v>Enterprise Effectiveness &amp; Project Management</v>
      </c>
      <c r="G1582" t="str">
        <f>VLOOKUP(D1582,'B-Business Capability'!B:H,7,FALSE)</f>
        <v>Develop Projects</v>
      </c>
      <c r="I1582" t="s">
        <v>253</v>
      </c>
      <c r="J1582" t="s">
        <v>843</v>
      </c>
      <c r="L1582" t="s">
        <v>65</v>
      </c>
      <c r="M1582" t="str">
        <f>VLOOKUP(L1582,'A-Applications'!B:D,3,FALSE)</f>
        <v>IFS ERP</v>
      </c>
      <c r="N1582" t="s">
        <v>53</v>
      </c>
      <c r="O1582" s="42" t="s">
        <v>54</v>
      </c>
      <c r="P1582" t="s">
        <v>844</v>
      </c>
      <c r="Q1582" t="str">
        <f>VLOOKUP(KamstrupData[[#This Row],[IdLevel123]],'B-Business Capability'!B:L,10,FALSE)</f>
        <v>N/A</v>
      </c>
      <c r="R1582">
        <f>VLOOKUP(KamstrupData[[#This Row],[IdLevel123]],'B-Business Capability'!B:L,11,FALSE)</f>
        <v>0</v>
      </c>
      <c r="T1582" t="s">
        <v>845</v>
      </c>
      <c r="U1582" t="str">
        <f>_xlfn.CONCAT(KamstrupData[[#This Row],[CountryCode]],"_",KamstrupData[[#This Row],[Business Area]],"_",KamstrupData[[#This Row],[DepartmentTeam]])</f>
        <v>DK10_Electricity - Product Management_</v>
      </c>
      <c r="V1582" t="str">
        <f>VLOOKUP(KamstrupData[[#This Row],[ORG_Concat]],'O-Organization'!F:H,3,FALSE)</f>
        <v>11127_DK10_Electricity_Electricity - Product Management_</v>
      </c>
    </row>
    <row r="1583" spans="4:22">
      <c r="D1583" t="s">
        <v>846</v>
      </c>
      <c r="E1583" t="str">
        <f>VLOOKUP(D1583,'B-Business Capability'!B:H,5,FALSE)</f>
        <v>Product &amp; Software Development</v>
      </c>
      <c r="F1583" t="str">
        <f>VLOOKUP(D1583,'B-Business Capability'!B:H,6,FALSE)</f>
        <v>Requirements Definition</v>
      </c>
      <c r="G1583" t="str">
        <f>VLOOKUP(D1583,'B-Business Capability'!B:H,7,FALSE)</f>
        <v>Evaluate Existing Products</v>
      </c>
      <c r="I1583" t="s">
        <v>253</v>
      </c>
      <c r="J1583" t="s">
        <v>843</v>
      </c>
      <c r="L1583" t="s">
        <v>65</v>
      </c>
      <c r="M1583" t="str">
        <f>VLOOKUP(L1583,'A-Applications'!B:D,3,FALSE)</f>
        <v>IFS ERP</v>
      </c>
      <c r="N1583" t="s">
        <v>53</v>
      </c>
      <c r="O1583" s="42" t="s">
        <v>54</v>
      </c>
      <c r="P1583" t="s">
        <v>847</v>
      </c>
      <c r="Q1583" t="str">
        <f>VLOOKUP(KamstrupData[[#This Row],[IdLevel123]],'B-Business Capability'!B:L,10,FALSE)</f>
        <v>Idea-to-Release (I2R)</v>
      </c>
      <c r="R1583">
        <f>VLOOKUP(KamstrupData[[#This Row],[IdLevel123]],'B-Business Capability'!B:L,11,FALSE)</f>
        <v>210</v>
      </c>
      <c r="T1583" t="s">
        <v>845</v>
      </c>
      <c r="U1583" t="str">
        <f>_xlfn.CONCAT(KamstrupData[[#This Row],[CountryCode]],"_",KamstrupData[[#This Row],[Business Area]],"_",KamstrupData[[#This Row],[DepartmentTeam]])</f>
        <v>DK10_Electricity - Product Management_</v>
      </c>
      <c r="V1583" t="str">
        <f>VLOOKUP(KamstrupData[[#This Row],[ORG_Concat]],'O-Organization'!F:H,3,FALSE)</f>
        <v>11127_DK10_Electricity_Electricity - Product Management_</v>
      </c>
    </row>
    <row r="1584" spans="4:22">
      <c r="D1584" t="s">
        <v>848</v>
      </c>
      <c r="E1584" t="str">
        <f>VLOOKUP(D1584,'B-Business Capability'!B:H,5,FALSE)</f>
        <v>Product &amp; Software Development</v>
      </c>
      <c r="F1584" t="str">
        <f>VLOOKUP(D1584,'B-Business Capability'!B:H,6,FALSE)</f>
        <v>Requirements Definition</v>
      </c>
      <c r="G1584" t="str">
        <f>VLOOKUP(D1584,'B-Business Capability'!B:H,7,FALSE)</f>
        <v>Review Demand</v>
      </c>
      <c r="I1584" t="s">
        <v>253</v>
      </c>
      <c r="J1584" t="s">
        <v>843</v>
      </c>
      <c r="L1584" t="s">
        <v>65</v>
      </c>
      <c r="M1584" t="str">
        <f>VLOOKUP(L1584,'A-Applications'!B:D,3,FALSE)</f>
        <v>IFS ERP</v>
      </c>
      <c r="N1584" t="s">
        <v>53</v>
      </c>
      <c r="O1584" s="42" t="s">
        <v>54</v>
      </c>
      <c r="P1584" t="s">
        <v>847</v>
      </c>
      <c r="Q1584" t="str">
        <f>VLOOKUP(KamstrupData[[#This Row],[IdLevel123]],'B-Business Capability'!B:L,10,FALSE)</f>
        <v>Idea-to-Release (I2R)</v>
      </c>
      <c r="R1584">
        <f>VLOOKUP(KamstrupData[[#This Row],[IdLevel123]],'B-Business Capability'!B:L,11,FALSE)</f>
        <v>240</v>
      </c>
      <c r="T1584" t="s">
        <v>845</v>
      </c>
      <c r="U1584" t="str">
        <f>_xlfn.CONCAT(KamstrupData[[#This Row],[CountryCode]],"_",KamstrupData[[#This Row],[Business Area]],"_",KamstrupData[[#This Row],[DepartmentTeam]])</f>
        <v>DK10_Electricity - Product Management_</v>
      </c>
      <c r="V1584" t="str">
        <f>VLOOKUP(KamstrupData[[#This Row],[ORG_Concat]],'O-Organization'!F:H,3,FALSE)</f>
        <v>11127_DK10_Electricity_Electricity - Product Management_</v>
      </c>
    </row>
    <row r="1585" spans="3:22">
      <c r="D1585" s="28" t="s">
        <v>95</v>
      </c>
      <c r="E1585" t="str">
        <f>VLOOKUP(D1585,'B-Business Capability'!B:H,5,FALSE)</f>
        <v>Not mapped to capability</v>
      </c>
      <c r="F1585">
        <f>VLOOKUP(D1585,'B-Business Capability'!B:H,6,FALSE)</f>
        <v>0</v>
      </c>
      <c r="G1585">
        <f>VLOOKUP(D1585,'B-Business Capability'!B:H,7,FALSE)</f>
        <v>0</v>
      </c>
      <c r="I1585" t="s">
        <v>253</v>
      </c>
      <c r="J1585" t="s">
        <v>843</v>
      </c>
      <c r="L1585" t="s">
        <v>849</v>
      </c>
      <c r="M1585" t="str">
        <f>VLOOKUP(L1585,'A-Applications'!B:D,3,FALSE)</f>
        <v>iDTT</v>
      </c>
      <c r="O1585" s="42"/>
      <c r="P1585" t="s">
        <v>77</v>
      </c>
      <c r="Q1585" t="str">
        <f>VLOOKUP(KamstrupData[[#This Row],[IdLevel123]],'B-Business Capability'!B:L,10,FALSE)</f>
        <v>N/A</v>
      </c>
      <c r="R1585">
        <f>VLOOKUP(KamstrupData[[#This Row],[IdLevel123]],'B-Business Capability'!B:L,11,FALSE)</f>
        <v>0</v>
      </c>
      <c r="U1585" t="str">
        <f>_xlfn.CONCAT(KamstrupData[[#This Row],[CountryCode]],"_",KamstrupData[[#This Row],[Business Area]],"_",KamstrupData[[#This Row],[DepartmentTeam]])</f>
        <v>DK10_Electricity - Product Management_</v>
      </c>
      <c r="V1585" t="str">
        <f>VLOOKUP(KamstrupData[[#This Row],[ORG_Concat]],'O-Organization'!F:H,3,FALSE)</f>
        <v>11127_DK10_Electricity_Electricity - Product Management_</v>
      </c>
    </row>
    <row r="1586" spans="3:22">
      <c r="D1586" t="s">
        <v>850</v>
      </c>
      <c r="E1586" t="str">
        <f>VLOOKUP(D1586,'B-Business Capability'!B:H,5,FALSE)</f>
        <v>Product &amp; Software Development</v>
      </c>
      <c r="F1586" t="str">
        <f>VLOOKUP(D1586,'B-Business Capability'!B:H,6,FALSE)</f>
        <v>Requirements Definition</v>
      </c>
      <c r="G1586" t="str">
        <f>VLOOKUP(D1586,'B-Business Capability'!B:H,7,FALSE)</f>
        <v>Require Distribution</v>
      </c>
      <c r="I1586" t="s">
        <v>253</v>
      </c>
      <c r="J1586" t="s">
        <v>843</v>
      </c>
      <c r="L1586" t="s">
        <v>100</v>
      </c>
      <c r="M1586" t="str">
        <f>VLOOKUP(L1586,'A-Applications'!B:D,3,FALSE)</f>
        <v>JIRA</v>
      </c>
      <c r="N1586" t="s">
        <v>53</v>
      </c>
      <c r="O1586" s="42" t="s">
        <v>54</v>
      </c>
      <c r="P1586" t="s">
        <v>851</v>
      </c>
      <c r="Q1586" t="str">
        <f>VLOOKUP(KamstrupData[[#This Row],[IdLevel123]],'B-Business Capability'!B:L,10,FALSE)</f>
        <v>Idea-to-Release (I2R)</v>
      </c>
      <c r="R1586">
        <f>VLOOKUP(KamstrupData[[#This Row],[IdLevel123]],'B-Business Capability'!B:L,11,FALSE)</f>
        <v>230</v>
      </c>
      <c r="T1586" t="s">
        <v>845</v>
      </c>
      <c r="U1586" t="str">
        <f>_xlfn.CONCAT(KamstrupData[[#This Row],[CountryCode]],"_",KamstrupData[[#This Row],[Business Area]],"_",KamstrupData[[#This Row],[DepartmentTeam]])</f>
        <v>DK10_Electricity - Product Management_</v>
      </c>
      <c r="V1586" t="str">
        <f>VLOOKUP(KamstrupData[[#This Row],[ORG_Concat]],'O-Organization'!F:H,3,FALSE)</f>
        <v>11127_DK10_Electricity_Electricity - Product Management_</v>
      </c>
    </row>
    <row r="1587" spans="3:22">
      <c r="D1587" t="s">
        <v>160</v>
      </c>
      <c r="E1587" t="str">
        <f>VLOOKUP(D1587,'B-Business Capability'!B:H,5,FALSE)</f>
        <v>Customer Service</v>
      </c>
      <c r="F1587" t="str">
        <f>VLOOKUP(D1587,'B-Business Capability'!B:H,6,FALSE)</f>
        <v>Customer Service and Support</v>
      </c>
      <c r="G1587" t="str">
        <f>VLOOKUP(D1587,'B-Business Capability'!B:H,7,FALSE)</f>
        <v>Customer Claims Management</v>
      </c>
      <c r="I1587" t="s">
        <v>253</v>
      </c>
      <c r="J1587" t="s">
        <v>843</v>
      </c>
      <c r="L1587" t="s">
        <v>100</v>
      </c>
      <c r="M1587" t="str">
        <f>VLOOKUP(L1587,'A-Applications'!B:D,3,FALSE)</f>
        <v>JIRA</v>
      </c>
      <c r="N1587" t="s">
        <v>53</v>
      </c>
      <c r="O1587" s="42" t="s">
        <v>54</v>
      </c>
      <c r="P1587" t="s">
        <v>847</v>
      </c>
      <c r="Q1587" t="str">
        <f>VLOOKUP(KamstrupData[[#This Row],[IdLevel123]],'B-Business Capability'!B:L,10,FALSE)</f>
        <v>Customer Service and Support</v>
      </c>
      <c r="R1587">
        <f>VLOOKUP(KamstrupData[[#This Row],[IdLevel123]],'B-Business Capability'!B:L,11,FALSE)</f>
        <v>0</v>
      </c>
      <c r="T1587" t="s">
        <v>845</v>
      </c>
      <c r="U1587" t="str">
        <f>_xlfn.CONCAT(KamstrupData[[#This Row],[CountryCode]],"_",KamstrupData[[#This Row],[Business Area]],"_",KamstrupData[[#This Row],[DepartmentTeam]])</f>
        <v>DK10_Electricity - Product Management_</v>
      </c>
      <c r="V1587" t="str">
        <f>VLOOKUP(KamstrupData[[#This Row],[ORG_Concat]],'O-Organization'!F:H,3,FALSE)</f>
        <v>11127_DK10_Electricity_Electricity - Product Management_</v>
      </c>
    </row>
    <row r="1588" spans="3:22">
      <c r="C1588" s="28">
        <v>46387</v>
      </c>
      <c r="D1588" t="s">
        <v>63</v>
      </c>
      <c r="E1588" t="str">
        <f>VLOOKUP(D1588,'B-Business Capability'!B:H,5,FALSE)</f>
        <v>Finance</v>
      </c>
      <c r="F1588" t="str">
        <f>VLOOKUP(D1588,'B-Business Capability'!B:H,6,FALSE)</f>
        <v>Financial Planning &amp; Analysis</v>
      </c>
      <c r="G1588" t="str">
        <f>VLOOKUP(D1588,'B-Business Capability'!B:H,7,FALSE)</f>
        <v>Cost Accounting_Plan</v>
      </c>
      <c r="I1588" t="s">
        <v>253</v>
      </c>
      <c r="J1588" t="s">
        <v>843</v>
      </c>
      <c r="L1588" t="s">
        <v>102</v>
      </c>
      <c r="M1588" t="str">
        <f>VLOOKUP(L1588,'A-Applications'!B:D,3,FALSE)</f>
        <v>VIS</v>
      </c>
      <c r="N1588" t="s">
        <v>103</v>
      </c>
      <c r="O1588" s="42" t="s">
        <v>62</v>
      </c>
      <c r="P1588" t="s">
        <v>67</v>
      </c>
      <c r="Q1588" t="str">
        <f>VLOOKUP(KamstrupData[[#This Row],[IdLevel123]],'B-Business Capability'!B:L,10,FALSE)</f>
        <v>N/A</v>
      </c>
      <c r="R1588">
        <f>VLOOKUP(KamstrupData[[#This Row],[IdLevel123]],'B-Business Capability'!B:L,11,FALSE)</f>
        <v>0</v>
      </c>
      <c r="S1588" t="s">
        <v>265</v>
      </c>
      <c r="T1588" t="s">
        <v>845</v>
      </c>
      <c r="U1588" t="str">
        <f>_xlfn.CONCAT(KamstrupData[[#This Row],[CountryCode]],"_",KamstrupData[[#This Row],[Business Area]],"_",KamstrupData[[#This Row],[DepartmentTeam]])</f>
        <v>DK10_Electricity - Product Management_</v>
      </c>
      <c r="V1588" t="str">
        <f>VLOOKUP(KamstrupData[[#This Row],[ORG_Concat]],'O-Organization'!F:H,3,FALSE)</f>
        <v>11127_DK10_Electricity_Electricity - Product Management_</v>
      </c>
    </row>
    <row r="1589" spans="3:22">
      <c r="C1589" s="28">
        <v>46387</v>
      </c>
      <c r="D1589" t="s">
        <v>104</v>
      </c>
      <c r="E1589" t="str">
        <f>VLOOKUP(D1589,'B-Business Capability'!B:H,5,FALSE)</f>
        <v>Finance</v>
      </c>
      <c r="F1589" t="str">
        <f>VLOOKUP(D1589,'B-Business Capability'!B:H,6,FALSE)</f>
        <v>Financial Planning &amp; Analysis</v>
      </c>
      <c r="G1589" t="str">
        <f>VLOOKUP(D1589,'B-Business Capability'!B:H,7,FALSE)</f>
        <v>Forecasting</v>
      </c>
      <c r="I1589" t="s">
        <v>253</v>
      </c>
      <c r="J1589" t="s">
        <v>843</v>
      </c>
      <c r="L1589" t="s">
        <v>102</v>
      </c>
      <c r="M1589" t="str">
        <f>VLOOKUP(L1589,'A-Applications'!B:D,3,FALSE)</f>
        <v>VIS</v>
      </c>
      <c r="N1589" t="s">
        <v>103</v>
      </c>
      <c r="O1589" s="42" t="s">
        <v>62</v>
      </c>
      <c r="P1589" t="s">
        <v>67</v>
      </c>
      <c r="Q1589" t="str">
        <f>VLOOKUP(KamstrupData[[#This Row],[IdLevel123]],'B-Business Capability'!B:L,10,FALSE)</f>
        <v>N/A</v>
      </c>
      <c r="R1589">
        <f>VLOOKUP(KamstrupData[[#This Row],[IdLevel123]],'B-Business Capability'!B:L,11,FALSE)</f>
        <v>0</v>
      </c>
      <c r="S1589" t="s">
        <v>265</v>
      </c>
      <c r="T1589" t="s">
        <v>845</v>
      </c>
      <c r="U1589" t="str">
        <f>_xlfn.CONCAT(KamstrupData[[#This Row],[CountryCode]],"_",KamstrupData[[#This Row],[Business Area]],"_",KamstrupData[[#This Row],[DepartmentTeam]])</f>
        <v>DK10_Electricity - Product Management_</v>
      </c>
      <c r="V1589" t="str">
        <f>VLOOKUP(KamstrupData[[#This Row],[ORG_Concat]],'O-Organization'!F:H,3,FALSE)</f>
        <v>11127_DK10_Electricity_Electricity - Product Management_</v>
      </c>
    </row>
    <row r="1590" spans="3:22">
      <c r="D1590" t="s">
        <v>852</v>
      </c>
      <c r="E1590" t="str">
        <f>VLOOKUP(D1590,'B-Business Capability'!B:H,5,FALSE)</f>
        <v>Product &amp; Software Development</v>
      </c>
      <c r="F1590" t="str">
        <f>VLOOKUP(D1590,'B-Business Capability'!B:H,6,FALSE)</f>
        <v>Engineering</v>
      </c>
      <c r="G1590" t="str">
        <f>VLOOKUP(D1590,'B-Business Capability'!B:H,7,FALSE)</f>
        <v>Conceptualization</v>
      </c>
      <c r="I1590" t="s">
        <v>253</v>
      </c>
      <c r="J1590" t="s">
        <v>843</v>
      </c>
      <c r="L1590" t="s">
        <v>105</v>
      </c>
      <c r="M1590" t="str">
        <f>VLOOKUP(L1590,'A-Applications'!B:D,3,FALSE)</f>
        <v>Microsoft Visio</v>
      </c>
      <c r="N1590" t="s">
        <v>53</v>
      </c>
      <c r="O1590" s="42" t="s">
        <v>62</v>
      </c>
      <c r="P1590" t="s">
        <v>274</v>
      </c>
      <c r="Q1590" t="str">
        <f>VLOOKUP(KamstrupData[[#This Row],[IdLevel123]],'B-Business Capability'!B:L,10,FALSE)</f>
        <v>Idea-to-Release (I2R)</v>
      </c>
      <c r="R1590">
        <f>VLOOKUP(KamstrupData[[#This Row],[IdLevel123]],'B-Business Capability'!B:L,11,FALSE)</f>
        <v>410</v>
      </c>
      <c r="T1590" t="s">
        <v>845</v>
      </c>
      <c r="U1590" t="str">
        <f>_xlfn.CONCAT(KamstrupData[[#This Row],[CountryCode]],"_",KamstrupData[[#This Row],[Business Area]],"_",KamstrupData[[#This Row],[DepartmentTeam]])</f>
        <v>DK10_Electricity - Product Management_</v>
      </c>
      <c r="V1590" t="str">
        <f>VLOOKUP(KamstrupData[[#This Row],[ORG_Concat]],'O-Organization'!F:H,3,FALSE)</f>
        <v>11127_DK10_Electricity_Electricity - Product Management_</v>
      </c>
    </row>
    <row r="1591" spans="3:22">
      <c r="D1591" t="s">
        <v>853</v>
      </c>
      <c r="E1591" t="str">
        <f>VLOOKUP(D1591,'B-Business Capability'!B:H,5,FALSE)</f>
        <v>Product &amp; Software Development</v>
      </c>
      <c r="F1591" t="str">
        <f>VLOOKUP(D1591,'B-Business Capability'!B:H,6,FALSE)</f>
        <v>Quality Management</v>
      </c>
      <c r="G1591" t="str">
        <f>VLOOKUP(D1591,'B-Business Capability'!B:H,7,FALSE)</f>
        <v>Manage Product Document</v>
      </c>
      <c r="I1591" t="s">
        <v>253</v>
      </c>
      <c r="J1591" t="s">
        <v>843</v>
      </c>
      <c r="L1591" t="s">
        <v>105</v>
      </c>
      <c r="M1591" t="str">
        <f>VLOOKUP(L1591,'A-Applications'!B:D,3,FALSE)</f>
        <v>Microsoft Visio</v>
      </c>
      <c r="N1591" t="s">
        <v>53</v>
      </c>
      <c r="O1591" s="42" t="s">
        <v>62</v>
      </c>
      <c r="P1591" t="s">
        <v>274</v>
      </c>
      <c r="Q1591" t="str">
        <f>VLOOKUP(KamstrupData[[#This Row],[IdLevel123]],'B-Business Capability'!B:L,10,FALSE)</f>
        <v>Idea-to-Release (I2R)</v>
      </c>
      <c r="R1591">
        <f>VLOOKUP(KamstrupData[[#This Row],[IdLevel123]],'B-Business Capability'!B:L,11,FALSE)</f>
        <v>904</v>
      </c>
      <c r="T1591" t="s">
        <v>845</v>
      </c>
      <c r="U1591" t="str">
        <f>_xlfn.CONCAT(KamstrupData[[#This Row],[CountryCode]],"_",KamstrupData[[#This Row],[Business Area]],"_",KamstrupData[[#This Row],[DepartmentTeam]])</f>
        <v>DK10_Electricity - Product Management_</v>
      </c>
      <c r="V1591" t="str">
        <f>VLOOKUP(KamstrupData[[#This Row],[ORG_Concat]],'O-Organization'!F:H,3,FALSE)</f>
        <v>11127_DK10_Electricity_Electricity - Product Management_</v>
      </c>
    </row>
    <row r="1592" spans="3:22">
      <c r="D1592" t="s">
        <v>854</v>
      </c>
      <c r="E1592" t="str">
        <f>VLOOKUP(D1592,'B-Business Capability'!B:H,5,FALSE)</f>
        <v>Product &amp; Software Development</v>
      </c>
      <c r="F1592" t="str">
        <f>VLOOKUP(D1592,'B-Business Capability'!B:H,6,FALSE)</f>
        <v>R&amp;D</v>
      </c>
      <c r="G1592" t="str">
        <f>VLOOKUP(D1592,'B-Business Capability'!B:H,7,FALSE)</f>
        <v>Manage R&amp;D Process</v>
      </c>
      <c r="I1592" t="s">
        <v>253</v>
      </c>
      <c r="J1592" t="s">
        <v>843</v>
      </c>
      <c r="L1592" t="s">
        <v>105</v>
      </c>
      <c r="M1592" t="str">
        <f>VLOOKUP(L1592,'A-Applications'!B:D,3,FALSE)</f>
        <v>Microsoft Visio</v>
      </c>
      <c r="N1592" t="s">
        <v>53</v>
      </c>
      <c r="O1592" s="42" t="s">
        <v>62</v>
      </c>
      <c r="P1592" t="s">
        <v>407</v>
      </c>
      <c r="Q1592" t="str">
        <f>VLOOKUP(KamstrupData[[#This Row],[IdLevel123]],'B-Business Capability'!B:L,10,FALSE)</f>
        <v>Idea-to-Release (I2R)</v>
      </c>
      <c r="R1592">
        <f>VLOOKUP(KamstrupData[[#This Row],[IdLevel123]],'B-Business Capability'!B:L,11,FALSE)</f>
        <v>340</v>
      </c>
      <c r="T1592" t="s">
        <v>845</v>
      </c>
      <c r="U1592" t="str">
        <f>_xlfn.CONCAT(KamstrupData[[#This Row],[CountryCode]],"_",KamstrupData[[#This Row],[Business Area]],"_",KamstrupData[[#This Row],[DepartmentTeam]])</f>
        <v>DK10_Electricity - Product Management_</v>
      </c>
      <c r="V1592" t="str">
        <f>VLOOKUP(KamstrupData[[#This Row],[ORG_Concat]],'O-Organization'!F:H,3,FALSE)</f>
        <v>11127_DK10_Electricity_Electricity - Product Management_</v>
      </c>
    </row>
    <row r="1593" spans="3:22">
      <c r="D1593" t="s">
        <v>852</v>
      </c>
      <c r="E1593" t="str">
        <f>VLOOKUP(D1593,'B-Business Capability'!B:H,5,FALSE)</f>
        <v>Product &amp; Software Development</v>
      </c>
      <c r="F1593" t="str">
        <f>VLOOKUP(D1593,'B-Business Capability'!B:H,6,FALSE)</f>
        <v>Engineering</v>
      </c>
      <c r="G1593" t="str">
        <f>VLOOKUP(D1593,'B-Business Capability'!B:H,7,FALSE)</f>
        <v>Conceptualization</v>
      </c>
      <c r="I1593" t="s">
        <v>253</v>
      </c>
      <c r="J1593" t="s">
        <v>843</v>
      </c>
      <c r="L1593" t="s">
        <v>605</v>
      </c>
      <c r="M1593" t="str">
        <f>VLOOKUP(L1593,'A-Applications'!B:D,3,FALSE)</f>
        <v>Aras Innovator PLM</v>
      </c>
      <c r="N1593" t="s">
        <v>53</v>
      </c>
      <c r="O1593" s="42" t="s">
        <v>54</v>
      </c>
      <c r="P1593" t="s">
        <v>725</v>
      </c>
      <c r="Q1593" t="str">
        <f>VLOOKUP(KamstrupData[[#This Row],[IdLevel123]],'B-Business Capability'!B:L,10,FALSE)</f>
        <v>Idea-to-Release (I2R)</v>
      </c>
      <c r="R1593">
        <f>VLOOKUP(KamstrupData[[#This Row],[IdLevel123]],'B-Business Capability'!B:L,11,FALSE)</f>
        <v>410</v>
      </c>
      <c r="T1593" t="s">
        <v>845</v>
      </c>
      <c r="U1593" t="str">
        <f>_xlfn.CONCAT(KamstrupData[[#This Row],[CountryCode]],"_",KamstrupData[[#This Row],[Business Area]],"_",KamstrupData[[#This Row],[DepartmentTeam]])</f>
        <v>DK10_Electricity - Product Management_</v>
      </c>
      <c r="V1593" t="str">
        <f>VLOOKUP(KamstrupData[[#This Row],[ORG_Concat]],'O-Organization'!F:H,3,FALSE)</f>
        <v>11127_DK10_Electricity_Electricity - Product Management_</v>
      </c>
    </row>
    <row r="1594" spans="3:22">
      <c r="D1594" t="s">
        <v>853</v>
      </c>
      <c r="E1594" t="str">
        <f>VLOOKUP(D1594,'B-Business Capability'!B:H,5,FALSE)</f>
        <v>Product &amp; Software Development</v>
      </c>
      <c r="F1594" t="str">
        <f>VLOOKUP(D1594,'B-Business Capability'!B:H,6,FALSE)</f>
        <v>Quality Management</v>
      </c>
      <c r="G1594" t="str">
        <f>VLOOKUP(D1594,'B-Business Capability'!B:H,7,FALSE)</f>
        <v>Manage Product Document</v>
      </c>
      <c r="I1594" t="s">
        <v>253</v>
      </c>
      <c r="J1594" t="s">
        <v>843</v>
      </c>
      <c r="L1594" t="s">
        <v>605</v>
      </c>
      <c r="M1594" t="str">
        <f>VLOOKUP(L1594,'A-Applications'!B:D,3,FALSE)</f>
        <v>Aras Innovator PLM</v>
      </c>
      <c r="N1594" t="s">
        <v>53</v>
      </c>
      <c r="O1594" s="42" t="s">
        <v>54</v>
      </c>
      <c r="P1594" t="s">
        <v>274</v>
      </c>
      <c r="Q1594" t="str">
        <f>VLOOKUP(KamstrupData[[#This Row],[IdLevel123]],'B-Business Capability'!B:L,10,FALSE)</f>
        <v>Idea-to-Release (I2R)</v>
      </c>
      <c r="R1594">
        <f>VLOOKUP(KamstrupData[[#This Row],[IdLevel123]],'B-Business Capability'!B:L,11,FALSE)</f>
        <v>904</v>
      </c>
      <c r="T1594" t="s">
        <v>845</v>
      </c>
      <c r="U1594" t="str">
        <f>_xlfn.CONCAT(KamstrupData[[#This Row],[CountryCode]],"_",KamstrupData[[#This Row],[Business Area]],"_",KamstrupData[[#This Row],[DepartmentTeam]])</f>
        <v>DK10_Electricity - Product Management_</v>
      </c>
      <c r="V1594" t="str">
        <f>VLOOKUP(KamstrupData[[#This Row],[ORG_Concat]],'O-Organization'!F:H,3,FALSE)</f>
        <v>11127_DK10_Electricity_Electricity - Product Management_</v>
      </c>
    </row>
    <row r="1595" spans="3:22">
      <c r="D1595" t="s">
        <v>855</v>
      </c>
      <c r="E1595" t="str">
        <f>VLOOKUP(D1595,'B-Business Capability'!B:H,5,FALSE)</f>
        <v>Product &amp; Software Development</v>
      </c>
      <c r="F1595" t="str">
        <f>VLOOKUP(D1595,'B-Business Capability'!B:H,6,FALSE)</f>
        <v>R&amp;D</v>
      </c>
      <c r="G1595" t="str">
        <f>VLOOKUP(D1595,'B-Business Capability'!B:H,7,FALSE)</f>
        <v>Manage Product Portfolio</v>
      </c>
      <c r="I1595" t="s">
        <v>253</v>
      </c>
      <c r="J1595" t="s">
        <v>843</v>
      </c>
      <c r="L1595" t="s">
        <v>605</v>
      </c>
      <c r="M1595" t="str">
        <f>VLOOKUP(L1595,'A-Applications'!B:D,3,FALSE)</f>
        <v>Aras Innovator PLM</v>
      </c>
      <c r="N1595" t="s">
        <v>53</v>
      </c>
      <c r="O1595" s="42" t="s">
        <v>54</v>
      </c>
      <c r="P1595" t="s">
        <v>856</v>
      </c>
      <c r="Q1595" t="str">
        <f>VLOOKUP(KamstrupData[[#This Row],[IdLevel123]],'B-Business Capability'!B:L,10,FALSE)</f>
        <v>Idea-to-Release (I2R)</v>
      </c>
      <c r="R1595">
        <f>VLOOKUP(KamstrupData[[#This Row],[IdLevel123]],'B-Business Capability'!B:L,11,FALSE)</f>
        <v>330</v>
      </c>
      <c r="T1595" t="s">
        <v>845</v>
      </c>
      <c r="U1595" t="str">
        <f>_xlfn.CONCAT(KamstrupData[[#This Row],[CountryCode]],"_",KamstrupData[[#This Row],[Business Area]],"_",KamstrupData[[#This Row],[DepartmentTeam]])</f>
        <v>DK10_Electricity - Product Management_</v>
      </c>
      <c r="V1595" t="str">
        <f>VLOOKUP(KamstrupData[[#This Row],[ORG_Concat]],'O-Organization'!F:H,3,FALSE)</f>
        <v>11127_DK10_Electricity_Electricity - Product Management_</v>
      </c>
    </row>
    <row r="1596" spans="3:22">
      <c r="D1596" t="s">
        <v>857</v>
      </c>
      <c r="E1596" t="str">
        <f>VLOOKUP(D1596,'B-Business Capability'!B:H,5,FALSE)</f>
        <v>Governance, Risk and Compliance</v>
      </c>
      <c r="F1596" t="str">
        <f>VLOOKUP(D1596,'B-Business Capability'!B:H,6,FALSE)</f>
        <v>Product Market Compliance</v>
      </c>
      <c r="G1596">
        <f>VLOOKUP(D1596,'B-Business Capability'!B:H,7,FALSE)</f>
        <v>0</v>
      </c>
      <c r="I1596" t="s">
        <v>253</v>
      </c>
      <c r="J1596" t="s">
        <v>843</v>
      </c>
      <c r="L1596" t="s">
        <v>605</v>
      </c>
      <c r="M1596" t="str">
        <f>VLOOKUP(L1596,'A-Applications'!B:D,3,FALSE)</f>
        <v>Aras Innovator PLM</v>
      </c>
      <c r="N1596" t="s">
        <v>53</v>
      </c>
      <c r="O1596" s="42" t="s">
        <v>66</v>
      </c>
      <c r="P1596" t="s">
        <v>858</v>
      </c>
      <c r="Q1596" t="str">
        <f>VLOOKUP(KamstrupData[[#This Row],[IdLevel123]],'B-Business Capability'!B:L,10,FALSE)</f>
        <v>N/A</v>
      </c>
      <c r="R1596">
        <f>VLOOKUP(KamstrupData[[#This Row],[IdLevel123]],'B-Business Capability'!B:L,11,FALSE)</f>
        <v>0</v>
      </c>
      <c r="T1596" t="s">
        <v>845</v>
      </c>
      <c r="U1596" t="str">
        <f>_xlfn.CONCAT(KamstrupData[[#This Row],[CountryCode]],"_",KamstrupData[[#This Row],[Business Area]],"_",KamstrupData[[#This Row],[DepartmentTeam]])</f>
        <v>DK10_Electricity - Product Management_</v>
      </c>
      <c r="V1596" t="str">
        <f>VLOOKUP(KamstrupData[[#This Row],[ORG_Concat]],'O-Organization'!F:H,3,FALSE)</f>
        <v>11127_DK10_Electricity_Electricity - Product Management_</v>
      </c>
    </row>
    <row r="1597" spans="3:22">
      <c r="D1597" t="s">
        <v>859</v>
      </c>
      <c r="E1597" t="str">
        <f>VLOOKUP(D1597,'B-Business Capability'!B:H,5,FALSE)</f>
        <v>Product &amp; Software Development</v>
      </c>
      <c r="F1597" t="str">
        <f>VLOOKUP(D1597,'B-Business Capability'!B:H,6,FALSE)</f>
        <v>Marketing Testing</v>
      </c>
      <c r="G1597" t="str">
        <f>VLOOKUP(D1597,'B-Business Capability'!B:H,7,FALSE)</f>
        <v>Analyse Customer Intelligence</v>
      </c>
      <c r="I1597" t="s">
        <v>253</v>
      </c>
      <c r="J1597" t="s">
        <v>843</v>
      </c>
      <c r="L1597" t="s">
        <v>117</v>
      </c>
      <c r="M1597" t="str">
        <f>VLOOKUP(L1597,'A-Applications'!B:D,3,FALSE)</f>
        <v>PowerBI</v>
      </c>
      <c r="N1597" t="s">
        <v>53</v>
      </c>
      <c r="O1597" s="42" t="s">
        <v>54</v>
      </c>
      <c r="P1597" t="s">
        <v>97</v>
      </c>
      <c r="Q1597" t="str">
        <f>VLOOKUP(KamstrupData[[#This Row],[IdLevel123]],'B-Business Capability'!B:L,10,FALSE)</f>
        <v>Idea-to-Release (I2R)</v>
      </c>
      <c r="R1597">
        <f>VLOOKUP(KamstrupData[[#This Row],[IdLevel123]],'B-Business Capability'!B:L,11,FALSE)</f>
        <v>160</v>
      </c>
      <c r="T1597" t="s">
        <v>845</v>
      </c>
      <c r="U1597" t="str">
        <f>_xlfn.CONCAT(KamstrupData[[#This Row],[CountryCode]],"_",KamstrupData[[#This Row],[Business Area]],"_",KamstrupData[[#This Row],[DepartmentTeam]])</f>
        <v>DK10_Electricity - Product Management_</v>
      </c>
      <c r="V1597" t="str">
        <f>VLOOKUP(KamstrupData[[#This Row],[ORG_Concat]],'O-Organization'!F:H,3,FALSE)</f>
        <v>11127_DK10_Electricity_Electricity - Product Management_</v>
      </c>
    </row>
    <row r="1598" spans="3:22">
      <c r="D1598" t="s">
        <v>860</v>
      </c>
      <c r="E1598" t="str">
        <f>VLOOKUP(D1598,'B-Business Capability'!B:H,5,FALSE)</f>
        <v>Product &amp; Software Development</v>
      </c>
      <c r="F1598" t="str">
        <f>VLOOKUP(D1598,'B-Business Capability'!B:H,6,FALSE)</f>
        <v>Marketing Testing</v>
      </c>
      <c r="G1598" t="str">
        <f>VLOOKUP(D1598,'B-Business Capability'!B:H,7,FALSE)</f>
        <v>Establish Measures</v>
      </c>
      <c r="I1598" t="s">
        <v>253</v>
      </c>
      <c r="J1598" t="s">
        <v>843</v>
      </c>
      <c r="L1598" t="s">
        <v>117</v>
      </c>
      <c r="M1598" t="str">
        <f>VLOOKUP(L1598,'A-Applications'!B:D,3,FALSE)</f>
        <v>PowerBI</v>
      </c>
      <c r="N1598" t="s">
        <v>53</v>
      </c>
      <c r="O1598" s="42" t="s">
        <v>54</v>
      </c>
      <c r="P1598" t="s">
        <v>847</v>
      </c>
      <c r="Q1598" t="str">
        <f>VLOOKUP(KamstrupData[[#This Row],[IdLevel123]],'B-Business Capability'!B:L,10,FALSE)</f>
        <v>Idea-to-Release (I2R)</v>
      </c>
      <c r="R1598">
        <f>VLOOKUP(KamstrupData[[#This Row],[IdLevel123]],'B-Business Capability'!B:L,11,FALSE)</f>
        <v>170</v>
      </c>
      <c r="T1598" t="s">
        <v>845</v>
      </c>
      <c r="U1598" t="str">
        <f>_xlfn.CONCAT(KamstrupData[[#This Row],[CountryCode]],"_",KamstrupData[[#This Row],[Business Area]],"_",KamstrupData[[#This Row],[DepartmentTeam]])</f>
        <v>DK10_Electricity - Product Management_</v>
      </c>
      <c r="V1598" t="str">
        <f>VLOOKUP(KamstrupData[[#This Row],[ORG_Concat]],'O-Organization'!F:H,3,FALSE)</f>
        <v>11127_DK10_Electricity_Electricity - Product Management_</v>
      </c>
    </row>
    <row r="1599" spans="3:22">
      <c r="D1599" t="s">
        <v>861</v>
      </c>
      <c r="E1599" t="str">
        <f>VLOOKUP(D1599,'B-Business Capability'!B:H,5,FALSE)</f>
        <v>Product &amp; Software Development</v>
      </c>
      <c r="F1599" t="str">
        <f>VLOOKUP(D1599,'B-Business Capability'!B:H,6,FALSE)</f>
        <v>Marketing Testing</v>
      </c>
      <c r="G1599" t="str">
        <f>VLOOKUP(D1599,'B-Business Capability'!B:H,7,FALSE)</f>
        <v>Evaluate Market Opportunities</v>
      </c>
      <c r="I1599" t="s">
        <v>253</v>
      </c>
      <c r="J1599" t="s">
        <v>843</v>
      </c>
      <c r="L1599" t="s">
        <v>117</v>
      </c>
      <c r="M1599" t="str">
        <f>VLOOKUP(L1599,'A-Applications'!B:D,3,FALSE)</f>
        <v>PowerBI</v>
      </c>
      <c r="N1599" t="s">
        <v>53</v>
      </c>
      <c r="O1599" s="42" t="s">
        <v>54</v>
      </c>
      <c r="P1599" t="s">
        <v>407</v>
      </c>
      <c r="Q1599" t="str">
        <f>VLOOKUP(KamstrupData[[#This Row],[IdLevel123]],'B-Business Capability'!B:L,10,FALSE)</f>
        <v>Idea-to-Release (I2R)</v>
      </c>
      <c r="R1599">
        <f>VLOOKUP(KamstrupData[[#This Row],[IdLevel123]],'B-Business Capability'!B:L,11,FALSE)</f>
        <v>180</v>
      </c>
      <c r="T1599" t="s">
        <v>845</v>
      </c>
      <c r="U1599" t="str">
        <f>_xlfn.CONCAT(KamstrupData[[#This Row],[CountryCode]],"_",KamstrupData[[#This Row],[Business Area]],"_",KamstrupData[[#This Row],[DepartmentTeam]])</f>
        <v>DK10_Electricity - Product Management_</v>
      </c>
      <c r="V1599" t="str">
        <f>VLOOKUP(KamstrupData[[#This Row],[ORG_Concat]],'O-Organization'!F:H,3,FALSE)</f>
        <v>11127_DK10_Electricity_Electricity - Product Management_</v>
      </c>
    </row>
    <row r="1600" spans="3:22">
      <c r="D1600" t="s">
        <v>130</v>
      </c>
      <c r="E1600" t="str">
        <f>VLOOKUP(D1600,'B-Business Capability'!B:H,5,FALSE)</f>
        <v>Sales</v>
      </c>
      <c r="F1600" t="str">
        <f>VLOOKUP(D1600,'B-Business Capability'!B:H,6,FALSE)</f>
        <v>Quotation, Order, and Contract Management</v>
      </c>
      <c r="G1600" t="str">
        <f>VLOOKUP(D1600,'B-Business Capability'!B:H,7,FALSE)</f>
        <v>Tender or Bid management</v>
      </c>
      <c r="I1600" t="s">
        <v>253</v>
      </c>
      <c r="J1600" t="s">
        <v>843</v>
      </c>
      <c r="L1600" t="s">
        <v>203</v>
      </c>
      <c r="M1600" t="str">
        <f>VLOOKUP(L1600,'A-Applications'!B:D,3,FALSE)</f>
        <v>Responsive - RFPIO</v>
      </c>
      <c r="N1600" t="s">
        <v>147</v>
      </c>
      <c r="O1600" s="42" t="s">
        <v>54</v>
      </c>
      <c r="P1600" t="s">
        <v>131</v>
      </c>
      <c r="Q1600" t="str">
        <f>VLOOKUP(KamstrupData[[#This Row],[IdLevel123]],'B-Business Capability'!B:L,10,FALSE)</f>
        <v>Order-to-Cash (O2C)</v>
      </c>
      <c r="R1600">
        <f>VLOOKUP(KamstrupData[[#This Row],[IdLevel123]],'B-Business Capability'!B:L,11,FALSE)</f>
        <v>104</v>
      </c>
      <c r="T1600" t="s">
        <v>862</v>
      </c>
      <c r="U1600" t="str">
        <f>_xlfn.CONCAT(KamstrupData[[#This Row],[CountryCode]],"_",KamstrupData[[#This Row],[Business Area]],"_",KamstrupData[[#This Row],[DepartmentTeam]])</f>
        <v>DK10_Electricity - Product Management_</v>
      </c>
      <c r="V1600" t="str">
        <f>VLOOKUP(KamstrupData[[#This Row],[ORG_Concat]],'O-Organization'!F:H,3,FALSE)</f>
        <v>11127_DK10_Electricity_Electricity - Product Management_</v>
      </c>
    </row>
    <row r="1601" spans="2:22">
      <c r="D1601" t="s">
        <v>853</v>
      </c>
      <c r="E1601" t="str">
        <f>VLOOKUP(D1601,'B-Business Capability'!B:H,5,FALSE)</f>
        <v>Product &amp; Software Development</v>
      </c>
      <c r="F1601" t="str">
        <f>VLOOKUP(D1601,'B-Business Capability'!B:H,6,FALSE)</f>
        <v>Quality Management</v>
      </c>
      <c r="G1601" t="str">
        <f>VLOOKUP(D1601,'B-Business Capability'!B:H,7,FALSE)</f>
        <v>Manage Product Document</v>
      </c>
      <c r="I1601" t="s">
        <v>253</v>
      </c>
      <c r="J1601" t="s">
        <v>843</v>
      </c>
      <c r="L1601" t="s">
        <v>207</v>
      </c>
      <c r="M1601" t="str">
        <f>VLOOKUP(L1601,'A-Applications'!B:D,3,FALSE)</f>
        <v>Adobe Acrobat</v>
      </c>
      <c r="N1601" t="s">
        <v>53</v>
      </c>
      <c r="O1601" s="42" t="s">
        <v>54</v>
      </c>
      <c r="P1601" t="s">
        <v>274</v>
      </c>
      <c r="Q1601" t="str">
        <f>VLOOKUP(KamstrupData[[#This Row],[IdLevel123]],'B-Business Capability'!B:L,10,FALSE)</f>
        <v>Idea-to-Release (I2R)</v>
      </c>
      <c r="R1601">
        <f>VLOOKUP(KamstrupData[[#This Row],[IdLevel123]],'B-Business Capability'!B:L,11,FALSE)</f>
        <v>904</v>
      </c>
      <c r="T1601" t="s">
        <v>845</v>
      </c>
      <c r="U1601" t="str">
        <f>_xlfn.CONCAT(KamstrupData[[#This Row],[CountryCode]],"_",KamstrupData[[#This Row],[Business Area]],"_",KamstrupData[[#This Row],[DepartmentTeam]])</f>
        <v>DK10_Electricity - Product Management_</v>
      </c>
      <c r="V1601" t="str">
        <f>VLOOKUP(KamstrupData[[#This Row],[ORG_Concat]],'O-Organization'!F:H,3,FALSE)</f>
        <v>11127_DK10_Electricity_Electricity - Product Management_</v>
      </c>
    </row>
    <row r="1602" spans="2:22">
      <c r="D1602" t="s">
        <v>863</v>
      </c>
      <c r="E1602" t="str">
        <f>VLOOKUP(D1602,'B-Business Capability'!B:H,5,FALSE)</f>
        <v>Product &amp; Software Development</v>
      </c>
      <c r="F1602" t="str">
        <f>VLOOKUP(D1602,'B-Business Capability'!B:H,6,FALSE)</f>
        <v>Method Development</v>
      </c>
      <c r="G1602" t="str">
        <f>VLOOKUP(D1602,'B-Business Capability'!B:H,7,FALSE)</f>
        <v>Define Method</v>
      </c>
      <c r="I1602" t="s">
        <v>253</v>
      </c>
      <c r="J1602" t="s">
        <v>843</v>
      </c>
      <c r="L1602" t="s">
        <v>148</v>
      </c>
      <c r="M1602" t="str">
        <f>VLOOKUP(L1602,'A-Applications'!B:D,3,FALSE)</f>
        <v>Oracle CPQ</v>
      </c>
      <c r="N1602" t="s">
        <v>53</v>
      </c>
      <c r="O1602" s="42" t="s">
        <v>54</v>
      </c>
      <c r="P1602" t="s">
        <v>844</v>
      </c>
      <c r="Q1602" t="str">
        <f>VLOOKUP(KamstrupData[[#This Row],[IdLevel123]],'B-Business Capability'!B:L,10,FALSE)</f>
        <v>Idea-to-Release (I2R)</v>
      </c>
      <c r="R1602">
        <f>VLOOKUP(KamstrupData[[#This Row],[IdLevel123]],'B-Business Capability'!B:L,11,FALSE)</f>
        <v>932</v>
      </c>
      <c r="T1602" t="s">
        <v>845</v>
      </c>
      <c r="U1602" t="str">
        <f>_xlfn.CONCAT(KamstrupData[[#This Row],[CountryCode]],"_",KamstrupData[[#This Row],[Business Area]],"_",KamstrupData[[#This Row],[DepartmentTeam]])</f>
        <v>DK10_Electricity - Product Management_</v>
      </c>
      <c r="V1602" t="str">
        <f>VLOOKUP(KamstrupData[[#This Row],[ORG_Concat]],'O-Organization'!F:H,3,FALSE)</f>
        <v>11127_DK10_Electricity_Electricity - Product Management_</v>
      </c>
    </row>
    <row r="1603" spans="2:22">
      <c r="D1603" t="s">
        <v>160</v>
      </c>
      <c r="E1603" t="str">
        <f>VLOOKUP(D1603,'B-Business Capability'!B:H,5,FALSE)</f>
        <v>Customer Service</v>
      </c>
      <c r="F1603" t="str">
        <f>VLOOKUP(D1603,'B-Business Capability'!B:H,6,FALSE)</f>
        <v>Customer Service and Support</v>
      </c>
      <c r="G1603" t="str">
        <f>VLOOKUP(D1603,'B-Business Capability'!B:H,7,FALSE)</f>
        <v>Customer Claims Management</v>
      </c>
      <c r="I1603" t="s">
        <v>253</v>
      </c>
      <c r="J1603" t="s">
        <v>843</v>
      </c>
      <c r="L1603" t="s">
        <v>153</v>
      </c>
      <c r="M1603" t="str">
        <f>VLOOKUP(L1603,'A-Applications'!B:D,3,FALSE)</f>
        <v>VenzoAI (Kamassist)</v>
      </c>
      <c r="N1603" t="s">
        <v>147</v>
      </c>
      <c r="O1603" s="42" t="s">
        <v>62</v>
      </c>
      <c r="P1603" t="s">
        <v>847</v>
      </c>
      <c r="Q1603" t="str">
        <f>VLOOKUP(KamstrupData[[#This Row],[IdLevel123]],'B-Business Capability'!B:L,10,FALSE)</f>
        <v>Customer Service and Support</v>
      </c>
      <c r="R1603">
        <f>VLOOKUP(KamstrupData[[#This Row],[IdLevel123]],'B-Business Capability'!B:L,11,FALSE)</f>
        <v>0</v>
      </c>
      <c r="T1603" t="s">
        <v>845</v>
      </c>
      <c r="U1603" t="str">
        <f>_xlfn.CONCAT(KamstrupData[[#This Row],[CountryCode]],"_",KamstrupData[[#This Row],[Business Area]],"_",KamstrupData[[#This Row],[DepartmentTeam]])</f>
        <v>DK10_Electricity - Product Management_</v>
      </c>
      <c r="V1603" t="str">
        <f>VLOOKUP(KamstrupData[[#This Row],[ORG_Concat]],'O-Organization'!F:H,3,FALSE)</f>
        <v>11127_DK10_Electricity_Electricity - Product Management_</v>
      </c>
    </row>
    <row r="1604" spans="2:22">
      <c r="D1604" t="s">
        <v>864</v>
      </c>
      <c r="E1604" t="str">
        <f>VLOOKUP(D1604,'B-Business Capability'!B:H,5,FALSE)</f>
        <v>Product &amp; Software Development</v>
      </c>
      <c r="F1604" t="str">
        <f>VLOOKUP(D1604,'B-Business Capability'!B:H,6,FALSE)</f>
        <v>Method Development</v>
      </c>
      <c r="G1604" t="str">
        <f>VLOOKUP(D1604,'B-Business Capability'!B:H,7,FALSE)</f>
        <v>Execute Method</v>
      </c>
      <c r="I1604" t="s">
        <v>253</v>
      </c>
      <c r="J1604" t="s">
        <v>843</v>
      </c>
      <c r="L1604" t="s">
        <v>157</v>
      </c>
      <c r="M1604" t="str">
        <f>VLOOKUP(L1604,'A-Applications'!B:D,3,FALSE)</f>
        <v>ServiceNow</v>
      </c>
      <c r="N1604" t="s">
        <v>53</v>
      </c>
      <c r="O1604" s="42" t="s">
        <v>54</v>
      </c>
      <c r="P1604" t="s">
        <v>865</v>
      </c>
      <c r="Q1604" t="str">
        <f>VLOOKUP(KamstrupData[[#This Row],[IdLevel123]],'B-Business Capability'!B:L,10,FALSE)</f>
        <v>Idea-to-Release (I2R)</v>
      </c>
      <c r="R1604">
        <f>VLOOKUP(KamstrupData[[#This Row],[IdLevel123]],'B-Business Capability'!B:L,11,FALSE)</f>
        <v>934</v>
      </c>
      <c r="T1604" t="s">
        <v>845</v>
      </c>
      <c r="U1604" t="str">
        <f>_xlfn.CONCAT(KamstrupData[[#This Row],[CountryCode]],"_",KamstrupData[[#This Row],[Business Area]],"_",KamstrupData[[#This Row],[DepartmentTeam]])</f>
        <v>DK10_Electricity - Product Management_</v>
      </c>
      <c r="V1604" t="str">
        <f>VLOOKUP(KamstrupData[[#This Row],[ORG_Concat]],'O-Organization'!F:H,3,FALSE)</f>
        <v>11127_DK10_Electricity_Electricity - Product Management_</v>
      </c>
    </row>
    <row r="1605" spans="2:22">
      <c r="D1605" t="s">
        <v>866</v>
      </c>
      <c r="E1605" t="str">
        <f>VLOOKUP(D1605,'B-Business Capability'!B:H,5,FALSE)</f>
        <v>Product &amp; Software Development</v>
      </c>
      <c r="F1605" t="str">
        <f>VLOOKUP(D1605,'B-Business Capability'!B:H,6,FALSE)</f>
        <v>Quality Management</v>
      </c>
      <c r="G1605" t="str">
        <f>VLOOKUP(D1605,'B-Business Capability'!B:H,7,FALSE)</f>
        <v>Track Quality</v>
      </c>
      <c r="I1605" t="s">
        <v>253</v>
      </c>
      <c r="J1605" t="s">
        <v>843</v>
      </c>
      <c r="L1605" t="s">
        <v>157</v>
      </c>
      <c r="M1605" t="str">
        <f>VLOOKUP(L1605,'A-Applications'!B:D,3,FALSE)</f>
        <v>ServiceNow</v>
      </c>
      <c r="N1605" t="s">
        <v>53</v>
      </c>
      <c r="O1605" s="42" t="s">
        <v>54</v>
      </c>
      <c r="P1605" t="s">
        <v>847</v>
      </c>
      <c r="Q1605" t="str">
        <f>VLOOKUP(KamstrupData[[#This Row],[IdLevel123]],'B-Business Capability'!B:L,10,FALSE)</f>
        <v>Idea-to-Release (I2R)</v>
      </c>
      <c r="R1605">
        <f>VLOOKUP(KamstrupData[[#This Row],[IdLevel123]],'B-Business Capability'!B:L,11,FALSE)</f>
        <v>908</v>
      </c>
      <c r="T1605" t="s">
        <v>845</v>
      </c>
      <c r="U1605" t="str">
        <f>_xlfn.CONCAT(KamstrupData[[#This Row],[CountryCode]],"_",KamstrupData[[#This Row],[Business Area]],"_",KamstrupData[[#This Row],[DepartmentTeam]])</f>
        <v>DK10_Electricity - Product Management_</v>
      </c>
      <c r="V1605" t="str">
        <f>VLOOKUP(KamstrupData[[#This Row],[ORG_Concat]],'O-Organization'!F:H,3,FALSE)</f>
        <v>11127_DK10_Electricity_Electricity - Product Management_</v>
      </c>
    </row>
    <row r="1606" spans="2:22">
      <c r="D1606" t="s">
        <v>853</v>
      </c>
      <c r="E1606" t="str">
        <f>VLOOKUP(D1606,'B-Business Capability'!B:H,5,FALSE)</f>
        <v>Product &amp; Software Development</v>
      </c>
      <c r="F1606" t="str">
        <f>VLOOKUP(D1606,'B-Business Capability'!B:H,6,FALSE)</f>
        <v>Quality Management</v>
      </c>
      <c r="G1606" t="str">
        <f>VLOOKUP(D1606,'B-Business Capability'!B:H,7,FALSE)</f>
        <v>Manage Product Document</v>
      </c>
      <c r="I1606" t="s">
        <v>253</v>
      </c>
      <c r="J1606" t="s">
        <v>843</v>
      </c>
      <c r="L1606" t="s">
        <v>867</v>
      </c>
      <c r="M1606" t="str">
        <f>VLOOKUP(L1606,'A-Applications'!B:D,3,FALSE)</f>
        <v>Passolo</v>
      </c>
      <c r="N1606" t="s">
        <v>103</v>
      </c>
      <c r="O1606" s="42" t="s">
        <v>54</v>
      </c>
      <c r="P1606" t="s">
        <v>274</v>
      </c>
      <c r="Q1606" t="str">
        <f>VLOOKUP(KamstrupData[[#This Row],[IdLevel123]],'B-Business Capability'!B:L,10,FALSE)</f>
        <v>Idea-to-Release (I2R)</v>
      </c>
      <c r="R1606">
        <f>VLOOKUP(KamstrupData[[#This Row],[IdLevel123]],'B-Business Capability'!B:L,11,FALSE)</f>
        <v>904</v>
      </c>
      <c r="T1606" t="s">
        <v>868</v>
      </c>
      <c r="U1606" t="str">
        <f>_xlfn.CONCAT(KamstrupData[[#This Row],[CountryCode]],"_",KamstrupData[[#This Row],[Business Area]],"_",KamstrupData[[#This Row],[DepartmentTeam]])</f>
        <v>DK10_Electricity - Product Management_</v>
      </c>
      <c r="V1606" t="str">
        <f>VLOOKUP(KamstrupData[[#This Row],[ORG_Concat]],'O-Organization'!F:H,3,FALSE)</f>
        <v>11127_DK10_Electricity_Electricity - Product Management_</v>
      </c>
    </row>
    <row r="1607" spans="2:22">
      <c r="D1607" t="s">
        <v>853</v>
      </c>
      <c r="E1607" t="str">
        <f>VLOOKUP(D1607,'B-Business Capability'!B:H,5,FALSE)</f>
        <v>Product &amp; Software Development</v>
      </c>
      <c r="F1607" t="str">
        <f>VLOOKUP(D1607,'B-Business Capability'!B:H,6,FALSE)</f>
        <v>Quality Management</v>
      </c>
      <c r="G1607" t="str">
        <f>VLOOKUP(D1607,'B-Business Capability'!B:H,7,FALSE)</f>
        <v>Manage Product Document</v>
      </c>
      <c r="I1607" t="s">
        <v>253</v>
      </c>
      <c r="J1607" t="s">
        <v>843</v>
      </c>
      <c r="L1607" t="s">
        <v>869</v>
      </c>
      <c r="M1607" t="str">
        <f>VLOOKUP(L1607,'A-Applications'!B:D,3,FALSE)</f>
        <v>Help+Manual</v>
      </c>
      <c r="N1607" t="s">
        <v>103</v>
      </c>
      <c r="O1607" s="42" t="s">
        <v>54</v>
      </c>
      <c r="P1607" t="s">
        <v>274</v>
      </c>
      <c r="Q1607" t="str">
        <f>VLOOKUP(KamstrupData[[#This Row],[IdLevel123]],'B-Business Capability'!B:L,10,FALSE)</f>
        <v>Idea-to-Release (I2R)</v>
      </c>
      <c r="R1607">
        <f>VLOOKUP(KamstrupData[[#This Row],[IdLevel123]],'B-Business Capability'!B:L,11,FALSE)</f>
        <v>904</v>
      </c>
      <c r="T1607" t="s">
        <v>868</v>
      </c>
      <c r="U1607" t="str">
        <f>_xlfn.CONCAT(KamstrupData[[#This Row],[CountryCode]],"_",KamstrupData[[#This Row],[Business Area]],"_",KamstrupData[[#This Row],[DepartmentTeam]])</f>
        <v>DK10_Electricity - Product Management_</v>
      </c>
      <c r="V1607" t="str">
        <f>VLOOKUP(KamstrupData[[#This Row],[ORG_Concat]],'O-Organization'!F:H,3,FALSE)</f>
        <v>11127_DK10_Electricity_Electricity - Product Management_</v>
      </c>
    </row>
    <row r="1608" spans="2:22">
      <c r="D1608" t="s">
        <v>857</v>
      </c>
      <c r="E1608" t="str">
        <f>VLOOKUP(D1608,'B-Business Capability'!B:H,5,FALSE)</f>
        <v>Governance, Risk and Compliance</v>
      </c>
      <c r="F1608" t="str">
        <f>VLOOKUP(D1608,'B-Business Capability'!B:H,6,FALSE)</f>
        <v>Product Market Compliance</v>
      </c>
      <c r="G1608">
        <f>VLOOKUP(D1608,'B-Business Capability'!B:H,7,FALSE)</f>
        <v>0</v>
      </c>
      <c r="I1608" t="s">
        <v>253</v>
      </c>
      <c r="J1608" t="s">
        <v>843</v>
      </c>
      <c r="L1608" t="s">
        <v>753</v>
      </c>
      <c r="M1608" t="str">
        <f>VLOOKUP(L1608,'A-Applications'!B:D,3,FALSE)</f>
        <v>Dansk Standard - Distribute</v>
      </c>
      <c r="N1608" t="s">
        <v>53</v>
      </c>
      <c r="O1608" s="42" t="s">
        <v>54</v>
      </c>
      <c r="P1608" t="s">
        <v>858</v>
      </c>
      <c r="Q1608" t="str">
        <f>VLOOKUP(KamstrupData[[#This Row],[IdLevel123]],'B-Business Capability'!B:L,10,FALSE)</f>
        <v>N/A</v>
      </c>
      <c r="R1608">
        <f>VLOOKUP(KamstrupData[[#This Row],[IdLevel123]],'B-Business Capability'!B:L,11,FALSE)</f>
        <v>0</v>
      </c>
      <c r="T1608" t="s">
        <v>845</v>
      </c>
      <c r="U1608" t="str">
        <f>_xlfn.CONCAT(KamstrupData[[#This Row],[CountryCode]],"_",KamstrupData[[#This Row],[Business Area]],"_",KamstrupData[[#This Row],[DepartmentTeam]])</f>
        <v>DK10_Electricity - Product Management_</v>
      </c>
      <c r="V1608" t="str">
        <f>VLOOKUP(KamstrupData[[#This Row],[ORG_Concat]],'O-Organization'!F:H,3,FALSE)</f>
        <v>11127_DK10_Electricity_Electricity - Product Management_</v>
      </c>
    </row>
    <row r="1609" spans="2:22">
      <c r="D1609" t="s">
        <v>95</v>
      </c>
      <c r="E1609" t="str">
        <f>VLOOKUP(D1609,'B-Business Capability'!B:H,5,FALSE)</f>
        <v>Not mapped to capability</v>
      </c>
      <c r="F1609">
        <f>VLOOKUP(D1609,'B-Business Capability'!B:H,6,FALSE)</f>
        <v>0</v>
      </c>
      <c r="G1609">
        <f>VLOOKUP(D1609,'B-Business Capability'!B:H,7,FALSE)</f>
        <v>0</v>
      </c>
      <c r="I1609" t="s">
        <v>253</v>
      </c>
      <c r="J1609" t="s">
        <v>843</v>
      </c>
      <c r="L1609" t="s">
        <v>188</v>
      </c>
      <c r="M1609" t="str">
        <f>VLOOKUP(L1609,'A-Applications'!B:D,3,FALSE)</f>
        <v>Orbit</v>
      </c>
      <c r="N1609" t="s">
        <v>103</v>
      </c>
      <c r="O1609" s="42" t="s">
        <v>54</v>
      </c>
      <c r="P1609" t="s">
        <v>75</v>
      </c>
      <c r="Q1609" t="str">
        <f>VLOOKUP(KamstrupData[[#This Row],[IdLevel123]],'B-Business Capability'!B:L,10,FALSE)</f>
        <v>N/A</v>
      </c>
      <c r="R1609">
        <f>VLOOKUP(KamstrupData[[#This Row],[IdLevel123]],'B-Business Capability'!B:L,11,FALSE)</f>
        <v>0</v>
      </c>
      <c r="S1609" t="s">
        <v>870</v>
      </c>
      <c r="T1609" t="s">
        <v>871</v>
      </c>
      <c r="U1609" t="str">
        <f>_xlfn.CONCAT(KamstrupData[[#This Row],[CountryCode]],"_",KamstrupData[[#This Row],[Business Area]],"_",KamstrupData[[#This Row],[DepartmentTeam]])</f>
        <v>DK10_Electricity - Product Management_</v>
      </c>
      <c r="V1609" t="str">
        <f>VLOOKUP(KamstrupData[[#This Row],[ORG_Concat]],'O-Organization'!F:H,3,FALSE)</f>
        <v>11127_DK10_Electricity_Electricity - Product Management_</v>
      </c>
    </row>
    <row r="1610" spans="2:22">
      <c r="D1610" t="s">
        <v>853</v>
      </c>
      <c r="E1610" t="str">
        <f>VLOOKUP(D1610,'B-Business Capability'!B:H,5,FALSE)</f>
        <v>Product &amp; Software Development</v>
      </c>
      <c r="F1610" t="str">
        <f>VLOOKUP(D1610,'B-Business Capability'!B:H,6,FALSE)</f>
        <v>Quality Management</v>
      </c>
      <c r="G1610" t="str">
        <f>VLOOKUP(D1610,'B-Business Capability'!B:H,7,FALSE)</f>
        <v>Manage Product Document</v>
      </c>
      <c r="I1610" t="s">
        <v>253</v>
      </c>
      <c r="J1610" t="s">
        <v>843</v>
      </c>
      <c r="L1610" t="s">
        <v>872</v>
      </c>
      <c r="M1610" t="str">
        <f>VLOOKUP(L1610,'A-Applications'!B:D,3,FALSE)</f>
        <v>Bimobject</v>
      </c>
      <c r="O1610" s="42"/>
      <c r="P1610" t="s">
        <v>77</v>
      </c>
      <c r="Q1610" t="str">
        <f>VLOOKUP(KamstrupData[[#This Row],[IdLevel123]],'B-Business Capability'!B:L,10,FALSE)</f>
        <v>Idea-to-Release (I2R)</v>
      </c>
      <c r="R1610">
        <f>VLOOKUP(KamstrupData[[#This Row],[IdLevel123]],'B-Business Capability'!B:L,11,FALSE)</f>
        <v>904</v>
      </c>
      <c r="U1610" t="str">
        <f>_xlfn.CONCAT(KamstrupData[[#This Row],[CountryCode]],"_",KamstrupData[[#This Row],[Business Area]],"_",KamstrupData[[#This Row],[DepartmentTeam]])</f>
        <v>DK10_Electricity - Product Management_</v>
      </c>
      <c r="V1610" t="str">
        <f>VLOOKUP(KamstrupData[[#This Row],[ORG_Concat]],'O-Organization'!F:H,3,FALSE)</f>
        <v>11127_DK10_Electricity_Electricity - Product Management_</v>
      </c>
    </row>
    <row r="1611" spans="2:22">
      <c r="B1611" s="28">
        <v>45292</v>
      </c>
      <c r="D1611" t="s">
        <v>236</v>
      </c>
      <c r="E1611" t="str">
        <f>VLOOKUP(D1611,'B-Business Capability'!B:H,5,FALSE)</f>
        <v>People and Culture</v>
      </c>
      <c r="F1611" t="str">
        <f>VLOOKUP(D1611,'B-Business Capability'!B:H,6,FALSE)</f>
        <v>Compensation &amp; Benefits</v>
      </c>
      <c r="G1611">
        <f>VLOOKUP(D1611,'B-Business Capability'!B:H,7,FALSE)</f>
        <v>0</v>
      </c>
      <c r="I1611" t="s">
        <v>253</v>
      </c>
      <c r="J1611" t="s">
        <v>873</v>
      </c>
      <c r="L1611" t="s">
        <v>65</v>
      </c>
      <c r="M1611" t="str">
        <f>VLOOKUP(L1611,'A-Applications'!B:D,3,FALSE)</f>
        <v>IFS ERP</v>
      </c>
      <c r="N1611" t="s">
        <v>53</v>
      </c>
      <c r="O1611" s="42" t="s">
        <v>54</v>
      </c>
      <c r="P1611" t="s">
        <v>407</v>
      </c>
      <c r="Q1611" t="str">
        <f>VLOOKUP(KamstrupData[[#This Row],[IdLevel123]],'B-Business Capability'!B:L,10,FALSE)</f>
        <v>Hire-to-Retire (H2R)</v>
      </c>
      <c r="R1611">
        <f>VLOOKUP(KamstrupData[[#This Row],[IdLevel123]],'B-Business Capability'!B:L,11,FALSE)</f>
        <v>700</v>
      </c>
      <c r="S1611" t="s">
        <v>237</v>
      </c>
      <c r="T1611" t="s">
        <v>874</v>
      </c>
      <c r="U1611" t="str">
        <f>_xlfn.CONCAT(KamstrupData[[#This Row],[CountryCode]],"_",KamstrupData[[#This Row],[Business Area]],"_",KamstrupData[[#This Row],[DepartmentTeam]])</f>
        <v>DK10_Electricity - Technology Hardware_</v>
      </c>
      <c r="V1611" t="str">
        <f>VLOOKUP(KamstrupData[[#This Row],[ORG_Concat]],'O-Organization'!F:H,3,FALSE)</f>
        <v>11128_DK10_Electricity_Electricity - Technology Hardware_</v>
      </c>
    </row>
    <row r="1612" spans="2:22">
      <c r="D1612" t="s">
        <v>875</v>
      </c>
      <c r="E1612" t="str">
        <f>VLOOKUP(D1612,'B-Business Capability'!B:H,5,FALSE)</f>
        <v>Product &amp; Software Development</v>
      </c>
      <c r="F1612" t="str">
        <f>VLOOKUP(D1612,'B-Business Capability'!B:H,6,FALSE)</f>
        <v>Product Preparation</v>
      </c>
      <c r="G1612" t="str">
        <f>VLOOKUP(D1612,'B-Business Capability'!B:H,7,FALSE)</f>
        <v>Align Resources</v>
      </c>
      <c r="I1612" t="s">
        <v>253</v>
      </c>
      <c r="J1612" t="s">
        <v>873</v>
      </c>
      <c r="L1612" t="s">
        <v>65</v>
      </c>
      <c r="M1612" t="str">
        <f>VLOOKUP(L1612,'A-Applications'!B:D,3,FALSE)</f>
        <v>IFS ERP</v>
      </c>
      <c r="N1612" t="s">
        <v>53</v>
      </c>
      <c r="O1612" s="42" t="s">
        <v>54</v>
      </c>
      <c r="P1612" t="s">
        <v>407</v>
      </c>
      <c r="Q1612" t="str">
        <f>VLOOKUP(KamstrupData[[#This Row],[IdLevel123]],'B-Business Capability'!B:L,10,FALSE)</f>
        <v>Idea-to-Release (I2R)</v>
      </c>
      <c r="R1612">
        <f>VLOOKUP(KamstrupData[[#This Row],[IdLevel123]],'B-Business Capability'!B:L,11,FALSE)</f>
        <v>120</v>
      </c>
      <c r="T1612" t="s">
        <v>874</v>
      </c>
      <c r="U1612" t="str">
        <f>_xlfn.CONCAT(KamstrupData[[#This Row],[CountryCode]],"_",KamstrupData[[#This Row],[Business Area]],"_",KamstrupData[[#This Row],[DepartmentTeam]])</f>
        <v>DK10_Electricity - Technology Hardware_</v>
      </c>
      <c r="V1612" t="str">
        <f>VLOOKUP(KamstrupData[[#This Row],[ORG_Concat]],'O-Organization'!F:H,3,FALSE)</f>
        <v>11128_DK10_Electricity_Electricity - Technology Hardware_</v>
      </c>
    </row>
    <row r="1613" spans="2:22">
      <c r="D1613" t="s">
        <v>876</v>
      </c>
      <c r="E1613" t="str">
        <f>VLOOKUP(D1613,'B-Business Capability'!B:H,5,FALSE)</f>
        <v>Product &amp; Software Development</v>
      </c>
      <c r="F1613" t="str">
        <f>VLOOKUP(D1613,'B-Business Capability'!B:H,6,FALSE)</f>
        <v>Product Preparation</v>
      </c>
      <c r="G1613" t="str">
        <f>VLOOKUP(D1613,'B-Business Capability'!B:H,7,FALSE)</f>
        <v>Master Production Schedule</v>
      </c>
      <c r="I1613" t="s">
        <v>253</v>
      </c>
      <c r="J1613" t="s">
        <v>873</v>
      </c>
      <c r="L1613" t="s">
        <v>65</v>
      </c>
      <c r="M1613" t="str">
        <f>VLOOKUP(L1613,'A-Applications'!B:D,3,FALSE)</f>
        <v>IFS ERP</v>
      </c>
      <c r="N1613" t="s">
        <v>53</v>
      </c>
      <c r="O1613" s="42" t="s">
        <v>54</v>
      </c>
      <c r="P1613" t="s">
        <v>407</v>
      </c>
      <c r="Q1613" t="str">
        <f>VLOOKUP(KamstrupData[[#This Row],[IdLevel123]],'B-Business Capability'!B:L,10,FALSE)</f>
        <v>Idea-to-Release (I2R)</v>
      </c>
      <c r="R1613">
        <f>VLOOKUP(KamstrupData[[#This Row],[IdLevel123]],'B-Business Capability'!B:L,11,FALSE)</f>
        <v>130</v>
      </c>
      <c r="T1613" t="s">
        <v>874</v>
      </c>
      <c r="U1613" t="str">
        <f>_xlfn.CONCAT(KamstrupData[[#This Row],[CountryCode]],"_",KamstrupData[[#This Row],[Business Area]],"_",KamstrupData[[#This Row],[DepartmentTeam]])</f>
        <v>DK10_Electricity - Technology Hardware_</v>
      </c>
      <c r="V1613" t="str">
        <f>VLOOKUP(KamstrupData[[#This Row],[ORG_Concat]],'O-Organization'!F:H,3,FALSE)</f>
        <v>11128_DK10_Electricity_Electricity - Technology Hardware_</v>
      </c>
    </row>
    <row r="1614" spans="2:22">
      <c r="D1614" t="s">
        <v>876</v>
      </c>
      <c r="E1614" t="str">
        <f>VLOOKUP(D1614,'B-Business Capability'!B:H,5,FALSE)</f>
        <v>Product &amp; Software Development</v>
      </c>
      <c r="F1614" t="str">
        <f>VLOOKUP(D1614,'B-Business Capability'!B:H,6,FALSE)</f>
        <v>Product Preparation</v>
      </c>
      <c r="G1614" t="str">
        <f>VLOOKUP(D1614,'B-Business Capability'!B:H,7,FALSE)</f>
        <v>Master Production Schedule</v>
      </c>
      <c r="I1614" t="s">
        <v>253</v>
      </c>
      <c r="J1614" t="s">
        <v>873</v>
      </c>
      <c r="L1614" t="s">
        <v>65</v>
      </c>
      <c r="M1614" t="str">
        <f>VLOOKUP(L1614,'A-Applications'!B:D,3,FALSE)</f>
        <v>IFS ERP</v>
      </c>
      <c r="N1614" t="s">
        <v>53</v>
      </c>
      <c r="O1614" s="42" t="s">
        <v>54</v>
      </c>
      <c r="P1614" t="s">
        <v>407</v>
      </c>
      <c r="Q1614" t="str">
        <f>VLOOKUP(KamstrupData[[#This Row],[IdLevel123]],'B-Business Capability'!B:L,10,FALSE)</f>
        <v>Idea-to-Release (I2R)</v>
      </c>
      <c r="R1614">
        <f>VLOOKUP(KamstrupData[[#This Row],[IdLevel123]],'B-Business Capability'!B:L,11,FALSE)</f>
        <v>130</v>
      </c>
      <c r="T1614" t="s">
        <v>874</v>
      </c>
      <c r="U1614" t="str">
        <f>_xlfn.CONCAT(KamstrupData[[#This Row],[CountryCode]],"_",KamstrupData[[#This Row],[Business Area]],"_",KamstrupData[[#This Row],[DepartmentTeam]])</f>
        <v>DK10_Electricity - Technology Hardware_</v>
      </c>
      <c r="V1614" t="str">
        <f>VLOOKUP(KamstrupData[[#This Row],[ORG_Concat]],'O-Organization'!F:H,3,FALSE)</f>
        <v>11128_DK10_Electricity_Electricity - Technology Hardware_</v>
      </c>
    </row>
    <row r="1615" spans="2:22">
      <c r="D1615" t="s">
        <v>877</v>
      </c>
      <c r="E1615" t="str">
        <f>VLOOKUP(D1615,'B-Business Capability'!B:H,5,FALSE)</f>
        <v>Product &amp; Software Development</v>
      </c>
      <c r="F1615" t="str">
        <f>VLOOKUP(D1615,'B-Business Capability'!B:H,6,FALSE)</f>
        <v>Product Preparation</v>
      </c>
      <c r="G1615" t="str">
        <f>VLOOKUP(D1615,'B-Business Capability'!B:H,7,FALSE)</f>
        <v>Procure Materials &amp; Services</v>
      </c>
      <c r="I1615" t="s">
        <v>253</v>
      </c>
      <c r="J1615" t="s">
        <v>873</v>
      </c>
      <c r="L1615" t="s">
        <v>65</v>
      </c>
      <c r="M1615" t="str">
        <f>VLOOKUP(L1615,'A-Applications'!B:D,3,FALSE)</f>
        <v>IFS ERP</v>
      </c>
      <c r="N1615" t="s">
        <v>53</v>
      </c>
      <c r="O1615" s="42" t="s">
        <v>54</v>
      </c>
      <c r="P1615" t="s">
        <v>407</v>
      </c>
      <c r="Q1615" t="str">
        <f>VLOOKUP(KamstrupData[[#This Row],[IdLevel123]],'B-Business Capability'!B:L,10,FALSE)</f>
        <v>Idea-to-Release (I2R)</v>
      </c>
      <c r="R1615">
        <f>VLOOKUP(KamstrupData[[#This Row],[IdLevel123]],'B-Business Capability'!B:L,11,FALSE)</f>
        <v>135</v>
      </c>
      <c r="T1615" t="s">
        <v>874</v>
      </c>
      <c r="U1615" t="str">
        <f>_xlfn.CONCAT(KamstrupData[[#This Row],[CountryCode]],"_",KamstrupData[[#This Row],[Business Area]],"_",KamstrupData[[#This Row],[DepartmentTeam]])</f>
        <v>DK10_Electricity - Technology Hardware_</v>
      </c>
      <c r="V1615" t="str">
        <f>VLOOKUP(KamstrupData[[#This Row],[ORG_Concat]],'O-Organization'!F:H,3,FALSE)</f>
        <v>11128_DK10_Electricity_Electricity - Technology Hardware_</v>
      </c>
    </row>
    <row r="1616" spans="2:22">
      <c r="D1616" t="s">
        <v>878</v>
      </c>
      <c r="E1616" t="str">
        <f>VLOOKUP(D1616,'B-Business Capability'!B:H,5,FALSE)</f>
        <v>Product &amp; Software Development</v>
      </c>
      <c r="F1616" t="str">
        <f>VLOOKUP(D1616,'B-Business Capability'!B:H,6,FALSE)</f>
        <v>Product Preparation</v>
      </c>
      <c r="G1616" t="str">
        <f>VLOOKUP(D1616,'B-Business Capability'!B:H,7,FALSE)</f>
        <v>Select Suppliers &amp; Developers</v>
      </c>
      <c r="I1616" t="s">
        <v>253</v>
      </c>
      <c r="J1616" t="s">
        <v>873</v>
      </c>
      <c r="L1616" t="s">
        <v>65</v>
      </c>
      <c r="M1616" t="str">
        <f>VLOOKUP(L1616,'A-Applications'!B:D,3,FALSE)</f>
        <v>IFS ERP</v>
      </c>
      <c r="N1616" t="s">
        <v>53</v>
      </c>
      <c r="O1616" s="42" t="s">
        <v>54</v>
      </c>
      <c r="P1616" t="s">
        <v>407</v>
      </c>
      <c r="Q1616" t="str">
        <f>VLOOKUP(KamstrupData[[#This Row],[IdLevel123]],'B-Business Capability'!B:L,10,FALSE)</f>
        <v>Idea-to-Release (I2R)</v>
      </c>
      <c r="R1616">
        <f>VLOOKUP(KamstrupData[[#This Row],[IdLevel123]],'B-Business Capability'!B:L,11,FALSE)</f>
        <v>140</v>
      </c>
      <c r="T1616" t="s">
        <v>874</v>
      </c>
      <c r="U1616" t="str">
        <f>_xlfn.CONCAT(KamstrupData[[#This Row],[CountryCode]],"_",KamstrupData[[#This Row],[Business Area]],"_",KamstrupData[[#This Row],[DepartmentTeam]])</f>
        <v>DK10_Electricity - Technology Hardware_</v>
      </c>
      <c r="V1616" t="str">
        <f>VLOOKUP(KamstrupData[[#This Row],[ORG_Concat]],'O-Organization'!F:H,3,FALSE)</f>
        <v>11128_DK10_Electricity_Electricity - Technology Hardware_</v>
      </c>
    </row>
    <row r="1617" spans="4:22">
      <c r="D1617" t="s">
        <v>878</v>
      </c>
      <c r="E1617" t="str">
        <f>VLOOKUP(D1617,'B-Business Capability'!B:H,5,FALSE)</f>
        <v>Product &amp; Software Development</v>
      </c>
      <c r="F1617" t="str">
        <f>VLOOKUP(D1617,'B-Business Capability'!B:H,6,FALSE)</f>
        <v>Product Preparation</v>
      </c>
      <c r="G1617" t="str">
        <f>VLOOKUP(D1617,'B-Business Capability'!B:H,7,FALSE)</f>
        <v>Select Suppliers &amp; Developers</v>
      </c>
      <c r="I1617" t="s">
        <v>253</v>
      </c>
      <c r="J1617" t="s">
        <v>873</v>
      </c>
      <c r="L1617" t="s">
        <v>65</v>
      </c>
      <c r="M1617" t="str">
        <f>VLOOKUP(L1617,'A-Applications'!B:D,3,FALSE)</f>
        <v>IFS ERP</v>
      </c>
      <c r="N1617" t="s">
        <v>53</v>
      </c>
      <c r="O1617" s="42" t="s">
        <v>54</v>
      </c>
      <c r="P1617" t="s">
        <v>407</v>
      </c>
      <c r="Q1617" t="str">
        <f>VLOOKUP(KamstrupData[[#This Row],[IdLevel123]],'B-Business Capability'!B:L,10,FALSE)</f>
        <v>Idea-to-Release (I2R)</v>
      </c>
      <c r="R1617">
        <f>VLOOKUP(KamstrupData[[#This Row],[IdLevel123]],'B-Business Capability'!B:L,11,FALSE)</f>
        <v>140</v>
      </c>
      <c r="T1617" t="s">
        <v>874</v>
      </c>
      <c r="U1617" t="str">
        <f>_xlfn.CONCAT(KamstrupData[[#This Row],[CountryCode]],"_",KamstrupData[[#This Row],[Business Area]],"_",KamstrupData[[#This Row],[DepartmentTeam]])</f>
        <v>DK10_Electricity - Technology Hardware_</v>
      </c>
      <c r="V1617" t="str">
        <f>VLOOKUP(KamstrupData[[#This Row],[ORG_Concat]],'O-Organization'!F:H,3,FALSE)</f>
        <v>11128_DK10_Electricity_Electricity - Technology Hardware_</v>
      </c>
    </row>
    <row r="1618" spans="4:22">
      <c r="D1618" t="s">
        <v>846</v>
      </c>
      <c r="E1618" t="str">
        <f>VLOOKUP(D1618,'B-Business Capability'!B:H,5,FALSE)</f>
        <v>Product &amp; Software Development</v>
      </c>
      <c r="F1618" t="str">
        <f>VLOOKUP(D1618,'B-Business Capability'!B:H,6,FALSE)</f>
        <v>Requirements Definition</v>
      </c>
      <c r="G1618" t="str">
        <f>VLOOKUP(D1618,'B-Business Capability'!B:H,7,FALSE)</f>
        <v>Evaluate Existing Products</v>
      </c>
      <c r="I1618" t="s">
        <v>253</v>
      </c>
      <c r="J1618" t="s">
        <v>873</v>
      </c>
      <c r="L1618" t="s">
        <v>65</v>
      </c>
      <c r="M1618" t="str">
        <f>VLOOKUP(L1618,'A-Applications'!B:D,3,FALSE)</f>
        <v>IFS ERP</v>
      </c>
      <c r="N1618" t="s">
        <v>53</v>
      </c>
      <c r="O1618" s="42" t="s">
        <v>54</v>
      </c>
      <c r="P1618" t="s">
        <v>407</v>
      </c>
      <c r="Q1618" t="str">
        <f>VLOOKUP(KamstrupData[[#This Row],[IdLevel123]],'B-Business Capability'!B:L,10,FALSE)</f>
        <v>Idea-to-Release (I2R)</v>
      </c>
      <c r="R1618">
        <f>VLOOKUP(KamstrupData[[#This Row],[IdLevel123]],'B-Business Capability'!B:L,11,FALSE)</f>
        <v>210</v>
      </c>
      <c r="T1618" t="s">
        <v>874</v>
      </c>
      <c r="U1618" t="str">
        <f>_xlfn.CONCAT(KamstrupData[[#This Row],[CountryCode]],"_",KamstrupData[[#This Row],[Business Area]],"_",KamstrupData[[#This Row],[DepartmentTeam]])</f>
        <v>DK10_Electricity - Technology Hardware_</v>
      </c>
      <c r="V1618" t="str">
        <f>VLOOKUP(KamstrupData[[#This Row],[ORG_Concat]],'O-Organization'!F:H,3,FALSE)</f>
        <v>11128_DK10_Electricity_Electricity - Technology Hardware_</v>
      </c>
    </row>
    <row r="1619" spans="4:22">
      <c r="D1619" t="s">
        <v>879</v>
      </c>
      <c r="E1619" t="str">
        <f>VLOOKUP(D1619,'B-Business Capability'!B:H,5,FALSE)</f>
        <v>Product &amp; Software Development</v>
      </c>
      <c r="F1619" t="str">
        <f>VLOOKUP(D1619,'B-Business Capability'!B:H,6,FALSE)</f>
        <v>Requirements Definition</v>
      </c>
      <c r="G1619" t="str">
        <f>VLOOKUP(D1619,'B-Business Capability'!B:H,7,FALSE)</f>
        <v>Manage Materials</v>
      </c>
      <c r="I1619" t="s">
        <v>253</v>
      </c>
      <c r="J1619" t="s">
        <v>873</v>
      </c>
      <c r="L1619" t="s">
        <v>65</v>
      </c>
      <c r="M1619" t="str">
        <f>VLOOKUP(L1619,'A-Applications'!B:D,3,FALSE)</f>
        <v>IFS ERP</v>
      </c>
      <c r="N1619" t="s">
        <v>53</v>
      </c>
      <c r="O1619" s="42" t="s">
        <v>54</v>
      </c>
      <c r="P1619" t="s">
        <v>407</v>
      </c>
      <c r="Q1619" t="str">
        <f>VLOOKUP(KamstrupData[[#This Row],[IdLevel123]],'B-Business Capability'!B:L,10,FALSE)</f>
        <v>Idea-to-Release (I2R)</v>
      </c>
      <c r="R1619">
        <f>VLOOKUP(KamstrupData[[#This Row],[IdLevel123]],'B-Business Capability'!B:L,11,FALSE)</f>
        <v>220</v>
      </c>
      <c r="T1619" t="s">
        <v>874</v>
      </c>
      <c r="U1619" t="str">
        <f>_xlfn.CONCAT(KamstrupData[[#This Row],[CountryCode]],"_",KamstrupData[[#This Row],[Business Area]],"_",KamstrupData[[#This Row],[DepartmentTeam]])</f>
        <v>DK10_Electricity - Technology Hardware_</v>
      </c>
      <c r="V1619" t="str">
        <f>VLOOKUP(KamstrupData[[#This Row],[ORG_Concat]],'O-Organization'!F:H,3,FALSE)</f>
        <v>11128_DK10_Electricity_Electricity - Technology Hardware_</v>
      </c>
    </row>
    <row r="1620" spans="4:22">
      <c r="D1620" t="s">
        <v>848</v>
      </c>
      <c r="E1620" t="str">
        <f>VLOOKUP(D1620,'B-Business Capability'!B:H,5,FALSE)</f>
        <v>Product &amp; Software Development</v>
      </c>
      <c r="F1620" t="str">
        <f>VLOOKUP(D1620,'B-Business Capability'!B:H,6,FALSE)</f>
        <v>Requirements Definition</v>
      </c>
      <c r="G1620" t="str">
        <f>VLOOKUP(D1620,'B-Business Capability'!B:H,7,FALSE)</f>
        <v>Review Demand</v>
      </c>
      <c r="I1620" t="s">
        <v>253</v>
      </c>
      <c r="J1620" t="s">
        <v>873</v>
      </c>
      <c r="L1620" t="s">
        <v>65</v>
      </c>
      <c r="M1620" t="str">
        <f>VLOOKUP(L1620,'A-Applications'!B:D,3,FALSE)</f>
        <v>IFS ERP</v>
      </c>
      <c r="N1620" t="s">
        <v>53</v>
      </c>
      <c r="O1620" s="42" t="s">
        <v>54</v>
      </c>
      <c r="P1620" t="s">
        <v>407</v>
      </c>
      <c r="Q1620" t="str">
        <f>VLOOKUP(KamstrupData[[#This Row],[IdLevel123]],'B-Business Capability'!B:L,10,FALSE)</f>
        <v>Idea-to-Release (I2R)</v>
      </c>
      <c r="R1620">
        <f>VLOOKUP(KamstrupData[[#This Row],[IdLevel123]],'B-Business Capability'!B:L,11,FALSE)</f>
        <v>240</v>
      </c>
      <c r="T1620" t="s">
        <v>874</v>
      </c>
      <c r="U1620" t="str">
        <f>_xlfn.CONCAT(KamstrupData[[#This Row],[CountryCode]],"_",KamstrupData[[#This Row],[Business Area]],"_",KamstrupData[[#This Row],[DepartmentTeam]])</f>
        <v>DK10_Electricity - Technology Hardware_</v>
      </c>
      <c r="V1620" t="str">
        <f>VLOOKUP(KamstrupData[[#This Row],[ORG_Concat]],'O-Organization'!F:H,3,FALSE)</f>
        <v>11128_DK10_Electricity_Electricity - Technology Hardware_</v>
      </c>
    </row>
    <row r="1621" spans="4:22">
      <c r="D1621" t="s">
        <v>74</v>
      </c>
      <c r="E1621" t="str">
        <f>VLOOKUP(D1621,'B-Business Capability'!B:H,5,FALSE)</f>
        <v>Strategic Management</v>
      </c>
      <c r="F1621" t="str">
        <f>VLOOKUP(D1621,'B-Business Capability'!B:H,6,FALSE)</f>
        <v>Manage Core Business</v>
      </c>
      <c r="G1621" t="str">
        <f>VLOOKUP(D1621,'B-Business Capability'!B:H,7,FALSE)</f>
        <v>Manage Projects</v>
      </c>
      <c r="I1621" t="s">
        <v>253</v>
      </c>
      <c r="J1621" t="s">
        <v>873</v>
      </c>
      <c r="L1621" t="s">
        <v>65</v>
      </c>
      <c r="M1621" t="str">
        <f>VLOOKUP(L1621,'A-Applications'!B:D,3,FALSE)</f>
        <v>IFS ERP</v>
      </c>
      <c r="N1621" t="s">
        <v>53</v>
      </c>
      <c r="O1621" s="42" t="s">
        <v>54</v>
      </c>
      <c r="P1621" t="s">
        <v>407</v>
      </c>
      <c r="Q1621" t="str">
        <f>VLOOKUP(KamstrupData[[#This Row],[IdLevel123]],'B-Business Capability'!B:L,10,FALSE)</f>
        <v>N/A</v>
      </c>
      <c r="R1621">
        <f>VLOOKUP(KamstrupData[[#This Row],[IdLevel123]],'B-Business Capability'!B:L,11,FALSE)</f>
        <v>0</v>
      </c>
      <c r="T1621" t="s">
        <v>874</v>
      </c>
      <c r="U1621" t="str">
        <f>_xlfn.CONCAT(KamstrupData[[#This Row],[CountryCode]],"_",KamstrupData[[#This Row],[Business Area]],"_",KamstrupData[[#This Row],[DepartmentTeam]])</f>
        <v>DK10_Electricity - Technology Hardware_</v>
      </c>
      <c r="V1621" t="str">
        <f>VLOOKUP(KamstrupData[[#This Row],[ORG_Concat]],'O-Organization'!F:H,3,FALSE)</f>
        <v>11128_DK10_Electricity_Electricity - Technology Hardware_</v>
      </c>
    </row>
    <row r="1622" spans="4:22">
      <c r="D1622" t="s">
        <v>507</v>
      </c>
      <c r="E1622" t="str">
        <f>VLOOKUP(D1622,'B-Business Capability'!B:H,5,FALSE)</f>
        <v>Product &amp; Software Development</v>
      </c>
      <c r="F1622" t="str">
        <f>VLOOKUP(D1622,'B-Business Capability'!B:H,6,FALSE)</f>
        <v>Engineering</v>
      </c>
      <c r="G1622" t="str">
        <f>VLOOKUP(D1622,'B-Business Capability'!B:H,7,FALSE)</f>
        <v>Construction &amp; Development</v>
      </c>
      <c r="I1622" t="s">
        <v>253</v>
      </c>
      <c r="J1622" t="s">
        <v>873</v>
      </c>
      <c r="K1622" t="s">
        <v>880</v>
      </c>
      <c r="L1622" t="s">
        <v>881</v>
      </c>
      <c r="M1622" t="str">
        <f>VLOOKUP(L1622,'A-Applications'!B:D,3,FALSE)</f>
        <v>WinMerge</v>
      </c>
      <c r="N1622" t="s">
        <v>53</v>
      </c>
      <c r="O1622" s="42" t="s">
        <v>62</v>
      </c>
      <c r="P1622" t="s">
        <v>407</v>
      </c>
      <c r="Q1622" t="str">
        <f>VLOOKUP(KamstrupData[[#This Row],[IdLevel123]],'B-Business Capability'!B:L,10,FALSE)</f>
        <v>Idea-to-Release (I2R)</v>
      </c>
      <c r="R1622">
        <f>VLOOKUP(KamstrupData[[#This Row],[IdLevel123]],'B-Business Capability'!B:L,11,FALSE)</f>
        <v>420</v>
      </c>
      <c r="T1622" t="s">
        <v>874</v>
      </c>
      <c r="U1622" t="str">
        <f>_xlfn.CONCAT(KamstrupData[[#This Row],[CountryCode]],"_",KamstrupData[[#This Row],[Business Area]],"_",KamstrupData[[#This Row],[DepartmentTeam]])</f>
        <v>DK10_Electricity - Technology Hardware_Embeded Software</v>
      </c>
      <c r="V1622" t="str">
        <f>VLOOKUP(KamstrupData[[#This Row],[ORG_Concat]],'O-Organization'!F:H,3,FALSE)</f>
        <v>11129_DK10_Electricity_Electricity - Technology Hardware_Embeded Software</v>
      </c>
    </row>
    <row r="1623" spans="4:22">
      <c r="D1623" t="s">
        <v>507</v>
      </c>
      <c r="E1623" t="str">
        <f>VLOOKUP(D1623,'B-Business Capability'!B:H,5,FALSE)</f>
        <v>Product &amp; Software Development</v>
      </c>
      <c r="F1623" t="str">
        <f>VLOOKUP(D1623,'B-Business Capability'!B:H,6,FALSE)</f>
        <v>Engineering</v>
      </c>
      <c r="G1623" t="str">
        <f>VLOOKUP(D1623,'B-Business Capability'!B:H,7,FALSE)</f>
        <v>Construction &amp; Development</v>
      </c>
      <c r="I1623" t="s">
        <v>253</v>
      </c>
      <c r="J1623" t="s">
        <v>873</v>
      </c>
      <c r="K1623" t="s">
        <v>882</v>
      </c>
      <c r="L1623" t="s">
        <v>881</v>
      </c>
      <c r="M1623" t="str">
        <f>VLOOKUP(L1623,'A-Applications'!B:D,3,FALSE)</f>
        <v>WinMerge</v>
      </c>
      <c r="N1623" t="s">
        <v>53</v>
      </c>
      <c r="O1623" s="42" t="s">
        <v>62</v>
      </c>
      <c r="P1623" t="s">
        <v>407</v>
      </c>
      <c r="Q1623" t="str">
        <f>VLOOKUP(KamstrupData[[#This Row],[IdLevel123]],'B-Business Capability'!B:L,10,FALSE)</f>
        <v>Idea-to-Release (I2R)</v>
      </c>
      <c r="R1623">
        <f>VLOOKUP(KamstrupData[[#This Row],[IdLevel123]],'B-Business Capability'!B:L,11,FALSE)</f>
        <v>420</v>
      </c>
      <c r="T1623" t="s">
        <v>874</v>
      </c>
      <c r="U1623" t="str">
        <f>_xlfn.CONCAT(KamstrupData[[#This Row],[CountryCode]],"_",KamstrupData[[#This Row],[Business Area]],"_",KamstrupData[[#This Row],[DepartmentTeam]])</f>
        <v>DK10_Electricity - Technology Hardware_Tools &amp; Apps</v>
      </c>
      <c r="V1623" t="str">
        <f>VLOOKUP(KamstrupData[[#This Row],[ORG_Concat]],'O-Organization'!F:H,3,FALSE)</f>
        <v>11132_DK10_Electricity_Electricity - Technology Hardware_Tools &amp; Apps</v>
      </c>
    </row>
    <row r="1624" spans="4:22">
      <c r="D1624" t="s">
        <v>852</v>
      </c>
      <c r="E1624" t="str">
        <f>VLOOKUP(D1624,'B-Business Capability'!B:H,5,FALSE)</f>
        <v>Product &amp; Software Development</v>
      </c>
      <c r="F1624" t="str">
        <f>VLOOKUP(D1624,'B-Business Capability'!B:H,6,FALSE)</f>
        <v>Engineering</v>
      </c>
      <c r="G1624" t="str">
        <f>VLOOKUP(D1624,'B-Business Capability'!B:H,7,FALSE)</f>
        <v>Conceptualization</v>
      </c>
      <c r="I1624" t="s">
        <v>253</v>
      </c>
      <c r="J1624" t="s">
        <v>873</v>
      </c>
      <c r="K1624" t="s">
        <v>883</v>
      </c>
      <c r="L1624" t="s">
        <v>884</v>
      </c>
      <c r="M1624" t="str">
        <f>VLOOKUP(L1624,'A-Applications'!B:D,3,FALSE)</f>
        <v>Orcad / Cadence</v>
      </c>
      <c r="N1624" t="s">
        <v>53</v>
      </c>
      <c r="O1624" s="42" t="s">
        <v>66</v>
      </c>
      <c r="P1624" t="s">
        <v>407</v>
      </c>
      <c r="Q1624" t="str">
        <f>VLOOKUP(KamstrupData[[#This Row],[IdLevel123]],'B-Business Capability'!B:L,10,FALSE)</f>
        <v>Idea-to-Release (I2R)</v>
      </c>
      <c r="R1624">
        <f>VLOOKUP(KamstrupData[[#This Row],[IdLevel123]],'B-Business Capability'!B:L,11,FALSE)</f>
        <v>410</v>
      </c>
      <c r="T1624" t="s">
        <v>874</v>
      </c>
      <c r="U1624" t="str">
        <f>_xlfn.CONCAT(KamstrupData[[#This Row],[CountryCode]],"_",KamstrupData[[#This Row],[Business Area]],"_",KamstrupData[[#This Row],[DepartmentTeam]])</f>
        <v>DK10_Electricity - Technology Hardware_Hardware</v>
      </c>
      <c r="V1624" t="str">
        <f>VLOOKUP(KamstrupData[[#This Row],[ORG_Concat]],'O-Organization'!F:H,3,FALSE)</f>
        <v>11130_DK10_Electricity_Electricity - Technology Hardware_Hardware</v>
      </c>
    </row>
    <row r="1625" spans="4:22">
      <c r="D1625" t="s">
        <v>507</v>
      </c>
      <c r="E1625" t="str">
        <f>VLOOKUP(D1625,'B-Business Capability'!B:H,5,FALSE)</f>
        <v>Product &amp; Software Development</v>
      </c>
      <c r="F1625" t="str">
        <f>VLOOKUP(D1625,'B-Business Capability'!B:H,6,FALSE)</f>
        <v>Engineering</v>
      </c>
      <c r="G1625" t="str">
        <f>VLOOKUP(D1625,'B-Business Capability'!B:H,7,FALSE)</f>
        <v>Construction &amp; Development</v>
      </c>
      <c r="I1625" t="s">
        <v>253</v>
      </c>
      <c r="J1625" t="s">
        <v>873</v>
      </c>
      <c r="K1625" t="s">
        <v>883</v>
      </c>
      <c r="L1625" t="s">
        <v>884</v>
      </c>
      <c r="M1625" t="str">
        <f>VLOOKUP(L1625,'A-Applications'!B:D,3,FALSE)</f>
        <v>Orcad / Cadence</v>
      </c>
      <c r="N1625" t="s">
        <v>53</v>
      </c>
      <c r="O1625" s="42" t="s">
        <v>66</v>
      </c>
      <c r="P1625" t="s">
        <v>407</v>
      </c>
      <c r="Q1625" t="str">
        <f>VLOOKUP(KamstrupData[[#This Row],[IdLevel123]],'B-Business Capability'!B:L,10,FALSE)</f>
        <v>Idea-to-Release (I2R)</v>
      </c>
      <c r="R1625">
        <f>VLOOKUP(KamstrupData[[#This Row],[IdLevel123]],'B-Business Capability'!B:L,11,FALSE)</f>
        <v>420</v>
      </c>
      <c r="T1625" t="s">
        <v>874</v>
      </c>
      <c r="U1625" t="str">
        <f>_xlfn.CONCAT(KamstrupData[[#This Row],[CountryCode]],"_",KamstrupData[[#This Row],[Business Area]],"_",KamstrupData[[#This Row],[DepartmentTeam]])</f>
        <v>DK10_Electricity - Technology Hardware_Hardware</v>
      </c>
      <c r="V1625" t="str">
        <f>VLOOKUP(KamstrupData[[#This Row],[ORG_Concat]],'O-Organization'!F:H,3,FALSE)</f>
        <v>11130_DK10_Electricity_Electricity - Technology Hardware_Hardware</v>
      </c>
    </row>
    <row r="1626" spans="4:22">
      <c r="D1626" t="s">
        <v>885</v>
      </c>
      <c r="E1626" t="str">
        <f>VLOOKUP(D1626,'B-Business Capability'!B:H,5,FALSE)</f>
        <v>Product &amp; Software Development</v>
      </c>
      <c r="F1626" t="str">
        <f>VLOOKUP(D1626,'B-Business Capability'!B:H,6,FALSE)</f>
        <v>Engineering</v>
      </c>
      <c r="G1626" t="str">
        <f>VLOOKUP(D1626,'B-Business Capability'!B:H,7,FALSE)</f>
        <v>Design Products &amp; Software</v>
      </c>
      <c r="I1626" t="s">
        <v>253</v>
      </c>
      <c r="J1626" t="s">
        <v>873</v>
      </c>
      <c r="K1626" t="s">
        <v>883</v>
      </c>
      <c r="L1626" t="s">
        <v>884</v>
      </c>
      <c r="M1626" t="str">
        <f>VLOOKUP(L1626,'A-Applications'!B:D,3,FALSE)</f>
        <v>Orcad / Cadence</v>
      </c>
      <c r="N1626" t="s">
        <v>53</v>
      </c>
      <c r="O1626" s="42" t="s">
        <v>66</v>
      </c>
      <c r="P1626" t="s">
        <v>407</v>
      </c>
      <c r="Q1626" t="str">
        <f>VLOOKUP(KamstrupData[[#This Row],[IdLevel123]],'B-Business Capability'!B:L,10,FALSE)</f>
        <v>Idea-to-Release (I2R)</v>
      </c>
      <c r="R1626">
        <f>VLOOKUP(KamstrupData[[#This Row],[IdLevel123]],'B-Business Capability'!B:L,11,FALSE)</f>
        <v>430</v>
      </c>
      <c r="T1626" t="s">
        <v>874</v>
      </c>
      <c r="U1626" t="str">
        <f>_xlfn.CONCAT(KamstrupData[[#This Row],[CountryCode]],"_",KamstrupData[[#This Row],[Business Area]],"_",KamstrupData[[#This Row],[DepartmentTeam]])</f>
        <v>DK10_Electricity - Technology Hardware_Hardware</v>
      </c>
      <c r="V1626" t="str">
        <f>VLOOKUP(KamstrupData[[#This Row],[ORG_Concat]],'O-Organization'!F:H,3,FALSE)</f>
        <v>11130_DK10_Electricity_Electricity - Technology Hardware_Hardware</v>
      </c>
    </row>
    <row r="1627" spans="4:22">
      <c r="D1627" t="s">
        <v>507</v>
      </c>
      <c r="E1627" t="str">
        <f>VLOOKUP(D1627,'B-Business Capability'!B:H,5,FALSE)</f>
        <v>Product &amp; Software Development</v>
      </c>
      <c r="F1627" t="str">
        <f>VLOOKUP(D1627,'B-Business Capability'!B:H,6,FALSE)</f>
        <v>Engineering</v>
      </c>
      <c r="G1627" t="str">
        <f>VLOOKUP(D1627,'B-Business Capability'!B:H,7,FALSE)</f>
        <v>Construction &amp; Development</v>
      </c>
      <c r="I1627" t="s">
        <v>253</v>
      </c>
      <c r="J1627" t="s">
        <v>873</v>
      </c>
      <c r="K1627" t="s">
        <v>883</v>
      </c>
      <c r="L1627" t="s">
        <v>886</v>
      </c>
      <c r="M1627" t="str">
        <f>VLOOKUP(L1627,'A-Applications'!B:D,3,FALSE)</f>
        <v>Pads</v>
      </c>
      <c r="N1627" t="s">
        <v>53</v>
      </c>
      <c r="O1627" s="42" t="s">
        <v>66</v>
      </c>
      <c r="P1627" t="s">
        <v>407</v>
      </c>
      <c r="Q1627" t="str">
        <f>VLOOKUP(KamstrupData[[#This Row],[IdLevel123]],'B-Business Capability'!B:L,10,FALSE)</f>
        <v>Idea-to-Release (I2R)</v>
      </c>
      <c r="R1627">
        <f>VLOOKUP(KamstrupData[[#This Row],[IdLevel123]],'B-Business Capability'!B:L,11,FALSE)</f>
        <v>420</v>
      </c>
      <c r="T1627" t="s">
        <v>874</v>
      </c>
      <c r="U1627" t="str">
        <f>_xlfn.CONCAT(KamstrupData[[#This Row],[CountryCode]],"_",KamstrupData[[#This Row],[Business Area]],"_",KamstrupData[[#This Row],[DepartmentTeam]])</f>
        <v>DK10_Electricity - Technology Hardware_Hardware</v>
      </c>
      <c r="V1627" t="str">
        <f>VLOOKUP(KamstrupData[[#This Row],[ORG_Concat]],'O-Organization'!F:H,3,FALSE)</f>
        <v>11130_DK10_Electricity_Electricity - Technology Hardware_Hardware</v>
      </c>
    </row>
    <row r="1628" spans="4:22">
      <c r="D1628" t="s">
        <v>507</v>
      </c>
      <c r="E1628" t="str">
        <f>VLOOKUP(D1628,'B-Business Capability'!B:H,5,FALSE)</f>
        <v>Product &amp; Software Development</v>
      </c>
      <c r="F1628" t="str">
        <f>VLOOKUP(D1628,'B-Business Capability'!B:H,6,FALSE)</f>
        <v>Engineering</v>
      </c>
      <c r="G1628" t="str">
        <f>VLOOKUP(D1628,'B-Business Capability'!B:H,7,FALSE)</f>
        <v>Construction &amp; Development</v>
      </c>
      <c r="I1628" t="s">
        <v>253</v>
      </c>
      <c r="J1628" t="s">
        <v>873</v>
      </c>
      <c r="K1628" t="s">
        <v>880</v>
      </c>
      <c r="L1628" t="s">
        <v>887</v>
      </c>
      <c r="M1628" t="str">
        <f>VLOOKUP(L1628,'A-Applications'!B:D,3,FALSE)</f>
        <v>Python</v>
      </c>
      <c r="N1628" t="s">
        <v>53</v>
      </c>
      <c r="O1628" s="42" t="s">
        <v>54</v>
      </c>
      <c r="P1628" t="s">
        <v>407</v>
      </c>
      <c r="Q1628" t="str">
        <f>VLOOKUP(KamstrupData[[#This Row],[IdLevel123]],'B-Business Capability'!B:L,10,FALSE)</f>
        <v>Idea-to-Release (I2R)</v>
      </c>
      <c r="R1628">
        <f>VLOOKUP(KamstrupData[[#This Row],[IdLevel123]],'B-Business Capability'!B:L,11,FALSE)</f>
        <v>420</v>
      </c>
      <c r="T1628" t="s">
        <v>874</v>
      </c>
      <c r="U1628" t="str">
        <f>_xlfn.CONCAT(KamstrupData[[#This Row],[CountryCode]],"_",KamstrupData[[#This Row],[Business Area]],"_",KamstrupData[[#This Row],[DepartmentTeam]])</f>
        <v>DK10_Electricity - Technology Hardware_Embeded Software</v>
      </c>
      <c r="V1628" t="str">
        <f>VLOOKUP(KamstrupData[[#This Row],[ORG_Concat]],'O-Organization'!F:H,3,FALSE)</f>
        <v>11129_DK10_Electricity_Electricity - Technology Hardware_Embeded Software</v>
      </c>
    </row>
    <row r="1629" spans="4:22">
      <c r="D1629" t="s">
        <v>507</v>
      </c>
      <c r="E1629" t="str">
        <f>VLOOKUP(D1629,'B-Business Capability'!B:H,5,FALSE)</f>
        <v>Product &amp; Software Development</v>
      </c>
      <c r="F1629" t="str">
        <f>VLOOKUP(D1629,'B-Business Capability'!B:H,6,FALSE)</f>
        <v>Engineering</v>
      </c>
      <c r="G1629" t="str">
        <f>VLOOKUP(D1629,'B-Business Capability'!B:H,7,FALSE)</f>
        <v>Construction &amp; Development</v>
      </c>
      <c r="I1629" t="s">
        <v>253</v>
      </c>
      <c r="J1629" t="s">
        <v>873</v>
      </c>
      <c r="K1629" t="s">
        <v>888</v>
      </c>
      <c r="L1629" t="s">
        <v>887</v>
      </c>
      <c r="M1629" t="str">
        <f>VLOOKUP(L1629,'A-Applications'!B:D,3,FALSE)</f>
        <v>Python</v>
      </c>
      <c r="N1629" t="s">
        <v>53</v>
      </c>
      <c r="O1629" s="42" t="s">
        <v>54</v>
      </c>
      <c r="P1629" t="s">
        <v>407</v>
      </c>
      <c r="Q1629" t="str">
        <f>VLOOKUP(KamstrupData[[#This Row],[IdLevel123]],'B-Business Capability'!B:L,10,FALSE)</f>
        <v>Idea-to-Release (I2R)</v>
      </c>
      <c r="R1629">
        <f>VLOOKUP(KamstrupData[[#This Row],[IdLevel123]],'B-Business Capability'!B:L,11,FALSE)</f>
        <v>420</v>
      </c>
      <c r="T1629" t="s">
        <v>874</v>
      </c>
      <c r="U1629" t="str">
        <f>_xlfn.CONCAT(KamstrupData[[#This Row],[CountryCode]],"_",KamstrupData[[#This Row],[Business Area]],"_",KamstrupData[[#This Row],[DepartmentTeam]])</f>
        <v>DK10_Electricity - Technology Hardware_Tech. Lead</v>
      </c>
      <c r="V1629" t="str">
        <f>VLOOKUP(KamstrupData[[#This Row],[ORG_Concat]],'O-Organization'!F:H,3,FALSE)</f>
        <v>11131_DK10_Electricity_Electricity - Technology Hardware_Tech. Lead</v>
      </c>
    </row>
    <row r="1630" spans="4:22">
      <c r="D1630" t="s">
        <v>507</v>
      </c>
      <c r="E1630" t="str">
        <f>VLOOKUP(D1630,'B-Business Capability'!B:H,5,FALSE)</f>
        <v>Product &amp; Software Development</v>
      </c>
      <c r="F1630" t="str">
        <f>VLOOKUP(D1630,'B-Business Capability'!B:H,6,FALSE)</f>
        <v>Engineering</v>
      </c>
      <c r="G1630" t="str">
        <f>VLOOKUP(D1630,'B-Business Capability'!B:H,7,FALSE)</f>
        <v>Construction &amp; Development</v>
      </c>
      <c r="I1630" t="s">
        <v>253</v>
      </c>
      <c r="J1630" t="s">
        <v>873</v>
      </c>
      <c r="K1630" t="s">
        <v>882</v>
      </c>
      <c r="L1630" t="s">
        <v>889</v>
      </c>
      <c r="M1630" t="str">
        <f>VLOOKUP(L1630,'A-Applications'!B:D,3,FALSE)</f>
        <v>List&amp;Label</v>
      </c>
      <c r="N1630" t="s">
        <v>53</v>
      </c>
      <c r="O1630" s="42" t="s">
        <v>54</v>
      </c>
      <c r="P1630" t="s">
        <v>407</v>
      </c>
      <c r="Q1630" t="str">
        <f>VLOOKUP(KamstrupData[[#This Row],[IdLevel123]],'B-Business Capability'!B:L,10,FALSE)</f>
        <v>Idea-to-Release (I2R)</v>
      </c>
      <c r="R1630">
        <f>VLOOKUP(KamstrupData[[#This Row],[IdLevel123]],'B-Business Capability'!B:L,11,FALSE)</f>
        <v>420</v>
      </c>
      <c r="T1630" t="s">
        <v>874</v>
      </c>
      <c r="U1630" t="str">
        <f>_xlfn.CONCAT(KamstrupData[[#This Row],[CountryCode]],"_",KamstrupData[[#This Row],[Business Area]],"_",KamstrupData[[#This Row],[DepartmentTeam]])</f>
        <v>DK10_Electricity - Technology Hardware_Tools &amp; Apps</v>
      </c>
      <c r="V1630" t="str">
        <f>VLOOKUP(KamstrupData[[#This Row],[ORG_Concat]],'O-Organization'!F:H,3,FALSE)</f>
        <v>11132_DK10_Electricity_Electricity - Technology Hardware_Tools &amp; Apps</v>
      </c>
    </row>
    <row r="1631" spans="4:22">
      <c r="D1631" t="s">
        <v>507</v>
      </c>
      <c r="E1631" t="str">
        <f>VLOOKUP(D1631,'B-Business Capability'!B:H,5,FALSE)</f>
        <v>Product &amp; Software Development</v>
      </c>
      <c r="F1631" t="str">
        <f>VLOOKUP(D1631,'B-Business Capability'!B:H,6,FALSE)</f>
        <v>Engineering</v>
      </c>
      <c r="G1631" t="str">
        <f>VLOOKUP(D1631,'B-Business Capability'!B:H,7,FALSE)</f>
        <v>Construction &amp; Development</v>
      </c>
      <c r="I1631" t="s">
        <v>253</v>
      </c>
      <c r="J1631" t="s">
        <v>873</v>
      </c>
      <c r="K1631" t="s">
        <v>880</v>
      </c>
      <c r="L1631" t="s">
        <v>392</v>
      </c>
      <c r="M1631" t="str">
        <f>VLOOKUP(L1631,'A-Applications'!B:D,3,FALSE)</f>
        <v>Chocolatey</v>
      </c>
      <c r="N1631" t="s">
        <v>53</v>
      </c>
      <c r="O1631" s="42" t="s">
        <v>62</v>
      </c>
      <c r="P1631" t="s">
        <v>407</v>
      </c>
      <c r="Q1631" t="str">
        <f>VLOOKUP(KamstrupData[[#This Row],[IdLevel123]],'B-Business Capability'!B:L,10,FALSE)</f>
        <v>Idea-to-Release (I2R)</v>
      </c>
      <c r="R1631">
        <f>VLOOKUP(KamstrupData[[#This Row],[IdLevel123]],'B-Business Capability'!B:L,11,FALSE)</f>
        <v>420</v>
      </c>
      <c r="T1631" t="s">
        <v>874</v>
      </c>
      <c r="U1631" t="str">
        <f>_xlfn.CONCAT(KamstrupData[[#This Row],[CountryCode]],"_",KamstrupData[[#This Row],[Business Area]],"_",KamstrupData[[#This Row],[DepartmentTeam]])</f>
        <v>DK10_Electricity - Technology Hardware_Embeded Software</v>
      </c>
      <c r="V1631" t="str">
        <f>VLOOKUP(KamstrupData[[#This Row],[ORG_Concat]],'O-Organization'!F:H,3,FALSE)</f>
        <v>11129_DK10_Electricity_Electricity - Technology Hardware_Embeded Software</v>
      </c>
    </row>
    <row r="1632" spans="4:22">
      <c r="D1632" t="s">
        <v>507</v>
      </c>
      <c r="E1632" t="str">
        <f>VLOOKUP(D1632,'B-Business Capability'!B:H,5,FALSE)</f>
        <v>Product &amp; Software Development</v>
      </c>
      <c r="F1632" t="str">
        <f>VLOOKUP(D1632,'B-Business Capability'!B:H,6,FALSE)</f>
        <v>Engineering</v>
      </c>
      <c r="G1632" t="str">
        <f>VLOOKUP(D1632,'B-Business Capability'!B:H,7,FALSE)</f>
        <v>Construction &amp; Development</v>
      </c>
      <c r="I1632" t="s">
        <v>253</v>
      </c>
      <c r="J1632" t="s">
        <v>873</v>
      </c>
      <c r="K1632" t="s">
        <v>888</v>
      </c>
      <c r="L1632" t="s">
        <v>392</v>
      </c>
      <c r="M1632" t="str">
        <f>VLOOKUP(L1632,'A-Applications'!B:D,3,FALSE)</f>
        <v>Chocolatey</v>
      </c>
      <c r="N1632" t="s">
        <v>53</v>
      </c>
      <c r="O1632" s="42" t="s">
        <v>62</v>
      </c>
      <c r="P1632" t="s">
        <v>407</v>
      </c>
      <c r="Q1632" t="str">
        <f>VLOOKUP(KamstrupData[[#This Row],[IdLevel123]],'B-Business Capability'!B:L,10,FALSE)</f>
        <v>Idea-to-Release (I2R)</v>
      </c>
      <c r="R1632">
        <f>VLOOKUP(KamstrupData[[#This Row],[IdLevel123]],'B-Business Capability'!B:L,11,FALSE)</f>
        <v>420</v>
      </c>
      <c r="T1632" t="s">
        <v>874</v>
      </c>
      <c r="U1632" t="str">
        <f>_xlfn.CONCAT(KamstrupData[[#This Row],[CountryCode]],"_",KamstrupData[[#This Row],[Business Area]],"_",KamstrupData[[#This Row],[DepartmentTeam]])</f>
        <v>DK10_Electricity - Technology Hardware_Tech. Lead</v>
      </c>
      <c r="V1632" t="str">
        <f>VLOOKUP(KamstrupData[[#This Row],[ORG_Concat]],'O-Organization'!F:H,3,FALSE)</f>
        <v>11131_DK10_Electricity_Electricity - Technology Hardware_Tech. Lead</v>
      </c>
    </row>
    <row r="1633" spans="4:22">
      <c r="D1633" t="s">
        <v>291</v>
      </c>
      <c r="E1633" t="str">
        <f>VLOOKUP(D1633,'B-Business Capability'!B:H,5,FALSE)</f>
        <v>Strategic Management</v>
      </c>
      <c r="F1633" t="str">
        <f>VLOOKUP(D1633,'B-Business Capability'!B:H,6,FALSE)</f>
        <v>Enterprise Effectiveness &amp; Project Management</v>
      </c>
      <c r="G1633">
        <f>VLOOKUP(D1633,'B-Business Capability'!B:H,7,FALSE)</f>
        <v>0</v>
      </c>
      <c r="I1633" t="s">
        <v>253</v>
      </c>
      <c r="J1633" t="s">
        <v>873</v>
      </c>
      <c r="K1633" t="s">
        <v>880</v>
      </c>
      <c r="L1633" t="s">
        <v>96</v>
      </c>
      <c r="M1633" t="str">
        <f>VLOOKUP(L1633,'A-Applications'!B:D,3,FALSE)</f>
        <v>GreenShot</v>
      </c>
      <c r="N1633" t="s">
        <v>53</v>
      </c>
      <c r="O1633" s="42" t="s">
        <v>62</v>
      </c>
      <c r="P1633" t="s">
        <v>97</v>
      </c>
      <c r="Q1633" t="str">
        <f>VLOOKUP(KamstrupData[[#This Row],[IdLevel123]],'B-Business Capability'!B:L,10,FALSE)</f>
        <v>N/A</v>
      </c>
      <c r="R1633">
        <f>VLOOKUP(KamstrupData[[#This Row],[IdLevel123]],'B-Business Capability'!B:L,11,FALSE)</f>
        <v>0</v>
      </c>
      <c r="T1633" t="s">
        <v>874</v>
      </c>
      <c r="U1633" t="str">
        <f>_xlfn.CONCAT(KamstrupData[[#This Row],[CountryCode]],"_",KamstrupData[[#This Row],[Business Area]],"_",KamstrupData[[#This Row],[DepartmentTeam]])</f>
        <v>DK10_Electricity - Technology Hardware_Embeded Software</v>
      </c>
      <c r="V1633" t="str">
        <f>VLOOKUP(KamstrupData[[#This Row],[ORG_Concat]],'O-Organization'!F:H,3,FALSE)</f>
        <v>11129_DK10_Electricity_Electricity - Technology Hardware_Embeded Software</v>
      </c>
    </row>
    <row r="1634" spans="4:22">
      <c r="D1634" t="s">
        <v>507</v>
      </c>
      <c r="E1634" t="str">
        <f>VLOOKUP(D1634,'B-Business Capability'!B:H,5,FALSE)</f>
        <v>Product &amp; Software Development</v>
      </c>
      <c r="F1634" t="str">
        <f>VLOOKUP(D1634,'B-Business Capability'!B:H,6,FALSE)</f>
        <v>Engineering</v>
      </c>
      <c r="G1634" t="str">
        <f>VLOOKUP(D1634,'B-Business Capability'!B:H,7,FALSE)</f>
        <v>Construction &amp; Development</v>
      </c>
      <c r="I1634" t="s">
        <v>253</v>
      </c>
      <c r="J1634" t="s">
        <v>873</v>
      </c>
      <c r="K1634" t="s">
        <v>882</v>
      </c>
      <c r="L1634" t="s">
        <v>890</v>
      </c>
      <c r="M1634" t="str">
        <f>VLOOKUP(L1634,'A-Applications'!B:D,3,FALSE)</f>
        <v>LINQ Pad (https://www.linqpad.net/)</v>
      </c>
      <c r="N1634" t="s">
        <v>53</v>
      </c>
      <c r="O1634" s="42" t="s">
        <v>54</v>
      </c>
      <c r="P1634" t="s">
        <v>407</v>
      </c>
      <c r="Q1634" t="str">
        <f>VLOOKUP(KamstrupData[[#This Row],[IdLevel123]],'B-Business Capability'!B:L,10,FALSE)</f>
        <v>Idea-to-Release (I2R)</v>
      </c>
      <c r="R1634">
        <f>VLOOKUP(KamstrupData[[#This Row],[IdLevel123]],'B-Business Capability'!B:L,11,FALSE)</f>
        <v>420</v>
      </c>
      <c r="T1634" t="s">
        <v>874</v>
      </c>
      <c r="U1634" t="str">
        <f>_xlfn.CONCAT(KamstrupData[[#This Row],[CountryCode]],"_",KamstrupData[[#This Row],[Business Area]],"_",KamstrupData[[#This Row],[DepartmentTeam]])</f>
        <v>DK10_Electricity - Technology Hardware_Tools &amp; Apps</v>
      </c>
      <c r="V1634" t="str">
        <f>VLOOKUP(KamstrupData[[#This Row],[ORG_Concat]],'O-Organization'!F:H,3,FALSE)</f>
        <v>11132_DK10_Electricity_Electricity - Technology Hardware_Tools &amp; Apps</v>
      </c>
    </row>
    <row r="1635" spans="4:22">
      <c r="D1635" t="s">
        <v>507</v>
      </c>
      <c r="E1635" t="str">
        <f>VLOOKUP(D1635,'B-Business Capability'!B:H,5,FALSE)</f>
        <v>Product &amp; Software Development</v>
      </c>
      <c r="F1635" t="str">
        <f>VLOOKUP(D1635,'B-Business Capability'!B:H,6,FALSE)</f>
        <v>Engineering</v>
      </c>
      <c r="G1635" t="str">
        <f>VLOOKUP(D1635,'B-Business Capability'!B:H,7,FALSE)</f>
        <v>Construction &amp; Development</v>
      </c>
      <c r="I1635" t="s">
        <v>253</v>
      </c>
      <c r="J1635" t="s">
        <v>873</v>
      </c>
      <c r="K1635" t="s">
        <v>882</v>
      </c>
      <c r="L1635" t="s">
        <v>394</v>
      </c>
      <c r="M1635" t="str">
        <f>VLOOKUP(L1635,'A-Applications'!B:D,3,FALSE)</f>
        <v>Microsoft SQL Management Studio</v>
      </c>
      <c r="N1635" t="s">
        <v>53</v>
      </c>
      <c r="O1635" s="42" t="s">
        <v>54</v>
      </c>
      <c r="P1635" t="s">
        <v>407</v>
      </c>
      <c r="Q1635" t="str">
        <f>VLOOKUP(KamstrupData[[#This Row],[IdLevel123]],'B-Business Capability'!B:L,10,FALSE)</f>
        <v>Idea-to-Release (I2R)</v>
      </c>
      <c r="R1635">
        <f>VLOOKUP(KamstrupData[[#This Row],[IdLevel123]],'B-Business Capability'!B:L,11,FALSE)</f>
        <v>420</v>
      </c>
      <c r="T1635" t="s">
        <v>874</v>
      </c>
      <c r="U1635" t="str">
        <f>_xlfn.CONCAT(KamstrupData[[#This Row],[CountryCode]],"_",KamstrupData[[#This Row],[Business Area]],"_",KamstrupData[[#This Row],[DepartmentTeam]])</f>
        <v>DK10_Electricity - Technology Hardware_Tools &amp; Apps</v>
      </c>
      <c r="V1635" t="str">
        <f>VLOOKUP(KamstrupData[[#This Row],[ORG_Concat]],'O-Organization'!F:H,3,FALSE)</f>
        <v>11132_DK10_Electricity_Electricity - Technology Hardware_Tools &amp; Apps</v>
      </c>
    </row>
    <row r="1636" spans="4:22">
      <c r="D1636" t="s">
        <v>507</v>
      </c>
      <c r="E1636" t="str">
        <f>VLOOKUP(D1636,'B-Business Capability'!B:H,5,FALSE)</f>
        <v>Product &amp; Software Development</v>
      </c>
      <c r="F1636" t="str">
        <f>VLOOKUP(D1636,'B-Business Capability'!B:H,6,FALSE)</f>
        <v>Engineering</v>
      </c>
      <c r="G1636" t="str">
        <f>VLOOKUP(D1636,'B-Business Capability'!B:H,7,FALSE)</f>
        <v>Construction &amp; Development</v>
      </c>
      <c r="I1636" t="s">
        <v>253</v>
      </c>
      <c r="J1636" t="s">
        <v>873</v>
      </c>
      <c r="L1636" t="s">
        <v>98</v>
      </c>
      <c r="M1636" t="str">
        <f>VLOOKUP(L1636,'A-Applications'!B:D,3,FALSE)</f>
        <v>Notepad++(https://notepad-plus-plus.org/)</v>
      </c>
      <c r="N1636" t="s">
        <v>53</v>
      </c>
      <c r="O1636" s="42" t="s">
        <v>62</v>
      </c>
      <c r="P1636" t="s">
        <v>407</v>
      </c>
      <c r="Q1636" t="str">
        <f>VLOOKUP(KamstrupData[[#This Row],[IdLevel123]],'B-Business Capability'!B:L,10,FALSE)</f>
        <v>Idea-to-Release (I2R)</v>
      </c>
      <c r="R1636">
        <f>VLOOKUP(KamstrupData[[#This Row],[IdLevel123]],'B-Business Capability'!B:L,11,FALSE)</f>
        <v>420</v>
      </c>
      <c r="T1636" t="s">
        <v>874</v>
      </c>
      <c r="U1636" t="str">
        <f>_xlfn.CONCAT(KamstrupData[[#This Row],[CountryCode]],"_",KamstrupData[[#This Row],[Business Area]],"_",KamstrupData[[#This Row],[DepartmentTeam]])</f>
        <v>DK10_Electricity - Technology Hardware_</v>
      </c>
      <c r="V1636" t="str">
        <f>VLOOKUP(KamstrupData[[#This Row],[ORG_Concat]],'O-Organization'!F:H,3,FALSE)</f>
        <v>11128_DK10_Electricity_Electricity - Technology Hardware_</v>
      </c>
    </row>
    <row r="1637" spans="4:22">
      <c r="D1637" t="s">
        <v>507</v>
      </c>
      <c r="E1637" t="str">
        <f>VLOOKUP(D1637,'B-Business Capability'!B:H,5,FALSE)</f>
        <v>Product &amp; Software Development</v>
      </c>
      <c r="F1637" t="str">
        <f>VLOOKUP(D1637,'B-Business Capability'!B:H,6,FALSE)</f>
        <v>Engineering</v>
      </c>
      <c r="G1637" t="str">
        <f>VLOOKUP(D1637,'B-Business Capability'!B:H,7,FALSE)</f>
        <v>Construction &amp; Development</v>
      </c>
      <c r="I1637" t="s">
        <v>253</v>
      </c>
      <c r="J1637" t="s">
        <v>873</v>
      </c>
      <c r="K1637" t="s">
        <v>880</v>
      </c>
      <c r="L1637" t="s">
        <v>398</v>
      </c>
      <c r="M1637" t="str">
        <f>VLOOKUP(L1637,'A-Applications'!B:D,3,FALSE)</f>
        <v>Remote Desktop Conn. Manager</v>
      </c>
      <c r="N1637" t="s">
        <v>53</v>
      </c>
      <c r="O1637" s="42" t="s">
        <v>62</v>
      </c>
      <c r="P1637" t="s">
        <v>407</v>
      </c>
      <c r="Q1637" t="str">
        <f>VLOOKUP(KamstrupData[[#This Row],[IdLevel123]],'B-Business Capability'!B:L,10,FALSE)</f>
        <v>Idea-to-Release (I2R)</v>
      </c>
      <c r="R1637">
        <f>VLOOKUP(KamstrupData[[#This Row],[IdLevel123]],'B-Business Capability'!B:L,11,FALSE)</f>
        <v>420</v>
      </c>
      <c r="T1637" t="s">
        <v>874</v>
      </c>
      <c r="U1637" t="str">
        <f>_xlfn.CONCAT(KamstrupData[[#This Row],[CountryCode]],"_",KamstrupData[[#This Row],[Business Area]],"_",KamstrupData[[#This Row],[DepartmentTeam]])</f>
        <v>DK10_Electricity - Technology Hardware_Embeded Software</v>
      </c>
      <c r="V1637" t="str">
        <f>VLOOKUP(KamstrupData[[#This Row],[ORG_Concat]],'O-Organization'!F:H,3,FALSE)</f>
        <v>11129_DK10_Electricity_Electricity - Technology Hardware_Embeded Software</v>
      </c>
    </row>
    <row r="1638" spans="4:22">
      <c r="D1638" t="s">
        <v>507</v>
      </c>
      <c r="E1638" t="str">
        <f>VLOOKUP(D1638,'B-Business Capability'!B:H,5,FALSE)</f>
        <v>Product &amp; Software Development</v>
      </c>
      <c r="F1638" t="str">
        <f>VLOOKUP(D1638,'B-Business Capability'!B:H,6,FALSE)</f>
        <v>Engineering</v>
      </c>
      <c r="G1638" t="str">
        <f>VLOOKUP(D1638,'B-Business Capability'!B:H,7,FALSE)</f>
        <v>Construction &amp; Development</v>
      </c>
      <c r="I1638" t="s">
        <v>253</v>
      </c>
      <c r="J1638" t="s">
        <v>873</v>
      </c>
      <c r="K1638" t="s">
        <v>888</v>
      </c>
      <c r="L1638" t="s">
        <v>398</v>
      </c>
      <c r="M1638" t="str">
        <f>VLOOKUP(L1638,'A-Applications'!B:D,3,FALSE)</f>
        <v>Remote Desktop Conn. Manager</v>
      </c>
      <c r="N1638" t="s">
        <v>53</v>
      </c>
      <c r="O1638" s="42" t="s">
        <v>62</v>
      </c>
      <c r="P1638" t="s">
        <v>407</v>
      </c>
      <c r="Q1638" t="str">
        <f>VLOOKUP(KamstrupData[[#This Row],[IdLevel123]],'B-Business Capability'!B:L,10,FALSE)</f>
        <v>Idea-to-Release (I2R)</v>
      </c>
      <c r="R1638">
        <f>VLOOKUP(KamstrupData[[#This Row],[IdLevel123]],'B-Business Capability'!B:L,11,FALSE)</f>
        <v>420</v>
      </c>
      <c r="T1638" t="s">
        <v>874</v>
      </c>
      <c r="U1638" t="str">
        <f>_xlfn.CONCAT(KamstrupData[[#This Row],[CountryCode]],"_",KamstrupData[[#This Row],[Business Area]],"_",KamstrupData[[#This Row],[DepartmentTeam]])</f>
        <v>DK10_Electricity - Technology Hardware_Tech. Lead</v>
      </c>
      <c r="V1638" t="str">
        <f>VLOOKUP(KamstrupData[[#This Row],[ORG_Concat]],'O-Organization'!F:H,3,FALSE)</f>
        <v>11131_DK10_Electricity_Electricity - Technology Hardware_Tech. Lead</v>
      </c>
    </row>
    <row r="1639" spans="4:22">
      <c r="D1639" t="s">
        <v>507</v>
      </c>
      <c r="E1639" t="str">
        <f>VLOOKUP(D1639,'B-Business Capability'!B:H,5,FALSE)</f>
        <v>Product &amp; Software Development</v>
      </c>
      <c r="F1639" t="str">
        <f>VLOOKUP(D1639,'B-Business Capability'!B:H,6,FALSE)</f>
        <v>Engineering</v>
      </c>
      <c r="G1639" t="str">
        <f>VLOOKUP(D1639,'B-Business Capability'!B:H,7,FALSE)</f>
        <v>Construction &amp; Development</v>
      </c>
      <c r="I1639" t="s">
        <v>253</v>
      </c>
      <c r="J1639" t="s">
        <v>873</v>
      </c>
      <c r="K1639" t="s">
        <v>880</v>
      </c>
      <c r="L1639" t="s">
        <v>100</v>
      </c>
      <c r="M1639" t="str">
        <f>VLOOKUP(L1639,'A-Applications'!B:D,3,FALSE)</f>
        <v>JIRA</v>
      </c>
      <c r="N1639" t="s">
        <v>53</v>
      </c>
      <c r="O1639" s="42" t="s">
        <v>54</v>
      </c>
      <c r="P1639" t="s">
        <v>407</v>
      </c>
      <c r="Q1639" t="str">
        <f>VLOOKUP(KamstrupData[[#This Row],[IdLevel123]],'B-Business Capability'!B:L,10,FALSE)</f>
        <v>Idea-to-Release (I2R)</v>
      </c>
      <c r="R1639">
        <f>VLOOKUP(KamstrupData[[#This Row],[IdLevel123]],'B-Business Capability'!B:L,11,FALSE)</f>
        <v>420</v>
      </c>
      <c r="T1639" t="s">
        <v>874</v>
      </c>
      <c r="U1639" t="str">
        <f>_xlfn.CONCAT(KamstrupData[[#This Row],[CountryCode]],"_",KamstrupData[[#This Row],[Business Area]],"_",KamstrupData[[#This Row],[DepartmentTeam]])</f>
        <v>DK10_Electricity - Technology Hardware_Embeded Software</v>
      </c>
      <c r="V1639" t="str">
        <f>VLOOKUP(KamstrupData[[#This Row],[ORG_Concat]],'O-Organization'!F:H,3,FALSE)</f>
        <v>11129_DK10_Electricity_Electricity - Technology Hardware_Embeded Software</v>
      </c>
    </row>
    <row r="1640" spans="4:22">
      <c r="D1640" t="s">
        <v>507</v>
      </c>
      <c r="E1640" t="str">
        <f>VLOOKUP(D1640,'B-Business Capability'!B:H,5,FALSE)</f>
        <v>Product &amp; Software Development</v>
      </c>
      <c r="F1640" t="str">
        <f>VLOOKUP(D1640,'B-Business Capability'!B:H,6,FALSE)</f>
        <v>Engineering</v>
      </c>
      <c r="G1640" t="str">
        <f>VLOOKUP(D1640,'B-Business Capability'!B:H,7,FALSE)</f>
        <v>Construction &amp; Development</v>
      </c>
      <c r="I1640" t="s">
        <v>253</v>
      </c>
      <c r="J1640" t="s">
        <v>873</v>
      </c>
      <c r="K1640" t="s">
        <v>888</v>
      </c>
      <c r="L1640" t="s">
        <v>100</v>
      </c>
      <c r="M1640" t="str">
        <f>VLOOKUP(L1640,'A-Applications'!B:D,3,FALSE)</f>
        <v>JIRA</v>
      </c>
      <c r="N1640" t="s">
        <v>53</v>
      </c>
      <c r="O1640" s="42" t="s">
        <v>54</v>
      </c>
      <c r="P1640" t="s">
        <v>407</v>
      </c>
      <c r="Q1640" t="str">
        <f>VLOOKUP(KamstrupData[[#This Row],[IdLevel123]],'B-Business Capability'!B:L,10,FALSE)</f>
        <v>Idea-to-Release (I2R)</v>
      </c>
      <c r="R1640">
        <f>VLOOKUP(KamstrupData[[#This Row],[IdLevel123]],'B-Business Capability'!B:L,11,FALSE)</f>
        <v>420</v>
      </c>
      <c r="T1640" t="s">
        <v>874</v>
      </c>
      <c r="U1640" t="str">
        <f>_xlfn.CONCAT(KamstrupData[[#This Row],[CountryCode]],"_",KamstrupData[[#This Row],[Business Area]],"_",KamstrupData[[#This Row],[DepartmentTeam]])</f>
        <v>DK10_Electricity - Technology Hardware_Tech. Lead</v>
      </c>
      <c r="V1640" t="str">
        <f>VLOOKUP(KamstrupData[[#This Row],[ORG_Concat]],'O-Organization'!F:H,3,FALSE)</f>
        <v>11131_DK10_Electricity_Electricity - Technology Hardware_Tech. Lead</v>
      </c>
    </row>
    <row r="1641" spans="4:22">
      <c r="D1641" t="s">
        <v>885</v>
      </c>
      <c r="E1641" t="str">
        <f>VLOOKUP(D1641,'B-Business Capability'!B:H,5,FALSE)</f>
        <v>Product &amp; Software Development</v>
      </c>
      <c r="F1641" t="str">
        <f>VLOOKUP(D1641,'B-Business Capability'!B:H,6,FALSE)</f>
        <v>Engineering</v>
      </c>
      <c r="G1641" t="str">
        <f>VLOOKUP(D1641,'B-Business Capability'!B:H,7,FALSE)</f>
        <v>Design Products &amp; Software</v>
      </c>
      <c r="I1641" t="s">
        <v>253</v>
      </c>
      <c r="J1641" t="s">
        <v>873</v>
      </c>
      <c r="K1641" t="s">
        <v>880</v>
      </c>
      <c r="L1641" t="s">
        <v>100</v>
      </c>
      <c r="M1641" t="str">
        <f>VLOOKUP(L1641,'A-Applications'!B:D,3,FALSE)</f>
        <v>JIRA</v>
      </c>
      <c r="N1641" t="s">
        <v>53</v>
      </c>
      <c r="O1641" s="42" t="s">
        <v>54</v>
      </c>
      <c r="P1641" t="s">
        <v>407</v>
      </c>
      <c r="Q1641" t="str">
        <f>VLOOKUP(KamstrupData[[#This Row],[IdLevel123]],'B-Business Capability'!B:L,10,FALSE)</f>
        <v>Idea-to-Release (I2R)</v>
      </c>
      <c r="R1641">
        <f>VLOOKUP(KamstrupData[[#This Row],[IdLevel123]],'B-Business Capability'!B:L,11,FALSE)</f>
        <v>430</v>
      </c>
      <c r="T1641" t="s">
        <v>874</v>
      </c>
      <c r="U1641" t="str">
        <f>_xlfn.CONCAT(KamstrupData[[#This Row],[CountryCode]],"_",KamstrupData[[#This Row],[Business Area]],"_",KamstrupData[[#This Row],[DepartmentTeam]])</f>
        <v>DK10_Electricity - Technology Hardware_Embeded Software</v>
      </c>
      <c r="V1641" t="str">
        <f>VLOOKUP(KamstrupData[[#This Row],[ORG_Concat]],'O-Organization'!F:H,3,FALSE)</f>
        <v>11129_DK10_Electricity_Electricity - Technology Hardware_Embeded Software</v>
      </c>
    </row>
    <row r="1642" spans="4:22">
      <c r="D1642" t="s">
        <v>885</v>
      </c>
      <c r="E1642" t="str">
        <f>VLOOKUP(D1642,'B-Business Capability'!B:H,5,FALSE)</f>
        <v>Product &amp; Software Development</v>
      </c>
      <c r="F1642" t="str">
        <f>VLOOKUP(D1642,'B-Business Capability'!B:H,6,FALSE)</f>
        <v>Engineering</v>
      </c>
      <c r="G1642" t="str">
        <f>VLOOKUP(D1642,'B-Business Capability'!B:H,7,FALSE)</f>
        <v>Design Products &amp; Software</v>
      </c>
      <c r="I1642" t="s">
        <v>253</v>
      </c>
      <c r="J1642" t="s">
        <v>873</v>
      </c>
      <c r="K1642" t="s">
        <v>888</v>
      </c>
      <c r="L1642" t="s">
        <v>100</v>
      </c>
      <c r="M1642" t="str">
        <f>VLOOKUP(L1642,'A-Applications'!B:D,3,FALSE)</f>
        <v>JIRA</v>
      </c>
      <c r="N1642" t="s">
        <v>53</v>
      </c>
      <c r="O1642" s="42" t="s">
        <v>54</v>
      </c>
      <c r="P1642" t="s">
        <v>407</v>
      </c>
      <c r="Q1642" t="str">
        <f>VLOOKUP(KamstrupData[[#This Row],[IdLevel123]],'B-Business Capability'!B:L,10,FALSE)</f>
        <v>Idea-to-Release (I2R)</v>
      </c>
      <c r="R1642">
        <f>VLOOKUP(KamstrupData[[#This Row],[IdLevel123]],'B-Business Capability'!B:L,11,FALSE)</f>
        <v>430</v>
      </c>
      <c r="T1642" t="s">
        <v>874</v>
      </c>
      <c r="U1642" t="str">
        <f>_xlfn.CONCAT(KamstrupData[[#This Row],[CountryCode]],"_",KamstrupData[[#This Row],[Business Area]],"_",KamstrupData[[#This Row],[DepartmentTeam]])</f>
        <v>DK10_Electricity - Technology Hardware_Tech. Lead</v>
      </c>
      <c r="V1642" t="str">
        <f>VLOOKUP(KamstrupData[[#This Row],[ORG_Concat]],'O-Organization'!F:H,3,FALSE)</f>
        <v>11131_DK10_Electricity_Electricity - Technology Hardware_Tech. Lead</v>
      </c>
    </row>
    <row r="1643" spans="4:22">
      <c r="D1643" t="s">
        <v>875</v>
      </c>
      <c r="E1643" t="str">
        <f>VLOOKUP(D1643,'B-Business Capability'!B:H,5,FALSE)</f>
        <v>Product &amp; Software Development</v>
      </c>
      <c r="F1643" t="str">
        <f>VLOOKUP(D1643,'B-Business Capability'!B:H,6,FALSE)</f>
        <v>Product Preparation</v>
      </c>
      <c r="G1643" t="str">
        <f>VLOOKUP(D1643,'B-Business Capability'!B:H,7,FALSE)</f>
        <v>Align Resources</v>
      </c>
      <c r="I1643" t="s">
        <v>253</v>
      </c>
      <c r="J1643" t="s">
        <v>873</v>
      </c>
      <c r="K1643" t="s">
        <v>880</v>
      </c>
      <c r="L1643" t="s">
        <v>100</v>
      </c>
      <c r="M1643" t="str">
        <f>VLOOKUP(L1643,'A-Applications'!B:D,3,FALSE)</f>
        <v>JIRA</v>
      </c>
      <c r="N1643" t="s">
        <v>53</v>
      </c>
      <c r="O1643" s="42" t="s">
        <v>54</v>
      </c>
      <c r="P1643" t="s">
        <v>407</v>
      </c>
      <c r="Q1643" t="str">
        <f>VLOOKUP(KamstrupData[[#This Row],[IdLevel123]],'B-Business Capability'!B:L,10,FALSE)</f>
        <v>Idea-to-Release (I2R)</v>
      </c>
      <c r="R1643">
        <f>VLOOKUP(KamstrupData[[#This Row],[IdLevel123]],'B-Business Capability'!B:L,11,FALSE)</f>
        <v>120</v>
      </c>
      <c r="T1643" t="s">
        <v>874</v>
      </c>
      <c r="U1643" t="str">
        <f>_xlfn.CONCAT(KamstrupData[[#This Row],[CountryCode]],"_",KamstrupData[[#This Row],[Business Area]],"_",KamstrupData[[#This Row],[DepartmentTeam]])</f>
        <v>DK10_Electricity - Technology Hardware_Embeded Software</v>
      </c>
      <c r="V1643" t="str">
        <f>VLOOKUP(KamstrupData[[#This Row],[ORG_Concat]],'O-Organization'!F:H,3,FALSE)</f>
        <v>11129_DK10_Electricity_Electricity - Technology Hardware_Embeded Software</v>
      </c>
    </row>
    <row r="1644" spans="4:22">
      <c r="D1644" t="s">
        <v>875</v>
      </c>
      <c r="E1644" t="str">
        <f>VLOOKUP(D1644,'B-Business Capability'!B:H,5,FALSE)</f>
        <v>Product &amp; Software Development</v>
      </c>
      <c r="F1644" t="str">
        <f>VLOOKUP(D1644,'B-Business Capability'!B:H,6,FALSE)</f>
        <v>Product Preparation</v>
      </c>
      <c r="G1644" t="str">
        <f>VLOOKUP(D1644,'B-Business Capability'!B:H,7,FALSE)</f>
        <v>Align Resources</v>
      </c>
      <c r="I1644" t="s">
        <v>253</v>
      </c>
      <c r="J1644" t="s">
        <v>873</v>
      </c>
      <c r="K1644" t="s">
        <v>888</v>
      </c>
      <c r="L1644" t="s">
        <v>100</v>
      </c>
      <c r="M1644" t="str">
        <f>VLOOKUP(L1644,'A-Applications'!B:D,3,FALSE)</f>
        <v>JIRA</v>
      </c>
      <c r="N1644" t="s">
        <v>53</v>
      </c>
      <c r="O1644" s="42" t="s">
        <v>54</v>
      </c>
      <c r="P1644" t="s">
        <v>407</v>
      </c>
      <c r="Q1644" t="str">
        <f>VLOOKUP(KamstrupData[[#This Row],[IdLevel123]],'B-Business Capability'!B:L,10,FALSE)</f>
        <v>Idea-to-Release (I2R)</v>
      </c>
      <c r="R1644">
        <f>VLOOKUP(KamstrupData[[#This Row],[IdLevel123]],'B-Business Capability'!B:L,11,FALSE)</f>
        <v>120</v>
      </c>
      <c r="T1644" t="s">
        <v>874</v>
      </c>
      <c r="U1644" t="str">
        <f>_xlfn.CONCAT(KamstrupData[[#This Row],[CountryCode]],"_",KamstrupData[[#This Row],[Business Area]],"_",KamstrupData[[#This Row],[DepartmentTeam]])</f>
        <v>DK10_Electricity - Technology Hardware_Tech. Lead</v>
      </c>
      <c r="V1644" t="str">
        <f>VLOOKUP(KamstrupData[[#This Row],[ORG_Concat]],'O-Organization'!F:H,3,FALSE)</f>
        <v>11131_DK10_Electricity_Electricity - Technology Hardware_Tech. Lead</v>
      </c>
    </row>
    <row r="1645" spans="4:22">
      <c r="D1645" t="s">
        <v>74</v>
      </c>
      <c r="E1645" t="str">
        <f>VLOOKUP(D1645,'B-Business Capability'!B:H,5,FALSE)</f>
        <v>Strategic Management</v>
      </c>
      <c r="F1645" t="str">
        <f>VLOOKUP(D1645,'B-Business Capability'!B:H,6,FALSE)</f>
        <v>Manage Core Business</v>
      </c>
      <c r="G1645" t="str">
        <f>VLOOKUP(D1645,'B-Business Capability'!B:H,7,FALSE)</f>
        <v>Manage Projects</v>
      </c>
      <c r="I1645" t="s">
        <v>253</v>
      </c>
      <c r="J1645" t="s">
        <v>873</v>
      </c>
      <c r="K1645" t="s">
        <v>880</v>
      </c>
      <c r="L1645" t="s">
        <v>100</v>
      </c>
      <c r="M1645" t="str">
        <f>VLOOKUP(L1645,'A-Applications'!B:D,3,FALSE)</f>
        <v>JIRA</v>
      </c>
      <c r="N1645" t="s">
        <v>53</v>
      </c>
      <c r="O1645" s="42" t="s">
        <v>54</v>
      </c>
      <c r="P1645" t="s">
        <v>407</v>
      </c>
      <c r="Q1645" t="str">
        <f>VLOOKUP(KamstrupData[[#This Row],[IdLevel123]],'B-Business Capability'!B:L,10,FALSE)</f>
        <v>N/A</v>
      </c>
      <c r="R1645">
        <f>VLOOKUP(KamstrupData[[#This Row],[IdLevel123]],'B-Business Capability'!B:L,11,FALSE)</f>
        <v>0</v>
      </c>
      <c r="T1645" t="s">
        <v>874</v>
      </c>
      <c r="U1645" t="str">
        <f>_xlfn.CONCAT(KamstrupData[[#This Row],[CountryCode]],"_",KamstrupData[[#This Row],[Business Area]],"_",KamstrupData[[#This Row],[DepartmentTeam]])</f>
        <v>DK10_Electricity - Technology Hardware_Embeded Software</v>
      </c>
      <c r="V1645" t="str">
        <f>VLOOKUP(KamstrupData[[#This Row],[ORG_Concat]],'O-Organization'!F:H,3,FALSE)</f>
        <v>11129_DK10_Electricity_Electricity - Technology Hardware_Embeded Software</v>
      </c>
    </row>
    <row r="1646" spans="4:22">
      <c r="D1646" t="s">
        <v>74</v>
      </c>
      <c r="E1646" t="str">
        <f>VLOOKUP(D1646,'B-Business Capability'!B:H,5,FALSE)</f>
        <v>Strategic Management</v>
      </c>
      <c r="F1646" t="str">
        <f>VLOOKUP(D1646,'B-Business Capability'!B:H,6,FALSE)</f>
        <v>Manage Core Business</v>
      </c>
      <c r="G1646" t="str">
        <f>VLOOKUP(D1646,'B-Business Capability'!B:H,7,FALSE)</f>
        <v>Manage Projects</v>
      </c>
      <c r="I1646" t="s">
        <v>253</v>
      </c>
      <c r="J1646" t="s">
        <v>873</v>
      </c>
      <c r="K1646" t="s">
        <v>888</v>
      </c>
      <c r="L1646" t="s">
        <v>100</v>
      </c>
      <c r="M1646" t="str">
        <f>VLOOKUP(L1646,'A-Applications'!B:D,3,FALSE)</f>
        <v>JIRA</v>
      </c>
      <c r="N1646" t="s">
        <v>53</v>
      </c>
      <c r="O1646" s="42" t="s">
        <v>54</v>
      </c>
      <c r="P1646" t="s">
        <v>407</v>
      </c>
      <c r="Q1646" t="str">
        <f>VLOOKUP(KamstrupData[[#This Row],[IdLevel123]],'B-Business Capability'!B:L,10,FALSE)</f>
        <v>N/A</v>
      </c>
      <c r="R1646">
        <f>VLOOKUP(KamstrupData[[#This Row],[IdLevel123]],'B-Business Capability'!B:L,11,FALSE)</f>
        <v>0</v>
      </c>
      <c r="T1646" t="s">
        <v>874</v>
      </c>
      <c r="U1646" t="str">
        <f>_xlfn.CONCAT(KamstrupData[[#This Row],[CountryCode]],"_",KamstrupData[[#This Row],[Business Area]],"_",KamstrupData[[#This Row],[DepartmentTeam]])</f>
        <v>DK10_Electricity - Technology Hardware_Tech. Lead</v>
      </c>
      <c r="V1646" t="str">
        <f>VLOOKUP(KamstrupData[[#This Row],[ORG_Concat]],'O-Organization'!F:H,3,FALSE)</f>
        <v>11131_DK10_Electricity_Electricity - Technology Hardware_Tech. Lead</v>
      </c>
    </row>
    <row r="1647" spans="4:22">
      <c r="D1647" t="s">
        <v>295</v>
      </c>
      <c r="E1647" t="str">
        <f>VLOOKUP(D1647,'B-Business Capability'!B:H,5,FALSE)</f>
        <v>Strategic Management</v>
      </c>
      <c r="F1647" t="str">
        <f>VLOOKUP(D1647,'B-Business Capability'!B:H,6,FALSE)</f>
        <v>Enterprise Effectiveness &amp; Project Management</v>
      </c>
      <c r="G1647" t="str">
        <f>VLOOKUP(D1647,'B-Business Capability'!B:H,7,FALSE)</f>
        <v>Task Tracking and Planning</v>
      </c>
      <c r="I1647" t="s">
        <v>253</v>
      </c>
      <c r="J1647" t="s">
        <v>873</v>
      </c>
      <c r="K1647" t="s">
        <v>880</v>
      </c>
      <c r="L1647" t="s">
        <v>100</v>
      </c>
      <c r="M1647" t="str">
        <f>VLOOKUP(L1647,'A-Applications'!B:D,3,FALSE)</f>
        <v>JIRA</v>
      </c>
      <c r="N1647" t="s">
        <v>53</v>
      </c>
      <c r="O1647" s="42" t="s">
        <v>54</v>
      </c>
      <c r="P1647" t="s">
        <v>407</v>
      </c>
      <c r="Q1647" t="str">
        <f>VLOOKUP(KamstrupData[[#This Row],[IdLevel123]],'B-Business Capability'!B:L,10,FALSE)</f>
        <v>N/A</v>
      </c>
      <c r="R1647">
        <f>VLOOKUP(KamstrupData[[#This Row],[IdLevel123]],'B-Business Capability'!B:L,11,FALSE)</f>
        <v>0</v>
      </c>
      <c r="T1647" t="s">
        <v>874</v>
      </c>
      <c r="U1647" t="str">
        <f>_xlfn.CONCAT(KamstrupData[[#This Row],[CountryCode]],"_",KamstrupData[[#This Row],[Business Area]],"_",KamstrupData[[#This Row],[DepartmentTeam]])</f>
        <v>DK10_Electricity - Technology Hardware_Embeded Software</v>
      </c>
      <c r="V1647" t="str">
        <f>VLOOKUP(KamstrupData[[#This Row],[ORG_Concat]],'O-Organization'!F:H,3,FALSE)</f>
        <v>11129_DK10_Electricity_Electricity - Technology Hardware_Embeded Software</v>
      </c>
    </row>
    <row r="1648" spans="4:22">
      <c r="D1648" t="s">
        <v>295</v>
      </c>
      <c r="E1648" t="str">
        <f>VLOOKUP(D1648,'B-Business Capability'!B:H,5,FALSE)</f>
        <v>Strategic Management</v>
      </c>
      <c r="F1648" t="str">
        <f>VLOOKUP(D1648,'B-Business Capability'!B:H,6,FALSE)</f>
        <v>Enterprise Effectiveness &amp; Project Management</v>
      </c>
      <c r="G1648" t="str">
        <f>VLOOKUP(D1648,'B-Business Capability'!B:H,7,FALSE)</f>
        <v>Task Tracking and Planning</v>
      </c>
      <c r="I1648" t="s">
        <v>253</v>
      </c>
      <c r="J1648" t="s">
        <v>873</v>
      </c>
      <c r="K1648" t="s">
        <v>888</v>
      </c>
      <c r="L1648" t="s">
        <v>100</v>
      </c>
      <c r="M1648" t="str">
        <f>VLOOKUP(L1648,'A-Applications'!B:D,3,FALSE)</f>
        <v>JIRA</v>
      </c>
      <c r="N1648" t="s">
        <v>53</v>
      </c>
      <c r="O1648" s="42" t="s">
        <v>54</v>
      </c>
      <c r="P1648" t="s">
        <v>407</v>
      </c>
      <c r="Q1648" t="str">
        <f>VLOOKUP(KamstrupData[[#This Row],[IdLevel123]],'B-Business Capability'!B:L,10,FALSE)</f>
        <v>N/A</v>
      </c>
      <c r="R1648">
        <f>VLOOKUP(KamstrupData[[#This Row],[IdLevel123]],'B-Business Capability'!B:L,11,FALSE)</f>
        <v>0</v>
      </c>
      <c r="T1648" t="s">
        <v>874</v>
      </c>
      <c r="U1648" t="str">
        <f>_xlfn.CONCAT(KamstrupData[[#This Row],[CountryCode]],"_",KamstrupData[[#This Row],[Business Area]],"_",KamstrupData[[#This Row],[DepartmentTeam]])</f>
        <v>DK10_Electricity - Technology Hardware_Tech. Lead</v>
      </c>
      <c r="V1648" t="str">
        <f>VLOOKUP(KamstrupData[[#This Row],[ORG_Concat]],'O-Organization'!F:H,3,FALSE)</f>
        <v>11131_DK10_Electricity_Electricity - Technology Hardware_Tech. Lead</v>
      </c>
    </row>
    <row r="1649" spans="4:22">
      <c r="D1649" t="s">
        <v>507</v>
      </c>
      <c r="E1649" t="str">
        <f>VLOOKUP(D1649,'B-Business Capability'!B:H,5,FALSE)</f>
        <v>Product &amp; Software Development</v>
      </c>
      <c r="F1649" t="str">
        <f>VLOOKUP(D1649,'B-Business Capability'!B:H,6,FALSE)</f>
        <v>Engineering</v>
      </c>
      <c r="G1649" t="str">
        <f>VLOOKUP(D1649,'B-Business Capability'!B:H,7,FALSE)</f>
        <v>Construction &amp; Development</v>
      </c>
      <c r="I1649" t="s">
        <v>253</v>
      </c>
      <c r="J1649" t="s">
        <v>873</v>
      </c>
      <c r="K1649" t="s">
        <v>880</v>
      </c>
      <c r="L1649" t="s">
        <v>401</v>
      </c>
      <c r="M1649" t="str">
        <f>VLOOKUP(L1649,'A-Applications'!B:D,3,FALSE)</f>
        <v>Wireshark (www.wireshark.org)</v>
      </c>
      <c r="N1649" t="s">
        <v>53</v>
      </c>
      <c r="O1649" s="42" t="s">
        <v>54</v>
      </c>
      <c r="P1649" t="s">
        <v>407</v>
      </c>
      <c r="Q1649" t="str">
        <f>VLOOKUP(KamstrupData[[#This Row],[IdLevel123]],'B-Business Capability'!B:L,10,FALSE)</f>
        <v>Idea-to-Release (I2R)</v>
      </c>
      <c r="R1649">
        <f>VLOOKUP(KamstrupData[[#This Row],[IdLevel123]],'B-Business Capability'!B:L,11,FALSE)</f>
        <v>420</v>
      </c>
      <c r="T1649" t="s">
        <v>874</v>
      </c>
      <c r="U1649" t="str">
        <f>_xlfn.CONCAT(KamstrupData[[#This Row],[CountryCode]],"_",KamstrupData[[#This Row],[Business Area]],"_",KamstrupData[[#This Row],[DepartmentTeam]])</f>
        <v>DK10_Electricity - Technology Hardware_Embeded Software</v>
      </c>
      <c r="V1649" t="str">
        <f>VLOOKUP(KamstrupData[[#This Row],[ORG_Concat]],'O-Organization'!F:H,3,FALSE)</f>
        <v>11129_DK10_Electricity_Electricity - Technology Hardware_Embeded Software</v>
      </c>
    </row>
    <row r="1650" spans="4:22">
      <c r="D1650" t="s">
        <v>507</v>
      </c>
      <c r="E1650" t="str">
        <f>VLOOKUP(D1650,'B-Business Capability'!B:H,5,FALSE)</f>
        <v>Product &amp; Software Development</v>
      </c>
      <c r="F1650" t="str">
        <f>VLOOKUP(D1650,'B-Business Capability'!B:H,6,FALSE)</f>
        <v>Engineering</v>
      </c>
      <c r="G1650" t="str">
        <f>VLOOKUP(D1650,'B-Business Capability'!B:H,7,FALSE)</f>
        <v>Construction &amp; Development</v>
      </c>
      <c r="I1650" t="s">
        <v>253</v>
      </c>
      <c r="J1650" t="s">
        <v>873</v>
      </c>
      <c r="K1650" t="s">
        <v>888</v>
      </c>
      <c r="L1650" t="s">
        <v>401</v>
      </c>
      <c r="M1650" t="str">
        <f>VLOOKUP(L1650,'A-Applications'!B:D,3,FALSE)</f>
        <v>Wireshark (www.wireshark.org)</v>
      </c>
      <c r="N1650" t="s">
        <v>53</v>
      </c>
      <c r="O1650" s="42" t="s">
        <v>54</v>
      </c>
      <c r="P1650" t="s">
        <v>407</v>
      </c>
      <c r="Q1650" t="str">
        <f>VLOOKUP(KamstrupData[[#This Row],[IdLevel123]],'B-Business Capability'!B:L,10,FALSE)</f>
        <v>Idea-to-Release (I2R)</v>
      </c>
      <c r="R1650">
        <f>VLOOKUP(KamstrupData[[#This Row],[IdLevel123]],'B-Business Capability'!B:L,11,FALSE)</f>
        <v>420</v>
      </c>
      <c r="T1650" t="s">
        <v>874</v>
      </c>
      <c r="U1650" t="str">
        <f>_xlfn.CONCAT(KamstrupData[[#This Row],[CountryCode]],"_",KamstrupData[[#This Row],[Business Area]],"_",KamstrupData[[#This Row],[DepartmentTeam]])</f>
        <v>DK10_Electricity - Technology Hardware_Tech. Lead</v>
      </c>
      <c r="V1650" t="str">
        <f>VLOOKUP(KamstrupData[[#This Row],[ORG_Concat]],'O-Organization'!F:H,3,FALSE)</f>
        <v>11131_DK10_Electricity_Electricity - Technology Hardware_Tech. Lead</v>
      </c>
    </row>
    <row r="1651" spans="4:22">
      <c r="D1651" t="s">
        <v>507</v>
      </c>
      <c r="E1651" t="str">
        <f>VLOOKUP(D1651,'B-Business Capability'!B:H,5,FALSE)</f>
        <v>Product &amp; Software Development</v>
      </c>
      <c r="F1651" t="str">
        <f>VLOOKUP(D1651,'B-Business Capability'!B:H,6,FALSE)</f>
        <v>Engineering</v>
      </c>
      <c r="G1651" t="str">
        <f>VLOOKUP(D1651,'B-Business Capability'!B:H,7,FALSE)</f>
        <v>Construction &amp; Development</v>
      </c>
      <c r="I1651" t="s">
        <v>253</v>
      </c>
      <c r="J1651" t="s">
        <v>873</v>
      </c>
      <c r="K1651" t="s">
        <v>883</v>
      </c>
      <c r="L1651" t="s">
        <v>601</v>
      </c>
      <c r="M1651" t="str">
        <f>VLOOKUP(L1651,'A-Applications'!B:D,3,FALSE)</f>
        <v>Inkscape (https://inkscape.org/en/)</v>
      </c>
      <c r="N1651" t="s">
        <v>53</v>
      </c>
      <c r="O1651" s="42" t="s">
        <v>62</v>
      </c>
      <c r="P1651" t="s">
        <v>407</v>
      </c>
      <c r="Q1651" t="str">
        <f>VLOOKUP(KamstrupData[[#This Row],[IdLevel123]],'B-Business Capability'!B:L,10,FALSE)</f>
        <v>Idea-to-Release (I2R)</v>
      </c>
      <c r="R1651">
        <f>VLOOKUP(KamstrupData[[#This Row],[IdLevel123]],'B-Business Capability'!B:L,11,FALSE)</f>
        <v>420</v>
      </c>
      <c r="T1651" t="s">
        <v>874</v>
      </c>
      <c r="U1651" t="str">
        <f>_xlfn.CONCAT(KamstrupData[[#This Row],[CountryCode]],"_",KamstrupData[[#This Row],[Business Area]],"_",KamstrupData[[#This Row],[DepartmentTeam]])</f>
        <v>DK10_Electricity - Technology Hardware_Hardware</v>
      </c>
      <c r="V1651" t="str">
        <f>VLOOKUP(KamstrupData[[#This Row],[ORG_Concat]],'O-Organization'!F:H,3,FALSE)</f>
        <v>11130_DK10_Electricity_Electricity - Technology Hardware_Hardware</v>
      </c>
    </row>
    <row r="1652" spans="4:22">
      <c r="D1652" t="s">
        <v>507</v>
      </c>
      <c r="E1652" t="str">
        <f>VLOOKUP(D1652,'B-Business Capability'!B:H,5,FALSE)</f>
        <v>Product &amp; Software Development</v>
      </c>
      <c r="F1652" t="str">
        <f>VLOOKUP(D1652,'B-Business Capability'!B:H,6,FALSE)</f>
        <v>Engineering</v>
      </c>
      <c r="G1652" t="str">
        <f>VLOOKUP(D1652,'B-Business Capability'!B:H,7,FALSE)</f>
        <v>Construction &amp; Development</v>
      </c>
      <c r="I1652" t="s">
        <v>253</v>
      </c>
      <c r="J1652" t="s">
        <v>873</v>
      </c>
      <c r="K1652" t="s">
        <v>882</v>
      </c>
      <c r="L1652" t="s">
        <v>891</v>
      </c>
      <c r="M1652" t="str">
        <f>VLOOKUP(L1652,'A-Applications'!B:D,3,FALSE)</f>
        <v>ReSharper</v>
      </c>
      <c r="N1652" t="s">
        <v>53</v>
      </c>
      <c r="O1652" s="42" t="s">
        <v>54</v>
      </c>
      <c r="P1652" t="s">
        <v>407</v>
      </c>
      <c r="Q1652" t="str">
        <f>VLOOKUP(KamstrupData[[#This Row],[IdLevel123]],'B-Business Capability'!B:L,10,FALSE)</f>
        <v>Idea-to-Release (I2R)</v>
      </c>
      <c r="R1652">
        <f>VLOOKUP(KamstrupData[[#This Row],[IdLevel123]],'B-Business Capability'!B:L,11,FALSE)</f>
        <v>420</v>
      </c>
      <c r="T1652" t="s">
        <v>874</v>
      </c>
      <c r="U1652" t="str">
        <f>_xlfn.CONCAT(KamstrupData[[#This Row],[CountryCode]],"_",KamstrupData[[#This Row],[Business Area]],"_",KamstrupData[[#This Row],[DepartmentTeam]])</f>
        <v>DK10_Electricity - Technology Hardware_Tools &amp; Apps</v>
      </c>
      <c r="V1652" t="str">
        <f>VLOOKUP(KamstrupData[[#This Row],[ORG_Concat]],'O-Organization'!F:H,3,FALSE)</f>
        <v>11132_DK10_Electricity_Electricity - Technology Hardware_Tools &amp; Apps</v>
      </c>
    </row>
    <row r="1653" spans="4:22">
      <c r="D1653" t="s">
        <v>507</v>
      </c>
      <c r="E1653" t="str">
        <f>VLOOKUP(D1653,'B-Business Capability'!B:H,5,FALSE)</f>
        <v>Product &amp; Software Development</v>
      </c>
      <c r="F1653" t="str">
        <f>VLOOKUP(D1653,'B-Business Capability'!B:H,6,FALSE)</f>
        <v>Engineering</v>
      </c>
      <c r="G1653" t="str">
        <f>VLOOKUP(D1653,'B-Business Capability'!B:H,7,FALSE)</f>
        <v>Construction &amp; Development</v>
      </c>
      <c r="I1653" t="s">
        <v>253</v>
      </c>
      <c r="J1653" t="s">
        <v>873</v>
      </c>
      <c r="K1653" t="s">
        <v>880</v>
      </c>
      <c r="L1653" t="s">
        <v>892</v>
      </c>
      <c r="M1653" t="str">
        <f>VLOOKUP(L1653,'A-Applications'!B:D,3,FALSE)</f>
        <v>Beyond Compare Pro</v>
      </c>
      <c r="N1653" t="s">
        <v>53</v>
      </c>
      <c r="O1653" s="42" t="s">
        <v>62</v>
      </c>
      <c r="P1653" t="s">
        <v>407</v>
      </c>
      <c r="Q1653" t="str">
        <f>VLOOKUP(KamstrupData[[#This Row],[IdLevel123]],'B-Business Capability'!B:L,10,FALSE)</f>
        <v>Idea-to-Release (I2R)</v>
      </c>
      <c r="R1653">
        <f>VLOOKUP(KamstrupData[[#This Row],[IdLevel123]],'B-Business Capability'!B:L,11,FALSE)</f>
        <v>420</v>
      </c>
      <c r="T1653" t="s">
        <v>874</v>
      </c>
      <c r="U1653" t="str">
        <f>_xlfn.CONCAT(KamstrupData[[#This Row],[CountryCode]],"_",KamstrupData[[#This Row],[Business Area]],"_",KamstrupData[[#This Row],[DepartmentTeam]])</f>
        <v>DK10_Electricity - Technology Hardware_Embeded Software</v>
      </c>
      <c r="V1653" t="str">
        <f>VLOOKUP(KamstrupData[[#This Row],[ORG_Concat]],'O-Organization'!F:H,3,FALSE)</f>
        <v>11129_DK10_Electricity_Electricity - Technology Hardware_Embeded Software</v>
      </c>
    </row>
    <row r="1654" spans="4:22">
      <c r="D1654" t="s">
        <v>507</v>
      </c>
      <c r="E1654" t="str">
        <f>VLOOKUP(D1654,'B-Business Capability'!B:H,5,FALSE)</f>
        <v>Product &amp; Software Development</v>
      </c>
      <c r="F1654" t="str">
        <f>VLOOKUP(D1654,'B-Business Capability'!B:H,6,FALSE)</f>
        <v>Engineering</v>
      </c>
      <c r="G1654" t="str">
        <f>VLOOKUP(D1654,'B-Business Capability'!B:H,7,FALSE)</f>
        <v>Construction &amp; Development</v>
      </c>
      <c r="I1654" t="s">
        <v>253</v>
      </c>
      <c r="J1654" t="s">
        <v>873</v>
      </c>
      <c r="K1654" t="s">
        <v>888</v>
      </c>
      <c r="L1654" t="s">
        <v>892</v>
      </c>
      <c r="M1654" t="str">
        <f>VLOOKUP(L1654,'A-Applications'!B:D,3,FALSE)</f>
        <v>Beyond Compare Pro</v>
      </c>
      <c r="N1654" t="s">
        <v>53</v>
      </c>
      <c r="O1654" s="42" t="s">
        <v>62</v>
      </c>
      <c r="P1654" t="s">
        <v>407</v>
      </c>
      <c r="Q1654" t="str">
        <f>VLOOKUP(KamstrupData[[#This Row],[IdLevel123]],'B-Business Capability'!B:L,10,FALSE)</f>
        <v>Idea-to-Release (I2R)</v>
      </c>
      <c r="R1654">
        <f>VLOOKUP(KamstrupData[[#This Row],[IdLevel123]],'B-Business Capability'!B:L,11,FALSE)</f>
        <v>420</v>
      </c>
      <c r="T1654" t="s">
        <v>874</v>
      </c>
      <c r="U1654" t="str">
        <f>_xlfn.CONCAT(KamstrupData[[#This Row],[CountryCode]],"_",KamstrupData[[#This Row],[Business Area]],"_",KamstrupData[[#This Row],[DepartmentTeam]])</f>
        <v>DK10_Electricity - Technology Hardware_Tech. Lead</v>
      </c>
      <c r="V1654" t="str">
        <f>VLOOKUP(KamstrupData[[#This Row],[ORG_Concat]],'O-Organization'!F:H,3,FALSE)</f>
        <v>11131_DK10_Electricity_Electricity - Technology Hardware_Tech. Lead</v>
      </c>
    </row>
    <row r="1655" spans="4:22">
      <c r="D1655" t="s">
        <v>507</v>
      </c>
      <c r="E1655" t="str">
        <f>VLOOKUP(D1655,'B-Business Capability'!B:H,5,FALSE)</f>
        <v>Product &amp; Software Development</v>
      </c>
      <c r="F1655" t="str">
        <f>VLOOKUP(D1655,'B-Business Capability'!B:H,6,FALSE)</f>
        <v>Engineering</v>
      </c>
      <c r="G1655" t="str">
        <f>VLOOKUP(D1655,'B-Business Capability'!B:H,7,FALSE)</f>
        <v>Construction &amp; Development</v>
      </c>
      <c r="I1655" t="s">
        <v>253</v>
      </c>
      <c r="J1655" t="s">
        <v>873</v>
      </c>
      <c r="K1655" t="s">
        <v>880</v>
      </c>
      <c r="L1655" t="s">
        <v>403</v>
      </c>
      <c r="M1655" t="str">
        <f>VLOOKUP(L1655,'A-Applications'!B:D,3,FALSE)</f>
        <v>Git</v>
      </c>
      <c r="N1655" t="s">
        <v>53</v>
      </c>
      <c r="O1655" s="42" t="s">
        <v>66</v>
      </c>
      <c r="P1655" t="s">
        <v>407</v>
      </c>
      <c r="Q1655" t="str">
        <f>VLOOKUP(KamstrupData[[#This Row],[IdLevel123]],'B-Business Capability'!B:L,10,FALSE)</f>
        <v>Idea-to-Release (I2R)</v>
      </c>
      <c r="R1655">
        <f>VLOOKUP(KamstrupData[[#This Row],[IdLevel123]],'B-Business Capability'!B:L,11,FALSE)</f>
        <v>420</v>
      </c>
      <c r="T1655" t="s">
        <v>874</v>
      </c>
      <c r="U1655" t="str">
        <f>_xlfn.CONCAT(KamstrupData[[#This Row],[CountryCode]],"_",KamstrupData[[#This Row],[Business Area]],"_",KamstrupData[[#This Row],[DepartmentTeam]])</f>
        <v>DK10_Electricity - Technology Hardware_Embeded Software</v>
      </c>
      <c r="V1655" t="str">
        <f>VLOOKUP(KamstrupData[[#This Row],[ORG_Concat]],'O-Organization'!F:H,3,FALSE)</f>
        <v>11129_DK10_Electricity_Electricity - Technology Hardware_Embeded Software</v>
      </c>
    </row>
    <row r="1656" spans="4:22">
      <c r="D1656" t="s">
        <v>507</v>
      </c>
      <c r="E1656" t="str">
        <f>VLOOKUP(D1656,'B-Business Capability'!B:H,5,FALSE)</f>
        <v>Product &amp; Software Development</v>
      </c>
      <c r="F1656" t="str">
        <f>VLOOKUP(D1656,'B-Business Capability'!B:H,6,FALSE)</f>
        <v>Engineering</v>
      </c>
      <c r="G1656" t="str">
        <f>VLOOKUP(D1656,'B-Business Capability'!B:H,7,FALSE)</f>
        <v>Construction &amp; Development</v>
      </c>
      <c r="I1656" t="s">
        <v>253</v>
      </c>
      <c r="J1656" t="s">
        <v>873</v>
      </c>
      <c r="K1656" t="s">
        <v>888</v>
      </c>
      <c r="L1656" t="s">
        <v>403</v>
      </c>
      <c r="M1656" t="str">
        <f>VLOOKUP(L1656,'A-Applications'!B:D,3,FALSE)</f>
        <v>Git</v>
      </c>
      <c r="N1656" t="s">
        <v>53</v>
      </c>
      <c r="O1656" s="42" t="s">
        <v>66</v>
      </c>
      <c r="P1656" t="s">
        <v>407</v>
      </c>
      <c r="Q1656" t="str">
        <f>VLOOKUP(KamstrupData[[#This Row],[IdLevel123]],'B-Business Capability'!B:L,10,FALSE)</f>
        <v>Idea-to-Release (I2R)</v>
      </c>
      <c r="R1656">
        <f>VLOOKUP(KamstrupData[[#This Row],[IdLevel123]],'B-Business Capability'!B:L,11,FALSE)</f>
        <v>420</v>
      </c>
      <c r="T1656" t="s">
        <v>874</v>
      </c>
      <c r="U1656" t="str">
        <f>_xlfn.CONCAT(KamstrupData[[#This Row],[CountryCode]],"_",KamstrupData[[#This Row],[Business Area]],"_",KamstrupData[[#This Row],[DepartmentTeam]])</f>
        <v>DK10_Electricity - Technology Hardware_Tech. Lead</v>
      </c>
      <c r="V1656" t="str">
        <f>VLOOKUP(KamstrupData[[#This Row],[ORG_Concat]],'O-Organization'!F:H,3,FALSE)</f>
        <v>11131_DK10_Electricity_Electricity - Technology Hardware_Tech. Lead</v>
      </c>
    </row>
    <row r="1657" spans="4:22">
      <c r="D1657" t="s">
        <v>507</v>
      </c>
      <c r="E1657" t="str">
        <f>VLOOKUP(D1657,'B-Business Capability'!B:H,5,FALSE)</f>
        <v>Product &amp; Software Development</v>
      </c>
      <c r="F1657" t="str">
        <f>VLOOKUP(D1657,'B-Business Capability'!B:H,6,FALSE)</f>
        <v>Engineering</v>
      </c>
      <c r="G1657" t="str">
        <f>VLOOKUP(D1657,'B-Business Capability'!B:H,7,FALSE)</f>
        <v>Construction &amp; Development</v>
      </c>
      <c r="I1657" t="s">
        <v>253</v>
      </c>
      <c r="J1657" t="s">
        <v>873</v>
      </c>
      <c r="K1657" t="s">
        <v>882</v>
      </c>
      <c r="L1657" t="s">
        <v>403</v>
      </c>
      <c r="M1657" t="str">
        <f>VLOOKUP(L1657,'A-Applications'!B:D,3,FALSE)</f>
        <v>Git</v>
      </c>
      <c r="N1657" t="s">
        <v>53</v>
      </c>
      <c r="O1657" s="42" t="s">
        <v>66</v>
      </c>
      <c r="P1657" t="s">
        <v>407</v>
      </c>
      <c r="Q1657" t="str">
        <f>VLOOKUP(KamstrupData[[#This Row],[IdLevel123]],'B-Business Capability'!B:L,10,FALSE)</f>
        <v>Idea-to-Release (I2R)</v>
      </c>
      <c r="R1657">
        <f>VLOOKUP(KamstrupData[[#This Row],[IdLevel123]],'B-Business Capability'!B:L,11,FALSE)</f>
        <v>420</v>
      </c>
      <c r="T1657" t="s">
        <v>874</v>
      </c>
      <c r="U1657" t="str">
        <f>_xlfn.CONCAT(KamstrupData[[#This Row],[CountryCode]],"_",KamstrupData[[#This Row],[Business Area]],"_",KamstrupData[[#This Row],[DepartmentTeam]])</f>
        <v>DK10_Electricity - Technology Hardware_Tools &amp; Apps</v>
      </c>
      <c r="V1657" t="str">
        <f>VLOOKUP(KamstrupData[[#This Row],[ORG_Concat]],'O-Organization'!F:H,3,FALSE)</f>
        <v>11132_DK10_Electricity_Electricity - Technology Hardware_Tools &amp; Apps</v>
      </c>
    </row>
    <row r="1658" spans="4:22">
      <c r="D1658" t="s">
        <v>507</v>
      </c>
      <c r="E1658" t="str">
        <f>VLOOKUP(D1658,'B-Business Capability'!B:H,5,FALSE)</f>
        <v>Product &amp; Software Development</v>
      </c>
      <c r="F1658" t="str">
        <f>VLOOKUP(D1658,'B-Business Capability'!B:H,6,FALSE)</f>
        <v>Engineering</v>
      </c>
      <c r="G1658" t="str">
        <f>VLOOKUP(D1658,'B-Business Capability'!B:H,7,FALSE)</f>
        <v>Construction &amp; Development</v>
      </c>
      <c r="I1658" t="s">
        <v>253</v>
      </c>
      <c r="J1658" t="s">
        <v>873</v>
      </c>
      <c r="K1658" t="s">
        <v>880</v>
      </c>
      <c r="L1658" t="s">
        <v>405</v>
      </c>
      <c r="M1658" t="str">
        <f>VLOOKUP(L1658,'A-Applications'!B:D,3,FALSE)</f>
        <v>Microsoft Visual Studio Pro MSDN</v>
      </c>
      <c r="N1658" t="s">
        <v>53</v>
      </c>
      <c r="O1658" s="42" t="s">
        <v>54</v>
      </c>
      <c r="P1658" t="s">
        <v>407</v>
      </c>
      <c r="Q1658" t="str">
        <f>VLOOKUP(KamstrupData[[#This Row],[IdLevel123]],'B-Business Capability'!B:L,10,FALSE)</f>
        <v>Idea-to-Release (I2R)</v>
      </c>
      <c r="R1658">
        <f>VLOOKUP(KamstrupData[[#This Row],[IdLevel123]],'B-Business Capability'!B:L,11,FALSE)</f>
        <v>420</v>
      </c>
      <c r="T1658" t="s">
        <v>874</v>
      </c>
      <c r="U1658" t="str">
        <f>_xlfn.CONCAT(KamstrupData[[#This Row],[CountryCode]],"_",KamstrupData[[#This Row],[Business Area]],"_",KamstrupData[[#This Row],[DepartmentTeam]])</f>
        <v>DK10_Electricity - Technology Hardware_Embeded Software</v>
      </c>
      <c r="V1658" t="str">
        <f>VLOOKUP(KamstrupData[[#This Row],[ORG_Concat]],'O-Organization'!F:H,3,FALSE)</f>
        <v>11129_DK10_Electricity_Electricity - Technology Hardware_Embeded Software</v>
      </c>
    </row>
    <row r="1659" spans="4:22">
      <c r="D1659" t="s">
        <v>507</v>
      </c>
      <c r="E1659" t="str">
        <f>VLOOKUP(D1659,'B-Business Capability'!B:H,5,FALSE)</f>
        <v>Product &amp; Software Development</v>
      </c>
      <c r="F1659" t="str">
        <f>VLOOKUP(D1659,'B-Business Capability'!B:H,6,FALSE)</f>
        <v>Engineering</v>
      </c>
      <c r="G1659" t="str">
        <f>VLOOKUP(D1659,'B-Business Capability'!B:H,7,FALSE)</f>
        <v>Construction &amp; Development</v>
      </c>
      <c r="I1659" t="s">
        <v>253</v>
      </c>
      <c r="J1659" t="s">
        <v>873</v>
      </c>
      <c r="K1659" t="s">
        <v>882</v>
      </c>
      <c r="L1659" t="s">
        <v>405</v>
      </c>
      <c r="M1659" t="str">
        <f>VLOOKUP(L1659,'A-Applications'!B:D,3,FALSE)</f>
        <v>Microsoft Visual Studio Pro MSDN</v>
      </c>
      <c r="N1659" t="s">
        <v>53</v>
      </c>
      <c r="O1659" s="42" t="s">
        <v>54</v>
      </c>
      <c r="P1659" t="s">
        <v>407</v>
      </c>
      <c r="Q1659" t="str">
        <f>VLOOKUP(KamstrupData[[#This Row],[IdLevel123]],'B-Business Capability'!B:L,10,FALSE)</f>
        <v>Idea-to-Release (I2R)</v>
      </c>
      <c r="R1659">
        <f>VLOOKUP(KamstrupData[[#This Row],[IdLevel123]],'B-Business Capability'!B:L,11,FALSE)</f>
        <v>420</v>
      </c>
      <c r="T1659" t="s">
        <v>874</v>
      </c>
      <c r="U1659" t="str">
        <f>_xlfn.CONCAT(KamstrupData[[#This Row],[CountryCode]],"_",KamstrupData[[#This Row],[Business Area]],"_",KamstrupData[[#This Row],[DepartmentTeam]])</f>
        <v>DK10_Electricity - Technology Hardware_Tools &amp; Apps</v>
      </c>
      <c r="V1659" t="str">
        <f>VLOOKUP(KamstrupData[[#This Row],[ORG_Concat]],'O-Organization'!F:H,3,FALSE)</f>
        <v>11132_DK10_Electricity_Electricity - Technology Hardware_Tools &amp; Apps</v>
      </c>
    </row>
    <row r="1660" spans="4:22">
      <c r="D1660" t="s">
        <v>507</v>
      </c>
      <c r="E1660" t="str">
        <f>VLOOKUP(D1660,'B-Business Capability'!B:H,5,FALSE)</f>
        <v>Product &amp; Software Development</v>
      </c>
      <c r="F1660" t="str">
        <f>VLOOKUP(D1660,'B-Business Capability'!B:H,6,FALSE)</f>
        <v>Engineering</v>
      </c>
      <c r="G1660" t="str">
        <f>VLOOKUP(D1660,'B-Business Capability'!B:H,7,FALSE)</f>
        <v>Construction &amp; Development</v>
      </c>
      <c r="I1660" t="s">
        <v>253</v>
      </c>
      <c r="J1660" t="s">
        <v>873</v>
      </c>
      <c r="K1660" t="s">
        <v>880</v>
      </c>
      <c r="L1660" t="s">
        <v>893</v>
      </c>
      <c r="M1660" t="str">
        <f>VLOOKUP(L1660,'A-Applications'!B:D,3,FALSE)</f>
        <v>J-Link</v>
      </c>
      <c r="N1660" t="s">
        <v>53</v>
      </c>
      <c r="O1660" s="42" t="s">
        <v>54</v>
      </c>
      <c r="P1660" t="s">
        <v>407</v>
      </c>
      <c r="Q1660" t="str">
        <f>VLOOKUP(KamstrupData[[#This Row],[IdLevel123]],'B-Business Capability'!B:L,10,FALSE)</f>
        <v>Idea-to-Release (I2R)</v>
      </c>
      <c r="R1660">
        <f>VLOOKUP(KamstrupData[[#This Row],[IdLevel123]],'B-Business Capability'!B:L,11,FALSE)</f>
        <v>420</v>
      </c>
      <c r="T1660" t="s">
        <v>874</v>
      </c>
      <c r="U1660" t="str">
        <f>_xlfn.CONCAT(KamstrupData[[#This Row],[CountryCode]],"_",KamstrupData[[#This Row],[Business Area]],"_",KamstrupData[[#This Row],[DepartmentTeam]])</f>
        <v>DK10_Electricity - Technology Hardware_Embeded Software</v>
      </c>
      <c r="V1660" t="str">
        <f>VLOOKUP(KamstrupData[[#This Row],[ORG_Concat]],'O-Organization'!F:H,3,FALSE)</f>
        <v>11129_DK10_Electricity_Electricity - Technology Hardware_Embeded Software</v>
      </c>
    </row>
    <row r="1661" spans="4:22">
      <c r="D1661" t="s">
        <v>507</v>
      </c>
      <c r="E1661" t="str">
        <f>VLOOKUP(D1661,'B-Business Capability'!B:H,5,FALSE)</f>
        <v>Product &amp; Software Development</v>
      </c>
      <c r="F1661" t="str">
        <f>VLOOKUP(D1661,'B-Business Capability'!B:H,6,FALSE)</f>
        <v>Engineering</v>
      </c>
      <c r="G1661" t="str">
        <f>VLOOKUP(D1661,'B-Business Capability'!B:H,7,FALSE)</f>
        <v>Construction &amp; Development</v>
      </c>
      <c r="I1661" t="s">
        <v>253</v>
      </c>
      <c r="J1661" t="s">
        <v>873</v>
      </c>
      <c r="K1661" t="s">
        <v>888</v>
      </c>
      <c r="L1661" t="s">
        <v>893</v>
      </c>
      <c r="M1661" t="str">
        <f>VLOOKUP(L1661,'A-Applications'!B:D,3,FALSE)</f>
        <v>J-Link</v>
      </c>
      <c r="N1661" t="s">
        <v>53</v>
      </c>
      <c r="O1661" s="42" t="s">
        <v>54</v>
      </c>
      <c r="P1661" t="s">
        <v>407</v>
      </c>
      <c r="Q1661" t="str">
        <f>VLOOKUP(KamstrupData[[#This Row],[IdLevel123]],'B-Business Capability'!B:L,10,FALSE)</f>
        <v>Idea-to-Release (I2R)</v>
      </c>
      <c r="R1661">
        <f>VLOOKUP(KamstrupData[[#This Row],[IdLevel123]],'B-Business Capability'!B:L,11,FALSE)</f>
        <v>420</v>
      </c>
      <c r="T1661" t="s">
        <v>874</v>
      </c>
      <c r="U1661" t="str">
        <f>_xlfn.CONCAT(KamstrupData[[#This Row],[CountryCode]],"_",KamstrupData[[#This Row],[Business Area]],"_",KamstrupData[[#This Row],[DepartmentTeam]])</f>
        <v>DK10_Electricity - Technology Hardware_Tech. Lead</v>
      </c>
      <c r="V1661" t="str">
        <f>VLOOKUP(KamstrupData[[#This Row],[ORG_Concat]],'O-Organization'!F:H,3,FALSE)</f>
        <v>11131_DK10_Electricity_Electricity - Technology Hardware_Tech. Lead</v>
      </c>
    </row>
    <row r="1662" spans="4:22">
      <c r="D1662" t="s">
        <v>507</v>
      </c>
      <c r="E1662" t="str">
        <f>VLOOKUP(D1662,'B-Business Capability'!B:H,5,FALSE)</f>
        <v>Product &amp; Software Development</v>
      </c>
      <c r="F1662" t="str">
        <f>VLOOKUP(D1662,'B-Business Capability'!B:H,6,FALSE)</f>
        <v>Engineering</v>
      </c>
      <c r="G1662" t="str">
        <f>VLOOKUP(D1662,'B-Business Capability'!B:H,7,FALSE)</f>
        <v>Construction &amp; Development</v>
      </c>
      <c r="I1662" t="s">
        <v>253</v>
      </c>
      <c r="J1662" t="s">
        <v>873</v>
      </c>
      <c r="K1662" t="s">
        <v>883</v>
      </c>
      <c r="L1662" t="s">
        <v>894</v>
      </c>
      <c r="M1662" t="str">
        <f>VLOOKUP(L1662,'A-Applications'!B:D,3,FALSE)</f>
        <v>Matlab</v>
      </c>
      <c r="N1662" t="s">
        <v>53</v>
      </c>
      <c r="O1662" s="42" t="s">
        <v>54</v>
      </c>
      <c r="P1662" t="s">
        <v>407</v>
      </c>
      <c r="Q1662" t="str">
        <f>VLOOKUP(KamstrupData[[#This Row],[IdLevel123]],'B-Business Capability'!B:L,10,FALSE)</f>
        <v>Idea-to-Release (I2R)</v>
      </c>
      <c r="R1662">
        <f>VLOOKUP(KamstrupData[[#This Row],[IdLevel123]],'B-Business Capability'!B:L,11,FALSE)</f>
        <v>420</v>
      </c>
      <c r="T1662" t="s">
        <v>874</v>
      </c>
      <c r="U1662" t="str">
        <f>_xlfn.CONCAT(KamstrupData[[#This Row],[CountryCode]],"_",KamstrupData[[#This Row],[Business Area]],"_",KamstrupData[[#This Row],[DepartmentTeam]])</f>
        <v>DK10_Electricity - Technology Hardware_Hardware</v>
      </c>
      <c r="V1662" t="str">
        <f>VLOOKUP(KamstrupData[[#This Row],[ORG_Concat]],'O-Organization'!F:H,3,FALSE)</f>
        <v>11130_DK10_Electricity_Electricity - Technology Hardware_Hardware</v>
      </c>
    </row>
    <row r="1663" spans="4:22">
      <c r="D1663" t="s">
        <v>852</v>
      </c>
      <c r="E1663" t="str">
        <f>VLOOKUP(D1663,'B-Business Capability'!B:H,5,FALSE)</f>
        <v>Product &amp; Software Development</v>
      </c>
      <c r="F1663" t="str">
        <f>VLOOKUP(D1663,'B-Business Capability'!B:H,6,FALSE)</f>
        <v>Engineering</v>
      </c>
      <c r="G1663" t="str">
        <f>VLOOKUP(D1663,'B-Business Capability'!B:H,7,FALSE)</f>
        <v>Conceptualization</v>
      </c>
      <c r="I1663" t="s">
        <v>253</v>
      </c>
      <c r="J1663" t="s">
        <v>873</v>
      </c>
      <c r="L1663" t="s">
        <v>105</v>
      </c>
      <c r="M1663" t="str">
        <f>VLOOKUP(L1663,'A-Applications'!B:D,3,FALSE)</f>
        <v>Microsoft Visio</v>
      </c>
      <c r="N1663" t="s">
        <v>103</v>
      </c>
      <c r="O1663" s="42" t="s">
        <v>62</v>
      </c>
      <c r="P1663" t="s">
        <v>407</v>
      </c>
      <c r="Q1663" t="str">
        <f>VLOOKUP(KamstrupData[[#This Row],[IdLevel123]],'B-Business Capability'!B:L,10,FALSE)</f>
        <v>Idea-to-Release (I2R)</v>
      </c>
      <c r="R1663">
        <f>VLOOKUP(KamstrupData[[#This Row],[IdLevel123]],'B-Business Capability'!B:L,11,FALSE)</f>
        <v>410</v>
      </c>
      <c r="T1663" t="s">
        <v>874</v>
      </c>
      <c r="U1663" t="str">
        <f>_xlfn.CONCAT(KamstrupData[[#This Row],[CountryCode]],"_",KamstrupData[[#This Row],[Business Area]],"_",KamstrupData[[#This Row],[DepartmentTeam]])</f>
        <v>DK10_Electricity - Technology Hardware_</v>
      </c>
      <c r="V1663" t="str">
        <f>VLOOKUP(KamstrupData[[#This Row],[ORG_Concat]],'O-Organization'!F:H,3,FALSE)</f>
        <v>11128_DK10_Electricity_Electricity - Technology Hardware_</v>
      </c>
    </row>
    <row r="1664" spans="4:22">
      <c r="D1664" t="s">
        <v>853</v>
      </c>
      <c r="E1664" t="str">
        <f>VLOOKUP(D1664,'B-Business Capability'!B:H,5,FALSE)</f>
        <v>Product &amp; Software Development</v>
      </c>
      <c r="F1664" t="str">
        <f>VLOOKUP(D1664,'B-Business Capability'!B:H,6,FALSE)</f>
        <v>Quality Management</v>
      </c>
      <c r="G1664" t="str">
        <f>VLOOKUP(D1664,'B-Business Capability'!B:H,7,FALSE)</f>
        <v>Manage Product Document</v>
      </c>
      <c r="I1664" t="s">
        <v>253</v>
      </c>
      <c r="J1664" t="s">
        <v>873</v>
      </c>
      <c r="L1664" t="s">
        <v>105</v>
      </c>
      <c r="M1664" t="str">
        <f>VLOOKUP(L1664,'A-Applications'!B:D,3,FALSE)</f>
        <v>Microsoft Visio</v>
      </c>
      <c r="N1664" t="s">
        <v>103</v>
      </c>
      <c r="O1664" s="42" t="s">
        <v>62</v>
      </c>
      <c r="P1664" t="s">
        <v>407</v>
      </c>
      <c r="Q1664" t="str">
        <f>VLOOKUP(KamstrupData[[#This Row],[IdLevel123]],'B-Business Capability'!B:L,10,FALSE)</f>
        <v>Idea-to-Release (I2R)</v>
      </c>
      <c r="R1664">
        <f>VLOOKUP(KamstrupData[[#This Row],[IdLevel123]],'B-Business Capability'!B:L,11,FALSE)</f>
        <v>904</v>
      </c>
      <c r="T1664" t="s">
        <v>874</v>
      </c>
      <c r="U1664" t="str">
        <f>_xlfn.CONCAT(KamstrupData[[#This Row],[CountryCode]],"_",KamstrupData[[#This Row],[Business Area]],"_",KamstrupData[[#This Row],[DepartmentTeam]])</f>
        <v>DK10_Electricity - Technology Hardware_</v>
      </c>
      <c r="V1664" t="str">
        <f>VLOOKUP(KamstrupData[[#This Row],[ORG_Concat]],'O-Organization'!F:H,3,FALSE)</f>
        <v>11128_DK10_Electricity_Electricity - Technology Hardware_</v>
      </c>
    </row>
    <row r="1665" spans="4:22">
      <c r="D1665" t="s">
        <v>507</v>
      </c>
      <c r="E1665" t="str">
        <f>VLOOKUP(D1665,'B-Business Capability'!B:H,5,FALSE)</f>
        <v>Product &amp; Software Development</v>
      </c>
      <c r="F1665" t="str">
        <f>VLOOKUP(D1665,'B-Business Capability'!B:H,6,FALSE)</f>
        <v>Engineering</v>
      </c>
      <c r="G1665" t="str">
        <f>VLOOKUP(D1665,'B-Business Capability'!B:H,7,FALSE)</f>
        <v>Construction &amp; Development</v>
      </c>
      <c r="I1665" t="s">
        <v>253</v>
      </c>
      <c r="J1665" t="s">
        <v>873</v>
      </c>
      <c r="K1665" t="s">
        <v>880</v>
      </c>
      <c r="L1665" t="s">
        <v>895</v>
      </c>
      <c r="M1665" t="str">
        <f>VLOOKUP(L1665,'A-Applications'!B:D,3,FALSE)</f>
        <v>Picoscope</v>
      </c>
      <c r="N1665" t="s">
        <v>53</v>
      </c>
      <c r="O1665" s="42" t="s">
        <v>62</v>
      </c>
      <c r="P1665" t="s">
        <v>407</v>
      </c>
      <c r="Q1665" t="str">
        <f>VLOOKUP(KamstrupData[[#This Row],[IdLevel123]],'B-Business Capability'!B:L,10,FALSE)</f>
        <v>Idea-to-Release (I2R)</v>
      </c>
      <c r="R1665">
        <f>VLOOKUP(KamstrupData[[#This Row],[IdLevel123]],'B-Business Capability'!B:L,11,FALSE)</f>
        <v>420</v>
      </c>
      <c r="T1665" t="s">
        <v>874</v>
      </c>
      <c r="U1665" t="str">
        <f>_xlfn.CONCAT(KamstrupData[[#This Row],[CountryCode]],"_",KamstrupData[[#This Row],[Business Area]],"_",KamstrupData[[#This Row],[DepartmentTeam]])</f>
        <v>DK10_Electricity - Technology Hardware_Embeded Software</v>
      </c>
      <c r="V1665" t="str">
        <f>VLOOKUP(KamstrupData[[#This Row],[ORG_Concat]],'O-Organization'!F:H,3,FALSE)</f>
        <v>11129_DK10_Electricity_Electricity - Technology Hardware_Embeded Software</v>
      </c>
    </row>
    <row r="1666" spans="4:22">
      <c r="D1666" t="s">
        <v>507</v>
      </c>
      <c r="E1666" t="str">
        <f>VLOOKUP(D1666,'B-Business Capability'!B:H,5,FALSE)</f>
        <v>Product &amp; Software Development</v>
      </c>
      <c r="F1666" t="str">
        <f>VLOOKUP(D1666,'B-Business Capability'!B:H,6,FALSE)</f>
        <v>Engineering</v>
      </c>
      <c r="G1666" t="str">
        <f>VLOOKUP(D1666,'B-Business Capability'!B:H,7,FALSE)</f>
        <v>Construction &amp; Development</v>
      </c>
      <c r="I1666" t="s">
        <v>253</v>
      </c>
      <c r="J1666" t="s">
        <v>873</v>
      </c>
      <c r="K1666" t="s">
        <v>880</v>
      </c>
      <c r="L1666" t="s">
        <v>106</v>
      </c>
      <c r="M1666" t="str">
        <f>VLOOKUP(L1666,'A-Applications'!B:D,3,FALSE)</f>
        <v>Putty</v>
      </c>
      <c r="N1666" t="s">
        <v>53</v>
      </c>
      <c r="O1666" s="42" t="s">
        <v>62</v>
      </c>
      <c r="P1666" t="s">
        <v>407</v>
      </c>
      <c r="Q1666" t="str">
        <f>VLOOKUP(KamstrupData[[#This Row],[IdLevel123]],'B-Business Capability'!B:L,10,FALSE)</f>
        <v>Idea-to-Release (I2R)</v>
      </c>
      <c r="R1666">
        <f>VLOOKUP(KamstrupData[[#This Row],[IdLevel123]],'B-Business Capability'!B:L,11,FALSE)</f>
        <v>420</v>
      </c>
      <c r="T1666" t="s">
        <v>874</v>
      </c>
      <c r="U1666" t="str">
        <f>_xlfn.CONCAT(KamstrupData[[#This Row],[CountryCode]],"_",KamstrupData[[#This Row],[Business Area]],"_",KamstrupData[[#This Row],[DepartmentTeam]])</f>
        <v>DK10_Electricity - Technology Hardware_Embeded Software</v>
      </c>
      <c r="V1666" t="str">
        <f>VLOOKUP(KamstrupData[[#This Row],[ORG_Concat]],'O-Organization'!F:H,3,FALSE)</f>
        <v>11129_DK10_Electricity_Electricity - Technology Hardware_Embeded Software</v>
      </c>
    </row>
    <row r="1667" spans="4:22">
      <c r="D1667" t="s">
        <v>507</v>
      </c>
      <c r="E1667" t="str">
        <f>VLOOKUP(D1667,'B-Business Capability'!B:H,5,FALSE)</f>
        <v>Product &amp; Software Development</v>
      </c>
      <c r="F1667" t="str">
        <f>VLOOKUP(D1667,'B-Business Capability'!B:H,6,FALSE)</f>
        <v>Engineering</v>
      </c>
      <c r="G1667" t="str">
        <f>VLOOKUP(D1667,'B-Business Capability'!B:H,7,FALSE)</f>
        <v>Construction &amp; Development</v>
      </c>
      <c r="I1667" t="s">
        <v>253</v>
      </c>
      <c r="J1667" t="s">
        <v>873</v>
      </c>
      <c r="K1667" t="s">
        <v>883</v>
      </c>
      <c r="L1667" t="s">
        <v>106</v>
      </c>
      <c r="M1667" t="str">
        <f>VLOOKUP(L1667,'A-Applications'!B:D,3,FALSE)</f>
        <v>Putty</v>
      </c>
      <c r="N1667" t="s">
        <v>53</v>
      </c>
      <c r="O1667" s="42" t="s">
        <v>62</v>
      </c>
      <c r="P1667" t="s">
        <v>407</v>
      </c>
      <c r="Q1667" t="str">
        <f>VLOOKUP(KamstrupData[[#This Row],[IdLevel123]],'B-Business Capability'!B:L,10,FALSE)</f>
        <v>Idea-to-Release (I2R)</v>
      </c>
      <c r="R1667">
        <f>VLOOKUP(KamstrupData[[#This Row],[IdLevel123]],'B-Business Capability'!B:L,11,FALSE)</f>
        <v>420</v>
      </c>
      <c r="T1667" t="s">
        <v>874</v>
      </c>
      <c r="U1667" t="str">
        <f>_xlfn.CONCAT(KamstrupData[[#This Row],[CountryCode]],"_",KamstrupData[[#This Row],[Business Area]],"_",KamstrupData[[#This Row],[DepartmentTeam]])</f>
        <v>DK10_Electricity - Technology Hardware_Hardware</v>
      </c>
      <c r="V1667" t="str">
        <f>VLOOKUP(KamstrupData[[#This Row],[ORG_Concat]],'O-Organization'!F:H,3,FALSE)</f>
        <v>11130_DK10_Electricity_Electricity - Technology Hardware_Hardware</v>
      </c>
    </row>
    <row r="1668" spans="4:22">
      <c r="D1668" t="s">
        <v>507</v>
      </c>
      <c r="E1668" t="str">
        <f>VLOOKUP(D1668,'B-Business Capability'!B:H,5,FALSE)</f>
        <v>Product &amp; Software Development</v>
      </c>
      <c r="F1668" t="str">
        <f>VLOOKUP(D1668,'B-Business Capability'!B:H,6,FALSE)</f>
        <v>Engineering</v>
      </c>
      <c r="G1668" t="str">
        <f>VLOOKUP(D1668,'B-Business Capability'!B:H,7,FALSE)</f>
        <v>Construction &amp; Development</v>
      </c>
      <c r="I1668" t="s">
        <v>253</v>
      </c>
      <c r="J1668" t="s">
        <v>873</v>
      </c>
      <c r="K1668" t="s">
        <v>888</v>
      </c>
      <c r="L1668" t="s">
        <v>106</v>
      </c>
      <c r="M1668" t="str">
        <f>VLOOKUP(L1668,'A-Applications'!B:D,3,FALSE)</f>
        <v>Putty</v>
      </c>
      <c r="N1668" t="s">
        <v>53</v>
      </c>
      <c r="O1668" s="42" t="s">
        <v>62</v>
      </c>
      <c r="P1668" t="s">
        <v>407</v>
      </c>
      <c r="Q1668" t="str">
        <f>VLOOKUP(KamstrupData[[#This Row],[IdLevel123]],'B-Business Capability'!B:L,10,FALSE)</f>
        <v>Idea-to-Release (I2R)</v>
      </c>
      <c r="R1668">
        <f>VLOOKUP(KamstrupData[[#This Row],[IdLevel123]],'B-Business Capability'!B:L,11,FALSE)</f>
        <v>420</v>
      </c>
      <c r="T1668" t="s">
        <v>874</v>
      </c>
      <c r="U1668" t="str">
        <f>_xlfn.CONCAT(KamstrupData[[#This Row],[CountryCode]],"_",KamstrupData[[#This Row],[Business Area]],"_",KamstrupData[[#This Row],[DepartmentTeam]])</f>
        <v>DK10_Electricity - Technology Hardware_Tech. Lead</v>
      </c>
      <c r="V1668" t="str">
        <f>VLOOKUP(KamstrupData[[#This Row],[ORG_Concat]],'O-Organization'!F:H,3,FALSE)</f>
        <v>11131_DK10_Electricity_Electricity - Technology Hardware_Tech. Lead</v>
      </c>
    </row>
    <row r="1669" spans="4:22">
      <c r="D1669" t="s">
        <v>507</v>
      </c>
      <c r="E1669" t="str">
        <f>VLOOKUP(D1669,'B-Business Capability'!B:H,5,FALSE)</f>
        <v>Product &amp; Software Development</v>
      </c>
      <c r="F1669" t="str">
        <f>VLOOKUP(D1669,'B-Business Capability'!B:H,6,FALSE)</f>
        <v>Engineering</v>
      </c>
      <c r="G1669" t="str">
        <f>VLOOKUP(D1669,'B-Business Capability'!B:H,7,FALSE)</f>
        <v>Construction &amp; Development</v>
      </c>
      <c r="I1669" t="s">
        <v>253</v>
      </c>
      <c r="J1669" t="s">
        <v>873</v>
      </c>
      <c r="K1669" t="s">
        <v>880</v>
      </c>
      <c r="L1669" t="s">
        <v>896</v>
      </c>
      <c r="M1669" t="str">
        <f>VLOOKUP(L1669,'A-Applications'!B:D,3,FALSE)</f>
        <v>SEGGER Jlink</v>
      </c>
      <c r="N1669" t="s">
        <v>53</v>
      </c>
      <c r="O1669" s="42" t="s">
        <v>54</v>
      </c>
      <c r="P1669" t="s">
        <v>407</v>
      </c>
      <c r="Q1669" t="str">
        <f>VLOOKUP(KamstrupData[[#This Row],[IdLevel123]],'B-Business Capability'!B:L,10,FALSE)</f>
        <v>Idea-to-Release (I2R)</v>
      </c>
      <c r="R1669">
        <f>VLOOKUP(KamstrupData[[#This Row],[IdLevel123]],'B-Business Capability'!B:L,11,FALSE)</f>
        <v>420</v>
      </c>
      <c r="T1669" t="s">
        <v>874</v>
      </c>
      <c r="U1669" t="str">
        <f>_xlfn.CONCAT(KamstrupData[[#This Row],[CountryCode]],"_",KamstrupData[[#This Row],[Business Area]],"_",KamstrupData[[#This Row],[DepartmentTeam]])</f>
        <v>DK10_Electricity - Technology Hardware_Embeded Software</v>
      </c>
      <c r="V1669" t="str">
        <f>VLOOKUP(KamstrupData[[#This Row],[ORG_Concat]],'O-Organization'!F:H,3,FALSE)</f>
        <v>11129_DK10_Electricity_Electricity - Technology Hardware_Embeded Software</v>
      </c>
    </row>
    <row r="1670" spans="4:22">
      <c r="D1670" t="s">
        <v>507</v>
      </c>
      <c r="E1670" t="str">
        <f>VLOOKUP(D1670,'B-Business Capability'!B:H,5,FALSE)</f>
        <v>Product &amp; Software Development</v>
      </c>
      <c r="F1670" t="str">
        <f>VLOOKUP(D1670,'B-Business Capability'!B:H,6,FALSE)</f>
        <v>Engineering</v>
      </c>
      <c r="G1670" t="str">
        <f>VLOOKUP(D1670,'B-Business Capability'!B:H,7,FALSE)</f>
        <v>Construction &amp; Development</v>
      </c>
      <c r="I1670" t="s">
        <v>253</v>
      </c>
      <c r="J1670" t="s">
        <v>873</v>
      </c>
      <c r="K1670" t="s">
        <v>883</v>
      </c>
      <c r="L1670" t="s">
        <v>896</v>
      </c>
      <c r="M1670" t="str">
        <f>VLOOKUP(L1670,'A-Applications'!B:D,3,FALSE)</f>
        <v>SEGGER Jlink</v>
      </c>
      <c r="N1670" t="s">
        <v>53</v>
      </c>
      <c r="O1670" s="42" t="s">
        <v>54</v>
      </c>
      <c r="P1670" t="s">
        <v>407</v>
      </c>
      <c r="Q1670" t="str">
        <f>VLOOKUP(KamstrupData[[#This Row],[IdLevel123]],'B-Business Capability'!B:L,10,FALSE)</f>
        <v>Idea-to-Release (I2R)</v>
      </c>
      <c r="R1670">
        <f>VLOOKUP(KamstrupData[[#This Row],[IdLevel123]],'B-Business Capability'!B:L,11,FALSE)</f>
        <v>420</v>
      </c>
      <c r="T1670" t="s">
        <v>874</v>
      </c>
      <c r="U1670" t="str">
        <f>_xlfn.CONCAT(KamstrupData[[#This Row],[CountryCode]],"_",KamstrupData[[#This Row],[Business Area]],"_",KamstrupData[[#This Row],[DepartmentTeam]])</f>
        <v>DK10_Electricity - Technology Hardware_Hardware</v>
      </c>
      <c r="V1670" t="str">
        <f>VLOOKUP(KamstrupData[[#This Row],[ORG_Concat]],'O-Organization'!F:H,3,FALSE)</f>
        <v>11130_DK10_Electricity_Electricity - Technology Hardware_Hardware</v>
      </c>
    </row>
    <row r="1671" spans="4:22">
      <c r="D1671" t="s">
        <v>507</v>
      </c>
      <c r="E1671" t="str">
        <f>VLOOKUP(D1671,'B-Business Capability'!B:H,5,FALSE)</f>
        <v>Product &amp; Software Development</v>
      </c>
      <c r="F1671" t="str">
        <f>VLOOKUP(D1671,'B-Business Capability'!B:H,6,FALSE)</f>
        <v>Engineering</v>
      </c>
      <c r="G1671" t="str">
        <f>VLOOKUP(D1671,'B-Business Capability'!B:H,7,FALSE)</f>
        <v>Construction &amp; Development</v>
      </c>
      <c r="I1671" t="s">
        <v>253</v>
      </c>
      <c r="J1671" t="s">
        <v>873</v>
      </c>
      <c r="K1671" t="s">
        <v>888</v>
      </c>
      <c r="L1671" t="s">
        <v>896</v>
      </c>
      <c r="M1671" t="str">
        <f>VLOOKUP(L1671,'A-Applications'!B:D,3,FALSE)</f>
        <v>SEGGER Jlink</v>
      </c>
      <c r="N1671" t="s">
        <v>53</v>
      </c>
      <c r="O1671" s="42" t="s">
        <v>54</v>
      </c>
      <c r="P1671" t="s">
        <v>407</v>
      </c>
      <c r="Q1671" t="str">
        <f>VLOOKUP(KamstrupData[[#This Row],[IdLevel123]],'B-Business Capability'!B:L,10,FALSE)</f>
        <v>Idea-to-Release (I2R)</v>
      </c>
      <c r="R1671">
        <f>VLOOKUP(KamstrupData[[#This Row],[IdLevel123]],'B-Business Capability'!B:L,11,FALSE)</f>
        <v>420</v>
      </c>
      <c r="T1671" t="s">
        <v>874</v>
      </c>
      <c r="U1671" t="str">
        <f>_xlfn.CONCAT(KamstrupData[[#This Row],[CountryCode]],"_",KamstrupData[[#This Row],[Business Area]],"_",KamstrupData[[#This Row],[DepartmentTeam]])</f>
        <v>DK10_Electricity - Technology Hardware_Tech. Lead</v>
      </c>
      <c r="V1671" t="str">
        <f>VLOOKUP(KamstrupData[[#This Row],[ORG_Concat]],'O-Organization'!F:H,3,FALSE)</f>
        <v>11131_DK10_Electricity_Electricity - Technology Hardware_Tech. Lead</v>
      </c>
    </row>
    <row r="1672" spans="4:22">
      <c r="D1672" t="s">
        <v>507</v>
      </c>
      <c r="E1672" t="str">
        <f>VLOOKUP(D1672,'B-Business Capability'!B:H,5,FALSE)</f>
        <v>Product &amp; Software Development</v>
      </c>
      <c r="F1672" t="str">
        <f>VLOOKUP(D1672,'B-Business Capability'!B:H,6,FALSE)</f>
        <v>Engineering</v>
      </c>
      <c r="G1672" t="str">
        <f>VLOOKUP(D1672,'B-Business Capability'!B:H,7,FALSE)</f>
        <v>Construction &amp; Development</v>
      </c>
      <c r="I1672" t="s">
        <v>253</v>
      </c>
      <c r="J1672" t="s">
        <v>873</v>
      </c>
      <c r="K1672" t="s">
        <v>883</v>
      </c>
      <c r="L1672" t="s">
        <v>897</v>
      </c>
      <c r="M1672" t="str">
        <f>VLOOKUP(L1672,'A-Applications'!B:D,3,FALSE)</f>
        <v>CST Studio Suite</v>
      </c>
      <c r="N1672" t="s">
        <v>53</v>
      </c>
      <c r="O1672" s="42" t="s">
        <v>54</v>
      </c>
      <c r="P1672" t="s">
        <v>407</v>
      </c>
      <c r="Q1672" t="str">
        <f>VLOOKUP(KamstrupData[[#This Row],[IdLevel123]],'B-Business Capability'!B:L,10,FALSE)</f>
        <v>Idea-to-Release (I2R)</v>
      </c>
      <c r="R1672">
        <f>VLOOKUP(KamstrupData[[#This Row],[IdLevel123]],'B-Business Capability'!B:L,11,FALSE)</f>
        <v>420</v>
      </c>
      <c r="T1672" t="s">
        <v>874</v>
      </c>
      <c r="U1672" t="str">
        <f>_xlfn.CONCAT(KamstrupData[[#This Row],[CountryCode]],"_",KamstrupData[[#This Row],[Business Area]],"_",KamstrupData[[#This Row],[DepartmentTeam]])</f>
        <v>DK10_Electricity - Technology Hardware_Hardware</v>
      </c>
      <c r="V1672" t="str">
        <f>VLOOKUP(KamstrupData[[#This Row],[ORG_Concat]],'O-Organization'!F:H,3,FALSE)</f>
        <v>11130_DK10_Electricity_Electricity - Technology Hardware_Hardware</v>
      </c>
    </row>
    <row r="1673" spans="4:22">
      <c r="D1673" t="s">
        <v>507</v>
      </c>
      <c r="E1673" t="str">
        <f>VLOOKUP(D1673,'B-Business Capability'!B:H,5,FALSE)</f>
        <v>Product &amp; Software Development</v>
      </c>
      <c r="F1673" t="str">
        <f>VLOOKUP(D1673,'B-Business Capability'!B:H,6,FALSE)</f>
        <v>Engineering</v>
      </c>
      <c r="G1673" t="str">
        <f>VLOOKUP(D1673,'B-Business Capability'!B:H,7,FALSE)</f>
        <v>Construction &amp; Development</v>
      </c>
      <c r="I1673" t="s">
        <v>253</v>
      </c>
      <c r="J1673" t="s">
        <v>873</v>
      </c>
      <c r="K1673" t="s">
        <v>880</v>
      </c>
      <c r="L1673" t="s">
        <v>107</v>
      </c>
      <c r="M1673" t="str">
        <f>VLOOKUP(L1673,'A-Applications'!B:D,3,FALSE)</f>
        <v>GITLAB</v>
      </c>
      <c r="N1673" t="s">
        <v>53</v>
      </c>
      <c r="O1673" s="42" t="s">
        <v>369</v>
      </c>
      <c r="P1673" t="s">
        <v>407</v>
      </c>
      <c r="Q1673" t="str">
        <f>VLOOKUP(KamstrupData[[#This Row],[IdLevel123]],'B-Business Capability'!B:L,10,FALSE)</f>
        <v>Idea-to-Release (I2R)</v>
      </c>
      <c r="R1673">
        <f>VLOOKUP(KamstrupData[[#This Row],[IdLevel123]],'B-Business Capability'!B:L,11,FALSE)</f>
        <v>420</v>
      </c>
      <c r="T1673" t="s">
        <v>874</v>
      </c>
      <c r="U1673" t="str">
        <f>_xlfn.CONCAT(KamstrupData[[#This Row],[CountryCode]],"_",KamstrupData[[#This Row],[Business Area]],"_",KamstrupData[[#This Row],[DepartmentTeam]])</f>
        <v>DK10_Electricity - Technology Hardware_Embeded Software</v>
      </c>
      <c r="V1673" t="str">
        <f>VLOOKUP(KamstrupData[[#This Row],[ORG_Concat]],'O-Organization'!F:H,3,FALSE)</f>
        <v>11129_DK10_Electricity_Electricity - Technology Hardware_Embeded Software</v>
      </c>
    </row>
    <row r="1674" spans="4:22">
      <c r="D1674" t="s">
        <v>507</v>
      </c>
      <c r="E1674" t="str">
        <f>VLOOKUP(D1674,'B-Business Capability'!B:H,5,FALSE)</f>
        <v>Product &amp; Software Development</v>
      </c>
      <c r="F1674" t="str">
        <f>VLOOKUP(D1674,'B-Business Capability'!B:H,6,FALSE)</f>
        <v>Engineering</v>
      </c>
      <c r="G1674" t="str">
        <f>VLOOKUP(D1674,'B-Business Capability'!B:H,7,FALSE)</f>
        <v>Construction &amp; Development</v>
      </c>
      <c r="I1674" t="s">
        <v>253</v>
      </c>
      <c r="J1674" t="s">
        <v>873</v>
      </c>
      <c r="K1674" t="s">
        <v>888</v>
      </c>
      <c r="L1674" t="s">
        <v>107</v>
      </c>
      <c r="M1674" t="str">
        <f>VLOOKUP(L1674,'A-Applications'!B:D,3,FALSE)</f>
        <v>GITLAB</v>
      </c>
      <c r="N1674" t="s">
        <v>53</v>
      </c>
      <c r="O1674" s="42" t="s">
        <v>369</v>
      </c>
      <c r="P1674" t="s">
        <v>407</v>
      </c>
      <c r="Q1674" t="str">
        <f>VLOOKUP(KamstrupData[[#This Row],[IdLevel123]],'B-Business Capability'!B:L,10,FALSE)</f>
        <v>Idea-to-Release (I2R)</v>
      </c>
      <c r="R1674">
        <f>VLOOKUP(KamstrupData[[#This Row],[IdLevel123]],'B-Business Capability'!B:L,11,FALSE)</f>
        <v>420</v>
      </c>
      <c r="T1674" t="s">
        <v>874</v>
      </c>
      <c r="U1674" t="str">
        <f>_xlfn.CONCAT(KamstrupData[[#This Row],[CountryCode]],"_",KamstrupData[[#This Row],[Business Area]],"_",KamstrupData[[#This Row],[DepartmentTeam]])</f>
        <v>DK10_Electricity - Technology Hardware_Tech. Lead</v>
      </c>
      <c r="V1674" t="str">
        <f>VLOOKUP(KamstrupData[[#This Row],[ORG_Concat]],'O-Organization'!F:H,3,FALSE)</f>
        <v>11131_DK10_Electricity_Electricity - Technology Hardware_Tech. Lead</v>
      </c>
    </row>
    <row r="1675" spans="4:22">
      <c r="D1675" t="s">
        <v>507</v>
      </c>
      <c r="E1675" t="str">
        <f>VLOOKUP(D1675,'B-Business Capability'!B:H,5,FALSE)</f>
        <v>Product &amp; Software Development</v>
      </c>
      <c r="F1675" t="str">
        <f>VLOOKUP(D1675,'B-Business Capability'!B:H,6,FALSE)</f>
        <v>Engineering</v>
      </c>
      <c r="G1675" t="str">
        <f>VLOOKUP(D1675,'B-Business Capability'!B:H,7,FALSE)</f>
        <v>Construction &amp; Development</v>
      </c>
      <c r="I1675" t="s">
        <v>253</v>
      </c>
      <c r="J1675" t="s">
        <v>873</v>
      </c>
      <c r="K1675" t="s">
        <v>882</v>
      </c>
      <c r="L1675" t="s">
        <v>107</v>
      </c>
      <c r="M1675" t="str">
        <f>VLOOKUP(L1675,'A-Applications'!B:D,3,FALSE)</f>
        <v>GITLAB</v>
      </c>
      <c r="N1675" t="s">
        <v>53</v>
      </c>
      <c r="O1675" s="42" t="s">
        <v>369</v>
      </c>
      <c r="P1675" t="s">
        <v>407</v>
      </c>
      <c r="Q1675" t="str">
        <f>VLOOKUP(KamstrupData[[#This Row],[IdLevel123]],'B-Business Capability'!B:L,10,FALSE)</f>
        <v>Idea-to-Release (I2R)</v>
      </c>
      <c r="R1675">
        <f>VLOOKUP(KamstrupData[[#This Row],[IdLevel123]],'B-Business Capability'!B:L,11,FALSE)</f>
        <v>420</v>
      </c>
      <c r="T1675" t="s">
        <v>874</v>
      </c>
      <c r="U1675" t="str">
        <f>_xlfn.CONCAT(KamstrupData[[#This Row],[CountryCode]],"_",KamstrupData[[#This Row],[Business Area]],"_",KamstrupData[[#This Row],[DepartmentTeam]])</f>
        <v>DK10_Electricity - Technology Hardware_Tools &amp; Apps</v>
      </c>
      <c r="V1675" t="str">
        <f>VLOOKUP(KamstrupData[[#This Row],[ORG_Concat]],'O-Organization'!F:H,3,FALSE)</f>
        <v>11132_DK10_Electricity_Electricity - Technology Hardware_Tools &amp; Apps</v>
      </c>
    </row>
    <row r="1676" spans="4:22">
      <c r="D1676" t="s">
        <v>898</v>
      </c>
      <c r="E1676" t="str">
        <f>VLOOKUP(D1676,'B-Business Capability'!B:H,5,FALSE)</f>
        <v>Product &amp; Software Development</v>
      </c>
      <c r="F1676" t="str">
        <f>VLOOKUP(D1676,'B-Business Capability'!B:H,6,FALSE)</f>
        <v>Product &amp; Software Delivery</v>
      </c>
      <c r="G1676" t="str">
        <f>VLOOKUP(D1676,'B-Business Capability'!B:H,7,FALSE)</f>
        <v>Manage Product &amp; Software Traceability</v>
      </c>
      <c r="I1676" t="s">
        <v>253</v>
      </c>
      <c r="J1676" t="s">
        <v>873</v>
      </c>
      <c r="K1676" t="s">
        <v>880</v>
      </c>
      <c r="L1676" t="s">
        <v>107</v>
      </c>
      <c r="M1676" t="str">
        <f>VLOOKUP(L1676,'A-Applications'!B:D,3,FALSE)</f>
        <v>GITLAB</v>
      </c>
      <c r="N1676" t="s">
        <v>53</v>
      </c>
      <c r="O1676" s="42" t="s">
        <v>369</v>
      </c>
      <c r="P1676" t="s">
        <v>407</v>
      </c>
      <c r="Q1676" t="str">
        <f>VLOOKUP(KamstrupData[[#This Row],[IdLevel123]],'B-Business Capability'!B:L,10,FALSE)</f>
        <v>Idea-to-Release (I2R)</v>
      </c>
      <c r="R1676">
        <f>VLOOKUP(KamstrupData[[#This Row],[IdLevel123]],'B-Business Capability'!B:L,11,FALSE)</f>
        <v>510</v>
      </c>
      <c r="U1676" t="str">
        <f>_xlfn.CONCAT(KamstrupData[[#This Row],[CountryCode]],"_",KamstrupData[[#This Row],[Business Area]],"_",KamstrupData[[#This Row],[DepartmentTeam]])</f>
        <v>DK10_Electricity - Technology Hardware_Embeded Software</v>
      </c>
      <c r="V1676" t="str">
        <f>VLOOKUP(KamstrupData[[#This Row],[ORG_Concat]],'O-Organization'!F:H,3,FALSE)</f>
        <v>11129_DK10_Electricity_Electricity - Technology Hardware_Embeded Software</v>
      </c>
    </row>
    <row r="1677" spans="4:22">
      <c r="D1677" t="s">
        <v>898</v>
      </c>
      <c r="E1677" t="str">
        <f>VLOOKUP(D1677,'B-Business Capability'!B:H,5,FALSE)</f>
        <v>Product &amp; Software Development</v>
      </c>
      <c r="F1677" t="str">
        <f>VLOOKUP(D1677,'B-Business Capability'!B:H,6,FALSE)</f>
        <v>Product &amp; Software Delivery</v>
      </c>
      <c r="G1677" t="str">
        <f>VLOOKUP(D1677,'B-Business Capability'!B:H,7,FALSE)</f>
        <v>Manage Product &amp; Software Traceability</v>
      </c>
      <c r="I1677" t="s">
        <v>253</v>
      </c>
      <c r="J1677" t="s">
        <v>873</v>
      </c>
      <c r="K1677" t="s">
        <v>888</v>
      </c>
      <c r="L1677" t="s">
        <v>107</v>
      </c>
      <c r="M1677" t="str">
        <f>VLOOKUP(L1677,'A-Applications'!B:D,3,FALSE)</f>
        <v>GITLAB</v>
      </c>
      <c r="N1677" t="s">
        <v>53</v>
      </c>
      <c r="O1677" s="42" t="s">
        <v>369</v>
      </c>
      <c r="P1677" t="s">
        <v>407</v>
      </c>
      <c r="Q1677" t="str">
        <f>VLOOKUP(KamstrupData[[#This Row],[IdLevel123]],'B-Business Capability'!B:L,10,FALSE)</f>
        <v>Idea-to-Release (I2R)</v>
      </c>
      <c r="R1677">
        <f>VLOOKUP(KamstrupData[[#This Row],[IdLevel123]],'B-Business Capability'!B:L,11,FALSE)</f>
        <v>510</v>
      </c>
      <c r="U1677" t="str">
        <f>_xlfn.CONCAT(KamstrupData[[#This Row],[CountryCode]],"_",KamstrupData[[#This Row],[Business Area]],"_",KamstrupData[[#This Row],[DepartmentTeam]])</f>
        <v>DK10_Electricity - Technology Hardware_Tech. Lead</v>
      </c>
      <c r="V1677" t="str">
        <f>VLOOKUP(KamstrupData[[#This Row],[ORG_Concat]],'O-Organization'!F:H,3,FALSE)</f>
        <v>11131_DK10_Electricity_Electricity - Technology Hardware_Tech. Lead</v>
      </c>
    </row>
    <row r="1678" spans="4:22">
      <c r="D1678" t="s">
        <v>898</v>
      </c>
      <c r="E1678" t="str">
        <f>VLOOKUP(D1678,'B-Business Capability'!B:H,5,FALSE)</f>
        <v>Product &amp; Software Development</v>
      </c>
      <c r="F1678" t="str">
        <f>VLOOKUP(D1678,'B-Business Capability'!B:H,6,FALSE)</f>
        <v>Product &amp; Software Delivery</v>
      </c>
      <c r="G1678" t="str">
        <f>VLOOKUP(D1678,'B-Business Capability'!B:H,7,FALSE)</f>
        <v>Manage Product &amp; Software Traceability</v>
      </c>
      <c r="I1678" t="s">
        <v>253</v>
      </c>
      <c r="J1678" t="s">
        <v>873</v>
      </c>
      <c r="K1678" t="s">
        <v>882</v>
      </c>
      <c r="L1678" t="s">
        <v>107</v>
      </c>
      <c r="M1678" t="str">
        <f>VLOOKUP(L1678,'A-Applications'!B:D,3,FALSE)</f>
        <v>GITLAB</v>
      </c>
      <c r="N1678" t="s">
        <v>53</v>
      </c>
      <c r="O1678" s="42" t="s">
        <v>369</v>
      </c>
      <c r="P1678" t="s">
        <v>407</v>
      </c>
      <c r="Q1678" t="str">
        <f>VLOOKUP(KamstrupData[[#This Row],[IdLevel123]],'B-Business Capability'!B:L,10,FALSE)</f>
        <v>Idea-to-Release (I2R)</v>
      </c>
      <c r="R1678">
        <f>VLOOKUP(KamstrupData[[#This Row],[IdLevel123]],'B-Business Capability'!B:L,11,FALSE)</f>
        <v>510</v>
      </c>
      <c r="T1678" t="s">
        <v>874</v>
      </c>
      <c r="U1678" t="str">
        <f>_xlfn.CONCAT(KamstrupData[[#This Row],[CountryCode]],"_",KamstrupData[[#This Row],[Business Area]],"_",KamstrupData[[#This Row],[DepartmentTeam]])</f>
        <v>DK10_Electricity - Technology Hardware_Tools &amp; Apps</v>
      </c>
      <c r="V1678" t="str">
        <f>VLOOKUP(KamstrupData[[#This Row],[ORG_Concat]],'O-Organization'!F:H,3,FALSE)</f>
        <v>11132_DK10_Electricity_Electricity - Technology Hardware_Tools &amp; Apps</v>
      </c>
    </row>
    <row r="1679" spans="4:22">
      <c r="D1679" t="s">
        <v>507</v>
      </c>
      <c r="E1679" t="str">
        <f>VLOOKUP(D1679,'B-Business Capability'!B:H,5,FALSE)</f>
        <v>Product &amp; Software Development</v>
      </c>
      <c r="F1679" t="str">
        <f>VLOOKUP(D1679,'B-Business Capability'!B:H,6,FALSE)</f>
        <v>Engineering</v>
      </c>
      <c r="G1679" t="str">
        <f>VLOOKUP(D1679,'B-Business Capability'!B:H,7,FALSE)</f>
        <v>Construction &amp; Development</v>
      </c>
      <c r="I1679" t="s">
        <v>253</v>
      </c>
      <c r="J1679" t="s">
        <v>873</v>
      </c>
      <c r="K1679" t="s">
        <v>883</v>
      </c>
      <c r="L1679" t="s">
        <v>110</v>
      </c>
      <c r="M1679" t="str">
        <f>VLOOKUP(L1679,'A-Applications'!B:D,3,FALSE)</f>
        <v>Bomgar/BeyondTrust</v>
      </c>
      <c r="N1679" t="s">
        <v>53</v>
      </c>
      <c r="O1679" s="42" t="s">
        <v>62</v>
      </c>
      <c r="P1679" t="s">
        <v>407</v>
      </c>
      <c r="Q1679" t="str">
        <f>VLOOKUP(KamstrupData[[#This Row],[IdLevel123]],'B-Business Capability'!B:L,10,FALSE)</f>
        <v>Idea-to-Release (I2R)</v>
      </c>
      <c r="R1679">
        <f>VLOOKUP(KamstrupData[[#This Row],[IdLevel123]],'B-Business Capability'!B:L,11,FALSE)</f>
        <v>420</v>
      </c>
      <c r="T1679" t="s">
        <v>874</v>
      </c>
      <c r="U1679" t="str">
        <f>_xlfn.CONCAT(KamstrupData[[#This Row],[CountryCode]],"_",KamstrupData[[#This Row],[Business Area]],"_",KamstrupData[[#This Row],[DepartmentTeam]])</f>
        <v>DK10_Electricity - Technology Hardware_Hardware</v>
      </c>
      <c r="V1679" t="str">
        <f>VLOOKUP(KamstrupData[[#This Row],[ORG_Concat]],'O-Organization'!F:H,3,FALSE)</f>
        <v>11130_DK10_Electricity_Electricity - Technology Hardware_Hardware</v>
      </c>
    </row>
    <row r="1680" spans="4:22">
      <c r="D1680" t="s">
        <v>507</v>
      </c>
      <c r="E1680" t="str">
        <f>VLOOKUP(D1680,'B-Business Capability'!B:H,5,FALSE)</f>
        <v>Product &amp; Software Development</v>
      </c>
      <c r="F1680" t="str">
        <f>VLOOKUP(D1680,'B-Business Capability'!B:H,6,FALSE)</f>
        <v>Engineering</v>
      </c>
      <c r="G1680" t="str">
        <f>VLOOKUP(D1680,'B-Business Capability'!B:H,7,FALSE)</f>
        <v>Construction &amp; Development</v>
      </c>
      <c r="I1680" t="s">
        <v>253</v>
      </c>
      <c r="J1680" t="s">
        <v>873</v>
      </c>
      <c r="K1680" t="s">
        <v>888</v>
      </c>
      <c r="L1680" t="s">
        <v>110</v>
      </c>
      <c r="M1680" t="str">
        <f>VLOOKUP(L1680,'A-Applications'!B:D,3,FALSE)</f>
        <v>Bomgar/BeyondTrust</v>
      </c>
      <c r="N1680" t="s">
        <v>53</v>
      </c>
      <c r="O1680" s="42" t="s">
        <v>62</v>
      </c>
      <c r="P1680" t="s">
        <v>407</v>
      </c>
      <c r="Q1680" t="str">
        <f>VLOOKUP(KamstrupData[[#This Row],[IdLevel123]],'B-Business Capability'!B:L,10,FALSE)</f>
        <v>Idea-to-Release (I2R)</v>
      </c>
      <c r="R1680">
        <f>VLOOKUP(KamstrupData[[#This Row],[IdLevel123]],'B-Business Capability'!B:L,11,FALSE)</f>
        <v>420</v>
      </c>
      <c r="T1680" t="s">
        <v>874</v>
      </c>
      <c r="U1680" t="str">
        <f>_xlfn.CONCAT(KamstrupData[[#This Row],[CountryCode]],"_",KamstrupData[[#This Row],[Business Area]],"_",KamstrupData[[#This Row],[DepartmentTeam]])</f>
        <v>DK10_Electricity - Technology Hardware_Tech. Lead</v>
      </c>
      <c r="V1680" t="str">
        <f>VLOOKUP(KamstrupData[[#This Row],[ORG_Concat]],'O-Organization'!F:H,3,FALSE)</f>
        <v>11131_DK10_Electricity_Electricity - Technology Hardware_Tech. Lead</v>
      </c>
    </row>
    <row r="1681" spans="2:22">
      <c r="D1681" t="s">
        <v>507</v>
      </c>
      <c r="E1681" t="str">
        <f>VLOOKUP(D1681,'B-Business Capability'!B:H,5,FALSE)</f>
        <v>Product &amp; Software Development</v>
      </c>
      <c r="F1681" t="str">
        <f>VLOOKUP(D1681,'B-Business Capability'!B:H,6,FALSE)</f>
        <v>Engineering</v>
      </c>
      <c r="G1681" t="str">
        <f>VLOOKUP(D1681,'B-Business Capability'!B:H,7,FALSE)</f>
        <v>Construction &amp; Development</v>
      </c>
      <c r="I1681" t="s">
        <v>253</v>
      </c>
      <c r="J1681" t="s">
        <v>873</v>
      </c>
      <c r="K1681" t="s">
        <v>882</v>
      </c>
      <c r="L1681" t="s">
        <v>110</v>
      </c>
      <c r="M1681" t="str">
        <f>VLOOKUP(L1681,'A-Applications'!B:D,3,FALSE)</f>
        <v>Bomgar/BeyondTrust</v>
      </c>
      <c r="N1681" t="s">
        <v>53</v>
      </c>
      <c r="O1681" s="42" t="s">
        <v>62</v>
      </c>
      <c r="P1681" t="s">
        <v>407</v>
      </c>
      <c r="Q1681" t="str">
        <f>VLOOKUP(KamstrupData[[#This Row],[IdLevel123]],'B-Business Capability'!B:L,10,FALSE)</f>
        <v>Idea-to-Release (I2R)</v>
      </c>
      <c r="R1681">
        <f>VLOOKUP(KamstrupData[[#This Row],[IdLevel123]],'B-Business Capability'!B:L,11,FALSE)</f>
        <v>420</v>
      </c>
      <c r="T1681" t="s">
        <v>874</v>
      </c>
      <c r="U1681" t="str">
        <f>_xlfn.CONCAT(KamstrupData[[#This Row],[CountryCode]],"_",KamstrupData[[#This Row],[Business Area]],"_",KamstrupData[[#This Row],[DepartmentTeam]])</f>
        <v>DK10_Electricity - Technology Hardware_Tools &amp; Apps</v>
      </c>
      <c r="V1681" t="str">
        <f>VLOOKUP(KamstrupData[[#This Row],[ORG_Concat]],'O-Organization'!F:H,3,FALSE)</f>
        <v>11132_DK10_Electricity_Electricity - Technology Hardware_Tools &amp; Apps</v>
      </c>
    </row>
    <row r="1682" spans="2:22">
      <c r="D1682" t="s">
        <v>853</v>
      </c>
      <c r="E1682" t="str">
        <f>VLOOKUP(D1682,'B-Business Capability'!B:H,5,FALSE)</f>
        <v>Product &amp; Software Development</v>
      </c>
      <c r="F1682" t="str">
        <f>VLOOKUP(D1682,'B-Business Capability'!B:H,6,FALSE)</f>
        <v>Quality Management</v>
      </c>
      <c r="G1682" t="str">
        <f>VLOOKUP(D1682,'B-Business Capability'!B:H,7,FALSE)</f>
        <v>Manage Product Document</v>
      </c>
      <c r="I1682" t="s">
        <v>253</v>
      </c>
      <c r="J1682" t="s">
        <v>873</v>
      </c>
      <c r="K1682" t="s">
        <v>880</v>
      </c>
      <c r="L1682" t="s">
        <v>302</v>
      </c>
      <c r="M1682" t="str">
        <f>VLOOKUP(L1682,'A-Applications'!B:D,3,FALSE)</f>
        <v>Confluence</v>
      </c>
      <c r="N1682" t="s">
        <v>53</v>
      </c>
      <c r="O1682" s="42" t="s">
        <v>62</v>
      </c>
      <c r="P1682" t="s">
        <v>407</v>
      </c>
      <c r="Q1682" t="str">
        <f>VLOOKUP(KamstrupData[[#This Row],[IdLevel123]],'B-Business Capability'!B:L,10,FALSE)</f>
        <v>Idea-to-Release (I2R)</v>
      </c>
      <c r="R1682">
        <f>VLOOKUP(KamstrupData[[#This Row],[IdLevel123]],'B-Business Capability'!B:L,11,FALSE)</f>
        <v>904</v>
      </c>
      <c r="T1682" t="s">
        <v>874</v>
      </c>
      <c r="U1682" t="str">
        <f>_xlfn.CONCAT(KamstrupData[[#This Row],[CountryCode]],"_",KamstrupData[[#This Row],[Business Area]],"_",KamstrupData[[#This Row],[DepartmentTeam]])</f>
        <v>DK10_Electricity - Technology Hardware_Embeded Software</v>
      </c>
      <c r="V1682" t="str">
        <f>VLOOKUP(KamstrupData[[#This Row],[ORG_Concat]],'O-Organization'!F:H,3,FALSE)</f>
        <v>11129_DK10_Electricity_Electricity - Technology Hardware_Embeded Software</v>
      </c>
    </row>
    <row r="1683" spans="2:22">
      <c r="D1683" t="s">
        <v>853</v>
      </c>
      <c r="E1683" t="str">
        <f>VLOOKUP(D1683,'B-Business Capability'!B:H,5,FALSE)</f>
        <v>Product &amp; Software Development</v>
      </c>
      <c r="F1683" t="str">
        <f>VLOOKUP(D1683,'B-Business Capability'!B:H,6,FALSE)</f>
        <v>Quality Management</v>
      </c>
      <c r="G1683" t="str">
        <f>VLOOKUP(D1683,'B-Business Capability'!B:H,7,FALSE)</f>
        <v>Manage Product Document</v>
      </c>
      <c r="I1683" t="s">
        <v>253</v>
      </c>
      <c r="J1683" t="s">
        <v>873</v>
      </c>
      <c r="K1683" t="s">
        <v>888</v>
      </c>
      <c r="L1683" t="s">
        <v>302</v>
      </c>
      <c r="M1683" t="str">
        <f>VLOOKUP(L1683,'A-Applications'!B:D,3,FALSE)</f>
        <v>Confluence</v>
      </c>
      <c r="N1683" t="s">
        <v>53</v>
      </c>
      <c r="O1683" s="42" t="s">
        <v>62</v>
      </c>
      <c r="P1683" t="s">
        <v>407</v>
      </c>
      <c r="Q1683" t="str">
        <f>VLOOKUP(KamstrupData[[#This Row],[IdLevel123]],'B-Business Capability'!B:L,10,FALSE)</f>
        <v>Idea-to-Release (I2R)</v>
      </c>
      <c r="R1683">
        <f>VLOOKUP(KamstrupData[[#This Row],[IdLevel123]],'B-Business Capability'!B:L,11,FALSE)</f>
        <v>904</v>
      </c>
      <c r="T1683" t="s">
        <v>874</v>
      </c>
      <c r="U1683" t="str">
        <f>_xlfn.CONCAT(KamstrupData[[#This Row],[CountryCode]],"_",KamstrupData[[#This Row],[Business Area]],"_",KamstrupData[[#This Row],[DepartmentTeam]])</f>
        <v>DK10_Electricity - Technology Hardware_Tech. Lead</v>
      </c>
      <c r="V1683" t="str">
        <f>VLOOKUP(KamstrupData[[#This Row],[ORG_Concat]],'O-Organization'!F:H,3,FALSE)</f>
        <v>11131_DK10_Electricity_Electricity - Technology Hardware_Tech. Lead</v>
      </c>
    </row>
    <row r="1684" spans="2:22">
      <c r="D1684" t="s">
        <v>853</v>
      </c>
      <c r="E1684" t="str">
        <f>VLOOKUP(D1684,'B-Business Capability'!B:H,5,FALSE)</f>
        <v>Product &amp; Software Development</v>
      </c>
      <c r="F1684" t="str">
        <f>VLOOKUP(D1684,'B-Business Capability'!B:H,6,FALSE)</f>
        <v>Quality Management</v>
      </c>
      <c r="G1684" t="str">
        <f>VLOOKUP(D1684,'B-Business Capability'!B:H,7,FALSE)</f>
        <v>Manage Product Document</v>
      </c>
      <c r="I1684" t="s">
        <v>253</v>
      </c>
      <c r="J1684" t="s">
        <v>873</v>
      </c>
      <c r="K1684" t="s">
        <v>882</v>
      </c>
      <c r="L1684" t="s">
        <v>302</v>
      </c>
      <c r="M1684" t="str">
        <f>VLOOKUP(L1684,'A-Applications'!B:D,3,FALSE)</f>
        <v>Confluence</v>
      </c>
      <c r="N1684" t="s">
        <v>53</v>
      </c>
      <c r="O1684" s="42" t="s">
        <v>62</v>
      </c>
      <c r="P1684" t="s">
        <v>407</v>
      </c>
      <c r="Q1684" t="str">
        <f>VLOOKUP(KamstrupData[[#This Row],[IdLevel123]],'B-Business Capability'!B:L,10,FALSE)</f>
        <v>Idea-to-Release (I2R)</v>
      </c>
      <c r="R1684">
        <f>VLOOKUP(KamstrupData[[#This Row],[IdLevel123]],'B-Business Capability'!B:L,11,FALSE)</f>
        <v>904</v>
      </c>
      <c r="T1684" t="s">
        <v>874</v>
      </c>
      <c r="U1684" t="str">
        <f>_xlfn.CONCAT(KamstrupData[[#This Row],[CountryCode]],"_",KamstrupData[[#This Row],[Business Area]],"_",KamstrupData[[#This Row],[DepartmentTeam]])</f>
        <v>DK10_Electricity - Technology Hardware_Tools &amp; Apps</v>
      </c>
      <c r="V1684" t="str">
        <f>VLOOKUP(KamstrupData[[#This Row],[ORG_Concat]],'O-Organization'!F:H,3,FALSE)</f>
        <v>11132_DK10_Electricity_Electricity - Technology Hardware_Tools &amp; Apps</v>
      </c>
    </row>
    <row r="1685" spans="2:22">
      <c r="D1685" t="s">
        <v>878</v>
      </c>
      <c r="E1685" t="str">
        <f>VLOOKUP(D1685,'B-Business Capability'!B:H,5,FALSE)</f>
        <v>Product &amp; Software Development</v>
      </c>
      <c r="F1685" t="str">
        <f>VLOOKUP(D1685,'B-Business Capability'!B:H,6,FALSE)</f>
        <v>Product Preparation</v>
      </c>
      <c r="G1685" t="str">
        <f>VLOOKUP(D1685,'B-Business Capability'!B:H,7,FALSE)</f>
        <v>Select Suppliers &amp; Developers</v>
      </c>
      <c r="I1685" t="s">
        <v>253</v>
      </c>
      <c r="J1685" t="s">
        <v>873</v>
      </c>
      <c r="L1685" t="s">
        <v>605</v>
      </c>
      <c r="M1685" t="str">
        <f>VLOOKUP(L1685,'A-Applications'!B:D,3,FALSE)</f>
        <v>Aras Innovator PLM</v>
      </c>
      <c r="N1685" t="s">
        <v>53</v>
      </c>
      <c r="O1685" s="42" t="s">
        <v>54</v>
      </c>
      <c r="P1685" t="s">
        <v>407</v>
      </c>
      <c r="Q1685" t="str">
        <f>VLOOKUP(KamstrupData[[#This Row],[IdLevel123]],'B-Business Capability'!B:L,10,FALSE)</f>
        <v>Idea-to-Release (I2R)</v>
      </c>
      <c r="R1685">
        <f>VLOOKUP(KamstrupData[[#This Row],[IdLevel123]],'B-Business Capability'!B:L,11,FALSE)</f>
        <v>140</v>
      </c>
      <c r="T1685" t="s">
        <v>874</v>
      </c>
      <c r="U1685" t="str">
        <f>_xlfn.CONCAT(KamstrupData[[#This Row],[CountryCode]],"_",KamstrupData[[#This Row],[Business Area]],"_",KamstrupData[[#This Row],[DepartmentTeam]])</f>
        <v>DK10_Electricity - Technology Hardware_</v>
      </c>
      <c r="V1685" t="str">
        <f>VLOOKUP(KamstrupData[[#This Row],[ORG_Concat]],'O-Organization'!F:H,3,FALSE)</f>
        <v>11128_DK10_Electricity_Electricity - Technology Hardware_</v>
      </c>
    </row>
    <row r="1686" spans="2:22">
      <c r="D1686" t="s">
        <v>853</v>
      </c>
      <c r="E1686" t="str">
        <f>VLOOKUP(D1686,'B-Business Capability'!B:H,5,FALSE)</f>
        <v>Product &amp; Software Development</v>
      </c>
      <c r="F1686" t="str">
        <f>VLOOKUP(D1686,'B-Business Capability'!B:H,6,FALSE)</f>
        <v>Quality Management</v>
      </c>
      <c r="G1686" t="str">
        <f>VLOOKUP(D1686,'B-Business Capability'!B:H,7,FALSE)</f>
        <v>Manage Product Document</v>
      </c>
      <c r="I1686" t="s">
        <v>253</v>
      </c>
      <c r="J1686" t="s">
        <v>873</v>
      </c>
      <c r="L1686" t="s">
        <v>605</v>
      </c>
      <c r="M1686" t="str">
        <f>VLOOKUP(L1686,'A-Applications'!B:D,3,FALSE)</f>
        <v>Aras Innovator PLM</v>
      </c>
      <c r="N1686" t="s">
        <v>53</v>
      </c>
      <c r="O1686" s="42" t="s">
        <v>54</v>
      </c>
      <c r="P1686" t="s">
        <v>407</v>
      </c>
      <c r="Q1686" t="str">
        <f>VLOOKUP(KamstrupData[[#This Row],[IdLevel123]],'B-Business Capability'!B:L,10,FALSE)</f>
        <v>Idea-to-Release (I2R)</v>
      </c>
      <c r="R1686">
        <f>VLOOKUP(KamstrupData[[#This Row],[IdLevel123]],'B-Business Capability'!B:L,11,FALSE)</f>
        <v>904</v>
      </c>
      <c r="T1686" t="s">
        <v>874</v>
      </c>
      <c r="U1686" t="str">
        <f>_xlfn.CONCAT(KamstrupData[[#This Row],[CountryCode]],"_",KamstrupData[[#This Row],[Business Area]],"_",KamstrupData[[#This Row],[DepartmentTeam]])</f>
        <v>DK10_Electricity - Technology Hardware_</v>
      </c>
      <c r="V1686" t="str">
        <f>VLOOKUP(KamstrupData[[#This Row],[ORG_Concat]],'O-Organization'!F:H,3,FALSE)</f>
        <v>11128_DK10_Electricity_Electricity - Technology Hardware_</v>
      </c>
    </row>
    <row r="1687" spans="2:22">
      <c r="D1687" t="s">
        <v>855</v>
      </c>
      <c r="E1687" t="str">
        <f>VLOOKUP(D1687,'B-Business Capability'!B:H,5,FALSE)</f>
        <v>Product &amp; Software Development</v>
      </c>
      <c r="F1687" t="str">
        <f>VLOOKUP(D1687,'B-Business Capability'!B:H,6,FALSE)</f>
        <v>R&amp;D</v>
      </c>
      <c r="G1687" t="str">
        <f>VLOOKUP(D1687,'B-Business Capability'!B:H,7,FALSE)</f>
        <v>Manage Product Portfolio</v>
      </c>
      <c r="I1687" t="s">
        <v>253</v>
      </c>
      <c r="J1687" t="s">
        <v>873</v>
      </c>
      <c r="L1687" t="s">
        <v>605</v>
      </c>
      <c r="M1687" t="str">
        <f>VLOOKUP(L1687,'A-Applications'!B:D,3,FALSE)</f>
        <v>Aras Innovator PLM</v>
      </c>
      <c r="N1687" t="s">
        <v>53</v>
      </c>
      <c r="O1687" s="42" t="s">
        <v>54</v>
      </c>
      <c r="P1687" t="s">
        <v>407</v>
      </c>
      <c r="Q1687" t="str">
        <f>VLOOKUP(KamstrupData[[#This Row],[IdLevel123]],'B-Business Capability'!B:L,10,FALSE)</f>
        <v>Idea-to-Release (I2R)</v>
      </c>
      <c r="R1687">
        <f>VLOOKUP(KamstrupData[[#This Row],[IdLevel123]],'B-Business Capability'!B:L,11,FALSE)</f>
        <v>330</v>
      </c>
      <c r="T1687" t="s">
        <v>874</v>
      </c>
      <c r="U1687" t="str">
        <f>_xlfn.CONCAT(KamstrupData[[#This Row],[CountryCode]],"_",KamstrupData[[#This Row],[Business Area]],"_",KamstrupData[[#This Row],[DepartmentTeam]])</f>
        <v>DK10_Electricity - Technology Hardware_</v>
      </c>
      <c r="V1687" t="str">
        <f>VLOOKUP(KamstrupData[[#This Row],[ORG_Concat]],'O-Organization'!F:H,3,FALSE)</f>
        <v>11128_DK10_Electricity_Electricity - Technology Hardware_</v>
      </c>
    </row>
    <row r="1688" spans="2:22">
      <c r="D1688" t="s">
        <v>879</v>
      </c>
      <c r="E1688" t="str">
        <f>VLOOKUP(D1688,'B-Business Capability'!B:H,5,FALSE)</f>
        <v>Product &amp; Software Development</v>
      </c>
      <c r="F1688" t="str">
        <f>VLOOKUP(D1688,'B-Business Capability'!B:H,6,FALSE)</f>
        <v>Requirements Definition</v>
      </c>
      <c r="G1688" t="str">
        <f>VLOOKUP(D1688,'B-Business Capability'!B:H,7,FALSE)</f>
        <v>Manage Materials</v>
      </c>
      <c r="I1688" t="s">
        <v>253</v>
      </c>
      <c r="J1688" t="s">
        <v>873</v>
      </c>
      <c r="L1688" t="s">
        <v>605</v>
      </c>
      <c r="M1688" t="str">
        <f>VLOOKUP(L1688,'A-Applications'!B:D,3,FALSE)</f>
        <v>Aras Innovator PLM</v>
      </c>
      <c r="N1688" t="s">
        <v>53</v>
      </c>
      <c r="O1688" s="42" t="s">
        <v>54</v>
      </c>
      <c r="P1688" t="s">
        <v>407</v>
      </c>
      <c r="Q1688" t="str">
        <f>VLOOKUP(KamstrupData[[#This Row],[IdLevel123]],'B-Business Capability'!B:L,10,FALSE)</f>
        <v>Idea-to-Release (I2R)</v>
      </c>
      <c r="R1688">
        <f>VLOOKUP(KamstrupData[[#This Row],[IdLevel123]],'B-Business Capability'!B:L,11,FALSE)</f>
        <v>220</v>
      </c>
      <c r="T1688" t="s">
        <v>874</v>
      </c>
      <c r="U1688" t="str">
        <f>_xlfn.CONCAT(KamstrupData[[#This Row],[CountryCode]],"_",KamstrupData[[#This Row],[Business Area]],"_",KamstrupData[[#This Row],[DepartmentTeam]])</f>
        <v>DK10_Electricity - Technology Hardware_</v>
      </c>
      <c r="V1688" t="str">
        <f>VLOOKUP(KamstrupData[[#This Row],[ORG_Concat]],'O-Organization'!F:H,3,FALSE)</f>
        <v>11128_DK10_Electricity_Electricity - Technology Hardware_</v>
      </c>
    </row>
    <row r="1689" spans="2:22">
      <c r="D1689" t="s">
        <v>853</v>
      </c>
      <c r="E1689" t="str">
        <f>VLOOKUP(D1689,'B-Business Capability'!B:H,5,FALSE)</f>
        <v>Product &amp; Software Development</v>
      </c>
      <c r="F1689" t="str">
        <f>VLOOKUP(D1689,'B-Business Capability'!B:H,6,FALSE)</f>
        <v>Quality Management</v>
      </c>
      <c r="G1689" t="str">
        <f>VLOOKUP(D1689,'B-Business Capability'!B:H,7,FALSE)</f>
        <v>Manage Product Document</v>
      </c>
      <c r="I1689" t="s">
        <v>253</v>
      </c>
      <c r="J1689" t="s">
        <v>873</v>
      </c>
      <c r="L1689" t="s">
        <v>266</v>
      </c>
      <c r="M1689" t="str">
        <f>VLOOKUP(L1689,'A-Applications'!B:D,3,FALSE)</f>
        <v>Sharepoint</v>
      </c>
      <c r="N1689" t="s">
        <v>53</v>
      </c>
      <c r="O1689" s="42" t="s">
        <v>62</v>
      </c>
      <c r="P1689" t="s">
        <v>407</v>
      </c>
      <c r="Q1689" t="str">
        <f>VLOOKUP(KamstrupData[[#This Row],[IdLevel123]],'B-Business Capability'!B:L,10,FALSE)</f>
        <v>Idea-to-Release (I2R)</v>
      </c>
      <c r="R1689">
        <f>VLOOKUP(KamstrupData[[#This Row],[IdLevel123]],'B-Business Capability'!B:L,11,FALSE)</f>
        <v>904</v>
      </c>
      <c r="T1689" t="s">
        <v>874</v>
      </c>
      <c r="U1689" t="str">
        <f>_xlfn.CONCAT(KamstrupData[[#This Row],[CountryCode]],"_",KamstrupData[[#This Row],[Business Area]],"_",KamstrupData[[#This Row],[DepartmentTeam]])</f>
        <v>DK10_Electricity - Technology Hardware_</v>
      </c>
      <c r="V1689" t="str">
        <f>VLOOKUP(KamstrupData[[#This Row],[ORG_Concat]],'O-Organization'!F:H,3,FALSE)</f>
        <v>11128_DK10_Electricity_Electricity - Technology Hardware_</v>
      </c>
    </row>
    <row r="1690" spans="2:22">
      <c r="D1690" t="s">
        <v>899</v>
      </c>
      <c r="E1690" t="str">
        <f>VLOOKUP(D1690,'B-Business Capability'!B:H,5,FALSE)</f>
        <v>OT Hosting</v>
      </c>
      <c r="F1690" t="str">
        <f>VLOOKUP(D1690,'B-Business Capability'!B:H,6,FALSE)</f>
        <v>OT Data &amp; Integration</v>
      </c>
      <c r="G1690" t="str">
        <f>VLOOKUP(D1690,'B-Business Capability'!B:H,7,FALSE)</f>
        <v>Data Analytics &amp; Insight Services</v>
      </c>
      <c r="I1690" t="s">
        <v>253</v>
      </c>
      <c r="J1690" t="s">
        <v>873</v>
      </c>
      <c r="K1690" t="s">
        <v>883</v>
      </c>
      <c r="L1690" t="s">
        <v>117</v>
      </c>
      <c r="M1690" t="str">
        <f>VLOOKUP(L1690,'A-Applications'!B:D,3,FALSE)</f>
        <v>PowerBI</v>
      </c>
      <c r="N1690" t="s">
        <v>53</v>
      </c>
      <c r="O1690" s="42" t="s">
        <v>62</v>
      </c>
      <c r="P1690" t="s">
        <v>97</v>
      </c>
      <c r="Q1690" t="str">
        <f>VLOOKUP(KamstrupData[[#This Row],[IdLevel123]],'B-Business Capability'!B:L,10,FALSE)</f>
        <v>N/A</v>
      </c>
      <c r="R1690">
        <f>VLOOKUP(KamstrupData[[#This Row],[IdLevel123]],'B-Business Capability'!B:L,11,FALSE)</f>
        <v>0</v>
      </c>
      <c r="T1690" t="s">
        <v>900</v>
      </c>
      <c r="U1690" t="str">
        <f>_xlfn.CONCAT(KamstrupData[[#This Row],[CountryCode]],"_",KamstrupData[[#This Row],[Business Area]],"_",KamstrupData[[#This Row],[DepartmentTeam]])</f>
        <v>DK10_Electricity - Technology Hardware_Hardware</v>
      </c>
      <c r="V1690" t="str">
        <f>VLOOKUP(KamstrupData[[#This Row],[ORG_Concat]],'O-Organization'!F:H,3,FALSE)</f>
        <v>11130_DK10_Electricity_Electricity - Technology Hardware_Hardware</v>
      </c>
    </row>
    <row r="1691" spans="2:22">
      <c r="D1691" t="s">
        <v>899</v>
      </c>
      <c r="E1691" t="str">
        <f>VLOOKUP(D1691,'B-Business Capability'!B:H,5,FALSE)</f>
        <v>OT Hosting</v>
      </c>
      <c r="F1691" t="str">
        <f>VLOOKUP(D1691,'B-Business Capability'!B:H,6,FALSE)</f>
        <v>OT Data &amp; Integration</v>
      </c>
      <c r="G1691" t="str">
        <f>VLOOKUP(D1691,'B-Business Capability'!B:H,7,FALSE)</f>
        <v>Data Analytics &amp; Insight Services</v>
      </c>
      <c r="I1691" t="s">
        <v>253</v>
      </c>
      <c r="J1691" t="s">
        <v>873</v>
      </c>
      <c r="K1691" t="s">
        <v>888</v>
      </c>
      <c r="L1691" t="s">
        <v>117</v>
      </c>
      <c r="M1691" t="str">
        <f>VLOOKUP(L1691,'A-Applications'!B:D,3,FALSE)</f>
        <v>PowerBI</v>
      </c>
      <c r="N1691" t="s">
        <v>53</v>
      </c>
      <c r="O1691" s="42" t="s">
        <v>62</v>
      </c>
      <c r="P1691" t="s">
        <v>97</v>
      </c>
      <c r="Q1691" t="str">
        <f>VLOOKUP(KamstrupData[[#This Row],[IdLevel123]],'B-Business Capability'!B:L,10,FALSE)</f>
        <v>N/A</v>
      </c>
      <c r="R1691">
        <f>VLOOKUP(KamstrupData[[#This Row],[IdLevel123]],'B-Business Capability'!B:L,11,FALSE)</f>
        <v>0</v>
      </c>
      <c r="T1691" t="s">
        <v>900</v>
      </c>
      <c r="U1691" t="str">
        <f>_xlfn.CONCAT(KamstrupData[[#This Row],[CountryCode]],"_",KamstrupData[[#This Row],[Business Area]],"_",KamstrupData[[#This Row],[DepartmentTeam]])</f>
        <v>DK10_Electricity - Technology Hardware_Tech. Lead</v>
      </c>
      <c r="V1691" t="str">
        <f>VLOOKUP(KamstrupData[[#This Row],[ORG_Concat]],'O-Organization'!F:H,3,FALSE)</f>
        <v>11131_DK10_Electricity_Electricity - Technology Hardware_Tech. Lead</v>
      </c>
    </row>
    <row r="1692" spans="2:22">
      <c r="B1692" s="28">
        <v>45292</v>
      </c>
      <c r="D1692" t="s">
        <v>119</v>
      </c>
      <c r="E1692" t="str">
        <f>VLOOKUP(D1692,'B-Business Capability'!B:H,5,FALSE)</f>
        <v>Finance</v>
      </c>
      <c r="F1692" t="str">
        <f>VLOOKUP(D1692,'B-Business Capability'!B:H,6,FALSE)</f>
        <v>Settlements &amp; Payments</v>
      </c>
      <c r="G1692" t="str">
        <f>VLOOKUP(D1692,'B-Business Capability'!B:H,7,FALSE)</f>
        <v>Travel &amp; Expense Management</v>
      </c>
      <c r="I1692" t="s">
        <v>253</v>
      </c>
      <c r="J1692" t="s">
        <v>873</v>
      </c>
      <c r="L1692" t="s">
        <v>120</v>
      </c>
      <c r="M1692" t="str">
        <f>VLOOKUP(L1692,'A-Applications'!B:D,3,FALSE)</f>
        <v>Concur</v>
      </c>
      <c r="N1692" t="s">
        <v>53</v>
      </c>
      <c r="O1692" s="42" t="s">
        <v>62</v>
      </c>
      <c r="P1692" t="s">
        <v>121</v>
      </c>
      <c r="Q1692" t="str">
        <f>VLOOKUP(KamstrupData[[#This Row],[IdLevel123]],'B-Business Capability'!B:L,10,FALSE)</f>
        <v>Hire-to-Retire (H2R)</v>
      </c>
      <c r="R1692">
        <f>VLOOKUP(KamstrupData[[#This Row],[IdLevel123]],'B-Business Capability'!B:L,11,FALSE)</f>
        <v>750</v>
      </c>
      <c r="S1692" t="s">
        <v>237</v>
      </c>
      <c r="T1692" t="s">
        <v>874</v>
      </c>
      <c r="U1692" t="str">
        <f>_xlfn.CONCAT(KamstrupData[[#This Row],[CountryCode]],"_",KamstrupData[[#This Row],[Business Area]],"_",KamstrupData[[#This Row],[DepartmentTeam]])</f>
        <v>DK10_Electricity - Technology Hardware_</v>
      </c>
      <c r="V1692" t="str">
        <f>VLOOKUP(KamstrupData[[#This Row],[ORG_Concat]],'O-Organization'!F:H,3,FALSE)</f>
        <v>11128_DK10_Electricity_Electricity - Technology Hardware_</v>
      </c>
    </row>
    <row r="1693" spans="2:22">
      <c r="D1693" t="s">
        <v>122</v>
      </c>
      <c r="E1693" t="str">
        <f>VLOOKUP(D1693,'B-Business Capability'!B:H,5,FALSE)</f>
        <v>Legal</v>
      </c>
      <c r="F1693" t="str">
        <f>VLOOKUP(D1693,'B-Business Capability'!B:H,6,FALSE)</f>
        <v>Ensure Compliance</v>
      </c>
      <c r="G1693">
        <f>VLOOKUP(D1693,'B-Business Capability'!B:H,7,FALSE)</f>
        <v>0</v>
      </c>
      <c r="I1693" t="s">
        <v>253</v>
      </c>
      <c r="J1693" t="s">
        <v>873</v>
      </c>
      <c r="L1693" t="s">
        <v>123</v>
      </c>
      <c r="M1693" t="str">
        <f>VLOOKUP(L1693,'A-Applications'!B:D,3,FALSE)</f>
        <v>DocuSign</v>
      </c>
      <c r="N1693" t="s">
        <v>53</v>
      </c>
      <c r="O1693" s="42" t="s">
        <v>62</v>
      </c>
      <c r="P1693" t="s">
        <v>124</v>
      </c>
      <c r="Q1693" t="str">
        <f>VLOOKUP(KamstrupData[[#This Row],[IdLevel123]],'B-Business Capability'!B:L,10,FALSE)</f>
        <v>N/A</v>
      </c>
      <c r="R1693">
        <f>VLOOKUP(KamstrupData[[#This Row],[IdLevel123]],'B-Business Capability'!B:L,11,FALSE)</f>
        <v>0</v>
      </c>
      <c r="T1693" t="s">
        <v>874</v>
      </c>
      <c r="U1693" t="str">
        <f>_xlfn.CONCAT(KamstrupData[[#This Row],[CountryCode]],"_",KamstrupData[[#This Row],[Business Area]],"_",KamstrupData[[#This Row],[DepartmentTeam]])</f>
        <v>DK10_Electricity - Technology Hardware_</v>
      </c>
      <c r="V1693" t="str">
        <f>VLOOKUP(KamstrupData[[#This Row],[ORG_Concat]],'O-Organization'!F:H,3,FALSE)</f>
        <v>11128_DK10_Electricity_Electricity - Technology Hardware_</v>
      </c>
    </row>
    <row r="1694" spans="2:22">
      <c r="D1694" s="28" t="s">
        <v>526</v>
      </c>
      <c r="E1694" t="str">
        <f>VLOOKUP(D1694,'B-Business Capability'!B:H,5,FALSE)</f>
        <v>Digital Platform and Operations</v>
      </c>
      <c r="F1694" t="str">
        <f>VLOOKUP(D1694,'B-Business Capability'!B:H,6,FALSE)</f>
        <v>Operations</v>
      </c>
      <c r="G1694" t="str">
        <f>VLOOKUP(D1694,'B-Business Capability'!B:H,7,FALSE)</f>
        <v>IT Service Management</v>
      </c>
      <c r="I1694" t="s">
        <v>253</v>
      </c>
      <c r="J1694" t="s">
        <v>873</v>
      </c>
      <c r="K1694" t="s">
        <v>880</v>
      </c>
      <c r="L1694" t="s">
        <v>901</v>
      </c>
      <c r="M1694" t="str">
        <f>VLOOKUP(L1694,'A-Applications'!B:D,3,FALSE)</f>
        <v>OpenLM</v>
      </c>
      <c r="N1694" t="s">
        <v>53</v>
      </c>
      <c r="O1694" s="42" t="s">
        <v>54</v>
      </c>
      <c r="P1694" t="s">
        <v>97</v>
      </c>
      <c r="Q1694" t="str">
        <f>VLOOKUP(KamstrupData[[#This Row],[IdLevel123]],'B-Business Capability'!B:L,10,FALSE)</f>
        <v>N/A</v>
      </c>
      <c r="R1694">
        <f>VLOOKUP(KamstrupData[[#This Row],[IdLevel123]],'B-Business Capability'!B:L,11,FALSE)</f>
        <v>0</v>
      </c>
      <c r="T1694" t="s">
        <v>902</v>
      </c>
      <c r="U1694" t="str">
        <f>_xlfn.CONCAT(KamstrupData[[#This Row],[CountryCode]],"_",KamstrupData[[#This Row],[Business Area]],"_",KamstrupData[[#This Row],[DepartmentTeam]])</f>
        <v>DK10_Electricity - Technology Hardware_Embeded Software</v>
      </c>
      <c r="V1694" t="str">
        <f>VLOOKUP(KamstrupData[[#This Row],[ORG_Concat]],'O-Organization'!F:H,3,FALSE)</f>
        <v>11129_DK10_Electricity_Electricity - Technology Hardware_Embeded Software</v>
      </c>
    </row>
    <row r="1695" spans="2:22">
      <c r="B1695" s="28">
        <v>45292</v>
      </c>
      <c r="D1695" t="s">
        <v>284</v>
      </c>
      <c r="E1695" t="str">
        <f>VLOOKUP(D1695,'B-Business Capability'!B:H,5,FALSE)</f>
        <v>People and Culture</v>
      </c>
      <c r="F1695" t="str">
        <f>VLOOKUP(D1695,'B-Business Capability'!B:H,6,FALSE)</f>
        <v>Learning &amp; Development</v>
      </c>
      <c r="G1695">
        <f>VLOOKUP(D1695,'B-Business Capability'!B:H,7,FALSE)</f>
        <v>0</v>
      </c>
      <c r="I1695" t="s">
        <v>253</v>
      </c>
      <c r="J1695" t="s">
        <v>873</v>
      </c>
      <c r="L1695" t="s">
        <v>306</v>
      </c>
      <c r="M1695" t="str">
        <f>VLOOKUP(L1695,'A-Applications'!B:D,3,FALSE)</f>
        <v>LMS365 (Kamstrup-Learning)</v>
      </c>
      <c r="N1695" t="s">
        <v>53</v>
      </c>
      <c r="O1695" s="42" t="s">
        <v>62</v>
      </c>
      <c r="P1695" t="s">
        <v>143</v>
      </c>
      <c r="Q1695" t="str">
        <f>VLOOKUP(KamstrupData[[#This Row],[IdLevel123]],'B-Business Capability'!B:L,10,FALSE)</f>
        <v>Hire-to-Retire (H2R)</v>
      </c>
      <c r="R1695">
        <f>VLOOKUP(KamstrupData[[#This Row],[IdLevel123]],'B-Business Capability'!B:L,11,FALSE)</f>
        <v>500</v>
      </c>
      <c r="S1695" t="s">
        <v>237</v>
      </c>
      <c r="T1695" t="s">
        <v>874</v>
      </c>
      <c r="U1695" t="str">
        <f>_xlfn.CONCAT(KamstrupData[[#This Row],[CountryCode]],"_",KamstrupData[[#This Row],[Business Area]],"_",KamstrupData[[#This Row],[DepartmentTeam]])</f>
        <v>DK10_Electricity - Technology Hardware_</v>
      </c>
      <c r="V1695" t="str">
        <f>VLOOKUP(KamstrupData[[#This Row],[ORG_Concat]],'O-Organization'!F:H,3,FALSE)</f>
        <v>11128_DK10_Electricity_Electricity - Technology Hardware_</v>
      </c>
    </row>
    <row r="1696" spans="2:22">
      <c r="D1696" t="s">
        <v>507</v>
      </c>
      <c r="E1696" t="str">
        <f>VLOOKUP(D1696,'B-Business Capability'!B:H,5,FALSE)</f>
        <v>Product &amp; Software Development</v>
      </c>
      <c r="F1696" t="str">
        <f>VLOOKUP(D1696,'B-Business Capability'!B:H,6,FALSE)</f>
        <v>Engineering</v>
      </c>
      <c r="G1696" t="str">
        <f>VLOOKUP(D1696,'B-Business Capability'!B:H,7,FALSE)</f>
        <v>Construction &amp; Development</v>
      </c>
      <c r="I1696" t="s">
        <v>253</v>
      </c>
      <c r="J1696" t="s">
        <v>873</v>
      </c>
      <c r="K1696" t="s">
        <v>880</v>
      </c>
      <c r="L1696" t="s">
        <v>903</v>
      </c>
      <c r="M1696" t="str">
        <f>VLOOKUP(L1696,'A-Applications'!B:D,3,FALSE)</f>
        <v>Ceedling</v>
      </c>
      <c r="N1696" t="s">
        <v>53</v>
      </c>
      <c r="O1696" s="42" t="s">
        <v>66</v>
      </c>
      <c r="P1696" t="s">
        <v>407</v>
      </c>
      <c r="Q1696" t="str">
        <f>VLOOKUP(KamstrupData[[#This Row],[IdLevel123]],'B-Business Capability'!B:L,10,FALSE)</f>
        <v>Idea-to-Release (I2R)</v>
      </c>
      <c r="R1696">
        <f>VLOOKUP(KamstrupData[[#This Row],[IdLevel123]],'B-Business Capability'!B:L,11,FALSE)</f>
        <v>420</v>
      </c>
      <c r="T1696" t="s">
        <v>874</v>
      </c>
      <c r="U1696" t="str">
        <f>_xlfn.CONCAT(KamstrupData[[#This Row],[CountryCode]],"_",KamstrupData[[#This Row],[Business Area]],"_",KamstrupData[[#This Row],[DepartmentTeam]])</f>
        <v>DK10_Electricity - Technology Hardware_Embeded Software</v>
      </c>
      <c r="V1696" t="str">
        <f>VLOOKUP(KamstrupData[[#This Row],[ORG_Concat]],'O-Organization'!F:H,3,FALSE)</f>
        <v>11129_DK10_Electricity_Electricity - Technology Hardware_Embeded Software</v>
      </c>
    </row>
    <row r="1697" spans="2:22">
      <c r="D1697" t="s">
        <v>507</v>
      </c>
      <c r="E1697" t="str">
        <f>VLOOKUP(D1697,'B-Business Capability'!B:H,5,FALSE)</f>
        <v>Product &amp; Software Development</v>
      </c>
      <c r="F1697" t="str">
        <f>VLOOKUP(D1697,'B-Business Capability'!B:H,6,FALSE)</f>
        <v>Engineering</v>
      </c>
      <c r="G1697" t="str">
        <f>VLOOKUP(D1697,'B-Business Capability'!B:H,7,FALSE)</f>
        <v>Construction &amp; Development</v>
      </c>
      <c r="I1697" t="s">
        <v>253</v>
      </c>
      <c r="J1697" t="s">
        <v>873</v>
      </c>
      <c r="K1697" t="s">
        <v>888</v>
      </c>
      <c r="L1697" t="s">
        <v>903</v>
      </c>
      <c r="M1697" t="str">
        <f>VLOOKUP(L1697,'A-Applications'!B:D,3,FALSE)</f>
        <v>Ceedling</v>
      </c>
      <c r="N1697" t="s">
        <v>53</v>
      </c>
      <c r="O1697" s="42" t="s">
        <v>66</v>
      </c>
      <c r="P1697" t="s">
        <v>407</v>
      </c>
      <c r="Q1697" t="str">
        <f>VLOOKUP(KamstrupData[[#This Row],[IdLevel123]],'B-Business Capability'!B:L,10,FALSE)</f>
        <v>Idea-to-Release (I2R)</v>
      </c>
      <c r="R1697">
        <f>VLOOKUP(KamstrupData[[#This Row],[IdLevel123]],'B-Business Capability'!B:L,11,FALSE)</f>
        <v>420</v>
      </c>
      <c r="T1697" t="s">
        <v>874</v>
      </c>
      <c r="U1697" t="str">
        <f>_xlfn.CONCAT(KamstrupData[[#This Row],[CountryCode]],"_",KamstrupData[[#This Row],[Business Area]],"_",KamstrupData[[#This Row],[DepartmentTeam]])</f>
        <v>DK10_Electricity - Technology Hardware_Tech. Lead</v>
      </c>
      <c r="V1697" t="str">
        <f>VLOOKUP(KamstrupData[[#This Row],[ORG_Concat]],'O-Organization'!F:H,3,FALSE)</f>
        <v>11131_DK10_Electricity_Electricity - Technology Hardware_Tech. Lead</v>
      </c>
    </row>
    <row r="1698" spans="2:22">
      <c r="D1698" t="s">
        <v>507</v>
      </c>
      <c r="E1698" t="str">
        <f>VLOOKUP(D1698,'B-Business Capability'!B:H,5,FALSE)</f>
        <v>Product &amp; Software Development</v>
      </c>
      <c r="F1698" t="str">
        <f>VLOOKUP(D1698,'B-Business Capability'!B:H,6,FALSE)</f>
        <v>Engineering</v>
      </c>
      <c r="G1698" t="str">
        <f>VLOOKUP(D1698,'B-Business Capability'!B:H,7,FALSE)</f>
        <v>Construction &amp; Development</v>
      </c>
      <c r="I1698" t="s">
        <v>253</v>
      </c>
      <c r="J1698" t="s">
        <v>873</v>
      </c>
      <c r="K1698" t="s">
        <v>880</v>
      </c>
      <c r="L1698" t="s">
        <v>904</v>
      </c>
      <c r="M1698" t="str">
        <f>VLOOKUP(L1698,'A-Applications'!B:D,3,FALSE)</f>
        <v>DockLight</v>
      </c>
      <c r="N1698" t="s">
        <v>53</v>
      </c>
      <c r="O1698" s="42" t="s">
        <v>62</v>
      </c>
      <c r="P1698" t="s">
        <v>407</v>
      </c>
      <c r="Q1698" t="str">
        <f>VLOOKUP(KamstrupData[[#This Row],[IdLevel123]],'B-Business Capability'!B:L,10,FALSE)</f>
        <v>Idea-to-Release (I2R)</v>
      </c>
      <c r="R1698">
        <f>VLOOKUP(KamstrupData[[#This Row],[IdLevel123]],'B-Business Capability'!B:L,11,FALSE)</f>
        <v>420</v>
      </c>
      <c r="T1698" t="s">
        <v>874</v>
      </c>
      <c r="U1698" t="str">
        <f>_xlfn.CONCAT(KamstrupData[[#This Row],[CountryCode]],"_",KamstrupData[[#This Row],[Business Area]],"_",KamstrupData[[#This Row],[DepartmentTeam]])</f>
        <v>DK10_Electricity - Technology Hardware_Embeded Software</v>
      </c>
      <c r="V1698" t="str">
        <f>VLOOKUP(KamstrupData[[#This Row],[ORG_Concat]],'O-Organization'!F:H,3,FALSE)</f>
        <v>11129_DK10_Electricity_Electricity - Technology Hardware_Embeded Software</v>
      </c>
    </row>
    <row r="1699" spans="2:22">
      <c r="D1699" t="s">
        <v>507</v>
      </c>
      <c r="E1699" t="str">
        <f>VLOOKUP(D1699,'B-Business Capability'!B:H,5,FALSE)</f>
        <v>Product &amp; Software Development</v>
      </c>
      <c r="F1699" t="str">
        <f>VLOOKUP(D1699,'B-Business Capability'!B:H,6,FALSE)</f>
        <v>Engineering</v>
      </c>
      <c r="G1699" t="str">
        <f>VLOOKUP(D1699,'B-Business Capability'!B:H,7,FALSE)</f>
        <v>Construction &amp; Development</v>
      </c>
      <c r="I1699" t="s">
        <v>253</v>
      </c>
      <c r="J1699" t="s">
        <v>873</v>
      </c>
      <c r="K1699" t="s">
        <v>888</v>
      </c>
      <c r="L1699" t="s">
        <v>904</v>
      </c>
      <c r="M1699" t="str">
        <f>VLOOKUP(L1699,'A-Applications'!B:D,3,FALSE)</f>
        <v>DockLight</v>
      </c>
      <c r="N1699" t="s">
        <v>53</v>
      </c>
      <c r="O1699" s="42" t="s">
        <v>62</v>
      </c>
      <c r="P1699" t="s">
        <v>407</v>
      </c>
      <c r="Q1699" t="str">
        <f>VLOOKUP(KamstrupData[[#This Row],[IdLevel123]],'B-Business Capability'!B:L,10,FALSE)</f>
        <v>Idea-to-Release (I2R)</v>
      </c>
      <c r="R1699">
        <f>VLOOKUP(KamstrupData[[#This Row],[IdLevel123]],'B-Business Capability'!B:L,11,FALSE)</f>
        <v>420</v>
      </c>
      <c r="T1699" t="s">
        <v>874</v>
      </c>
      <c r="U1699" t="str">
        <f>_xlfn.CONCAT(KamstrupData[[#This Row],[CountryCode]],"_",KamstrupData[[#This Row],[Business Area]],"_",KamstrupData[[#This Row],[DepartmentTeam]])</f>
        <v>DK10_Electricity - Technology Hardware_Tech. Lead</v>
      </c>
      <c r="V1699" t="str">
        <f>VLOOKUP(KamstrupData[[#This Row],[ORG_Concat]],'O-Organization'!F:H,3,FALSE)</f>
        <v>11131_DK10_Electricity_Electricity - Technology Hardware_Tech. Lead</v>
      </c>
    </row>
    <row r="1700" spans="2:22">
      <c r="D1700" t="s">
        <v>507</v>
      </c>
      <c r="E1700" t="str">
        <f>VLOOKUP(D1700,'B-Business Capability'!B:H,5,FALSE)</f>
        <v>Product &amp; Software Development</v>
      </c>
      <c r="F1700" t="str">
        <f>VLOOKUP(D1700,'B-Business Capability'!B:H,6,FALSE)</f>
        <v>Engineering</v>
      </c>
      <c r="G1700" t="str">
        <f>VLOOKUP(D1700,'B-Business Capability'!B:H,7,FALSE)</f>
        <v>Construction &amp; Development</v>
      </c>
      <c r="I1700" t="s">
        <v>253</v>
      </c>
      <c r="J1700" t="s">
        <v>873</v>
      </c>
      <c r="K1700" t="s">
        <v>880</v>
      </c>
      <c r="L1700" t="s">
        <v>905</v>
      </c>
      <c r="M1700" t="str">
        <f>VLOOKUP(L1700,'A-Applications'!B:D,3,FALSE)</f>
        <v>Doxygen</v>
      </c>
      <c r="N1700" t="s">
        <v>53</v>
      </c>
      <c r="O1700" s="42" t="s">
        <v>54</v>
      </c>
      <c r="P1700" t="s">
        <v>407</v>
      </c>
      <c r="Q1700" t="str">
        <f>VLOOKUP(KamstrupData[[#This Row],[IdLevel123]],'B-Business Capability'!B:L,10,FALSE)</f>
        <v>Idea-to-Release (I2R)</v>
      </c>
      <c r="R1700">
        <f>VLOOKUP(KamstrupData[[#This Row],[IdLevel123]],'B-Business Capability'!B:L,11,FALSE)</f>
        <v>420</v>
      </c>
      <c r="T1700" t="s">
        <v>874</v>
      </c>
      <c r="U1700" t="str">
        <f>_xlfn.CONCAT(KamstrupData[[#This Row],[CountryCode]],"_",KamstrupData[[#This Row],[Business Area]],"_",KamstrupData[[#This Row],[DepartmentTeam]])</f>
        <v>DK10_Electricity - Technology Hardware_Embeded Software</v>
      </c>
      <c r="V1700" t="str">
        <f>VLOOKUP(KamstrupData[[#This Row],[ORG_Concat]],'O-Organization'!F:H,3,FALSE)</f>
        <v>11129_DK10_Electricity_Electricity - Technology Hardware_Embeded Software</v>
      </c>
    </row>
    <row r="1701" spans="2:22">
      <c r="D1701" t="s">
        <v>507</v>
      </c>
      <c r="E1701" t="str">
        <f>VLOOKUP(D1701,'B-Business Capability'!B:H,5,FALSE)</f>
        <v>Product &amp; Software Development</v>
      </c>
      <c r="F1701" t="str">
        <f>VLOOKUP(D1701,'B-Business Capability'!B:H,6,FALSE)</f>
        <v>Engineering</v>
      </c>
      <c r="G1701" t="str">
        <f>VLOOKUP(D1701,'B-Business Capability'!B:H,7,FALSE)</f>
        <v>Construction &amp; Development</v>
      </c>
      <c r="I1701" t="s">
        <v>253</v>
      </c>
      <c r="J1701" t="s">
        <v>873</v>
      </c>
      <c r="K1701" t="s">
        <v>883</v>
      </c>
      <c r="L1701" t="s">
        <v>905</v>
      </c>
      <c r="M1701" t="str">
        <f>VLOOKUP(L1701,'A-Applications'!B:D,3,FALSE)</f>
        <v>Doxygen</v>
      </c>
      <c r="N1701" t="s">
        <v>53</v>
      </c>
      <c r="O1701" s="42" t="s">
        <v>54</v>
      </c>
      <c r="P1701" t="s">
        <v>407</v>
      </c>
      <c r="Q1701" t="str">
        <f>VLOOKUP(KamstrupData[[#This Row],[IdLevel123]],'B-Business Capability'!B:L,10,FALSE)</f>
        <v>Idea-to-Release (I2R)</v>
      </c>
      <c r="R1701">
        <f>VLOOKUP(KamstrupData[[#This Row],[IdLevel123]],'B-Business Capability'!B:L,11,FALSE)</f>
        <v>420</v>
      </c>
      <c r="T1701" t="s">
        <v>874</v>
      </c>
      <c r="U1701" t="str">
        <f>_xlfn.CONCAT(KamstrupData[[#This Row],[CountryCode]],"_",KamstrupData[[#This Row],[Business Area]],"_",KamstrupData[[#This Row],[DepartmentTeam]])</f>
        <v>DK10_Electricity - Technology Hardware_Hardware</v>
      </c>
      <c r="V1701" t="str">
        <f>VLOOKUP(KamstrupData[[#This Row],[ORG_Concat]],'O-Organization'!F:H,3,FALSE)</f>
        <v>11130_DK10_Electricity_Electricity - Technology Hardware_Hardware</v>
      </c>
    </row>
    <row r="1702" spans="2:22">
      <c r="D1702" t="s">
        <v>507</v>
      </c>
      <c r="E1702" t="str">
        <f>VLOOKUP(D1702,'B-Business Capability'!B:H,5,FALSE)</f>
        <v>Product &amp; Software Development</v>
      </c>
      <c r="F1702" t="str">
        <f>VLOOKUP(D1702,'B-Business Capability'!B:H,6,FALSE)</f>
        <v>Engineering</v>
      </c>
      <c r="G1702" t="str">
        <f>VLOOKUP(D1702,'B-Business Capability'!B:H,7,FALSE)</f>
        <v>Construction &amp; Development</v>
      </c>
      <c r="I1702" t="s">
        <v>253</v>
      </c>
      <c r="J1702" t="s">
        <v>873</v>
      </c>
      <c r="K1702" t="s">
        <v>880</v>
      </c>
      <c r="L1702" t="s">
        <v>906</v>
      </c>
      <c r="M1702" t="str">
        <f>VLOOKUP(L1702,'A-Applications'!B:D,3,FALSE)</f>
        <v>IAR Embedded Workbench for ARM Cortex-M</v>
      </c>
      <c r="N1702" t="s">
        <v>53</v>
      </c>
      <c r="O1702" s="42" t="s">
        <v>66</v>
      </c>
      <c r="P1702" t="s">
        <v>407</v>
      </c>
      <c r="Q1702" t="str">
        <f>VLOOKUP(KamstrupData[[#This Row],[IdLevel123]],'B-Business Capability'!B:L,10,FALSE)</f>
        <v>Idea-to-Release (I2R)</v>
      </c>
      <c r="R1702">
        <f>VLOOKUP(KamstrupData[[#This Row],[IdLevel123]],'B-Business Capability'!B:L,11,FALSE)</f>
        <v>420</v>
      </c>
      <c r="T1702" t="s">
        <v>874</v>
      </c>
      <c r="U1702" t="str">
        <f>_xlfn.CONCAT(KamstrupData[[#This Row],[CountryCode]],"_",KamstrupData[[#This Row],[Business Area]],"_",KamstrupData[[#This Row],[DepartmentTeam]])</f>
        <v>DK10_Electricity - Technology Hardware_Embeded Software</v>
      </c>
      <c r="V1702" t="str">
        <f>VLOOKUP(KamstrupData[[#This Row],[ORG_Concat]],'O-Organization'!F:H,3,FALSE)</f>
        <v>11129_DK10_Electricity_Electricity - Technology Hardware_Embeded Software</v>
      </c>
    </row>
    <row r="1703" spans="2:22">
      <c r="D1703" t="s">
        <v>507</v>
      </c>
      <c r="E1703" t="str">
        <f>VLOOKUP(D1703,'B-Business Capability'!B:H,5,FALSE)</f>
        <v>Product &amp; Software Development</v>
      </c>
      <c r="F1703" t="str">
        <f>VLOOKUP(D1703,'B-Business Capability'!B:H,6,FALSE)</f>
        <v>Engineering</v>
      </c>
      <c r="G1703" t="str">
        <f>VLOOKUP(D1703,'B-Business Capability'!B:H,7,FALSE)</f>
        <v>Construction &amp; Development</v>
      </c>
      <c r="I1703" t="s">
        <v>253</v>
      </c>
      <c r="J1703" t="s">
        <v>873</v>
      </c>
      <c r="K1703" t="s">
        <v>888</v>
      </c>
      <c r="L1703" t="s">
        <v>906</v>
      </c>
      <c r="M1703" t="str">
        <f>VLOOKUP(L1703,'A-Applications'!B:D,3,FALSE)</f>
        <v>IAR Embedded Workbench for ARM Cortex-M</v>
      </c>
      <c r="N1703" t="s">
        <v>53</v>
      </c>
      <c r="O1703" s="42" t="s">
        <v>66</v>
      </c>
      <c r="P1703" t="s">
        <v>407</v>
      </c>
      <c r="Q1703" t="str">
        <f>VLOOKUP(KamstrupData[[#This Row],[IdLevel123]],'B-Business Capability'!B:L,10,FALSE)</f>
        <v>Idea-to-Release (I2R)</v>
      </c>
      <c r="R1703">
        <f>VLOOKUP(KamstrupData[[#This Row],[IdLevel123]],'B-Business Capability'!B:L,11,FALSE)</f>
        <v>420</v>
      </c>
      <c r="T1703" t="s">
        <v>874</v>
      </c>
      <c r="U1703" t="str">
        <f>_xlfn.CONCAT(KamstrupData[[#This Row],[CountryCode]],"_",KamstrupData[[#This Row],[Business Area]],"_",KamstrupData[[#This Row],[DepartmentTeam]])</f>
        <v>DK10_Electricity - Technology Hardware_Tech. Lead</v>
      </c>
      <c r="V1703" t="str">
        <f>VLOOKUP(KamstrupData[[#This Row],[ORG_Concat]],'O-Organization'!F:H,3,FALSE)</f>
        <v>11131_DK10_Electricity_Electricity - Technology Hardware_Tech. Lead</v>
      </c>
    </row>
    <row r="1704" spans="2:22">
      <c r="D1704" t="s">
        <v>907</v>
      </c>
      <c r="E1704" t="str">
        <f>VLOOKUP(D1704,'B-Business Capability'!B:H,5,FALSE)</f>
        <v>Product &amp; Software Development</v>
      </c>
      <c r="F1704">
        <f>VLOOKUP(D1704,'B-Business Capability'!B:H,6,FALSE)</f>
        <v>0</v>
      </c>
      <c r="G1704">
        <f>VLOOKUP(D1704,'B-Business Capability'!B:H,7,FALSE)</f>
        <v>0</v>
      </c>
      <c r="I1704" t="s">
        <v>253</v>
      </c>
      <c r="J1704" t="s">
        <v>873</v>
      </c>
      <c r="L1704" t="s">
        <v>61</v>
      </c>
      <c r="M1704" t="str">
        <f>VLOOKUP(L1704,'A-Applications'!B:D,3,FALSE)</f>
        <v>Microsoft OneNote</v>
      </c>
      <c r="N1704" t="s">
        <v>53</v>
      </c>
      <c r="O1704" s="42" t="s">
        <v>62</v>
      </c>
      <c r="P1704" t="s">
        <v>97</v>
      </c>
      <c r="Q1704" t="str">
        <f>VLOOKUP(KamstrupData[[#This Row],[IdLevel123]],'B-Business Capability'!B:L,10,FALSE)</f>
        <v>Idea-to-Release (I2R)</v>
      </c>
      <c r="R1704">
        <f>VLOOKUP(KamstrupData[[#This Row],[IdLevel123]],'B-Business Capability'!B:L,11,FALSE)</f>
        <v>100</v>
      </c>
      <c r="T1704" t="s">
        <v>874</v>
      </c>
      <c r="U1704" t="str">
        <f>_xlfn.CONCAT(KamstrupData[[#This Row],[CountryCode]],"_",KamstrupData[[#This Row],[Business Area]],"_",KamstrupData[[#This Row],[DepartmentTeam]])</f>
        <v>DK10_Electricity - Technology Hardware_</v>
      </c>
      <c r="V1704" t="str">
        <f>VLOOKUP(KamstrupData[[#This Row],[ORG_Concat]],'O-Organization'!F:H,3,FALSE)</f>
        <v>11128_DK10_Electricity_Electricity - Technology Hardware_</v>
      </c>
    </row>
    <row r="1705" spans="2:22">
      <c r="D1705" t="s">
        <v>291</v>
      </c>
      <c r="E1705" t="str">
        <f>VLOOKUP(D1705,'B-Business Capability'!B:H,5,FALSE)</f>
        <v>Strategic Management</v>
      </c>
      <c r="F1705" t="str">
        <f>VLOOKUP(D1705,'B-Business Capability'!B:H,6,FALSE)</f>
        <v>Enterprise Effectiveness &amp; Project Management</v>
      </c>
      <c r="G1705">
        <f>VLOOKUP(D1705,'B-Business Capability'!B:H,7,FALSE)</f>
        <v>0</v>
      </c>
      <c r="I1705" t="s">
        <v>253</v>
      </c>
      <c r="J1705" t="s">
        <v>873</v>
      </c>
      <c r="L1705" t="s">
        <v>908</v>
      </c>
      <c r="M1705" t="str">
        <f>VLOOKUP(L1705,'A-Applications'!B:D,3,FALSE)</f>
        <v>Microsoft Teams Whiteboard</v>
      </c>
      <c r="N1705" t="s">
        <v>103</v>
      </c>
      <c r="O1705" s="42" t="s">
        <v>62</v>
      </c>
      <c r="P1705" t="s">
        <v>97</v>
      </c>
      <c r="Q1705" t="str">
        <f>VLOOKUP(KamstrupData[[#This Row],[IdLevel123]],'B-Business Capability'!B:L,10,FALSE)</f>
        <v>N/A</v>
      </c>
      <c r="R1705">
        <f>VLOOKUP(KamstrupData[[#This Row],[IdLevel123]],'B-Business Capability'!B:L,11,FALSE)</f>
        <v>0</v>
      </c>
      <c r="T1705" t="s">
        <v>909</v>
      </c>
      <c r="U1705" t="str">
        <f>_xlfn.CONCAT(KamstrupData[[#This Row],[CountryCode]],"_",KamstrupData[[#This Row],[Business Area]],"_",KamstrupData[[#This Row],[DepartmentTeam]])</f>
        <v>DK10_Electricity - Technology Hardware_</v>
      </c>
      <c r="V1705" t="str">
        <f>VLOOKUP(KamstrupData[[#This Row],[ORG_Concat]],'O-Organization'!F:H,3,FALSE)</f>
        <v>11128_DK10_Electricity_Electricity - Technology Hardware_</v>
      </c>
    </row>
    <row r="1706" spans="2:22">
      <c r="D1706" t="s">
        <v>907</v>
      </c>
      <c r="E1706" t="str">
        <f>VLOOKUP(D1706,'B-Business Capability'!B:H,5,FALSE)</f>
        <v>Product &amp; Software Development</v>
      </c>
      <c r="F1706">
        <f>VLOOKUP(D1706,'B-Business Capability'!B:H,6,FALSE)</f>
        <v>0</v>
      </c>
      <c r="G1706">
        <f>VLOOKUP(D1706,'B-Business Capability'!B:H,7,FALSE)</f>
        <v>0</v>
      </c>
      <c r="I1706" t="s">
        <v>253</v>
      </c>
      <c r="J1706" t="s">
        <v>873</v>
      </c>
      <c r="L1706" t="s">
        <v>146</v>
      </c>
      <c r="M1706" t="str">
        <f>VLOOKUP(L1706,'A-Applications'!B:D,3,FALSE)</f>
        <v>Microsoft CoPilot</v>
      </c>
      <c r="N1706" t="s">
        <v>53</v>
      </c>
      <c r="O1706" s="42" t="s">
        <v>62</v>
      </c>
      <c r="P1706" t="s">
        <v>97</v>
      </c>
      <c r="Q1706" t="str">
        <f>VLOOKUP(KamstrupData[[#This Row],[IdLevel123]],'B-Business Capability'!B:L,10,FALSE)</f>
        <v>Idea-to-Release (I2R)</v>
      </c>
      <c r="R1706">
        <f>VLOOKUP(KamstrupData[[#This Row],[IdLevel123]],'B-Business Capability'!B:L,11,FALSE)</f>
        <v>100</v>
      </c>
      <c r="T1706" t="s">
        <v>874</v>
      </c>
      <c r="U1706" t="str">
        <f>_xlfn.CONCAT(KamstrupData[[#This Row],[CountryCode]],"_",KamstrupData[[#This Row],[Business Area]],"_",KamstrupData[[#This Row],[DepartmentTeam]])</f>
        <v>DK10_Electricity - Technology Hardware_</v>
      </c>
      <c r="V1706" t="str">
        <f>VLOOKUP(KamstrupData[[#This Row],[ORG_Concat]],'O-Organization'!F:H,3,FALSE)</f>
        <v>11128_DK10_Electricity_Electricity - Technology Hardware_</v>
      </c>
    </row>
    <row r="1707" spans="2:22">
      <c r="D1707" t="s">
        <v>291</v>
      </c>
      <c r="E1707" t="str">
        <f>VLOOKUP(D1707,'B-Business Capability'!B:H,5,FALSE)</f>
        <v>Strategic Management</v>
      </c>
      <c r="F1707" t="str">
        <f>VLOOKUP(D1707,'B-Business Capability'!B:H,6,FALSE)</f>
        <v>Enterprise Effectiveness &amp; Project Management</v>
      </c>
      <c r="G1707">
        <f>VLOOKUP(D1707,'B-Business Capability'!B:H,7,FALSE)</f>
        <v>0</v>
      </c>
      <c r="I1707" t="s">
        <v>253</v>
      </c>
      <c r="J1707" t="s">
        <v>873</v>
      </c>
      <c r="L1707" t="s">
        <v>146</v>
      </c>
      <c r="M1707" t="str">
        <f>VLOOKUP(L1707,'A-Applications'!B:D,3,FALSE)</f>
        <v>Microsoft CoPilot</v>
      </c>
      <c r="N1707" t="s">
        <v>53</v>
      </c>
      <c r="O1707" s="42" t="s">
        <v>62</v>
      </c>
      <c r="P1707" t="s">
        <v>97</v>
      </c>
      <c r="Q1707" t="str">
        <f>VLOOKUP(KamstrupData[[#This Row],[IdLevel123]],'B-Business Capability'!B:L,10,FALSE)</f>
        <v>N/A</v>
      </c>
      <c r="R1707">
        <f>VLOOKUP(KamstrupData[[#This Row],[IdLevel123]],'B-Business Capability'!B:L,11,FALSE)</f>
        <v>0</v>
      </c>
      <c r="T1707" t="s">
        <v>874</v>
      </c>
      <c r="U1707" t="str">
        <f>_xlfn.CONCAT(KamstrupData[[#This Row],[CountryCode]],"_",KamstrupData[[#This Row],[Business Area]],"_",KamstrupData[[#This Row],[DepartmentTeam]])</f>
        <v>DK10_Electricity - Technology Hardware_</v>
      </c>
      <c r="V1707" t="str">
        <f>VLOOKUP(KamstrupData[[#This Row],[ORG_Concat]],'O-Organization'!F:H,3,FALSE)</f>
        <v>11128_DK10_Electricity_Electricity - Technology Hardware_</v>
      </c>
    </row>
    <row r="1708" spans="2:22">
      <c r="D1708" t="s">
        <v>507</v>
      </c>
      <c r="E1708" t="str">
        <f>VLOOKUP(D1708,'B-Business Capability'!B:H,5,FALSE)</f>
        <v>Product &amp; Software Development</v>
      </c>
      <c r="F1708" t="str">
        <f>VLOOKUP(D1708,'B-Business Capability'!B:H,6,FALSE)</f>
        <v>Engineering</v>
      </c>
      <c r="G1708" t="str">
        <f>VLOOKUP(D1708,'B-Business Capability'!B:H,7,FALSE)</f>
        <v>Construction &amp; Development</v>
      </c>
      <c r="I1708" t="s">
        <v>253</v>
      </c>
      <c r="J1708" t="s">
        <v>873</v>
      </c>
      <c r="K1708" t="s">
        <v>883</v>
      </c>
      <c r="L1708" t="s">
        <v>623</v>
      </c>
      <c r="M1708" t="str">
        <f>VLOOKUP(L1708,'A-Applications'!B:D,3,FALSE)</f>
        <v>VLC Media player</v>
      </c>
      <c r="N1708" t="s">
        <v>53</v>
      </c>
      <c r="O1708" s="42" t="s">
        <v>62</v>
      </c>
      <c r="P1708" t="s">
        <v>407</v>
      </c>
      <c r="Q1708" t="str">
        <f>VLOOKUP(KamstrupData[[#This Row],[IdLevel123]],'B-Business Capability'!B:L,10,FALSE)</f>
        <v>Idea-to-Release (I2R)</v>
      </c>
      <c r="R1708">
        <f>VLOOKUP(KamstrupData[[#This Row],[IdLevel123]],'B-Business Capability'!B:L,11,FALSE)</f>
        <v>420</v>
      </c>
      <c r="T1708" t="s">
        <v>874</v>
      </c>
      <c r="U1708" t="str">
        <f>_xlfn.CONCAT(KamstrupData[[#This Row],[CountryCode]],"_",KamstrupData[[#This Row],[Business Area]],"_",KamstrupData[[#This Row],[DepartmentTeam]])</f>
        <v>DK10_Electricity - Technology Hardware_Hardware</v>
      </c>
      <c r="V1708" t="str">
        <f>VLOOKUP(KamstrupData[[#This Row],[ORG_Concat]],'O-Organization'!F:H,3,FALSE)</f>
        <v>11130_DK10_Electricity_Electricity - Technology Hardware_Hardware</v>
      </c>
    </row>
    <row r="1709" spans="2:22">
      <c r="D1709" t="s">
        <v>507</v>
      </c>
      <c r="E1709" t="str">
        <f>VLOOKUP(D1709,'B-Business Capability'!B:H,5,FALSE)</f>
        <v>Product &amp; Software Development</v>
      </c>
      <c r="F1709" t="str">
        <f>VLOOKUP(D1709,'B-Business Capability'!B:H,6,FALSE)</f>
        <v>Engineering</v>
      </c>
      <c r="G1709" t="str">
        <f>VLOOKUP(D1709,'B-Business Capability'!B:H,7,FALSE)</f>
        <v>Construction &amp; Development</v>
      </c>
      <c r="I1709" t="s">
        <v>253</v>
      </c>
      <c r="J1709" t="s">
        <v>873</v>
      </c>
      <c r="K1709" t="s">
        <v>883</v>
      </c>
      <c r="L1709" t="s">
        <v>910</v>
      </c>
      <c r="M1709" t="str">
        <f>VLOOKUP(L1709,'A-Applications'!B:D,3,FALSE)</f>
        <v>Metertool</v>
      </c>
      <c r="N1709" t="s">
        <v>53</v>
      </c>
      <c r="O1709" s="42" t="s">
        <v>62</v>
      </c>
      <c r="P1709" t="s">
        <v>407</v>
      </c>
      <c r="Q1709" t="str">
        <f>VLOOKUP(KamstrupData[[#This Row],[IdLevel123]],'B-Business Capability'!B:L,10,FALSE)</f>
        <v>Idea-to-Release (I2R)</v>
      </c>
      <c r="R1709">
        <f>VLOOKUP(KamstrupData[[#This Row],[IdLevel123]],'B-Business Capability'!B:L,11,FALSE)</f>
        <v>420</v>
      </c>
      <c r="T1709" t="s">
        <v>874</v>
      </c>
      <c r="U1709" t="str">
        <f>_xlfn.CONCAT(KamstrupData[[#This Row],[CountryCode]],"_",KamstrupData[[#This Row],[Business Area]],"_",KamstrupData[[#This Row],[DepartmentTeam]])</f>
        <v>DK10_Electricity - Technology Hardware_Hardware</v>
      </c>
      <c r="V1709" t="str">
        <f>VLOOKUP(KamstrupData[[#This Row],[ORG_Concat]],'O-Organization'!F:H,3,FALSE)</f>
        <v>11130_DK10_Electricity_Electricity - Technology Hardware_Hardware</v>
      </c>
    </row>
    <row r="1710" spans="2:22">
      <c r="D1710" t="s">
        <v>507</v>
      </c>
      <c r="E1710" t="str">
        <f>VLOOKUP(D1710,'B-Business Capability'!B:H,5,FALSE)</f>
        <v>Product &amp; Software Development</v>
      </c>
      <c r="F1710" t="str">
        <f>VLOOKUP(D1710,'B-Business Capability'!B:H,6,FALSE)</f>
        <v>Engineering</v>
      </c>
      <c r="G1710" t="str">
        <f>VLOOKUP(D1710,'B-Business Capability'!B:H,7,FALSE)</f>
        <v>Construction &amp; Development</v>
      </c>
      <c r="I1710" t="s">
        <v>253</v>
      </c>
      <c r="J1710" t="s">
        <v>873</v>
      </c>
      <c r="K1710" t="s">
        <v>880</v>
      </c>
      <c r="L1710" t="s">
        <v>911</v>
      </c>
      <c r="M1710" t="str">
        <f>VLOOKUP(L1710,'A-Applications'!B:D,3,FALSE)</f>
        <v>PyCharm</v>
      </c>
      <c r="N1710" t="s">
        <v>53</v>
      </c>
      <c r="O1710" s="42" t="s">
        <v>54</v>
      </c>
      <c r="P1710" t="s">
        <v>407</v>
      </c>
      <c r="Q1710" t="str">
        <f>VLOOKUP(KamstrupData[[#This Row],[IdLevel123]],'B-Business Capability'!B:L,10,FALSE)</f>
        <v>Idea-to-Release (I2R)</v>
      </c>
      <c r="R1710">
        <f>VLOOKUP(KamstrupData[[#This Row],[IdLevel123]],'B-Business Capability'!B:L,11,FALSE)</f>
        <v>420</v>
      </c>
      <c r="T1710" t="s">
        <v>874</v>
      </c>
      <c r="U1710" t="str">
        <f>_xlfn.CONCAT(KamstrupData[[#This Row],[CountryCode]],"_",KamstrupData[[#This Row],[Business Area]],"_",KamstrupData[[#This Row],[DepartmentTeam]])</f>
        <v>DK10_Electricity - Technology Hardware_Embeded Software</v>
      </c>
      <c r="V1710" t="str">
        <f>VLOOKUP(KamstrupData[[#This Row],[ORG_Concat]],'O-Organization'!F:H,3,FALSE)</f>
        <v>11129_DK10_Electricity_Electricity - Technology Hardware_Embeded Software</v>
      </c>
    </row>
    <row r="1711" spans="2:22">
      <c r="D1711" t="s">
        <v>507</v>
      </c>
      <c r="E1711" t="str">
        <f>VLOOKUP(D1711,'B-Business Capability'!B:H,5,FALSE)</f>
        <v>Product &amp; Software Development</v>
      </c>
      <c r="F1711" t="str">
        <f>VLOOKUP(D1711,'B-Business Capability'!B:H,6,FALSE)</f>
        <v>Engineering</v>
      </c>
      <c r="G1711" t="str">
        <f>VLOOKUP(D1711,'B-Business Capability'!B:H,7,FALSE)</f>
        <v>Construction &amp; Development</v>
      </c>
      <c r="I1711" t="s">
        <v>253</v>
      </c>
      <c r="J1711" t="s">
        <v>873</v>
      </c>
      <c r="K1711" t="s">
        <v>888</v>
      </c>
      <c r="L1711" t="s">
        <v>911</v>
      </c>
      <c r="M1711" t="str">
        <f>VLOOKUP(L1711,'A-Applications'!B:D,3,FALSE)</f>
        <v>PyCharm</v>
      </c>
      <c r="N1711" t="s">
        <v>53</v>
      </c>
      <c r="O1711" s="42" t="s">
        <v>54</v>
      </c>
      <c r="P1711" t="s">
        <v>407</v>
      </c>
      <c r="Q1711" t="str">
        <f>VLOOKUP(KamstrupData[[#This Row],[IdLevel123]],'B-Business Capability'!B:L,10,FALSE)</f>
        <v>Idea-to-Release (I2R)</v>
      </c>
      <c r="R1711">
        <f>VLOOKUP(KamstrupData[[#This Row],[IdLevel123]],'B-Business Capability'!B:L,11,FALSE)</f>
        <v>420</v>
      </c>
      <c r="T1711" t="s">
        <v>874</v>
      </c>
      <c r="U1711" t="str">
        <f>_xlfn.CONCAT(KamstrupData[[#This Row],[CountryCode]],"_",KamstrupData[[#This Row],[Business Area]],"_",KamstrupData[[#This Row],[DepartmentTeam]])</f>
        <v>DK10_Electricity - Technology Hardware_Tech. Lead</v>
      </c>
      <c r="V1711" t="str">
        <f>VLOOKUP(KamstrupData[[#This Row],[ORG_Concat]],'O-Organization'!F:H,3,FALSE)</f>
        <v>11131_DK10_Electricity_Electricity - Technology Hardware_Tech. Lead</v>
      </c>
    </row>
    <row r="1712" spans="2:22">
      <c r="B1712" s="28">
        <v>45292</v>
      </c>
      <c r="D1712" t="s">
        <v>236</v>
      </c>
      <c r="E1712" t="str">
        <f>VLOOKUP(D1712,'B-Business Capability'!B:H,5,FALSE)</f>
        <v>People and Culture</v>
      </c>
      <c r="F1712" t="str">
        <f>VLOOKUP(D1712,'B-Business Capability'!B:H,6,FALSE)</f>
        <v>Compensation &amp; Benefits</v>
      </c>
      <c r="G1712">
        <f>VLOOKUP(D1712,'B-Business Capability'!B:H,7,FALSE)</f>
        <v>0</v>
      </c>
      <c r="I1712" t="s">
        <v>253</v>
      </c>
      <c r="J1712" t="s">
        <v>873</v>
      </c>
      <c r="L1712" t="s">
        <v>428</v>
      </c>
      <c r="M1712" t="str">
        <f>VLOOKUP(L1712,'A-Applications'!B:D,3,FALSE)</f>
        <v>Lessor Portal</v>
      </c>
      <c r="N1712" t="s">
        <v>53</v>
      </c>
      <c r="O1712" s="42" t="s">
        <v>62</v>
      </c>
      <c r="P1712" t="s">
        <v>429</v>
      </c>
      <c r="Q1712" t="str">
        <f>VLOOKUP(KamstrupData[[#This Row],[IdLevel123]],'B-Business Capability'!B:L,10,FALSE)</f>
        <v>Hire-to-Retire (H2R)</v>
      </c>
      <c r="R1712">
        <f>VLOOKUP(KamstrupData[[#This Row],[IdLevel123]],'B-Business Capability'!B:L,11,FALSE)</f>
        <v>700</v>
      </c>
      <c r="S1712" t="s">
        <v>237</v>
      </c>
      <c r="T1712" t="s">
        <v>874</v>
      </c>
      <c r="U1712" t="str">
        <f>_xlfn.CONCAT(KamstrupData[[#This Row],[CountryCode]],"_",KamstrupData[[#This Row],[Business Area]],"_",KamstrupData[[#This Row],[DepartmentTeam]])</f>
        <v>DK10_Electricity - Technology Hardware_</v>
      </c>
      <c r="V1712" t="str">
        <f>VLOOKUP(KamstrupData[[#This Row],[ORG_Concat]],'O-Organization'!F:H,3,FALSE)</f>
        <v>11128_DK10_Electricity_Electricity - Technology Hardware_</v>
      </c>
    </row>
    <row r="1713" spans="4:22">
      <c r="D1713" t="s">
        <v>507</v>
      </c>
      <c r="E1713" t="str">
        <f>VLOOKUP(D1713,'B-Business Capability'!B:H,5,FALSE)</f>
        <v>Product &amp; Software Development</v>
      </c>
      <c r="F1713" t="str">
        <f>VLOOKUP(D1713,'B-Business Capability'!B:H,6,FALSE)</f>
        <v>Engineering</v>
      </c>
      <c r="G1713" t="str">
        <f>VLOOKUP(D1713,'B-Business Capability'!B:H,7,FALSE)</f>
        <v>Construction &amp; Development</v>
      </c>
      <c r="I1713" t="s">
        <v>253</v>
      </c>
      <c r="J1713" t="s">
        <v>873</v>
      </c>
      <c r="K1713" t="s">
        <v>880</v>
      </c>
      <c r="L1713" t="s">
        <v>912</v>
      </c>
      <c r="M1713" t="str">
        <f>VLOOKUP(L1713,'A-Applications'!B:D,3,FALSE)</f>
        <v>GitKraken</v>
      </c>
      <c r="N1713" t="s">
        <v>53</v>
      </c>
      <c r="O1713" s="42" t="s">
        <v>54</v>
      </c>
      <c r="P1713" t="s">
        <v>407</v>
      </c>
      <c r="Q1713" t="str">
        <f>VLOOKUP(KamstrupData[[#This Row],[IdLevel123]],'B-Business Capability'!B:L,10,FALSE)</f>
        <v>Idea-to-Release (I2R)</v>
      </c>
      <c r="R1713">
        <f>VLOOKUP(KamstrupData[[#This Row],[IdLevel123]],'B-Business Capability'!B:L,11,FALSE)</f>
        <v>420</v>
      </c>
      <c r="T1713" t="s">
        <v>874</v>
      </c>
      <c r="U1713" t="str">
        <f>_xlfn.CONCAT(KamstrupData[[#This Row],[CountryCode]],"_",KamstrupData[[#This Row],[Business Area]],"_",KamstrupData[[#This Row],[DepartmentTeam]])</f>
        <v>DK10_Electricity - Technology Hardware_Embeded Software</v>
      </c>
      <c r="V1713" t="str">
        <f>VLOOKUP(KamstrupData[[#This Row],[ORG_Concat]],'O-Organization'!F:H,3,FALSE)</f>
        <v>11129_DK10_Electricity_Electricity - Technology Hardware_Embeded Software</v>
      </c>
    </row>
    <row r="1714" spans="4:22">
      <c r="D1714" t="s">
        <v>507</v>
      </c>
      <c r="E1714" t="str">
        <f>VLOOKUP(D1714,'B-Business Capability'!B:H,5,FALSE)</f>
        <v>Product &amp; Software Development</v>
      </c>
      <c r="F1714" t="str">
        <f>VLOOKUP(D1714,'B-Business Capability'!B:H,6,FALSE)</f>
        <v>Engineering</v>
      </c>
      <c r="G1714" t="str">
        <f>VLOOKUP(D1714,'B-Business Capability'!B:H,7,FALSE)</f>
        <v>Construction &amp; Development</v>
      </c>
      <c r="I1714" t="s">
        <v>253</v>
      </c>
      <c r="J1714" t="s">
        <v>873</v>
      </c>
      <c r="K1714" t="s">
        <v>888</v>
      </c>
      <c r="L1714" t="s">
        <v>912</v>
      </c>
      <c r="M1714" t="str">
        <f>VLOOKUP(L1714,'A-Applications'!B:D,3,FALSE)</f>
        <v>GitKraken</v>
      </c>
      <c r="N1714" t="s">
        <v>53</v>
      </c>
      <c r="O1714" s="42" t="s">
        <v>54</v>
      </c>
      <c r="P1714" t="s">
        <v>407</v>
      </c>
      <c r="Q1714" t="str">
        <f>VLOOKUP(KamstrupData[[#This Row],[IdLevel123]],'B-Business Capability'!B:L,10,FALSE)</f>
        <v>Idea-to-Release (I2R)</v>
      </c>
      <c r="R1714">
        <f>VLOOKUP(KamstrupData[[#This Row],[IdLevel123]],'B-Business Capability'!B:L,11,FALSE)</f>
        <v>420</v>
      </c>
      <c r="T1714" t="s">
        <v>874</v>
      </c>
      <c r="U1714" t="str">
        <f>_xlfn.CONCAT(KamstrupData[[#This Row],[CountryCode]],"_",KamstrupData[[#This Row],[Business Area]],"_",KamstrupData[[#This Row],[DepartmentTeam]])</f>
        <v>DK10_Electricity - Technology Hardware_Tech. Lead</v>
      </c>
      <c r="V1714" t="str">
        <f>VLOOKUP(KamstrupData[[#This Row],[ORG_Concat]],'O-Organization'!F:H,3,FALSE)</f>
        <v>11131_DK10_Electricity_Electricity - Technology Hardware_Tech. Lead</v>
      </c>
    </row>
    <row r="1715" spans="4:22">
      <c r="D1715" t="s">
        <v>507</v>
      </c>
      <c r="E1715" t="str">
        <f>VLOOKUP(D1715,'B-Business Capability'!B:H,5,FALSE)</f>
        <v>Product &amp; Software Development</v>
      </c>
      <c r="F1715" t="str">
        <f>VLOOKUP(D1715,'B-Business Capability'!B:H,6,FALSE)</f>
        <v>Engineering</v>
      </c>
      <c r="G1715" t="str">
        <f>VLOOKUP(D1715,'B-Business Capability'!B:H,7,FALSE)</f>
        <v>Construction &amp; Development</v>
      </c>
      <c r="I1715" t="s">
        <v>253</v>
      </c>
      <c r="J1715" t="s">
        <v>873</v>
      </c>
      <c r="K1715" t="s">
        <v>880</v>
      </c>
      <c r="L1715" t="s">
        <v>525</v>
      </c>
      <c r="M1715" t="str">
        <f>VLOOKUP(L1715,'A-Applications'!B:D,3,FALSE)</f>
        <v>Docker</v>
      </c>
      <c r="N1715" t="s">
        <v>53</v>
      </c>
      <c r="O1715" s="42" t="s">
        <v>369</v>
      </c>
      <c r="P1715" t="s">
        <v>407</v>
      </c>
      <c r="Q1715" t="str">
        <f>VLOOKUP(KamstrupData[[#This Row],[IdLevel123]],'B-Business Capability'!B:L,10,FALSE)</f>
        <v>Idea-to-Release (I2R)</v>
      </c>
      <c r="R1715">
        <f>VLOOKUP(KamstrupData[[#This Row],[IdLevel123]],'B-Business Capability'!B:L,11,FALSE)</f>
        <v>420</v>
      </c>
      <c r="T1715" t="s">
        <v>874</v>
      </c>
      <c r="U1715" t="str">
        <f>_xlfn.CONCAT(KamstrupData[[#This Row],[CountryCode]],"_",KamstrupData[[#This Row],[Business Area]],"_",KamstrupData[[#This Row],[DepartmentTeam]])</f>
        <v>DK10_Electricity - Technology Hardware_Embeded Software</v>
      </c>
      <c r="V1715" t="str">
        <f>VLOOKUP(KamstrupData[[#This Row],[ORG_Concat]],'O-Organization'!F:H,3,FALSE)</f>
        <v>11129_DK10_Electricity_Electricity - Technology Hardware_Embeded Software</v>
      </c>
    </row>
    <row r="1716" spans="4:22">
      <c r="D1716" t="s">
        <v>507</v>
      </c>
      <c r="E1716" t="str">
        <f>VLOOKUP(D1716,'B-Business Capability'!B:H,5,FALSE)</f>
        <v>Product &amp; Software Development</v>
      </c>
      <c r="F1716" t="str">
        <f>VLOOKUP(D1716,'B-Business Capability'!B:H,6,FALSE)</f>
        <v>Engineering</v>
      </c>
      <c r="G1716" t="str">
        <f>VLOOKUP(D1716,'B-Business Capability'!B:H,7,FALSE)</f>
        <v>Construction &amp; Development</v>
      </c>
      <c r="I1716" t="s">
        <v>253</v>
      </c>
      <c r="J1716" t="s">
        <v>873</v>
      </c>
      <c r="K1716" t="s">
        <v>880</v>
      </c>
      <c r="L1716" t="s">
        <v>913</v>
      </c>
      <c r="M1716" t="str">
        <f>VLOOKUP(L1716,'A-Applications'!B:D,3,FALSE)</f>
        <v>Advanced Serial Port Monitor</v>
      </c>
      <c r="N1716" t="s">
        <v>53</v>
      </c>
      <c r="O1716" s="42" t="s">
        <v>62</v>
      </c>
      <c r="P1716" t="s">
        <v>407</v>
      </c>
      <c r="Q1716" t="str">
        <f>VLOOKUP(KamstrupData[[#This Row],[IdLevel123]],'B-Business Capability'!B:L,10,FALSE)</f>
        <v>Idea-to-Release (I2R)</v>
      </c>
      <c r="R1716">
        <f>VLOOKUP(KamstrupData[[#This Row],[IdLevel123]],'B-Business Capability'!B:L,11,FALSE)</f>
        <v>420</v>
      </c>
      <c r="T1716" t="s">
        <v>874</v>
      </c>
      <c r="U1716" t="str">
        <f>_xlfn.CONCAT(KamstrupData[[#This Row],[CountryCode]],"_",KamstrupData[[#This Row],[Business Area]],"_",KamstrupData[[#This Row],[DepartmentTeam]])</f>
        <v>DK10_Electricity - Technology Hardware_Embeded Software</v>
      </c>
      <c r="V1716" t="str">
        <f>VLOOKUP(KamstrupData[[#This Row],[ORG_Concat]],'O-Organization'!F:H,3,FALSE)</f>
        <v>11129_DK10_Electricity_Electricity - Technology Hardware_Embeded Software</v>
      </c>
    </row>
    <row r="1717" spans="4:22">
      <c r="D1717" t="s">
        <v>507</v>
      </c>
      <c r="E1717" t="str">
        <f>VLOOKUP(D1717,'B-Business Capability'!B:H,5,FALSE)</f>
        <v>Product &amp; Software Development</v>
      </c>
      <c r="F1717" t="str">
        <f>VLOOKUP(D1717,'B-Business Capability'!B:H,6,FALSE)</f>
        <v>Engineering</v>
      </c>
      <c r="G1717" t="str">
        <f>VLOOKUP(D1717,'B-Business Capability'!B:H,7,FALSE)</f>
        <v>Construction &amp; Development</v>
      </c>
      <c r="I1717" t="s">
        <v>253</v>
      </c>
      <c r="J1717" t="s">
        <v>873</v>
      </c>
      <c r="K1717" t="s">
        <v>882</v>
      </c>
      <c r="L1717" t="s">
        <v>913</v>
      </c>
      <c r="M1717" t="str">
        <f>VLOOKUP(L1717,'A-Applications'!B:D,3,FALSE)</f>
        <v>Advanced Serial Port Monitor</v>
      </c>
      <c r="N1717" t="s">
        <v>53</v>
      </c>
      <c r="O1717" s="42" t="s">
        <v>62</v>
      </c>
      <c r="P1717" t="s">
        <v>407</v>
      </c>
      <c r="Q1717" t="str">
        <f>VLOOKUP(KamstrupData[[#This Row],[IdLevel123]],'B-Business Capability'!B:L,10,FALSE)</f>
        <v>Idea-to-Release (I2R)</v>
      </c>
      <c r="R1717">
        <f>VLOOKUP(KamstrupData[[#This Row],[IdLevel123]],'B-Business Capability'!B:L,11,FALSE)</f>
        <v>420</v>
      </c>
      <c r="T1717" t="s">
        <v>874</v>
      </c>
      <c r="U1717" t="str">
        <f>_xlfn.CONCAT(KamstrupData[[#This Row],[CountryCode]],"_",KamstrupData[[#This Row],[Business Area]],"_",KamstrupData[[#This Row],[DepartmentTeam]])</f>
        <v>DK10_Electricity - Technology Hardware_Tools &amp; Apps</v>
      </c>
      <c r="V1717" t="str">
        <f>VLOOKUP(KamstrupData[[#This Row],[ORG_Concat]],'O-Organization'!F:H,3,FALSE)</f>
        <v>11132_DK10_Electricity_Electricity - Technology Hardware_Tools &amp; Apps</v>
      </c>
    </row>
    <row r="1718" spans="4:22">
      <c r="D1718" t="s">
        <v>507</v>
      </c>
      <c r="E1718" t="str">
        <f>VLOOKUP(D1718,'B-Business Capability'!B:H,5,FALSE)</f>
        <v>Product &amp; Software Development</v>
      </c>
      <c r="F1718" t="str">
        <f>VLOOKUP(D1718,'B-Business Capability'!B:H,6,FALSE)</f>
        <v>Engineering</v>
      </c>
      <c r="G1718" t="str">
        <f>VLOOKUP(D1718,'B-Business Capability'!B:H,7,FALSE)</f>
        <v>Construction &amp; Development</v>
      </c>
      <c r="I1718" t="s">
        <v>253</v>
      </c>
      <c r="J1718" t="s">
        <v>873</v>
      </c>
      <c r="K1718" t="s">
        <v>882</v>
      </c>
      <c r="L1718" t="s">
        <v>155</v>
      </c>
      <c r="M1718" t="str">
        <f>VLOOKUP(L1718,'A-Applications'!B:D,3,FALSE)</f>
        <v>FileZilla</v>
      </c>
      <c r="N1718" t="s">
        <v>53</v>
      </c>
      <c r="O1718" s="42" t="s">
        <v>62</v>
      </c>
      <c r="P1718" t="s">
        <v>97</v>
      </c>
      <c r="Q1718" t="str">
        <f>VLOOKUP(KamstrupData[[#This Row],[IdLevel123]],'B-Business Capability'!B:L,10,FALSE)</f>
        <v>Idea-to-Release (I2R)</v>
      </c>
      <c r="R1718">
        <f>VLOOKUP(KamstrupData[[#This Row],[IdLevel123]],'B-Business Capability'!B:L,11,FALSE)</f>
        <v>420</v>
      </c>
      <c r="T1718" t="s">
        <v>874</v>
      </c>
      <c r="U1718" t="str">
        <f>_xlfn.CONCAT(KamstrupData[[#This Row],[CountryCode]],"_",KamstrupData[[#This Row],[Business Area]],"_",KamstrupData[[#This Row],[DepartmentTeam]])</f>
        <v>DK10_Electricity - Technology Hardware_Tools &amp; Apps</v>
      </c>
      <c r="V1718" t="str">
        <f>VLOOKUP(KamstrupData[[#This Row],[ORG_Concat]],'O-Organization'!F:H,3,FALSE)</f>
        <v>11132_DK10_Electricity_Electricity - Technology Hardware_Tools &amp; Apps</v>
      </c>
    </row>
    <row r="1719" spans="4:22">
      <c r="D1719" t="s">
        <v>907</v>
      </c>
      <c r="E1719" t="str">
        <f>VLOOKUP(D1719,'B-Business Capability'!B:H,5,FALSE)</f>
        <v>Product &amp; Software Development</v>
      </c>
      <c r="F1719">
        <f>VLOOKUP(D1719,'B-Business Capability'!B:H,6,FALSE)</f>
        <v>0</v>
      </c>
      <c r="G1719">
        <f>VLOOKUP(D1719,'B-Business Capability'!B:H,7,FALSE)</f>
        <v>0</v>
      </c>
      <c r="I1719" t="s">
        <v>253</v>
      </c>
      <c r="J1719" t="s">
        <v>873</v>
      </c>
      <c r="L1719" t="s">
        <v>434</v>
      </c>
      <c r="M1719" t="str">
        <f>VLOOKUP(L1719,'A-Applications'!B:D,3,FALSE)</f>
        <v>Total Commander</v>
      </c>
      <c r="N1719" t="s">
        <v>53</v>
      </c>
      <c r="O1719" s="42" t="s">
        <v>62</v>
      </c>
      <c r="P1719" t="s">
        <v>97</v>
      </c>
      <c r="Q1719" t="str">
        <f>VLOOKUP(KamstrupData[[#This Row],[IdLevel123]],'B-Business Capability'!B:L,10,FALSE)</f>
        <v>Idea-to-Release (I2R)</v>
      </c>
      <c r="R1719">
        <f>VLOOKUP(KamstrupData[[#This Row],[IdLevel123]],'B-Business Capability'!B:L,11,FALSE)</f>
        <v>100</v>
      </c>
      <c r="T1719" t="s">
        <v>874</v>
      </c>
      <c r="U1719" t="str">
        <f>_xlfn.CONCAT(KamstrupData[[#This Row],[CountryCode]],"_",KamstrupData[[#This Row],[Business Area]],"_",KamstrupData[[#This Row],[DepartmentTeam]])</f>
        <v>DK10_Electricity - Technology Hardware_</v>
      </c>
      <c r="V1719" t="str">
        <f>VLOOKUP(KamstrupData[[#This Row],[ORG_Concat]],'O-Organization'!F:H,3,FALSE)</f>
        <v>11128_DK10_Electricity_Electricity - Technology Hardware_</v>
      </c>
    </row>
    <row r="1720" spans="4:22">
      <c r="D1720" t="s">
        <v>907</v>
      </c>
      <c r="E1720" t="str">
        <f>VLOOKUP(D1720,'B-Business Capability'!B:H,5,FALSE)</f>
        <v>Product &amp; Software Development</v>
      </c>
      <c r="F1720">
        <f>VLOOKUP(D1720,'B-Business Capability'!B:H,6,FALSE)</f>
        <v>0</v>
      </c>
      <c r="G1720">
        <f>VLOOKUP(D1720,'B-Business Capability'!B:H,7,FALSE)</f>
        <v>0</v>
      </c>
      <c r="I1720" t="s">
        <v>253</v>
      </c>
      <c r="J1720" t="s">
        <v>873</v>
      </c>
      <c r="L1720" t="s">
        <v>441</v>
      </c>
      <c r="M1720" t="str">
        <f>VLOOKUP(L1720,'A-Applications'!B:D,3,FALSE)</f>
        <v>7-Zip</v>
      </c>
      <c r="N1720" t="s">
        <v>53</v>
      </c>
      <c r="O1720" s="42" t="s">
        <v>62</v>
      </c>
      <c r="P1720" t="s">
        <v>407</v>
      </c>
      <c r="Q1720" t="str">
        <f>VLOOKUP(KamstrupData[[#This Row],[IdLevel123]],'B-Business Capability'!B:L,10,FALSE)</f>
        <v>Idea-to-Release (I2R)</v>
      </c>
      <c r="R1720">
        <f>VLOOKUP(KamstrupData[[#This Row],[IdLevel123]],'B-Business Capability'!B:L,11,FALSE)</f>
        <v>100</v>
      </c>
      <c r="T1720" t="s">
        <v>874</v>
      </c>
      <c r="U1720" t="str">
        <f>_xlfn.CONCAT(KamstrupData[[#This Row],[CountryCode]],"_",KamstrupData[[#This Row],[Business Area]],"_",KamstrupData[[#This Row],[DepartmentTeam]])</f>
        <v>DK10_Electricity - Technology Hardware_</v>
      </c>
      <c r="V1720" t="str">
        <f>VLOOKUP(KamstrupData[[#This Row],[ORG_Concat]],'O-Organization'!F:H,3,FALSE)</f>
        <v>11128_DK10_Electricity_Electricity - Technology Hardware_</v>
      </c>
    </row>
    <row r="1721" spans="4:22">
      <c r="D1721" t="s">
        <v>507</v>
      </c>
      <c r="E1721" t="str">
        <f>VLOOKUP(D1721,'B-Business Capability'!B:H,5,FALSE)</f>
        <v>Product &amp; Software Development</v>
      </c>
      <c r="F1721" t="str">
        <f>VLOOKUP(D1721,'B-Business Capability'!B:H,6,FALSE)</f>
        <v>Engineering</v>
      </c>
      <c r="G1721" t="str">
        <f>VLOOKUP(D1721,'B-Business Capability'!B:H,7,FALSE)</f>
        <v>Construction &amp; Development</v>
      </c>
      <c r="I1721" t="s">
        <v>253</v>
      </c>
      <c r="J1721" t="s">
        <v>873</v>
      </c>
      <c r="K1721" t="s">
        <v>888</v>
      </c>
      <c r="L1721" t="s">
        <v>914</v>
      </c>
      <c r="M1721" t="str">
        <f>VLOOKUP(L1721,'A-Applications'!B:D,3,FALSE)</f>
        <v>Eclipse</v>
      </c>
      <c r="N1721" t="s">
        <v>103</v>
      </c>
      <c r="O1721" s="42" t="s">
        <v>54</v>
      </c>
      <c r="P1721" t="s">
        <v>407</v>
      </c>
      <c r="Q1721" t="str">
        <f>VLOOKUP(KamstrupData[[#This Row],[IdLevel123]],'B-Business Capability'!B:L,10,FALSE)</f>
        <v>Idea-to-Release (I2R)</v>
      </c>
      <c r="R1721">
        <f>VLOOKUP(KamstrupData[[#This Row],[IdLevel123]],'B-Business Capability'!B:L,11,FALSE)</f>
        <v>420</v>
      </c>
      <c r="T1721" t="s">
        <v>915</v>
      </c>
      <c r="U1721" t="str">
        <f>_xlfn.CONCAT(KamstrupData[[#This Row],[CountryCode]],"_",KamstrupData[[#This Row],[Business Area]],"_",KamstrupData[[#This Row],[DepartmentTeam]])</f>
        <v>DK10_Electricity - Technology Hardware_Tech. Lead</v>
      </c>
      <c r="V1721" t="str">
        <f>VLOOKUP(KamstrupData[[#This Row],[ORG_Concat]],'O-Organization'!F:H,3,FALSE)</f>
        <v>11131_DK10_Electricity_Electricity - Technology Hardware_Tech. Lead</v>
      </c>
    </row>
    <row r="1722" spans="4:22">
      <c r="D1722" t="s">
        <v>507</v>
      </c>
      <c r="E1722" t="str">
        <f>VLOOKUP(D1722,'B-Business Capability'!B:H,5,FALSE)</f>
        <v>Product &amp; Software Development</v>
      </c>
      <c r="F1722" t="str">
        <f>VLOOKUP(D1722,'B-Business Capability'!B:H,6,FALSE)</f>
        <v>Engineering</v>
      </c>
      <c r="G1722" t="str">
        <f>VLOOKUP(D1722,'B-Business Capability'!B:H,7,FALSE)</f>
        <v>Construction &amp; Development</v>
      </c>
      <c r="I1722" t="s">
        <v>253</v>
      </c>
      <c r="J1722" t="s">
        <v>873</v>
      </c>
      <c r="K1722" t="s">
        <v>880</v>
      </c>
      <c r="L1722" t="s">
        <v>442</v>
      </c>
      <c r="M1722" t="str">
        <f>VLOOKUP(L1722,'A-Applications'!B:D,3,FALSE)</f>
        <v>Draw.IO</v>
      </c>
      <c r="N1722" t="s">
        <v>53</v>
      </c>
      <c r="O1722" s="42" t="s">
        <v>54</v>
      </c>
      <c r="P1722" t="s">
        <v>407</v>
      </c>
      <c r="Q1722" t="str">
        <f>VLOOKUP(KamstrupData[[#This Row],[IdLevel123]],'B-Business Capability'!B:L,10,FALSE)</f>
        <v>Idea-to-Release (I2R)</v>
      </c>
      <c r="R1722">
        <f>VLOOKUP(KamstrupData[[#This Row],[IdLevel123]],'B-Business Capability'!B:L,11,FALSE)</f>
        <v>420</v>
      </c>
      <c r="T1722" t="s">
        <v>874</v>
      </c>
      <c r="U1722" t="str">
        <f>_xlfn.CONCAT(KamstrupData[[#This Row],[CountryCode]],"_",KamstrupData[[#This Row],[Business Area]],"_",KamstrupData[[#This Row],[DepartmentTeam]])</f>
        <v>DK10_Electricity - Technology Hardware_Embeded Software</v>
      </c>
      <c r="V1722" t="str">
        <f>VLOOKUP(KamstrupData[[#This Row],[ORG_Concat]],'O-Organization'!F:H,3,FALSE)</f>
        <v>11129_DK10_Electricity_Electricity - Technology Hardware_Embeded Software</v>
      </c>
    </row>
    <row r="1723" spans="4:22">
      <c r="D1723" t="s">
        <v>507</v>
      </c>
      <c r="E1723" t="str">
        <f>VLOOKUP(D1723,'B-Business Capability'!B:H,5,FALSE)</f>
        <v>Product &amp; Software Development</v>
      </c>
      <c r="F1723" t="str">
        <f>VLOOKUP(D1723,'B-Business Capability'!B:H,6,FALSE)</f>
        <v>Engineering</v>
      </c>
      <c r="G1723" t="str">
        <f>VLOOKUP(D1723,'B-Business Capability'!B:H,7,FALSE)</f>
        <v>Construction &amp; Development</v>
      </c>
      <c r="I1723" t="s">
        <v>253</v>
      </c>
      <c r="J1723" t="s">
        <v>873</v>
      </c>
      <c r="K1723" t="s">
        <v>888</v>
      </c>
      <c r="L1723" t="s">
        <v>442</v>
      </c>
      <c r="M1723" t="str">
        <f>VLOOKUP(L1723,'A-Applications'!B:D,3,FALSE)</f>
        <v>Draw.IO</v>
      </c>
      <c r="N1723" t="s">
        <v>53</v>
      </c>
      <c r="O1723" s="42" t="s">
        <v>54</v>
      </c>
      <c r="P1723" t="s">
        <v>407</v>
      </c>
      <c r="Q1723" t="str">
        <f>VLOOKUP(KamstrupData[[#This Row],[IdLevel123]],'B-Business Capability'!B:L,10,FALSE)</f>
        <v>Idea-to-Release (I2R)</v>
      </c>
      <c r="R1723">
        <f>VLOOKUP(KamstrupData[[#This Row],[IdLevel123]],'B-Business Capability'!B:L,11,FALSE)</f>
        <v>420</v>
      </c>
      <c r="T1723" t="s">
        <v>874</v>
      </c>
      <c r="U1723" t="str">
        <f>_xlfn.CONCAT(KamstrupData[[#This Row],[CountryCode]],"_",KamstrupData[[#This Row],[Business Area]],"_",KamstrupData[[#This Row],[DepartmentTeam]])</f>
        <v>DK10_Electricity - Technology Hardware_Tech. Lead</v>
      </c>
      <c r="V1723" t="str">
        <f>VLOOKUP(KamstrupData[[#This Row],[ORG_Concat]],'O-Organization'!F:H,3,FALSE)</f>
        <v>11131_DK10_Electricity_Electricity - Technology Hardware_Tech. Lead</v>
      </c>
    </row>
    <row r="1724" spans="4:22">
      <c r="D1724" t="s">
        <v>853</v>
      </c>
      <c r="E1724" t="str">
        <f>VLOOKUP(D1724,'B-Business Capability'!B:H,5,FALSE)</f>
        <v>Product &amp; Software Development</v>
      </c>
      <c r="F1724" t="str">
        <f>VLOOKUP(D1724,'B-Business Capability'!B:H,6,FALSE)</f>
        <v>Quality Management</v>
      </c>
      <c r="G1724" t="str">
        <f>VLOOKUP(D1724,'B-Business Capability'!B:H,7,FALSE)</f>
        <v>Manage Product Document</v>
      </c>
      <c r="I1724" t="s">
        <v>253</v>
      </c>
      <c r="J1724" t="s">
        <v>873</v>
      </c>
      <c r="K1724" t="s">
        <v>880</v>
      </c>
      <c r="L1724" t="s">
        <v>442</v>
      </c>
      <c r="M1724" t="str">
        <f>VLOOKUP(L1724,'A-Applications'!B:D,3,FALSE)</f>
        <v>Draw.IO</v>
      </c>
      <c r="N1724" t="s">
        <v>53</v>
      </c>
      <c r="O1724" s="42" t="s">
        <v>54</v>
      </c>
      <c r="P1724" t="s">
        <v>407</v>
      </c>
      <c r="Q1724" t="str">
        <f>VLOOKUP(KamstrupData[[#This Row],[IdLevel123]],'B-Business Capability'!B:L,10,FALSE)</f>
        <v>Idea-to-Release (I2R)</v>
      </c>
      <c r="R1724">
        <f>VLOOKUP(KamstrupData[[#This Row],[IdLevel123]],'B-Business Capability'!B:L,11,FALSE)</f>
        <v>904</v>
      </c>
      <c r="T1724" t="s">
        <v>874</v>
      </c>
      <c r="U1724" t="str">
        <f>_xlfn.CONCAT(KamstrupData[[#This Row],[CountryCode]],"_",KamstrupData[[#This Row],[Business Area]],"_",KamstrupData[[#This Row],[DepartmentTeam]])</f>
        <v>DK10_Electricity - Technology Hardware_Embeded Software</v>
      </c>
      <c r="V1724" t="str">
        <f>VLOOKUP(KamstrupData[[#This Row],[ORG_Concat]],'O-Organization'!F:H,3,FALSE)</f>
        <v>11129_DK10_Electricity_Electricity - Technology Hardware_Embeded Software</v>
      </c>
    </row>
    <row r="1725" spans="4:22">
      <c r="D1725" t="s">
        <v>853</v>
      </c>
      <c r="E1725" t="str">
        <f>VLOOKUP(D1725,'B-Business Capability'!B:H,5,FALSE)</f>
        <v>Product &amp; Software Development</v>
      </c>
      <c r="F1725" t="str">
        <f>VLOOKUP(D1725,'B-Business Capability'!B:H,6,FALSE)</f>
        <v>Quality Management</v>
      </c>
      <c r="G1725" t="str">
        <f>VLOOKUP(D1725,'B-Business Capability'!B:H,7,FALSE)</f>
        <v>Manage Product Document</v>
      </c>
      <c r="I1725" t="s">
        <v>253</v>
      </c>
      <c r="J1725" t="s">
        <v>873</v>
      </c>
      <c r="K1725" t="s">
        <v>888</v>
      </c>
      <c r="L1725" t="s">
        <v>442</v>
      </c>
      <c r="M1725" t="str">
        <f>VLOOKUP(L1725,'A-Applications'!B:D,3,FALSE)</f>
        <v>Draw.IO</v>
      </c>
      <c r="N1725" t="s">
        <v>53</v>
      </c>
      <c r="O1725" s="42" t="s">
        <v>54</v>
      </c>
      <c r="P1725" t="s">
        <v>407</v>
      </c>
      <c r="Q1725" t="str">
        <f>VLOOKUP(KamstrupData[[#This Row],[IdLevel123]],'B-Business Capability'!B:L,10,FALSE)</f>
        <v>Idea-to-Release (I2R)</v>
      </c>
      <c r="R1725">
        <f>VLOOKUP(KamstrupData[[#This Row],[IdLevel123]],'B-Business Capability'!B:L,11,FALSE)</f>
        <v>904</v>
      </c>
      <c r="T1725" t="s">
        <v>874</v>
      </c>
      <c r="U1725" t="str">
        <f>_xlfn.CONCAT(KamstrupData[[#This Row],[CountryCode]],"_",KamstrupData[[#This Row],[Business Area]],"_",KamstrupData[[#This Row],[DepartmentTeam]])</f>
        <v>DK10_Electricity - Technology Hardware_Tech. Lead</v>
      </c>
      <c r="V1725" t="str">
        <f>VLOOKUP(KamstrupData[[#This Row],[ORG_Concat]],'O-Organization'!F:H,3,FALSE)</f>
        <v>11131_DK10_Electricity_Electricity - Technology Hardware_Tech. Lead</v>
      </c>
    </row>
    <row r="1726" spans="4:22">
      <c r="D1726" t="s">
        <v>507</v>
      </c>
      <c r="E1726" t="str">
        <f>VLOOKUP(D1726,'B-Business Capability'!B:H,5,FALSE)</f>
        <v>Product &amp; Software Development</v>
      </c>
      <c r="F1726" t="str">
        <f>VLOOKUP(D1726,'B-Business Capability'!B:H,6,FALSE)</f>
        <v>Engineering</v>
      </c>
      <c r="G1726" t="str">
        <f>VLOOKUP(D1726,'B-Business Capability'!B:H,7,FALSE)</f>
        <v>Construction &amp; Development</v>
      </c>
      <c r="I1726" t="s">
        <v>253</v>
      </c>
      <c r="J1726" t="s">
        <v>873</v>
      </c>
      <c r="K1726" t="s">
        <v>880</v>
      </c>
      <c r="L1726" t="s">
        <v>445</v>
      </c>
      <c r="M1726" t="str">
        <f>VLOOKUP(L1726,'A-Applications'!B:D,3,FALSE)</f>
        <v>Microsoft Visual Studio Code</v>
      </c>
      <c r="N1726" t="s">
        <v>53</v>
      </c>
      <c r="O1726" s="42" t="s">
        <v>54</v>
      </c>
      <c r="P1726" t="s">
        <v>407</v>
      </c>
      <c r="Q1726" t="str">
        <f>VLOOKUP(KamstrupData[[#This Row],[IdLevel123]],'B-Business Capability'!B:L,10,FALSE)</f>
        <v>Idea-to-Release (I2R)</v>
      </c>
      <c r="R1726">
        <f>VLOOKUP(KamstrupData[[#This Row],[IdLevel123]],'B-Business Capability'!B:L,11,FALSE)</f>
        <v>420</v>
      </c>
      <c r="T1726" t="s">
        <v>874</v>
      </c>
      <c r="U1726" t="str">
        <f>_xlfn.CONCAT(KamstrupData[[#This Row],[CountryCode]],"_",KamstrupData[[#This Row],[Business Area]],"_",KamstrupData[[#This Row],[DepartmentTeam]])</f>
        <v>DK10_Electricity - Technology Hardware_Embeded Software</v>
      </c>
      <c r="V1726" t="str">
        <f>VLOOKUP(KamstrupData[[#This Row],[ORG_Concat]],'O-Organization'!F:H,3,FALSE)</f>
        <v>11129_DK10_Electricity_Electricity - Technology Hardware_Embeded Software</v>
      </c>
    </row>
    <row r="1727" spans="4:22">
      <c r="D1727" t="s">
        <v>507</v>
      </c>
      <c r="E1727" t="str">
        <f>VLOOKUP(D1727,'B-Business Capability'!B:H,5,FALSE)</f>
        <v>Product &amp; Software Development</v>
      </c>
      <c r="F1727" t="str">
        <f>VLOOKUP(D1727,'B-Business Capability'!B:H,6,FALSE)</f>
        <v>Engineering</v>
      </c>
      <c r="G1727" t="str">
        <f>VLOOKUP(D1727,'B-Business Capability'!B:H,7,FALSE)</f>
        <v>Construction &amp; Development</v>
      </c>
      <c r="I1727" t="s">
        <v>253</v>
      </c>
      <c r="J1727" t="s">
        <v>873</v>
      </c>
      <c r="K1727" t="s">
        <v>888</v>
      </c>
      <c r="L1727" t="s">
        <v>445</v>
      </c>
      <c r="M1727" t="str">
        <f>VLOOKUP(L1727,'A-Applications'!B:D,3,FALSE)</f>
        <v>Microsoft Visual Studio Code</v>
      </c>
      <c r="N1727" t="s">
        <v>53</v>
      </c>
      <c r="O1727" s="42" t="s">
        <v>54</v>
      </c>
      <c r="P1727" t="s">
        <v>407</v>
      </c>
      <c r="Q1727" t="str">
        <f>VLOOKUP(KamstrupData[[#This Row],[IdLevel123]],'B-Business Capability'!B:L,10,FALSE)</f>
        <v>Idea-to-Release (I2R)</v>
      </c>
      <c r="R1727">
        <f>VLOOKUP(KamstrupData[[#This Row],[IdLevel123]],'B-Business Capability'!B:L,11,FALSE)</f>
        <v>420</v>
      </c>
      <c r="T1727" t="s">
        <v>874</v>
      </c>
      <c r="U1727" t="str">
        <f>_xlfn.CONCAT(KamstrupData[[#This Row],[CountryCode]],"_",KamstrupData[[#This Row],[Business Area]],"_",KamstrupData[[#This Row],[DepartmentTeam]])</f>
        <v>DK10_Electricity - Technology Hardware_Tech. Lead</v>
      </c>
      <c r="V1727" t="str">
        <f>VLOOKUP(KamstrupData[[#This Row],[ORG_Concat]],'O-Organization'!F:H,3,FALSE)</f>
        <v>11131_DK10_Electricity_Electricity - Technology Hardware_Tech. Lead</v>
      </c>
    </row>
    <row r="1728" spans="4:22">
      <c r="D1728" t="s">
        <v>507</v>
      </c>
      <c r="E1728" t="str">
        <f>VLOOKUP(D1728,'B-Business Capability'!B:H,5,FALSE)</f>
        <v>Product &amp; Software Development</v>
      </c>
      <c r="F1728" t="str">
        <f>VLOOKUP(D1728,'B-Business Capability'!B:H,6,FALSE)</f>
        <v>Engineering</v>
      </c>
      <c r="G1728" t="str">
        <f>VLOOKUP(D1728,'B-Business Capability'!B:H,7,FALSE)</f>
        <v>Construction &amp; Development</v>
      </c>
      <c r="I1728" t="s">
        <v>253</v>
      </c>
      <c r="J1728" t="s">
        <v>873</v>
      </c>
      <c r="K1728" t="s">
        <v>882</v>
      </c>
      <c r="L1728" t="s">
        <v>445</v>
      </c>
      <c r="M1728" t="str">
        <f>VLOOKUP(L1728,'A-Applications'!B:D,3,FALSE)</f>
        <v>Microsoft Visual Studio Code</v>
      </c>
      <c r="N1728" t="s">
        <v>53</v>
      </c>
      <c r="O1728" s="42" t="s">
        <v>54</v>
      </c>
      <c r="P1728" t="s">
        <v>407</v>
      </c>
      <c r="Q1728" t="str">
        <f>VLOOKUP(KamstrupData[[#This Row],[IdLevel123]],'B-Business Capability'!B:L,10,FALSE)</f>
        <v>Idea-to-Release (I2R)</v>
      </c>
      <c r="R1728">
        <f>VLOOKUP(KamstrupData[[#This Row],[IdLevel123]],'B-Business Capability'!B:L,11,FALSE)</f>
        <v>420</v>
      </c>
      <c r="T1728" t="s">
        <v>874</v>
      </c>
      <c r="U1728" t="str">
        <f>_xlfn.CONCAT(KamstrupData[[#This Row],[CountryCode]],"_",KamstrupData[[#This Row],[Business Area]],"_",KamstrupData[[#This Row],[DepartmentTeam]])</f>
        <v>DK10_Electricity - Technology Hardware_Tools &amp; Apps</v>
      </c>
      <c r="V1728" t="str">
        <f>VLOOKUP(KamstrupData[[#This Row],[ORG_Concat]],'O-Organization'!F:H,3,FALSE)</f>
        <v>11132_DK10_Electricity_Electricity - Technology Hardware_Tools &amp; Apps</v>
      </c>
    </row>
    <row r="1729" spans="3:22">
      <c r="D1729" t="s">
        <v>907</v>
      </c>
      <c r="E1729" t="str">
        <f>VLOOKUP(D1729,'B-Business Capability'!B:H,5,FALSE)</f>
        <v>Product &amp; Software Development</v>
      </c>
      <c r="F1729">
        <f>VLOOKUP(D1729,'B-Business Capability'!B:H,6,FALSE)</f>
        <v>0</v>
      </c>
      <c r="G1729">
        <f>VLOOKUP(D1729,'B-Business Capability'!B:H,7,FALSE)</f>
        <v>0</v>
      </c>
      <c r="I1729" t="s">
        <v>253</v>
      </c>
      <c r="J1729" t="s">
        <v>873</v>
      </c>
      <c r="K1729" t="s">
        <v>880</v>
      </c>
      <c r="L1729" t="s">
        <v>180</v>
      </c>
      <c r="M1729" t="str">
        <f>VLOOKUP(L1729,'A-Applications'!B:D,3,FALSE)</f>
        <v>Keepass</v>
      </c>
      <c r="N1729" t="s">
        <v>103</v>
      </c>
      <c r="O1729" s="42" t="s">
        <v>62</v>
      </c>
      <c r="P1729" t="s">
        <v>407</v>
      </c>
      <c r="Q1729" t="str">
        <f>VLOOKUP(KamstrupData[[#This Row],[IdLevel123]],'B-Business Capability'!B:L,10,FALSE)</f>
        <v>Idea-to-Release (I2R)</v>
      </c>
      <c r="R1729">
        <f>VLOOKUP(KamstrupData[[#This Row],[IdLevel123]],'B-Business Capability'!B:L,11,FALSE)</f>
        <v>100</v>
      </c>
      <c r="T1729" t="s">
        <v>874</v>
      </c>
      <c r="U1729" t="str">
        <f>_xlfn.CONCAT(KamstrupData[[#This Row],[CountryCode]],"_",KamstrupData[[#This Row],[Business Area]],"_",KamstrupData[[#This Row],[DepartmentTeam]])</f>
        <v>DK10_Electricity - Technology Hardware_Embeded Software</v>
      </c>
      <c r="V1729" t="str">
        <f>VLOOKUP(KamstrupData[[#This Row],[ORG_Concat]],'O-Organization'!F:H,3,FALSE)</f>
        <v>11129_DK10_Electricity_Electricity - Technology Hardware_Embeded Software</v>
      </c>
    </row>
    <row r="1730" spans="3:22">
      <c r="D1730" t="s">
        <v>907</v>
      </c>
      <c r="E1730" t="str">
        <f>VLOOKUP(D1730,'B-Business Capability'!B:H,5,FALSE)</f>
        <v>Product &amp; Software Development</v>
      </c>
      <c r="F1730">
        <f>VLOOKUP(D1730,'B-Business Capability'!B:H,6,FALSE)</f>
        <v>0</v>
      </c>
      <c r="G1730">
        <f>VLOOKUP(D1730,'B-Business Capability'!B:H,7,FALSE)</f>
        <v>0</v>
      </c>
      <c r="I1730" t="s">
        <v>253</v>
      </c>
      <c r="J1730" t="s">
        <v>873</v>
      </c>
      <c r="K1730" t="s">
        <v>888</v>
      </c>
      <c r="L1730" t="s">
        <v>180</v>
      </c>
      <c r="M1730" t="str">
        <f>VLOOKUP(L1730,'A-Applications'!B:D,3,FALSE)</f>
        <v>Keepass</v>
      </c>
      <c r="N1730" t="s">
        <v>103</v>
      </c>
      <c r="O1730" s="42" t="s">
        <v>62</v>
      </c>
      <c r="P1730" t="s">
        <v>407</v>
      </c>
      <c r="Q1730" t="str">
        <f>VLOOKUP(KamstrupData[[#This Row],[IdLevel123]],'B-Business Capability'!B:L,10,FALSE)</f>
        <v>Idea-to-Release (I2R)</v>
      </c>
      <c r="R1730">
        <f>VLOOKUP(KamstrupData[[#This Row],[IdLevel123]],'B-Business Capability'!B:L,11,FALSE)</f>
        <v>100</v>
      </c>
      <c r="T1730" t="s">
        <v>874</v>
      </c>
      <c r="U1730" t="str">
        <f>_xlfn.CONCAT(KamstrupData[[#This Row],[CountryCode]],"_",KamstrupData[[#This Row],[Business Area]],"_",KamstrupData[[#This Row],[DepartmentTeam]])</f>
        <v>DK10_Electricity - Technology Hardware_Tech. Lead</v>
      </c>
      <c r="V1730" t="str">
        <f>VLOOKUP(KamstrupData[[#This Row],[ORG_Concat]],'O-Organization'!F:H,3,FALSE)</f>
        <v>11131_DK10_Electricity_Electricity - Technology Hardware_Tech. Lead</v>
      </c>
    </row>
    <row r="1731" spans="3:22">
      <c r="D1731" t="s">
        <v>507</v>
      </c>
      <c r="E1731" t="str">
        <f>VLOOKUP(D1731,'B-Business Capability'!B:H,5,FALSE)</f>
        <v>Product &amp; Software Development</v>
      </c>
      <c r="F1731" t="str">
        <f>VLOOKUP(D1731,'B-Business Capability'!B:H,6,FALSE)</f>
        <v>Engineering</v>
      </c>
      <c r="G1731" t="str">
        <f>VLOOKUP(D1731,'B-Business Capability'!B:H,7,FALSE)</f>
        <v>Construction &amp; Development</v>
      </c>
      <c r="I1731" t="s">
        <v>253</v>
      </c>
      <c r="J1731" t="s">
        <v>873</v>
      </c>
      <c r="K1731" t="s">
        <v>880</v>
      </c>
      <c r="L1731" t="s">
        <v>451</v>
      </c>
      <c r="M1731" t="str">
        <f>VLOOKUP(L1731,'A-Applications'!B:D,3,FALSE)</f>
        <v>Fedora (Multibel components + 140)</v>
      </c>
      <c r="N1731" t="s">
        <v>53</v>
      </c>
      <c r="O1731" s="42" t="s">
        <v>66</v>
      </c>
      <c r="P1731" t="s">
        <v>916</v>
      </c>
      <c r="Q1731" t="str">
        <f>VLOOKUP(KamstrupData[[#This Row],[IdLevel123]],'B-Business Capability'!B:L,10,FALSE)</f>
        <v>Idea-to-Release (I2R)</v>
      </c>
      <c r="R1731">
        <f>VLOOKUP(KamstrupData[[#This Row],[IdLevel123]],'B-Business Capability'!B:L,11,FALSE)</f>
        <v>420</v>
      </c>
      <c r="T1731" t="s">
        <v>874</v>
      </c>
      <c r="U1731" t="str">
        <f>_xlfn.CONCAT(KamstrupData[[#This Row],[CountryCode]],"_",KamstrupData[[#This Row],[Business Area]],"_",KamstrupData[[#This Row],[DepartmentTeam]])</f>
        <v>DK10_Electricity - Technology Hardware_Embeded Software</v>
      </c>
      <c r="V1731" t="str">
        <f>VLOOKUP(KamstrupData[[#This Row],[ORG_Concat]],'O-Organization'!F:H,3,FALSE)</f>
        <v>11129_DK10_Electricity_Electricity - Technology Hardware_Embeded Software</v>
      </c>
    </row>
    <row r="1732" spans="3:22">
      <c r="D1732" t="s">
        <v>507</v>
      </c>
      <c r="E1732" t="str">
        <f>VLOOKUP(D1732,'B-Business Capability'!B:H,5,FALSE)</f>
        <v>Product &amp; Software Development</v>
      </c>
      <c r="F1732" t="str">
        <f>VLOOKUP(D1732,'B-Business Capability'!B:H,6,FALSE)</f>
        <v>Engineering</v>
      </c>
      <c r="G1732" t="str">
        <f>VLOOKUP(D1732,'B-Business Capability'!B:H,7,FALSE)</f>
        <v>Construction &amp; Development</v>
      </c>
      <c r="I1732" t="s">
        <v>253</v>
      </c>
      <c r="J1732" t="s">
        <v>873</v>
      </c>
      <c r="K1732" t="s">
        <v>880</v>
      </c>
      <c r="L1732" t="s">
        <v>917</v>
      </c>
      <c r="M1732" t="str">
        <f>VLOOKUP(L1732,'A-Applications'!B:D,3,FALSE)</f>
        <v>Seqzap fra CIM Software Testing</v>
      </c>
      <c r="N1732" t="s">
        <v>53</v>
      </c>
      <c r="O1732" s="42" t="s">
        <v>54</v>
      </c>
      <c r="P1732" t="s">
        <v>407</v>
      </c>
      <c r="Q1732" t="str">
        <f>VLOOKUP(KamstrupData[[#This Row],[IdLevel123]],'B-Business Capability'!B:L,10,FALSE)</f>
        <v>Idea-to-Release (I2R)</v>
      </c>
      <c r="R1732">
        <f>VLOOKUP(KamstrupData[[#This Row],[IdLevel123]],'B-Business Capability'!B:L,11,FALSE)</f>
        <v>420</v>
      </c>
      <c r="T1732" t="s">
        <v>874</v>
      </c>
      <c r="U1732" t="str">
        <f>_xlfn.CONCAT(KamstrupData[[#This Row],[CountryCode]],"_",KamstrupData[[#This Row],[Business Area]],"_",KamstrupData[[#This Row],[DepartmentTeam]])</f>
        <v>DK10_Electricity - Technology Hardware_Embeded Software</v>
      </c>
      <c r="V1732" t="str">
        <f>VLOOKUP(KamstrupData[[#This Row],[ORG_Concat]],'O-Organization'!F:H,3,FALSE)</f>
        <v>11129_DK10_Electricity_Electricity - Technology Hardware_Embeded Software</v>
      </c>
    </row>
    <row r="1733" spans="3:22">
      <c r="D1733" t="s">
        <v>507</v>
      </c>
      <c r="E1733" t="str">
        <f>VLOOKUP(D1733,'B-Business Capability'!B:H,5,FALSE)</f>
        <v>Product &amp; Software Development</v>
      </c>
      <c r="F1733" t="str">
        <f>VLOOKUP(D1733,'B-Business Capability'!B:H,6,FALSE)</f>
        <v>Engineering</v>
      </c>
      <c r="G1733" t="str">
        <f>VLOOKUP(D1733,'B-Business Capability'!B:H,7,FALSE)</f>
        <v>Construction &amp; Development</v>
      </c>
      <c r="I1733" t="s">
        <v>253</v>
      </c>
      <c r="J1733" t="s">
        <v>873</v>
      </c>
      <c r="K1733" t="s">
        <v>888</v>
      </c>
      <c r="L1733" t="s">
        <v>917</v>
      </c>
      <c r="M1733" t="str">
        <f>VLOOKUP(L1733,'A-Applications'!B:D,3,FALSE)</f>
        <v>Seqzap fra CIM Software Testing</v>
      </c>
      <c r="N1733" t="s">
        <v>53</v>
      </c>
      <c r="O1733" s="42" t="s">
        <v>54</v>
      </c>
      <c r="P1733" t="s">
        <v>407</v>
      </c>
      <c r="Q1733" t="str">
        <f>VLOOKUP(KamstrupData[[#This Row],[IdLevel123]],'B-Business Capability'!B:L,10,FALSE)</f>
        <v>Idea-to-Release (I2R)</v>
      </c>
      <c r="R1733">
        <f>VLOOKUP(KamstrupData[[#This Row],[IdLevel123]],'B-Business Capability'!B:L,11,FALSE)</f>
        <v>420</v>
      </c>
      <c r="T1733" t="s">
        <v>874</v>
      </c>
      <c r="U1733" t="str">
        <f>_xlfn.CONCAT(KamstrupData[[#This Row],[CountryCode]],"_",KamstrupData[[#This Row],[Business Area]],"_",KamstrupData[[#This Row],[DepartmentTeam]])</f>
        <v>DK10_Electricity - Technology Hardware_Tech. Lead</v>
      </c>
      <c r="V1733" t="str">
        <f>VLOOKUP(KamstrupData[[#This Row],[ORG_Concat]],'O-Organization'!F:H,3,FALSE)</f>
        <v>11131_DK10_Electricity_Electricity - Technology Hardware_Tech. Lead</v>
      </c>
    </row>
    <row r="1734" spans="3:22">
      <c r="D1734" t="s">
        <v>507</v>
      </c>
      <c r="E1734" t="str">
        <f>VLOOKUP(D1734,'B-Business Capability'!B:H,5,FALSE)</f>
        <v>Product &amp; Software Development</v>
      </c>
      <c r="F1734" t="str">
        <f>VLOOKUP(D1734,'B-Business Capability'!B:H,6,FALSE)</f>
        <v>Engineering</v>
      </c>
      <c r="G1734" t="str">
        <f>VLOOKUP(D1734,'B-Business Capability'!B:H,7,FALSE)</f>
        <v>Construction &amp; Development</v>
      </c>
      <c r="I1734" t="s">
        <v>253</v>
      </c>
      <c r="J1734" t="s">
        <v>873</v>
      </c>
      <c r="K1734" t="s">
        <v>888</v>
      </c>
      <c r="L1734" t="s">
        <v>186</v>
      </c>
      <c r="M1734" t="str">
        <f>VLOOKUP(L1734,'A-Applications'!B:D,3,FALSE)</f>
        <v>WinSCP</v>
      </c>
      <c r="N1734" t="s">
        <v>53</v>
      </c>
      <c r="O1734" s="42" t="s">
        <v>62</v>
      </c>
      <c r="P1734" t="s">
        <v>407</v>
      </c>
      <c r="Q1734" t="str">
        <f>VLOOKUP(KamstrupData[[#This Row],[IdLevel123]],'B-Business Capability'!B:L,10,FALSE)</f>
        <v>Idea-to-Release (I2R)</v>
      </c>
      <c r="R1734">
        <f>VLOOKUP(KamstrupData[[#This Row],[IdLevel123]],'B-Business Capability'!B:L,11,FALSE)</f>
        <v>420</v>
      </c>
      <c r="T1734" t="s">
        <v>874</v>
      </c>
      <c r="U1734" t="str">
        <f>_xlfn.CONCAT(KamstrupData[[#This Row],[CountryCode]],"_",KamstrupData[[#This Row],[Business Area]],"_",KamstrupData[[#This Row],[DepartmentTeam]])</f>
        <v>DK10_Electricity - Technology Hardware_Tech. Lead</v>
      </c>
      <c r="V1734" t="str">
        <f>VLOOKUP(KamstrupData[[#This Row],[ORG_Concat]],'O-Organization'!F:H,3,FALSE)</f>
        <v>11131_DK10_Electricity_Electricity - Technology Hardware_Tech. Lead</v>
      </c>
    </row>
    <row r="1735" spans="3:22">
      <c r="D1735" t="s">
        <v>507</v>
      </c>
      <c r="E1735" t="str">
        <f>VLOOKUP(D1735,'B-Business Capability'!B:H,5,FALSE)</f>
        <v>Product &amp; Software Development</v>
      </c>
      <c r="F1735" t="str">
        <f>VLOOKUP(D1735,'B-Business Capability'!B:H,6,FALSE)</f>
        <v>Engineering</v>
      </c>
      <c r="G1735" t="str">
        <f>VLOOKUP(D1735,'B-Business Capability'!B:H,7,FALSE)</f>
        <v>Construction &amp; Development</v>
      </c>
      <c r="I1735" t="s">
        <v>253</v>
      </c>
      <c r="J1735" t="s">
        <v>873</v>
      </c>
      <c r="K1735" t="s">
        <v>880</v>
      </c>
      <c r="L1735" t="s">
        <v>918</v>
      </c>
      <c r="M1735" t="str">
        <f>VLOOKUP(L1735,'A-Applications'!B:D,3,FALSE)</f>
        <v>clion</v>
      </c>
      <c r="N1735" t="s">
        <v>53</v>
      </c>
      <c r="O1735" s="42" t="s">
        <v>54</v>
      </c>
      <c r="P1735" t="s">
        <v>407</v>
      </c>
      <c r="Q1735" t="str">
        <f>VLOOKUP(KamstrupData[[#This Row],[IdLevel123]],'B-Business Capability'!B:L,10,FALSE)</f>
        <v>Idea-to-Release (I2R)</v>
      </c>
      <c r="R1735">
        <f>VLOOKUP(KamstrupData[[#This Row],[IdLevel123]],'B-Business Capability'!B:L,11,FALSE)</f>
        <v>420</v>
      </c>
      <c r="T1735" t="s">
        <v>874</v>
      </c>
      <c r="U1735" t="str">
        <f>_xlfn.CONCAT(KamstrupData[[#This Row],[CountryCode]],"_",KamstrupData[[#This Row],[Business Area]],"_",KamstrupData[[#This Row],[DepartmentTeam]])</f>
        <v>DK10_Electricity - Technology Hardware_Embeded Software</v>
      </c>
      <c r="V1735" t="str">
        <f>VLOOKUP(KamstrupData[[#This Row],[ORG_Concat]],'O-Organization'!F:H,3,FALSE)</f>
        <v>11129_DK10_Electricity_Electricity - Technology Hardware_Embeded Software</v>
      </c>
    </row>
    <row r="1736" spans="3:22">
      <c r="D1736" t="s">
        <v>507</v>
      </c>
      <c r="E1736" t="str">
        <f>VLOOKUP(D1736,'B-Business Capability'!B:H,5,FALSE)</f>
        <v>Product &amp; Software Development</v>
      </c>
      <c r="F1736" t="str">
        <f>VLOOKUP(D1736,'B-Business Capability'!B:H,6,FALSE)</f>
        <v>Engineering</v>
      </c>
      <c r="G1736" t="str">
        <f>VLOOKUP(D1736,'B-Business Capability'!B:H,7,FALSE)</f>
        <v>Construction &amp; Development</v>
      </c>
      <c r="I1736" t="s">
        <v>253</v>
      </c>
      <c r="J1736" t="s">
        <v>873</v>
      </c>
      <c r="K1736" t="s">
        <v>888</v>
      </c>
      <c r="L1736" t="s">
        <v>918</v>
      </c>
      <c r="M1736" t="str">
        <f>VLOOKUP(L1736,'A-Applications'!B:D,3,FALSE)</f>
        <v>clion</v>
      </c>
      <c r="N1736" t="s">
        <v>53</v>
      </c>
      <c r="O1736" s="42" t="s">
        <v>54</v>
      </c>
      <c r="P1736" t="s">
        <v>407</v>
      </c>
      <c r="Q1736" t="str">
        <f>VLOOKUP(KamstrupData[[#This Row],[IdLevel123]],'B-Business Capability'!B:L,10,FALSE)</f>
        <v>Idea-to-Release (I2R)</v>
      </c>
      <c r="R1736">
        <f>VLOOKUP(KamstrupData[[#This Row],[IdLevel123]],'B-Business Capability'!B:L,11,FALSE)</f>
        <v>420</v>
      </c>
      <c r="T1736" t="s">
        <v>874</v>
      </c>
      <c r="U1736" t="str">
        <f>_xlfn.CONCAT(KamstrupData[[#This Row],[CountryCode]],"_",KamstrupData[[#This Row],[Business Area]],"_",KamstrupData[[#This Row],[DepartmentTeam]])</f>
        <v>DK10_Electricity - Technology Hardware_Tech. Lead</v>
      </c>
      <c r="V1736" t="str">
        <f>VLOOKUP(KamstrupData[[#This Row],[ORG_Concat]],'O-Organization'!F:H,3,FALSE)</f>
        <v>11131_DK10_Electricity_Electricity - Technology Hardware_Tech. Lead</v>
      </c>
    </row>
    <row r="1737" spans="3:22">
      <c r="D1737" t="s">
        <v>507</v>
      </c>
      <c r="E1737" t="str">
        <f>VLOOKUP(D1737,'B-Business Capability'!B:H,5,FALSE)</f>
        <v>Product &amp; Software Development</v>
      </c>
      <c r="F1737" t="str">
        <f>VLOOKUP(D1737,'B-Business Capability'!B:H,6,FALSE)</f>
        <v>Engineering</v>
      </c>
      <c r="G1737" t="str">
        <f>VLOOKUP(D1737,'B-Business Capability'!B:H,7,FALSE)</f>
        <v>Construction &amp; Development</v>
      </c>
      <c r="I1737" t="s">
        <v>253</v>
      </c>
      <c r="J1737" t="s">
        <v>873</v>
      </c>
      <c r="K1737" t="s">
        <v>880</v>
      </c>
      <c r="L1737" t="s">
        <v>530</v>
      </c>
      <c r="M1737" t="str">
        <f>VLOOKUP(L1737,'A-Applications'!B:D,3,FALSE)</f>
        <v>jetbrains toolbox</v>
      </c>
      <c r="N1737" t="s">
        <v>53</v>
      </c>
      <c r="O1737" s="42" t="s">
        <v>54</v>
      </c>
      <c r="P1737" t="s">
        <v>916</v>
      </c>
      <c r="Q1737" t="str">
        <f>VLOOKUP(KamstrupData[[#This Row],[IdLevel123]],'B-Business Capability'!B:L,10,FALSE)</f>
        <v>Idea-to-Release (I2R)</v>
      </c>
      <c r="R1737">
        <f>VLOOKUP(KamstrupData[[#This Row],[IdLevel123]],'B-Business Capability'!B:L,11,FALSE)</f>
        <v>420</v>
      </c>
      <c r="T1737" t="s">
        <v>874</v>
      </c>
      <c r="U1737" t="str">
        <f>_xlfn.CONCAT(KamstrupData[[#This Row],[CountryCode]],"_",KamstrupData[[#This Row],[Business Area]],"_",KamstrupData[[#This Row],[DepartmentTeam]])</f>
        <v>DK10_Electricity - Technology Hardware_Embeded Software</v>
      </c>
      <c r="V1737" t="str">
        <f>VLOOKUP(KamstrupData[[#This Row],[ORG_Concat]],'O-Organization'!F:H,3,FALSE)</f>
        <v>11129_DK10_Electricity_Electricity - Technology Hardware_Embeded Software</v>
      </c>
    </row>
    <row r="1738" spans="3:22">
      <c r="C1738" s="28">
        <v>46022</v>
      </c>
      <c r="D1738" t="s">
        <v>919</v>
      </c>
      <c r="E1738" t="str">
        <f>VLOOKUP(D1738,'B-Business Capability'!B:H,5,FALSE)</f>
        <v>Manufacturing</v>
      </c>
      <c r="F1738" t="str">
        <f>VLOOKUP(D1738,'B-Business Capability'!B:H,6,FALSE)</f>
        <v>Change Management</v>
      </c>
      <c r="G1738" t="str">
        <f>VLOOKUP(D1738,'B-Business Capability'!B:H,7,FALSE)</f>
        <v>Manage Deviation Allowance</v>
      </c>
      <c r="I1738" t="s">
        <v>253</v>
      </c>
      <c r="J1738" t="s">
        <v>873</v>
      </c>
      <c r="L1738" t="s">
        <v>226</v>
      </c>
      <c r="M1738" t="str">
        <f>VLOOKUP(L1738,'A-Applications'!B:D,3,FALSE)</f>
        <v>Reliance</v>
      </c>
      <c r="N1738" t="s">
        <v>103</v>
      </c>
      <c r="O1738" s="42" t="s">
        <v>54</v>
      </c>
      <c r="P1738" t="s">
        <v>847</v>
      </c>
      <c r="Q1738" t="str">
        <f>VLOOKUP(KamstrupData[[#This Row],[IdLevel123]],'B-Business Capability'!B:L,10,FALSE)</f>
        <v>Quote-to-Quality (Q2Q)</v>
      </c>
      <c r="R1738">
        <f>VLOOKUP(KamstrupData[[#This Row],[IdLevel123]],'B-Business Capability'!B:L,11,FALSE)</f>
        <v>0</v>
      </c>
      <c r="S1738" t="s">
        <v>920</v>
      </c>
      <c r="T1738" t="s">
        <v>874</v>
      </c>
      <c r="U1738" t="str">
        <f>_xlfn.CONCAT(KamstrupData[[#This Row],[CountryCode]],"_",KamstrupData[[#This Row],[Business Area]],"_",KamstrupData[[#This Row],[DepartmentTeam]])</f>
        <v>DK10_Electricity - Technology Hardware_</v>
      </c>
      <c r="V1738" t="str">
        <f>VLOOKUP(KamstrupData[[#This Row],[ORG_Concat]],'O-Organization'!F:H,3,FALSE)</f>
        <v>11128_DK10_Electricity_Electricity - Technology Hardware_</v>
      </c>
    </row>
    <row r="1739" spans="3:22">
      <c r="C1739" s="28">
        <v>46173</v>
      </c>
      <c r="D1739" t="s">
        <v>921</v>
      </c>
      <c r="E1739" t="str">
        <f>VLOOKUP(D1739,'B-Business Capability'!B:H,5,FALSE)</f>
        <v>Governance, Risk and Compliance</v>
      </c>
      <c r="F1739" t="str">
        <f>VLOOKUP(D1739,'B-Business Capability'!B:H,6,FALSE)</f>
        <v>Enterprise Risk and Compliance</v>
      </c>
      <c r="G1739" t="str">
        <f>VLOOKUP(D1739,'B-Business Capability'!B:H,7,FALSE)</f>
        <v>Non Conformance</v>
      </c>
      <c r="I1739" t="s">
        <v>253</v>
      </c>
      <c r="J1739" t="s">
        <v>873</v>
      </c>
      <c r="L1739" t="s">
        <v>226</v>
      </c>
      <c r="M1739" t="str">
        <f>VLOOKUP(L1739,'A-Applications'!B:D,3,FALSE)</f>
        <v>Reliance</v>
      </c>
      <c r="N1739" t="s">
        <v>103</v>
      </c>
      <c r="O1739" s="42" t="s">
        <v>54</v>
      </c>
      <c r="P1739" t="s">
        <v>847</v>
      </c>
      <c r="Q1739" t="str">
        <f>VLOOKUP(KamstrupData[[#This Row],[IdLevel123]],'B-Business Capability'!B:L,10,FALSE)</f>
        <v>N/A</v>
      </c>
      <c r="R1739">
        <f>VLOOKUP(KamstrupData[[#This Row],[IdLevel123]],'B-Business Capability'!B:L,11,FALSE)</f>
        <v>0</v>
      </c>
      <c r="S1739" t="s">
        <v>920</v>
      </c>
      <c r="T1739" t="s">
        <v>874</v>
      </c>
      <c r="U1739" t="str">
        <f>_xlfn.CONCAT(KamstrupData[[#This Row],[CountryCode]],"_",KamstrupData[[#This Row],[Business Area]],"_",KamstrupData[[#This Row],[DepartmentTeam]])</f>
        <v>DK10_Electricity - Technology Hardware_</v>
      </c>
      <c r="V1739" t="str">
        <f>VLOOKUP(KamstrupData[[#This Row],[ORG_Concat]],'O-Organization'!F:H,3,FALSE)</f>
        <v>11128_DK10_Electricity_Electricity - Technology Hardware_</v>
      </c>
    </row>
    <row r="1740" spans="3:22">
      <c r="C1740" s="28">
        <v>46173</v>
      </c>
      <c r="D1740" t="s">
        <v>160</v>
      </c>
      <c r="E1740" t="str">
        <f>VLOOKUP(D1740,'B-Business Capability'!B:H,5,FALSE)</f>
        <v>Customer Service</v>
      </c>
      <c r="F1740" t="str">
        <f>VLOOKUP(D1740,'B-Business Capability'!B:H,6,FALSE)</f>
        <v>Customer Service and Support</v>
      </c>
      <c r="G1740" t="str">
        <f>VLOOKUP(D1740,'B-Business Capability'!B:H,7,FALSE)</f>
        <v>Customer Claims Management</v>
      </c>
      <c r="I1740" t="s">
        <v>253</v>
      </c>
      <c r="J1740" t="s">
        <v>873</v>
      </c>
      <c r="L1740" t="s">
        <v>226</v>
      </c>
      <c r="M1740" t="str">
        <f>VLOOKUP(L1740,'A-Applications'!B:D,3,FALSE)</f>
        <v>Reliance</v>
      </c>
      <c r="N1740" t="s">
        <v>103</v>
      </c>
      <c r="O1740" s="42" t="s">
        <v>54</v>
      </c>
      <c r="P1740" t="s">
        <v>847</v>
      </c>
      <c r="Q1740" t="str">
        <f>VLOOKUP(KamstrupData[[#This Row],[IdLevel123]],'B-Business Capability'!B:L,10,FALSE)</f>
        <v>Customer Service and Support</v>
      </c>
      <c r="R1740">
        <f>VLOOKUP(KamstrupData[[#This Row],[IdLevel123]],'B-Business Capability'!B:L,11,FALSE)</f>
        <v>0</v>
      </c>
      <c r="S1740" t="s">
        <v>920</v>
      </c>
      <c r="T1740" t="s">
        <v>874</v>
      </c>
      <c r="U1740" t="str">
        <f>_xlfn.CONCAT(KamstrupData[[#This Row],[CountryCode]],"_",KamstrupData[[#This Row],[Business Area]],"_",KamstrupData[[#This Row],[DepartmentTeam]])</f>
        <v>DK10_Electricity - Technology Hardware_</v>
      </c>
      <c r="V1740" t="str">
        <f>VLOOKUP(KamstrupData[[#This Row],[ORG_Concat]],'O-Organization'!F:H,3,FALSE)</f>
        <v>11128_DK10_Electricity_Electricity - Technology Hardware_</v>
      </c>
    </row>
    <row r="1741" spans="3:22">
      <c r="C1741" s="28">
        <v>46173</v>
      </c>
      <c r="D1741" t="s">
        <v>152</v>
      </c>
      <c r="E1741" t="str">
        <f>VLOOKUP(D1741,'B-Business Capability'!B:H,5,FALSE)</f>
        <v>Customer Service</v>
      </c>
      <c r="F1741" t="str">
        <f>VLOOKUP(D1741,'B-Business Capability'!B:H,6,FALSE)</f>
        <v>Customer Service and Support</v>
      </c>
      <c r="G1741" t="str">
        <f>VLOOKUP(D1741,'B-Business Capability'!B:H,7,FALSE)</f>
        <v>Service Knowledge Base Management</v>
      </c>
      <c r="I1741" t="s">
        <v>253</v>
      </c>
      <c r="J1741" t="s">
        <v>873</v>
      </c>
      <c r="L1741" t="s">
        <v>226</v>
      </c>
      <c r="M1741" t="str">
        <f>VLOOKUP(L1741,'A-Applications'!B:D,3,FALSE)</f>
        <v>Reliance</v>
      </c>
      <c r="N1741" t="s">
        <v>103</v>
      </c>
      <c r="O1741" s="42" t="s">
        <v>54</v>
      </c>
      <c r="P1741" t="s">
        <v>847</v>
      </c>
      <c r="Q1741" t="str">
        <f>VLOOKUP(KamstrupData[[#This Row],[IdLevel123]],'B-Business Capability'!B:L,10,FALSE)</f>
        <v>Customer Service and Support</v>
      </c>
      <c r="R1741">
        <f>VLOOKUP(KamstrupData[[#This Row],[IdLevel123]],'B-Business Capability'!B:L,11,FALSE)</f>
        <v>0</v>
      </c>
      <c r="S1741" t="s">
        <v>920</v>
      </c>
      <c r="T1741" t="s">
        <v>874</v>
      </c>
      <c r="U1741" t="str">
        <f>_xlfn.CONCAT(KamstrupData[[#This Row],[CountryCode]],"_",KamstrupData[[#This Row],[Business Area]],"_",KamstrupData[[#This Row],[DepartmentTeam]])</f>
        <v>DK10_Electricity - Technology Hardware_</v>
      </c>
      <c r="V1741" t="str">
        <f>VLOOKUP(KamstrupData[[#This Row],[ORG_Concat]],'O-Organization'!F:H,3,FALSE)</f>
        <v>11128_DK10_Electricity_Electricity - Technology Hardware_</v>
      </c>
    </row>
    <row r="1742" spans="3:22">
      <c r="D1742" t="s">
        <v>507</v>
      </c>
      <c r="E1742" t="str">
        <f>VLOOKUP(D1742,'B-Business Capability'!B:H,5,FALSE)</f>
        <v>Product &amp; Software Development</v>
      </c>
      <c r="F1742" t="str">
        <f>VLOOKUP(D1742,'B-Business Capability'!B:H,6,FALSE)</f>
        <v>Engineering</v>
      </c>
      <c r="G1742" t="str">
        <f>VLOOKUP(D1742,'B-Business Capability'!B:H,7,FALSE)</f>
        <v>Construction &amp; Development</v>
      </c>
      <c r="I1742" t="s">
        <v>253</v>
      </c>
      <c r="J1742" t="s">
        <v>873</v>
      </c>
      <c r="K1742" t="s">
        <v>880</v>
      </c>
      <c r="L1742" t="s">
        <v>922</v>
      </c>
      <c r="M1742" t="str">
        <f>VLOOKUP(L1742,'A-Applications'!B:D,3,FALSE)</f>
        <v>Java</v>
      </c>
      <c r="N1742" t="s">
        <v>53</v>
      </c>
      <c r="O1742" s="42" t="s">
        <v>66</v>
      </c>
      <c r="P1742" t="s">
        <v>407</v>
      </c>
      <c r="Q1742" t="str">
        <f>VLOOKUP(KamstrupData[[#This Row],[IdLevel123]],'B-Business Capability'!B:L,10,FALSE)</f>
        <v>Idea-to-Release (I2R)</v>
      </c>
      <c r="R1742">
        <f>VLOOKUP(KamstrupData[[#This Row],[IdLevel123]],'B-Business Capability'!B:L,11,FALSE)</f>
        <v>420</v>
      </c>
      <c r="T1742" t="s">
        <v>874</v>
      </c>
      <c r="U1742" t="str">
        <f>_xlfn.CONCAT(KamstrupData[[#This Row],[CountryCode]],"_",KamstrupData[[#This Row],[Business Area]],"_",KamstrupData[[#This Row],[DepartmentTeam]])</f>
        <v>DK10_Electricity - Technology Hardware_Embeded Software</v>
      </c>
      <c r="V1742" t="str">
        <f>VLOOKUP(KamstrupData[[#This Row],[ORG_Concat]],'O-Organization'!F:H,3,FALSE)</f>
        <v>11129_DK10_Electricity_Electricity - Technology Hardware_Embeded Software</v>
      </c>
    </row>
    <row r="1743" spans="3:22">
      <c r="D1743" t="s">
        <v>507</v>
      </c>
      <c r="E1743" t="str">
        <f>VLOOKUP(D1743,'B-Business Capability'!B:H,5,FALSE)</f>
        <v>Product &amp; Software Development</v>
      </c>
      <c r="F1743" t="str">
        <f>VLOOKUP(D1743,'B-Business Capability'!B:H,6,FALSE)</f>
        <v>Engineering</v>
      </c>
      <c r="G1743" t="str">
        <f>VLOOKUP(D1743,'B-Business Capability'!B:H,7,FALSE)</f>
        <v>Construction &amp; Development</v>
      </c>
      <c r="I1743" t="s">
        <v>253</v>
      </c>
      <c r="J1743" t="s">
        <v>873</v>
      </c>
      <c r="K1743" t="s">
        <v>888</v>
      </c>
      <c r="L1743" t="s">
        <v>922</v>
      </c>
      <c r="M1743" t="str">
        <f>VLOOKUP(L1743,'A-Applications'!B:D,3,FALSE)</f>
        <v>Java</v>
      </c>
      <c r="N1743" t="s">
        <v>53</v>
      </c>
      <c r="O1743" s="42" t="s">
        <v>66</v>
      </c>
      <c r="P1743" t="s">
        <v>407</v>
      </c>
      <c r="Q1743" t="str">
        <f>VLOOKUP(KamstrupData[[#This Row],[IdLevel123]],'B-Business Capability'!B:L,10,FALSE)</f>
        <v>Idea-to-Release (I2R)</v>
      </c>
      <c r="R1743">
        <f>VLOOKUP(KamstrupData[[#This Row],[IdLevel123]],'B-Business Capability'!B:L,11,FALSE)</f>
        <v>420</v>
      </c>
      <c r="T1743" t="s">
        <v>874</v>
      </c>
      <c r="U1743" t="str">
        <f>_xlfn.CONCAT(KamstrupData[[#This Row],[CountryCode]],"_",KamstrupData[[#This Row],[Business Area]],"_",KamstrupData[[#This Row],[DepartmentTeam]])</f>
        <v>DK10_Electricity - Technology Hardware_Tech. Lead</v>
      </c>
      <c r="V1743" t="str">
        <f>VLOOKUP(KamstrupData[[#This Row],[ORG_Concat]],'O-Organization'!F:H,3,FALSE)</f>
        <v>11131_DK10_Electricity_Electricity - Technology Hardware_Tech. Lead</v>
      </c>
    </row>
    <row r="1744" spans="3:22">
      <c r="D1744" t="s">
        <v>315</v>
      </c>
      <c r="E1744" t="str">
        <f>VLOOKUP(D1744,'B-Business Capability'!B:H,5,FALSE)</f>
        <v>Strategic Management</v>
      </c>
      <c r="F1744" t="str">
        <f>VLOOKUP(D1744,'B-Business Capability'!B:H,6,FALSE)</f>
        <v>Enterprise Effectiveness &amp; Project Management</v>
      </c>
      <c r="G1744" t="str">
        <f>VLOOKUP(D1744,'B-Business Capability'!B:H,7,FALSE)</f>
        <v>Meeting management</v>
      </c>
      <c r="I1744" t="s">
        <v>253</v>
      </c>
      <c r="J1744" t="s">
        <v>873</v>
      </c>
      <c r="K1744" t="s">
        <v>880</v>
      </c>
      <c r="L1744" t="s">
        <v>923</v>
      </c>
      <c r="M1744" t="str">
        <f>VLOOKUP(L1744,'A-Applications'!B:D,3,FALSE)</f>
        <v>GoTo Meetings</v>
      </c>
      <c r="N1744" t="s">
        <v>53</v>
      </c>
      <c r="O1744" s="42" t="s">
        <v>62</v>
      </c>
      <c r="P1744" t="s">
        <v>97</v>
      </c>
      <c r="Q1744" t="str">
        <f>VLOOKUP(KamstrupData[[#This Row],[IdLevel123]],'B-Business Capability'!B:L,10,FALSE)</f>
        <v>N/A</v>
      </c>
      <c r="R1744">
        <f>VLOOKUP(KamstrupData[[#This Row],[IdLevel123]],'B-Business Capability'!B:L,11,FALSE)</f>
        <v>0</v>
      </c>
      <c r="T1744" t="s">
        <v>874</v>
      </c>
      <c r="U1744" t="str">
        <f>_xlfn.CONCAT(KamstrupData[[#This Row],[CountryCode]],"_",KamstrupData[[#This Row],[Business Area]],"_",KamstrupData[[#This Row],[DepartmentTeam]])</f>
        <v>DK10_Electricity - Technology Hardware_Embeded Software</v>
      </c>
      <c r="V1744" t="str">
        <f>VLOOKUP(KamstrupData[[#This Row],[ORG_Concat]],'O-Organization'!F:H,3,FALSE)</f>
        <v>11129_DK10_Electricity_Electricity - Technology Hardware_Embeded Software</v>
      </c>
    </row>
    <row r="1745" spans="4:22">
      <c r="D1745" t="s">
        <v>507</v>
      </c>
      <c r="E1745" t="str">
        <f>VLOOKUP(D1745,'B-Business Capability'!B:H,5,FALSE)</f>
        <v>Product &amp; Software Development</v>
      </c>
      <c r="F1745" t="str">
        <f>VLOOKUP(D1745,'B-Business Capability'!B:H,6,FALSE)</f>
        <v>Engineering</v>
      </c>
      <c r="G1745" t="str">
        <f>VLOOKUP(D1745,'B-Business Capability'!B:H,7,FALSE)</f>
        <v>Construction &amp; Development</v>
      </c>
      <c r="I1745" t="s">
        <v>253</v>
      </c>
      <c r="J1745" t="s">
        <v>873</v>
      </c>
      <c r="K1745" t="s">
        <v>880</v>
      </c>
      <c r="L1745" t="s">
        <v>457</v>
      </c>
      <c r="M1745" t="str">
        <f>VLOOKUP(L1745,'A-Applications'!B:D,3,FALSE)</f>
        <v>Git Bash</v>
      </c>
      <c r="N1745" t="s">
        <v>53</v>
      </c>
      <c r="O1745" s="42" t="s">
        <v>54</v>
      </c>
      <c r="P1745" t="s">
        <v>407</v>
      </c>
      <c r="Q1745" t="str">
        <f>VLOOKUP(KamstrupData[[#This Row],[IdLevel123]],'B-Business Capability'!B:L,10,FALSE)</f>
        <v>Idea-to-Release (I2R)</v>
      </c>
      <c r="R1745">
        <f>VLOOKUP(KamstrupData[[#This Row],[IdLevel123]],'B-Business Capability'!B:L,11,FALSE)</f>
        <v>420</v>
      </c>
      <c r="T1745" t="s">
        <v>874</v>
      </c>
      <c r="U1745" t="str">
        <f>_xlfn.CONCAT(KamstrupData[[#This Row],[CountryCode]],"_",KamstrupData[[#This Row],[Business Area]],"_",KamstrupData[[#This Row],[DepartmentTeam]])</f>
        <v>DK10_Electricity - Technology Hardware_Embeded Software</v>
      </c>
      <c r="V1745" t="str">
        <f>VLOOKUP(KamstrupData[[#This Row],[ORG_Concat]],'O-Organization'!F:H,3,FALSE)</f>
        <v>11129_DK10_Electricity_Electricity - Technology Hardware_Embeded Software</v>
      </c>
    </row>
    <row r="1746" spans="4:22">
      <c r="D1746" t="s">
        <v>507</v>
      </c>
      <c r="E1746" t="str">
        <f>VLOOKUP(D1746,'B-Business Capability'!B:H,5,FALSE)</f>
        <v>Product &amp; Software Development</v>
      </c>
      <c r="F1746" t="str">
        <f>VLOOKUP(D1746,'B-Business Capability'!B:H,6,FALSE)</f>
        <v>Engineering</v>
      </c>
      <c r="G1746" t="str">
        <f>VLOOKUP(D1746,'B-Business Capability'!B:H,7,FALSE)</f>
        <v>Construction &amp; Development</v>
      </c>
      <c r="I1746" t="s">
        <v>253</v>
      </c>
      <c r="J1746" t="s">
        <v>873</v>
      </c>
      <c r="K1746" t="s">
        <v>888</v>
      </c>
      <c r="L1746" t="s">
        <v>457</v>
      </c>
      <c r="M1746" t="str">
        <f>VLOOKUP(L1746,'A-Applications'!B:D,3,FALSE)</f>
        <v>Git Bash</v>
      </c>
      <c r="N1746" t="s">
        <v>53</v>
      </c>
      <c r="O1746" s="42" t="s">
        <v>54</v>
      </c>
      <c r="P1746" t="s">
        <v>407</v>
      </c>
      <c r="Q1746" t="str">
        <f>VLOOKUP(KamstrupData[[#This Row],[IdLevel123]],'B-Business Capability'!B:L,10,FALSE)</f>
        <v>Idea-to-Release (I2R)</v>
      </c>
      <c r="R1746">
        <f>VLOOKUP(KamstrupData[[#This Row],[IdLevel123]],'B-Business Capability'!B:L,11,FALSE)</f>
        <v>420</v>
      </c>
      <c r="T1746" t="s">
        <v>874</v>
      </c>
      <c r="U1746" t="str">
        <f>_xlfn.CONCAT(KamstrupData[[#This Row],[CountryCode]],"_",KamstrupData[[#This Row],[Business Area]],"_",KamstrupData[[#This Row],[DepartmentTeam]])</f>
        <v>DK10_Electricity - Technology Hardware_Tech. Lead</v>
      </c>
      <c r="V1746" t="str">
        <f>VLOOKUP(KamstrupData[[#This Row],[ORG_Concat]],'O-Organization'!F:H,3,FALSE)</f>
        <v>11131_DK10_Electricity_Electricity - Technology Hardware_Tech. Lead</v>
      </c>
    </row>
    <row r="1747" spans="4:22">
      <c r="D1747" t="s">
        <v>507</v>
      </c>
      <c r="E1747" t="str">
        <f>VLOOKUP(D1747,'B-Business Capability'!B:H,5,FALSE)</f>
        <v>Product &amp; Software Development</v>
      </c>
      <c r="F1747" t="str">
        <f>VLOOKUP(D1747,'B-Business Capability'!B:H,6,FALSE)</f>
        <v>Engineering</v>
      </c>
      <c r="G1747" t="str">
        <f>VLOOKUP(D1747,'B-Business Capability'!B:H,7,FALSE)</f>
        <v>Construction &amp; Development</v>
      </c>
      <c r="I1747" t="s">
        <v>253</v>
      </c>
      <c r="J1747" t="s">
        <v>873</v>
      </c>
      <c r="K1747" t="s">
        <v>882</v>
      </c>
      <c r="L1747" t="s">
        <v>457</v>
      </c>
      <c r="M1747" t="str">
        <f>VLOOKUP(L1747,'A-Applications'!B:D,3,FALSE)</f>
        <v>Git Bash</v>
      </c>
      <c r="N1747" t="s">
        <v>53</v>
      </c>
      <c r="O1747" s="42" t="s">
        <v>54</v>
      </c>
      <c r="P1747" t="s">
        <v>407</v>
      </c>
      <c r="Q1747" t="str">
        <f>VLOOKUP(KamstrupData[[#This Row],[IdLevel123]],'B-Business Capability'!B:L,10,FALSE)</f>
        <v>Idea-to-Release (I2R)</v>
      </c>
      <c r="R1747">
        <f>VLOOKUP(KamstrupData[[#This Row],[IdLevel123]],'B-Business Capability'!B:L,11,FALSE)</f>
        <v>420</v>
      </c>
      <c r="T1747" t="s">
        <v>874</v>
      </c>
      <c r="U1747" t="str">
        <f>_xlfn.CONCAT(KamstrupData[[#This Row],[CountryCode]],"_",KamstrupData[[#This Row],[Business Area]],"_",KamstrupData[[#This Row],[DepartmentTeam]])</f>
        <v>DK10_Electricity - Technology Hardware_Tools &amp; Apps</v>
      </c>
      <c r="V1747" t="str">
        <f>VLOOKUP(KamstrupData[[#This Row],[ORG_Concat]],'O-Organization'!F:H,3,FALSE)</f>
        <v>11132_DK10_Electricity_Electricity - Technology Hardware_Tools &amp; Apps</v>
      </c>
    </row>
    <row r="1748" spans="4:22">
      <c r="D1748" t="s">
        <v>507</v>
      </c>
      <c r="E1748" t="str">
        <f>VLOOKUP(D1748,'B-Business Capability'!B:H,5,FALSE)</f>
        <v>Product &amp; Software Development</v>
      </c>
      <c r="F1748" t="str">
        <f>VLOOKUP(D1748,'B-Business Capability'!B:H,6,FALSE)</f>
        <v>Engineering</v>
      </c>
      <c r="G1748" t="str">
        <f>VLOOKUP(D1748,'B-Business Capability'!B:H,7,FALSE)</f>
        <v>Construction &amp; Development</v>
      </c>
      <c r="I1748" t="s">
        <v>253</v>
      </c>
      <c r="J1748" t="s">
        <v>873</v>
      </c>
      <c r="K1748" t="s">
        <v>880</v>
      </c>
      <c r="L1748" t="s">
        <v>924</v>
      </c>
      <c r="M1748" t="str">
        <f>VLOOKUP(L1748,'A-Applications'!B:D,3,FALSE)</f>
        <v>MinGW</v>
      </c>
      <c r="N1748" t="s">
        <v>53</v>
      </c>
      <c r="O1748" s="42" t="s">
        <v>54</v>
      </c>
      <c r="P1748" t="s">
        <v>407</v>
      </c>
      <c r="Q1748" t="str">
        <f>VLOOKUP(KamstrupData[[#This Row],[IdLevel123]],'B-Business Capability'!B:L,10,FALSE)</f>
        <v>Idea-to-Release (I2R)</v>
      </c>
      <c r="R1748">
        <f>VLOOKUP(KamstrupData[[#This Row],[IdLevel123]],'B-Business Capability'!B:L,11,FALSE)</f>
        <v>420</v>
      </c>
      <c r="T1748" t="s">
        <v>874</v>
      </c>
      <c r="U1748" t="str">
        <f>_xlfn.CONCAT(KamstrupData[[#This Row],[CountryCode]],"_",KamstrupData[[#This Row],[Business Area]],"_",KamstrupData[[#This Row],[DepartmentTeam]])</f>
        <v>DK10_Electricity - Technology Hardware_Embeded Software</v>
      </c>
      <c r="V1748" t="str">
        <f>VLOOKUP(KamstrupData[[#This Row],[ORG_Concat]],'O-Organization'!F:H,3,FALSE)</f>
        <v>11129_DK10_Electricity_Electricity - Technology Hardware_Embeded Software</v>
      </c>
    </row>
    <row r="1749" spans="4:22">
      <c r="D1749" t="s">
        <v>507</v>
      </c>
      <c r="E1749" t="str">
        <f>VLOOKUP(D1749,'B-Business Capability'!B:H,5,FALSE)</f>
        <v>Product &amp; Software Development</v>
      </c>
      <c r="F1749" t="str">
        <f>VLOOKUP(D1749,'B-Business Capability'!B:H,6,FALSE)</f>
        <v>Engineering</v>
      </c>
      <c r="G1749" t="str">
        <f>VLOOKUP(D1749,'B-Business Capability'!B:H,7,FALSE)</f>
        <v>Construction &amp; Development</v>
      </c>
      <c r="I1749" t="s">
        <v>253</v>
      </c>
      <c r="J1749" t="s">
        <v>873</v>
      </c>
      <c r="K1749" t="s">
        <v>888</v>
      </c>
      <c r="L1749" t="s">
        <v>924</v>
      </c>
      <c r="M1749" t="str">
        <f>VLOOKUP(L1749,'A-Applications'!B:D,3,FALSE)</f>
        <v>MinGW</v>
      </c>
      <c r="N1749" t="s">
        <v>53</v>
      </c>
      <c r="O1749" s="42" t="s">
        <v>54</v>
      </c>
      <c r="P1749" t="s">
        <v>407</v>
      </c>
      <c r="Q1749" t="str">
        <f>VLOOKUP(KamstrupData[[#This Row],[IdLevel123]],'B-Business Capability'!B:L,10,FALSE)</f>
        <v>Idea-to-Release (I2R)</v>
      </c>
      <c r="R1749">
        <f>VLOOKUP(KamstrupData[[#This Row],[IdLevel123]],'B-Business Capability'!B:L,11,FALSE)</f>
        <v>420</v>
      </c>
      <c r="T1749" t="s">
        <v>874</v>
      </c>
      <c r="U1749" t="str">
        <f>_xlfn.CONCAT(KamstrupData[[#This Row],[CountryCode]],"_",KamstrupData[[#This Row],[Business Area]],"_",KamstrupData[[#This Row],[DepartmentTeam]])</f>
        <v>DK10_Electricity - Technology Hardware_Tech. Lead</v>
      </c>
      <c r="V1749" t="str">
        <f>VLOOKUP(KamstrupData[[#This Row],[ORG_Concat]],'O-Organization'!F:H,3,FALSE)</f>
        <v>11131_DK10_Electricity_Electricity - Technology Hardware_Tech. Lead</v>
      </c>
    </row>
    <row r="1750" spans="4:22">
      <c r="D1750" t="s">
        <v>507</v>
      </c>
      <c r="E1750" t="str">
        <f>VLOOKUP(D1750,'B-Business Capability'!B:H,5,FALSE)</f>
        <v>Product &amp; Software Development</v>
      </c>
      <c r="F1750" t="str">
        <f>VLOOKUP(D1750,'B-Business Capability'!B:H,6,FALSE)</f>
        <v>Engineering</v>
      </c>
      <c r="G1750" t="str">
        <f>VLOOKUP(D1750,'B-Business Capability'!B:H,7,FALSE)</f>
        <v>Construction &amp; Development</v>
      </c>
      <c r="I1750" t="s">
        <v>253</v>
      </c>
      <c r="J1750" t="s">
        <v>873</v>
      </c>
      <c r="K1750" t="s">
        <v>880</v>
      </c>
      <c r="L1750" t="s">
        <v>458</v>
      </c>
      <c r="M1750" t="str">
        <f>VLOOKUP(L1750,'A-Applications'!B:D,3,FALSE)</f>
        <v>Ubuntu linux</v>
      </c>
      <c r="N1750" t="s">
        <v>53</v>
      </c>
      <c r="O1750" s="42" t="s">
        <v>54</v>
      </c>
      <c r="P1750" t="s">
        <v>407</v>
      </c>
      <c r="Q1750" t="str">
        <f>VLOOKUP(KamstrupData[[#This Row],[IdLevel123]],'B-Business Capability'!B:L,10,FALSE)</f>
        <v>Idea-to-Release (I2R)</v>
      </c>
      <c r="R1750">
        <f>VLOOKUP(KamstrupData[[#This Row],[IdLevel123]],'B-Business Capability'!B:L,11,FALSE)</f>
        <v>420</v>
      </c>
      <c r="T1750" t="s">
        <v>874</v>
      </c>
      <c r="U1750" t="str">
        <f>_xlfn.CONCAT(KamstrupData[[#This Row],[CountryCode]],"_",KamstrupData[[#This Row],[Business Area]],"_",KamstrupData[[#This Row],[DepartmentTeam]])</f>
        <v>DK10_Electricity - Technology Hardware_Embeded Software</v>
      </c>
      <c r="V1750" t="str">
        <f>VLOOKUP(KamstrupData[[#This Row],[ORG_Concat]],'O-Organization'!F:H,3,FALSE)</f>
        <v>11129_DK10_Electricity_Electricity - Technology Hardware_Embeded Software</v>
      </c>
    </row>
    <row r="1751" spans="4:22">
      <c r="D1751" t="s">
        <v>507</v>
      </c>
      <c r="E1751" t="str">
        <f>VLOOKUP(D1751,'B-Business Capability'!B:H,5,FALSE)</f>
        <v>Product &amp; Software Development</v>
      </c>
      <c r="F1751" t="str">
        <f>VLOOKUP(D1751,'B-Business Capability'!B:H,6,FALSE)</f>
        <v>Engineering</v>
      </c>
      <c r="G1751" t="str">
        <f>VLOOKUP(D1751,'B-Business Capability'!B:H,7,FALSE)</f>
        <v>Construction &amp; Development</v>
      </c>
      <c r="I1751" t="s">
        <v>253</v>
      </c>
      <c r="J1751" t="s">
        <v>873</v>
      </c>
      <c r="L1751" t="s">
        <v>459</v>
      </c>
      <c r="M1751" t="str">
        <f>VLOOKUP(L1751,'A-Applications'!B:D,3,FALSE)</f>
        <v>Cisco VPN</v>
      </c>
      <c r="N1751" t="s">
        <v>53</v>
      </c>
      <c r="O1751" s="42" t="s">
        <v>66</v>
      </c>
      <c r="P1751" t="s">
        <v>407</v>
      </c>
      <c r="Q1751" t="str">
        <f>VLOOKUP(KamstrupData[[#This Row],[IdLevel123]],'B-Business Capability'!B:L,10,FALSE)</f>
        <v>Idea-to-Release (I2R)</v>
      </c>
      <c r="R1751">
        <f>VLOOKUP(KamstrupData[[#This Row],[IdLevel123]],'B-Business Capability'!B:L,11,FALSE)</f>
        <v>420</v>
      </c>
      <c r="T1751" t="s">
        <v>874</v>
      </c>
      <c r="U1751" t="str">
        <f>_xlfn.CONCAT(KamstrupData[[#This Row],[CountryCode]],"_",KamstrupData[[#This Row],[Business Area]],"_",KamstrupData[[#This Row],[DepartmentTeam]])</f>
        <v>DK10_Electricity - Technology Hardware_</v>
      </c>
      <c r="V1751" t="str">
        <f>VLOOKUP(KamstrupData[[#This Row],[ORG_Concat]],'O-Organization'!F:H,3,FALSE)</f>
        <v>11128_DK10_Electricity_Electricity - Technology Hardware_</v>
      </c>
    </row>
    <row r="1752" spans="4:22">
      <c r="D1752" t="s">
        <v>507</v>
      </c>
      <c r="E1752" t="str">
        <f>VLOOKUP(D1752,'B-Business Capability'!B:H,5,FALSE)</f>
        <v>Product &amp; Software Development</v>
      </c>
      <c r="F1752" t="str">
        <f>VLOOKUP(D1752,'B-Business Capability'!B:H,6,FALSE)</f>
        <v>Engineering</v>
      </c>
      <c r="G1752" t="str">
        <f>VLOOKUP(D1752,'B-Business Capability'!B:H,7,FALSE)</f>
        <v>Construction &amp; Development</v>
      </c>
      <c r="I1752" t="s">
        <v>253</v>
      </c>
      <c r="J1752" t="s">
        <v>873</v>
      </c>
      <c r="K1752" t="s">
        <v>880</v>
      </c>
      <c r="L1752" t="s">
        <v>925</v>
      </c>
      <c r="M1752" t="str">
        <f>VLOOKUP(L1752,'A-Applications'!B:D,3,FALSE)</f>
        <v>LLVM CLANG</v>
      </c>
      <c r="N1752" t="s">
        <v>53</v>
      </c>
      <c r="O1752" s="42" t="s">
        <v>54</v>
      </c>
      <c r="P1752" t="s">
        <v>407</v>
      </c>
      <c r="Q1752" t="str">
        <f>VLOOKUP(KamstrupData[[#This Row],[IdLevel123]],'B-Business Capability'!B:L,10,FALSE)</f>
        <v>Idea-to-Release (I2R)</v>
      </c>
      <c r="R1752">
        <f>VLOOKUP(KamstrupData[[#This Row],[IdLevel123]],'B-Business Capability'!B:L,11,FALSE)</f>
        <v>420</v>
      </c>
      <c r="T1752" t="s">
        <v>874</v>
      </c>
      <c r="U1752" t="str">
        <f>_xlfn.CONCAT(KamstrupData[[#This Row],[CountryCode]],"_",KamstrupData[[#This Row],[Business Area]],"_",KamstrupData[[#This Row],[DepartmentTeam]])</f>
        <v>DK10_Electricity - Technology Hardware_Embeded Software</v>
      </c>
      <c r="V1752" t="str">
        <f>VLOOKUP(KamstrupData[[#This Row],[ORG_Concat]],'O-Organization'!F:H,3,FALSE)</f>
        <v>11129_DK10_Electricity_Electricity - Technology Hardware_Embeded Software</v>
      </c>
    </row>
    <row r="1753" spans="4:22">
      <c r="D1753" t="s">
        <v>507</v>
      </c>
      <c r="E1753" t="str">
        <f>VLOOKUP(D1753,'B-Business Capability'!B:H,5,FALSE)</f>
        <v>Product &amp; Software Development</v>
      </c>
      <c r="F1753" t="str">
        <f>VLOOKUP(D1753,'B-Business Capability'!B:H,6,FALSE)</f>
        <v>Engineering</v>
      </c>
      <c r="G1753" t="str">
        <f>VLOOKUP(D1753,'B-Business Capability'!B:H,7,FALSE)</f>
        <v>Construction &amp; Development</v>
      </c>
      <c r="I1753" t="s">
        <v>253</v>
      </c>
      <c r="J1753" t="s">
        <v>873</v>
      </c>
      <c r="K1753" t="s">
        <v>888</v>
      </c>
      <c r="L1753" t="s">
        <v>925</v>
      </c>
      <c r="M1753" t="str">
        <f>VLOOKUP(L1753,'A-Applications'!B:D,3,FALSE)</f>
        <v>LLVM CLANG</v>
      </c>
      <c r="N1753" t="s">
        <v>53</v>
      </c>
      <c r="O1753" s="42" t="s">
        <v>54</v>
      </c>
      <c r="P1753" t="s">
        <v>407</v>
      </c>
      <c r="Q1753" t="str">
        <f>VLOOKUP(KamstrupData[[#This Row],[IdLevel123]],'B-Business Capability'!B:L,10,FALSE)</f>
        <v>Idea-to-Release (I2R)</v>
      </c>
      <c r="R1753">
        <f>VLOOKUP(KamstrupData[[#This Row],[IdLevel123]],'B-Business Capability'!B:L,11,FALSE)</f>
        <v>420</v>
      </c>
      <c r="T1753" t="s">
        <v>874</v>
      </c>
      <c r="U1753" t="str">
        <f>_xlfn.CONCAT(KamstrupData[[#This Row],[CountryCode]],"_",KamstrupData[[#This Row],[Business Area]],"_",KamstrupData[[#This Row],[DepartmentTeam]])</f>
        <v>DK10_Electricity - Technology Hardware_Tech. Lead</v>
      </c>
      <c r="V1753" t="str">
        <f>VLOOKUP(KamstrupData[[#This Row],[ORG_Concat]],'O-Organization'!F:H,3,FALSE)</f>
        <v>11131_DK10_Electricity_Electricity - Technology Hardware_Tech. Lead</v>
      </c>
    </row>
    <row r="1754" spans="4:22">
      <c r="D1754" t="s">
        <v>852</v>
      </c>
      <c r="E1754" t="str">
        <f>VLOOKUP(D1754,'B-Business Capability'!B:H,5,FALSE)</f>
        <v>Product &amp; Software Development</v>
      </c>
      <c r="F1754" t="str">
        <f>VLOOKUP(D1754,'B-Business Capability'!B:H,6,FALSE)</f>
        <v>Engineering</v>
      </c>
      <c r="G1754" t="str">
        <f>VLOOKUP(D1754,'B-Business Capability'!B:H,7,FALSE)</f>
        <v>Conceptualization</v>
      </c>
      <c r="I1754" t="s">
        <v>253</v>
      </c>
      <c r="J1754" t="s">
        <v>873</v>
      </c>
      <c r="K1754" t="s">
        <v>883</v>
      </c>
      <c r="L1754" t="s">
        <v>926</v>
      </c>
      <c r="M1754" t="str">
        <f>VLOOKUP(L1754,'A-Applications'!B:D,3,FALSE)</f>
        <v>GNU octave</v>
      </c>
      <c r="N1754" t="s">
        <v>53</v>
      </c>
      <c r="O1754" s="42" t="s">
        <v>54</v>
      </c>
      <c r="P1754" t="s">
        <v>407</v>
      </c>
      <c r="Q1754" t="str">
        <f>VLOOKUP(KamstrupData[[#This Row],[IdLevel123]],'B-Business Capability'!B:L,10,FALSE)</f>
        <v>Idea-to-Release (I2R)</v>
      </c>
      <c r="R1754">
        <f>VLOOKUP(KamstrupData[[#This Row],[IdLevel123]],'B-Business Capability'!B:L,11,FALSE)</f>
        <v>410</v>
      </c>
      <c r="T1754" t="s">
        <v>874</v>
      </c>
      <c r="U1754" t="str">
        <f>_xlfn.CONCAT(KamstrupData[[#This Row],[CountryCode]],"_",KamstrupData[[#This Row],[Business Area]],"_",KamstrupData[[#This Row],[DepartmentTeam]])</f>
        <v>DK10_Electricity - Technology Hardware_Hardware</v>
      </c>
      <c r="V1754" t="str">
        <f>VLOOKUP(KamstrupData[[#This Row],[ORG_Concat]],'O-Organization'!F:H,3,FALSE)</f>
        <v>11130_DK10_Electricity_Electricity - Technology Hardware_Hardware</v>
      </c>
    </row>
    <row r="1755" spans="4:22">
      <c r="D1755" t="s">
        <v>507</v>
      </c>
      <c r="E1755" t="str">
        <f>VLOOKUP(D1755,'B-Business Capability'!B:H,5,FALSE)</f>
        <v>Product &amp; Software Development</v>
      </c>
      <c r="F1755" t="str">
        <f>VLOOKUP(D1755,'B-Business Capability'!B:H,6,FALSE)</f>
        <v>Engineering</v>
      </c>
      <c r="G1755" t="str">
        <f>VLOOKUP(D1755,'B-Business Capability'!B:H,7,FALSE)</f>
        <v>Construction &amp; Development</v>
      </c>
      <c r="I1755" t="s">
        <v>253</v>
      </c>
      <c r="J1755" t="s">
        <v>873</v>
      </c>
      <c r="K1755" t="s">
        <v>880</v>
      </c>
      <c r="L1755" t="s">
        <v>927</v>
      </c>
      <c r="M1755" t="str">
        <f>VLOOKUP(L1755,'A-Applications'!B:D,3,FALSE)</f>
        <v>Balena ETCHER</v>
      </c>
      <c r="N1755" t="s">
        <v>53</v>
      </c>
      <c r="O1755" s="42" t="s">
        <v>54</v>
      </c>
      <c r="P1755" t="s">
        <v>407</v>
      </c>
      <c r="Q1755" t="str">
        <f>VLOOKUP(KamstrupData[[#This Row],[IdLevel123]],'B-Business Capability'!B:L,10,FALSE)</f>
        <v>Idea-to-Release (I2R)</v>
      </c>
      <c r="R1755">
        <f>VLOOKUP(KamstrupData[[#This Row],[IdLevel123]],'B-Business Capability'!B:L,11,FALSE)</f>
        <v>420</v>
      </c>
      <c r="T1755" t="s">
        <v>874</v>
      </c>
      <c r="U1755" t="str">
        <f>_xlfn.CONCAT(KamstrupData[[#This Row],[CountryCode]],"_",KamstrupData[[#This Row],[Business Area]],"_",KamstrupData[[#This Row],[DepartmentTeam]])</f>
        <v>DK10_Electricity - Technology Hardware_Embeded Software</v>
      </c>
      <c r="V1755" t="str">
        <f>VLOOKUP(KamstrupData[[#This Row],[ORG_Concat]],'O-Organization'!F:H,3,FALSE)</f>
        <v>11129_DK10_Electricity_Electricity - Technology Hardware_Embeded Software</v>
      </c>
    </row>
    <row r="1756" spans="4:22">
      <c r="D1756" t="s">
        <v>507</v>
      </c>
      <c r="E1756" t="str">
        <f>VLOOKUP(D1756,'B-Business Capability'!B:H,5,FALSE)</f>
        <v>Product &amp; Software Development</v>
      </c>
      <c r="F1756" t="str">
        <f>VLOOKUP(D1756,'B-Business Capability'!B:H,6,FALSE)</f>
        <v>Engineering</v>
      </c>
      <c r="G1756" t="str">
        <f>VLOOKUP(D1756,'B-Business Capability'!B:H,7,FALSE)</f>
        <v>Construction &amp; Development</v>
      </c>
      <c r="I1756" t="s">
        <v>253</v>
      </c>
      <c r="J1756" t="s">
        <v>873</v>
      </c>
      <c r="L1756" t="s">
        <v>928</v>
      </c>
      <c r="M1756" t="str">
        <f>VLOOKUP(L1756,'A-Applications'!B:D,3,FALSE)</f>
        <v>Kamstrup Service Tool Pack</v>
      </c>
      <c r="N1756" t="s">
        <v>53</v>
      </c>
      <c r="O1756" s="42" t="s">
        <v>62</v>
      </c>
      <c r="P1756" t="s">
        <v>407</v>
      </c>
      <c r="Q1756" t="str">
        <f>VLOOKUP(KamstrupData[[#This Row],[IdLevel123]],'B-Business Capability'!B:L,10,FALSE)</f>
        <v>Idea-to-Release (I2R)</v>
      </c>
      <c r="R1756">
        <f>VLOOKUP(KamstrupData[[#This Row],[IdLevel123]],'B-Business Capability'!B:L,11,FALSE)</f>
        <v>420</v>
      </c>
      <c r="T1756" t="s">
        <v>874</v>
      </c>
      <c r="U1756" t="str">
        <f>_xlfn.CONCAT(KamstrupData[[#This Row],[CountryCode]],"_",KamstrupData[[#This Row],[Business Area]],"_",KamstrupData[[#This Row],[DepartmentTeam]])</f>
        <v>DK10_Electricity - Technology Hardware_</v>
      </c>
      <c r="V1756" t="str">
        <f>VLOOKUP(KamstrupData[[#This Row],[ORG_Concat]],'O-Organization'!F:H,3,FALSE)</f>
        <v>11128_DK10_Electricity_Electricity - Technology Hardware_</v>
      </c>
    </row>
    <row r="1757" spans="4:22">
      <c r="D1757" t="s">
        <v>359</v>
      </c>
      <c r="E1757" t="str">
        <f>VLOOKUP(D1757,'B-Business Capability'!B:H,5,FALSE)</f>
        <v>Product &amp; Software Development</v>
      </c>
      <c r="F1757" t="str">
        <f>VLOOKUP(D1757,'B-Business Capability'!B:H,6,FALSE)</f>
        <v>Quality Management</v>
      </c>
      <c r="G1757" t="str">
        <f>VLOOKUP(D1757,'B-Business Capability'!B:H,7,FALSE)</f>
        <v>Test Quality</v>
      </c>
      <c r="I1757" t="s">
        <v>253</v>
      </c>
      <c r="J1757" t="s">
        <v>873</v>
      </c>
      <c r="L1757" t="s">
        <v>928</v>
      </c>
      <c r="M1757" t="str">
        <f>VLOOKUP(L1757,'A-Applications'!B:D,3,FALSE)</f>
        <v>Kamstrup Service Tool Pack</v>
      </c>
      <c r="N1757" t="s">
        <v>53</v>
      </c>
      <c r="O1757" s="42" t="s">
        <v>62</v>
      </c>
      <c r="P1757" t="s">
        <v>407</v>
      </c>
      <c r="Q1757" t="str">
        <f>VLOOKUP(KamstrupData[[#This Row],[IdLevel123]],'B-Business Capability'!B:L,10,FALSE)</f>
        <v>Idea-to-Release (I2R)</v>
      </c>
      <c r="R1757">
        <f>VLOOKUP(KamstrupData[[#This Row],[IdLevel123]],'B-Business Capability'!B:L,11,FALSE)</f>
        <v>906</v>
      </c>
      <c r="T1757" t="s">
        <v>874</v>
      </c>
      <c r="U1757" t="str">
        <f>_xlfn.CONCAT(KamstrupData[[#This Row],[CountryCode]],"_",KamstrupData[[#This Row],[Business Area]],"_",KamstrupData[[#This Row],[DepartmentTeam]])</f>
        <v>DK10_Electricity - Technology Hardware_</v>
      </c>
      <c r="V1757" t="str">
        <f>VLOOKUP(KamstrupData[[#This Row],[ORG_Concat]],'O-Organization'!F:H,3,FALSE)</f>
        <v>11128_DK10_Electricity_Electricity - Technology Hardware_</v>
      </c>
    </row>
    <row r="1758" spans="4:22">
      <c r="D1758" t="s">
        <v>507</v>
      </c>
      <c r="E1758" t="str">
        <f>VLOOKUP(D1758,'B-Business Capability'!B:H,5,FALSE)</f>
        <v>Product &amp; Software Development</v>
      </c>
      <c r="F1758" t="str">
        <f>VLOOKUP(D1758,'B-Business Capability'!B:H,6,FALSE)</f>
        <v>Engineering</v>
      </c>
      <c r="G1758" t="str">
        <f>VLOOKUP(D1758,'B-Business Capability'!B:H,7,FALSE)</f>
        <v>Construction &amp; Development</v>
      </c>
      <c r="I1758" t="s">
        <v>253</v>
      </c>
      <c r="J1758" t="s">
        <v>873</v>
      </c>
      <c r="K1758" t="s">
        <v>880</v>
      </c>
      <c r="L1758" t="s">
        <v>929</v>
      </c>
      <c r="M1758" t="str">
        <f>VLOOKUP(L1758,'A-Applications'!B:D,3,FALSE)</f>
        <v>Kamstrup Meter Tool</v>
      </c>
      <c r="N1758" t="s">
        <v>53</v>
      </c>
      <c r="O1758" s="42" t="s">
        <v>62</v>
      </c>
      <c r="P1758" t="s">
        <v>407</v>
      </c>
      <c r="Q1758" t="str">
        <f>VLOOKUP(KamstrupData[[#This Row],[IdLevel123]],'B-Business Capability'!B:L,10,FALSE)</f>
        <v>Idea-to-Release (I2R)</v>
      </c>
      <c r="R1758">
        <f>VLOOKUP(KamstrupData[[#This Row],[IdLevel123]],'B-Business Capability'!B:L,11,FALSE)</f>
        <v>420</v>
      </c>
      <c r="T1758" t="s">
        <v>874</v>
      </c>
      <c r="U1758" t="str">
        <f>_xlfn.CONCAT(KamstrupData[[#This Row],[CountryCode]],"_",KamstrupData[[#This Row],[Business Area]],"_",KamstrupData[[#This Row],[DepartmentTeam]])</f>
        <v>DK10_Electricity - Technology Hardware_Embeded Software</v>
      </c>
      <c r="V1758" t="str">
        <f>VLOOKUP(KamstrupData[[#This Row],[ORG_Concat]],'O-Organization'!F:H,3,FALSE)</f>
        <v>11129_DK10_Electricity_Electricity - Technology Hardware_Embeded Software</v>
      </c>
    </row>
    <row r="1759" spans="4:22">
      <c r="D1759" t="s">
        <v>507</v>
      </c>
      <c r="E1759" t="str">
        <f>VLOOKUP(D1759,'B-Business Capability'!B:H,5,FALSE)</f>
        <v>Product &amp; Software Development</v>
      </c>
      <c r="F1759" t="str">
        <f>VLOOKUP(D1759,'B-Business Capability'!B:H,6,FALSE)</f>
        <v>Engineering</v>
      </c>
      <c r="G1759" t="str">
        <f>VLOOKUP(D1759,'B-Business Capability'!B:H,7,FALSE)</f>
        <v>Construction &amp; Development</v>
      </c>
      <c r="I1759" t="s">
        <v>253</v>
      </c>
      <c r="J1759" t="s">
        <v>873</v>
      </c>
      <c r="K1759" t="s">
        <v>883</v>
      </c>
      <c r="L1759" t="s">
        <v>929</v>
      </c>
      <c r="M1759" t="str">
        <f>VLOOKUP(L1759,'A-Applications'!B:D,3,FALSE)</f>
        <v>Kamstrup Meter Tool</v>
      </c>
      <c r="N1759" t="s">
        <v>53</v>
      </c>
      <c r="O1759" s="42" t="s">
        <v>62</v>
      </c>
      <c r="P1759" t="s">
        <v>407</v>
      </c>
      <c r="Q1759" t="str">
        <f>VLOOKUP(KamstrupData[[#This Row],[IdLevel123]],'B-Business Capability'!B:L,10,FALSE)</f>
        <v>Idea-to-Release (I2R)</v>
      </c>
      <c r="R1759">
        <f>VLOOKUP(KamstrupData[[#This Row],[IdLevel123]],'B-Business Capability'!B:L,11,FALSE)</f>
        <v>420</v>
      </c>
      <c r="T1759" t="s">
        <v>874</v>
      </c>
      <c r="U1759" t="str">
        <f>_xlfn.CONCAT(KamstrupData[[#This Row],[CountryCode]],"_",KamstrupData[[#This Row],[Business Area]],"_",KamstrupData[[#This Row],[DepartmentTeam]])</f>
        <v>DK10_Electricity - Technology Hardware_Hardware</v>
      </c>
      <c r="V1759" t="str">
        <f>VLOOKUP(KamstrupData[[#This Row],[ORG_Concat]],'O-Organization'!F:H,3,FALSE)</f>
        <v>11130_DK10_Electricity_Electricity - Technology Hardware_Hardware</v>
      </c>
    </row>
    <row r="1760" spans="4:22">
      <c r="D1760" t="s">
        <v>507</v>
      </c>
      <c r="E1760" t="str">
        <f>VLOOKUP(D1760,'B-Business Capability'!B:H,5,FALSE)</f>
        <v>Product &amp; Software Development</v>
      </c>
      <c r="F1760" t="str">
        <f>VLOOKUP(D1760,'B-Business Capability'!B:H,6,FALSE)</f>
        <v>Engineering</v>
      </c>
      <c r="G1760" t="str">
        <f>VLOOKUP(D1760,'B-Business Capability'!B:H,7,FALSE)</f>
        <v>Construction &amp; Development</v>
      </c>
      <c r="I1760" t="s">
        <v>253</v>
      </c>
      <c r="J1760" t="s">
        <v>873</v>
      </c>
      <c r="K1760" t="s">
        <v>888</v>
      </c>
      <c r="L1760" t="s">
        <v>929</v>
      </c>
      <c r="M1760" t="str">
        <f>VLOOKUP(L1760,'A-Applications'!B:D,3,FALSE)</f>
        <v>Kamstrup Meter Tool</v>
      </c>
      <c r="N1760" t="s">
        <v>53</v>
      </c>
      <c r="O1760" s="42" t="s">
        <v>62</v>
      </c>
      <c r="P1760" t="s">
        <v>407</v>
      </c>
      <c r="Q1760" t="str">
        <f>VLOOKUP(KamstrupData[[#This Row],[IdLevel123]],'B-Business Capability'!B:L,10,FALSE)</f>
        <v>Idea-to-Release (I2R)</v>
      </c>
      <c r="R1760">
        <f>VLOOKUP(KamstrupData[[#This Row],[IdLevel123]],'B-Business Capability'!B:L,11,FALSE)</f>
        <v>420</v>
      </c>
      <c r="T1760" t="s">
        <v>874</v>
      </c>
      <c r="U1760" t="str">
        <f>_xlfn.CONCAT(KamstrupData[[#This Row],[CountryCode]],"_",KamstrupData[[#This Row],[Business Area]],"_",KamstrupData[[#This Row],[DepartmentTeam]])</f>
        <v>DK10_Electricity - Technology Hardware_Tech. Lead</v>
      </c>
      <c r="V1760" t="str">
        <f>VLOOKUP(KamstrupData[[#This Row],[ORG_Concat]],'O-Organization'!F:H,3,FALSE)</f>
        <v>11131_DK10_Electricity_Electricity - Technology Hardware_Tech. Lead</v>
      </c>
    </row>
    <row r="1761" spans="4:22">
      <c r="D1761" t="s">
        <v>507</v>
      </c>
      <c r="E1761" t="str">
        <f>VLOOKUP(D1761,'B-Business Capability'!B:H,5,FALSE)</f>
        <v>Product &amp; Software Development</v>
      </c>
      <c r="F1761" t="str">
        <f>VLOOKUP(D1761,'B-Business Capability'!B:H,6,FALSE)</f>
        <v>Engineering</v>
      </c>
      <c r="G1761" t="str">
        <f>VLOOKUP(D1761,'B-Business Capability'!B:H,7,FALSE)</f>
        <v>Construction &amp; Development</v>
      </c>
      <c r="I1761" t="s">
        <v>253</v>
      </c>
      <c r="J1761" t="s">
        <v>873</v>
      </c>
      <c r="K1761" t="s">
        <v>880</v>
      </c>
      <c r="L1761" t="s">
        <v>930</v>
      </c>
      <c r="M1761" t="str">
        <f>VLOOKUP(L1761,'A-Applications'!B:D,3,FALSE)</f>
        <v>Graphviz</v>
      </c>
      <c r="N1761" t="s">
        <v>53</v>
      </c>
      <c r="O1761" s="42" t="s">
        <v>54</v>
      </c>
      <c r="P1761" t="s">
        <v>407</v>
      </c>
      <c r="Q1761" t="str">
        <f>VLOOKUP(KamstrupData[[#This Row],[IdLevel123]],'B-Business Capability'!B:L,10,FALSE)</f>
        <v>Idea-to-Release (I2R)</v>
      </c>
      <c r="R1761">
        <f>VLOOKUP(KamstrupData[[#This Row],[IdLevel123]],'B-Business Capability'!B:L,11,FALSE)</f>
        <v>420</v>
      </c>
      <c r="T1761" t="s">
        <v>874</v>
      </c>
      <c r="U1761" t="str">
        <f>_xlfn.CONCAT(KamstrupData[[#This Row],[CountryCode]],"_",KamstrupData[[#This Row],[Business Area]],"_",KamstrupData[[#This Row],[DepartmentTeam]])</f>
        <v>DK10_Electricity - Technology Hardware_Embeded Software</v>
      </c>
      <c r="V1761" t="str">
        <f>VLOOKUP(KamstrupData[[#This Row],[ORG_Concat]],'O-Organization'!F:H,3,FALSE)</f>
        <v>11129_DK10_Electricity_Electricity - Technology Hardware_Embeded Software</v>
      </c>
    </row>
    <row r="1762" spans="4:22">
      <c r="D1762" t="s">
        <v>853</v>
      </c>
      <c r="E1762" t="str">
        <f>VLOOKUP(D1762,'B-Business Capability'!B:H,5,FALSE)</f>
        <v>Product &amp; Software Development</v>
      </c>
      <c r="F1762" t="str">
        <f>VLOOKUP(D1762,'B-Business Capability'!B:H,6,FALSE)</f>
        <v>Quality Management</v>
      </c>
      <c r="G1762" t="str">
        <f>VLOOKUP(D1762,'B-Business Capability'!B:H,7,FALSE)</f>
        <v>Manage Product Document</v>
      </c>
      <c r="I1762" t="s">
        <v>253</v>
      </c>
      <c r="J1762" t="s">
        <v>873</v>
      </c>
      <c r="K1762" t="s">
        <v>880</v>
      </c>
      <c r="L1762" t="s">
        <v>930</v>
      </c>
      <c r="M1762" t="str">
        <f>VLOOKUP(L1762,'A-Applications'!B:D,3,FALSE)</f>
        <v>Graphviz</v>
      </c>
      <c r="N1762" t="s">
        <v>53</v>
      </c>
      <c r="O1762" s="42" t="s">
        <v>54</v>
      </c>
      <c r="P1762" t="s">
        <v>407</v>
      </c>
      <c r="Q1762" t="str">
        <f>VLOOKUP(KamstrupData[[#This Row],[IdLevel123]],'B-Business Capability'!B:L,10,FALSE)</f>
        <v>Idea-to-Release (I2R)</v>
      </c>
      <c r="R1762">
        <f>VLOOKUP(KamstrupData[[#This Row],[IdLevel123]],'B-Business Capability'!B:L,11,FALSE)</f>
        <v>904</v>
      </c>
      <c r="T1762" t="s">
        <v>874</v>
      </c>
      <c r="U1762" t="str">
        <f>_xlfn.CONCAT(KamstrupData[[#This Row],[CountryCode]],"_",KamstrupData[[#This Row],[Business Area]],"_",KamstrupData[[#This Row],[DepartmentTeam]])</f>
        <v>DK10_Electricity - Technology Hardware_Embeded Software</v>
      </c>
      <c r="V1762" t="str">
        <f>VLOOKUP(KamstrupData[[#This Row],[ORG_Concat]],'O-Organization'!F:H,3,FALSE)</f>
        <v>11129_DK10_Electricity_Electricity - Technology Hardware_Embeded Software</v>
      </c>
    </row>
    <row r="1763" spans="4:22">
      <c r="D1763" t="s">
        <v>507</v>
      </c>
      <c r="E1763" t="str">
        <f>VLOOKUP(D1763,'B-Business Capability'!B:H,5,FALSE)</f>
        <v>Product &amp; Software Development</v>
      </c>
      <c r="F1763" t="str">
        <f>VLOOKUP(D1763,'B-Business Capability'!B:H,6,FALSE)</f>
        <v>Engineering</v>
      </c>
      <c r="G1763" t="str">
        <f>VLOOKUP(D1763,'B-Business Capability'!B:H,7,FALSE)</f>
        <v>Construction &amp; Development</v>
      </c>
      <c r="I1763" t="s">
        <v>253</v>
      </c>
      <c r="J1763" t="s">
        <v>873</v>
      </c>
      <c r="K1763" t="s">
        <v>880</v>
      </c>
      <c r="L1763" t="s">
        <v>931</v>
      </c>
      <c r="M1763" t="str">
        <f>VLOOKUP(L1763,'A-Applications'!B:D,3,FALSE)</f>
        <v>Raspberry Pi Imager</v>
      </c>
      <c r="N1763" t="s">
        <v>53</v>
      </c>
      <c r="O1763" s="42" t="s">
        <v>62</v>
      </c>
      <c r="P1763" t="s">
        <v>407</v>
      </c>
      <c r="Q1763" t="str">
        <f>VLOOKUP(KamstrupData[[#This Row],[IdLevel123]],'B-Business Capability'!B:L,10,FALSE)</f>
        <v>Idea-to-Release (I2R)</v>
      </c>
      <c r="R1763">
        <f>VLOOKUP(KamstrupData[[#This Row],[IdLevel123]],'B-Business Capability'!B:L,11,FALSE)</f>
        <v>420</v>
      </c>
      <c r="T1763" t="s">
        <v>874</v>
      </c>
      <c r="U1763" t="str">
        <f>_xlfn.CONCAT(KamstrupData[[#This Row],[CountryCode]],"_",KamstrupData[[#This Row],[Business Area]],"_",KamstrupData[[#This Row],[DepartmentTeam]])</f>
        <v>DK10_Electricity - Technology Hardware_Embeded Software</v>
      </c>
      <c r="V1763" t="str">
        <f>VLOOKUP(KamstrupData[[#This Row],[ORG_Concat]],'O-Organization'!F:H,3,FALSE)</f>
        <v>11129_DK10_Electricity_Electricity - Technology Hardware_Embeded Software</v>
      </c>
    </row>
    <row r="1764" spans="4:22">
      <c r="D1764" t="s">
        <v>507</v>
      </c>
      <c r="E1764" t="str">
        <f>VLOOKUP(D1764,'B-Business Capability'!B:H,5,FALSE)</f>
        <v>Product &amp; Software Development</v>
      </c>
      <c r="F1764" t="str">
        <f>VLOOKUP(D1764,'B-Business Capability'!B:H,6,FALSE)</f>
        <v>Engineering</v>
      </c>
      <c r="G1764" t="str">
        <f>VLOOKUP(D1764,'B-Business Capability'!B:H,7,FALSE)</f>
        <v>Construction &amp; Development</v>
      </c>
      <c r="I1764" t="s">
        <v>253</v>
      </c>
      <c r="J1764" t="s">
        <v>873</v>
      </c>
      <c r="K1764" t="s">
        <v>880</v>
      </c>
      <c r="L1764" t="s">
        <v>932</v>
      </c>
      <c r="M1764" t="str">
        <f>VLOOKUP(L1764,'A-Applications'!B:D,3,FALSE)</f>
        <v>Simplicity</v>
      </c>
      <c r="N1764" t="s">
        <v>53</v>
      </c>
      <c r="O1764" s="42" t="s">
        <v>62</v>
      </c>
      <c r="P1764" t="s">
        <v>407</v>
      </c>
      <c r="Q1764" t="str">
        <f>VLOOKUP(KamstrupData[[#This Row],[IdLevel123]],'B-Business Capability'!B:L,10,FALSE)</f>
        <v>Idea-to-Release (I2R)</v>
      </c>
      <c r="R1764">
        <f>VLOOKUP(KamstrupData[[#This Row],[IdLevel123]],'B-Business Capability'!B:L,11,FALSE)</f>
        <v>420</v>
      </c>
      <c r="T1764" t="s">
        <v>874</v>
      </c>
      <c r="U1764" t="str">
        <f>_xlfn.CONCAT(KamstrupData[[#This Row],[CountryCode]],"_",KamstrupData[[#This Row],[Business Area]],"_",KamstrupData[[#This Row],[DepartmentTeam]])</f>
        <v>DK10_Electricity - Technology Hardware_Embeded Software</v>
      </c>
      <c r="V1764" t="str">
        <f>VLOOKUP(KamstrupData[[#This Row],[ORG_Concat]],'O-Organization'!F:H,3,FALSE)</f>
        <v>11129_DK10_Electricity_Electricity - Technology Hardware_Embeded Software</v>
      </c>
    </row>
    <row r="1765" spans="4:22">
      <c r="D1765" t="s">
        <v>907</v>
      </c>
      <c r="E1765" t="str">
        <f>VLOOKUP(D1765,'B-Business Capability'!B:H,5,FALSE)</f>
        <v>Product &amp; Software Development</v>
      </c>
      <c r="F1765">
        <f>VLOOKUP(D1765,'B-Business Capability'!B:H,6,FALSE)</f>
        <v>0</v>
      </c>
      <c r="G1765">
        <f>VLOOKUP(D1765,'B-Business Capability'!B:H,7,FALSE)</f>
        <v>0</v>
      </c>
      <c r="I1765" t="s">
        <v>253</v>
      </c>
      <c r="J1765" t="s">
        <v>873</v>
      </c>
      <c r="K1765" t="s">
        <v>883</v>
      </c>
      <c r="L1765" t="s">
        <v>640</v>
      </c>
      <c r="M1765" t="str">
        <f>VLOOKUP(L1765,'A-Applications'!B:D,3,FALSE)</f>
        <v>FireFox</v>
      </c>
      <c r="N1765" t="s">
        <v>53</v>
      </c>
      <c r="O1765" s="42" t="s">
        <v>62</v>
      </c>
      <c r="P1765" t="s">
        <v>97</v>
      </c>
      <c r="Q1765" t="str">
        <f>VLOOKUP(KamstrupData[[#This Row],[IdLevel123]],'B-Business Capability'!B:L,10,FALSE)</f>
        <v>Idea-to-Release (I2R)</v>
      </c>
      <c r="R1765">
        <f>VLOOKUP(KamstrupData[[#This Row],[IdLevel123]],'B-Business Capability'!B:L,11,FALSE)</f>
        <v>100</v>
      </c>
      <c r="T1765" t="s">
        <v>874</v>
      </c>
      <c r="U1765" t="str">
        <f>_xlfn.CONCAT(KamstrupData[[#This Row],[CountryCode]],"_",KamstrupData[[#This Row],[Business Area]],"_",KamstrupData[[#This Row],[DepartmentTeam]])</f>
        <v>DK10_Electricity - Technology Hardware_Hardware</v>
      </c>
      <c r="V1765" t="str">
        <f>VLOOKUP(KamstrupData[[#This Row],[ORG_Concat]],'O-Organization'!F:H,3,FALSE)</f>
        <v>11130_DK10_Electricity_Electricity - Technology Hardware_Hardware</v>
      </c>
    </row>
    <row r="1766" spans="4:22">
      <c r="D1766" t="s">
        <v>507</v>
      </c>
      <c r="E1766" t="str">
        <f>VLOOKUP(D1766,'B-Business Capability'!B:H,5,FALSE)</f>
        <v>Product &amp; Software Development</v>
      </c>
      <c r="F1766" t="str">
        <f>VLOOKUP(D1766,'B-Business Capability'!B:H,6,FALSE)</f>
        <v>Engineering</v>
      </c>
      <c r="G1766" t="str">
        <f>VLOOKUP(D1766,'B-Business Capability'!B:H,7,FALSE)</f>
        <v>Construction &amp; Development</v>
      </c>
      <c r="I1766" t="s">
        <v>253</v>
      </c>
      <c r="J1766" t="s">
        <v>873</v>
      </c>
      <c r="K1766" t="s">
        <v>880</v>
      </c>
      <c r="L1766" t="s">
        <v>933</v>
      </c>
      <c r="M1766" t="str">
        <f>VLOOKUP(L1766,'A-Applications'!B:D,3,FALSE)</f>
        <v>Cmake</v>
      </c>
      <c r="N1766" t="s">
        <v>53</v>
      </c>
      <c r="O1766" s="42" t="s">
        <v>66</v>
      </c>
      <c r="P1766" t="s">
        <v>407</v>
      </c>
      <c r="Q1766" t="str">
        <f>VLOOKUP(KamstrupData[[#This Row],[IdLevel123]],'B-Business Capability'!B:L,10,FALSE)</f>
        <v>Idea-to-Release (I2R)</v>
      </c>
      <c r="R1766">
        <f>VLOOKUP(KamstrupData[[#This Row],[IdLevel123]],'B-Business Capability'!B:L,11,FALSE)</f>
        <v>420</v>
      </c>
      <c r="T1766" t="s">
        <v>874</v>
      </c>
      <c r="U1766" t="str">
        <f>_xlfn.CONCAT(KamstrupData[[#This Row],[CountryCode]],"_",KamstrupData[[#This Row],[Business Area]],"_",KamstrupData[[#This Row],[DepartmentTeam]])</f>
        <v>DK10_Electricity - Technology Hardware_Embeded Software</v>
      </c>
      <c r="V1766" t="str">
        <f>VLOOKUP(KamstrupData[[#This Row],[ORG_Concat]],'O-Organization'!F:H,3,FALSE)</f>
        <v>11129_DK10_Electricity_Electricity - Technology Hardware_Embeded Software</v>
      </c>
    </row>
    <row r="1767" spans="4:22">
      <c r="D1767" t="s">
        <v>507</v>
      </c>
      <c r="E1767" t="str">
        <f>VLOOKUP(D1767,'B-Business Capability'!B:H,5,FALSE)</f>
        <v>Product &amp; Software Development</v>
      </c>
      <c r="F1767" t="str">
        <f>VLOOKUP(D1767,'B-Business Capability'!B:H,6,FALSE)</f>
        <v>Engineering</v>
      </c>
      <c r="G1767" t="str">
        <f>VLOOKUP(D1767,'B-Business Capability'!B:H,7,FALSE)</f>
        <v>Construction &amp; Development</v>
      </c>
      <c r="I1767" t="s">
        <v>253</v>
      </c>
      <c r="J1767" t="s">
        <v>873</v>
      </c>
      <c r="K1767" t="s">
        <v>880</v>
      </c>
      <c r="L1767" t="s">
        <v>934</v>
      </c>
      <c r="M1767" t="str">
        <f>VLOOKUP(L1767,'A-Applications'!B:D,3,FALSE)</f>
        <v>Everything</v>
      </c>
      <c r="N1767" t="s">
        <v>53</v>
      </c>
      <c r="O1767" s="42" t="s">
        <v>62</v>
      </c>
      <c r="P1767" t="s">
        <v>407</v>
      </c>
      <c r="Q1767" t="str">
        <f>VLOOKUP(KamstrupData[[#This Row],[IdLevel123]],'B-Business Capability'!B:L,10,FALSE)</f>
        <v>Idea-to-Release (I2R)</v>
      </c>
      <c r="R1767">
        <f>VLOOKUP(KamstrupData[[#This Row],[IdLevel123]],'B-Business Capability'!B:L,11,FALSE)</f>
        <v>420</v>
      </c>
      <c r="T1767" t="s">
        <v>874</v>
      </c>
      <c r="U1767" t="str">
        <f>_xlfn.CONCAT(KamstrupData[[#This Row],[CountryCode]],"_",KamstrupData[[#This Row],[Business Area]],"_",KamstrupData[[#This Row],[DepartmentTeam]])</f>
        <v>DK10_Electricity - Technology Hardware_Embeded Software</v>
      </c>
      <c r="V1767" t="str">
        <f>VLOOKUP(KamstrupData[[#This Row],[ORG_Concat]],'O-Organization'!F:H,3,FALSE)</f>
        <v>11129_DK10_Electricity_Electricity - Technology Hardware_Embeded Software</v>
      </c>
    </row>
    <row r="1768" spans="4:22">
      <c r="D1768" t="s">
        <v>507</v>
      </c>
      <c r="E1768" t="str">
        <f>VLOOKUP(D1768,'B-Business Capability'!B:H,5,FALSE)</f>
        <v>Product &amp; Software Development</v>
      </c>
      <c r="F1768" t="str">
        <f>VLOOKUP(D1768,'B-Business Capability'!B:H,6,FALSE)</f>
        <v>Engineering</v>
      </c>
      <c r="G1768" t="str">
        <f>VLOOKUP(D1768,'B-Business Capability'!B:H,7,FALSE)</f>
        <v>Construction &amp; Development</v>
      </c>
      <c r="I1768" t="s">
        <v>253</v>
      </c>
      <c r="J1768" t="s">
        <v>873</v>
      </c>
      <c r="K1768" t="s">
        <v>880</v>
      </c>
      <c r="L1768" t="s">
        <v>935</v>
      </c>
      <c r="M1768" t="str">
        <f>VLOOKUP(L1768,'A-Applications'!B:D,3,FALSE)</f>
        <v>USB_ETH driver for DLink adapter</v>
      </c>
      <c r="N1768" t="s">
        <v>53</v>
      </c>
      <c r="O1768" s="42" t="s">
        <v>54</v>
      </c>
      <c r="P1768" t="s">
        <v>407</v>
      </c>
      <c r="Q1768" t="str">
        <f>VLOOKUP(KamstrupData[[#This Row],[IdLevel123]],'B-Business Capability'!B:L,10,FALSE)</f>
        <v>Idea-to-Release (I2R)</v>
      </c>
      <c r="R1768">
        <f>VLOOKUP(KamstrupData[[#This Row],[IdLevel123]],'B-Business Capability'!B:L,11,FALSE)</f>
        <v>420</v>
      </c>
      <c r="T1768" t="s">
        <v>874</v>
      </c>
      <c r="U1768" t="str">
        <f>_xlfn.CONCAT(KamstrupData[[#This Row],[CountryCode]],"_",KamstrupData[[#This Row],[Business Area]],"_",KamstrupData[[#This Row],[DepartmentTeam]])</f>
        <v>DK10_Electricity - Technology Hardware_Embeded Software</v>
      </c>
      <c r="V1768" t="str">
        <f>VLOOKUP(KamstrupData[[#This Row],[ORG_Concat]],'O-Organization'!F:H,3,FALSE)</f>
        <v>11129_DK10_Electricity_Electricity - Technology Hardware_Embeded Software</v>
      </c>
    </row>
    <row r="1769" spans="4:22">
      <c r="D1769" t="s">
        <v>359</v>
      </c>
      <c r="E1769" t="str">
        <f>VLOOKUP(D1769,'B-Business Capability'!B:H,5,FALSE)</f>
        <v>Product &amp; Software Development</v>
      </c>
      <c r="F1769" t="str">
        <f>VLOOKUP(D1769,'B-Business Capability'!B:H,6,FALSE)</f>
        <v>Quality Management</v>
      </c>
      <c r="G1769" t="str">
        <f>VLOOKUP(D1769,'B-Business Capability'!B:H,7,FALSE)</f>
        <v>Test Quality</v>
      </c>
      <c r="I1769" t="s">
        <v>253</v>
      </c>
      <c r="J1769" t="s">
        <v>873</v>
      </c>
      <c r="K1769" t="s">
        <v>882</v>
      </c>
      <c r="L1769" t="s">
        <v>936</v>
      </c>
      <c r="M1769" t="str">
        <f>VLOOKUP(L1769,'A-Applications'!B:D,3,FALSE)</f>
        <v>Oracle WM VirtualBox</v>
      </c>
      <c r="N1769" t="s">
        <v>103</v>
      </c>
      <c r="O1769" s="42" t="s">
        <v>62</v>
      </c>
      <c r="P1769" t="s">
        <v>407</v>
      </c>
      <c r="Q1769" t="str">
        <f>VLOOKUP(KamstrupData[[#This Row],[IdLevel123]],'B-Business Capability'!B:L,10,FALSE)</f>
        <v>Idea-to-Release (I2R)</v>
      </c>
      <c r="R1769">
        <f>VLOOKUP(KamstrupData[[#This Row],[IdLevel123]],'B-Business Capability'!B:L,11,FALSE)</f>
        <v>906</v>
      </c>
      <c r="T1769" t="s">
        <v>937</v>
      </c>
      <c r="U1769" t="str">
        <f>_xlfn.CONCAT(KamstrupData[[#This Row],[CountryCode]],"_",KamstrupData[[#This Row],[Business Area]],"_",KamstrupData[[#This Row],[DepartmentTeam]])</f>
        <v>DK10_Electricity - Technology Hardware_Tools &amp; Apps</v>
      </c>
      <c r="V1769" t="str">
        <f>VLOOKUP(KamstrupData[[#This Row],[ORG_Concat]],'O-Organization'!F:H,3,FALSE)</f>
        <v>11132_DK10_Electricity_Electricity - Technology Hardware_Tools &amp; Apps</v>
      </c>
    </row>
    <row r="1770" spans="4:22">
      <c r="D1770" t="s">
        <v>899</v>
      </c>
      <c r="E1770" t="str">
        <f>VLOOKUP(D1770,'B-Business Capability'!B:H,5,FALSE)</f>
        <v>OT Hosting</v>
      </c>
      <c r="F1770" t="str">
        <f>VLOOKUP(D1770,'B-Business Capability'!B:H,6,FALSE)</f>
        <v>OT Data &amp; Integration</v>
      </c>
      <c r="G1770" t="str">
        <f>VLOOKUP(D1770,'B-Business Capability'!B:H,7,FALSE)</f>
        <v>Data Analytics &amp; Insight Services</v>
      </c>
      <c r="I1770" t="s">
        <v>253</v>
      </c>
      <c r="J1770" t="s">
        <v>873</v>
      </c>
      <c r="K1770" t="s">
        <v>880</v>
      </c>
      <c r="L1770" t="s">
        <v>462</v>
      </c>
      <c r="M1770" t="str">
        <f>VLOOKUP(L1770,'A-Applications'!B:D,3,FALSE)</f>
        <v>Grafana</v>
      </c>
      <c r="N1770" t="s">
        <v>53</v>
      </c>
      <c r="O1770" s="42" t="s">
        <v>62</v>
      </c>
      <c r="P1770" t="s">
        <v>407</v>
      </c>
      <c r="Q1770" t="str">
        <f>VLOOKUP(KamstrupData[[#This Row],[IdLevel123]],'B-Business Capability'!B:L,10,FALSE)</f>
        <v>N/A</v>
      </c>
      <c r="R1770">
        <f>VLOOKUP(KamstrupData[[#This Row],[IdLevel123]],'B-Business Capability'!B:L,11,FALSE)</f>
        <v>0</v>
      </c>
      <c r="T1770" t="s">
        <v>874</v>
      </c>
      <c r="U1770" t="str">
        <f>_xlfn.CONCAT(KamstrupData[[#This Row],[CountryCode]],"_",KamstrupData[[#This Row],[Business Area]],"_",KamstrupData[[#This Row],[DepartmentTeam]])</f>
        <v>DK10_Electricity - Technology Hardware_Embeded Software</v>
      </c>
      <c r="V1770" t="str">
        <f>VLOOKUP(KamstrupData[[#This Row],[ORG_Concat]],'O-Organization'!F:H,3,FALSE)</f>
        <v>11129_DK10_Electricity_Electricity - Technology Hardware_Embeded Software</v>
      </c>
    </row>
    <row r="1771" spans="4:22">
      <c r="D1771" t="s">
        <v>899</v>
      </c>
      <c r="E1771" t="str">
        <f>VLOOKUP(D1771,'B-Business Capability'!B:H,5,FALSE)</f>
        <v>OT Hosting</v>
      </c>
      <c r="F1771" t="str">
        <f>VLOOKUP(D1771,'B-Business Capability'!B:H,6,FALSE)</f>
        <v>OT Data &amp; Integration</v>
      </c>
      <c r="G1771" t="str">
        <f>VLOOKUP(D1771,'B-Business Capability'!B:H,7,FALSE)</f>
        <v>Data Analytics &amp; Insight Services</v>
      </c>
      <c r="I1771" t="s">
        <v>253</v>
      </c>
      <c r="J1771" t="s">
        <v>873</v>
      </c>
      <c r="K1771" t="s">
        <v>888</v>
      </c>
      <c r="L1771" t="s">
        <v>462</v>
      </c>
      <c r="M1771" t="str">
        <f>VLOOKUP(L1771,'A-Applications'!B:D,3,FALSE)</f>
        <v>Grafana</v>
      </c>
      <c r="N1771" t="s">
        <v>53</v>
      </c>
      <c r="O1771" s="42" t="s">
        <v>62</v>
      </c>
      <c r="P1771" t="s">
        <v>407</v>
      </c>
      <c r="Q1771" t="str">
        <f>VLOOKUP(KamstrupData[[#This Row],[IdLevel123]],'B-Business Capability'!B:L,10,FALSE)</f>
        <v>N/A</v>
      </c>
      <c r="R1771">
        <f>VLOOKUP(KamstrupData[[#This Row],[IdLevel123]],'B-Business Capability'!B:L,11,FALSE)</f>
        <v>0</v>
      </c>
      <c r="T1771" t="s">
        <v>874</v>
      </c>
      <c r="U1771" t="str">
        <f>_xlfn.CONCAT(KamstrupData[[#This Row],[CountryCode]],"_",KamstrupData[[#This Row],[Business Area]],"_",KamstrupData[[#This Row],[DepartmentTeam]])</f>
        <v>DK10_Electricity - Technology Hardware_Tech. Lead</v>
      </c>
      <c r="V1771" t="str">
        <f>VLOOKUP(KamstrupData[[#This Row],[ORG_Concat]],'O-Organization'!F:H,3,FALSE)</f>
        <v>11131_DK10_Electricity_Electricity - Technology Hardware_Tech. Lead</v>
      </c>
    </row>
    <row r="1772" spans="4:22">
      <c r="D1772" t="s">
        <v>507</v>
      </c>
      <c r="E1772" t="str">
        <f>VLOOKUP(D1772,'B-Business Capability'!B:H,5,FALSE)</f>
        <v>Product &amp; Software Development</v>
      </c>
      <c r="F1772" t="str">
        <f>VLOOKUP(D1772,'B-Business Capability'!B:H,6,FALSE)</f>
        <v>Engineering</v>
      </c>
      <c r="G1772" t="str">
        <f>VLOOKUP(D1772,'B-Business Capability'!B:H,7,FALSE)</f>
        <v>Construction &amp; Development</v>
      </c>
      <c r="I1772" t="s">
        <v>253</v>
      </c>
      <c r="J1772" t="s">
        <v>873</v>
      </c>
      <c r="K1772" t="s">
        <v>880</v>
      </c>
      <c r="L1772" t="s">
        <v>938</v>
      </c>
      <c r="M1772" t="str">
        <f>VLOOKUP(L1772,'A-Applications'!B:D,3,FALSE)</f>
        <v>TortoiseGit</v>
      </c>
      <c r="N1772" t="s">
        <v>53</v>
      </c>
      <c r="O1772" s="42" t="s">
        <v>62</v>
      </c>
      <c r="P1772" t="s">
        <v>407</v>
      </c>
      <c r="Q1772" t="str">
        <f>VLOOKUP(KamstrupData[[#This Row],[IdLevel123]],'B-Business Capability'!B:L,10,FALSE)</f>
        <v>Idea-to-Release (I2R)</v>
      </c>
      <c r="R1772">
        <f>VLOOKUP(KamstrupData[[#This Row],[IdLevel123]],'B-Business Capability'!B:L,11,FALSE)</f>
        <v>420</v>
      </c>
      <c r="T1772" t="s">
        <v>874</v>
      </c>
      <c r="U1772" t="str">
        <f>_xlfn.CONCAT(KamstrupData[[#This Row],[CountryCode]],"_",KamstrupData[[#This Row],[Business Area]],"_",KamstrupData[[#This Row],[DepartmentTeam]])</f>
        <v>DK10_Electricity - Technology Hardware_Embeded Software</v>
      </c>
      <c r="V1772" t="str">
        <f>VLOOKUP(KamstrupData[[#This Row],[ORG_Concat]],'O-Organization'!F:H,3,FALSE)</f>
        <v>11129_DK10_Electricity_Electricity - Technology Hardware_Embeded Software</v>
      </c>
    </row>
    <row r="1773" spans="4:22">
      <c r="D1773" t="s">
        <v>507</v>
      </c>
      <c r="E1773" t="str">
        <f>VLOOKUP(D1773,'B-Business Capability'!B:H,5,FALSE)</f>
        <v>Product &amp; Software Development</v>
      </c>
      <c r="F1773" t="str">
        <f>VLOOKUP(D1773,'B-Business Capability'!B:H,6,FALSE)</f>
        <v>Engineering</v>
      </c>
      <c r="G1773" t="str">
        <f>VLOOKUP(D1773,'B-Business Capability'!B:H,7,FALSE)</f>
        <v>Construction &amp; Development</v>
      </c>
      <c r="I1773" t="s">
        <v>253</v>
      </c>
      <c r="J1773" t="s">
        <v>873</v>
      </c>
      <c r="K1773" t="s">
        <v>883</v>
      </c>
      <c r="L1773" t="s">
        <v>227</v>
      </c>
      <c r="M1773" t="str">
        <f>VLOOKUP(L1773,'A-Applications'!B:D,3,FALSE)</f>
        <v>eDrawing</v>
      </c>
      <c r="N1773" t="s">
        <v>53</v>
      </c>
      <c r="O1773" s="42" t="s">
        <v>54</v>
      </c>
      <c r="P1773" t="s">
        <v>407</v>
      </c>
      <c r="Q1773" t="str">
        <f>VLOOKUP(KamstrupData[[#This Row],[IdLevel123]],'B-Business Capability'!B:L,10,FALSE)</f>
        <v>Idea-to-Release (I2R)</v>
      </c>
      <c r="R1773">
        <f>VLOOKUP(KamstrupData[[#This Row],[IdLevel123]],'B-Business Capability'!B:L,11,FALSE)</f>
        <v>420</v>
      </c>
      <c r="T1773" t="s">
        <v>874</v>
      </c>
      <c r="U1773" t="str">
        <f>_xlfn.CONCAT(KamstrupData[[#This Row],[CountryCode]],"_",KamstrupData[[#This Row],[Business Area]],"_",KamstrupData[[#This Row],[DepartmentTeam]])</f>
        <v>DK10_Electricity - Technology Hardware_Hardware</v>
      </c>
      <c r="V1773" t="str">
        <f>VLOOKUP(KamstrupData[[#This Row],[ORG_Concat]],'O-Organization'!F:H,3,FALSE)</f>
        <v>11130_DK10_Electricity_Electricity - Technology Hardware_Hardware</v>
      </c>
    </row>
    <row r="1774" spans="4:22">
      <c r="D1774" t="s">
        <v>507</v>
      </c>
      <c r="E1774" t="str">
        <f>VLOOKUP(D1774,'B-Business Capability'!B:H,5,FALSE)</f>
        <v>Product &amp; Software Development</v>
      </c>
      <c r="F1774" t="str">
        <f>VLOOKUP(D1774,'B-Business Capability'!B:H,6,FALSE)</f>
        <v>Engineering</v>
      </c>
      <c r="G1774" t="str">
        <f>VLOOKUP(D1774,'B-Business Capability'!B:H,7,FALSE)</f>
        <v>Construction &amp; Development</v>
      </c>
      <c r="I1774" t="s">
        <v>253</v>
      </c>
      <c r="J1774" t="s">
        <v>873</v>
      </c>
      <c r="K1774" t="s">
        <v>883</v>
      </c>
      <c r="L1774" t="s">
        <v>939</v>
      </c>
      <c r="M1774" t="str">
        <f>VLOOKUP(L1774,'A-Applications'!B:D,3,FALSE)</f>
        <v>Qucs</v>
      </c>
      <c r="N1774" t="s">
        <v>53</v>
      </c>
      <c r="O1774" s="42" t="s">
        <v>54</v>
      </c>
      <c r="P1774" t="s">
        <v>407</v>
      </c>
      <c r="Q1774" t="str">
        <f>VLOOKUP(KamstrupData[[#This Row],[IdLevel123]],'B-Business Capability'!B:L,10,FALSE)</f>
        <v>Idea-to-Release (I2R)</v>
      </c>
      <c r="R1774">
        <f>VLOOKUP(KamstrupData[[#This Row],[IdLevel123]],'B-Business Capability'!B:L,11,FALSE)</f>
        <v>420</v>
      </c>
      <c r="T1774" t="s">
        <v>874</v>
      </c>
      <c r="U1774" t="str">
        <f>_xlfn.CONCAT(KamstrupData[[#This Row],[CountryCode]],"_",KamstrupData[[#This Row],[Business Area]],"_",KamstrupData[[#This Row],[DepartmentTeam]])</f>
        <v>DK10_Electricity - Technology Hardware_Hardware</v>
      </c>
      <c r="V1774" t="str">
        <f>VLOOKUP(KamstrupData[[#This Row],[ORG_Concat]],'O-Organization'!F:H,3,FALSE)</f>
        <v>11130_DK10_Electricity_Electricity - Technology Hardware_Hardware</v>
      </c>
    </row>
    <row r="1775" spans="4:22">
      <c r="D1775" t="s">
        <v>507</v>
      </c>
      <c r="E1775" t="str">
        <f>VLOOKUP(D1775,'B-Business Capability'!B:H,5,FALSE)</f>
        <v>Product &amp; Software Development</v>
      </c>
      <c r="F1775" t="str">
        <f>VLOOKUP(D1775,'B-Business Capability'!B:H,6,FALSE)</f>
        <v>Engineering</v>
      </c>
      <c r="G1775" t="str">
        <f>VLOOKUP(D1775,'B-Business Capability'!B:H,7,FALSE)</f>
        <v>Construction &amp; Development</v>
      </c>
      <c r="I1775" t="s">
        <v>253</v>
      </c>
      <c r="J1775" t="s">
        <v>873</v>
      </c>
      <c r="K1775" t="s">
        <v>883</v>
      </c>
      <c r="L1775" t="s">
        <v>940</v>
      </c>
      <c r="M1775" t="str">
        <f>VLOOKUP(L1775,'A-Applications'!B:D,3,FALSE)</f>
        <v>Atyune</v>
      </c>
      <c r="N1775" t="s">
        <v>53</v>
      </c>
      <c r="O1775" s="42" t="s">
        <v>54</v>
      </c>
      <c r="P1775" t="s">
        <v>407</v>
      </c>
      <c r="Q1775" t="str">
        <f>VLOOKUP(KamstrupData[[#This Row],[IdLevel123]],'B-Business Capability'!B:L,10,FALSE)</f>
        <v>Idea-to-Release (I2R)</v>
      </c>
      <c r="R1775">
        <f>VLOOKUP(KamstrupData[[#This Row],[IdLevel123]],'B-Business Capability'!B:L,11,FALSE)</f>
        <v>420</v>
      </c>
      <c r="T1775" t="s">
        <v>874</v>
      </c>
      <c r="U1775" t="str">
        <f>_xlfn.CONCAT(KamstrupData[[#This Row],[CountryCode]],"_",KamstrupData[[#This Row],[Business Area]],"_",KamstrupData[[#This Row],[DepartmentTeam]])</f>
        <v>DK10_Electricity - Technology Hardware_Hardware</v>
      </c>
      <c r="V1775" t="str">
        <f>VLOOKUP(KamstrupData[[#This Row],[ORG_Concat]],'O-Organization'!F:H,3,FALSE)</f>
        <v>11130_DK10_Electricity_Electricity - Technology Hardware_Hardware</v>
      </c>
    </row>
    <row r="1776" spans="4:22">
      <c r="D1776" t="s">
        <v>507</v>
      </c>
      <c r="E1776" t="str">
        <f>VLOOKUP(D1776,'B-Business Capability'!B:H,5,FALSE)</f>
        <v>Product &amp; Software Development</v>
      </c>
      <c r="F1776" t="str">
        <f>VLOOKUP(D1776,'B-Business Capability'!B:H,6,FALSE)</f>
        <v>Engineering</v>
      </c>
      <c r="G1776" t="str">
        <f>VLOOKUP(D1776,'B-Business Capability'!B:H,7,FALSE)</f>
        <v>Construction &amp; Development</v>
      </c>
      <c r="I1776" t="s">
        <v>253</v>
      </c>
      <c r="J1776" t="s">
        <v>873</v>
      </c>
      <c r="K1776" t="s">
        <v>883</v>
      </c>
      <c r="L1776" t="s">
        <v>941</v>
      </c>
      <c r="M1776" t="str">
        <f>VLOOKUP(L1776,'A-Applications'!B:D,3,FALSE)</f>
        <v>PCB Trace Data</v>
      </c>
      <c r="N1776" t="s">
        <v>53</v>
      </c>
      <c r="O1776" s="42" t="s">
        <v>54</v>
      </c>
      <c r="P1776" t="s">
        <v>407</v>
      </c>
      <c r="Q1776" t="str">
        <f>VLOOKUP(KamstrupData[[#This Row],[IdLevel123]],'B-Business Capability'!B:L,10,FALSE)</f>
        <v>Idea-to-Release (I2R)</v>
      </c>
      <c r="R1776">
        <f>VLOOKUP(KamstrupData[[#This Row],[IdLevel123]],'B-Business Capability'!B:L,11,FALSE)</f>
        <v>420</v>
      </c>
      <c r="T1776" t="s">
        <v>874</v>
      </c>
      <c r="U1776" t="str">
        <f>_xlfn.CONCAT(KamstrupData[[#This Row],[CountryCode]],"_",KamstrupData[[#This Row],[Business Area]],"_",KamstrupData[[#This Row],[DepartmentTeam]])</f>
        <v>DK10_Electricity - Technology Hardware_Hardware</v>
      </c>
      <c r="V1776" t="str">
        <f>VLOOKUP(KamstrupData[[#This Row],[ORG_Concat]],'O-Organization'!F:H,3,FALSE)</f>
        <v>11130_DK10_Electricity_Electricity - Technology Hardware_Hardware</v>
      </c>
    </row>
    <row r="1777" spans="4:22">
      <c r="D1777" t="s">
        <v>921</v>
      </c>
      <c r="E1777" t="str">
        <f>VLOOKUP(D1777,'B-Business Capability'!B:H,5,FALSE)</f>
        <v>Governance, Risk and Compliance</v>
      </c>
      <c r="F1777" t="str">
        <f>VLOOKUP(D1777,'B-Business Capability'!B:H,6,FALSE)</f>
        <v>Enterprise Risk and Compliance</v>
      </c>
      <c r="G1777" t="str">
        <f>VLOOKUP(D1777,'B-Business Capability'!B:H,7,FALSE)</f>
        <v>Non Conformance</v>
      </c>
      <c r="I1777" t="s">
        <v>253</v>
      </c>
      <c r="J1777" t="s">
        <v>873</v>
      </c>
      <c r="K1777" t="s">
        <v>883</v>
      </c>
      <c r="L1777" t="s">
        <v>941</v>
      </c>
      <c r="M1777" t="str">
        <f>VLOOKUP(L1777,'A-Applications'!B:D,3,FALSE)</f>
        <v>PCB Trace Data</v>
      </c>
      <c r="N1777" t="s">
        <v>53</v>
      </c>
      <c r="O1777" s="42" t="s">
        <v>54</v>
      </c>
      <c r="P1777" t="s">
        <v>847</v>
      </c>
      <c r="Q1777" t="str">
        <f>VLOOKUP(KamstrupData[[#This Row],[IdLevel123]],'B-Business Capability'!B:L,10,FALSE)</f>
        <v>N/A</v>
      </c>
      <c r="R1777">
        <f>VLOOKUP(KamstrupData[[#This Row],[IdLevel123]],'B-Business Capability'!B:L,11,FALSE)</f>
        <v>0</v>
      </c>
      <c r="T1777" t="s">
        <v>874</v>
      </c>
      <c r="U1777" t="str">
        <f>_xlfn.CONCAT(KamstrupData[[#This Row],[CountryCode]],"_",KamstrupData[[#This Row],[Business Area]],"_",KamstrupData[[#This Row],[DepartmentTeam]])</f>
        <v>DK10_Electricity - Technology Hardware_Hardware</v>
      </c>
      <c r="V1777" t="str">
        <f>VLOOKUP(KamstrupData[[#This Row],[ORG_Concat]],'O-Organization'!F:H,3,FALSE)</f>
        <v>11130_DK10_Electricity_Electricity - Technology Hardware_Hardware</v>
      </c>
    </row>
    <row r="1778" spans="4:22">
      <c r="D1778" t="s">
        <v>507</v>
      </c>
      <c r="E1778" t="str">
        <f>VLOOKUP(D1778,'B-Business Capability'!B:H,5,FALSE)</f>
        <v>Product &amp; Software Development</v>
      </c>
      <c r="F1778" t="str">
        <f>VLOOKUP(D1778,'B-Business Capability'!B:H,6,FALSE)</f>
        <v>Engineering</v>
      </c>
      <c r="G1778" t="str">
        <f>VLOOKUP(D1778,'B-Business Capability'!B:H,7,FALSE)</f>
        <v>Construction &amp; Development</v>
      </c>
      <c r="I1778" t="s">
        <v>253</v>
      </c>
      <c r="J1778" t="s">
        <v>873</v>
      </c>
      <c r="K1778" t="s">
        <v>880</v>
      </c>
      <c r="L1778" t="s">
        <v>187</v>
      </c>
      <c r="M1778" t="str">
        <f>VLOOKUP(L1778,'A-Applications'!B:D,3,FALSE)</f>
        <v>Ruby</v>
      </c>
      <c r="N1778" t="s">
        <v>53</v>
      </c>
      <c r="O1778" s="42" t="s">
        <v>54</v>
      </c>
      <c r="P1778" t="s">
        <v>407</v>
      </c>
      <c r="Q1778" t="str">
        <f>VLOOKUP(KamstrupData[[#This Row],[IdLevel123]],'B-Business Capability'!B:L,10,FALSE)</f>
        <v>Idea-to-Release (I2R)</v>
      </c>
      <c r="R1778">
        <f>VLOOKUP(KamstrupData[[#This Row],[IdLevel123]],'B-Business Capability'!B:L,11,FALSE)</f>
        <v>420</v>
      </c>
      <c r="T1778" t="s">
        <v>874</v>
      </c>
      <c r="U1778" t="str">
        <f>_xlfn.CONCAT(KamstrupData[[#This Row],[CountryCode]],"_",KamstrupData[[#This Row],[Business Area]],"_",KamstrupData[[#This Row],[DepartmentTeam]])</f>
        <v>DK10_Electricity - Technology Hardware_Embeded Software</v>
      </c>
      <c r="V1778" t="str">
        <f>VLOOKUP(KamstrupData[[#This Row],[ORG_Concat]],'O-Organization'!F:H,3,FALSE)</f>
        <v>11129_DK10_Electricity_Electricity - Technology Hardware_Embeded Software</v>
      </c>
    </row>
    <row r="1779" spans="4:22">
      <c r="D1779" t="s">
        <v>507</v>
      </c>
      <c r="E1779" t="str">
        <f>VLOOKUP(D1779,'B-Business Capability'!B:H,5,FALSE)</f>
        <v>Product &amp; Software Development</v>
      </c>
      <c r="F1779" t="str">
        <f>VLOOKUP(D1779,'B-Business Capability'!B:H,6,FALSE)</f>
        <v>Engineering</v>
      </c>
      <c r="G1779" t="str">
        <f>VLOOKUP(D1779,'B-Business Capability'!B:H,7,FALSE)</f>
        <v>Construction &amp; Development</v>
      </c>
      <c r="I1779" t="s">
        <v>253</v>
      </c>
      <c r="J1779" t="s">
        <v>873</v>
      </c>
      <c r="K1779" t="s">
        <v>888</v>
      </c>
      <c r="L1779" t="s">
        <v>187</v>
      </c>
      <c r="M1779" t="str">
        <f>VLOOKUP(L1779,'A-Applications'!B:D,3,FALSE)</f>
        <v>Ruby</v>
      </c>
      <c r="N1779" t="s">
        <v>53</v>
      </c>
      <c r="O1779" s="42" t="s">
        <v>54</v>
      </c>
      <c r="P1779" t="s">
        <v>407</v>
      </c>
      <c r="Q1779" t="str">
        <f>VLOOKUP(KamstrupData[[#This Row],[IdLevel123]],'B-Business Capability'!B:L,10,FALSE)</f>
        <v>Idea-to-Release (I2R)</v>
      </c>
      <c r="R1779">
        <f>VLOOKUP(KamstrupData[[#This Row],[IdLevel123]],'B-Business Capability'!B:L,11,FALSE)</f>
        <v>420</v>
      </c>
      <c r="T1779" t="s">
        <v>874</v>
      </c>
      <c r="U1779" t="str">
        <f>_xlfn.CONCAT(KamstrupData[[#This Row],[CountryCode]],"_",KamstrupData[[#This Row],[Business Area]],"_",KamstrupData[[#This Row],[DepartmentTeam]])</f>
        <v>DK10_Electricity - Technology Hardware_Tech. Lead</v>
      </c>
      <c r="V1779" t="str">
        <f>VLOOKUP(KamstrupData[[#This Row],[ORG_Concat]],'O-Organization'!F:H,3,FALSE)</f>
        <v>11131_DK10_Electricity_Electricity - Technology Hardware_Tech. Lead</v>
      </c>
    </row>
    <row r="1780" spans="4:22">
      <c r="D1780" t="s">
        <v>907</v>
      </c>
      <c r="E1780" t="str">
        <f>VLOOKUP(D1780,'B-Business Capability'!B:H,5,FALSE)</f>
        <v>Product &amp; Software Development</v>
      </c>
      <c r="F1780">
        <f>VLOOKUP(D1780,'B-Business Capability'!B:H,6,FALSE)</f>
        <v>0</v>
      </c>
      <c r="G1780">
        <f>VLOOKUP(D1780,'B-Business Capability'!B:H,7,FALSE)</f>
        <v>0</v>
      </c>
      <c r="I1780" t="s">
        <v>253</v>
      </c>
      <c r="J1780" t="s">
        <v>873</v>
      </c>
      <c r="K1780" t="s">
        <v>883</v>
      </c>
      <c r="L1780" t="s">
        <v>228</v>
      </c>
      <c r="M1780" t="str">
        <f>VLOOKUP(L1780,'A-Applications'!B:D,3,FALSE)</f>
        <v>Stardock Fences</v>
      </c>
      <c r="N1780" t="s">
        <v>53</v>
      </c>
      <c r="O1780" s="42" t="s">
        <v>54</v>
      </c>
      <c r="P1780" t="s">
        <v>97</v>
      </c>
      <c r="Q1780" t="str">
        <f>VLOOKUP(KamstrupData[[#This Row],[IdLevel123]],'B-Business Capability'!B:L,10,FALSE)</f>
        <v>Idea-to-Release (I2R)</v>
      </c>
      <c r="R1780">
        <f>VLOOKUP(KamstrupData[[#This Row],[IdLevel123]],'B-Business Capability'!B:L,11,FALSE)</f>
        <v>100</v>
      </c>
      <c r="T1780" t="s">
        <v>874</v>
      </c>
      <c r="U1780" t="str">
        <f>_xlfn.CONCAT(KamstrupData[[#This Row],[CountryCode]],"_",KamstrupData[[#This Row],[Business Area]],"_",KamstrupData[[#This Row],[DepartmentTeam]])</f>
        <v>DK10_Electricity - Technology Hardware_Hardware</v>
      </c>
      <c r="V1780" t="str">
        <f>VLOOKUP(KamstrupData[[#This Row],[ORG_Concat]],'O-Organization'!F:H,3,FALSE)</f>
        <v>11130_DK10_Electricity_Electricity - Technology Hardware_Hardware</v>
      </c>
    </row>
    <row r="1781" spans="4:22">
      <c r="D1781" t="s">
        <v>291</v>
      </c>
      <c r="E1781" t="str">
        <f>VLOOKUP(D1781,'B-Business Capability'!B:H,5,FALSE)</f>
        <v>Strategic Management</v>
      </c>
      <c r="F1781" t="str">
        <f>VLOOKUP(D1781,'B-Business Capability'!B:H,6,FALSE)</f>
        <v>Enterprise Effectiveness &amp; Project Management</v>
      </c>
      <c r="G1781">
        <f>VLOOKUP(D1781,'B-Business Capability'!B:H,7,FALSE)</f>
        <v>0</v>
      </c>
      <c r="I1781" t="s">
        <v>253</v>
      </c>
      <c r="J1781" t="s">
        <v>873</v>
      </c>
      <c r="K1781" t="s">
        <v>883</v>
      </c>
      <c r="L1781" t="s">
        <v>228</v>
      </c>
      <c r="M1781" t="str">
        <f>VLOOKUP(L1781,'A-Applications'!B:D,3,FALSE)</f>
        <v>Stardock Fences</v>
      </c>
      <c r="N1781" t="s">
        <v>53</v>
      </c>
      <c r="O1781" s="42" t="s">
        <v>54</v>
      </c>
      <c r="P1781" t="s">
        <v>97</v>
      </c>
      <c r="Q1781" t="str">
        <f>VLOOKUP(KamstrupData[[#This Row],[IdLevel123]],'B-Business Capability'!B:L,10,FALSE)</f>
        <v>N/A</v>
      </c>
      <c r="R1781">
        <f>VLOOKUP(KamstrupData[[#This Row],[IdLevel123]],'B-Business Capability'!B:L,11,FALSE)</f>
        <v>0</v>
      </c>
      <c r="T1781" t="s">
        <v>874</v>
      </c>
      <c r="U1781" t="str">
        <f>_xlfn.CONCAT(KamstrupData[[#This Row],[CountryCode]],"_",KamstrupData[[#This Row],[Business Area]],"_",KamstrupData[[#This Row],[DepartmentTeam]])</f>
        <v>DK10_Electricity - Technology Hardware_Hardware</v>
      </c>
      <c r="V1781" t="str">
        <f>VLOOKUP(KamstrupData[[#This Row],[ORG_Concat]],'O-Organization'!F:H,3,FALSE)</f>
        <v>11130_DK10_Electricity_Electricity - Technology Hardware_Hardware</v>
      </c>
    </row>
    <row r="1782" spans="4:22">
      <c r="D1782" t="s">
        <v>507</v>
      </c>
      <c r="E1782" t="str">
        <f>VLOOKUP(D1782,'B-Business Capability'!B:H,5,FALSE)</f>
        <v>Product &amp; Software Development</v>
      </c>
      <c r="F1782" t="str">
        <f>VLOOKUP(D1782,'B-Business Capability'!B:H,6,FALSE)</f>
        <v>Engineering</v>
      </c>
      <c r="G1782" t="str">
        <f>VLOOKUP(D1782,'B-Business Capability'!B:H,7,FALSE)</f>
        <v>Construction &amp; Development</v>
      </c>
      <c r="I1782" t="s">
        <v>253</v>
      </c>
      <c r="J1782" t="s">
        <v>873</v>
      </c>
      <c r="K1782" t="s">
        <v>882</v>
      </c>
      <c r="L1782" t="s">
        <v>942</v>
      </c>
      <c r="M1782" t="str">
        <f>VLOOKUP(L1782,'A-Applications'!B:D,3,FALSE)</f>
        <v>Eltima Serial Port Monitor (www.eltima.com)</v>
      </c>
      <c r="N1782" t="s">
        <v>53</v>
      </c>
      <c r="O1782" s="42" t="s">
        <v>62</v>
      </c>
      <c r="P1782" t="s">
        <v>407</v>
      </c>
      <c r="Q1782" t="str">
        <f>VLOOKUP(KamstrupData[[#This Row],[IdLevel123]],'B-Business Capability'!B:L,10,FALSE)</f>
        <v>Idea-to-Release (I2R)</v>
      </c>
      <c r="R1782">
        <f>VLOOKUP(KamstrupData[[#This Row],[IdLevel123]],'B-Business Capability'!B:L,11,FALSE)</f>
        <v>420</v>
      </c>
      <c r="T1782" t="s">
        <v>874</v>
      </c>
      <c r="U1782" t="str">
        <f>_xlfn.CONCAT(KamstrupData[[#This Row],[CountryCode]],"_",KamstrupData[[#This Row],[Business Area]],"_",KamstrupData[[#This Row],[DepartmentTeam]])</f>
        <v>DK10_Electricity - Technology Hardware_Tools &amp; Apps</v>
      </c>
      <c r="V1782" t="str">
        <f>VLOOKUP(KamstrupData[[#This Row],[ORG_Concat]],'O-Organization'!F:H,3,FALSE)</f>
        <v>11132_DK10_Electricity_Electricity - Technology Hardware_Tools &amp; Apps</v>
      </c>
    </row>
    <row r="1783" spans="4:22">
      <c r="D1783" t="s">
        <v>507</v>
      </c>
      <c r="E1783" t="str">
        <f>VLOOKUP(D1783,'B-Business Capability'!B:H,5,FALSE)</f>
        <v>Product &amp; Software Development</v>
      </c>
      <c r="F1783" t="str">
        <f>VLOOKUP(D1783,'B-Business Capability'!B:H,6,FALSE)</f>
        <v>Engineering</v>
      </c>
      <c r="G1783" t="str">
        <f>VLOOKUP(D1783,'B-Business Capability'!B:H,7,FALSE)</f>
        <v>Construction &amp; Development</v>
      </c>
      <c r="I1783" t="s">
        <v>253</v>
      </c>
      <c r="J1783" t="s">
        <v>873</v>
      </c>
      <c r="K1783" t="s">
        <v>880</v>
      </c>
      <c r="L1783" t="s">
        <v>472</v>
      </c>
      <c r="M1783" t="str">
        <f>VLOOKUP(L1783,'A-Applications'!B:D,3,FALSE)</f>
        <v>WSL2</v>
      </c>
      <c r="N1783" t="s">
        <v>53</v>
      </c>
      <c r="O1783" s="42" t="s">
        <v>54</v>
      </c>
      <c r="P1783" t="s">
        <v>407</v>
      </c>
      <c r="Q1783" t="str">
        <f>VLOOKUP(KamstrupData[[#This Row],[IdLevel123]],'B-Business Capability'!B:L,10,FALSE)</f>
        <v>Idea-to-Release (I2R)</v>
      </c>
      <c r="R1783">
        <f>VLOOKUP(KamstrupData[[#This Row],[IdLevel123]],'B-Business Capability'!B:L,11,FALSE)</f>
        <v>420</v>
      </c>
      <c r="T1783" t="s">
        <v>874</v>
      </c>
      <c r="U1783" t="str">
        <f>_xlfn.CONCAT(KamstrupData[[#This Row],[CountryCode]],"_",KamstrupData[[#This Row],[Business Area]],"_",KamstrupData[[#This Row],[DepartmentTeam]])</f>
        <v>DK10_Electricity - Technology Hardware_Embeded Software</v>
      </c>
      <c r="V1783" t="str">
        <f>VLOOKUP(KamstrupData[[#This Row],[ORG_Concat]],'O-Organization'!F:H,3,FALSE)</f>
        <v>11129_DK10_Electricity_Electricity - Technology Hardware_Embeded Software</v>
      </c>
    </row>
    <row r="1784" spans="4:22">
      <c r="D1784" t="s">
        <v>507</v>
      </c>
      <c r="E1784" t="str">
        <f>VLOOKUP(D1784,'B-Business Capability'!B:H,5,FALSE)</f>
        <v>Product &amp; Software Development</v>
      </c>
      <c r="F1784" t="str">
        <f>VLOOKUP(D1784,'B-Business Capability'!B:H,6,FALSE)</f>
        <v>Engineering</v>
      </c>
      <c r="G1784" t="str">
        <f>VLOOKUP(D1784,'B-Business Capability'!B:H,7,FALSE)</f>
        <v>Construction &amp; Development</v>
      </c>
      <c r="I1784" t="s">
        <v>253</v>
      </c>
      <c r="J1784" t="s">
        <v>873</v>
      </c>
      <c r="K1784" t="s">
        <v>880</v>
      </c>
      <c r="L1784" t="s">
        <v>943</v>
      </c>
      <c r="M1784" t="str">
        <f>VLOOKUP(L1784,'A-Applications'!B:D,3,FALSE)</f>
        <v>Codemeter (DNV-tools)</v>
      </c>
      <c r="N1784" t="s">
        <v>53</v>
      </c>
      <c r="O1784" s="42" t="s">
        <v>54</v>
      </c>
      <c r="P1784" t="s">
        <v>407</v>
      </c>
      <c r="Q1784" t="str">
        <f>VLOOKUP(KamstrupData[[#This Row],[IdLevel123]],'B-Business Capability'!B:L,10,FALSE)</f>
        <v>Idea-to-Release (I2R)</v>
      </c>
      <c r="R1784">
        <f>VLOOKUP(KamstrupData[[#This Row],[IdLevel123]],'B-Business Capability'!B:L,11,FALSE)</f>
        <v>420</v>
      </c>
      <c r="T1784" t="s">
        <v>874</v>
      </c>
      <c r="U1784" t="str">
        <f>_xlfn.CONCAT(KamstrupData[[#This Row],[CountryCode]],"_",KamstrupData[[#This Row],[Business Area]],"_",KamstrupData[[#This Row],[DepartmentTeam]])</f>
        <v>DK10_Electricity - Technology Hardware_Embeded Software</v>
      </c>
      <c r="V1784" t="str">
        <f>VLOOKUP(KamstrupData[[#This Row],[ORG_Concat]],'O-Organization'!F:H,3,FALSE)</f>
        <v>11129_DK10_Electricity_Electricity - Technology Hardware_Embeded Software</v>
      </c>
    </row>
    <row r="1785" spans="4:22">
      <c r="D1785" t="s">
        <v>507</v>
      </c>
      <c r="E1785" t="str">
        <f>VLOOKUP(D1785,'B-Business Capability'!B:H,5,FALSE)</f>
        <v>Product &amp; Software Development</v>
      </c>
      <c r="F1785" t="str">
        <f>VLOOKUP(D1785,'B-Business Capability'!B:H,6,FALSE)</f>
        <v>Engineering</v>
      </c>
      <c r="G1785" t="str">
        <f>VLOOKUP(D1785,'B-Business Capability'!B:H,7,FALSE)</f>
        <v>Construction &amp; Development</v>
      </c>
      <c r="I1785" t="s">
        <v>253</v>
      </c>
      <c r="J1785" t="s">
        <v>873</v>
      </c>
      <c r="K1785" t="s">
        <v>888</v>
      </c>
      <c r="L1785" t="s">
        <v>943</v>
      </c>
      <c r="M1785" t="str">
        <f>VLOOKUP(L1785,'A-Applications'!B:D,3,FALSE)</f>
        <v>Codemeter (DNV-tools)</v>
      </c>
      <c r="N1785" t="s">
        <v>53</v>
      </c>
      <c r="O1785" s="42" t="s">
        <v>54</v>
      </c>
      <c r="P1785" t="s">
        <v>407</v>
      </c>
      <c r="Q1785" t="str">
        <f>VLOOKUP(KamstrupData[[#This Row],[IdLevel123]],'B-Business Capability'!B:L,10,FALSE)</f>
        <v>Idea-to-Release (I2R)</v>
      </c>
      <c r="R1785">
        <f>VLOOKUP(KamstrupData[[#This Row],[IdLevel123]],'B-Business Capability'!B:L,11,FALSE)</f>
        <v>420</v>
      </c>
      <c r="T1785" t="s">
        <v>874</v>
      </c>
      <c r="U1785" t="str">
        <f>_xlfn.CONCAT(KamstrupData[[#This Row],[CountryCode]],"_",KamstrupData[[#This Row],[Business Area]],"_",KamstrupData[[#This Row],[DepartmentTeam]])</f>
        <v>DK10_Electricity - Technology Hardware_Tech. Lead</v>
      </c>
      <c r="V1785" t="str">
        <f>VLOOKUP(KamstrupData[[#This Row],[ORG_Concat]],'O-Organization'!F:H,3,FALSE)</f>
        <v>11131_DK10_Electricity_Electricity - Technology Hardware_Tech. Lead</v>
      </c>
    </row>
    <row r="1786" spans="4:22">
      <c r="D1786" t="s">
        <v>507</v>
      </c>
      <c r="E1786" t="str">
        <f>VLOOKUP(D1786,'B-Business Capability'!B:H,5,FALSE)</f>
        <v>Product &amp; Software Development</v>
      </c>
      <c r="F1786" t="str">
        <f>VLOOKUP(D1786,'B-Business Capability'!B:H,6,FALSE)</f>
        <v>Engineering</v>
      </c>
      <c r="G1786" t="str">
        <f>VLOOKUP(D1786,'B-Business Capability'!B:H,7,FALSE)</f>
        <v>Construction &amp; Development</v>
      </c>
      <c r="I1786" t="s">
        <v>253</v>
      </c>
      <c r="J1786" t="s">
        <v>873</v>
      </c>
      <c r="K1786" t="s">
        <v>880</v>
      </c>
      <c r="L1786" t="s">
        <v>944</v>
      </c>
      <c r="M1786" t="str">
        <f>VLOOKUP(L1786,'A-Applications'!B:D,3,FALSE)</f>
        <v>DNV DLMS Test Client</v>
      </c>
      <c r="N1786" t="s">
        <v>53</v>
      </c>
      <c r="O1786" s="42" t="s">
        <v>62</v>
      </c>
      <c r="P1786" t="s">
        <v>407</v>
      </c>
      <c r="Q1786" t="str">
        <f>VLOOKUP(KamstrupData[[#This Row],[IdLevel123]],'B-Business Capability'!B:L,10,FALSE)</f>
        <v>Idea-to-Release (I2R)</v>
      </c>
      <c r="R1786">
        <f>VLOOKUP(KamstrupData[[#This Row],[IdLevel123]],'B-Business Capability'!B:L,11,FALSE)</f>
        <v>420</v>
      </c>
      <c r="T1786" t="s">
        <v>874</v>
      </c>
      <c r="U1786" t="str">
        <f>_xlfn.CONCAT(KamstrupData[[#This Row],[CountryCode]],"_",KamstrupData[[#This Row],[Business Area]],"_",KamstrupData[[#This Row],[DepartmentTeam]])</f>
        <v>DK10_Electricity - Technology Hardware_Embeded Software</v>
      </c>
      <c r="V1786" t="str">
        <f>VLOOKUP(KamstrupData[[#This Row],[ORG_Concat]],'O-Organization'!F:H,3,FALSE)</f>
        <v>11129_DK10_Electricity_Electricity - Technology Hardware_Embeded Software</v>
      </c>
    </row>
    <row r="1787" spans="4:22">
      <c r="D1787" t="s">
        <v>507</v>
      </c>
      <c r="E1787" t="str">
        <f>VLOOKUP(D1787,'B-Business Capability'!B:H,5,FALSE)</f>
        <v>Product &amp; Software Development</v>
      </c>
      <c r="F1787" t="str">
        <f>VLOOKUP(D1787,'B-Business Capability'!B:H,6,FALSE)</f>
        <v>Engineering</v>
      </c>
      <c r="G1787" t="str">
        <f>VLOOKUP(D1787,'B-Business Capability'!B:H,7,FALSE)</f>
        <v>Construction &amp; Development</v>
      </c>
      <c r="I1787" t="s">
        <v>253</v>
      </c>
      <c r="J1787" t="s">
        <v>873</v>
      </c>
      <c r="K1787" t="s">
        <v>888</v>
      </c>
      <c r="L1787" t="s">
        <v>944</v>
      </c>
      <c r="M1787" t="str">
        <f>VLOOKUP(L1787,'A-Applications'!B:D,3,FALSE)</f>
        <v>DNV DLMS Test Client</v>
      </c>
      <c r="N1787" t="s">
        <v>53</v>
      </c>
      <c r="O1787" s="42" t="s">
        <v>62</v>
      </c>
      <c r="P1787" t="s">
        <v>407</v>
      </c>
      <c r="Q1787" t="str">
        <f>VLOOKUP(KamstrupData[[#This Row],[IdLevel123]],'B-Business Capability'!B:L,10,FALSE)</f>
        <v>Idea-to-Release (I2R)</v>
      </c>
      <c r="R1787">
        <f>VLOOKUP(KamstrupData[[#This Row],[IdLevel123]],'B-Business Capability'!B:L,11,FALSE)</f>
        <v>420</v>
      </c>
      <c r="T1787" t="s">
        <v>874</v>
      </c>
      <c r="U1787" t="str">
        <f>_xlfn.CONCAT(KamstrupData[[#This Row],[CountryCode]],"_",KamstrupData[[#This Row],[Business Area]],"_",KamstrupData[[#This Row],[DepartmentTeam]])</f>
        <v>DK10_Electricity - Technology Hardware_Tech. Lead</v>
      </c>
      <c r="V1787" t="str">
        <f>VLOOKUP(KamstrupData[[#This Row],[ORG_Concat]],'O-Organization'!F:H,3,FALSE)</f>
        <v>11131_DK10_Electricity_Electricity - Technology Hardware_Tech. Lead</v>
      </c>
    </row>
    <row r="1788" spans="4:22">
      <c r="D1788" t="s">
        <v>507</v>
      </c>
      <c r="E1788" t="str">
        <f>VLOOKUP(D1788,'B-Business Capability'!B:H,5,FALSE)</f>
        <v>Product &amp; Software Development</v>
      </c>
      <c r="F1788" t="str">
        <f>VLOOKUP(D1788,'B-Business Capability'!B:H,6,FALSE)</f>
        <v>Engineering</v>
      </c>
      <c r="G1788" t="str">
        <f>VLOOKUP(D1788,'B-Business Capability'!B:H,7,FALSE)</f>
        <v>Construction &amp; Development</v>
      </c>
      <c r="I1788" t="s">
        <v>253</v>
      </c>
      <c r="J1788" t="s">
        <v>873</v>
      </c>
      <c r="K1788" t="s">
        <v>880</v>
      </c>
      <c r="L1788" t="s">
        <v>945</v>
      </c>
      <c r="M1788" t="str">
        <f>VLOOKUP(L1788,'A-Applications'!B:D,3,FALSE)</f>
        <v>DNV TFT test suite</v>
      </c>
      <c r="N1788" t="s">
        <v>53</v>
      </c>
      <c r="O1788" s="42" t="s">
        <v>54</v>
      </c>
      <c r="P1788" t="s">
        <v>407</v>
      </c>
      <c r="Q1788" t="str">
        <f>VLOOKUP(KamstrupData[[#This Row],[IdLevel123]],'B-Business Capability'!B:L,10,FALSE)</f>
        <v>Idea-to-Release (I2R)</v>
      </c>
      <c r="R1788">
        <f>VLOOKUP(KamstrupData[[#This Row],[IdLevel123]],'B-Business Capability'!B:L,11,FALSE)</f>
        <v>420</v>
      </c>
      <c r="T1788" t="s">
        <v>874</v>
      </c>
      <c r="U1788" t="str">
        <f>_xlfn.CONCAT(KamstrupData[[#This Row],[CountryCode]],"_",KamstrupData[[#This Row],[Business Area]],"_",KamstrupData[[#This Row],[DepartmentTeam]])</f>
        <v>DK10_Electricity - Technology Hardware_Embeded Software</v>
      </c>
      <c r="V1788" t="str">
        <f>VLOOKUP(KamstrupData[[#This Row],[ORG_Concat]],'O-Organization'!F:H,3,FALSE)</f>
        <v>11129_DK10_Electricity_Electricity - Technology Hardware_Embeded Software</v>
      </c>
    </row>
    <row r="1789" spans="4:22">
      <c r="D1789" t="s">
        <v>507</v>
      </c>
      <c r="E1789" t="str">
        <f>VLOOKUP(D1789,'B-Business Capability'!B:H,5,FALSE)</f>
        <v>Product &amp; Software Development</v>
      </c>
      <c r="F1789" t="str">
        <f>VLOOKUP(D1789,'B-Business Capability'!B:H,6,FALSE)</f>
        <v>Engineering</v>
      </c>
      <c r="G1789" t="str">
        <f>VLOOKUP(D1789,'B-Business Capability'!B:H,7,FALSE)</f>
        <v>Construction &amp; Development</v>
      </c>
      <c r="I1789" t="s">
        <v>253</v>
      </c>
      <c r="J1789" t="s">
        <v>873</v>
      </c>
      <c r="K1789" t="s">
        <v>880</v>
      </c>
      <c r="L1789" t="s">
        <v>946</v>
      </c>
      <c r="M1789" t="str">
        <f>VLOOKUP(L1789,'A-Applications'!B:D,3,FALSE)</f>
        <v>Antora</v>
      </c>
      <c r="N1789" t="s">
        <v>53</v>
      </c>
      <c r="O1789" s="42" t="s">
        <v>54</v>
      </c>
      <c r="P1789" t="s">
        <v>407</v>
      </c>
      <c r="Q1789" t="str">
        <f>VLOOKUP(KamstrupData[[#This Row],[IdLevel123]],'B-Business Capability'!B:L,10,FALSE)</f>
        <v>Idea-to-Release (I2R)</v>
      </c>
      <c r="R1789">
        <f>VLOOKUP(KamstrupData[[#This Row],[IdLevel123]],'B-Business Capability'!B:L,11,FALSE)</f>
        <v>420</v>
      </c>
      <c r="T1789" t="s">
        <v>874</v>
      </c>
      <c r="U1789" t="str">
        <f>_xlfn.CONCAT(KamstrupData[[#This Row],[CountryCode]],"_",KamstrupData[[#This Row],[Business Area]],"_",KamstrupData[[#This Row],[DepartmentTeam]])</f>
        <v>DK10_Electricity - Technology Hardware_Embeded Software</v>
      </c>
      <c r="V1789" t="str">
        <f>VLOOKUP(KamstrupData[[#This Row],[ORG_Concat]],'O-Organization'!F:H,3,FALSE)</f>
        <v>11129_DK10_Electricity_Electricity - Technology Hardware_Embeded Software</v>
      </c>
    </row>
    <row r="1790" spans="4:22">
      <c r="D1790" t="s">
        <v>95</v>
      </c>
      <c r="E1790" t="str">
        <f>VLOOKUP(D1790,'B-Business Capability'!B:H,5,FALSE)</f>
        <v>Not mapped to capability</v>
      </c>
      <c r="F1790">
        <f>VLOOKUP(D1790,'B-Business Capability'!B:H,6,FALSE)</f>
        <v>0</v>
      </c>
      <c r="G1790">
        <f>VLOOKUP(D1790,'B-Business Capability'!B:H,7,FALSE)</f>
        <v>0</v>
      </c>
      <c r="I1790" t="s">
        <v>253</v>
      </c>
      <c r="J1790" t="s">
        <v>873</v>
      </c>
      <c r="K1790" t="s">
        <v>880</v>
      </c>
      <c r="L1790" t="s">
        <v>947</v>
      </c>
      <c r="M1790" t="str">
        <f>VLOOKUP(L1790,'A-Applications'!B:D,3,FALSE)</f>
        <v>Busylight</v>
      </c>
      <c r="N1790" t="s">
        <v>53</v>
      </c>
      <c r="O1790" s="42" t="s">
        <v>62</v>
      </c>
      <c r="P1790" t="s">
        <v>407</v>
      </c>
      <c r="Q1790" t="str">
        <f>VLOOKUP(KamstrupData[[#This Row],[IdLevel123]],'B-Business Capability'!B:L,10,FALSE)</f>
        <v>N/A</v>
      </c>
      <c r="R1790">
        <f>VLOOKUP(KamstrupData[[#This Row],[IdLevel123]],'B-Business Capability'!B:L,11,FALSE)</f>
        <v>0</v>
      </c>
      <c r="T1790" t="s">
        <v>874</v>
      </c>
      <c r="U1790" t="str">
        <f>_xlfn.CONCAT(KamstrupData[[#This Row],[CountryCode]],"_",KamstrupData[[#This Row],[Business Area]],"_",KamstrupData[[#This Row],[DepartmentTeam]])</f>
        <v>DK10_Electricity - Technology Hardware_Embeded Software</v>
      </c>
      <c r="V1790" t="str">
        <f>VLOOKUP(KamstrupData[[#This Row],[ORG_Concat]],'O-Organization'!F:H,3,FALSE)</f>
        <v>11129_DK10_Electricity_Electricity - Technology Hardware_Embeded Software</v>
      </c>
    </row>
    <row r="1791" spans="4:22">
      <c r="D1791" t="s">
        <v>95</v>
      </c>
      <c r="E1791" t="str">
        <f>VLOOKUP(D1791,'B-Business Capability'!B:H,5,FALSE)</f>
        <v>Not mapped to capability</v>
      </c>
      <c r="F1791">
        <f>VLOOKUP(D1791,'B-Business Capability'!B:H,6,FALSE)</f>
        <v>0</v>
      </c>
      <c r="G1791">
        <f>VLOOKUP(D1791,'B-Business Capability'!B:H,7,FALSE)</f>
        <v>0</v>
      </c>
      <c r="I1791" t="s">
        <v>253</v>
      </c>
      <c r="J1791" t="s">
        <v>873</v>
      </c>
      <c r="K1791" t="s">
        <v>888</v>
      </c>
      <c r="L1791" t="s">
        <v>947</v>
      </c>
      <c r="M1791" t="str">
        <f>VLOOKUP(L1791,'A-Applications'!B:D,3,FALSE)</f>
        <v>Busylight</v>
      </c>
      <c r="N1791" t="s">
        <v>53</v>
      </c>
      <c r="O1791" s="42" t="s">
        <v>62</v>
      </c>
      <c r="P1791" t="s">
        <v>407</v>
      </c>
      <c r="Q1791" t="str">
        <f>VLOOKUP(KamstrupData[[#This Row],[IdLevel123]],'B-Business Capability'!B:L,10,FALSE)</f>
        <v>N/A</v>
      </c>
      <c r="R1791">
        <f>VLOOKUP(KamstrupData[[#This Row],[IdLevel123]],'B-Business Capability'!B:L,11,FALSE)</f>
        <v>0</v>
      </c>
      <c r="T1791" t="s">
        <v>874</v>
      </c>
      <c r="U1791" t="str">
        <f>_xlfn.CONCAT(KamstrupData[[#This Row],[CountryCode]],"_",KamstrupData[[#This Row],[Business Area]],"_",KamstrupData[[#This Row],[DepartmentTeam]])</f>
        <v>DK10_Electricity - Technology Hardware_Tech. Lead</v>
      </c>
      <c r="V1791" t="str">
        <f>VLOOKUP(KamstrupData[[#This Row],[ORG_Concat]],'O-Organization'!F:H,3,FALSE)</f>
        <v>11131_DK10_Electricity_Electricity - Technology Hardware_Tech. Lead</v>
      </c>
    </row>
    <row r="1792" spans="4:22">
      <c r="D1792" t="s">
        <v>507</v>
      </c>
      <c r="E1792" t="str">
        <f>VLOOKUP(D1792,'B-Business Capability'!B:H,5,FALSE)</f>
        <v>Product &amp; Software Development</v>
      </c>
      <c r="F1792" t="str">
        <f>VLOOKUP(D1792,'B-Business Capability'!B:H,6,FALSE)</f>
        <v>Engineering</v>
      </c>
      <c r="G1792" t="str">
        <f>VLOOKUP(D1792,'B-Business Capability'!B:H,7,FALSE)</f>
        <v>Construction &amp; Development</v>
      </c>
      <c r="I1792" t="s">
        <v>253</v>
      </c>
      <c r="J1792" t="s">
        <v>873</v>
      </c>
      <c r="K1792" t="s">
        <v>880</v>
      </c>
      <c r="L1792" t="s">
        <v>948</v>
      </c>
      <c r="M1792" t="str">
        <f>VLOOKUP(L1792,'A-Applications'!B:D,3,FALSE)</f>
        <v>Fluke energy analyze</v>
      </c>
      <c r="N1792" t="s">
        <v>53</v>
      </c>
      <c r="O1792" s="42" t="s">
        <v>54</v>
      </c>
      <c r="P1792" t="s">
        <v>407</v>
      </c>
      <c r="Q1792" t="str">
        <f>VLOOKUP(KamstrupData[[#This Row],[IdLevel123]],'B-Business Capability'!B:L,10,FALSE)</f>
        <v>Idea-to-Release (I2R)</v>
      </c>
      <c r="R1792">
        <f>VLOOKUP(KamstrupData[[#This Row],[IdLevel123]],'B-Business Capability'!B:L,11,FALSE)</f>
        <v>420</v>
      </c>
      <c r="T1792" t="s">
        <v>874</v>
      </c>
      <c r="U1792" t="str">
        <f>_xlfn.CONCAT(KamstrupData[[#This Row],[CountryCode]],"_",KamstrupData[[#This Row],[Business Area]],"_",KamstrupData[[#This Row],[DepartmentTeam]])</f>
        <v>DK10_Electricity - Technology Hardware_Embeded Software</v>
      </c>
      <c r="V1792" t="str">
        <f>VLOOKUP(KamstrupData[[#This Row],[ORG_Concat]],'O-Organization'!F:H,3,FALSE)</f>
        <v>11129_DK10_Electricity_Electricity - Technology Hardware_Embeded Software</v>
      </c>
    </row>
    <row r="1793" spans="4:22">
      <c r="D1793" t="s">
        <v>507</v>
      </c>
      <c r="E1793" t="str">
        <f>VLOOKUP(D1793,'B-Business Capability'!B:H,5,FALSE)</f>
        <v>Product &amp; Software Development</v>
      </c>
      <c r="F1793" t="str">
        <f>VLOOKUP(D1793,'B-Business Capability'!B:H,6,FALSE)</f>
        <v>Engineering</v>
      </c>
      <c r="G1793" t="str">
        <f>VLOOKUP(D1793,'B-Business Capability'!B:H,7,FALSE)</f>
        <v>Construction &amp; Development</v>
      </c>
      <c r="I1793" t="s">
        <v>253</v>
      </c>
      <c r="J1793" t="s">
        <v>873</v>
      </c>
      <c r="K1793" t="s">
        <v>883</v>
      </c>
      <c r="L1793" t="s">
        <v>949</v>
      </c>
      <c r="M1793" t="str">
        <f>VLOOKUP(L1793,'A-Applications'!B:D,3,FALSE)</f>
        <v>Freeplane</v>
      </c>
      <c r="N1793" t="s">
        <v>53</v>
      </c>
      <c r="O1793" s="42" t="s">
        <v>54</v>
      </c>
      <c r="P1793" t="s">
        <v>407</v>
      </c>
      <c r="Q1793" t="str">
        <f>VLOOKUP(KamstrupData[[#This Row],[IdLevel123]],'B-Business Capability'!B:L,10,FALSE)</f>
        <v>Idea-to-Release (I2R)</v>
      </c>
      <c r="R1793">
        <f>VLOOKUP(KamstrupData[[#This Row],[IdLevel123]],'B-Business Capability'!B:L,11,FALSE)</f>
        <v>420</v>
      </c>
      <c r="T1793" t="s">
        <v>874</v>
      </c>
      <c r="U1793" t="str">
        <f>_xlfn.CONCAT(KamstrupData[[#This Row],[CountryCode]],"_",KamstrupData[[#This Row],[Business Area]],"_",KamstrupData[[#This Row],[DepartmentTeam]])</f>
        <v>DK10_Electricity - Technology Hardware_Hardware</v>
      </c>
      <c r="V1793" t="str">
        <f>VLOOKUP(KamstrupData[[#This Row],[ORG_Concat]],'O-Organization'!F:H,3,FALSE)</f>
        <v>11130_DK10_Electricity_Electricity - Technology Hardware_Hardware</v>
      </c>
    </row>
    <row r="1794" spans="4:22">
      <c r="D1794" t="s">
        <v>507</v>
      </c>
      <c r="E1794" t="str">
        <f>VLOOKUP(D1794,'B-Business Capability'!B:H,5,FALSE)</f>
        <v>Product &amp; Software Development</v>
      </c>
      <c r="F1794" t="str">
        <f>VLOOKUP(D1794,'B-Business Capability'!B:H,6,FALSE)</f>
        <v>Engineering</v>
      </c>
      <c r="G1794" t="str">
        <f>VLOOKUP(D1794,'B-Business Capability'!B:H,7,FALSE)</f>
        <v>Construction &amp; Development</v>
      </c>
      <c r="I1794" t="s">
        <v>253</v>
      </c>
      <c r="J1794" t="s">
        <v>873</v>
      </c>
      <c r="K1794" t="s">
        <v>883</v>
      </c>
      <c r="L1794" t="s">
        <v>950</v>
      </c>
      <c r="M1794" t="str">
        <f>VLOOKUP(L1794,'A-Applications'!B:D,3,FALSE)</f>
        <v>GC-prevue</v>
      </c>
      <c r="N1794" t="s">
        <v>53</v>
      </c>
      <c r="O1794" s="42" t="s">
        <v>54</v>
      </c>
      <c r="P1794" t="s">
        <v>407</v>
      </c>
      <c r="Q1794" t="str">
        <f>VLOOKUP(KamstrupData[[#This Row],[IdLevel123]],'B-Business Capability'!B:L,10,FALSE)</f>
        <v>Idea-to-Release (I2R)</v>
      </c>
      <c r="R1794">
        <f>VLOOKUP(KamstrupData[[#This Row],[IdLevel123]],'B-Business Capability'!B:L,11,FALSE)</f>
        <v>420</v>
      </c>
      <c r="T1794" t="s">
        <v>874</v>
      </c>
      <c r="U1794" t="str">
        <f>_xlfn.CONCAT(KamstrupData[[#This Row],[CountryCode]],"_",KamstrupData[[#This Row],[Business Area]],"_",KamstrupData[[#This Row],[DepartmentTeam]])</f>
        <v>DK10_Electricity - Technology Hardware_Hardware</v>
      </c>
      <c r="V1794" t="str">
        <f>VLOOKUP(KamstrupData[[#This Row],[ORG_Concat]],'O-Organization'!F:H,3,FALSE)</f>
        <v>11130_DK10_Electricity_Electricity - Technology Hardware_Hardware</v>
      </c>
    </row>
    <row r="1795" spans="4:22">
      <c r="D1795" t="s">
        <v>507</v>
      </c>
      <c r="E1795" t="str">
        <f>VLOOKUP(D1795,'B-Business Capability'!B:H,5,FALSE)</f>
        <v>Product &amp; Software Development</v>
      </c>
      <c r="F1795" t="str">
        <f>VLOOKUP(D1795,'B-Business Capability'!B:H,6,FALSE)</f>
        <v>Engineering</v>
      </c>
      <c r="G1795" t="str">
        <f>VLOOKUP(D1795,'B-Business Capability'!B:H,7,FALSE)</f>
        <v>Construction &amp; Development</v>
      </c>
      <c r="I1795" t="s">
        <v>253</v>
      </c>
      <c r="J1795" t="s">
        <v>873</v>
      </c>
      <c r="K1795" t="s">
        <v>880</v>
      </c>
      <c r="L1795" t="s">
        <v>951</v>
      </c>
      <c r="M1795" t="str">
        <f>VLOOKUP(L1795,'A-Applications'!B:D,3,FALSE)</f>
        <v>Gradle</v>
      </c>
      <c r="N1795" t="s">
        <v>53</v>
      </c>
      <c r="O1795" s="42" t="s">
        <v>66</v>
      </c>
      <c r="P1795" t="s">
        <v>407</v>
      </c>
      <c r="Q1795" t="str">
        <f>VLOOKUP(KamstrupData[[#This Row],[IdLevel123]],'B-Business Capability'!B:L,10,FALSE)</f>
        <v>Idea-to-Release (I2R)</v>
      </c>
      <c r="R1795">
        <f>VLOOKUP(KamstrupData[[#This Row],[IdLevel123]],'B-Business Capability'!B:L,11,FALSE)</f>
        <v>420</v>
      </c>
      <c r="T1795" t="s">
        <v>874</v>
      </c>
      <c r="U1795" t="str">
        <f>_xlfn.CONCAT(KamstrupData[[#This Row],[CountryCode]],"_",KamstrupData[[#This Row],[Business Area]],"_",KamstrupData[[#This Row],[DepartmentTeam]])</f>
        <v>DK10_Electricity - Technology Hardware_Embeded Software</v>
      </c>
      <c r="V1795" t="str">
        <f>VLOOKUP(KamstrupData[[#This Row],[ORG_Concat]],'O-Organization'!F:H,3,FALSE)</f>
        <v>11129_DK10_Electricity_Electricity - Technology Hardware_Embeded Software</v>
      </c>
    </row>
    <row r="1796" spans="4:22">
      <c r="D1796" t="s">
        <v>507</v>
      </c>
      <c r="E1796" t="str">
        <f>VLOOKUP(D1796,'B-Business Capability'!B:H,5,FALSE)</f>
        <v>Product &amp; Software Development</v>
      </c>
      <c r="F1796" t="str">
        <f>VLOOKUP(D1796,'B-Business Capability'!B:H,6,FALSE)</f>
        <v>Engineering</v>
      </c>
      <c r="G1796" t="str">
        <f>VLOOKUP(D1796,'B-Business Capability'!B:H,7,FALSE)</f>
        <v>Construction &amp; Development</v>
      </c>
      <c r="I1796" t="s">
        <v>253</v>
      </c>
      <c r="J1796" t="s">
        <v>873</v>
      </c>
      <c r="K1796" t="s">
        <v>888</v>
      </c>
      <c r="L1796" t="s">
        <v>951</v>
      </c>
      <c r="M1796" t="str">
        <f>VLOOKUP(L1796,'A-Applications'!B:D,3,FALSE)</f>
        <v>Gradle</v>
      </c>
      <c r="N1796" t="s">
        <v>53</v>
      </c>
      <c r="O1796" s="42" t="s">
        <v>66</v>
      </c>
      <c r="P1796" t="s">
        <v>407</v>
      </c>
      <c r="Q1796" t="str">
        <f>VLOOKUP(KamstrupData[[#This Row],[IdLevel123]],'B-Business Capability'!B:L,10,FALSE)</f>
        <v>Idea-to-Release (I2R)</v>
      </c>
      <c r="R1796">
        <f>VLOOKUP(KamstrupData[[#This Row],[IdLevel123]],'B-Business Capability'!B:L,11,FALSE)</f>
        <v>420</v>
      </c>
      <c r="T1796" t="s">
        <v>874</v>
      </c>
      <c r="U1796" t="str">
        <f>_xlfn.CONCAT(KamstrupData[[#This Row],[CountryCode]],"_",KamstrupData[[#This Row],[Business Area]],"_",KamstrupData[[#This Row],[DepartmentTeam]])</f>
        <v>DK10_Electricity - Technology Hardware_Tech. Lead</v>
      </c>
      <c r="V1796" t="str">
        <f>VLOOKUP(KamstrupData[[#This Row],[ORG_Concat]],'O-Organization'!F:H,3,FALSE)</f>
        <v>11131_DK10_Electricity_Electricity - Technology Hardware_Tech. Lead</v>
      </c>
    </row>
    <row r="1797" spans="4:22">
      <c r="D1797" t="s">
        <v>507</v>
      </c>
      <c r="E1797" t="str">
        <f>VLOOKUP(D1797,'B-Business Capability'!B:H,5,FALSE)</f>
        <v>Product &amp; Software Development</v>
      </c>
      <c r="F1797" t="str">
        <f>VLOOKUP(D1797,'B-Business Capability'!B:H,6,FALSE)</f>
        <v>Engineering</v>
      </c>
      <c r="G1797" t="str">
        <f>VLOOKUP(D1797,'B-Business Capability'!B:H,7,FALSE)</f>
        <v>Construction &amp; Development</v>
      </c>
      <c r="I1797" t="s">
        <v>253</v>
      </c>
      <c r="J1797" t="s">
        <v>873</v>
      </c>
      <c r="K1797" t="s">
        <v>880</v>
      </c>
      <c r="L1797" t="s">
        <v>952</v>
      </c>
      <c r="M1797" t="str">
        <f>VLOOKUP(L1797,'A-Applications'!B:D,3,FALSE)</f>
        <v>Gurux</v>
      </c>
      <c r="N1797" t="s">
        <v>53</v>
      </c>
      <c r="O1797" s="42" t="s">
        <v>54</v>
      </c>
      <c r="P1797" t="s">
        <v>407</v>
      </c>
      <c r="Q1797" t="str">
        <f>VLOOKUP(KamstrupData[[#This Row],[IdLevel123]],'B-Business Capability'!B:L,10,FALSE)</f>
        <v>Idea-to-Release (I2R)</v>
      </c>
      <c r="R1797">
        <f>VLOOKUP(KamstrupData[[#This Row],[IdLevel123]],'B-Business Capability'!B:L,11,FALSE)</f>
        <v>420</v>
      </c>
      <c r="T1797" t="s">
        <v>874</v>
      </c>
      <c r="U1797" t="str">
        <f>_xlfn.CONCAT(KamstrupData[[#This Row],[CountryCode]],"_",KamstrupData[[#This Row],[Business Area]],"_",KamstrupData[[#This Row],[DepartmentTeam]])</f>
        <v>DK10_Electricity - Technology Hardware_Embeded Software</v>
      </c>
      <c r="V1797" t="str">
        <f>VLOOKUP(KamstrupData[[#This Row],[ORG_Concat]],'O-Organization'!F:H,3,FALSE)</f>
        <v>11129_DK10_Electricity_Electricity - Technology Hardware_Embeded Software</v>
      </c>
    </row>
    <row r="1798" spans="4:22">
      <c r="D1798" t="s">
        <v>366</v>
      </c>
      <c r="E1798" t="str">
        <f>VLOOKUP(D1798,'B-Business Capability'!B:H,5,FALSE)</f>
        <v>OT Hosting</v>
      </c>
      <c r="F1798" t="str">
        <f>VLOOKUP(D1798,'B-Business Capability'!B:H,6,FALSE)</f>
        <v>OT Operations &amp; Service</v>
      </c>
      <c r="G1798" t="str">
        <f>VLOOKUP(D1798,'B-Business Capability'!B:H,7,FALSE)</f>
        <v>Telemetry &amp; Event Processing</v>
      </c>
      <c r="I1798" t="s">
        <v>253</v>
      </c>
      <c r="J1798" t="s">
        <v>873</v>
      </c>
      <c r="K1798" t="s">
        <v>880</v>
      </c>
      <c r="L1798" t="s">
        <v>953</v>
      </c>
      <c r="M1798" t="str">
        <f>VLOOKUP(L1798,'A-Applications'!B:D,3,FALSE)</f>
        <v>Influx</v>
      </c>
      <c r="N1798" t="s">
        <v>53</v>
      </c>
      <c r="O1798" s="42" t="s">
        <v>62</v>
      </c>
      <c r="P1798" t="s">
        <v>77</v>
      </c>
      <c r="Q1798" t="str">
        <f>VLOOKUP(KamstrupData[[#This Row],[IdLevel123]],'B-Business Capability'!B:L,10,FALSE)</f>
        <v>N/A</v>
      </c>
      <c r="R1798">
        <f>VLOOKUP(KamstrupData[[#This Row],[IdLevel123]],'B-Business Capability'!B:L,11,FALSE)</f>
        <v>0</v>
      </c>
      <c r="T1798" t="s">
        <v>874</v>
      </c>
      <c r="U1798" t="str">
        <f>_xlfn.CONCAT(KamstrupData[[#This Row],[CountryCode]],"_",KamstrupData[[#This Row],[Business Area]],"_",KamstrupData[[#This Row],[DepartmentTeam]])</f>
        <v>DK10_Electricity - Technology Hardware_Embeded Software</v>
      </c>
      <c r="V1798" t="str">
        <f>VLOOKUP(KamstrupData[[#This Row],[ORG_Concat]],'O-Organization'!F:H,3,FALSE)</f>
        <v>11129_DK10_Electricity_Electricity - Technology Hardware_Embeded Software</v>
      </c>
    </row>
    <row r="1799" spans="4:22">
      <c r="D1799" t="s">
        <v>366</v>
      </c>
      <c r="E1799" t="str">
        <f>VLOOKUP(D1799,'B-Business Capability'!B:H,5,FALSE)</f>
        <v>OT Hosting</v>
      </c>
      <c r="F1799" t="str">
        <f>VLOOKUP(D1799,'B-Business Capability'!B:H,6,FALSE)</f>
        <v>OT Operations &amp; Service</v>
      </c>
      <c r="G1799" t="str">
        <f>VLOOKUP(D1799,'B-Business Capability'!B:H,7,FALSE)</f>
        <v>Telemetry &amp; Event Processing</v>
      </c>
      <c r="I1799" t="s">
        <v>253</v>
      </c>
      <c r="J1799" t="s">
        <v>873</v>
      </c>
      <c r="K1799" t="s">
        <v>888</v>
      </c>
      <c r="L1799" t="s">
        <v>953</v>
      </c>
      <c r="M1799" t="str">
        <f>VLOOKUP(L1799,'A-Applications'!B:D,3,FALSE)</f>
        <v>Influx</v>
      </c>
      <c r="N1799" t="s">
        <v>53</v>
      </c>
      <c r="O1799" s="42" t="s">
        <v>62</v>
      </c>
      <c r="P1799" t="s">
        <v>77</v>
      </c>
      <c r="Q1799" t="str">
        <f>VLOOKUP(KamstrupData[[#This Row],[IdLevel123]],'B-Business Capability'!B:L,10,FALSE)</f>
        <v>N/A</v>
      </c>
      <c r="R1799">
        <f>VLOOKUP(KamstrupData[[#This Row],[IdLevel123]],'B-Business Capability'!B:L,11,FALSE)</f>
        <v>0</v>
      </c>
      <c r="T1799" t="s">
        <v>874</v>
      </c>
      <c r="U1799" t="str">
        <f>_xlfn.CONCAT(KamstrupData[[#This Row],[CountryCode]],"_",KamstrupData[[#This Row],[Business Area]],"_",KamstrupData[[#This Row],[DepartmentTeam]])</f>
        <v>DK10_Electricity - Technology Hardware_Tech. Lead</v>
      </c>
      <c r="V1799" t="str">
        <f>VLOOKUP(KamstrupData[[#This Row],[ORG_Concat]],'O-Organization'!F:H,3,FALSE)</f>
        <v>11131_DK10_Electricity_Electricity - Technology Hardware_Tech. Lead</v>
      </c>
    </row>
    <row r="1800" spans="4:22">
      <c r="D1800" t="s">
        <v>507</v>
      </c>
      <c r="E1800" t="str">
        <f>VLOOKUP(D1800,'B-Business Capability'!B:H,5,FALSE)</f>
        <v>Product &amp; Software Development</v>
      </c>
      <c r="F1800" t="str">
        <f>VLOOKUP(D1800,'B-Business Capability'!B:H,6,FALSE)</f>
        <v>Engineering</v>
      </c>
      <c r="G1800" t="str">
        <f>VLOOKUP(D1800,'B-Business Capability'!B:H,7,FALSE)</f>
        <v>Construction &amp; Development</v>
      </c>
      <c r="I1800" t="s">
        <v>253</v>
      </c>
      <c r="J1800" t="s">
        <v>873</v>
      </c>
      <c r="K1800" t="s">
        <v>882</v>
      </c>
      <c r="L1800" t="s">
        <v>954</v>
      </c>
      <c r="M1800" t="str">
        <f>VLOOKUP(L1800,'A-Applications'!B:D,3,FALSE)</f>
        <v>Inno Setup</v>
      </c>
      <c r="N1800" t="s">
        <v>53</v>
      </c>
      <c r="O1800" s="42" t="s">
        <v>54</v>
      </c>
      <c r="P1800" t="s">
        <v>407</v>
      </c>
      <c r="Q1800" t="str">
        <f>VLOOKUP(KamstrupData[[#This Row],[IdLevel123]],'B-Business Capability'!B:L,10,FALSE)</f>
        <v>Idea-to-Release (I2R)</v>
      </c>
      <c r="R1800">
        <f>VLOOKUP(KamstrupData[[#This Row],[IdLevel123]],'B-Business Capability'!B:L,11,FALSE)</f>
        <v>420</v>
      </c>
      <c r="T1800" t="s">
        <v>874</v>
      </c>
      <c r="U1800" t="str">
        <f>_xlfn.CONCAT(KamstrupData[[#This Row],[CountryCode]],"_",KamstrupData[[#This Row],[Business Area]],"_",KamstrupData[[#This Row],[DepartmentTeam]])</f>
        <v>DK10_Electricity - Technology Hardware_Tools &amp; Apps</v>
      </c>
      <c r="V1800" t="str">
        <f>VLOOKUP(KamstrupData[[#This Row],[ORG_Concat]],'O-Organization'!F:H,3,FALSE)</f>
        <v>11132_DK10_Electricity_Electricity - Technology Hardware_Tools &amp; Apps</v>
      </c>
    </row>
    <row r="1801" spans="4:22">
      <c r="D1801" t="s">
        <v>507</v>
      </c>
      <c r="E1801" t="str">
        <f>VLOOKUP(D1801,'B-Business Capability'!B:H,5,FALSE)</f>
        <v>Product &amp; Software Development</v>
      </c>
      <c r="F1801" t="str">
        <f>VLOOKUP(D1801,'B-Business Capability'!B:H,6,FALSE)</f>
        <v>Engineering</v>
      </c>
      <c r="G1801" t="str">
        <f>VLOOKUP(D1801,'B-Business Capability'!B:H,7,FALSE)</f>
        <v>Construction &amp; Development</v>
      </c>
      <c r="I1801" t="s">
        <v>253</v>
      </c>
      <c r="J1801" t="s">
        <v>873</v>
      </c>
      <c r="K1801" t="s">
        <v>880</v>
      </c>
      <c r="L1801" t="s">
        <v>646</v>
      </c>
      <c r="M1801" t="str">
        <f>VLOOKUP(L1801,'A-Applications'!B:D,3,FALSE)</f>
        <v>Kamstrup metertool for e-meter</v>
      </c>
      <c r="N1801" t="s">
        <v>53</v>
      </c>
      <c r="O1801" s="42" t="s">
        <v>62</v>
      </c>
      <c r="P1801" t="s">
        <v>407</v>
      </c>
      <c r="Q1801" t="str">
        <f>VLOOKUP(KamstrupData[[#This Row],[IdLevel123]],'B-Business Capability'!B:L,10,FALSE)</f>
        <v>Idea-to-Release (I2R)</v>
      </c>
      <c r="R1801">
        <f>VLOOKUP(KamstrupData[[#This Row],[IdLevel123]],'B-Business Capability'!B:L,11,FALSE)</f>
        <v>420</v>
      </c>
      <c r="T1801" t="s">
        <v>874</v>
      </c>
      <c r="U1801" t="str">
        <f>_xlfn.CONCAT(KamstrupData[[#This Row],[CountryCode]],"_",KamstrupData[[#This Row],[Business Area]],"_",KamstrupData[[#This Row],[DepartmentTeam]])</f>
        <v>DK10_Electricity - Technology Hardware_Embeded Software</v>
      </c>
      <c r="V1801" t="str">
        <f>VLOOKUP(KamstrupData[[#This Row],[ORG_Concat]],'O-Organization'!F:H,3,FALSE)</f>
        <v>11129_DK10_Electricity_Electricity - Technology Hardware_Embeded Software</v>
      </c>
    </row>
    <row r="1802" spans="4:22">
      <c r="D1802" t="s">
        <v>507</v>
      </c>
      <c r="E1802" t="str">
        <f>VLOOKUP(D1802,'B-Business Capability'!B:H,5,FALSE)</f>
        <v>Product &amp; Software Development</v>
      </c>
      <c r="F1802" t="str">
        <f>VLOOKUP(D1802,'B-Business Capability'!B:H,6,FALSE)</f>
        <v>Engineering</v>
      </c>
      <c r="G1802" t="str">
        <f>VLOOKUP(D1802,'B-Business Capability'!B:H,7,FALSE)</f>
        <v>Construction &amp; Development</v>
      </c>
      <c r="I1802" t="s">
        <v>253</v>
      </c>
      <c r="J1802" t="s">
        <v>873</v>
      </c>
      <c r="K1802" t="s">
        <v>883</v>
      </c>
      <c r="L1802" t="s">
        <v>646</v>
      </c>
      <c r="M1802" t="str">
        <f>VLOOKUP(L1802,'A-Applications'!B:D,3,FALSE)</f>
        <v>Kamstrup metertool for e-meter</v>
      </c>
      <c r="N1802" t="s">
        <v>53</v>
      </c>
      <c r="O1802" s="42" t="s">
        <v>62</v>
      </c>
      <c r="P1802" t="s">
        <v>407</v>
      </c>
      <c r="Q1802" t="str">
        <f>VLOOKUP(KamstrupData[[#This Row],[IdLevel123]],'B-Business Capability'!B:L,10,FALSE)</f>
        <v>Idea-to-Release (I2R)</v>
      </c>
      <c r="R1802">
        <f>VLOOKUP(KamstrupData[[#This Row],[IdLevel123]],'B-Business Capability'!B:L,11,FALSE)</f>
        <v>420</v>
      </c>
      <c r="T1802" t="s">
        <v>874</v>
      </c>
      <c r="U1802" t="str">
        <f>_xlfn.CONCAT(KamstrupData[[#This Row],[CountryCode]],"_",KamstrupData[[#This Row],[Business Area]],"_",KamstrupData[[#This Row],[DepartmentTeam]])</f>
        <v>DK10_Electricity - Technology Hardware_Hardware</v>
      </c>
      <c r="V1802" t="str">
        <f>VLOOKUP(KamstrupData[[#This Row],[ORG_Concat]],'O-Organization'!F:H,3,FALSE)</f>
        <v>11130_DK10_Electricity_Electricity - Technology Hardware_Hardware</v>
      </c>
    </row>
    <row r="1803" spans="4:22">
      <c r="D1803" t="s">
        <v>507</v>
      </c>
      <c r="E1803" t="str">
        <f>VLOOKUP(D1803,'B-Business Capability'!B:H,5,FALSE)</f>
        <v>Product &amp; Software Development</v>
      </c>
      <c r="F1803" t="str">
        <f>VLOOKUP(D1803,'B-Business Capability'!B:H,6,FALSE)</f>
        <v>Engineering</v>
      </c>
      <c r="G1803" t="str">
        <f>VLOOKUP(D1803,'B-Business Capability'!B:H,7,FALSE)</f>
        <v>Construction &amp; Development</v>
      </c>
      <c r="I1803" t="s">
        <v>253</v>
      </c>
      <c r="J1803" t="s">
        <v>873</v>
      </c>
      <c r="K1803" t="s">
        <v>880</v>
      </c>
      <c r="L1803" t="s">
        <v>955</v>
      </c>
      <c r="M1803" t="str">
        <f>VLOOKUP(L1803,'A-Applications'!B:D,3,FALSE)</f>
        <v>Kroki</v>
      </c>
      <c r="N1803" t="s">
        <v>53</v>
      </c>
      <c r="O1803" s="42" t="s">
        <v>54</v>
      </c>
      <c r="P1803" t="s">
        <v>407</v>
      </c>
      <c r="Q1803" t="str">
        <f>VLOOKUP(KamstrupData[[#This Row],[IdLevel123]],'B-Business Capability'!B:L,10,FALSE)</f>
        <v>Idea-to-Release (I2R)</v>
      </c>
      <c r="R1803">
        <f>VLOOKUP(KamstrupData[[#This Row],[IdLevel123]],'B-Business Capability'!B:L,11,FALSE)</f>
        <v>420</v>
      </c>
      <c r="T1803" t="s">
        <v>874</v>
      </c>
      <c r="U1803" t="str">
        <f>_xlfn.CONCAT(KamstrupData[[#This Row],[CountryCode]],"_",KamstrupData[[#This Row],[Business Area]],"_",KamstrupData[[#This Row],[DepartmentTeam]])</f>
        <v>DK10_Electricity - Technology Hardware_Embeded Software</v>
      </c>
      <c r="V1803" t="str">
        <f>VLOOKUP(KamstrupData[[#This Row],[ORG_Concat]],'O-Organization'!F:H,3,FALSE)</f>
        <v>11129_DK10_Electricity_Electricity - Technology Hardware_Embeded Software</v>
      </c>
    </row>
    <row r="1804" spans="4:22">
      <c r="D1804" t="s">
        <v>507</v>
      </c>
      <c r="E1804" t="str">
        <f>VLOOKUP(D1804,'B-Business Capability'!B:H,5,FALSE)</f>
        <v>Product &amp; Software Development</v>
      </c>
      <c r="F1804" t="str">
        <f>VLOOKUP(D1804,'B-Business Capability'!B:H,6,FALSE)</f>
        <v>Engineering</v>
      </c>
      <c r="G1804" t="str">
        <f>VLOOKUP(D1804,'B-Business Capability'!B:H,7,FALSE)</f>
        <v>Construction &amp; Development</v>
      </c>
      <c r="I1804" t="s">
        <v>253</v>
      </c>
      <c r="J1804" t="s">
        <v>873</v>
      </c>
      <c r="K1804" t="s">
        <v>883</v>
      </c>
      <c r="L1804" t="s">
        <v>956</v>
      </c>
      <c r="M1804" t="str">
        <f>VLOOKUP(L1804,'A-Applications'!B:D,3,FALSE)</f>
        <v>Padstack editor</v>
      </c>
      <c r="N1804" t="s">
        <v>53</v>
      </c>
      <c r="O1804" s="42" t="s">
        <v>54</v>
      </c>
      <c r="P1804" t="s">
        <v>407</v>
      </c>
      <c r="Q1804" t="str">
        <f>VLOOKUP(KamstrupData[[#This Row],[IdLevel123]],'B-Business Capability'!B:L,10,FALSE)</f>
        <v>Idea-to-Release (I2R)</v>
      </c>
      <c r="R1804">
        <f>VLOOKUP(KamstrupData[[#This Row],[IdLevel123]],'B-Business Capability'!B:L,11,FALSE)</f>
        <v>420</v>
      </c>
      <c r="T1804" t="s">
        <v>874</v>
      </c>
      <c r="U1804" t="str">
        <f>_xlfn.CONCAT(KamstrupData[[#This Row],[CountryCode]],"_",KamstrupData[[#This Row],[Business Area]],"_",KamstrupData[[#This Row],[DepartmentTeam]])</f>
        <v>DK10_Electricity - Technology Hardware_Hardware</v>
      </c>
      <c r="V1804" t="str">
        <f>VLOOKUP(KamstrupData[[#This Row],[ORG_Concat]],'O-Organization'!F:H,3,FALSE)</f>
        <v>11130_DK10_Electricity_Electricity - Technology Hardware_Hardware</v>
      </c>
    </row>
    <row r="1805" spans="4:22">
      <c r="D1805" t="s">
        <v>507</v>
      </c>
      <c r="E1805" t="str">
        <f>VLOOKUP(D1805,'B-Business Capability'!B:H,5,FALSE)</f>
        <v>Product &amp; Software Development</v>
      </c>
      <c r="F1805" t="str">
        <f>VLOOKUP(D1805,'B-Business Capability'!B:H,6,FALSE)</f>
        <v>Engineering</v>
      </c>
      <c r="G1805" t="str">
        <f>VLOOKUP(D1805,'B-Business Capability'!B:H,7,FALSE)</f>
        <v>Construction &amp; Development</v>
      </c>
      <c r="I1805" t="s">
        <v>253</v>
      </c>
      <c r="J1805" t="s">
        <v>873</v>
      </c>
      <c r="K1805" t="s">
        <v>883</v>
      </c>
      <c r="L1805" t="s">
        <v>957</v>
      </c>
      <c r="M1805" t="str">
        <f>VLOOKUP(L1805,'A-Applications'!B:D,3,FALSE)</f>
        <v>PC library expert</v>
      </c>
      <c r="N1805" t="s">
        <v>53</v>
      </c>
      <c r="O1805" s="42" t="s">
        <v>54</v>
      </c>
      <c r="P1805" t="s">
        <v>407</v>
      </c>
      <c r="Q1805" t="str">
        <f>VLOOKUP(KamstrupData[[#This Row],[IdLevel123]],'B-Business Capability'!B:L,10,FALSE)</f>
        <v>Idea-to-Release (I2R)</v>
      </c>
      <c r="R1805">
        <f>VLOOKUP(KamstrupData[[#This Row],[IdLevel123]],'B-Business Capability'!B:L,11,FALSE)</f>
        <v>420</v>
      </c>
      <c r="T1805" t="s">
        <v>874</v>
      </c>
      <c r="U1805" t="str">
        <f>_xlfn.CONCAT(KamstrupData[[#This Row],[CountryCode]],"_",KamstrupData[[#This Row],[Business Area]],"_",KamstrupData[[#This Row],[DepartmentTeam]])</f>
        <v>DK10_Electricity - Technology Hardware_Hardware</v>
      </c>
      <c r="V1805" t="str">
        <f>VLOOKUP(KamstrupData[[#This Row],[ORG_Concat]],'O-Organization'!F:H,3,FALSE)</f>
        <v>11130_DK10_Electricity_Electricity - Technology Hardware_Hardware</v>
      </c>
    </row>
    <row r="1806" spans="4:22">
      <c r="D1806" t="s">
        <v>507</v>
      </c>
      <c r="E1806" t="str">
        <f>VLOOKUP(D1806,'B-Business Capability'!B:H,5,FALSE)</f>
        <v>Product &amp; Software Development</v>
      </c>
      <c r="F1806" t="str">
        <f>VLOOKUP(D1806,'B-Business Capability'!B:H,6,FALSE)</f>
        <v>Engineering</v>
      </c>
      <c r="G1806" t="str">
        <f>VLOOKUP(D1806,'B-Business Capability'!B:H,7,FALSE)</f>
        <v>Construction &amp; Development</v>
      </c>
      <c r="I1806" t="s">
        <v>253</v>
      </c>
      <c r="J1806" t="s">
        <v>873</v>
      </c>
      <c r="K1806" t="s">
        <v>883</v>
      </c>
      <c r="L1806" t="s">
        <v>958</v>
      </c>
      <c r="M1806" t="str">
        <f>VLOOKUP(L1806,'A-Applications'!B:D,3,FALSE)</f>
        <v>Quacs Studio</v>
      </c>
      <c r="N1806" t="s">
        <v>53</v>
      </c>
      <c r="O1806" s="42" t="s">
        <v>54</v>
      </c>
      <c r="P1806" t="s">
        <v>407</v>
      </c>
      <c r="Q1806" t="str">
        <f>VLOOKUP(KamstrupData[[#This Row],[IdLevel123]],'B-Business Capability'!B:L,10,FALSE)</f>
        <v>Idea-to-Release (I2R)</v>
      </c>
      <c r="R1806">
        <f>VLOOKUP(KamstrupData[[#This Row],[IdLevel123]],'B-Business Capability'!B:L,11,FALSE)</f>
        <v>420</v>
      </c>
      <c r="T1806" t="s">
        <v>874</v>
      </c>
      <c r="U1806" t="str">
        <f>_xlfn.CONCAT(KamstrupData[[#This Row],[CountryCode]],"_",KamstrupData[[#This Row],[Business Area]],"_",KamstrupData[[#This Row],[DepartmentTeam]])</f>
        <v>DK10_Electricity - Technology Hardware_Hardware</v>
      </c>
      <c r="V1806" t="str">
        <f>VLOOKUP(KamstrupData[[#This Row],[ORG_Concat]],'O-Organization'!F:H,3,FALSE)</f>
        <v>11130_DK10_Electricity_Electricity - Technology Hardware_Hardware</v>
      </c>
    </row>
    <row r="1807" spans="4:22">
      <c r="D1807" t="s">
        <v>507</v>
      </c>
      <c r="E1807" t="str">
        <f>VLOOKUP(D1807,'B-Business Capability'!B:H,5,FALSE)</f>
        <v>Product &amp; Software Development</v>
      </c>
      <c r="F1807" t="str">
        <f>VLOOKUP(D1807,'B-Business Capability'!B:H,6,FALSE)</f>
        <v>Engineering</v>
      </c>
      <c r="G1807" t="str">
        <f>VLOOKUP(D1807,'B-Business Capability'!B:H,7,FALSE)</f>
        <v>Construction &amp; Development</v>
      </c>
      <c r="I1807" t="s">
        <v>253</v>
      </c>
      <c r="J1807" t="s">
        <v>873</v>
      </c>
      <c r="K1807" t="s">
        <v>880</v>
      </c>
      <c r="L1807" t="s">
        <v>959</v>
      </c>
      <c r="M1807" t="str">
        <f>VLOOKUP(L1807,'A-Applications'!B:D,3,FALSE)</f>
        <v>Segger Ozone</v>
      </c>
      <c r="N1807" t="s">
        <v>53</v>
      </c>
      <c r="O1807" s="42" t="s">
        <v>54</v>
      </c>
      <c r="P1807" t="s">
        <v>407</v>
      </c>
      <c r="Q1807" t="str">
        <f>VLOOKUP(KamstrupData[[#This Row],[IdLevel123]],'B-Business Capability'!B:L,10,FALSE)</f>
        <v>Idea-to-Release (I2R)</v>
      </c>
      <c r="R1807">
        <f>VLOOKUP(KamstrupData[[#This Row],[IdLevel123]],'B-Business Capability'!B:L,11,FALSE)</f>
        <v>420</v>
      </c>
      <c r="T1807" t="s">
        <v>874</v>
      </c>
      <c r="U1807" t="str">
        <f>_xlfn.CONCAT(KamstrupData[[#This Row],[CountryCode]],"_",KamstrupData[[#This Row],[Business Area]],"_",KamstrupData[[#This Row],[DepartmentTeam]])</f>
        <v>DK10_Electricity - Technology Hardware_Embeded Software</v>
      </c>
      <c r="V1807" t="str">
        <f>VLOOKUP(KamstrupData[[#This Row],[ORG_Concat]],'O-Organization'!F:H,3,FALSE)</f>
        <v>11129_DK10_Electricity_Electricity - Technology Hardware_Embeded Software</v>
      </c>
    </row>
    <row r="1808" spans="4:22">
      <c r="D1808" t="s">
        <v>507</v>
      </c>
      <c r="E1808" t="str">
        <f>VLOOKUP(D1808,'B-Business Capability'!B:H,5,FALSE)</f>
        <v>Product &amp; Software Development</v>
      </c>
      <c r="F1808" t="str">
        <f>VLOOKUP(D1808,'B-Business Capability'!B:H,6,FALSE)</f>
        <v>Engineering</v>
      </c>
      <c r="G1808" t="str">
        <f>VLOOKUP(D1808,'B-Business Capability'!B:H,7,FALSE)</f>
        <v>Construction &amp; Development</v>
      </c>
      <c r="I1808" t="s">
        <v>253</v>
      </c>
      <c r="J1808" t="s">
        <v>873</v>
      </c>
      <c r="K1808" t="s">
        <v>883</v>
      </c>
      <c r="L1808" t="s">
        <v>960</v>
      </c>
      <c r="M1808" t="str">
        <f>VLOOKUP(L1808,'A-Applications'!B:D,3,FALSE)</f>
        <v>Solidmaker</v>
      </c>
      <c r="N1808" t="s">
        <v>53</v>
      </c>
      <c r="O1808" s="42" t="s">
        <v>66</v>
      </c>
      <c r="P1808" t="s">
        <v>407</v>
      </c>
      <c r="Q1808" t="str">
        <f>VLOOKUP(KamstrupData[[#This Row],[IdLevel123]],'B-Business Capability'!B:L,10,FALSE)</f>
        <v>Idea-to-Release (I2R)</v>
      </c>
      <c r="R1808">
        <f>VLOOKUP(KamstrupData[[#This Row],[IdLevel123]],'B-Business Capability'!B:L,11,FALSE)</f>
        <v>420</v>
      </c>
      <c r="T1808" t="s">
        <v>874</v>
      </c>
      <c r="U1808" t="str">
        <f>_xlfn.CONCAT(KamstrupData[[#This Row],[CountryCode]],"_",KamstrupData[[#This Row],[Business Area]],"_",KamstrupData[[#This Row],[DepartmentTeam]])</f>
        <v>DK10_Electricity - Technology Hardware_Hardware</v>
      </c>
      <c r="V1808" t="str">
        <f>VLOOKUP(KamstrupData[[#This Row],[ORG_Concat]],'O-Organization'!F:H,3,FALSE)</f>
        <v>11130_DK10_Electricity_Electricity - Technology Hardware_Hardware</v>
      </c>
    </row>
    <row r="1809" spans="4:22">
      <c r="D1809" t="s">
        <v>507</v>
      </c>
      <c r="E1809" t="str">
        <f>VLOOKUP(D1809,'B-Business Capability'!B:H,5,FALSE)</f>
        <v>Product &amp; Software Development</v>
      </c>
      <c r="F1809" t="str">
        <f>VLOOKUP(D1809,'B-Business Capability'!B:H,6,FALSE)</f>
        <v>Engineering</v>
      </c>
      <c r="G1809" t="str">
        <f>VLOOKUP(D1809,'B-Business Capability'!B:H,7,FALSE)</f>
        <v>Construction &amp; Development</v>
      </c>
      <c r="I1809" t="s">
        <v>253</v>
      </c>
      <c r="J1809" t="s">
        <v>873</v>
      </c>
      <c r="K1809" t="s">
        <v>880</v>
      </c>
      <c r="L1809" t="s">
        <v>961</v>
      </c>
      <c r="M1809" t="str">
        <f>VLOOKUP(L1809,'A-Applications'!B:D,3,FALSE)</f>
        <v>STS Key generator</v>
      </c>
      <c r="N1809" t="s">
        <v>53</v>
      </c>
      <c r="O1809" s="42" t="s">
        <v>62</v>
      </c>
      <c r="P1809" t="s">
        <v>407</v>
      </c>
      <c r="Q1809" t="str">
        <f>VLOOKUP(KamstrupData[[#This Row],[IdLevel123]],'B-Business Capability'!B:L,10,FALSE)</f>
        <v>Idea-to-Release (I2R)</v>
      </c>
      <c r="R1809">
        <f>VLOOKUP(KamstrupData[[#This Row],[IdLevel123]],'B-Business Capability'!B:L,11,FALSE)</f>
        <v>420</v>
      </c>
      <c r="T1809" t="s">
        <v>874</v>
      </c>
      <c r="U1809" t="str">
        <f>_xlfn.CONCAT(KamstrupData[[#This Row],[CountryCode]],"_",KamstrupData[[#This Row],[Business Area]],"_",KamstrupData[[#This Row],[DepartmentTeam]])</f>
        <v>DK10_Electricity - Technology Hardware_Embeded Software</v>
      </c>
      <c r="V1809" t="str">
        <f>VLOOKUP(KamstrupData[[#This Row],[ORG_Concat]],'O-Organization'!F:H,3,FALSE)</f>
        <v>11129_DK10_Electricity_Electricity - Technology Hardware_Embeded Software</v>
      </c>
    </row>
    <row r="1810" spans="4:22">
      <c r="D1810" t="s">
        <v>507</v>
      </c>
      <c r="E1810" t="str">
        <f>VLOOKUP(D1810,'B-Business Capability'!B:H,5,FALSE)</f>
        <v>Product &amp; Software Development</v>
      </c>
      <c r="F1810" t="str">
        <f>VLOOKUP(D1810,'B-Business Capability'!B:H,6,FALSE)</f>
        <v>Engineering</v>
      </c>
      <c r="G1810" t="str">
        <f>VLOOKUP(D1810,'B-Business Capability'!B:H,7,FALSE)</f>
        <v>Construction &amp; Development</v>
      </c>
      <c r="I1810" t="s">
        <v>253</v>
      </c>
      <c r="J1810" t="s">
        <v>873</v>
      </c>
      <c r="K1810" t="s">
        <v>888</v>
      </c>
      <c r="L1810" t="s">
        <v>962</v>
      </c>
      <c r="M1810" t="str">
        <f>VLOOKUP(L1810,'A-Applications'!B:D,3,FALSE)</f>
        <v>Tableau</v>
      </c>
      <c r="N1810" t="s">
        <v>103</v>
      </c>
      <c r="O1810" s="42" t="s">
        <v>62</v>
      </c>
      <c r="P1810" t="s">
        <v>407</v>
      </c>
      <c r="Q1810" t="str">
        <f>VLOOKUP(KamstrupData[[#This Row],[IdLevel123]],'B-Business Capability'!B:L,10,FALSE)</f>
        <v>Idea-to-Release (I2R)</v>
      </c>
      <c r="R1810">
        <f>VLOOKUP(KamstrupData[[#This Row],[IdLevel123]],'B-Business Capability'!B:L,11,FALSE)</f>
        <v>420</v>
      </c>
      <c r="T1810" t="s">
        <v>963</v>
      </c>
      <c r="U1810" t="str">
        <f>_xlfn.CONCAT(KamstrupData[[#This Row],[CountryCode]],"_",KamstrupData[[#This Row],[Business Area]],"_",KamstrupData[[#This Row],[DepartmentTeam]])</f>
        <v>DK10_Electricity - Technology Hardware_Tech. Lead</v>
      </c>
      <c r="V1810" t="str">
        <f>VLOOKUP(KamstrupData[[#This Row],[ORG_Concat]],'O-Organization'!F:H,3,FALSE)</f>
        <v>11131_DK10_Electricity_Electricity - Technology Hardware_Tech. Lead</v>
      </c>
    </row>
    <row r="1811" spans="4:22">
      <c r="D1811" t="s">
        <v>507</v>
      </c>
      <c r="E1811" t="str">
        <f>VLOOKUP(D1811,'B-Business Capability'!B:H,5,FALSE)</f>
        <v>Product &amp; Software Development</v>
      </c>
      <c r="F1811" t="str">
        <f>VLOOKUP(D1811,'B-Business Capability'!B:H,6,FALSE)</f>
        <v>Engineering</v>
      </c>
      <c r="G1811" t="str">
        <f>VLOOKUP(D1811,'B-Business Capability'!B:H,7,FALSE)</f>
        <v>Construction &amp; Development</v>
      </c>
      <c r="I1811" t="s">
        <v>253</v>
      </c>
      <c r="J1811" t="s">
        <v>873</v>
      </c>
      <c r="K1811" t="s">
        <v>880</v>
      </c>
      <c r="L1811" t="s">
        <v>964</v>
      </c>
      <c r="M1811" t="str">
        <f>VLOOKUP(L1811,'A-Applications'!B:D,3,FALSE)</f>
        <v>Trueport</v>
      </c>
      <c r="N1811" t="s">
        <v>53</v>
      </c>
      <c r="O1811" s="42" t="s">
        <v>54</v>
      </c>
      <c r="P1811" t="s">
        <v>407</v>
      </c>
      <c r="Q1811" t="str">
        <f>VLOOKUP(KamstrupData[[#This Row],[IdLevel123]],'B-Business Capability'!B:L,10,FALSE)</f>
        <v>Idea-to-Release (I2R)</v>
      </c>
      <c r="R1811">
        <f>VLOOKUP(KamstrupData[[#This Row],[IdLevel123]],'B-Business Capability'!B:L,11,FALSE)</f>
        <v>420</v>
      </c>
      <c r="T1811" t="s">
        <v>874</v>
      </c>
      <c r="U1811" t="str">
        <f>_xlfn.CONCAT(KamstrupData[[#This Row],[CountryCode]],"_",KamstrupData[[#This Row],[Business Area]],"_",KamstrupData[[#This Row],[DepartmentTeam]])</f>
        <v>DK10_Electricity - Technology Hardware_Embeded Software</v>
      </c>
      <c r="V1811" t="str">
        <f>VLOOKUP(KamstrupData[[#This Row],[ORG_Concat]],'O-Organization'!F:H,3,FALSE)</f>
        <v>11129_DK10_Electricity_Electricity - Technology Hardware_Embeded Software</v>
      </c>
    </row>
    <row r="1812" spans="4:22">
      <c r="D1812" t="s">
        <v>907</v>
      </c>
      <c r="E1812" t="str">
        <f>VLOOKUP(D1812,'B-Business Capability'!B:H,5,FALSE)</f>
        <v>Product &amp; Software Development</v>
      </c>
      <c r="F1812">
        <f>VLOOKUP(D1812,'B-Business Capability'!B:H,6,FALSE)</f>
        <v>0</v>
      </c>
      <c r="G1812">
        <f>VLOOKUP(D1812,'B-Business Capability'!B:H,7,FALSE)</f>
        <v>0</v>
      </c>
      <c r="I1812" t="s">
        <v>253</v>
      </c>
      <c r="J1812" t="s">
        <v>873</v>
      </c>
      <c r="K1812" t="s">
        <v>880</v>
      </c>
      <c r="L1812" t="s">
        <v>647</v>
      </c>
      <c r="M1812" t="str">
        <f>VLOOKUP(L1812,'A-Applications'!B:D,3,FALSE)</f>
        <v>WinRaR</v>
      </c>
      <c r="N1812" t="s">
        <v>53</v>
      </c>
      <c r="O1812" s="42" t="s">
        <v>62</v>
      </c>
      <c r="P1812" t="s">
        <v>77</v>
      </c>
      <c r="Q1812" t="str">
        <f>VLOOKUP(KamstrupData[[#This Row],[IdLevel123]],'B-Business Capability'!B:L,10,FALSE)</f>
        <v>Idea-to-Release (I2R)</v>
      </c>
      <c r="R1812">
        <f>VLOOKUP(KamstrupData[[#This Row],[IdLevel123]],'B-Business Capability'!B:L,11,FALSE)</f>
        <v>100</v>
      </c>
      <c r="T1812" t="s">
        <v>874</v>
      </c>
      <c r="U1812" t="str">
        <f>_xlfn.CONCAT(KamstrupData[[#This Row],[CountryCode]],"_",KamstrupData[[#This Row],[Business Area]],"_",KamstrupData[[#This Row],[DepartmentTeam]])</f>
        <v>DK10_Electricity - Technology Hardware_Embeded Software</v>
      </c>
      <c r="V1812" t="str">
        <f>VLOOKUP(KamstrupData[[#This Row],[ORG_Concat]],'O-Organization'!F:H,3,FALSE)</f>
        <v>11129_DK10_Electricity_Electricity - Technology Hardware_Embeded Software</v>
      </c>
    </row>
    <row r="1813" spans="4:22">
      <c r="D1813" t="s">
        <v>507</v>
      </c>
      <c r="E1813" t="str">
        <f>VLOOKUP(D1813,'B-Business Capability'!B:H,5,FALSE)</f>
        <v>Product &amp; Software Development</v>
      </c>
      <c r="F1813" t="str">
        <f>VLOOKUP(D1813,'B-Business Capability'!B:H,6,FALSE)</f>
        <v>Engineering</v>
      </c>
      <c r="G1813" t="str">
        <f>VLOOKUP(D1813,'B-Business Capability'!B:H,7,FALSE)</f>
        <v>Construction &amp; Development</v>
      </c>
      <c r="I1813" t="s">
        <v>253</v>
      </c>
      <c r="J1813" t="s">
        <v>873</v>
      </c>
      <c r="K1813" t="s">
        <v>882</v>
      </c>
      <c r="L1813" t="s">
        <v>965</v>
      </c>
      <c r="M1813" t="str">
        <f>VLOOKUP(L1813,'A-Applications'!B:D,3,FALSE)</f>
        <v>WiX Toolset</v>
      </c>
      <c r="N1813" t="s">
        <v>53</v>
      </c>
      <c r="O1813" s="42" t="s">
        <v>54</v>
      </c>
      <c r="P1813" t="s">
        <v>407</v>
      </c>
      <c r="Q1813" t="str">
        <f>VLOOKUP(KamstrupData[[#This Row],[IdLevel123]],'B-Business Capability'!B:L,10,FALSE)</f>
        <v>Idea-to-Release (I2R)</v>
      </c>
      <c r="R1813">
        <f>VLOOKUP(KamstrupData[[#This Row],[IdLevel123]],'B-Business Capability'!B:L,11,FALSE)</f>
        <v>420</v>
      </c>
      <c r="T1813" t="s">
        <v>874</v>
      </c>
      <c r="U1813" t="str">
        <f>_xlfn.CONCAT(KamstrupData[[#This Row],[CountryCode]],"_",KamstrupData[[#This Row],[Business Area]],"_",KamstrupData[[#This Row],[DepartmentTeam]])</f>
        <v>DK10_Electricity - Technology Hardware_Tools &amp; Apps</v>
      </c>
      <c r="V1813" t="str">
        <f>VLOOKUP(KamstrupData[[#This Row],[ORG_Concat]],'O-Organization'!F:H,3,FALSE)</f>
        <v>11132_DK10_Electricity_Electricity - Technology Hardware_Tools &amp; Apps</v>
      </c>
    </row>
    <row r="1814" spans="4:22">
      <c r="D1814" t="s">
        <v>95</v>
      </c>
      <c r="E1814" t="str">
        <f>VLOOKUP(D1814,'B-Business Capability'!B:H,5,FALSE)</f>
        <v>Not mapped to capability</v>
      </c>
      <c r="F1814">
        <f>VLOOKUP(D1814,'B-Business Capability'!B:H,6,FALSE)</f>
        <v>0</v>
      </c>
      <c r="G1814">
        <f>VLOOKUP(D1814,'B-Business Capability'!B:H,7,FALSE)</f>
        <v>0</v>
      </c>
      <c r="I1814" t="s">
        <v>253</v>
      </c>
      <c r="J1814" t="s">
        <v>966</v>
      </c>
      <c r="K1814" t="s">
        <v>967</v>
      </c>
      <c r="L1814" t="s">
        <v>360</v>
      </c>
      <c r="M1814" t="str">
        <f>VLOOKUP(L1814,'A-Applications'!B:D,3,FALSE)</f>
        <v>DotMemory</v>
      </c>
      <c r="O1814" s="42"/>
      <c r="P1814" t="s">
        <v>77</v>
      </c>
      <c r="Q1814" t="str">
        <f>VLOOKUP(KamstrupData[[#This Row],[IdLevel123]],'B-Business Capability'!B:L,10,FALSE)</f>
        <v>N/A</v>
      </c>
      <c r="R1814">
        <f>VLOOKUP(KamstrupData[[#This Row],[IdLevel123]],'B-Business Capability'!B:L,11,FALSE)</f>
        <v>0</v>
      </c>
      <c r="T1814" t="s">
        <v>361</v>
      </c>
      <c r="U1814" t="str">
        <f>_xlfn.CONCAT(KamstrupData[[#This Row],[CountryCode]],"_",KamstrupData[[#This Row],[Business Area]],"_",KamstrupData[[#This Row],[DepartmentTeam]])</f>
        <v>DK10_Electricity - Technology Software_Software</v>
      </c>
      <c r="V1814" t="str">
        <f>VLOOKUP(KamstrupData[[#This Row],[ORG_Concat]],'O-Organization'!F:H,3,FALSE)</f>
        <v>11134_DK10_Electricity_Electricity - Technology Software_Software</v>
      </c>
    </row>
    <row r="1815" spans="4:22">
      <c r="D1815" t="s">
        <v>95</v>
      </c>
      <c r="E1815" t="str">
        <f>VLOOKUP(D1815,'B-Business Capability'!B:H,5,FALSE)</f>
        <v>Not mapped to capability</v>
      </c>
      <c r="F1815">
        <f>VLOOKUP(D1815,'B-Business Capability'!B:H,6,FALSE)</f>
        <v>0</v>
      </c>
      <c r="G1815">
        <f>VLOOKUP(D1815,'B-Business Capability'!B:H,7,FALSE)</f>
        <v>0</v>
      </c>
      <c r="I1815" t="s">
        <v>253</v>
      </c>
      <c r="J1815" t="s">
        <v>966</v>
      </c>
      <c r="K1815" t="s">
        <v>967</v>
      </c>
      <c r="L1815" t="s">
        <v>362</v>
      </c>
      <c r="M1815" t="str">
        <f>VLOOKUP(L1815,'A-Applications'!B:D,3,FALSE)</f>
        <v>DotTrace</v>
      </c>
      <c r="O1815" s="42"/>
      <c r="P1815" t="s">
        <v>77</v>
      </c>
      <c r="Q1815" t="str">
        <f>VLOOKUP(KamstrupData[[#This Row],[IdLevel123]],'B-Business Capability'!B:L,10,FALSE)</f>
        <v>N/A</v>
      </c>
      <c r="R1815">
        <f>VLOOKUP(KamstrupData[[#This Row],[IdLevel123]],'B-Business Capability'!B:L,11,FALSE)</f>
        <v>0</v>
      </c>
      <c r="T1815" t="s">
        <v>361</v>
      </c>
      <c r="U1815" t="str">
        <f>_xlfn.CONCAT(KamstrupData[[#This Row],[CountryCode]],"_",KamstrupData[[#This Row],[Business Area]],"_",KamstrupData[[#This Row],[DepartmentTeam]])</f>
        <v>DK10_Electricity - Technology Software_Software</v>
      </c>
      <c r="V1815" t="str">
        <f>VLOOKUP(KamstrupData[[#This Row],[ORG_Concat]],'O-Organization'!F:H,3,FALSE)</f>
        <v>11134_DK10_Electricity_Electricity - Technology Software_Software</v>
      </c>
    </row>
    <row r="1816" spans="4:22">
      <c r="D1816" t="s">
        <v>507</v>
      </c>
      <c r="E1816" t="str">
        <f>VLOOKUP(D1816,'B-Business Capability'!B:H,5,FALSE)</f>
        <v>Product &amp; Software Development</v>
      </c>
      <c r="F1816" t="str">
        <f>VLOOKUP(D1816,'B-Business Capability'!B:H,6,FALSE)</f>
        <v>Engineering</v>
      </c>
      <c r="G1816" t="str">
        <f>VLOOKUP(D1816,'B-Business Capability'!B:H,7,FALSE)</f>
        <v>Construction &amp; Development</v>
      </c>
      <c r="I1816" t="s">
        <v>253</v>
      </c>
      <c r="J1816" t="s">
        <v>966</v>
      </c>
      <c r="L1816" t="s">
        <v>263</v>
      </c>
      <c r="M1816" t="str">
        <f>VLOOKUP(L1816,'A-Applications'!B:D,3,FALSE)</f>
        <v>Git Hub CoPilot</v>
      </c>
      <c r="N1816" t="s">
        <v>147</v>
      </c>
      <c r="O1816" s="42" t="s">
        <v>54</v>
      </c>
      <c r="P1816" t="s">
        <v>97</v>
      </c>
      <c r="Q1816" t="str">
        <f>VLOOKUP(KamstrupData[[#This Row],[IdLevel123]],'B-Business Capability'!B:L,10,FALSE)</f>
        <v>Idea-to-Release (I2R)</v>
      </c>
      <c r="R1816">
        <f>VLOOKUP(KamstrupData[[#This Row],[IdLevel123]],'B-Business Capability'!B:L,11,FALSE)</f>
        <v>420</v>
      </c>
      <c r="T1816" t="s">
        <v>264</v>
      </c>
      <c r="U1816" t="str">
        <f>_xlfn.CONCAT(KamstrupData[[#This Row],[CountryCode]],"_",KamstrupData[[#This Row],[Business Area]],"_",KamstrupData[[#This Row],[DepartmentTeam]])</f>
        <v>DK10_Electricity - Technology Software_</v>
      </c>
      <c r="V1816" t="str">
        <f>VLOOKUP(KamstrupData[[#This Row],[ORG_Concat]],'O-Organization'!F:H,3,FALSE)</f>
        <v>11133_DK10_Electricity_Electricity - Technology Software_</v>
      </c>
    </row>
    <row r="1817" spans="4:22">
      <c r="D1817" t="s">
        <v>95</v>
      </c>
      <c r="E1817" t="str">
        <f>VLOOKUP(D1817,'B-Business Capability'!B:H,5,FALSE)</f>
        <v>Not mapped to capability</v>
      </c>
      <c r="F1817">
        <f>VLOOKUP(D1817,'B-Business Capability'!B:H,6,FALSE)</f>
        <v>0</v>
      </c>
      <c r="G1817">
        <f>VLOOKUP(D1817,'B-Business Capability'!B:H,7,FALSE)</f>
        <v>0</v>
      </c>
      <c r="I1817" t="s">
        <v>253</v>
      </c>
      <c r="J1817" t="s">
        <v>966</v>
      </c>
      <c r="L1817" t="s">
        <v>968</v>
      </c>
      <c r="M1817" t="str">
        <f>VLOOKUP(L1817,'A-Applications'!B:D,3,FALSE)</f>
        <v>NGIX</v>
      </c>
      <c r="O1817" s="42"/>
      <c r="P1817" t="s">
        <v>77</v>
      </c>
      <c r="Q1817" t="str">
        <f>VLOOKUP(KamstrupData[[#This Row],[IdLevel123]],'B-Business Capability'!B:L,10,FALSE)</f>
        <v>N/A</v>
      </c>
      <c r="R1817">
        <f>VLOOKUP(KamstrupData[[#This Row],[IdLevel123]],'B-Business Capability'!B:L,11,FALSE)</f>
        <v>0</v>
      </c>
      <c r="T1817" t="s">
        <v>969</v>
      </c>
      <c r="U1817" t="str">
        <f>_xlfn.CONCAT(KamstrupData[[#This Row],[CountryCode]],"_",KamstrupData[[#This Row],[Business Area]],"_",KamstrupData[[#This Row],[DepartmentTeam]])</f>
        <v>DK10_Electricity - Technology Software_</v>
      </c>
      <c r="V1817" t="str">
        <f>VLOOKUP(KamstrupData[[#This Row],[ORG_Concat]],'O-Organization'!F:H,3,FALSE)</f>
        <v>11133_DK10_Electricity_Electricity - Technology Software_</v>
      </c>
    </row>
    <row r="1818" spans="4:22">
      <c r="D1818" t="s">
        <v>507</v>
      </c>
      <c r="E1818" t="str">
        <f>VLOOKUP(D1818,'B-Business Capability'!B:H,5,FALSE)</f>
        <v>Product &amp; Software Development</v>
      </c>
      <c r="F1818" t="str">
        <f>VLOOKUP(D1818,'B-Business Capability'!B:H,6,FALSE)</f>
        <v>Engineering</v>
      </c>
      <c r="G1818" t="str">
        <f>VLOOKUP(D1818,'B-Business Capability'!B:H,7,FALSE)</f>
        <v>Construction &amp; Development</v>
      </c>
      <c r="I1818" t="s">
        <v>253</v>
      </c>
      <c r="J1818" t="s">
        <v>966</v>
      </c>
      <c r="L1818" t="s">
        <v>508</v>
      </c>
      <c r="M1818" t="str">
        <f>VLOOKUP(L1818,'A-Applications'!B:D,3,FALSE)</f>
        <v>Claude Code</v>
      </c>
      <c r="N1818" t="s">
        <v>147</v>
      </c>
      <c r="O1818" s="42" t="s">
        <v>54</v>
      </c>
      <c r="P1818" t="s">
        <v>97</v>
      </c>
      <c r="Q1818" t="str">
        <f>VLOOKUP(KamstrupData[[#This Row],[IdLevel123]],'B-Business Capability'!B:L,10,FALSE)</f>
        <v>Idea-to-Release (I2R)</v>
      </c>
      <c r="R1818">
        <f>VLOOKUP(KamstrupData[[#This Row],[IdLevel123]],'B-Business Capability'!B:L,11,FALSE)</f>
        <v>420</v>
      </c>
      <c r="U1818" t="str">
        <f>_xlfn.CONCAT(KamstrupData[[#This Row],[CountryCode]],"_",KamstrupData[[#This Row],[Business Area]],"_",KamstrupData[[#This Row],[DepartmentTeam]])</f>
        <v>DK10_Electricity - Technology Software_</v>
      </c>
      <c r="V1818" t="str">
        <f>VLOOKUP(KamstrupData[[#This Row],[ORG_Concat]],'O-Organization'!F:H,3,FALSE)</f>
        <v>11133_DK10_Electricity_Electricity - Technology Software_</v>
      </c>
    </row>
    <row r="1819" spans="4:22">
      <c r="D1819" t="s">
        <v>95</v>
      </c>
      <c r="E1819" t="str">
        <f>VLOOKUP(D1819,'B-Business Capability'!B:H,5,FALSE)</f>
        <v>Not mapped to capability</v>
      </c>
      <c r="F1819">
        <f>VLOOKUP(D1819,'B-Business Capability'!B:H,6,FALSE)</f>
        <v>0</v>
      </c>
      <c r="G1819">
        <f>VLOOKUP(D1819,'B-Business Capability'!B:H,7,FALSE)</f>
        <v>0</v>
      </c>
      <c r="I1819" t="s">
        <v>253</v>
      </c>
      <c r="J1819" t="s">
        <v>966</v>
      </c>
      <c r="L1819" t="s">
        <v>887</v>
      </c>
      <c r="M1819" t="str">
        <f>VLOOKUP(L1819,'A-Applications'!B:D,3,FALSE)</f>
        <v>Python</v>
      </c>
      <c r="O1819" s="42"/>
      <c r="P1819" t="s">
        <v>77</v>
      </c>
      <c r="Q1819" t="str">
        <f>VLOOKUP(KamstrupData[[#This Row],[IdLevel123]],'B-Business Capability'!B:L,10,FALSE)</f>
        <v>N/A</v>
      </c>
      <c r="R1819">
        <f>VLOOKUP(KamstrupData[[#This Row],[IdLevel123]],'B-Business Capability'!B:L,11,FALSE)</f>
        <v>0</v>
      </c>
      <c r="T1819" t="s">
        <v>969</v>
      </c>
      <c r="U1819" t="str">
        <f>_xlfn.CONCAT(KamstrupData[[#This Row],[CountryCode]],"_",KamstrupData[[#This Row],[Business Area]],"_",KamstrupData[[#This Row],[DepartmentTeam]])</f>
        <v>DK10_Electricity - Technology Software_</v>
      </c>
      <c r="V1819" t="str">
        <f>VLOOKUP(KamstrupData[[#This Row],[ORG_Concat]],'O-Organization'!F:H,3,FALSE)</f>
        <v>11133_DK10_Electricity_Electricity - Technology Software_</v>
      </c>
    </row>
    <row r="1820" spans="4:22">
      <c r="D1820" t="s">
        <v>95</v>
      </c>
      <c r="E1820" t="str">
        <f>VLOOKUP(D1820,'B-Business Capability'!B:H,5,FALSE)</f>
        <v>Not mapped to capability</v>
      </c>
      <c r="F1820">
        <f>VLOOKUP(D1820,'B-Business Capability'!B:H,6,FALSE)</f>
        <v>0</v>
      </c>
      <c r="G1820">
        <f>VLOOKUP(D1820,'B-Business Capability'!B:H,7,FALSE)</f>
        <v>0</v>
      </c>
      <c r="I1820" t="s">
        <v>253</v>
      </c>
      <c r="J1820" t="s">
        <v>966</v>
      </c>
      <c r="L1820" t="s">
        <v>392</v>
      </c>
      <c r="M1820" t="str">
        <f>VLOOKUP(L1820,'A-Applications'!B:D,3,FALSE)</f>
        <v>Chocolatey</v>
      </c>
      <c r="O1820" s="42"/>
      <c r="P1820" t="s">
        <v>77</v>
      </c>
      <c r="Q1820" t="str">
        <f>VLOOKUP(KamstrupData[[#This Row],[IdLevel123]],'B-Business Capability'!B:L,10,FALSE)</f>
        <v>N/A</v>
      </c>
      <c r="R1820">
        <f>VLOOKUP(KamstrupData[[#This Row],[IdLevel123]],'B-Business Capability'!B:L,11,FALSE)</f>
        <v>0</v>
      </c>
      <c r="T1820" t="s">
        <v>969</v>
      </c>
      <c r="U1820" t="str">
        <f>_xlfn.CONCAT(KamstrupData[[#This Row],[CountryCode]],"_",KamstrupData[[#This Row],[Business Area]],"_",KamstrupData[[#This Row],[DepartmentTeam]])</f>
        <v>DK10_Electricity - Technology Software_</v>
      </c>
      <c r="V1820" t="str">
        <f>VLOOKUP(KamstrupData[[#This Row],[ORG_Concat]],'O-Organization'!F:H,3,FALSE)</f>
        <v>11133_DK10_Electricity_Electricity - Technology Software_</v>
      </c>
    </row>
    <row r="1821" spans="4:22">
      <c r="D1821" t="s">
        <v>507</v>
      </c>
      <c r="E1821" t="str">
        <f>VLOOKUP(D1821,'B-Business Capability'!B:H,5,FALSE)</f>
        <v>Product &amp; Software Development</v>
      </c>
      <c r="F1821" t="str">
        <f>VLOOKUP(D1821,'B-Business Capability'!B:H,6,FALSE)</f>
        <v>Engineering</v>
      </c>
      <c r="G1821" t="str">
        <f>VLOOKUP(D1821,'B-Business Capability'!B:H,7,FALSE)</f>
        <v>Construction &amp; Development</v>
      </c>
      <c r="I1821" t="s">
        <v>253</v>
      </c>
      <c r="J1821" t="s">
        <v>966</v>
      </c>
      <c r="K1821" t="s">
        <v>967</v>
      </c>
      <c r="L1821" t="s">
        <v>890</v>
      </c>
      <c r="M1821" t="str">
        <f>VLOOKUP(L1821,'A-Applications'!B:D,3,FALSE)</f>
        <v>LINQ Pad (https://www.linqpad.net/)</v>
      </c>
      <c r="N1821" t="s">
        <v>53</v>
      </c>
      <c r="O1821" s="42" t="s">
        <v>54</v>
      </c>
      <c r="P1821" t="s">
        <v>564</v>
      </c>
      <c r="Q1821" t="str">
        <f>VLOOKUP(KamstrupData[[#This Row],[IdLevel123]],'B-Business Capability'!B:L,10,FALSE)</f>
        <v>Idea-to-Release (I2R)</v>
      </c>
      <c r="R1821">
        <f>VLOOKUP(KamstrupData[[#This Row],[IdLevel123]],'B-Business Capability'!B:L,11,FALSE)</f>
        <v>420</v>
      </c>
      <c r="T1821" t="s">
        <v>969</v>
      </c>
      <c r="U1821" t="str">
        <f>_xlfn.CONCAT(KamstrupData[[#This Row],[CountryCode]],"_",KamstrupData[[#This Row],[Business Area]],"_",KamstrupData[[#This Row],[DepartmentTeam]])</f>
        <v>DK10_Electricity - Technology Software_Software</v>
      </c>
      <c r="V1821" t="str">
        <f>VLOOKUP(KamstrupData[[#This Row],[ORG_Concat]],'O-Organization'!F:H,3,FALSE)</f>
        <v>11134_DK10_Electricity_Electricity - Technology Software_Software</v>
      </c>
    </row>
    <row r="1822" spans="4:22">
      <c r="D1822" t="s">
        <v>95</v>
      </c>
      <c r="E1822" t="str">
        <f>VLOOKUP(D1822,'B-Business Capability'!B:H,5,FALSE)</f>
        <v>Not mapped to capability</v>
      </c>
      <c r="F1822">
        <f>VLOOKUP(D1822,'B-Business Capability'!B:H,6,FALSE)</f>
        <v>0</v>
      </c>
      <c r="G1822">
        <f>VLOOKUP(D1822,'B-Business Capability'!B:H,7,FALSE)</f>
        <v>0</v>
      </c>
      <c r="I1822" t="s">
        <v>253</v>
      </c>
      <c r="J1822" t="s">
        <v>966</v>
      </c>
      <c r="L1822" t="s">
        <v>394</v>
      </c>
      <c r="M1822" t="str">
        <f>VLOOKUP(L1822,'A-Applications'!B:D,3,FALSE)</f>
        <v>Microsoft SQL Management Studio</v>
      </c>
      <c r="O1822" s="42"/>
      <c r="P1822" t="s">
        <v>77</v>
      </c>
      <c r="Q1822" t="str">
        <f>VLOOKUP(KamstrupData[[#This Row],[IdLevel123]],'B-Business Capability'!B:L,10,FALSE)</f>
        <v>N/A</v>
      </c>
      <c r="R1822">
        <f>VLOOKUP(KamstrupData[[#This Row],[IdLevel123]],'B-Business Capability'!B:L,11,FALSE)</f>
        <v>0</v>
      </c>
      <c r="T1822" t="s">
        <v>969</v>
      </c>
      <c r="U1822" t="str">
        <f>_xlfn.CONCAT(KamstrupData[[#This Row],[CountryCode]],"_",KamstrupData[[#This Row],[Business Area]],"_",KamstrupData[[#This Row],[DepartmentTeam]])</f>
        <v>DK10_Electricity - Technology Software_</v>
      </c>
      <c r="V1822" t="str">
        <f>VLOOKUP(KamstrupData[[#This Row],[ORG_Concat]],'O-Organization'!F:H,3,FALSE)</f>
        <v>11133_DK10_Electricity_Electricity - Technology Software_</v>
      </c>
    </row>
    <row r="1823" spans="4:22">
      <c r="D1823" t="s">
        <v>95</v>
      </c>
      <c r="E1823" t="str">
        <f>VLOOKUP(D1823,'B-Business Capability'!B:H,5,FALSE)</f>
        <v>Not mapped to capability</v>
      </c>
      <c r="F1823">
        <f>VLOOKUP(D1823,'B-Business Capability'!B:H,6,FALSE)</f>
        <v>0</v>
      </c>
      <c r="G1823">
        <f>VLOOKUP(D1823,'B-Business Capability'!B:H,7,FALSE)</f>
        <v>0</v>
      </c>
      <c r="I1823" t="s">
        <v>253</v>
      </c>
      <c r="J1823" t="s">
        <v>966</v>
      </c>
      <c r="L1823" t="s">
        <v>98</v>
      </c>
      <c r="M1823" t="str">
        <f>VLOOKUP(L1823,'A-Applications'!B:D,3,FALSE)</f>
        <v>Notepad++(https://notepad-plus-plus.org/)</v>
      </c>
      <c r="O1823" s="42"/>
      <c r="P1823" t="s">
        <v>77</v>
      </c>
      <c r="Q1823" t="str">
        <f>VLOOKUP(KamstrupData[[#This Row],[IdLevel123]],'B-Business Capability'!B:L,10,FALSE)</f>
        <v>N/A</v>
      </c>
      <c r="R1823">
        <f>VLOOKUP(KamstrupData[[#This Row],[IdLevel123]],'B-Business Capability'!B:L,11,FALSE)</f>
        <v>0</v>
      </c>
      <c r="T1823" t="s">
        <v>969</v>
      </c>
      <c r="U1823" t="str">
        <f>_xlfn.CONCAT(KamstrupData[[#This Row],[CountryCode]],"_",KamstrupData[[#This Row],[Business Area]],"_",KamstrupData[[#This Row],[DepartmentTeam]])</f>
        <v>DK10_Electricity - Technology Software_</v>
      </c>
      <c r="V1823" t="str">
        <f>VLOOKUP(KamstrupData[[#This Row],[ORG_Concat]],'O-Organization'!F:H,3,FALSE)</f>
        <v>11133_DK10_Electricity_Electricity - Technology Software_</v>
      </c>
    </row>
    <row r="1824" spans="4:22">
      <c r="D1824" t="s">
        <v>95</v>
      </c>
      <c r="E1824" t="str">
        <f>VLOOKUP(D1824,'B-Business Capability'!B:H,5,FALSE)</f>
        <v>Not mapped to capability</v>
      </c>
      <c r="F1824">
        <f>VLOOKUP(D1824,'B-Business Capability'!B:H,6,FALSE)</f>
        <v>0</v>
      </c>
      <c r="G1824">
        <f>VLOOKUP(D1824,'B-Business Capability'!B:H,7,FALSE)</f>
        <v>0</v>
      </c>
      <c r="I1824" t="s">
        <v>253</v>
      </c>
      <c r="J1824" t="s">
        <v>966</v>
      </c>
      <c r="L1824" t="s">
        <v>99</v>
      </c>
      <c r="M1824" t="str">
        <f>VLOOKUP(L1824,'A-Applications'!B:D,3,FALSE)</f>
        <v>SnagIt</v>
      </c>
      <c r="O1824" s="42"/>
      <c r="P1824" t="s">
        <v>77</v>
      </c>
      <c r="Q1824" t="str">
        <f>VLOOKUP(KamstrupData[[#This Row],[IdLevel123]],'B-Business Capability'!B:L,10,FALSE)</f>
        <v>N/A</v>
      </c>
      <c r="R1824">
        <f>VLOOKUP(KamstrupData[[#This Row],[IdLevel123]],'B-Business Capability'!B:L,11,FALSE)</f>
        <v>0</v>
      </c>
      <c r="T1824" t="s">
        <v>969</v>
      </c>
      <c r="U1824" t="str">
        <f>_xlfn.CONCAT(KamstrupData[[#This Row],[CountryCode]],"_",KamstrupData[[#This Row],[Business Area]],"_",KamstrupData[[#This Row],[DepartmentTeam]])</f>
        <v>DK10_Electricity - Technology Software_</v>
      </c>
      <c r="V1824" t="str">
        <f>VLOOKUP(KamstrupData[[#This Row],[ORG_Concat]],'O-Organization'!F:H,3,FALSE)</f>
        <v>11133_DK10_Electricity_Electricity - Technology Software_</v>
      </c>
    </row>
    <row r="1825" spans="4:22">
      <c r="D1825" t="s">
        <v>852</v>
      </c>
      <c r="E1825" t="str">
        <f>VLOOKUP(D1825,'B-Business Capability'!B:H,5,FALSE)</f>
        <v>Product &amp; Software Development</v>
      </c>
      <c r="F1825" t="str">
        <f>VLOOKUP(D1825,'B-Business Capability'!B:H,6,FALSE)</f>
        <v>Engineering</v>
      </c>
      <c r="G1825" t="str">
        <f>VLOOKUP(D1825,'B-Business Capability'!B:H,7,FALSE)</f>
        <v>Conceptualization</v>
      </c>
      <c r="I1825" t="s">
        <v>253</v>
      </c>
      <c r="J1825" t="s">
        <v>966</v>
      </c>
      <c r="K1825" t="s">
        <v>967</v>
      </c>
      <c r="L1825" t="s">
        <v>100</v>
      </c>
      <c r="M1825" t="str">
        <f>VLOOKUP(L1825,'A-Applications'!B:D,3,FALSE)</f>
        <v>JIRA</v>
      </c>
      <c r="N1825" t="s">
        <v>53</v>
      </c>
      <c r="O1825" s="42" t="s">
        <v>54</v>
      </c>
      <c r="P1825" t="s">
        <v>564</v>
      </c>
      <c r="Q1825" t="str">
        <f>VLOOKUP(KamstrupData[[#This Row],[IdLevel123]],'B-Business Capability'!B:L,10,FALSE)</f>
        <v>Idea-to-Release (I2R)</v>
      </c>
      <c r="R1825">
        <f>VLOOKUP(KamstrupData[[#This Row],[IdLevel123]],'B-Business Capability'!B:L,11,FALSE)</f>
        <v>410</v>
      </c>
      <c r="T1825" t="s">
        <v>969</v>
      </c>
      <c r="U1825" t="str">
        <f>_xlfn.CONCAT(KamstrupData[[#This Row],[CountryCode]],"_",KamstrupData[[#This Row],[Business Area]],"_",KamstrupData[[#This Row],[DepartmentTeam]])</f>
        <v>DK10_Electricity - Technology Software_Software</v>
      </c>
      <c r="V1825" t="str">
        <f>VLOOKUP(KamstrupData[[#This Row],[ORG_Concat]],'O-Organization'!F:H,3,FALSE)</f>
        <v>11134_DK10_Electricity_Electricity - Technology Software_Software</v>
      </c>
    </row>
    <row r="1826" spans="4:22">
      <c r="D1826" t="s">
        <v>507</v>
      </c>
      <c r="E1826" t="str">
        <f>VLOOKUP(D1826,'B-Business Capability'!B:H,5,FALSE)</f>
        <v>Product &amp; Software Development</v>
      </c>
      <c r="F1826" t="str">
        <f>VLOOKUP(D1826,'B-Business Capability'!B:H,6,FALSE)</f>
        <v>Engineering</v>
      </c>
      <c r="G1826" t="str">
        <f>VLOOKUP(D1826,'B-Business Capability'!B:H,7,FALSE)</f>
        <v>Construction &amp; Development</v>
      </c>
      <c r="I1826" t="s">
        <v>253</v>
      </c>
      <c r="J1826" t="s">
        <v>966</v>
      </c>
      <c r="K1826" t="s">
        <v>967</v>
      </c>
      <c r="L1826" t="s">
        <v>100</v>
      </c>
      <c r="M1826" t="str">
        <f>VLOOKUP(L1826,'A-Applications'!B:D,3,FALSE)</f>
        <v>JIRA</v>
      </c>
      <c r="N1826" t="s">
        <v>53</v>
      </c>
      <c r="O1826" s="42" t="s">
        <v>54</v>
      </c>
      <c r="P1826" t="s">
        <v>564</v>
      </c>
      <c r="Q1826" t="str">
        <f>VLOOKUP(KamstrupData[[#This Row],[IdLevel123]],'B-Business Capability'!B:L,10,FALSE)</f>
        <v>Idea-to-Release (I2R)</v>
      </c>
      <c r="R1826">
        <f>VLOOKUP(KamstrupData[[#This Row],[IdLevel123]],'B-Business Capability'!B:L,11,FALSE)</f>
        <v>420</v>
      </c>
      <c r="T1826" t="s">
        <v>969</v>
      </c>
      <c r="U1826" t="str">
        <f>_xlfn.CONCAT(KamstrupData[[#This Row],[CountryCode]],"_",KamstrupData[[#This Row],[Business Area]],"_",KamstrupData[[#This Row],[DepartmentTeam]])</f>
        <v>DK10_Electricity - Technology Software_Software</v>
      </c>
      <c r="V1826" t="str">
        <f>VLOOKUP(KamstrupData[[#This Row],[ORG_Concat]],'O-Organization'!F:H,3,FALSE)</f>
        <v>11134_DK10_Electricity_Electricity - Technology Software_Software</v>
      </c>
    </row>
    <row r="1827" spans="4:22">
      <c r="D1827" t="s">
        <v>507</v>
      </c>
      <c r="E1827" t="str">
        <f>VLOOKUP(D1827,'B-Business Capability'!B:H,5,FALSE)</f>
        <v>Product &amp; Software Development</v>
      </c>
      <c r="F1827" t="str">
        <f>VLOOKUP(D1827,'B-Business Capability'!B:H,6,FALSE)</f>
        <v>Engineering</v>
      </c>
      <c r="G1827" t="str">
        <f>VLOOKUP(D1827,'B-Business Capability'!B:H,7,FALSE)</f>
        <v>Construction &amp; Development</v>
      </c>
      <c r="I1827" t="s">
        <v>253</v>
      </c>
      <c r="J1827" t="s">
        <v>966</v>
      </c>
      <c r="K1827" t="s">
        <v>967</v>
      </c>
      <c r="L1827" t="s">
        <v>100</v>
      </c>
      <c r="M1827" t="str">
        <f>VLOOKUP(L1827,'A-Applications'!B:D,3,FALSE)</f>
        <v>JIRA</v>
      </c>
      <c r="N1827" t="s">
        <v>53</v>
      </c>
      <c r="O1827" s="42" t="s">
        <v>54</v>
      </c>
      <c r="P1827" t="s">
        <v>564</v>
      </c>
      <c r="Q1827" t="str">
        <f>VLOOKUP(KamstrupData[[#This Row],[IdLevel123]],'B-Business Capability'!B:L,10,FALSE)</f>
        <v>Idea-to-Release (I2R)</v>
      </c>
      <c r="R1827">
        <f>VLOOKUP(KamstrupData[[#This Row],[IdLevel123]],'B-Business Capability'!B:L,11,FALSE)</f>
        <v>420</v>
      </c>
      <c r="T1827" t="s">
        <v>969</v>
      </c>
      <c r="U1827" t="str">
        <f>_xlfn.CONCAT(KamstrupData[[#This Row],[CountryCode]],"_",KamstrupData[[#This Row],[Business Area]],"_",KamstrupData[[#This Row],[DepartmentTeam]])</f>
        <v>DK10_Electricity - Technology Software_Software</v>
      </c>
      <c r="V1827" t="str">
        <f>VLOOKUP(KamstrupData[[#This Row],[ORG_Concat]],'O-Organization'!F:H,3,FALSE)</f>
        <v>11134_DK10_Electricity_Electricity - Technology Software_Software</v>
      </c>
    </row>
    <row r="1828" spans="4:22">
      <c r="D1828" t="s">
        <v>885</v>
      </c>
      <c r="E1828" t="str">
        <f>VLOOKUP(D1828,'B-Business Capability'!B:H,5,FALSE)</f>
        <v>Product &amp; Software Development</v>
      </c>
      <c r="F1828" t="str">
        <f>VLOOKUP(D1828,'B-Business Capability'!B:H,6,FALSE)</f>
        <v>Engineering</v>
      </c>
      <c r="G1828" t="str">
        <f>VLOOKUP(D1828,'B-Business Capability'!B:H,7,FALSE)</f>
        <v>Design Products &amp; Software</v>
      </c>
      <c r="I1828" t="s">
        <v>253</v>
      </c>
      <c r="J1828" t="s">
        <v>966</v>
      </c>
      <c r="K1828" t="s">
        <v>967</v>
      </c>
      <c r="L1828" t="s">
        <v>100</v>
      </c>
      <c r="M1828" t="str">
        <f>VLOOKUP(L1828,'A-Applications'!B:D,3,FALSE)</f>
        <v>JIRA</v>
      </c>
      <c r="N1828" t="s">
        <v>53</v>
      </c>
      <c r="O1828" s="42" t="s">
        <v>54</v>
      </c>
      <c r="P1828" t="s">
        <v>564</v>
      </c>
      <c r="Q1828" t="str">
        <f>VLOOKUP(KamstrupData[[#This Row],[IdLevel123]],'B-Business Capability'!B:L,10,FALSE)</f>
        <v>Idea-to-Release (I2R)</v>
      </c>
      <c r="R1828">
        <f>VLOOKUP(KamstrupData[[#This Row],[IdLevel123]],'B-Business Capability'!B:L,11,FALSE)</f>
        <v>430</v>
      </c>
      <c r="T1828" t="s">
        <v>969</v>
      </c>
      <c r="U1828" t="str">
        <f>_xlfn.CONCAT(KamstrupData[[#This Row],[CountryCode]],"_",KamstrupData[[#This Row],[Business Area]],"_",KamstrupData[[#This Row],[DepartmentTeam]])</f>
        <v>DK10_Electricity - Technology Software_Software</v>
      </c>
      <c r="V1828" t="str">
        <f>VLOOKUP(KamstrupData[[#This Row],[ORG_Concat]],'O-Organization'!F:H,3,FALSE)</f>
        <v>11134_DK10_Electricity_Electricity - Technology Software_Software</v>
      </c>
    </row>
    <row r="1829" spans="4:22">
      <c r="D1829" t="s">
        <v>970</v>
      </c>
      <c r="E1829" t="str">
        <f>VLOOKUP(D1829,'B-Business Capability'!B:H,5,FALSE)</f>
        <v>Product &amp; Software Development</v>
      </c>
      <c r="F1829" t="str">
        <f>VLOOKUP(D1829,'B-Business Capability'!B:H,6,FALSE)</f>
        <v>Engineering</v>
      </c>
      <c r="G1829" t="str">
        <f>VLOOKUP(D1829,'B-Business Capability'!B:H,7,FALSE)</f>
        <v>Manage Requirements</v>
      </c>
      <c r="I1829" t="s">
        <v>253</v>
      </c>
      <c r="J1829" t="s">
        <v>966</v>
      </c>
      <c r="K1829" t="s">
        <v>967</v>
      </c>
      <c r="L1829" t="s">
        <v>100</v>
      </c>
      <c r="M1829" t="str">
        <f>VLOOKUP(L1829,'A-Applications'!B:D,3,FALSE)</f>
        <v>JIRA</v>
      </c>
      <c r="N1829" t="s">
        <v>53</v>
      </c>
      <c r="O1829" s="42" t="s">
        <v>54</v>
      </c>
      <c r="P1829" t="s">
        <v>564</v>
      </c>
      <c r="Q1829" t="str">
        <f>VLOOKUP(KamstrupData[[#This Row],[IdLevel123]],'B-Business Capability'!B:L,10,FALSE)</f>
        <v>Idea-to-Release (I2R)</v>
      </c>
      <c r="R1829">
        <f>VLOOKUP(KamstrupData[[#This Row],[IdLevel123]],'B-Business Capability'!B:L,11,FALSE)</f>
        <v>440</v>
      </c>
      <c r="T1829" t="s">
        <v>969</v>
      </c>
      <c r="U1829" t="str">
        <f>_xlfn.CONCAT(KamstrupData[[#This Row],[CountryCode]],"_",KamstrupData[[#This Row],[Business Area]],"_",KamstrupData[[#This Row],[DepartmentTeam]])</f>
        <v>DK10_Electricity - Technology Software_Software</v>
      </c>
      <c r="V1829" t="str">
        <f>VLOOKUP(KamstrupData[[#This Row],[ORG_Concat]],'O-Organization'!F:H,3,FALSE)</f>
        <v>11134_DK10_Electricity_Electricity - Technology Software_Software</v>
      </c>
    </row>
    <row r="1830" spans="4:22">
      <c r="D1830" t="s">
        <v>898</v>
      </c>
      <c r="E1830" t="str">
        <f>VLOOKUP(D1830,'B-Business Capability'!B:H,5,FALSE)</f>
        <v>Product &amp; Software Development</v>
      </c>
      <c r="F1830" t="str">
        <f>VLOOKUP(D1830,'B-Business Capability'!B:H,6,FALSE)</f>
        <v>Product &amp; Software Delivery</v>
      </c>
      <c r="G1830" t="str">
        <f>VLOOKUP(D1830,'B-Business Capability'!B:H,7,FALSE)</f>
        <v>Manage Product &amp; Software Traceability</v>
      </c>
      <c r="I1830" t="s">
        <v>253</v>
      </c>
      <c r="J1830" t="s">
        <v>966</v>
      </c>
      <c r="K1830" t="s">
        <v>967</v>
      </c>
      <c r="L1830" t="s">
        <v>100</v>
      </c>
      <c r="M1830" t="str">
        <f>VLOOKUP(L1830,'A-Applications'!B:D,3,FALSE)</f>
        <v>JIRA</v>
      </c>
      <c r="N1830" t="s">
        <v>53</v>
      </c>
      <c r="O1830" s="42" t="s">
        <v>54</v>
      </c>
      <c r="P1830" t="s">
        <v>564</v>
      </c>
      <c r="Q1830" t="str">
        <f>VLOOKUP(KamstrupData[[#This Row],[IdLevel123]],'B-Business Capability'!B:L,10,FALSE)</f>
        <v>Idea-to-Release (I2R)</v>
      </c>
      <c r="R1830">
        <f>VLOOKUP(KamstrupData[[#This Row],[IdLevel123]],'B-Business Capability'!B:L,11,FALSE)</f>
        <v>510</v>
      </c>
      <c r="T1830" t="s">
        <v>969</v>
      </c>
      <c r="U1830" t="str">
        <f>_xlfn.CONCAT(KamstrupData[[#This Row],[CountryCode]],"_",KamstrupData[[#This Row],[Business Area]],"_",KamstrupData[[#This Row],[DepartmentTeam]])</f>
        <v>DK10_Electricity - Technology Software_Software</v>
      </c>
      <c r="V1830" t="str">
        <f>VLOOKUP(KamstrupData[[#This Row],[ORG_Concat]],'O-Organization'!F:H,3,FALSE)</f>
        <v>11134_DK10_Electricity_Electricity - Technology Software_Software</v>
      </c>
    </row>
    <row r="1831" spans="4:22">
      <c r="D1831" t="s">
        <v>365</v>
      </c>
      <c r="E1831" t="str">
        <f>VLOOKUP(D1831,'B-Business Capability'!B:H,5,FALSE)</f>
        <v>Product &amp; Software Development</v>
      </c>
      <c r="F1831" t="str">
        <f>VLOOKUP(D1831,'B-Business Capability'!B:H,6,FALSE)</f>
        <v>Product &amp; Software Delivery</v>
      </c>
      <c r="G1831" t="str">
        <f>VLOOKUP(D1831,'B-Business Capability'!B:H,7,FALSE)</f>
        <v>Manage Production &amp; Development</v>
      </c>
      <c r="I1831" t="s">
        <v>253</v>
      </c>
      <c r="J1831" t="s">
        <v>966</v>
      </c>
      <c r="K1831" t="s">
        <v>967</v>
      </c>
      <c r="L1831" t="s">
        <v>100</v>
      </c>
      <c r="M1831" t="str">
        <f>VLOOKUP(L1831,'A-Applications'!B:D,3,FALSE)</f>
        <v>JIRA</v>
      </c>
      <c r="N1831" t="s">
        <v>53</v>
      </c>
      <c r="O1831" s="42" t="s">
        <v>54</v>
      </c>
      <c r="P1831" t="s">
        <v>564</v>
      </c>
      <c r="Q1831" t="str">
        <f>VLOOKUP(KamstrupData[[#This Row],[IdLevel123]],'B-Business Capability'!B:L,10,FALSE)</f>
        <v>Idea-to-Release (I2R)</v>
      </c>
      <c r="R1831">
        <f>VLOOKUP(KamstrupData[[#This Row],[IdLevel123]],'B-Business Capability'!B:L,11,FALSE)</f>
        <v>520</v>
      </c>
      <c r="T1831" t="s">
        <v>969</v>
      </c>
      <c r="U1831" t="str">
        <f>_xlfn.CONCAT(KamstrupData[[#This Row],[CountryCode]],"_",KamstrupData[[#This Row],[Business Area]],"_",KamstrupData[[#This Row],[DepartmentTeam]])</f>
        <v>DK10_Electricity - Technology Software_Software</v>
      </c>
      <c r="V1831" t="str">
        <f>VLOOKUP(KamstrupData[[#This Row],[ORG_Concat]],'O-Organization'!F:H,3,FALSE)</f>
        <v>11134_DK10_Electricity_Electricity - Technology Software_Software</v>
      </c>
    </row>
    <row r="1832" spans="4:22">
      <c r="D1832" t="s">
        <v>971</v>
      </c>
      <c r="E1832" t="str">
        <f>VLOOKUP(D1832,'B-Business Capability'!B:H,5,FALSE)</f>
        <v>Product &amp; Software Development</v>
      </c>
      <c r="F1832" t="str">
        <f>VLOOKUP(D1832,'B-Business Capability'!B:H,6,FALSE)</f>
        <v>Product &amp; Software Delivery</v>
      </c>
      <c r="G1832" t="str">
        <f>VLOOKUP(D1832,'B-Business Capability'!B:H,7,FALSE)</f>
        <v>Schedule Production &amp; Development</v>
      </c>
      <c r="I1832" t="s">
        <v>253</v>
      </c>
      <c r="J1832" t="s">
        <v>966</v>
      </c>
      <c r="K1832" t="s">
        <v>967</v>
      </c>
      <c r="L1832" t="s">
        <v>100</v>
      </c>
      <c r="M1832" t="str">
        <f>VLOOKUP(L1832,'A-Applications'!B:D,3,FALSE)</f>
        <v>JIRA</v>
      </c>
      <c r="N1832" t="s">
        <v>53</v>
      </c>
      <c r="O1832" s="42" t="s">
        <v>54</v>
      </c>
      <c r="P1832" t="s">
        <v>564</v>
      </c>
      <c r="Q1832" t="str">
        <f>VLOOKUP(KamstrupData[[#This Row],[IdLevel123]],'B-Business Capability'!B:L,10,FALSE)</f>
        <v>Plan-to-Produce (P2P)</v>
      </c>
      <c r="R1832">
        <f>VLOOKUP(KamstrupData[[#This Row],[IdLevel123]],'B-Business Capability'!B:L,11,FALSE)</f>
        <v>0</v>
      </c>
      <c r="T1832" t="s">
        <v>969</v>
      </c>
      <c r="U1832" t="str">
        <f>_xlfn.CONCAT(KamstrupData[[#This Row],[CountryCode]],"_",KamstrupData[[#This Row],[Business Area]],"_",KamstrupData[[#This Row],[DepartmentTeam]])</f>
        <v>DK10_Electricity - Technology Software_Software</v>
      </c>
      <c r="V1832" t="str">
        <f>VLOOKUP(KamstrupData[[#This Row],[ORG_Concat]],'O-Organization'!F:H,3,FALSE)</f>
        <v>11134_DK10_Electricity_Electricity - Technology Software_Software</v>
      </c>
    </row>
    <row r="1833" spans="4:22">
      <c r="D1833" t="s">
        <v>444</v>
      </c>
      <c r="E1833" t="str">
        <f>VLOOKUP(D1833,'B-Business Capability'!B:H,5,FALSE)</f>
        <v>Product &amp; Software Development</v>
      </c>
      <c r="F1833" t="str">
        <f>VLOOKUP(D1833,'B-Business Capability'!B:H,6,FALSE)</f>
        <v>Product &amp; Software Delivery</v>
      </c>
      <c r="G1833" t="str">
        <f>VLOOKUP(D1833,'B-Business Capability'!B:H,7,FALSE)</f>
        <v>Test Quality Performance</v>
      </c>
      <c r="I1833" t="s">
        <v>253</v>
      </c>
      <c r="J1833" t="s">
        <v>966</v>
      </c>
      <c r="K1833" t="s">
        <v>967</v>
      </c>
      <c r="L1833" t="s">
        <v>100</v>
      </c>
      <c r="M1833" t="str">
        <f>VLOOKUP(L1833,'A-Applications'!B:D,3,FALSE)</f>
        <v>JIRA</v>
      </c>
      <c r="N1833" t="s">
        <v>53</v>
      </c>
      <c r="O1833" s="42" t="s">
        <v>54</v>
      </c>
      <c r="P1833" t="s">
        <v>564</v>
      </c>
      <c r="Q1833" t="str">
        <f>VLOOKUP(KamstrupData[[#This Row],[IdLevel123]],'B-Business Capability'!B:L,10,FALSE)</f>
        <v>Idea-to-Release (I2R)</v>
      </c>
      <c r="R1833">
        <f>VLOOKUP(KamstrupData[[#This Row],[IdLevel123]],'B-Business Capability'!B:L,11,FALSE)</f>
        <v>530</v>
      </c>
      <c r="T1833" t="s">
        <v>969</v>
      </c>
      <c r="U1833" t="str">
        <f>_xlfn.CONCAT(KamstrupData[[#This Row],[CountryCode]],"_",KamstrupData[[#This Row],[Business Area]],"_",KamstrupData[[#This Row],[DepartmentTeam]])</f>
        <v>DK10_Electricity - Technology Software_Software</v>
      </c>
      <c r="V1833" t="str">
        <f>VLOOKUP(KamstrupData[[#This Row],[ORG_Concat]],'O-Organization'!F:H,3,FALSE)</f>
        <v>11134_DK10_Electricity_Electricity - Technology Software_Software</v>
      </c>
    </row>
    <row r="1834" spans="4:22">
      <c r="D1834" t="s">
        <v>359</v>
      </c>
      <c r="E1834" t="str">
        <f>VLOOKUP(D1834,'B-Business Capability'!B:H,5,FALSE)</f>
        <v>Product &amp; Software Development</v>
      </c>
      <c r="F1834" t="str">
        <f>VLOOKUP(D1834,'B-Business Capability'!B:H,6,FALSE)</f>
        <v>Quality Management</v>
      </c>
      <c r="G1834" t="str">
        <f>VLOOKUP(D1834,'B-Business Capability'!B:H,7,FALSE)</f>
        <v>Test Quality</v>
      </c>
      <c r="I1834" t="s">
        <v>253</v>
      </c>
      <c r="J1834" t="s">
        <v>966</v>
      </c>
      <c r="K1834" t="s">
        <v>967</v>
      </c>
      <c r="L1834" t="s">
        <v>100</v>
      </c>
      <c r="M1834" t="str">
        <f>VLOOKUP(L1834,'A-Applications'!B:D,3,FALSE)</f>
        <v>JIRA</v>
      </c>
      <c r="N1834" t="s">
        <v>53</v>
      </c>
      <c r="O1834" s="42" t="s">
        <v>54</v>
      </c>
      <c r="P1834" t="s">
        <v>564</v>
      </c>
      <c r="Q1834" t="str">
        <f>VLOOKUP(KamstrupData[[#This Row],[IdLevel123]],'B-Business Capability'!B:L,10,FALSE)</f>
        <v>Idea-to-Release (I2R)</v>
      </c>
      <c r="R1834">
        <f>VLOOKUP(KamstrupData[[#This Row],[IdLevel123]],'B-Business Capability'!B:L,11,FALSE)</f>
        <v>906</v>
      </c>
      <c r="T1834" t="s">
        <v>969</v>
      </c>
      <c r="U1834" t="str">
        <f>_xlfn.CONCAT(KamstrupData[[#This Row],[CountryCode]],"_",KamstrupData[[#This Row],[Business Area]],"_",KamstrupData[[#This Row],[DepartmentTeam]])</f>
        <v>DK10_Electricity - Technology Software_Software</v>
      </c>
      <c r="V1834" t="str">
        <f>VLOOKUP(KamstrupData[[#This Row],[ORG_Concat]],'O-Organization'!F:H,3,FALSE)</f>
        <v>11134_DK10_Electricity_Electricity - Technology Software_Software</v>
      </c>
    </row>
    <row r="1835" spans="4:22">
      <c r="D1835" t="s">
        <v>866</v>
      </c>
      <c r="E1835" t="str">
        <f>VLOOKUP(D1835,'B-Business Capability'!B:H,5,FALSE)</f>
        <v>Product &amp; Software Development</v>
      </c>
      <c r="F1835" t="str">
        <f>VLOOKUP(D1835,'B-Business Capability'!B:H,6,FALSE)</f>
        <v>Quality Management</v>
      </c>
      <c r="G1835" t="str">
        <f>VLOOKUP(D1835,'B-Business Capability'!B:H,7,FALSE)</f>
        <v>Track Quality</v>
      </c>
      <c r="I1835" t="s">
        <v>253</v>
      </c>
      <c r="J1835" t="s">
        <v>966</v>
      </c>
      <c r="K1835" t="s">
        <v>967</v>
      </c>
      <c r="L1835" t="s">
        <v>100</v>
      </c>
      <c r="M1835" t="str">
        <f>VLOOKUP(L1835,'A-Applications'!B:D,3,FALSE)</f>
        <v>JIRA</v>
      </c>
      <c r="N1835" t="s">
        <v>53</v>
      </c>
      <c r="O1835" s="42" t="s">
        <v>54</v>
      </c>
      <c r="P1835" t="s">
        <v>564</v>
      </c>
      <c r="Q1835" t="str">
        <f>VLOOKUP(KamstrupData[[#This Row],[IdLevel123]],'B-Business Capability'!B:L,10,FALSE)</f>
        <v>Idea-to-Release (I2R)</v>
      </c>
      <c r="R1835">
        <f>VLOOKUP(KamstrupData[[#This Row],[IdLevel123]],'B-Business Capability'!B:L,11,FALSE)</f>
        <v>908</v>
      </c>
      <c r="T1835" t="s">
        <v>969</v>
      </c>
      <c r="U1835" t="str">
        <f>_xlfn.CONCAT(KamstrupData[[#This Row],[CountryCode]],"_",KamstrupData[[#This Row],[Business Area]],"_",KamstrupData[[#This Row],[DepartmentTeam]])</f>
        <v>DK10_Electricity - Technology Software_Software</v>
      </c>
      <c r="V1835" t="str">
        <f>VLOOKUP(KamstrupData[[#This Row],[ORG_Concat]],'O-Organization'!F:H,3,FALSE)</f>
        <v>11134_DK10_Electricity_Electricity - Technology Software_Software</v>
      </c>
    </row>
    <row r="1836" spans="4:22">
      <c r="D1836" t="s">
        <v>846</v>
      </c>
      <c r="E1836" t="str">
        <f>VLOOKUP(D1836,'B-Business Capability'!B:H,5,FALSE)</f>
        <v>Product &amp; Software Development</v>
      </c>
      <c r="F1836" t="str">
        <f>VLOOKUP(D1836,'B-Business Capability'!B:H,6,FALSE)</f>
        <v>Requirements Definition</v>
      </c>
      <c r="G1836" t="str">
        <f>VLOOKUP(D1836,'B-Business Capability'!B:H,7,FALSE)</f>
        <v>Evaluate Existing Products</v>
      </c>
      <c r="I1836" t="s">
        <v>253</v>
      </c>
      <c r="J1836" t="s">
        <v>966</v>
      </c>
      <c r="K1836" t="s">
        <v>967</v>
      </c>
      <c r="L1836" t="s">
        <v>100</v>
      </c>
      <c r="M1836" t="str">
        <f>VLOOKUP(L1836,'A-Applications'!B:D,3,FALSE)</f>
        <v>JIRA</v>
      </c>
      <c r="N1836" t="s">
        <v>53</v>
      </c>
      <c r="O1836" s="42" t="s">
        <v>54</v>
      </c>
      <c r="P1836" t="s">
        <v>564</v>
      </c>
      <c r="Q1836" t="str">
        <f>VLOOKUP(KamstrupData[[#This Row],[IdLevel123]],'B-Business Capability'!B:L,10,FALSE)</f>
        <v>Idea-to-Release (I2R)</v>
      </c>
      <c r="R1836">
        <f>VLOOKUP(KamstrupData[[#This Row],[IdLevel123]],'B-Business Capability'!B:L,11,FALSE)</f>
        <v>210</v>
      </c>
      <c r="T1836" t="s">
        <v>969</v>
      </c>
      <c r="U1836" t="str">
        <f>_xlfn.CONCAT(KamstrupData[[#This Row],[CountryCode]],"_",KamstrupData[[#This Row],[Business Area]],"_",KamstrupData[[#This Row],[DepartmentTeam]])</f>
        <v>DK10_Electricity - Technology Software_Software</v>
      </c>
      <c r="V1836" t="str">
        <f>VLOOKUP(KamstrupData[[#This Row],[ORG_Concat]],'O-Organization'!F:H,3,FALSE)</f>
        <v>11134_DK10_Electricity_Electricity - Technology Software_Software</v>
      </c>
    </row>
    <row r="1837" spans="4:22">
      <c r="D1837" t="s">
        <v>850</v>
      </c>
      <c r="E1837" t="str">
        <f>VLOOKUP(D1837,'B-Business Capability'!B:H,5,FALSE)</f>
        <v>Product &amp; Software Development</v>
      </c>
      <c r="F1837" t="str">
        <f>VLOOKUP(D1837,'B-Business Capability'!B:H,6,FALSE)</f>
        <v>Requirements Definition</v>
      </c>
      <c r="G1837" t="str">
        <f>VLOOKUP(D1837,'B-Business Capability'!B:H,7,FALSE)</f>
        <v>Require Distribution</v>
      </c>
      <c r="I1837" t="s">
        <v>253</v>
      </c>
      <c r="J1837" t="s">
        <v>966</v>
      </c>
      <c r="K1837" t="s">
        <v>967</v>
      </c>
      <c r="L1837" t="s">
        <v>100</v>
      </c>
      <c r="M1837" t="str">
        <f>VLOOKUP(L1837,'A-Applications'!B:D,3,FALSE)</f>
        <v>JIRA</v>
      </c>
      <c r="N1837" t="s">
        <v>53</v>
      </c>
      <c r="O1837" s="42" t="s">
        <v>54</v>
      </c>
      <c r="P1837" t="s">
        <v>564</v>
      </c>
      <c r="Q1837" t="str">
        <f>VLOOKUP(KamstrupData[[#This Row],[IdLevel123]],'B-Business Capability'!B:L,10,FALSE)</f>
        <v>Idea-to-Release (I2R)</v>
      </c>
      <c r="R1837">
        <f>VLOOKUP(KamstrupData[[#This Row],[IdLevel123]],'B-Business Capability'!B:L,11,FALSE)</f>
        <v>230</v>
      </c>
      <c r="T1837" t="s">
        <v>969</v>
      </c>
      <c r="U1837" t="str">
        <f>_xlfn.CONCAT(KamstrupData[[#This Row],[CountryCode]],"_",KamstrupData[[#This Row],[Business Area]],"_",KamstrupData[[#This Row],[DepartmentTeam]])</f>
        <v>DK10_Electricity - Technology Software_Software</v>
      </c>
      <c r="V1837" t="str">
        <f>VLOOKUP(KamstrupData[[#This Row],[ORG_Concat]],'O-Organization'!F:H,3,FALSE)</f>
        <v>11134_DK10_Electricity_Electricity - Technology Software_Software</v>
      </c>
    </row>
    <row r="1838" spans="4:22">
      <c r="D1838" t="s">
        <v>848</v>
      </c>
      <c r="E1838" t="str">
        <f>VLOOKUP(D1838,'B-Business Capability'!B:H,5,FALSE)</f>
        <v>Product &amp; Software Development</v>
      </c>
      <c r="F1838" t="str">
        <f>VLOOKUP(D1838,'B-Business Capability'!B:H,6,FALSE)</f>
        <v>Requirements Definition</v>
      </c>
      <c r="G1838" t="str">
        <f>VLOOKUP(D1838,'B-Business Capability'!B:H,7,FALSE)</f>
        <v>Review Demand</v>
      </c>
      <c r="I1838" t="s">
        <v>253</v>
      </c>
      <c r="J1838" t="s">
        <v>966</v>
      </c>
      <c r="K1838" t="s">
        <v>967</v>
      </c>
      <c r="L1838" t="s">
        <v>100</v>
      </c>
      <c r="M1838" t="str">
        <f>VLOOKUP(L1838,'A-Applications'!B:D,3,FALSE)</f>
        <v>JIRA</v>
      </c>
      <c r="N1838" t="s">
        <v>53</v>
      </c>
      <c r="O1838" s="42" t="s">
        <v>54</v>
      </c>
      <c r="P1838" t="s">
        <v>564</v>
      </c>
      <c r="Q1838" t="str">
        <f>VLOOKUP(KamstrupData[[#This Row],[IdLevel123]],'B-Business Capability'!B:L,10,FALSE)</f>
        <v>Idea-to-Release (I2R)</v>
      </c>
      <c r="R1838">
        <f>VLOOKUP(KamstrupData[[#This Row],[IdLevel123]],'B-Business Capability'!B:L,11,FALSE)</f>
        <v>240</v>
      </c>
      <c r="T1838" t="s">
        <v>969</v>
      </c>
      <c r="U1838" t="str">
        <f>_xlfn.CONCAT(KamstrupData[[#This Row],[CountryCode]],"_",KamstrupData[[#This Row],[Business Area]],"_",KamstrupData[[#This Row],[DepartmentTeam]])</f>
        <v>DK10_Electricity - Technology Software_Software</v>
      </c>
      <c r="V1838" t="str">
        <f>VLOOKUP(KamstrupData[[#This Row],[ORG_Concat]],'O-Organization'!F:H,3,FALSE)</f>
        <v>11134_DK10_Electricity_Electricity - Technology Software_Software</v>
      </c>
    </row>
    <row r="1839" spans="4:22">
      <c r="D1839" t="s">
        <v>95</v>
      </c>
      <c r="E1839" t="str">
        <f>VLOOKUP(D1839,'B-Business Capability'!B:H,5,FALSE)</f>
        <v>Not mapped to capability</v>
      </c>
      <c r="F1839">
        <f>VLOOKUP(D1839,'B-Business Capability'!B:H,6,FALSE)</f>
        <v>0</v>
      </c>
      <c r="G1839">
        <f>VLOOKUP(D1839,'B-Business Capability'!B:H,7,FALSE)</f>
        <v>0</v>
      </c>
      <c r="I1839" t="s">
        <v>253</v>
      </c>
      <c r="J1839" t="s">
        <v>966</v>
      </c>
      <c r="L1839" t="s">
        <v>972</v>
      </c>
      <c r="M1839" t="str">
        <f>VLOOKUP(L1839,'A-Applications'!B:D,3,FALSE)</f>
        <v>SourceTree</v>
      </c>
      <c r="O1839" s="42"/>
      <c r="P1839" t="s">
        <v>77</v>
      </c>
      <c r="Q1839" t="str">
        <f>VLOOKUP(KamstrupData[[#This Row],[IdLevel123]],'B-Business Capability'!B:L,10,FALSE)</f>
        <v>N/A</v>
      </c>
      <c r="R1839">
        <f>VLOOKUP(KamstrupData[[#This Row],[IdLevel123]],'B-Business Capability'!B:L,11,FALSE)</f>
        <v>0</v>
      </c>
      <c r="T1839" t="s">
        <v>969</v>
      </c>
      <c r="U1839" t="str">
        <f>_xlfn.CONCAT(KamstrupData[[#This Row],[CountryCode]],"_",KamstrupData[[#This Row],[Business Area]],"_",KamstrupData[[#This Row],[DepartmentTeam]])</f>
        <v>DK10_Electricity - Technology Software_</v>
      </c>
      <c r="V1839" t="str">
        <f>VLOOKUP(KamstrupData[[#This Row],[ORG_Concat]],'O-Organization'!F:H,3,FALSE)</f>
        <v>11133_DK10_Electricity_Electricity - Technology Software_</v>
      </c>
    </row>
    <row r="1840" spans="4:22">
      <c r="D1840" t="s">
        <v>95</v>
      </c>
      <c r="E1840" t="str">
        <f>VLOOKUP(D1840,'B-Business Capability'!B:H,5,FALSE)</f>
        <v>Not mapped to capability</v>
      </c>
      <c r="F1840">
        <f>VLOOKUP(D1840,'B-Business Capability'!B:H,6,FALSE)</f>
        <v>0</v>
      </c>
      <c r="G1840">
        <f>VLOOKUP(D1840,'B-Business Capability'!B:H,7,FALSE)</f>
        <v>0</v>
      </c>
      <c r="I1840" t="s">
        <v>253</v>
      </c>
      <c r="J1840" t="s">
        <v>966</v>
      </c>
      <c r="L1840" t="s">
        <v>401</v>
      </c>
      <c r="M1840" t="str">
        <f>VLOOKUP(L1840,'A-Applications'!B:D,3,FALSE)</f>
        <v>Wireshark (www.wireshark.org)</v>
      </c>
      <c r="O1840" s="42"/>
      <c r="P1840" t="s">
        <v>77</v>
      </c>
      <c r="Q1840" t="str">
        <f>VLOOKUP(KamstrupData[[#This Row],[IdLevel123]],'B-Business Capability'!B:L,10,FALSE)</f>
        <v>N/A</v>
      </c>
      <c r="R1840">
        <f>VLOOKUP(KamstrupData[[#This Row],[IdLevel123]],'B-Business Capability'!B:L,11,FALSE)</f>
        <v>0</v>
      </c>
      <c r="T1840" t="s">
        <v>969</v>
      </c>
      <c r="U1840" t="str">
        <f>_xlfn.CONCAT(KamstrupData[[#This Row],[CountryCode]],"_",KamstrupData[[#This Row],[Business Area]],"_",KamstrupData[[#This Row],[DepartmentTeam]])</f>
        <v>DK10_Electricity - Technology Software_</v>
      </c>
      <c r="V1840" t="str">
        <f>VLOOKUP(KamstrupData[[#This Row],[ORG_Concat]],'O-Organization'!F:H,3,FALSE)</f>
        <v>11133_DK10_Electricity_Electricity - Technology Software_</v>
      </c>
    </row>
    <row r="1841" spans="3:22">
      <c r="D1841" t="s">
        <v>507</v>
      </c>
      <c r="E1841" t="str">
        <f>VLOOKUP(D1841,'B-Business Capability'!B:H,5,FALSE)</f>
        <v>Product &amp; Software Development</v>
      </c>
      <c r="F1841" t="str">
        <f>VLOOKUP(D1841,'B-Business Capability'!B:H,6,FALSE)</f>
        <v>Engineering</v>
      </c>
      <c r="G1841" t="str">
        <f>VLOOKUP(D1841,'B-Business Capability'!B:H,7,FALSE)</f>
        <v>Construction &amp; Development</v>
      </c>
      <c r="I1841" t="s">
        <v>253</v>
      </c>
      <c r="J1841" t="s">
        <v>966</v>
      </c>
      <c r="K1841" t="s">
        <v>967</v>
      </c>
      <c r="L1841" t="s">
        <v>973</v>
      </c>
      <c r="M1841" t="str">
        <f>VLOOKUP(L1841,'A-Applications'!B:D,3,FALSE)</f>
        <v>DotCover</v>
      </c>
      <c r="N1841" t="s">
        <v>53</v>
      </c>
      <c r="O1841" s="42" t="s">
        <v>54</v>
      </c>
      <c r="P1841" t="s">
        <v>564</v>
      </c>
      <c r="Q1841" t="str">
        <f>VLOOKUP(KamstrupData[[#This Row],[IdLevel123]],'B-Business Capability'!B:L,10,FALSE)</f>
        <v>Idea-to-Release (I2R)</v>
      </c>
      <c r="R1841">
        <f>VLOOKUP(KamstrupData[[#This Row],[IdLevel123]],'B-Business Capability'!B:L,11,FALSE)</f>
        <v>420</v>
      </c>
      <c r="T1841" t="s">
        <v>969</v>
      </c>
      <c r="U1841" t="str">
        <f>_xlfn.CONCAT(KamstrupData[[#This Row],[CountryCode]],"_",KamstrupData[[#This Row],[Business Area]],"_",KamstrupData[[#This Row],[DepartmentTeam]])</f>
        <v>DK10_Electricity - Technology Software_Software</v>
      </c>
      <c r="V1841" t="str">
        <f>VLOOKUP(KamstrupData[[#This Row],[ORG_Concat]],'O-Organization'!F:H,3,FALSE)</f>
        <v>11134_DK10_Electricity_Electricity - Technology Software_Software</v>
      </c>
    </row>
    <row r="1842" spans="3:22">
      <c r="D1842" t="s">
        <v>507</v>
      </c>
      <c r="E1842" t="str">
        <f>VLOOKUP(D1842,'B-Business Capability'!B:H,5,FALSE)</f>
        <v>Product &amp; Software Development</v>
      </c>
      <c r="F1842" t="str">
        <f>VLOOKUP(D1842,'B-Business Capability'!B:H,6,FALSE)</f>
        <v>Engineering</v>
      </c>
      <c r="G1842" t="str">
        <f>VLOOKUP(D1842,'B-Business Capability'!B:H,7,FALSE)</f>
        <v>Construction &amp; Development</v>
      </c>
      <c r="I1842" t="s">
        <v>253</v>
      </c>
      <c r="J1842" t="s">
        <v>966</v>
      </c>
      <c r="K1842" t="s">
        <v>967</v>
      </c>
      <c r="L1842" t="s">
        <v>402</v>
      </c>
      <c r="M1842" t="str">
        <f>VLOOKUP(L1842,'A-Applications'!B:D,3,FALSE)</f>
        <v>Fiddler (http://www.telerik.com/fiddler)</v>
      </c>
      <c r="N1842" t="s">
        <v>53</v>
      </c>
      <c r="O1842" s="42" t="s">
        <v>54</v>
      </c>
      <c r="P1842" t="s">
        <v>564</v>
      </c>
      <c r="Q1842" t="str">
        <f>VLOOKUP(KamstrupData[[#This Row],[IdLevel123]],'B-Business Capability'!B:L,10,FALSE)</f>
        <v>Idea-to-Release (I2R)</v>
      </c>
      <c r="R1842">
        <f>VLOOKUP(KamstrupData[[#This Row],[IdLevel123]],'B-Business Capability'!B:L,11,FALSE)</f>
        <v>420</v>
      </c>
      <c r="T1842" t="s">
        <v>969</v>
      </c>
      <c r="U1842" t="str">
        <f>_xlfn.CONCAT(KamstrupData[[#This Row],[CountryCode]],"_",KamstrupData[[#This Row],[Business Area]],"_",KamstrupData[[#This Row],[DepartmentTeam]])</f>
        <v>DK10_Electricity - Technology Software_Software</v>
      </c>
      <c r="V1842" t="str">
        <f>VLOOKUP(KamstrupData[[#This Row],[ORG_Concat]],'O-Organization'!F:H,3,FALSE)</f>
        <v>11134_DK10_Electricity_Electricity - Technology Software_Software</v>
      </c>
    </row>
    <row r="1843" spans="3:22">
      <c r="D1843" t="s">
        <v>95</v>
      </c>
      <c r="E1843" t="str">
        <f>VLOOKUP(D1843,'B-Business Capability'!B:H,5,FALSE)</f>
        <v>Not mapped to capability</v>
      </c>
      <c r="F1843">
        <f>VLOOKUP(D1843,'B-Business Capability'!B:H,6,FALSE)</f>
        <v>0</v>
      </c>
      <c r="G1843">
        <f>VLOOKUP(D1843,'B-Business Capability'!B:H,7,FALSE)</f>
        <v>0</v>
      </c>
      <c r="I1843" t="s">
        <v>253</v>
      </c>
      <c r="J1843" t="s">
        <v>966</v>
      </c>
      <c r="L1843" t="s">
        <v>891</v>
      </c>
      <c r="M1843" t="str">
        <f>VLOOKUP(L1843,'A-Applications'!B:D,3,FALSE)</f>
        <v>ReSharper</v>
      </c>
      <c r="O1843" s="42"/>
      <c r="P1843" t="s">
        <v>77</v>
      </c>
      <c r="Q1843" t="str">
        <f>VLOOKUP(KamstrupData[[#This Row],[IdLevel123]],'B-Business Capability'!B:L,10,FALSE)</f>
        <v>N/A</v>
      </c>
      <c r="R1843">
        <f>VLOOKUP(KamstrupData[[#This Row],[IdLevel123]],'B-Business Capability'!B:L,11,FALSE)</f>
        <v>0</v>
      </c>
      <c r="T1843" t="s">
        <v>969</v>
      </c>
      <c r="U1843" t="str">
        <f>_xlfn.CONCAT(KamstrupData[[#This Row],[CountryCode]],"_",KamstrupData[[#This Row],[Business Area]],"_",KamstrupData[[#This Row],[DepartmentTeam]])</f>
        <v>DK10_Electricity - Technology Software_</v>
      </c>
      <c r="V1843" t="str">
        <f>VLOOKUP(KamstrupData[[#This Row],[ORG_Concat]],'O-Organization'!F:H,3,FALSE)</f>
        <v>11133_DK10_Electricity_Electricity - Technology Software_</v>
      </c>
    </row>
    <row r="1844" spans="3:22">
      <c r="C1844" s="28">
        <v>46387</v>
      </c>
      <c r="D1844" t="s">
        <v>63</v>
      </c>
      <c r="E1844" t="str">
        <f>VLOOKUP(D1844,'B-Business Capability'!B:H,5,FALSE)</f>
        <v>Finance</v>
      </c>
      <c r="F1844" t="str">
        <f>VLOOKUP(D1844,'B-Business Capability'!B:H,6,FALSE)</f>
        <v>Financial Planning &amp; Analysis</v>
      </c>
      <c r="G1844" t="str">
        <f>VLOOKUP(D1844,'B-Business Capability'!B:H,7,FALSE)</f>
        <v>Cost Accounting_Plan</v>
      </c>
      <c r="I1844" t="s">
        <v>253</v>
      </c>
      <c r="J1844" t="s">
        <v>966</v>
      </c>
      <c r="K1844" t="s">
        <v>967</v>
      </c>
      <c r="L1844" t="s">
        <v>102</v>
      </c>
      <c r="M1844" t="str">
        <f>VLOOKUP(L1844,'A-Applications'!B:D,3,FALSE)</f>
        <v>VIS</v>
      </c>
      <c r="N1844" t="s">
        <v>103</v>
      </c>
      <c r="O1844" s="42" t="s">
        <v>62</v>
      </c>
      <c r="P1844" t="s">
        <v>67</v>
      </c>
      <c r="Q1844" t="str">
        <f>VLOOKUP(KamstrupData[[#This Row],[IdLevel123]],'B-Business Capability'!B:L,10,FALSE)</f>
        <v>N/A</v>
      </c>
      <c r="R1844">
        <f>VLOOKUP(KamstrupData[[#This Row],[IdLevel123]],'B-Business Capability'!B:L,11,FALSE)</f>
        <v>0</v>
      </c>
      <c r="S1844" t="s">
        <v>265</v>
      </c>
      <c r="T1844" t="s">
        <v>969</v>
      </c>
      <c r="U1844" t="str">
        <f>_xlfn.CONCAT(KamstrupData[[#This Row],[CountryCode]],"_",KamstrupData[[#This Row],[Business Area]],"_",KamstrupData[[#This Row],[DepartmentTeam]])</f>
        <v>DK10_Electricity - Technology Software_Software</v>
      </c>
      <c r="V1844" t="str">
        <f>VLOOKUP(KamstrupData[[#This Row],[ORG_Concat]],'O-Organization'!F:H,3,FALSE)</f>
        <v>11134_DK10_Electricity_Electricity - Technology Software_Software</v>
      </c>
    </row>
    <row r="1845" spans="3:22">
      <c r="C1845" s="28">
        <v>46387</v>
      </c>
      <c r="D1845" t="s">
        <v>104</v>
      </c>
      <c r="E1845" t="str">
        <f>VLOOKUP(D1845,'B-Business Capability'!B:H,5,FALSE)</f>
        <v>Finance</v>
      </c>
      <c r="F1845" t="str">
        <f>VLOOKUP(D1845,'B-Business Capability'!B:H,6,FALSE)</f>
        <v>Financial Planning &amp; Analysis</v>
      </c>
      <c r="G1845" t="str">
        <f>VLOOKUP(D1845,'B-Business Capability'!B:H,7,FALSE)</f>
        <v>Forecasting</v>
      </c>
      <c r="I1845" t="s">
        <v>253</v>
      </c>
      <c r="J1845" t="s">
        <v>966</v>
      </c>
      <c r="K1845" t="s">
        <v>967</v>
      </c>
      <c r="L1845" t="s">
        <v>102</v>
      </c>
      <c r="M1845" t="str">
        <f>VLOOKUP(L1845,'A-Applications'!B:D,3,FALSE)</f>
        <v>VIS</v>
      </c>
      <c r="N1845" t="s">
        <v>103</v>
      </c>
      <c r="O1845" s="42" t="s">
        <v>62</v>
      </c>
      <c r="P1845" t="s">
        <v>67</v>
      </c>
      <c r="Q1845" t="str">
        <f>VLOOKUP(KamstrupData[[#This Row],[IdLevel123]],'B-Business Capability'!B:L,10,FALSE)</f>
        <v>N/A</v>
      </c>
      <c r="R1845">
        <f>VLOOKUP(KamstrupData[[#This Row],[IdLevel123]],'B-Business Capability'!B:L,11,FALSE)</f>
        <v>0</v>
      </c>
      <c r="S1845" t="s">
        <v>265</v>
      </c>
      <c r="T1845" t="s">
        <v>969</v>
      </c>
      <c r="U1845" t="str">
        <f>_xlfn.CONCAT(KamstrupData[[#This Row],[CountryCode]],"_",KamstrupData[[#This Row],[Business Area]],"_",KamstrupData[[#This Row],[DepartmentTeam]])</f>
        <v>DK10_Electricity - Technology Software_Software</v>
      </c>
      <c r="V1845" t="str">
        <f>VLOOKUP(KamstrupData[[#This Row],[ORG_Concat]],'O-Organization'!F:H,3,FALSE)</f>
        <v>11134_DK10_Electricity_Electricity - Technology Software_Software</v>
      </c>
    </row>
    <row r="1846" spans="3:22">
      <c r="D1846" t="s">
        <v>95</v>
      </c>
      <c r="E1846" t="str">
        <f>VLOOKUP(D1846,'B-Business Capability'!B:H,5,FALSE)</f>
        <v>Not mapped to capability</v>
      </c>
      <c r="F1846">
        <f>VLOOKUP(D1846,'B-Business Capability'!B:H,6,FALSE)</f>
        <v>0</v>
      </c>
      <c r="G1846">
        <f>VLOOKUP(D1846,'B-Business Capability'!B:H,7,FALSE)</f>
        <v>0</v>
      </c>
      <c r="I1846" t="s">
        <v>253</v>
      </c>
      <c r="J1846" t="s">
        <v>966</v>
      </c>
      <c r="L1846" t="s">
        <v>403</v>
      </c>
      <c r="M1846" t="str">
        <f>VLOOKUP(L1846,'A-Applications'!B:D,3,FALSE)</f>
        <v>Git</v>
      </c>
      <c r="O1846" s="42"/>
      <c r="P1846" t="s">
        <v>77</v>
      </c>
      <c r="Q1846" t="str">
        <f>VLOOKUP(KamstrupData[[#This Row],[IdLevel123]],'B-Business Capability'!B:L,10,FALSE)</f>
        <v>N/A</v>
      </c>
      <c r="R1846">
        <f>VLOOKUP(KamstrupData[[#This Row],[IdLevel123]],'B-Business Capability'!B:L,11,FALSE)</f>
        <v>0</v>
      </c>
      <c r="T1846" t="s">
        <v>969</v>
      </c>
      <c r="U1846" t="str">
        <f>_xlfn.CONCAT(KamstrupData[[#This Row],[CountryCode]],"_",KamstrupData[[#This Row],[Business Area]],"_",KamstrupData[[#This Row],[DepartmentTeam]])</f>
        <v>DK10_Electricity - Technology Software_</v>
      </c>
      <c r="V1846" t="str">
        <f>VLOOKUP(KamstrupData[[#This Row],[ORG_Concat]],'O-Organization'!F:H,3,FALSE)</f>
        <v>11133_DK10_Electricity_Electricity - Technology Software_</v>
      </c>
    </row>
    <row r="1847" spans="3:22">
      <c r="D1847" t="s">
        <v>507</v>
      </c>
      <c r="E1847" t="str">
        <f>VLOOKUP(D1847,'B-Business Capability'!B:H,5,FALSE)</f>
        <v>Product &amp; Software Development</v>
      </c>
      <c r="F1847" t="str">
        <f>VLOOKUP(D1847,'B-Business Capability'!B:H,6,FALSE)</f>
        <v>Engineering</v>
      </c>
      <c r="G1847" t="str">
        <f>VLOOKUP(D1847,'B-Business Capability'!B:H,7,FALSE)</f>
        <v>Construction &amp; Development</v>
      </c>
      <c r="I1847" t="s">
        <v>253</v>
      </c>
      <c r="J1847" t="s">
        <v>966</v>
      </c>
      <c r="K1847" t="s">
        <v>967</v>
      </c>
      <c r="L1847" t="s">
        <v>405</v>
      </c>
      <c r="M1847" t="str">
        <f>VLOOKUP(L1847,'A-Applications'!B:D,3,FALSE)</f>
        <v>Microsoft Visual Studio Pro MSDN</v>
      </c>
      <c r="N1847" t="s">
        <v>53</v>
      </c>
      <c r="O1847" s="42" t="s">
        <v>54</v>
      </c>
      <c r="P1847" t="s">
        <v>564</v>
      </c>
      <c r="Q1847" t="str">
        <f>VLOOKUP(KamstrupData[[#This Row],[IdLevel123]],'B-Business Capability'!B:L,10,FALSE)</f>
        <v>Idea-to-Release (I2R)</v>
      </c>
      <c r="R1847">
        <f>VLOOKUP(KamstrupData[[#This Row],[IdLevel123]],'B-Business Capability'!B:L,11,FALSE)</f>
        <v>420</v>
      </c>
      <c r="T1847" t="s">
        <v>974</v>
      </c>
      <c r="U1847" t="str">
        <f>_xlfn.CONCAT(KamstrupData[[#This Row],[CountryCode]],"_",KamstrupData[[#This Row],[Business Area]],"_",KamstrupData[[#This Row],[DepartmentTeam]])</f>
        <v>DK10_Electricity - Technology Software_Software</v>
      </c>
      <c r="V1847" t="str">
        <f>VLOOKUP(KamstrupData[[#This Row],[ORG_Concat]],'O-Organization'!F:H,3,FALSE)</f>
        <v>11134_DK10_Electricity_Electricity - Technology Software_Software</v>
      </c>
    </row>
    <row r="1848" spans="3:22">
      <c r="D1848" t="s">
        <v>95</v>
      </c>
      <c r="E1848" t="str">
        <f>VLOOKUP(D1848,'B-Business Capability'!B:H,5,FALSE)</f>
        <v>Not mapped to capability</v>
      </c>
      <c r="F1848">
        <f>VLOOKUP(D1848,'B-Business Capability'!B:H,6,FALSE)</f>
        <v>0</v>
      </c>
      <c r="G1848">
        <f>VLOOKUP(D1848,'B-Business Capability'!B:H,7,FALSE)</f>
        <v>0</v>
      </c>
      <c r="I1848" t="s">
        <v>253</v>
      </c>
      <c r="J1848" t="s">
        <v>966</v>
      </c>
      <c r="L1848" t="s">
        <v>105</v>
      </c>
      <c r="M1848" t="str">
        <f>VLOOKUP(L1848,'A-Applications'!B:D,3,FALSE)</f>
        <v>Microsoft Visio</v>
      </c>
      <c r="O1848" s="42"/>
      <c r="P1848" t="s">
        <v>77</v>
      </c>
      <c r="Q1848" t="str">
        <f>VLOOKUP(KamstrupData[[#This Row],[IdLevel123]],'B-Business Capability'!B:L,10,FALSE)</f>
        <v>N/A</v>
      </c>
      <c r="R1848">
        <f>VLOOKUP(KamstrupData[[#This Row],[IdLevel123]],'B-Business Capability'!B:L,11,FALSE)</f>
        <v>0</v>
      </c>
      <c r="T1848" t="s">
        <v>969</v>
      </c>
      <c r="U1848" t="str">
        <f>_xlfn.CONCAT(KamstrupData[[#This Row],[CountryCode]],"_",KamstrupData[[#This Row],[Business Area]],"_",KamstrupData[[#This Row],[DepartmentTeam]])</f>
        <v>DK10_Electricity - Technology Software_</v>
      </c>
      <c r="V1848" t="str">
        <f>VLOOKUP(KamstrupData[[#This Row],[ORG_Concat]],'O-Organization'!F:H,3,FALSE)</f>
        <v>11133_DK10_Electricity_Electricity - Technology Software_</v>
      </c>
    </row>
    <row r="1849" spans="3:22">
      <c r="D1849" t="s">
        <v>95</v>
      </c>
      <c r="E1849" t="str">
        <f>VLOOKUP(D1849,'B-Business Capability'!B:H,5,FALSE)</f>
        <v>Not mapped to capability</v>
      </c>
      <c r="F1849">
        <f>VLOOKUP(D1849,'B-Business Capability'!B:H,6,FALSE)</f>
        <v>0</v>
      </c>
      <c r="G1849">
        <f>VLOOKUP(D1849,'B-Business Capability'!B:H,7,FALSE)</f>
        <v>0</v>
      </c>
      <c r="I1849" t="s">
        <v>253</v>
      </c>
      <c r="J1849" t="s">
        <v>966</v>
      </c>
      <c r="L1849" t="s">
        <v>106</v>
      </c>
      <c r="M1849" t="str">
        <f>VLOOKUP(L1849,'A-Applications'!B:D,3,FALSE)</f>
        <v>Putty</v>
      </c>
      <c r="O1849" s="42"/>
      <c r="P1849" t="s">
        <v>77</v>
      </c>
      <c r="Q1849" t="str">
        <f>VLOOKUP(KamstrupData[[#This Row],[IdLevel123]],'B-Business Capability'!B:L,10,FALSE)</f>
        <v>N/A</v>
      </c>
      <c r="R1849">
        <f>VLOOKUP(KamstrupData[[#This Row],[IdLevel123]],'B-Business Capability'!B:L,11,FALSE)</f>
        <v>0</v>
      </c>
      <c r="T1849" t="s">
        <v>969</v>
      </c>
      <c r="U1849" t="str">
        <f>_xlfn.CONCAT(KamstrupData[[#This Row],[CountryCode]],"_",KamstrupData[[#This Row],[Business Area]],"_",KamstrupData[[#This Row],[DepartmentTeam]])</f>
        <v>DK10_Electricity - Technology Software_</v>
      </c>
      <c r="V1849" t="str">
        <f>VLOOKUP(KamstrupData[[#This Row],[ORG_Concat]],'O-Organization'!F:H,3,FALSE)</f>
        <v>11133_DK10_Electricity_Electricity - Technology Software_</v>
      </c>
    </row>
    <row r="1850" spans="3:22">
      <c r="D1850" t="s">
        <v>507</v>
      </c>
      <c r="E1850" t="str">
        <f>VLOOKUP(D1850,'B-Business Capability'!B:H,5,FALSE)</f>
        <v>Product &amp; Software Development</v>
      </c>
      <c r="F1850" t="str">
        <f>VLOOKUP(D1850,'B-Business Capability'!B:H,6,FALSE)</f>
        <v>Engineering</v>
      </c>
      <c r="G1850" t="str">
        <f>VLOOKUP(D1850,'B-Business Capability'!B:H,7,FALSE)</f>
        <v>Construction &amp; Development</v>
      </c>
      <c r="I1850" t="s">
        <v>253</v>
      </c>
      <c r="J1850" t="s">
        <v>966</v>
      </c>
      <c r="K1850" t="s">
        <v>967</v>
      </c>
      <c r="L1850" t="s">
        <v>107</v>
      </c>
      <c r="M1850" t="str">
        <f>VLOOKUP(L1850,'A-Applications'!B:D,3,FALSE)</f>
        <v>GITLAB</v>
      </c>
      <c r="N1850" t="s">
        <v>53</v>
      </c>
      <c r="O1850" s="42" t="s">
        <v>66</v>
      </c>
      <c r="P1850" t="s">
        <v>564</v>
      </c>
      <c r="Q1850" t="str">
        <f>VLOOKUP(KamstrupData[[#This Row],[IdLevel123]],'B-Business Capability'!B:L,10,FALSE)</f>
        <v>Idea-to-Release (I2R)</v>
      </c>
      <c r="R1850">
        <f>VLOOKUP(KamstrupData[[#This Row],[IdLevel123]],'B-Business Capability'!B:L,11,FALSE)</f>
        <v>420</v>
      </c>
      <c r="T1850" t="s">
        <v>969</v>
      </c>
      <c r="U1850" t="str">
        <f>_xlfn.CONCAT(KamstrupData[[#This Row],[CountryCode]],"_",KamstrupData[[#This Row],[Business Area]],"_",KamstrupData[[#This Row],[DepartmentTeam]])</f>
        <v>DK10_Electricity - Technology Software_Software</v>
      </c>
      <c r="V1850" t="str">
        <f>VLOOKUP(KamstrupData[[#This Row],[ORG_Concat]],'O-Organization'!F:H,3,FALSE)</f>
        <v>11134_DK10_Electricity_Electricity - Technology Software_Software</v>
      </c>
    </row>
    <row r="1851" spans="3:22">
      <c r="D1851" t="s">
        <v>444</v>
      </c>
      <c r="E1851" t="str">
        <f>VLOOKUP(D1851,'B-Business Capability'!B:H,5,FALSE)</f>
        <v>Product &amp; Software Development</v>
      </c>
      <c r="F1851" t="str">
        <f>VLOOKUP(D1851,'B-Business Capability'!B:H,6,FALSE)</f>
        <v>Product &amp; Software Delivery</v>
      </c>
      <c r="G1851" t="str">
        <f>VLOOKUP(D1851,'B-Business Capability'!B:H,7,FALSE)</f>
        <v>Test Quality Performance</v>
      </c>
      <c r="I1851" t="s">
        <v>253</v>
      </c>
      <c r="J1851" t="s">
        <v>966</v>
      </c>
      <c r="K1851" t="s">
        <v>967</v>
      </c>
      <c r="L1851" t="s">
        <v>107</v>
      </c>
      <c r="M1851" t="str">
        <f>VLOOKUP(L1851,'A-Applications'!B:D,3,FALSE)</f>
        <v>GITLAB</v>
      </c>
      <c r="N1851" t="s">
        <v>53</v>
      </c>
      <c r="O1851" s="42" t="s">
        <v>66</v>
      </c>
      <c r="P1851" t="s">
        <v>564</v>
      </c>
      <c r="Q1851" t="str">
        <f>VLOOKUP(KamstrupData[[#This Row],[IdLevel123]],'B-Business Capability'!B:L,10,FALSE)</f>
        <v>Idea-to-Release (I2R)</v>
      </c>
      <c r="R1851">
        <f>VLOOKUP(KamstrupData[[#This Row],[IdLevel123]],'B-Business Capability'!B:L,11,FALSE)</f>
        <v>530</v>
      </c>
      <c r="T1851" t="s">
        <v>969</v>
      </c>
      <c r="U1851" t="str">
        <f>_xlfn.CONCAT(KamstrupData[[#This Row],[CountryCode]],"_",KamstrupData[[#This Row],[Business Area]],"_",KamstrupData[[#This Row],[DepartmentTeam]])</f>
        <v>DK10_Electricity - Technology Software_Software</v>
      </c>
      <c r="V1851" t="str">
        <f>VLOOKUP(KamstrupData[[#This Row],[ORG_Concat]],'O-Organization'!F:H,3,FALSE)</f>
        <v>11134_DK10_Electricity_Electricity - Technology Software_Software</v>
      </c>
    </row>
    <row r="1852" spans="3:22">
      <c r="D1852" t="s">
        <v>975</v>
      </c>
      <c r="E1852" t="str">
        <f>VLOOKUP(D1852,'B-Business Capability'!B:H,5,FALSE)</f>
        <v>Product &amp; Software Development</v>
      </c>
      <c r="F1852" t="str">
        <f>VLOOKUP(D1852,'B-Business Capability'!B:H,6,FALSE)</f>
        <v>Marketing Testing</v>
      </c>
      <c r="G1852">
        <f>VLOOKUP(D1852,'B-Business Capability'!B:H,7,FALSE)</f>
        <v>0</v>
      </c>
      <c r="I1852" t="s">
        <v>253</v>
      </c>
      <c r="J1852" t="s">
        <v>966</v>
      </c>
      <c r="K1852" t="s">
        <v>967</v>
      </c>
      <c r="L1852" t="s">
        <v>302</v>
      </c>
      <c r="M1852" t="str">
        <f>VLOOKUP(L1852,'A-Applications'!B:D,3,FALSE)</f>
        <v>Confluence</v>
      </c>
      <c r="N1852" t="s">
        <v>53</v>
      </c>
      <c r="O1852" s="42" t="s">
        <v>54</v>
      </c>
      <c r="P1852" t="s">
        <v>564</v>
      </c>
      <c r="Q1852" t="str">
        <f>VLOOKUP(KamstrupData[[#This Row],[IdLevel123]],'B-Business Capability'!B:L,10,FALSE)</f>
        <v>Idea-to-Release (I2R)</v>
      </c>
      <c r="R1852">
        <f>VLOOKUP(KamstrupData[[#This Row],[IdLevel123]],'B-Business Capability'!B:L,11,FALSE)</f>
        <v>150</v>
      </c>
      <c r="T1852" t="s">
        <v>969</v>
      </c>
      <c r="U1852" t="str">
        <f>_xlfn.CONCAT(KamstrupData[[#This Row],[CountryCode]],"_",KamstrupData[[#This Row],[Business Area]],"_",KamstrupData[[#This Row],[DepartmentTeam]])</f>
        <v>DK10_Electricity - Technology Software_Software</v>
      </c>
      <c r="V1852" t="str">
        <f>VLOOKUP(KamstrupData[[#This Row],[ORG_Concat]],'O-Organization'!F:H,3,FALSE)</f>
        <v>11134_DK10_Electricity_Electricity - Technology Software_Software</v>
      </c>
    </row>
    <row r="1853" spans="3:22">
      <c r="D1853" t="s">
        <v>976</v>
      </c>
      <c r="E1853" t="str">
        <f>VLOOKUP(D1853,'B-Business Capability'!B:H,5,FALSE)</f>
        <v>Product &amp; Software Development</v>
      </c>
      <c r="F1853" t="str">
        <f>VLOOKUP(D1853,'B-Business Capability'!B:H,6,FALSE)</f>
        <v>Method Development</v>
      </c>
      <c r="G1853">
        <f>VLOOKUP(D1853,'B-Business Capability'!B:H,7,FALSE)</f>
        <v>0</v>
      </c>
      <c r="I1853" t="s">
        <v>253</v>
      </c>
      <c r="J1853" t="s">
        <v>966</v>
      </c>
      <c r="K1853" t="s">
        <v>967</v>
      </c>
      <c r="L1853" t="s">
        <v>302</v>
      </c>
      <c r="M1853" t="str">
        <f>VLOOKUP(L1853,'A-Applications'!B:D,3,FALSE)</f>
        <v>Confluence</v>
      </c>
      <c r="N1853" t="s">
        <v>53</v>
      </c>
      <c r="O1853" s="42" t="s">
        <v>54</v>
      </c>
      <c r="P1853" t="s">
        <v>564</v>
      </c>
      <c r="Q1853" t="str">
        <f>VLOOKUP(KamstrupData[[#This Row],[IdLevel123]],'B-Business Capability'!B:L,10,FALSE)</f>
        <v>Idea-to-Release (I2R)</v>
      </c>
      <c r="R1853">
        <f>VLOOKUP(KamstrupData[[#This Row],[IdLevel123]],'B-Business Capability'!B:L,11,FALSE)</f>
        <v>930</v>
      </c>
      <c r="T1853" t="s">
        <v>969</v>
      </c>
      <c r="U1853" t="str">
        <f>_xlfn.CONCAT(KamstrupData[[#This Row],[CountryCode]],"_",KamstrupData[[#This Row],[Business Area]],"_",KamstrupData[[#This Row],[DepartmentTeam]])</f>
        <v>DK10_Electricity - Technology Software_Software</v>
      </c>
      <c r="V1853" t="str">
        <f>VLOOKUP(KamstrupData[[#This Row],[ORG_Concat]],'O-Organization'!F:H,3,FALSE)</f>
        <v>11134_DK10_Electricity_Electricity - Technology Software_Software</v>
      </c>
    </row>
    <row r="1854" spans="3:22">
      <c r="D1854" t="s">
        <v>421</v>
      </c>
      <c r="E1854" t="str">
        <f>VLOOKUP(D1854,'B-Business Capability'!B:H,5,FALSE)</f>
        <v>Product &amp; Software Development</v>
      </c>
      <c r="F1854" t="str">
        <f>VLOOKUP(D1854,'B-Business Capability'!B:H,6,FALSE)</f>
        <v>Product &amp; Software Delivery</v>
      </c>
      <c r="G1854">
        <f>VLOOKUP(D1854,'B-Business Capability'!B:H,7,FALSE)</f>
        <v>0</v>
      </c>
      <c r="I1854" t="s">
        <v>253</v>
      </c>
      <c r="J1854" t="s">
        <v>966</v>
      </c>
      <c r="K1854" t="s">
        <v>967</v>
      </c>
      <c r="L1854" t="s">
        <v>302</v>
      </c>
      <c r="M1854" t="str">
        <f>VLOOKUP(L1854,'A-Applications'!B:D,3,FALSE)</f>
        <v>Confluence</v>
      </c>
      <c r="N1854" t="s">
        <v>53</v>
      </c>
      <c r="O1854" s="42" t="s">
        <v>54</v>
      </c>
      <c r="P1854" t="s">
        <v>564</v>
      </c>
      <c r="Q1854" t="str">
        <f>VLOOKUP(KamstrupData[[#This Row],[IdLevel123]],'B-Business Capability'!B:L,10,FALSE)</f>
        <v>Idea-to-Release (I2R)</v>
      </c>
      <c r="R1854">
        <f>VLOOKUP(KamstrupData[[#This Row],[IdLevel123]],'B-Business Capability'!B:L,11,FALSE)</f>
        <v>500</v>
      </c>
      <c r="T1854" t="s">
        <v>969</v>
      </c>
      <c r="U1854" t="str">
        <f>_xlfn.CONCAT(KamstrupData[[#This Row],[CountryCode]],"_",KamstrupData[[#This Row],[Business Area]],"_",KamstrupData[[#This Row],[DepartmentTeam]])</f>
        <v>DK10_Electricity - Technology Software_Software</v>
      </c>
      <c r="V1854" t="str">
        <f>VLOOKUP(KamstrupData[[#This Row],[ORG_Concat]],'O-Organization'!F:H,3,FALSE)</f>
        <v>11134_DK10_Electricity_Electricity - Technology Software_Software</v>
      </c>
    </row>
    <row r="1855" spans="3:22" ht="15" customHeight="1">
      <c r="D1855" t="s">
        <v>977</v>
      </c>
      <c r="E1855" t="str">
        <f>VLOOKUP(D1855,'B-Business Capability'!B:H,5,FALSE)</f>
        <v>Product &amp; Software Development</v>
      </c>
      <c r="F1855" t="str">
        <f>VLOOKUP(D1855,'B-Business Capability'!B:H,6,FALSE)</f>
        <v>Product Preparation</v>
      </c>
      <c r="G1855">
        <f>VLOOKUP(D1855,'B-Business Capability'!B:H,7,FALSE)</f>
        <v>0</v>
      </c>
      <c r="I1855" t="s">
        <v>253</v>
      </c>
      <c r="J1855" t="s">
        <v>966</v>
      </c>
      <c r="K1855" t="s">
        <v>967</v>
      </c>
      <c r="L1855" t="s">
        <v>302</v>
      </c>
      <c r="M1855" t="str">
        <f>VLOOKUP(L1855,'A-Applications'!B:D,3,FALSE)</f>
        <v>Confluence</v>
      </c>
      <c r="N1855" t="s">
        <v>53</v>
      </c>
      <c r="O1855" s="42" t="s">
        <v>54</v>
      </c>
      <c r="P1855" t="s">
        <v>564</v>
      </c>
      <c r="Q1855" t="str">
        <f>VLOOKUP(KamstrupData[[#This Row],[IdLevel123]],'B-Business Capability'!B:L,10,FALSE)</f>
        <v>Idea-to-Release (I2R)</v>
      </c>
      <c r="R1855">
        <f>VLOOKUP(KamstrupData[[#This Row],[IdLevel123]],'B-Business Capability'!B:L,11,FALSE)</f>
        <v>110</v>
      </c>
      <c r="T1855" t="s">
        <v>969</v>
      </c>
      <c r="U1855" t="str">
        <f>_xlfn.CONCAT(KamstrupData[[#This Row],[CountryCode]],"_",KamstrupData[[#This Row],[Business Area]],"_",KamstrupData[[#This Row],[DepartmentTeam]])</f>
        <v>DK10_Electricity - Technology Software_Software</v>
      </c>
      <c r="V1855" t="str">
        <f>VLOOKUP(KamstrupData[[#This Row],[ORG_Concat]],'O-Organization'!F:H,3,FALSE)</f>
        <v>11134_DK10_Electricity_Electricity - Technology Software_Software</v>
      </c>
    </row>
    <row r="1856" spans="3:22" ht="15" customHeight="1">
      <c r="D1856" t="s">
        <v>978</v>
      </c>
      <c r="E1856" t="str">
        <f>VLOOKUP(D1856,'B-Business Capability'!B:H,5,FALSE)</f>
        <v>Product &amp; Software Development</v>
      </c>
      <c r="F1856" t="str">
        <f>VLOOKUP(D1856,'B-Business Capability'!B:H,6,FALSE)</f>
        <v>Quality Management</v>
      </c>
      <c r="G1856">
        <f>VLOOKUP(D1856,'B-Business Capability'!B:H,7,FALSE)</f>
        <v>0</v>
      </c>
      <c r="I1856" t="s">
        <v>253</v>
      </c>
      <c r="J1856" t="s">
        <v>966</v>
      </c>
      <c r="K1856" t="s">
        <v>967</v>
      </c>
      <c r="L1856" t="s">
        <v>302</v>
      </c>
      <c r="M1856" t="str">
        <f>VLOOKUP(L1856,'A-Applications'!B:D,3,FALSE)</f>
        <v>Confluence</v>
      </c>
      <c r="N1856" t="s">
        <v>53</v>
      </c>
      <c r="O1856" s="42" t="s">
        <v>54</v>
      </c>
      <c r="P1856" t="s">
        <v>564</v>
      </c>
      <c r="Q1856" t="str">
        <f>VLOOKUP(KamstrupData[[#This Row],[IdLevel123]],'B-Business Capability'!B:L,10,FALSE)</f>
        <v>Idea-to-Release (I2R)</v>
      </c>
      <c r="R1856">
        <f>VLOOKUP(KamstrupData[[#This Row],[IdLevel123]],'B-Business Capability'!B:L,11,FALSE)</f>
        <v>900</v>
      </c>
      <c r="T1856" t="s">
        <v>969</v>
      </c>
      <c r="U1856" t="str">
        <f>_xlfn.CONCAT(KamstrupData[[#This Row],[CountryCode]],"_",KamstrupData[[#This Row],[Business Area]],"_",KamstrupData[[#This Row],[DepartmentTeam]])</f>
        <v>DK10_Electricity - Technology Software_Software</v>
      </c>
      <c r="V1856" t="str">
        <f>VLOOKUP(KamstrupData[[#This Row],[ORG_Concat]],'O-Organization'!F:H,3,FALSE)</f>
        <v>11134_DK10_Electricity_Electricity - Technology Software_Software</v>
      </c>
    </row>
    <row r="1857" spans="4:22">
      <c r="D1857" t="s">
        <v>979</v>
      </c>
      <c r="E1857" t="str">
        <f>VLOOKUP(D1857,'B-Business Capability'!B:H,5,FALSE)</f>
        <v>Product &amp; Software Development</v>
      </c>
      <c r="F1857" t="str">
        <f>VLOOKUP(D1857,'B-Business Capability'!B:H,6,FALSE)</f>
        <v>R&amp;D</v>
      </c>
      <c r="G1857">
        <f>VLOOKUP(D1857,'B-Business Capability'!B:H,7,FALSE)</f>
        <v>0</v>
      </c>
      <c r="I1857" t="s">
        <v>253</v>
      </c>
      <c r="J1857" t="s">
        <v>966</v>
      </c>
      <c r="K1857" t="s">
        <v>967</v>
      </c>
      <c r="L1857" t="s">
        <v>302</v>
      </c>
      <c r="M1857" t="str">
        <f>VLOOKUP(L1857,'A-Applications'!B:D,3,FALSE)</f>
        <v>Confluence</v>
      </c>
      <c r="N1857" t="s">
        <v>53</v>
      </c>
      <c r="O1857" s="42" t="s">
        <v>54</v>
      </c>
      <c r="P1857" t="s">
        <v>564</v>
      </c>
      <c r="Q1857" t="str">
        <f>VLOOKUP(KamstrupData[[#This Row],[IdLevel123]],'B-Business Capability'!B:L,10,FALSE)</f>
        <v>Idea-to-Release (I2R)</v>
      </c>
      <c r="R1857">
        <f>VLOOKUP(KamstrupData[[#This Row],[IdLevel123]],'B-Business Capability'!B:L,11,FALSE)</f>
        <v>300</v>
      </c>
      <c r="T1857" t="s">
        <v>969</v>
      </c>
      <c r="U1857" t="str">
        <f>_xlfn.CONCAT(KamstrupData[[#This Row],[CountryCode]],"_",KamstrupData[[#This Row],[Business Area]],"_",KamstrupData[[#This Row],[DepartmentTeam]])</f>
        <v>DK10_Electricity - Technology Software_Software</v>
      </c>
      <c r="V1857" t="str">
        <f>VLOOKUP(KamstrupData[[#This Row],[ORG_Concat]],'O-Organization'!F:H,3,FALSE)</f>
        <v>11134_DK10_Electricity_Electricity - Technology Software_Software</v>
      </c>
    </row>
    <row r="1858" spans="4:22">
      <c r="D1858" t="s">
        <v>980</v>
      </c>
      <c r="E1858" t="str">
        <f>VLOOKUP(D1858,'B-Business Capability'!B:H,5,FALSE)</f>
        <v>Product &amp; Software Development</v>
      </c>
      <c r="F1858" t="str">
        <f>VLOOKUP(D1858,'B-Business Capability'!B:H,6,FALSE)</f>
        <v>Requirements Definition</v>
      </c>
      <c r="G1858">
        <f>VLOOKUP(D1858,'B-Business Capability'!B:H,7,FALSE)</f>
        <v>0</v>
      </c>
      <c r="I1858" t="s">
        <v>253</v>
      </c>
      <c r="J1858" t="s">
        <v>966</v>
      </c>
      <c r="K1858" t="s">
        <v>967</v>
      </c>
      <c r="L1858" t="s">
        <v>302</v>
      </c>
      <c r="M1858" t="str">
        <f>VLOOKUP(L1858,'A-Applications'!B:D,3,FALSE)</f>
        <v>Confluence</v>
      </c>
      <c r="N1858" t="s">
        <v>53</v>
      </c>
      <c r="O1858" s="42" t="s">
        <v>54</v>
      </c>
      <c r="P1858" t="s">
        <v>564</v>
      </c>
      <c r="Q1858" t="str">
        <f>VLOOKUP(KamstrupData[[#This Row],[IdLevel123]],'B-Business Capability'!B:L,10,FALSE)</f>
        <v>Idea-to-Release (I2R)</v>
      </c>
      <c r="R1858">
        <f>VLOOKUP(KamstrupData[[#This Row],[IdLevel123]],'B-Business Capability'!B:L,11,FALSE)</f>
        <v>200</v>
      </c>
      <c r="T1858" t="s">
        <v>969</v>
      </c>
      <c r="U1858" t="str">
        <f>_xlfn.CONCAT(KamstrupData[[#This Row],[CountryCode]],"_",KamstrupData[[#This Row],[Business Area]],"_",KamstrupData[[#This Row],[DepartmentTeam]])</f>
        <v>DK10_Electricity - Technology Software_Software</v>
      </c>
      <c r="V1858" t="str">
        <f>VLOOKUP(KamstrupData[[#This Row],[ORG_Concat]],'O-Organization'!F:H,3,FALSE)</f>
        <v>11134_DK10_Electricity_Electricity - Technology Software_Software</v>
      </c>
    </row>
    <row r="1859" spans="4:22">
      <c r="D1859" t="s">
        <v>507</v>
      </c>
      <c r="E1859" t="str">
        <f>VLOOKUP(D1859,'B-Business Capability'!B:H,5,FALSE)</f>
        <v>Product &amp; Software Development</v>
      </c>
      <c r="F1859" t="str">
        <f>VLOOKUP(D1859,'B-Business Capability'!B:H,6,FALSE)</f>
        <v>Engineering</v>
      </c>
      <c r="G1859" t="str">
        <f>VLOOKUP(D1859,'B-Business Capability'!B:H,7,FALSE)</f>
        <v>Construction &amp; Development</v>
      </c>
      <c r="I1859" t="s">
        <v>253</v>
      </c>
      <c r="J1859" t="s">
        <v>966</v>
      </c>
      <c r="K1859" t="s">
        <v>967</v>
      </c>
      <c r="L1859" t="s">
        <v>302</v>
      </c>
      <c r="M1859" t="str">
        <f>VLOOKUP(L1859,'A-Applications'!B:D,3,FALSE)</f>
        <v>Confluence</v>
      </c>
      <c r="N1859" t="s">
        <v>53</v>
      </c>
      <c r="O1859" s="42" t="s">
        <v>54</v>
      </c>
      <c r="P1859" t="s">
        <v>564</v>
      </c>
      <c r="Q1859" t="str">
        <f>VLOOKUP(KamstrupData[[#This Row],[IdLevel123]],'B-Business Capability'!B:L,10,FALSE)</f>
        <v>Idea-to-Release (I2R)</v>
      </c>
      <c r="R1859">
        <f>VLOOKUP(KamstrupData[[#This Row],[IdLevel123]],'B-Business Capability'!B:L,11,FALSE)</f>
        <v>420</v>
      </c>
      <c r="T1859" t="s">
        <v>969</v>
      </c>
      <c r="U1859" t="str">
        <f>_xlfn.CONCAT(KamstrupData[[#This Row],[CountryCode]],"_",KamstrupData[[#This Row],[Business Area]],"_",KamstrupData[[#This Row],[DepartmentTeam]])</f>
        <v>DK10_Electricity - Technology Software_Software</v>
      </c>
      <c r="V1859" t="str">
        <f>VLOOKUP(KamstrupData[[#This Row],[ORG_Concat]],'O-Organization'!F:H,3,FALSE)</f>
        <v>11134_DK10_Electricity_Electricity - Technology Software_Software</v>
      </c>
    </row>
    <row r="1860" spans="4:22">
      <c r="D1860" t="s">
        <v>95</v>
      </c>
      <c r="E1860" t="str">
        <f>VLOOKUP(D1860,'B-Business Capability'!B:H,5,FALSE)</f>
        <v>Not mapped to capability</v>
      </c>
      <c r="F1860">
        <f>VLOOKUP(D1860,'B-Business Capability'!B:H,6,FALSE)</f>
        <v>0</v>
      </c>
      <c r="G1860">
        <f>VLOOKUP(D1860,'B-Business Capability'!B:H,7,FALSE)</f>
        <v>0</v>
      </c>
      <c r="I1860" t="s">
        <v>253</v>
      </c>
      <c r="J1860" t="s">
        <v>966</v>
      </c>
      <c r="L1860" t="s">
        <v>266</v>
      </c>
      <c r="M1860" t="str">
        <f>VLOOKUP(L1860,'A-Applications'!B:D,3,FALSE)</f>
        <v>Sharepoint</v>
      </c>
      <c r="O1860" s="42"/>
      <c r="P1860" t="s">
        <v>77</v>
      </c>
      <c r="Q1860" t="str">
        <f>VLOOKUP(KamstrupData[[#This Row],[IdLevel123]],'B-Business Capability'!B:L,10,FALSE)</f>
        <v>N/A</v>
      </c>
      <c r="R1860">
        <f>VLOOKUP(KamstrupData[[#This Row],[IdLevel123]],'B-Business Capability'!B:L,11,FALSE)</f>
        <v>0</v>
      </c>
      <c r="T1860" t="s">
        <v>969</v>
      </c>
      <c r="U1860" t="str">
        <f>_xlfn.CONCAT(KamstrupData[[#This Row],[CountryCode]],"_",KamstrupData[[#This Row],[Business Area]],"_",KamstrupData[[#This Row],[DepartmentTeam]])</f>
        <v>DK10_Electricity - Technology Software_</v>
      </c>
      <c r="V1860" t="str">
        <f>VLOOKUP(KamstrupData[[#This Row],[ORG_Concat]],'O-Organization'!F:H,3,FALSE)</f>
        <v>11133_DK10_Electricity_Electricity - Technology Software_</v>
      </c>
    </row>
    <row r="1861" spans="4:22">
      <c r="D1861" t="s">
        <v>738</v>
      </c>
      <c r="E1861" t="str">
        <f>VLOOKUP(D1861,'B-Business Capability'!B:H,5,FALSE)</f>
        <v>Strategic Management</v>
      </c>
      <c r="F1861" t="str">
        <f>VLOOKUP(D1861,'B-Business Capability'!B:H,6,FALSE)</f>
        <v>Manage Core Business</v>
      </c>
      <c r="G1861" t="str">
        <f>VLOOKUP(D1861,'B-Business Capability'!B:H,7,FALSE)</f>
        <v>Manage Bus. Performance &amp; Ops</v>
      </c>
      <c r="I1861" t="s">
        <v>253</v>
      </c>
      <c r="J1861" t="s">
        <v>966</v>
      </c>
      <c r="K1861" t="s">
        <v>967</v>
      </c>
      <c r="L1861" t="s">
        <v>117</v>
      </c>
      <c r="M1861" t="str">
        <f>VLOOKUP(L1861,'A-Applications'!B:D,3,FALSE)</f>
        <v>PowerBI</v>
      </c>
      <c r="N1861" t="s">
        <v>53</v>
      </c>
      <c r="O1861" s="42" t="s">
        <v>54</v>
      </c>
      <c r="P1861" t="s">
        <v>55</v>
      </c>
      <c r="Q1861" t="str">
        <f>VLOOKUP(KamstrupData[[#This Row],[IdLevel123]],'B-Business Capability'!B:L,10,FALSE)</f>
        <v>N/A</v>
      </c>
      <c r="R1861">
        <f>VLOOKUP(KamstrupData[[#This Row],[IdLevel123]],'B-Business Capability'!B:L,11,FALSE)</f>
        <v>0</v>
      </c>
      <c r="T1861" t="s">
        <v>969</v>
      </c>
      <c r="U1861" t="str">
        <f>_xlfn.CONCAT(KamstrupData[[#This Row],[CountryCode]],"_",KamstrupData[[#This Row],[Business Area]],"_",KamstrupData[[#This Row],[DepartmentTeam]])</f>
        <v>DK10_Electricity - Technology Software_Software</v>
      </c>
      <c r="V1861" t="str">
        <f>VLOOKUP(KamstrupData[[#This Row],[ORG_Concat]],'O-Organization'!F:H,3,FALSE)</f>
        <v>11134_DK10_Electricity_Electricity - Technology Software_Software</v>
      </c>
    </row>
    <row r="1862" spans="4:22">
      <c r="D1862" t="s">
        <v>95</v>
      </c>
      <c r="E1862" t="str">
        <f>VLOOKUP(D1862,'B-Business Capability'!B:H,5,FALSE)</f>
        <v>Not mapped to capability</v>
      </c>
      <c r="F1862">
        <f>VLOOKUP(D1862,'B-Business Capability'!B:H,6,FALSE)</f>
        <v>0</v>
      </c>
      <c r="G1862">
        <f>VLOOKUP(D1862,'B-Business Capability'!B:H,7,FALSE)</f>
        <v>0</v>
      </c>
      <c r="I1862" t="s">
        <v>253</v>
      </c>
      <c r="J1862" t="s">
        <v>966</v>
      </c>
      <c r="L1862" t="s">
        <v>316</v>
      </c>
      <c r="M1862" t="str">
        <f>VLOOKUP(L1862,'A-Applications'!B:D,3,FALSE)</f>
        <v>Miro</v>
      </c>
      <c r="O1862" s="42"/>
      <c r="P1862" t="s">
        <v>77</v>
      </c>
      <c r="Q1862" t="str">
        <f>VLOOKUP(KamstrupData[[#This Row],[IdLevel123]],'B-Business Capability'!B:L,10,FALSE)</f>
        <v>N/A</v>
      </c>
      <c r="R1862">
        <f>VLOOKUP(KamstrupData[[#This Row],[IdLevel123]],'B-Business Capability'!B:L,11,FALSE)</f>
        <v>0</v>
      </c>
      <c r="T1862" t="s">
        <v>969</v>
      </c>
      <c r="U1862" t="str">
        <f>_xlfn.CONCAT(KamstrupData[[#This Row],[CountryCode]],"_",KamstrupData[[#This Row],[Business Area]],"_",KamstrupData[[#This Row],[DepartmentTeam]])</f>
        <v>DK10_Electricity - Technology Software_</v>
      </c>
      <c r="V1862" t="str">
        <f>VLOOKUP(KamstrupData[[#This Row],[ORG_Concat]],'O-Organization'!F:H,3,FALSE)</f>
        <v>11133_DK10_Electricity_Electricity - Technology Software_</v>
      </c>
    </row>
    <row r="1863" spans="4:22">
      <c r="D1863" t="s">
        <v>95</v>
      </c>
      <c r="E1863" t="str">
        <f>VLOOKUP(D1863,'B-Business Capability'!B:H,5,FALSE)</f>
        <v>Not mapped to capability</v>
      </c>
      <c r="F1863">
        <f>VLOOKUP(D1863,'B-Business Capability'!B:H,6,FALSE)</f>
        <v>0</v>
      </c>
      <c r="G1863">
        <f>VLOOKUP(D1863,'B-Business Capability'!B:H,7,FALSE)</f>
        <v>0</v>
      </c>
      <c r="I1863" t="s">
        <v>253</v>
      </c>
      <c r="J1863" t="s">
        <v>966</v>
      </c>
      <c r="L1863" t="s">
        <v>522</v>
      </c>
      <c r="M1863" t="str">
        <f>VLOOKUP(L1863,'A-Applications'!B:D,3,FALSE)</f>
        <v>Microsoft M365 CoPilot</v>
      </c>
      <c r="O1863" s="42"/>
      <c r="P1863" t="s">
        <v>77</v>
      </c>
      <c r="Q1863" t="str">
        <f>VLOOKUP(KamstrupData[[#This Row],[IdLevel123]],'B-Business Capability'!B:L,10,FALSE)</f>
        <v>N/A</v>
      </c>
      <c r="R1863">
        <f>VLOOKUP(KamstrupData[[#This Row],[IdLevel123]],'B-Business Capability'!B:L,11,FALSE)</f>
        <v>0</v>
      </c>
      <c r="T1863" t="s">
        <v>969</v>
      </c>
      <c r="U1863" t="str">
        <f>_xlfn.CONCAT(KamstrupData[[#This Row],[CountryCode]],"_",KamstrupData[[#This Row],[Business Area]],"_",KamstrupData[[#This Row],[DepartmentTeam]])</f>
        <v>DK10_Electricity - Technology Software_</v>
      </c>
      <c r="V1863" t="str">
        <f>VLOOKUP(KamstrupData[[#This Row],[ORG_Concat]],'O-Organization'!F:H,3,FALSE)</f>
        <v>11133_DK10_Electricity_Electricity - Technology Software_</v>
      </c>
    </row>
    <row r="1864" spans="4:22">
      <c r="D1864" t="s">
        <v>507</v>
      </c>
      <c r="E1864" t="str">
        <f>VLOOKUP(D1864,'B-Business Capability'!B:H,5,FALSE)</f>
        <v>Product &amp; Software Development</v>
      </c>
      <c r="F1864" t="str">
        <f>VLOOKUP(D1864,'B-Business Capability'!B:H,6,FALSE)</f>
        <v>Engineering</v>
      </c>
      <c r="G1864" t="str">
        <f>VLOOKUP(D1864,'B-Business Capability'!B:H,7,FALSE)</f>
        <v>Construction &amp; Development</v>
      </c>
      <c r="I1864" t="s">
        <v>253</v>
      </c>
      <c r="J1864" t="s">
        <v>966</v>
      </c>
      <c r="K1864" t="s">
        <v>967</v>
      </c>
      <c r="L1864" t="s">
        <v>525</v>
      </c>
      <c r="M1864" t="str">
        <f>VLOOKUP(L1864,'A-Applications'!B:D,3,FALSE)</f>
        <v>Docker</v>
      </c>
      <c r="N1864" t="s">
        <v>53</v>
      </c>
      <c r="O1864" s="42" t="s">
        <v>54</v>
      </c>
      <c r="P1864" t="s">
        <v>564</v>
      </c>
      <c r="Q1864" t="str">
        <f>VLOOKUP(KamstrupData[[#This Row],[IdLevel123]],'B-Business Capability'!B:L,10,FALSE)</f>
        <v>Idea-to-Release (I2R)</v>
      </c>
      <c r="R1864">
        <f>VLOOKUP(KamstrupData[[#This Row],[IdLevel123]],'B-Business Capability'!B:L,11,FALSE)</f>
        <v>420</v>
      </c>
      <c r="T1864" t="s">
        <v>969</v>
      </c>
      <c r="U1864" t="str">
        <f>_xlfn.CONCAT(KamstrupData[[#This Row],[CountryCode]],"_",KamstrupData[[#This Row],[Business Area]],"_",KamstrupData[[#This Row],[DepartmentTeam]])</f>
        <v>DK10_Electricity - Technology Software_Software</v>
      </c>
      <c r="V1864" t="str">
        <f>VLOOKUP(KamstrupData[[#This Row],[ORG_Concat]],'O-Organization'!F:H,3,FALSE)</f>
        <v>11134_DK10_Electricity_Electricity - Technology Software_Software</v>
      </c>
    </row>
    <row r="1865" spans="4:22">
      <c r="D1865" t="s">
        <v>359</v>
      </c>
      <c r="E1865" t="str">
        <f>VLOOKUP(D1865,'B-Business Capability'!B:H,5,FALSE)</f>
        <v>Product &amp; Software Development</v>
      </c>
      <c r="F1865" t="str">
        <f>VLOOKUP(D1865,'B-Business Capability'!B:H,6,FALSE)</f>
        <v>Quality Management</v>
      </c>
      <c r="G1865" t="str">
        <f>VLOOKUP(D1865,'B-Business Capability'!B:H,7,FALSE)</f>
        <v>Test Quality</v>
      </c>
      <c r="I1865" t="s">
        <v>253</v>
      </c>
      <c r="J1865" t="s">
        <v>966</v>
      </c>
      <c r="K1865" t="s">
        <v>967</v>
      </c>
      <c r="L1865" t="s">
        <v>525</v>
      </c>
      <c r="M1865" t="str">
        <f>VLOOKUP(L1865,'A-Applications'!B:D,3,FALSE)</f>
        <v>Docker</v>
      </c>
      <c r="N1865" t="s">
        <v>53</v>
      </c>
      <c r="O1865" s="42" t="s">
        <v>54</v>
      </c>
      <c r="P1865" t="s">
        <v>564</v>
      </c>
      <c r="Q1865" t="str">
        <f>VLOOKUP(KamstrupData[[#This Row],[IdLevel123]],'B-Business Capability'!B:L,10,FALSE)</f>
        <v>Idea-to-Release (I2R)</v>
      </c>
      <c r="R1865">
        <f>VLOOKUP(KamstrupData[[#This Row],[IdLevel123]],'B-Business Capability'!B:L,11,FALSE)</f>
        <v>906</v>
      </c>
      <c r="T1865" t="s">
        <v>969</v>
      </c>
      <c r="U1865" t="str">
        <f>_xlfn.CONCAT(KamstrupData[[#This Row],[CountryCode]],"_",KamstrupData[[#This Row],[Business Area]],"_",KamstrupData[[#This Row],[DepartmentTeam]])</f>
        <v>DK10_Electricity - Technology Software_Software</v>
      </c>
      <c r="V1865" t="str">
        <f>VLOOKUP(KamstrupData[[#This Row],[ORG_Concat]],'O-Organization'!F:H,3,FALSE)</f>
        <v>11134_DK10_Electricity_Electricity - Technology Software_Software</v>
      </c>
    </row>
    <row r="1866" spans="4:22">
      <c r="D1866" t="s">
        <v>95</v>
      </c>
      <c r="E1866" t="str">
        <f>VLOOKUP(D1866,'B-Business Capability'!B:H,5,FALSE)</f>
        <v>Not mapped to capability</v>
      </c>
      <c r="F1866">
        <f>VLOOKUP(D1866,'B-Business Capability'!B:H,6,FALSE)</f>
        <v>0</v>
      </c>
      <c r="G1866">
        <f>VLOOKUP(D1866,'B-Business Capability'!B:H,7,FALSE)</f>
        <v>0</v>
      </c>
      <c r="I1866" t="s">
        <v>253</v>
      </c>
      <c r="J1866" t="s">
        <v>966</v>
      </c>
      <c r="L1866" t="s">
        <v>431</v>
      </c>
      <c r="M1866" t="str">
        <f>VLOOKUP(L1866,'A-Applications'!B:D,3,FALSE)</f>
        <v>Postman</v>
      </c>
      <c r="O1866" s="42"/>
      <c r="P1866" t="s">
        <v>77</v>
      </c>
      <c r="Q1866" t="str">
        <f>VLOOKUP(KamstrupData[[#This Row],[IdLevel123]],'B-Business Capability'!B:L,10,FALSE)</f>
        <v>N/A</v>
      </c>
      <c r="R1866">
        <f>VLOOKUP(KamstrupData[[#This Row],[IdLevel123]],'B-Business Capability'!B:L,11,FALSE)</f>
        <v>0</v>
      </c>
      <c r="T1866" t="s">
        <v>969</v>
      </c>
      <c r="U1866" t="str">
        <f>_xlfn.CONCAT(KamstrupData[[#This Row],[CountryCode]],"_",KamstrupData[[#This Row],[Business Area]],"_",KamstrupData[[#This Row],[DepartmentTeam]])</f>
        <v>DK10_Electricity - Technology Software_</v>
      </c>
      <c r="V1866" t="str">
        <f>VLOOKUP(KamstrupData[[#This Row],[ORG_Concat]],'O-Organization'!F:H,3,FALSE)</f>
        <v>11133_DK10_Electricity_Electricity - Technology Software_</v>
      </c>
    </row>
    <row r="1867" spans="4:22">
      <c r="D1867" t="s">
        <v>95</v>
      </c>
      <c r="E1867" t="str">
        <f>VLOOKUP(D1867,'B-Business Capability'!B:H,5,FALSE)</f>
        <v>Not mapped to capability</v>
      </c>
      <c r="F1867">
        <f>VLOOKUP(D1867,'B-Business Capability'!B:H,6,FALSE)</f>
        <v>0</v>
      </c>
      <c r="G1867">
        <f>VLOOKUP(D1867,'B-Business Capability'!B:H,7,FALSE)</f>
        <v>0</v>
      </c>
      <c r="I1867" t="s">
        <v>253</v>
      </c>
      <c r="J1867" t="s">
        <v>966</v>
      </c>
      <c r="L1867" t="s">
        <v>155</v>
      </c>
      <c r="M1867" t="str">
        <f>VLOOKUP(L1867,'A-Applications'!B:D,3,FALSE)</f>
        <v>FileZilla</v>
      </c>
      <c r="O1867" s="42"/>
      <c r="P1867" t="s">
        <v>77</v>
      </c>
      <c r="Q1867" t="str">
        <f>VLOOKUP(KamstrupData[[#This Row],[IdLevel123]],'B-Business Capability'!B:L,10,FALSE)</f>
        <v>N/A</v>
      </c>
      <c r="R1867">
        <f>VLOOKUP(KamstrupData[[#This Row],[IdLevel123]],'B-Business Capability'!B:L,11,FALSE)</f>
        <v>0</v>
      </c>
      <c r="T1867" t="s">
        <v>969</v>
      </c>
      <c r="U1867" t="str">
        <f>_xlfn.CONCAT(KamstrupData[[#This Row],[CountryCode]],"_",KamstrupData[[#This Row],[Business Area]],"_",KamstrupData[[#This Row],[DepartmentTeam]])</f>
        <v>DK10_Electricity - Technology Software_</v>
      </c>
      <c r="V1867" t="str">
        <f>VLOOKUP(KamstrupData[[#This Row],[ORG_Concat]],'O-Organization'!F:H,3,FALSE)</f>
        <v>11133_DK10_Electricity_Electricity - Technology Software_</v>
      </c>
    </row>
    <row r="1868" spans="4:22">
      <c r="D1868" t="s">
        <v>95</v>
      </c>
      <c r="E1868" t="str">
        <f>VLOOKUP(D1868,'B-Business Capability'!B:H,5,FALSE)</f>
        <v>Not mapped to capability</v>
      </c>
      <c r="F1868">
        <f>VLOOKUP(D1868,'B-Business Capability'!B:H,6,FALSE)</f>
        <v>0</v>
      </c>
      <c r="G1868">
        <f>VLOOKUP(D1868,'B-Business Capability'!B:H,7,FALSE)</f>
        <v>0</v>
      </c>
      <c r="I1868" t="s">
        <v>253</v>
      </c>
      <c r="J1868" t="s">
        <v>966</v>
      </c>
      <c r="L1868" t="s">
        <v>434</v>
      </c>
      <c r="M1868" t="str">
        <f>VLOOKUP(L1868,'A-Applications'!B:D,3,FALSE)</f>
        <v>Total Commander</v>
      </c>
      <c r="O1868" s="42"/>
      <c r="P1868" t="s">
        <v>77</v>
      </c>
      <c r="Q1868" t="str">
        <f>VLOOKUP(KamstrupData[[#This Row],[IdLevel123]],'B-Business Capability'!B:L,10,FALSE)</f>
        <v>N/A</v>
      </c>
      <c r="R1868">
        <f>VLOOKUP(KamstrupData[[#This Row],[IdLevel123]],'B-Business Capability'!B:L,11,FALSE)</f>
        <v>0</v>
      </c>
      <c r="T1868" t="s">
        <v>969</v>
      </c>
      <c r="U1868" t="str">
        <f>_xlfn.CONCAT(KamstrupData[[#This Row],[CountryCode]],"_",KamstrupData[[#This Row],[Business Area]],"_",KamstrupData[[#This Row],[DepartmentTeam]])</f>
        <v>DK10_Electricity - Technology Software_</v>
      </c>
      <c r="V1868" t="str">
        <f>VLOOKUP(KamstrupData[[#This Row],[ORG_Concat]],'O-Organization'!F:H,3,FALSE)</f>
        <v>11133_DK10_Electricity_Electricity - Technology Software_</v>
      </c>
    </row>
    <row r="1869" spans="4:22">
      <c r="D1869" t="s">
        <v>95</v>
      </c>
      <c r="E1869" t="str">
        <f>VLOOKUP(D1869,'B-Business Capability'!B:H,5,FALSE)</f>
        <v>Not mapped to capability</v>
      </c>
      <c r="F1869">
        <f>VLOOKUP(D1869,'B-Business Capability'!B:H,6,FALSE)</f>
        <v>0</v>
      </c>
      <c r="G1869">
        <f>VLOOKUP(D1869,'B-Business Capability'!B:H,7,FALSE)</f>
        <v>0</v>
      </c>
      <c r="I1869" t="s">
        <v>253</v>
      </c>
      <c r="J1869" t="s">
        <v>966</v>
      </c>
      <c r="L1869" t="s">
        <v>441</v>
      </c>
      <c r="M1869" t="str">
        <f>VLOOKUP(L1869,'A-Applications'!B:D,3,FALSE)</f>
        <v>7-Zip</v>
      </c>
      <c r="O1869" s="42"/>
      <c r="P1869" t="s">
        <v>77</v>
      </c>
      <c r="Q1869" t="str">
        <f>VLOOKUP(KamstrupData[[#This Row],[IdLevel123]],'B-Business Capability'!B:L,10,FALSE)</f>
        <v>N/A</v>
      </c>
      <c r="R1869">
        <f>VLOOKUP(KamstrupData[[#This Row],[IdLevel123]],'B-Business Capability'!B:L,11,FALSE)</f>
        <v>0</v>
      </c>
      <c r="T1869" t="s">
        <v>969</v>
      </c>
      <c r="U1869" t="str">
        <f>_xlfn.CONCAT(KamstrupData[[#This Row],[CountryCode]],"_",KamstrupData[[#This Row],[Business Area]],"_",KamstrupData[[#This Row],[DepartmentTeam]])</f>
        <v>DK10_Electricity - Technology Software_</v>
      </c>
      <c r="V1869" t="str">
        <f>VLOOKUP(KamstrupData[[#This Row],[ORG_Concat]],'O-Organization'!F:H,3,FALSE)</f>
        <v>11133_DK10_Electricity_Electricity - Technology Software_</v>
      </c>
    </row>
    <row r="1870" spans="4:22">
      <c r="D1870" t="s">
        <v>95</v>
      </c>
      <c r="E1870" t="str">
        <f>VLOOKUP(D1870,'B-Business Capability'!B:H,5,FALSE)</f>
        <v>Not mapped to capability</v>
      </c>
      <c r="F1870">
        <f>VLOOKUP(D1870,'B-Business Capability'!B:H,6,FALSE)</f>
        <v>0</v>
      </c>
      <c r="G1870">
        <f>VLOOKUP(D1870,'B-Business Capability'!B:H,7,FALSE)</f>
        <v>0</v>
      </c>
      <c r="I1870" t="s">
        <v>253</v>
      </c>
      <c r="J1870" t="s">
        <v>966</v>
      </c>
      <c r="L1870" t="s">
        <v>442</v>
      </c>
      <c r="M1870" t="str">
        <f>VLOOKUP(L1870,'A-Applications'!B:D,3,FALSE)</f>
        <v>Draw.IO</v>
      </c>
      <c r="O1870" s="42"/>
      <c r="P1870" t="s">
        <v>77</v>
      </c>
      <c r="Q1870" t="str">
        <f>VLOOKUP(KamstrupData[[#This Row],[IdLevel123]],'B-Business Capability'!B:L,10,FALSE)</f>
        <v>N/A</v>
      </c>
      <c r="R1870">
        <f>VLOOKUP(KamstrupData[[#This Row],[IdLevel123]],'B-Business Capability'!B:L,11,FALSE)</f>
        <v>0</v>
      </c>
      <c r="T1870" t="s">
        <v>969</v>
      </c>
      <c r="U1870" t="str">
        <f>_xlfn.CONCAT(KamstrupData[[#This Row],[CountryCode]],"_",KamstrupData[[#This Row],[Business Area]],"_",KamstrupData[[#This Row],[DepartmentTeam]])</f>
        <v>DK10_Electricity - Technology Software_</v>
      </c>
      <c r="V1870" t="str">
        <f>VLOOKUP(KamstrupData[[#This Row],[ORG_Concat]],'O-Organization'!F:H,3,FALSE)</f>
        <v>11133_DK10_Electricity_Electricity - Technology Software_</v>
      </c>
    </row>
    <row r="1871" spans="4:22">
      <c r="D1871" t="s">
        <v>95</v>
      </c>
      <c r="E1871" t="str">
        <f>VLOOKUP(D1871,'B-Business Capability'!B:H,5,FALSE)</f>
        <v>Not mapped to capability</v>
      </c>
      <c r="F1871">
        <f>VLOOKUP(D1871,'B-Business Capability'!B:H,6,FALSE)</f>
        <v>0</v>
      </c>
      <c r="G1871">
        <f>VLOOKUP(D1871,'B-Business Capability'!B:H,7,FALSE)</f>
        <v>0</v>
      </c>
      <c r="I1871" t="s">
        <v>253</v>
      </c>
      <c r="J1871" t="s">
        <v>966</v>
      </c>
      <c r="L1871" t="s">
        <v>757</v>
      </c>
      <c r="M1871" t="str">
        <f>VLOOKUP(L1871,'A-Applications'!B:D,3,FALSE)</f>
        <v>Archi</v>
      </c>
      <c r="O1871" s="42"/>
      <c r="P1871" t="s">
        <v>77</v>
      </c>
      <c r="Q1871" t="str">
        <f>VLOOKUP(KamstrupData[[#This Row],[IdLevel123]],'B-Business Capability'!B:L,10,FALSE)</f>
        <v>N/A</v>
      </c>
      <c r="R1871">
        <f>VLOOKUP(KamstrupData[[#This Row],[IdLevel123]],'B-Business Capability'!B:L,11,FALSE)</f>
        <v>0</v>
      </c>
      <c r="T1871" t="s">
        <v>969</v>
      </c>
      <c r="U1871" t="str">
        <f>_xlfn.CONCAT(KamstrupData[[#This Row],[CountryCode]],"_",KamstrupData[[#This Row],[Business Area]],"_",KamstrupData[[#This Row],[DepartmentTeam]])</f>
        <v>DK10_Electricity - Technology Software_</v>
      </c>
      <c r="V1871" t="str">
        <f>VLOOKUP(KamstrupData[[#This Row],[ORG_Concat]],'O-Organization'!F:H,3,FALSE)</f>
        <v>11133_DK10_Electricity_Electricity - Technology Software_</v>
      </c>
    </row>
    <row r="1872" spans="4:22">
      <c r="D1872" t="s">
        <v>359</v>
      </c>
      <c r="E1872" t="str">
        <f>VLOOKUP(D1872,'B-Business Capability'!B:H,5,FALSE)</f>
        <v>Product &amp; Software Development</v>
      </c>
      <c r="F1872" t="str">
        <f>VLOOKUP(D1872,'B-Business Capability'!B:H,6,FALSE)</f>
        <v>Quality Management</v>
      </c>
      <c r="G1872" t="str">
        <f>VLOOKUP(D1872,'B-Business Capability'!B:H,7,FALSE)</f>
        <v>Test Quality</v>
      </c>
      <c r="I1872" t="s">
        <v>253</v>
      </c>
      <c r="J1872" t="s">
        <v>966</v>
      </c>
      <c r="K1872" t="s">
        <v>967</v>
      </c>
      <c r="L1872" t="s">
        <v>171</v>
      </c>
      <c r="M1872" t="str">
        <f>VLOOKUP(L1872,'A-Applications'!B:D,3,FALSE)</f>
        <v>Jira Xray</v>
      </c>
      <c r="N1872" t="s">
        <v>53</v>
      </c>
      <c r="O1872" s="42" t="s">
        <v>54</v>
      </c>
      <c r="P1872" t="s">
        <v>564</v>
      </c>
      <c r="Q1872" t="str">
        <f>VLOOKUP(KamstrupData[[#This Row],[IdLevel123]],'B-Business Capability'!B:L,10,FALSE)</f>
        <v>Idea-to-Release (I2R)</v>
      </c>
      <c r="R1872">
        <f>VLOOKUP(KamstrupData[[#This Row],[IdLevel123]],'B-Business Capability'!B:L,11,FALSE)</f>
        <v>906</v>
      </c>
      <c r="T1872" t="s">
        <v>969</v>
      </c>
      <c r="U1872" t="str">
        <f>_xlfn.CONCAT(KamstrupData[[#This Row],[CountryCode]],"_",KamstrupData[[#This Row],[Business Area]],"_",KamstrupData[[#This Row],[DepartmentTeam]])</f>
        <v>DK10_Electricity - Technology Software_Software</v>
      </c>
      <c r="V1872" t="str">
        <f>VLOOKUP(KamstrupData[[#This Row],[ORG_Concat]],'O-Organization'!F:H,3,FALSE)</f>
        <v>11134_DK10_Electricity_Electricity - Technology Software_Software</v>
      </c>
    </row>
    <row r="1873" spans="4:22">
      <c r="D1873" t="s">
        <v>359</v>
      </c>
      <c r="E1873" t="str">
        <f>VLOOKUP(D1873,'B-Business Capability'!B:H,5,FALSE)</f>
        <v>Product &amp; Software Development</v>
      </c>
      <c r="F1873" t="str">
        <f>VLOOKUP(D1873,'B-Business Capability'!B:H,6,FALSE)</f>
        <v>Quality Management</v>
      </c>
      <c r="G1873" t="str">
        <f>VLOOKUP(D1873,'B-Business Capability'!B:H,7,FALSE)</f>
        <v>Test Quality</v>
      </c>
      <c r="I1873" t="s">
        <v>253</v>
      </c>
      <c r="J1873" t="s">
        <v>966</v>
      </c>
      <c r="K1873" t="s">
        <v>967</v>
      </c>
      <c r="L1873" t="s">
        <v>981</v>
      </c>
      <c r="M1873" t="str">
        <f>VLOOKUP(L1873,'A-Applications'!B:D,3,FALSE)</f>
        <v>InstallShield</v>
      </c>
      <c r="N1873" t="s">
        <v>53</v>
      </c>
      <c r="O1873" s="42" t="s">
        <v>54</v>
      </c>
      <c r="P1873" t="s">
        <v>564</v>
      </c>
      <c r="Q1873" t="str">
        <f>VLOOKUP(KamstrupData[[#This Row],[IdLevel123]],'B-Business Capability'!B:L,10,FALSE)</f>
        <v>Idea-to-Release (I2R)</v>
      </c>
      <c r="R1873">
        <f>VLOOKUP(KamstrupData[[#This Row],[IdLevel123]],'B-Business Capability'!B:L,11,FALSE)</f>
        <v>906</v>
      </c>
      <c r="T1873" t="s">
        <v>969</v>
      </c>
      <c r="U1873" t="str">
        <f>_xlfn.CONCAT(KamstrupData[[#This Row],[CountryCode]],"_",KamstrupData[[#This Row],[Business Area]],"_",KamstrupData[[#This Row],[DepartmentTeam]])</f>
        <v>DK10_Electricity - Technology Software_Software</v>
      </c>
      <c r="V1873" t="str">
        <f>VLOOKUP(KamstrupData[[#This Row],[ORG_Concat]],'O-Organization'!F:H,3,FALSE)</f>
        <v>11134_DK10_Electricity_Electricity - Technology Software_Software</v>
      </c>
    </row>
    <row r="1874" spans="4:22">
      <c r="D1874" t="s">
        <v>359</v>
      </c>
      <c r="E1874" t="str">
        <f>VLOOKUP(D1874,'B-Business Capability'!B:H,5,FALSE)</f>
        <v>Product &amp; Software Development</v>
      </c>
      <c r="F1874" t="str">
        <f>VLOOKUP(D1874,'B-Business Capability'!B:H,6,FALSE)</f>
        <v>Quality Management</v>
      </c>
      <c r="G1874" t="str">
        <f>VLOOKUP(D1874,'B-Business Capability'!B:H,7,FALSE)</f>
        <v>Test Quality</v>
      </c>
      <c r="I1874" t="s">
        <v>253</v>
      </c>
      <c r="J1874" t="s">
        <v>966</v>
      </c>
      <c r="K1874" t="s">
        <v>967</v>
      </c>
      <c r="L1874" t="s">
        <v>982</v>
      </c>
      <c r="M1874" t="str">
        <f>VLOOKUP(L1874,'A-Applications'!B:D,3,FALSE)</f>
        <v>Blue2Link</v>
      </c>
      <c r="N1874" t="s">
        <v>53</v>
      </c>
      <c r="O1874" s="42" t="s">
        <v>54</v>
      </c>
      <c r="P1874" t="s">
        <v>564</v>
      </c>
      <c r="Q1874" t="str">
        <f>VLOOKUP(KamstrupData[[#This Row],[IdLevel123]],'B-Business Capability'!B:L,10,FALSE)</f>
        <v>Idea-to-Release (I2R)</v>
      </c>
      <c r="R1874">
        <f>VLOOKUP(KamstrupData[[#This Row],[IdLevel123]],'B-Business Capability'!B:L,11,FALSE)</f>
        <v>906</v>
      </c>
      <c r="T1874" t="s">
        <v>969</v>
      </c>
      <c r="U1874" t="str">
        <f>_xlfn.CONCAT(KamstrupData[[#This Row],[CountryCode]],"_",KamstrupData[[#This Row],[Business Area]],"_",KamstrupData[[#This Row],[DepartmentTeam]])</f>
        <v>DK10_Electricity - Technology Software_Software</v>
      </c>
      <c r="V1874" t="str">
        <f>VLOOKUP(KamstrupData[[#This Row],[ORG_Concat]],'O-Organization'!F:H,3,FALSE)</f>
        <v>11134_DK10_Electricity_Electricity - Technology Software_Software</v>
      </c>
    </row>
    <row r="1875" spans="4:22">
      <c r="D1875" t="s">
        <v>983</v>
      </c>
      <c r="E1875" t="str">
        <f>VLOOKUP(D1875,'B-Business Capability'!B:H,5,FALSE)</f>
        <v>OT Hosting</v>
      </c>
      <c r="F1875" t="str">
        <f>VLOOKUP(D1875,'B-Business Capability'!B:H,6,FALSE)</f>
        <v>Customer Experience &amp; Interface</v>
      </c>
      <c r="G1875" t="str">
        <f>VLOOKUP(D1875,'B-Business Capability'!B:H,7,FALSE)</f>
        <v>Licens, Usage &amp; Billing Management</v>
      </c>
      <c r="I1875" t="s">
        <v>253</v>
      </c>
      <c r="J1875" t="s">
        <v>966</v>
      </c>
      <c r="K1875" t="s">
        <v>967</v>
      </c>
      <c r="L1875" t="s">
        <v>984</v>
      </c>
      <c r="M1875" t="str">
        <f>VLOOKUP(L1875,'A-Applications'!B:D,3,FALSE)</f>
        <v>Progress (Telerik)</v>
      </c>
      <c r="N1875" t="s">
        <v>53</v>
      </c>
      <c r="O1875" s="42" t="s">
        <v>54</v>
      </c>
      <c r="P1875" t="s">
        <v>564</v>
      </c>
      <c r="Q1875" t="str">
        <f>VLOOKUP(KamstrupData[[#This Row],[IdLevel123]],'B-Business Capability'!B:L,10,FALSE)</f>
        <v>N/A</v>
      </c>
      <c r="R1875">
        <f>VLOOKUP(KamstrupData[[#This Row],[IdLevel123]],'B-Business Capability'!B:L,11,FALSE)</f>
        <v>0</v>
      </c>
      <c r="T1875" t="s">
        <v>969</v>
      </c>
      <c r="U1875" t="str">
        <f>_xlfn.CONCAT(KamstrupData[[#This Row],[CountryCode]],"_",KamstrupData[[#This Row],[Business Area]],"_",KamstrupData[[#This Row],[DepartmentTeam]])</f>
        <v>DK10_Electricity - Technology Software_Software</v>
      </c>
      <c r="V1875" t="str">
        <f>VLOOKUP(KamstrupData[[#This Row],[ORG_Concat]],'O-Organization'!F:H,3,FALSE)</f>
        <v>11134_DK10_Electricity_Electricity - Technology Software_Software</v>
      </c>
    </row>
    <row r="1876" spans="4:22">
      <c r="D1876" t="s">
        <v>985</v>
      </c>
      <c r="E1876" t="str">
        <f>VLOOKUP(D1876,'B-Business Capability'!B:H,5,FALSE)</f>
        <v>OT Hosting</v>
      </c>
      <c r="F1876" t="str">
        <f>VLOOKUP(D1876,'B-Business Capability'!B:H,6,FALSE)</f>
        <v>OT Operations &amp; Service</v>
      </c>
      <c r="G1876" t="str">
        <f>VLOOKUP(D1876,'B-Business Capability'!B:H,7,FALSE)</f>
        <v>Third-Party Software</v>
      </c>
      <c r="I1876" t="s">
        <v>253</v>
      </c>
      <c r="J1876" t="s">
        <v>966</v>
      </c>
      <c r="K1876" t="s">
        <v>967</v>
      </c>
      <c r="L1876" t="s">
        <v>984</v>
      </c>
      <c r="M1876" t="str">
        <f>VLOOKUP(L1876,'A-Applications'!B:D,3,FALSE)</f>
        <v>Progress (Telerik)</v>
      </c>
      <c r="N1876" t="s">
        <v>53</v>
      </c>
      <c r="O1876" s="42" t="s">
        <v>54</v>
      </c>
      <c r="P1876" t="s">
        <v>564</v>
      </c>
      <c r="Q1876" t="str">
        <f>VLOOKUP(KamstrupData[[#This Row],[IdLevel123]],'B-Business Capability'!B:L,10,FALSE)</f>
        <v>N/A</v>
      </c>
      <c r="R1876">
        <f>VLOOKUP(KamstrupData[[#This Row],[IdLevel123]],'B-Business Capability'!B:L,11,FALSE)</f>
        <v>0</v>
      </c>
      <c r="T1876" t="s">
        <v>969</v>
      </c>
      <c r="U1876" t="str">
        <f>_xlfn.CONCAT(KamstrupData[[#This Row],[CountryCode]],"_",KamstrupData[[#This Row],[Business Area]],"_",KamstrupData[[#This Row],[DepartmentTeam]])</f>
        <v>DK10_Electricity - Technology Software_Software</v>
      </c>
      <c r="V1876" t="str">
        <f>VLOOKUP(KamstrupData[[#This Row],[ORG_Concat]],'O-Organization'!F:H,3,FALSE)</f>
        <v>11134_DK10_Electricity_Electricity - Technology Software_Software</v>
      </c>
    </row>
    <row r="1877" spans="4:22">
      <c r="D1877" t="s">
        <v>983</v>
      </c>
      <c r="E1877" t="str">
        <f>VLOOKUP(D1877,'B-Business Capability'!B:H,5,FALSE)</f>
        <v>OT Hosting</v>
      </c>
      <c r="F1877" t="str">
        <f>VLOOKUP(D1877,'B-Business Capability'!B:H,6,FALSE)</f>
        <v>Customer Experience &amp; Interface</v>
      </c>
      <c r="G1877" t="str">
        <f>VLOOKUP(D1877,'B-Business Capability'!B:H,7,FALSE)</f>
        <v>Licens, Usage &amp; Billing Management</v>
      </c>
      <c r="I1877" t="s">
        <v>253</v>
      </c>
      <c r="J1877" t="s">
        <v>966</v>
      </c>
      <c r="K1877" t="s">
        <v>967</v>
      </c>
      <c r="L1877" t="s">
        <v>986</v>
      </c>
      <c r="M1877" t="str">
        <f>VLOOKUP(L1877,'A-Applications'!B:D,3,FALSE)</f>
        <v>ArcGIS</v>
      </c>
      <c r="N1877" t="s">
        <v>53</v>
      </c>
      <c r="O1877" s="42" t="s">
        <v>54</v>
      </c>
      <c r="P1877" t="s">
        <v>564</v>
      </c>
      <c r="Q1877" t="str">
        <f>VLOOKUP(KamstrupData[[#This Row],[IdLevel123]],'B-Business Capability'!B:L,10,FALSE)</f>
        <v>N/A</v>
      </c>
      <c r="R1877">
        <f>VLOOKUP(KamstrupData[[#This Row],[IdLevel123]],'B-Business Capability'!B:L,11,FALSE)</f>
        <v>0</v>
      </c>
      <c r="T1877" t="s">
        <v>969</v>
      </c>
      <c r="U1877" t="str">
        <f>_xlfn.CONCAT(KamstrupData[[#This Row],[CountryCode]],"_",KamstrupData[[#This Row],[Business Area]],"_",KamstrupData[[#This Row],[DepartmentTeam]])</f>
        <v>DK10_Electricity - Technology Software_Software</v>
      </c>
      <c r="V1877" t="str">
        <f>VLOOKUP(KamstrupData[[#This Row],[ORG_Concat]],'O-Organization'!F:H,3,FALSE)</f>
        <v>11134_DK10_Electricity_Electricity - Technology Software_Software</v>
      </c>
    </row>
    <row r="1878" spans="4:22">
      <c r="D1878" t="s">
        <v>985</v>
      </c>
      <c r="E1878" t="str">
        <f>VLOOKUP(D1878,'B-Business Capability'!B:H,5,FALSE)</f>
        <v>OT Hosting</v>
      </c>
      <c r="F1878" t="str">
        <f>VLOOKUP(D1878,'B-Business Capability'!B:H,6,FALSE)</f>
        <v>OT Operations &amp; Service</v>
      </c>
      <c r="G1878" t="str">
        <f>VLOOKUP(D1878,'B-Business Capability'!B:H,7,FALSE)</f>
        <v>Third-Party Software</v>
      </c>
      <c r="I1878" t="s">
        <v>253</v>
      </c>
      <c r="J1878" t="s">
        <v>966</v>
      </c>
      <c r="K1878" t="s">
        <v>967</v>
      </c>
      <c r="L1878" t="s">
        <v>986</v>
      </c>
      <c r="M1878" t="str">
        <f>VLOOKUP(L1878,'A-Applications'!B:D,3,FALSE)</f>
        <v>ArcGIS</v>
      </c>
      <c r="N1878" t="s">
        <v>53</v>
      </c>
      <c r="O1878" s="42" t="s">
        <v>54</v>
      </c>
      <c r="P1878" t="s">
        <v>564</v>
      </c>
      <c r="Q1878" t="str">
        <f>VLOOKUP(KamstrupData[[#This Row],[IdLevel123]],'B-Business Capability'!B:L,10,FALSE)</f>
        <v>N/A</v>
      </c>
      <c r="R1878">
        <f>VLOOKUP(KamstrupData[[#This Row],[IdLevel123]],'B-Business Capability'!B:L,11,FALSE)</f>
        <v>0</v>
      </c>
      <c r="T1878" t="s">
        <v>969</v>
      </c>
      <c r="U1878" t="str">
        <f>_xlfn.CONCAT(KamstrupData[[#This Row],[CountryCode]],"_",KamstrupData[[#This Row],[Business Area]],"_",KamstrupData[[#This Row],[DepartmentTeam]])</f>
        <v>DK10_Electricity - Technology Software_Software</v>
      </c>
      <c r="V1878" t="str">
        <f>VLOOKUP(KamstrupData[[#This Row],[ORG_Concat]],'O-Organization'!F:H,3,FALSE)</f>
        <v>11134_DK10_Electricity_Electricity - Technology Software_Software</v>
      </c>
    </row>
    <row r="1879" spans="4:22">
      <c r="D1879" t="s">
        <v>983</v>
      </c>
      <c r="E1879" t="str">
        <f>VLOOKUP(D1879,'B-Business Capability'!B:H,5,FALSE)</f>
        <v>OT Hosting</v>
      </c>
      <c r="F1879" t="str">
        <f>VLOOKUP(D1879,'B-Business Capability'!B:H,6,FALSE)</f>
        <v>Customer Experience &amp; Interface</v>
      </c>
      <c r="G1879" t="str">
        <f>VLOOKUP(D1879,'B-Business Capability'!B:H,7,FALSE)</f>
        <v>Licens, Usage &amp; Billing Management</v>
      </c>
      <c r="I1879" t="s">
        <v>253</v>
      </c>
      <c r="J1879" t="s">
        <v>966</v>
      </c>
      <c r="K1879" t="s">
        <v>967</v>
      </c>
      <c r="L1879" t="s">
        <v>987</v>
      </c>
      <c r="M1879" t="str">
        <f>VLOOKUP(L1879,'A-Applications'!B:D,3,FALSE)</f>
        <v>Rebex Total Pack for .Net</v>
      </c>
      <c r="N1879" t="s">
        <v>53</v>
      </c>
      <c r="O1879" s="42" t="s">
        <v>54</v>
      </c>
      <c r="P1879" t="s">
        <v>564</v>
      </c>
      <c r="Q1879" t="str">
        <f>VLOOKUP(KamstrupData[[#This Row],[IdLevel123]],'B-Business Capability'!B:L,10,FALSE)</f>
        <v>N/A</v>
      </c>
      <c r="R1879">
        <f>VLOOKUP(KamstrupData[[#This Row],[IdLevel123]],'B-Business Capability'!B:L,11,FALSE)</f>
        <v>0</v>
      </c>
      <c r="T1879" t="s">
        <v>969</v>
      </c>
      <c r="U1879" t="str">
        <f>_xlfn.CONCAT(KamstrupData[[#This Row],[CountryCode]],"_",KamstrupData[[#This Row],[Business Area]],"_",KamstrupData[[#This Row],[DepartmentTeam]])</f>
        <v>DK10_Electricity - Technology Software_Software</v>
      </c>
      <c r="V1879" t="str">
        <f>VLOOKUP(KamstrupData[[#This Row],[ORG_Concat]],'O-Organization'!F:H,3,FALSE)</f>
        <v>11134_DK10_Electricity_Electricity - Technology Software_Software</v>
      </c>
    </row>
    <row r="1880" spans="4:22">
      <c r="D1880" t="s">
        <v>985</v>
      </c>
      <c r="E1880" t="str">
        <f>VLOOKUP(D1880,'B-Business Capability'!B:H,5,FALSE)</f>
        <v>OT Hosting</v>
      </c>
      <c r="F1880" t="str">
        <f>VLOOKUP(D1880,'B-Business Capability'!B:H,6,FALSE)</f>
        <v>OT Operations &amp; Service</v>
      </c>
      <c r="G1880" t="str">
        <f>VLOOKUP(D1880,'B-Business Capability'!B:H,7,FALSE)</f>
        <v>Third-Party Software</v>
      </c>
      <c r="I1880" t="s">
        <v>253</v>
      </c>
      <c r="J1880" t="s">
        <v>966</v>
      </c>
      <c r="K1880" t="s">
        <v>967</v>
      </c>
      <c r="L1880" t="s">
        <v>987</v>
      </c>
      <c r="M1880" t="str">
        <f>VLOOKUP(L1880,'A-Applications'!B:D,3,FALSE)</f>
        <v>Rebex Total Pack for .Net</v>
      </c>
      <c r="N1880" t="s">
        <v>53</v>
      </c>
      <c r="O1880" s="42" t="s">
        <v>54</v>
      </c>
      <c r="P1880" t="s">
        <v>564</v>
      </c>
      <c r="Q1880" t="str">
        <f>VLOOKUP(KamstrupData[[#This Row],[IdLevel123]],'B-Business Capability'!B:L,10,FALSE)</f>
        <v>N/A</v>
      </c>
      <c r="R1880">
        <f>VLOOKUP(KamstrupData[[#This Row],[IdLevel123]],'B-Business Capability'!B:L,11,FALSE)</f>
        <v>0</v>
      </c>
      <c r="T1880" t="s">
        <v>969</v>
      </c>
      <c r="U1880" t="str">
        <f>_xlfn.CONCAT(KamstrupData[[#This Row],[CountryCode]],"_",KamstrupData[[#This Row],[Business Area]],"_",KamstrupData[[#This Row],[DepartmentTeam]])</f>
        <v>DK10_Electricity - Technology Software_Software</v>
      </c>
      <c r="V1880" t="str">
        <f>VLOOKUP(KamstrupData[[#This Row],[ORG_Concat]],'O-Organization'!F:H,3,FALSE)</f>
        <v>11134_DK10_Electricity_Electricity - Technology Software_Software</v>
      </c>
    </row>
    <row r="1881" spans="4:22">
      <c r="D1881" t="s">
        <v>507</v>
      </c>
      <c r="E1881" t="str">
        <f>VLOOKUP(D1881,'B-Business Capability'!B:H,5,FALSE)</f>
        <v>Product &amp; Software Development</v>
      </c>
      <c r="F1881" t="str">
        <f>VLOOKUP(D1881,'B-Business Capability'!B:H,6,FALSE)</f>
        <v>Engineering</v>
      </c>
      <c r="G1881" t="str">
        <f>VLOOKUP(D1881,'B-Business Capability'!B:H,7,FALSE)</f>
        <v>Construction &amp; Development</v>
      </c>
      <c r="I1881" t="s">
        <v>253</v>
      </c>
      <c r="J1881" t="s">
        <v>966</v>
      </c>
      <c r="K1881" t="s">
        <v>967</v>
      </c>
      <c r="L1881" t="s">
        <v>445</v>
      </c>
      <c r="M1881" t="str">
        <f>VLOOKUP(L1881,'A-Applications'!B:D,3,FALSE)</f>
        <v>Microsoft Visual Studio Code</v>
      </c>
      <c r="N1881" t="s">
        <v>53</v>
      </c>
      <c r="O1881" s="42" t="s">
        <v>54</v>
      </c>
      <c r="P1881" t="s">
        <v>564</v>
      </c>
      <c r="Q1881" t="str">
        <f>VLOOKUP(KamstrupData[[#This Row],[IdLevel123]],'B-Business Capability'!B:L,10,FALSE)</f>
        <v>Idea-to-Release (I2R)</v>
      </c>
      <c r="R1881">
        <f>VLOOKUP(KamstrupData[[#This Row],[IdLevel123]],'B-Business Capability'!B:L,11,FALSE)</f>
        <v>420</v>
      </c>
      <c r="T1881" t="s">
        <v>969</v>
      </c>
      <c r="U1881" t="str">
        <f>_xlfn.CONCAT(KamstrupData[[#This Row],[CountryCode]],"_",KamstrupData[[#This Row],[Business Area]],"_",KamstrupData[[#This Row],[DepartmentTeam]])</f>
        <v>DK10_Electricity - Technology Software_Software</v>
      </c>
      <c r="V1881" t="str">
        <f>VLOOKUP(KamstrupData[[#This Row],[ORG_Concat]],'O-Organization'!F:H,3,FALSE)</f>
        <v>11134_DK10_Electricity_Electricity - Technology Software_Software</v>
      </c>
    </row>
    <row r="1882" spans="4:22">
      <c r="D1882" t="s">
        <v>507</v>
      </c>
      <c r="E1882" t="str">
        <f>VLOOKUP(D1882,'B-Business Capability'!B:H,5,FALSE)</f>
        <v>Product &amp; Software Development</v>
      </c>
      <c r="F1882" t="str">
        <f>VLOOKUP(D1882,'B-Business Capability'!B:H,6,FALSE)</f>
        <v>Engineering</v>
      </c>
      <c r="G1882" t="str">
        <f>VLOOKUP(D1882,'B-Business Capability'!B:H,7,FALSE)</f>
        <v>Construction &amp; Development</v>
      </c>
      <c r="I1882" t="s">
        <v>253</v>
      </c>
      <c r="J1882" t="s">
        <v>966</v>
      </c>
      <c r="K1882" t="s">
        <v>967</v>
      </c>
      <c r="L1882" t="s">
        <v>988</v>
      </c>
      <c r="M1882" t="str">
        <f>VLOOKUP(L1882,'A-Applications'!B:D,3,FALSE)</f>
        <v>InstallShield Development</v>
      </c>
      <c r="N1882" t="s">
        <v>53</v>
      </c>
      <c r="O1882" s="42" t="s">
        <v>54</v>
      </c>
      <c r="P1882" t="s">
        <v>564</v>
      </c>
      <c r="Q1882" t="str">
        <f>VLOOKUP(KamstrupData[[#This Row],[IdLevel123]],'B-Business Capability'!B:L,10,FALSE)</f>
        <v>Idea-to-Release (I2R)</v>
      </c>
      <c r="R1882">
        <f>VLOOKUP(KamstrupData[[#This Row],[IdLevel123]],'B-Business Capability'!B:L,11,FALSE)</f>
        <v>420</v>
      </c>
      <c r="T1882" t="s">
        <v>969</v>
      </c>
      <c r="U1882" t="str">
        <f>_xlfn.CONCAT(KamstrupData[[#This Row],[CountryCode]],"_",KamstrupData[[#This Row],[Business Area]],"_",KamstrupData[[#This Row],[DepartmentTeam]])</f>
        <v>DK10_Electricity - Technology Software_Software</v>
      </c>
      <c r="V1882" t="str">
        <f>VLOOKUP(KamstrupData[[#This Row],[ORG_Concat]],'O-Organization'!F:H,3,FALSE)</f>
        <v>11134_DK10_Electricity_Electricity - Technology Software_Software</v>
      </c>
    </row>
    <row r="1883" spans="4:22">
      <c r="D1883" t="s">
        <v>444</v>
      </c>
      <c r="E1883" t="str">
        <f>VLOOKUP(D1883,'B-Business Capability'!B:H,5,FALSE)</f>
        <v>Product &amp; Software Development</v>
      </c>
      <c r="F1883" t="str">
        <f>VLOOKUP(D1883,'B-Business Capability'!B:H,6,FALSE)</f>
        <v>Product &amp; Software Delivery</v>
      </c>
      <c r="G1883" t="str">
        <f>VLOOKUP(D1883,'B-Business Capability'!B:H,7,FALSE)</f>
        <v>Test Quality Performance</v>
      </c>
      <c r="I1883" t="s">
        <v>253</v>
      </c>
      <c r="J1883" t="s">
        <v>966</v>
      </c>
      <c r="K1883" t="s">
        <v>967</v>
      </c>
      <c r="L1883" t="s">
        <v>989</v>
      </c>
      <c r="M1883" t="str">
        <f>VLOOKUP(L1883,'A-Applications'!B:D,3,FALSE)</f>
        <v>Vmware workstation</v>
      </c>
      <c r="N1883" t="s">
        <v>53</v>
      </c>
      <c r="O1883" s="42" t="s">
        <v>54</v>
      </c>
      <c r="P1883" t="s">
        <v>564</v>
      </c>
      <c r="Q1883" t="str">
        <f>VLOOKUP(KamstrupData[[#This Row],[IdLevel123]],'B-Business Capability'!B:L,10,FALSE)</f>
        <v>Idea-to-Release (I2R)</v>
      </c>
      <c r="R1883">
        <f>VLOOKUP(KamstrupData[[#This Row],[IdLevel123]],'B-Business Capability'!B:L,11,FALSE)</f>
        <v>530</v>
      </c>
      <c r="T1883" t="s">
        <v>969</v>
      </c>
      <c r="U1883" t="str">
        <f>_xlfn.CONCAT(KamstrupData[[#This Row],[CountryCode]],"_",KamstrupData[[#This Row],[Business Area]],"_",KamstrupData[[#This Row],[DepartmentTeam]])</f>
        <v>DK10_Electricity - Technology Software_Software</v>
      </c>
      <c r="V1883" t="str">
        <f>VLOOKUP(KamstrupData[[#This Row],[ORG_Concat]],'O-Organization'!F:H,3,FALSE)</f>
        <v>11134_DK10_Electricity_Electricity - Technology Software_Software</v>
      </c>
    </row>
    <row r="1884" spans="4:22">
      <c r="D1884" t="s">
        <v>95</v>
      </c>
      <c r="E1884" t="str">
        <f>VLOOKUP(D1884,'B-Business Capability'!B:H,5,FALSE)</f>
        <v>Not mapped to capability</v>
      </c>
      <c r="F1884">
        <f>VLOOKUP(D1884,'B-Business Capability'!B:H,6,FALSE)</f>
        <v>0</v>
      </c>
      <c r="G1884">
        <f>VLOOKUP(D1884,'B-Business Capability'!B:H,7,FALSE)</f>
        <v>0</v>
      </c>
      <c r="I1884" t="s">
        <v>253</v>
      </c>
      <c r="J1884" t="s">
        <v>966</v>
      </c>
      <c r="L1884" t="s">
        <v>180</v>
      </c>
      <c r="M1884" t="str">
        <f>VLOOKUP(L1884,'A-Applications'!B:D,3,FALSE)</f>
        <v>Keepass</v>
      </c>
      <c r="O1884" s="42"/>
      <c r="P1884" t="s">
        <v>77</v>
      </c>
      <c r="Q1884" t="str">
        <f>VLOOKUP(KamstrupData[[#This Row],[IdLevel123]],'B-Business Capability'!B:L,10,FALSE)</f>
        <v>N/A</v>
      </c>
      <c r="R1884">
        <f>VLOOKUP(KamstrupData[[#This Row],[IdLevel123]],'B-Business Capability'!B:L,11,FALSE)</f>
        <v>0</v>
      </c>
      <c r="T1884" t="s">
        <v>969</v>
      </c>
      <c r="U1884" t="str">
        <f>_xlfn.CONCAT(KamstrupData[[#This Row],[CountryCode]],"_",KamstrupData[[#This Row],[Business Area]],"_",KamstrupData[[#This Row],[DepartmentTeam]])</f>
        <v>DK10_Electricity - Technology Software_</v>
      </c>
      <c r="V1884" t="str">
        <f>VLOOKUP(KamstrupData[[#This Row],[ORG_Concat]],'O-Organization'!F:H,3,FALSE)</f>
        <v>11133_DK10_Electricity_Electricity - Technology Software_</v>
      </c>
    </row>
    <row r="1885" spans="4:22">
      <c r="D1885" t="s">
        <v>95</v>
      </c>
      <c r="E1885" t="str">
        <f>VLOOKUP(D1885,'B-Business Capability'!B:H,5,FALSE)</f>
        <v>Not mapped to capability</v>
      </c>
      <c r="F1885">
        <f>VLOOKUP(D1885,'B-Business Capability'!B:H,6,FALSE)</f>
        <v>0</v>
      </c>
      <c r="G1885">
        <f>VLOOKUP(D1885,'B-Business Capability'!B:H,7,FALSE)</f>
        <v>0</v>
      </c>
      <c r="I1885" t="s">
        <v>253</v>
      </c>
      <c r="J1885" t="s">
        <v>966</v>
      </c>
      <c r="L1885" t="s">
        <v>186</v>
      </c>
      <c r="M1885" t="str">
        <f>VLOOKUP(L1885,'A-Applications'!B:D,3,FALSE)</f>
        <v>WinSCP</v>
      </c>
      <c r="O1885" s="42"/>
      <c r="P1885" t="s">
        <v>77</v>
      </c>
      <c r="Q1885" t="str">
        <f>VLOOKUP(KamstrupData[[#This Row],[IdLevel123]],'B-Business Capability'!B:L,10,FALSE)</f>
        <v>N/A</v>
      </c>
      <c r="R1885">
        <f>VLOOKUP(KamstrupData[[#This Row],[IdLevel123]],'B-Business Capability'!B:L,11,FALSE)</f>
        <v>0</v>
      </c>
      <c r="T1885" t="s">
        <v>969</v>
      </c>
      <c r="U1885" t="str">
        <f>_xlfn.CONCAT(KamstrupData[[#This Row],[CountryCode]],"_",KamstrupData[[#This Row],[Business Area]],"_",KamstrupData[[#This Row],[DepartmentTeam]])</f>
        <v>DK10_Electricity - Technology Software_</v>
      </c>
      <c r="V1885" t="str">
        <f>VLOOKUP(KamstrupData[[#This Row],[ORG_Concat]],'O-Organization'!F:H,3,FALSE)</f>
        <v>11133_DK10_Electricity_Electricity - Technology Software_</v>
      </c>
    </row>
    <row r="1886" spans="4:22">
      <c r="D1886" t="s">
        <v>907</v>
      </c>
      <c r="E1886" t="str">
        <f>VLOOKUP(D1886,'B-Business Capability'!B:H,5,FALSE)</f>
        <v>Product &amp; Software Development</v>
      </c>
      <c r="F1886">
        <f>VLOOKUP(D1886,'B-Business Capability'!B:H,6,FALSE)</f>
        <v>0</v>
      </c>
      <c r="G1886">
        <f>VLOOKUP(D1886,'B-Business Capability'!B:H,7,FALSE)</f>
        <v>0</v>
      </c>
      <c r="I1886" t="s">
        <v>253</v>
      </c>
      <c r="J1886" t="s">
        <v>966</v>
      </c>
      <c r="K1886" t="s">
        <v>967</v>
      </c>
      <c r="L1886" t="s">
        <v>990</v>
      </c>
      <c r="M1886" t="str">
        <f>VLOOKUP(L1886,'A-Applications'!B:D,3,FALSE)</f>
        <v>WikiMedia</v>
      </c>
      <c r="N1886" t="s">
        <v>103</v>
      </c>
      <c r="O1886" s="42" t="s">
        <v>54</v>
      </c>
      <c r="P1886" t="s">
        <v>564</v>
      </c>
      <c r="Q1886" t="str">
        <f>VLOOKUP(KamstrupData[[#This Row],[IdLevel123]],'B-Business Capability'!B:L,10,FALSE)</f>
        <v>Idea-to-Release (I2R)</v>
      </c>
      <c r="R1886">
        <f>VLOOKUP(KamstrupData[[#This Row],[IdLevel123]],'B-Business Capability'!B:L,11,FALSE)</f>
        <v>100</v>
      </c>
      <c r="T1886" t="s">
        <v>991</v>
      </c>
      <c r="U1886" t="str">
        <f>_xlfn.CONCAT(KamstrupData[[#This Row],[CountryCode]],"_",KamstrupData[[#This Row],[Business Area]],"_",KamstrupData[[#This Row],[DepartmentTeam]])</f>
        <v>DK10_Electricity - Technology Software_Software</v>
      </c>
      <c r="V1886" t="str">
        <f>VLOOKUP(KamstrupData[[#This Row],[ORG_Concat]],'O-Organization'!F:H,3,FALSE)</f>
        <v>11134_DK10_Electricity_Electricity - Technology Software_Software</v>
      </c>
    </row>
    <row r="1887" spans="4:22">
      <c r="D1887" t="s">
        <v>975</v>
      </c>
      <c r="E1887" t="str">
        <f>VLOOKUP(D1887,'B-Business Capability'!B:H,5,FALSE)</f>
        <v>Product &amp; Software Development</v>
      </c>
      <c r="F1887" t="str">
        <f>VLOOKUP(D1887,'B-Business Capability'!B:H,6,FALSE)</f>
        <v>Marketing Testing</v>
      </c>
      <c r="G1887">
        <f>VLOOKUP(D1887,'B-Business Capability'!B:H,7,FALSE)</f>
        <v>0</v>
      </c>
      <c r="I1887" t="s">
        <v>253</v>
      </c>
      <c r="J1887" t="s">
        <v>966</v>
      </c>
      <c r="K1887" t="s">
        <v>967</v>
      </c>
      <c r="L1887" t="s">
        <v>990</v>
      </c>
      <c r="M1887" t="str">
        <f>VLOOKUP(L1887,'A-Applications'!B:D,3,FALSE)</f>
        <v>WikiMedia</v>
      </c>
      <c r="N1887" t="s">
        <v>103</v>
      </c>
      <c r="O1887" s="42" t="s">
        <v>54</v>
      </c>
      <c r="P1887" t="s">
        <v>564</v>
      </c>
      <c r="Q1887" t="str">
        <f>VLOOKUP(KamstrupData[[#This Row],[IdLevel123]],'B-Business Capability'!B:L,10,FALSE)</f>
        <v>Idea-to-Release (I2R)</v>
      </c>
      <c r="R1887">
        <f>VLOOKUP(KamstrupData[[#This Row],[IdLevel123]],'B-Business Capability'!B:L,11,FALSE)</f>
        <v>150</v>
      </c>
      <c r="T1887" t="s">
        <v>991</v>
      </c>
      <c r="U1887" t="str">
        <f>_xlfn.CONCAT(KamstrupData[[#This Row],[CountryCode]],"_",KamstrupData[[#This Row],[Business Area]],"_",KamstrupData[[#This Row],[DepartmentTeam]])</f>
        <v>DK10_Electricity - Technology Software_Software</v>
      </c>
      <c r="V1887" t="str">
        <f>VLOOKUP(KamstrupData[[#This Row],[ORG_Concat]],'O-Organization'!F:H,3,FALSE)</f>
        <v>11134_DK10_Electricity_Electricity - Technology Software_Software</v>
      </c>
    </row>
    <row r="1888" spans="4:22">
      <c r="D1888" t="s">
        <v>976</v>
      </c>
      <c r="E1888" t="str">
        <f>VLOOKUP(D1888,'B-Business Capability'!B:H,5,FALSE)</f>
        <v>Product &amp; Software Development</v>
      </c>
      <c r="F1888" t="str">
        <f>VLOOKUP(D1888,'B-Business Capability'!B:H,6,FALSE)</f>
        <v>Method Development</v>
      </c>
      <c r="G1888">
        <f>VLOOKUP(D1888,'B-Business Capability'!B:H,7,FALSE)</f>
        <v>0</v>
      </c>
      <c r="I1888" t="s">
        <v>253</v>
      </c>
      <c r="J1888" t="s">
        <v>966</v>
      </c>
      <c r="K1888" t="s">
        <v>967</v>
      </c>
      <c r="L1888" t="s">
        <v>990</v>
      </c>
      <c r="M1888" t="str">
        <f>VLOOKUP(L1888,'A-Applications'!B:D,3,FALSE)</f>
        <v>WikiMedia</v>
      </c>
      <c r="N1888" t="s">
        <v>103</v>
      </c>
      <c r="O1888" s="42" t="s">
        <v>54</v>
      </c>
      <c r="P1888" t="s">
        <v>564</v>
      </c>
      <c r="Q1888" t="str">
        <f>VLOOKUP(KamstrupData[[#This Row],[IdLevel123]],'B-Business Capability'!B:L,10,FALSE)</f>
        <v>Idea-to-Release (I2R)</v>
      </c>
      <c r="R1888">
        <f>VLOOKUP(KamstrupData[[#This Row],[IdLevel123]],'B-Business Capability'!B:L,11,FALSE)</f>
        <v>930</v>
      </c>
      <c r="T1888" t="s">
        <v>991</v>
      </c>
      <c r="U1888" t="str">
        <f>_xlfn.CONCAT(KamstrupData[[#This Row],[CountryCode]],"_",KamstrupData[[#This Row],[Business Area]],"_",KamstrupData[[#This Row],[DepartmentTeam]])</f>
        <v>DK10_Electricity - Technology Software_Software</v>
      </c>
      <c r="V1888" t="str">
        <f>VLOOKUP(KamstrupData[[#This Row],[ORG_Concat]],'O-Organization'!F:H,3,FALSE)</f>
        <v>11134_DK10_Electricity_Electricity - Technology Software_Software</v>
      </c>
    </row>
    <row r="1889" spans="4:22">
      <c r="D1889" t="s">
        <v>421</v>
      </c>
      <c r="E1889" t="str">
        <f>VLOOKUP(D1889,'B-Business Capability'!B:H,5,FALSE)</f>
        <v>Product &amp; Software Development</v>
      </c>
      <c r="F1889" t="str">
        <f>VLOOKUP(D1889,'B-Business Capability'!B:H,6,FALSE)</f>
        <v>Product &amp; Software Delivery</v>
      </c>
      <c r="G1889">
        <f>VLOOKUP(D1889,'B-Business Capability'!B:H,7,FALSE)</f>
        <v>0</v>
      </c>
      <c r="I1889" t="s">
        <v>253</v>
      </c>
      <c r="J1889" t="s">
        <v>966</v>
      </c>
      <c r="K1889" t="s">
        <v>967</v>
      </c>
      <c r="L1889" t="s">
        <v>990</v>
      </c>
      <c r="M1889" t="str">
        <f>VLOOKUP(L1889,'A-Applications'!B:D,3,FALSE)</f>
        <v>WikiMedia</v>
      </c>
      <c r="N1889" t="s">
        <v>103</v>
      </c>
      <c r="O1889" s="42" t="s">
        <v>54</v>
      </c>
      <c r="P1889" t="s">
        <v>564</v>
      </c>
      <c r="Q1889" t="str">
        <f>VLOOKUP(KamstrupData[[#This Row],[IdLevel123]],'B-Business Capability'!B:L,10,FALSE)</f>
        <v>Idea-to-Release (I2R)</v>
      </c>
      <c r="R1889">
        <f>VLOOKUP(KamstrupData[[#This Row],[IdLevel123]],'B-Business Capability'!B:L,11,FALSE)</f>
        <v>500</v>
      </c>
      <c r="T1889" t="s">
        <v>991</v>
      </c>
      <c r="U1889" t="str">
        <f>_xlfn.CONCAT(KamstrupData[[#This Row],[CountryCode]],"_",KamstrupData[[#This Row],[Business Area]],"_",KamstrupData[[#This Row],[DepartmentTeam]])</f>
        <v>DK10_Electricity - Technology Software_Software</v>
      </c>
      <c r="V1889" t="str">
        <f>VLOOKUP(KamstrupData[[#This Row],[ORG_Concat]],'O-Organization'!F:H,3,FALSE)</f>
        <v>11134_DK10_Electricity_Electricity - Technology Software_Software</v>
      </c>
    </row>
    <row r="1890" spans="4:22">
      <c r="D1890" t="s">
        <v>977</v>
      </c>
      <c r="E1890" t="str">
        <f>VLOOKUP(D1890,'B-Business Capability'!B:H,5,FALSE)</f>
        <v>Product &amp; Software Development</v>
      </c>
      <c r="F1890" t="str">
        <f>VLOOKUP(D1890,'B-Business Capability'!B:H,6,FALSE)</f>
        <v>Product Preparation</v>
      </c>
      <c r="G1890">
        <f>VLOOKUP(D1890,'B-Business Capability'!B:H,7,FALSE)</f>
        <v>0</v>
      </c>
      <c r="I1890" t="s">
        <v>253</v>
      </c>
      <c r="J1890" t="s">
        <v>966</v>
      </c>
      <c r="K1890" t="s">
        <v>967</v>
      </c>
      <c r="L1890" t="s">
        <v>990</v>
      </c>
      <c r="M1890" t="str">
        <f>VLOOKUP(L1890,'A-Applications'!B:D,3,FALSE)</f>
        <v>WikiMedia</v>
      </c>
      <c r="N1890" t="s">
        <v>103</v>
      </c>
      <c r="O1890" s="42" t="s">
        <v>54</v>
      </c>
      <c r="P1890" t="s">
        <v>564</v>
      </c>
      <c r="Q1890" t="str">
        <f>VLOOKUP(KamstrupData[[#This Row],[IdLevel123]],'B-Business Capability'!B:L,10,FALSE)</f>
        <v>Idea-to-Release (I2R)</v>
      </c>
      <c r="R1890">
        <f>VLOOKUP(KamstrupData[[#This Row],[IdLevel123]],'B-Business Capability'!B:L,11,FALSE)</f>
        <v>110</v>
      </c>
      <c r="T1890" t="s">
        <v>991</v>
      </c>
      <c r="U1890" t="str">
        <f>_xlfn.CONCAT(KamstrupData[[#This Row],[CountryCode]],"_",KamstrupData[[#This Row],[Business Area]],"_",KamstrupData[[#This Row],[DepartmentTeam]])</f>
        <v>DK10_Electricity - Technology Software_Software</v>
      </c>
      <c r="V1890" t="str">
        <f>VLOOKUP(KamstrupData[[#This Row],[ORG_Concat]],'O-Organization'!F:H,3,FALSE)</f>
        <v>11134_DK10_Electricity_Electricity - Technology Software_Software</v>
      </c>
    </row>
    <row r="1891" spans="4:22">
      <c r="D1891" t="s">
        <v>978</v>
      </c>
      <c r="E1891" t="str">
        <f>VLOOKUP(D1891,'B-Business Capability'!B:H,5,FALSE)</f>
        <v>Product &amp; Software Development</v>
      </c>
      <c r="F1891" t="str">
        <f>VLOOKUP(D1891,'B-Business Capability'!B:H,6,FALSE)</f>
        <v>Quality Management</v>
      </c>
      <c r="G1891">
        <f>VLOOKUP(D1891,'B-Business Capability'!B:H,7,FALSE)</f>
        <v>0</v>
      </c>
      <c r="I1891" t="s">
        <v>253</v>
      </c>
      <c r="J1891" t="s">
        <v>966</v>
      </c>
      <c r="K1891" t="s">
        <v>967</v>
      </c>
      <c r="L1891" t="s">
        <v>990</v>
      </c>
      <c r="M1891" t="str">
        <f>VLOOKUP(L1891,'A-Applications'!B:D,3,FALSE)</f>
        <v>WikiMedia</v>
      </c>
      <c r="N1891" t="s">
        <v>103</v>
      </c>
      <c r="O1891" s="42" t="s">
        <v>54</v>
      </c>
      <c r="P1891" t="s">
        <v>564</v>
      </c>
      <c r="Q1891" t="str">
        <f>VLOOKUP(KamstrupData[[#This Row],[IdLevel123]],'B-Business Capability'!B:L,10,FALSE)</f>
        <v>Idea-to-Release (I2R)</v>
      </c>
      <c r="R1891">
        <f>VLOOKUP(KamstrupData[[#This Row],[IdLevel123]],'B-Business Capability'!B:L,11,FALSE)</f>
        <v>900</v>
      </c>
      <c r="T1891" t="s">
        <v>991</v>
      </c>
      <c r="U1891" t="str">
        <f>_xlfn.CONCAT(KamstrupData[[#This Row],[CountryCode]],"_",KamstrupData[[#This Row],[Business Area]],"_",KamstrupData[[#This Row],[DepartmentTeam]])</f>
        <v>DK10_Electricity - Technology Software_Software</v>
      </c>
      <c r="V1891" t="str">
        <f>VLOOKUP(KamstrupData[[#This Row],[ORG_Concat]],'O-Organization'!F:H,3,FALSE)</f>
        <v>11134_DK10_Electricity_Electricity - Technology Software_Software</v>
      </c>
    </row>
    <row r="1892" spans="4:22">
      <c r="D1892" t="s">
        <v>979</v>
      </c>
      <c r="E1892" t="str">
        <f>VLOOKUP(D1892,'B-Business Capability'!B:H,5,FALSE)</f>
        <v>Product &amp; Software Development</v>
      </c>
      <c r="F1892" t="str">
        <f>VLOOKUP(D1892,'B-Business Capability'!B:H,6,FALSE)</f>
        <v>R&amp;D</v>
      </c>
      <c r="G1892">
        <f>VLOOKUP(D1892,'B-Business Capability'!B:H,7,FALSE)</f>
        <v>0</v>
      </c>
      <c r="I1892" t="s">
        <v>253</v>
      </c>
      <c r="J1892" t="s">
        <v>966</v>
      </c>
      <c r="K1892" t="s">
        <v>967</v>
      </c>
      <c r="L1892" t="s">
        <v>990</v>
      </c>
      <c r="M1892" t="str">
        <f>VLOOKUP(L1892,'A-Applications'!B:D,3,FALSE)</f>
        <v>WikiMedia</v>
      </c>
      <c r="N1892" t="s">
        <v>103</v>
      </c>
      <c r="O1892" s="42" t="s">
        <v>54</v>
      </c>
      <c r="P1892" t="s">
        <v>564</v>
      </c>
      <c r="Q1892" t="str">
        <f>VLOOKUP(KamstrupData[[#This Row],[IdLevel123]],'B-Business Capability'!B:L,10,FALSE)</f>
        <v>Idea-to-Release (I2R)</v>
      </c>
      <c r="R1892">
        <f>VLOOKUP(KamstrupData[[#This Row],[IdLevel123]],'B-Business Capability'!B:L,11,FALSE)</f>
        <v>300</v>
      </c>
      <c r="T1892" t="s">
        <v>991</v>
      </c>
      <c r="U1892" t="str">
        <f>_xlfn.CONCAT(KamstrupData[[#This Row],[CountryCode]],"_",KamstrupData[[#This Row],[Business Area]],"_",KamstrupData[[#This Row],[DepartmentTeam]])</f>
        <v>DK10_Electricity - Technology Software_Software</v>
      </c>
      <c r="V1892" t="str">
        <f>VLOOKUP(KamstrupData[[#This Row],[ORG_Concat]],'O-Organization'!F:H,3,FALSE)</f>
        <v>11134_DK10_Electricity_Electricity - Technology Software_Software</v>
      </c>
    </row>
    <row r="1893" spans="4:22">
      <c r="D1893" t="s">
        <v>980</v>
      </c>
      <c r="E1893" t="str">
        <f>VLOOKUP(D1893,'B-Business Capability'!B:H,5,FALSE)</f>
        <v>Product &amp; Software Development</v>
      </c>
      <c r="F1893" t="str">
        <f>VLOOKUP(D1893,'B-Business Capability'!B:H,6,FALSE)</f>
        <v>Requirements Definition</v>
      </c>
      <c r="G1893">
        <f>VLOOKUP(D1893,'B-Business Capability'!B:H,7,FALSE)</f>
        <v>0</v>
      </c>
      <c r="I1893" t="s">
        <v>253</v>
      </c>
      <c r="J1893" t="s">
        <v>966</v>
      </c>
      <c r="K1893" t="s">
        <v>967</v>
      </c>
      <c r="L1893" t="s">
        <v>990</v>
      </c>
      <c r="M1893" t="str">
        <f>VLOOKUP(L1893,'A-Applications'!B:D,3,FALSE)</f>
        <v>WikiMedia</v>
      </c>
      <c r="N1893" t="s">
        <v>103</v>
      </c>
      <c r="O1893" s="42" t="s">
        <v>54</v>
      </c>
      <c r="P1893" t="s">
        <v>564</v>
      </c>
      <c r="Q1893" t="str">
        <f>VLOOKUP(KamstrupData[[#This Row],[IdLevel123]],'B-Business Capability'!B:L,10,FALSE)</f>
        <v>Idea-to-Release (I2R)</v>
      </c>
      <c r="R1893">
        <f>VLOOKUP(KamstrupData[[#This Row],[IdLevel123]],'B-Business Capability'!B:L,11,FALSE)</f>
        <v>200</v>
      </c>
      <c r="T1893" t="s">
        <v>991</v>
      </c>
      <c r="U1893" t="str">
        <f>_xlfn.CONCAT(KamstrupData[[#This Row],[CountryCode]],"_",KamstrupData[[#This Row],[Business Area]],"_",KamstrupData[[#This Row],[DepartmentTeam]])</f>
        <v>DK10_Electricity - Technology Software_Software</v>
      </c>
      <c r="V1893" t="str">
        <f>VLOOKUP(KamstrupData[[#This Row],[ORG_Concat]],'O-Organization'!F:H,3,FALSE)</f>
        <v>11134_DK10_Electricity_Electricity - Technology Software_Software</v>
      </c>
    </row>
    <row r="1894" spans="4:22">
      <c r="D1894" t="s">
        <v>95</v>
      </c>
      <c r="E1894" t="str">
        <f>VLOOKUP(D1894,'B-Business Capability'!B:H,5,FALSE)</f>
        <v>Not mapped to capability</v>
      </c>
      <c r="F1894">
        <f>VLOOKUP(D1894,'B-Business Capability'!B:H,6,FALSE)</f>
        <v>0</v>
      </c>
      <c r="G1894">
        <f>VLOOKUP(D1894,'B-Business Capability'!B:H,7,FALSE)</f>
        <v>0</v>
      </c>
      <c r="I1894" t="s">
        <v>253</v>
      </c>
      <c r="J1894" t="s">
        <v>966</v>
      </c>
      <c r="L1894" t="s">
        <v>992</v>
      </c>
      <c r="M1894" t="str">
        <f>VLOOKUP(L1894,'A-Applications'!B:D,3,FALSE)</f>
        <v>curl</v>
      </c>
      <c r="O1894" s="42"/>
      <c r="P1894" t="s">
        <v>77</v>
      </c>
      <c r="Q1894" t="str">
        <f>VLOOKUP(KamstrupData[[#This Row],[IdLevel123]],'B-Business Capability'!B:L,10,FALSE)</f>
        <v>N/A</v>
      </c>
      <c r="R1894">
        <f>VLOOKUP(KamstrupData[[#This Row],[IdLevel123]],'B-Business Capability'!B:L,11,FALSE)</f>
        <v>0</v>
      </c>
      <c r="T1894" t="s">
        <v>969</v>
      </c>
      <c r="U1894" t="str">
        <f>_xlfn.CONCAT(KamstrupData[[#This Row],[CountryCode]],"_",KamstrupData[[#This Row],[Business Area]],"_",KamstrupData[[#This Row],[DepartmentTeam]])</f>
        <v>DK10_Electricity - Technology Software_</v>
      </c>
      <c r="V1894" t="str">
        <f>VLOOKUP(KamstrupData[[#This Row],[ORG_Concat]],'O-Organization'!F:H,3,FALSE)</f>
        <v>11133_DK10_Electricity_Electricity - Technology Software_</v>
      </c>
    </row>
    <row r="1895" spans="4:22">
      <c r="D1895" t="s">
        <v>95</v>
      </c>
      <c r="E1895" t="str">
        <f>VLOOKUP(D1895,'B-Business Capability'!B:H,5,FALSE)</f>
        <v>Not mapped to capability</v>
      </c>
      <c r="F1895">
        <f>VLOOKUP(D1895,'B-Business Capability'!B:H,6,FALSE)</f>
        <v>0</v>
      </c>
      <c r="G1895">
        <f>VLOOKUP(D1895,'B-Business Capability'!B:H,7,FALSE)</f>
        <v>0</v>
      </c>
      <c r="I1895" t="s">
        <v>253</v>
      </c>
      <c r="J1895" t="s">
        <v>966</v>
      </c>
      <c r="L1895" t="s">
        <v>922</v>
      </c>
      <c r="M1895" t="str">
        <f>VLOOKUP(L1895,'A-Applications'!B:D,3,FALSE)</f>
        <v>Java</v>
      </c>
      <c r="O1895" s="42"/>
      <c r="P1895" t="s">
        <v>77</v>
      </c>
      <c r="Q1895" t="str">
        <f>VLOOKUP(KamstrupData[[#This Row],[IdLevel123]],'B-Business Capability'!B:L,10,FALSE)</f>
        <v>N/A</v>
      </c>
      <c r="R1895">
        <f>VLOOKUP(KamstrupData[[#This Row],[IdLevel123]],'B-Business Capability'!B:L,11,FALSE)</f>
        <v>0</v>
      </c>
      <c r="T1895" t="s">
        <v>969</v>
      </c>
      <c r="U1895" t="str">
        <f>_xlfn.CONCAT(KamstrupData[[#This Row],[CountryCode]],"_",KamstrupData[[#This Row],[Business Area]],"_",KamstrupData[[#This Row],[DepartmentTeam]])</f>
        <v>DK10_Electricity - Technology Software_</v>
      </c>
      <c r="V1895" t="str">
        <f>VLOOKUP(KamstrupData[[#This Row],[ORG_Concat]],'O-Organization'!F:H,3,FALSE)</f>
        <v>11133_DK10_Electricity_Electricity - Technology Software_</v>
      </c>
    </row>
    <row r="1896" spans="4:22">
      <c r="D1896" t="s">
        <v>95</v>
      </c>
      <c r="E1896" t="str">
        <f>VLOOKUP(D1896,'B-Business Capability'!B:H,5,FALSE)</f>
        <v>Not mapped to capability</v>
      </c>
      <c r="F1896">
        <f>VLOOKUP(D1896,'B-Business Capability'!B:H,6,FALSE)</f>
        <v>0</v>
      </c>
      <c r="G1896">
        <f>VLOOKUP(D1896,'B-Business Capability'!B:H,7,FALSE)</f>
        <v>0</v>
      </c>
      <c r="I1896" t="s">
        <v>253</v>
      </c>
      <c r="J1896" t="s">
        <v>966</v>
      </c>
      <c r="L1896" t="s">
        <v>457</v>
      </c>
      <c r="M1896" t="str">
        <f>VLOOKUP(L1896,'A-Applications'!B:D,3,FALSE)</f>
        <v>Git Bash</v>
      </c>
      <c r="O1896" s="42"/>
      <c r="P1896" t="s">
        <v>77</v>
      </c>
      <c r="Q1896" t="str">
        <f>VLOOKUP(KamstrupData[[#This Row],[IdLevel123]],'B-Business Capability'!B:L,10,FALSE)</f>
        <v>N/A</v>
      </c>
      <c r="R1896">
        <f>VLOOKUP(KamstrupData[[#This Row],[IdLevel123]],'B-Business Capability'!B:L,11,FALSE)</f>
        <v>0</v>
      </c>
      <c r="T1896" t="s">
        <v>969</v>
      </c>
      <c r="U1896" t="str">
        <f>_xlfn.CONCAT(KamstrupData[[#This Row],[CountryCode]],"_",KamstrupData[[#This Row],[Business Area]],"_",KamstrupData[[#This Row],[DepartmentTeam]])</f>
        <v>DK10_Electricity - Technology Software_</v>
      </c>
      <c r="V1896" t="str">
        <f>VLOOKUP(KamstrupData[[#This Row],[ORG_Concat]],'O-Organization'!F:H,3,FALSE)</f>
        <v>11133_DK10_Electricity_Electricity - Technology Software_</v>
      </c>
    </row>
    <row r="1897" spans="4:22">
      <c r="D1897" t="s">
        <v>95</v>
      </c>
      <c r="E1897" t="str">
        <f>VLOOKUP(D1897,'B-Business Capability'!B:H,5,FALSE)</f>
        <v>Not mapped to capability</v>
      </c>
      <c r="F1897">
        <f>VLOOKUP(D1897,'B-Business Capability'!B:H,6,FALSE)</f>
        <v>0</v>
      </c>
      <c r="G1897">
        <f>VLOOKUP(D1897,'B-Business Capability'!B:H,7,FALSE)</f>
        <v>0</v>
      </c>
      <c r="I1897" t="s">
        <v>253</v>
      </c>
      <c r="J1897" t="s">
        <v>966</v>
      </c>
      <c r="L1897" t="s">
        <v>458</v>
      </c>
      <c r="M1897" t="str">
        <f>VLOOKUP(L1897,'A-Applications'!B:D,3,FALSE)</f>
        <v>Ubuntu linux</v>
      </c>
      <c r="O1897" s="42"/>
      <c r="P1897" t="s">
        <v>77</v>
      </c>
      <c r="Q1897" t="str">
        <f>VLOOKUP(KamstrupData[[#This Row],[IdLevel123]],'B-Business Capability'!B:L,10,FALSE)</f>
        <v>N/A</v>
      </c>
      <c r="R1897">
        <f>VLOOKUP(KamstrupData[[#This Row],[IdLevel123]],'B-Business Capability'!B:L,11,FALSE)</f>
        <v>0</v>
      </c>
      <c r="T1897" t="s">
        <v>969</v>
      </c>
      <c r="U1897" t="str">
        <f>_xlfn.CONCAT(KamstrupData[[#This Row],[CountryCode]],"_",KamstrupData[[#This Row],[Business Area]],"_",KamstrupData[[#This Row],[DepartmentTeam]])</f>
        <v>DK10_Electricity - Technology Software_</v>
      </c>
      <c r="V1897" t="str">
        <f>VLOOKUP(KamstrupData[[#This Row],[ORG_Concat]],'O-Organization'!F:H,3,FALSE)</f>
        <v>11133_DK10_Electricity_Electricity - Technology Software_</v>
      </c>
    </row>
    <row r="1898" spans="4:22">
      <c r="D1898" t="s">
        <v>95</v>
      </c>
      <c r="E1898" t="str">
        <f>VLOOKUP(D1898,'B-Business Capability'!B:H,5,FALSE)</f>
        <v>Not mapped to capability</v>
      </c>
      <c r="F1898">
        <f>VLOOKUP(D1898,'B-Business Capability'!B:H,6,FALSE)</f>
        <v>0</v>
      </c>
      <c r="G1898">
        <f>VLOOKUP(D1898,'B-Business Capability'!B:H,7,FALSE)</f>
        <v>0</v>
      </c>
      <c r="I1898" t="s">
        <v>253</v>
      </c>
      <c r="J1898" t="s">
        <v>966</v>
      </c>
      <c r="L1898" t="s">
        <v>993</v>
      </c>
      <c r="M1898" t="str">
        <f>VLOOKUP(L1898,'A-Applications'!B:D,3,FALSE)</f>
        <v>OpenSSH</v>
      </c>
      <c r="O1898" s="42"/>
      <c r="P1898" t="s">
        <v>77</v>
      </c>
      <c r="Q1898" t="str">
        <f>VLOOKUP(KamstrupData[[#This Row],[IdLevel123]],'B-Business Capability'!B:L,10,FALSE)</f>
        <v>N/A</v>
      </c>
      <c r="R1898">
        <f>VLOOKUP(KamstrupData[[#This Row],[IdLevel123]],'B-Business Capability'!B:L,11,FALSE)</f>
        <v>0</v>
      </c>
      <c r="T1898" t="s">
        <v>969</v>
      </c>
      <c r="U1898" t="str">
        <f>_xlfn.CONCAT(KamstrupData[[#This Row],[CountryCode]],"_",KamstrupData[[#This Row],[Business Area]],"_",KamstrupData[[#This Row],[DepartmentTeam]])</f>
        <v>DK10_Electricity - Technology Software_</v>
      </c>
      <c r="V1898" t="str">
        <f>VLOOKUP(KamstrupData[[#This Row],[ORG_Concat]],'O-Organization'!F:H,3,FALSE)</f>
        <v>11133_DK10_Electricity_Electricity - Technology Software_</v>
      </c>
    </row>
    <row r="1899" spans="4:22">
      <c r="D1899" t="s">
        <v>95</v>
      </c>
      <c r="E1899" t="str">
        <f>VLOOKUP(D1899,'B-Business Capability'!B:H,5,FALSE)</f>
        <v>Not mapped to capability</v>
      </c>
      <c r="F1899">
        <f>VLOOKUP(D1899,'B-Business Capability'!B:H,6,FALSE)</f>
        <v>0</v>
      </c>
      <c r="G1899">
        <f>VLOOKUP(D1899,'B-Business Capability'!B:H,7,FALSE)</f>
        <v>0</v>
      </c>
      <c r="I1899" t="s">
        <v>253</v>
      </c>
      <c r="J1899" t="s">
        <v>966</v>
      </c>
      <c r="L1899" t="s">
        <v>994</v>
      </c>
      <c r="M1899" t="str">
        <f>VLOOKUP(L1899,'A-Applications'!B:D,3,FALSE)</f>
        <v>Android Studio</v>
      </c>
      <c r="O1899" s="42"/>
      <c r="P1899" t="s">
        <v>77</v>
      </c>
      <c r="Q1899" t="str">
        <f>VLOOKUP(KamstrupData[[#This Row],[IdLevel123]],'B-Business Capability'!B:L,10,FALSE)</f>
        <v>N/A</v>
      </c>
      <c r="R1899">
        <f>VLOOKUP(KamstrupData[[#This Row],[IdLevel123]],'B-Business Capability'!B:L,11,FALSE)</f>
        <v>0</v>
      </c>
      <c r="T1899" t="s">
        <v>969</v>
      </c>
      <c r="U1899" t="str">
        <f>_xlfn.CONCAT(KamstrupData[[#This Row],[CountryCode]],"_",KamstrupData[[#This Row],[Business Area]],"_",KamstrupData[[#This Row],[DepartmentTeam]])</f>
        <v>DK10_Electricity - Technology Software_</v>
      </c>
      <c r="V1899" t="str">
        <f>VLOOKUP(KamstrupData[[#This Row],[ORG_Concat]],'O-Organization'!F:H,3,FALSE)</f>
        <v>11133_DK10_Electricity_Electricity - Technology Software_</v>
      </c>
    </row>
    <row r="1900" spans="4:22">
      <c r="D1900" t="s">
        <v>95</v>
      </c>
      <c r="E1900" t="str">
        <f>VLOOKUP(D1900,'B-Business Capability'!B:H,5,FALSE)</f>
        <v>Not mapped to capability</v>
      </c>
      <c r="F1900">
        <f>VLOOKUP(D1900,'B-Business Capability'!B:H,6,FALSE)</f>
        <v>0</v>
      </c>
      <c r="G1900">
        <f>VLOOKUP(D1900,'B-Business Capability'!B:H,7,FALSE)</f>
        <v>0</v>
      </c>
      <c r="I1900" t="s">
        <v>253</v>
      </c>
      <c r="J1900" t="s">
        <v>966</v>
      </c>
      <c r="L1900" t="s">
        <v>462</v>
      </c>
      <c r="M1900" t="str">
        <f>VLOOKUP(L1900,'A-Applications'!B:D,3,FALSE)</f>
        <v>Grafana</v>
      </c>
      <c r="O1900" s="42"/>
      <c r="P1900" t="s">
        <v>77</v>
      </c>
      <c r="Q1900" t="str">
        <f>VLOOKUP(KamstrupData[[#This Row],[IdLevel123]],'B-Business Capability'!B:L,10,FALSE)</f>
        <v>N/A</v>
      </c>
      <c r="R1900">
        <f>VLOOKUP(KamstrupData[[#This Row],[IdLevel123]],'B-Business Capability'!B:L,11,FALSE)</f>
        <v>0</v>
      </c>
      <c r="T1900" t="s">
        <v>969</v>
      </c>
      <c r="U1900" t="str">
        <f>_xlfn.CONCAT(KamstrupData[[#This Row],[CountryCode]],"_",KamstrupData[[#This Row],[Business Area]],"_",KamstrupData[[#This Row],[DepartmentTeam]])</f>
        <v>DK10_Electricity - Technology Software_</v>
      </c>
      <c r="V1900" t="str">
        <f>VLOOKUP(KamstrupData[[#This Row],[ORG_Concat]],'O-Organization'!F:H,3,FALSE)</f>
        <v>11133_DK10_Electricity_Electricity - Technology Software_</v>
      </c>
    </row>
    <row r="1901" spans="4:22" ht="15" customHeight="1">
      <c r="D1901" t="s">
        <v>95</v>
      </c>
      <c r="E1901" t="str">
        <f>VLOOKUP(D1901,'B-Business Capability'!B:H,5,FALSE)</f>
        <v>Not mapped to capability</v>
      </c>
      <c r="F1901">
        <f>VLOOKUP(D1901,'B-Business Capability'!B:H,6,FALSE)</f>
        <v>0</v>
      </c>
      <c r="G1901">
        <f>VLOOKUP(D1901,'B-Business Capability'!B:H,7,FALSE)</f>
        <v>0</v>
      </c>
      <c r="I1901" t="s">
        <v>253</v>
      </c>
      <c r="J1901" t="s">
        <v>966</v>
      </c>
      <c r="L1901" t="s">
        <v>463</v>
      </c>
      <c r="M1901" t="str">
        <f>VLOOKUP(L1901,'A-Applications'!B:D,3,FALSE)</f>
        <v>Kubernetes</v>
      </c>
      <c r="O1901" s="42"/>
      <c r="P1901" t="s">
        <v>77</v>
      </c>
      <c r="Q1901" t="str">
        <f>VLOOKUP(KamstrupData[[#This Row],[IdLevel123]],'B-Business Capability'!B:L,10,FALSE)</f>
        <v>N/A</v>
      </c>
      <c r="R1901">
        <f>VLOOKUP(KamstrupData[[#This Row],[IdLevel123]],'B-Business Capability'!B:L,11,FALSE)</f>
        <v>0</v>
      </c>
      <c r="T1901" t="s">
        <v>969</v>
      </c>
      <c r="U1901" t="str">
        <f>_xlfn.CONCAT(KamstrupData[[#This Row],[CountryCode]],"_",KamstrupData[[#This Row],[Business Area]],"_",KamstrupData[[#This Row],[DepartmentTeam]])</f>
        <v>DK10_Electricity - Technology Software_</v>
      </c>
      <c r="V1901" t="str">
        <f>VLOOKUP(KamstrupData[[#This Row],[ORG_Concat]],'O-Organization'!F:H,3,FALSE)</f>
        <v>11133_DK10_Electricity_Electricity - Technology Software_</v>
      </c>
    </row>
    <row r="1902" spans="4:22" ht="15" customHeight="1">
      <c r="D1902" t="s">
        <v>95</v>
      </c>
      <c r="E1902" t="str">
        <f>VLOOKUP(D1902,'B-Business Capability'!B:H,5,FALSE)</f>
        <v>Not mapped to capability</v>
      </c>
      <c r="F1902">
        <f>VLOOKUP(D1902,'B-Business Capability'!B:H,6,FALSE)</f>
        <v>0</v>
      </c>
      <c r="G1902">
        <f>VLOOKUP(D1902,'B-Business Capability'!B:H,7,FALSE)</f>
        <v>0</v>
      </c>
      <c r="I1902" t="s">
        <v>253</v>
      </c>
      <c r="J1902" t="s">
        <v>966</v>
      </c>
      <c r="L1902" t="s">
        <v>995</v>
      </c>
      <c r="M1902" t="str">
        <f>VLOOKUP(L1902,'A-Applications'!B:D,3,FALSE)</f>
        <v>Windows Terminal</v>
      </c>
      <c r="O1902" s="42"/>
      <c r="P1902" t="s">
        <v>77</v>
      </c>
      <c r="Q1902" t="str">
        <f>VLOOKUP(KamstrupData[[#This Row],[IdLevel123]],'B-Business Capability'!B:L,10,FALSE)</f>
        <v>N/A</v>
      </c>
      <c r="R1902">
        <f>VLOOKUP(KamstrupData[[#This Row],[IdLevel123]],'B-Business Capability'!B:L,11,FALSE)</f>
        <v>0</v>
      </c>
      <c r="T1902" t="s">
        <v>969</v>
      </c>
      <c r="U1902" t="str">
        <f>_xlfn.CONCAT(KamstrupData[[#This Row],[CountryCode]],"_",KamstrupData[[#This Row],[Business Area]],"_",KamstrupData[[#This Row],[DepartmentTeam]])</f>
        <v>DK10_Electricity - Technology Software_</v>
      </c>
      <c r="V1902" t="str">
        <f>VLOOKUP(KamstrupData[[#This Row],[ORG_Concat]],'O-Organization'!F:H,3,FALSE)</f>
        <v>11133_DK10_Electricity_Electricity - Technology Software_</v>
      </c>
    </row>
    <row r="1903" spans="4:22" ht="15" customHeight="1">
      <c r="D1903" t="s">
        <v>95</v>
      </c>
      <c r="E1903" t="str">
        <f>VLOOKUP(D1903,'B-Business Capability'!B:H,5,FALSE)</f>
        <v>Not mapped to capability</v>
      </c>
      <c r="F1903">
        <f>VLOOKUP(D1903,'B-Business Capability'!B:H,6,FALSE)</f>
        <v>0</v>
      </c>
      <c r="G1903">
        <f>VLOOKUP(D1903,'B-Business Capability'!B:H,7,FALSE)</f>
        <v>0</v>
      </c>
      <c r="I1903" t="s">
        <v>253</v>
      </c>
      <c r="J1903" t="s">
        <v>966</v>
      </c>
      <c r="L1903" t="s">
        <v>465</v>
      </c>
      <c r="M1903" t="str">
        <f>VLOOKUP(L1903,'A-Applications'!B:D,3,FALSE)</f>
        <v>Docker Desktop</v>
      </c>
      <c r="O1903" s="42"/>
      <c r="P1903" t="s">
        <v>77</v>
      </c>
      <c r="Q1903" t="str">
        <f>VLOOKUP(KamstrupData[[#This Row],[IdLevel123]],'B-Business Capability'!B:L,10,FALSE)</f>
        <v>N/A</v>
      </c>
      <c r="R1903">
        <f>VLOOKUP(KamstrupData[[#This Row],[IdLevel123]],'B-Business Capability'!B:L,11,FALSE)</f>
        <v>0</v>
      </c>
      <c r="T1903" t="s">
        <v>969</v>
      </c>
      <c r="U1903" t="str">
        <f>_xlfn.CONCAT(KamstrupData[[#This Row],[CountryCode]],"_",KamstrupData[[#This Row],[Business Area]],"_",KamstrupData[[#This Row],[DepartmentTeam]])</f>
        <v>DK10_Electricity - Technology Software_</v>
      </c>
      <c r="V1903" t="str">
        <f>VLOOKUP(KamstrupData[[#This Row],[ORG_Concat]],'O-Organization'!F:H,3,FALSE)</f>
        <v>11133_DK10_Electricity_Electricity - Technology Software_</v>
      </c>
    </row>
    <row r="1904" spans="4:22">
      <c r="D1904" t="s">
        <v>95</v>
      </c>
      <c r="E1904" t="str">
        <f>VLOOKUP(D1904,'B-Business Capability'!B:H,5,FALSE)</f>
        <v>Not mapped to capability</v>
      </c>
      <c r="F1904">
        <f>VLOOKUP(D1904,'B-Business Capability'!B:H,6,FALSE)</f>
        <v>0</v>
      </c>
      <c r="G1904">
        <f>VLOOKUP(D1904,'B-Business Capability'!B:H,7,FALSE)</f>
        <v>0</v>
      </c>
      <c r="I1904" t="s">
        <v>253</v>
      </c>
      <c r="J1904" t="s">
        <v>966</v>
      </c>
      <c r="L1904" t="s">
        <v>996</v>
      </c>
      <c r="M1904" t="str">
        <f>VLOOKUP(L1904,'A-Applications'!B:D,3,FALSE)</f>
        <v>edtFTPnet/Pro</v>
      </c>
      <c r="O1904" s="42"/>
      <c r="P1904" t="s">
        <v>77</v>
      </c>
      <c r="Q1904" t="str">
        <f>VLOOKUP(KamstrupData[[#This Row],[IdLevel123]],'B-Business Capability'!B:L,10,FALSE)</f>
        <v>N/A</v>
      </c>
      <c r="R1904">
        <f>VLOOKUP(KamstrupData[[#This Row],[IdLevel123]],'B-Business Capability'!B:L,11,FALSE)</f>
        <v>0</v>
      </c>
      <c r="T1904" t="s">
        <v>969</v>
      </c>
      <c r="U1904" t="str">
        <f>_xlfn.CONCAT(KamstrupData[[#This Row],[CountryCode]],"_",KamstrupData[[#This Row],[Business Area]],"_",KamstrupData[[#This Row],[DepartmentTeam]])</f>
        <v>DK10_Electricity - Technology Software_</v>
      </c>
      <c r="V1904" t="str">
        <f>VLOOKUP(KamstrupData[[#This Row],[ORG_Concat]],'O-Organization'!F:H,3,FALSE)</f>
        <v>11133_DK10_Electricity_Electricity - Technology Software_</v>
      </c>
    </row>
    <row r="1905" spans="4:22">
      <c r="D1905" t="s">
        <v>95</v>
      </c>
      <c r="E1905" t="str">
        <f>VLOOKUP(D1905,'B-Business Capability'!B:H,5,FALSE)</f>
        <v>Not mapped to capability</v>
      </c>
      <c r="F1905">
        <f>VLOOKUP(D1905,'B-Business Capability'!B:H,6,FALSE)</f>
        <v>0</v>
      </c>
      <c r="G1905">
        <f>VLOOKUP(D1905,'B-Business Capability'!B:H,7,FALSE)</f>
        <v>0</v>
      </c>
      <c r="I1905" t="s">
        <v>253</v>
      </c>
      <c r="J1905" t="s">
        <v>966</v>
      </c>
      <c r="L1905" t="s">
        <v>997</v>
      </c>
      <c r="M1905" t="str">
        <f>VLOOKUP(L1905,'A-Applications'!B:D,3,FALSE)</f>
        <v>BouncyCastle</v>
      </c>
      <c r="O1905" s="42"/>
      <c r="P1905" t="s">
        <v>77</v>
      </c>
      <c r="Q1905" t="str">
        <f>VLOOKUP(KamstrupData[[#This Row],[IdLevel123]],'B-Business Capability'!B:L,10,FALSE)</f>
        <v>N/A</v>
      </c>
      <c r="R1905">
        <f>VLOOKUP(KamstrupData[[#This Row],[IdLevel123]],'B-Business Capability'!B:L,11,FALSE)</f>
        <v>0</v>
      </c>
      <c r="T1905" t="s">
        <v>969</v>
      </c>
      <c r="U1905" t="str">
        <f>_xlfn.CONCAT(KamstrupData[[#This Row],[CountryCode]],"_",KamstrupData[[#This Row],[Business Area]],"_",KamstrupData[[#This Row],[DepartmentTeam]])</f>
        <v>DK10_Electricity - Technology Software_</v>
      </c>
      <c r="V1905" t="str">
        <f>VLOOKUP(KamstrupData[[#This Row],[ORG_Concat]],'O-Organization'!F:H,3,FALSE)</f>
        <v>11133_DK10_Electricity_Electricity - Technology Software_</v>
      </c>
    </row>
    <row r="1906" spans="4:22">
      <c r="D1906" t="s">
        <v>95</v>
      </c>
      <c r="E1906" t="str">
        <f>VLOOKUP(D1906,'B-Business Capability'!B:H,5,FALSE)</f>
        <v>Not mapped to capability</v>
      </c>
      <c r="F1906">
        <f>VLOOKUP(D1906,'B-Business Capability'!B:H,6,FALSE)</f>
        <v>0</v>
      </c>
      <c r="G1906">
        <f>VLOOKUP(D1906,'B-Business Capability'!B:H,7,FALSE)</f>
        <v>0</v>
      </c>
      <c r="I1906" t="s">
        <v>253</v>
      </c>
      <c r="J1906" t="s">
        <v>966</v>
      </c>
      <c r="L1906" t="s">
        <v>998</v>
      </c>
      <c r="M1906" t="str">
        <f>VLOOKUP(L1906,'A-Applications'!B:D,3,FALSE)</f>
        <v>Podman/Podman Desktop</v>
      </c>
      <c r="O1906" s="42"/>
      <c r="P1906" t="s">
        <v>77</v>
      </c>
      <c r="Q1906" t="str">
        <f>VLOOKUP(KamstrupData[[#This Row],[IdLevel123]],'B-Business Capability'!B:L,10,FALSE)</f>
        <v>N/A</v>
      </c>
      <c r="R1906">
        <f>VLOOKUP(KamstrupData[[#This Row],[IdLevel123]],'B-Business Capability'!B:L,11,FALSE)</f>
        <v>0</v>
      </c>
      <c r="T1906" t="s">
        <v>969</v>
      </c>
      <c r="U1906" t="str">
        <f>_xlfn.CONCAT(KamstrupData[[#This Row],[CountryCode]],"_",KamstrupData[[#This Row],[Business Area]],"_",KamstrupData[[#This Row],[DepartmentTeam]])</f>
        <v>DK10_Electricity - Technology Software_</v>
      </c>
      <c r="V1906" t="str">
        <f>VLOOKUP(KamstrupData[[#This Row],[ORG_Concat]],'O-Organization'!F:H,3,FALSE)</f>
        <v>11133_DK10_Electricity_Electricity - Technology Software_</v>
      </c>
    </row>
    <row r="1907" spans="4:22">
      <c r="D1907" t="s">
        <v>95</v>
      </c>
      <c r="E1907" t="str">
        <f>VLOOKUP(D1907,'B-Business Capability'!B:H,5,FALSE)</f>
        <v>Not mapped to capability</v>
      </c>
      <c r="F1907">
        <f>VLOOKUP(D1907,'B-Business Capability'!B:H,6,FALSE)</f>
        <v>0</v>
      </c>
      <c r="G1907">
        <f>VLOOKUP(D1907,'B-Business Capability'!B:H,7,FALSE)</f>
        <v>0</v>
      </c>
      <c r="I1907" t="s">
        <v>253</v>
      </c>
      <c r="J1907" t="s">
        <v>966</v>
      </c>
      <c r="L1907" t="s">
        <v>999</v>
      </c>
      <c r="M1907" t="str">
        <f>VLOOKUP(L1907,'A-Applications'!B:D,3,FALSE)</f>
        <v>DotPeek</v>
      </c>
      <c r="O1907" s="42"/>
      <c r="P1907" t="s">
        <v>77</v>
      </c>
      <c r="Q1907" t="str">
        <f>VLOOKUP(KamstrupData[[#This Row],[IdLevel123]],'B-Business Capability'!B:L,10,FALSE)</f>
        <v>N/A</v>
      </c>
      <c r="R1907">
        <f>VLOOKUP(KamstrupData[[#This Row],[IdLevel123]],'B-Business Capability'!B:L,11,FALSE)</f>
        <v>0</v>
      </c>
      <c r="T1907" t="s">
        <v>969</v>
      </c>
      <c r="U1907" t="str">
        <f>_xlfn.CONCAT(KamstrupData[[#This Row],[CountryCode]],"_",KamstrupData[[#This Row],[Business Area]],"_",KamstrupData[[#This Row],[DepartmentTeam]])</f>
        <v>DK10_Electricity - Technology Software_</v>
      </c>
      <c r="V1907" t="str">
        <f>VLOOKUP(KamstrupData[[#This Row],[ORG_Concat]],'O-Organization'!F:H,3,FALSE)</f>
        <v>11133_DK10_Electricity_Electricity - Technology Software_</v>
      </c>
    </row>
    <row r="1908" spans="4:22">
      <c r="D1908" t="s">
        <v>95</v>
      </c>
      <c r="E1908" t="str">
        <f>VLOOKUP(D1908,'B-Business Capability'!B:H,5,FALSE)</f>
        <v>Not mapped to capability</v>
      </c>
      <c r="F1908">
        <f>VLOOKUP(D1908,'B-Business Capability'!B:H,6,FALSE)</f>
        <v>0</v>
      </c>
      <c r="G1908">
        <f>VLOOKUP(D1908,'B-Business Capability'!B:H,7,FALSE)</f>
        <v>0</v>
      </c>
      <c r="I1908" t="s">
        <v>253</v>
      </c>
      <c r="J1908" t="s">
        <v>966</v>
      </c>
      <c r="L1908" t="s">
        <v>1000</v>
      </c>
      <c r="M1908" t="str">
        <f>VLOOKUP(L1908,'A-Applications'!B:D,3,FALSE)</f>
        <v>PlantUml</v>
      </c>
      <c r="O1908" s="42"/>
      <c r="P1908" t="s">
        <v>77</v>
      </c>
      <c r="Q1908" t="str">
        <f>VLOOKUP(KamstrupData[[#This Row],[IdLevel123]],'B-Business Capability'!B:L,10,FALSE)</f>
        <v>N/A</v>
      </c>
      <c r="R1908">
        <f>VLOOKUP(KamstrupData[[#This Row],[IdLevel123]],'B-Business Capability'!B:L,11,FALSE)</f>
        <v>0</v>
      </c>
      <c r="T1908" t="s">
        <v>969</v>
      </c>
      <c r="U1908" t="str">
        <f>_xlfn.CONCAT(KamstrupData[[#This Row],[CountryCode]],"_",KamstrupData[[#This Row],[Business Area]],"_",KamstrupData[[#This Row],[DepartmentTeam]])</f>
        <v>DK10_Electricity - Technology Software_</v>
      </c>
      <c r="V1908" t="str">
        <f>VLOOKUP(KamstrupData[[#This Row],[ORG_Concat]],'O-Organization'!F:H,3,FALSE)</f>
        <v>11133_DK10_Electricity_Electricity - Technology Software_</v>
      </c>
    </row>
    <row r="1909" spans="4:22">
      <c r="D1909" t="s">
        <v>95</v>
      </c>
      <c r="E1909" t="str">
        <f>VLOOKUP(D1909,'B-Business Capability'!B:H,5,FALSE)</f>
        <v>Not mapped to capability</v>
      </c>
      <c r="F1909">
        <f>VLOOKUP(D1909,'B-Business Capability'!B:H,6,FALSE)</f>
        <v>0</v>
      </c>
      <c r="G1909">
        <f>VLOOKUP(D1909,'B-Business Capability'!B:H,7,FALSE)</f>
        <v>0</v>
      </c>
      <c r="I1909" t="s">
        <v>253</v>
      </c>
      <c r="J1909" t="s">
        <v>966</v>
      </c>
      <c r="L1909" t="s">
        <v>466</v>
      </c>
      <c r="M1909" t="str">
        <f>VLOOKUP(L1909,'A-Applications'!B:D,3,FALSE)</f>
        <v>Poly</v>
      </c>
      <c r="O1909" s="42"/>
      <c r="P1909" t="s">
        <v>77</v>
      </c>
      <c r="Q1909" t="str">
        <f>VLOOKUP(KamstrupData[[#This Row],[IdLevel123]],'B-Business Capability'!B:L,10,FALSE)</f>
        <v>N/A</v>
      </c>
      <c r="R1909">
        <f>VLOOKUP(KamstrupData[[#This Row],[IdLevel123]],'B-Business Capability'!B:L,11,FALSE)</f>
        <v>0</v>
      </c>
      <c r="T1909" t="s">
        <v>969</v>
      </c>
      <c r="U1909" t="str">
        <f>_xlfn.CONCAT(KamstrupData[[#This Row],[CountryCode]],"_",KamstrupData[[#This Row],[Business Area]],"_",KamstrupData[[#This Row],[DepartmentTeam]])</f>
        <v>DK10_Electricity - Technology Software_</v>
      </c>
      <c r="V1909" t="str">
        <f>VLOOKUP(KamstrupData[[#This Row],[ORG_Concat]],'O-Organization'!F:H,3,FALSE)</f>
        <v>11133_DK10_Electricity_Electricity - Technology Software_</v>
      </c>
    </row>
    <row r="1910" spans="4:22">
      <c r="D1910" t="s">
        <v>95</v>
      </c>
      <c r="E1910" t="str">
        <f>VLOOKUP(D1910,'B-Business Capability'!B:H,5,FALSE)</f>
        <v>Not mapped to capability</v>
      </c>
      <c r="F1910">
        <f>VLOOKUP(D1910,'B-Business Capability'!B:H,6,FALSE)</f>
        <v>0</v>
      </c>
      <c r="G1910">
        <f>VLOOKUP(D1910,'B-Business Capability'!B:H,7,FALSE)</f>
        <v>0</v>
      </c>
      <c r="I1910" t="s">
        <v>253</v>
      </c>
      <c r="J1910" t="s">
        <v>966</v>
      </c>
      <c r="L1910" t="s">
        <v>468</v>
      </c>
      <c r="M1910" t="str">
        <f>VLOOKUP(L1910,'A-Applications'!B:D,3,FALSE)</f>
        <v>nmap</v>
      </c>
      <c r="O1910" s="42"/>
      <c r="P1910" t="s">
        <v>77</v>
      </c>
      <c r="Q1910" t="str">
        <f>VLOOKUP(KamstrupData[[#This Row],[IdLevel123]],'B-Business Capability'!B:L,10,FALSE)</f>
        <v>N/A</v>
      </c>
      <c r="R1910">
        <f>VLOOKUP(KamstrupData[[#This Row],[IdLevel123]],'B-Business Capability'!B:L,11,FALSE)</f>
        <v>0</v>
      </c>
      <c r="T1910" t="s">
        <v>969</v>
      </c>
      <c r="U1910" t="str">
        <f>_xlfn.CONCAT(KamstrupData[[#This Row],[CountryCode]],"_",KamstrupData[[#This Row],[Business Area]],"_",KamstrupData[[#This Row],[DepartmentTeam]])</f>
        <v>DK10_Electricity - Technology Software_</v>
      </c>
      <c r="V1910" t="str">
        <f>VLOOKUP(KamstrupData[[#This Row],[ORG_Concat]],'O-Organization'!F:H,3,FALSE)</f>
        <v>11133_DK10_Electricity_Electricity - Technology Software_</v>
      </c>
    </row>
    <row r="1911" spans="4:22">
      <c r="D1911" t="s">
        <v>95</v>
      </c>
      <c r="E1911" t="str">
        <f>VLOOKUP(D1911,'B-Business Capability'!B:H,5,FALSE)</f>
        <v>Not mapped to capability</v>
      </c>
      <c r="F1911">
        <f>VLOOKUP(D1911,'B-Business Capability'!B:H,6,FALSE)</f>
        <v>0</v>
      </c>
      <c r="G1911">
        <f>VLOOKUP(D1911,'B-Business Capability'!B:H,7,FALSE)</f>
        <v>0</v>
      </c>
      <c r="I1911" t="s">
        <v>253</v>
      </c>
      <c r="J1911" t="s">
        <v>966</v>
      </c>
      <c r="L1911" t="s">
        <v>1001</v>
      </c>
      <c r="M1911" t="str">
        <f>VLOOKUP(L1911,'A-Applications'!B:D,3,FALSE)</f>
        <v>Quartz.Net (Nuget Package)</v>
      </c>
      <c r="O1911" s="42"/>
      <c r="P1911" t="s">
        <v>77</v>
      </c>
      <c r="Q1911" t="str">
        <f>VLOOKUP(KamstrupData[[#This Row],[IdLevel123]],'B-Business Capability'!B:L,10,FALSE)</f>
        <v>N/A</v>
      </c>
      <c r="R1911">
        <f>VLOOKUP(KamstrupData[[#This Row],[IdLevel123]],'B-Business Capability'!B:L,11,FALSE)</f>
        <v>0</v>
      </c>
      <c r="T1911" t="s">
        <v>969</v>
      </c>
      <c r="U1911" t="str">
        <f>_xlfn.CONCAT(KamstrupData[[#This Row],[CountryCode]],"_",KamstrupData[[#This Row],[Business Area]],"_",KamstrupData[[#This Row],[DepartmentTeam]])</f>
        <v>DK10_Electricity - Technology Software_</v>
      </c>
      <c r="V1911" t="str">
        <f>VLOOKUP(KamstrupData[[#This Row],[ORG_Concat]],'O-Organization'!F:H,3,FALSE)</f>
        <v>11133_DK10_Electricity_Electricity - Technology Software_</v>
      </c>
    </row>
    <row r="1912" spans="4:22">
      <c r="D1912" t="s">
        <v>95</v>
      </c>
      <c r="E1912" t="str">
        <f>VLOOKUP(D1912,'B-Business Capability'!B:H,5,FALSE)</f>
        <v>Not mapped to capability</v>
      </c>
      <c r="F1912">
        <f>VLOOKUP(D1912,'B-Business Capability'!B:H,6,FALSE)</f>
        <v>0</v>
      </c>
      <c r="G1912">
        <f>VLOOKUP(D1912,'B-Business Capability'!B:H,7,FALSE)</f>
        <v>0</v>
      </c>
      <c r="I1912" t="s">
        <v>253</v>
      </c>
      <c r="J1912" t="s">
        <v>966</v>
      </c>
      <c r="L1912" t="s">
        <v>1002</v>
      </c>
      <c r="M1912" t="str">
        <f>VLOOKUP(L1912,'A-Applications'!B:D,3,FALSE)</f>
        <v>iLSpy</v>
      </c>
      <c r="O1912" s="42"/>
      <c r="P1912" t="s">
        <v>77</v>
      </c>
      <c r="Q1912" t="str">
        <f>VLOOKUP(KamstrupData[[#This Row],[IdLevel123]],'B-Business Capability'!B:L,10,FALSE)</f>
        <v>N/A</v>
      </c>
      <c r="R1912">
        <f>VLOOKUP(KamstrupData[[#This Row],[IdLevel123]],'B-Business Capability'!B:L,11,FALSE)</f>
        <v>0</v>
      </c>
      <c r="T1912" t="s">
        <v>969</v>
      </c>
      <c r="U1912" t="str">
        <f>_xlfn.CONCAT(KamstrupData[[#This Row],[CountryCode]],"_",KamstrupData[[#This Row],[Business Area]],"_",KamstrupData[[#This Row],[DepartmentTeam]])</f>
        <v>DK10_Electricity - Technology Software_</v>
      </c>
      <c r="V1912" t="str">
        <f>VLOOKUP(KamstrupData[[#This Row],[ORG_Concat]],'O-Organization'!F:H,3,FALSE)</f>
        <v>11133_DK10_Electricity_Electricity - Technology Software_</v>
      </c>
    </row>
    <row r="1913" spans="4:22">
      <c r="D1913" t="s">
        <v>95</v>
      </c>
      <c r="E1913" t="str">
        <f>VLOOKUP(D1913,'B-Business Capability'!B:H,5,FALSE)</f>
        <v>Not mapped to capability</v>
      </c>
      <c r="F1913">
        <f>VLOOKUP(D1913,'B-Business Capability'!B:H,6,FALSE)</f>
        <v>0</v>
      </c>
      <c r="G1913">
        <f>VLOOKUP(D1913,'B-Business Capability'!B:H,7,FALSE)</f>
        <v>0</v>
      </c>
      <c r="I1913" t="s">
        <v>253</v>
      </c>
      <c r="J1913" t="s">
        <v>966</v>
      </c>
      <c r="L1913" t="s">
        <v>1003</v>
      </c>
      <c r="M1913" t="str">
        <f>VLOOKUP(L1913,'A-Applications'!B:D,3,FALSE)</f>
        <v>ssh-keygen</v>
      </c>
      <c r="O1913" s="42"/>
      <c r="P1913" t="s">
        <v>77</v>
      </c>
      <c r="Q1913" t="str">
        <f>VLOOKUP(KamstrupData[[#This Row],[IdLevel123]],'B-Business Capability'!B:L,10,FALSE)</f>
        <v>N/A</v>
      </c>
      <c r="R1913">
        <f>VLOOKUP(KamstrupData[[#This Row],[IdLevel123]],'B-Business Capability'!B:L,11,FALSE)</f>
        <v>0</v>
      </c>
      <c r="T1913" t="s">
        <v>969</v>
      </c>
      <c r="U1913" t="str">
        <f>_xlfn.CONCAT(KamstrupData[[#This Row],[CountryCode]],"_",KamstrupData[[#This Row],[Business Area]],"_",KamstrupData[[#This Row],[DepartmentTeam]])</f>
        <v>DK10_Electricity - Technology Software_</v>
      </c>
      <c r="V1913" t="str">
        <f>VLOOKUP(KamstrupData[[#This Row],[ORG_Concat]],'O-Organization'!F:H,3,FALSE)</f>
        <v>11133_DK10_Electricity_Electricity - Technology Software_</v>
      </c>
    </row>
    <row r="1914" spans="4:22">
      <c r="D1914" t="s">
        <v>95</v>
      </c>
      <c r="E1914" t="str">
        <f>VLOOKUP(D1914,'B-Business Capability'!B:H,5,FALSE)</f>
        <v>Not mapped to capability</v>
      </c>
      <c r="F1914">
        <f>VLOOKUP(D1914,'B-Business Capability'!B:H,6,FALSE)</f>
        <v>0</v>
      </c>
      <c r="G1914">
        <f>VLOOKUP(D1914,'B-Business Capability'!B:H,7,FALSE)</f>
        <v>0</v>
      </c>
      <c r="I1914" t="s">
        <v>253</v>
      </c>
      <c r="J1914" t="s">
        <v>966</v>
      </c>
      <c r="L1914" t="s">
        <v>1004</v>
      </c>
      <c r="M1914" t="str">
        <f>VLOOKUP(L1914,'A-Applications'!B:D,3,FALSE)</f>
        <v>Azure Developer CLI</v>
      </c>
      <c r="O1914" s="42"/>
      <c r="P1914" t="s">
        <v>77</v>
      </c>
      <c r="Q1914" t="str">
        <f>VLOOKUP(KamstrupData[[#This Row],[IdLevel123]],'B-Business Capability'!B:L,10,FALSE)</f>
        <v>N/A</v>
      </c>
      <c r="R1914">
        <f>VLOOKUP(KamstrupData[[#This Row],[IdLevel123]],'B-Business Capability'!B:L,11,FALSE)</f>
        <v>0</v>
      </c>
      <c r="T1914" t="s">
        <v>969</v>
      </c>
      <c r="U1914" t="str">
        <f>_xlfn.CONCAT(KamstrupData[[#This Row],[CountryCode]],"_",KamstrupData[[#This Row],[Business Area]],"_",KamstrupData[[#This Row],[DepartmentTeam]])</f>
        <v>DK10_Electricity - Technology Software_</v>
      </c>
      <c r="V1914" t="str">
        <f>VLOOKUP(KamstrupData[[#This Row],[ORG_Concat]],'O-Organization'!F:H,3,FALSE)</f>
        <v>11133_DK10_Electricity_Electricity - Technology Software_</v>
      </c>
    </row>
    <row r="1915" spans="4:22">
      <c r="D1915" t="s">
        <v>95</v>
      </c>
      <c r="E1915" t="str">
        <f>VLOOKUP(D1915,'B-Business Capability'!B:H,5,FALSE)</f>
        <v>Not mapped to capability</v>
      </c>
      <c r="F1915">
        <f>VLOOKUP(D1915,'B-Business Capability'!B:H,6,FALSE)</f>
        <v>0</v>
      </c>
      <c r="G1915">
        <f>VLOOKUP(D1915,'B-Business Capability'!B:H,7,FALSE)</f>
        <v>0</v>
      </c>
      <c r="I1915" t="s">
        <v>253</v>
      </c>
      <c r="J1915" t="s">
        <v>966</v>
      </c>
      <c r="L1915" t="s">
        <v>1005</v>
      </c>
      <c r="M1915" t="str">
        <f>VLOOKUP(L1915,'A-Applications'!B:D,3,FALSE)</f>
        <v>Helm</v>
      </c>
      <c r="O1915" s="42"/>
      <c r="P1915" t="s">
        <v>77</v>
      </c>
      <c r="Q1915" t="str">
        <f>VLOOKUP(KamstrupData[[#This Row],[IdLevel123]],'B-Business Capability'!B:L,10,FALSE)</f>
        <v>N/A</v>
      </c>
      <c r="R1915">
        <f>VLOOKUP(KamstrupData[[#This Row],[IdLevel123]],'B-Business Capability'!B:L,11,FALSE)</f>
        <v>0</v>
      </c>
      <c r="T1915" t="s">
        <v>969</v>
      </c>
      <c r="U1915" t="str">
        <f>_xlfn.CONCAT(KamstrupData[[#This Row],[CountryCode]],"_",KamstrupData[[#This Row],[Business Area]],"_",KamstrupData[[#This Row],[DepartmentTeam]])</f>
        <v>DK10_Electricity - Technology Software_</v>
      </c>
      <c r="V1915" t="str">
        <f>VLOOKUP(KamstrupData[[#This Row],[ORG_Concat]],'O-Organization'!F:H,3,FALSE)</f>
        <v>11133_DK10_Electricity_Electricity - Technology Software_</v>
      </c>
    </row>
    <row r="1916" spans="4:22">
      <c r="D1916" t="s">
        <v>95</v>
      </c>
      <c r="E1916" t="str">
        <f>VLOOKUP(D1916,'B-Business Capability'!B:H,5,FALSE)</f>
        <v>Not mapped to capability</v>
      </c>
      <c r="F1916">
        <f>VLOOKUP(D1916,'B-Business Capability'!B:H,6,FALSE)</f>
        <v>0</v>
      </c>
      <c r="G1916">
        <f>VLOOKUP(D1916,'B-Business Capability'!B:H,7,FALSE)</f>
        <v>0</v>
      </c>
      <c r="I1916" t="s">
        <v>253</v>
      </c>
      <c r="J1916" t="s">
        <v>966</v>
      </c>
      <c r="L1916" t="s">
        <v>1006</v>
      </c>
      <c r="M1916" t="str">
        <f>VLOOKUP(L1916,'A-Applications'!B:D,3,FALSE)</f>
        <v>Istioctl</v>
      </c>
      <c r="O1916" s="42"/>
      <c r="P1916" t="s">
        <v>77</v>
      </c>
      <c r="Q1916" t="str">
        <f>VLOOKUP(KamstrupData[[#This Row],[IdLevel123]],'B-Business Capability'!B:L,10,FALSE)</f>
        <v>N/A</v>
      </c>
      <c r="R1916">
        <f>VLOOKUP(KamstrupData[[#This Row],[IdLevel123]],'B-Business Capability'!B:L,11,FALSE)</f>
        <v>0</v>
      </c>
      <c r="T1916" t="s">
        <v>969</v>
      </c>
      <c r="U1916" t="str">
        <f>_xlfn.CONCAT(KamstrupData[[#This Row],[CountryCode]],"_",KamstrupData[[#This Row],[Business Area]],"_",KamstrupData[[#This Row],[DepartmentTeam]])</f>
        <v>DK10_Electricity - Technology Software_</v>
      </c>
      <c r="V1916" t="str">
        <f>VLOOKUP(KamstrupData[[#This Row],[ORG_Concat]],'O-Organization'!F:H,3,FALSE)</f>
        <v>11133_DK10_Electricity_Electricity - Technology Software_</v>
      </c>
    </row>
    <row r="1917" spans="4:22">
      <c r="D1917" t="s">
        <v>95</v>
      </c>
      <c r="E1917" t="str">
        <f>VLOOKUP(D1917,'B-Business Capability'!B:H,5,FALSE)</f>
        <v>Not mapped to capability</v>
      </c>
      <c r="F1917">
        <f>VLOOKUP(D1917,'B-Business Capability'!B:H,6,FALSE)</f>
        <v>0</v>
      </c>
      <c r="G1917">
        <f>VLOOKUP(D1917,'B-Business Capability'!B:H,7,FALSE)</f>
        <v>0</v>
      </c>
      <c r="I1917" t="s">
        <v>253</v>
      </c>
      <c r="J1917" t="s">
        <v>966</v>
      </c>
      <c r="L1917" t="s">
        <v>533</v>
      </c>
      <c r="M1917" t="str">
        <f>VLOOKUP(L1917,'A-Applications'!B:D,3,FALSE)</f>
        <v>Jetbrains Rider</v>
      </c>
      <c r="O1917" s="42"/>
      <c r="P1917" t="s">
        <v>77</v>
      </c>
      <c r="Q1917" t="str">
        <f>VLOOKUP(KamstrupData[[#This Row],[IdLevel123]],'B-Business Capability'!B:L,10,FALSE)</f>
        <v>N/A</v>
      </c>
      <c r="R1917">
        <f>VLOOKUP(KamstrupData[[#This Row],[IdLevel123]],'B-Business Capability'!B:L,11,FALSE)</f>
        <v>0</v>
      </c>
      <c r="T1917" t="s">
        <v>969</v>
      </c>
      <c r="U1917" t="str">
        <f>_xlfn.CONCAT(KamstrupData[[#This Row],[CountryCode]],"_",KamstrupData[[#This Row],[Business Area]],"_",KamstrupData[[#This Row],[DepartmentTeam]])</f>
        <v>DK10_Electricity - Technology Software_</v>
      </c>
      <c r="V1917" t="str">
        <f>VLOOKUP(KamstrupData[[#This Row],[ORG_Concat]],'O-Organization'!F:H,3,FALSE)</f>
        <v>11133_DK10_Electricity_Electricity - Technology Software_</v>
      </c>
    </row>
    <row r="1918" spans="4:22">
      <c r="D1918" t="s">
        <v>95</v>
      </c>
      <c r="E1918" t="str">
        <f>VLOOKUP(D1918,'B-Business Capability'!B:H,5,FALSE)</f>
        <v>Not mapped to capability</v>
      </c>
      <c r="F1918">
        <f>VLOOKUP(D1918,'B-Business Capability'!B:H,6,FALSE)</f>
        <v>0</v>
      </c>
      <c r="G1918">
        <f>VLOOKUP(D1918,'B-Business Capability'!B:H,7,FALSE)</f>
        <v>0</v>
      </c>
      <c r="I1918" t="s">
        <v>253</v>
      </c>
      <c r="J1918" t="s">
        <v>966</v>
      </c>
      <c r="L1918" t="s">
        <v>534</v>
      </c>
      <c r="M1918" t="str">
        <f>VLOOKUP(L1918,'A-Applications'!B:D,3,FALSE)</f>
        <v>Kubectl</v>
      </c>
      <c r="O1918" s="42"/>
      <c r="P1918" t="s">
        <v>77</v>
      </c>
      <c r="Q1918" t="str">
        <f>VLOOKUP(KamstrupData[[#This Row],[IdLevel123]],'B-Business Capability'!B:L,10,FALSE)</f>
        <v>N/A</v>
      </c>
      <c r="R1918">
        <f>VLOOKUP(KamstrupData[[#This Row],[IdLevel123]],'B-Business Capability'!B:L,11,FALSE)</f>
        <v>0</v>
      </c>
      <c r="T1918" t="s">
        <v>969</v>
      </c>
      <c r="U1918" t="str">
        <f>_xlfn.CONCAT(KamstrupData[[#This Row],[CountryCode]],"_",KamstrupData[[#This Row],[Business Area]],"_",KamstrupData[[#This Row],[DepartmentTeam]])</f>
        <v>DK10_Electricity - Technology Software_</v>
      </c>
      <c r="V1918" t="str">
        <f>VLOOKUP(KamstrupData[[#This Row],[ORG_Concat]],'O-Organization'!F:H,3,FALSE)</f>
        <v>11133_DK10_Electricity_Electricity - Technology Software_</v>
      </c>
    </row>
    <row r="1919" spans="4:22">
      <c r="D1919" t="s">
        <v>95</v>
      </c>
      <c r="E1919" t="str">
        <f>VLOOKUP(D1919,'B-Business Capability'!B:H,5,FALSE)</f>
        <v>Not mapped to capability</v>
      </c>
      <c r="F1919">
        <f>VLOOKUP(D1919,'B-Business Capability'!B:H,6,FALSE)</f>
        <v>0</v>
      </c>
      <c r="G1919">
        <f>VLOOKUP(D1919,'B-Business Capability'!B:H,7,FALSE)</f>
        <v>0</v>
      </c>
      <c r="I1919" t="s">
        <v>253</v>
      </c>
      <c r="J1919" t="s">
        <v>966</v>
      </c>
      <c r="L1919" t="s">
        <v>1007</v>
      </c>
      <c r="M1919" t="str">
        <f>VLOOKUP(L1919,'A-Applications'!B:D,3,FALSE)</f>
        <v>Log Parser</v>
      </c>
      <c r="O1919" s="42"/>
      <c r="P1919" t="s">
        <v>77</v>
      </c>
      <c r="Q1919" t="str">
        <f>VLOOKUP(KamstrupData[[#This Row],[IdLevel123]],'B-Business Capability'!B:L,10,FALSE)</f>
        <v>N/A</v>
      </c>
      <c r="R1919">
        <f>VLOOKUP(KamstrupData[[#This Row],[IdLevel123]],'B-Business Capability'!B:L,11,FALSE)</f>
        <v>0</v>
      </c>
      <c r="T1919" t="s">
        <v>969</v>
      </c>
      <c r="U1919" t="str">
        <f>_xlfn.CONCAT(KamstrupData[[#This Row],[CountryCode]],"_",KamstrupData[[#This Row],[Business Area]],"_",KamstrupData[[#This Row],[DepartmentTeam]])</f>
        <v>DK10_Electricity - Technology Software_</v>
      </c>
      <c r="V1919" t="str">
        <f>VLOOKUP(KamstrupData[[#This Row],[ORG_Concat]],'O-Organization'!F:H,3,FALSE)</f>
        <v>11133_DK10_Electricity_Electricity - Technology Software_</v>
      </c>
    </row>
    <row r="1920" spans="4:22">
      <c r="D1920" t="s">
        <v>95</v>
      </c>
      <c r="E1920" t="str">
        <f>VLOOKUP(D1920,'B-Business Capability'!B:H,5,FALSE)</f>
        <v>Not mapped to capability</v>
      </c>
      <c r="F1920">
        <f>VLOOKUP(D1920,'B-Business Capability'!B:H,6,FALSE)</f>
        <v>0</v>
      </c>
      <c r="G1920">
        <f>VLOOKUP(D1920,'B-Business Capability'!B:H,7,FALSE)</f>
        <v>0</v>
      </c>
      <c r="I1920" t="s">
        <v>253</v>
      </c>
      <c r="J1920" t="s">
        <v>966</v>
      </c>
      <c r="L1920" t="s">
        <v>470</v>
      </c>
      <c r="M1920" t="str">
        <f>VLOOKUP(L1920,'A-Applications'!B:D,3,FALSE)</f>
        <v>Terraform</v>
      </c>
      <c r="O1920" s="42"/>
      <c r="P1920" t="s">
        <v>77</v>
      </c>
      <c r="Q1920" t="str">
        <f>VLOOKUP(KamstrupData[[#This Row],[IdLevel123]],'B-Business Capability'!B:L,10,FALSE)</f>
        <v>N/A</v>
      </c>
      <c r="R1920">
        <f>VLOOKUP(KamstrupData[[#This Row],[IdLevel123]],'B-Business Capability'!B:L,11,FALSE)</f>
        <v>0</v>
      </c>
      <c r="T1920" t="s">
        <v>969</v>
      </c>
      <c r="U1920" t="str">
        <f>_xlfn.CONCAT(KamstrupData[[#This Row],[CountryCode]],"_",KamstrupData[[#This Row],[Business Area]],"_",KamstrupData[[#This Row],[DepartmentTeam]])</f>
        <v>DK10_Electricity - Technology Software_</v>
      </c>
      <c r="V1920" t="str">
        <f>VLOOKUP(KamstrupData[[#This Row],[ORG_Concat]],'O-Organization'!F:H,3,FALSE)</f>
        <v>11133_DK10_Electricity_Electricity - Technology Software_</v>
      </c>
    </row>
    <row r="1921" spans="4:22">
      <c r="D1921" t="s">
        <v>507</v>
      </c>
      <c r="E1921" t="str">
        <f>VLOOKUP(D1921,'B-Business Capability'!B:H,5,FALSE)</f>
        <v>Product &amp; Software Development</v>
      </c>
      <c r="F1921" t="str">
        <f>VLOOKUP(D1921,'B-Business Capability'!B:H,6,FALSE)</f>
        <v>Engineering</v>
      </c>
      <c r="G1921" t="str">
        <f>VLOOKUP(D1921,'B-Business Capability'!B:H,7,FALSE)</f>
        <v>Construction &amp; Development</v>
      </c>
      <c r="I1921" t="s">
        <v>253</v>
      </c>
      <c r="J1921" t="s">
        <v>966</v>
      </c>
      <c r="L1921" t="s">
        <v>472</v>
      </c>
      <c r="M1921" t="str">
        <f>VLOOKUP(L1921,'A-Applications'!B:D,3,FALSE)</f>
        <v>WSL2</v>
      </c>
      <c r="N1921" t="s">
        <v>53</v>
      </c>
      <c r="O1921" s="42" t="s">
        <v>54</v>
      </c>
      <c r="P1921" t="s">
        <v>407</v>
      </c>
      <c r="Q1921" t="str">
        <f>VLOOKUP(KamstrupData[[#This Row],[IdLevel123]],'B-Business Capability'!B:L,10,FALSE)</f>
        <v>Idea-to-Release (I2R)</v>
      </c>
      <c r="R1921">
        <f>VLOOKUP(KamstrupData[[#This Row],[IdLevel123]],'B-Business Capability'!B:L,11,FALSE)</f>
        <v>420</v>
      </c>
      <c r="T1921" t="s">
        <v>969</v>
      </c>
      <c r="U1921" t="str">
        <f>_xlfn.CONCAT(KamstrupData[[#This Row],[CountryCode]],"_",KamstrupData[[#This Row],[Business Area]],"_",KamstrupData[[#This Row],[DepartmentTeam]])</f>
        <v>DK10_Electricity - Technology Software_</v>
      </c>
      <c r="V1921" t="str">
        <f>VLOOKUP(KamstrupData[[#This Row],[ORG_Concat]],'O-Organization'!F:H,3,FALSE)</f>
        <v>11133_DK10_Electricity_Electricity - Technology Software_</v>
      </c>
    </row>
    <row r="1922" spans="4:22">
      <c r="D1922" t="s">
        <v>63</v>
      </c>
      <c r="E1922" t="str">
        <f>VLOOKUP(D1922,'B-Business Capability'!B:H,5,FALSE)</f>
        <v>Finance</v>
      </c>
      <c r="F1922" t="str">
        <f>VLOOKUP(D1922,'B-Business Capability'!B:H,6,FALSE)</f>
        <v>Financial Planning &amp; Analysis</v>
      </c>
      <c r="G1922" t="str">
        <f>VLOOKUP(D1922,'B-Business Capability'!B:H,7,FALSE)</f>
        <v>Cost Accounting_Plan</v>
      </c>
      <c r="I1922" t="s">
        <v>253</v>
      </c>
      <c r="J1922" t="s">
        <v>1008</v>
      </c>
      <c r="L1922" t="s">
        <v>65</v>
      </c>
      <c r="M1922" t="str">
        <f>VLOOKUP(L1922,'A-Applications'!B:D,3,FALSE)</f>
        <v>IFS ERP</v>
      </c>
      <c r="N1922" t="s">
        <v>53</v>
      </c>
      <c r="O1922" s="42" t="s">
        <v>54</v>
      </c>
      <c r="P1922" t="s">
        <v>67</v>
      </c>
      <c r="Q1922" t="str">
        <f>VLOOKUP(KamstrupData[[#This Row],[IdLevel123]],'B-Business Capability'!B:L,10,FALSE)</f>
        <v>N/A</v>
      </c>
      <c r="R1922">
        <f>VLOOKUP(KamstrupData[[#This Row],[IdLevel123]],'B-Business Capability'!B:L,11,FALSE)</f>
        <v>0</v>
      </c>
      <c r="T1922" t="s">
        <v>837</v>
      </c>
      <c r="U1922" t="str">
        <f>_xlfn.CONCAT(KamstrupData[[#This Row],[CountryCode]],"_",KamstrupData[[#This Row],[Business Area]],"_",KamstrupData[[#This Row],[DepartmentTeam]])</f>
        <v>DK10_Heat/Cooling - Customer Services_</v>
      </c>
      <c r="V1922" t="str">
        <f>VLOOKUP(KamstrupData[[#This Row],[ORG_Concat]],'O-Organization'!F:H,3,FALSE)</f>
        <v>11122_DK10_Heat &amp; Cooling_Heat/Cooling - Customer Services_</v>
      </c>
    </row>
    <row r="1923" spans="4:22">
      <c r="D1923" t="s">
        <v>74</v>
      </c>
      <c r="E1923" t="str">
        <f>VLOOKUP(D1923,'B-Business Capability'!B:H,5,FALSE)</f>
        <v>Strategic Management</v>
      </c>
      <c r="F1923" t="str">
        <f>VLOOKUP(D1923,'B-Business Capability'!B:H,6,FALSE)</f>
        <v>Manage Core Business</v>
      </c>
      <c r="G1923" t="str">
        <f>VLOOKUP(D1923,'B-Business Capability'!B:H,7,FALSE)</f>
        <v>Manage Projects</v>
      </c>
      <c r="I1923" t="s">
        <v>253</v>
      </c>
      <c r="J1923" t="s">
        <v>1008</v>
      </c>
      <c r="L1923" t="s">
        <v>65</v>
      </c>
      <c r="M1923" t="str">
        <f>VLOOKUP(L1923,'A-Applications'!B:D,3,FALSE)</f>
        <v>IFS ERP</v>
      </c>
      <c r="N1923" t="s">
        <v>147</v>
      </c>
      <c r="O1923" s="42" t="s">
        <v>54</v>
      </c>
      <c r="P1923" t="s">
        <v>75</v>
      </c>
      <c r="Q1923" t="str">
        <f>VLOOKUP(KamstrupData[[#This Row],[IdLevel123]],'B-Business Capability'!B:L,10,FALSE)</f>
        <v>N/A</v>
      </c>
      <c r="R1923">
        <f>VLOOKUP(KamstrupData[[#This Row],[IdLevel123]],'B-Business Capability'!B:L,11,FALSE)</f>
        <v>0</v>
      </c>
      <c r="U1923" t="str">
        <f>_xlfn.CONCAT(KamstrupData[[#This Row],[CountryCode]],"_",KamstrupData[[#This Row],[Business Area]],"_",KamstrupData[[#This Row],[DepartmentTeam]])</f>
        <v>DK10_Heat/Cooling - Customer Services_</v>
      </c>
      <c r="V1923" t="str">
        <f>VLOOKUP(KamstrupData[[#This Row],[ORG_Concat]],'O-Organization'!F:H,3,FALSE)</f>
        <v>11122_DK10_Heat &amp; Cooling_Heat/Cooling - Customer Services_</v>
      </c>
    </row>
    <row r="1924" spans="4:22">
      <c r="D1924" t="s">
        <v>81</v>
      </c>
      <c r="E1924" t="str">
        <f>VLOOKUP(D1924,'B-Business Capability'!B:H,5,FALSE)</f>
        <v>Customer Service</v>
      </c>
      <c r="F1924" t="str">
        <f>VLOOKUP(D1924,'B-Business Capability'!B:H,6,FALSE)</f>
        <v>Customer Project Management</v>
      </c>
      <c r="G1924" t="str">
        <f>VLOOKUP(D1924,'B-Business Capability'!B:H,7,FALSE)</f>
        <v>Ressource Management</v>
      </c>
      <c r="I1924" t="s">
        <v>253</v>
      </c>
      <c r="J1924" t="s">
        <v>1008</v>
      </c>
      <c r="L1924" t="s">
        <v>65</v>
      </c>
      <c r="M1924" t="str">
        <f>VLOOKUP(L1924,'A-Applications'!B:D,3,FALSE)</f>
        <v>IFS ERP</v>
      </c>
      <c r="N1924" t="s">
        <v>53</v>
      </c>
      <c r="O1924" s="42" t="s">
        <v>54</v>
      </c>
      <c r="P1924" t="s">
        <v>75</v>
      </c>
      <c r="Q1924" t="str">
        <f>VLOOKUP(KamstrupData[[#This Row],[IdLevel123]],'B-Business Capability'!B:L,10,FALSE)</f>
        <v>Order-to-Cash (O2C)</v>
      </c>
      <c r="R1924">
        <f>VLOOKUP(KamstrupData[[#This Row],[IdLevel123]],'B-Business Capability'!B:L,11,FALSE)</f>
        <v>0</v>
      </c>
      <c r="T1924" t="s">
        <v>837</v>
      </c>
      <c r="U1924" t="str">
        <f>_xlfn.CONCAT(KamstrupData[[#This Row],[CountryCode]],"_",KamstrupData[[#This Row],[Business Area]],"_",KamstrupData[[#This Row],[DepartmentTeam]])</f>
        <v>DK10_Heat/Cooling - Customer Services_</v>
      </c>
      <c r="V1924" t="str">
        <f>VLOOKUP(KamstrupData[[#This Row],[ORG_Concat]],'O-Organization'!F:H,3,FALSE)</f>
        <v>11122_DK10_Heat &amp; Cooling_Heat/Cooling - Customer Services_</v>
      </c>
    </row>
    <row r="1925" spans="4:22">
      <c r="D1925" t="s">
        <v>82</v>
      </c>
      <c r="E1925" t="str">
        <f>VLOOKUP(D1925,'B-Business Capability'!B:H,5,FALSE)</f>
        <v>Customer Service</v>
      </c>
      <c r="F1925" t="str">
        <f>VLOOKUP(D1925,'B-Business Capability'!B:H,6,FALSE)</f>
        <v>Customer Project Management</v>
      </c>
      <c r="G1925" t="str">
        <f>VLOOKUP(D1925,'B-Business Capability'!B:H,7,FALSE)</f>
        <v>Financial Analytics and Management</v>
      </c>
      <c r="I1925" t="s">
        <v>253</v>
      </c>
      <c r="J1925" t="s">
        <v>1008</v>
      </c>
      <c r="L1925" t="s">
        <v>65</v>
      </c>
      <c r="M1925" t="str">
        <f>VLOOKUP(L1925,'A-Applications'!B:D,3,FALSE)</f>
        <v>IFS ERP</v>
      </c>
      <c r="N1925" t="s">
        <v>53</v>
      </c>
      <c r="O1925" s="42" t="s">
        <v>54</v>
      </c>
      <c r="P1925" t="s">
        <v>75</v>
      </c>
      <c r="Q1925" t="str">
        <f>VLOOKUP(KamstrupData[[#This Row],[IdLevel123]],'B-Business Capability'!B:L,10,FALSE)</f>
        <v>Order-to-Cash (O2C)</v>
      </c>
      <c r="R1925">
        <f>VLOOKUP(KamstrupData[[#This Row],[IdLevel123]],'B-Business Capability'!B:L,11,FALSE)</f>
        <v>0</v>
      </c>
      <c r="T1925" t="s">
        <v>837</v>
      </c>
      <c r="U1925" t="str">
        <f>_xlfn.CONCAT(KamstrupData[[#This Row],[CountryCode]],"_",KamstrupData[[#This Row],[Business Area]],"_",KamstrupData[[#This Row],[DepartmentTeam]])</f>
        <v>DK10_Heat/Cooling - Customer Services_</v>
      </c>
      <c r="V1925" t="str">
        <f>VLOOKUP(KamstrupData[[#This Row],[ORG_Concat]],'O-Organization'!F:H,3,FALSE)</f>
        <v>11122_DK10_Heat &amp; Cooling_Heat/Cooling - Customer Services_</v>
      </c>
    </row>
    <row r="1926" spans="4:22">
      <c r="D1926" t="s">
        <v>78</v>
      </c>
      <c r="E1926" t="str">
        <f>VLOOKUP(D1926,'B-Business Capability'!B:H,5,FALSE)</f>
        <v>Customer Service</v>
      </c>
      <c r="F1926" t="str">
        <f>VLOOKUP(D1926,'B-Business Capability'!B:H,6,FALSE)</f>
        <v>Customer Service and Support</v>
      </c>
      <c r="G1926" t="str">
        <f>VLOOKUP(D1926,'B-Business Capability'!B:H,7,FALSE)</f>
        <v>Service Request Management</v>
      </c>
      <c r="I1926" t="s">
        <v>253</v>
      </c>
      <c r="J1926" t="s">
        <v>1008</v>
      </c>
      <c r="L1926" t="s">
        <v>83</v>
      </c>
      <c r="M1926" t="str">
        <f>VLOOKUP(L1926,'A-Applications'!B:D,3,FALSE)</f>
        <v>Encryption Key Service (EKS)</v>
      </c>
      <c r="N1926" t="s">
        <v>53</v>
      </c>
      <c r="O1926" s="42" t="s">
        <v>66</v>
      </c>
      <c r="P1926" t="s">
        <v>79</v>
      </c>
      <c r="Q1926" t="str">
        <f>VLOOKUP(KamstrupData[[#This Row],[IdLevel123]],'B-Business Capability'!B:L,10,FALSE)</f>
        <v>Customer Service and Support</v>
      </c>
      <c r="R1926">
        <f>VLOOKUP(KamstrupData[[#This Row],[IdLevel123]],'B-Business Capability'!B:L,11,FALSE)</f>
        <v>0</v>
      </c>
      <c r="T1926" t="s">
        <v>837</v>
      </c>
      <c r="U1926" t="str">
        <f>_xlfn.CONCAT(KamstrupData[[#This Row],[CountryCode]],"_",KamstrupData[[#This Row],[Business Area]],"_",KamstrupData[[#This Row],[DepartmentTeam]])</f>
        <v>DK10_Heat/Cooling - Customer Services_</v>
      </c>
      <c r="V1926" t="str">
        <f>VLOOKUP(KamstrupData[[#This Row],[ORG_Concat]],'O-Organization'!F:H,3,FALSE)</f>
        <v>11122_DK10_Heat &amp; Cooling_Heat/Cooling - Customer Services_</v>
      </c>
    </row>
    <row r="1927" spans="4:22">
      <c r="D1927" t="s">
        <v>84</v>
      </c>
      <c r="E1927" t="str">
        <f>VLOOKUP(D1927,'B-Business Capability'!B:H,5,FALSE)</f>
        <v>OT Hosting</v>
      </c>
      <c r="F1927" t="str">
        <f>VLOOKUP(D1927,'B-Business Capability'!B:H,6,FALSE)</f>
        <v>OT Operations &amp; Service</v>
      </c>
      <c r="G1927">
        <f>VLOOKUP(D1927,'B-Business Capability'!B:H,7,FALSE)</f>
        <v>0</v>
      </c>
      <c r="I1927" t="s">
        <v>253</v>
      </c>
      <c r="J1927" t="s">
        <v>1008</v>
      </c>
      <c r="L1927" t="s">
        <v>83</v>
      </c>
      <c r="M1927" t="str">
        <f>VLOOKUP(L1927,'A-Applications'!B:D,3,FALSE)</f>
        <v>Encryption Key Service (EKS)</v>
      </c>
      <c r="N1927" t="s">
        <v>53</v>
      </c>
      <c r="O1927" s="42" t="s">
        <v>66</v>
      </c>
      <c r="P1927" t="s">
        <v>79</v>
      </c>
      <c r="Q1927" t="str">
        <f>VLOOKUP(KamstrupData[[#This Row],[IdLevel123]],'B-Business Capability'!B:L,10,FALSE)</f>
        <v>N/A</v>
      </c>
      <c r="R1927">
        <f>VLOOKUP(KamstrupData[[#This Row],[IdLevel123]],'B-Business Capability'!B:L,11,FALSE)</f>
        <v>0</v>
      </c>
      <c r="U1927" t="str">
        <f>_xlfn.CONCAT(KamstrupData[[#This Row],[CountryCode]],"_",KamstrupData[[#This Row],[Business Area]],"_",KamstrupData[[#This Row],[DepartmentTeam]])</f>
        <v>DK10_Heat/Cooling - Customer Services_</v>
      </c>
      <c r="V1927" t="str">
        <f>VLOOKUP(KamstrupData[[#This Row],[ORG_Concat]],'O-Organization'!F:H,3,FALSE)</f>
        <v>11122_DK10_Heat &amp; Cooling_Heat/Cooling - Customer Services_</v>
      </c>
    </row>
    <row r="1928" spans="4:22">
      <c r="D1928" t="s">
        <v>95</v>
      </c>
      <c r="E1928" t="str">
        <f>VLOOKUP(D1928,'B-Business Capability'!B:H,5,FALSE)</f>
        <v>Not mapped to capability</v>
      </c>
      <c r="F1928">
        <f>VLOOKUP(D1928,'B-Business Capability'!B:H,6,FALSE)</f>
        <v>0</v>
      </c>
      <c r="G1928">
        <f>VLOOKUP(D1928,'B-Business Capability'!B:H,7,FALSE)</f>
        <v>0</v>
      </c>
      <c r="I1928" t="s">
        <v>253</v>
      </c>
      <c r="J1928" t="s">
        <v>1008</v>
      </c>
      <c r="L1928" t="s">
        <v>1009</v>
      </c>
      <c r="M1928" t="str">
        <f>VLOOKUP(L1928,'A-Applications'!B:D,3,FALSE)</f>
        <v>portal-m2m.telekom</v>
      </c>
      <c r="N1928" t="s">
        <v>53</v>
      </c>
      <c r="O1928" s="42" t="s">
        <v>54</v>
      </c>
      <c r="P1928" t="s">
        <v>77</v>
      </c>
      <c r="Q1928" t="str">
        <f>VLOOKUP(KamstrupData[[#This Row],[IdLevel123]],'B-Business Capability'!B:L,10,FALSE)</f>
        <v>N/A</v>
      </c>
      <c r="R1928">
        <f>VLOOKUP(KamstrupData[[#This Row],[IdLevel123]],'B-Business Capability'!B:L,11,FALSE)</f>
        <v>0</v>
      </c>
      <c r="U1928" t="str">
        <f>_xlfn.CONCAT(KamstrupData[[#This Row],[CountryCode]],"_",KamstrupData[[#This Row],[Business Area]],"_",KamstrupData[[#This Row],[DepartmentTeam]])</f>
        <v>DK10_Heat/Cooling - Customer Services_</v>
      </c>
      <c r="V1928" t="str">
        <f>VLOOKUP(KamstrupData[[#This Row],[ORG_Concat]],'O-Organization'!F:H,3,FALSE)</f>
        <v>11122_DK10_Heat &amp; Cooling_Heat/Cooling - Customer Services_</v>
      </c>
    </row>
    <row r="1929" spans="4:22">
      <c r="D1929" t="s">
        <v>95</v>
      </c>
      <c r="E1929" t="str">
        <f>VLOOKUP(D1929,'B-Business Capability'!B:H,5,FALSE)</f>
        <v>Not mapped to capability</v>
      </c>
      <c r="F1929">
        <f>VLOOKUP(D1929,'B-Business Capability'!B:H,6,FALSE)</f>
        <v>0</v>
      </c>
      <c r="G1929">
        <f>VLOOKUP(D1929,'B-Business Capability'!B:H,7,FALSE)</f>
        <v>0</v>
      </c>
      <c r="I1929" t="s">
        <v>253</v>
      </c>
      <c r="J1929" t="s">
        <v>1008</v>
      </c>
      <c r="L1929" t="s">
        <v>1010</v>
      </c>
      <c r="M1929" t="str">
        <f>VLOOKUP(L1929,'A-Applications'!B:D,3,FALSE)</f>
        <v>AMR</v>
      </c>
      <c r="N1929" t="s">
        <v>390</v>
      </c>
      <c r="O1929" s="42" t="s">
        <v>54</v>
      </c>
      <c r="P1929" t="s">
        <v>77</v>
      </c>
      <c r="Q1929" t="str">
        <f>VLOOKUP(KamstrupData[[#This Row],[IdLevel123]],'B-Business Capability'!B:L,10,FALSE)</f>
        <v>N/A</v>
      </c>
      <c r="R1929">
        <f>VLOOKUP(KamstrupData[[#This Row],[IdLevel123]],'B-Business Capability'!B:L,11,FALSE)</f>
        <v>0</v>
      </c>
      <c r="T1929" t="s">
        <v>1011</v>
      </c>
      <c r="U1929" t="str">
        <f>_xlfn.CONCAT(KamstrupData[[#This Row],[CountryCode]],"_",KamstrupData[[#This Row],[Business Area]],"_",KamstrupData[[#This Row],[DepartmentTeam]])</f>
        <v>DK10_Heat/Cooling - Customer Services_</v>
      </c>
      <c r="V1929" t="str">
        <f>VLOOKUP(KamstrupData[[#This Row],[ORG_Concat]],'O-Organization'!F:H,3,FALSE)</f>
        <v>11122_DK10_Heat &amp; Cooling_Heat/Cooling - Customer Services_</v>
      </c>
    </row>
    <row r="1930" spans="4:22">
      <c r="D1930" t="s">
        <v>95</v>
      </c>
      <c r="E1930" t="str">
        <f>VLOOKUP(D1930,'B-Business Capability'!B:H,5,FALSE)</f>
        <v>Not mapped to capability</v>
      </c>
      <c r="F1930">
        <f>VLOOKUP(D1930,'B-Business Capability'!B:H,6,FALSE)</f>
        <v>0</v>
      </c>
      <c r="G1930">
        <f>VLOOKUP(D1930,'B-Business Capability'!B:H,7,FALSE)</f>
        <v>0</v>
      </c>
      <c r="I1930" t="s">
        <v>253</v>
      </c>
      <c r="J1930" t="s">
        <v>1008</v>
      </c>
      <c r="L1930" t="s">
        <v>1012</v>
      </c>
      <c r="M1930" t="str">
        <f>VLOOKUP(L1930,'A-Applications'!B:D,3,FALSE)</f>
        <v>Syncfusion</v>
      </c>
      <c r="N1930" t="s">
        <v>53</v>
      </c>
      <c r="O1930" s="42" t="s">
        <v>54</v>
      </c>
      <c r="P1930" t="s">
        <v>77</v>
      </c>
      <c r="Q1930" t="str">
        <f>VLOOKUP(KamstrupData[[#This Row],[IdLevel123]],'B-Business Capability'!B:L,10,FALSE)</f>
        <v>N/A</v>
      </c>
      <c r="R1930">
        <f>VLOOKUP(KamstrupData[[#This Row],[IdLevel123]],'B-Business Capability'!B:L,11,FALSE)</f>
        <v>0</v>
      </c>
      <c r="U1930" t="str">
        <f>_xlfn.CONCAT(KamstrupData[[#This Row],[CountryCode]],"_",KamstrupData[[#This Row],[Business Area]],"_",KamstrupData[[#This Row],[DepartmentTeam]])</f>
        <v>DK10_Heat/Cooling - Customer Services_</v>
      </c>
      <c r="V1930" t="str">
        <f>VLOOKUP(KamstrupData[[#This Row],[ORG_Concat]],'O-Organization'!F:H,3,FALSE)</f>
        <v>11122_DK10_Heat &amp; Cooling_Heat/Cooling - Customer Services_</v>
      </c>
    </row>
    <row r="1931" spans="4:22">
      <c r="D1931" t="s">
        <v>92</v>
      </c>
      <c r="E1931" t="str">
        <f>VLOOKUP(D1931,'B-Business Capability'!B:H,5,FALSE)</f>
        <v>Customer Service</v>
      </c>
      <c r="F1931" t="str">
        <f>VLOOKUP(D1931,'B-Business Capability'!B:H,6,FALSE)</f>
        <v>Customer Service and Support</v>
      </c>
      <c r="G1931" t="str">
        <f>VLOOKUP(D1931,'B-Business Capability'!B:H,7,FALSE)</f>
        <v>Omnichannel Customer Engagement</v>
      </c>
      <c r="I1931" t="s">
        <v>253</v>
      </c>
      <c r="J1931" t="s">
        <v>1008</v>
      </c>
      <c r="L1931" t="s">
        <v>93</v>
      </c>
      <c r="M1931" t="str">
        <f>VLOOKUP(L1931,'A-Applications'!B:D,3,FALSE)</f>
        <v>My Kamstrup</v>
      </c>
      <c r="N1931" t="s">
        <v>53</v>
      </c>
      <c r="O1931" s="42" t="s">
        <v>66</v>
      </c>
      <c r="P1931" t="s">
        <v>79</v>
      </c>
      <c r="Q1931" t="str">
        <f>VLOOKUP(KamstrupData[[#This Row],[IdLevel123]],'B-Business Capability'!B:L,10,FALSE)</f>
        <v>Customer Service and Support</v>
      </c>
      <c r="R1931">
        <f>VLOOKUP(KamstrupData[[#This Row],[IdLevel123]],'B-Business Capability'!B:L,11,FALSE)</f>
        <v>0</v>
      </c>
      <c r="T1931" t="s">
        <v>837</v>
      </c>
      <c r="U1931" t="str">
        <f>_xlfn.CONCAT(KamstrupData[[#This Row],[CountryCode]],"_",KamstrupData[[#This Row],[Business Area]],"_",KamstrupData[[#This Row],[DepartmentTeam]])</f>
        <v>DK10_Heat/Cooling - Customer Services_</v>
      </c>
      <c r="V1931" t="str">
        <f>VLOOKUP(KamstrupData[[#This Row],[ORG_Concat]],'O-Organization'!F:H,3,FALSE)</f>
        <v>11122_DK10_Heat &amp; Cooling_Heat/Cooling - Customer Services_</v>
      </c>
    </row>
    <row r="1932" spans="4:22">
      <c r="D1932" t="s">
        <v>94</v>
      </c>
      <c r="E1932" t="str">
        <f>VLOOKUP(D1932,'B-Business Capability'!B:H,5,FALSE)</f>
        <v>Customer Service</v>
      </c>
      <c r="F1932" t="str">
        <f>VLOOKUP(D1932,'B-Business Capability'!B:H,6,FALSE)</f>
        <v>Customer Service and Support</v>
      </c>
      <c r="G1932" t="str">
        <f>VLOOKUP(D1932,'B-Business Capability'!B:H,7,FALSE)</f>
        <v>Self-Service Engagement</v>
      </c>
      <c r="I1932" t="s">
        <v>253</v>
      </c>
      <c r="J1932" t="s">
        <v>1008</v>
      </c>
      <c r="L1932" t="s">
        <v>93</v>
      </c>
      <c r="M1932" t="str">
        <f>VLOOKUP(L1932,'A-Applications'!B:D,3,FALSE)</f>
        <v>My Kamstrup</v>
      </c>
      <c r="N1932" t="s">
        <v>53</v>
      </c>
      <c r="O1932" s="42" t="s">
        <v>66</v>
      </c>
      <c r="P1932" t="s">
        <v>79</v>
      </c>
      <c r="Q1932" t="str">
        <f>VLOOKUP(KamstrupData[[#This Row],[IdLevel123]],'B-Business Capability'!B:L,10,FALSE)</f>
        <v>Customer Service and Support</v>
      </c>
      <c r="R1932">
        <f>VLOOKUP(KamstrupData[[#This Row],[IdLevel123]],'B-Business Capability'!B:L,11,FALSE)</f>
        <v>0</v>
      </c>
      <c r="T1932" t="s">
        <v>837</v>
      </c>
      <c r="U1932" t="str">
        <f>_xlfn.CONCAT(KamstrupData[[#This Row],[CountryCode]],"_",KamstrupData[[#This Row],[Business Area]],"_",KamstrupData[[#This Row],[DepartmentTeam]])</f>
        <v>DK10_Heat/Cooling - Customer Services_</v>
      </c>
      <c r="V1932" t="str">
        <f>VLOOKUP(KamstrupData[[#This Row],[ORG_Concat]],'O-Organization'!F:H,3,FALSE)</f>
        <v>11122_DK10_Heat &amp; Cooling_Heat/Cooling - Customer Services_</v>
      </c>
    </row>
    <row r="1933" spans="4:22">
      <c r="D1933" t="s">
        <v>88</v>
      </c>
      <c r="E1933" t="str">
        <f>VLOOKUP(D1933,'B-Business Capability'!B:H,5,FALSE)</f>
        <v>Customer Service</v>
      </c>
      <c r="F1933" t="str">
        <f>VLOOKUP(D1933,'B-Business Capability'!B:H,6,FALSE)</f>
        <v>Customer Project Management</v>
      </c>
      <c r="G1933" t="str">
        <f>VLOOKUP(D1933,'B-Business Capability'!B:H,7,FALSE)</f>
        <v>Project Management</v>
      </c>
      <c r="I1933" t="s">
        <v>253</v>
      </c>
      <c r="J1933" t="s">
        <v>1008</v>
      </c>
      <c r="L1933" t="s">
        <v>98</v>
      </c>
      <c r="M1933" t="str">
        <f>VLOOKUP(L1933,'A-Applications'!B:D,3,FALSE)</f>
        <v>Notepad++(https://notepad-plus-plus.org/)</v>
      </c>
      <c r="N1933" t="s">
        <v>53</v>
      </c>
      <c r="O1933" s="42" t="s">
        <v>54</v>
      </c>
      <c r="P1933" t="s">
        <v>75</v>
      </c>
      <c r="Q1933" t="str">
        <f>VLOOKUP(KamstrupData[[#This Row],[IdLevel123]],'B-Business Capability'!B:L,10,FALSE)</f>
        <v>Order-to-Cash (O2C)</v>
      </c>
      <c r="R1933">
        <f>VLOOKUP(KamstrupData[[#This Row],[IdLevel123]],'B-Business Capability'!B:L,11,FALSE)</f>
        <v>0</v>
      </c>
      <c r="T1933" t="s">
        <v>1013</v>
      </c>
      <c r="U1933" t="str">
        <f>_xlfn.CONCAT(KamstrupData[[#This Row],[CountryCode]],"_",KamstrupData[[#This Row],[Business Area]],"_",KamstrupData[[#This Row],[DepartmentTeam]])</f>
        <v>DK10_Heat/Cooling - Customer Services_</v>
      </c>
      <c r="V1933" t="str">
        <f>VLOOKUP(KamstrupData[[#This Row],[ORG_Concat]],'O-Organization'!F:H,3,FALSE)</f>
        <v>11122_DK10_Heat &amp; Cooling_Heat/Cooling - Customer Services_</v>
      </c>
    </row>
    <row r="1934" spans="4:22">
      <c r="D1934" t="s">
        <v>88</v>
      </c>
      <c r="E1934" t="str">
        <f>VLOOKUP(D1934,'B-Business Capability'!B:H,5,FALSE)</f>
        <v>Customer Service</v>
      </c>
      <c r="F1934" t="str">
        <f>VLOOKUP(D1934,'B-Business Capability'!B:H,6,FALSE)</f>
        <v>Customer Project Management</v>
      </c>
      <c r="G1934" t="str">
        <f>VLOOKUP(D1934,'B-Business Capability'!B:H,7,FALSE)</f>
        <v>Project Management</v>
      </c>
      <c r="I1934" t="s">
        <v>253</v>
      </c>
      <c r="J1934" t="s">
        <v>1008</v>
      </c>
      <c r="L1934" t="s">
        <v>99</v>
      </c>
      <c r="M1934" t="str">
        <f>VLOOKUP(L1934,'A-Applications'!B:D,3,FALSE)</f>
        <v>SnagIt</v>
      </c>
      <c r="N1934" t="s">
        <v>53</v>
      </c>
      <c r="O1934" s="42" t="s">
        <v>54</v>
      </c>
      <c r="P1934" t="s">
        <v>75</v>
      </c>
      <c r="Q1934" t="str">
        <f>VLOOKUP(KamstrupData[[#This Row],[IdLevel123]],'B-Business Capability'!B:L,10,FALSE)</f>
        <v>Order-to-Cash (O2C)</v>
      </c>
      <c r="R1934">
        <f>VLOOKUP(KamstrupData[[#This Row],[IdLevel123]],'B-Business Capability'!B:L,11,FALSE)</f>
        <v>0</v>
      </c>
      <c r="T1934" t="s">
        <v>1013</v>
      </c>
      <c r="U1934" t="str">
        <f>_xlfn.CONCAT(KamstrupData[[#This Row],[CountryCode]],"_",KamstrupData[[#This Row],[Business Area]],"_",KamstrupData[[#This Row],[DepartmentTeam]])</f>
        <v>DK10_Heat/Cooling - Customer Services_</v>
      </c>
      <c r="V1934" t="str">
        <f>VLOOKUP(KamstrupData[[#This Row],[ORG_Concat]],'O-Organization'!F:H,3,FALSE)</f>
        <v>11122_DK10_Heat &amp; Cooling_Heat/Cooling - Customer Services_</v>
      </c>
    </row>
    <row r="1935" spans="4:22">
      <c r="D1935" t="s">
        <v>78</v>
      </c>
      <c r="E1935" t="str">
        <f>VLOOKUP(D1935,'B-Business Capability'!B:H,5,FALSE)</f>
        <v>Customer Service</v>
      </c>
      <c r="F1935" t="str">
        <f>VLOOKUP(D1935,'B-Business Capability'!B:H,6,FALSE)</f>
        <v>Customer Service and Support</v>
      </c>
      <c r="G1935" t="str">
        <f>VLOOKUP(D1935,'B-Business Capability'!B:H,7,FALSE)</f>
        <v>Service Request Management</v>
      </c>
      <c r="I1935" t="s">
        <v>253</v>
      </c>
      <c r="J1935" t="s">
        <v>1008</v>
      </c>
      <c r="L1935" t="s">
        <v>100</v>
      </c>
      <c r="M1935" t="str">
        <f>VLOOKUP(L1935,'A-Applications'!B:D,3,FALSE)</f>
        <v>JIRA</v>
      </c>
      <c r="N1935" t="s">
        <v>53</v>
      </c>
      <c r="O1935" s="42" t="s">
        <v>54</v>
      </c>
      <c r="P1935" t="s">
        <v>79</v>
      </c>
      <c r="Q1935" t="str">
        <f>VLOOKUP(KamstrupData[[#This Row],[IdLevel123]],'B-Business Capability'!B:L,10,FALSE)</f>
        <v>Customer Service and Support</v>
      </c>
      <c r="R1935">
        <f>VLOOKUP(KamstrupData[[#This Row],[IdLevel123]],'B-Business Capability'!B:L,11,FALSE)</f>
        <v>0</v>
      </c>
      <c r="T1935" t="s">
        <v>837</v>
      </c>
      <c r="U1935" t="str">
        <f>_xlfn.CONCAT(KamstrupData[[#This Row],[CountryCode]],"_",KamstrupData[[#This Row],[Business Area]],"_",KamstrupData[[#This Row],[DepartmentTeam]])</f>
        <v>DK10_Heat/Cooling - Customer Services_</v>
      </c>
      <c r="V1935" t="str">
        <f>VLOOKUP(KamstrupData[[#This Row],[ORG_Concat]],'O-Organization'!F:H,3,FALSE)</f>
        <v>11122_DK10_Heat &amp; Cooling_Heat/Cooling - Customer Services_</v>
      </c>
    </row>
    <row r="1936" spans="4:22">
      <c r="D1936" t="s">
        <v>88</v>
      </c>
      <c r="E1936" t="str">
        <f>VLOOKUP(D1936,'B-Business Capability'!B:H,5,FALSE)</f>
        <v>Customer Service</v>
      </c>
      <c r="F1936" t="str">
        <f>VLOOKUP(D1936,'B-Business Capability'!B:H,6,FALSE)</f>
        <v>Customer Project Management</v>
      </c>
      <c r="G1936" t="str">
        <f>VLOOKUP(D1936,'B-Business Capability'!B:H,7,FALSE)</f>
        <v>Project Management</v>
      </c>
      <c r="I1936" t="s">
        <v>253</v>
      </c>
      <c r="J1936" t="s">
        <v>1008</v>
      </c>
      <c r="L1936" t="s">
        <v>100</v>
      </c>
      <c r="M1936" t="str">
        <f>VLOOKUP(L1936,'A-Applications'!B:D,3,FALSE)</f>
        <v>JIRA</v>
      </c>
      <c r="N1936" t="s">
        <v>53</v>
      </c>
      <c r="O1936" s="42" t="s">
        <v>54</v>
      </c>
      <c r="P1936" t="s">
        <v>75</v>
      </c>
      <c r="Q1936" t="str">
        <f>VLOOKUP(KamstrupData[[#This Row],[IdLevel123]],'B-Business Capability'!B:L,10,FALSE)</f>
        <v>Order-to-Cash (O2C)</v>
      </c>
      <c r="R1936">
        <f>VLOOKUP(KamstrupData[[#This Row],[IdLevel123]],'B-Business Capability'!B:L,11,FALSE)</f>
        <v>0</v>
      </c>
      <c r="T1936" t="s">
        <v>837</v>
      </c>
      <c r="U1936" t="str">
        <f>_xlfn.CONCAT(KamstrupData[[#This Row],[CountryCode]],"_",KamstrupData[[#This Row],[Business Area]],"_",KamstrupData[[#This Row],[DepartmentTeam]])</f>
        <v>DK10_Heat/Cooling - Customer Services_</v>
      </c>
      <c r="V1936" t="str">
        <f>VLOOKUP(KamstrupData[[#This Row],[ORG_Concat]],'O-Organization'!F:H,3,FALSE)</f>
        <v>11122_DK10_Heat &amp; Cooling_Heat/Cooling - Customer Services_</v>
      </c>
    </row>
    <row r="1937" spans="3:22">
      <c r="C1937" s="28">
        <v>46387</v>
      </c>
      <c r="D1937" t="s">
        <v>63</v>
      </c>
      <c r="E1937" t="str">
        <f>VLOOKUP(D1937,'B-Business Capability'!B:H,5,FALSE)</f>
        <v>Finance</v>
      </c>
      <c r="F1937" t="str">
        <f>VLOOKUP(D1937,'B-Business Capability'!B:H,6,FALSE)</f>
        <v>Financial Planning &amp; Analysis</v>
      </c>
      <c r="G1937" t="str">
        <f>VLOOKUP(D1937,'B-Business Capability'!B:H,7,FALSE)</f>
        <v>Cost Accounting_Plan</v>
      </c>
      <c r="I1937" t="s">
        <v>253</v>
      </c>
      <c r="J1937" t="s">
        <v>1008</v>
      </c>
      <c r="L1937" t="s">
        <v>102</v>
      </c>
      <c r="M1937" t="str">
        <f>VLOOKUP(L1937,'A-Applications'!B:D,3,FALSE)</f>
        <v>VIS</v>
      </c>
      <c r="N1937" t="s">
        <v>103</v>
      </c>
      <c r="O1937" s="42" t="s">
        <v>66</v>
      </c>
      <c r="P1937" t="s">
        <v>67</v>
      </c>
      <c r="Q1937" t="str">
        <f>VLOOKUP(KamstrupData[[#This Row],[IdLevel123]],'B-Business Capability'!B:L,10,FALSE)</f>
        <v>N/A</v>
      </c>
      <c r="R1937">
        <f>VLOOKUP(KamstrupData[[#This Row],[IdLevel123]],'B-Business Capability'!B:L,11,FALSE)</f>
        <v>0</v>
      </c>
      <c r="S1937" t="s">
        <v>265</v>
      </c>
      <c r="T1937" t="s">
        <v>837</v>
      </c>
      <c r="U1937" t="str">
        <f>_xlfn.CONCAT(KamstrupData[[#This Row],[CountryCode]],"_",KamstrupData[[#This Row],[Business Area]],"_",KamstrupData[[#This Row],[DepartmentTeam]])</f>
        <v>DK10_Heat/Cooling - Customer Services_</v>
      </c>
      <c r="V1937" t="str">
        <f>VLOOKUP(KamstrupData[[#This Row],[ORG_Concat]],'O-Organization'!F:H,3,FALSE)</f>
        <v>11122_DK10_Heat &amp; Cooling_Heat/Cooling - Customer Services_</v>
      </c>
    </row>
    <row r="1938" spans="3:22">
      <c r="C1938" s="28">
        <v>46387</v>
      </c>
      <c r="D1938" t="s">
        <v>104</v>
      </c>
      <c r="E1938" t="str">
        <f>VLOOKUP(D1938,'B-Business Capability'!B:H,5,FALSE)</f>
        <v>Finance</v>
      </c>
      <c r="F1938" t="str">
        <f>VLOOKUP(D1938,'B-Business Capability'!B:H,6,FALSE)</f>
        <v>Financial Planning &amp; Analysis</v>
      </c>
      <c r="G1938" t="str">
        <f>VLOOKUP(D1938,'B-Business Capability'!B:H,7,FALSE)</f>
        <v>Forecasting</v>
      </c>
      <c r="I1938" t="s">
        <v>253</v>
      </c>
      <c r="J1938" t="s">
        <v>1008</v>
      </c>
      <c r="L1938" t="s">
        <v>102</v>
      </c>
      <c r="M1938" t="str">
        <f>VLOOKUP(L1938,'A-Applications'!B:D,3,FALSE)</f>
        <v>VIS</v>
      </c>
      <c r="N1938" t="s">
        <v>103</v>
      </c>
      <c r="O1938" s="42" t="s">
        <v>66</v>
      </c>
      <c r="P1938" t="s">
        <v>67</v>
      </c>
      <c r="Q1938" t="str">
        <f>VLOOKUP(KamstrupData[[#This Row],[IdLevel123]],'B-Business Capability'!B:L,10,FALSE)</f>
        <v>N/A</v>
      </c>
      <c r="R1938">
        <f>VLOOKUP(KamstrupData[[#This Row],[IdLevel123]],'B-Business Capability'!B:L,11,FALSE)</f>
        <v>0</v>
      </c>
      <c r="S1938" t="s">
        <v>265</v>
      </c>
      <c r="T1938" t="s">
        <v>837</v>
      </c>
      <c r="U1938" t="str">
        <f>_xlfn.CONCAT(KamstrupData[[#This Row],[CountryCode]],"_",KamstrupData[[#This Row],[Business Area]],"_",KamstrupData[[#This Row],[DepartmentTeam]])</f>
        <v>DK10_Heat/Cooling - Customer Services_</v>
      </c>
      <c r="V1938" t="str">
        <f>VLOOKUP(KamstrupData[[#This Row],[ORG_Concat]],'O-Organization'!F:H,3,FALSE)</f>
        <v>11122_DK10_Heat &amp; Cooling_Heat/Cooling - Customer Services_</v>
      </c>
    </row>
    <row r="1939" spans="3:22">
      <c r="C1939" s="28">
        <v>46387</v>
      </c>
      <c r="D1939" t="s">
        <v>74</v>
      </c>
      <c r="E1939" t="str">
        <f>VLOOKUP(D1939,'B-Business Capability'!B:H,5,FALSE)</f>
        <v>Strategic Management</v>
      </c>
      <c r="F1939" t="str">
        <f>VLOOKUP(D1939,'B-Business Capability'!B:H,6,FALSE)</f>
        <v>Manage Core Business</v>
      </c>
      <c r="G1939" t="str">
        <f>VLOOKUP(D1939,'B-Business Capability'!B:H,7,FALSE)</f>
        <v>Manage Projects</v>
      </c>
      <c r="I1939" t="s">
        <v>253</v>
      </c>
      <c r="J1939" t="s">
        <v>1008</v>
      </c>
      <c r="L1939" t="s">
        <v>102</v>
      </c>
      <c r="M1939" t="str">
        <f>VLOOKUP(L1939,'A-Applications'!B:D,3,FALSE)</f>
        <v>VIS</v>
      </c>
      <c r="N1939" t="s">
        <v>103</v>
      </c>
      <c r="O1939" s="42" t="s">
        <v>66</v>
      </c>
      <c r="P1939" t="s">
        <v>75</v>
      </c>
      <c r="Q1939" t="str">
        <f>VLOOKUP(KamstrupData[[#This Row],[IdLevel123]],'B-Business Capability'!B:L,10,FALSE)</f>
        <v>N/A</v>
      </c>
      <c r="R1939">
        <f>VLOOKUP(KamstrupData[[#This Row],[IdLevel123]],'B-Business Capability'!B:L,11,FALSE)</f>
        <v>0</v>
      </c>
      <c r="S1939" t="s">
        <v>265</v>
      </c>
      <c r="T1939" t="s">
        <v>1014</v>
      </c>
      <c r="U1939" t="str">
        <f>_xlfn.CONCAT(KamstrupData[[#This Row],[CountryCode]],"_",KamstrupData[[#This Row],[Business Area]],"_",KamstrupData[[#This Row],[DepartmentTeam]])</f>
        <v>DK10_Heat/Cooling - Customer Services_</v>
      </c>
      <c r="V1939" t="str">
        <f>VLOOKUP(KamstrupData[[#This Row],[ORG_Concat]],'O-Organization'!F:H,3,FALSE)</f>
        <v>11122_DK10_Heat &amp; Cooling_Heat/Cooling - Customer Services_</v>
      </c>
    </row>
    <row r="1940" spans="3:22">
      <c r="D1940" t="s">
        <v>74</v>
      </c>
      <c r="E1940" t="str">
        <f>VLOOKUP(D1940,'B-Business Capability'!B:H,5,FALSE)</f>
        <v>Strategic Management</v>
      </c>
      <c r="F1940" t="str">
        <f>VLOOKUP(D1940,'B-Business Capability'!B:H,6,FALSE)</f>
        <v>Manage Core Business</v>
      </c>
      <c r="G1940" t="str">
        <f>VLOOKUP(D1940,'B-Business Capability'!B:H,7,FALSE)</f>
        <v>Manage Projects</v>
      </c>
      <c r="I1940" t="s">
        <v>253</v>
      </c>
      <c r="J1940" t="s">
        <v>1008</v>
      </c>
      <c r="L1940" t="s">
        <v>105</v>
      </c>
      <c r="M1940" t="str">
        <f>VLOOKUP(L1940,'A-Applications'!B:D,3,FALSE)</f>
        <v>Microsoft Visio</v>
      </c>
      <c r="N1940" t="s">
        <v>53</v>
      </c>
      <c r="O1940" s="42" t="s">
        <v>54</v>
      </c>
      <c r="P1940" t="s">
        <v>75</v>
      </c>
      <c r="Q1940" t="str">
        <f>VLOOKUP(KamstrupData[[#This Row],[IdLevel123]],'B-Business Capability'!B:L,10,FALSE)</f>
        <v>N/A</v>
      </c>
      <c r="R1940">
        <f>VLOOKUP(KamstrupData[[#This Row],[IdLevel123]],'B-Business Capability'!B:L,11,FALSE)</f>
        <v>0</v>
      </c>
      <c r="T1940" t="s">
        <v>1015</v>
      </c>
      <c r="U1940" t="str">
        <f>_xlfn.CONCAT(KamstrupData[[#This Row],[CountryCode]],"_",KamstrupData[[#This Row],[Business Area]],"_",KamstrupData[[#This Row],[DepartmentTeam]])</f>
        <v>DK10_Heat/Cooling - Customer Services_</v>
      </c>
      <c r="V1940" t="str">
        <f>VLOOKUP(KamstrupData[[#This Row],[ORG_Concat]],'O-Organization'!F:H,3,FALSE)</f>
        <v>11122_DK10_Heat &amp; Cooling_Heat/Cooling - Customer Services_</v>
      </c>
    </row>
    <row r="1941" spans="3:22">
      <c r="D1941" t="s">
        <v>78</v>
      </c>
      <c r="E1941" t="str">
        <f>VLOOKUP(D1941,'B-Business Capability'!B:H,5,FALSE)</f>
        <v>Customer Service</v>
      </c>
      <c r="F1941" t="str">
        <f>VLOOKUP(D1941,'B-Business Capability'!B:H,6,FALSE)</f>
        <v>Customer Service and Support</v>
      </c>
      <c r="G1941" t="str">
        <f>VLOOKUP(D1941,'B-Business Capability'!B:H,7,FALSE)</f>
        <v>Service Request Management</v>
      </c>
      <c r="I1941" t="s">
        <v>253</v>
      </c>
      <c r="J1941" t="s">
        <v>1008</v>
      </c>
      <c r="L1941" t="s">
        <v>106</v>
      </c>
      <c r="M1941" t="str">
        <f>VLOOKUP(L1941,'A-Applications'!B:D,3,FALSE)</f>
        <v>Putty</v>
      </c>
      <c r="N1941" t="s">
        <v>53</v>
      </c>
      <c r="O1941" s="42" t="s">
        <v>54</v>
      </c>
      <c r="P1941" t="s">
        <v>75</v>
      </c>
      <c r="Q1941" t="str">
        <f>VLOOKUP(KamstrupData[[#This Row],[IdLevel123]],'B-Business Capability'!B:L,10,FALSE)</f>
        <v>Customer Service and Support</v>
      </c>
      <c r="R1941">
        <f>VLOOKUP(KamstrupData[[#This Row],[IdLevel123]],'B-Business Capability'!B:L,11,FALSE)</f>
        <v>0</v>
      </c>
      <c r="U1941" t="str">
        <f>_xlfn.CONCAT(KamstrupData[[#This Row],[CountryCode]],"_",KamstrupData[[#This Row],[Business Area]],"_",KamstrupData[[#This Row],[DepartmentTeam]])</f>
        <v>DK10_Heat/Cooling - Customer Services_</v>
      </c>
      <c r="V1941" t="str">
        <f>VLOOKUP(KamstrupData[[#This Row],[ORG_Concat]],'O-Organization'!F:H,3,FALSE)</f>
        <v>11122_DK10_Heat &amp; Cooling_Heat/Cooling - Customer Services_</v>
      </c>
    </row>
    <row r="1942" spans="3:22">
      <c r="D1942" t="s">
        <v>88</v>
      </c>
      <c r="E1942" t="str">
        <f>VLOOKUP(D1942,'B-Business Capability'!B:H,5,FALSE)</f>
        <v>Customer Service</v>
      </c>
      <c r="F1942" t="str">
        <f>VLOOKUP(D1942,'B-Business Capability'!B:H,6,FALSE)</f>
        <v>Customer Project Management</v>
      </c>
      <c r="G1942" t="str">
        <f>VLOOKUP(D1942,'B-Business Capability'!B:H,7,FALSE)</f>
        <v>Project Management</v>
      </c>
      <c r="I1942" t="s">
        <v>253</v>
      </c>
      <c r="J1942" t="s">
        <v>1008</v>
      </c>
      <c r="L1942" t="s">
        <v>108</v>
      </c>
      <c r="M1942" t="str">
        <f>VLOOKUP(L1942,'A-Applications'!B:D,3,FALSE)</f>
        <v>QAD ERP</v>
      </c>
      <c r="N1942" t="s">
        <v>53</v>
      </c>
      <c r="O1942" s="42" t="s">
        <v>54</v>
      </c>
      <c r="P1942" t="s">
        <v>75</v>
      </c>
      <c r="Q1942" t="str">
        <f>VLOOKUP(KamstrupData[[#This Row],[IdLevel123]],'B-Business Capability'!B:L,10,FALSE)</f>
        <v>Order-to-Cash (O2C)</v>
      </c>
      <c r="R1942">
        <f>VLOOKUP(KamstrupData[[#This Row],[IdLevel123]],'B-Business Capability'!B:L,11,FALSE)</f>
        <v>0</v>
      </c>
      <c r="T1942" t="s">
        <v>837</v>
      </c>
      <c r="U1942" t="str">
        <f>_xlfn.CONCAT(KamstrupData[[#This Row],[CountryCode]],"_",KamstrupData[[#This Row],[Business Area]],"_",KamstrupData[[#This Row],[DepartmentTeam]])</f>
        <v>DK10_Heat/Cooling - Customer Services_</v>
      </c>
      <c r="V1942" t="str">
        <f>VLOOKUP(KamstrupData[[#This Row],[ORG_Concat]],'O-Organization'!F:H,3,FALSE)</f>
        <v>11122_DK10_Heat &amp; Cooling_Heat/Cooling - Customer Services_</v>
      </c>
    </row>
    <row r="1943" spans="3:22">
      <c r="D1943" t="s">
        <v>78</v>
      </c>
      <c r="E1943" t="str">
        <f>VLOOKUP(D1943,'B-Business Capability'!B:H,5,FALSE)</f>
        <v>Customer Service</v>
      </c>
      <c r="F1943" t="str">
        <f>VLOOKUP(D1943,'B-Business Capability'!B:H,6,FALSE)</f>
        <v>Customer Service and Support</v>
      </c>
      <c r="G1943" t="str">
        <f>VLOOKUP(D1943,'B-Business Capability'!B:H,7,FALSE)</f>
        <v>Service Request Management</v>
      </c>
      <c r="I1943" t="s">
        <v>253</v>
      </c>
      <c r="J1943" t="s">
        <v>1008</v>
      </c>
      <c r="L1943" t="s">
        <v>109</v>
      </c>
      <c r="M1943" t="str">
        <f>VLOOKUP(L1943,'A-Applications'!B:D,3,FALSE)</f>
        <v>Kamstrup GPRS Portal</v>
      </c>
      <c r="N1943" t="s">
        <v>53</v>
      </c>
      <c r="O1943" s="42" t="s">
        <v>54</v>
      </c>
      <c r="P1943" t="s">
        <v>79</v>
      </c>
      <c r="Q1943" t="str">
        <f>VLOOKUP(KamstrupData[[#This Row],[IdLevel123]],'B-Business Capability'!B:L,10,FALSE)</f>
        <v>Customer Service and Support</v>
      </c>
      <c r="R1943">
        <f>VLOOKUP(KamstrupData[[#This Row],[IdLevel123]],'B-Business Capability'!B:L,11,FALSE)</f>
        <v>0</v>
      </c>
      <c r="U1943" t="str">
        <f>_xlfn.CONCAT(KamstrupData[[#This Row],[CountryCode]],"_",KamstrupData[[#This Row],[Business Area]],"_",KamstrupData[[#This Row],[DepartmentTeam]])</f>
        <v>DK10_Heat/Cooling - Customer Services_</v>
      </c>
      <c r="V1943" t="str">
        <f>VLOOKUP(KamstrupData[[#This Row],[ORG_Concat]],'O-Organization'!F:H,3,FALSE)</f>
        <v>11122_DK10_Heat &amp; Cooling_Heat/Cooling - Customer Services_</v>
      </c>
    </row>
    <row r="1944" spans="3:22">
      <c r="D1944" t="s">
        <v>88</v>
      </c>
      <c r="E1944" t="str">
        <f>VLOOKUP(D1944,'B-Business Capability'!B:H,5,FALSE)</f>
        <v>Customer Service</v>
      </c>
      <c r="F1944" t="str">
        <f>VLOOKUP(D1944,'B-Business Capability'!B:H,6,FALSE)</f>
        <v>Customer Project Management</v>
      </c>
      <c r="G1944" t="str">
        <f>VLOOKUP(D1944,'B-Business Capability'!B:H,7,FALSE)</f>
        <v>Project Management</v>
      </c>
      <c r="I1944" t="s">
        <v>253</v>
      </c>
      <c r="J1944" t="s">
        <v>1008</v>
      </c>
      <c r="L1944" t="s">
        <v>109</v>
      </c>
      <c r="M1944" t="str">
        <f>VLOOKUP(L1944,'A-Applications'!B:D,3,FALSE)</f>
        <v>Kamstrup GPRS Portal</v>
      </c>
      <c r="N1944" t="s">
        <v>53</v>
      </c>
      <c r="O1944" s="42" t="s">
        <v>54</v>
      </c>
      <c r="P1944" t="s">
        <v>75</v>
      </c>
      <c r="Q1944" t="str">
        <f>VLOOKUP(KamstrupData[[#This Row],[IdLevel123]],'B-Business Capability'!B:L,10,FALSE)</f>
        <v>Order-to-Cash (O2C)</v>
      </c>
      <c r="R1944">
        <f>VLOOKUP(KamstrupData[[#This Row],[IdLevel123]],'B-Business Capability'!B:L,11,FALSE)</f>
        <v>0</v>
      </c>
      <c r="U1944" t="str">
        <f>_xlfn.CONCAT(KamstrupData[[#This Row],[CountryCode]],"_",KamstrupData[[#This Row],[Business Area]],"_",KamstrupData[[#This Row],[DepartmentTeam]])</f>
        <v>DK10_Heat/Cooling - Customer Services_</v>
      </c>
      <c r="V1944" t="str">
        <f>VLOOKUP(KamstrupData[[#This Row],[ORG_Concat]],'O-Organization'!F:H,3,FALSE)</f>
        <v>11122_DK10_Heat &amp; Cooling_Heat/Cooling - Customer Services_</v>
      </c>
    </row>
    <row r="1945" spans="3:22">
      <c r="D1945" t="s">
        <v>78</v>
      </c>
      <c r="E1945" t="str">
        <f>VLOOKUP(D1945,'B-Business Capability'!B:H,5,FALSE)</f>
        <v>Customer Service</v>
      </c>
      <c r="F1945" t="str">
        <f>VLOOKUP(D1945,'B-Business Capability'!B:H,6,FALSE)</f>
        <v>Customer Service and Support</v>
      </c>
      <c r="G1945" t="str">
        <f>VLOOKUP(D1945,'B-Business Capability'!B:H,7,FALSE)</f>
        <v>Service Request Management</v>
      </c>
      <c r="I1945" t="s">
        <v>253</v>
      </c>
      <c r="J1945" t="s">
        <v>1008</v>
      </c>
      <c r="L1945" t="s">
        <v>110</v>
      </c>
      <c r="M1945" t="str">
        <f>VLOOKUP(L1945,'A-Applications'!B:D,3,FALSE)</f>
        <v>Bomgar/BeyondTrust</v>
      </c>
      <c r="N1945" t="s">
        <v>53</v>
      </c>
      <c r="O1945" s="42" t="s">
        <v>54</v>
      </c>
      <c r="P1945" t="s">
        <v>79</v>
      </c>
      <c r="Q1945" t="str">
        <f>VLOOKUP(KamstrupData[[#This Row],[IdLevel123]],'B-Business Capability'!B:L,10,FALSE)</f>
        <v>Customer Service and Support</v>
      </c>
      <c r="R1945">
        <f>VLOOKUP(KamstrupData[[#This Row],[IdLevel123]],'B-Business Capability'!B:L,11,FALSE)</f>
        <v>0</v>
      </c>
      <c r="T1945" t="s">
        <v>1016</v>
      </c>
      <c r="U1945" t="str">
        <f>_xlfn.CONCAT(KamstrupData[[#This Row],[CountryCode]],"_",KamstrupData[[#This Row],[Business Area]],"_",KamstrupData[[#This Row],[DepartmentTeam]])</f>
        <v>DK10_Heat/Cooling - Customer Services_</v>
      </c>
      <c r="V1945" t="str">
        <f>VLOOKUP(KamstrupData[[#This Row],[ORG_Concat]],'O-Organization'!F:H,3,FALSE)</f>
        <v>11122_DK10_Heat &amp; Cooling_Heat/Cooling - Customer Services_</v>
      </c>
    </row>
    <row r="1946" spans="3:22">
      <c r="D1946" t="s">
        <v>88</v>
      </c>
      <c r="E1946" t="str">
        <f>VLOOKUP(D1946,'B-Business Capability'!B:H,5,FALSE)</f>
        <v>Customer Service</v>
      </c>
      <c r="F1946" t="str">
        <f>VLOOKUP(D1946,'B-Business Capability'!B:H,6,FALSE)</f>
        <v>Customer Project Management</v>
      </c>
      <c r="G1946" t="str">
        <f>VLOOKUP(D1946,'B-Business Capability'!B:H,7,FALSE)</f>
        <v>Project Management</v>
      </c>
      <c r="I1946" t="s">
        <v>253</v>
      </c>
      <c r="J1946" t="s">
        <v>1008</v>
      </c>
      <c r="L1946" t="s">
        <v>110</v>
      </c>
      <c r="M1946" t="str">
        <f>VLOOKUP(L1946,'A-Applications'!B:D,3,FALSE)</f>
        <v>Bomgar/BeyondTrust</v>
      </c>
      <c r="N1946" t="s">
        <v>53</v>
      </c>
      <c r="O1946" s="42" t="s">
        <v>54</v>
      </c>
      <c r="P1946" t="s">
        <v>75</v>
      </c>
      <c r="Q1946" t="str">
        <f>VLOOKUP(KamstrupData[[#This Row],[IdLevel123]],'B-Business Capability'!B:L,10,FALSE)</f>
        <v>Order-to-Cash (O2C)</v>
      </c>
      <c r="R1946">
        <f>VLOOKUP(KamstrupData[[#This Row],[IdLevel123]],'B-Business Capability'!B:L,11,FALSE)</f>
        <v>0</v>
      </c>
      <c r="T1946" t="s">
        <v>1016</v>
      </c>
      <c r="U1946" t="str">
        <f>_xlfn.CONCAT(KamstrupData[[#This Row],[CountryCode]],"_",KamstrupData[[#This Row],[Business Area]],"_",KamstrupData[[#This Row],[DepartmentTeam]])</f>
        <v>DK10_Heat/Cooling - Customer Services_</v>
      </c>
      <c r="V1946" t="str">
        <f>VLOOKUP(KamstrupData[[#This Row],[ORG_Concat]],'O-Organization'!F:H,3,FALSE)</f>
        <v>11122_DK10_Heat &amp; Cooling_Heat/Cooling - Customer Services_</v>
      </c>
    </row>
    <row r="1947" spans="3:22">
      <c r="D1947" t="s">
        <v>78</v>
      </c>
      <c r="E1947" t="str">
        <f>VLOOKUP(D1947,'B-Business Capability'!B:H,5,FALSE)</f>
        <v>Customer Service</v>
      </c>
      <c r="F1947" t="str">
        <f>VLOOKUP(D1947,'B-Business Capability'!B:H,6,FALSE)</f>
        <v>Customer Service and Support</v>
      </c>
      <c r="G1947" t="str">
        <f>VLOOKUP(D1947,'B-Business Capability'!B:H,7,FALSE)</f>
        <v>Service Request Management</v>
      </c>
      <c r="I1947" t="s">
        <v>253</v>
      </c>
      <c r="J1947" t="s">
        <v>1008</v>
      </c>
      <c r="L1947" t="s">
        <v>111</v>
      </c>
      <c r="M1947" t="str">
        <f>VLOOKUP(L1947,'A-Applications'!B:D,3,FALSE)</f>
        <v>File services</v>
      </c>
      <c r="N1947" t="s">
        <v>53</v>
      </c>
      <c r="O1947" s="42" t="s">
        <v>54</v>
      </c>
      <c r="P1947" t="s">
        <v>79</v>
      </c>
      <c r="Q1947" t="str">
        <f>VLOOKUP(KamstrupData[[#This Row],[IdLevel123]],'B-Business Capability'!B:L,10,FALSE)</f>
        <v>Customer Service and Support</v>
      </c>
      <c r="R1947">
        <f>VLOOKUP(KamstrupData[[#This Row],[IdLevel123]],'B-Business Capability'!B:L,11,FALSE)</f>
        <v>0</v>
      </c>
      <c r="T1947" t="s">
        <v>1016</v>
      </c>
      <c r="U1947" t="str">
        <f>_xlfn.CONCAT(KamstrupData[[#This Row],[CountryCode]],"_",KamstrupData[[#This Row],[Business Area]],"_",KamstrupData[[#This Row],[DepartmentTeam]])</f>
        <v>DK10_Heat/Cooling - Customer Services_</v>
      </c>
      <c r="V1947" t="str">
        <f>VLOOKUP(KamstrupData[[#This Row],[ORG_Concat]],'O-Organization'!F:H,3,FALSE)</f>
        <v>11122_DK10_Heat &amp; Cooling_Heat/Cooling - Customer Services_</v>
      </c>
    </row>
    <row r="1948" spans="3:22">
      <c r="D1948" t="s">
        <v>88</v>
      </c>
      <c r="E1948" t="str">
        <f>VLOOKUP(D1948,'B-Business Capability'!B:H,5,FALSE)</f>
        <v>Customer Service</v>
      </c>
      <c r="F1948" t="str">
        <f>VLOOKUP(D1948,'B-Business Capability'!B:H,6,FALSE)</f>
        <v>Customer Project Management</v>
      </c>
      <c r="G1948" t="str">
        <f>VLOOKUP(D1948,'B-Business Capability'!B:H,7,FALSE)</f>
        <v>Project Management</v>
      </c>
      <c r="I1948" t="s">
        <v>253</v>
      </c>
      <c r="J1948" t="s">
        <v>1008</v>
      </c>
      <c r="L1948" t="s">
        <v>111</v>
      </c>
      <c r="M1948" t="str">
        <f>VLOOKUP(L1948,'A-Applications'!B:D,3,FALSE)</f>
        <v>File services</v>
      </c>
      <c r="N1948" t="s">
        <v>53</v>
      </c>
      <c r="O1948" s="42" t="s">
        <v>54</v>
      </c>
      <c r="P1948" t="s">
        <v>75</v>
      </c>
      <c r="Q1948" t="str">
        <f>VLOOKUP(KamstrupData[[#This Row],[IdLevel123]],'B-Business Capability'!B:L,10,FALSE)</f>
        <v>Order-to-Cash (O2C)</v>
      </c>
      <c r="R1948">
        <f>VLOOKUP(KamstrupData[[#This Row],[IdLevel123]],'B-Business Capability'!B:L,11,FALSE)</f>
        <v>0</v>
      </c>
      <c r="T1948" t="s">
        <v>1016</v>
      </c>
      <c r="U1948" t="str">
        <f>_xlfn.CONCAT(KamstrupData[[#This Row],[CountryCode]],"_",KamstrupData[[#This Row],[Business Area]],"_",KamstrupData[[#This Row],[DepartmentTeam]])</f>
        <v>DK10_Heat/Cooling - Customer Services_</v>
      </c>
      <c r="V1948" t="str">
        <f>VLOOKUP(KamstrupData[[#This Row],[ORG_Concat]],'O-Organization'!F:H,3,FALSE)</f>
        <v>11122_DK10_Heat &amp; Cooling_Heat/Cooling - Customer Services_</v>
      </c>
    </row>
    <row r="1949" spans="3:22">
      <c r="D1949" t="s">
        <v>78</v>
      </c>
      <c r="E1949" t="str">
        <f>VLOOKUP(D1949,'B-Business Capability'!B:H,5,FALSE)</f>
        <v>Customer Service</v>
      </c>
      <c r="F1949" t="str">
        <f>VLOOKUP(D1949,'B-Business Capability'!B:H,6,FALSE)</f>
        <v>Customer Service and Support</v>
      </c>
      <c r="G1949" t="str">
        <f>VLOOKUP(D1949,'B-Business Capability'!B:H,7,FALSE)</f>
        <v>Service Request Management</v>
      </c>
      <c r="I1949" t="s">
        <v>253</v>
      </c>
      <c r="J1949" t="s">
        <v>1008</v>
      </c>
      <c r="L1949" t="s">
        <v>112</v>
      </c>
      <c r="M1949" t="str">
        <f>VLOOKUP(L1949,'A-Applications'!B:D,3,FALSE)</f>
        <v>FTP services</v>
      </c>
      <c r="N1949" t="s">
        <v>53</v>
      </c>
      <c r="O1949" s="42" t="s">
        <v>66</v>
      </c>
      <c r="P1949" t="s">
        <v>79</v>
      </c>
      <c r="Q1949" t="str">
        <f>VLOOKUP(KamstrupData[[#This Row],[IdLevel123]],'B-Business Capability'!B:L,10,FALSE)</f>
        <v>Customer Service and Support</v>
      </c>
      <c r="R1949">
        <f>VLOOKUP(KamstrupData[[#This Row],[IdLevel123]],'B-Business Capability'!B:L,11,FALSE)</f>
        <v>0</v>
      </c>
      <c r="U1949" t="str">
        <f>_xlfn.CONCAT(KamstrupData[[#This Row],[CountryCode]],"_",KamstrupData[[#This Row],[Business Area]],"_",KamstrupData[[#This Row],[DepartmentTeam]])</f>
        <v>DK10_Heat/Cooling - Customer Services_</v>
      </c>
      <c r="V1949" t="str">
        <f>VLOOKUP(KamstrupData[[#This Row],[ORG_Concat]],'O-Organization'!F:H,3,FALSE)</f>
        <v>11122_DK10_Heat &amp; Cooling_Heat/Cooling - Customer Services_</v>
      </c>
    </row>
    <row r="1950" spans="3:22">
      <c r="D1950" t="s">
        <v>88</v>
      </c>
      <c r="E1950" t="str">
        <f>VLOOKUP(D1950,'B-Business Capability'!B:H,5,FALSE)</f>
        <v>Customer Service</v>
      </c>
      <c r="F1950" t="str">
        <f>VLOOKUP(D1950,'B-Business Capability'!B:H,6,FALSE)</f>
        <v>Customer Project Management</v>
      </c>
      <c r="G1950" t="str">
        <f>VLOOKUP(D1950,'B-Business Capability'!B:H,7,FALSE)</f>
        <v>Project Management</v>
      </c>
      <c r="I1950" t="s">
        <v>253</v>
      </c>
      <c r="J1950" t="s">
        <v>1008</v>
      </c>
      <c r="L1950" t="s">
        <v>112</v>
      </c>
      <c r="M1950" t="str">
        <f>VLOOKUP(L1950,'A-Applications'!B:D,3,FALSE)</f>
        <v>FTP services</v>
      </c>
      <c r="N1950" t="s">
        <v>53</v>
      </c>
      <c r="O1950" s="42" t="s">
        <v>66</v>
      </c>
      <c r="P1950" t="s">
        <v>75</v>
      </c>
      <c r="Q1950" t="str">
        <f>VLOOKUP(KamstrupData[[#This Row],[IdLevel123]],'B-Business Capability'!B:L,10,FALSE)</f>
        <v>Order-to-Cash (O2C)</v>
      </c>
      <c r="R1950">
        <f>VLOOKUP(KamstrupData[[#This Row],[IdLevel123]],'B-Business Capability'!B:L,11,FALSE)</f>
        <v>0</v>
      </c>
      <c r="U1950" t="str">
        <f>_xlfn.CONCAT(KamstrupData[[#This Row],[CountryCode]],"_",KamstrupData[[#This Row],[Business Area]],"_",KamstrupData[[#This Row],[DepartmentTeam]])</f>
        <v>DK10_Heat/Cooling - Customer Services_</v>
      </c>
      <c r="V1950" t="str">
        <f>VLOOKUP(KamstrupData[[#This Row],[ORG_Concat]],'O-Organization'!F:H,3,FALSE)</f>
        <v>11122_DK10_Heat &amp; Cooling_Heat/Cooling - Customer Services_</v>
      </c>
    </row>
    <row r="1951" spans="3:22">
      <c r="D1951" t="s">
        <v>90</v>
      </c>
      <c r="E1951" t="str">
        <f>VLOOKUP(D1951,'B-Business Capability'!B:H,5,FALSE)</f>
        <v>Customer Service</v>
      </c>
      <c r="F1951" t="str">
        <f>VLOOKUP(D1951,'B-Business Capability'!B:H,6,FALSE)</f>
        <v>Customer Service and Support</v>
      </c>
      <c r="G1951">
        <f>VLOOKUP(D1951,'B-Business Capability'!B:H,7,FALSE)</f>
        <v>0</v>
      </c>
      <c r="I1951" t="s">
        <v>253</v>
      </c>
      <c r="J1951" t="s">
        <v>1008</v>
      </c>
      <c r="L1951" t="s">
        <v>52</v>
      </c>
      <c r="M1951" t="str">
        <f>VLOOKUP(L1951,'A-Applications'!B:D,3,FALSE)</f>
        <v>Microsoft Teams</v>
      </c>
      <c r="N1951" t="s">
        <v>53</v>
      </c>
      <c r="O1951" s="42" t="s">
        <v>54</v>
      </c>
      <c r="P1951" t="s">
        <v>55</v>
      </c>
      <c r="Q1951" t="str">
        <f>VLOOKUP(KamstrupData[[#This Row],[IdLevel123]],'B-Business Capability'!B:L,10,FALSE)</f>
        <v>Customer Service and Support</v>
      </c>
      <c r="R1951">
        <f>VLOOKUP(KamstrupData[[#This Row],[IdLevel123]],'B-Business Capability'!B:L,11,FALSE)</f>
        <v>0</v>
      </c>
      <c r="T1951" t="s">
        <v>837</v>
      </c>
      <c r="U1951" t="str">
        <f>_xlfn.CONCAT(KamstrupData[[#This Row],[CountryCode]],"_",KamstrupData[[#This Row],[Business Area]],"_",KamstrupData[[#This Row],[DepartmentTeam]])</f>
        <v>DK10_Heat/Cooling - Customer Services_</v>
      </c>
      <c r="V1951" t="str">
        <f>VLOOKUP(KamstrupData[[#This Row],[ORG_Concat]],'O-Organization'!F:H,3,FALSE)</f>
        <v>11122_DK10_Heat &amp; Cooling_Heat/Cooling - Customer Services_</v>
      </c>
    </row>
    <row r="1952" spans="3:22">
      <c r="D1952" t="s">
        <v>78</v>
      </c>
      <c r="E1952" t="str">
        <f>VLOOKUP(D1952,'B-Business Capability'!B:H,5,FALSE)</f>
        <v>Customer Service</v>
      </c>
      <c r="F1952" t="str">
        <f>VLOOKUP(D1952,'B-Business Capability'!B:H,6,FALSE)</f>
        <v>Customer Service and Support</v>
      </c>
      <c r="G1952" t="str">
        <f>VLOOKUP(D1952,'B-Business Capability'!B:H,7,FALSE)</f>
        <v>Service Request Management</v>
      </c>
      <c r="I1952" t="s">
        <v>253</v>
      </c>
      <c r="J1952" t="s">
        <v>1008</v>
      </c>
      <c r="L1952" t="s">
        <v>1017</v>
      </c>
      <c r="M1952" t="str">
        <f>VLOOKUP(L1952,'A-Applications'!B:D,3,FALSE)</f>
        <v>PcBase</v>
      </c>
      <c r="N1952" t="s">
        <v>390</v>
      </c>
      <c r="O1952" s="42" t="s">
        <v>54</v>
      </c>
      <c r="P1952" t="s">
        <v>79</v>
      </c>
      <c r="Q1952" t="str">
        <f>VLOOKUP(KamstrupData[[#This Row],[IdLevel123]],'B-Business Capability'!B:L,10,FALSE)</f>
        <v>Customer Service and Support</v>
      </c>
      <c r="R1952">
        <f>VLOOKUP(KamstrupData[[#This Row],[IdLevel123]],'B-Business Capability'!B:L,11,FALSE)</f>
        <v>0</v>
      </c>
      <c r="T1952" t="s">
        <v>1018</v>
      </c>
      <c r="U1952" t="str">
        <f>_xlfn.CONCAT(KamstrupData[[#This Row],[CountryCode]],"_",KamstrupData[[#This Row],[Business Area]],"_",KamstrupData[[#This Row],[DepartmentTeam]])</f>
        <v>DK10_Heat/Cooling - Customer Services_</v>
      </c>
      <c r="V1952" t="str">
        <f>VLOOKUP(KamstrupData[[#This Row],[ORG_Concat]],'O-Organization'!F:H,3,FALSE)</f>
        <v>11122_DK10_Heat &amp; Cooling_Heat/Cooling - Customer Services_</v>
      </c>
    </row>
    <row r="1953" spans="2:22">
      <c r="D1953" t="s">
        <v>78</v>
      </c>
      <c r="E1953" t="str">
        <f>VLOOKUP(D1953,'B-Business Capability'!B:H,5,FALSE)</f>
        <v>Customer Service</v>
      </c>
      <c r="F1953" t="str">
        <f>VLOOKUP(D1953,'B-Business Capability'!B:H,6,FALSE)</f>
        <v>Customer Service and Support</v>
      </c>
      <c r="G1953" t="str">
        <f>VLOOKUP(D1953,'B-Business Capability'!B:H,7,FALSE)</f>
        <v>Service Request Management</v>
      </c>
      <c r="I1953" t="s">
        <v>253</v>
      </c>
      <c r="J1953" t="s">
        <v>1008</v>
      </c>
      <c r="L1953" t="s">
        <v>116</v>
      </c>
      <c r="M1953" t="str">
        <f>VLOOKUP(L1953,'A-Applications'!B:D,3,FALSE)</f>
        <v>Trio</v>
      </c>
      <c r="N1953" t="s">
        <v>103</v>
      </c>
      <c r="O1953" s="42" t="s">
        <v>66</v>
      </c>
      <c r="P1953" t="s">
        <v>79</v>
      </c>
      <c r="Q1953" t="str">
        <f>VLOOKUP(KamstrupData[[#This Row],[IdLevel123]],'B-Business Capability'!B:L,10,FALSE)</f>
        <v>Customer Service and Support</v>
      </c>
      <c r="R1953">
        <f>VLOOKUP(KamstrupData[[#This Row],[IdLevel123]],'B-Business Capability'!B:L,11,FALSE)</f>
        <v>0</v>
      </c>
      <c r="T1953" t="s">
        <v>1019</v>
      </c>
      <c r="U1953" t="str">
        <f>_xlfn.CONCAT(KamstrupData[[#This Row],[CountryCode]],"_",KamstrupData[[#This Row],[Business Area]],"_",KamstrupData[[#This Row],[DepartmentTeam]])</f>
        <v>DK10_Heat/Cooling - Customer Services_</v>
      </c>
      <c r="V1953" t="str">
        <f>VLOOKUP(KamstrupData[[#This Row],[ORG_Concat]],'O-Organization'!F:H,3,FALSE)</f>
        <v>11122_DK10_Heat &amp; Cooling_Heat/Cooling - Customer Services_</v>
      </c>
    </row>
    <row r="1954" spans="2:22">
      <c r="D1954" t="s">
        <v>84</v>
      </c>
      <c r="E1954" t="str">
        <f>VLOOKUP(D1954,'B-Business Capability'!B:H,5,FALSE)</f>
        <v>OT Hosting</v>
      </c>
      <c r="F1954" t="str">
        <f>VLOOKUP(D1954,'B-Business Capability'!B:H,6,FALSE)</f>
        <v>OT Operations &amp; Service</v>
      </c>
      <c r="G1954">
        <f>VLOOKUP(D1954,'B-Business Capability'!B:H,7,FALSE)</f>
        <v>0</v>
      </c>
      <c r="I1954" t="s">
        <v>253</v>
      </c>
      <c r="J1954" t="s">
        <v>1008</v>
      </c>
      <c r="L1954" t="s">
        <v>116</v>
      </c>
      <c r="M1954" t="str">
        <f>VLOOKUP(L1954,'A-Applications'!B:D,3,FALSE)</f>
        <v>Trio</v>
      </c>
      <c r="N1954" t="s">
        <v>103</v>
      </c>
      <c r="O1954" s="42" t="s">
        <v>66</v>
      </c>
      <c r="P1954" t="s">
        <v>79</v>
      </c>
      <c r="Q1954" t="str">
        <f>VLOOKUP(KamstrupData[[#This Row],[IdLevel123]],'B-Business Capability'!B:L,10,FALSE)</f>
        <v>N/A</v>
      </c>
      <c r="R1954">
        <f>VLOOKUP(KamstrupData[[#This Row],[IdLevel123]],'B-Business Capability'!B:L,11,FALSE)</f>
        <v>0</v>
      </c>
      <c r="U1954" t="str">
        <f>_xlfn.CONCAT(KamstrupData[[#This Row],[CountryCode]],"_",KamstrupData[[#This Row],[Business Area]],"_",KamstrupData[[#This Row],[DepartmentTeam]])</f>
        <v>DK10_Heat/Cooling - Customer Services_</v>
      </c>
      <c r="V1954" t="str">
        <f>VLOOKUP(KamstrupData[[#This Row],[ORG_Concat]],'O-Organization'!F:H,3,FALSE)</f>
        <v>11122_DK10_Heat &amp; Cooling_Heat/Cooling - Customer Services_</v>
      </c>
    </row>
    <row r="1955" spans="2:22">
      <c r="D1955" t="s">
        <v>63</v>
      </c>
      <c r="E1955" t="str">
        <f>VLOOKUP(D1955,'B-Business Capability'!B:H,5,FALSE)</f>
        <v>Finance</v>
      </c>
      <c r="F1955" t="str">
        <f>VLOOKUP(D1955,'B-Business Capability'!B:H,6,FALSE)</f>
        <v>Financial Planning &amp; Analysis</v>
      </c>
      <c r="G1955" t="str">
        <f>VLOOKUP(D1955,'B-Business Capability'!B:H,7,FALSE)</f>
        <v>Cost Accounting_Plan</v>
      </c>
      <c r="I1955" t="s">
        <v>253</v>
      </c>
      <c r="J1955" t="s">
        <v>1008</v>
      </c>
      <c r="L1955" t="s">
        <v>117</v>
      </c>
      <c r="M1955" t="str">
        <f>VLOOKUP(L1955,'A-Applications'!B:D,3,FALSE)</f>
        <v>PowerBI</v>
      </c>
      <c r="N1955" t="s">
        <v>53</v>
      </c>
      <c r="O1955" s="42" t="s">
        <v>62</v>
      </c>
      <c r="P1955" t="s">
        <v>67</v>
      </c>
      <c r="Q1955" t="str">
        <f>VLOOKUP(KamstrupData[[#This Row],[IdLevel123]],'B-Business Capability'!B:L,10,FALSE)</f>
        <v>N/A</v>
      </c>
      <c r="R1955">
        <f>VLOOKUP(KamstrupData[[#This Row],[IdLevel123]],'B-Business Capability'!B:L,11,FALSE)</f>
        <v>0</v>
      </c>
      <c r="T1955" t="s">
        <v>837</v>
      </c>
      <c r="U1955" t="str">
        <f>_xlfn.CONCAT(KamstrupData[[#This Row],[CountryCode]],"_",KamstrupData[[#This Row],[Business Area]],"_",KamstrupData[[#This Row],[DepartmentTeam]])</f>
        <v>DK10_Heat/Cooling - Customer Services_</v>
      </c>
      <c r="V1955" t="str">
        <f>VLOOKUP(KamstrupData[[#This Row],[ORG_Concat]],'O-Organization'!F:H,3,FALSE)</f>
        <v>11122_DK10_Heat &amp; Cooling_Heat/Cooling - Customer Services_</v>
      </c>
    </row>
    <row r="1956" spans="2:22">
      <c r="D1956" t="s">
        <v>74</v>
      </c>
      <c r="E1956" t="str">
        <f>VLOOKUP(D1956,'B-Business Capability'!B:H,5,FALSE)</f>
        <v>Strategic Management</v>
      </c>
      <c r="F1956" t="str">
        <f>VLOOKUP(D1956,'B-Business Capability'!B:H,6,FALSE)</f>
        <v>Manage Core Business</v>
      </c>
      <c r="G1956" t="str">
        <f>VLOOKUP(D1956,'B-Business Capability'!B:H,7,FALSE)</f>
        <v>Manage Projects</v>
      </c>
      <c r="I1956" t="s">
        <v>253</v>
      </c>
      <c r="J1956" t="s">
        <v>1008</v>
      </c>
      <c r="L1956" t="s">
        <v>117</v>
      </c>
      <c r="M1956" t="str">
        <f>VLOOKUP(L1956,'A-Applications'!B:D,3,FALSE)</f>
        <v>PowerBI</v>
      </c>
      <c r="N1956" t="s">
        <v>147</v>
      </c>
      <c r="O1956" s="42" t="s">
        <v>62</v>
      </c>
      <c r="P1956" t="s">
        <v>75</v>
      </c>
      <c r="Q1956" t="str">
        <f>VLOOKUP(KamstrupData[[#This Row],[IdLevel123]],'B-Business Capability'!B:L,10,FALSE)</f>
        <v>N/A</v>
      </c>
      <c r="R1956">
        <f>VLOOKUP(KamstrupData[[#This Row],[IdLevel123]],'B-Business Capability'!B:L,11,FALSE)</f>
        <v>0</v>
      </c>
      <c r="U1956" t="str">
        <f>_xlfn.CONCAT(KamstrupData[[#This Row],[CountryCode]],"_",KamstrupData[[#This Row],[Business Area]],"_",KamstrupData[[#This Row],[DepartmentTeam]])</f>
        <v>DK10_Heat/Cooling - Customer Services_</v>
      </c>
      <c r="V1956" t="str">
        <f>VLOOKUP(KamstrupData[[#This Row],[ORG_Concat]],'O-Organization'!F:H,3,FALSE)</f>
        <v>11122_DK10_Heat &amp; Cooling_Heat/Cooling - Customer Services_</v>
      </c>
    </row>
    <row r="1957" spans="2:22">
      <c r="D1957" t="s">
        <v>118</v>
      </c>
      <c r="E1957" t="str">
        <f>VLOOKUP(D1957,'B-Business Capability'!B:H,5,FALSE)</f>
        <v>Customer Service</v>
      </c>
      <c r="F1957" t="str">
        <f>VLOOKUP(D1957,'B-Business Capability'!B:H,6,FALSE)</f>
        <v>Customer Service Strategy and Planning</v>
      </c>
      <c r="G1957" t="str">
        <f>VLOOKUP(D1957,'B-Business Capability'!B:H,7,FALSE)</f>
        <v>Customer Service Analytics</v>
      </c>
      <c r="I1957" t="s">
        <v>253</v>
      </c>
      <c r="J1957" t="s">
        <v>1008</v>
      </c>
      <c r="L1957" t="s">
        <v>117</v>
      </c>
      <c r="M1957" t="str">
        <f>VLOOKUP(L1957,'A-Applications'!B:D,3,FALSE)</f>
        <v>PowerBI</v>
      </c>
      <c r="N1957" t="s">
        <v>53</v>
      </c>
      <c r="O1957" s="42" t="s">
        <v>62</v>
      </c>
      <c r="P1957" t="s">
        <v>79</v>
      </c>
      <c r="Q1957" t="str">
        <f>VLOOKUP(KamstrupData[[#This Row],[IdLevel123]],'B-Business Capability'!B:L,10,FALSE)</f>
        <v>Customer Service and Support</v>
      </c>
      <c r="R1957">
        <f>VLOOKUP(KamstrupData[[#This Row],[IdLevel123]],'B-Business Capability'!B:L,11,FALSE)</f>
        <v>0</v>
      </c>
      <c r="T1957" t="s">
        <v>837</v>
      </c>
      <c r="U1957" t="str">
        <f>_xlfn.CONCAT(KamstrupData[[#This Row],[CountryCode]],"_",KamstrupData[[#This Row],[Business Area]],"_",KamstrupData[[#This Row],[DepartmentTeam]])</f>
        <v>DK10_Heat/Cooling - Customer Services_</v>
      </c>
      <c r="V1957" t="str">
        <f>VLOOKUP(KamstrupData[[#This Row],[ORG_Concat]],'O-Organization'!F:H,3,FALSE)</f>
        <v>11122_DK10_Heat &amp; Cooling_Heat/Cooling - Customer Services_</v>
      </c>
    </row>
    <row r="1958" spans="2:22">
      <c r="D1958" t="s">
        <v>118</v>
      </c>
      <c r="E1958" t="str">
        <f>VLOOKUP(D1958,'B-Business Capability'!B:H,5,FALSE)</f>
        <v>Customer Service</v>
      </c>
      <c r="F1958" t="str">
        <f>VLOOKUP(D1958,'B-Business Capability'!B:H,6,FALSE)</f>
        <v>Customer Service Strategy and Planning</v>
      </c>
      <c r="G1958" t="str">
        <f>VLOOKUP(D1958,'B-Business Capability'!B:H,7,FALSE)</f>
        <v>Customer Service Analytics</v>
      </c>
      <c r="I1958" t="s">
        <v>253</v>
      </c>
      <c r="J1958" t="s">
        <v>1008</v>
      </c>
      <c r="L1958" t="s">
        <v>117</v>
      </c>
      <c r="M1958" t="str">
        <f>VLOOKUP(L1958,'A-Applications'!B:D,3,FALSE)</f>
        <v>PowerBI</v>
      </c>
      <c r="N1958" t="s">
        <v>53</v>
      </c>
      <c r="O1958" s="42" t="s">
        <v>62</v>
      </c>
      <c r="P1958" t="s">
        <v>79</v>
      </c>
      <c r="Q1958" t="str">
        <f>VLOOKUP(KamstrupData[[#This Row],[IdLevel123]],'B-Business Capability'!B:L,10,FALSE)</f>
        <v>Customer Service and Support</v>
      </c>
      <c r="R1958">
        <f>VLOOKUP(KamstrupData[[#This Row],[IdLevel123]],'B-Business Capability'!B:L,11,FALSE)</f>
        <v>0</v>
      </c>
      <c r="T1958" t="s">
        <v>837</v>
      </c>
      <c r="U1958" t="str">
        <f>_xlfn.CONCAT(KamstrupData[[#This Row],[CountryCode]],"_",KamstrupData[[#This Row],[Business Area]],"_",KamstrupData[[#This Row],[DepartmentTeam]])</f>
        <v>DK10_Heat/Cooling - Customer Services_</v>
      </c>
      <c r="V1958" t="str">
        <f>VLOOKUP(KamstrupData[[#This Row],[ORG_Concat]],'O-Organization'!F:H,3,FALSE)</f>
        <v>11122_DK10_Heat &amp; Cooling_Heat/Cooling - Customer Services_</v>
      </c>
    </row>
    <row r="1959" spans="2:22">
      <c r="D1959" t="s">
        <v>82</v>
      </c>
      <c r="E1959" t="str">
        <f>VLOOKUP(D1959,'B-Business Capability'!B:H,5,FALSE)</f>
        <v>Customer Service</v>
      </c>
      <c r="F1959" t="str">
        <f>VLOOKUP(D1959,'B-Business Capability'!B:H,6,FALSE)</f>
        <v>Customer Project Management</v>
      </c>
      <c r="G1959" t="str">
        <f>VLOOKUP(D1959,'B-Business Capability'!B:H,7,FALSE)</f>
        <v>Financial Analytics and Management</v>
      </c>
      <c r="I1959" t="s">
        <v>253</v>
      </c>
      <c r="J1959" t="s">
        <v>1008</v>
      </c>
      <c r="L1959" t="s">
        <v>117</v>
      </c>
      <c r="M1959" t="str">
        <f>VLOOKUP(L1959,'A-Applications'!B:D,3,FALSE)</f>
        <v>PowerBI</v>
      </c>
      <c r="N1959" t="s">
        <v>53</v>
      </c>
      <c r="O1959" s="42" t="s">
        <v>62</v>
      </c>
      <c r="P1959" t="s">
        <v>75</v>
      </c>
      <c r="Q1959" t="str">
        <f>VLOOKUP(KamstrupData[[#This Row],[IdLevel123]],'B-Business Capability'!B:L,10,FALSE)</f>
        <v>Order-to-Cash (O2C)</v>
      </c>
      <c r="R1959">
        <f>VLOOKUP(KamstrupData[[#This Row],[IdLevel123]],'B-Business Capability'!B:L,11,FALSE)</f>
        <v>0</v>
      </c>
      <c r="T1959" t="s">
        <v>837</v>
      </c>
      <c r="U1959" t="str">
        <f>_xlfn.CONCAT(KamstrupData[[#This Row],[CountryCode]],"_",KamstrupData[[#This Row],[Business Area]],"_",KamstrupData[[#This Row],[DepartmentTeam]])</f>
        <v>DK10_Heat/Cooling - Customer Services_</v>
      </c>
      <c r="V1959" t="str">
        <f>VLOOKUP(KamstrupData[[#This Row],[ORG_Concat]],'O-Organization'!F:H,3,FALSE)</f>
        <v>11122_DK10_Heat &amp; Cooling_Heat/Cooling - Customer Services_</v>
      </c>
    </row>
    <row r="1960" spans="2:22">
      <c r="D1960" t="s">
        <v>88</v>
      </c>
      <c r="E1960" t="str">
        <f>VLOOKUP(D1960,'B-Business Capability'!B:H,5,FALSE)</f>
        <v>Customer Service</v>
      </c>
      <c r="F1960" t="str">
        <f>VLOOKUP(D1960,'B-Business Capability'!B:H,6,FALSE)</f>
        <v>Customer Project Management</v>
      </c>
      <c r="G1960" t="str">
        <f>VLOOKUP(D1960,'B-Business Capability'!B:H,7,FALSE)</f>
        <v>Project Management</v>
      </c>
      <c r="I1960" t="s">
        <v>253</v>
      </c>
      <c r="J1960" t="s">
        <v>1008</v>
      </c>
      <c r="L1960" t="s">
        <v>117</v>
      </c>
      <c r="M1960" t="str">
        <f>VLOOKUP(L1960,'A-Applications'!B:D,3,FALSE)</f>
        <v>PowerBI</v>
      </c>
      <c r="N1960" t="s">
        <v>53</v>
      </c>
      <c r="O1960" s="42" t="s">
        <v>62</v>
      </c>
      <c r="P1960" t="s">
        <v>75</v>
      </c>
      <c r="Q1960" t="str">
        <f>VLOOKUP(KamstrupData[[#This Row],[IdLevel123]],'B-Business Capability'!B:L,10,FALSE)</f>
        <v>Order-to-Cash (O2C)</v>
      </c>
      <c r="R1960">
        <f>VLOOKUP(KamstrupData[[#This Row],[IdLevel123]],'B-Business Capability'!B:L,11,FALSE)</f>
        <v>0</v>
      </c>
      <c r="T1960" t="s">
        <v>837</v>
      </c>
      <c r="U1960" t="str">
        <f>_xlfn.CONCAT(KamstrupData[[#This Row],[CountryCode]],"_",KamstrupData[[#This Row],[Business Area]],"_",KamstrupData[[#This Row],[DepartmentTeam]])</f>
        <v>DK10_Heat/Cooling - Customer Services_</v>
      </c>
      <c r="V1960" t="str">
        <f>VLOOKUP(KamstrupData[[#This Row],[ORG_Concat]],'O-Organization'!F:H,3,FALSE)</f>
        <v>11122_DK10_Heat &amp; Cooling_Heat/Cooling - Customer Services_</v>
      </c>
    </row>
    <row r="1961" spans="2:22">
      <c r="B1961" s="28">
        <v>45292</v>
      </c>
      <c r="D1961" t="s">
        <v>119</v>
      </c>
      <c r="E1961" t="str">
        <f>VLOOKUP(D1961,'B-Business Capability'!B:H,5,FALSE)</f>
        <v>Finance</v>
      </c>
      <c r="F1961" t="str">
        <f>VLOOKUP(D1961,'B-Business Capability'!B:H,6,FALSE)</f>
        <v>Settlements &amp; Payments</v>
      </c>
      <c r="G1961" t="str">
        <f>VLOOKUP(D1961,'B-Business Capability'!B:H,7,FALSE)</f>
        <v>Travel &amp; Expense Management</v>
      </c>
      <c r="I1961" t="s">
        <v>253</v>
      </c>
      <c r="J1961" t="s">
        <v>1008</v>
      </c>
      <c r="L1961" t="s">
        <v>120</v>
      </c>
      <c r="M1961" t="str">
        <f>VLOOKUP(L1961,'A-Applications'!B:D,3,FALSE)</f>
        <v>Concur</v>
      </c>
      <c r="N1961" t="s">
        <v>53</v>
      </c>
      <c r="O1961" s="42" t="s">
        <v>54</v>
      </c>
      <c r="P1961" t="s">
        <v>121</v>
      </c>
      <c r="Q1961" t="str">
        <f>VLOOKUP(KamstrupData[[#This Row],[IdLevel123]],'B-Business Capability'!B:L,10,FALSE)</f>
        <v>Hire-to-Retire (H2R)</v>
      </c>
      <c r="R1961">
        <f>VLOOKUP(KamstrupData[[#This Row],[IdLevel123]],'B-Business Capability'!B:L,11,FALSE)</f>
        <v>750</v>
      </c>
      <c r="S1961" t="s">
        <v>237</v>
      </c>
      <c r="U1961" t="str">
        <f>_xlfn.CONCAT(KamstrupData[[#This Row],[CountryCode]],"_",KamstrupData[[#This Row],[Business Area]],"_",KamstrupData[[#This Row],[DepartmentTeam]])</f>
        <v>DK10_Heat/Cooling - Customer Services_</v>
      </c>
      <c r="V1961" t="str">
        <f>VLOOKUP(KamstrupData[[#This Row],[ORG_Concat]],'O-Organization'!F:H,3,FALSE)</f>
        <v>11122_DK10_Heat &amp; Cooling_Heat/Cooling - Customer Services_</v>
      </c>
    </row>
    <row r="1962" spans="2:22">
      <c r="D1962" t="s">
        <v>122</v>
      </c>
      <c r="E1962" t="str">
        <f>VLOOKUP(D1962,'B-Business Capability'!B:H,5,FALSE)</f>
        <v>Legal</v>
      </c>
      <c r="F1962" t="str">
        <f>VLOOKUP(D1962,'B-Business Capability'!B:H,6,FALSE)</f>
        <v>Ensure Compliance</v>
      </c>
      <c r="G1962">
        <f>VLOOKUP(D1962,'B-Business Capability'!B:H,7,FALSE)</f>
        <v>0</v>
      </c>
      <c r="I1962" t="s">
        <v>253</v>
      </c>
      <c r="J1962" t="s">
        <v>1008</v>
      </c>
      <c r="L1962" t="s">
        <v>123</v>
      </c>
      <c r="M1962" t="str">
        <f>VLOOKUP(L1962,'A-Applications'!B:D,3,FALSE)</f>
        <v>DocuSign</v>
      </c>
      <c r="N1962" t="s">
        <v>53</v>
      </c>
      <c r="O1962" s="42" t="s">
        <v>62</v>
      </c>
      <c r="P1962" t="s">
        <v>124</v>
      </c>
      <c r="Q1962" t="str">
        <f>VLOOKUP(KamstrupData[[#This Row],[IdLevel123]],'B-Business Capability'!B:L,10,FALSE)</f>
        <v>N/A</v>
      </c>
      <c r="R1962">
        <f>VLOOKUP(KamstrupData[[#This Row],[IdLevel123]],'B-Business Capability'!B:L,11,FALSE)</f>
        <v>0</v>
      </c>
      <c r="U1962" t="str">
        <f>_xlfn.CONCAT(KamstrupData[[#This Row],[CountryCode]],"_",KamstrupData[[#This Row],[Business Area]],"_",KamstrupData[[#This Row],[DepartmentTeam]])</f>
        <v>DK10_Heat/Cooling - Customer Services_</v>
      </c>
      <c r="V1962" t="str">
        <f>VLOOKUP(KamstrupData[[#This Row],[ORG_Concat]],'O-Organization'!F:H,3,FALSE)</f>
        <v>11122_DK10_Heat &amp; Cooling_Heat/Cooling - Customer Services_</v>
      </c>
    </row>
    <row r="1963" spans="2:22">
      <c r="D1963" t="s">
        <v>122</v>
      </c>
      <c r="E1963" t="str">
        <f>VLOOKUP(D1963,'B-Business Capability'!B:H,5,FALSE)</f>
        <v>Legal</v>
      </c>
      <c r="F1963" t="str">
        <f>VLOOKUP(D1963,'B-Business Capability'!B:H,6,FALSE)</f>
        <v>Ensure Compliance</v>
      </c>
      <c r="G1963">
        <f>VLOOKUP(D1963,'B-Business Capability'!B:H,7,FALSE)</f>
        <v>0</v>
      </c>
      <c r="I1963" t="s">
        <v>253</v>
      </c>
      <c r="J1963" t="s">
        <v>1008</v>
      </c>
      <c r="L1963" t="s">
        <v>123</v>
      </c>
      <c r="M1963" t="str">
        <f>VLOOKUP(L1963,'A-Applications'!B:D,3,FALSE)</f>
        <v>DocuSign</v>
      </c>
      <c r="N1963" t="s">
        <v>53</v>
      </c>
      <c r="O1963" s="42" t="s">
        <v>62</v>
      </c>
      <c r="P1963" t="s">
        <v>124</v>
      </c>
      <c r="Q1963" t="str">
        <f>VLOOKUP(KamstrupData[[#This Row],[IdLevel123]],'B-Business Capability'!B:L,10,FALSE)</f>
        <v>N/A</v>
      </c>
      <c r="R1963">
        <f>VLOOKUP(KamstrupData[[#This Row],[IdLevel123]],'B-Business Capability'!B:L,11,FALSE)</f>
        <v>0</v>
      </c>
      <c r="T1963" t="s">
        <v>837</v>
      </c>
      <c r="U1963" t="str">
        <f>_xlfn.CONCAT(KamstrupData[[#This Row],[CountryCode]],"_",KamstrupData[[#This Row],[Business Area]],"_",KamstrupData[[#This Row],[DepartmentTeam]])</f>
        <v>DK10_Heat/Cooling - Customer Services_</v>
      </c>
      <c r="V1963" t="str">
        <f>VLOOKUP(KamstrupData[[#This Row],[ORG_Concat]],'O-Organization'!F:H,3,FALSE)</f>
        <v>11122_DK10_Heat &amp; Cooling_Heat/Cooling - Customer Services_</v>
      </c>
    </row>
    <row r="1964" spans="2:22">
      <c r="D1964" t="s">
        <v>74</v>
      </c>
      <c r="E1964" t="str">
        <f>VLOOKUP(D1964,'B-Business Capability'!B:H,5,FALSE)</f>
        <v>Strategic Management</v>
      </c>
      <c r="F1964" t="str">
        <f>VLOOKUP(D1964,'B-Business Capability'!B:H,6,FALSE)</f>
        <v>Manage Core Business</v>
      </c>
      <c r="G1964" t="str">
        <f>VLOOKUP(D1964,'B-Business Capability'!B:H,7,FALSE)</f>
        <v>Manage Projects</v>
      </c>
      <c r="I1964" t="s">
        <v>253</v>
      </c>
      <c r="J1964" t="s">
        <v>1008</v>
      </c>
      <c r="L1964" t="s">
        <v>123</v>
      </c>
      <c r="M1964" t="str">
        <f>VLOOKUP(L1964,'A-Applications'!B:D,3,FALSE)</f>
        <v>DocuSign</v>
      </c>
      <c r="N1964" t="s">
        <v>53</v>
      </c>
      <c r="O1964" s="42" t="s">
        <v>54</v>
      </c>
      <c r="P1964" t="s">
        <v>75</v>
      </c>
      <c r="Q1964" t="str">
        <f>VLOOKUP(KamstrupData[[#This Row],[IdLevel123]],'B-Business Capability'!B:L,10,FALSE)</f>
        <v>N/A</v>
      </c>
      <c r="R1964">
        <f>VLOOKUP(KamstrupData[[#This Row],[IdLevel123]],'B-Business Capability'!B:L,11,FALSE)</f>
        <v>0</v>
      </c>
      <c r="U1964" t="str">
        <f>_xlfn.CONCAT(KamstrupData[[#This Row],[CountryCode]],"_",KamstrupData[[#This Row],[Business Area]],"_",KamstrupData[[#This Row],[DepartmentTeam]])</f>
        <v>DK10_Heat/Cooling - Customer Services_</v>
      </c>
      <c r="V1964" t="str">
        <f>VLOOKUP(KamstrupData[[#This Row],[ORG_Concat]],'O-Organization'!F:H,3,FALSE)</f>
        <v>11122_DK10_Heat &amp; Cooling_Heat/Cooling - Customer Services_</v>
      </c>
    </row>
    <row r="1965" spans="2:22">
      <c r="D1965" t="s">
        <v>125</v>
      </c>
      <c r="E1965" t="str">
        <f>VLOOKUP(D1965,'B-Business Capability'!B:H,5,FALSE)</f>
        <v>Sales</v>
      </c>
      <c r="F1965" t="str">
        <f>VLOOKUP(D1965,'B-Business Capability'!B:H,6,FALSE)</f>
        <v>Quotation, Order, and Contract Management</v>
      </c>
      <c r="G1965" t="str">
        <f>VLOOKUP(D1965,'B-Business Capability'!B:H,7,FALSE)</f>
        <v>Contract and engagement setup</v>
      </c>
      <c r="I1965" t="s">
        <v>253</v>
      </c>
      <c r="J1965" t="s">
        <v>1008</v>
      </c>
      <c r="L1965" t="s">
        <v>123</v>
      </c>
      <c r="M1965" t="str">
        <f>VLOOKUP(L1965,'A-Applications'!B:D,3,FALSE)</f>
        <v>DocuSign</v>
      </c>
      <c r="N1965" t="s">
        <v>53</v>
      </c>
      <c r="O1965" s="42" t="s">
        <v>54</v>
      </c>
      <c r="P1965" t="s">
        <v>124</v>
      </c>
      <c r="Q1965" t="str">
        <f>VLOOKUP(KamstrupData[[#This Row],[IdLevel123]],'B-Business Capability'!B:L,10,FALSE)</f>
        <v>Order-to-Cash (O2C)</v>
      </c>
      <c r="R1965">
        <f>VLOOKUP(KamstrupData[[#This Row],[IdLevel123]],'B-Business Capability'!B:L,11,FALSE)</f>
        <v>101</v>
      </c>
      <c r="T1965" t="s">
        <v>837</v>
      </c>
      <c r="U1965" t="str">
        <f>_xlfn.CONCAT(KamstrupData[[#This Row],[CountryCode]],"_",KamstrupData[[#This Row],[Business Area]],"_",KamstrupData[[#This Row],[DepartmentTeam]])</f>
        <v>DK10_Heat/Cooling - Customer Services_</v>
      </c>
      <c r="V1965" t="str">
        <f>VLOOKUP(KamstrupData[[#This Row],[ORG_Concat]],'O-Organization'!F:H,3,FALSE)</f>
        <v>11122_DK10_Heat &amp; Cooling_Heat/Cooling - Customer Services_</v>
      </c>
    </row>
    <row r="1966" spans="2:22">
      <c r="D1966" t="s">
        <v>88</v>
      </c>
      <c r="E1966" t="str">
        <f>VLOOKUP(D1966,'B-Business Capability'!B:H,5,FALSE)</f>
        <v>Customer Service</v>
      </c>
      <c r="F1966" t="str">
        <f>VLOOKUP(D1966,'B-Business Capability'!B:H,6,FALSE)</f>
        <v>Customer Project Management</v>
      </c>
      <c r="G1966" t="str">
        <f>VLOOKUP(D1966,'B-Business Capability'!B:H,7,FALSE)</f>
        <v>Project Management</v>
      </c>
      <c r="I1966" t="s">
        <v>253</v>
      </c>
      <c r="J1966" t="s">
        <v>1008</v>
      </c>
      <c r="L1966" t="s">
        <v>123</v>
      </c>
      <c r="M1966" t="str">
        <f>VLOOKUP(L1966,'A-Applications'!B:D,3,FALSE)</f>
        <v>DocuSign</v>
      </c>
      <c r="N1966" t="s">
        <v>53</v>
      </c>
      <c r="O1966" s="42" t="s">
        <v>54</v>
      </c>
      <c r="P1966" t="s">
        <v>75</v>
      </c>
      <c r="Q1966" t="str">
        <f>VLOOKUP(KamstrupData[[#This Row],[IdLevel123]],'B-Business Capability'!B:L,10,FALSE)</f>
        <v>Order-to-Cash (O2C)</v>
      </c>
      <c r="R1966">
        <f>VLOOKUP(KamstrupData[[#This Row],[IdLevel123]],'B-Business Capability'!B:L,11,FALSE)</f>
        <v>0</v>
      </c>
      <c r="T1966" t="s">
        <v>837</v>
      </c>
      <c r="U1966" t="str">
        <f>_xlfn.CONCAT(KamstrupData[[#This Row],[CountryCode]],"_",KamstrupData[[#This Row],[Business Area]],"_",KamstrupData[[#This Row],[DepartmentTeam]])</f>
        <v>DK10_Heat/Cooling - Customer Services_</v>
      </c>
      <c r="V1966" t="str">
        <f>VLOOKUP(KamstrupData[[#This Row],[ORG_Concat]],'O-Organization'!F:H,3,FALSE)</f>
        <v>11122_DK10_Heat &amp; Cooling_Heat/Cooling - Customer Services_</v>
      </c>
    </row>
    <row r="1967" spans="2:22">
      <c r="D1967" t="s">
        <v>126</v>
      </c>
      <c r="E1967" t="str">
        <f>VLOOKUP(D1967,'B-Business Capability'!B:H,5,FALSE)</f>
        <v>Strategic Management</v>
      </c>
      <c r="F1967" t="str">
        <f>VLOOKUP(D1967,'B-Business Capability'!B:H,6,FALSE)</f>
        <v>Business Process Management</v>
      </c>
      <c r="G1967" t="str">
        <f>VLOOKUP(D1967,'B-Business Capability'!B:H,7,FALSE)</f>
        <v>Business Process Modeling</v>
      </c>
      <c r="I1967" t="s">
        <v>253</v>
      </c>
      <c r="J1967" t="s">
        <v>1008</v>
      </c>
      <c r="L1967" t="s">
        <v>127</v>
      </c>
      <c r="M1967" t="str">
        <f>VLOOKUP(L1967,'A-Applications'!B:D,3,FALSE)</f>
        <v>Ipw</v>
      </c>
      <c r="N1967" t="s">
        <v>53</v>
      </c>
      <c r="O1967" s="42" t="s">
        <v>54</v>
      </c>
      <c r="P1967" t="s">
        <v>97</v>
      </c>
      <c r="Q1967" t="str">
        <f>VLOOKUP(KamstrupData[[#This Row],[IdLevel123]],'B-Business Capability'!B:L,10,FALSE)</f>
        <v>N/A</v>
      </c>
      <c r="R1967">
        <f>VLOOKUP(KamstrupData[[#This Row],[IdLevel123]],'B-Business Capability'!B:L,11,FALSE)</f>
        <v>0</v>
      </c>
      <c r="T1967" t="s">
        <v>1020</v>
      </c>
      <c r="U1967" t="str">
        <f>_xlfn.CONCAT(KamstrupData[[#This Row],[CountryCode]],"_",KamstrupData[[#This Row],[Business Area]],"_",KamstrupData[[#This Row],[DepartmentTeam]])</f>
        <v>DK10_Heat/Cooling - Customer Services_</v>
      </c>
      <c r="V1967" t="str">
        <f>VLOOKUP(KamstrupData[[#This Row],[ORG_Concat]],'O-Organization'!F:H,3,FALSE)</f>
        <v>11122_DK10_Heat &amp; Cooling_Heat/Cooling - Customer Services_</v>
      </c>
    </row>
    <row r="1968" spans="2:22">
      <c r="D1968" t="s">
        <v>128</v>
      </c>
      <c r="E1968" t="str">
        <f>VLOOKUP(D1968,'B-Business Capability'!B:H,5,FALSE)</f>
        <v>Sales</v>
      </c>
      <c r="F1968" t="str">
        <f>VLOOKUP(D1968,'B-Business Capability'!B:H,6,FALSE)</f>
        <v>Sales Execution and Customer Engagement</v>
      </c>
      <c r="G1968" t="str">
        <f>VLOOKUP(D1968,'B-Business Capability'!B:H,7,FALSE)</f>
        <v>Project selling</v>
      </c>
      <c r="I1968" t="s">
        <v>253</v>
      </c>
      <c r="J1968" t="s">
        <v>1008</v>
      </c>
      <c r="L1968" t="s">
        <v>129</v>
      </c>
      <c r="M1968" t="str">
        <f>VLOOKUP(L1968,'A-Applications'!B:D,3,FALSE)</f>
        <v>Microsoft Dynamics 365 CE (Sales)</v>
      </c>
      <c r="N1968" t="s">
        <v>53</v>
      </c>
      <c r="O1968" s="42" t="s">
        <v>54</v>
      </c>
      <c r="P1968" t="s">
        <v>75</v>
      </c>
      <c r="Q1968" t="str">
        <f>VLOOKUP(KamstrupData[[#This Row],[IdLevel123]],'B-Business Capability'!B:L,10,FALSE)</f>
        <v>Order-to-Cash (O2C)</v>
      </c>
      <c r="R1968">
        <f>VLOOKUP(KamstrupData[[#This Row],[IdLevel123]],'B-Business Capability'!B:L,11,FALSE)</f>
        <v>550</v>
      </c>
      <c r="T1968" t="s">
        <v>837</v>
      </c>
      <c r="U1968" t="str">
        <f>_xlfn.CONCAT(KamstrupData[[#This Row],[CountryCode]],"_",KamstrupData[[#This Row],[Business Area]],"_",KamstrupData[[#This Row],[DepartmentTeam]])</f>
        <v>DK10_Heat/Cooling - Customer Services_</v>
      </c>
      <c r="V1968" t="str">
        <f>VLOOKUP(KamstrupData[[#This Row],[ORG_Concat]],'O-Organization'!F:H,3,FALSE)</f>
        <v>11122_DK10_Heat &amp; Cooling_Heat/Cooling - Customer Services_</v>
      </c>
    </row>
    <row r="1969" spans="2:22">
      <c r="D1969" t="s">
        <v>130</v>
      </c>
      <c r="E1969" t="str">
        <f>VLOOKUP(D1969,'B-Business Capability'!B:H,5,FALSE)</f>
        <v>Sales</v>
      </c>
      <c r="F1969" t="str">
        <f>VLOOKUP(D1969,'B-Business Capability'!B:H,6,FALSE)</f>
        <v>Quotation, Order, and Contract Management</v>
      </c>
      <c r="G1969" t="str">
        <f>VLOOKUP(D1969,'B-Business Capability'!B:H,7,FALSE)</f>
        <v>Tender or Bid management</v>
      </c>
      <c r="I1969" t="s">
        <v>253</v>
      </c>
      <c r="J1969" t="s">
        <v>1008</v>
      </c>
      <c r="L1969" t="s">
        <v>129</v>
      </c>
      <c r="M1969" t="str">
        <f>VLOOKUP(L1969,'A-Applications'!B:D,3,FALSE)</f>
        <v>Microsoft Dynamics 365 CE (Sales)</v>
      </c>
      <c r="N1969" t="s">
        <v>53</v>
      </c>
      <c r="O1969" s="42" t="s">
        <v>54</v>
      </c>
      <c r="P1969" t="s">
        <v>131</v>
      </c>
      <c r="Q1969" t="str">
        <f>VLOOKUP(KamstrupData[[#This Row],[IdLevel123]],'B-Business Capability'!B:L,10,FALSE)</f>
        <v>Order-to-Cash (O2C)</v>
      </c>
      <c r="R1969">
        <f>VLOOKUP(KamstrupData[[#This Row],[IdLevel123]],'B-Business Capability'!B:L,11,FALSE)</f>
        <v>104</v>
      </c>
      <c r="T1969" t="s">
        <v>837</v>
      </c>
      <c r="U1969" t="str">
        <f>_xlfn.CONCAT(KamstrupData[[#This Row],[CountryCode]],"_",KamstrupData[[#This Row],[Business Area]],"_",KamstrupData[[#This Row],[DepartmentTeam]])</f>
        <v>DK10_Heat/Cooling - Customer Services_</v>
      </c>
      <c r="V1969" t="str">
        <f>VLOOKUP(KamstrupData[[#This Row],[ORG_Concat]],'O-Organization'!F:H,3,FALSE)</f>
        <v>11122_DK10_Heat &amp; Cooling_Heat/Cooling - Customer Services_</v>
      </c>
    </row>
    <row r="1970" spans="2:22">
      <c r="D1970" t="s">
        <v>78</v>
      </c>
      <c r="E1970" t="str">
        <f>VLOOKUP(D1970,'B-Business Capability'!B:H,5,FALSE)</f>
        <v>Customer Service</v>
      </c>
      <c r="F1970" t="str">
        <f>VLOOKUP(D1970,'B-Business Capability'!B:H,6,FALSE)</f>
        <v>Customer Service and Support</v>
      </c>
      <c r="G1970" t="str">
        <f>VLOOKUP(D1970,'B-Business Capability'!B:H,7,FALSE)</f>
        <v>Service Request Management</v>
      </c>
      <c r="I1970" t="s">
        <v>253</v>
      </c>
      <c r="J1970" t="s">
        <v>1008</v>
      </c>
      <c r="L1970" t="s">
        <v>134</v>
      </c>
      <c r="M1970" t="str">
        <f>VLOOKUP(L1970,'A-Applications'!B:D,3,FALSE)</f>
        <v>READy</v>
      </c>
      <c r="N1970" t="s">
        <v>103</v>
      </c>
      <c r="O1970" s="42" t="s">
        <v>66</v>
      </c>
      <c r="P1970" t="s">
        <v>79</v>
      </c>
      <c r="Q1970" t="str">
        <f>VLOOKUP(KamstrupData[[#This Row],[IdLevel123]],'B-Business Capability'!B:L,10,FALSE)</f>
        <v>Customer Service and Support</v>
      </c>
      <c r="R1970">
        <f>VLOOKUP(KamstrupData[[#This Row],[IdLevel123]],'B-Business Capability'!B:L,11,FALSE)</f>
        <v>0</v>
      </c>
      <c r="T1970" t="s">
        <v>837</v>
      </c>
      <c r="U1970" t="str">
        <f>_xlfn.CONCAT(KamstrupData[[#This Row],[CountryCode]],"_",KamstrupData[[#This Row],[Business Area]],"_",KamstrupData[[#This Row],[DepartmentTeam]])</f>
        <v>DK10_Heat/Cooling - Customer Services_</v>
      </c>
      <c r="V1970" t="str">
        <f>VLOOKUP(KamstrupData[[#This Row],[ORG_Concat]],'O-Organization'!F:H,3,FALSE)</f>
        <v>11122_DK10_Heat &amp; Cooling_Heat/Cooling - Customer Services_</v>
      </c>
    </row>
    <row r="1971" spans="2:22">
      <c r="D1971" t="s">
        <v>88</v>
      </c>
      <c r="E1971" t="str">
        <f>VLOOKUP(D1971,'B-Business Capability'!B:H,5,FALSE)</f>
        <v>Customer Service</v>
      </c>
      <c r="F1971" t="str">
        <f>VLOOKUP(D1971,'B-Business Capability'!B:H,6,FALSE)</f>
        <v>Customer Project Management</v>
      </c>
      <c r="G1971" t="str">
        <f>VLOOKUP(D1971,'B-Business Capability'!B:H,7,FALSE)</f>
        <v>Project Management</v>
      </c>
      <c r="I1971" t="s">
        <v>253</v>
      </c>
      <c r="J1971" t="s">
        <v>1008</v>
      </c>
      <c r="L1971" t="s">
        <v>134</v>
      </c>
      <c r="M1971" t="str">
        <f>VLOOKUP(L1971,'A-Applications'!B:D,3,FALSE)</f>
        <v>READy</v>
      </c>
      <c r="N1971" t="s">
        <v>103</v>
      </c>
      <c r="O1971" s="42" t="s">
        <v>66</v>
      </c>
      <c r="P1971" t="s">
        <v>75</v>
      </c>
      <c r="Q1971" t="str">
        <f>VLOOKUP(KamstrupData[[#This Row],[IdLevel123]],'B-Business Capability'!B:L,10,FALSE)</f>
        <v>Order-to-Cash (O2C)</v>
      </c>
      <c r="R1971">
        <f>VLOOKUP(KamstrupData[[#This Row],[IdLevel123]],'B-Business Capability'!B:L,11,FALSE)</f>
        <v>0</v>
      </c>
      <c r="T1971" t="s">
        <v>837</v>
      </c>
      <c r="U1971" t="str">
        <f>_xlfn.CONCAT(KamstrupData[[#This Row],[CountryCode]],"_",KamstrupData[[#This Row],[Business Area]],"_",KamstrupData[[#This Row],[DepartmentTeam]])</f>
        <v>DK10_Heat/Cooling - Customer Services_</v>
      </c>
      <c r="V1971" t="str">
        <f>VLOOKUP(KamstrupData[[#This Row],[ORG_Concat]],'O-Organization'!F:H,3,FALSE)</f>
        <v>11122_DK10_Heat &amp; Cooling_Heat/Cooling - Customer Services_</v>
      </c>
    </row>
    <row r="1972" spans="2:22">
      <c r="D1972" t="s">
        <v>133</v>
      </c>
      <c r="E1972" t="str">
        <f>VLOOKUP(D1972,'B-Business Capability'!B:H,5,FALSE)</f>
        <v>Customer Service</v>
      </c>
      <c r="F1972" t="str">
        <f>VLOOKUP(D1972,'B-Business Capability'!B:H,6,FALSE)</f>
        <v>Customer Service and Support</v>
      </c>
      <c r="G1972" t="str">
        <f>VLOOKUP(D1972,'B-Business Capability'!B:H,7,FALSE)</f>
        <v>Customer Operations</v>
      </c>
      <c r="I1972" t="s">
        <v>253</v>
      </c>
      <c r="J1972" t="s">
        <v>1008</v>
      </c>
      <c r="L1972" t="s">
        <v>134</v>
      </c>
      <c r="M1972" t="str">
        <f>VLOOKUP(L1972,'A-Applications'!B:D,3,FALSE)</f>
        <v>READy</v>
      </c>
      <c r="N1972" t="s">
        <v>103</v>
      </c>
      <c r="O1972" s="42" t="s">
        <v>66</v>
      </c>
      <c r="P1972" t="s">
        <v>75</v>
      </c>
      <c r="Q1972" t="str">
        <f>VLOOKUP(KamstrupData[[#This Row],[IdLevel123]],'B-Business Capability'!B:L,10,FALSE)</f>
        <v>Order-to-Cash (O2C)</v>
      </c>
      <c r="R1972">
        <f>VLOOKUP(KamstrupData[[#This Row],[IdLevel123]],'B-Business Capability'!B:L,11,FALSE)</f>
        <v>0</v>
      </c>
      <c r="T1972" t="s">
        <v>837</v>
      </c>
      <c r="U1972" t="str">
        <f>_xlfn.CONCAT(KamstrupData[[#This Row],[CountryCode]],"_",KamstrupData[[#This Row],[Business Area]],"_",KamstrupData[[#This Row],[DepartmentTeam]])</f>
        <v>DK10_Heat/Cooling - Customer Services_</v>
      </c>
      <c r="V1972" t="str">
        <f>VLOOKUP(KamstrupData[[#This Row],[ORG_Concat]],'O-Organization'!F:H,3,FALSE)</f>
        <v>11122_DK10_Heat &amp; Cooling_Heat/Cooling - Customer Services_</v>
      </c>
    </row>
    <row r="1973" spans="2:22">
      <c r="D1973" t="s">
        <v>74</v>
      </c>
      <c r="E1973" t="str">
        <f>VLOOKUP(D1973,'B-Business Capability'!B:H,5,FALSE)</f>
        <v>Strategic Management</v>
      </c>
      <c r="F1973" t="str">
        <f>VLOOKUP(D1973,'B-Business Capability'!B:H,6,FALSE)</f>
        <v>Manage Core Business</v>
      </c>
      <c r="G1973" t="str">
        <f>VLOOKUP(D1973,'B-Business Capability'!B:H,7,FALSE)</f>
        <v>Manage Projects</v>
      </c>
      <c r="I1973" t="s">
        <v>253</v>
      </c>
      <c r="J1973" t="s">
        <v>1008</v>
      </c>
      <c r="L1973" t="s">
        <v>135</v>
      </c>
      <c r="M1973" t="str">
        <f>VLOOKUP(L1973,'A-Applications'!B:D,3,FALSE)</f>
        <v>Microsoft Project</v>
      </c>
      <c r="N1973" t="s">
        <v>53</v>
      </c>
      <c r="O1973" s="42" t="s">
        <v>54</v>
      </c>
      <c r="P1973" t="s">
        <v>75</v>
      </c>
      <c r="Q1973" t="str">
        <f>VLOOKUP(KamstrupData[[#This Row],[IdLevel123]],'B-Business Capability'!B:L,10,FALSE)</f>
        <v>N/A</v>
      </c>
      <c r="R1973">
        <f>VLOOKUP(KamstrupData[[#This Row],[IdLevel123]],'B-Business Capability'!B:L,11,FALSE)</f>
        <v>0</v>
      </c>
      <c r="T1973" t="s">
        <v>1021</v>
      </c>
      <c r="U1973" t="str">
        <f>_xlfn.CONCAT(KamstrupData[[#This Row],[CountryCode]],"_",KamstrupData[[#This Row],[Business Area]],"_",KamstrupData[[#This Row],[DepartmentTeam]])</f>
        <v>DK10_Heat/Cooling - Customer Services_</v>
      </c>
      <c r="V1973" t="str">
        <f>VLOOKUP(KamstrupData[[#This Row],[ORG_Concat]],'O-Organization'!F:H,3,FALSE)</f>
        <v>11122_DK10_Heat &amp; Cooling_Heat/Cooling - Customer Services_</v>
      </c>
    </row>
    <row r="1974" spans="2:22">
      <c r="D1974" t="s">
        <v>88</v>
      </c>
      <c r="E1974" t="str">
        <f>VLOOKUP(D1974,'B-Business Capability'!B:H,5,FALSE)</f>
        <v>Customer Service</v>
      </c>
      <c r="F1974" t="str">
        <f>VLOOKUP(D1974,'B-Business Capability'!B:H,6,FALSE)</f>
        <v>Customer Project Management</v>
      </c>
      <c r="G1974" t="str">
        <f>VLOOKUP(D1974,'B-Business Capability'!B:H,7,FALSE)</f>
        <v>Project Management</v>
      </c>
      <c r="I1974" t="s">
        <v>253</v>
      </c>
      <c r="J1974" t="s">
        <v>1008</v>
      </c>
      <c r="L1974" t="s">
        <v>1022</v>
      </c>
      <c r="M1974" t="str">
        <f>VLOOKUP(L1974,'A-Applications'!B:D,3,FALSE)</f>
        <v>Radio mobile</v>
      </c>
      <c r="N1974" t="s">
        <v>103</v>
      </c>
      <c r="O1974" s="42" t="s">
        <v>54</v>
      </c>
      <c r="P1974" t="s">
        <v>75</v>
      </c>
      <c r="Q1974" t="str">
        <f>VLOOKUP(KamstrupData[[#This Row],[IdLevel123]],'B-Business Capability'!B:L,10,FALSE)</f>
        <v>Order-to-Cash (O2C)</v>
      </c>
      <c r="R1974">
        <f>VLOOKUP(KamstrupData[[#This Row],[IdLevel123]],'B-Business Capability'!B:L,11,FALSE)</f>
        <v>0</v>
      </c>
      <c r="T1974" t="s">
        <v>1023</v>
      </c>
      <c r="U1974" t="str">
        <f>_xlfn.CONCAT(KamstrupData[[#This Row],[CountryCode]],"_",KamstrupData[[#This Row],[Business Area]],"_",KamstrupData[[#This Row],[DepartmentTeam]])</f>
        <v>DK10_Heat/Cooling - Customer Services_</v>
      </c>
      <c r="V1974" t="str">
        <f>VLOOKUP(KamstrupData[[#This Row],[ORG_Concat]],'O-Organization'!F:H,3,FALSE)</f>
        <v>11122_DK10_Heat &amp; Cooling_Heat/Cooling - Customer Services_</v>
      </c>
    </row>
    <row r="1975" spans="2:22">
      <c r="D1975" t="s">
        <v>88</v>
      </c>
      <c r="E1975" t="str">
        <f>VLOOKUP(D1975,'B-Business Capability'!B:H,5,FALSE)</f>
        <v>Customer Service</v>
      </c>
      <c r="F1975" t="str">
        <f>VLOOKUP(D1975,'B-Business Capability'!B:H,6,FALSE)</f>
        <v>Customer Project Management</v>
      </c>
      <c r="G1975" t="str">
        <f>VLOOKUP(D1975,'B-Business Capability'!B:H,7,FALSE)</f>
        <v>Project Management</v>
      </c>
      <c r="I1975" t="s">
        <v>253</v>
      </c>
      <c r="J1975" t="s">
        <v>1008</v>
      </c>
      <c r="L1975" t="s">
        <v>1022</v>
      </c>
      <c r="M1975" t="str">
        <f>VLOOKUP(L1975,'A-Applications'!B:D,3,FALSE)</f>
        <v>Radio mobile</v>
      </c>
      <c r="N1975" t="s">
        <v>103</v>
      </c>
      <c r="O1975" s="42" t="s">
        <v>54</v>
      </c>
      <c r="P1975" t="s">
        <v>75</v>
      </c>
      <c r="Q1975" t="str">
        <f>VLOOKUP(KamstrupData[[#This Row],[IdLevel123]],'B-Business Capability'!B:L,10,FALSE)</f>
        <v>Order-to-Cash (O2C)</v>
      </c>
      <c r="R1975">
        <f>VLOOKUP(KamstrupData[[#This Row],[IdLevel123]],'B-Business Capability'!B:L,11,FALSE)</f>
        <v>0</v>
      </c>
      <c r="T1975" t="s">
        <v>1023</v>
      </c>
      <c r="U1975" t="str">
        <f>_xlfn.CONCAT(KamstrupData[[#This Row],[CountryCode]],"_",KamstrupData[[#This Row],[Business Area]],"_",KamstrupData[[#This Row],[DepartmentTeam]])</f>
        <v>DK10_Heat/Cooling - Customer Services_</v>
      </c>
      <c r="V1975" t="str">
        <f>VLOOKUP(KamstrupData[[#This Row],[ORG_Concat]],'O-Organization'!F:H,3,FALSE)</f>
        <v>11122_DK10_Heat &amp; Cooling_Heat/Cooling - Customer Services_</v>
      </c>
    </row>
    <row r="1976" spans="2:22">
      <c r="D1976" t="s">
        <v>74</v>
      </c>
      <c r="E1976" t="str">
        <f>VLOOKUP(D1976,'B-Business Capability'!B:H,5,FALSE)</f>
        <v>Strategic Management</v>
      </c>
      <c r="F1976" t="str">
        <f>VLOOKUP(D1976,'B-Business Capability'!B:H,6,FALSE)</f>
        <v>Manage Core Business</v>
      </c>
      <c r="G1976" t="str">
        <f>VLOOKUP(D1976,'B-Business Capability'!B:H,7,FALSE)</f>
        <v>Manage Projects</v>
      </c>
      <c r="I1976" t="s">
        <v>253</v>
      </c>
      <c r="J1976" t="s">
        <v>1008</v>
      </c>
      <c r="L1976" t="s">
        <v>1024</v>
      </c>
      <c r="M1976" t="str">
        <f>VLOOKUP(L1976,'A-Applications'!B:D,3,FALSE)</f>
        <v>Signal Pro (EDX)</v>
      </c>
      <c r="N1976" t="s">
        <v>147</v>
      </c>
      <c r="O1976" s="42" t="s">
        <v>66</v>
      </c>
      <c r="P1976" t="s">
        <v>75</v>
      </c>
      <c r="Q1976" t="str">
        <f>VLOOKUP(KamstrupData[[#This Row],[IdLevel123]],'B-Business Capability'!B:L,10,FALSE)</f>
        <v>N/A</v>
      </c>
      <c r="R1976">
        <f>VLOOKUP(KamstrupData[[#This Row],[IdLevel123]],'B-Business Capability'!B:L,11,FALSE)</f>
        <v>0</v>
      </c>
      <c r="T1976" t="s">
        <v>1025</v>
      </c>
      <c r="U1976" t="str">
        <f>_xlfn.CONCAT(KamstrupData[[#This Row],[CountryCode]],"_",KamstrupData[[#This Row],[Business Area]],"_",KamstrupData[[#This Row],[DepartmentTeam]])</f>
        <v>DK10_Heat/Cooling - Customer Services_</v>
      </c>
      <c r="V1976" t="str">
        <f>VLOOKUP(KamstrupData[[#This Row],[ORG_Concat]],'O-Organization'!F:H,3,FALSE)</f>
        <v>11122_DK10_Heat &amp; Cooling_Heat/Cooling - Customer Services_</v>
      </c>
    </row>
    <row r="1977" spans="2:22">
      <c r="D1977" t="s">
        <v>128</v>
      </c>
      <c r="E1977" t="str">
        <f>VLOOKUP(D1977,'B-Business Capability'!B:H,5,FALSE)</f>
        <v>Sales</v>
      </c>
      <c r="F1977" t="str">
        <f>VLOOKUP(D1977,'B-Business Capability'!B:H,6,FALSE)</f>
        <v>Sales Execution and Customer Engagement</v>
      </c>
      <c r="G1977" t="str">
        <f>VLOOKUP(D1977,'B-Business Capability'!B:H,7,FALSE)</f>
        <v>Project selling</v>
      </c>
      <c r="I1977" t="s">
        <v>253</v>
      </c>
      <c r="J1977" t="s">
        <v>1008</v>
      </c>
      <c r="L1977" t="s">
        <v>1024</v>
      </c>
      <c r="M1977" t="str">
        <f>VLOOKUP(L1977,'A-Applications'!B:D,3,FALSE)</f>
        <v>Signal Pro (EDX)</v>
      </c>
      <c r="N1977" t="s">
        <v>53</v>
      </c>
      <c r="O1977" s="42" t="s">
        <v>66</v>
      </c>
      <c r="P1977" t="s">
        <v>75</v>
      </c>
      <c r="Q1977" t="str">
        <f>VLOOKUP(KamstrupData[[#This Row],[IdLevel123]],'B-Business Capability'!B:L,10,FALSE)</f>
        <v>Order-to-Cash (O2C)</v>
      </c>
      <c r="R1977">
        <f>VLOOKUP(KamstrupData[[#This Row],[IdLevel123]],'B-Business Capability'!B:L,11,FALSE)</f>
        <v>550</v>
      </c>
      <c r="T1977" t="s">
        <v>837</v>
      </c>
      <c r="U1977" t="str">
        <f>_xlfn.CONCAT(KamstrupData[[#This Row],[CountryCode]],"_",KamstrupData[[#This Row],[Business Area]],"_",KamstrupData[[#This Row],[DepartmentTeam]])</f>
        <v>DK10_Heat/Cooling - Customer Services_</v>
      </c>
      <c r="V1977" t="str">
        <f>VLOOKUP(KamstrupData[[#This Row],[ORG_Concat]],'O-Organization'!F:H,3,FALSE)</f>
        <v>11122_DK10_Heat &amp; Cooling_Heat/Cooling - Customer Services_</v>
      </c>
    </row>
    <row r="1978" spans="2:22">
      <c r="D1978" t="s">
        <v>88</v>
      </c>
      <c r="E1978" t="str">
        <f>VLOOKUP(D1978,'B-Business Capability'!B:H,5,FALSE)</f>
        <v>Customer Service</v>
      </c>
      <c r="F1978" t="str">
        <f>VLOOKUP(D1978,'B-Business Capability'!B:H,6,FALSE)</f>
        <v>Customer Project Management</v>
      </c>
      <c r="G1978" t="str">
        <f>VLOOKUP(D1978,'B-Business Capability'!B:H,7,FALSE)</f>
        <v>Project Management</v>
      </c>
      <c r="I1978" t="s">
        <v>253</v>
      </c>
      <c r="J1978" t="s">
        <v>1008</v>
      </c>
      <c r="L1978" t="s">
        <v>1024</v>
      </c>
      <c r="M1978" t="str">
        <f>VLOOKUP(L1978,'A-Applications'!B:D,3,FALSE)</f>
        <v>Signal Pro (EDX)</v>
      </c>
      <c r="N1978" t="s">
        <v>53</v>
      </c>
      <c r="O1978" s="42" t="s">
        <v>66</v>
      </c>
      <c r="P1978" t="s">
        <v>75</v>
      </c>
      <c r="Q1978" t="str">
        <f>VLOOKUP(KamstrupData[[#This Row],[IdLevel123]],'B-Business Capability'!B:L,10,FALSE)</f>
        <v>Order-to-Cash (O2C)</v>
      </c>
      <c r="R1978">
        <f>VLOOKUP(KamstrupData[[#This Row],[IdLevel123]],'B-Business Capability'!B:L,11,FALSE)</f>
        <v>0</v>
      </c>
      <c r="T1978" t="s">
        <v>837</v>
      </c>
      <c r="U1978" t="str">
        <f>_xlfn.CONCAT(KamstrupData[[#This Row],[CountryCode]],"_",KamstrupData[[#This Row],[Business Area]],"_",KamstrupData[[#This Row],[DepartmentTeam]])</f>
        <v>DK10_Heat/Cooling - Customer Services_</v>
      </c>
      <c r="V1978" t="str">
        <f>VLOOKUP(KamstrupData[[#This Row],[ORG_Concat]],'O-Organization'!F:H,3,FALSE)</f>
        <v>11122_DK10_Heat &amp; Cooling_Heat/Cooling - Customer Services_</v>
      </c>
    </row>
    <row r="1979" spans="2:22">
      <c r="D1979" t="s">
        <v>136</v>
      </c>
      <c r="E1979" t="str">
        <f>VLOOKUP(D1979,'B-Business Capability'!B:H,5,FALSE)</f>
        <v>OT Hosting</v>
      </c>
      <c r="F1979" t="str">
        <f>VLOOKUP(D1979,'B-Business Capability'!B:H,6,FALSE)</f>
        <v>OT Platform &amp; Hosting</v>
      </c>
      <c r="G1979">
        <f>VLOOKUP(D1979,'B-Business Capability'!B:H,7,FALSE)</f>
        <v>0</v>
      </c>
      <c r="I1979" t="s">
        <v>253</v>
      </c>
      <c r="J1979" t="s">
        <v>1008</v>
      </c>
      <c r="L1979" t="s">
        <v>137</v>
      </c>
      <c r="M1979" t="str">
        <f>VLOOKUP(L1979,'A-Applications'!B:D,3,FALSE)</f>
        <v>Azure Monitoring</v>
      </c>
      <c r="N1979" t="s">
        <v>53</v>
      </c>
      <c r="O1979" s="42" t="s">
        <v>54</v>
      </c>
      <c r="P1979" t="s">
        <v>79</v>
      </c>
      <c r="Q1979" t="str">
        <f>VLOOKUP(KamstrupData[[#This Row],[IdLevel123]],'B-Business Capability'!B:L,10,FALSE)</f>
        <v>N/A</v>
      </c>
      <c r="R1979">
        <f>VLOOKUP(KamstrupData[[#This Row],[IdLevel123]],'B-Business Capability'!B:L,11,FALSE)</f>
        <v>0</v>
      </c>
      <c r="U1979" t="str">
        <f>_xlfn.CONCAT(KamstrupData[[#This Row],[CountryCode]],"_",KamstrupData[[#This Row],[Business Area]],"_",KamstrupData[[#This Row],[DepartmentTeam]])</f>
        <v>DK10_Heat/Cooling - Customer Services_</v>
      </c>
      <c r="V1979" t="str">
        <f>VLOOKUP(KamstrupData[[#This Row],[ORG_Concat]],'O-Organization'!F:H,3,FALSE)</f>
        <v>11122_DK10_Heat &amp; Cooling_Heat/Cooling - Customer Services_</v>
      </c>
    </row>
    <row r="1980" spans="2:22">
      <c r="D1980" t="s">
        <v>130</v>
      </c>
      <c r="E1980" t="str">
        <f>VLOOKUP(D1980,'B-Business Capability'!B:H,5,FALSE)</f>
        <v>Sales</v>
      </c>
      <c r="F1980" t="str">
        <f>VLOOKUP(D1980,'B-Business Capability'!B:H,6,FALSE)</f>
        <v>Quotation, Order, and Contract Management</v>
      </c>
      <c r="G1980" t="str">
        <f>VLOOKUP(D1980,'B-Business Capability'!B:H,7,FALSE)</f>
        <v>Tender or Bid management</v>
      </c>
      <c r="I1980" t="s">
        <v>253</v>
      </c>
      <c r="J1980" t="s">
        <v>1008</v>
      </c>
      <c r="L1980" t="s">
        <v>203</v>
      </c>
      <c r="M1980" t="str">
        <f>VLOOKUP(L1980,'A-Applications'!B:D,3,FALSE)</f>
        <v>Responsive - RFPIO</v>
      </c>
      <c r="N1980" t="s">
        <v>53</v>
      </c>
      <c r="O1980" s="42" t="s">
        <v>54</v>
      </c>
      <c r="P1980" t="s">
        <v>131</v>
      </c>
      <c r="Q1980" t="str">
        <f>VLOOKUP(KamstrupData[[#This Row],[IdLevel123]],'B-Business Capability'!B:L,10,FALSE)</f>
        <v>Order-to-Cash (O2C)</v>
      </c>
      <c r="R1980">
        <f>VLOOKUP(KamstrupData[[#This Row],[IdLevel123]],'B-Business Capability'!B:L,11,FALSE)</f>
        <v>104</v>
      </c>
      <c r="T1980" t="s">
        <v>837</v>
      </c>
      <c r="U1980" t="str">
        <f>_xlfn.CONCAT(KamstrupData[[#This Row],[CountryCode]],"_",KamstrupData[[#This Row],[Business Area]],"_",KamstrupData[[#This Row],[DepartmentTeam]])</f>
        <v>DK10_Heat/Cooling - Customer Services_</v>
      </c>
      <c r="V1980" t="str">
        <f>VLOOKUP(KamstrupData[[#This Row],[ORG_Concat]],'O-Organization'!F:H,3,FALSE)</f>
        <v>11122_DK10_Heat &amp; Cooling_Heat/Cooling - Customer Services_</v>
      </c>
    </row>
    <row r="1981" spans="2:22">
      <c r="B1981" s="28">
        <v>45292</v>
      </c>
      <c r="D1981" t="s">
        <v>119</v>
      </c>
      <c r="E1981" t="str">
        <f>VLOOKUP(D1981,'B-Business Capability'!B:H,5,FALSE)</f>
        <v>Finance</v>
      </c>
      <c r="F1981" t="str">
        <f>VLOOKUP(D1981,'B-Business Capability'!B:H,6,FALSE)</f>
        <v>Settlements &amp; Payments</v>
      </c>
      <c r="G1981" t="str">
        <f>VLOOKUP(D1981,'B-Business Capability'!B:H,7,FALSE)</f>
        <v>Travel &amp; Expense Management</v>
      </c>
      <c r="I1981" t="s">
        <v>253</v>
      </c>
      <c r="J1981" t="s">
        <v>1008</v>
      </c>
      <c r="L1981" t="s">
        <v>138</v>
      </c>
      <c r="M1981" t="str">
        <f>VLOOKUP(L1981,'A-Applications'!B:D,3,FALSE)</f>
        <v>Travelpool</v>
      </c>
      <c r="N1981" t="s">
        <v>53</v>
      </c>
      <c r="O1981" s="42" t="s">
        <v>62</v>
      </c>
      <c r="P1981" t="s">
        <v>139</v>
      </c>
      <c r="Q1981" t="str">
        <f>VLOOKUP(KamstrupData[[#This Row],[IdLevel123]],'B-Business Capability'!B:L,10,FALSE)</f>
        <v>Hire-to-Retire (H2R)</v>
      </c>
      <c r="R1981">
        <f>VLOOKUP(KamstrupData[[#This Row],[IdLevel123]],'B-Business Capability'!B:L,11,FALSE)</f>
        <v>750</v>
      </c>
      <c r="S1981" t="s">
        <v>237</v>
      </c>
      <c r="T1981" t="s">
        <v>1026</v>
      </c>
      <c r="U1981" t="str">
        <f>_xlfn.CONCAT(KamstrupData[[#This Row],[CountryCode]],"_",KamstrupData[[#This Row],[Business Area]],"_",KamstrupData[[#This Row],[DepartmentTeam]])</f>
        <v>DK10_Heat/Cooling - Customer Services_</v>
      </c>
      <c r="V1981" t="str">
        <f>VLOOKUP(KamstrupData[[#This Row],[ORG_Concat]],'O-Organization'!F:H,3,FALSE)</f>
        <v>11122_DK10_Heat &amp; Cooling_Heat/Cooling - Customer Services_</v>
      </c>
    </row>
    <row r="1982" spans="2:22">
      <c r="B1982" s="28">
        <v>46143</v>
      </c>
      <c r="D1982" s="28" t="s">
        <v>78</v>
      </c>
      <c r="E1982" t="str">
        <f>VLOOKUP(D1982,'B-Business Capability'!B:H,5,FALSE)</f>
        <v>Customer Service</v>
      </c>
      <c r="F1982" t="str">
        <f>VLOOKUP(D1982,'B-Business Capability'!B:H,6,FALSE)</f>
        <v>Customer Service and Support</v>
      </c>
      <c r="G1982" t="str">
        <f>VLOOKUP(D1982,'B-Business Capability'!B:H,7,FALSE)</f>
        <v>Service Request Management</v>
      </c>
      <c r="I1982" t="s">
        <v>253</v>
      </c>
      <c r="J1982" t="s">
        <v>1008</v>
      </c>
      <c r="L1982" t="s">
        <v>319</v>
      </c>
      <c r="M1982" t="str">
        <f>VLOOKUP(L1982,'A-Applications'!B:D,3,FALSE)</f>
        <v>Azure Integration Services</v>
      </c>
      <c r="N1982" t="s">
        <v>147</v>
      </c>
      <c r="O1982" s="42"/>
      <c r="P1982" t="s">
        <v>79</v>
      </c>
      <c r="Q1982" t="str">
        <f>VLOOKUP(KamstrupData[[#This Row],[IdLevel123]],'B-Business Capability'!B:L,10,FALSE)</f>
        <v>Customer Service and Support</v>
      </c>
      <c r="R1982">
        <f>VLOOKUP(KamstrupData[[#This Row],[IdLevel123]],'B-Business Capability'!B:L,11,FALSE)</f>
        <v>0</v>
      </c>
      <c r="S1982" t="s">
        <v>1027</v>
      </c>
      <c r="U1982" t="str">
        <f>_xlfn.CONCAT(KamstrupData[[#This Row],[CountryCode]],"_",KamstrupData[[#This Row],[Business Area]],"_",KamstrupData[[#This Row],[DepartmentTeam]])</f>
        <v>DK10_Heat/Cooling - Customer Services_</v>
      </c>
      <c r="V1982" t="str">
        <f>VLOOKUP(KamstrupData[[#This Row],[ORG_Concat]],'O-Organization'!F:H,3,FALSE)</f>
        <v>11122_DK10_Heat &amp; Cooling_Heat/Cooling - Customer Services_</v>
      </c>
    </row>
    <row r="1983" spans="2:22">
      <c r="B1983" s="28">
        <v>46143</v>
      </c>
      <c r="D1983" s="28" t="s">
        <v>88</v>
      </c>
      <c r="E1983" t="str">
        <f>VLOOKUP(D1983,'B-Business Capability'!B:H,5,FALSE)</f>
        <v>Customer Service</v>
      </c>
      <c r="F1983" t="str">
        <f>VLOOKUP(D1983,'B-Business Capability'!B:H,6,FALSE)</f>
        <v>Customer Project Management</v>
      </c>
      <c r="G1983" t="str">
        <f>VLOOKUP(D1983,'B-Business Capability'!B:H,7,FALSE)</f>
        <v>Project Management</v>
      </c>
      <c r="I1983" t="s">
        <v>253</v>
      </c>
      <c r="J1983" t="s">
        <v>1008</v>
      </c>
      <c r="L1983" t="s">
        <v>319</v>
      </c>
      <c r="M1983" t="str">
        <f>VLOOKUP(L1983,'A-Applications'!B:D,3,FALSE)</f>
        <v>Azure Integration Services</v>
      </c>
      <c r="N1983" t="s">
        <v>147</v>
      </c>
      <c r="O1983" s="42"/>
      <c r="P1983" t="s">
        <v>75</v>
      </c>
      <c r="Q1983" t="str">
        <f>VLOOKUP(KamstrupData[[#This Row],[IdLevel123]],'B-Business Capability'!B:L,10,FALSE)</f>
        <v>Order-to-Cash (O2C)</v>
      </c>
      <c r="R1983">
        <f>VLOOKUP(KamstrupData[[#This Row],[IdLevel123]],'B-Business Capability'!B:L,11,FALSE)</f>
        <v>0</v>
      </c>
      <c r="S1983" t="s">
        <v>1027</v>
      </c>
      <c r="U1983" t="str">
        <f>_xlfn.CONCAT(KamstrupData[[#This Row],[CountryCode]],"_",KamstrupData[[#This Row],[Business Area]],"_",KamstrupData[[#This Row],[DepartmentTeam]])</f>
        <v>DK10_Heat/Cooling - Customer Services_</v>
      </c>
      <c r="V1983" t="str">
        <f>VLOOKUP(KamstrupData[[#This Row],[ORG_Concat]],'O-Organization'!F:H,3,FALSE)</f>
        <v>11122_DK10_Heat &amp; Cooling_Heat/Cooling - Customer Services_</v>
      </c>
    </row>
    <row r="1984" spans="2:22">
      <c r="B1984" s="28">
        <v>45292</v>
      </c>
      <c r="C1984" s="28">
        <v>46203</v>
      </c>
      <c r="D1984" t="s">
        <v>78</v>
      </c>
      <c r="E1984" t="str">
        <f>VLOOKUP(D1984,'B-Business Capability'!B:H,5,FALSE)</f>
        <v>Customer Service</v>
      </c>
      <c r="F1984" t="str">
        <f>VLOOKUP(D1984,'B-Business Capability'!B:H,6,FALSE)</f>
        <v>Customer Service and Support</v>
      </c>
      <c r="G1984" t="str">
        <f>VLOOKUP(D1984,'B-Business Capability'!B:H,7,FALSE)</f>
        <v>Service Request Management</v>
      </c>
      <c r="I1984" t="s">
        <v>253</v>
      </c>
      <c r="J1984" t="s">
        <v>1008</v>
      </c>
      <c r="L1984" t="s">
        <v>1028</v>
      </c>
      <c r="M1984" t="str">
        <f>VLOOKUP(L1984,'A-Applications'!B:D,3,FALSE)</f>
        <v>Link</v>
      </c>
      <c r="N1984" t="s">
        <v>147</v>
      </c>
      <c r="O1984" s="42" t="s">
        <v>66</v>
      </c>
      <c r="P1984" t="s">
        <v>79</v>
      </c>
      <c r="Q1984" t="str">
        <f>VLOOKUP(KamstrupData[[#This Row],[IdLevel123]],'B-Business Capability'!B:L,10,FALSE)</f>
        <v>Customer Service and Support</v>
      </c>
      <c r="R1984">
        <f>VLOOKUP(KamstrupData[[#This Row],[IdLevel123]],'B-Business Capability'!B:L,11,FALSE)</f>
        <v>0</v>
      </c>
      <c r="S1984" t="s">
        <v>1029</v>
      </c>
      <c r="T1984" t="s">
        <v>1030</v>
      </c>
      <c r="U1984" t="str">
        <f>_xlfn.CONCAT(KamstrupData[[#This Row],[CountryCode]],"_",KamstrupData[[#This Row],[Business Area]],"_",KamstrupData[[#This Row],[DepartmentTeam]])</f>
        <v>DK10_Heat/Cooling - Customer Services_</v>
      </c>
      <c r="V1984" t="str">
        <f>VLOOKUP(KamstrupData[[#This Row],[ORG_Concat]],'O-Organization'!F:H,3,FALSE)</f>
        <v>11122_DK10_Heat &amp; Cooling_Heat/Cooling - Customer Services_</v>
      </c>
    </row>
    <row r="1985" spans="2:22">
      <c r="B1985" s="28">
        <v>45292</v>
      </c>
      <c r="C1985" s="28">
        <v>46203</v>
      </c>
      <c r="D1985" t="s">
        <v>88</v>
      </c>
      <c r="E1985" t="str">
        <f>VLOOKUP(D1985,'B-Business Capability'!B:H,5,FALSE)</f>
        <v>Customer Service</v>
      </c>
      <c r="F1985" t="str">
        <f>VLOOKUP(D1985,'B-Business Capability'!B:H,6,FALSE)</f>
        <v>Customer Project Management</v>
      </c>
      <c r="G1985" t="str">
        <f>VLOOKUP(D1985,'B-Business Capability'!B:H,7,FALSE)</f>
        <v>Project Management</v>
      </c>
      <c r="I1985" t="s">
        <v>253</v>
      </c>
      <c r="J1985" t="s">
        <v>1008</v>
      </c>
      <c r="L1985" t="s">
        <v>1028</v>
      </c>
      <c r="M1985" t="str">
        <f>VLOOKUP(L1985,'A-Applications'!B:D,3,FALSE)</f>
        <v>Link</v>
      </c>
      <c r="N1985" t="s">
        <v>147</v>
      </c>
      <c r="O1985" s="42" t="s">
        <v>66</v>
      </c>
      <c r="P1985" t="s">
        <v>75</v>
      </c>
      <c r="Q1985" t="str">
        <f>VLOOKUP(KamstrupData[[#This Row],[IdLevel123]],'B-Business Capability'!B:L,10,FALSE)</f>
        <v>Order-to-Cash (O2C)</v>
      </c>
      <c r="R1985">
        <f>VLOOKUP(KamstrupData[[#This Row],[IdLevel123]],'B-Business Capability'!B:L,11,FALSE)</f>
        <v>0</v>
      </c>
      <c r="S1985" t="s">
        <v>1029</v>
      </c>
      <c r="T1985" t="s">
        <v>1030</v>
      </c>
      <c r="U1985" t="str">
        <f>_xlfn.CONCAT(KamstrupData[[#This Row],[CountryCode]],"_",KamstrupData[[#This Row],[Business Area]],"_",KamstrupData[[#This Row],[DepartmentTeam]])</f>
        <v>DK10_Heat/Cooling - Customer Services_</v>
      </c>
      <c r="V1985" t="str">
        <f>VLOOKUP(KamstrupData[[#This Row],[ORG_Concat]],'O-Organization'!F:H,3,FALSE)</f>
        <v>11122_DK10_Heat &amp; Cooling_Heat/Cooling - Customer Services_</v>
      </c>
    </row>
    <row r="1986" spans="2:22">
      <c r="B1986" s="28">
        <v>45658</v>
      </c>
      <c r="D1986" t="s">
        <v>141</v>
      </c>
      <c r="E1986" t="str">
        <f>VLOOKUP(D1986,'B-Business Capability'!B:H,5,FALSE)</f>
        <v>People and Culture</v>
      </c>
      <c r="F1986" t="str">
        <f>VLOOKUP(D1986,'B-Business Capability'!B:H,6,FALSE)</f>
        <v>Retentation</v>
      </c>
      <c r="G1986">
        <f>VLOOKUP(D1986,'B-Business Capability'!B:H,7,FALSE)</f>
        <v>0</v>
      </c>
      <c r="I1986" t="s">
        <v>253</v>
      </c>
      <c r="J1986" t="s">
        <v>1008</v>
      </c>
      <c r="L1986" t="s">
        <v>142</v>
      </c>
      <c r="M1986" t="str">
        <f>VLOOKUP(L1986,'A-Applications'!B:D,3,FALSE)</f>
        <v>Oracle People Hub</v>
      </c>
      <c r="N1986" t="s">
        <v>53</v>
      </c>
      <c r="O1986" s="42" t="s">
        <v>54</v>
      </c>
      <c r="P1986" t="s">
        <v>143</v>
      </c>
      <c r="Q1986" t="str">
        <f>VLOOKUP(KamstrupData[[#This Row],[IdLevel123]],'B-Business Capability'!B:L,10,FALSE)</f>
        <v>Hire-to-Retire (H2R)</v>
      </c>
      <c r="R1986">
        <f>VLOOKUP(KamstrupData[[#This Row],[IdLevel123]],'B-Business Capability'!B:L,11,FALSE)</f>
        <v>600</v>
      </c>
      <c r="S1986" t="s">
        <v>237</v>
      </c>
      <c r="U1986" t="str">
        <f>_xlfn.CONCAT(KamstrupData[[#This Row],[CountryCode]],"_",KamstrupData[[#This Row],[Business Area]],"_",KamstrupData[[#This Row],[DepartmentTeam]])</f>
        <v>DK10_Heat/Cooling - Customer Services_</v>
      </c>
      <c r="V1986" t="str">
        <f>VLOOKUP(KamstrupData[[#This Row],[ORG_Concat]],'O-Organization'!F:H,3,FALSE)</f>
        <v>11122_DK10_Heat &amp; Cooling_Heat/Cooling - Customer Services_</v>
      </c>
    </row>
    <row r="1987" spans="2:22">
      <c r="D1987" t="s">
        <v>88</v>
      </c>
      <c r="E1987" t="str">
        <f>VLOOKUP(D1987,'B-Business Capability'!B:H,5,FALSE)</f>
        <v>Customer Service</v>
      </c>
      <c r="F1987" t="str">
        <f>VLOOKUP(D1987,'B-Business Capability'!B:H,6,FALSE)</f>
        <v>Customer Project Management</v>
      </c>
      <c r="G1987" t="str">
        <f>VLOOKUP(D1987,'B-Business Capability'!B:H,7,FALSE)</f>
        <v>Project Management</v>
      </c>
      <c r="I1987" t="s">
        <v>253</v>
      </c>
      <c r="J1987" t="s">
        <v>1008</v>
      </c>
      <c r="L1987" t="s">
        <v>144</v>
      </c>
      <c r="M1987" t="str">
        <f>VLOOKUP(L1987,'A-Applications'!B:D,3,FALSE)</f>
        <v>Google Earth</v>
      </c>
      <c r="N1987" t="s">
        <v>53</v>
      </c>
      <c r="O1987" s="42" t="s">
        <v>54</v>
      </c>
      <c r="P1987" t="s">
        <v>75</v>
      </c>
      <c r="Q1987" t="str">
        <f>VLOOKUP(KamstrupData[[#This Row],[IdLevel123]],'B-Business Capability'!B:L,10,FALSE)</f>
        <v>Order-to-Cash (O2C)</v>
      </c>
      <c r="R1987">
        <f>VLOOKUP(KamstrupData[[#This Row],[IdLevel123]],'B-Business Capability'!B:L,11,FALSE)</f>
        <v>0</v>
      </c>
      <c r="T1987" t="s">
        <v>837</v>
      </c>
      <c r="U1987" t="str">
        <f>_xlfn.CONCAT(KamstrupData[[#This Row],[CountryCode]],"_",KamstrupData[[#This Row],[Business Area]],"_",KamstrupData[[#This Row],[DepartmentTeam]])</f>
        <v>DK10_Heat/Cooling - Customer Services_</v>
      </c>
      <c r="V1987" t="str">
        <f>VLOOKUP(KamstrupData[[#This Row],[ORG_Concat]],'O-Organization'!F:H,3,FALSE)</f>
        <v>11122_DK10_Heat &amp; Cooling_Heat/Cooling - Customer Services_</v>
      </c>
    </row>
    <row r="1988" spans="2:22">
      <c r="D1988" t="s">
        <v>78</v>
      </c>
      <c r="E1988" t="str">
        <f>VLOOKUP(D1988,'B-Business Capability'!B:H,5,FALSE)</f>
        <v>Customer Service</v>
      </c>
      <c r="F1988" t="str">
        <f>VLOOKUP(D1988,'B-Business Capability'!B:H,6,FALSE)</f>
        <v>Customer Service and Support</v>
      </c>
      <c r="G1988" t="str">
        <f>VLOOKUP(D1988,'B-Business Capability'!B:H,7,FALSE)</f>
        <v>Service Request Management</v>
      </c>
      <c r="I1988" t="s">
        <v>253</v>
      </c>
      <c r="J1988" t="s">
        <v>1008</v>
      </c>
      <c r="L1988" t="s">
        <v>145</v>
      </c>
      <c r="M1988" t="str">
        <f>VLOOKUP(L1988,'A-Applications'!B:D,3,FALSE)</f>
        <v>Google Earth Pro</v>
      </c>
      <c r="N1988" t="s">
        <v>53</v>
      </c>
      <c r="O1988" s="42" t="s">
        <v>54</v>
      </c>
      <c r="P1988" t="s">
        <v>79</v>
      </c>
      <c r="Q1988" t="str">
        <f>VLOOKUP(KamstrupData[[#This Row],[IdLevel123]],'B-Business Capability'!B:L,10,FALSE)</f>
        <v>Customer Service and Support</v>
      </c>
      <c r="R1988">
        <f>VLOOKUP(KamstrupData[[#This Row],[IdLevel123]],'B-Business Capability'!B:L,11,FALSE)</f>
        <v>0</v>
      </c>
      <c r="T1988" t="s">
        <v>1016</v>
      </c>
      <c r="U1988" t="str">
        <f>_xlfn.CONCAT(KamstrupData[[#This Row],[CountryCode]],"_",KamstrupData[[#This Row],[Business Area]],"_",KamstrupData[[#This Row],[DepartmentTeam]])</f>
        <v>DK10_Heat/Cooling - Customer Services_</v>
      </c>
      <c r="V1988" t="str">
        <f>VLOOKUP(KamstrupData[[#This Row],[ORG_Concat]],'O-Organization'!F:H,3,FALSE)</f>
        <v>11122_DK10_Heat &amp; Cooling_Heat/Cooling - Customer Services_</v>
      </c>
    </row>
    <row r="1989" spans="2:22">
      <c r="D1989" t="s">
        <v>88</v>
      </c>
      <c r="E1989" t="str">
        <f>VLOOKUP(D1989,'B-Business Capability'!B:H,5,FALSE)</f>
        <v>Customer Service</v>
      </c>
      <c r="F1989" t="str">
        <f>VLOOKUP(D1989,'B-Business Capability'!B:H,6,FALSE)</f>
        <v>Customer Project Management</v>
      </c>
      <c r="G1989" t="str">
        <f>VLOOKUP(D1989,'B-Business Capability'!B:H,7,FALSE)</f>
        <v>Project Management</v>
      </c>
      <c r="I1989" t="s">
        <v>253</v>
      </c>
      <c r="J1989" t="s">
        <v>1008</v>
      </c>
      <c r="L1989" t="s">
        <v>145</v>
      </c>
      <c r="M1989" t="str">
        <f>VLOOKUP(L1989,'A-Applications'!B:D,3,FALSE)</f>
        <v>Google Earth Pro</v>
      </c>
      <c r="N1989" t="s">
        <v>53</v>
      </c>
      <c r="O1989" s="42" t="s">
        <v>54</v>
      </c>
      <c r="P1989" t="s">
        <v>75</v>
      </c>
      <c r="Q1989" t="str">
        <f>VLOOKUP(KamstrupData[[#This Row],[IdLevel123]],'B-Business Capability'!B:L,10,FALSE)</f>
        <v>Order-to-Cash (O2C)</v>
      </c>
      <c r="R1989">
        <f>VLOOKUP(KamstrupData[[#This Row],[IdLevel123]],'B-Business Capability'!B:L,11,FALSE)</f>
        <v>0</v>
      </c>
      <c r="T1989" t="s">
        <v>1016</v>
      </c>
      <c r="U1989" t="str">
        <f>_xlfn.CONCAT(KamstrupData[[#This Row],[CountryCode]],"_",KamstrupData[[#This Row],[Business Area]],"_",KamstrupData[[#This Row],[DepartmentTeam]])</f>
        <v>DK10_Heat/Cooling - Customer Services_</v>
      </c>
      <c r="V1989" t="str">
        <f>VLOOKUP(KamstrupData[[#This Row],[ORG_Concat]],'O-Organization'!F:H,3,FALSE)</f>
        <v>11122_DK10_Heat &amp; Cooling_Heat/Cooling - Customer Services_</v>
      </c>
    </row>
    <row r="1990" spans="2:22">
      <c r="D1990" t="s">
        <v>1031</v>
      </c>
      <c r="E1990" t="str">
        <f>VLOOKUP(D1990,'B-Business Capability'!B:H,5,FALSE)</f>
        <v>Customer Service</v>
      </c>
      <c r="F1990" t="str">
        <f>VLOOKUP(D1990,'B-Business Capability'!B:H,6,FALSE)</f>
        <v>Customer Project Management</v>
      </c>
      <c r="G1990">
        <f>VLOOKUP(D1990,'B-Business Capability'!B:H,7,FALSE)</f>
        <v>0</v>
      </c>
      <c r="I1990" t="s">
        <v>253</v>
      </c>
      <c r="J1990" t="s">
        <v>1008</v>
      </c>
      <c r="L1990" t="s">
        <v>146</v>
      </c>
      <c r="M1990" t="str">
        <f>VLOOKUP(L1990,'A-Applications'!B:D,3,FALSE)</f>
        <v>Microsoft CoPilot</v>
      </c>
      <c r="N1990" t="s">
        <v>53</v>
      </c>
      <c r="O1990" s="42" t="s">
        <v>54</v>
      </c>
      <c r="P1990" t="s">
        <v>75</v>
      </c>
      <c r="Q1990" t="str">
        <f>VLOOKUP(KamstrupData[[#This Row],[IdLevel123]],'B-Business Capability'!B:L,10,FALSE)</f>
        <v>Order-to-Cash (O2C)</v>
      </c>
      <c r="R1990">
        <f>VLOOKUP(KamstrupData[[#This Row],[IdLevel123]],'B-Business Capability'!B:L,11,FALSE)</f>
        <v>0</v>
      </c>
      <c r="T1990" t="s">
        <v>1013</v>
      </c>
      <c r="U1990" t="str">
        <f>_xlfn.CONCAT(KamstrupData[[#This Row],[CountryCode]],"_",KamstrupData[[#This Row],[Business Area]],"_",KamstrupData[[#This Row],[DepartmentTeam]])</f>
        <v>DK10_Heat/Cooling - Customer Services_</v>
      </c>
      <c r="V1990" t="str">
        <f>VLOOKUP(KamstrupData[[#This Row],[ORG_Concat]],'O-Organization'!F:H,3,FALSE)</f>
        <v>11122_DK10_Heat &amp; Cooling_Heat/Cooling - Customer Services_</v>
      </c>
    </row>
    <row r="1991" spans="2:22">
      <c r="D1991" t="s">
        <v>88</v>
      </c>
      <c r="E1991" t="str">
        <f>VLOOKUP(D1991,'B-Business Capability'!B:H,5,FALSE)</f>
        <v>Customer Service</v>
      </c>
      <c r="F1991" t="str">
        <f>VLOOKUP(D1991,'B-Business Capability'!B:H,6,FALSE)</f>
        <v>Customer Project Management</v>
      </c>
      <c r="G1991" t="str">
        <f>VLOOKUP(D1991,'B-Business Capability'!B:H,7,FALSE)</f>
        <v>Project Management</v>
      </c>
      <c r="I1991" t="s">
        <v>253</v>
      </c>
      <c r="J1991" t="s">
        <v>1008</v>
      </c>
      <c r="L1991" t="s">
        <v>148</v>
      </c>
      <c r="M1991" t="str">
        <f>VLOOKUP(L1991,'A-Applications'!B:D,3,FALSE)</f>
        <v>Oracle CPQ</v>
      </c>
      <c r="N1991" t="s">
        <v>53</v>
      </c>
      <c r="O1991" s="42" t="s">
        <v>54</v>
      </c>
      <c r="P1991" t="s">
        <v>75</v>
      </c>
      <c r="Q1991" t="str">
        <f>VLOOKUP(KamstrupData[[#This Row],[IdLevel123]],'B-Business Capability'!B:L,10,FALSE)</f>
        <v>Order-to-Cash (O2C)</v>
      </c>
      <c r="R1991">
        <f>VLOOKUP(KamstrupData[[#This Row],[IdLevel123]],'B-Business Capability'!B:L,11,FALSE)</f>
        <v>0</v>
      </c>
      <c r="T1991" t="s">
        <v>837</v>
      </c>
      <c r="U1991" t="str">
        <f>_xlfn.CONCAT(KamstrupData[[#This Row],[CountryCode]],"_",KamstrupData[[#This Row],[Business Area]],"_",KamstrupData[[#This Row],[DepartmentTeam]])</f>
        <v>DK10_Heat/Cooling - Customer Services_</v>
      </c>
      <c r="V1991" t="str">
        <f>VLOOKUP(KamstrupData[[#This Row],[ORG_Concat]],'O-Organization'!F:H,3,FALSE)</f>
        <v>11122_DK10_Heat &amp; Cooling_Heat/Cooling - Customer Services_</v>
      </c>
    </row>
    <row r="1992" spans="2:22">
      <c r="D1992" t="s">
        <v>63</v>
      </c>
      <c r="E1992" t="str">
        <f>VLOOKUP(D1992,'B-Business Capability'!B:H,5,FALSE)</f>
        <v>Finance</v>
      </c>
      <c r="F1992" t="str">
        <f>VLOOKUP(D1992,'B-Business Capability'!B:H,6,FALSE)</f>
        <v>Financial Planning &amp; Analysis</v>
      </c>
      <c r="G1992" t="str">
        <f>VLOOKUP(D1992,'B-Business Capability'!B:H,7,FALSE)</f>
        <v>Cost Accounting_Plan</v>
      </c>
      <c r="I1992" t="s">
        <v>253</v>
      </c>
      <c r="J1992" t="s">
        <v>1008</v>
      </c>
      <c r="L1992" t="s">
        <v>149</v>
      </c>
      <c r="M1992" t="str">
        <f>VLOOKUP(L1992,'A-Applications'!B:D,3,FALSE)</f>
        <v>SAP Analytics Cloud</v>
      </c>
      <c r="N1992" t="s">
        <v>53</v>
      </c>
      <c r="O1992" s="42" t="s">
        <v>54</v>
      </c>
      <c r="P1992" t="s">
        <v>67</v>
      </c>
      <c r="Q1992" t="str">
        <f>VLOOKUP(KamstrupData[[#This Row],[IdLevel123]],'B-Business Capability'!B:L,10,FALSE)</f>
        <v>N/A</v>
      </c>
      <c r="R1992">
        <f>VLOOKUP(KamstrupData[[#This Row],[IdLevel123]],'B-Business Capability'!B:L,11,FALSE)</f>
        <v>0</v>
      </c>
      <c r="U1992" t="str">
        <f>_xlfn.CONCAT(KamstrupData[[#This Row],[CountryCode]],"_",KamstrupData[[#This Row],[Business Area]],"_",KamstrupData[[#This Row],[DepartmentTeam]])</f>
        <v>DK10_Heat/Cooling - Customer Services_</v>
      </c>
      <c r="V1992" t="str">
        <f>VLOOKUP(KamstrupData[[#This Row],[ORG_Concat]],'O-Organization'!F:H,3,FALSE)</f>
        <v>11122_DK10_Heat &amp; Cooling_Heat/Cooling - Customer Services_</v>
      </c>
    </row>
    <row r="1993" spans="2:22">
      <c r="D1993" t="s">
        <v>104</v>
      </c>
      <c r="E1993" t="str">
        <f>VLOOKUP(D1993,'B-Business Capability'!B:H,5,FALSE)</f>
        <v>Finance</v>
      </c>
      <c r="F1993" t="str">
        <f>VLOOKUP(D1993,'B-Business Capability'!B:H,6,FALSE)</f>
        <v>Financial Planning &amp; Analysis</v>
      </c>
      <c r="G1993" t="str">
        <f>VLOOKUP(D1993,'B-Business Capability'!B:H,7,FALSE)</f>
        <v>Forecasting</v>
      </c>
      <c r="I1993" t="s">
        <v>253</v>
      </c>
      <c r="J1993" t="s">
        <v>1008</v>
      </c>
      <c r="L1993" t="s">
        <v>149</v>
      </c>
      <c r="M1993" t="str">
        <f>VLOOKUP(L1993,'A-Applications'!B:D,3,FALSE)</f>
        <v>SAP Analytics Cloud</v>
      </c>
      <c r="N1993" t="s">
        <v>53</v>
      </c>
      <c r="O1993" s="42" t="s">
        <v>54</v>
      </c>
      <c r="P1993" t="s">
        <v>67</v>
      </c>
      <c r="Q1993" t="str">
        <f>VLOOKUP(KamstrupData[[#This Row],[IdLevel123]],'B-Business Capability'!B:L,10,FALSE)</f>
        <v>N/A</v>
      </c>
      <c r="R1993">
        <f>VLOOKUP(KamstrupData[[#This Row],[IdLevel123]],'B-Business Capability'!B:L,11,FALSE)</f>
        <v>0</v>
      </c>
      <c r="U1993" t="str">
        <f>_xlfn.CONCAT(KamstrupData[[#This Row],[CountryCode]],"_",KamstrupData[[#This Row],[Business Area]],"_",KamstrupData[[#This Row],[DepartmentTeam]])</f>
        <v>DK10_Heat/Cooling - Customer Services_</v>
      </c>
      <c r="V1993" t="str">
        <f>VLOOKUP(KamstrupData[[#This Row],[ORG_Concat]],'O-Organization'!F:H,3,FALSE)</f>
        <v>11122_DK10_Heat &amp; Cooling_Heat/Cooling - Customer Services_</v>
      </c>
    </row>
    <row r="1994" spans="2:22">
      <c r="D1994" t="s">
        <v>74</v>
      </c>
      <c r="E1994" t="str">
        <f>VLOOKUP(D1994,'B-Business Capability'!B:H,5,FALSE)</f>
        <v>Strategic Management</v>
      </c>
      <c r="F1994" t="str">
        <f>VLOOKUP(D1994,'B-Business Capability'!B:H,6,FALSE)</f>
        <v>Manage Core Business</v>
      </c>
      <c r="G1994" t="str">
        <f>VLOOKUP(D1994,'B-Business Capability'!B:H,7,FALSE)</f>
        <v>Manage Projects</v>
      </c>
      <c r="I1994" t="s">
        <v>253</v>
      </c>
      <c r="J1994" t="s">
        <v>1008</v>
      </c>
      <c r="L1994" t="s">
        <v>149</v>
      </c>
      <c r="M1994" t="str">
        <f>VLOOKUP(L1994,'A-Applications'!B:D,3,FALSE)</f>
        <v>SAP Analytics Cloud</v>
      </c>
      <c r="N1994" t="s">
        <v>53</v>
      </c>
      <c r="O1994" s="42" t="s">
        <v>66</v>
      </c>
      <c r="P1994" t="s">
        <v>75</v>
      </c>
      <c r="Q1994" t="str">
        <f>VLOOKUP(KamstrupData[[#This Row],[IdLevel123]],'B-Business Capability'!B:L,10,FALSE)</f>
        <v>N/A</v>
      </c>
      <c r="R1994">
        <f>VLOOKUP(KamstrupData[[#This Row],[IdLevel123]],'B-Business Capability'!B:L,11,FALSE)</f>
        <v>0</v>
      </c>
      <c r="U1994" t="str">
        <f>_xlfn.CONCAT(KamstrupData[[#This Row],[CountryCode]],"_",KamstrupData[[#This Row],[Business Area]],"_",KamstrupData[[#This Row],[DepartmentTeam]])</f>
        <v>DK10_Heat/Cooling - Customer Services_</v>
      </c>
      <c r="V1994" t="str">
        <f>VLOOKUP(KamstrupData[[#This Row],[ORG_Concat]],'O-Organization'!F:H,3,FALSE)</f>
        <v>11122_DK10_Heat &amp; Cooling_Heat/Cooling - Customer Services_</v>
      </c>
    </row>
    <row r="1995" spans="2:22">
      <c r="D1995" t="s">
        <v>128</v>
      </c>
      <c r="E1995" t="str">
        <f>VLOOKUP(D1995,'B-Business Capability'!B:H,5,FALSE)</f>
        <v>Sales</v>
      </c>
      <c r="F1995" t="str">
        <f>VLOOKUP(D1995,'B-Business Capability'!B:H,6,FALSE)</f>
        <v>Sales Execution and Customer Engagement</v>
      </c>
      <c r="G1995" t="str">
        <f>VLOOKUP(D1995,'B-Business Capability'!B:H,7,FALSE)</f>
        <v>Project selling</v>
      </c>
      <c r="I1995" t="s">
        <v>253</v>
      </c>
      <c r="J1995" t="s">
        <v>1008</v>
      </c>
      <c r="L1995" t="s">
        <v>150</v>
      </c>
      <c r="M1995" t="str">
        <f>VLOOKUP(L1995,'A-Applications'!B:D,3,FALSE)</f>
        <v>VIS-Quote Calculation Tool</v>
      </c>
      <c r="N1995" t="s">
        <v>103</v>
      </c>
      <c r="O1995" s="42" t="s">
        <v>54</v>
      </c>
      <c r="P1995" t="s">
        <v>75</v>
      </c>
      <c r="Q1995" t="str">
        <f>VLOOKUP(KamstrupData[[#This Row],[IdLevel123]],'B-Business Capability'!B:L,10,FALSE)</f>
        <v>Order-to-Cash (O2C)</v>
      </c>
      <c r="R1995">
        <f>VLOOKUP(KamstrupData[[#This Row],[IdLevel123]],'B-Business Capability'!B:L,11,FALSE)</f>
        <v>550</v>
      </c>
      <c r="S1995" t="s">
        <v>265</v>
      </c>
      <c r="T1995" t="s">
        <v>1032</v>
      </c>
      <c r="U1995" t="str">
        <f>_xlfn.CONCAT(KamstrupData[[#This Row],[CountryCode]],"_",KamstrupData[[#This Row],[Business Area]],"_",KamstrupData[[#This Row],[DepartmentTeam]])</f>
        <v>DK10_Heat/Cooling - Customer Services_</v>
      </c>
      <c r="V1995" t="str">
        <f>VLOOKUP(KamstrupData[[#This Row],[ORG_Concat]],'O-Organization'!F:H,3,FALSE)</f>
        <v>11122_DK10_Heat &amp; Cooling_Heat/Cooling - Customer Services_</v>
      </c>
    </row>
    <row r="1996" spans="2:22">
      <c r="D1996" t="s">
        <v>130</v>
      </c>
      <c r="E1996" t="str">
        <f>VLOOKUP(D1996,'B-Business Capability'!B:H,5,FALSE)</f>
        <v>Sales</v>
      </c>
      <c r="F1996" t="str">
        <f>VLOOKUP(D1996,'B-Business Capability'!B:H,6,FALSE)</f>
        <v>Quotation, Order, and Contract Management</v>
      </c>
      <c r="G1996" t="str">
        <f>VLOOKUP(D1996,'B-Business Capability'!B:H,7,FALSE)</f>
        <v>Tender or Bid management</v>
      </c>
      <c r="I1996" t="s">
        <v>253</v>
      </c>
      <c r="J1996" t="s">
        <v>1008</v>
      </c>
      <c r="L1996" t="s">
        <v>150</v>
      </c>
      <c r="M1996" t="str">
        <f>VLOOKUP(L1996,'A-Applications'!B:D,3,FALSE)</f>
        <v>VIS-Quote Calculation Tool</v>
      </c>
      <c r="N1996" t="s">
        <v>103</v>
      </c>
      <c r="O1996" s="42" t="s">
        <v>54</v>
      </c>
      <c r="P1996" t="s">
        <v>131</v>
      </c>
      <c r="Q1996" t="str">
        <f>VLOOKUP(KamstrupData[[#This Row],[IdLevel123]],'B-Business Capability'!B:L,10,FALSE)</f>
        <v>Order-to-Cash (O2C)</v>
      </c>
      <c r="R1996">
        <f>VLOOKUP(KamstrupData[[#This Row],[IdLevel123]],'B-Business Capability'!B:L,11,FALSE)</f>
        <v>104</v>
      </c>
      <c r="S1996" t="s">
        <v>265</v>
      </c>
      <c r="T1996" t="s">
        <v>1032</v>
      </c>
      <c r="U1996" t="str">
        <f>_xlfn.CONCAT(KamstrupData[[#This Row],[CountryCode]],"_",KamstrupData[[#This Row],[Business Area]],"_",KamstrupData[[#This Row],[DepartmentTeam]])</f>
        <v>DK10_Heat/Cooling - Customer Services_</v>
      </c>
      <c r="V1996" t="str">
        <f>VLOOKUP(KamstrupData[[#This Row],[ORG_Concat]],'O-Organization'!F:H,3,FALSE)</f>
        <v>11122_DK10_Heat &amp; Cooling_Heat/Cooling - Customer Services_</v>
      </c>
    </row>
    <row r="1997" spans="2:22">
      <c r="D1997" t="s">
        <v>82</v>
      </c>
      <c r="E1997" t="str">
        <f>VLOOKUP(D1997,'B-Business Capability'!B:H,5,FALSE)</f>
        <v>Customer Service</v>
      </c>
      <c r="F1997" t="str">
        <f>VLOOKUP(D1997,'B-Business Capability'!B:H,6,FALSE)</f>
        <v>Customer Project Management</v>
      </c>
      <c r="G1997" t="str">
        <f>VLOOKUP(D1997,'B-Business Capability'!B:H,7,FALSE)</f>
        <v>Financial Analytics and Management</v>
      </c>
      <c r="I1997" t="s">
        <v>253</v>
      </c>
      <c r="J1997" t="s">
        <v>1008</v>
      </c>
      <c r="L1997" t="s">
        <v>150</v>
      </c>
      <c r="M1997" t="str">
        <f>VLOOKUP(L1997,'A-Applications'!B:D,3,FALSE)</f>
        <v>VIS-Quote Calculation Tool</v>
      </c>
      <c r="N1997" t="s">
        <v>103</v>
      </c>
      <c r="O1997" s="42" t="s">
        <v>54</v>
      </c>
      <c r="P1997" t="s">
        <v>75</v>
      </c>
      <c r="Q1997" t="str">
        <f>VLOOKUP(KamstrupData[[#This Row],[IdLevel123]],'B-Business Capability'!B:L,10,FALSE)</f>
        <v>Order-to-Cash (O2C)</v>
      </c>
      <c r="R1997">
        <f>VLOOKUP(KamstrupData[[#This Row],[IdLevel123]],'B-Business Capability'!B:L,11,FALSE)</f>
        <v>0</v>
      </c>
      <c r="S1997" t="s">
        <v>265</v>
      </c>
      <c r="T1997" t="s">
        <v>1032</v>
      </c>
      <c r="U1997" t="str">
        <f>_xlfn.CONCAT(KamstrupData[[#This Row],[CountryCode]],"_",KamstrupData[[#This Row],[Business Area]],"_",KamstrupData[[#This Row],[DepartmentTeam]])</f>
        <v>DK10_Heat/Cooling - Customer Services_</v>
      </c>
      <c r="V1997" t="str">
        <f>VLOOKUP(KamstrupData[[#This Row],[ORG_Concat]],'O-Organization'!F:H,3,FALSE)</f>
        <v>11122_DK10_Heat &amp; Cooling_Heat/Cooling - Customer Services_</v>
      </c>
    </row>
    <row r="1998" spans="2:22">
      <c r="D1998" t="s">
        <v>88</v>
      </c>
      <c r="E1998" t="str">
        <f>VLOOKUP(D1998,'B-Business Capability'!B:H,5,FALSE)</f>
        <v>Customer Service</v>
      </c>
      <c r="F1998" t="str">
        <f>VLOOKUP(D1998,'B-Business Capability'!B:H,6,FALSE)</f>
        <v>Customer Project Management</v>
      </c>
      <c r="G1998" t="str">
        <f>VLOOKUP(D1998,'B-Business Capability'!B:H,7,FALSE)</f>
        <v>Project Management</v>
      </c>
      <c r="I1998" t="s">
        <v>253</v>
      </c>
      <c r="J1998" t="s">
        <v>1008</v>
      </c>
      <c r="L1998" t="s">
        <v>151</v>
      </c>
      <c r="M1998" t="str">
        <f>VLOOKUP(L1998,'A-Applications'!B:D,3,FALSE)</f>
        <v>Metertool X</v>
      </c>
      <c r="N1998" t="s">
        <v>53</v>
      </c>
      <c r="O1998" s="42" t="s">
        <v>54</v>
      </c>
      <c r="P1998" t="s">
        <v>75</v>
      </c>
      <c r="Q1998" t="str">
        <f>VLOOKUP(KamstrupData[[#This Row],[IdLevel123]],'B-Business Capability'!B:L,10,FALSE)</f>
        <v>Order-to-Cash (O2C)</v>
      </c>
      <c r="R1998">
        <f>VLOOKUP(KamstrupData[[#This Row],[IdLevel123]],'B-Business Capability'!B:L,11,FALSE)</f>
        <v>0</v>
      </c>
      <c r="T1998" t="s">
        <v>837</v>
      </c>
      <c r="U1998" t="str">
        <f>_xlfn.CONCAT(KamstrupData[[#This Row],[CountryCode]],"_",KamstrupData[[#This Row],[Business Area]],"_",KamstrupData[[#This Row],[DepartmentTeam]])</f>
        <v>DK10_Heat/Cooling - Customer Services_</v>
      </c>
      <c r="V1998" t="str">
        <f>VLOOKUP(KamstrupData[[#This Row],[ORG_Concat]],'O-Organization'!F:H,3,FALSE)</f>
        <v>11122_DK10_Heat &amp; Cooling_Heat/Cooling - Customer Services_</v>
      </c>
    </row>
    <row r="1999" spans="2:22">
      <c r="D1999" t="s">
        <v>152</v>
      </c>
      <c r="E1999" t="str">
        <f>VLOOKUP(D1999,'B-Business Capability'!B:H,5,FALSE)</f>
        <v>Customer Service</v>
      </c>
      <c r="F1999" t="str">
        <f>VLOOKUP(D1999,'B-Business Capability'!B:H,6,FALSE)</f>
        <v>Customer Service and Support</v>
      </c>
      <c r="G1999" t="str">
        <f>VLOOKUP(D1999,'B-Business Capability'!B:H,7,FALSE)</f>
        <v>Service Knowledge Base Management</v>
      </c>
      <c r="I1999" t="s">
        <v>253</v>
      </c>
      <c r="J1999" t="s">
        <v>1008</v>
      </c>
      <c r="L1999" t="s">
        <v>153</v>
      </c>
      <c r="M1999" t="str">
        <f>VLOOKUP(L1999,'A-Applications'!B:D,3,FALSE)</f>
        <v>VenzoAI (Kamassist)</v>
      </c>
      <c r="N1999" t="s">
        <v>147</v>
      </c>
      <c r="O1999" s="42" t="s">
        <v>54</v>
      </c>
      <c r="P1999" t="s">
        <v>79</v>
      </c>
      <c r="Q1999" t="str">
        <f>VLOOKUP(KamstrupData[[#This Row],[IdLevel123]],'B-Business Capability'!B:L,10,FALSE)</f>
        <v>Customer Service and Support</v>
      </c>
      <c r="R1999">
        <f>VLOOKUP(KamstrupData[[#This Row],[IdLevel123]],'B-Business Capability'!B:L,11,FALSE)</f>
        <v>0</v>
      </c>
      <c r="T1999" t="s">
        <v>837</v>
      </c>
      <c r="U1999" t="str">
        <f>_xlfn.CONCAT(KamstrupData[[#This Row],[CountryCode]],"_",KamstrupData[[#This Row],[Business Area]],"_",KamstrupData[[#This Row],[DepartmentTeam]])</f>
        <v>DK10_Heat/Cooling - Customer Services_</v>
      </c>
      <c r="V1999" t="str">
        <f>VLOOKUP(KamstrupData[[#This Row],[ORG_Concat]],'O-Organization'!F:H,3,FALSE)</f>
        <v>11122_DK10_Heat &amp; Cooling_Heat/Cooling - Customer Services_</v>
      </c>
    </row>
    <row r="2000" spans="2:22">
      <c r="D2000" t="s">
        <v>88</v>
      </c>
      <c r="E2000" t="str">
        <f>VLOOKUP(D2000,'B-Business Capability'!B:H,5,FALSE)</f>
        <v>Customer Service</v>
      </c>
      <c r="F2000" t="str">
        <f>VLOOKUP(D2000,'B-Business Capability'!B:H,6,FALSE)</f>
        <v>Customer Project Management</v>
      </c>
      <c r="G2000" t="str">
        <f>VLOOKUP(D2000,'B-Business Capability'!B:H,7,FALSE)</f>
        <v>Project Management</v>
      </c>
      <c r="I2000" t="s">
        <v>253</v>
      </c>
      <c r="J2000" t="s">
        <v>1008</v>
      </c>
      <c r="L2000" t="s">
        <v>154</v>
      </c>
      <c r="M2000" t="str">
        <f>VLOOKUP(L2000,'A-Applications'!B:D,3,FALSE)</f>
        <v>Media Center</v>
      </c>
      <c r="N2000" t="s">
        <v>53</v>
      </c>
      <c r="O2000" s="42" t="s">
        <v>54</v>
      </c>
      <c r="P2000" t="s">
        <v>75</v>
      </c>
      <c r="Q2000" t="str">
        <f>VLOOKUP(KamstrupData[[#This Row],[IdLevel123]],'B-Business Capability'!B:L,10,FALSE)</f>
        <v>Order-to-Cash (O2C)</v>
      </c>
      <c r="R2000">
        <f>VLOOKUP(KamstrupData[[#This Row],[IdLevel123]],'B-Business Capability'!B:L,11,FALSE)</f>
        <v>0</v>
      </c>
      <c r="T2000" t="s">
        <v>1013</v>
      </c>
      <c r="U2000" t="str">
        <f>_xlfn.CONCAT(KamstrupData[[#This Row],[CountryCode]],"_",KamstrupData[[#This Row],[Business Area]],"_",KamstrupData[[#This Row],[DepartmentTeam]])</f>
        <v>DK10_Heat/Cooling - Customer Services_</v>
      </c>
      <c r="V2000" t="str">
        <f>VLOOKUP(KamstrupData[[#This Row],[ORG_Concat]],'O-Organization'!F:H,3,FALSE)</f>
        <v>11122_DK10_Heat &amp; Cooling_Heat/Cooling - Customer Services_</v>
      </c>
    </row>
    <row r="2001" spans="2:22">
      <c r="B2001" s="28">
        <v>45292</v>
      </c>
      <c r="D2001" t="s">
        <v>236</v>
      </c>
      <c r="E2001" t="str">
        <f>VLOOKUP(D2001,'B-Business Capability'!B:H,5,FALSE)</f>
        <v>People and Culture</v>
      </c>
      <c r="F2001" t="str">
        <f>VLOOKUP(D2001,'B-Business Capability'!B:H,6,FALSE)</f>
        <v>Compensation &amp; Benefits</v>
      </c>
      <c r="G2001">
        <f>VLOOKUP(D2001,'B-Business Capability'!B:H,7,FALSE)</f>
        <v>0</v>
      </c>
      <c r="I2001" t="s">
        <v>253</v>
      </c>
      <c r="J2001" t="s">
        <v>1008</v>
      </c>
      <c r="L2001" t="s">
        <v>428</v>
      </c>
      <c r="M2001" t="str">
        <f>VLOOKUP(L2001,'A-Applications'!B:D,3,FALSE)</f>
        <v>Lessor Portal</v>
      </c>
      <c r="N2001" t="s">
        <v>53</v>
      </c>
      <c r="O2001" s="42" t="s">
        <v>54</v>
      </c>
      <c r="P2001" t="s">
        <v>429</v>
      </c>
      <c r="Q2001" t="str">
        <f>VLOOKUP(KamstrupData[[#This Row],[IdLevel123]],'B-Business Capability'!B:L,10,FALSE)</f>
        <v>Hire-to-Retire (H2R)</v>
      </c>
      <c r="R2001">
        <f>VLOOKUP(KamstrupData[[#This Row],[IdLevel123]],'B-Business Capability'!B:L,11,FALSE)</f>
        <v>700</v>
      </c>
      <c r="S2001" t="s">
        <v>237</v>
      </c>
      <c r="U2001" t="str">
        <f>_xlfn.CONCAT(KamstrupData[[#This Row],[CountryCode]],"_",KamstrupData[[#This Row],[Business Area]],"_",KamstrupData[[#This Row],[DepartmentTeam]])</f>
        <v>DK10_Heat/Cooling - Customer Services_</v>
      </c>
      <c r="V2001" t="str">
        <f>VLOOKUP(KamstrupData[[#This Row],[ORG_Concat]],'O-Organization'!F:H,3,FALSE)</f>
        <v>11122_DK10_Heat &amp; Cooling_Heat/Cooling - Customer Services_</v>
      </c>
    </row>
    <row r="2002" spans="2:22">
      <c r="D2002" t="s">
        <v>88</v>
      </c>
      <c r="E2002" t="str">
        <f>VLOOKUP(D2002,'B-Business Capability'!B:H,5,FALSE)</f>
        <v>Customer Service</v>
      </c>
      <c r="F2002" t="str">
        <f>VLOOKUP(D2002,'B-Business Capability'!B:H,6,FALSE)</f>
        <v>Customer Project Management</v>
      </c>
      <c r="G2002" t="str">
        <f>VLOOKUP(D2002,'B-Business Capability'!B:H,7,FALSE)</f>
        <v>Project Management</v>
      </c>
      <c r="I2002" t="s">
        <v>253</v>
      </c>
      <c r="J2002" t="s">
        <v>1008</v>
      </c>
      <c r="L2002" t="s">
        <v>431</v>
      </c>
      <c r="M2002" t="str">
        <f>VLOOKUP(L2002,'A-Applications'!B:D,3,FALSE)</f>
        <v>Postman</v>
      </c>
      <c r="N2002" t="s">
        <v>53</v>
      </c>
      <c r="O2002" s="42" t="s">
        <v>54</v>
      </c>
      <c r="P2002" t="s">
        <v>75</v>
      </c>
      <c r="Q2002" t="str">
        <f>VLOOKUP(KamstrupData[[#This Row],[IdLevel123]],'B-Business Capability'!B:L,10,FALSE)</f>
        <v>Order-to-Cash (O2C)</v>
      </c>
      <c r="R2002">
        <f>VLOOKUP(KamstrupData[[#This Row],[IdLevel123]],'B-Business Capability'!B:L,11,FALSE)</f>
        <v>0</v>
      </c>
      <c r="T2002" t="s">
        <v>1016</v>
      </c>
      <c r="U2002" t="str">
        <f>_xlfn.CONCAT(KamstrupData[[#This Row],[CountryCode]],"_",KamstrupData[[#This Row],[Business Area]],"_",KamstrupData[[#This Row],[DepartmentTeam]])</f>
        <v>DK10_Heat/Cooling - Customer Services_</v>
      </c>
      <c r="V2002" t="str">
        <f>VLOOKUP(KamstrupData[[#This Row],[ORG_Concat]],'O-Organization'!F:H,3,FALSE)</f>
        <v>11122_DK10_Heat &amp; Cooling_Heat/Cooling - Customer Services_</v>
      </c>
    </row>
    <row r="2003" spans="2:22">
      <c r="D2003" t="s">
        <v>88</v>
      </c>
      <c r="E2003" t="str">
        <f>VLOOKUP(D2003,'B-Business Capability'!B:H,5,FALSE)</f>
        <v>Customer Service</v>
      </c>
      <c r="F2003" t="str">
        <f>VLOOKUP(D2003,'B-Business Capability'!B:H,6,FALSE)</f>
        <v>Customer Project Management</v>
      </c>
      <c r="G2003" t="str">
        <f>VLOOKUP(D2003,'B-Business Capability'!B:H,7,FALSE)</f>
        <v>Project Management</v>
      </c>
      <c r="I2003" t="s">
        <v>253</v>
      </c>
      <c r="J2003" t="s">
        <v>1008</v>
      </c>
      <c r="L2003" t="s">
        <v>155</v>
      </c>
      <c r="M2003" t="str">
        <f>VLOOKUP(L2003,'A-Applications'!B:D,3,FALSE)</f>
        <v>FileZilla</v>
      </c>
      <c r="N2003" t="s">
        <v>53</v>
      </c>
      <c r="O2003" s="42" t="s">
        <v>54</v>
      </c>
      <c r="P2003" t="s">
        <v>75</v>
      </c>
      <c r="Q2003" t="str">
        <f>VLOOKUP(KamstrupData[[#This Row],[IdLevel123]],'B-Business Capability'!B:L,10,FALSE)</f>
        <v>Order-to-Cash (O2C)</v>
      </c>
      <c r="R2003">
        <f>VLOOKUP(KamstrupData[[#This Row],[IdLevel123]],'B-Business Capability'!B:L,11,FALSE)</f>
        <v>0</v>
      </c>
      <c r="T2003" t="s">
        <v>837</v>
      </c>
      <c r="U2003" t="str">
        <f>_xlfn.CONCAT(KamstrupData[[#This Row],[CountryCode]],"_",KamstrupData[[#This Row],[Business Area]],"_",KamstrupData[[#This Row],[DepartmentTeam]])</f>
        <v>DK10_Heat/Cooling - Customer Services_</v>
      </c>
      <c r="V2003" t="str">
        <f>VLOOKUP(KamstrupData[[#This Row],[ORG_Concat]],'O-Organization'!F:H,3,FALSE)</f>
        <v>11122_DK10_Heat &amp; Cooling_Heat/Cooling - Customer Services_</v>
      </c>
    </row>
    <row r="2004" spans="2:22">
      <c r="D2004" t="s">
        <v>90</v>
      </c>
      <c r="E2004" t="str">
        <f>VLOOKUP(D2004,'B-Business Capability'!B:H,5,FALSE)</f>
        <v>Customer Service</v>
      </c>
      <c r="F2004" t="str">
        <f>VLOOKUP(D2004,'B-Business Capability'!B:H,6,FALSE)</f>
        <v>Customer Service and Support</v>
      </c>
      <c r="G2004">
        <f>VLOOKUP(D2004,'B-Business Capability'!B:H,7,FALSE)</f>
        <v>0</v>
      </c>
      <c r="I2004" t="s">
        <v>253</v>
      </c>
      <c r="J2004" t="s">
        <v>1008</v>
      </c>
      <c r="L2004" t="s">
        <v>157</v>
      </c>
      <c r="M2004" t="str">
        <f>VLOOKUP(L2004,'A-Applications'!B:D,3,FALSE)</f>
        <v>ServiceNow</v>
      </c>
      <c r="N2004" t="s">
        <v>147</v>
      </c>
      <c r="O2004" s="42" t="s">
        <v>66</v>
      </c>
      <c r="P2004" t="s">
        <v>79</v>
      </c>
      <c r="Q2004" t="str">
        <f>VLOOKUP(KamstrupData[[#This Row],[IdLevel123]],'B-Business Capability'!B:L,10,FALSE)</f>
        <v>Customer Service and Support</v>
      </c>
      <c r="R2004">
        <f>VLOOKUP(KamstrupData[[#This Row],[IdLevel123]],'B-Business Capability'!B:L,11,FALSE)</f>
        <v>0</v>
      </c>
      <c r="T2004" t="s">
        <v>837</v>
      </c>
      <c r="U2004" t="str">
        <f>_xlfn.CONCAT(KamstrupData[[#This Row],[CountryCode]],"_",KamstrupData[[#This Row],[Business Area]],"_",KamstrupData[[#This Row],[DepartmentTeam]])</f>
        <v>DK10_Heat/Cooling - Customer Services_</v>
      </c>
      <c r="V2004" t="str">
        <f>VLOOKUP(KamstrupData[[#This Row],[ORG_Concat]],'O-Organization'!F:H,3,FALSE)</f>
        <v>11122_DK10_Heat &amp; Cooling_Heat/Cooling - Customer Services_</v>
      </c>
    </row>
    <row r="2005" spans="2:22">
      <c r="D2005" t="s">
        <v>152</v>
      </c>
      <c r="E2005" t="str">
        <f>VLOOKUP(D2005,'B-Business Capability'!B:H,5,FALSE)</f>
        <v>Customer Service</v>
      </c>
      <c r="F2005" t="str">
        <f>VLOOKUP(D2005,'B-Business Capability'!B:H,6,FALSE)</f>
        <v>Customer Service and Support</v>
      </c>
      <c r="G2005" t="str">
        <f>VLOOKUP(D2005,'B-Business Capability'!B:H,7,FALSE)</f>
        <v>Service Knowledge Base Management</v>
      </c>
      <c r="I2005" t="s">
        <v>253</v>
      </c>
      <c r="J2005" t="s">
        <v>1008</v>
      </c>
      <c r="L2005" t="s">
        <v>157</v>
      </c>
      <c r="M2005" t="str">
        <f>VLOOKUP(L2005,'A-Applications'!B:D,3,FALSE)</f>
        <v>ServiceNow</v>
      </c>
      <c r="N2005" t="s">
        <v>147</v>
      </c>
      <c r="O2005" s="42" t="s">
        <v>54</v>
      </c>
      <c r="P2005" t="s">
        <v>79</v>
      </c>
      <c r="Q2005" t="str">
        <f>VLOOKUP(KamstrupData[[#This Row],[IdLevel123]],'B-Business Capability'!B:L,10,FALSE)</f>
        <v>Customer Service and Support</v>
      </c>
      <c r="R2005">
        <f>VLOOKUP(KamstrupData[[#This Row],[IdLevel123]],'B-Business Capability'!B:L,11,FALSE)</f>
        <v>0</v>
      </c>
      <c r="T2005" t="s">
        <v>1033</v>
      </c>
      <c r="U2005" t="str">
        <f>_xlfn.CONCAT(KamstrupData[[#This Row],[CountryCode]],"_",KamstrupData[[#This Row],[Business Area]],"_",KamstrupData[[#This Row],[DepartmentTeam]])</f>
        <v>DK10_Heat/Cooling - Customer Services_</v>
      </c>
      <c r="V2005" t="str">
        <f>VLOOKUP(KamstrupData[[#This Row],[ORG_Concat]],'O-Organization'!F:H,3,FALSE)</f>
        <v>11122_DK10_Heat &amp; Cooling_Heat/Cooling - Customer Services_</v>
      </c>
    </row>
    <row r="2006" spans="2:22">
      <c r="D2006" t="s">
        <v>84</v>
      </c>
      <c r="E2006" t="str">
        <f>VLOOKUP(D2006,'B-Business Capability'!B:H,5,FALSE)</f>
        <v>OT Hosting</v>
      </c>
      <c r="F2006" t="str">
        <f>VLOOKUP(D2006,'B-Business Capability'!B:H,6,FALSE)</f>
        <v>OT Operations &amp; Service</v>
      </c>
      <c r="G2006">
        <f>VLOOKUP(D2006,'B-Business Capability'!B:H,7,FALSE)</f>
        <v>0</v>
      </c>
      <c r="I2006" t="s">
        <v>253</v>
      </c>
      <c r="J2006" t="s">
        <v>1008</v>
      </c>
      <c r="L2006" t="s">
        <v>157</v>
      </c>
      <c r="M2006" t="str">
        <f>VLOOKUP(L2006,'A-Applications'!B:D,3,FALSE)</f>
        <v>ServiceNow</v>
      </c>
      <c r="N2006" t="s">
        <v>147</v>
      </c>
      <c r="O2006" s="42" t="s">
        <v>66</v>
      </c>
      <c r="P2006" t="s">
        <v>79</v>
      </c>
      <c r="Q2006" t="str">
        <f>VLOOKUP(KamstrupData[[#This Row],[IdLevel123]],'B-Business Capability'!B:L,10,FALSE)</f>
        <v>N/A</v>
      </c>
      <c r="R2006">
        <f>VLOOKUP(KamstrupData[[#This Row],[IdLevel123]],'B-Business Capability'!B:L,11,FALSE)</f>
        <v>0</v>
      </c>
      <c r="U2006" t="str">
        <f>_xlfn.CONCAT(KamstrupData[[#This Row],[CountryCode]],"_",KamstrupData[[#This Row],[Business Area]],"_",KamstrupData[[#This Row],[DepartmentTeam]])</f>
        <v>DK10_Heat/Cooling - Customer Services_</v>
      </c>
      <c r="V2006" t="str">
        <f>VLOOKUP(KamstrupData[[#This Row],[ORG_Concat]],'O-Organization'!F:H,3,FALSE)</f>
        <v>11122_DK10_Heat &amp; Cooling_Heat/Cooling - Customer Services_</v>
      </c>
    </row>
    <row r="2007" spans="2:22">
      <c r="D2007" t="s">
        <v>1034</v>
      </c>
      <c r="E2007" t="str">
        <f>VLOOKUP(D2007,'B-Business Capability'!B:H,5,FALSE)</f>
        <v>Customer Service</v>
      </c>
      <c r="F2007" t="str">
        <f>VLOOKUP(D2007,'B-Business Capability'!B:H,6,FALSE)</f>
        <v>Customer Service Strategy and Planning</v>
      </c>
      <c r="G2007">
        <f>VLOOKUP(D2007,'B-Business Capability'!B:H,7,FALSE)</f>
        <v>0</v>
      </c>
      <c r="I2007" t="s">
        <v>253</v>
      </c>
      <c r="J2007" t="s">
        <v>1008</v>
      </c>
      <c r="L2007" t="s">
        <v>437</v>
      </c>
      <c r="M2007" t="str">
        <f>VLOOKUP(L2007,'A-Applications'!B:D,3,FALSE)</f>
        <v>ReadyAPI</v>
      </c>
      <c r="N2007" t="s">
        <v>53</v>
      </c>
      <c r="O2007" s="42" t="s">
        <v>54</v>
      </c>
      <c r="P2007" t="s">
        <v>75</v>
      </c>
      <c r="Q2007" t="str">
        <f>VLOOKUP(KamstrupData[[#This Row],[IdLevel123]],'B-Business Capability'!B:L,10,FALSE)</f>
        <v>Customer Service and Support</v>
      </c>
      <c r="R2007">
        <f>VLOOKUP(KamstrupData[[#This Row],[IdLevel123]],'B-Business Capability'!B:L,11,FALSE)</f>
        <v>0</v>
      </c>
      <c r="U2007" t="str">
        <f>_xlfn.CONCAT(KamstrupData[[#This Row],[CountryCode]],"_",KamstrupData[[#This Row],[Business Area]],"_",KamstrupData[[#This Row],[DepartmentTeam]])</f>
        <v>DK10_Heat/Cooling - Customer Services_</v>
      </c>
      <c r="V2007" t="str">
        <f>VLOOKUP(KamstrupData[[#This Row],[ORG_Concat]],'O-Organization'!F:H,3,FALSE)</f>
        <v>11122_DK10_Heat &amp; Cooling_Heat/Cooling - Customer Services_</v>
      </c>
    </row>
    <row r="2008" spans="2:22">
      <c r="D2008" t="s">
        <v>88</v>
      </c>
      <c r="E2008" t="str">
        <f>VLOOKUP(D2008,'B-Business Capability'!B:H,5,FALSE)</f>
        <v>Customer Service</v>
      </c>
      <c r="F2008" t="str">
        <f>VLOOKUP(D2008,'B-Business Capability'!B:H,6,FALSE)</f>
        <v>Customer Project Management</v>
      </c>
      <c r="G2008" t="str">
        <f>VLOOKUP(D2008,'B-Business Capability'!B:H,7,FALSE)</f>
        <v>Project Management</v>
      </c>
      <c r="I2008" t="s">
        <v>253</v>
      </c>
      <c r="J2008" t="s">
        <v>1008</v>
      </c>
      <c r="L2008" t="s">
        <v>437</v>
      </c>
      <c r="M2008" t="str">
        <f>VLOOKUP(L2008,'A-Applications'!B:D,3,FALSE)</f>
        <v>ReadyAPI</v>
      </c>
      <c r="N2008" t="s">
        <v>53</v>
      </c>
      <c r="O2008" s="42" t="s">
        <v>54</v>
      </c>
      <c r="P2008" t="s">
        <v>79</v>
      </c>
      <c r="Q2008" t="str">
        <f>VLOOKUP(KamstrupData[[#This Row],[IdLevel123]],'B-Business Capability'!B:L,10,FALSE)</f>
        <v>Order-to-Cash (O2C)</v>
      </c>
      <c r="R2008">
        <f>VLOOKUP(KamstrupData[[#This Row],[IdLevel123]],'B-Business Capability'!B:L,11,FALSE)</f>
        <v>0</v>
      </c>
      <c r="U2008" t="str">
        <f>_xlfn.CONCAT(KamstrupData[[#This Row],[CountryCode]],"_",KamstrupData[[#This Row],[Business Area]],"_",KamstrupData[[#This Row],[DepartmentTeam]])</f>
        <v>DK10_Heat/Cooling - Customer Services_</v>
      </c>
      <c r="V2008" t="str">
        <f>VLOOKUP(KamstrupData[[#This Row],[ORG_Concat]],'O-Organization'!F:H,3,FALSE)</f>
        <v>11122_DK10_Heat &amp; Cooling_Heat/Cooling - Customer Services_</v>
      </c>
    </row>
    <row r="2009" spans="2:22">
      <c r="D2009" t="s">
        <v>88</v>
      </c>
      <c r="E2009" t="str">
        <f>VLOOKUP(D2009,'B-Business Capability'!B:H,5,FALSE)</f>
        <v>Customer Service</v>
      </c>
      <c r="F2009" t="str">
        <f>VLOOKUP(D2009,'B-Business Capability'!B:H,6,FALSE)</f>
        <v>Customer Project Management</v>
      </c>
      <c r="G2009" t="str">
        <f>VLOOKUP(D2009,'B-Business Capability'!B:H,7,FALSE)</f>
        <v>Project Management</v>
      </c>
      <c r="I2009" t="s">
        <v>253</v>
      </c>
      <c r="J2009" t="s">
        <v>1008</v>
      </c>
      <c r="L2009" t="s">
        <v>167</v>
      </c>
      <c r="M2009" t="str">
        <f>VLOOKUP(L2009,'A-Applications'!B:D,3,FALSE)</f>
        <v>License Tool</v>
      </c>
      <c r="N2009" t="s">
        <v>53</v>
      </c>
      <c r="O2009" s="42" t="s">
        <v>54</v>
      </c>
      <c r="P2009" t="s">
        <v>75</v>
      </c>
      <c r="Q2009" t="str">
        <f>VLOOKUP(KamstrupData[[#This Row],[IdLevel123]],'B-Business Capability'!B:L,10,FALSE)</f>
        <v>Order-to-Cash (O2C)</v>
      </c>
      <c r="R2009">
        <f>VLOOKUP(KamstrupData[[#This Row],[IdLevel123]],'B-Business Capability'!B:L,11,FALSE)</f>
        <v>0</v>
      </c>
      <c r="U2009" t="str">
        <f>_xlfn.CONCAT(KamstrupData[[#This Row],[CountryCode]],"_",KamstrupData[[#This Row],[Business Area]],"_",KamstrupData[[#This Row],[DepartmentTeam]])</f>
        <v>DK10_Heat/Cooling - Customer Services_</v>
      </c>
      <c r="V2009" t="str">
        <f>VLOOKUP(KamstrupData[[#This Row],[ORG_Concat]],'O-Organization'!F:H,3,FALSE)</f>
        <v>11122_DK10_Heat &amp; Cooling_Heat/Cooling - Customer Services_</v>
      </c>
    </row>
    <row r="2010" spans="2:22">
      <c r="D2010" t="s">
        <v>78</v>
      </c>
      <c r="E2010" t="str">
        <f>VLOOKUP(D2010,'B-Business Capability'!B:H,5,FALSE)</f>
        <v>Customer Service</v>
      </c>
      <c r="F2010" t="str">
        <f>VLOOKUP(D2010,'B-Business Capability'!B:H,6,FALSE)</f>
        <v>Customer Service and Support</v>
      </c>
      <c r="G2010" t="str">
        <f>VLOOKUP(D2010,'B-Business Capability'!B:H,7,FALSE)</f>
        <v>Service Request Management</v>
      </c>
      <c r="I2010" t="s">
        <v>253</v>
      </c>
      <c r="J2010" t="s">
        <v>1008</v>
      </c>
      <c r="L2010" t="s">
        <v>168</v>
      </c>
      <c r="M2010" t="str">
        <f>VLOOKUP(L2010,'A-Applications'!B:D,3,FALSE)</f>
        <v>Performance Center</v>
      </c>
      <c r="N2010" t="s">
        <v>147</v>
      </c>
      <c r="O2010" s="42" t="s">
        <v>66</v>
      </c>
      <c r="P2010" t="s">
        <v>79</v>
      </c>
      <c r="Q2010" t="str">
        <f>VLOOKUP(KamstrupData[[#This Row],[IdLevel123]],'B-Business Capability'!B:L,10,FALSE)</f>
        <v>Customer Service and Support</v>
      </c>
      <c r="R2010">
        <f>VLOOKUP(KamstrupData[[#This Row],[IdLevel123]],'B-Business Capability'!B:L,11,FALSE)</f>
        <v>0</v>
      </c>
      <c r="T2010" t="s">
        <v>837</v>
      </c>
      <c r="U2010" t="str">
        <f>_xlfn.CONCAT(KamstrupData[[#This Row],[CountryCode]],"_",KamstrupData[[#This Row],[Business Area]],"_",KamstrupData[[#This Row],[DepartmentTeam]])</f>
        <v>DK10_Heat/Cooling - Customer Services_</v>
      </c>
      <c r="V2010" t="str">
        <f>VLOOKUP(KamstrupData[[#This Row],[ORG_Concat]],'O-Organization'!F:H,3,FALSE)</f>
        <v>11122_DK10_Heat &amp; Cooling_Heat/Cooling - Customer Services_</v>
      </c>
    </row>
    <row r="2011" spans="2:22">
      <c r="D2011" t="s">
        <v>170</v>
      </c>
      <c r="E2011" t="str">
        <f>VLOOKUP(D2011,'B-Business Capability'!B:H,5,FALSE)</f>
        <v>Customer Service</v>
      </c>
      <c r="F2011" t="str">
        <f>VLOOKUP(D2011,'B-Business Capability'!B:H,6,FALSE)</f>
        <v>Customer Project Management</v>
      </c>
      <c r="G2011" t="str">
        <f>VLOOKUP(D2011,'B-Business Capability'!B:H,7,FALSE)</f>
        <v>Test Management</v>
      </c>
      <c r="I2011" t="s">
        <v>253</v>
      </c>
      <c r="J2011" t="s">
        <v>1008</v>
      </c>
      <c r="L2011" t="s">
        <v>171</v>
      </c>
      <c r="M2011" t="str">
        <f>VLOOKUP(L2011,'A-Applications'!B:D,3,FALSE)</f>
        <v>Jira Xray</v>
      </c>
      <c r="N2011" t="s">
        <v>147</v>
      </c>
      <c r="O2011" s="42" t="s">
        <v>54</v>
      </c>
      <c r="P2011" t="s">
        <v>75</v>
      </c>
      <c r="Q2011" t="str">
        <f>VLOOKUP(KamstrupData[[#This Row],[IdLevel123]],'B-Business Capability'!B:L,10,FALSE)</f>
        <v>Order-to-Cash (O2C)</v>
      </c>
      <c r="R2011">
        <f>VLOOKUP(KamstrupData[[#This Row],[IdLevel123]],'B-Business Capability'!B:L,11,FALSE)</f>
        <v>0</v>
      </c>
      <c r="T2011" t="s">
        <v>1035</v>
      </c>
      <c r="U2011" t="str">
        <f>_xlfn.CONCAT(KamstrupData[[#This Row],[CountryCode]],"_",KamstrupData[[#This Row],[Business Area]],"_",KamstrupData[[#This Row],[DepartmentTeam]])</f>
        <v>DK10_Heat/Cooling - Customer Services_</v>
      </c>
      <c r="V2011" t="str">
        <f>VLOOKUP(KamstrupData[[#This Row],[ORG_Concat]],'O-Organization'!F:H,3,FALSE)</f>
        <v>11122_DK10_Heat &amp; Cooling_Heat/Cooling - Customer Services_</v>
      </c>
    </row>
    <row r="2012" spans="2:22">
      <c r="D2012" t="s">
        <v>78</v>
      </c>
      <c r="E2012" t="str">
        <f>VLOOKUP(D2012,'B-Business Capability'!B:H,5,FALSE)</f>
        <v>Customer Service</v>
      </c>
      <c r="F2012" t="str">
        <f>VLOOKUP(D2012,'B-Business Capability'!B:H,6,FALSE)</f>
        <v>Customer Service and Support</v>
      </c>
      <c r="G2012" t="str">
        <f>VLOOKUP(D2012,'B-Business Capability'!B:H,7,FALSE)</f>
        <v>Service Request Management</v>
      </c>
      <c r="I2012" t="s">
        <v>253</v>
      </c>
      <c r="J2012" t="s">
        <v>1008</v>
      </c>
      <c r="L2012" t="s">
        <v>1036</v>
      </c>
      <c r="M2012" t="str">
        <f>VLOOKUP(L2012,'A-Applications'!B:D,3,FALSE)</f>
        <v>Heat Intelligence</v>
      </c>
      <c r="N2012" t="s">
        <v>53</v>
      </c>
      <c r="O2012" s="42" t="s">
        <v>66</v>
      </c>
      <c r="P2012" t="s">
        <v>79</v>
      </c>
      <c r="Q2012" t="str">
        <f>VLOOKUP(KamstrupData[[#This Row],[IdLevel123]],'B-Business Capability'!B:L,10,FALSE)</f>
        <v>Customer Service and Support</v>
      </c>
      <c r="R2012">
        <f>VLOOKUP(KamstrupData[[#This Row],[IdLevel123]],'B-Business Capability'!B:L,11,FALSE)</f>
        <v>0</v>
      </c>
      <c r="T2012" t="s">
        <v>837</v>
      </c>
      <c r="U2012" t="str">
        <f>_xlfn.CONCAT(KamstrupData[[#This Row],[CountryCode]],"_",KamstrupData[[#This Row],[Business Area]],"_",KamstrupData[[#This Row],[DepartmentTeam]])</f>
        <v>DK10_Heat/Cooling - Customer Services_</v>
      </c>
      <c r="V2012" t="str">
        <f>VLOOKUP(KamstrupData[[#This Row],[ORG_Concat]],'O-Organization'!F:H,3,FALSE)</f>
        <v>11122_DK10_Heat &amp; Cooling_Heat/Cooling - Customer Services_</v>
      </c>
    </row>
    <row r="2013" spans="2:22">
      <c r="D2013" t="s">
        <v>88</v>
      </c>
      <c r="E2013" t="str">
        <f>VLOOKUP(D2013,'B-Business Capability'!B:H,5,FALSE)</f>
        <v>Customer Service</v>
      </c>
      <c r="F2013" t="str">
        <f>VLOOKUP(D2013,'B-Business Capability'!B:H,6,FALSE)</f>
        <v>Customer Project Management</v>
      </c>
      <c r="G2013" t="str">
        <f>VLOOKUP(D2013,'B-Business Capability'!B:H,7,FALSE)</f>
        <v>Project Management</v>
      </c>
      <c r="I2013" t="s">
        <v>253</v>
      </c>
      <c r="J2013" t="s">
        <v>1008</v>
      </c>
      <c r="L2013" t="s">
        <v>1036</v>
      </c>
      <c r="M2013" t="str">
        <f>VLOOKUP(L2013,'A-Applications'!B:D,3,FALSE)</f>
        <v>Heat Intelligence</v>
      </c>
      <c r="N2013" t="s">
        <v>53</v>
      </c>
      <c r="O2013" s="42" t="s">
        <v>66</v>
      </c>
      <c r="P2013" t="s">
        <v>75</v>
      </c>
      <c r="Q2013" t="str">
        <f>VLOOKUP(KamstrupData[[#This Row],[IdLevel123]],'B-Business Capability'!B:L,10,FALSE)</f>
        <v>Order-to-Cash (O2C)</v>
      </c>
      <c r="R2013">
        <f>VLOOKUP(KamstrupData[[#This Row],[IdLevel123]],'B-Business Capability'!B:L,11,FALSE)</f>
        <v>0</v>
      </c>
      <c r="T2013" t="s">
        <v>837</v>
      </c>
      <c r="U2013" t="str">
        <f>_xlfn.CONCAT(KamstrupData[[#This Row],[CountryCode]],"_",KamstrupData[[#This Row],[Business Area]],"_",KamstrupData[[#This Row],[DepartmentTeam]])</f>
        <v>DK10_Heat/Cooling - Customer Services_</v>
      </c>
      <c r="V2013" t="str">
        <f>VLOOKUP(KamstrupData[[#This Row],[ORG_Concat]],'O-Organization'!F:H,3,FALSE)</f>
        <v>11122_DK10_Heat &amp; Cooling_Heat/Cooling - Customer Services_</v>
      </c>
    </row>
    <row r="2014" spans="2:22">
      <c r="D2014" t="s">
        <v>133</v>
      </c>
      <c r="E2014" t="str">
        <f>VLOOKUP(D2014,'B-Business Capability'!B:H,5,FALSE)</f>
        <v>Customer Service</v>
      </c>
      <c r="F2014" t="str">
        <f>VLOOKUP(D2014,'B-Business Capability'!B:H,6,FALSE)</f>
        <v>Customer Service and Support</v>
      </c>
      <c r="G2014" t="str">
        <f>VLOOKUP(D2014,'B-Business Capability'!B:H,7,FALSE)</f>
        <v>Customer Operations</v>
      </c>
      <c r="I2014" t="s">
        <v>253</v>
      </c>
      <c r="J2014" t="s">
        <v>1008</v>
      </c>
      <c r="L2014" t="s">
        <v>1036</v>
      </c>
      <c r="M2014" t="str">
        <f>VLOOKUP(L2014,'A-Applications'!B:D,3,FALSE)</f>
        <v>Heat Intelligence</v>
      </c>
      <c r="N2014" t="s">
        <v>53</v>
      </c>
      <c r="O2014" s="42" t="s">
        <v>66</v>
      </c>
      <c r="P2014" t="s">
        <v>75</v>
      </c>
      <c r="Q2014" t="str">
        <f>VLOOKUP(KamstrupData[[#This Row],[IdLevel123]],'B-Business Capability'!B:L,10,FALSE)</f>
        <v>Order-to-Cash (O2C)</v>
      </c>
      <c r="R2014">
        <f>VLOOKUP(KamstrupData[[#This Row],[IdLevel123]],'B-Business Capability'!B:L,11,FALSE)</f>
        <v>0</v>
      </c>
      <c r="T2014" t="s">
        <v>837</v>
      </c>
      <c r="U2014" t="str">
        <f>_xlfn.CONCAT(KamstrupData[[#This Row],[CountryCode]],"_",KamstrupData[[#This Row],[Business Area]],"_",KamstrupData[[#This Row],[DepartmentTeam]])</f>
        <v>DK10_Heat/Cooling - Customer Services_</v>
      </c>
      <c r="V2014" t="str">
        <f>VLOOKUP(KamstrupData[[#This Row],[ORG_Concat]],'O-Organization'!F:H,3,FALSE)</f>
        <v>11122_DK10_Heat &amp; Cooling_Heat/Cooling - Customer Services_</v>
      </c>
    </row>
    <row r="2015" spans="2:22">
      <c r="D2015" t="s">
        <v>78</v>
      </c>
      <c r="E2015" t="str">
        <f>VLOOKUP(D2015,'B-Business Capability'!B:H,5,FALSE)</f>
        <v>Customer Service</v>
      </c>
      <c r="F2015" t="str">
        <f>VLOOKUP(D2015,'B-Business Capability'!B:H,6,FALSE)</f>
        <v>Customer Service and Support</v>
      </c>
      <c r="G2015" t="str">
        <f>VLOOKUP(D2015,'B-Business Capability'!B:H,7,FALSE)</f>
        <v>Service Request Management</v>
      </c>
      <c r="I2015" t="s">
        <v>253</v>
      </c>
      <c r="J2015" t="s">
        <v>1008</v>
      </c>
      <c r="L2015" t="s">
        <v>1037</v>
      </c>
      <c r="M2015" t="str">
        <f>VLOOKUP(L2015,'A-Applications'!B:D,3,FALSE)</f>
        <v>RTO - Heat Intelligence</v>
      </c>
      <c r="N2015" t="s">
        <v>53</v>
      </c>
      <c r="O2015" s="42" t="s">
        <v>54</v>
      </c>
      <c r="P2015" t="s">
        <v>79</v>
      </c>
      <c r="Q2015" t="str">
        <f>VLOOKUP(KamstrupData[[#This Row],[IdLevel123]],'B-Business Capability'!B:L,10,FALSE)</f>
        <v>Customer Service and Support</v>
      </c>
      <c r="R2015">
        <f>VLOOKUP(KamstrupData[[#This Row],[IdLevel123]],'B-Business Capability'!B:L,11,FALSE)</f>
        <v>0</v>
      </c>
      <c r="T2015" t="s">
        <v>837</v>
      </c>
      <c r="U2015" t="str">
        <f>_xlfn.CONCAT(KamstrupData[[#This Row],[CountryCode]],"_",KamstrupData[[#This Row],[Business Area]],"_",KamstrupData[[#This Row],[DepartmentTeam]])</f>
        <v>DK10_Heat/Cooling - Customer Services_</v>
      </c>
      <c r="V2015" t="str">
        <f>VLOOKUP(KamstrupData[[#This Row],[ORG_Concat]],'O-Organization'!F:H,3,FALSE)</f>
        <v>11122_DK10_Heat &amp; Cooling_Heat/Cooling - Customer Services_</v>
      </c>
    </row>
    <row r="2016" spans="2:22">
      <c r="D2016" t="s">
        <v>88</v>
      </c>
      <c r="E2016" t="str">
        <f>VLOOKUP(D2016,'B-Business Capability'!B:H,5,FALSE)</f>
        <v>Customer Service</v>
      </c>
      <c r="F2016" t="str">
        <f>VLOOKUP(D2016,'B-Business Capability'!B:H,6,FALSE)</f>
        <v>Customer Project Management</v>
      </c>
      <c r="G2016" t="str">
        <f>VLOOKUP(D2016,'B-Business Capability'!B:H,7,FALSE)</f>
        <v>Project Management</v>
      </c>
      <c r="I2016" t="s">
        <v>253</v>
      </c>
      <c r="J2016" t="s">
        <v>1008</v>
      </c>
      <c r="L2016" t="s">
        <v>1037</v>
      </c>
      <c r="M2016" t="str">
        <f>VLOOKUP(L2016,'A-Applications'!B:D,3,FALSE)</f>
        <v>RTO - Heat Intelligence</v>
      </c>
      <c r="N2016" t="s">
        <v>53</v>
      </c>
      <c r="O2016" s="42" t="s">
        <v>66</v>
      </c>
      <c r="P2016" t="s">
        <v>75</v>
      </c>
      <c r="Q2016" t="str">
        <f>VLOOKUP(KamstrupData[[#This Row],[IdLevel123]],'B-Business Capability'!B:L,10,FALSE)</f>
        <v>Order-to-Cash (O2C)</v>
      </c>
      <c r="R2016">
        <f>VLOOKUP(KamstrupData[[#This Row],[IdLevel123]],'B-Business Capability'!B:L,11,FALSE)</f>
        <v>0</v>
      </c>
      <c r="T2016" t="s">
        <v>837</v>
      </c>
      <c r="U2016" t="str">
        <f>_xlfn.CONCAT(KamstrupData[[#This Row],[CountryCode]],"_",KamstrupData[[#This Row],[Business Area]],"_",KamstrupData[[#This Row],[DepartmentTeam]])</f>
        <v>DK10_Heat/Cooling - Customer Services_</v>
      </c>
      <c r="V2016" t="str">
        <f>VLOOKUP(KamstrupData[[#This Row],[ORG_Concat]],'O-Organization'!F:H,3,FALSE)</f>
        <v>11122_DK10_Heat &amp; Cooling_Heat/Cooling - Customer Services_</v>
      </c>
    </row>
    <row r="2017" spans="4:22">
      <c r="D2017" t="s">
        <v>133</v>
      </c>
      <c r="E2017" t="str">
        <f>VLOOKUP(D2017,'B-Business Capability'!B:H,5,FALSE)</f>
        <v>Customer Service</v>
      </c>
      <c r="F2017" t="str">
        <f>VLOOKUP(D2017,'B-Business Capability'!B:H,6,FALSE)</f>
        <v>Customer Service and Support</v>
      </c>
      <c r="G2017" t="str">
        <f>VLOOKUP(D2017,'B-Business Capability'!B:H,7,FALSE)</f>
        <v>Customer Operations</v>
      </c>
      <c r="I2017" t="s">
        <v>253</v>
      </c>
      <c r="J2017" t="s">
        <v>1008</v>
      </c>
      <c r="L2017" t="s">
        <v>1037</v>
      </c>
      <c r="M2017" t="str">
        <f>VLOOKUP(L2017,'A-Applications'!B:D,3,FALSE)</f>
        <v>RTO - Heat Intelligence</v>
      </c>
      <c r="N2017" t="s">
        <v>53</v>
      </c>
      <c r="O2017" s="42" t="s">
        <v>54</v>
      </c>
      <c r="P2017" t="s">
        <v>75</v>
      </c>
      <c r="Q2017" t="str">
        <f>VLOOKUP(KamstrupData[[#This Row],[IdLevel123]],'B-Business Capability'!B:L,10,FALSE)</f>
        <v>Order-to-Cash (O2C)</v>
      </c>
      <c r="R2017">
        <f>VLOOKUP(KamstrupData[[#This Row],[IdLevel123]],'B-Business Capability'!B:L,11,FALSE)</f>
        <v>0</v>
      </c>
      <c r="T2017" t="s">
        <v>837</v>
      </c>
      <c r="U2017" t="str">
        <f>_xlfn.CONCAT(KamstrupData[[#This Row],[CountryCode]],"_",KamstrupData[[#This Row],[Business Area]],"_",KamstrupData[[#This Row],[DepartmentTeam]])</f>
        <v>DK10_Heat/Cooling - Customer Services_</v>
      </c>
      <c r="V2017" t="str">
        <f>VLOOKUP(KamstrupData[[#This Row],[ORG_Concat]],'O-Organization'!F:H,3,FALSE)</f>
        <v>11122_DK10_Heat &amp; Cooling_Heat/Cooling - Customer Services_</v>
      </c>
    </row>
    <row r="2018" spans="4:22">
      <c r="D2018" t="s">
        <v>88</v>
      </c>
      <c r="E2018" t="str">
        <f>VLOOKUP(D2018,'B-Business Capability'!B:H,5,FALSE)</f>
        <v>Customer Service</v>
      </c>
      <c r="F2018" t="str">
        <f>VLOOKUP(D2018,'B-Business Capability'!B:H,6,FALSE)</f>
        <v>Customer Project Management</v>
      </c>
      <c r="G2018" t="str">
        <f>VLOOKUP(D2018,'B-Business Capability'!B:H,7,FALSE)</f>
        <v>Project Management</v>
      </c>
      <c r="I2018" t="s">
        <v>253</v>
      </c>
      <c r="J2018" t="s">
        <v>1008</v>
      </c>
      <c r="L2018" t="s">
        <v>445</v>
      </c>
      <c r="M2018" t="str">
        <f>VLOOKUP(L2018,'A-Applications'!B:D,3,FALSE)</f>
        <v>Microsoft Visual Studio Code</v>
      </c>
      <c r="N2018" t="s">
        <v>53</v>
      </c>
      <c r="O2018" s="42" t="s">
        <v>54</v>
      </c>
      <c r="P2018" t="s">
        <v>75</v>
      </c>
      <c r="Q2018" t="str">
        <f>VLOOKUP(KamstrupData[[#This Row],[IdLevel123]],'B-Business Capability'!B:L,10,FALSE)</f>
        <v>Order-to-Cash (O2C)</v>
      </c>
      <c r="R2018">
        <f>VLOOKUP(KamstrupData[[#This Row],[IdLevel123]],'B-Business Capability'!B:L,11,FALSE)</f>
        <v>0</v>
      </c>
      <c r="T2018" t="s">
        <v>1016</v>
      </c>
      <c r="U2018" t="str">
        <f>_xlfn.CONCAT(KamstrupData[[#This Row],[CountryCode]],"_",KamstrupData[[#This Row],[Business Area]],"_",KamstrupData[[#This Row],[DepartmentTeam]])</f>
        <v>DK10_Heat/Cooling - Customer Services_</v>
      </c>
      <c r="V2018" t="str">
        <f>VLOOKUP(KamstrupData[[#This Row],[ORG_Concat]],'O-Organization'!F:H,3,FALSE)</f>
        <v>11122_DK10_Heat &amp; Cooling_Heat/Cooling - Customer Services_</v>
      </c>
    </row>
    <row r="2019" spans="4:22">
      <c r="D2019" t="s">
        <v>88</v>
      </c>
      <c r="E2019" t="str">
        <f>VLOOKUP(D2019,'B-Business Capability'!B:H,5,FALSE)</f>
        <v>Customer Service</v>
      </c>
      <c r="F2019" t="str">
        <f>VLOOKUP(D2019,'B-Business Capability'!B:H,6,FALSE)</f>
        <v>Customer Project Management</v>
      </c>
      <c r="G2019" t="str">
        <f>VLOOKUP(D2019,'B-Business Capability'!B:H,7,FALSE)</f>
        <v>Project Management</v>
      </c>
      <c r="I2019" t="s">
        <v>253</v>
      </c>
      <c r="J2019" t="s">
        <v>1008</v>
      </c>
      <c r="L2019" t="s">
        <v>1038</v>
      </c>
      <c r="M2019" t="str">
        <f>VLOOKUP(L2019,'A-Applications'!B:D,3,FALSE)</f>
        <v>Antenna Pattern Editor</v>
      </c>
      <c r="N2019" t="s">
        <v>53</v>
      </c>
      <c r="O2019" s="42" t="s">
        <v>54</v>
      </c>
      <c r="P2019" t="s">
        <v>75</v>
      </c>
      <c r="Q2019" t="str">
        <f>VLOOKUP(KamstrupData[[#This Row],[IdLevel123]],'B-Business Capability'!B:L,10,FALSE)</f>
        <v>Order-to-Cash (O2C)</v>
      </c>
      <c r="R2019">
        <f>VLOOKUP(KamstrupData[[#This Row],[IdLevel123]],'B-Business Capability'!B:L,11,FALSE)</f>
        <v>0</v>
      </c>
      <c r="T2019" t="s">
        <v>837</v>
      </c>
      <c r="U2019" t="str">
        <f>_xlfn.CONCAT(KamstrupData[[#This Row],[CountryCode]],"_",KamstrupData[[#This Row],[Business Area]],"_",KamstrupData[[#This Row],[DepartmentTeam]])</f>
        <v>DK10_Heat/Cooling - Customer Services_</v>
      </c>
      <c r="V2019" t="str">
        <f>VLOOKUP(KamstrupData[[#This Row],[ORG_Concat]],'O-Organization'!F:H,3,FALSE)</f>
        <v>11122_DK10_Heat &amp; Cooling_Heat/Cooling - Customer Services_</v>
      </c>
    </row>
    <row r="2020" spans="4:22">
      <c r="D2020" t="s">
        <v>78</v>
      </c>
      <c r="E2020" t="str">
        <f>VLOOKUP(D2020,'B-Business Capability'!B:H,5,FALSE)</f>
        <v>Customer Service</v>
      </c>
      <c r="F2020" t="str">
        <f>VLOOKUP(D2020,'B-Business Capability'!B:H,6,FALSE)</f>
        <v>Customer Service and Support</v>
      </c>
      <c r="G2020" t="str">
        <f>VLOOKUP(D2020,'B-Business Capability'!B:H,7,FALSE)</f>
        <v>Service Request Management</v>
      </c>
      <c r="I2020" t="s">
        <v>253</v>
      </c>
      <c r="J2020" t="s">
        <v>1008</v>
      </c>
      <c r="L2020" t="s">
        <v>172</v>
      </c>
      <c r="M2020" t="str">
        <f>VLOOKUP(L2020,'A-Applications'!B:D,3,FALSE)</f>
        <v>QGIS</v>
      </c>
      <c r="N2020" t="s">
        <v>53</v>
      </c>
      <c r="O2020" s="42" t="s">
        <v>54</v>
      </c>
      <c r="P2020" t="s">
        <v>79</v>
      </c>
      <c r="Q2020" t="str">
        <f>VLOOKUP(KamstrupData[[#This Row],[IdLevel123]],'B-Business Capability'!B:L,10,FALSE)</f>
        <v>Customer Service and Support</v>
      </c>
      <c r="R2020">
        <f>VLOOKUP(KamstrupData[[#This Row],[IdLevel123]],'B-Business Capability'!B:L,11,FALSE)</f>
        <v>0</v>
      </c>
      <c r="T2020" t="s">
        <v>1016</v>
      </c>
      <c r="U2020" t="str">
        <f>_xlfn.CONCAT(KamstrupData[[#This Row],[CountryCode]],"_",KamstrupData[[#This Row],[Business Area]],"_",KamstrupData[[#This Row],[DepartmentTeam]])</f>
        <v>DK10_Heat/Cooling - Customer Services_</v>
      </c>
      <c r="V2020" t="str">
        <f>VLOOKUP(KamstrupData[[#This Row],[ORG_Concat]],'O-Organization'!F:H,3,FALSE)</f>
        <v>11122_DK10_Heat &amp; Cooling_Heat/Cooling - Customer Services_</v>
      </c>
    </row>
    <row r="2021" spans="4:22">
      <c r="D2021" t="s">
        <v>88</v>
      </c>
      <c r="E2021" t="str">
        <f>VLOOKUP(D2021,'B-Business Capability'!B:H,5,FALSE)</f>
        <v>Customer Service</v>
      </c>
      <c r="F2021" t="str">
        <f>VLOOKUP(D2021,'B-Business Capability'!B:H,6,FALSE)</f>
        <v>Customer Project Management</v>
      </c>
      <c r="G2021" t="str">
        <f>VLOOKUP(D2021,'B-Business Capability'!B:H,7,FALSE)</f>
        <v>Project Management</v>
      </c>
      <c r="I2021" t="s">
        <v>253</v>
      </c>
      <c r="J2021" t="s">
        <v>1008</v>
      </c>
      <c r="L2021" t="s">
        <v>172</v>
      </c>
      <c r="M2021" t="str">
        <f>VLOOKUP(L2021,'A-Applications'!B:D,3,FALSE)</f>
        <v>QGIS</v>
      </c>
      <c r="N2021" t="s">
        <v>53</v>
      </c>
      <c r="O2021" s="42" t="s">
        <v>54</v>
      </c>
      <c r="P2021" t="s">
        <v>75</v>
      </c>
      <c r="Q2021" t="str">
        <f>VLOOKUP(KamstrupData[[#This Row],[IdLevel123]],'B-Business Capability'!B:L,10,FALSE)</f>
        <v>Order-to-Cash (O2C)</v>
      </c>
      <c r="R2021">
        <f>VLOOKUP(KamstrupData[[#This Row],[IdLevel123]],'B-Business Capability'!B:L,11,FALSE)</f>
        <v>0</v>
      </c>
      <c r="T2021" t="s">
        <v>837</v>
      </c>
      <c r="U2021" t="str">
        <f>_xlfn.CONCAT(KamstrupData[[#This Row],[CountryCode]],"_",KamstrupData[[#This Row],[Business Area]],"_",KamstrupData[[#This Row],[DepartmentTeam]])</f>
        <v>DK10_Heat/Cooling - Customer Services_</v>
      </c>
      <c r="V2021" t="str">
        <f>VLOOKUP(KamstrupData[[#This Row],[ORG_Concat]],'O-Organization'!F:H,3,FALSE)</f>
        <v>11122_DK10_Heat &amp; Cooling_Heat/Cooling - Customer Services_</v>
      </c>
    </row>
    <row r="2022" spans="4:22">
      <c r="D2022" t="s">
        <v>88</v>
      </c>
      <c r="E2022" t="str">
        <f>VLOOKUP(D2022,'B-Business Capability'!B:H,5,FALSE)</f>
        <v>Customer Service</v>
      </c>
      <c r="F2022" t="str">
        <f>VLOOKUP(D2022,'B-Business Capability'!B:H,6,FALSE)</f>
        <v>Customer Project Management</v>
      </c>
      <c r="G2022" t="str">
        <f>VLOOKUP(D2022,'B-Business Capability'!B:H,7,FALSE)</f>
        <v>Project Management</v>
      </c>
      <c r="I2022" t="s">
        <v>253</v>
      </c>
      <c r="J2022" t="s">
        <v>1008</v>
      </c>
      <c r="L2022" t="s">
        <v>447</v>
      </c>
      <c r="M2022" t="str">
        <f>VLOOKUP(L2022,'A-Applications'!B:D,3,FALSE)</f>
        <v>Radio Survey</v>
      </c>
      <c r="N2022" t="s">
        <v>53</v>
      </c>
      <c r="O2022" s="42" t="s">
        <v>54</v>
      </c>
      <c r="P2022" t="s">
        <v>75</v>
      </c>
      <c r="Q2022" t="str">
        <f>VLOOKUP(KamstrupData[[#This Row],[IdLevel123]],'B-Business Capability'!B:L,10,FALSE)</f>
        <v>Order-to-Cash (O2C)</v>
      </c>
      <c r="R2022">
        <f>VLOOKUP(KamstrupData[[#This Row],[IdLevel123]],'B-Business Capability'!B:L,11,FALSE)</f>
        <v>0</v>
      </c>
      <c r="T2022" t="s">
        <v>837</v>
      </c>
      <c r="U2022" t="str">
        <f>_xlfn.CONCAT(KamstrupData[[#This Row],[CountryCode]],"_",KamstrupData[[#This Row],[Business Area]],"_",KamstrupData[[#This Row],[DepartmentTeam]])</f>
        <v>DK10_Heat/Cooling - Customer Services_</v>
      </c>
      <c r="V2022" t="str">
        <f>VLOOKUP(KamstrupData[[#This Row],[ORG_Concat]],'O-Organization'!F:H,3,FALSE)</f>
        <v>11122_DK10_Heat &amp; Cooling_Heat/Cooling - Customer Services_</v>
      </c>
    </row>
    <row r="2023" spans="4:22">
      <c r="D2023" t="s">
        <v>128</v>
      </c>
      <c r="E2023" t="str">
        <f>VLOOKUP(D2023,'B-Business Capability'!B:H,5,FALSE)</f>
        <v>Sales</v>
      </c>
      <c r="F2023" t="str">
        <f>VLOOKUP(D2023,'B-Business Capability'!B:H,6,FALSE)</f>
        <v>Sales Execution and Customer Engagement</v>
      </c>
      <c r="G2023" t="str">
        <f>VLOOKUP(D2023,'B-Business Capability'!B:H,7,FALSE)</f>
        <v>Project selling</v>
      </c>
      <c r="I2023" t="s">
        <v>253</v>
      </c>
      <c r="J2023" t="s">
        <v>1008</v>
      </c>
      <c r="L2023" t="s">
        <v>1039</v>
      </c>
      <c r="M2023" t="str">
        <f>VLOOKUP(L2023,'A-Applications'!B:D,3,FALSE)</f>
        <v>Mastedatabasen</v>
      </c>
      <c r="N2023" t="s">
        <v>53</v>
      </c>
      <c r="O2023" s="42" t="s">
        <v>54</v>
      </c>
      <c r="P2023" t="s">
        <v>75</v>
      </c>
      <c r="Q2023" t="str">
        <f>VLOOKUP(KamstrupData[[#This Row],[IdLevel123]],'B-Business Capability'!B:L,10,FALSE)</f>
        <v>Order-to-Cash (O2C)</v>
      </c>
      <c r="R2023">
        <f>VLOOKUP(KamstrupData[[#This Row],[IdLevel123]],'B-Business Capability'!B:L,11,FALSE)</f>
        <v>550</v>
      </c>
      <c r="T2023" t="s">
        <v>837</v>
      </c>
      <c r="U2023" t="str">
        <f>_xlfn.CONCAT(KamstrupData[[#This Row],[CountryCode]],"_",KamstrupData[[#This Row],[Business Area]],"_",KamstrupData[[#This Row],[DepartmentTeam]])</f>
        <v>DK10_Heat/Cooling - Customer Services_</v>
      </c>
      <c r="V2023" t="str">
        <f>VLOOKUP(KamstrupData[[#This Row],[ORG_Concat]],'O-Organization'!F:H,3,FALSE)</f>
        <v>11122_DK10_Heat &amp; Cooling_Heat/Cooling - Customer Services_</v>
      </c>
    </row>
    <row r="2024" spans="4:22">
      <c r="D2024" t="s">
        <v>88</v>
      </c>
      <c r="E2024" t="str">
        <f>VLOOKUP(D2024,'B-Business Capability'!B:H,5,FALSE)</f>
        <v>Customer Service</v>
      </c>
      <c r="F2024" t="str">
        <f>VLOOKUP(D2024,'B-Business Capability'!B:H,6,FALSE)</f>
        <v>Customer Project Management</v>
      </c>
      <c r="G2024" t="str">
        <f>VLOOKUP(D2024,'B-Business Capability'!B:H,7,FALSE)</f>
        <v>Project Management</v>
      </c>
      <c r="I2024" t="s">
        <v>253</v>
      </c>
      <c r="J2024" t="s">
        <v>1008</v>
      </c>
      <c r="L2024" t="s">
        <v>1039</v>
      </c>
      <c r="M2024" t="str">
        <f>VLOOKUP(L2024,'A-Applications'!B:D,3,FALSE)</f>
        <v>Mastedatabasen</v>
      </c>
      <c r="N2024" t="s">
        <v>53</v>
      </c>
      <c r="O2024" s="42" t="s">
        <v>54</v>
      </c>
      <c r="P2024" t="s">
        <v>75</v>
      </c>
      <c r="Q2024" t="str">
        <f>VLOOKUP(KamstrupData[[#This Row],[IdLevel123]],'B-Business Capability'!B:L,10,FALSE)</f>
        <v>Order-to-Cash (O2C)</v>
      </c>
      <c r="R2024">
        <f>VLOOKUP(KamstrupData[[#This Row],[IdLevel123]],'B-Business Capability'!B:L,11,FALSE)</f>
        <v>0</v>
      </c>
      <c r="T2024" t="s">
        <v>837</v>
      </c>
      <c r="U2024" t="str">
        <f>_xlfn.CONCAT(KamstrupData[[#This Row],[CountryCode]],"_",KamstrupData[[#This Row],[Business Area]],"_",KamstrupData[[#This Row],[DepartmentTeam]])</f>
        <v>DK10_Heat/Cooling - Customer Services_</v>
      </c>
      <c r="V2024" t="str">
        <f>VLOOKUP(KamstrupData[[#This Row],[ORG_Concat]],'O-Organization'!F:H,3,FALSE)</f>
        <v>11122_DK10_Heat &amp; Cooling_Heat/Cooling - Customer Services_</v>
      </c>
    </row>
    <row r="2025" spans="4:22">
      <c r="D2025" t="s">
        <v>128</v>
      </c>
      <c r="E2025" t="str">
        <f>VLOOKUP(D2025,'B-Business Capability'!B:H,5,FALSE)</f>
        <v>Sales</v>
      </c>
      <c r="F2025" t="str">
        <f>VLOOKUP(D2025,'B-Business Capability'!B:H,6,FALSE)</f>
        <v>Sales Execution and Customer Engagement</v>
      </c>
      <c r="G2025" t="str">
        <f>VLOOKUP(D2025,'B-Business Capability'!B:H,7,FALSE)</f>
        <v>Project selling</v>
      </c>
      <c r="I2025" t="s">
        <v>253</v>
      </c>
      <c r="J2025" t="s">
        <v>1008</v>
      </c>
      <c r="L2025" t="s">
        <v>1040</v>
      </c>
      <c r="M2025" t="str">
        <f>VLOOKUP(L2025,'A-Applications'!B:D,3,FALSE)</f>
        <v>Skråfoto - Dataforsyningen</v>
      </c>
      <c r="N2025" t="s">
        <v>53</v>
      </c>
      <c r="O2025" s="42" t="s">
        <v>54</v>
      </c>
      <c r="P2025" t="s">
        <v>75</v>
      </c>
      <c r="Q2025" t="str">
        <f>VLOOKUP(KamstrupData[[#This Row],[IdLevel123]],'B-Business Capability'!B:L,10,FALSE)</f>
        <v>Order-to-Cash (O2C)</v>
      </c>
      <c r="R2025">
        <f>VLOOKUP(KamstrupData[[#This Row],[IdLevel123]],'B-Business Capability'!B:L,11,FALSE)</f>
        <v>550</v>
      </c>
      <c r="T2025" t="s">
        <v>837</v>
      </c>
      <c r="U2025" t="str">
        <f>_xlfn.CONCAT(KamstrupData[[#This Row],[CountryCode]],"_",KamstrupData[[#This Row],[Business Area]],"_",KamstrupData[[#This Row],[DepartmentTeam]])</f>
        <v>DK10_Heat/Cooling - Customer Services_</v>
      </c>
      <c r="V2025" t="str">
        <f>VLOOKUP(KamstrupData[[#This Row],[ORG_Concat]],'O-Organization'!F:H,3,FALSE)</f>
        <v>11122_DK10_Heat &amp; Cooling_Heat/Cooling - Customer Services_</v>
      </c>
    </row>
    <row r="2026" spans="4:22">
      <c r="D2026" t="s">
        <v>88</v>
      </c>
      <c r="E2026" t="str">
        <f>VLOOKUP(D2026,'B-Business Capability'!B:H,5,FALSE)</f>
        <v>Customer Service</v>
      </c>
      <c r="F2026" t="str">
        <f>VLOOKUP(D2026,'B-Business Capability'!B:H,6,FALSE)</f>
        <v>Customer Project Management</v>
      </c>
      <c r="G2026" t="str">
        <f>VLOOKUP(D2026,'B-Business Capability'!B:H,7,FALSE)</f>
        <v>Project Management</v>
      </c>
      <c r="I2026" t="s">
        <v>253</v>
      </c>
      <c r="J2026" t="s">
        <v>1008</v>
      </c>
      <c r="L2026" t="s">
        <v>1040</v>
      </c>
      <c r="M2026" t="str">
        <f>VLOOKUP(L2026,'A-Applications'!B:D,3,FALSE)</f>
        <v>Skråfoto - Dataforsyningen</v>
      </c>
      <c r="N2026" t="s">
        <v>53</v>
      </c>
      <c r="O2026" s="42" t="s">
        <v>54</v>
      </c>
      <c r="P2026" t="s">
        <v>75</v>
      </c>
      <c r="Q2026" t="str">
        <f>VLOOKUP(KamstrupData[[#This Row],[IdLevel123]],'B-Business Capability'!B:L,10,FALSE)</f>
        <v>Order-to-Cash (O2C)</v>
      </c>
      <c r="R2026">
        <f>VLOOKUP(KamstrupData[[#This Row],[IdLevel123]],'B-Business Capability'!B:L,11,FALSE)</f>
        <v>0</v>
      </c>
      <c r="T2026" t="s">
        <v>837</v>
      </c>
      <c r="U2026" t="str">
        <f>_xlfn.CONCAT(KamstrupData[[#This Row],[CountryCode]],"_",KamstrupData[[#This Row],[Business Area]],"_",KamstrupData[[#This Row],[DepartmentTeam]])</f>
        <v>DK10_Heat/Cooling - Customer Services_</v>
      </c>
      <c r="V2026" t="str">
        <f>VLOOKUP(KamstrupData[[#This Row],[ORG_Concat]],'O-Organization'!F:H,3,FALSE)</f>
        <v>11122_DK10_Heat &amp; Cooling_Heat/Cooling - Customer Services_</v>
      </c>
    </row>
    <row r="2027" spans="4:22">
      <c r="D2027" t="s">
        <v>88</v>
      </c>
      <c r="E2027" t="str">
        <f>VLOOKUP(D2027,'B-Business Capability'!B:H,5,FALSE)</f>
        <v>Customer Service</v>
      </c>
      <c r="F2027" t="str">
        <f>VLOOKUP(D2027,'B-Business Capability'!B:H,6,FALSE)</f>
        <v>Customer Project Management</v>
      </c>
      <c r="G2027" t="str">
        <f>VLOOKUP(D2027,'B-Business Capability'!B:H,7,FALSE)</f>
        <v>Project Management</v>
      </c>
      <c r="I2027" t="s">
        <v>253</v>
      </c>
      <c r="J2027" t="s">
        <v>1008</v>
      </c>
      <c r="L2027" t="s">
        <v>173</v>
      </c>
      <c r="M2027" t="str">
        <f>VLOOKUP(L2027,'A-Applications'!B:D,3,FALSE)</f>
        <v>Check.Kamstrup (READy device check)</v>
      </c>
      <c r="N2027" t="s">
        <v>53</v>
      </c>
      <c r="O2027" s="42" t="s">
        <v>66</v>
      </c>
      <c r="P2027" t="s">
        <v>75</v>
      </c>
      <c r="Q2027" t="str">
        <f>VLOOKUP(KamstrupData[[#This Row],[IdLevel123]],'B-Business Capability'!B:L,10,FALSE)</f>
        <v>Order-to-Cash (O2C)</v>
      </c>
      <c r="R2027">
        <f>VLOOKUP(KamstrupData[[#This Row],[IdLevel123]],'B-Business Capability'!B:L,11,FALSE)</f>
        <v>0</v>
      </c>
      <c r="T2027" t="s">
        <v>837</v>
      </c>
      <c r="U2027" t="str">
        <f>_xlfn.CONCAT(KamstrupData[[#This Row],[CountryCode]],"_",KamstrupData[[#This Row],[Business Area]],"_",KamstrupData[[#This Row],[DepartmentTeam]])</f>
        <v>DK10_Heat/Cooling - Customer Services_</v>
      </c>
      <c r="V2027" t="str">
        <f>VLOOKUP(KamstrupData[[#This Row],[ORG_Concat]],'O-Organization'!F:H,3,FALSE)</f>
        <v>11122_DK10_Heat &amp; Cooling_Heat/Cooling - Customer Services_</v>
      </c>
    </row>
    <row r="2028" spans="4:22">
      <c r="D2028" t="s">
        <v>88</v>
      </c>
      <c r="E2028" t="str">
        <f>VLOOKUP(D2028,'B-Business Capability'!B:H,5,FALSE)</f>
        <v>Customer Service</v>
      </c>
      <c r="F2028" t="str">
        <f>VLOOKUP(D2028,'B-Business Capability'!B:H,6,FALSE)</f>
        <v>Customer Project Management</v>
      </c>
      <c r="G2028" t="str">
        <f>VLOOKUP(D2028,'B-Business Capability'!B:H,7,FALSE)</f>
        <v>Project Management</v>
      </c>
      <c r="I2028" t="s">
        <v>253</v>
      </c>
      <c r="J2028" t="s">
        <v>1008</v>
      </c>
      <c r="L2028" t="s">
        <v>1041</v>
      </c>
      <c r="M2028" t="str">
        <f>VLOOKUP(L2028,'A-Applications'!B:D,3,FALSE)</f>
        <v>Kamstrup Traceability – Unknown device</v>
      </c>
      <c r="N2028" t="s">
        <v>53</v>
      </c>
      <c r="O2028" s="42" t="s">
        <v>62</v>
      </c>
      <c r="P2028" t="s">
        <v>75</v>
      </c>
      <c r="Q2028" t="str">
        <f>VLOOKUP(KamstrupData[[#This Row],[IdLevel123]],'B-Business Capability'!B:L,10,FALSE)</f>
        <v>Order-to-Cash (O2C)</v>
      </c>
      <c r="R2028">
        <f>VLOOKUP(KamstrupData[[#This Row],[IdLevel123]],'B-Business Capability'!B:L,11,FALSE)</f>
        <v>0</v>
      </c>
      <c r="T2028" t="s">
        <v>837</v>
      </c>
      <c r="U2028" t="str">
        <f>_xlfn.CONCAT(KamstrupData[[#This Row],[CountryCode]],"_",KamstrupData[[#This Row],[Business Area]],"_",KamstrupData[[#This Row],[DepartmentTeam]])</f>
        <v>DK10_Heat/Cooling - Customer Services_</v>
      </c>
      <c r="V2028" t="str">
        <f>VLOOKUP(KamstrupData[[#This Row],[ORG_Concat]],'O-Organization'!F:H,3,FALSE)</f>
        <v>11122_DK10_Heat &amp; Cooling_Heat/Cooling - Customer Services_</v>
      </c>
    </row>
    <row r="2029" spans="4:22">
      <c r="D2029" t="s">
        <v>78</v>
      </c>
      <c r="E2029" t="str">
        <f>VLOOKUP(D2029,'B-Business Capability'!B:H,5,FALSE)</f>
        <v>Customer Service</v>
      </c>
      <c r="F2029" t="str">
        <f>VLOOKUP(D2029,'B-Business Capability'!B:H,6,FALSE)</f>
        <v>Customer Service and Support</v>
      </c>
      <c r="G2029" t="str">
        <f>VLOOKUP(D2029,'B-Business Capability'!B:H,7,FALSE)</f>
        <v>Service Request Management</v>
      </c>
      <c r="I2029" t="s">
        <v>253</v>
      </c>
      <c r="J2029" t="s">
        <v>1008</v>
      </c>
      <c r="L2029" t="s">
        <v>175</v>
      </c>
      <c r="M2029" t="str">
        <f>VLOOKUP(L2029,'A-Applications'!B:D,3,FALSE)</f>
        <v>Telia Smartconnect (MNO Portal)</v>
      </c>
      <c r="N2029" t="s">
        <v>53</v>
      </c>
      <c r="O2029" s="42" t="s">
        <v>54</v>
      </c>
      <c r="P2029" t="s">
        <v>79</v>
      </c>
      <c r="Q2029" t="str">
        <f>VLOOKUP(KamstrupData[[#This Row],[IdLevel123]],'B-Business Capability'!B:L,10,FALSE)</f>
        <v>Customer Service and Support</v>
      </c>
      <c r="R2029">
        <f>VLOOKUP(KamstrupData[[#This Row],[IdLevel123]],'B-Business Capability'!B:L,11,FALSE)</f>
        <v>0</v>
      </c>
      <c r="T2029" t="s">
        <v>837</v>
      </c>
      <c r="U2029" t="str">
        <f>_xlfn.CONCAT(KamstrupData[[#This Row],[CountryCode]],"_",KamstrupData[[#This Row],[Business Area]],"_",KamstrupData[[#This Row],[DepartmentTeam]])</f>
        <v>DK10_Heat/Cooling - Customer Services_</v>
      </c>
      <c r="V2029" t="str">
        <f>VLOOKUP(KamstrupData[[#This Row],[ORG_Concat]],'O-Organization'!F:H,3,FALSE)</f>
        <v>11122_DK10_Heat &amp; Cooling_Heat/Cooling - Customer Services_</v>
      </c>
    </row>
    <row r="2030" spans="4:22">
      <c r="D2030" t="s">
        <v>88</v>
      </c>
      <c r="E2030" t="str">
        <f>VLOOKUP(D2030,'B-Business Capability'!B:H,5,FALSE)</f>
        <v>Customer Service</v>
      </c>
      <c r="F2030" t="str">
        <f>VLOOKUP(D2030,'B-Business Capability'!B:H,6,FALSE)</f>
        <v>Customer Project Management</v>
      </c>
      <c r="G2030" t="str">
        <f>VLOOKUP(D2030,'B-Business Capability'!B:H,7,FALSE)</f>
        <v>Project Management</v>
      </c>
      <c r="I2030" t="s">
        <v>253</v>
      </c>
      <c r="J2030" t="s">
        <v>1008</v>
      </c>
      <c r="L2030" t="s">
        <v>175</v>
      </c>
      <c r="M2030" t="str">
        <f>VLOOKUP(L2030,'A-Applications'!B:D,3,FALSE)</f>
        <v>Telia Smartconnect (MNO Portal)</v>
      </c>
      <c r="N2030" t="s">
        <v>53</v>
      </c>
      <c r="O2030" s="42" t="s">
        <v>66</v>
      </c>
      <c r="P2030" t="s">
        <v>75</v>
      </c>
      <c r="Q2030" t="str">
        <f>VLOOKUP(KamstrupData[[#This Row],[IdLevel123]],'B-Business Capability'!B:L,10,FALSE)</f>
        <v>Order-to-Cash (O2C)</v>
      </c>
      <c r="R2030">
        <f>VLOOKUP(KamstrupData[[#This Row],[IdLevel123]],'B-Business Capability'!B:L,11,FALSE)</f>
        <v>0</v>
      </c>
      <c r="T2030" t="s">
        <v>837</v>
      </c>
      <c r="U2030" t="str">
        <f>_xlfn.CONCAT(KamstrupData[[#This Row],[CountryCode]],"_",KamstrupData[[#This Row],[Business Area]],"_",KamstrupData[[#This Row],[DepartmentTeam]])</f>
        <v>DK10_Heat/Cooling - Customer Services_</v>
      </c>
      <c r="V2030" t="str">
        <f>VLOOKUP(KamstrupData[[#This Row],[ORG_Concat]],'O-Organization'!F:H,3,FALSE)</f>
        <v>11122_DK10_Heat &amp; Cooling_Heat/Cooling - Customer Services_</v>
      </c>
    </row>
    <row r="2031" spans="4:22">
      <c r="D2031" t="s">
        <v>78</v>
      </c>
      <c r="E2031" t="str">
        <f>VLOOKUP(D2031,'B-Business Capability'!B:H,5,FALSE)</f>
        <v>Customer Service</v>
      </c>
      <c r="F2031" t="str">
        <f>VLOOKUP(D2031,'B-Business Capability'!B:H,6,FALSE)</f>
        <v>Customer Service and Support</v>
      </c>
      <c r="G2031" t="str">
        <f>VLOOKUP(D2031,'B-Business Capability'!B:H,7,FALSE)</f>
        <v>Service Request Management</v>
      </c>
      <c r="I2031" t="s">
        <v>253</v>
      </c>
      <c r="J2031" t="s">
        <v>1008</v>
      </c>
      <c r="L2031" t="s">
        <v>176</v>
      </c>
      <c r="M2031" t="str">
        <f>VLOOKUP(L2031,'A-Applications'!B:D,3,FALSE)</f>
        <v>Azure Coverage</v>
      </c>
      <c r="N2031" t="s">
        <v>53</v>
      </c>
      <c r="O2031" s="42" t="s">
        <v>54</v>
      </c>
      <c r="P2031" t="s">
        <v>79</v>
      </c>
      <c r="Q2031" t="str">
        <f>VLOOKUP(KamstrupData[[#This Row],[IdLevel123]],'B-Business Capability'!B:L,10,FALSE)</f>
        <v>Customer Service and Support</v>
      </c>
      <c r="R2031">
        <f>VLOOKUP(KamstrupData[[#This Row],[IdLevel123]],'B-Business Capability'!B:L,11,FALSE)</f>
        <v>0</v>
      </c>
      <c r="T2031" t="s">
        <v>837</v>
      </c>
      <c r="U2031" t="str">
        <f>_xlfn.CONCAT(KamstrupData[[#This Row],[CountryCode]],"_",KamstrupData[[#This Row],[Business Area]],"_",KamstrupData[[#This Row],[DepartmentTeam]])</f>
        <v>DK10_Heat/Cooling - Customer Services_</v>
      </c>
      <c r="V2031" t="str">
        <f>VLOOKUP(KamstrupData[[#This Row],[ORG_Concat]],'O-Organization'!F:H,3,FALSE)</f>
        <v>11122_DK10_Heat &amp; Cooling_Heat/Cooling - Customer Services_</v>
      </c>
    </row>
    <row r="2032" spans="4:22">
      <c r="D2032" t="s">
        <v>88</v>
      </c>
      <c r="E2032" t="str">
        <f>VLOOKUP(D2032,'B-Business Capability'!B:H,5,FALSE)</f>
        <v>Customer Service</v>
      </c>
      <c r="F2032" t="str">
        <f>VLOOKUP(D2032,'B-Business Capability'!B:H,6,FALSE)</f>
        <v>Customer Project Management</v>
      </c>
      <c r="G2032" t="str">
        <f>VLOOKUP(D2032,'B-Business Capability'!B:H,7,FALSE)</f>
        <v>Project Management</v>
      </c>
      <c r="I2032" t="s">
        <v>253</v>
      </c>
      <c r="J2032" t="s">
        <v>1008</v>
      </c>
      <c r="L2032" t="s">
        <v>179</v>
      </c>
      <c r="M2032" t="str">
        <f>VLOOKUP(L2032,'A-Applications'!B:D,3,FALSE)</f>
        <v>Scruffy</v>
      </c>
      <c r="N2032" t="s">
        <v>53</v>
      </c>
      <c r="O2032" s="42" t="s">
        <v>54</v>
      </c>
      <c r="P2032" t="s">
        <v>75</v>
      </c>
      <c r="Q2032" t="str">
        <f>VLOOKUP(KamstrupData[[#This Row],[IdLevel123]],'B-Business Capability'!B:L,10,FALSE)</f>
        <v>Order-to-Cash (O2C)</v>
      </c>
      <c r="R2032">
        <f>VLOOKUP(KamstrupData[[#This Row],[IdLevel123]],'B-Business Capability'!B:L,11,FALSE)</f>
        <v>0</v>
      </c>
      <c r="U2032" t="str">
        <f>_xlfn.CONCAT(KamstrupData[[#This Row],[CountryCode]],"_",KamstrupData[[#This Row],[Business Area]],"_",KamstrupData[[#This Row],[DepartmentTeam]])</f>
        <v>DK10_Heat/Cooling - Customer Services_</v>
      </c>
      <c r="V2032" t="str">
        <f>VLOOKUP(KamstrupData[[#This Row],[ORG_Concat]],'O-Organization'!F:H,3,FALSE)</f>
        <v>11122_DK10_Heat &amp; Cooling_Heat/Cooling - Customer Services_</v>
      </c>
    </row>
    <row r="2033" spans="4:22">
      <c r="D2033" t="s">
        <v>78</v>
      </c>
      <c r="E2033" t="str">
        <f>VLOOKUP(D2033,'B-Business Capability'!B:H,5,FALSE)</f>
        <v>Customer Service</v>
      </c>
      <c r="F2033" t="str">
        <f>VLOOKUP(D2033,'B-Business Capability'!B:H,6,FALSE)</f>
        <v>Customer Service and Support</v>
      </c>
      <c r="G2033" t="str">
        <f>VLOOKUP(D2033,'B-Business Capability'!B:H,7,FALSE)</f>
        <v>Service Request Management</v>
      </c>
      <c r="I2033" t="s">
        <v>253</v>
      </c>
      <c r="J2033" t="s">
        <v>1008</v>
      </c>
      <c r="L2033" t="s">
        <v>1042</v>
      </c>
      <c r="M2033" t="str">
        <f>VLOOKUP(L2033,'A-Applications'!B:D,3,FALSE)</f>
        <v>Airvantage</v>
      </c>
      <c r="N2033" t="s">
        <v>53</v>
      </c>
      <c r="O2033" s="42" t="s">
        <v>54</v>
      </c>
      <c r="P2033" t="s">
        <v>79</v>
      </c>
      <c r="Q2033" t="str">
        <f>VLOOKUP(KamstrupData[[#This Row],[IdLevel123]],'B-Business Capability'!B:L,10,FALSE)</f>
        <v>Customer Service and Support</v>
      </c>
      <c r="R2033">
        <f>VLOOKUP(KamstrupData[[#This Row],[IdLevel123]],'B-Business Capability'!B:L,11,FALSE)</f>
        <v>0</v>
      </c>
      <c r="T2033" t="s">
        <v>1016</v>
      </c>
      <c r="U2033" t="str">
        <f>_xlfn.CONCAT(KamstrupData[[#This Row],[CountryCode]],"_",KamstrupData[[#This Row],[Business Area]],"_",KamstrupData[[#This Row],[DepartmentTeam]])</f>
        <v>DK10_Heat/Cooling - Customer Services_</v>
      </c>
      <c r="V2033" t="str">
        <f>VLOOKUP(KamstrupData[[#This Row],[ORG_Concat]],'O-Organization'!F:H,3,FALSE)</f>
        <v>11122_DK10_Heat &amp; Cooling_Heat/Cooling - Customer Services_</v>
      </c>
    </row>
    <row r="2034" spans="4:22">
      <c r="D2034" t="s">
        <v>88</v>
      </c>
      <c r="E2034" t="str">
        <f>VLOOKUP(D2034,'B-Business Capability'!B:H,5,FALSE)</f>
        <v>Customer Service</v>
      </c>
      <c r="F2034" t="str">
        <f>VLOOKUP(D2034,'B-Business Capability'!B:H,6,FALSE)</f>
        <v>Customer Project Management</v>
      </c>
      <c r="G2034" t="str">
        <f>VLOOKUP(D2034,'B-Business Capability'!B:H,7,FALSE)</f>
        <v>Project Management</v>
      </c>
      <c r="I2034" t="s">
        <v>253</v>
      </c>
      <c r="J2034" t="s">
        <v>1008</v>
      </c>
      <c r="L2034" t="s">
        <v>1042</v>
      </c>
      <c r="M2034" t="str">
        <f>VLOOKUP(L2034,'A-Applications'!B:D,3,FALSE)</f>
        <v>Airvantage</v>
      </c>
      <c r="N2034" t="s">
        <v>53</v>
      </c>
      <c r="O2034" s="42" t="s">
        <v>54</v>
      </c>
      <c r="P2034" t="s">
        <v>75</v>
      </c>
      <c r="Q2034" t="str">
        <f>VLOOKUP(KamstrupData[[#This Row],[IdLevel123]],'B-Business Capability'!B:L,10,FALSE)</f>
        <v>Order-to-Cash (O2C)</v>
      </c>
      <c r="R2034">
        <f>VLOOKUP(KamstrupData[[#This Row],[IdLevel123]],'B-Business Capability'!B:L,11,FALSE)</f>
        <v>0</v>
      </c>
      <c r="T2034" t="s">
        <v>1016</v>
      </c>
      <c r="U2034" t="str">
        <f>_xlfn.CONCAT(KamstrupData[[#This Row],[CountryCode]],"_",KamstrupData[[#This Row],[Business Area]],"_",KamstrupData[[#This Row],[DepartmentTeam]])</f>
        <v>DK10_Heat/Cooling - Customer Services_</v>
      </c>
      <c r="V2034" t="str">
        <f>VLOOKUP(KamstrupData[[#This Row],[ORG_Concat]],'O-Organization'!F:H,3,FALSE)</f>
        <v>11122_DK10_Heat &amp; Cooling_Heat/Cooling - Customer Services_</v>
      </c>
    </row>
    <row r="2035" spans="4:22">
      <c r="D2035" t="s">
        <v>78</v>
      </c>
      <c r="E2035" t="str">
        <f>VLOOKUP(D2035,'B-Business Capability'!B:H,5,FALSE)</f>
        <v>Customer Service</v>
      </c>
      <c r="F2035" t="str">
        <f>VLOOKUP(D2035,'B-Business Capability'!B:H,6,FALSE)</f>
        <v>Customer Service and Support</v>
      </c>
      <c r="G2035" t="str">
        <f>VLOOKUP(D2035,'B-Business Capability'!B:H,7,FALSE)</f>
        <v>Service Request Management</v>
      </c>
      <c r="I2035" t="s">
        <v>253</v>
      </c>
      <c r="J2035" t="s">
        <v>1008</v>
      </c>
      <c r="L2035" t="s">
        <v>449</v>
      </c>
      <c r="M2035" t="str">
        <f>VLOOKUP(L2035,'A-Applications'!B:D,3,FALSE)</f>
        <v>tech-tools</v>
      </c>
      <c r="N2035" t="s">
        <v>53</v>
      </c>
      <c r="O2035" s="42" t="s">
        <v>54</v>
      </c>
      <c r="P2035" t="s">
        <v>79</v>
      </c>
      <c r="Q2035" t="str">
        <f>VLOOKUP(KamstrupData[[#This Row],[IdLevel123]],'B-Business Capability'!B:L,10,FALSE)</f>
        <v>Customer Service and Support</v>
      </c>
      <c r="R2035">
        <f>VLOOKUP(KamstrupData[[#This Row],[IdLevel123]],'B-Business Capability'!B:L,11,FALSE)</f>
        <v>0</v>
      </c>
      <c r="T2035" t="s">
        <v>1016</v>
      </c>
      <c r="U2035" t="str">
        <f>_xlfn.CONCAT(KamstrupData[[#This Row],[CountryCode]],"_",KamstrupData[[#This Row],[Business Area]],"_",KamstrupData[[#This Row],[DepartmentTeam]])</f>
        <v>DK10_Heat/Cooling - Customer Services_</v>
      </c>
      <c r="V2035" t="str">
        <f>VLOOKUP(KamstrupData[[#This Row],[ORG_Concat]],'O-Organization'!F:H,3,FALSE)</f>
        <v>11122_DK10_Heat &amp; Cooling_Heat/Cooling - Customer Services_</v>
      </c>
    </row>
    <row r="2036" spans="4:22">
      <c r="D2036" t="s">
        <v>88</v>
      </c>
      <c r="E2036" t="str">
        <f>VLOOKUP(D2036,'B-Business Capability'!B:H,5,FALSE)</f>
        <v>Customer Service</v>
      </c>
      <c r="F2036" t="str">
        <f>VLOOKUP(D2036,'B-Business Capability'!B:H,6,FALSE)</f>
        <v>Customer Project Management</v>
      </c>
      <c r="G2036" t="str">
        <f>VLOOKUP(D2036,'B-Business Capability'!B:H,7,FALSE)</f>
        <v>Project Management</v>
      </c>
      <c r="I2036" t="s">
        <v>253</v>
      </c>
      <c r="J2036" t="s">
        <v>1008</v>
      </c>
      <c r="L2036" t="s">
        <v>449</v>
      </c>
      <c r="M2036" t="str">
        <f>VLOOKUP(L2036,'A-Applications'!B:D,3,FALSE)</f>
        <v>tech-tools</v>
      </c>
      <c r="N2036" t="s">
        <v>53</v>
      </c>
      <c r="O2036" s="42" t="s">
        <v>54</v>
      </c>
      <c r="P2036" t="s">
        <v>75</v>
      </c>
      <c r="Q2036" t="str">
        <f>VLOOKUP(KamstrupData[[#This Row],[IdLevel123]],'B-Business Capability'!B:L,10,FALSE)</f>
        <v>Order-to-Cash (O2C)</v>
      </c>
      <c r="R2036">
        <f>VLOOKUP(KamstrupData[[#This Row],[IdLevel123]],'B-Business Capability'!B:L,11,FALSE)</f>
        <v>0</v>
      </c>
      <c r="T2036" t="s">
        <v>1016</v>
      </c>
      <c r="U2036" t="str">
        <f>_xlfn.CONCAT(KamstrupData[[#This Row],[CountryCode]],"_",KamstrupData[[#This Row],[Business Area]],"_",KamstrupData[[#This Row],[DepartmentTeam]])</f>
        <v>DK10_Heat/Cooling - Customer Services_</v>
      </c>
      <c r="V2036" t="str">
        <f>VLOOKUP(KamstrupData[[#This Row],[ORG_Concat]],'O-Organization'!F:H,3,FALSE)</f>
        <v>11122_DK10_Heat &amp; Cooling_Heat/Cooling - Customer Services_</v>
      </c>
    </row>
    <row r="2037" spans="4:22">
      <c r="D2037" t="s">
        <v>78</v>
      </c>
      <c r="E2037" t="str">
        <f>VLOOKUP(D2037,'B-Business Capability'!B:H,5,FALSE)</f>
        <v>Customer Service</v>
      </c>
      <c r="F2037" t="str">
        <f>VLOOKUP(D2037,'B-Business Capability'!B:H,6,FALSE)</f>
        <v>Customer Service and Support</v>
      </c>
      <c r="G2037" t="str">
        <f>VLOOKUP(D2037,'B-Business Capability'!B:H,7,FALSE)</f>
        <v>Service Request Management</v>
      </c>
      <c r="I2037" t="s">
        <v>253</v>
      </c>
      <c r="J2037" t="s">
        <v>1008</v>
      </c>
      <c r="L2037" t="s">
        <v>1043</v>
      </c>
      <c r="M2037" t="str">
        <f>VLOOKUP(L2037,'A-Applications'!B:D,3,FALSE)</f>
        <v>Mappoint Gis</v>
      </c>
      <c r="N2037" t="s">
        <v>53</v>
      </c>
      <c r="O2037" s="42" t="s">
        <v>54</v>
      </c>
      <c r="P2037" t="s">
        <v>79</v>
      </c>
      <c r="Q2037" t="str">
        <f>VLOOKUP(KamstrupData[[#This Row],[IdLevel123]],'B-Business Capability'!B:L,10,FALSE)</f>
        <v>Customer Service and Support</v>
      </c>
      <c r="R2037">
        <f>VLOOKUP(KamstrupData[[#This Row],[IdLevel123]],'B-Business Capability'!B:L,11,FALSE)</f>
        <v>0</v>
      </c>
      <c r="T2037" t="s">
        <v>1016</v>
      </c>
      <c r="U2037" t="str">
        <f>_xlfn.CONCAT(KamstrupData[[#This Row],[CountryCode]],"_",KamstrupData[[#This Row],[Business Area]],"_",KamstrupData[[#This Row],[DepartmentTeam]])</f>
        <v>DK10_Heat/Cooling - Customer Services_</v>
      </c>
      <c r="V2037" t="str">
        <f>VLOOKUP(KamstrupData[[#This Row],[ORG_Concat]],'O-Organization'!F:H,3,FALSE)</f>
        <v>11122_DK10_Heat &amp; Cooling_Heat/Cooling - Customer Services_</v>
      </c>
    </row>
    <row r="2038" spans="4:22">
      <c r="D2038" t="s">
        <v>88</v>
      </c>
      <c r="E2038" t="str">
        <f>VLOOKUP(D2038,'B-Business Capability'!B:H,5,FALSE)</f>
        <v>Customer Service</v>
      </c>
      <c r="F2038" t="str">
        <f>VLOOKUP(D2038,'B-Business Capability'!B:H,6,FALSE)</f>
        <v>Customer Project Management</v>
      </c>
      <c r="G2038" t="str">
        <f>VLOOKUP(D2038,'B-Business Capability'!B:H,7,FALSE)</f>
        <v>Project Management</v>
      </c>
      <c r="I2038" t="s">
        <v>253</v>
      </c>
      <c r="J2038" t="s">
        <v>1008</v>
      </c>
      <c r="L2038" t="s">
        <v>1043</v>
      </c>
      <c r="M2038" t="str">
        <f>VLOOKUP(L2038,'A-Applications'!B:D,3,FALSE)</f>
        <v>Mappoint Gis</v>
      </c>
      <c r="N2038" t="s">
        <v>53</v>
      </c>
      <c r="O2038" s="42" t="s">
        <v>54</v>
      </c>
      <c r="P2038" t="s">
        <v>75</v>
      </c>
      <c r="Q2038" t="str">
        <f>VLOOKUP(KamstrupData[[#This Row],[IdLevel123]],'B-Business Capability'!B:L,10,FALSE)</f>
        <v>Order-to-Cash (O2C)</v>
      </c>
      <c r="R2038">
        <f>VLOOKUP(KamstrupData[[#This Row],[IdLevel123]],'B-Business Capability'!B:L,11,FALSE)</f>
        <v>0</v>
      </c>
      <c r="T2038" t="s">
        <v>1016</v>
      </c>
      <c r="U2038" t="str">
        <f>_xlfn.CONCAT(KamstrupData[[#This Row],[CountryCode]],"_",KamstrupData[[#This Row],[Business Area]],"_",KamstrupData[[#This Row],[DepartmentTeam]])</f>
        <v>DK10_Heat/Cooling - Customer Services_</v>
      </c>
      <c r="V2038" t="str">
        <f>VLOOKUP(KamstrupData[[#This Row],[ORG_Concat]],'O-Organization'!F:H,3,FALSE)</f>
        <v>11122_DK10_Heat &amp; Cooling_Heat/Cooling - Customer Services_</v>
      </c>
    </row>
    <row r="2039" spans="4:22">
      <c r="D2039" t="s">
        <v>78</v>
      </c>
      <c r="E2039" t="str">
        <f>VLOOKUP(D2039,'B-Business Capability'!B:H,5,FALSE)</f>
        <v>Customer Service</v>
      </c>
      <c r="F2039" t="str">
        <f>VLOOKUP(D2039,'B-Business Capability'!B:H,6,FALSE)</f>
        <v>Customer Service and Support</v>
      </c>
      <c r="G2039" t="str">
        <f>VLOOKUP(D2039,'B-Business Capability'!B:H,7,FALSE)</f>
        <v>Service Request Management</v>
      </c>
      <c r="I2039" t="s">
        <v>253</v>
      </c>
      <c r="J2039" t="s">
        <v>1008</v>
      </c>
      <c r="L2039" t="s">
        <v>450</v>
      </c>
      <c r="M2039" t="str">
        <f>VLOOKUP(L2039,'A-Applications'!B:D,3,FALSE)</f>
        <v>Vmware vSphare</v>
      </c>
      <c r="N2039" t="s">
        <v>53</v>
      </c>
      <c r="O2039" s="42" t="s">
        <v>54</v>
      </c>
      <c r="P2039" t="s">
        <v>79</v>
      </c>
      <c r="Q2039" t="str">
        <f>VLOOKUP(KamstrupData[[#This Row],[IdLevel123]],'B-Business Capability'!B:L,10,FALSE)</f>
        <v>Customer Service and Support</v>
      </c>
      <c r="R2039">
        <f>VLOOKUP(KamstrupData[[#This Row],[IdLevel123]],'B-Business Capability'!B:L,11,FALSE)</f>
        <v>0</v>
      </c>
      <c r="T2039" t="s">
        <v>1016</v>
      </c>
      <c r="U2039" t="str">
        <f>_xlfn.CONCAT(KamstrupData[[#This Row],[CountryCode]],"_",KamstrupData[[#This Row],[Business Area]],"_",KamstrupData[[#This Row],[DepartmentTeam]])</f>
        <v>DK10_Heat/Cooling - Customer Services_</v>
      </c>
      <c r="V2039" t="str">
        <f>VLOOKUP(KamstrupData[[#This Row],[ORG_Concat]],'O-Organization'!F:H,3,FALSE)</f>
        <v>11122_DK10_Heat &amp; Cooling_Heat/Cooling - Customer Services_</v>
      </c>
    </row>
    <row r="2040" spans="4:22">
      <c r="D2040" t="s">
        <v>88</v>
      </c>
      <c r="E2040" t="str">
        <f>VLOOKUP(D2040,'B-Business Capability'!B:H,5,FALSE)</f>
        <v>Customer Service</v>
      </c>
      <c r="F2040" t="str">
        <f>VLOOKUP(D2040,'B-Business Capability'!B:H,6,FALSE)</f>
        <v>Customer Project Management</v>
      </c>
      <c r="G2040" t="str">
        <f>VLOOKUP(D2040,'B-Business Capability'!B:H,7,FALSE)</f>
        <v>Project Management</v>
      </c>
      <c r="I2040" t="s">
        <v>253</v>
      </c>
      <c r="J2040" t="s">
        <v>1008</v>
      </c>
      <c r="L2040" t="s">
        <v>450</v>
      </c>
      <c r="M2040" t="str">
        <f>VLOOKUP(L2040,'A-Applications'!B:D,3,FALSE)</f>
        <v>Vmware vSphare</v>
      </c>
      <c r="N2040" t="s">
        <v>53</v>
      </c>
      <c r="O2040" s="42" t="s">
        <v>54</v>
      </c>
      <c r="P2040" t="s">
        <v>75</v>
      </c>
      <c r="Q2040" t="str">
        <f>VLOOKUP(KamstrupData[[#This Row],[IdLevel123]],'B-Business Capability'!B:L,10,FALSE)</f>
        <v>Order-to-Cash (O2C)</v>
      </c>
      <c r="R2040">
        <f>VLOOKUP(KamstrupData[[#This Row],[IdLevel123]],'B-Business Capability'!B:L,11,FALSE)</f>
        <v>0</v>
      </c>
      <c r="T2040" t="s">
        <v>1016</v>
      </c>
      <c r="U2040" t="str">
        <f>_xlfn.CONCAT(KamstrupData[[#This Row],[CountryCode]],"_",KamstrupData[[#This Row],[Business Area]],"_",KamstrupData[[#This Row],[DepartmentTeam]])</f>
        <v>DK10_Heat/Cooling - Customer Services_</v>
      </c>
      <c r="V2040" t="str">
        <f>VLOOKUP(KamstrupData[[#This Row],[ORG_Concat]],'O-Organization'!F:H,3,FALSE)</f>
        <v>11122_DK10_Heat &amp; Cooling_Heat/Cooling - Customer Services_</v>
      </c>
    </row>
    <row r="2041" spans="4:22">
      <c r="D2041" t="s">
        <v>78</v>
      </c>
      <c r="E2041" t="str">
        <f>VLOOKUP(D2041,'B-Business Capability'!B:H,5,FALSE)</f>
        <v>Customer Service</v>
      </c>
      <c r="F2041" t="str">
        <f>VLOOKUP(D2041,'B-Business Capability'!B:H,6,FALSE)</f>
        <v>Customer Service and Support</v>
      </c>
      <c r="G2041" t="str">
        <f>VLOOKUP(D2041,'B-Business Capability'!B:H,7,FALSE)</f>
        <v>Service Request Management</v>
      </c>
      <c r="I2041" t="s">
        <v>253</v>
      </c>
      <c r="J2041" t="s">
        <v>1008</v>
      </c>
      <c r="L2041" t="s">
        <v>180</v>
      </c>
      <c r="M2041" t="str">
        <f>VLOOKUP(L2041,'A-Applications'!B:D,3,FALSE)</f>
        <v>Keepass</v>
      </c>
      <c r="N2041" t="s">
        <v>53</v>
      </c>
      <c r="O2041" s="42" t="s">
        <v>54</v>
      </c>
      <c r="P2041" t="s">
        <v>79</v>
      </c>
      <c r="Q2041" t="str">
        <f>VLOOKUP(KamstrupData[[#This Row],[IdLevel123]],'B-Business Capability'!B:L,10,FALSE)</f>
        <v>Customer Service and Support</v>
      </c>
      <c r="R2041">
        <f>VLOOKUP(KamstrupData[[#This Row],[IdLevel123]],'B-Business Capability'!B:L,11,FALSE)</f>
        <v>0</v>
      </c>
      <c r="T2041" t="s">
        <v>1016</v>
      </c>
      <c r="U2041" t="str">
        <f>_xlfn.CONCAT(KamstrupData[[#This Row],[CountryCode]],"_",KamstrupData[[#This Row],[Business Area]],"_",KamstrupData[[#This Row],[DepartmentTeam]])</f>
        <v>DK10_Heat/Cooling - Customer Services_</v>
      </c>
      <c r="V2041" t="str">
        <f>VLOOKUP(KamstrupData[[#This Row],[ORG_Concat]],'O-Organization'!F:H,3,FALSE)</f>
        <v>11122_DK10_Heat &amp; Cooling_Heat/Cooling - Customer Services_</v>
      </c>
    </row>
    <row r="2042" spans="4:22">
      <c r="D2042" t="s">
        <v>88</v>
      </c>
      <c r="E2042" t="str">
        <f>VLOOKUP(D2042,'B-Business Capability'!B:H,5,FALSE)</f>
        <v>Customer Service</v>
      </c>
      <c r="F2042" t="str">
        <f>VLOOKUP(D2042,'B-Business Capability'!B:H,6,FALSE)</f>
        <v>Customer Project Management</v>
      </c>
      <c r="G2042" t="str">
        <f>VLOOKUP(D2042,'B-Business Capability'!B:H,7,FALSE)</f>
        <v>Project Management</v>
      </c>
      <c r="I2042" t="s">
        <v>253</v>
      </c>
      <c r="J2042" t="s">
        <v>1008</v>
      </c>
      <c r="L2042" t="s">
        <v>180</v>
      </c>
      <c r="M2042" t="str">
        <f>VLOOKUP(L2042,'A-Applications'!B:D,3,FALSE)</f>
        <v>Keepass</v>
      </c>
      <c r="N2042" t="s">
        <v>53</v>
      </c>
      <c r="O2042" s="42" t="s">
        <v>54</v>
      </c>
      <c r="P2042" t="s">
        <v>75</v>
      </c>
      <c r="Q2042" t="str">
        <f>VLOOKUP(KamstrupData[[#This Row],[IdLevel123]],'B-Business Capability'!B:L,10,FALSE)</f>
        <v>Order-to-Cash (O2C)</v>
      </c>
      <c r="R2042">
        <f>VLOOKUP(KamstrupData[[#This Row],[IdLevel123]],'B-Business Capability'!B:L,11,FALSE)</f>
        <v>0</v>
      </c>
      <c r="T2042" t="s">
        <v>1016</v>
      </c>
      <c r="U2042" t="str">
        <f>_xlfn.CONCAT(KamstrupData[[#This Row],[CountryCode]],"_",KamstrupData[[#This Row],[Business Area]],"_",KamstrupData[[#This Row],[DepartmentTeam]])</f>
        <v>DK10_Heat/Cooling - Customer Services_</v>
      </c>
      <c r="V2042" t="str">
        <f>VLOOKUP(KamstrupData[[#This Row],[ORG_Concat]],'O-Organization'!F:H,3,FALSE)</f>
        <v>11122_DK10_Heat &amp; Cooling_Heat/Cooling - Customer Services_</v>
      </c>
    </row>
    <row r="2043" spans="4:22">
      <c r="D2043" t="s">
        <v>88</v>
      </c>
      <c r="E2043" t="str">
        <f>VLOOKUP(D2043,'B-Business Capability'!B:H,5,FALSE)</f>
        <v>Customer Service</v>
      </c>
      <c r="F2043" t="str">
        <f>VLOOKUP(D2043,'B-Business Capability'!B:H,6,FALSE)</f>
        <v>Customer Project Management</v>
      </c>
      <c r="G2043" t="str">
        <f>VLOOKUP(D2043,'B-Business Capability'!B:H,7,FALSE)</f>
        <v>Project Management</v>
      </c>
      <c r="I2043" t="s">
        <v>253</v>
      </c>
      <c r="J2043" t="s">
        <v>1008</v>
      </c>
      <c r="L2043" t="s">
        <v>181</v>
      </c>
      <c r="M2043" t="str">
        <f>VLOOKUP(L2043,'A-Applications'!B:D,3,FALSE)</f>
        <v>Metertool HCW</v>
      </c>
      <c r="N2043" t="s">
        <v>53</v>
      </c>
      <c r="O2043" s="42" t="s">
        <v>54</v>
      </c>
      <c r="P2043" t="s">
        <v>75</v>
      </c>
      <c r="Q2043" t="str">
        <f>VLOOKUP(KamstrupData[[#This Row],[IdLevel123]],'B-Business Capability'!B:L,10,FALSE)</f>
        <v>Order-to-Cash (O2C)</v>
      </c>
      <c r="R2043">
        <f>VLOOKUP(KamstrupData[[#This Row],[IdLevel123]],'B-Business Capability'!B:L,11,FALSE)</f>
        <v>0</v>
      </c>
      <c r="T2043" t="s">
        <v>837</v>
      </c>
      <c r="U2043" t="str">
        <f>_xlfn.CONCAT(KamstrupData[[#This Row],[CountryCode]],"_",KamstrupData[[#This Row],[Business Area]],"_",KamstrupData[[#This Row],[DepartmentTeam]])</f>
        <v>DK10_Heat/Cooling - Customer Services_</v>
      </c>
      <c r="V2043" t="str">
        <f>VLOOKUP(KamstrupData[[#This Row],[ORG_Concat]],'O-Organization'!F:H,3,FALSE)</f>
        <v>11122_DK10_Heat &amp; Cooling_Heat/Cooling - Customer Services_</v>
      </c>
    </row>
    <row r="2044" spans="4:22">
      <c r="D2044" t="s">
        <v>88</v>
      </c>
      <c r="E2044" t="str">
        <f>VLOOKUP(D2044,'B-Business Capability'!B:H,5,FALSE)</f>
        <v>Customer Service</v>
      </c>
      <c r="F2044" t="str">
        <f>VLOOKUP(D2044,'B-Business Capability'!B:H,6,FALSE)</f>
        <v>Customer Project Management</v>
      </c>
      <c r="G2044" t="str">
        <f>VLOOKUP(D2044,'B-Business Capability'!B:H,7,FALSE)</f>
        <v>Project Management</v>
      </c>
      <c r="I2044" t="s">
        <v>253</v>
      </c>
      <c r="J2044" t="s">
        <v>1008</v>
      </c>
      <c r="L2044" t="s">
        <v>182</v>
      </c>
      <c r="M2044" t="str">
        <f>VLOOKUP(L2044,'A-Applications'!B:D,3,FALSE)</f>
        <v>Metertool READy</v>
      </c>
      <c r="N2044" t="s">
        <v>53</v>
      </c>
      <c r="O2044" s="42" t="s">
        <v>54</v>
      </c>
      <c r="P2044" t="s">
        <v>75</v>
      </c>
      <c r="Q2044" t="str">
        <f>VLOOKUP(KamstrupData[[#This Row],[IdLevel123]],'B-Business Capability'!B:L,10,FALSE)</f>
        <v>Order-to-Cash (O2C)</v>
      </c>
      <c r="R2044">
        <f>VLOOKUP(KamstrupData[[#This Row],[IdLevel123]],'B-Business Capability'!B:L,11,FALSE)</f>
        <v>0</v>
      </c>
      <c r="T2044" t="s">
        <v>837</v>
      </c>
      <c r="U2044" t="str">
        <f>_xlfn.CONCAT(KamstrupData[[#This Row],[CountryCode]],"_",KamstrupData[[#This Row],[Business Area]],"_",KamstrupData[[#This Row],[DepartmentTeam]])</f>
        <v>DK10_Heat/Cooling - Customer Services_</v>
      </c>
      <c r="V2044" t="str">
        <f>VLOOKUP(KamstrupData[[#This Row],[ORG_Concat]],'O-Organization'!F:H,3,FALSE)</f>
        <v>11122_DK10_Heat &amp; Cooling_Heat/Cooling - Customer Services_</v>
      </c>
    </row>
    <row r="2045" spans="4:22">
      <c r="D2045" t="s">
        <v>88</v>
      </c>
      <c r="E2045" t="str">
        <f>VLOOKUP(D2045,'B-Business Capability'!B:H,5,FALSE)</f>
        <v>Customer Service</v>
      </c>
      <c r="F2045" t="str">
        <f>VLOOKUP(D2045,'B-Business Capability'!B:H,6,FALSE)</f>
        <v>Customer Project Management</v>
      </c>
      <c r="G2045" t="str">
        <f>VLOOKUP(D2045,'B-Business Capability'!B:H,7,FALSE)</f>
        <v>Project Management</v>
      </c>
      <c r="I2045" t="s">
        <v>253</v>
      </c>
      <c r="J2045" t="s">
        <v>1008</v>
      </c>
      <c r="L2045" t="s">
        <v>183</v>
      </c>
      <c r="M2045" t="str">
        <f>VLOOKUP(L2045,'A-Applications'!B:D,3,FALSE)</f>
        <v>READy App</v>
      </c>
      <c r="N2045" t="s">
        <v>53</v>
      </c>
      <c r="O2045" s="42" t="s">
        <v>66</v>
      </c>
      <c r="P2045" t="s">
        <v>75</v>
      </c>
      <c r="Q2045" t="str">
        <f>VLOOKUP(KamstrupData[[#This Row],[IdLevel123]],'B-Business Capability'!B:L,10,FALSE)</f>
        <v>Order-to-Cash (O2C)</v>
      </c>
      <c r="R2045">
        <f>VLOOKUP(KamstrupData[[#This Row],[IdLevel123]],'B-Business Capability'!B:L,11,FALSE)</f>
        <v>0</v>
      </c>
      <c r="T2045" t="s">
        <v>837</v>
      </c>
      <c r="U2045" t="str">
        <f>_xlfn.CONCAT(KamstrupData[[#This Row],[CountryCode]],"_",KamstrupData[[#This Row],[Business Area]],"_",KamstrupData[[#This Row],[DepartmentTeam]])</f>
        <v>DK10_Heat/Cooling - Customer Services_</v>
      </c>
      <c r="V2045" t="str">
        <f>VLOOKUP(KamstrupData[[#This Row],[ORG_Concat]],'O-Organization'!F:H,3,FALSE)</f>
        <v>11122_DK10_Heat &amp; Cooling_Heat/Cooling - Customer Services_</v>
      </c>
    </row>
    <row r="2046" spans="4:22">
      <c r="D2046" t="s">
        <v>88</v>
      </c>
      <c r="E2046" t="str">
        <f>VLOOKUP(D2046,'B-Business Capability'!B:H,5,FALSE)</f>
        <v>Customer Service</v>
      </c>
      <c r="F2046" t="str">
        <f>VLOOKUP(D2046,'B-Business Capability'!B:H,6,FALSE)</f>
        <v>Customer Project Management</v>
      </c>
      <c r="G2046" t="str">
        <f>VLOOKUP(D2046,'B-Business Capability'!B:H,7,FALSE)</f>
        <v>Project Management</v>
      </c>
      <c r="I2046" t="s">
        <v>253</v>
      </c>
      <c r="J2046" t="s">
        <v>1008</v>
      </c>
      <c r="L2046" t="s">
        <v>184</v>
      </c>
      <c r="M2046" t="str">
        <f>VLOOKUP(L2046,'A-Applications'!B:D,3,FALSE)</f>
        <v>Omni tool network analyzer</v>
      </c>
      <c r="N2046" t="s">
        <v>53</v>
      </c>
      <c r="O2046" s="42" t="s">
        <v>54</v>
      </c>
      <c r="P2046" t="s">
        <v>75</v>
      </c>
      <c r="Q2046" t="str">
        <f>VLOOKUP(KamstrupData[[#This Row],[IdLevel123]],'B-Business Capability'!B:L,10,FALSE)</f>
        <v>Order-to-Cash (O2C)</v>
      </c>
      <c r="R2046">
        <f>VLOOKUP(KamstrupData[[#This Row],[IdLevel123]],'B-Business Capability'!B:L,11,FALSE)</f>
        <v>0</v>
      </c>
      <c r="T2046" t="s">
        <v>837</v>
      </c>
      <c r="U2046" t="str">
        <f>_xlfn.CONCAT(KamstrupData[[#This Row],[CountryCode]],"_",KamstrupData[[#This Row],[Business Area]],"_",KamstrupData[[#This Row],[DepartmentTeam]])</f>
        <v>DK10_Heat/Cooling - Customer Services_</v>
      </c>
      <c r="V2046" t="str">
        <f>VLOOKUP(KamstrupData[[#This Row],[ORG_Concat]],'O-Organization'!F:H,3,FALSE)</f>
        <v>11122_DK10_Heat &amp; Cooling_Heat/Cooling - Customer Services_</v>
      </c>
    </row>
    <row r="2047" spans="4:22">
      <c r="D2047" t="s">
        <v>88</v>
      </c>
      <c r="E2047" t="str">
        <f>VLOOKUP(D2047,'B-Business Capability'!B:H,5,FALSE)</f>
        <v>Customer Service</v>
      </c>
      <c r="F2047" t="str">
        <f>VLOOKUP(D2047,'B-Business Capability'!B:H,6,FALSE)</f>
        <v>Customer Project Management</v>
      </c>
      <c r="G2047" t="str">
        <f>VLOOKUP(D2047,'B-Business Capability'!B:H,7,FALSE)</f>
        <v>Project Management</v>
      </c>
      <c r="I2047" t="s">
        <v>253</v>
      </c>
      <c r="J2047" t="s">
        <v>1008</v>
      </c>
      <c r="L2047" t="s">
        <v>185</v>
      </c>
      <c r="M2047" t="str">
        <f>VLOOKUP(L2047,'A-Applications'!B:D,3,FALSE)</f>
        <v>Orbit File syncronizer</v>
      </c>
      <c r="N2047" t="s">
        <v>53</v>
      </c>
      <c r="O2047" s="42" t="s">
        <v>54</v>
      </c>
      <c r="P2047" t="s">
        <v>75</v>
      </c>
      <c r="Q2047" t="str">
        <f>VLOOKUP(KamstrupData[[#This Row],[IdLevel123]],'B-Business Capability'!B:L,10,FALSE)</f>
        <v>Order-to-Cash (O2C)</v>
      </c>
      <c r="R2047">
        <f>VLOOKUP(KamstrupData[[#This Row],[IdLevel123]],'B-Business Capability'!B:L,11,FALSE)</f>
        <v>0</v>
      </c>
      <c r="S2047" t="s">
        <v>870</v>
      </c>
      <c r="T2047" t="s">
        <v>837</v>
      </c>
      <c r="U2047" t="str">
        <f>_xlfn.CONCAT(KamstrupData[[#This Row],[CountryCode]],"_",KamstrupData[[#This Row],[Business Area]],"_",KamstrupData[[#This Row],[DepartmentTeam]])</f>
        <v>DK10_Heat/Cooling - Customer Services_</v>
      </c>
      <c r="V2047" t="str">
        <f>VLOOKUP(KamstrupData[[#This Row],[ORG_Concat]],'O-Organization'!F:H,3,FALSE)</f>
        <v>11122_DK10_Heat &amp; Cooling_Heat/Cooling - Customer Services_</v>
      </c>
    </row>
    <row r="2048" spans="4:22">
      <c r="D2048" t="s">
        <v>88</v>
      </c>
      <c r="E2048" t="str">
        <f>VLOOKUP(D2048,'B-Business Capability'!B:H,5,FALSE)</f>
        <v>Customer Service</v>
      </c>
      <c r="F2048" t="str">
        <f>VLOOKUP(D2048,'B-Business Capability'!B:H,6,FALSE)</f>
        <v>Customer Project Management</v>
      </c>
      <c r="G2048" t="str">
        <f>VLOOKUP(D2048,'B-Business Capability'!B:H,7,FALSE)</f>
        <v>Project Management</v>
      </c>
      <c r="I2048" t="s">
        <v>253</v>
      </c>
      <c r="J2048" t="s">
        <v>1008</v>
      </c>
      <c r="L2048" t="s">
        <v>1044</v>
      </c>
      <c r="M2048" t="str">
        <f>VLOOKUP(L2048,'A-Applications'!B:D,3,FALSE)</f>
        <v>Excel, Decoding sheets</v>
      </c>
      <c r="N2048" t="s">
        <v>53</v>
      </c>
      <c r="O2048" s="42" t="s">
        <v>54</v>
      </c>
      <c r="P2048" t="s">
        <v>75</v>
      </c>
      <c r="Q2048" t="str">
        <f>VLOOKUP(KamstrupData[[#This Row],[IdLevel123]],'B-Business Capability'!B:L,10,FALSE)</f>
        <v>Order-to-Cash (O2C)</v>
      </c>
      <c r="R2048">
        <f>VLOOKUP(KamstrupData[[#This Row],[IdLevel123]],'B-Business Capability'!B:L,11,FALSE)</f>
        <v>0</v>
      </c>
      <c r="T2048" t="s">
        <v>1013</v>
      </c>
      <c r="U2048" t="str">
        <f>_xlfn.CONCAT(KamstrupData[[#This Row],[CountryCode]],"_",KamstrupData[[#This Row],[Business Area]],"_",KamstrupData[[#This Row],[DepartmentTeam]])</f>
        <v>DK10_Heat/Cooling - Customer Services_</v>
      </c>
      <c r="V2048" t="str">
        <f>VLOOKUP(KamstrupData[[#This Row],[ORG_Concat]],'O-Organization'!F:H,3,FALSE)</f>
        <v>11122_DK10_Heat &amp; Cooling_Heat/Cooling - Customer Services_</v>
      </c>
    </row>
    <row r="2049" spans="3:22">
      <c r="D2049" t="s">
        <v>95</v>
      </c>
      <c r="E2049" t="str">
        <f>VLOOKUP(D2049,'B-Business Capability'!B:H,5,FALSE)</f>
        <v>Not mapped to capability</v>
      </c>
      <c r="F2049">
        <f>VLOOKUP(D2049,'B-Business Capability'!B:H,6,FALSE)</f>
        <v>0</v>
      </c>
      <c r="G2049">
        <f>VLOOKUP(D2049,'B-Business Capability'!B:H,7,FALSE)</f>
        <v>0</v>
      </c>
      <c r="I2049" t="s">
        <v>253</v>
      </c>
      <c r="J2049" t="s">
        <v>1008</v>
      </c>
      <c r="L2049" t="s">
        <v>186</v>
      </c>
      <c r="M2049" t="str">
        <f>VLOOKUP(L2049,'A-Applications'!B:D,3,FALSE)</f>
        <v>WinSCP</v>
      </c>
      <c r="N2049" t="s">
        <v>53</v>
      </c>
      <c r="O2049" s="42" t="s">
        <v>54</v>
      </c>
      <c r="P2049" t="s">
        <v>77</v>
      </c>
      <c r="Q2049" t="str">
        <f>VLOOKUP(KamstrupData[[#This Row],[IdLevel123]],'B-Business Capability'!B:L,10,FALSE)</f>
        <v>N/A</v>
      </c>
      <c r="R2049">
        <f>VLOOKUP(KamstrupData[[#This Row],[IdLevel123]],'B-Business Capability'!B:L,11,FALSE)</f>
        <v>0</v>
      </c>
      <c r="U2049" t="str">
        <f>_xlfn.CONCAT(KamstrupData[[#This Row],[CountryCode]],"_",KamstrupData[[#This Row],[Business Area]],"_",KamstrupData[[#This Row],[DepartmentTeam]])</f>
        <v>DK10_Heat/Cooling - Customer Services_</v>
      </c>
      <c r="V2049" t="str">
        <f>VLOOKUP(KamstrupData[[#This Row],[ORG_Concat]],'O-Organization'!F:H,3,FALSE)</f>
        <v>11122_DK10_Heat &amp; Cooling_Heat/Cooling - Customer Services_</v>
      </c>
    </row>
    <row r="2050" spans="3:22">
      <c r="D2050" t="s">
        <v>88</v>
      </c>
      <c r="E2050" t="str">
        <f>VLOOKUP(D2050,'B-Business Capability'!B:H,5,FALSE)</f>
        <v>Customer Service</v>
      </c>
      <c r="F2050" t="str">
        <f>VLOOKUP(D2050,'B-Business Capability'!B:H,6,FALSE)</f>
        <v>Customer Project Management</v>
      </c>
      <c r="G2050" t="str">
        <f>VLOOKUP(D2050,'B-Business Capability'!B:H,7,FALSE)</f>
        <v>Project Management</v>
      </c>
      <c r="I2050" t="s">
        <v>253</v>
      </c>
      <c r="J2050" t="s">
        <v>1008</v>
      </c>
      <c r="L2050" t="s">
        <v>462</v>
      </c>
      <c r="M2050" t="str">
        <f>VLOOKUP(L2050,'A-Applications'!B:D,3,FALSE)</f>
        <v>Grafana</v>
      </c>
      <c r="N2050" t="s">
        <v>53</v>
      </c>
      <c r="O2050" s="42" t="s">
        <v>54</v>
      </c>
      <c r="P2050" t="s">
        <v>75</v>
      </c>
      <c r="Q2050" t="str">
        <f>VLOOKUP(KamstrupData[[#This Row],[IdLevel123]],'B-Business Capability'!B:L,10,FALSE)</f>
        <v>Order-to-Cash (O2C)</v>
      </c>
      <c r="R2050">
        <f>VLOOKUP(KamstrupData[[#This Row],[IdLevel123]],'B-Business Capability'!B:L,11,FALSE)</f>
        <v>0</v>
      </c>
      <c r="T2050" t="s">
        <v>837</v>
      </c>
      <c r="U2050" t="str">
        <f>_xlfn.CONCAT(KamstrupData[[#This Row],[CountryCode]],"_",KamstrupData[[#This Row],[Business Area]],"_",KamstrupData[[#This Row],[DepartmentTeam]])</f>
        <v>DK10_Heat/Cooling - Customer Services_</v>
      </c>
      <c r="V2050" t="str">
        <f>VLOOKUP(KamstrupData[[#This Row],[ORG_Concat]],'O-Organization'!F:H,3,FALSE)</f>
        <v>11122_DK10_Heat &amp; Cooling_Heat/Cooling - Customer Services_</v>
      </c>
    </row>
    <row r="2051" spans="3:22">
      <c r="D2051" t="s">
        <v>88</v>
      </c>
      <c r="E2051" t="str">
        <f>VLOOKUP(D2051,'B-Business Capability'!B:H,5,FALSE)</f>
        <v>Customer Service</v>
      </c>
      <c r="F2051" t="str">
        <f>VLOOKUP(D2051,'B-Business Capability'!B:H,6,FALSE)</f>
        <v>Customer Project Management</v>
      </c>
      <c r="G2051" t="str">
        <f>VLOOKUP(D2051,'B-Business Capability'!B:H,7,FALSE)</f>
        <v>Project Management</v>
      </c>
      <c r="I2051" t="s">
        <v>253</v>
      </c>
      <c r="J2051" t="s">
        <v>1008</v>
      </c>
      <c r="L2051" t="s">
        <v>1045</v>
      </c>
      <c r="M2051" t="str">
        <f>VLOOKUP(L2051,'A-Applications'!B:D,3,FALSE)</f>
        <v>Orbit OutlookAddin</v>
      </c>
      <c r="N2051" t="s">
        <v>53</v>
      </c>
      <c r="O2051" s="42" t="s">
        <v>54</v>
      </c>
      <c r="P2051" t="s">
        <v>75</v>
      </c>
      <c r="Q2051" t="str">
        <f>VLOOKUP(KamstrupData[[#This Row],[IdLevel123]],'B-Business Capability'!B:L,10,FALSE)</f>
        <v>Order-to-Cash (O2C)</v>
      </c>
      <c r="R2051">
        <f>VLOOKUP(KamstrupData[[#This Row],[IdLevel123]],'B-Business Capability'!B:L,11,FALSE)</f>
        <v>0</v>
      </c>
      <c r="S2051" t="s">
        <v>870</v>
      </c>
      <c r="T2051" t="s">
        <v>1046</v>
      </c>
      <c r="U2051" t="str">
        <f>_xlfn.CONCAT(KamstrupData[[#This Row],[CountryCode]],"_",KamstrupData[[#This Row],[Business Area]],"_",KamstrupData[[#This Row],[DepartmentTeam]])</f>
        <v>DK10_Heat/Cooling - Customer Services_</v>
      </c>
      <c r="V2051" t="str">
        <f>VLOOKUP(KamstrupData[[#This Row],[ORG_Concat]],'O-Organization'!F:H,3,FALSE)</f>
        <v>11122_DK10_Heat &amp; Cooling_Heat/Cooling - Customer Services_</v>
      </c>
    </row>
    <row r="2052" spans="3:22">
      <c r="D2052" t="s">
        <v>74</v>
      </c>
      <c r="E2052" t="str">
        <f>VLOOKUP(D2052,'B-Business Capability'!B:H,5,FALSE)</f>
        <v>Strategic Management</v>
      </c>
      <c r="F2052" t="str">
        <f>VLOOKUP(D2052,'B-Business Capability'!B:H,6,FALSE)</f>
        <v>Manage Core Business</v>
      </c>
      <c r="G2052" t="str">
        <f>VLOOKUP(D2052,'B-Business Capability'!B:H,7,FALSE)</f>
        <v>Manage Projects</v>
      </c>
      <c r="I2052" t="s">
        <v>253</v>
      </c>
      <c r="J2052" t="s">
        <v>1008</v>
      </c>
      <c r="L2052" t="s">
        <v>188</v>
      </c>
      <c r="M2052" t="str">
        <f>VLOOKUP(L2052,'A-Applications'!B:D,3,FALSE)</f>
        <v>Orbit</v>
      </c>
      <c r="N2052" t="s">
        <v>53</v>
      </c>
      <c r="O2052" s="42" t="s">
        <v>62</v>
      </c>
      <c r="P2052" t="s">
        <v>75</v>
      </c>
      <c r="Q2052" t="str">
        <f>VLOOKUP(KamstrupData[[#This Row],[IdLevel123]],'B-Business Capability'!B:L,10,FALSE)</f>
        <v>N/A</v>
      </c>
      <c r="R2052">
        <f>VLOOKUP(KamstrupData[[#This Row],[IdLevel123]],'B-Business Capability'!B:L,11,FALSE)</f>
        <v>0</v>
      </c>
      <c r="S2052" t="s">
        <v>870</v>
      </c>
      <c r="T2052" t="s">
        <v>1047</v>
      </c>
      <c r="U2052" t="str">
        <f>_xlfn.CONCAT(KamstrupData[[#This Row],[CountryCode]],"_",KamstrupData[[#This Row],[Business Area]],"_",KamstrupData[[#This Row],[DepartmentTeam]])</f>
        <v>DK10_Heat/Cooling - Customer Services_</v>
      </c>
      <c r="V2052" t="str">
        <f>VLOOKUP(KamstrupData[[#This Row],[ORG_Concat]],'O-Organization'!F:H,3,FALSE)</f>
        <v>11122_DK10_Heat &amp; Cooling_Heat/Cooling - Customer Services_</v>
      </c>
    </row>
    <row r="2053" spans="3:22">
      <c r="D2053" t="s">
        <v>88</v>
      </c>
      <c r="E2053" t="str">
        <f>VLOOKUP(D2053,'B-Business Capability'!B:H,5,FALSE)</f>
        <v>Customer Service</v>
      </c>
      <c r="F2053" t="str">
        <f>VLOOKUP(D2053,'B-Business Capability'!B:H,6,FALSE)</f>
        <v>Customer Project Management</v>
      </c>
      <c r="G2053" t="str">
        <f>VLOOKUP(D2053,'B-Business Capability'!B:H,7,FALSE)</f>
        <v>Project Management</v>
      </c>
      <c r="I2053" t="s">
        <v>253</v>
      </c>
      <c r="J2053" t="s">
        <v>1008</v>
      </c>
      <c r="L2053" t="s">
        <v>188</v>
      </c>
      <c r="M2053" t="str">
        <f>VLOOKUP(L2053,'A-Applications'!B:D,3,FALSE)</f>
        <v>Orbit</v>
      </c>
      <c r="N2053" t="s">
        <v>53</v>
      </c>
      <c r="O2053" s="42" t="s">
        <v>54</v>
      </c>
      <c r="P2053" t="s">
        <v>75</v>
      </c>
      <c r="Q2053" t="str">
        <f>VLOOKUP(KamstrupData[[#This Row],[IdLevel123]],'B-Business Capability'!B:L,10,FALSE)</f>
        <v>Order-to-Cash (O2C)</v>
      </c>
      <c r="R2053">
        <f>VLOOKUP(KamstrupData[[#This Row],[IdLevel123]],'B-Business Capability'!B:L,11,FALSE)</f>
        <v>0</v>
      </c>
      <c r="S2053" t="s">
        <v>870</v>
      </c>
      <c r="T2053" t="s">
        <v>837</v>
      </c>
      <c r="U2053" t="str">
        <f>_xlfn.CONCAT(KamstrupData[[#This Row],[CountryCode]],"_",KamstrupData[[#This Row],[Business Area]],"_",KamstrupData[[#This Row],[DepartmentTeam]])</f>
        <v>DK10_Heat/Cooling - Customer Services_</v>
      </c>
      <c r="V2053" t="str">
        <f>VLOOKUP(KamstrupData[[#This Row],[ORG_Concat]],'O-Organization'!F:H,3,FALSE)</f>
        <v>11122_DK10_Heat &amp; Cooling_Heat/Cooling - Customer Services_</v>
      </c>
    </row>
    <row r="2054" spans="3:22">
      <c r="D2054" t="s">
        <v>78</v>
      </c>
      <c r="E2054" t="str">
        <f>VLOOKUP(D2054,'B-Business Capability'!B:H,5,FALSE)</f>
        <v>Customer Service</v>
      </c>
      <c r="F2054" t="str">
        <f>VLOOKUP(D2054,'B-Business Capability'!B:H,6,FALSE)</f>
        <v>Customer Service and Support</v>
      </c>
      <c r="G2054" t="str">
        <f>VLOOKUP(D2054,'B-Business Capability'!B:H,7,FALSE)</f>
        <v>Service Request Management</v>
      </c>
      <c r="I2054" t="s">
        <v>253</v>
      </c>
      <c r="J2054" t="s">
        <v>1008</v>
      </c>
      <c r="L2054" t="s">
        <v>474</v>
      </c>
      <c r="M2054" t="str">
        <f>VLOOKUP(L2054,'A-Applications'!B:D,3,FALSE)</f>
        <v>NEM (Network Monitor)</v>
      </c>
      <c r="N2054" t="s">
        <v>147</v>
      </c>
      <c r="O2054" s="42" t="s">
        <v>54</v>
      </c>
      <c r="P2054" t="s">
        <v>79</v>
      </c>
      <c r="Q2054" t="str">
        <f>VLOOKUP(KamstrupData[[#This Row],[IdLevel123]],'B-Business Capability'!B:L,10,FALSE)</f>
        <v>Customer Service and Support</v>
      </c>
      <c r="R2054">
        <f>VLOOKUP(KamstrupData[[#This Row],[IdLevel123]],'B-Business Capability'!B:L,11,FALSE)</f>
        <v>0</v>
      </c>
      <c r="T2054" t="s">
        <v>837</v>
      </c>
      <c r="U2054" t="str">
        <f>_xlfn.CONCAT(KamstrupData[[#This Row],[CountryCode]],"_",KamstrupData[[#This Row],[Business Area]],"_",KamstrupData[[#This Row],[DepartmentTeam]])</f>
        <v>DK10_Heat/Cooling - Customer Services_</v>
      </c>
      <c r="V2054" t="str">
        <f>VLOOKUP(KamstrupData[[#This Row],[ORG_Concat]],'O-Organization'!F:H,3,FALSE)</f>
        <v>11122_DK10_Heat &amp; Cooling_Heat/Cooling - Customer Services_</v>
      </c>
    </row>
    <row r="2055" spans="3:22">
      <c r="D2055" t="s">
        <v>88</v>
      </c>
      <c r="E2055" t="str">
        <f>VLOOKUP(D2055,'B-Business Capability'!B:H,5,FALSE)</f>
        <v>Customer Service</v>
      </c>
      <c r="F2055" t="str">
        <f>VLOOKUP(D2055,'B-Business Capability'!B:H,6,FALSE)</f>
        <v>Customer Project Management</v>
      </c>
      <c r="G2055" t="str">
        <f>VLOOKUP(D2055,'B-Business Capability'!B:H,7,FALSE)</f>
        <v>Project Management</v>
      </c>
      <c r="I2055" t="s">
        <v>253</v>
      </c>
      <c r="J2055" t="s">
        <v>1008</v>
      </c>
      <c r="L2055" t="s">
        <v>474</v>
      </c>
      <c r="M2055" t="str">
        <f>VLOOKUP(L2055,'A-Applications'!B:D,3,FALSE)</f>
        <v>NEM (Network Monitor)</v>
      </c>
      <c r="N2055" t="s">
        <v>147</v>
      </c>
      <c r="O2055" s="42" t="s">
        <v>54</v>
      </c>
      <c r="P2055" t="s">
        <v>75</v>
      </c>
      <c r="Q2055" t="str">
        <f>VLOOKUP(KamstrupData[[#This Row],[IdLevel123]],'B-Business Capability'!B:L,10,FALSE)</f>
        <v>Order-to-Cash (O2C)</v>
      </c>
      <c r="R2055">
        <f>VLOOKUP(KamstrupData[[#This Row],[IdLevel123]],'B-Business Capability'!B:L,11,FALSE)</f>
        <v>0</v>
      </c>
      <c r="T2055" t="s">
        <v>837</v>
      </c>
      <c r="U2055" t="str">
        <f>_xlfn.CONCAT(KamstrupData[[#This Row],[CountryCode]],"_",KamstrupData[[#This Row],[Business Area]],"_",KamstrupData[[#This Row],[DepartmentTeam]])</f>
        <v>DK10_Heat/Cooling - Customer Services_</v>
      </c>
      <c r="V2055" t="str">
        <f>VLOOKUP(KamstrupData[[#This Row],[ORG_Concat]],'O-Organization'!F:H,3,FALSE)</f>
        <v>11122_DK10_Heat &amp; Cooling_Heat/Cooling - Customer Services_</v>
      </c>
    </row>
    <row r="2056" spans="3:22">
      <c r="D2056" t="s">
        <v>133</v>
      </c>
      <c r="E2056" t="str">
        <f>VLOOKUP(D2056,'B-Business Capability'!B:H,5,FALSE)</f>
        <v>Customer Service</v>
      </c>
      <c r="F2056" t="str">
        <f>VLOOKUP(D2056,'B-Business Capability'!B:H,6,FALSE)</f>
        <v>Customer Service and Support</v>
      </c>
      <c r="G2056" t="str">
        <f>VLOOKUP(D2056,'B-Business Capability'!B:H,7,FALSE)</f>
        <v>Customer Operations</v>
      </c>
      <c r="I2056" t="s">
        <v>253</v>
      </c>
      <c r="J2056" t="s">
        <v>1008</v>
      </c>
      <c r="L2056" t="s">
        <v>474</v>
      </c>
      <c r="M2056" t="str">
        <f>VLOOKUP(L2056,'A-Applications'!B:D,3,FALSE)</f>
        <v>NEM (Network Monitor)</v>
      </c>
      <c r="N2056" t="s">
        <v>147</v>
      </c>
      <c r="O2056" s="42" t="s">
        <v>54</v>
      </c>
      <c r="P2056" t="s">
        <v>75</v>
      </c>
      <c r="Q2056" t="str">
        <f>VLOOKUP(KamstrupData[[#This Row],[IdLevel123]],'B-Business Capability'!B:L,10,FALSE)</f>
        <v>Order-to-Cash (O2C)</v>
      </c>
      <c r="R2056">
        <f>VLOOKUP(KamstrupData[[#This Row],[IdLevel123]],'B-Business Capability'!B:L,11,FALSE)</f>
        <v>0</v>
      </c>
      <c r="T2056" t="s">
        <v>837</v>
      </c>
      <c r="U2056" t="str">
        <f>_xlfn.CONCAT(KamstrupData[[#This Row],[CountryCode]],"_",KamstrupData[[#This Row],[Business Area]],"_",KamstrupData[[#This Row],[DepartmentTeam]])</f>
        <v>DK10_Heat/Cooling - Customer Services_</v>
      </c>
      <c r="V2056" t="str">
        <f>VLOOKUP(KamstrupData[[#This Row],[ORG_Concat]],'O-Organization'!F:H,3,FALSE)</f>
        <v>11122_DK10_Heat &amp; Cooling_Heat/Cooling - Customer Services_</v>
      </c>
    </row>
    <row r="2057" spans="3:22">
      <c r="D2057" t="s">
        <v>860</v>
      </c>
      <c r="E2057" t="str">
        <f>VLOOKUP(D2057,'B-Business Capability'!B:H,5,FALSE)</f>
        <v>Product &amp; Software Development</v>
      </c>
      <c r="F2057" t="str">
        <f>VLOOKUP(D2057,'B-Business Capability'!B:H,6,FALSE)</f>
        <v>Marketing Testing</v>
      </c>
      <c r="G2057" t="str">
        <f>VLOOKUP(D2057,'B-Business Capability'!B:H,7,FALSE)</f>
        <v>Establish Measures</v>
      </c>
      <c r="I2057" t="s">
        <v>253</v>
      </c>
      <c r="J2057" t="s">
        <v>1048</v>
      </c>
      <c r="L2057" t="s">
        <v>65</v>
      </c>
      <c r="M2057" t="str">
        <f>VLOOKUP(L2057,'A-Applications'!B:D,3,FALSE)</f>
        <v>IFS ERP</v>
      </c>
      <c r="N2057" t="s">
        <v>53</v>
      </c>
      <c r="O2057" s="42" t="s">
        <v>54</v>
      </c>
      <c r="P2057" t="s">
        <v>847</v>
      </c>
      <c r="Q2057" t="str">
        <f>VLOOKUP(KamstrupData[[#This Row],[IdLevel123]],'B-Business Capability'!B:L,10,FALSE)</f>
        <v>Idea-to-Release (I2R)</v>
      </c>
      <c r="R2057">
        <f>VLOOKUP(KamstrupData[[#This Row],[IdLevel123]],'B-Business Capability'!B:L,11,FALSE)</f>
        <v>170</v>
      </c>
      <c r="T2057" t="s">
        <v>1049</v>
      </c>
      <c r="U2057" t="str">
        <f>_xlfn.CONCAT(KamstrupData[[#This Row],[CountryCode]],"_",KamstrupData[[#This Row],[Business Area]],"_",KamstrupData[[#This Row],[DepartmentTeam]])</f>
        <v>DK10_Heat/Cooling - Product Management_</v>
      </c>
      <c r="V2057" t="str">
        <f>VLOOKUP(KamstrupData[[#This Row],[ORG_Concat]],'O-Organization'!F:H,3,FALSE)</f>
        <v>11110_DK10_Heat &amp; Cooling_Heat/Cooling - Product Management_</v>
      </c>
    </row>
    <row r="2058" spans="3:22">
      <c r="D2058" t="s">
        <v>861</v>
      </c>
      <c r="E2058" t="str">
        <f>VLOOKUP(D2058,'B-Business Capability'!B:H,5,FALSE)</f>
        <v>Product &amp; Software Development</v>
      </c>
      <c r="F2058" t="str">
        <f>VLOOKUP(D2058,'B-Business Capability'!B:H,6,FALSE)</f>
        <v>Marketing Testing</v>
      </c>
      <c r="G2058" t="str">
        <f>VLOOKUP(D2058,'B-Business Capability'!B:H,7,FALSE)</f>
        <v>Evaluate Market Opportunities</v>
      </c>
      <c r="I2058" t="s">
        <v>253</v>
      </c>
      <c r="J2058" t="s">
        <v>1048</v>
      </c>
      <c r="L2058" t="s">
        <v>65</v>
      </c>
      <c r="M2058" t="str">
        <f>VLOOKUP(L2058,'A-Applications'!B:D,3,FALSE)</f>
        <v>IFS ERP</v>
      </c>
      <c r="N2058" t="s">
        <v>53</v>
      </c>
      <c r="O2058" s="42" t="s">
        <v>54</v>
      </c>
      <c r="P2058" t="s">
        <v>407</v>
      </c>
      <c r="Q2058" t="str">
        <f>VLOOKUP(KamstrupData[[#This Row],[IdLevel123]],'B-Business Capability'!B:L,10,FALSE)</f>
        <v>Idea-to-Release (I2R)</v>
      </c>
      <c r="R2058">
        <f>VLOOKUP(KamstrupData[[#This Row],[IdLevel123]],'B-Business Capability'!B:L,11,FALSE)</f>
        <v>180</v>
      </c>
      <c r="T2058" t="s">
        <v>1049</v>
      </c>
      <c r="U2058" t="str">
        <f>_xlfn.CONCAT(KamstrupData[[#This Row],[CountryCode]],"_",KamstrupData[[#This Row],[Business Area]],"_",KamstrupData[[#This Row],[DepartmentTeam]])</f>
        <v>DK10_Heat/Cooling - Product Management_</v>
      </c>
      <c r="V2058" t="str">
        <f>VLOOKUP(KamstrupData[[#This Row],[ORG_Concat]],'O-Organization'!F:H,3,FALSE)</f>
        <v>11110_DK10_Heat &amp; Cooling_Heat/Cooling - Product Management_</v>
      </c>
    </row>
    <row r="2059" spans="3:22">
      <c r="D2059" t="s">
        <v>846</v>
      </c>
      <c r="E2059" t="str">
        <f>VLOOKUP(D2059,'B-Business Capability'!B:H,5,FALSE)</f>
        <v>Product &amp; Software Development</v>
      </c>
      <c r="F2059" t="str">
        <f>VLOOKUP(D2059,'B-Business Capability'!B:H,6,FALSE)</f>
        <v>Requirements Definition</v>
      </c>
      <c r="G2059" t="str">
        <f>VLOOKUP(D2059,'B-Business Capability'!B:H,7,FALSE)</f>
        <v>Evaluate Existing Products</v>
      </c>
      <c r="I2059" t="s">
        <v>253</v>
      </c>
      <c r="J2059" t="s">
        <v>1048</v>
      </c>
      <c r="L2059" t="s">
        <v>65</v>
      </c>
      <c r="M2059" t="str">
        <f>VLOOKUP(L2059,'A-Applications'!B:D,3,FALSE)</f>
        <v>IFS ERP</v>
      </c>
      <c r="N2059" t="s">
        <v>53</v>
      </c>
      <c r="O2059" s="42" t="s">
        <v>54</v>
      </c>
      <c r="P2059" t="s">
        <v>847</v>
      </c>
      <c r="Q2059" t="str">
        <f>VLOOKUP(KamstrupData[[#This Row],[IdLevel123]],'B-Business Capability'!B:L,10,FALSE)</f>
        <v>Idea-to-Release (I2R)</v>
      </c>
      <c r="R2059">
        <f>VLOOKUP(KamstrupData[[#This Row],[IdLevel123]],'B-Business Capability'!B:L,11,FALSE)</f>
        <v>210</v>
      </c>
      <c r="T2059" t="s">
        <v>1049</v>
      </c>
      <c r="U2059" t="str">
        <f>_xlfn.CONCAT(KamstrupData[[#This Row],[CountryCode]],"_",KamstrupData[[#This Row],[Business Area]],"_",KamstrupData[[#This Row],[DepartmentTeam]])</f>
        <v>DK10_Heat/Cooling - Product Management_</v>
      </c>
      <c r="V2059" t="str">
        <f>VLOOKUP(KamstrupData[[#This Row],[ORG_Concat]],'O-Organization'!F:H,3,FALSE)</f>
        <v>11110_DK10_Heat &amp; Cooling_Heat/Cooling - Product Management_</v>
      </c>
    </row>
    <row r="2060" spans="3:22">
      <c r="D2060" t="s">
        <v>848</v>
      </c>
      <c r="E2060" t="str">
        <f>VLOOKUP(D2060,'B-Business Capability'!B:H,5,FALSE)</f>
        <v>Product &amp; Software Development</v>
      </c>
      <c r="F2060" t="str">
        <f>VLOOKUP(D2060,'B-Business Capability'!B:H,6,FALSE)</f>
        <v>Requirements Definition</v>
      </c>
      <c r="G2060" t="str">
        <f>VLOOKUP(D2060,'B-Business Capability'!B:H,7,FALSE)</f>
        <v>Review Demand</v>
      </c>
      <c r="I2060" t="s">
        <v>253</v>
      </c>
      <c r="J2060" t="s">
        <v>1048</v>
      </c>
      <c r="L2060" t="s">
        <v>65</v>
      </c>
      <c r="M2060" t="str">
        <f>VLOOKUP(L2060,'A-Applications'!B:D,3,FALSE)</f>
        <v>IFS ERP</v>
      </c>
      <c r="N2060" t="s">
        <v>53</v>
      </c>
      <c r="O2060" s="42" t="s">
        <v>54</v>
      </c>
      <c r="P2060" t="s">
        <v>847</v>
      </c>
      <c r="Q2060" t="str">
        <f>VLOOKUP(KamstrupData[[#This Row],[IdLevel123]],'B-Business Capability'!B:L,10,FALSE)</f>
        <v>Idea-to-Release (I2R)</v>
      </c>
      <c r="R2060">
        <f>VLOOKUP(KamstrupData[[#This Row],[IdLevel123]],'B-Business Capability'!B:L,11,FALSE)</f>
        <v>240</v>
      </c>
      <c r="T2060" t="s">
        <v>1049</v>
      </c>
      <c r="U2060" t="str">
        <f>_xlfn.CONCAT(KamstrupData[[#This Row],[CountryCode]],"_",KamstrupData[[#This Row],[Business Area]],"_",KamstrupData[[#This Row],[DepartmentTeam]])</f>
        <v>DK10_Heat/Cooling - Product Management_</v>
      </c>
      <c r="V2060" t="str">
        <f>VLOOKUP(KamstrupData[[#This Row],[ORG_Concat]],'O-Organization'!F:H,3,FALSE)</f>
        <v>11110_DK10_Heat &amp; Cooling_Heat/Cooling - Product Management_</v>
      </c>
    </row>
    <row r="2061" spans="3:22">
      <c r="D2061" t="s">
        <v>853</v>
      </c>
      <c r="E2061" t="str">
        <f>VLOOKUP(D2061,'B-Business Capability'!B:H,5,FALSE)</f>
        <v>Product &amp; Software Development</v>
      </c>
      <c r="F2061" t="str">
        <f>VLOOKUP(D2061,'B-Business Capability'!B:H,6,FALSE)</f>
        <v>Quality Management</v>
      </c>
      <c r="G2061" t="str">
        <f>VLOOKUP(D2061,'B-Business Capability'!B:H,7,FALSE)</f>
        <v>Manage Product Document</v>
      </c>
      <c r="I2061" t="s">
        <v>253</v>
      </c>
      <c r="J2061" t="s">
        <v>1048</v>
      </c>
      <c r="L2061" t="s">
        <v>99</v>
      </c>
      <c r="M2061" t="str">
        <f>VLOOKUP(L2061,'A-Applications'!B:D,3,FALSE)</f>
        <v>SnagIt</v>
      </c>
      <c r="N2061" t="s">
        <v>53</v>
      </c>
      <c r="O2061" s="42" t="s">
        <v>54</v>
      </c>
      <c r="P2061" t="s">
        <v>274</v>
      </c>
      <c r="Q2061" t="str">
        <f>VLOOKUP(KamstrupData[[#This Row],[IdLevel123]],'B-Business Capability'!B:L,10,FALSE)</f>
        <v>Idea-to-Release (I2R)</v>
      </c>
      <c r="R2061">
        <f>VLOOKUP(KamstrupData[[#This Row],[IdLevel123]],'B-Business Capability'!B:L,11,FALSE)</f>
        <v>904</v>
      </c>
      <c r="T2061" t="s">
        <v>1049</v>
      </c>
      <c r="U2061" t="str">
        <f>_xlfn.CONCAT(KamstrupData[[#This Row],[CountryCode]],"_",KamstrupData[[#This Row],[Business Area]],"_",KamstrupData[[#This Row],[DepartmentTeam]])</f>
        <v>DK10_Heat/Cooling - Product Management_</v>
      </c>
      <c r="V2061" t="str">
        <f>VLOOKUP(KamstrupData[[#This Row],[ORG_Concat]],'O-Organization'!F:H,3,FALSE)</f>
        <v>11110_DK10_Heat &amp; Cooling_Heat/Cooling - Product Management_</v>
      </c>
    </row>
    <row r="2062" spans="3:22">
      <c r="D2062" t="s">
        <v>660</v>
      </c>
      <c r="E2062" t="str">
        <f>VLOOKUP(D2062,'B-Business Capability'!B:H,5,FALSE)</f>
        <v>Finance</v>
      </c>
      <c r="F2062" t="str">
        <f>VLOOKUP(D2062,'B-Business Capability'!B:H,6,FALSE)</f>
        <v>Financial Planning &amp; Analysis</v>
      </c>
      <c r="G2062" t="str">
        <f>VLOOKUP(D2062,'B-Business Capability'!B:H,7,FALSE)</f>
        <v>Business Planning</v>
      </c>
      <c r="I2062" t="s">
        <v>253</v>
      </c>
      <c r="J2062" t="s">
        <v>1048</v>
      </c>
      <c r="L2062" t="s">
        <v>102</v>
      </c>
      <c r="M2062" t="str">
        <f>VLOOKUP(L2062,'A-Applications'!B:D,3,FALSE)</f>
        <v>VIS</v>
      </c>
      <c r="N2062" t="s">
        <v>103</v>
      </c>
      <c r="O2062" s="42" t="s">
        <v>54</v>
      </c>
      <c r="P2062" t="s">
        <v>67</v>
      </c>
      <c r="Q2062" t="str">
        <f>VLOOKUP(KamstrupData[[#This Row],[IdLevel123]],'B-Business Capability'!B:L,10,FALSE)</f>
        <v>N/A</v>
      </c>
      <c r="R2062">
        <f>VLOOKUP(KamstrupData[[#This Row],[IdLevel123]],'B-Business Capability'!B:L,11,FALSE)</f>
        <v>0</v>
      </c>
      <c r="S2062" t="s">
        <v>265</v>
      </c>
      <c r="T2062" t="s">
        <v>1049</v>
      </c>
      <c r="U2062" t="str">
        <f>_xlfn.CONCAT(KamstrupData[[#This Row],[CountryCode]],"_",KamstrupData[[#This Row],[Business Area]],"_",KamstrupData[[#This Row],[DepartmentTeam]])</f>
        <v>DK10_Heat/Cooling - Product Management_</v>
      </c>
      <c r="V2062" t="str">
        <f>VLOOKUP(KamstrupData[[#This Row],[ORG_Concat]],'O-Organization'!F:H,3,FALSE)</f>
        <v>11110_DK10_Heat &amp; Cooling_Heat/Cooling - Product Management_</v>
      </c>
    </row>
    <row r="2063" spans="3:22">
      <c r="C2063" s="28">
        <v>46387</v>
      </c>
      <c r="D2063" t="s">
        <v>63</v>
      </c>
      <c r="E2063" t="str">
        <f>VLOOKUP(D2063,'B-Business Capability'!B:H,5,FALSE)</f>
        <v>Finance</v>
      </c>
      <c r="F2063" t="str">
        <f>VLOOKUP(D2063,'B-Business Capability'!B:H,6,FALSE)</f>
        <v>Financial Planning &amp; Analysis</v>
      </c>
      <c r="G2063" t="str">
        <f>VLOOKUP(D2063,'B-Business Capability'!B:H,7,FALSE)</f>
        <v>Cost Accounting_Plan</v>
      </c>
      <c r="I2063" t="s">
        <v>253</v>
      </c>
      <c r="J2063" t="s">
        <v>1048</v>
      </c>
      <c r="L2063" t="s">
        <v>102</v>
      </c>
      <c r="M2063" t="str">
        <f>VLOOKUP(L2063,'A-Applications'!B:D,3,FALSE)</f>
        <v>VIS</v>
      </c>
      <c r="N2063" t="s">
        <v>103</v>
      </c>
      <c r="O2063" s="42" t="s">
        <v>66</v>
      </c>
      <c r="P2063" t="s">
        <v>67</v>
      </c>
      <c r="Q2063" t="str">
        <f>VLOOKUP(KamstrupData[[#This Row],[IdLevel123]],'B-Business Capability'!B:L,10,FALSE)</f>
        <v>N/A</v>
      </c>
      <c r="R2063">
        <f>VLOOKUP(KamstrupData[[#This Row],[IdLevel123]],'B-Business Capability'!B:L,11,FALSE)</f>
        <v>0</v>
      </c>
      <c r="S2063" t="s">
        <v>265</v>
      </c>
      <c r="U2063" t="str">
        <f>_xlfn.CONCAT(KamstrupData[[#This Row],[CountryCode]],"_",KamstrupData[[#This Row],[Business Area]],"_",KamstrupData[[#This Row],[DepartmentTeam]])</f>
        <v>DK10_Heat/Cooling - Product Management_</v>
      </c>
      <c r="V2063" t="str">
        <f>VLOOKUP(KamstrupData[[#This Row],[ORG_Concat]],'O-Organization'!F:H,3,FALSE)</f>
        <v>11110_DK10_Heat &amp; Cooling_Heat/Cooling - Product Management_</v>
      </c>
    </row>
    <row r="2064" spans="3:22">
      <c r="C2064" s="28">
        <v>46387</v>
      </c>
      <c r="D2064" t="s">
        <v>104</v>
      </c>
      <c r="E2064" t="str">
        <f>VLOOKUP(D2064,'B-Business Capability'!B:H,5,FALSE)</f>
        <v>Finance</v>
      </c>
      <c r="F2064" t="str">
        <f>VLOOKUP(D2064,'B-Business Capability'!B:H,6,FALSE)</f>
        <v>Financial Planning &amp; Analysis</v>
      </c>
      <c r="G2064" t="str">
        <f>VLOOKUP(D2064,'B-Business Capability'!B:H,7,FALSE)</f>
        <v>Forecasting</v>
      </c>
      <c r="I2064" t="s">
        <v>253</v>
      </c>
      <c r="J2064" t="s">
        <v>1048</v>
      </c>
      <c r="L2064" t="s">
        <v>102</v>
      </c>
      <c r="M2064" t="str">
        <f>VLOOKUP(L2064,'A-Applications'!B:D,3,FALSE)</f>
        <v>VIS</v>
      </c>
      <c r="N2064" t="s">
        <v>103</v>
      </c>
      <c r="O2064" s="42" t="s">
        <v>66</v>
      </c>
      <c r="P2064" t="s">
        <v>67</v>
      </c>
      <c r="Q2064" t="str">
        <f>VLOOKUP(KamstrupData[[#This Row],[IdLevel123]],'B-Business Capability'!B:L,10,FALSE)</f>
        <v>N/A</v>
      </c>
      <c r="R2064">
        <f>VLOOKUP(KamstrupData[[#This Row],[IdLevel123]],'B-Business Capability'!B:L,11,FALSE)</f>
        <v>0</v>
      </c>
      <c r="S2064" t="s">
        <v>265</v>
      </c>
      <c r="U2064" t="str">
        <f>_xlfn.CONCAT(KamstrupData[[#This Row],[CountryCode]],"_",KamstrupData[[#This Row],[Business Area]],"_",KamstrupData[[#This Row],[DepartmentTeam]])</f>
        <v>DK10_Heat/Cooling - Product Management_</v>
      </c>
      <c r="V2064" t="str">
        <f>VLOOKUP(KamstrupData[[#This Row],[ORG_Concat]],'O-Organization'!F:H,3,FALSE)</f>
        <v>11110_DK10_Heat &amp; Cooling_Heat/Cooling - Product Management_</v>
      </c>
    </row>
    <row r="2065" spans="2:22">
      <c r="D2065" t="s">
        <v>852</v>
      </c>
      <c r="E2065" t="str">
        <f>VLOOKUP(D2065,'B-Business Capability'!B:H,5,FALSE)</f>
        <v>Product &amp; Software Development</v>
      </c>
      <c r="F2065" t="str">
        <f>VLOOKUP(D2065,'B-Business Capability'!B:H,6,FALSE)</f>
        <v>Engineering</v>
      </c>
      <c r="G2065" t="str">
        <f>VLOOKUP(D2065,'B-Business Capability'!B:H,7,FALSE)</f>
        <v>Conceptualization</v>
      </c>
      <c r="I2065" t="s">
        <v>253</v>
      </c>
      <c r="J2065" t="s">
        <v>1048</v>
      </c>
      <c r="L2065" t="s">
        <v>105</v>
      </c>
      <c r="M2065" t="str">
        <f>VLOOKUP(L2065,'A-Applications'!B:D,3,FALSE)</f>
        <v>Microsoft Visio</v>
      </c>
      <c r="N2065" t="s">
        <v>53</v>
      </c>
      <c r="O2065" s="42" t="s">
        <v>54</v>
      </c>
      <c r="P2065" t="s">
        <v>274</v>
      </c>
      <c r="Q2065" t="str">
        <f>VLOOKUP(KamstrupData[[#This Row],[IdLevel123]],'B-Business Capability'!B:L,10,FALSE)</f>
        <v>Idea-to-Release (I2R)</v>
      </c>
      <c r="R2065">
        <f>VLOOKUP(KamstrupData[[#This Row],[IdLevel123]],'B-Business Capability'!B:L,11,FALSE)</f>
        <v>410</v>
      </c>
      <c r="T2065" t="s">
        <v>1049</v>
      </c>
      <c r="U2065" t="str">
        <f>_xlfn.CONCAT(KamstrupData[[#This Row],[CountryCode]],"_",KamstrupData[[#This Row],[Business Area]],"_",KamstrupData[[#This Row],[DepartmentTeam]])</f>
        <v>DK10_Heat/Cooling - Product Management_</v>
      </c>
      <c r="V2065" t="str">
        <f>VLOOKUP(KamstrupData[[#This Row],[ORG_Concat]],'O-Organization'!F:H,3,FALSE)</f>
        <v>11110_DK10_Heat &amp; Cooling_Heat/Cooling - Product Management_</v>
      </c>
    </row>
    <row r="2066" spans="2:22">
      <c r="D2066" t="s">
        <v>853</v>
      </c>
      <c r="E2066" t="str">
        <f>VLOOKUP(D2066,'B-Business Capability'!B:H,5,FALSE)</f>
        <v>Product &amp; Software Development</v>
      </c>
      <c r="F2066" t="str">
        <f>VLOOKUP(D2066,'B-Business Capability'!B:H,6,FALSE)</f>
        <v>Quality Management</v>
      </c>
      <c r="G2066" t="str">
        <f>VLOOKUP(D2066,'B-Business Capability'!B:H,7,FALSE)</f>
        <v>Manage Product Document</v>
      </c>
      <c r="I2066" t="s">
        <v>253</v>
      </c>
      <c r="J2066" t="s">
        <v>1048</v>
      </c>
      <c r="L2066" t="s">
        <v>105</v>
      </c>
      <c r="M2066" t="str">
        <f>VLOOKUP(L2066,'A-Applications'!B:D,3,FALSE)</f>
        <v>Microsoft Visio</v>
      </c>
      <c r="N2066" t="s">
        <v>53</v>
      </c>
      <c r="O2066" s="42" t="s">
        <v>54</v>
      </c>
      <c r="P2066" t="s">
        <v>274</v>
      </c>
      <c r="Q2066" t="str">
        <f>VLOOKUP(KamstrupData[[#This Row],[IdLevel123]],'B-Business Capability'!B:L,10,FALSE)</f>
        <v>Idea-to-Release (I2R)</v>
      </c>
      <c r="R2066">
        <f>VLOOKUP(KamstrupData[[#This Row],[IdLevel123]],'B-Business Capability'!B:L,11,FALSE)</f>
        <v>904</v>
      </c>
      <c r="T2066" t="s">
        <v>1049</v>
      </c>
      <c r="U2066" t="str">
        <f>_xlfn.CONCAT(KamstrupData[[#This Row],[CountryCode]],"_",KamstrupData[[#This Row],[Business Area]],"_",KamstrupData[[#This Row],[DepartmentTeam]])</f>
        <v>DK10_Heat/Cooling - Product Management_</v>
      </c>
      <c r="V2066" t="str">
        <f>VLOOKUP(KamstrupData[[#This Row],[ORG_Concat]],'O-Organization'!F:H,3,FALSE)</f>
        <v>11110_DK10_Heat &amp; Cooling_Heat/Cooling - Product Management_</v>
      </c>
    </row>
    <row r="2067" spans="2:22">
      <c r="D2067" t="s">
        <v>854</v>
      </c>
      <c r="E2067" t="str">
        <f>VLOOKUP(D2067,'B-Business Capability'!B:H,5,FALSE)</f>
        <v>Product &amp; Software Development</v>
      </c>
      <c r="F2067" t="str">
        <f>VLOOKUP(D2067,'B-Business Capability'!B:H,6,FALSE)</f>
        <v>R&amp;D</v>
      </c>
      <c r="G2067" t="str">
        <f>VLOOKUP(D2067,'B-Business Capability'!B:H,7,FALSE)</f>
        <v>Manage R&amp;D Process</v>
      </c>
      <c r="I2067" t="s">
        <v>253</v>
      </c>
      <c r="J2067" t="s">
        <v>1048</v>
      </c>
      <c r="L2067" t="s">
        <v>105</v>
      </c>
      <c r="M2067" t="str">
        <f>VLOOKUP(L2067,'A-Applications'!B:D,3,FALSE)</f>
        <v>Microsoft Visio</v>
      </c>
      <c r="N2067" t="s">
        <v>53</v>
      </c>
      <c r="O2067" s="42" t="s">
        <v>54</v>
      </c>
      <c r="P2067" t="s">
        <v>407</v>
      </c>
      <c r="Q2067" t="str">
        <f>VLOOKUP(KamstrupData[[#This Row],[IdLevel123]],'B-Business Capability'!B:L,10,FALSE)</f>
        <v>Idea-to-Release (I2R)</v>
      </c>
      <c r="R2067">
        <f>VLOOKUP(KamstrupData[[#This Row],[IdLevel123]],'B-Business Capability'!B:L,11,FALSE)</f>
        <v>340</v>
      </c>
      <c r="T2067" t="s">
        <v>1049</v>
      </c>
      <c r="U2067" t="str">
        <f>_xlfn.CONCAT(KamstrupData[[#This Row],[CountryCode]],"_",KamstrupData[[#This Row],[Business Area]],"_",KamstrupData[[#This Row],[DepartmentTeam]])</f>
        <v>DK10_Heat/Cooling - Product Management_</v>
      </c>
      <c r="V2067" t="str">
        <f>VLOOKUP(KamstrupData[[#This Row],[ORG_Concat]],'O-Organization'!F:H,3,FALSE)</f>
        <v>11110_DK10_Heat &amp; Cooling_Heat/Cooling - Product Management_</v>
      </c>
    </row>
    <row r="2068" spans="2:22">
      <c r="D2068" t="s">
        <v>852</v>
      </c>
      <c r="E2068" t="str">
        <f>VLOOKUP(D2068,'B-Business Capability'!B:H,5,FALSE)</f>
        <v>Product &amp; Software Development</v>
      </c>
      <c r="F2068" t="str">
        <f>VLOOKUP(D2068,'B-Business Capability'!B:H,6,FALSE)</f>
        <v>Engineering</v>
      </c>
      <c r="G2068" t="str">
        <f>VLOOKUP(D2068,'B-Business Capability'!B:H,7,FALSE)</f>
        <v>Conceptualization</v>
      </c>
      <c r="I2068" t="s">
        <v>253</v>
      </c>
      <c r="J2068" t="s">
        <v>1048</v>
      </c>
      <c r="L2068" t="s">
        <v>605</v>
      </c>
      <c r="M2068" t="str">
        <f>VLOOKUP(L2068,'A-Applications'!B:D,3,FALSE)</f>
        <v>Aras Innovator PLM</v>
      </c>
      <c r="N2068" t="s">
        <v>53</v>
      </c>
      <c r="O2068" s="42" t="s">
        <v>54</v>
      </c>
      <c r="P2068" t="s">
        <v>725</v>
      </c>
      <c r="Q2068" t="str">
        <f>VLOOKUP(KamstrupData[[#This Row],[IdLevel123]],'B-Business Capability'!B:L,10,FALSE)</f>
        <v>Idea-to-Release (I2R)</v>
      </c>
      <c r="R2068">
        <f>VLOOKUP(KamstrupData[[#This Row],[IdLevel123]],'B-Business Capability'!B:L,11,FALSE)</f>
        <v>410</v>
      </c>
      <c r="T2068" t="s">
        <v>1049</v>
      </c>
      <c r="U2068" t="str">
        <f>_xlfn.CONCAT(KamstrupData[[#This Row],[CountryCode]],"_",KamstrupData[[#This Row],[Business Area]],"_",KamstrupData[[#This Row],[DepartmentTeam]])</f>
        <v>DK10_Heat/Cooling - Product Management_</v>
      </c>
      <c r="V2068" t="str">
        <f>VLOOKUP(KamstrupData[[#This Row],[ORG_Concat]],'O-Organization'!F:H,3,FALSE)</f>
        <v>11110_DK10_Heat &amp; Cooling_Heat/Cooling - Product Management_</v>
      </c>
    </row>
    <row r="2069" spans="2:22">
      <c r="D2069" t="s">
        <v>853</v>
      </c>
      <c r="E2069" t="str">
        <f>VLOOKUP(D2069,'B-Business Capability'!B:H,5,FALSE)</f>
        <v>Product &amp; Software Development</v>
      </c>
      <c r="F2069" t="str">
        <f>VLOOKUP(D2069,'B-Business Capability'!B:H,6,FALSE)</f>
        <v>Quality Management</v>
      </c>
      <c r="G2069" t="str">
        <f>VLOOKUP(D2069,'B-Business Capability'!B:H,7,FALSE)</f>
        <v>Manage Product Document</v>
      </c>
      <c r="I2069" t="s">
        <v>253</v>
      </c>
      <c r="J2069" t="s">
        <v>1048</v>
      </c>
      <c r="L2069" t="s">
        <v>605</v>
      </c>
      <c r="M2069" t="str">
        <f>VLOOKUP(L2069,'A-Applications'!B:D,3,FALSE)</f>
        <v>Aras Innovator PLM</v>
      </c>
      <c r="N2069" t="s">
        <v>53</v>
      </c>
      <c r="O2069" s="42" t="s">
        <v>54</v>
      </c>
      <c r="P2069" t="s">
        <v>274</v>
      </c>
      <c r="Q2069" t="str">
        <f>VLOOKUP(KamstrupData[[#This Row],[IdLevel123]],'B-Business Capability'!B:L,10,FALSE)</f>
        <v>Idea-to-Release (I2R)</v>
      </c>
      <c r="R2069">
        <f>VLOOKUP(KamstrupData[[#This Row],[IdLevel123]],'B-Business Capability'!B:L,11,FALSE)</f>
        <v>904</v>
      </c>
      <c r="T2069" t="s">
        <v>1049</v>
      </c>
      <c r="U2069" t="str">
        <f>_xlfn.CONCAT(KamstrupData[[#This Row],[CountryCode]],"_",KamstrupData[[#This Row],[Business Area]],"_",KamstrupData[[#This Row],[DepartmentTeam]])</f>
        <v>DK10_Heat/Cooling - Product Management_</v>
      </c>
      <c r="V2069" t="str">
        <f>VLOOKUP(KamstrupData[[#This Row],[ORG_Concat]],'O-Organization'!F:H,3,FALSE)</f>
        <v>11110_DK10_Heat &amp; Cooling_Heat/Cooling - Product Management_</v>
      </c>
    </row>
    <row r="2070" spans="2:22">
      <c r="D2070" t="s">
        <v>855</v>
      </c>
      <c r="E2070" t="str">
        <f>VLOOKUP(D2070,'B-Business Capability'!B:H,5,FALSE)</f>
        <v>Product &amp; Software Development</v>
      </c>
      <c r="F2070" t="str">
        <f>VLOOKUP(D2070,'B-Business Capability'!B:H,6,FALSE)</f>
        <v>R&amp;D</v>
      </c>
      <c r="G2070" t="str">
        <f>VLOOKUP(D2070,'B-Business Capability'!B:H,7,FALSE)</f>
        <v>Manage Product Portfolio</v>
      </c>
      <c r="I2070" t="s">
        <v>253</v>
      </c>
      <c r="J2070" t="s">
        <v>1048</v>
      </c>
      <c r="L2070" t="s">
        <v>605</v>
      </c>
      <c r="M2070" t="str">
        <f>VLOOKUP(L2070,'A-Applications'!B:D,3,FALSE)</f>
        <v>Aras Innovator PLM</v>
      </c>
      <c r="N2070" t="s">
        <v>53</v>
      </c>
      <c r="O2070" s="42" t="s">
        <v>54</v>
      </c>
      <c r="P2070" t="s">
        <v>856</v>
      </c>
      <c r="Q2070" t="str">
        <f>VLOOKUP(KamstrupData[[#This Row],[IdLevel123]],'B-Business Capability'!B:L,10,FALSE)</f>
        <v>Idea-to-Release (I2R)</v>
      </c>
      <c r="R2070">
        <f>VLOOKUP(KamstrupData[[#This Row],[IdLevel123]],'B-Business Capability'!B:L,11,FALSE)</f>
        <v>330</v>
      </c>
      <c r="T2070" t="s">
        <v>1049</v>
      </c>
      <c r="U2070" t="str">
        <f>_xlfn.CONCAT(KamstrupData[[#This Row],[CountryCode]],"_",KamstrupData[[#This Row],[Business Area]],"_",KamstrupData[[#This Row],[DepartmentTeam]])</f>
        <v>DK10_Heat/Cooling - Product Management_</v>
      </c>
      <c r="V2070" t="str">
        <f>VLOOKUP(KamstrupData[[#This Row],[ORG_Concat]],'O-Organization'!F:H,3,FALSE)</f>
        <v>11110_DK10_Heat &amp; Cooling_Heat/Cooling - Product Management_</v>
      </c>
    </row>
    <row r="2071" spans="2:22">
      <c r="D2071" t="s">
        <v>857</v>
      </c>
      <c r="E2071" t="str">
        <f>VLOOKUP(D2071,'B-Business Capability'!B:H,5,FALSE)</f>
        <v>Governance, Risk and Compliance</v>
      </c>
      <c r="F2071" t="str">
        <f>VLOOKUP(D2071,'B-Business Capability'!B:H,6,FALSE)</f>
        <v>Product Market Compliance</v>
      </c>
      <c r="G2071">
        <f>VLOOKUP(D2071,'B-Business Capability'!B:H,7,FALSE)</f>
        <v>0</v>
      </c>
      <c r="I2071" t="s">
        <v>253</v>
      </c>
      <c r="J2071" t="s">
        <v>1048</v>
      </c>
      <c r="L2071" t="s">
        <v>605</v>
      </c>
      <c r="M2071" t="str">
        <f>VLOOKUP(L2071,'A-Applications'!B:D,3,FALSE)</f>
        <v>Aras Innovator PLM</v>
      </c>
      <c r="N2071" t="s">
        <v>147</v>
      </c>
      <c r="O2071" s="42" t="s">
        <v>66</v>
      </c>
      <c r="P2071" t="s">
        <v>858</v>
      </c>
      <c r="Q2071" t="str">
        <f>VLOOKUP(KamstrupData[[#This Row],[IdLevel123]],'B-Business Capability'!B:L,10,FALSE)</f>
        <v>N/A</v>
      </c>
      <c r="R2071">
        <f>VLOOKUP(KamstrupData[[#This Row],[IdLevel123]],'B-Business Capability'!B:L,11,FALSE)</f>
        <v>0</v>
      </c>
      <c r="T2071" t="s">
        <v>1049</v>
      </c>
      <c r="U2071" t="str">
        <f>_xlfn.CONCAT(KamstrupData[[#This Row],[CountryCode]],"_",KamstrupData[[#This Row],[Business Area]],"_",KamstrupData[[#This Row],[DepartmentTeam]])</f>
        <v>DK10_Heat/Cooling - Product Management_</v>
      </c>
      <c r="V2071" t="str">
        <f>VLOOKUP(KamstrupData[[#This Row],[ORG_Concat]],'O-Organization'!F:H,3,FALSE)</f>
        <v>11110_DK10_Heat &amp; Cooling_Heat/Cooling - Product Management_</v>
      </c>
    </row>
    <row r="2072" spans="2:22">
      <c r="D2072" t="s">
        <v>859</v>
      </c>
      <c r="E2072" t="str">
        <f>VLOOKUP(D2072,'B-Business Capability'!B:H,5,FALSE)</f>
        <v>Product &amp; Software Development</v>
      </c>
      <c r="F2072" t="str">
        <f>VLOOKUP(D2072,'B-Business Capability'!B:H,6,FALSE)</f>
        <v>Marketing Testing</v>
      </c>
      <c r="G2072" t="str">
        <f>VLOOKUP(D2072,'B-Business Capability'!B:H,7,FALSE)</f>
        <v>Analyse Customer Intelligence</v>
      </c>
      <c r="I2072" t="s">
        <v>253</v>
      </c>
      <c r="J2072" t="s">
        <v>1048</v>
      </c>
      <c r="L2072" t="s">
        <v>117</v>
      </c>
      <c r="M2072" t="str">
        <f>VLOOKUP(L2072,'A-Applications'!B:D,3,FALSE)</f>
        <v>PowerBI</v>
      </c>
      <c r="N2072" t="s">
        <v>53</v>
      </c>
      <c r="O2072" s="42" t="s">
        <v>54</v>
      </c>
      <c r="P2072" t="s">
        <v>97</v>
      </c>
      <c r="Q2072" t="str">
        <f>VLOOKUP(KamstrupData[[#This Row],[IdLevel123]],'B-Business Capability'!B:L,10,FALSE)</f>
        <v>Idea-to-Release (I2R)</v>
      </c>
      <c r="R2072">
        <f>VLOOKUP(KamstrupData[[#This Row],[IdLevel123]],'B-Business Capability'!B:L,11,FALSE)</f>
        <v>160</v>
      </c>
      <c r="T2072" t="s">
        <v>1049</v>
      </c>
      <c r="U2072" t="str">
        <f>_xlfn.CONCAT(KamstrupData[[#This Row],[CountryCode]],"_",KamstrupData[[#This Row],[Business Area]],"_",KamstrupData[[#This Row],[DepartmentTeam]])</f>
        <v>DK10_Heat/Cooling - Product Management_</v>
      </c>
      <c r="V2072" t="str">
        <f>VLOOKUP(KamstrupData[[#This Row],[ORG_Concat]],'O-Organization'!F:H,3,FALSE)</f>
        <v>11110_DK10_Heat &amp; Cooling_Heat/Cooling - Product Management_</v>
      </c>
    </row>
    <row r="2073" spans="2:22">
      <c r="D2073" t="s">
        <v>860</v>
      </c>
      <c r="E2073" t="str">
        <f>VLOOKUP(D2073,'B-Business Capability'!B:H,5,FALSE)</f>
        <v>Product &amp; Software Development</v>
      </c>
      <c r="F2073" t="str">
        <f>VLOOKUP(D2073,'B-Business Capability'!B:H,6,FALSE)</f>
        <v>Marketing Testing</v>
      </c>
      <c r="G2073" t="str">
        <f>VLOOKUP(D2073,'B-Business Capability'!B:H,7,FALSE)</f>
        <v>Establish Measures</v>
      </c>
      <c r="I2073" t="s">
        <v>253</v>
      </c>
      <c r="J2073" t="s">
        <v>1048</v>
      </c>
      <c r="L2073" t="s">
        <v>117</v>
      </c>
      <c r="M2073" t="str">
        <f>VLOOKUP(L2073,'A-Applications'!B:D,3,FALSE)</f>
        <v>PowerBI</v>
      </c>
      <c r="N2073" t="s">
        <v>53</v>
      </c>
      <c r="O2073" s="42" t="s">
        <v>54</v>
      </c>
      <c r="P2073" t="s">
        <v>847</v>
      </c>
      <c r="Q2073" t="str">
        <f>VLOOKUP(KamstrupData[[#This Row],[IdLevel123]],'B-Business Capability'!B:L,10,FALSE)</f>
        <v>Idea-to-Release (I2R)</v>
      </c>
      <c r="R2073">
        <f>VLOOKUP(KamstrupData[[#This Row],[IdLevel123]],'B-Business Capability'!B:L,11,FALSE)</f>
        <v>170</v>
      </c>
      <c r="T2073" t="s">
        <v>1049</v>
      </c>
      <c r="U2073" t="str">
        <f>_xlfn.CONCAT(KamstrupData[[#This Row],[CountryCode]],"_",KamstrupData[[#This Row],[Business Area]],"_",KamstrupData[[#This Row],[DepartmentTeam]])</f>
        <v>DK10_Heat/Cooling - Product Management_</v>
      </c>
      <c r="V2073" t="str">
        <f>VLOOKUP(KamstrupData[[#This Row],[ORG_Concat]],'O-Organization'!F:H,3,FALSE)</f>
        <v>11110_DK10_Heat &amp; Cooling_Heat/Cooling - Product Management_</v>
      </c>
    </row>
    <row r="2074" spans="2:22">
      <c r="D2074" t="s">
        <v>861</v>
      </c>
      <c r="E2074" t="str">
        <f>VLOOKUP(D2074,'B-Business Capability'!B:H,5,FALSE)</f>
        <v>Product &amp; Software Development</v>
      </c>
      <c r="F2074" t="str">
        <f>VLOOKUP(D2074,'B-Business Capability'!B:H,6,FALSE)</f>
        <v>Marketing Testing</v>
      </c>
      <c r="G2074" t="str">
        <f>VLOOKUP(D2074,'B-Business Capability'!B:H,7,FALSE)</f>
        <v>Evaluate Market Opportunities</v>
      </c>
      <c r="I2074" t="s">
        <v>253</v>
      </c>
      <c r="J2074" t="s">
        <v>1048</v>
      </c>
      <c r="L2074" t="s">
        <v>117</v>
      </c>
      <c r="M2074" t="str">
        <f>VLOOKUP(L2074,'A-Applications'!B:D,3,FALSE)</f>
        <v>PowerBI</v>
      </c>
      <c r="N2074" t="s">
        <v>53</v>
      </c>
      <c r="O2074" s="42" t="s">
        <v>54</v>
      </c>
      <c r="P2074" t="s">
        <v>407</v>
      </c>
      <c r="Q2074" t="str">
        <f>VLOOKUP(KamstrupData[[#This Row],[IdLevel123]],'B-Business Capability'!B:L,10,FALSE)</f>
        <v>Idea-to-Release (I2R)</v>
      </c>
      <c r="R2074">
        <f>VLOOKUP(KamstrupData[[#This Row],[IdLevel123]],'B-Business Capability'!B:L,11,FALSE)</f>
        <v>180</v>
      </c>
      <c r="T2074" t="s">
        <v>1049</v>
      </c>
      <c r="U2074" t="str">
        <f>_xlfn.CONCAT(KamstrupData[[#This Row],[CountryCode]],"_",KamstrupData[[#This Row],[Business Area]],"_",KamstrupData[[#This Row],[DepartmentTeam]])</f>
        <v>DK10_Heat/Cooling - Product Management_</v>
      </c>
      <c r="V2074" t="str">
        <f>VLOOKUP(KamstrupData[[#This Row],[ORG_Concat]],'O-Organization'!F:H,3,FALSE)</f>
        <v>11110_DK10_Heat &amp; Cooling_Heat/Cooling - Product Management_</v>
      </c>
    </row>
    <row r="2075" spans="2:22">
      <c r="D2075" t="s">
        <v>857</v>
      </c>
      <c r="E2075" t="str">
        <f>VLOOKUP(D2075,'B-Business Capability'!B:H,5,FALSE)</f>
        <v>Governance, Risk and Compliance</v>
      </c>
      <c r="F2075" t="str">
        <f>VLOOKUP(D2075,'B-Business Capability'!B:H,6,FALSE)</f>
        <v>Product Market Compliance</v>
      </c>
      <c r="G2075">
        <f>VLOOKUP(D2075,'B-Business Capability'!B:H,7,FALSE)</f>
        <v>0</v>
      </c>
      <c r="I2075" t="s">
        <v>253</v>
      </c>
      <c r="J2075" t="s">
        <v>1048</v>
      </c>
      <c r="L2075" t="s">
        <v>117</v>
      </c>
      <c r="M2075" t="str">
        <f>VLOOKUP(L2075,'A-Applications'!B:D,3,FALSE)</f>
        <v>PowerBI</v>
      </c>
      <c r="N2075" t="s">
        <v>53</v>
      </c>
      <c r="O2075" s="42" t="s">
        <v>54</v>
      </c>
      <c r="P2075" t="s">
        <v>858</v>
      </c>
      <c r="Q2075" t="str">
        <f>VLOOKUP(KamstrupData[[#This Row],[IdLevel123]],'B-Business Capability'!B:L,10,FALSE)</f>
        <v>N/A</v>
      </c>
      <c r="R2075">
        <f>VLOOKUP(KamstrupData[[#This Row],[IdLevel123]],'B-Business Capability'!B:L,11,FALSE)</f>
        <v>0</v>
      </c>
      <c r="T2075" t="s">
        <v>1049</v>
      </c>
      <c r="U2075" t="str">
        <f>_xlfn.CONCAT(KamstrupData[[#This Row],[CountryCode]],"_",KamstrupData[[#This Row],[Business Area]],"_",KamstrupData[[#This Row],[DepartmentTeam]])</f>
        <v>DK10_Heat/Cooling - Product Management_</v>
      </c>
      <c r="V2075" t="str">
        <f>VLOOKUP(KamstrupData[[#This Row],[ORG_Concat]],'O-Organization'!F:H,3,FALSE)</f>
        <v>11110_DK10_Heat &amp; Cooling_Heat/Cooling - Product Management_</v>
      </c>
    </row>
    <row r="2076" spans="2:22">
      <c r="D2076" t="s">
        <v>122</v>
      </c>
      <c r="E2076" t="str">
        <f>VLOOKUP(D2076,'B-Business Capability'!B:H,5,FALSE)</f>
        <v>Legal</v>
      </c>
      <c r="F2076" t="str">
        <f>VLOOKUP(D2076,'B-Business Capability'!B:H,6,FALSE)</f>
        <v>Ensure Compliance</v>
      </c>
      <c r="G2076">
        <f>VLOOKUP(D2076,'B-Business Capability'!B:H,7,FALSE)</f>
        <v>0</v>
      </c>
      <c r="I2076" t="s">
        <v>253</v>
      </c>
      <c r="J2076" t="s">
        <v>1048</v>
      </c>
      <c r="L2076" t="s">
        <v>123</v>
      </c>
      <c r="M2076" t="str">
        <f>VLOOKUP(L2076,'A-Applications'!B:D,3,FALSE)</f>
        <v>DocuSign</v>
      </c>
      <c r="N2076" t="s">
        <v>53</v>
      </c>
      <c r="O2076" s="42" t="s">
        <v>62</v>
      </c>
      <c r="P2076" t="s">
        <v>124</v>
      </c>
      <c r="Q2076" t="str">
        <f>VLOOKUP(KamstrupData[[#This Row],[IdLevel123]],'B-Business Capability'!B:L,10,FALSE)</f>
        <v>N/A</v>
      </c>
      <c r="R2076">
        <f>VLOOKUP(KamstrupData[[#This Row],[IdLevel123]],'B-Business Capability'!B:L,11,FALSE)</f>
        <v>0</v>
      </c>
      <c r="U2076" t="str">
        <f>_xlfn.CONCAT(KamstrupData[[#This Row],[CountryCode]],"_",KamstrupData[[#This Row],[Business Area]],"_",KamstrupData[[#This Row],[DepartmentTeam]])</f>
        <v>DK10_Heat/Cooling - Product Management_</v>
      </c>
      <c r="V2076" t="str">
        <f>VLOOKUP(KamstrupData[[#This Row],[ORG_Concat]],'O-Organization'!F:H,3,FALSE)</f>
        <v>11110_DK10_Heat &amp; Cooling_Heat/Cooling - Product Management_</v>
      </c>
    </row>
    <row r="2077" spans="2:22">
      <c r="B2077" s="28">
        <v>46143</v>
      </c>
      <c r="D2077" s="28" t="s">
        <v>95</v>
      </c>
      <c r="E2077" t="str">
        <f>VLOOKUP(D2077,'B-Business Capability'!B:H,5,FALSE)</f>
        <v>Not mapped to capability</v>
      </c>
      <c r="F2077">
        <f>VLOOKUP(D2077,'B-Business Capability'!B:H,6,FALSE)</f>
        <v>0</v>
      </c>
      <c r="G2077">
        <f>VLOOKUP(D2077,'B-Business Capability'!B:H,7,FALSE)</f>
        <v>0</v>
      </c>
      <c r="I2077" t="s">
        <v>253</v>
      </c>
      <c r="J2077" t="s">
        <v>1048</v>
      </c>
      <c r="L2077" t="s">
        <v>319</v>
      </c>
      <c r="M2077" t="str">
        <f>VLOOKUP(L2077,'A-Applications'!B:D,3,FALSE)</f>
        <v>Azure Integration Services</v>
      </c>
      <c r="N2077" t="s">
        <v>147</v>
      </c>
      <c r="O2077" s="42"/>
      <c r="P2077" t="s">
        <v>77</v>
      </c>
      <c r="Q2077" t="str">
        <f>VLOOKUP(KamstrupData[[#This Row],[IdLevel123]],'B-Business Capability'!B:L,10,FALSE)</f>
        <v>N/A</v>
      </c>
      <c r="R2077">
        <f>VLOOKUP(KamstrupData[[#This Row],[IdLevel123]],'B-Business Capability'!B:L,11,FALSE)</f>
        <v>0</v>
      </c>
      <c r="S2077" t="s">
        <v>1027</v>
      </c>
      <c r="U2077" t="str">
        <f>_xlfn.CONCAT(KamstrupData[[#This Row],[CountryCode]],"_",KamstrupData[[#This Row],[Business Area]],"_",KamstrupData[[#This Row],[DepartmentTeam]])</f>
        <v>DK10_Heat/Cooling - Product Management_</v>
      </c>
      <c r="V2077" t="str">
        <f>VLOOKUP(KamstrupData[[#This Row],[ORG_Concat]],'O-Organization'!F:H,3,FALSE)</f>
        <v>11110_DK10_Heat &amp; Cooling_Heat/Cooling - Product Management_</v>
      </c>
    </row>
    <row r="2078" spans="2:22">
      <c r="B2078" s="28">
        <v>46143</v>
      </c>
      <c r="D2078" s="28" t="s">
        <v>95</v>
      </c>
      <c r="E2078" t="str">
        <f>VLOOKUP(D2078,'B-Business Capability'!B:H,5,FALSE)</f>
        <v>Not mapped to capability</v>
      </c>
      <c r="F2078">
        <f>VLOOKUP(D2078,'B-Business Capability'!B:H,6,FALSE)</f>
        <v>0</v>
      </c>
      <c r="G2078">
        <f>VLOOKUP(D2078,'B-Business Capability'!B:H,7,FALSE)</f>
        <v>0</v>
      </c>
      <c r="I2078" t="s">
        <v>253</v>
      </c>
      <c r="J2078" t="s">
        <v>1048</v>
      </c>
      <c r="L2078" t="s">
        <v>319</v>
      </c>
      <c r="M2078" t="str">
        <f>VLOOKUP(L2078,'A-Applications'!B:D,3,FALSE)</f>
        <v>Azure Integration Services</v>
      </c>
      <c r="N2078" t="s">
        <v>147</v>
      </c>
      <c r="O2078" s="42"/>
      <c r="P2078" t="s">
        <v>77</v>
      </c>
      <c r="Q2078" t="str">
        <f>VLOOKUP(KamstrupData[[#This Row],[IdLevel123]],'B-Business Capability'!B:L,10,FALSE)</f>
        <v>N/A</v>
      </c>
      <c r="R2078">
        <f>VLOOKUP(KamstrupData[[#This Row],[IdLevel123]],'B-Business Capability'!B:L,11,FALSE)</f>
        <v>0</v>
      </c>
      <c r="S2078" t="s">
        <v>1027</v>
      </c>
      <c r="U2078" t="str">
        <f>_xlfn.CONCAT(KamstrupData[[#This Row],[CountryCode]],"_",KamstrupData[[#This Row],[Business Area]],"_",KamstrupData[[#This Row],[DepartmentTeam]])</f>
        <v>DK10_Heat/Cooling - Product Management_</v>
      </c>
      <c r="V2078" t="str">
        <f>VLOOKUP(KamstrupData[[#This Row],[ORG_Concat]],'O-Organization'!F:H,3,FALSE)</f>
        <v>11110_DK10_Heat &amp; Cooling_Heat/Cooling - Product Management_</v>
      </c>
    </row>
    <row r="2079" spans="2:22">
      <c r="B2079" s="28">
        <v>46143</v>
      </c>
      <c r="D2079" s="28" t="s">
        <v>95</v>
      </c>
      <c r="E2079" t="str">
        <f>VLOOKUP(D2079,'B-Business Capability'!B:H,5,FALSE)</f>
        <v>Not mapped to capability</v>
      </c>
      <c r="F2079">
        <f>VLOOKUP(D2079,'B-Business Capability'!B:H,6,FALSE)</f>
        <v>0</v>
      </c>
      <c r="G2079">
        <f>VLOOKUP(D2079,'B-Business Capability'!B:H,7,FALSE)</f>
        <v>0</v>
      </c>
      <c r="I2079" t="s">
        <v>253</v>
      </c>
      <c r="J2079" t="s">
        <v>1048</v>
      </c>
      <c r="L2079" t="s">
        <v>319</v>
      </c>
      <c r="M2079" t="str">
        <f>VLOOKUP(L2079,'A-Applications'!B:D,3,FALSE)</f>
        <v>Azure Integration Services</v>
      </c>
      <c r="N2079" t="s">
        <v>147</v>
      </c>
      <c r="O2079" s="42"/>
      <c r="P2079" t="s">
        <v>77</v>
      </c>
      <c r="Q2079" t="str">
        <f>VLOOKUP(KamstrupData[[#This Row],[IdLevel123]],'B-Business Capability'!B:L,10,FALSE)</f>
        <v>N/A</v>
      </c>
      <c r="R2079">
        <f>VLOOKUP(KamstrupData[[#This Row],[IdLevel123]],'B-Business Capability'!B:L,11,FALSE)</f>
        <v>0</v>
      </c>
      <c r="S2079" t="s">
        <v>1027</v>
      </c>
      <c r="U2079" t="str">
        <f>_xlfn.CONCAT(KamstrupData[[#This Row],[CountryCode]],"_",KamstrupData[[#This Row],[Business Area]],"_",KamstrupData[[#This Row],[DepartmentTeam]])</f>
        <v>DK10_Heat/Cooling - Product Management_</v>
      </c>
      <c r="V2079" t="str">
        <f>VLOOKUP(KamstrupData[[#This Row],[ORG_Concat]],'O-Organization'!F:H,3,FALSE)</f>
        <v>11110_DK10_Heat &amp; Cooling_Heat/Cooling - Product Management_</v>
      </c>
    </row>
    <row r="2080" spans="2:22">
      <c r="B2080" s="28">
        <v>45292</v>
      </c>
      <c r="C2080" s="28">
        <v>46203</v>
      </c>
      <c r="D2080" t="s">
        <v>95</v>
      </c>
      <c r="E2080" t="str">
        <f>VLOOKUP(D2080,'B-Business Capability'!B:H,5,FALSE)</f>
        <v>Not mapped to capability</v>
      </c>
      <c r="F2080">
        <f>VLOOKUP(D2080,'B-Business Capability'!B:H,6,FALSE)</f>
        <v>0</v>
      </c>
      <c r="G2080">
        <f>VLOOKUP(D2080,'B-Business Capability'!B:H,7,FALSE)</f>
        <v>0</v>
      </c>
      <c r="I2080" t="s">
        <v>253</v>
      </c>
      <c r="J2080" t="s">
        <v>1048</v>
      </c>
      <c r="L2080" t="s">
        <v>1028</v>
      </c>
      <c r="M2080" t="str">
        <f>VLOOKUP(L2080,'A-Applications'!B:D,3,FALSE)</f>
        <v>Link</v>
      </c>
      <c r="O2080" s="42"/>
      <c r="P2080" t="s">
        <v>77</v>
      </c>
      <c r="Q2080" t="str">
        <f>VLOOKUP(KamstrupData[[#This Row],[IdLevel123]],'B-Business Capability'!B:L,10,FALSE)</f>
        <v>N/A</v>
      </c>
      <c r="R2080">
        <f>VLOOKUP(KamstrupData[[#This Row],[IdLevel123]],'B-Business Capability'!B:L,11,FALSE)</f>
        <v>0</v>
      </c>
      <c r="S2080" t="s">
        <v>1029</v>
      </c>
      <c r="T2080" t="s">
        <v>1050</v>
      </c>
      <c r="U2080" t="str">
        <f>_xlfn.CONCAT(KamstrupData[[#This Row],[CountryCode]],"_",KamstrupData[[#This Row],[Business Area]],"_",KamstrupData[[#This Row],[DepartmentTeam]])</f>
        <v>DK10_Heat/Cooling - Product Management_</v>
      </c>
      <c r="V2080" t="str">
        <f>VLOOKUP(KamstrupData[[#This Row],[ORG_Concat]],'O-Organization'!F:H,3,FALSE)</f>
        <v>11110_DK10_Heat &amp; Cooling_Heat/Cooling - Product Management_</v>
      </c>
    </row>
    <row r="2081" spans="2:22">
      <c r="B2081" s="28">
        <v>45292</v>
      </c>
      <c r="C2081" s="28">
        <v>46203</v>
      </c>
      <c r="D2081" t="s">
        <v>95</v>
      </c>
      <c r="E2081" t="str">
        <f>VLOOKUP(D2081,'B-Business Capability'!B:H,5,FALSE)</f>
        <v>Not mapped to capability</v>
      </c>
      <c r="F2081">
        <f>VLOOKUP(D2081,'B-Business Capability'!B:H,6,FALSE)</f>
        <v>0</v>
      </c>
      <c r="G2081">
        <f>VLOOKUP(D2081,'B-Business Capability'!B:H,7,FALSE)</f>
        <v>0</v>
      </c>
      <c r="I2081" t="s">
        <v>253</v>
      </c>
      <c r="J2081" t="s">
        <v>1048</v>
      </c>
      <c r="L2081" t="s">
        <v>1051</v>
      </c>
      <c r="M2081" t="str">
        <f>VLOOKUP(L2081,'A-Applications'!B:D,3,FALSE)</f>
        <v>Mapforce</v>
      </c>
      <c r="O2081" s="42"/>
      <c r="P2081" t="s">
        <v>77</v>
      </c>
      <c r="Q2081" t="str">
        <f>VLOOKUP(KamstrupData[[#This Row],[IdLevel123]],'B-Business Capability'!B:L,10,FALSE)</f>
        <v>N/A</v>
      </c>
      <c r="R2081">
        <f>VLOOKUP(KamstrupData[[#This Row],[IdLevel123]],'B-Business Capability'!B:L,11,FALSE)</f>
        <v>0</v>
      </c>
      <c r="S2081" t="s">
        <v>1029</v>
      </c>
      <c r="T2081" t="s">
        <v>1050</v>
      </c>
      <c r="U2081" t="str">
        <f>_xlfn.CONCAT(KamstrupData[[#This Row],[CountryCode]],"_",KamstrupData[[#This Row],[Business Area]],"_",KamstrupData[[#This Row],[DepartmentTeam]])</f>
        <v>DK10_Heat/Cooling - Product Management_</v>
      </c>
      <c r="V2081" t="str">
        <f>VLOOKUP(KamstrupData[[#This Row],[ORG_Concat]],'O-Organization'!F:H,3,FALSE)</f>
        <v>11110_DK10_Heat &amp; Cooling_Heat/Cooling - Product Management_</v>
      </c>
    </row>
    <row r="2082" spans="2:22">
      <c r="D2082" t="s">
        <v>970</v>
      </c>
      <c r="E2082" t="str">
        <f>VLOOKUP(D2082,'B-Business Capability'!B:H,5,FALSE)</f>
        <v>Product &amp; Software Development</v>
      </c>
      <c r="F2082" t="str">
        <f>VLOOKUP(D2082,'B-Business Capability'!B:H,6,FALSE)</f>
        <v>Engineering</v>
      </c>
      <c r="G2082" t="str">
        <f>VLOOKUP(D2082,'B-Business Capability'!B:H,7,FALSE)</f>
        <v>Manage Requirements</v>
      </c>
      <c r="I2082" t="s">
        <v>253</v>
      </c>
      <c r="J2082" t="s">
        <v>1048</v>
      </c>
      <c r="L2082" t="s">
        <v>207</v>
      </c>
      <c r="M2082" t="str">
        <f>VLOOKUP(L2082,'A-Applications'!B:D,3,FALSE)</f>
        <v>Adobe Acrobat</v>
      </c>
      <c r="N2082" t="s">
        <v>53</v>
      </c>
      <c r="O2082" s="42" t="s">
        <v>54</v>
      </c>
      <c r="P2082" t="s">
        <v>1052</v>
      </c>
      <c r="Q2082" t="str">
        <f>VLOOKUP(KamstrupData[[#This Row],[IdLevel123]],'B-Business Capability'!B:L,10,FALSE)</f>
        <v>Idea-to-Release (I2R)</v>
      </c>
      <c r="R2082">
        <f>VLOOKUP(KamstrupData[[#This Row],[IdLevel123]],'B-Business Capability'!B:L,11,FALSE)</f>
        <v>440</v>
      </c>
      <c r="T2082" t="s">
        <v>1049</v>
      </c>
      <c r="U2082" t="str">
        <f>_xlfn.CONCAT(KamstrupData[[#This Row],[CountryCode]],"_",KamstrupData[[#This Row],[Business Area]],"_",KamstrupData[[#This Row],[DepartmentTeam]])</f>
        <v>DK10_Heat/Cooling - Product Management_</v>
      </c>
      <c r="V2082" t="str">
        <f>VLOOKUP(KamstrupData[[#This Row],[ORG_Concat]],'O-Organization'!F:H,3,FALSE)</f>
        <v>11110_DK10_Heat &amp; Cooling_Heat/Cooling - Product Management_</v>
      </c>
    </row>
    <row r="2083" spans="2:22">
      <c r="D2083" t="s">
        <v>853</v>
      </c>
      <c r="E2083" t="str">
        <f>VLOOKUP(D2083,'B-Business Capability'!B:H,5,FALSE)</f>
        <v>Product &amp; Software Development</v>
      </c>
      <c r="F2083" t="str">
        <f>VLOOKUP(D2083,'B-Business Capability'!B:H,6,FALSE)</f>
        <v>Quality Management</v>
      </c>
      <c r="G2083" t="str">
        <f>VLOOKUP(D2083,'B-Business Capability'!B:H,7,FALSE)</f>
        <v>Manage Product Document</v>
      </c>
      <c r="I2083" t="s">
        <v>253</v>
      </c>
      <c r="J2083" t="s">
        <v>1048</v>
      </c>
      <c r="L2083" t="s">
        <v>207</v>
      </c>
      <c r="M2083" t="str">
        <f>VLOOKUP(L2083,'A-Applications'!B:D,3,FALSE)</f>
        <v>Adobe Acrobat</v>
      </c>
      <c r="N2083" t="s">
        <v>53</v>
      </c>
      <c r="O2083" s="42" t="s">
        <v>54</v>
      </c>
      <c r="P2083" t="s">
        <v>274</v>
      </c>
      <c r="Q2083" t="str">
        <f>VLOOKUP(KamstrupData[[#This Row],[IdLevel123]],'B-Business Capability'!B:L,10,FALSE)</f>
        <v>Idea-to-Release (I2R)</v>
      </c>
      <c r="R2083">
        <f>VLOOKUP(KamstrupData[[#This Row],[IdLevel123]],'B-Business Capability'!B:L,11,FALSE)</f>
        <v>904</v>
      </c>
      <c r="T2083" t="s">
        <v>1049</v>
      </c>
      <c r="U2083" t="str">
        <f>_xlfn.CONCAT(KamstrupData[[#This Row],[CountryCode]],"_",KamstrupData[[#This Row],[Business Area]],"_",KamstrupData[[#This Row],[DepartmentTeam]])</f>
        <v>DK10_Heat/Cooling - Product Management_</v>
      </c>
      <c r="V2083" t="str">
        <f>VLOOKUP(KamstrupData[[#This Row],[ORG_Concat]],'O-Organization'!F:H,3,FALSE)</f>
        <v>11110_DK10_Heat &amp; Cooling_Heat/Cooling - Product Management_</v>
      </c>
    </row>
    <row r="2084" spans="2:22">
      <c r="D2084" t="s">
        <v>1053</v>
      </c>
      <c r="E2084" t="str">
        <f>VLOOKUP(D2084,'B-Business Capability'!B:H,5,FALSE)</f>
        <v>Product &amp; Software Development</v>
      </c>
      <c r="F2084" t="str">
        <f>VLOOKUP(D2084,'B-Business Capability'!B:H,6,FALSE)</f>
        <v>Method Development</v>
      </c>
      <c r="G2084" t="str">
        <f>VLOOKUP(D2084,'B-Business Capability'!B:H,7,FALSE)</f>
        <v>Validate Method</v>
      </c>
      <c r="I2084" t="s">
        <v>253</v>
      </c>
      <c r="J2084" t="s">
        <v>1048</v>
      </c>
      <c r="L2084" t="s">
        <v>148</v>
      </c>
      <c r="M2084" t="str">
        <f>VLOOKUP(L2084,'A-Applications'!B:D,3,FALSE)</f>
        <v>Oracle CPQ</v>
      </c>
      <c r="N2084" t="s">
        <v>53</v>
      </c>
      <c r="O2084" s="42" t="s">
        <v>54</v>
      </c>
      <c r="P2084" t="s">
        <v>97</v>
      </c>
      <c r="Q2084" t="str">
        <f>VLOOKUP(KamstrupData[[#This Row],[IdLevel123]],'B-Business Capability'!B:L,10,FALSE)</f>
        <v>Idea-to-Release (I2R)</v>
      </c>
      <c r="R2084">
        <f>VLOOKUP(KamstrupData[[#This Row],[IdLevel123]],'B-Business Capability'!B:L,11,FALSE)</f>
        <v>938</v>
      </c>
      <c r="T2084" t="s">
        <v>1049</v>
      </c>
      <c r="U2084" t="str">
        <f>_xlfn.CONCAT(KamstrupData[[#This Row],[CountryCode]],"_",KamstrupData[[#This Row],[Business Area]],"_",KamstrupData[[#This Row],[DepartmentTeam]])</f>
        <v>DK10_Heat/Cooling - Product Management_</v>
      </c>
      <c r="V2084" t="str">
        <f>VLOOKUP(KamstrupData[[#This Row],[ORG_Concat]],'O-Organization'!F:H,3,FALSE)</f>
        <v>11110_DK10_Heat &amp; Cooling_Heat/Cooling - Product Management_</v>
      </c>
    </row>
    <row r="2085" spans="2:22">
      <c r="D2085" t="s">
        <v>853</v>
      </c>
      <c r="E2085" t="str">
        <f>VLOOKUP(D2085,'B-Business Capability'!B:H,5,FALSE)</f>
        <v>Product &amp; Software Development</v>
      </c>
      <c r="F2085" t="str">
        <f>VLOOKUP(D2085,'B-Business Capability'!B:H,6,FALSE)</f>
        <v>Quality Management</v>
      </c>
      <c r="G2085" t="str">
        <f>VLOOKUP(D2085,'B-Business Capability'!B:H,7,FALSE)</f>
        <v>Manage Product Document</v>
      </c>
      <c r="I2085" t="s">
        <v>253</v>
      </c>
      <c r="J2085" t="s">
        <v>1048</v>
      </c>
      <c r="L2085" t="s">
        <v>632</v>
      </c>
      <c r="M2085" t="str">
        <f>VLOOKUP(L2085,'A-Applications'!B:D,3,FALSE)</f>
        <v>Adobe Creative Cloud</v>
      </c>
      <c r="N2085" t="s">
        <v>53</v>
      </c>
      <c r="O2085" s="42" t="s">
        <v>54</v>
      </c>
      <c r="P2085" t="s">
        <v>274</v>
      </c>
      <c r="Q2085" t="str">
        <f>VLOOKUP(KamstrupData[[#This Row],[IdLevel123]],'B-Business Capability'!B:L,10,FALSE)</f>
        <v>Idea-to-Release (I2R)</v>
      </c>
      <c r="R2085">
        <f>VLOOKUP(KamstrupData[[#This Row],[IdLevel123]],'B-Business Capability'!B:L,11,FALSE)</f>
        <v>904</v>
      </c>
      <c r="T2085" t="s">
        <v>1049</v>
      </c>
      <c r="U2085" t="str">
        <f>_xlfn.CONCAT(KamstrupData[[#This Row],[CountryCode]],"_",KamstrupData[[#This Row],[Business Area]],"_",KamstrupData[[#This Row],[DepartmentTeam]])</f>
        <v>DK10_Heat/Cooling - Product Management_</v>
      </c>
      <c r="V2085" t="str">
        <f>VLOOKUP(KamstrupData[[#This Row],[ORG_Concat]],'O-Organization'!F:H,3,FALSE)</f>
        <v>11110_DK10_Heat &amp; Cooling_Heat/Cooling - Product Management_</v>
      </c>
    </row>
    <row r="2086" spans="2:22">
      <c r="D2086" t="s">
        <v>864</v>
      </c>
      <c r="E2086" t="str">
        <f>VLOOKUP(D2086,'B-Business Capability'!B:H,5,FALSE)</f>
        <v>Product &amp; Software Development</v>
      </c>
      <c r="F2086" t="str">
        <f>VLOOKUP(D2086,'B-Business Capability'!B:H,6,FALSE)</f>
        <v>Method Development</v>
      </c>
      <c r="G2086" t="str">
        <f>VLOOKUP(D2086,'B-Business Capability'!B:H,7,FALSE)</f>
        <v>Execute Method</v>
      </c>
      <c r="I2086" t="s">
        <v>253</v>
      </c>
      <c r="J2086" t="s">
        <v>1048</v>
      </c>
      <c r="L2086" t="s">
        <v>157</v>
      </c>
      <c r="M2086" t="str">
        <f>VLOOKUP(L2086,'A-Applications'!B:D,3,FALSE)</f>
        <v>ServiceNow</v>
      </c>
      <c r="N2086" t="s">
        <v>53</v>
      </c>
      <c r="O2086" s="42" t="s">
        <v>54</v>
      </c>
      <c r="P2086" t="s">
        <v>865</v>
      </c>
      <c r="Q2086" t="str">
        <f>VLOOKUP(KamstrupData[[#This Row],[IdLevel123]],'B-Business Capability'!B:L,10,FALSE)</f>
        <v>Idea-to-Release (I2R)</v>
      </c>
      <c r="R2086">
        <f>VLOOKUP(KamstrupData[[#This Row],[IdLevel123]],'B-Business Capability'!B:L,11,FALSE)</f>
        <v>934</v>
      </c>
      <c r="T2086" t="s">
        <v>1049</v>
      </c>
      <c r="U2086" t="str">
        <f>_xlfn.CONCAT(KamstrupData[[#This Row],[CountryCode]],"_",KamstrupData[[#This Row],[Business Area]],"_",KamstrupData[[#This Row],[DepartmentTeam]])</f>
        <v>DK10_Heat/Cooling - Product Management_</v>
      </c>
      <c r="V2086" t="str">
        <f>VLOOKUP(KamstrupData[[#This Row],[ORG_Concat]],'O-Organization'!F:H,3,FALSE)</f>
        <v>11110_DK10_Heat &amp; Cooling_Heat/Cooling - Product Management_</v>
      </c>
    </row>
    <row r="2087" spans="2:22">
      <c r="D2087" t="s">
        <v>866</v>
      </c>
      <c r="E2087" t="str">
        <f>VLOOKUP(D2087,'B-Business Capability'!B:H,5,FALSE)</f>
        <v>Product &amp; Software Development</v>
      </c>
      <c r="F2087" t="str">
        <f>VLOOKUP(D2087,'B-Business Capability'!B:H,6,FALSE)</f>
        <v>Quality Management</v>
      </c>
      <c r="G2087" t="str">
        <f>VLOOKUP(D2087,'B-Business Capability'!B:H,7,FALSE)</f>
        <v>Track Quality</v>
      </c>
      <c r="I2087" t="s">
        <v>253</v>
      </c>
      <c r="J2087" t="s">
        <v>1048</v>
      </c>
      <c r="L2087" t="s">
        <v>157</v>
      </c>
      <c r="M2087" t="str">
        <f>VLOOKUP(L2087,'A-Applications'!B:D,3,FALSE)</f>
        <v>ServiceNow</v>
      </c>
      <c r="N2087" t="s">
        <v>53</v>
      </c>
      <c r="O2087" s="42" t="s">
        <v>54</v>
      </c>
      <c r="P2087" t="s">
        <v>847</v>
      </c>
      <c r="Q2087" t="str">
        <f>VLOOKUP(KamstrupData[[#This Row],[IdLevel123]],'B-Business Capability'!B:L,10,FALSE)</f>
        <v>Idea-to-Release (I2R)</v>
      </c>
      <c r="R2087">
        <f>VLOOKUP(KamstrupData[[#This Row],[IdLevel123]],'B-Business Capability'!B:L,11,FALSE)</f>
        <v>908</v>
      </c>
      <c r="T2087" t="s">
        <v>1049</v>
      </c>
      <c r="U2087" t="str">
        <f>_xlfn.CONCAT(KamstrupData[[#This Row],[CountryCode]],"_",KamstrupData[[#This Row],[Business Area]],"_",KamstrupData[[#This Row],[DepartmentTeam]])</f>
        <v>DK10_Heat/Cooling - Product Management_</v>
      </c>
      <c r="V2087" t="str">
        <f>VLOOKUP(KamstrupData[[#This Row],[ORG_Concat]],'O-Organization'!F:H,3,FALSE)</f>
        <v>11110_DK10_Heat &amp; Cooling_Heat/Cooling - Product Management_</v>
      </c>
    </row>
    <row r="2088" spans="2:22">
      <c r="B2088" s="28">
        <v>45292</v>
      </c>
      <c r="C2088" s="28">
        <v>46203</v>
      </c>
      <c r="D2088" t="s">
        <v>95</v>
      </c>
      <c r="E2088" t="str">
        <f>VLOOKUP(D2088,'B-Business Capability'!B:H,5,FALSE)</f>
        <v>Not mapped to capability</v>
      </c>
      <c r="F2088">
        <f>VLOOKUP(D2088,'B-Business Capability'!B:H,6,FALSE)</f>
        <v>0</v>
      </c>
      <c r="G2088">
        <f>VLOOKUP(D2088,'B-Business Capability'!B:H,7,FALSE)</f>
        <v>0</v>
      </c>
      <c r="I2088" t="s">
        <v>253</v>
      </c>
      <c r="J2088" t="s">
        <v>1048</v>
      </c>
      <c r="L2088" t="s">
        <v>1054</v>
      </c>
      <c r="M2088" t="str">
        <f>VLOOKUP(L2088,'A-Applications'!B:D,3,FALSE)</f>
        <v>FlowForce</v>
      </c>
      <c r="O2088" s="42"/>
      <c r="P2088" t="s">
        <v>77</v>
      </c>
      <c r="Q2088" t="str">
        <f>VLOOKUP(KamstrupData[[#This Row],[IdLevel123]],'B-Business Capability'!B:L,10,FALSE)</f>
        <v>N/A</v>
      </c>
      <c r="R2088">
        <f>VLOOKUP(KamstrupData[[#This Row],[IdLevel123]],'B-Business Capability'!B:L,11,FALSE)</f>
        <v>0</v>
      </c>
      <c r="S2088" t="s">
        <v>1029</v>
      </c>
      <c r="T2088" t="s">
        <v>1050</v>
      </c>
      <c r="U2088" t="str">
        <f>_xlfn.CONCAT(KamstrupData[[#This Row],[CountryCode]],"_",KamstrupData[[#This Row],[Business Area]],"_",KamstrupData[[#This Row],[DepartmentTeam]])</f>
        <v>DK10_Heat/Cooling - Product Management_</v>
      </c>
      <c r="V2088" t="str">
        <f>VLOOKUP(KamstrupData[[#This Row],[ORG_Concat]],'O-Organization'!F:H,3,FALSE)</f>
        <v>11110_DK10_Heat &amp; Cooling_Heat/Cooling - Product Management_</v>
      </c>
    </row>
    <row r="2089" spans="2:22">
      <c r="D2089" t="s">
        <v>853</v>
      </c>
      <c r="E2089" t="str">
        <f>VLOOKUP(D2089,'B-Business Capability'!B:H,5,FALSE)</f>
        <v>Product &amp; Software Development</v>
      </c>
      <c r="F2089" t="str">
        <f>VLOOKUP(D2089,'B-Business Capability'!B:H,6,FALSE)</f>
        <v>Quality Management</v>
      </c>
      <c r="G2089" t="str">
        <f>VLOOKUP(D2089,'B-Business Capability'!B:H,7,FALSE)</f>
        <v>Manage Product Document</v>
      </c>
      <c r="I2089" t="s">
        <v>253</v>
      </c>
      <c r="J2089" t="s">
        <v>1048</v>
      </c>
      <c r="L2089" t="s">
        <v>579</v>
      </c>
      <c r="M2089" t="str">
        <f>VLOOKUP(L2089,'A-Applications'!B:D,3,FALSE)</f>
        <v>Camtasia</v>
      </c>
      <c r="N2089" t="s">
        <v>53</v>
      </c>
      <c r="O2089" s="42" t="s">
        <v>54</v>
      </c>
      <c r="P2089" t="s">
        <v>274</v>
      </c>
      <c r="Q2089" t="str">
        <f>VLOOKUP(KamstrupData[[#This Row],[IdLevel123]],'B-Business Capability'!B:L,10,FALSE)</f>
        <v>Idea-to-Release (I2R)</v>
      </c>
      <c r="R2089">
        <f>VLOOKUP(KamstrupData[[#This Row],[IdLevel123]],'B-Business Capability'!B:L,11,FALSE)</f>
        <v>904</v>
      </c>
      <c r="T2089" t="s">
        <v>1049</v>
      </c>
      <c r="U2089" t="str">
        <f>_xlfn.CONCAT(KamstrupData[[#This Row],[CountryCode]],"_",KamstrupData[[#This Row],[Business Area]],"_",KamstrupData[[#This Row],[DepartmentTeam]])</f>
        <v>DK10_Heat/Cooling - Product Management_</v>
      </c>
      <c r="V2089" t="str">
        <f>VLOOKUP(KamstrupData[[#This Row],[ORG_Concat]],'O-Organization'!F:H,3,FALSE)</f>
        <v>11110_DK10_Heat &amp; Cooling_Heat/Cooling - Product Management_</v>
      </c>
    </row>
    <row r="2090" spans="2:22">
      <c r="D2090" t="s">
        <v>853</v>
      </c>
      <c r="E2090" t="str">
        <f>VLOOKUP(D2090,'B-Business Capability'!B:H,5,FALSE)</f>
        <v>Product &amp; Software Development</v>
      </c>
      <c r="F2090" t="str">
        <f>VLOOKUP(D2090,'B-Business Capability'!B:H,6,FALSE)</f>
        <v>Quality Management</v>
      </c>
      <c r="G2090" t="str">
        <f>VLOOKUP(D2090,'B-Business Capability'!B:H,7,FALSE)</f>
        <v>Manage Product Document</v>
      </c>
      <c r="I2090" t="s">
        <v>253</v>
      </c>
      <c r="J2090" t="s">
        <v>1048</v>
      </c>
      <c r="L2090" t="s">
        <v>439</v>
      </c>
      <c r="M2090" t="str">
        <f>VLOOKUP(L2090,'A-Applications'!B:D,3,FALSE)</f>
        <v>Crowdin</v>
      </c>
      <c r="N2090" t="s">
        <v>53</v>
      </c>
      <c r="O2090" s="42" t="s">
        <v>66</v>
      </c>
      <c r="P2090" t="s">
        <v>274</v>
      </c>
      <c r="Q2090" t="str">
        <f>VLOOKUP(KamstrupData[[#This Row],[IdLevel123]],'B-Business Capability'!B:L,10,FALSE)</f>
        <v>Idea-to-Release (I2R)</v>
      </c>
      <c r="R2090">
        <f>VLOOKUP(KamstrupData[[#This Row],[IdLevel123]],'B-Business Capability'!B:L,11,FALSE)</f>
        <v>904</v>
      </c>
      <c r="S2090" t="s">
        <v>440</v>
      </c>
      <c r="T2090" t="s">
        <v>1049</v>
      </c>
      <c r="U2090" t="str">
        <f>_xlfn.CONCAT(KamstrupData[[#This Row],[CountryCode]],"_",KamstrupData[[#This Row],[Business Area]],"_",KamstrupData[[#This Row],[DepartmentTeam]])</f>
        <v>DK10_Heat/Cooling - Product Management_</v>
      </c>
      <c r="V2090" t="str">
        <f>VLOOKUP(KamstrupData[[#This Row],[ORG_Concat]],'O-Organization'!F:H,3,FALSE)</f>
        <v>11110_DK10_Heat &amp; Cooling_Heat/Cooling - Product Management_</v>
      </c>
    </row>
    <row r="2091" spans="2:22">
      <c r="D2091" t="s">
        <v>262</v>
      </c>
      <c r="E2091" t="str">
        <f>VLOOKUP(D2091,'B-Business Capability'!B:H,5,FALSE)</f>
        <v>Product &amp; Software Development</v>
      </c>
      <c r="F2091" t="str">
        <f>VLOOKUP(D2091,'B-Business Capability'!B:H,6,FALSE)</f>
        <v>R&amp;D</v>
      </c>
      <c r="G2091" t="str">
        <f>VLOOKUP(D2091,'B-Business Capability'!B:H,7,FALSE)</f>
        <v>Manage Innovation</v>
      </c>
      <c r="I2091" t="s">
        <v>253</v>
      </c>
      <c r="J2091" t="s">
        <v>1048</v>
      </c>
      <c r="L2091" t="s">
        <v>439</v>
      </c>
      <c r="M2091" t="str">
        <f>VLOOKUP(L2091,'A-Applications'!B:D,3,FALSE)</f>
        <v>Crowdin</v>
      </c>
      <c r="N2091" t="s">
        <v>53</v>
      </c>
      <c r="O2091" s="42" t="s">
        <v>66</v>
      </c>
      <c r="P2091" t="s">
        <v>407</v>
      </c>
      <c r="Q2091" t="str">
        <f>VLOOKUP(KamstrupData[[#This Row],[IdLevel123]],'B-Business Capability'!B:L,10,FALSE)</f>
        <v>Idea-to-Release (I2R)</v>
      </c>
      <c r="R2091">
        <f>VLOOKUP(KamstrupData[[#This Row],[IdLevel123]],'B-Business Capability'!B:L,11,FALSE)</f>
        <v>310</v>
      </c>
      <c r="S2091" t="s">
        <v>440</v>
      </c>
      <c r="T2091" t="s">
        <v>1049</v>
      </c>
      <c r="U2091" t="str">
        <f>_xlfn.CONCAT(KamstrupData[[#This Row],[CountryCode]],"_",KamstrupData[[#This Row],[Business Area]],"_",KamstrupData[[#This Row],[DepartmentTeam]])</f>
        <v>DK10_Heat/Cooling - Product Management_</v>
      </c>
      <c r="V2091" t="str">
        <f>VLOOKUP(KamstrupData[[#This Row],[ORG_Concat]],'O-Organization'!F:H,3,FALSE)</f>
        <v>11110_DK10_Heat &amp; Cooling_Heat/Cooling - Product Management_</v>
      </c>
    </row>
    <row r="2092" spans="2:22">
      <c r="D2092" t="s">
        <v>853</v>
      </c>
      <c r="E2092" t="str">
        <f>VLOOKUP(D2092,'B-Business Capability'!B:H,5,FALSE)</f>
        <v>Product &amp; Software Development</v>
      </c>
      <c r="F2092" t="str">
        <f>VLOOKUP(D2092,'B-Business Capability'!B:H,6,FALSE)</f>
        <v>Quality Management</v>
      </c>
      <c r="G2092" t="str">
        <f>VLOOKUP(D2092,'B-Business Capability'!B:H,7,FALSE)</f>
        <v>Manage Product Document</v>
      </c>
      <c r="I2092" t="s">
        <v>253</v>
      </c>
      <c r="J2092" t="s">
        <v>1048</v>
      </c>
      <c r="L2092" t="s">
        <v>867</v>
      </c>
      <c r="M2092" t="str">
        <f>VLOOKUP(L2092,'A-Applications'!B:D,3,FALSE)</f>
        <v>Passolo</v>
      </c>
      <c r="N2092" t="s">
        <v>103</v>
      </c>
      <c r="O2092" s="42" t="s">
        <v>66</v>
      </c>
      <c r="P2092" t="s">
        <v>274</v>
      </c>
      <c r="Q2092" t="str">
        <f>VLOOKUP(KamstrupData[[#This Row],[IdLevel123]],'B-Business Capability'!B:L,10,FALSE)</f>
        <v>Idea-to-Release (I2R)</v>
      </c>
      <c r="R2092">
        <f>VLOOKUP(KamstrupData[[#This Row],[IdLevel123]],'B-Business Capability'!B:L,11,FALSE)</f>
        <v>904</v>
      </c>
      <c r="T2092" t="s">
        <v>1049</v>
      </c>
      <c r="U2092" t="str">
        <f>_xlfn.CONCAT(KamstrupData[[#This Row],[CountryCode]],"_",KamstrupData[[#This Row],[Business Area]],"_",KamstrupData[[#This Row],[DepartmentTeam]])</f>
        <v>DK10_Heat/Cooling - Product Management_</v>
      </c>
      <c r="V2092" t="str">
        <f>VLOOKUP(KamstrupData[[#This Row],[ORG_Concat]],'O-Organization'!F:H,3,FALSE)</f>
        <v>11110_DK10_Heat &amp; Cooling_Heat/Cooling - Product Management_</v>
      </c>
    </row>
    <row r="2093" spans="2:22">
      <c r="D2093" t="s">
        <v>262</v>
      </c>
      <c r="E2093" t="str">
        <f>VLOOKUP(D2093,'B-Business Capability'!B:H,5,FALSE)</f>
        <v>Product &amp; Software Development</v>
      </c>
      <c r="F2093" t="str">
        <f>VLOOKUP(D2093,'B-Business Capability'!B:H,6,FALSE)</f>
        <v>R&amp;D</v>
      </c>
      <c r="G2093" t="str">
        <f>VLOOKUP(D2093,'B-Business Capability'!B:H,7,FALSE)</f>
        <v>Manage Innovation</v>
      </c>
      <c r="I2093" t="s">
        <v>253</v>
      </c>
      <c r="J2093" t="s">
        <v>1048</v>
      </c>
      <c r="L2093" t="s">
        <v>867</v>
      </c>
      <c r="M2093" t="str">
        <f>VLOOKUP(L2093,'A-Applications'!B:D,3,FALSE)</f>
        <v>Passolo</v>
      </c>
      <c r="N2093" t="s">
        <v>103</v>
      </c>
      <c r="O2093" s="42" t="s">
        <v>66</v>
      </c>
      <c r="P2093" t="s">
        <v>407</v>
      </c>
      <c r="Q2093" t="str">
        <f>VLOOKUP(KamstrupData[[#This Row],[IdLevel123]],'B-Business Capability'!B:L,10,FALSE)</f>
        <v>Idea-to-Release (I2R)</v>
      </c>
      <c r="R2093">
        <f>VLOOKUP(KamstrupData[[#This Row],[IdLevel123]],'B-Business Capability'!B:L,11,FALSE)</f>
        <v>310</v>
      </c>
      <c r="T2093" t="s">
        <v>1049</v>
      </c>
      <c r="U2093" t="str">
        <f>_xlfn.CONCAT(KamstrupData[[#This Row],[CountryCode]],"_",KamstrupData[[#This Row],[Business Area]],"_",KamstrupData[[#This Row],[DepartmentTeam]])</f>
        <v>DK10_Heat/Cooling - Product Management_</v>
      </c>
      <c r="V2093" t="str">
        <f>VLOOKUP(KamstrupData[[#This Row],[ORG_Concat]],'O-Organization'!F:H,3,FALSE)</f>
        <v>11110_DK10_Heat &amp; Cooling_Heat/Cooling - Product Management_</v>
      </c>
    </row>
    <row r="2094" spans="2:22">
      <c r="D2094" t="s">
        <v>853</v>
      </c>
      <c r="E2094" t="str">
        <f>VLOOKUP(D2094,'B-Business Capability'!B:H,5,FALSE)</f>
        <v>Product &amp; Software Development</v>
      </c>
      <c r="F2094" t="str">
        <f>VLOOKUP(D2094,'B-Business Capability'!B:H,6,FALSE)</f>
        <v>Quality Management</v>
      </c>
      <c r="G2094" t="str">
        <f>VLOOKUP(D2094,'B-Business Capability'!B:H,7,FALSE)</f>
        <v>Manage Product Document</v>
      </c>
      <c r="I2094" t="s">
        <v>253</v>
      </c>
      <c r="J2094" t="s">
        <v>1048</v>
      </c>
      <c r="L2094" t="s">
        <v>1055</v>
      </c>
      <c r="M2094" t="str">
        <f>VLOOKUP(L2094,'A-Applications'!B:D,3,FALSE)</f>
        <v>Multiterm</v>
      </c>
      <c r="N2094" t="s">
        <v>53</v>
      </c>
      <c r="O2094" s="42" t="s">
        <v>54</v>
      </c>
      <c r="P2094" t="s">
        <v>274</v>
      </c>
      <c r="Q2094" t="str">
        <f>VLOOKUP(KamstrupData[[#This Row],[IdLevel123]],'B-Business Capability'!B:L,10,FALSE)</f>
        <v>Idea-to-Release (I2R)</v>
      </c>
      <c r="R2094">
        <f>VLOOKUP(KamstrupData[[#This Row],[IdLevel123]],'B-Business Capability'!B:L,11,FALSE)</f>
        <v>904</v>
      </c>
      <c r="T2094" t="s">
        <v>1049</v>
      </c>
      <c r="U2094" t="str">
        <f>_xlfn.CONCAT(KamstrupData[[#This Row],[CountryCode]],"_",KamstrupData[[#This Row],[Business Area]],"_",KamstrupData[[#This Row],[DepartmentTeam]])</f>
        <v>DK10_Heat/Cooling - Product Management_</v>
      </c>
      <c r="V2094" t="str">
        <f>VLOOKUP(KamstrupData[[#This Row],[ORG_Concat]],'O-Organization'!F:H,3,FALSE)</f>
        <v>11110_DK10_Heat &amp; Cooling_Heat/Cooling - Product Management_</v>
      </c>
    </row>
    <row r="2095" spans="2:22">
      <c r="D2095" t="s">
        <v>853</v>
      </c>
      <c r="E2095" t="str">
        <f>VLOOKUP(D2095,'B-Business Capability'!B:H,5,FALSE)</f>
        <v>Product &amp; Software Development</v>
      </c>
      <c r="F2095" t="str">
        <f>VLOOKUP(D2095,'B-Business Capability'!B:H,6,FALSE)</f>
        <v>Quality Management</v>
      </c>
      <c r="G2095" t="str">
        <f>VLOOKUP(D2095,'B-Business Capability'!B:H,7,FALSE)</f>
        <v>Manage Product Document</v>
      </c>
      <c r="I2095" t="s">
        <v>253</v>
      </c>
      <c r="J2095" t="s">
        <v>1048</v>
      </c>
      <c r="L2095" t="s">
        <v>869</v>
      </c>
      <c r="M2095" t="str">
        <f>VLOOKUP(L2095,'A-Applications'!B:D,3,FALSE)</f>
        <v>Help+Manual</v>
      </c>
      <c r="N2095" t="s">
        <v>53</v>
      </c>
      <c r="O2095" s="42" t="s">
        <v>54</v>
      </c>
      <c r="P2095" t="s">
        <v>274</v>
      </c>
      <c r="Q2095" t="str">
        <f>VLOOKUP(KamstrupData[[#This Row],[IdLevel123]],'B-Business Capability'!B:L,10,FALSE)</f>
        <v>Idea-to-Release (I2R)</v>
      </c>
      <c r="R2095">
        <f>VLOOKUP(KamstrupData[[#This Row],[IdLevel123]],'B-Business Capability'!B:L,11,FALSE)</f>
        <v>904</v>
      </c>
      <c r="T2095" t="s">
        <v>1049</v>
      </c>
      <c r="U2095" t="str">
        <f>_xlfn.CONCAT(KamstrupData[[#This Row],[CountryCode]],"_",KamstrupData[[#This Row],[Business Area]],"_",KamstrupData[[#This Row],[DepartmentTeam]])</f>
        <v>DK10_Heat/Cooling - Product Management_</v>
      </c>
      <c r="V2095" t="str">
        <f>VLOOKUP(KamstrupData[[#This Row],[ORG_Concat]],'O-Organization'!F:H,3,FALSE)</f>
        <v>11110_DK10_Heat &amp; Cooling_Heat/Cooling - Product Management_</v>
      </c>
    </row>
    <row r="2096" spans="2:22">
      <c r="D2096" t="s">
        <v>853</v>
      </c>
      <c r="E2096" t="str">
        <f>VLOOKUP(D2096,'B-Business Capability'!B:H,5,FALSE)</f>
        <v>Product &amp; Software Development</v>
      </c>
      <c r="F2096" t="str">
        <f>VLOOKUP(D2096,'B-Business Capability'!B:H,6,FALSE)</f>
        <v>Quality Management</v>
      </c>
      <c r="G2096" t="str">
        <f>VLOOKUP(D2096,'B-Business Capability'!B:H,7,FALSE)</f>
        <v>Manage Product Document</v>
      </c>
      <c r="I2096" t="s">
        <v>253</v>
      </c>
      <c r="J2096" t="s">
        <v>1048</v>
      </c>
      <c r="L2096" t="s">
        <v>1056</v>
      </c>
      <c r="M2096" t="str">
        <f>VLOOKUP(L2096,'A-Applications'!B:D,3,FALSE)</f>
        <v>Trados</v>
      </c>
      <c r="N2096" t="s">
        <v>103</v>
      </c>
      <c r="O2096" s="42" t="s">
        <v>66</v>
      </c>
      <c r="P2096" t="s">
        <v>274</v>
      </c>
      <c r="Q2096" t="str">
        <f>VLOOKUP(KamstrupData[[#This Row],[IdLevel123]],'B-Business Capability'!B:L,10,FALSE)</f>
        <v>Idea-to-Release (I2R)</v>
      </c>
      <c r="R2096">
        <f>VLOOKUP(KamstrupData[[#This Row],[IdLevel123]],'B-Business Capability'!B:L,11,FALSE)</f>
        <v>904</v>
      </c>
      <c r="S2096" t="s">
        <v>440</v>
      </c>
      <c r="T2096" t="s">
        <v>1049</v>
      </c>
      <c r="U2096" t="str">
        <f>_xlfn.CONCAT(KamstrupData[[#This Row],[CountryCode]],"_",KamstrupData[[#This Row],[Business Area]],"_",KamstrupData[[#This Row],[DepartmentTeam]])</f>
        <v>DK10_Heat/Cooling - Product Management_</v>
      </c>
      <c r="V2096" t="str">
        <f>VLOOKUP(KamstrupData[[#This Row],[ORG_Concat]],'O-Organization'!F:H,3,FALSE)</f>
        <v>11110_DK10_Heat &amp; Cooling_Heat/Cooling - Product Management_</v>
      </c>
    </row>
    <row r="2097" spans="2:22">
      <c r="D2097" t="s">
        <v>853</v>
      </c>
      <c r="E2097" t="str">
        <f>VLOOKUP(D2097,'B-Business Capability'!B:H,5,FALSE)</f>
        <v>Product &amp; Software Development</v>
      </c>
      <c r="F2097" t="str">
        <f>VLOOKUP(D2097,'B-Business Capability'!B:H,6,FALSE)</f>
        <v>Quality Management</v>
      </c>
      <c r="G2097" t="str">
        <f>VLOOKUP(D2097,'B-Business Capability'!B:H,7,FALSE)</f>
        <v>Manage Product Document</v>
      </c>
      <c r="I2097" t="s">
        <v>253</v>
      </c>
      <c r="J2097" t="s">
        <v>1048</v>
      </c>
      <c r="L2097" t="s">
        <v>441</v>
      </c>
      <c r="M2097" t="str">
        <f>VLOOKUP(L2097,'A-Applications'!B:D,3,FALSE)</f>
        <v>7-Zip</v>
      </c>
      <c r="N2097" t="s">
        <v>53</v>
      </c>
      <c r="O2097" s="42" t="s">
        <v>54</v>
      </c>
      <c r="P2097" t="s">
        <v>274</v>
      </c>
      <c r="Q2097" t="str">
        <f>VLOOKUP(KamstrupData[[#This Row],[IdLevel123]],'B-Business Capability'!B:L,10,FALSE)</f>
        <v>Idea-to-Release (I2R)</v>
      </c>
      <c r="R2097">
        <f>VLOOKUP(KamstrupData[[#This Row],[IdLevel123]],'B-Business Capability'!B:L,11,FALSE)</f>
        <v>904</v>
      </c>
      <c r="T2097" t="s">
        <v>1049</v>
      </c>
      <c r="U2097" t="str">
        <f>_xlfn.CONCAT(KamstrupData[[#This Row],[CountryCode]],"_",KamstrupData[[#This Row],[Business Area]],"_",KamstrupData[[#This Row],[DepartmentTeam]])</f>
        <v>DK10_Heat/Cooling - Product Management_</v>
      </c>
      <c r="V2097" t="str">
        <f>VLOOKUP(KamstrupData[[#This Row],[ORG_Concat]],'O-Organization'!F:H,3,FALSE)</f>
        <v>11110_DK10_Heat &amp; Cooling_Heat/Cooling - Product Management_</v>
      </c>
    </row>
    <row r="2098" spans="2:22">
      <c r="D2098" t="s">
        <v>857</v>
      </c>
      <c r="E2098" t="str">
        <f>VLOOKUP(D2098,'B-Business Capability'!B:H,5,FALSE)</f>
        <v>Governance, Risk and Compliance</v>
      </c>
      <c r="F2098" t="str">
        <f>VLOOKUP(D2098,'B-Business Capability'!B:H,6,FALSE)</f>
        <v>Product Market Compliance</v>
      </c>
      <c r="G2098">
        <f>VLOOKUP(D2098,'B-Business Capability'!B:H,7,FALSE)</f>
        <v>0</v>
      </c>
      <c r="I2098" t="s">
        <v>253</v>
      </c>
      <c r="J2098" t="s">
        <v>1048</v>
      </c>
      <c r="L2098" t="s">
        <v>753</v>
      </c>
      <c r="M2098" t="str">
        <f>VLOOKUP(L2098,'A-Applications'!B:D,3,FALSE)</f>
        <v>Dansk Standard - Distribute</v>
      </c>
      <c r="N2098" t="s">
        <v>53</v>
      </c>
      <c r="O2098" s="42" t="s">
        <v>66</v>
      </c>
      <c r="P2098" t="s">
        <v>858</v>
      </c>
      <c r="Q2098" t="str">
        <f>VLOOKUP(KamstrupData[[#This Row],[IdLevel123]],'B-Business Capability'!B:L,10,FALSE)</f>
        <v>N/A</v>
      </c>
      <c r="R2098">
        <f>VLOOKUP(KamstrupData[[#This Row],[IdLevel123]],'B-Business Capability'!B:L,11,FALSE)</f>
        <v>0</v>
      </c>
      <c r="T2098" t="s">
        <v>1049</v>
      </c>
      <c r="U2098" t="str">
        <f>_xlfn.CONCAT(KamstrupData[[#This Row],[CountryCode]],"_",KamstrupData[[#This Row],[Business Area]],"_",KamstrupData[[#This Row],[DepartmentTeam]])</f>
        <v>DK10_Heat/Cooling - Product Management_</v>
      </c>
      <c r="V2098" t="str">
        <f>VLOOKUP(KamstrupData[[#This Row],[ORG_Concat]],'O-Organization'!F:H,3,FALSE)</f>
        <v>11110_DK10_Heat &amp; Cooling_Heat/Cooling - Product Management_</v>
      </c>
    </row>
    <row r="2099" spans="2:22">
      <c r="D2099" t="s">
        <v>853</v>
      </c>
      <c r="E2099" t="str">
        <f>VLOOKUP(D2099,'B-Business Capability'!B:H,5,FALSE)</f>
        <v>Product &amp; Software Development</v>
      </c>
      <c r="F2099" t="str">
        <f>VLOOKUP(D2099,'B-Business Capability'!B:H,6,FALSE)</f>
        <v>Quality Management</v>
      </c>
      <c r="G2099" t="str">
        <f>VLOOKUP(D2099,'B-Business Capability'!B:H,7,FALSE)</f>
        <v>Manage Product Document</v>
      </c>
      <c r="I2099" t="s">
        <v>253</v>
      </c>
      <c r="J2099" t="s">
        <v>1048</v>
      </c>
      <c r="L2099" t="s">
        <v>1057</v>
      </c>
      <c r="M2099" t="str">
        <f>VLOOKUP(L2099,'A-Applications'!B:D,3,FALSE)</f>
        <v>Azure AI Translator</v>
      </c>
      <c r="N2099" t="s">
        <v>147</v>
      </c>
      <c r="O2099" s="42" t="s">
        <v>54</v>
      </c>
      <c r="P2099" t="s">
        <v>274</v>
      </c>
      <c r="Q2099" t="str">
        <f>VLOOKUP(KamstrupData[[#This Row],[IdLevel123]],'B-Business Capability'!B:L,10,FALSE)</f>
        <v>Idea-to-Release (I2R)</v>
      </c>
      <c r="R2099">
        <f>VLOOKUP(KamstrupData[[#This Row],[IdLevel123]],'B-Business Capability'!B:L,11,FALSE)</f>
        <v>904</v>
      </c>
      <c r="S2099" t="s">
        <v>440</v>
      </c>
      <c r="T2099" t="s">
        <v>1049</v>
      </c>
      <c r="U2099" t="str">
        <f>_xlfn.CONCAT(KamstrupData[[#This Row],[CountryCode]],"_",KamstrupData[[#This Row],[Business Area]],"_",KamstrupData[[#This Row],[DepartmentTeam]])</f>
        <v>DK10_Heat/Cooling - Product Management_</v>
      </c>
      <c r="V2099" t="str">
        <f>VLOOKUP(KamstrupData[[#This Row],[ORG_Concat]],'O-Organization'!F:H,3,FALSE)</f>
        <v>11110_DK10_Heat &amp; Cooling_Heat/Cooling - Product Management_</v>
      </c>
    </row>
    <row r="2100" spans="2:22">
      <c r="D2100" t="s">
        <v>853</v>
      </c>
      <c r="E2100" t="str">
        <f>VLOOKUP(D2100,'B-Business Capability'!B:H,5,FALSE)</f>
        <v>Product &amp; Software Development</v>
      </c>
      <c r="F2100" t="str">
        <f>VLOOKUP(D2100,'B-Business Capability'!B:H,6,FALSE)</f>
        <v>Quality Management</v>
      </c>
      <c r="G2100" t="str">
        <f>VLOOKUP(D2100,'B-Business Capability'!B:H,7,FALSE)</f>
        <v>Manage Product Document</v>
      </c>
      <c r="I2100" t="s">
        <v>253</v>
      </c>
      <c r="J2100" t="s">
        <v>1048</v>
      </c>
      <c r="L2100" t="s">
        <v>872</v>
      </c>
      <c r="M2100" t="str">
        <f>VLOOKUP(L2100,'A-Applications'!B:D,3,FALSE)</f>
        <v>Bimobject</v>
      </c>
      <c r="N2100" t="s">
        <v>53</v>
      </c>
      <c r="O2100" s="42" t="s">
        <v>54</v>
      </c>
      <c r="P2100" t="s">
        <v>77</v>
      </c>
      <c r="Q2100" t="str">
        <f>VLOOKUP(KamstrupData[[#This Row],[IdLevel123]],'B-Business Capability'!B:L,10,FALSE)</f>
        <v>Idea-to-Release (I2R)</v>
      </c>
      <c r="R2100">
        <f>VLOOKUP(KamstrupData[[#This Row],[IdLevel123]],'B-Business Capability'!B:L,11,FALSE)</f>
        <v>904</v>
      </c>
      <c r="T2100" t="s">
        <v>1058</v>
      </c>
      <c r="U2100" t="str">
        <f>_xlfn.CONCAT(KamstrupData[[#This Row],[CountryCode]],"_",KamstrupData[[#This Row],[Business Area]],"_",KamstrupData[[#This Row],[DepartmentTeam]])</f>
        <v>DK10_Heat/Cooling - Product Management_</v>
      </c>
      <c r="V2100" t="str">
        <f>VLOOKUP(KamstrupData[[#This Row],[ORG_Concat]],'O-Organization'!F:H,3,FALSE)</f>
        <v>11110_DK10_Heat &amp; Cooling_Heat/Cooling - Product Management_</v>
      </c>
    </row>
    <row r="2101" spans="2:22">
      <c r="D2101" t="s">
        <v>95</v>
      </c>
      <c r="E2101" t="str">
        <f>VLOOKUP(D2101,'B-Business Capability'!B:H,5,FALSE)</f>
        <v>Not mapped to capability</v>
      </c>
      <c r="F2101">
        <f>VLOOKUP(D2101,'B-Business Capability'!B:H,6,FALSE)</f>
        <v>0</v>
      </c>
      <c r="G2101">
        <f>VLOOKUP(D2101,'B-Business Capability'!B:H,7,FALSE)</f>
        <v>0</v>
      </c>
      <c r="I2101" t="s">
        <v>253</v>
      </c>
      <c r="J2101" t="s">
        <v>1048</v>
      </c>
      <c r="L2101" t="s">
        <v>1059</v>
      </c>
      <c r="M2101" t="str">
        <f>VLOOKUP(L2101,'A-Applications'!B:D,3,FALSE)</f>
        <v>Attention Web Manager</v>
      </c>
      <c r="O2101" s="42"/>
      <c r="P2101" t="s">
        <v>77</v>
      </c>
      <c r="Q2101" t="str">
        <f>VLOOKUP(KamstrupData[[#This Row],[IdLevel123]],'B-Business Capability'!B:L,10,FALSE)</f>
        <v>N/A</v>
      </c>
      <c r="R2101">
        <f>VLOOKUP(KamstrupData[[#This Row],[IdLevel123]],'B-Business Capability'!B:L,11,FALSE)</f>
        <v>0</v>
      </c>
      <c r="T2101" t="s">
        <v>649</v>
      </c>
      <c r="U2101" t="str">
        <f>_xlfn.CONCAT(KamstrupData[[#This Row],[CountryCode]],"_",KamstrupData[[#This Row],[Business Area]],"_",KamstrupData[[#This Row],[DepartmentTeam]])</f>
        <v>DK10_Heat/Cooling - Product Management_</v>
      </c>
      <c r="V2101" t="str">
        <f>VLOOKUP(KamstrupData[[#This Row],[ORG_Concat]],'O-Organization'!F:H,3,FALSE)</f>
        <v>11110_DK10_Heat &amp; Cooling_Heat/Cooling - Product Management_</v>
      </c>
    </row>
    <row r="2102" spans="2:22">
      <c r="B2102" s="28">
        <v>45292</v>
      </c>
      <c r="D2102" t="s">
        <v>236</v>
      </c>
      <c r="E2102" t="str">
        <f>VLOOKUP(D2102,'B-Business Capability'!B:H,5,FALSE)</f>
        <v>People and Culture</v>
      </c>
      <c r="F2102" t="str">
        <f>VLOOKUP(D2102,'B-Business Capability'!B:H,6,FALSE)</f>
        <v>Compensation &amp; Benefits</v>
      </c>
      <c r="G2102">
        <f>VLOOKUP(D2102,'B-Business Capability'!B:H,7,FALSE)</f>
        <v>0</v>
      </c>
      <c r="I2102" t="s">
        <v>253</v>
      </c>
      <c r="J2102" t="s">
        <v>1060</v>
      </c>
      <c r="K2102" t="s">
        <v>1061</v>
      </c>
      <c r="L2102" t="s">
        <v>65</v>
      </c>
      <c r="M2102" t="str">
        <f>VLOOKUP(L2102,'A-Applications'!B:D,3,FALSE)</f>
        <v>IFS ERP</v>
      </c>
      <c r="N2102" t="s">
        <v>53</v>
      </c>
      <c r="O2102" s="42" t="s">
        <v>62</v>
      </c>
      <c r="P2102" t="s">
        <v>429</v>
      </c>
      <c r="Q2102" t="str">
        <f>VLOOKUP(KamstrupData[[#This Row],[IdLevel123]],'B-Business Capability'!B:L,10,FALSE)</f>
        <v>Hire-to-Retire (H2R)</v>
      </c>
      <c r="R2102">
        <f>VLOOKUP(KamstrupData[[#This Row],[IdLevel123]],'B-Business Capability'!B:L,11,FALSE)</f>
        <v>700</v>
      </c>
      <c r="S2102" t="s">
        <v>237</v>
      </c>
      <c r="T2102" t="s">
        <v>1062</v>
      </c>
      <c r="U2102" t="str">
        <f>_xlfn.CONCAT(KamstrupData[[#This Row],[CountryCode]],"_",KamstrupData[[#This Row],[Business Area]],"_",KamstrupData[[#This Row],[DepartmentTeam]])</f>
        <v>DK10_Heat/Cooling - Technology Hardware_Concentrators</v>
      </c>
      <c r="V2102" t="str">
        <f>VLOOKUP(KamstrupData[[#This Row],[ORG_Concat]],'O-Organization'!F:H,3,FALSE)</f>
        <v>11112_DK10_Heat &amp; Cooling_Heat/Cooling - Technology Hardware_Concentrators</v>
      </c>
    </row>
    <row r="2103" spans="2:22">
      <c r="B2103" s="28">
        <v>45292</v>
      </c>
      <c r="D2103" t="s">
        <v>236</v>
      </c>
      <c r="E2103" t="str">
        <f>VLOOKUP(D2103,'B-Business Capability'!B:H,5,FALSE)</f>
        <v>People and Culture</v>
      </c>
      <c r="F2103" t="str">
        <f>VLOOKUP(D2103,'B-Business Capability'!B:H,6,FALSE)</f>
        <v>Compensation &amp; Benefits</v>
      </c>
      <c r="G2103">
        <f>VLOOKUP(D2103,'B-Business Capability'!B:H,7,FALSE)</f>
        <v>0</v>
      </c>
      <c r="I2103" t="s">
        <v>253</v>
      </c>
      <c r="J2103" t="s">
        <v>1060</v>
      </c>
      <c r="K2103" t="s">
        <v>880</v>
      </c>
      <c r="L2103" t="s">
        <v>65</v>
      </c>
      <c r="M2103" t="str">
        <f>VLOOKUP(L2103,'A-Applications'!B:D,3,FALSE)</f>
        <v>IFS ERP</v>
      </c>
      <c r="N2103" t="s">
        <v>53</v>
      </c>
      <c r="O2103" t="s">
        <v>62</v>
      </c>
      <c r="P2103" t="s">
        <v>429</v>
      </c>
      <c r="Q2103" t="str">
        <f>VLOOKUP(KamstrupData[[#This Row],[IdLevel123]],'B-Business Capability'!B:L,10,FALSE)</f>
        <v>Hire-to-Retire (H2R)</v>
      </c>
      <c r="R2103">
        <f>VLOOKUP(KamstrupData[[#This Row],[IdLevel123]],'B-Business Capability'!B:L,11,FALSE)</f>
        <v>700</v>
      </c>
      <c r="S2103" t="s">
        <v>237</v>
      </c>
      <c r="T2103" t="s">
        <v>1063</v>
      </c>
      <c r="U2103" t="str">
        <f>_xlfn.CONCAT(KamstrupData[[#This Row],[CountryCode]],"_",KamstrupData[[#This Row],[Business Area]],"_",KamstrupData[[#This Row],[DepartmentTeam]])</f>
        <v>DK10_Heat/Cooling - Technology Hardware_Embeded Software</v>
      </c>
      <c r="V2103" t="str">
        <f>VLOOKUP(KamstrupData[[#This Row],[ORG_Concat]],'O-Organization'!F:H,3,FALSE)</f>
        <v>11113_DK10_Heat &amp; Cooling_Heat/Cooling - Technology Hardware_Embeded Software</v>
      </c>
    </row>
    <row r="2104" spans="2:22">
      <c r="B2104" s="28">
        <v>45292</v>
      </c>
      <c r="D2104" t="s">
        <v>236</v>
      </c>
      <c r="E2104" t="str">
        <f>VLOOKUP(D2104,'B-Business Capability'!B:H,5,FALSE)</f>
        <v>People and Culture</v>
      </c>
      <c r="F2104" t="str">
        <f>VLOOKUP(D2104,'B-Business Capability'!B:H,6,FALSE)</f>
        <v>Compensation &amp; Benefits</v>
      </c>
      <c r="G2104">
        <f>VLOOKUP(D2104,'B-Business Capability'!B:H,7,FALSE)</f>
        <v>0</v>
      </c>
      <c r="I2104" t="s">
        <v>253</v>
      </c>
      <c r="J2104" t="s">
        <v>1060</v>
      </c>
      <c r="K2104" t="s">
        <v>1064</v>
      </c>
      <c r="L2104" t="s">
        <v>65</v>
      </c>
      <c r="M2104" t="str">
        <f>VLOOKUP(L2104,'A-Applications'!B:D,3,FALSE)</f>
        <v>IFS ERP</v>
      </c>
      <c r="N2104" t="s">
        <v>53</v>
      </c>
      <c r="O2104" t="s">
        <v>62</v>
      </c>
      <c r="P2104" t="s">
        <v>429</v>
      </c>
      <c r="Q2104" t="str">
        <f>VLOOKUP(KamstrupData[[#This Row],[IdLevel123]],'B-Business Capability'!B:L,10,FALSE)</f>
        <v>Hire-to-Retire (H2R)</v>
      </c>
      <c r="R2104">
        <f>VLOOKUP(KamstrupData[[#This Row],[IdLevel123]],'B-Business Capability'!B:L,11,FALSE)</f>
        <v>700</v>
      </c>
      <c r="S2104" t="s">
        <v>237</v>
      </c>
      <c r="T2104" t="s">
        <v>1065</v>
      </c>
      <c r="U2104" t="str">
        <f>_xlfn.CONCAT(KamstrupData[[#This Row],[CountryCode]],"_",KamstrupData[[#This Row],[Business Area]],"_",KamstrupData[[#This Row],[DepartmentTeam]])</f>
        <v>DK10_Heat/Cooling - Technology Hardware_H/C Meters</v>
      </c>
      <c r="V2104" t="str">
        <f>VLOOKUP(KamstrupData[[#This Row],[ORG_Concat]],'O-Organization'!F:H,3,FALSE)</f>
        <v>11114_DK10_Heat &amp; Cooling_Heat/Cooling - Technology Hardware_H/C Meters</v>
      </c>
    </row>
    <row r="2105" spans="2:22">
      <c r="B2105" s="28">
        <v>45292</v>
      </c>
      <c r="D2105" t="s">
        <v>236</v>
      </c>
      <c r="E2105" t="str">
        <f>VLOOKUP(D2105,'B-Business Capability'!B:H,5,FALSE)</f>
        <v>People and Culture</v>
      </c>
      <c r="F2105" t="str">
        <f>VLOOKUP(D2105,'B-Business Capability'!B:H,6,FALSE)</f>
        <v>Compensation &amp; Benefits</v>
      </c>
      <c r="G2105">
        <f>VLOOKUP(D2105,'B-Business Capability'!B:H,7,FALSE)</f>
        <v>0</v>
      </c>
      <c r="I2105" t="s">
        <v>253</v>
      </c>
      <c r="J2105" t="s">
        <v>1060</v>
      </c>
      <c r="K2105" t="s">
        <v>883</v>
      </c>
      <c r="L2105" t="s">
        <v>65</v>
      </c>
      <c r="M2105" t="str">
        <f>VLOOKUP(L2105,'A-Applications'!B:D,3,FALSE)</f>
        <v>IFS ERP</v>
      </c>
      <c r="N2105" t="s">
        <v>53</v>
      </c>
      <c r="O2105" t="s">
        <v>62</v>
      </c>
      <c r="P2105" t="s">
        <v>429</v>
      </c>
      <c r="Q2105" t="str">
        <f>VLOOKUP(KamstrupData[[#This Row],[IdLevel123]],'B-Business Capability'!B:L,10,FALSE)</f>
        <v>Hire-to-Retire (H2R)</v>
      </c>
      <c r="R2105">
        <f>VLOOKUP(KamstrupData[[#This Row],[IdLevel123]],'B-Business Capability'!B:L,11,FALSE)</f>
        <v>700</v>
      </c>
      <c r="S2105" t="s">
        <v>237</v>
      </c>
      <c r="T2105" t="s">
        <v>1066</v>
      </c>
      <c r="U2105" t="str">
        <f>_xlfn.CONCAT(KamstrupData[[#This Row],[CountryCode]],"_",KamstrupData[[#This Row],[Business Area]],"_",KamstrupData[[#This Row],[DepartmentTeam]])</f>
        <v>DK10_Heat/Cooling - Technology Hardware_Hardware</v>
      </c>
      <c r="V2105" t="str">
        <f>VLOOKUP(KamstrupData[[#This Row],[ORG_Concat]],'O-Organization'!F:H,3,FALSE)</f>
        <v>11115_DK10_Heat &amp; Cooling_Heat/Cooling - Technology Hardware_Hardware</v>
      </c>
    </row>
    <row r="2106" spans="2:22">
      <c r="B2106" s="28">
        <v>45292</v>
      </c>
      <c r="D2106" t="s">
        <v>236</v>
      </c>
      <c r="E2106" t="str">
        <f>VLOOKUP(D2106,'B-Business Capability'!B:H,5,FALSE)</f>
        <v>People and Culture</v>
      </c>
      <c r="F2106" t="str">
        <f>VLOOKUP(D2106,'B-Business Capability'!B:H,6,FALSE)</f>
        <v>Compensation &amp; Benefits</v>
      </c>
      <c r="G2106">
        <f>VLOOKUP(D2106,'B-Business Capability'!B:H,7,FALSE)</f>
        <v>0</v>
      </c>
      <c r="I2106" t="s">
        <v>253</v>
      </c>
      <c r="J2106" t="s">
        <v>1060</v>
      </c>
      <c r="K2106" t="s">
        <v>888</v>
      </c>
      <c r="L2106" t="s">
        <v>65</v>
      </c>
      <c r="M2106" t="str">
        <f>VLOOKUP(L2106,'A-Applications'!B:D,3,FALSE)</f>
        <v>IFS ERP</v>
      </c>
      <c r="N2106" t="s">
        <v>53</v>
      </c>
      <c r="O2106" s="42" t="s">
        <v>62</v>
      </c>
      <c r="P2106" t="s">
        <v>429</v>
      </c>
      <c r="Q2106" t="str">
        <f>VLOOKUP(KamstrupData[[#This Row],[IdLevel123]],'B-Business Capability'!B:L,10,FALSE)</f>
        <v>Hire-to-Retire (H2R)</v>
      </c>
      <c r="R2106">
        <f>VLOOKUP(KamstrupData[[#This Row],[IdLevel123]],'B-Business Capability'!B:L,11,FALSE)</f>
        <v>700</v>
      </c>
      <c r="S2106" t="s">
        <v>237</v>
      </c>
      <c r="T2106" t="s">
        <v>1067</v>
      </c>
      <c r="U2106" t="str">
        <f>_xlfn.CONCAT(KamstrupData[[#This Row],[CountryCode]],"_",KamstrupData[[#This Row],[Business Area]],"_",KamstrupData[[#This Row],[DepartmentTeam]])</f>
        <v>DK10_Heat/Cooling - Technology Hardware_Tech. Lead</v>
      </c>
      <c r="V2106" t="str">
        <f>VLOOKUP(KamstrupData[[#This Row],[ORG_Concat]],'O-Organization'!F:H,3,FALSE)</f>
        <v>11116_DK10_Heat &amp; Cooling_Heat/Cooling - Technology Hardware_Tech. Lead</v>
      </c>
    </row>
    <row r="2107" spans="2:22">
      <c r="D2107" t="s">
        <v>507</v>
      </c>
      <c r="E2107" t="str">
        <f>VLOOKUP(D2107,'B-Business Capability'!B:H,5,FALSE)</f>
        <v>Product &amp; Software Development</v>
      </c>
      <c r="F2107" t="str">
        <f>VLOOKUP(D2107,'B-Business Capability'!B:H,6,FALSE)</f>
        <v>Engineering</v>
      </c>
      <c r="G2107" t="str">
        <f>VLOOKUP(D2107,'B-Business Capability'!B:H,7,FALSE)</f>
        <v>Construction &amp; Development</v>
      </c>
      <c r="I2107" t="s">
        <v>253</v>
      </c>
      <c r="J2107" t="s">
        <v>1060</v>
      </c>
      <c r="K2107" t="s">
        <v>883</v>
      </c>
      <c r="L2107" t="s">
        <v>65</v>
      </c>
      <c r="M2107" t="str">
        <f>VLOOKUP(L2107,'A-Applications'!B:D,3,FALSE)</f>
        <v>IFS ERP</v>
      </c>
      <c r="N2107" t="s">
        <v>53</v>
      </c>
      <c r="O2107" t="s">
        <v>54</v>
      </c>
      <c r="P2107" t="s">
        <v>407</v>
      </c>
      <c r="Q2107" t="str">
        <f>VLOOKUP(KamstrupData[[#This Row],[IdLevel123]],'B-Business Capability'!B:L,10,FALSE)</f>
        <v>Idea-to-Release (I2R)</v>
      </c>
      <c r="R2107">
        <f>VLOOKUP(KamstrupData[[#This Row],[IdLevel123]],'B-Business Capability'!B:L,11,FALSE)</f>
        <v>420</v>
      </c>
      <c r="T2107" t="s">
        <v>1066</v>
      </c>
      <c r="U2107" t="str">
        <f>_xlfn.CONCAT(KamstrupData[[#This Row],[CountryCode]],"_",KamstrupData[[#This Row],[Business Area]],"_",KamstrupData[[#This Row],[DepartmentTeam]])</f>
        <v>DK10_Heat/Cooling - Technology Hardware_Hardware</v>
      </c>
      <c r="V2107" t="str">
        <f>VLOOKUP(KamstrupData[[#This Row],[ORG_Concat]],'O-Organization'!F:H,3,FALSE)</f>
        <v>11115_DK10_Heat &amp; Cooling_Heat/Cooling - Technology Hardware_Hardware</v>
      </c>
    </row>
    <row r="2108" spans="2:22">
      <c r="D2108" t="s">
        <v>875</v>
      </c>
      <c r="E2108" t="str">
        <f>VLOOKUP(D2108,'B-Business Capability'!B:H,5,FALSE)</f>
        <v>Product &amp; Software Development</v>
      </c>
      <c r="F2108" t="str">
        <f>VLOOKUP(D2108,'B-Business Capability'!B:H,6,FALSE)</f>
        <v>Product Preparation</v>
      </c>
      <c r="G2108" t="str">
        <f>VLOOKUP(D2108,'B-Business Capability'!B:H,7,FALSE)</f>
        <v>Align Resources</v>
      </c>
      <c r="I2108" t="s">
        <v>253</v>
      </c>
      <c r="J2108" t="s">
        <v>1060</v>
      </c>
      <c r="K2108" t="s">
        <v>1061</v>
      </c>
      <c r="L2108" t="s">
        <v>65</v>
      </c>
      <c r="M2108" t="str">
        <f>VLOOKUP(L2108,'A-Applications'!B:D,3,FALSE)</f>
        <v>IFS ERP</v>
      </c>
      <c r="N2108" t="s">
        <v>53</v>
      </c>
      <c r="O2108" s="42" t="s">
        <v>62</v>
      </c>
      <c r="P2108" t="s">
        <v>407</v>
      </c>
      <c r="Q2108" t="str">
        <f>VLOOKUP(KamstrupData[[#This Row],[IdLevel123]],'B-Business Capability'!B:L,10,FALSE)</f>
        <v>Idea-to-Release (I2R)</v>
      </c>
      <c r="R2108">
        <f>VLOOKUP(KamstrupData[[#This Row],[IdLevel123]],'B-Business Capability'!B:L,11,FALSE)</f>
        <v>120</v>
      </c>
      <c r="T2108" t="s">
        <v>1062</v>
      </c>
      <c r="U2108" t="str">
        <f>_xlfn.CONCAT(KamstrupData[[#This Row],[CountryCode]],"_",KamstrupData[[#This Row],[Business Area]],"_",KamstrupData[[#This Row],[DepartmentTeam]])</f>
        <v>DK10_Heat/Cooling - Technology Hardware_Concentrators</v>
      </c>
      <c r="V2108" t="str">
        <f>VLOOKUP(KamstrupData[[#This Row],[ORG_Concat]],'O-Organization'!F:H,3,FALSE)</f>
        <v>11112_DK10_Heat &amp; Cooling_Heat/Cooling - Technology Hardware_Concentrators</v>
      </c>
    </row>
    <row r="2109" spans="2:22">
      <c r="D2109" t="s">
        <v>876</v>
      </c>
      <c r="E2109" t="str">
        <f>VLOOKUP(D2109,'B-Business Capability'!B:H,5,FALSE)</f>
        <v>Product &amp; Software Development</v>
      </c>
      <c r="F2109" t="str">
        <f>VLOOKUP(D2109,'B-Business Capability'!B:H,6,FALSE)</f>
        <v>Product Preparation</v>
      </c>
      <c r="G2109" t="str">
        <f>VLOOKUP(D2109,'B-Business Capability'!B:H,7,FALSE)</f>
        <v>Master Production Schedule</v>
      </c>
      <c r="I2109" t="s">
        <v>253</v>
      </c>
      <c r="J2109" t="s">
        <v>1060</v>
      </c>
      <c r="K2109" t="s">
        <v>1064</v>
      </c>
      <c r="L2109" t="s">
        <v>65</v>
      </c>
      <c r="M2109" t="str">
        <f>VLOOKUP(L2109,'A-Applications'!B:D,3,FALSE)</f>
        <v>IFS ERP</v>
      </c>
      <c r="N2109" t="s">
        <v>53</v>
      </c>
      <c r="O2109" s="42" t="s">
        <v>54</v>
      </c>
      <c r="P2109" t="s">
        <v>407</v>
      </c>
      <c r="Q2109" t="str">
        <f>VLOOKUP(KamstrupData[[#This Row],[IdLevel123]],'B-Business Capability'!B:L,10,FALSE)</f>
        <v>Idea-to-Release (I2R)</v>
      </c>
      <c r="R2109">
        <f>VLOOKUP(KamstrupData[[#This Row],[IdLevel123]],'B-Business Capability'!B:L,11,FALSE)</f>
        <v>130</v>
      </c>
      <c r="T2109" t="s">
        <v>1065</v>
      </c>
      <c r="U2109" t="str">
        <f>_xlfn.CONCAT(KamstrupData[[#This Row],[CountryCode]],"_",KamstrupData[[#This Row],[Business Area]],"_",KamstrupData[[#This Row],[DepartmentTeam]])</f>
        <v>DK10_Heat/Cooling - Technology Hardware_H/C Meters</v>
      </c>
      <c r="V2109" t="str">
        <f>VLOOKUP(KamstrupData[[#This Row],[ORG_Concat]],'O-Organization'!F:H,3,FALSE)</f>
        <v>11114_DK10_Heat &amp; Cooling_Heat/Cooling - Technology Hardware_H/C Meters</v>
      </c>
    </row>
    <row r="2110" spans="2:22">
      <c r="D2110" t="s">
        <v>878</v>
      </c>
      <c r="E2110" t="str">
        <f>VLOOKUP(D2110,'B-Business Capability'!B:H,5,FALSE)</f>
        <v>Product &amp; Software Development</v>
      </c>
      <c r="F2110" t="str">
        <f>VLOOKUP(D2110,'B-Business Capability'!B:H,6,FALSE)</f>
        <v>Product Preparation</v>
      </c>
      <c r="G2110" t="str">
        <f>VLOOKUP(D2110,'B-Business Capability'!B:H,7,FALSE)</f>
        <v>Select Suppliers &amp; Developers</v>
      </c>
      <c r="I2110" t="s">
        <v>253</v>
      </c>
      <c r="J2110" t="s">
        <v>1060</v>
      </c>
      <c r="K2110" t="s">
        <v>1064</v>
      </c>
      <c r="L2110" t="s">
        <v>65</v>
      </c>
      <c r="M2110" t="str">
        <f>VLOOKUP(L2110,'A-Applications'!B:D,3,FALSE)</f>
        <v>IFS ERP</v>
      </c>
      <c r="N2110" t="s">
        <v>53</v>
      </c>
      <c r="O2110" s="42" t="s">
        <v>54</v>
      </c>
      <c r="P2110" t="s">
        <v>407</v>
      </c>
      <c r="Q2110" t="str">
        <f>VLOOKUP(KamstrupData[[#This Row],[IdLevel123]],'B-Business Capability'!B:L,10,FALSE)</f>
        <v>Idea-to-Release (I2R)</v>
      </c>
      <c r="R2110">
        <f>VLOOKUP(KamstrupData[[#This Row],[IdLevel123]],'B-Business Capability'!B:L,11,FALSE)</f>
        <v>140</v>
      </c>
      <c r="T2110" t="s">
        <v>1065</v>
      </c>
      <c r="U2110" t="str">
        <f>_xlfn.CONCAT(KamstrupData[[#This Row],[CountryCode]],"_",KamstrupData[[#This Row],[Business Area]],"_",KamstrupData[[#This Row],[DepartmentTeam]])</f>
        <v>DK10_Heat/Cooling - Technology Hardware_H/C Meters</v>
      </c>
      <c r="V2110" t="str">
        <f>VLOOKUP(KamstrupData[[#This Row],[ORG_Concat]],'O-Organization'!F:H,3,FALSE)</f>
        <v>11114_DK10_Heat &amp; Cooling_Heat/Cooling - Technology Hardware_H/C Meters</v>
      </c>
    </row>
    <row r="2111" spans="2:22">
      <c r="D2111" t="s">
        <v>507</v>
      </c>
      <c r="E2111" t="str">
        <f>VLOOKUP(D2111,'B-Business Capability'!B:H,5,FALSE)</f>
        <v>Product &amp; Software Development</v>
      </c>
      <c r="F2111" t="str">
        <f>VLOOKUP(D2111,'B-Business Capability'!B:H,6,FALSE)</f>
        <v>Engineering</v>
      </c>
      <c r="G2111" t="str">
        <f>VLOOKUP(D2111,'B-Business Capability'!B:H,7,FALSE)</f>
        <v>Construction &amp; Development</v>
      </c>
      <c r="I2111" t="s">
        <v>253</v>
      </c>
      <c r="J2111" t="s">
        <v>1060</v>
      </c>
      <c r="K2111" t="s">
        <v>880</v>
      </c>
      <c r="L2111" t="s">
        <v>881</v>
      </c>
      <c r="M2111" t="str">
        <f>VLOOKUP(L2111,'A-Applications'!B:D,3,FALSE)</f>
        <v>WinMerge</v>
      </c>
      <c r="N2111" t="s">
        <v>53</v>
      </c>
      <c r="O2111" t="s">
        <v>54</v>
      </c>
      <c r="P2111" t="s">
        <v>407</v>
      </c>
      <c r="Q2111" t="str">
        <f>VLOOKUP(KamstrupData[[#This Row],[IdLevel123]],'B-Business Capability'!B:L,10,FALSE)</f>
        <v>Idea-to-Release (I2R)</v>
      </c>
      <c r="R2111">
        <f>VLOOKUP(KamstrupData[[#This Row],[IdLevel123]],'B-Business Capability'!B:L,11,FALSE)</f>
        <v>420</v>
      </c>
      <c r="T2111" t="s">
        <v>1063</v>
      </c>
      <c r="U2111" t="str">
        <f>_xlfn.CONCAT(KamstrupData[[#This Row],[CountryCode]],"_",KamstrupData[[#This Row],[Business Area]],"_",KamstrupData[[#This Row],[DepartmentTeam]])</f>
        <v>DK10_Heat/Cooling - Technology Hardware_Embeded Software</v>
      </c>
      <c r="V2111" t="str">
        <f>VLOOKUP(KamstrupData[[#This Row],[ORG_Concat]],'O-Organization'!F:H,3,FALSE)</f>
        <v>11113_DK10_Heat &amp; Cooling_Heat/Cooling - Technology Hardware_Embeded Software</v>
      </c>
    </row>
    <row r="2112" spans="2:22">
      <c r="D2112" t="s">
        <v>507</v>
      </c>
      <c r="E2112" t="str">
        <f>VLOOKUP(D2112,'B-Business Capability'!B:H,5,FALSE)</f>
        <v>Product &amp; Software Development</v>
      </c>
      <c r="F2112" t="str">
        <f>VLOOKUP(D2112,'B-Business Capability'!B:H,6,FALSE)</f>
        <v>Engineering</v>
      </c>
      <c r="G2112" t="str">
        <f>VLOOKUP(D2112,'B-Business Capability'!B:H,7,FALSE)</f>
        <v>Construction &amp; Development</v>
      </c>
      <c r="I2112" t="s">
        <v>253</v>
      </c>
      <c r="J2112" t="s">
        <v>1060</v>
      </c>
      <c r="K2112" t="s">
        <v>888</v>
      </c>
      <c r="L2112" t="s">
        <v>881</v>
      </c>
      <c r="M2112" t="str">
        <f>VLOOKUP(L2112,'A-Applications'!B:D,3,FALSE)</f>
        <v>WinMerge</v>
      </c>
      <c r="N2112" t="s">
        <v>53</v>
      </c>
      <c r="O2112" s="42" t="s">
        <v>54</v>
      </c>
      <c r="P2112" t="s">
        <v>407</v>
      </c>
      <c r="Q2112" t="str">
        <f>VLOOKUP(KamstrupData[[#This Row],[IdLevel123]],'B-Business Capability'!B:L,10,FALSE)</f>
        <v>Idea-to-Release (I2R)</v>
      </c>
      <c r="R2112">
        <f>VLOOKUP(KamstrupData[[#This Row],[IdLevel123]],'B-Business Capability'!B:L,11,FALSE)</f>
        <v>420</v>
      </c>
      <c r="T2112" t="s">
        <v>1067</v>
      </c>
      <c r="U2112" t="str">
        <f>_xlfn.CONCAT(KamstrupData[[#This Row],[CountryCode]],"_",KamstrupData[[#This Row],[Business Area]],"_",KamstrupData[[#This Row],[DepartmentTeam]])</f>
        <v>DK10_Heat/Cooling - Technology Hardware_Tech. Lead</v>
      </c>
      <c r="V2112" t="str">
        <f>VLOOKUP(KamstrupData[[#This Row],[ORG_Concat]],'O-Organization'!F:H,3,FALSE)</f>
        <v>11116_DK10_Heat &amp; Cooling_Heat/Cooling - Technology Hardware_Tech. Lead</v>
      </c>
    </row>
    <row r="2113" spans="4:22">
      <c r="D2113" t="s">
        <v>507</v>
      </c>
      <c r="E2113" t="str">
        <f>VLOOKUP(D2113,'B-Business Capability'!B:H,5,FALSE)</f>
        <v>Product &amp; Software Development</v>
      </c>
      <c r="F2113" t="str">
        <f>VLOOKUP(D2113,'B-Business Capability'!B:H,6,FALSE)</f>
        <v>Engineering</v>
      </c>
      <c r="G2113" t="str">
        <f>VLOOKUP(D2113,'B-Business Capability'!B:H,7,FALSE)</f>
        <v>Construction &amp; Development</v>
      </c>
      <c r="I2113" t="s">
        <v>253</v>
      </c>
      <c r="J2113" t="s">
        <v>1060</v>
      </c>
      <c r="K2113" t="s">
        <v>880</v>
      </c>
      <c r="L2113" t="s">
        <v>1068</v>
      </c>
      <c r="M2113" t="str">
        <f>VLOOKUP(L2113,'A-Applications'!B:D,3,FALSE)</f>
        <v>Keysight ADS</v>
      </c>
      <c r="N2113" t="s">
        <v>53</v>
      </c>
      <c r="O2113" s="42" t="s">
        <v>54</v>
      </c>
      <c r="P2113" t="s">
        <v>407</v>
      </c>
      <c r="Q2113" t="str">
        <f>VLOOKUP(KamstrupData[[#This Row],[IdLevel123]],'B-Business Capability'!B:L,10,FALSE)</f>
        <v>Idea-to-Release (I2R)</v>
      </c>
      <c r="R2113">
        <f>VLOOKUP(KamstrupData[[#This Row],[IdLevel123]],'B-Business Capability'!B:L,11,FALSE)</f>
        <v>420</v>
      </c>
      <c r="T2113" t="s">
        <v>1063</v>
      </c>
      <c r="U2113" t="str">
        <f>_xlfn.CONCAT(KamstrupData[[#This Row],[CountryCode]],"_",KamstrupData[[#This Row],[Business Area]],"_",KamstrupData[[#This Row],[DepartmentTeam]])</f>
        <v>DK10_Heat/Cooling - Technology Hardware_Embeded Software</v>
      </c>
      <c r="V2113" t="str">
        <f>VLOOKUP(KamstrupData[[#This Row],[ORG_Concat]],'O-Organization'!F:H,3,FALSE)</f>
        <v>11113_DK10_Heat &amp; Cooling_Heat/Cooling - Technology Hardware_Embeded Software</v>
      </c>
    </row>
    <row r="2114" spans="4:22">
      <c r="D2114" t="s">
        <v>507</v>
      </c>
      <c r="E2114" t="str">
        <f>VLOOKUP(D2114,'B-Business Capability'!B:H,5,FALSE)</f>
        <v>Product &amp; Software Development</v>
      </c>
      <c r="F2114" t="str">
        <f>VLOOKUP(D2114,'B-Business Capability'!B:H,6,FALSE)</f>
        <v>Engineering</v>
      </c>
      <c r="G2114" t="str">
        <f>VLOOKUP(D2114,'B-Business Capability'!B:H,7,FALSE)</f>
        <v>Construction &amp; Development</v>
      </c>
      <c r="I2114" t="s">
        <v>253</v>
      </c>
      <c r="J2114" t="s">
        <v>1060</v>
      </c>
      <c r="K2114" t="s">
        <v>883</v>
      </c>
      <c r="L2114" t="s">
        <v>1068</v>
      </c>
      <c r="M2114" t="str">
        <f>VLOOKUP(L2114,'A-Applications'!B:D,3,FALSE)</f>
        <v>Keysight ADS</v>
      </c>
      <c r="N2114" t="s">
        <v>53</v>
      </c>
      <c r="O2114" s="42" t="s">
        <v>54</v>
      </c>
      <c r="P2114" t="s">
        <v>407</v>
      </c>
      <c r="Q2114" t="str">
        <f>VLOOKUP(KamstrupData[[#This Row],[IdLevel123]],'B-Business Capability'!B:L,10,FALSE)</f>
        <v>Idea-to-Release (I2R)</v>
      </c>
      <c r="R2114">
        <f>VLOOKUP(KamstrupData[[#This Row],[IdLevel123]],'B-Business Capability'!B:L,11,FALSE)</f>
        <v>420</v>
      </c>
      <c r="T2114" t="s">
        <v>1066</v>
      </c>
      <c r="U2114" t="str">
        <f>_xlfn.CONCAT(KamstrupData[[#This Row],[CountryCode]],"_",KamstrupData[[#This Row],[Business Area]],"_",KamstrupData[[#This Row],[DepartmentTeam]])</f>
        <v>DK10_Heat/Cooling - Technology Hardware_Hardware</v>
      </c>
      <c r="V2114" t="str">
        <f>VLOOKUP(KamstrupData[[#This Row],[ORG_Concat]],'O-Organization'!F:H,3,FALSE)</f>
        <v>11115_DK10_Heat &amp; Cooling_Heat/Cooling - Technology Hardware_Hardware</v>
      </c>
    </row>
    <row r="2115" spans="4:22">
      <c r="D2115" t="s">
        <v>852</v>
      </c>
      <c r="E2115" t="str">
        <f>VLOOKUP(D2115,'B-Business Capability'!B:H,5,FALSE)</f>
        <v>Product &amp; Software Development</v>
      </c>
      <c r="F2115" t="str">
        <f>VLOOKUP(D2115,'B-Business Capability'!B:H,6,FALSE)</f>
        <v>Engineering</v>
      </c>
      <c r="G2115" t="str">
        <f>VLOOKUP(D2115,'B-Business Capability'!B:H,7,FALSE)</f>
        <v>Conceptualization</v>
      </c>
      <c r="I2115" t="s">
        <v>253</v>
      </c>
      <c r="J2115" t="s">
        <v>1060</v>
      </c>
      <c r="K2115" t="s">
        <v>1064</v>
      </c>
      <c r="L2115" t="s">
        <v>884</v>
      </c>
      <c r="M2115" t="str">
        <f>VLOOKUP(L2115,'A-Applications'!B:D,3,FALSE)</f>
        <v>Orcad / Cadence</v>
      </c>
      <c r="N2115" t="s">
        <v>53</v>
      </c>
      <c r="O2115" s="42" t="s">
        <v>54</v>
      </c>
      <c r="P2115" t="s">
        <v>407</v>
      </c>
      <c r="Q2115" t="str">
        <f>VLOOKUP(KamstrupData[[#This Row],[IdLevel123]],'B-Business Capability'!B:L,10,FALSE)</f>
        <v>Idea-to-Release (I2R)</v>
      </c>
      <c r="R2115">
        <f>VLOOKUP(KamstrupData[[#This Row],[IdLevel123]],'B-Business Capability'!B:L,11,FALSE)</f>
        <v>410</v>
      </c>
      <c r="T2115" t="s">
        <v>1065</v>
      </c>
      <c r="U2115" t="str">
        <f>_xlfn.CONCAT(KamstrupData[[#This Row],[CountryCode]],"_",KamstrupData[[#This Row],[Business Area]],"_",KamstrupData[[#This Row],[DepartmentTeam]])</f>
        <v>DK10_Heat/Cooling - Technology Hardware_H/C Meters</v>
      </c>
      <c r="V2115" t="str">
        <f>VLOOKUP(KamstrupData[[#This Row],[ORG_Concat]],'O-Organization'!F:H,3,FALSE)</f>
        <v>11114_DK10_Heat &amp; Cooling_Heat/Cooling - Technology Hardware_H/C Meters</v>
      </c>
    </row>
    <row r="2116" spans="4:22">
      <c r="D2116" t="s">
        <v>852</v>
      </c>
      <c r="E2116" t="str">
        <f>VLOOKUP(D2116,'B-Business Capability'!B:H,5,FALSE)</f>
        <v>Product &amp; Software Development</v>
      </c>
      <c r="F2116" t="str">
        <f>VLOOKUP(D2116,'B-Business Capability'!B:H,6,FALSE)</f>
        <v>Engineering</v>
      </c>
      <c r="G2116" t="str">
        <f>VLOOKUP(D2116,'B-Business Capability'!B:H,7,FALSE)</f>
        <v>Conceptualization</v>
      </c>
      <c r="I2116" t="s">
        <v>253</v>
      </c>
      <c r="J2116" t="s">
        <v>1060</v>
      </c>
      <c r="K2116" t="s">
        <v>883</v>
      </c>
      <c r="L2116" t="s">
        <v>884</v>
      </c>
      <c r="M2116" t="str">
        <f>VLOOKUP(L2116,'A-Applications'!B:D,3,FALSE)</f>
        <v>Orcad / Cadence</v>
      </c>
      <c r="N2116" t="s">
        <v>53</v>
      </c>
      <c r="O2116" s="42" t="s">
        <v>54</v>
      </c>
      <c r="P2116" t="s">
        <v>407</v>
      </c>
      <c r="Q2116" t="str">
        <f>VLOOKUP(KamstrupData[[#This Row],[IdLevel123]],'B-Business Capability'!B:L,10,FALSE)</f>
        <v>Idea-to-Release (I2R)</v>
      </c>
      <c r="R2116">
        <f>VLOOKUP(KamstrupData[[#This Row],[IdLevel123]],'B-Business Capability'!B:L,11,FALSE)</f>
        <v>410</v>
      </c>
      <c r="U2116" t="str">
        <f>_xlfn.CONCAT(KamstrupData[[#This Row],[CountryCode]],"_",KamstrupData[[#This Row],[Business Area]],"_",KamstrupData[[#This Row],[DepartmentTeam]])</f>
        <v>DK10_Heat/Cooling - Technology Hardware_Hardware</v>
      </c>
      <c r="V2116" t="str">
        <f>VLOOKUP(KamstrupData[[#This Row],[ORG_Concat]],'O-Organization'!F:H,3,FALSE)</f>
        <v>11115_DK10_Heat &amp; Cooling_Heat/Cooling - Technology Hardware_Hardware</v>
      </c>
    </row>
    <row r="2117" spans="4:22">
      <c r="D2117" t="s">
        <v>507</v>
      </c>
      <c r="E2117" t="str">
        <f>VLOOKUP(D2117,'B-Business Capability'!B:H,5,FALSE)</f>
        <v>Product &amp; Software Development</v>
      </c>
      <c r="F2117" t="str">
        <f>VLOOKUP(D2117,'B-Business Capability'!B:H,6,FALSE)</f>
        <v>Engineering</v>
      </c>
      <c r="G2117" t="str">
        <f>VLOOKUP(D2117,'B-Business Capability'!B:H,7,FALSE)</f>
        <v>Construction &amp; Development</v>
      </c>
      <c r="I2117" t="s">
        <v>253</v>
      </c>
      <c r="J2117" t="s">
        <v>1060</v>
      </c>
      <c r="K2117" t="s">
        <v>1064</v>
      </c>
      <c r="L2117" t="s">
        <v>884</v>
      </c>
      <c r="M2117" t="str">
        <f>VLOOKUP(L2117,'A-Applications'!B:D,3,FALSE)</f>
        <v>Orcad / Cadence</v>
      </c>
      <c r="N2117" t="s">
        <v>53</v>
      </c>
      <c r="O2117" s="42" t="s">
        <v>54</v>
      </c>
      <c r="P2117" t="s">
        <v>407</v>
      </c>
      <c r="Q2117" t="str">
        <f>VLOOKUP(KamstrupData[[#This Row],[IdLevel123]],'B-Business Capability'!B:L,10,FALSE)</f>
        <v>Idea-to-Release (I2R)</v>
      </c>
      <c r="R2117">
        <f>VLOOKUP(KamstrupData[[#This Row],[IdLevel123]],'B-Business Capability'!B:L,11,FALSE)</f>
        <v>420</v>
      </c>
      <c r="T2117" t="s">
        <v>1065</v>
      </c>
      <c r="U2117" t="str">
        <f>_xlfn.CONCAT(KamstrupData[[#This Row],[CountryCode]],"_",KamstrupData[[#This Row],[Business Area]],"_",KamstrupData[[#This Row],[DepartmentTeam]])</f>
        <v>DK10_Heat/Cooling - Technology Hardware_H/C Meters</v>
      </c>
      <c r="V2117" t="str">
        <f>VLOOKUP(KamstrupData[[#This Row],[ORG_Concat]],'O-Organization'!F:H,3,FALSE)</f>
        <v>11114_DK10_Heat &amp; Cooling_Heat/Cooling - Technology Hardware_H/C Meters</v>
      </c>
    </row>
    <row r="2118" spans="4:22">
      <c r="D2118" t="s">
        <v>507</v>
      </c>
      <c r="E2118" t="str">
        <f>VLOOKUP(D2118,'B-Business Capability'!B:H,5,FALSE)</f>
        <v>Product &amp; Software Development</v>
      </c>
      <c r="F2118" t="str">
        <f>VLOOKUP(D2118,'B-Business Capability'!B:H,6,FALSE)</f>
        <v>Engineering</v>
      </c>
      <c r="G2118" t="str">
        <f>VLOOKUP(D2118,'B-Business Capability'!B:H,7,FALSE)</f>
        <v>Construction &amp; Development</v>
      </c>
      <c r="I2118" t="s">
        <v>253</v>
      </c>
      <c r="J2118" t="s">
        <v>1060</v>
      </c>
      <c r="K2118" t="s">
        <v>883</v>
      </c>
      <c r="L2118" t="s">
        <v>884</v>
      </c>
      <c r="M2118" t="str">
        <f>VLOOKUP(L2118,'A-Applications'!B:D,3,FALSE)</f>
        <v>Orcad / Cadence</v>
      </c>
      <c r="N2118" t="s">
        <v>53</v>
      </c>
      <c r="O2118" s="42" t="s">
        <v>54</v>
      </c>
      <c r="P2118" t="s">
        <v>407</v>
      </c>
      <c r="Q2118" t="str">
        <f>VLOOKUP(KamstrupData[[#This Row],[IdLevel123]],'B-Business Capability'!B:L,10,FALSE)</f>
        <v>Idea-to-Release (I2R)</v>
      </c>
      <c r="R2118">
        <f>VLOOKUP(KamstrupData[[#This Row],[IdLevel123]],'B-Business Capability'!B:L,11,FALSE)</f>
        <v>420</v>
      </c>
      <c r="T2118" t="s">
        <v>1066</v>
      </c>
      <c r="U2118" t="str">
        <f>_xlfn.CONCAT(KamstrupData[[#This Row],[CountryCode]],"_",KamstrupData[[#This Row],[Business Area]],"_",KamstrupData[[#This Row],[DepartmentTeam]])</f>
        <v>DK10_Heat/Cooling - Technology Hardware_Hardware</v>
      </c>
      <c r="V2118" t="str">
        <f>VLOOKUP(KamstrupData[[#This Row],[ORG_Concat]],'O-Organization'!F:H,3,FALSE)</f>
        <v>11115_DK10_Heat &amp; Cooling_Heat/Cooling - Technology Hardware_Hardware</v>
      </c>
    </row>
    <row r="2119" spans="4:22">
      <c r="D2119" t="s">
        <v>885</v>
      </c>
      <c r="E2119" t="str">
        <f>VLOOKUP(D2119,'B-Business Capability'!B:H,5,FALSE)</f>
        <v>Product &amp; Software Development</v>
      </c>
      <c r="F2119" t="str">
        <f>VLOOKUP(D2119,'B-Business Capability'!B:H,6,FALSE)</f>
        <v>Engineering</v>
      </c>
      <c r="G2119" t="str">
        <f>VLOOKUP(D2119,'B-Business Capability'!B:H,7,FALSE)</f>
        <v>Design Products &amp; Software</v>
      </c>
      <c r="I2119" t="s">
        <v>253</v>
      </c>
      <c r="J2119" t="s">
        <v>1060</v>
      </c>
      <c r="K2119" t="s">
        <v>1064</v>
      </c>
      <c r="L2119" t="s">
        <v>884</v>
      </c>
      <c r="M2119" t="str">
        <f>VLOOKUP(L2119,'A-Applications'!B:D,3,FALSE)</f>
        <v>Orcad / Cadence</v>
      </c>
      <c r="N2119" t="s">
        <v>53</v>
      </c>
      <c r="O2119" s="42" t="s">
        <v>54</v>
      </c>
      <c r="P2119" t="s">
        <v>407</v>
      </c>
      <c r="Q2119" t="str">
        <f>VLOOKUP(KamstrupData[[#This Row],[IdLevel123]],'B-Business Capability'!B:L,10,FALSE)</f>
        <v>Idea-to-Release (I2R)</v>
      </c>
      <c r="R2119">
        <f>VLOOKUP(KamstrupData[[#This Row],[IdLevel123]],'B-Business Capability'!B:L,11,FALSE)</f>
        <v>430</v>
      </c>
      <c r="T2119" t="s">
        <v>1065</v>
      </c>
      <c r="U2119" t="str">
        <f>_xlfn.CONCAT(KamstrupData[[#This Row],[CountryCode]],"_",KamstrupData[[#This Row],[Business Area]],"_",KamstrupData[[#This Row],[DepartmentTeam]])</f>
        <v>DK10_Heat/Cooling - Technology Hardware_H/C Meters</v>
      </c>
      <c r="V2119" t="str">
        <f>VLOOKUP(KamstrupData[[#This Row],[ORG_Concat]],'O-Organization'!F:H,3,FALSE)</f>
        <v>11114_DK10_Heat &amp; Cooling_Heat/Cooling - Technology Hardware_H/C Meters</v>
      </c>
    </row>
    <row r="2120" spans="4:22">
      <c r="D2120" t="s">
        <v>885</v>
      </c>
      <c r="E2120" t="str">
        <f>VLOOKUP(D2120,'B-Business Capability'!B:H,5,FALSE)</f>
        <v>Product &amp; Software Development</v>
      </c>
      <c r="F2120" t="str">
        <f>VLOOKUP(D2120,'B-Business Capability'!B:H,6,FALSE)</f>
        <v>Engineering</v>
      </c>
      <c r="G2120" t="str">
        <f>VLOOKUP(D2120,'B-Business Capability'!B:H,7,FALSE)</f>
        <v>Design Products &amp; Software</v>
      </c>
      <c r="I2120" t="s">
        <v>253</v>
      </c>
      <c r="J2120" t="s">
        <v>1060</v>
      </c>
      <c r="K2120" t="s">
        <v>883</v>
      </c>
      <c r="L2120" t="s">
        <v>884</v>
      </c>
      <c r="M2120" t="str">
        <f>VLOOKUP(L2120,'A-Applications'!B:D,3,FALSE)</f>
        <v>Orcad / Cadence</v>
      </c>
      <c r="N2120" t="s">
        <v>53</v>
      </c>
      <c r="O2120" s="42" t="s">
        <v>54</v>
      </c>
      <c r="P2120" t="s">
        <v>407</v>
      </c>
      <c r="Q2120" t="str">
        <f>VLOOKUP(KamstrupData[[#This Row],[IdLevel123]],'B-Business Capability'!B:L,10,FALSE)</f>
        <v>Idea-to-Release (I2R)</v>
      </c>
      <c r="R2120">
        <f>VLOOKUP(KamstrupData[[#This Row],[IdLevel123]],'B-Business Capability'!B:L,11,FALSE)</f>
        <v>430</v>
      </c>
      <c r="U2120" t="str">
        <f>_xlfn.CONCAT(KamstrupData[[#This Row],[CountryCode]],"_",KamstrupData[[#This Row],[Business Area]],"_",KamstrupData[[#This Row],[DepartmentTeam]])</f>
        <v>DK10_Heat/Cooling - Technology Hardware_Hardware</v>
      </c>
      <c r="V2120" t="str">
        <f>VLOOKUP(KamstrupData[[#This Row],[ORG_Concat]],'O-Organization'!F:H,3,FALSE)</f>
        <v>11115_DK10_Heat &amp; Cooling_Heat/Cooling - Technology Hardware_Hardware</v>
      </c>
    </row>
    <row r="2121" spans="4:22">
      <c r="D2121" t="s">
        <v>507</v>
      </c>
      <c r="E2121" t="str">
        <f>VLOOKUP(D2121,'B-Business Capability'!B:H,5,FALSE)</f>
        <v>Product &amp; Software Development</v>
      </c>
      <c r="F2121" t="str">
        <f>VLOOKUP(D2121,'B-Business Capability'!B:H,6,FALSE)</f>
        <v>Engineering</v>
      </c>
      <c r="G2121" t="str">
        <f>VLOOKUP(D2121,'B-Business Capability'!B:H,7,FALSE)</f>
        <v>Construction &amp; Development</v>
      </c>
      <c r="I2121" t="s">
        <v>253</v>
      </c>
      <c r="J2121" t="s">
        <v>1060</v>
      </c>
      <c r="K2121" t="s">
        <v>883</v>
      </c>
      <c r="L2121" t="s">
        <v>886</v>
      </c>
      <c r="M2121" t="str">
        <f>VLOOKUP(L2121,'A-Applications'!B:D,3,FALSE)</f>
        <v>Pads</v>
      </c>
      <c r="N2121" t="s">
        <v>390</v>
      </c>
      <c r="O2121" s="42" t="s">
        <v>62</v>
      </c>
      <c r="P2121" t="s">
        <v>407</v>
      </c>
      <c r="Q2121" t="str">
        <f>VLOOKUP(KamstrupData[[#This Row],[IdLevel123]],'B-Business Capability'!B:L,10,FALSE)</f>
        <v>Idea-to-Release (I2R)</v>
      </c>
      <c r="R2121">
        <f>VLOOKUP(KamstrupData[[#This Row],[IdLevel123]],'B-Business Capability'!B:L,11,FALSE)</f>
        <v>420</v>
      </c>
      <c r="T2121" t="s">
        <v>1069</v>
      </c>
      <c r="U2121" t="str">
        <f>_xlfn.CONCAT(KamstrupData[[#This Row],[CountryCode]],"_",KamstrupData[[#This Row],[Business Area]],"_",KamstrupData[[#This Row],[DepartmentTeam]])</f>
        <v>DK10_Heat/Cooling - Technology Hardware_Hardware</v>
      </c>
      <c r="V2121" t="str">
        <f>VLOOKUP(KamstrupData[[#This Row],[ORG_Concat]],'O-Organization'!F:H,3,FALSE)</f>
        <v>11115_DK10_Heat &amp; Cooling_Heat/Cooling - Technology Hardware_Hardware</v>
      </c>
    </row>
    <row r="2122" spans="4:22">
      <c r="D2122" t="s">
        <v>507</v>
      </c>
      <c r="E2122" t="str">
        <f>VLOOKUP(D2122,'B-Business Capability'!B:H,5,FALSE)</f>
        <v>Product &amp; Software Development</v>
      </c>
      <c r="F2122" t="str">
        <f>VLOOKUP(D2122,'B-Business Capability'!B:H,6,FALSE)</f>
        <v>Engineering</v>
      </c>
      <c r="G2122" t="str">
        <f>VLOOKUP(D2122,'B-Business Capability'!B:H,7,FALSE)</f>
        <v>Construction &amp; Development</v>
      </c>
      <c r="I2122" t="s">
        <v>253</v>
      </c>
      <c r="J2122" t="s">
        <v>1060</v>
      </c>
      <c r="K2122" t="s">
        <v>880</v>
      </c>
      <c r="L2122" t="s">
        <v>887</v>
      </c>
      <c r="M2122" t="str">
        <f>VLOOKUP(L2122,'A-Applications'!B:D,3,FALSE)</f>
        <v>Python</v>
      </c>
      <c r="N2122" t="s">
        <v>53</v>
      </c>
      <c r="O2122" s="42" t="s">
        <v>54</v>
      </c>
      <c r="P2122" t="s">
        <v>407</v>
      </c>
      <c r="Q2122" t="str">
        <f>VLOOKUP(KamstrupData[[#This Row],[IdLevel123]],'B-Business Capability'!B:L,10,FALSE)</f>
        <v>Idea-to-Release (I2R)</v>
      </c>
      <c r="R2122">
        <f>VLOOKUP(KamstrupData[[#This Row],[IdLevel123]],'B-Business Capability'!B:L,11,FALSE)</f>
        <v>420</v>
      </c>
      <c r="T2122" t="s">
        <v>1063</v>
      </c>
      <c r="U2122" t="str">
        <f>_xlfn.CONCAT(KamstrupData[[#This Row],[CountryCode]],"_",KamstrupData[[#This Row],[Business Area]],"_",KamstrupData[[#This Row],[DepartmentTeam]])</f>
        <v>DK10_Heat/Cooling - Technology Hardware_Embeded Software</v>
      </c>
      <c r="V2122" t="str">
        <f>VLOOKUP(KamstrupData[[#This Row],[ORG_Concat]],'O-Organization'!F:H,3,FALSE)</f>
        <v>11113_DK10_Heat &amp; Cooling_Heat/Cooling - Technology Hardware_Embeded Software</v>
      </c>
    </row>
    <row r="2123" spans="4:22">
      <c r="D2123" t="s">
        <v>507</v>
      </c>
      <c r="E2123" t="str">
        <f>VLOOKUP(D2123,'B-Business Capability'!B:H,5,FALSE)</f>
        <v>Product &amp; Software Development</v>
      </c>
      <c r="F2123" t="str">
        <f>VLOOKUP(D2123,'B-Business Capability'!B:H,6,FALSE)</f>
        <v>Engineering</v>
      </c>
      <c r="G2123" t="str">
        <f>VLOOKUP(D2123,'B-Business Capability'!B:H,7,FALSE)</f>
        <v>Construction &amp; Development</v>
      </c>
      <c r="I2123" t="s">
        <v>253</v>
      </c>
      <c r="J2123" t="s">
        <v>1060</v>
      </c>
      <c r="K2123" t="s">
        <v>1064</v>
      </c>
      <c r="L2123" t="s">
        <v>887</v>
      </c>
      <c r="M2123" t="str">
        <f>VLOOKUP(L2123,'A-Applications'!B:D,3,FALSE)</f>
        <v>Python</v>
      </c>
      <c r="N2123" t="s">
        <v>53</v>
      </c>
      <c r="O2123" s="42" t="s">
        <v>54</v>
      </c>
      <c r="P2123" t="s">
        <v>407</v>
      </c>
      <c r="Q2123" t="str">
        <f>VLOOKUP(KamstrupData[[#This Row],[IdLevel123]],'B-Business Capability'!B:L,10,FALSE)</f>
        <v>Idea-to-Release (I2R)</v>
      </c>
      <c r="R2123">
        <f>VLOOKUP(KamstrupData[[#This Row],[IdLevel123]],'B-Business Capability'!B:L,11,FALSE)</f>
        <v>420</v>
      </c>
      <c r="T2123" t="s">
        <v>1065</v>
      </c>
      <c r="U2123" t="str">
        <f>_xlfn.CONCAT(KamstrupData[[#This Row],[CountryCode]],"_",KamstrupData[[#This Row],[Business Area]],"_",KamstrupData[[#This Row],[DepartmentTeam]])</f>
        <v>DK10_Heat/Cooling - Technology Hardware_H/C Meters</v>
      </c>
      <c r="V2123" t="str">
        <f>VLOOKUP(KamstrupData[[#This Row],[ORG_Concat]],'O-Organization'!F:H,3,FALSE)</f>
        <v>11114_DK10_Heat &amp; Cooling_Heat/Cooling - Technology Hardware_H/C Meters</v>
      </c>
    </row>
    <row r="2124" spans="4:22">
      <c r="D2124" t="s">
        <v>507</v>
      </c>
      <c r="E2124" t="str">
        <f>VLOOKUP(D2124,'B-Business Capability'!B:H,5,FALSE)</f>
        <v>Product &amp; Software Development</v>
      </c>
      <c r="F2124" t="str">
        <f>VLOOKUP(D2124,'B-Business Capability'!B:H,6,FALSE)</f>
        <v>Engineering</v>
      </c>
      <c r="G2124" t="str">
        <f>VLOOKUP(D2124,'B-Business Capability'!B:H,7,FALSE)</f>
        <v>Construction &amp; Development</v>
      </c>
      <c r="I2124" t="s">
        <v>253</v>
      </c>
      <c r="J2124" t="s">
        <v>1060</v>
      </c>
      <c r="K2124" t="s">
        <v>883</v>
      </c>
      <c r="L2124" t="s">
        <v>887</v>
      </c>
      <c r="M2124" t="str">
        <f>VLOOKUP(L2124,'A-Applications'!B:D,3,FALSE)</f>
        <v>Python</v>
      </c>
      <c r="N2124" t="s">
        <v>53</v>
      </c>
      <c r="O2124" s="42" t="s">
        <v>54</v>
      </c>
      <c r="P2124" t="s">
        <v>407</v>
      </c>
      <c r="Q2124" t="str">
        <f>VLOOKUP(KamstrupData[[#This Row],[IdLevel123]],'B-Business Capability'!B:L,10,FALSE)</f>
        <v>Idea-to-Release (I2R)</v>
      </c>
      <c r="R2124">
        <f>VLOOKUP(KamstrupData[[#This Row],[IdLevel123]],'B-Business Capability'!B:L,11,FALSE)</f>
        <v>420</v>
      </c>
      <c r="T2124" t="s">
        <v>1066</v>
      </c>
      <c r="U2124" t="str">
        <f>_xlfn.CONCAT(KamstrupData[[#This Row],[CountryCode]],"_",KamstrupData[[#This Row],[Business Area]],"_",KamstrupData[[#This Row],[DepartmentTeam]])</f>
        <v>DK10_Heat/Cooling - Technology Hardware_Hardware</v>
      </c>
      <c r="V2124" t="str">
        <f>VLOOKUP(KamstrupData[[#This Row],[ORG_Concat]],'O-Organization'!F:H,3,FALSE)</f>
        <v>11115_DK10_Heat &amp; Cooling_Heat/Cooling - Technology Hardware_Hardware</v>
      </c>
    </row>
    <row r="2125" spans="4:22">
      <c r="D2125" t="s">
        <v>507</v>
      </c>
      <c r="E2125" t="str">
        <f>VLOOKUP(D2125,'B-Business Capability'!B:H,5,FALSE)</f>
        <v>Product &amp; Software Development</v>
      </c>
      <c r="F2125" t="str">
        <f>VLOOKUP(D2125,'B-Business Capability'!B:H,6,FALSE)</f>
        <v>Engineering</v>
      </c>
      <c r="G2125" t="str">
        <f>VLOOKUP(D2125,'B-Business Capability'!B:H,7,FALSE)</f>
        <v>Construction &amp; Development</v>
      </c>
      <c r="I2125" t="s">
        <v>253</v>
      </c>
      <c r="J2125" t="s">
        <v>1060</v>
      </c>
      <c r="K2125" t="s">
        <v>888</v>
      </c>
      <c r="L2125" t="s">
        <v>887</v>
      </c>
      <c r="M2125" t="str">
        <f>VLOOKUP(L2125,'A-Applications'!B:D,3,FALSE)</f>
        <v>Python</v>
      </c>
      <c r="N2125" t="s">
        <v>53</v>
      </c>
      <c r="O2125" s="42" t="s">
        <v>54</v>
      </c>
      <c r="P2125" t="s">
        <v>407</v>
      </c>
      <c r="Q2125" t="str">
        <f>VLOOKUP(KamstrupData[[#This Row],[IdLevel123]],'B-Business Capability'!B:L,10,FALSE)</f>
        <v>Idea-to-Release (I2R)</v>
      </c>
      <c r="R2125">
        <f>VLOOKUP(KamstrupData[[#This Row],[IdLevel123]],'B-Business Capability'!B:L,11,FALSE)</f>
        <v>420</v>
      </c>
      <c r="T2125" t="s">
        <v>1067</v>
      </c>
      <c r="U2125" t="str">
        <f>_xlfn.CONCAT(KamstrupData[[#This Row],[CountryCode]],"_",KamstrupData[[#This Row],[Business Area]],"_",KamstrupData[[#This Row],[DepartmentTeam]])</f>
        <v>DK10_Heat/Cooling - Technology Hardware_Tech. Lead</v>
      </c>
      <c r="V2125" t="str">
        <f>VLOOKUP(KamstrupData[[#This Row],[ORG_Concat]],'O-Organization'!F:H,3,FALSE)</f>
        <v>11116_DK10_Heat &amp; Cooling_Heat/Cooling - Technology Hardware_Tech. Lead</v>
      </c>
    </row>
    <row r="2126" spans="4:22">
      <c r="D2126" t="s">
        <v>507</v>
      </c>
      <c r="E2126" t="str">
        <f>VLOOKUP(D2126,'B-Business Capability'!B:H,5,FALSE)</f>
        <v>Product &amp; Software Development</v>
      </c>
      <c r="F2126" t="str">
        <f>VLOOKUP(D2126,'B-Business Capability'!B:H,6,FALSE)</f>
        <v>Engineering</v>
      </c>
      <c r="G2126" t="str">
        <f>VLOOKUP(D2126,'B-Business Capability'!B:H,7,FALSE)</f>
        <v>Construction &amp; Development</v>
      </c>
      <c r="I2126" t="s">
        <v>253</v>
      </c>
      <c r="J2126" t="s">
        <v>1060</v>
      </c>
      <c r="K2126" t="s">
        <v>1064</v>
      </c>
      <c r="L2126" t="s">
        <v>598</v>
      </c>
      <c r="M2126" t="str">
        <f>VLOOKUP(L2126,'A-Applications'!B:D,3,FALSE)</f>
        <v>SolidWorks</v>
      </c>
      <c r="N2126" t="s">
        <v>53</v>
      </c>
      <c r="O2126" s="42" t="s">
        <v>54</v>
      </c>
      <c r="P2126" t="s">
        <v>407</v>
      </c>
      <c r="Q2126" t="str">
        <f>VLOOKUP(KamstrupData[[#This Row],[IdLevel123]],'B-Business Capability'!B:L,10,FALSE)</f>
        <v>Idea-to-Release (I2R)</v>
      </c>
      <c r="R2126">
        <f>VLOOKUP(KamstrupData[[#This Row],[IdLevel123]],'B-Business Capability'!B:L,11,FALSE)</f>
        <v>420</v>
      </c>
      <c r="T2126" t="s">
        <v>1065</v>
      </c>
      <c r="U2126" t="str">
        <f>_xlfn.CONCAT(KamstrupData[[#This Row],[CountryCode]],"_",KamstrupData[[#This Row],[Business Area]],"_",KamstrupData[[#This Row],[DepartmentTeam]])</f>
        <v>DK10_Heat/Cooling - Technology Hardware_H/C Meters</v>
      </c>
      <c r="V2126" t="str">
        <f>VLOOKUP(KamstrupData[[#This Row],[ORG_Concat]],'O-Organization'!F:H,3,FALSE)</f>
        <v>11114_DK10_Heat &amp; Cooling_Heat/Cooling - Technology Hardware_H/C Meters</v>
      </c>
    </row>
    <row r="2127" spans="4:22">
      <c r="D2127" t="s">
        <v>507</v>
      </c>
      <c r="E2127" t="str">
        <f>VLOOKUP(D2127,'B-Business Capability'!B:H,5,FALSE)</f>
        <v>Product &amp; Software Development</v>
      </c>
      <c r="F2127" t="str">
        <f>VLOOKUP(D2127,'B-Business Capability'!B:H,6,FALSE)</f>
        <v>Engineering</v>
      </c>
      <c r="G2127" t="str">
        <f>VLOOKUP(D2127,'B-Business Capability'!B:H,7,FALSE)</f>
        <v>Construction &amp; Development</v>
      </c>
      <c r="I2127" t="s">
        <v>253</v>
      </c>
      <c r="J2127" t="s">
        <v>1060</v>
      </c>
      <c r="K2127" t="s">
        <v>888</v>
      </c>
      <c r="L2127" t="s">
        <v>1070</v>
      </c>
      <c r="M2127" t="str">
        <f>VLOOKUP(L2127,'A-Applications'!B:D,3,FALSE)</f>
        <v>Emacs</v>
      </c>
      <c r="N2127" t="s">
        <v>53</v>
      </c>
      <c r="O2127" s="42" t="s">
        <v>54</v>
      </c>
      <c r="P2127" t="s">
        <v>407</v>
      </c>
      <c r="Q2127" t="str">
        <f>VLOOKUP(KamstrupData[[#This Row],[IdLevel123]],'B-Business Capability'!B:L,10,FALSE)</f>
        <v>Idea-to-Release (I2R)</v>
      </c>
      <c r="R2127">
        <f>VLOOKUP(KamstrupData[[#This Row],[IdLevel123]],'B-Business Capability'!B:L,11,FALSE)</f>
        <v>420</v>
      </c>
      <c r="T2127" t="s">
        <v>1067</v>
      </c>
      <c r="U2127" t="str">
        <f>_xlfn.CONCAT(KamstrupData[[#This Row],[CountryCode]],"_",KamstrupData[[#This Row],[Business Area]],"_",KamstrupData[[#This Row],[DepartmentTeam]])</f>
        <v>DK10_Heat/Cooling - Technology Hardware_Tech. Lead</v>
      </c>
      <c r="V2127" t="str">
        <f>VLOOKUP(KamstrupData[[#This Row],[ORG_Concat]],'O-Organization'!F:H,3,FALSE)</f>
        <v>11116_DK10_Heat &amp; Cooling_Heat/Cooling - Technology Hardware_Tech. Lead</v>
      </c>
    </row>
    <row r="2128" spans="4:22">
      <c r="D2128" t="s">
        <v>852</v>
      </c>
      <c r="E2128" t="str">
        <f>VLOOKUP(D2128,'B-Business Capability'!B:H,5,FALSE)</f>
        <v>Product &amp; Software Development</v>
      </c>
      <c r="F2128" t="str">
        <f>VLOOKUP(D2128,'B-Business Capability'!B:H,6,FALSE)</f>
        <v>Engineering</v>
      </c>
      <c r="G2128" t="str">
        <f>VLOOKUP(D2128,'B-Business Capability'!B:H,7,FALSE)</f>
        <v>Conceptualization</v>
      </c>
      <c r="I2128" t="s">
        <v>253</v>
      </c>
      <c r="J2128" t="s">
        <v>1060</v>
      </c>
      <c r="K2128" t="s">
        <v>880</v>
      </c>
      <c r="L2128" t="s">
        <v>1071</v>
      </c>
      <c r="M2128" t="str">
        <f>VLOOKUP(L2128,'A-Applications'!B:D,3,FALSE)</f>
        <v>Freemind</v>
      </c>
      <c r="N2128" t="s">
        <v>53</v>
      </c>
      <c r="O2128" s="42" t="s">
        <v>62</v>
      </c>
      <c r="P2128" t="s">
        <v>97</v>
      </c>
      <c r="Q2128" t="str">
        <f>VLOOKUP(KamstrupData[[#This Row],[IdLevel123]],'B-Business Capability'!B:L,10,FALSE)</f>
        <v>Idea-to-Release (I2R)</v>
      </c>
      <c r="R2128">
        <f>VLOOKUP(KamstrupData[[#This Row],[IdLevel123]],'B-Business Capability'!B:L,11,FALSE)</f>
        <v>410</v>
      </c>
      <c r="T2128" t="s">
        <v>1063</v>
      </c>
      <c r="U2128" t="str">
        <f>_xlfn.CONCAT(KamstrupData[[#This Row],[CountryCode]],"_",KamstrupData[[#This Row],[Business Area]],"_",KamstrupData[[#This Row],[DepartmentTeam]])</f>
        <v>DK10_Heat/Cooling - Technology Hardware_Embeded Software</v>
      </c>
      <c r="V2128" t="str">
        <f>VLOOKUP(KamstrupData[[#This Row],[ORG_Concat]],'O-Organization'!F:H,3,FALSE)</f>
        <v>11113_DK10_Heat &amp; Cooling_Heat/Cooling - Technology Hardware_Embeded Software</v>
      </c>
    </row>
    <row r="2129" spans="4:22">
      <c r="D2129" t="s">
        <v>885</v>
      </c>
      <c r="E2129" t="str">
        <f>VLOOKUP(D2129,'B-Business Capability'!B:H,5,FALSE)</f>
        <v>Product &amp; Software Development</v>
      </c>
      <c r="F2129" t="str">
        <f>VLOOKUP(D2129,'B-Business Capability'!B:H,6,FALSE)</f>
        <v>Engineering</v>
      </c>
      <c r="G2129" t="str">
        <f>VLOOKUP(D2129,'B-Business Capability'!B:H,7,FALSE)</f>
        <v>Design Products &amp; Software</v>
      </c>
      <c r="I2129" t="s">
        <v>253</v>
      </c>
      <c r="J2129" t="s">
        <v>1060</v>
      </c>
      <c r="K2129" t="s">
        <v>880</v>
      </c>
      <c r="L2129" t="s">
        <v>1071</v>
      </c>
      <c r="M2129" t="str">
        <f>VLOOKUP(L2129,'A-Applications'!B:D,3,FALSE)</f>
        <v>Freemind</v>
      </c>
      <c r="N2129" t="s">
        <v>53</v>
      </c>
      <c r="O2129" s="42" t="s">
        <v>62</v>
      </c>
      <c r="P2129" t="s">
        <v>97</v>
      </c>
      <c r="Q2129" t="str">
        <f>VLOOKUP(KamstrupData[[#This Row],[IdLevel123]],'B-Business Capability'!B:L,10,FALSE)</f>
        <v>Idea-to-Release (I2R)</v>
      </c>
      <c r="R2129">
        <f>VLOOKUP(KamstrupData[[#This Row],[IdLevel123]],'B-Business Capability'!B:L,11,FALSE)</f>
        <v>430</v>
      </c>
      <c r="T2129" t="s">
        <v>1063</v>
      </c>
      <c r="U2129" t="str">
        <f>_xlfn.CONCAT(KamstrupData[[#This Row],[CountryCode]],"_",KamstrupData[[#This Row],[Business Area]],"_",KamstrupData[[#This Row],[DepartmentTeam]])</f>
        <v>DK10_Heat/Cooling - Technology Hardware_Embeded Software</v>
      </c>
      <c r="V2129" t="str">
        <f>VLOOKUP(KamstrupData[[#This Row],[ORG_Concat]],'O-Organization'!F:H,3,FALSE)</f>
        <v>11113_DK10_Heat &amp; Cooling_Heat/Cooling - Technology Hardware_Embeded Software</v>
      </c>
    </row>
    <row r="2130" spans="4:22">
      <c r="D2130" t="s">
        <v>291</v>
      </c>
      <c r="E2130" t="str">
        <f>VLOOKUP(D2130,'B-Business Capability'!B:H,5,FALSE)</f>
        <v>Strategic Management</v>
      </c>
      <c r="F2130" t="str">
        <f>VLOOKUP(D2130,'B-Business Capability'!B:H,6,FALSE)</f>
        <v>Enterprise Effectiveness &amp; Project Management</v>
      </c>
      <c r="G2130">
        <f>VLOOKUP(D2130,'B-Business Capability'!B:H,7,FALSE)</f>
        <v>0</v>
      </c>
      <c r="I2130" t="s">
        <v>253</v>
      </c>
      <c r="J2130" t="s">
        <v>1060</v>
      </c>
      <c r="K2130" t="s">
        <v>880</v>
      </c>
      <c r="L2130" t="s">
        <v>96</v>
      </c>
      <c r="M2130" t="str">
        <f>VLOOKUP(L2130,'A-Applications'!B:D,3,FALSE)</f>
        <v>GreenShot</v>
      </c>
      <c r="N2130" t="s">
        <v>53</v>
      </c>
      <c r="O2130" t="s">
        <v>62</v>
      </c>
      <c r="P2130" t="s">
        <v>97</v>
      </c>
      <c r="Q2130" t="str">
        <f>VLOOKUP(KamstrupData[[#This Row],[IdLevel123]],'B-Business Capability'!B:L,10,FALSE)</f>
        <v>N/A</v>
      </c>
      <c r="R2130">
        <f>VLOOKUP(KamstrupData[[#This Row],[IdLevel123]],'B-Business Capability'!B:L,11,FALSE)</f>
        <v>0</v>
      </c>
      <c r="T2130" t="s">
        <v>1063</v>
      </c>
      <c r="U2130" t="str">
        <f>_xlfn.CONCAT(KamstrupData[[#This Row],[CountryCode]],"_",KamstrupData[[#This Row],[Business Area]],"_",KamstrupData[[#This Row],[DepartmentTeam]])</f>
        <v>DK10_Heat/Cooling - Technology Hardware_Embeded Software</v>
      </c>
      <c r="V2130" t="str">
        <f>VLOOKUP(KamstrupData[[#This Row],[ORG_Concat]],'O-Organization'!F:H,3,FALSE)</f>
        <v>11113_DK10_Heat &amp; Cooling_Heat/Cooling - Technology Hardware_Embeded Software</v>
      </c>
    </row>
    <row r="2131" spans="4:22">
      <c r="D2131" t="s">
        <v>291</v>
      </c>
      <c r="E2131" t="str">
        <f>VLOOKUP(D2131,'B-Business Capability'!B:H,5,FALSE)</f>
        <v>Strategic Management</v>
      </c>
      <c r="F2131" t="str">
        <f>VLOOKUP(D2131,'B-Business Capability'!B:H,6,FALSE)</f>
        <v>Enterprise Effectiveness &amp; Project Management</v>
      </c>
      <c r="G2131">
        <f>VLOOKUP(D2131,'B-Business Capability'!B:H,7,FALSE)</f>
        <v>0</v>
      </c>
      <c r="I2131" t="s">
        <v>253</v>
      </c>
      <c r="J2131" t="s">
        <v>1060</v>
      </c>
      <c r="K2131" t="s">
        <v>888</v>
      </c>
      <c r="L2131" t="s">
        <v>96</v>
      </c>
      <c r="M2131" t="str">
        <f>VLOOKUP(L2131,'A-Applications'!B:D,3,FALSE)</f>
        <v>GreenShot</v>
      </c>
      <c r="N2131" t="s">
        <v>53</v>
      </c>
      <c r="O2131" s="42" t="s">
        <v>62</v>
      </c>
      <c r="P2131" t="s">
        <v>97</v>
      </c>
      <c r="Q2131" t="str">
        <f>VLOOKUP(KamstrupData[[#This Row],[IdLevel123]],'B-Business Capability'!B:L,10,FALSE)</f>
        <v>N/A</v>
      </c>
      <c r="R2131">
        <f>VLOOKUP(KamstrupData[[#This Row],[IdLevel123]],'B-Business Capability'!B:L,11,FALSE)</f>
        <v>0</v>
      </c>
      <c r="T2131" t="s">
        <v>1067</v>
      </c>
      <c r="U2131" t="str">
        <f>_xlfn.CONCAT(KamstrupData[[#This Row],[CountryCode]],"_",KamstrupData[[#This Row],[Business Area]],"_",KamstrupData[[#This Row],[DepartmentTeam]])</f>
        <v>DK10_Heat/Cooling - Technology Hardware_Tech. Lead</v>
      </c>
      <c r="V2131" t="str">
        <f>VLOOKUP(KamstrupData[[#This Row],[ORG_Concat]],'O-Organization'!F:H,3,FALSE)</f>
        <v>11116_DK10_Heat &amp; Cooling_Heat/Cooling - Technology Hardware_Tech. Lead</v>
      </c>
    </row>
    <row r="2132" spans="4:22">
      <c r="D2132" t="s">
        <v>852</v>
      </c>
      <c r="E2132" t="str">
        <f>VLOOKUP(D2132,'B-Business Capability'!B:H,5,FALSE)</f>
        <v>Product &amp; Software Development</v>
      </c>
      <c r="F2132" t="str">
        <f>VLOOKUP(D2132,'B-Business Capability'!B:H,6,FALSE)</f>
        <v>Engineering</v>
      </c>
      <c r="G2132" t="str">
        <f>VLOOKUP(D2132,'B-Business Capability'!B:H,7,FALSE)</f>
        <v>Conceptualization</v>
      </c>
      <c r="I2132" t="s">
        <v>253</v>
      </c>
      <c r="J2132" t="s">
        <v>1060</v>
      </c>
      <c r="K2132" t="s">
        <v>880</v>
      </c>
      <c r="L2132" t="s">
        <v>98</v>
      </c>
      <c r="M2132" t="str">
        <f>VLOOKUP(L2132,'A-Applications'!B:D,3,FALSE)</f>
        <v>Notepad++(https://notepad-plus-plus.org/)</v>
      </c>
      <c r="N2132" t="s">
        <v>53</v>
      </c>
      <c r="O2132" t="s">
        <v>54</v>
      </c>
      <c r="P2132" t="s">
        <v>407</v>
      </c>
      <c r="Q2132" t="str">
        <f>VLOOKUP(KamstrupData[[#This Row],[IdLevel123]],'B-Business Capability'!B:L,10,FALSE)</f>
        <v>Idea-to-Release (I2R)</v>
      </c>
      <c r="R2132">
        <f>VLOOKUP(KamstrupData[[#This Row],[IdLevel123]],'B-Business Capability'!B:L,11,FALSE)</f>
        <v>410</v>
      </c>
      <c r="T2132" t="s">
        <v>1063</v>
      </c>
      <c r="U2132" t="str">
        <f>_xlfn.CONCAT(KamstrupData[[#This Row],[CountryCode]],"_",KamstrupData[[#This Row],[Business Area]],"_",KamstrupData[[#This Row],[DepartmentTeam]])</f>
        <v>DK10_Heat/Cooling - Technology Hardware_Embeded Software</v>
      </c>
      <c r="V2132" t="str">
        <f>VLOOKUP(KamstrupData[[#This Row],[ORG_Concat]],'O-Organization'!F:H,3,FALSE)</f>
        <v>11113_DK10_Heat &amp; Cooling_Heat/Cooling - Technology Hardware_Embeded Software</v>
      </c>
    </row>
    <row r="2133" spans="4:22">
      <c r="D2133" t="s">
        <v>852</v>
      </c>
      <c r="E2133" t="str">
        <f>VLOOKUP(D2133,'B-Business Capability'!B:H,5,FALSE)</f>
        <v>Product &amp; Software Development</v>
      </c>
      <c r="F2133" t="str">
        <f>VLOOKUP(D2133,'B-Business Capability'!B:H,6,FALSE)</f>
        <v>Engineering</v>
      </c>
      <c r="G2133" t="str">
        <f>VLOOKUP(D2133,'B-Business Capability'!B:H,7,FALSE)</f>
        <v>Conceptualization</v>
      </c>
      <c r="I2133" t="s">
        <v>253</v>
      </c>
      <c r="J2133" t="s">
        <v>1060</v>
      </c>
      <c r="K2133" t="s">
        <v>888</v>
      </c>
      <c r="L2133" t="s">
        <v>98</v>
      </c>
      <c r="M2133" t="str">
        <f>VLOOKUP(L2133,'A-Applications'!B:D,3,FALSE)</f>
        <v>Notepad++(https://notepad-plus-plus.org/)</v>
      </c>
      <c r="N2133" t="s">
        <v>53</v>
      </c>
      <c r="O2133" s="42" t="s">
        <v>54</v>
      </c>
      <c r="P2133" t="s">
        <v>407</v>
      </c>
      <c r="Q2133" t="str">
        <f>VLOOKUP(KamstrupData[[#This Row],[IdLevel123]],'B-Business Capability'!B:L,10,FALSE)</f>
        <v>Idea-to-Release (I2R)</v>
      </c>
      <c r="R2133">
        <f>VLOOKUP(KamstrupData[[#This Row],[IdLevel123]],'B-Business Capability'!B:L,11,FALSE)</f>
        <v>410</v>
      </c>
      <c r="T2133" t="s">
        <v>1067</v>
      </c>
      <c r="U2133" t="str">
        <f>_xlfn.CONCAT(KamstrupData[[#This Row],[CountryCode]],"_",KamstrupData[[#This Row],[Business Area]],"_",KamstrupData[[#This Row],[DepartmentTeam]])</f>
        <v>DK10_Heat/Cooling - Technology Hardware_Tech. Lead</v>
      </c>
      <c r="V2133" t="str">
        <f>VLOOKUP(KamstrupData[[#This Row],[ORG_Concat]],'O-Organization'!F:H,3,FALSE)</f>
        <v>11116_DK10_Heat &amp; Cooling_Heat/Cooling - Technology Hardware_Tech. Lead</v>
      </c>
    </row>
    <row r="2134" spans="4:22">
      <c r="D2134" t="s">
        <v>507</v>
      </c>
      <c r="E2134" t="str">
        <f>VLOOKUP(D2134,'B-Business Capability'!B:H,5,FALSE)</f>
        <v>Product &amp; Software Development</v>
      </c>
      <c r="F2134" t="str">
        <f>VLOOKUP(D2134,'B-Business Capability'!B:H,6,FALSE)</f>
        <v>Engineering</v>
      </c>
      <c r="G2134" t="str">
        <f>VLOOKUP(D2134,'B-Business Capability'!B:H,7,FALSE)</f>
        <v>Construction &amp; Development</v>
      </c>
      <c r="I2134" t="s">
        <v>253</v>
      </c>
      <c r="J2134" t="s">
        <v>1060</v>
      </c>
      <c r="K2134" t="s">
        <v>1061</v>
      </c>
      <c r="L2134" t="s">
        <v>98</v>
      </c>
      <c r="M2134" t="str">
        <f>VLOOKUP(L2134,'A-Applications'!B:D,3,FALSE)</f>
        <v>Notepad++(https://notepad-plus-plus.org/)</v>
      </c>
      <c r="N2134" t="s">
        <v>53</v>
      </c>
      <c r="O2134" s="42" t="s">
        <v>54</v>
      </c>
      <c r="P2134" t="s">
        <v>916</v>
      </c>
      <c r="Q2134" t="str">
        <f>VLOOKUP(KamstrupData[[#This Row],[IdLevel123]],'B-Business Capability'!B:L,10,FALSE)</f>
        <v>Idea-to-Release (I2R)</v>
      </c>
      <c r="R2134">
        <f>VLOOKUP(KamstrupData[[#This Row],[IdLevel123]],'B-Business Capability'!B:L,11,FALSE)</f>
        <v>420</v>
      </c>
      <c r="T2134" t="s">
        <v>1062</v>
      </c>
      <c r="U2134" t="str">
        <f>_xlfn.CONCAT(KamstrupData[[#This Row],[CountryCode]],"_",KamstrupData[[#This Row],[Business Area]],"_",KamstrupData[[#This Row],[DepartmentTeam]])</f>
        <v>DK10_Heat/Cooling - Technology Hardware_Concentrators</v>
      </c>
      <c r="V2134" t="str">
        <f>VLOOKUP(KamstrupData[[#This Row],[ORG_Concat]],'O-Organization'!F:H,3,FALSE)</f>
        <v>11112_DK10_Heat &amp; Cooling_Heat/Cooling - Technology Hardware_Concentrators</v>
      </c>
    </row>
    <row r="2135" spans="4:22">
      <c r="D2135" t="s">
        <v>507</v>
      </c>
      <c r="E2135" t="str">
        <f>VLOOKUP(D2135,'B-Business Capability'!B:H,5,FALSE)</f>
        <v>Product &amp; Software Development</v>
      </c>
      <c r="F2135" t="str">
        <f>VLOOKUP(D2135,'B-Business Capability'!B:H,6,FALSE)</f>
        <v>Engineering</v>
      </c>
      <c r="G2135" t="str">
        <f>VLOOKUP(D2135,'B-Business Capability'!B:H,7,FALSE)</f>
        <v>Construction &amp; Development</v>
      </c>
      <c r="I2135" t="s">
        <v>253</v>
      </c>
      <c r="J2135" t="s">
        <v>1060</v>
      </c>
      <c r="K2135" t="s">
        <v>880</v>
      </c>
      <c r="L2135" t="s">
        <v>98</v>
      </c>
      <c r="M2135" t="str">
        <f>VLOOKUP(L2135,'A-Applications'!B:D,3,FALSE)</f>
        <v>Notepad++(https://notepad-plus-plus.org/)</v>
      </c>
      <c r="N2135" t="s">
        <v>53</v>
      </c>
      <c r="O2135" t="s">
        <v>54</v>
      </c>
      <c r="P2135" t="s">
        <v>407</v>
      </c>
      <c r="Q2135" t="str">
        <f>VLOOKUP(KamstrupData[[#This Row],[IdLevel123]],'B-Business Capability'!B:L,10,FALSE)</f>
        <v>Idea-to-Release (I2R)</v>
      </c>
      <c r="R2135">
        <f>VLOOKUP(KamstrupData[[#This Row],[IdLevel123]],'B-Business Capability'!B:L,11,FALSE)</f>
        <v>420</v>
      </c>
      <c r="T2135" t="s">
        <v>1063</v>
      </c>
      <c r="U2135" t="str">
        <f>_xlfn.CONCAT(KamstrupData[[#This Row],[CountryCode]],"_",KamstrupData[[#This Row],[Business Area]],"_",KamstrupData[[#This Row],[DepartmentTeam]])</f>
        <v>DK10_Heat/Cooling - Technology Hardware_Embeded Software</v>
      </c>
      <c r="V2135" t="str">
        <f>VLOOKUP(KamstrupData[[#This Row],[ORG_Concat]],'O-Organization'!F:H,3,FALSE)</f>
        <v>11113_DK10_Heat &amp; Cooling_Heat/Cooling - Technology Hardware_Embeded Software</v>
      </c>
    </row>
    <row r="2136" spans="4:22">
      <c r="D2136" t="s">
        <v>507</v>
      </c>
      <c r="E2136" t="str">
        <f>VLOOKUP(D2136,'B-Business Capability'!B:H,5,FALSE)</f>
        <v>Product &amp; Software Development</v>
      </c>
      <c r="F2136" t="str">
        <f>VLOOKUP(D2136,'B-Business Capability'!B:H,6,FALSE)</f>
        <v>Engineering</v>
      </c>
      <c r="G2136" t="str">
        <f>VLOOKUP(D2136,'B-Business Capability'!B:H,7,FALSE)</f>
        <v>Construction &amp; Development</v>
      </c>
      <c r="I2136" t="s">
        <v>253</v>
      </c>
      <c r="J2136" t="s">
        <v>1060</v>
      </c>
      <c r="K2136" t="s">
        <v>1064</v>
      </c>
      <c r="L2136" t="s">
        <v>98</v>
      </c>
      <c r="M2136" t="str">
        <f>VLOOKUP(L2136,'A-Applications'!B:D,3,FALSE)</f>
        <v>Notepad++(https://notepad-plus-plus.org/)</v>
      </c>
      <c r="N2136" t="s">
        <v>53</v>
      </c>
      <c r="O2136" s="42" t="s">
        <v>54</v>
      </c>
      <c r="P2136" t="s">
        <v>407</v>
      </c>
      <c r="Q2136" t="str">
        <f>VLOOKUP(KamstrupData[[#This Row],[IdLevel123]],'B-Business Capability'!B:L,10,FALSE)</f>
        <v>Idea-to-Release (I2R)</v>
      </c>
      <c r="R2136">
        <f>VLOOKUP(KamstrupData[[#This Row],[IdLevel123]],'B-Business Capability'!B:L,11,FALSE)</f>
        <v>420</v>
      </c>
      <c r="T2136" t="s">
        <v>1065</v>
      </c>
      <c r="U2136" t="str">
        <f>_xlfn.CONCAT(KamstrupData[[#This Row],[CountryCode]],"_",KamstrupData[[#This Row],[Business Area]],"_",KamstrupData[[#This Row],[DepartmentTeam]])</f>
        <v>DK10_Heat/Cooling - Technology Hardware_H/C Meters</v>
      </c>
      <c r="V2136" t="str">
        <f>VLOOKUP(KamstrupData[[#This Row],[ORG_Concat]],'O-Organization'!F:H,3,FALSE)</f>
        <v>11114_DK10_Heat &amp; Cooling_Heat/Cooling - Technology Hardware_H/C Meters</v>
      </c>
    </row>
    <row r="2137" spans="4:22">
      <c r="D2137" t="s">
        <v>507</v>
      </c>
      <c r="E2137" t="str">
        <f>VLOOKUP(D2137,'B-Business Capability'!B:H,5,FALSE)</f>
        <v>Product &amp; Software Development</v>
      </c>
      <c r="F2137" t="str">
        <f>VLOOKUP(D2137,'B-Business Capability'!B:H,6,FALSE)</f>
        <v>Engineering</v>
      </c>
      <c r="G2137" t="str">
        <f>VLOOKUP(D2137,'B-Business Capability'!B:H,7,FALSE)</f>
        <v>Construction &amp; Development</v>
      </c>
      <c r="I2137" t="s">
        <v>253</v>
      </c>
      <c r="J2137" t="s">
        <v>1060</v>
      </c>
      <c r="K2137" t="s">
        <v>888</v>
      </c>
      <c r="L2137" t="s">
        <v>98</v>
      </c>
      <c r="M2137" t="str">
        <f>VLOOKUP(L2137,'A-Applications'!B:D,3,FALSE)</f>
        <v>Notepad++(https://notepad-plus-plus.org/)</v>
      </c>
      <c r="N2137" t="s">
        <v>53</v>
      </c>
      <c r="O2137" s="42" t="s">
        <v>54</v>
      </c>
      <c r="P2137" t="s">
        <v>407</v>
      </c>
      <c r="Q2137" t="str">
        <f>VLOOKUP(KamstrupData[[#This Row],[IdLevel123]],'B-Business Capability'!B:L,10,FALSE)</f>
        <v>Idea-to-Release (I2R)</v>
      </c>
      <c r="R2137">
        <f>VLOOKUP(KamstrupData[[#This Row],[IdLevel123]],'B-Business Capability'!B:L,11,FALSE)</f>
        <v>420</v>
      </c>
      <c r="T2137" t="s">
        <v>1072</v>
      </c>
      <c r="U2137" t="str">
        <f>_xlfn.CONCAT(KamstrupData[[#This Row],[CountryCode]],"_",KamstrupData[[#This Row],[Business Area]],"_",KamstrupData[[#This Row],[DepartmentTeam]])</f>
        <v>DK10_Heat/Cooling - Technology Hardware_Tech. Lead</v>
      </c>
      <c r="V2137" t="str">
        <f>VLOOKUP(KamstrupData[[#This Row],[ORG_Concat]],'O-Organization'!F:H,3,FALSE)</f>
        <v>11116_DK10_Heat &amp; Cooling_Heat/Cooling - Technology Hardware_Tech. Lead</v>
      </c>
    </row>
    <row r="2138" spans="4:22">
      <c r="D2138" t="s">
        <v>507</v>
      </c>
      <c r="E2138" t="str">
        <f>VLOOKUP(D2138,'B-Business Capability'!B:H,5,FALSE)</f>
        <v>Product &amp; Software Development</v>
      </c>
      <c r="F2138" t="str">
        <f>VLOOKUP(D2138,'B-Business Capability'!B:H,6,FALSE)</f>
        <v>Engineering</v>
      </c>
      <c r="G2138" t="str">
        <f>VLOOKUP(D2138,'B-Business Capability'!B:H,7,FALSE)</f>
        <v>Construction &amp; Development</v>
      </c>
      <c r="I2138" t="s">
        <v>253</v>
      </c>
      <c r="J2138" t="s">
        <v>1060</v>
      </c>
      <c r="K2138" t="s">
        <v>880</v>
      </c>
      <c r="L2138" t="s">
        <v>398</v>
      </c>
      <c r="M2138" t="str">
        <f>VLOOKUP(L2138,'A-Applications'!B:D,3,FALSE)</f>
        <v>Remote Desktop Conn. Manager</v>
      </c>
      <c r="N2138" t="s">
        <v>53</v>
      </c>
      <c r="O2138" t="s">
        <v>54</v>
      </c>
      <c r="P2138" t="s">
        <v>407</v>
      </c>
      <c r="Q2138" t="str">
        <f>VLOOKUP(KamstrupData[[#This Row],[IdLevel123]],'B-Business Capability'!B:L,10,FALSE)</f>
        <v>Idea-to-Release (I2R)</v>
      </c>
      <c r="R2138">
        <f>VLOOKUP(KamstrupData[[#This Row],[IdLevel123]],'B-Business Capability'!B:L,11,FALSE)</f>
        <v>420</v>
      </c>
      <c r="T2138" t="s">
        <v>1063</v>
      </c>
      <c r="U2138" t="str">
        <f>_xlfn.CONCAT(KamstrupData[[#This Row],[CountryCode]],"_",KamstrupData[[#This Row],[Business Area]],"_",KamstrupData[[#This Row],[DepartmentTeam]])</f>
        <v>DK10_Heat/Cooling - Technology Hardware_Embeded Software</v>
      </c>
      <c r="V2138" t="str">
        <f>VLOOKUP(KamstrupData[[#This Row],[ORG_Concat]],'O-Organization'!F:H,3,FALSE)</f>
        <v>11113_DK10_Heat &amp; Cooling_Heat/Cooling - Technology Hardware_Embeded Software</v>
      </c>
    </row>
    <row r="2139" spans="4:22">
      <c r="D2139" t="s">
        <v>507</v>
      </c>
      <c r="E2139" t="str">
        <f>VLOOKUP(D2139,'B-Business Capability'!B:H,5,FALSE)</f>
        <v>Product &amp; Software Development</v>
      </c>
      <c r="F2139" t="str">
        <f>VLOOKUP(D2139,'B-Business Capability'!B:H,6,FALSE)</f>
        <v>Engineering</v>
      </c>
      <c r="G2139" t="str">
        <f>VLOOKUP(D2139,'B-Business Capability'!B:H,7,FALSE)</f>
        <v>Construction &amp; Development</v>
      </c>
      <c r="I2139" t="s">
        <v>253</v>
      </c>
      <c r="J2139" t="s">
        <v>1060</v>
      </c>
      <c r="K2139" t="s">
        <v>888</v>
      </c>
      <c r="L2139" t="s">
        <v>398</v>
      </c>
      <c r="M2139" t="str">
        <f>VLOOKUP(L2139,'A-Applications'!B:D,3,FALSE)</f>
        <v>Remote Desktop Conn. Manager</v>
      </c>
      <c r="N2139" t="s">
        <v>53</v>
      </c>
      <c r="O2139" s="42" t="s">
        <v>54</v>
      </c>
      <c r="P2139" t="s">
        <v>407</v>
      </c>
      <c r="Q2139" t="str">
        <f>VLOOKUP(KamstrupData[[#This Row],[IdLevel123]],'B-Business Capability'!B:L,10,FALSE)</f>
        <v>Idea-to-Release (I2R)</v>
      </c>
      <c r="R2139">
        <f>VLOOKUP(KamstrupData[[#This Row],[IdLevel123]],'B-Business Capability'!B:L,11,FALSE)</f>
        <v>420</v>
      </c>
      <c r="T2139" t="s">
        <v>1067</v>
      </c>
      <c r="U2139" t="str">
        <f>_xlfn.CONCAT(KamstrupData[[#This Row],[CountryCode]],"_",KamstrupData[[#This Row],[Business Area]],"_",KamstrupData[[#This Row],[DepartmentTeam]])</f>
        <v>DK10_Heat/Cooling - Technology Hardware_Tech. Lead</v>
      </c>
      <c r="V2139" t="str">
        <f>VLOOKUP(KamstrupData[[#This Row],[ORG_Concat]],'O-Organization'!F:H,3,FALSE)</f>
        <v>11116_DK10_Heat &amp; Cooling_Heat/Cooling - Technology Hardware_Tech. Lead</v>
      </c>
    </row>
    <row r="2140" spans="4:22">
      <c r="D2140" t="s">
        <v>291</v>
      </c>
      <c r="E2140" t="str">
        <f>VLOOKUP(D2140,'B-Business Capability'!B:H,5,FALSE)</f>
        <v>Strategic Management</v>
      </c>
      <c r="F2140" t="str">
        <f>VLOOKUP(D2140,'B-Business Capability'!B:H,6,FALSE)</f>
        <v>Enterprise Effectiveness &amp; Project Management</v>
      </c>
      <c r="G2140">
        <f>VLOOKUP(D2140,'B-Business Capability'!B:H,7,FALSE)</f>
        <v>0</v>
      </c>
      <c r="I2140" t="s">
        <v>253</v>
      </c>
      <c r="J2140" t="s">
        <v>1060</v>
      </c>
      <c r="K2140" t="s">
        <v>880</v>
      </c>
      <c r="L2140" t="s">
        <v>99</v>
      </c>
      <c r="M2140" t="str">
        <f>VLOOKUP(L2140,'A-Applications'!B:D,3,FALSE)</f>
        <v>SnagIt</v>
      </c>
      <c r="N2140" t="s">
        <v>53</v>
      </c>
      <c r="O2140" t="s">
        <v>62</v>
      </c>
      <c r="P2140" t="s">
        <v>97</v>
      </c>
      <c r="Q2140" t="str">
        <f>VLOOKUP(KamstrupData[[#This Row],[IdLevel123]],'B-Business Capability'!B:L,10,FALSE)</f>
        <v>N/A</v>
      </c>
      <c r="R2140">
        <f>VLOOKUP(KamstrupData[[#This Row],[IdLevel123]],'B-Business Capability'!B:L,11,FALSE)</f>
        <v>0</v>
      </c>
      <c r="T2140" t="s">
        <v>1063</v>
      </c>
      <c r="U2140" t="str">
        <f>_xlfn.CONCAT(KamstrupData[[#This Row],[CountryCode]],"_",KamstrupData[[#This Row],[Business Area]],"_",KamstrupData[[#This Row],[DepartmentTeam]])</f>
        <v>DK10_Heat/Cooling - Technology Hardware_Embeded Software</v>
      </c>
      <c r="V2140" t="str">
        <f>VLOOKUP(KamstrupData[[#This Row],[ORG_Concat]],'O-Organization'!F:H,3,FALSE)</f>
        <v>11113_DK10_Heat &amp; Cooling_Heat/Cooling - Technology Hardware_Embeded Software</v>
      </c>
    </row>
    <row r="2141" spans="4:22">
      <c r="D2141" t="s">
        <v>291</v>
      </c>
      <c r="E2141" t="str">
        <f>VLOOKUP(D2141,'B-Business Capability'!B:H,5,FALSE)</f>
        <v>Strategic Management</v>
      </c>
      <c r="F2141" t="str">
        <f>VLOOKUP(D2141,'B-Business Capability'!B:H,6,FALSE)</f>
        <v>Enterprise Effectiveness &amp; Project Management</v>
      </c>
      <c r="G2141">
        <f>VLOOKUP(D2141,'B-Business Capability'!B:H,7,FALSE)</f>
        <v>0</v>
      </c>
      <c r="I2141" t="s">
        <v>253</v>
      </c>
      <c r="J2141" t="s">
        <v>1060</v>
      </c>
      <c r="K2141" t="s">
        <v>883</v>
      </c>
      <c r="L2141" t="s">
        <v>99</v>
      </c>
      <c r="M2141" t="str">
        <f>VLOOKUP(L2141,'A-Applications'!B:D,3,FALSE)</f>
        <v>SnagIt</v>
      </c>
      <c r="N2141" t="s">
        <v>53</v>
      </c>
      <c r="O2141" t="s">
        <v>62</v>
      </c>
      <c r="P2141" t="s">
        <v>97</v>
      </c>
      <c r="Q2141" t="str">
        <f>VLOOKUP(KamstrupData[[#This Row],[IdLevel123]],'B-Business Capability'!B:L,10,FALSE)</f>
        <v>N/A</v>
      </c>
      <c r="R2141">
        <f>VLOOKUP(KamstrupData[[#This Row],[IdLevel123]],'B-Business Capability'!B:L,11,FALSE)</f>
        <v>0</v>
      </c>
      <c r="T2141" t="s">
        <v>1066</v>
      </c>
      <c r="U2141" t="str">
        <f>_xlfn.CONCAT(KamstrupData[[#This Row],[CountryCode]],"_",KamstrupData[[#This Row],[Business Area]],"_",KamstrupData[[#This Row],[DepartmentTeam]])</f>
        <v>DK10_Heat/Cooling - Technology Hardware_Hardware</v>
      </c>
      <c r="V2141" t="str">
        <f>VLOOKUP(KamstrupData[[#This Row],[ORG_Concat]],'O-Organization'!F:H,3,FALSE)</f>
        <v>11115_DK10_Heat &amp; Cooling_Heat/Cooling - Technology Hardware_Hardware</v>
      </c>
    </row>
    <row r="2142" spans="4:22">
      <c r="D2142" t="s">
        <v>291</v>
      </c>
      <c r="E2142" t="str">
        <f>VLOOKUP(D2142,'B-Business Capability'!B:H,5,FALSE)</f>
        <v>Strategic Management</v>
      </c>
      <c r="F2142" t="str">
        <f>VLOOKUP(D2142,'B-Business Capability'!B:H,6,FALSE)</f>
        <v>Enterprise Effectiveness &amp; Project Management</v>
      </c>
      <c r="G2142">
        <f>VLOOKUP(D2142,'B-Business Capability'!B:H,7,FALSE)</f>
        <v>0</v>
      </c>
      <c r="I2142" t="s">
        <v>253</v>
      </c>
      <c r="J2142" t="s">
        <v>1060</v>
      </c>
      <c r="K2142" t="s">
        <v>888</v>
      </c>
      <c r="L2142" t="s">
        <v>99</v>
      </c>
      <c r="M2142" t="str">
        <f>VLOOKUP(L2142,'A-Applications'!B:D,3,FALSE)</f>
        <v>SnagIt</v>
      </c>
      <c r="N2142" t="s">
        <v>53</v>
      </c>
      <c r="O2142" s="42" t="s">
        <v>62</v>
      </c>
      <c r="P2142" t="s">
        <v>97</v>
      </c>
      <c r="Q2142" t="str">
        <f>VLOOKUP(KamstrupData[[#This Row],[IdLevel123]],'B-Business Capability'!B:L,10,FALSE)</f>
        <v>N/A</v>
      </c>
      <c r="R2142">
        <f>VLOOKUP(KamstrupData[[#This Row],[IdLevel123]],'B-Business Capability'!B:L,11,FALSE)</f>
        <v>0</v>
      </c>
      <c r="T2142" t="s">
        <v>1067</v>
      </c>
      <c r="U2142" t="str">
        <f>_xlfn.CONCAT(KamstrupData[[#This Row],[CountryCode]],"_",KamstrupData[[#This Row],[Business Area]],"_",KamstrupData[[#This Row],[DepartmentTeam]])</f>
        <v>DK10_Heat/Cooling - Technology Hardware_Tech. Lead</v>
      </c>
      <c r="V2142" t="str">
        <f>VLOOKUP(KamstrupData[[#This Row],[ORG_Concat]],'O-Organization'!F:H,3,FALSE)</f>
        <v>11116_DK10_Heat &amp; Cooling_Heat/Cooling - Technology Hardware_Tech. Lead</v>
      </c>
    </row>
    <row r="2143" spans="4:22">
      <c r="D2143" t="s">
        <v>507</v>
      </c>
      <c r="E2143" t="str">
        <f>VLOOKUP(D2143,'B-Business Capability'!B:H,5,FALSE)</f>
        <v>Product &amp; Software Development</v>
      </c>
      <c r="F2143" t="str">
        <f>VLOOKUP(D2143,'B-Business Capability'!B:H,6,FALSE)</f>
        <v>Engineering</v>
      </c>
      <c r="G2143" t="str">
        <f>VLOOKUP(D2143,'B-Business Capability'!B:H,7,FALSE)</f>
        <v>Construction &amp; Development</v>
      </c>
      <c r="I2143" t="s">
        <v>253</v>
      </c>
      <c r="J2143" t="s">
        <v>1060</v>
      </c>
      <c r="K2143" t="s">
        <v>1061</v>
      </c>
      <c r="L2143" t="s">
        <v>100</v>
      </c>
      <c r="M2143" t="str">
        <f>VLOOKUP(L2143,'A-Applications'!B:D,3,FALSE)</f>
        <v>JIRA</v>
      </c>
      <c r="N2143" t="s">
        <v>53</v>
      </c>
      <c r="O2143" s="42" t="s">
        <v>54</v>
      </c>
      <c r="P2143" t="s">
        <v>407</v>
      </c>
      <c r="Q2143" t="str">
        <f>VLOOKUP(KamstrupData[[#This Row],[IdLevel123]],'B-Business Capability'!B:L,10,FALSE)</f>
        <v>Idea-to-Release (I2R)</v>
      </c>
      <c r="R2143">
        <f>VLOOKUP(KamstrupData[[#This Row],[IdLevel123]],'B-Business Capability'!B:L,11,FALSE)</f>
        <v>420</v>
      </c>
      <c r="U2143" t="str">
        <f>_xlfn.CONCAT(KamstrupData[[#This Row],[CountryCode]],"_",KamstrupData[[#This Row],[Business Area]],"_",KamstrupData[[#This Row],[DepartmentTeam]])</f>
        <v>DK10_Heat/Cooling - Technology Hardware_Concentrators</v>
      </c>
      <c r="V2143" t="str">
        <f>VLOOKUP(KamstrupData[[#This Row],[ORG_Concat]],'O-Organization'!F:H,3,FALSE)</f>
        <v>11112_DK10_Heat &amp; Cooling_Heat/Cooling - Technology Hardware_Concentrators</v>
      </c>
    </row>
    <row r="2144" spans="4:22">
      <c r="D2144" t="s">
        <v>507</v>
      </c>
      <c r="E2144" t="str">
        <f>VLOOKUP(D2144,'B-Business Capability'!B:H,5,FALSE)</f>
        <v>Product &amp; Software Development</v>
      </c>
      <c r="F2144" t="str">
        <f>VLOOKUP(D2144,'B-Business Capability'!B:H,6,FALSE)</f>
        <v>Engineering</v>
      </c>
      <c r="G2144" t="str">
        <f>VLOOKUP(D2144,'B-Business Capability'!B:H,7,FALSE)</f>
        <v>Construction &amp; Development</v>
      </c>
      <c r="I2144" t="s">
        <v>253</v>
      </c>
      <c r="J2144" t="s">
        <v>1060</v>
      </c>
      <c r="K2144" t="s">
        <v>880</v>
      </c>
      <c r="L2144" t="s">
        <v>100</v>
      </c>
      <c r="M2144" t="str">
        <f>VLOOKUP(L2144,'A-Applications'!B:D,3,FALSE)</f>
        <v>JIRA</v>
      </c>
      <c r="N2144" t="s">
        <v>53</v>
      </c>
      <c r="O2144" s="42" t="s">
        <v>54</v>
      </c>
      <c r="P2144" t="s">
        <v>407</v>
      </c>
      <c r="Q2144" t="str">
        <f>VLOOKUP(KamstrupData[[#This Row],[IdLevel123]],'B-Business Capability'!B:L,10,FALSE)</f>
        <v>Idea-to-Release (I2R)</v>
      </c>
      <c r="R2144">
        <f>VLOOKUP(KamstrupData[[#This Row],[IdLevel123]],'B-Business Capability'!B:L,11,FALSE)</f>
        <v>420</v>
      </c>
      <c r="U2144" t="str">
        <f>_xlfn.CONCAT(KamstrupData[[#This Row],[CountryCode]],"_",KamstrupData[[#This Row],[Business Area]],"_",KamstrupData[[#This Row],[DepartmentTeam]])</f>
        <v>DK10_Heat/Cooling - Technology Hardware_Embeded Software</v>
      </c>
      <c r="V2144" t="str">
        <f>VLOOKUP(KamstrupData[[#This Row],[ORG_Concat]],'O-Organization'!F:H,3,FALSE)</f>
        <v>11113_DK10_Heat &amp; Cooling_Heat/Cooling - Technology Hardware_Embeded Software</v>
      </c>
    </row>
    <row r="2145" spans="4:22">
      <c r="D2145" t="s">
        <v>507</v>
      </c>
      <c r="E2145" t="str">
        <f>VLOOKUP(D2145,'B-Business Capability'!B:H,5,FALSE)</f>
        <v>Product &amp; Software Development</v>
      </c>
      <c r="F2145" t="str">
        <f>VLOOKUP(D2145,'B-Business Capability'!B:H,6,FALSE)</f>
        <v>Engineering</v>
      </c>
      <c r="G2145" t="str">
        <f>VLOOKUP(D2145,'B-Business Capability'!B:H,7,FALSE)</f>
        <v>Construction &amp; Development</v>
      </c>
      <c r="I2145" t="s">
        <v>253</v>
      </c>
      <c r="J2145" t="s">
        <v>1060</v>
      </c>
      <c r="K2145" t="s">
        <v>1064</v>
      </c>
      <c r="L2145" t="s">
        <v>100</v>
      </c>
      <c r="M2145" t="str">
        <f>VLOOKUP(L2145,'A-Applications'!B:D,3,FALSE)</f>
        <v>JIRA</v>
      </c>
      <c r="N2145" t="s">
        <v>53</v>
      </c>
      <c r="O2145" s="42" t="s">
        <v>54</v>
      </c>
      <c r="P2145" t="s">
        <v>407</v>
      </c>
      <c r="Q2145" t="str">
        <f>VLOOKUP(KamstrupData[[#This Row],[IdLevel123]],'B-Business Capability'!B:L,10,FALSE)</f>
        <v>Idea-to-Release (I2R)</v>
      </c>
      <c r="R2145">
        <f>VLOOKUP(KamstrupData[[#This Row],[IdLevel123]],'B-Business Capability'!B:L,11,FALSE)</f>
        <v>420</v>
      </c>
      <c r="T2145" t="s">
        <v>1065</v>
      </c>
      <c r="U2145" t="str">
        <f>_xlfn.CONCAT(KamstrupData[[#This Row],[CountryCode]],"_",KamstrupData[[#This Row],[Business Area]],"_",KamstrupData[[#This Row],[DepartmentTeam]])</f>
        <v>DK10_Heat/Cooling - Technology Hardware_H/C Meters</v>
      </c>
      <c r="V2145" t="str">
        <f>VLOOKUP(KamstrupData[[#This Row],[ORG_Concat]],'O-Organization'!F:H,3,FALSE)</f>
        <v>11114_DK10_Heat &amp; Cooling_Heat/Cooling - Technology Hardware_H/C Meters</v>
      </c>
    </row>
    <row r="2146" spans="4:22">
      <c r="D2146" t="s">
        <v>507</v>
      </c>
      <c r="E2146" t="str">
        <f>VLOOKUP(D2146,'B-Business Capability'!B:H,5,FALSE)</f>
        <v>Product &amp; Software Development</v>
      </c>
      <c r="F2146" t="str">
        <f>VLOOKUP(D2146,'B-Business Capability'!B:H,6,FALSE)</f>
        <v>Engineering</v>
      </c>
      <c r="G2146" t="str">
        <f>VLOOKUP(D2146,'B-Business Capability'!B:H,7,FALSE)</f>
        <v>Construction &amp; Development</v>
      </c>
      <c r="I2146" t="s">
        <v>253</v>
      </c>
      <c r="J2146" t="s">
        <v>1060</v>
      </c>
      <c r="K2146" t="s">
        <v>888</v>
      </c>
      <c r="L2146" t="s">
        <v>100</v>
      </c>
      <c r="M2146" t="str">
        <f>VLOOKUP(L2146,'A-Applications'!B:D,3,FALSE)</f>
        <v>JIRA</v>
      </c>
      <c r="N2146" t="s">
        <v>53</v>
      </c>
      <c r="O2146" s="42" t="s">
        <v>54</v>
      </c>
      <c r="P2146" t="s">
        <v>407</v>
      </c>
      <c r="Q2146" t="str">
        <f>VLOOKUP(KamstrupData[[#This Row],[IdLevel123]],'B-Business Capability'!B:L,10,FALSE)</f>
        <v>Idea-to-Release (I2R)</v>
      </c>
      <c r="R2146">
        <f>VLOOKUP(KamstrupData[[#This Row],[IdLevel123]],'B-Business Capability'!B:L,11,FALSE)</f>
        <v>420</v>
      </c>
      <c r="U2146" t="str">
        <f>_xlfn.CONCAT(KamstrupData[[#This Row],[CountryCode]],"_",KamstrupData[[#This Row],[Business Area]],"_",KamstrupData[[#This Row],[DepartmentTeam]])</f>
        <v>DK10_Heat/Cooling - Technology Hardware_Tech. Lead</v>
      </c>
      <c r="V2146" t="str">
        <f>VLOOKUP(KamstrupData[[#This Row],[ORG_Concat]],'O-Organization'!F:H,3,FALSE)</f>
        <v>11116_DK10_Heat &amp; Cooling_Heat/Cooling - Technology Hardware_Tech. Lead</v>
      </c>
    </row>
    <row r="2147" spans="4:22">
      <c r="D2147" t="s">
        <v>885</v>
      </c>
      <c r="E2147" t="str">
        <f>VLOOKUP(D2147,'B-Business Capability'!B:H,5,FALSE)</f>
        <v>Product &amp; Software Development</v>
      </c>
      <c r="F2147" t="str">
        <f>VLOOKUP(D2147,'B-Business Capability'!B:H,6,FALSE)</f>
        <v>Engineering</v>
      </c>
      <c r="G2147" t="str">
        <f>VLOOKUP(D2147,'B-Business Capability'!B:H,7,FALSE)</f>
        <v>Design Products &amp; Software</v>
      </c>
      <c r="I2147" t="s">
        <v>253</v>
      </c>
      <c r="J2147" t="s">
        <v>1060</v>
      </c>
      <c r="K2147" t="s">
        <v>1061</v>
      </c>
      <c r="L2147" t="s">
        <v>100</v>
      </c>
      <c r="M2147" t="str">
        <f>VLOOKUP(L2147,'A-Applications'!B:D,3,FALSE)</f>
        <v>JIRA</v>
      </c>
      <c r="N2147" t="s">
        <v>53</v>
      </c>
      <c r="O2147" s="42" t="s">
        <v>54</v>
      </c>
      <c r="P2147" t="s">
        <v>407</v>
      </c>
      <c r="Q2147" t="str">
        <f>VLOOKUP(KamstrupData[[#This Row],[IdLevel123]],'B-Business Capability'!B:L,10,FALSE)</f>
        <v>Idea-to-Release (I2R)</v>
      </c>
      <c r="R2147">
        <f>VLOOKUP(KamstrupData[[#This Row],[IdLevel123]],'B-Business Capability'!B:L,11,FALSE)</f>
        <v>430</v>
      </c>
      <c r="U2147" t="str">
        <f>_xlfn.CONCAT(KamstrupData[[#This Row],[CountryCode]],"_",KamstrupData[[#This Row],[Business Area]],"_",KamstrupData[[#This Row],[DepartmentTeam]])</f>
        <v>DK10_Heat/Cooling - Technology Hardware_Concentrators</v>
      </c>
      <c r="V2147" t="str">
        <f>VLOOKUP(KamstrupData[[#This Row],[ORG_Concat]],'O-Organization'!F:H,3,FALSE)</f>
        <v>11112_DK10_Heat &amp; Cooling_Heat/Cooling - Technology Hardware_Concentrators</v>
      </c>
    </row>
    <row r="2148" spans="4:22">
      <c r="D2148" t="s">
        <v>885</v>
      </c>
      <c r="E2148" t="str">
        <f>VLOOKUP(D2148,'B-Business Capability'!B:H,5,FALSE)</f>
        <v>Product &amp; Software Development</v>
      </c>
      <c r="F2148" t="str">
        <f>VLOOKUP(D2148,'B-Business Capability'!B:H,6,FALSE)</f>
        <v>Engineering</v>
      </c>
      <c r="G2148" t="str">
        <f>VLOOKUP(D2148,'B-Business Capability'!B:H,7,FALSE)</f>
        <v>Design Products &amp; Software</v>
      </c>
      <c r="I2148" t="s">
        <v>253</v>
      </c>
      <c r="J2148" t="s">
        <v>1060</v>
      </c>
      <c r="K2148" t="s">
        <v>880</v>
      </c>
      <c r="L2148" t="s">
        <v>100</v>
      </c>
      <c r="M2148" t="str">
        <f>VLOOKUP(L2148,'A-Applications'!B:D,3,FALSE)</f>
        <v>JIRA</v>
      </c>
      <c r="N2148" t="s">
        <v>53</v>
      </c>
      <c r="O2148" s="42" t="s">
        <v>54</v>
      </c>
      <c r="P2148" t="s">
        <v>407</v>
      </c>
      <c r="Q2148" t="str">
        <f>VLOOKUP(KamstrupData[[#This Row],[IdLevel123]],'B-Business Capability'!B:L,10,FALSE)</f>
        <v>Idea-to-Release (I2R)</v>
      </c>
      <c r="R2148">
        <f>VLOOKUP(KamstrupData[[#This Row],[IdLevel123]],'B-Business Capability'!B:L,11,FALSE)</f>
        <v>430</v>
      </c>
      <c r="U2148" t="str">
        <f>_xlfn.CONCAT(KamstrupData[[#This Row],[CountryCode]],"_",KamstrupData[[#This Row],[Business Area]],"_",KamstrupData[[#This Row],[DepartmentTeam]])</f>
        <v>DK10_Heat/Cooling - Technology Hardware_Embeded Software</v>
      </c>
      <c r="V2148" t="str">
        <f>VLOOKUP(KamstrupData[[#This Row],[ORG_Concat]],'O-Organization'!F:H,3,FALSE)</f>
        <v>11113_DK10_Heat &amp; Cooling_Heat/Cooling - Technology Hardware_Embeded Software</v>
      </c>
    </row>
    <row r="2149" spans="4:22">
      <c r="D2149" t="s">
        <v>885</v>
      </c>
      <c r="E2149" t="str">
        <f>VLOOKUP(D2149,'B-Business Capability'!B:H,5,FALSE)</f>
        <v>Product &amp; Software Development</v>
      </c>
      <c r="F2149" t="str">
        <f>VLOOKUP(D2149,'B-Business Capability'!B:H,6,FALSE)</f>
        <v>Engineering</v>
      </c>
      <c r="G2149" t="str">
        <f>VLOOKUP(D2149,'B-Business Capability'!B:H,7,FALSE)</f>
        <v>Design Products &amp; Software</v>
      </c>
      <c r="I2149" t="s">
        <v>253</v>
      </c>
      <c r="J2149" t="s">
        <v>1060</v>
      </c>
      <c r="K2149" t="s">
        <v>1064</v>
      </c>
      <c r="L2149" t="s">
        <v>100</v>
      </c>
      <c r="M2149" t="str">
        <f>VLOOKUP(L2149,'A-Applications'!B:D,3,FALSE)</f>
        <v>JIRA</v>
      </c>
      <c r="N2149" t="s">
        <v>53</v>
      </c>
      <c r="O2149" s="42" t="s">
        <v>54</v>
      </c>
      <c r="P2149" t="s">
        <v>407</v>
      </c>
      <c r="Q2149" t="str">
        <f>VLOOKUP(KamstrupData[[#This Row],[IdLevel123]],'B-Business Capability'!B:L,10,FALSE)</f>
        <v>Idea-to-Release (I2R)</v>
      </c>
      <c r="R2149">
        <f>VLOOKUP(KamstrupData[[#This Row],[IdLevel123]],'B-Business Capability'!B:L,11,FALSE)</f>
        <v>430</v>
      </c>
      <c r="T2149" t="s">
        <v>1065</v>
      </c>
      <c r="U2149" t="str">
        <f>_xlfn.CONCAT(KamstrupData[[#This Row],[CountryCode]],"_",KamstrupData[[#This Row],[Business Area]],"_",KamstrupData[[#This Row],[DepartmentTeam]])</f>
        <v>DK10_Heat/Cooling - Technology Hardware_H/C Meters</v>
      </c>
      <c r="V2149" t="str">
        <f>VLOOKUP(KamstrupData[[#This Row],[ORG_Concat]],'O-Organization'!F:H,3,FALSE)</f>
        <v>11114_DK10_Heat &amp; Cooling_Heat/Cooling - Technology Hardware_H/C Meters</v>
      </c>
    </row>
    <row r="2150" spans="4:22">
      <c r="D2150" t="s">
        <v>885</v>
      </c>
      <c r="E2150" t="str">
        <f>VLOOKUP(D2150,'B-Business Capability'!B:H,5,FALSE)</f>
        <v>Product &amp; Software Development</v>
      </c>
      <c r="F2150" t="str">
        <f>VLOOKUP(D2150,'B-Business Capability'!B:H,6,FALSE)</f>
        <v>Engineering</v>
      </c>
      <c r="G2150" t="str">
        <f>VLOOKUP(D2150,'B-Business Capability'!B:H,7,FALSE)</f>
        <v>Design Products &amp; Software</v>
      </c>
      <c r="I2150" t="s">
        <v>253</v>
      </c>
      <c r="J2150" t="s">
        <v>1060</v>
      </c>
      <c r="K2150" t="s">
        <v>888</v>
      </c>
      <c r="L2150" t="s">
        <v>100</v>
      </c>
      <c r="M2150" t="str">
        <f>VLOOKUP(L2150,'A-Applications'!B:D,3,FALSE)</f>
        <v>JIRA</v>
      </c>
      <c r="N2150" t="s">
        <v>53</v>
      </c>
      <c r="O2150" s="42" t="s">
        <v>54</v>
      </c>
      <c r="P2150" t="s">
        <v>407</v>
      </c>
      <c r="Q2150" t="str">
        <f>VLOOKUP(KamstrupData[[#This Row],[IdLevel123]],'B-Business Capability'!B:L,10,FALSE)</f>
        <v>Idea-to-Release (I2R)</v>
      </c>
      <c r="R2150">
        <f>VLOOKUP(KamstrupData[[#This Row],[IdLevel123]],'B-Business Capability'!B:L,11,FALSE)</f>
        <v>430</v>
      </c>
      <c r="U2150" t="str">
        <f>_xlfn.CONCAT(KamstrupData[[#This Row],[CountryCode]],"_",KamstrupData[[#This Row],[Business Area]],"_",KamstrupData[[#This Row],[DepartmentTeam]])</f>
        <v>DK10_Heat/Cooling - Technology Hardware_Tech. Lead</v>
      </c>
      <c r="V2150" t="str">
        <f>VLOOKUP(KamstrupData[[#This Row],[ORG_Concat]],'O-Organization'!F:H,3,FALSE)</f>
        <v>11116_DK10_Heat &amp; Cooling_Heat/Cooling - Technology Hardware_Tech. Lead</v>
      </c>
    </row>
    <row r="2151" spans="4:22">
      <c r="D2151" t="s">
        <v>875</v>
      </c>
      <c r="E2151" t="str">
        <f>VLOOKUP(D2151,'B-Business Capability'!B:H,5,FALSE)</f>
        <v>Product &amp; Software Development</v>
      </c>
      <c r="F2151" t="str">
        <f>VLOOKUP(D2151,'B-Business Capability'!B:H,6,FALSE)</f>
        <v>Product Preparation</v>
      </c>
      <c r="G2151" t="str">
        <f>VLOOKUP(D2151,'B-Business Capability'!B:H,7,FALSE)</f>
        <v>Align Resources</v>
      </c>
      <c r="I2151" t="s">
        <v>253</v>
      </c>
      <c r="J2151" t="s">
        <v>1060</v>
      </c>
      <c r="K2151" t="s">
        <v>1061</v>
      </c>
      <c r="L2151" t="s">
        <v>100</v>
      </c>
      <c r="M2151" t="str">
        <f>VLOOKUP(L2151,'A-Applications'!B:D,3,FALSE)</f>
        <v>JIRA</v>
      </c>
      <c r="N2151" t="s">
        <v>53</v>
      </c>
      <c r="O2151" s="42" t="s">
        <v>54</v>
      </c>
      <c r="P2151" t="s">
        <v>407</v>
      </c>
      <c r="Q2151" t="str">
        <f>VLOOKUP(KamstrupData[[#This Row],[IdLevel123]],'B-Business Capability'!B:L,10,FALSE)</f>
        <v>Idea-to-Release (I2R)</v>
      </c>
      <c r="R2151">
        <f>VLOOKUP(KamstrupData[[#This Row],[IdLevel123]],'B-Business Capability'!B:L,11,FALSE)</f>
        <v>120</v>
      </c>
      <c r="U2151" t="str">
        <f>_xlfn.CONCAT(KamstrupData[[#This Row],[CountryCode]],"_",KamstrupData[[#This Row],[Business Area]],"_",KamstrupData[[#This Row],[DepartmentTeam]])</f>
        <v>DK10_Heat/Cooling - Technology Hardware_Concentrators</v>
      </c>
      <c r="V2151" t="str">
        <f>VLOOKUP(KamstrupData[[#This Row],[ORG_Concat]],'O-Organization'!F:H,3,FALSE)</f>
        <v>11112_DK10_Heat &amp; Cooling_Heat/Cooling - Technology Hardware_Concentrators</v>
      </c>
    </row>
    <row r="2152" spans="4:22">
      <c r="D2152" t="s">
        <v>875</v>
      </c>
      <c r="E2152" t="str">
        <f>VLOOKUP(D2152,'B-Business Capability'!B:H,5,FALSE)</f>
        <v>Product &amp; Software Development</v>
      </c>
      <c r="F2152" t="str">
        <f>VLOOKUP(D2152,'B-Business Capability'!B:H,6,FALSE)</f>
        <v>Product Preparation</v>
      </c>
      <c r="G2152" t="str">
        <f>VLOOKUP(D2152,'B-Business Capability'!B:H,7,FALSE)</f>
        <v>Align Resources</v>
      </c>
      <c r="I2152" t="s">
        <v>253</v>
      </c>
      <c r="J2152" t="s">
        <v>1060</v>
      </c>
      <c r="K2152" t="s">
        <v>880</v>
      </c>
      <c r="L2152" t="s">
        <v>100</v>
      </c>
      <c r="M2152" t="str">
        <f>VLOOKUP(L2152,'A-Applications'!B:D,3,FALSE)</f>
        <v>JIRA</v>
      </c>
      <c r="N2152" t="s">
        <v>53</v>
      </c>
      <c r="O2152" s="42" t="s">
        <v>54</v>
      </c>
      <c r="P2152" t="s">
        <v>407</v>
      </c>
      <c r="Q2152" t="str">
        <f>VLOOKUP(KamstrupData[[#This Row],[IdLevel123]],'B-Business Capability'!B:L,10,FALSE)</f>
        <v>Idea-to-Release (I2R)</v>
      </c>
      <c r="R2152">
        <f>VLOOKUP(KamstrupData[[#This Row],[IdLevel123]],'B-Business Capability'!B:L,11,FALSE)</f>
        <v>120</v>
      </c>
      <c r="U2152" t="str">
        <f>_xlfn.CONCAT(KamstrupData[[#This Row],[CountryCode]],"_",KamstrupData[[#This Row],[Business Area]],"_",KamstrupData[[#This Row],[DepartmentTeam]])</f>
        <v>DK10_Heat/Cooling - Technology Hardware_Embeded Software</v>
      </c>
      <c r="V2152" t="str">
        <f>VLOOKUP(KamstrupData[[#This Row],[ORG_Concat]],'O-Organization'!F:H,3,FALSE)</f>
        <v>11113_DK10_Heat &amp; Cooling_Heat/Cooling - Technology Hardware_Embeded Software</v>
      </c>
    </row>
    <row r="2153" spans="4:22">
      <c r="D2153" t="s">
        <v>875</v>
      </c>
      <c r="E2153" t="str">
        <f>VLOOKUP(D2153,'B-Business Capability'!B:H,5,FALSE)</f>
        <v>Product &amp; Software Development</v>
      </c>
      <c r="F2153" t="str">
        <f>VLOOKUP(D2153,'B-Business Capability'!B:H,6,FALSE)</f>
        <v>Product Preparation</v>
      </c>
      <c r="G2153" t="str">
        <f>VLOOKUP(D2153,'B-Business Capability'!B:H,7,FALSE)</f>
        <v>Align Resources</v>
      </c>
      <c r="I2153" t="s">
        <v>253</v>
      </c>
      <c r="J2153" t="s">
        <v>1060</v>
      </c>
      <c r="K2153" t="s">
        <v>1064</v>
      </c>
      <c r="L2153" t="s">
        <v>100</v>
      </c>
      <c r="M2153" t="str">
        <f>VLOOKUP(L2153,'A-Applications'!B:D,3,FALSE)</f>
        <v>JIRA</v>
      </c>
      <c r="N2153" t="s">
        <v>53</v>
      </c>
      <c r="O2153" s="42" t="s">
        <v>54</v>
      </c>
      <c r="P2153" t="s">
        <v>407</v>
      </c>
      <c r="Q2153" t="str">
        <f>VLOOKUP(KamstrupData[[#This Row],[IdLevel123]],'B-Business Capability'!B:L,10,FALSE)</f>
        <v>Idea-to-Release (I2R)</v>
      </c>
      <c r="R2153">
        <f>VLOOKUP(KamstrupData[[#This Row],[IdLevel123]],'B-Business Capability'!B:L,11,FALSE)</f>
        <v>120</v>
      </c>
      <c r="T2153" t="s">
        <v>1065</v>
      </c>
      <c r="U2153" t="str">
        <f>_xlfn.CONCAT(KamstrupData[[#This Row],[CountryCode]],"_",KamstrupData[[#This Row],[Business Area]],"_",KamstrupData[[#This Row],[DepartmentTeam]])</f>
        <v>DK10_Heat/Cooling - Technology Hardware_H/C Meters</v>
      </c>
      <c r="V2153" t="str">
        <f>VLOOKUP(KamstrupData[[#This Row],[ORG_Concat]],'O-Organization'!F:H,3,FALSE)</f>
        <v>11114_DK10_Heat &amp; Cooling_Heat/Cooling - Technology Hardware_H/C Meters</v>
      </c>
    </row>
    <row r="2154" spans="4:22">
      <c r="D2154" t="s">
        <v>875</v>
      </c>
      <c r="E2154" t="str">
        <f>VLOOKUP(D2154,'B-Business Capability'!B:H,5,FALSE)</f>
        <v>Product &amp; Software Development</v>
      </c>
      <c r="F2154" t="str">
        <f>VLOOKUP(D2154,'B-Business Capability'!B:H,6,FALSE)</f>
        <v>Product Preparation</v>
      </c>
      <c r="G2154" t="str">
        <f>VLOOKUP(D2154,'B-Business Capability'!B:H,7,FALSE)</f>
        <v>Align Resources</v>
      </c>
      <c r="I2154" t="s">
        <v>253</v>
      </c>
      <c r="J2154" t="s">
        <v>1060</v>
      </c>
      <c r="K2154" t="s">
        <v>888</v>
      </c>
      <c r="L2154" t="s">
        <v>100</v>
      </c>
      <c r="M2154" t="str">
        <f>VLOOKUP(L2154,'A-Applications'!B:D,3,FALSE)</f>
        <v>JIRA</v>
      </c>
      <c r="N2154" t="s">
        <v>53</v>
      </c>
      <c r="O2154" s="42" t="s">
        <v>54</v>
      </c>
      <c r="P2154" t="s">
        <v>407</v>
      </c>
      <c r="Q2154" t="str">
        <f>VLOOKUP(KamstrupData[[#This Row],[IdLevel123]],'B-Business Capability'!B:L,10,FALSE)</f>
        <v>Idea-to-Release (I2R)</v>
      </c>
      <c r="R2154">
        <f>VLOOKUP(KamstrupData[[#This Row],[IdLevel123]],'B-Business Capability'!B:L,11,FALSE)</f>
        <v>120</v>
      </c>
      <c r="U2154" t="str">
        <f>_xlfn.CONCAT(KamstrupData[[#This Row],[CountryCode]],"_",KamstrupData[[#This Row],[Business Area]],"_",KamstrupData[[#This Row],[DepartmentTeam]])</f>
        <v>DK10_Heat/Cooling - Technology Hardware_Tech. Lead</v>
      </c>
      <c r="V2154" t="str">
        <f>VLOOKUP(KamstrupData[[#This Row],[ORG_Concat]],'O-Organization'!F:H,3,FALSE)</f>
        <v>11116_DK10_Heat &amp; Cooling_Heat/Cooling - Technology Hardware_Tech. Lead</v>
      </c>
    </row>
    <row r="2155" spans="4:22">
      <c r="D2155" t="s">
        <v>74</v>
      </c>
      <c r="E2155" t="str">
        <f>VLOOKUP(D2155,'B-Business Capability'!B:H,5,FALSE)</f>
        <v>Strategic Management</v>
      </c>
      <c r="F2155" t="str">
        <f>VLOOKUP(D2155,'B-Business Capability'!B:H,6,FALSE)</f>
        <v>Manage Core Business</v>
      </c>
      <c r="G2155" t="str">
        <f>VLOOKUP(D2155,'B-Business Capability'!B:H,7,FALSE)</f>
        <v>Manage Projects</v>
      </c>
      <c r="I2155" t="s">
        <v>253</v>
      </c>
      <c r="J2155" t="s">
        <v>1060</v>
      </c>
      <c r="K2155" t="s">
        <v>1061</v>
      </c>
      <c r="L2155" t="s">
        <v>100</v>
      </c>
      <c r="M2155" t="str">
        <f>VLOOKUP(L2155,'A-Applications'!B:D,3,FALSE)</f>
        <v>JIRA</v>
      </c>
      <c r="N2155" t="s">
        <v>53</v>
      </c>
      <c r="O2155" s="42" t="s">
        <v>54</v>
      </c>
      <c r="P2155" t="s">
        <v>407</v>
      </c>
      <c r="Q2155" t="str">
        <f>VLOOKUP(KamstrupData[[#This Row],[IdLevel123]],'B-Business Capability'!B:L,10,FALSE)</f>
        <v>N/A</v>
      </c>
      <c r="R2155">
        <f>VLOOKUP(KamstrupData[[#This Row],[IdLevel123]],'B-Business Capability'!B:L,11,FALSE)</f>
        <v>0</v>
      </c>
      <c r="U2155" t="str">
        <f>_xlfn.CONCAT(KamstrupData[[#This Row],[CountryCode]],"_",KamstrupData[[#This Row],[Business Area]],"_",KamstrupData[[#This Row],[DepartmentTeam]])</f>
        <v>DK10_Heat/Cooling - Technology Hardware_Concentrators</v>
      </c>
      <c r="V2155" t="str">
        <f>VLOOKUP(KamstrupData[[#This Row],[ORG_Concat]],'O-Organization'!F:H,3,FALSE)</f>
        <v>11112_DK10_Heat &amp; Cooling_Heat/Cooling - Technology Hardware_Concentrators</v>
      </c>
    </row>
    <row r="2156" spans="4:22">
      <c r="D2156" t="s">
        <v>74</v>
      </c>
      <c r="E2156" t="str">
        <f>VLOOKUP(D2156,'B-Business Capability'!B:H,5,FALSE)</f>
        <v>Strategic Management</v>
      </c>
      <c r="F2156" t="str">
        <f>VLOOKUP(D2156,'B-Business Capability'!B:H,6,FALSE)</f>
        <v>Manage Core Business</v>
      </c>
      <c r="G2156" t="str">
        <f>VLOOKUP(D2156,'B-Business Capability'!B:H,7,FALSE)</f>
        <v>Manage Projects</v>
      </c>
      <c r="I2156" t="s">
        <v>253</v>
      </c>
      <c r="J2156" t="s">
        <v>1060</v>
      </c>
      <c r="K2156" t="s">
        <v>880</v>
      </c>
      <c r="L2156" t="s">
        <v>100</v>
      </c>
      <c r="M2156" t="str">
        <f>VLOOKUP(L2156,'A-Applications'!B:D,3,FALSE)</f>
        <v>JIRA</v>
      </c>
      <c r="N2156" t="s">
        <v>53</v>
      </c>
      <c r="O2156" s="42" t="s">
        <v>54</v>
      </c>
      <c r="P2156" t="s">
        <v>407</v>
      </c>
      <c r="Q2156" t="str">
        <f>VLOOKUP(KamstrupData[[#This Row],[IdLevel123]],'B-Business Capability'!B:L,10,FALSE)</f>
        <v>N/A</v>
      </c>
      <c r="R2156">
        <f>VLOOKUP(KamstrupData[[#This Row],[IdLevel123]],'B-Business Capability'!B:L,11,FALSE)</f>
        <v>0</v>
      </c>
      <c r="T2156" t="s">
        <v>1063</v>
      </c>
      <c r="U2156" t="str">
        <f>_xlfn.CONCAT(KamstrupData[[#This Row],[CountryCode]],"_",KamstrupData[[#This Row],[Business Area]],"_",KamstrupData[[#This Row],[DepartmentTeam]])</f>
        <v>DK10_Heat/Cooling - Technology Hardware_Embeded Software</v>
      </c>
      <c r="V2156" t="str">
        <f>VLOOKUP(KamstrupData[[#This Row],[ORG_Concat]],'O-Organization'!F:H,3,FALSE)</f>
        <v>11113_DK10_Heat &amp; Cooling_Heat/Cooling - Technology Hardware_Embeded Software</v>
      </c>
    </row>
    <row r="2157" spans="4:22">
      <c r="D2157" t="s">
        <v>74</v>
      </c>
      <c r="E2157" t="str">
        <f>VLOOKUP(D2157,'B-Business Capability'!B:H,5,FALSE)</f>
        <v>Strategic Management</v>
      </c>
      <c r="F2157" t="str">
        <f>VLOOKUP(D2157,'B-Business Capability'!B:H,6,FALSE)</f>
        <v>Manage Core Business</v>
      </c>
      <c r="G2157" t="str">
        <f>VLOOKUP(D2157,'B-Business Capability'!B:H,7,FALSE)</f>
        <v>Manage Projects</v>
      </c>
      <c r="I2157" t="s">
        <v>253</v>
      </c>
      <c r="J2157" t="s">
        <v>1060</v>
      </c>
      <c r="K2157" t="s">
        <v>1064</v>
      </c>
      <c r="L2157" t="s">
        <v>100</v>
      </c>
      <c r="M2157" t="str">
        <f>VLOOKUP(L2157,'A-Applications'!B:D,3,FALSE)</f>
        <v>JIRA</v>
      </c>
      <c r="N2157" t="s">
        <v>53</v>
      </c>
      <c r="O2157" s="42" t="s">
        <v>54</v>
      </c>
      <c r="P2157" t="s">
        <v>407</v>
      </c>
      <c r="Q2157" t="str">
        <f>VLOOKUP(KamstrupData[[#This Row],[IdLevel123]],'B-Business Capability'!B:L,10,FALSE)</f>
        <v>N/A</v>
      </c>
      <c r="R2157">
        <f>VLOOKUP(KamstrupData[[#This Row],[IdLevel123]],'B-Business Capability'!B:L,11,FALSE)</f>
        <v>0</v>
      </c>
      <c r="T2157" t="s">
        <v>1065</v>
      </c>
      <c r="U2157" t="str">
        <f>_xlfn.CONCAT(KamstrupData[[#This Row],[CountryCode]],"_",KamstrupData[[#This Row],[Business Area]],"_",KamstrupData[[#This Row],[DepartmentTeam]])</f>
        <v>DK10_Heat/Cooling - Technology Hardware_H/C Meters</v>
      </c>
      <c r="V2157" t="str">
        <f>VLOOKUP(KamstrupData[[#This Row],[ORG_Concat]],'O-Organization'!F:H,3,FALSE)</f>
        <v>11114_DK10_Heat &amp; Cooling_Heat/Cooling - Technology Hardware_H/C Meters</v>
      </c>
    </row>
    <row r="2158" spans="4:22">
      <c r="D2158" t="s">
        <v>74</v>
      </c>
      <c r="E2158" t="str">
        <f>VLOOKUP(D2158,'B-Business Capability'!B:H,5,FALSE)</f>
        <v>Strategic Management</v>
      </c>
      <c r="F2158" t="str">
        <f>VLOOKUP(D2158,'B-Business Capability'!B:H,6,FALSE)</f>
        <v>Manage Core Business</v>
      </c>
      <c r="G2158" t="str">
        <f>VLOOKUP(D2158,'B-Business Capability'!B:H,7,FALSE)</f>
        <v>Manage Projects</v>
      </c>
      <c r="I2158" t="s">
        <v>253</v>
      </c>
      <c r="J2158" t="s">
        <v>1060</v>
      </c>
      <c r="K2158" t="s">
        <v>888</v>
      </c>
      <c r="L2158" t="s">
        <v>100</v>
      </c>
      <c r="M2158" t="str">
        <f>VLOOKUP(L2158,'A-Applications'!B:D,3,FALSE)</f>
        <v>JIRA</v>
      </c>
      <c r="N2158" t="s">
        <v>53</v>
      </c>
      <c r="O2158" s="42" t="s">
        <v>54</v>
      </c>
      <c r="P2158" t="s">
        <v>407</v>
      </c>
      <c r="Q2158" t="str">
        <f>VLOOKUP(KamstrupData[[#This Row],[IdLevel123]],'B-Business Capability'!B:L,10,FALSE)</f>
        <v>N/A</v>
      </c>
      <c r="R2158">
        <f>VLOOKUP(KamstrupData[[#This Row],[IdLevel123]],'B-Business Capability'!B:L,11,FALSE)</f>
        <v>0</v>
      </c>
      <c r="T2158" t="s">
        <v>1067</v>
      </c>
      <c r="U2158" t="str">
        <f>_xlfn.CONCAT(KamstrupData[[#This Row],[CountryCode]],"_",KamstrupData[[#This Row],[Business Area]],"_",KamstrupData[[#This Row],[DepartmentTeam]])</f>
        <v>DK10_Heat/Cooling - Technology Hardware_Tech. Lead</v>
      </c>
      <c r="V2158" t="str">
        <f>VLOOKUP(KamstrupData[[#This Row],[ORG_Concat]],'O-Organization'!F:H,3,FALSE)</f>
        <v>11116_DK10_Heat &amp; Cooling_Heat/Cooling - Technology Hardware_Tech. Lead</v>
      </c>
    </row>
    <row r="2159" spans="4:22">
      <c r="D2159" t="s">
        <v>295</v>
      </c>
      <c r="E2159" t="str">
        <f>VLOOKUP(D2159,'B-Business Capability'!B:H,5,FALSE)</f>
        <v>Strategic Management</v>
      </c>
      <c r="F2159" t="str">
        <f>VLOOKUP(D2159,'B-Business Capability'!B:H,6,FALSE)</f>
        <v>Enterprise Effectiveness &amp; Project Management</v>
      </c>
      <c r="G2159" t="str">
        <f>VLOOKUP(D2159,'B-Business Capability'!B:H,7,FALSE)</f>
        <v>Task Tracking and Planning</v>
      </c>
      <c r="I2159" t="s">
        <v>253</v>
      </c>
      <c r="J2159" t="s">
        <v>1060</v>
      </c>
      <c r="K2159" t="s">
        <v>880</v>
      </c>
      <c r="L2159" t="s">
        <v>100</v>
      </c>
      <c r="M2159" t="str">
        <f>VLOOKUP(L2159,'A-Applications'!B:D,3,FALSE)</f>
        <v>JIRA</v>
      </c>
      <c r="N2159" t="s">
        <v>53</v>
      </c>
      <c r="O2159" s="42" t="s">
        <v>54</v>
      </c>
      <c r="P2159" t="s">
        <v>407</v>
      </c>
      <c r="Q2159" t="str">
        <f>VLOOKUP(KamstrupData[[#This Row],[IdLevel123]],'B-Business Capability'!B:L,10,FALSE)</f>
        <v>N/A</v>
      </c>
      <c r="R2159">
        <f>VLOOKUP(KamstrupData[[#This Row],[IdLevel123]],'B-Business Capability'!B:L,11,FALSE)</f>
        <v>0</v>
      </c>
      <c r="T2159" t="s">
        <v>1063</v>
      </c>
      <c r="U2159" t="str">
        <f>_xlfn.CONCAT(KamstrupData[[#This Row],[CountryCode]],"_",KamstrupData[[#This Row],[Business Area]],"_",KamstrupData[[#This Row],[DepartmentTeam]])</f>
        <v>DK10_Heat/Cooling - Technology Hardware_Embeded Software</v>
      </c>
      <c r="V2159" t="str">
        <f>VLOOKUP(KamstrupData[[#This Row],[ORG_Concat]],'O-Organization'!F:H,3,FALSE)</f>
        <v>11113_DK10_Heat &amp; Cooling_Heat/Cooling - Technology Hardware_Embeded Software</v>
      </c>
    </row>
    <row r="2160" spans="4:22">
      <c r="D2160" t="s">
        <v>295</v>
      </c>
      <c r="E2160" t="str">
        <f>VLOOKUP(D2160,'B-Business Capability'!B:H,5,FALSE)</f>
        <v>Strategic Management</v>
      </c>
      <c r="F2160" t="str">
        <f>VLOOKUP(D2160,'B-Business Capability'!B:H,6,FALSE)</f>
        <v>Enterprise Effectiveness &amp; Project Management</v>
      </c>
      <c r="G2160" t="str">
        <f>VLOOKUP(D2160,'B-Business Capability'!B:H,7,FALSE)</f>
        <v>Task Tracking and Planning</v>
      </c>
      <c r="I2160" t="s">
        <v>253</v>
      </c>
      <c r="J2160" t="s">
        <v>1060</v>
      </c>
      <c r="K2160" t="s">
        <v>888</v>
      </c>
      <c r="L2160" t="s">
        <v>100</v>
      </c>
      <c r="M2160" t="str">
        <f>VLOOKUP(L2160,'A-Applications'!B:D,3,FALSE)</f>
        <v>JIRA</v>
      </c>
      <c r="N2160" t="s">
        <v>53</v>
      </c>
      <c r="O2160" s="42" t="s">
        <v>54</v>
      </c>
      <c r="P2160" t="s">
        <v>407</v>
      </c>
      <c r="Q2160" t="str">
        <f>VLOOKUP(KamstrupData[[#This Row],[IdLevel123]],'B-Business Capability'!B:L,10,FALSE)</f>
        <v>N/A</v>
      </c>
      <c r="R2160">
        <f>VLOOKUP(KamstrupData[[#This Row],[IdLevel123]],'B-Business Capability'!B:L,11,FALSE)</f>
        <v>0</v>
      </c>
      <c r="T2160" t="s">
        <v>1072</v>
      </c>
      <c r="U2160" t="str">
        <f>_xlfn.CONCAT(KamstrupData[[#This Row],[CountryCode]],"_",KamstrupData[[#This Row],[Business Area]],"_",KamstrupData[[#This Row],[DepartmentTeam]])</f>
        <v>DK10_Heat/Cooling - Technology Hardware_Tech. Lead</v>
      </c>
      <c r="V2160" t="str">
        <f>VLOOKUP(KamstrupData[[#This Row],[ORG_Concat]],'O-Organization'!F:H,3,FALSE)</f>
        <v>11116_DK10_Heat &amp; Cooling_Heat/Cooling - Technology Hardware_Tech. Lead</v>
      </c>
    </row>
    <row r="2161" spans="3:22">
      <c r="D2161" t="s">
        <v>507</v>
      </c>
      <c r="E2161" t="str">
        <f>VLOOKUP(D2161,'B-Business Capability'!B:H,5,FALSE)</f>
        <v>Product &amp; Software Development</v>
      </c>
      <c r="F2161" t="str">
        <f>VLOOKUP(D2161,'B-Business Capability'!B:H,6,FALSE)</f>
        <v>Engineering</v>
      </c>
      <c r="G2161" t="str">
        <f>VLOOKUP(D2161,'B-Business Capability'!B:H,7,FALSE)</f>
        <v>Construction &amp; Development</v>
      </c>
      <c r="I2161" t="s">
        <v>253</v>
      </c>
      <c r="J2161" t="s">
        <v>1060</v>
      </c>
      <c r="K2161" t="s">
        <v>880</v>
      </c>
      <c r="L2161" t="s">
        <v>101</v>
      </c>
      <c r="M2161" t="str">
        <f>VLOOKUP(L2161,'A-Applications'!B:D,3,FALSE)</f>
        <v>TeraTerm</v>
      </c>
      <c r="N2161" t="s">
        <v>53</v>
      </c>
      <c r="O2161" t="s">
        <v>54</v>
      </c>
      <c r="P2161" t="s">
        <v>407</v>
      </c>
      <c r="Q2161" t="str">
        <f>VLOOKUP(KamstrupData[[#This Row],[IdLevel123]],'B-Business Capability'!B:L,10,FALSE)</f>
        <v>Idea-to-Release (I2R)</v>
      </c>
      <c r="R2161">
        <f>VLOOKUP(KamstrupData[[#This Row],[IdLevel123]],'B-Business Capability'!B:L,11,FALSE)</f>
        <v>420</v>
      </c>
      <c r="T2161" t="s">
        <v>1063</v>
      </c>
      <c r="U2161" t="str">
        <f>_xlfn.CONCAT(KamstrupData[[#This Row],[CountryCode]],"_",KamstrupData[[#This Row],[Business Area]],"_",KamstrupData[[#This Row],[DepartmentTeam]])</f>
        <v>DK10_Heat/Cooling - Technology Hardware_Embeded Software</v>
      </c>
      <c r="V2161" t="str">
        <f>VLOOKUP(KamstrupData[[#This Row],[ORG_Concat]],'O-Organization'!F:H,3,FALSE)</f>
        <v>11113_DK10_Heat &amp; Cooling_Heat/Cooling - Technology Hardware_Embeded Software</v>
      </c>
    </row>
    <row r="2162" spans="3:22">
      <c r="D2162" t="s">
        <v>507</v>
      </c>
      <c r="E2162" t="str">
        <f>VLOOKUP(D2162,'B-Business Capability'!B:H,5,FALSE)</f>
        <v>Product &amp; Software Development</v>
      </c>
      <c r="F2162" t="str">
        <f>VLOOKUP(D2162,'B-Business Capability'!B:H,6,FALSE)</f>
        <v>Engineering</v>
      </c>
      <c r="G2162" t="str">
        <f>VLOOKUP(D2162,'B-Business Capability'!B:H,7,FALSE)</f>
        <v>Construction &amp; Development</v>
      </c>
      <c r="I2162" t="s">
        <v>253</v>
      </c>
      <c r="J2162" t="s">
        <v>1060</v>
      </c>
      <c r="K2162" t="s">
        <v>883</v>
      </c>
      <c r="L2162" t="s">
        <v>101</v>
      </c>
      <c r="M2162" t="str">
        <f>VLOOKUP(L2162,'A-Applications'!B:D,3,FALSE)</f>
        <v>TeraTerm</v>
      </c>
      <c r="N2162" t="s">
        <v>53</v>
      </c>
      <c r="O2162" t="s">
        <v>54</v>
      </c>
      <c r="P2162" t="s">
        <v>407</v>
      </c>
      <c r="Q2162" t="str">
        <f>VLOOKUP(KamstrupData[[#This Row],[IdLevel123]],'B-Business Capability'!B:L,10,FALSE)</f>
        <v>Idea-to-Release (I2R)</v>
      </c>
      <c r="R2162">
        <f>VLOOKUP(KamstrupData[[#This Row],[IdLevel123]],'B-Business Capability'!B:L,11,FALSE)</f>
        <v>420</v>
      </c>
      <c r="T2162" t="s">
        <v>1066</v>
      </c>
      <c r="U2162" t="str">
        <f>_xlfn.CONCAT(KamstrupData[[#This Row],[CountryCode]],"_",KamstrupData[[#This Row],[Business Area]],"_",KamstrupData[[#This Row],[DepartmentTeam]])</f>
        <v>DK10_Heat/Cooling - Technology Hardware_Hardware</v>
      </c>
      <c r="V2162" t="str">
        <f>VLOOKUP(KamstrupData[[#This Row],[ORG_Concat]],'O-Organization'!F:H,3,FALSE)</f>
        <v>11115_DK10_Heat &amp; Cooling_Heat/Cooling - Technology Hardware_Hardware</v>
      </c>
    </row>
    <row r="2163" spans="3:22">
      <c r="D2163" t="s">
        <v>507</v>
      </c>
      <c r="E2163" t="str">
        <f>VLOOKUP(D2163,'B-Business Capability'!B:H,5,FALSE)</f>
        <v>Product &amp; Software Development</v>
      </c>
      <c r="F2163" t="str">
        <f>VLOOKUP(D2163,'B-Business Capability'!B:H,6,FALSE)</f>
        <v>Engineering</v>
      </c>
      <c r="G2163" t="str">
        <f>VLOOKUP(D2163,'B-Business Capability'!B:H,7,FALSE)</f>
        <v>Construction &amp; Development</v>
      </c>
      <c r="I2163" t="s">
        <v>253</v>
      </c>
      <c r="J2163" t="s">
        <v>1060</v>
      </c>
      <c r="K2163" t="s">
        <v>888</v>
      </c>
      <c r="L2163" t="s">
        <v>101</v>
      </c>
      <c r="M2163" t="str">
        <f>VLOOKUP(L2163,'A-Applications'!B:D,3,FALSE)</f>
        <v>TeraTerm</v>
      </c>
      <c r="N2163" t="s">
        <v>53</v>
      </c>
      <c r="O2163" s="42" t="s">
        <v>54</v>
      </c>
      <c r="P2163" t="s">
        <v>407</v>
      </c>
      <c r="Q2163" t="str">
        <f>VLOOKUP(KamstrupData[[#This Row],[IdLevel123]],'B-Business Capability'!B:L,10,FALSE)</f>
        <v>Idea-to-Release (I2R)</v>
      </c>
      <c r="R2163">
        <f>VLOOKUP(KamstrupData[[#This Row],[IdLevel123]],'B-Business Capability'!B:L,11,FALSE)</f>
        <v>420</v>
      </c>
      <c r="T2163" t="s">
        <v>1067</v>
      </c>
      <c r="U2163" t="str">
        <f>_xlfn.CONCAT(KamstrupData[[#This Row],[CountryCode]],"_",KamstrupData[[#This Row],[Business Area]],"_",KamstrupData[[#This Row],[DepartmentTeam]])</f>
        <v>DK10_Heat/Cooling - Technology Hardware_Tech. Lead</v>
      </c>
      <c r="V2163" t="str">
        <f>VLOOKUP(KamstrupData[[#This Row],[ORG_Concat]],'O-Organization'!F:H,3,FALSE)</f>
        <v>11116_DK10_Heat &amp; Cooling_Heat/Cooling - Technology Hardware_Tech. Lead</v>
      </c>
    </row>
    <row r="2164" spans="3:22">
      <c r="D2164" t="s">
        <v>507</v>
      </c>
      <c r="E2164" t="str">
        <f>VLOOKUP(D2164,'B-Business Capability'!B:H,5,FALSE)</f>
        <v>Product &amp; Software Development</v>
      </c>
      <c r="F2164" t="str">
        <f>VLOOKUP(D2164,'B-Business Capability'!B:H,6,FALSE)</f>
        <v>Engineering</v>
      </c>
      <c r="G2164" t="str">
        <f>VLOOKUP(D2164,'B-Business Capability'!B:H,7,FALSE)</f>
        <v>Construction &amp; Development</v>
      </c>
      <c r="I2164" t="s">
        <v>253</v>
      </c>
      <c r="J2164" t="s">
        <v>1060</v>
      </c>
      <c r="K2164" t="s">
        <v>880</v>
      </c>
      <c r="L2164" t="s">
        <v>401</v>
      </c>
      <c r="M2164" t="str">
        <f>VLOOKUP(L2164,'A-Applications'!B:D,3,FALSE)</f>
        <v>Wireshark (www.wireshark.org)</v>
      </c>
      <c r="N2164" t="s">
        <v>53</v>
      </c>
      <c r="O2164" t="s">
        <v>54</v>
      </c>
      <c r="P2164" t="s">
        <v>407</v>
      </c>
      <c r="Q2164" t="str">
        <f>VLOOKUP(KamstrupData[[#This Row],[IdLevel123]],'B-Business Capability'!B:L,10,FALSE)</f>
        <v>Idea-to-Release (I2R)</v>
      </c>
      <c r="R2164">
        <f>VLOOKUP(KamstrupData[[#This Row],[IdLevel123]],'B-Business Capability'!B:L,11,FALSE)</f>
        <v>420</v>
      </c>
      <c r="T2164" t="s">
        <v>1063</v>
      </c>
      <c r="U2164" t="str">
        <f>_xlfn.CONCAT(KamstrupData[[#This Row],[CountryCode]],"_",KamstrupData[[#This Row],[Business Area]],"_",KamstrupData[[#This Row],[DepartmentTeam]])</f>
        <v>DK10_Heat/Cooling - Technology Hardware_Embeded Software</v>
      </c>
      <c r="V2164" t="str">
        <f>VLOOKUP(KamstrupData[[#This Row],[ORG_Concat]],'O-Organization'!F:H,3,FALSE)</f>
        <v>11113_DK10_Heat &amp; Cooling_Heat/Cooling - Technology Hardware_Embeded Software</v>
      </c>
    </row>
    <row r="2165" spans="3:22">
      <c r="D2165" t="s">
        <v>507</v>
      </c>
      <c r="E2165" t="str">
        <f>VLOOKUP(D2165,'B-Business Capability'!B:H,5,FALSE)</f>
        <v>Product &amp; Software Development</v>
      </c>
      <c r="F2165" t="str">
        <f>VLOOKUP(D2165,'B-Business Capability'!B:H,6,FALSE)</f>
        <v>Engineering</v>
      </c>
      <c r="G2165" t="str">
        <f>VLOOKUP(D2165,'B-Business Capability'!B:H,7,FALSE)</f>
        <v>Construction &amp; Development</v>
      </c>
      <c r="I2165" t="s">
        <v>253</v>
      </c>
      <c r="J2165" t="s">
        <v>1060</v>
      </c>
      <c r="K2165" t="s">
        <v>1064</v>
      </c>
      <c r="L2165" t="s">
        <v>401</v>
      </c>
      <c r="M2165" t="str">
        <f>VLOOKUP(L2165,'A-Applications'!B:D,3,FALSE)</f>
        <v>Wireshark (www.wireshark.org)</v>
      </c>
      <c r="N2165" t="s">
        <v>53</v>
      </c>
      <c r="O2165" s="42" t="s">
        <v>54</v>
      </c>
      <c r="P2165" t="s">
        <v>407</v>
      </c>
      <c r="Q2165" t="str">
        <f>VLOOKUP(KamstrupData[[#This Row],[IdLevel123]],'B-Business Capability'!B:L,10,FALSE)</f>
        <v>Idea-to-Release (I2R)</v>
      </c>
      <c r="R2165">
        <f>VLOOKUP(KamstrupData[[#This Row],[IdLevel123]],'B-Business Capability'!B:L,11,FALSE)</f>
        <v>420</v>
      </c>
      <c r="T2165" t="s">
        <v>1065</v>
      </c>
      <c r="U2165" t="str">
        <f>_xlfn.CONCAT(KamstrupData[[#This Row],[CountryCode]],"_",KamstrupData[[#This Row],[Business Area]],"_",KamstrupData[[#This Row],[DepartmentTeam]])</f>
        <v>DK10_Heat/Cooling - Technology Hardware_H/C Meters</v>
      </c>
      <c r="V2165" t="str">
        <f>VLOOKUP(KamstrupData[[#This Row],[ORG_Concat]],'O-Organization'!F:H,3,FALSE)</f>
        <v>11114_DK10_Heat &amp; Cooling_Heat/Cooling - Technology Hardware_H/C Meters</v>
      </c>
    </row>
    <row r="2166" spans="3:22">
      <c r="D2166" t="s">
        <v>507</v>
      </c>
      <c r="E2166" t="str">
        <f>VLOOKUP(D2166,'B-Business Capability'!B:H,5,FALSE)</f>
        <v>Product &amp; Software Development</v>
      </c>
      <c r="F2166" t="str">
        <f>VLOOKUP(D2166,'B-Business Capability'!B:H,6,FALSE)</f>
        <v>Engineering</v>
      </c>
      <c r="G2166" t="str">
        <f>VLOOKUP(D2166,'B-Business Capability'!B:H,7,FALSE)</f>
        <v>Construction &amp; Development</v>
      </c>
      <c r="I2166" t="s">
        <v>253</v>
      </c>
      <c r="J2166" t="s">
        <v>1060</v>
      </c>
      <c r="K2166" t="s">
        <v>888</v>
      </c>
      <c r="L2166" t="s">
        <v>401</v>
      </c>
      <c r="M2166" t="str">
        <f>VLOOKUP(L2166,'A-Applications'!B:D,3,FALSE)</f>
        <v>Wireshark (www.wireshark.org)</v>
      </c>
      <c r="N2166" t="s">
        <v>53</v>
      </c>
      <c r="O2166" s="42" t="s">
        <v>54</v>
      </c>
      <c r="P2166" t="s">
        <v>407</v>
      </c>
      <c r="Q2166" t="str">
        <f>VLOOKUP(KamstrupData[[#This Row],[IdLevel123]],'B-Business Capability'!B:L,10,FALSE)</f>
        <v>Idea-to-Release (I2R)</v>
      </c>
      <c r="R2166">
        <f>VLOOKUP(KamstrupData[[#This Row],[IdLevel123]],'B-Business Capability'!B:L,11,FALSE)</f>
        <v>420</v>
      </c>
      <c r="T2166" t="s">
        <v>1067</v>
      </c>
      <c r="U2166" t="str">
        <f>_xlfn.CONCAT(KamstrupData[[#This Row],[CountryCode]],"_",KamstrupData[[#This Row],[Business Area]],"_",KamstrupData[[#This Row],[DepartmentTeam]])</f>
        <v>DK10_Heat/Cooling - Technology Hardware_Tech. Lead</v>
      </c>
      <c r="V2166" t="str">
        <f>VLOOKUP(KamstrupData[[#This Row],[ORG_Concat]],'O-Organization'!F:H,3,FALSE)</f>
        <v>11116_DK10_Heat &amp; Cooling_Heat/Cooling - Technology Hardware_Tech. Lead</v>
      </c>
    </row>
    <row r="2167" spans="3:22">
      <c r="D2167" t="s">
        <v>507</v>
      </c>
      <c r="E2167" t="str">
        <f>VLOOKUP(D2167,'B-Business Capability'!B:H,5,FALSE)</f>
        <v>Product &amp; Software Development</v>
      </c>
      <c r="F2167" t="str">
        <f>VLOOKUP(D2167,'B-Business Capability'!B:H,6,FALSE)</f>
        <v>Engineering</v>
      </c>
      <c r="G2167" t="str">
        <f>VLOOKUP(D2167,'B-Business Capability'!B:H,7,FALSE)</f>
        <v>Construction &amp; Development</v>
      </c>
      <c r="I2167" t="s">
        <v>253</v>
      </c>
      <c r="J2167" t="s">
        <v>1060</v>
      </c>
      <c r="K2167" t="s">
        <v>1064</v>
      </c>
      <c r="L2167" t="s">
        <v>1073</v>
      </c>
      <c r="M2167" t="str">
        <f>VLOOKUP(L2167,'A-Applications'!B:D,3,FALSE)</f>
        <v>GIMP (https://www.gimp.org/)</v>
      </c>
      <c r="N2167" t="s">
        <v>53</v>
      </c>
      <c r="O2167" s="42" t="s">
        <v>54</v>
      </c>
      <c r="P2167" t="s">
        <v>407</v>
      </c>
      <c r="Q2167" t="str">
        <f>VLOOKUP(KamstrupData[[#This Row],[IdLevel123]],'B-Business Capability'!B:L,10,FALSE)</f>
        <v>Idea-to-Release (I2R)</v>
      </c>
      <c r="R2167">
        <f>VLOOKUP(KamstrupData[[#This Row],[IdLevel123]],'B-Business Capability'!B:L,11,FALSE)</f>
        <v>420</v>
      </c>
      <c r="T2167" t="s">
        <v>1065</v>
      </c>
      <c r="U2167" t="str">
        <f>_xlfn.CONCAT(KamstrupData[[#This Row],[CountryCode]],"_",KamstrupData[[#This Row],[Business Area]],"_",KamstrupData[[#This Row],[DepartmentTeam]])</f>
        <v>DK10_Heat/Cooling - Technology Hardware_H/C Meters</v>
      </c>
      <c r="V2167" t="str">
        <f>VLOOKUP(KamstrupData[[#This Row],[ORG_Concat]],'O-Organization'!F:H,3,FALSE)</f>
        <v>11114_DK10_Heat &amp; Cooling_Heat/Cooling - Technology Hardware_H/C Meters</v>
      </c>
    </row>
    <row r="2168" spans="3:22">
      <c r="D2168" t="s">
        <v>507</v>
      </c>
      <c r="E2168" t="str">
        <f>VLOOKUP(D2168,'B-Business Capability'!B:H,5,FALSE)</f>
        <v>Product &amp; Software Development</v>
      </c>
      <c r="F2168" t="str">
        <f>VLOOKUP(D2168,'B-Business Capability'!B:H,6,FALSE)</f>
        <v>Engineering</v>
      </c>
      <c r="G2168" t="str">
        <f>VLOOKUP(D2168,'B-Business Capability'!B:H,7,FALSE)</f>
        <v>Construction &amp; Development</v>
      </c>
      <c r="I2168" t="s">
        <v>253</v>
      </c>
      <c r="J2168" t="s">
        <v>1060</v>
      </c>
      <c r="K2168" t="s">
        <v>1064</v>
      </c>
      <c r="L2168" t="s">
        <v>601</v>
      </c>
      <c r="M2168" t="str">
        <f>VLOOKUP(L2168,'A-Applications'!B:D,3,FALSE)</f>
        <v>Inkscape (https://inkscape.org/en/)</v>
      </c>
      <c r="N2168" t="s">
        <v>53</v>
      </c>
      <c r="O2168" s="42" t="s">
        <v>54</v>
      </c>
      <c r="P2168" t="s">
        <v>407</v>
      </c>
      <c r="Q2168" t="str">
        <f>VLOOKUP(KamstrupData[[#This Row],[IdLevel123]],'B-Business Capability'!B:L,10,FALSE)</f>
        <v>Idea-to-Release (I2R)</v>
      </c>
      <c r="R2168">
        <f>VLOOKUP(KamstrupData[[#This Row],[IdLevel123]],'B-Business Capability'!B:L,11,FALSE)</f>
        <v>420</v>
      </c>
      <c r="T2168" t="s">
        <v>1065</v>
      </c>
      <c r="U2168" t="str">
        <f>_xlfn.CONCAT(KamstrupData[[#This Row],[CountryCode]],"_",KamstrupData[[#This Row],[Business Area]],"_",KamstrupData[[#This Row],[DepartmentTeam]])</f>
        <v>DK10_Heat/Cooling - Technology Hardware_H/C Meters</v>
      </c>
      <c r="V2168" t="str">
        <f>VLOOKUP(KamstrupData[[#This Row],[ORG_Concat]],'O-Organization'!F:H,3,FALSE)</f>
        <v>11114_DK10_Heat &amp; Cooling_Heat/Cooling - Technology Hardware_H/C Meters</v>
      </c>
    </row>
    <row r="2169" spans="3:22">
      <c r="D2169" t="s">
        <v>507</v>
      </c>
      <c r="E2169" t="str">
        <f>VLOOKUP(D2169,'B-Business Capability'!B:H,5,FALSE)</f>
        <v>Product &amp; Software Development</v>
      </c>
      <c r="F2169" t="str">
        <f>VLOOKUP(D2169,'B-Business Capability'!B:H,6,FALSE)</f>
        <v>Engineering</v>
      </c>
      <c r="G2169" t="str">
        <f>VLOOKUP(D2169,'B-Business Capability'!B:H,7,FALSE)</f>
        <v>Construction &amp; Development</v>
      </c>
      <c r="I2169" t="s">
        <v>253</v>
      </c>
      <c r="J2169" t="s">
        <v>1060</v>
      </c>
      <c r="K2169" t="s">
        <v>1061</v>
      </c>
      <c r="L2169" t="s">
        <v>891</v>
      </c>
      <c r="M2169" t="str">
        <f>VLOOKUP(L2169,'A-Applications'!B:D,3,FALSE)</f>
        <v>ReSharper</v>
      </c>
      <c r="N2169" t="s">
        <v>53</v>
      </c>
      <c r="O2169" s="42" t="s">
        <v>54</v>
      </c>
      <c r="P2169" t="s">
        <v>407</v>
      </c>
      <c r="Q2169" t="str">
        <f>VLOOKUP(KamstrupData[[#This Row],[IdLevel123]],'B-Business Capability'!B:L,10,FALSE)</f>
        <v>Idea-to-Release (I2R)</v>
      </c>
      <c r="R2169">
        <f>VLOOKUP(KamstrupData[[#This Row],[IdLevel123]],'B-Business Capability'!B:L,11,FALSE)</f>
        <v>420</v>
      </c>
      <c r="U2169" t="str">
        <f>_xlfn.CONCAT(KamstrupData[[#This Row],[CountryCode]],"_",KamstrupData[[#This Row],[Business Area]],"_",KamstrupData[[#This Row],[DepartmentTeam]])</f>
        <v>DK10_Heat/Cooling - Technology Hardware_Concentrators</v>
      </c>
      <c r="V2169" t="str">
        <f>VLOOKUP(KamstrupData[[#This Row],[ORG_Concat]],'O-Organization'!F:H,3,FALSE)</f>
        <v>11112_DK10_Heat &amp; Cooling_Heat/Cooling - Technology Hardware_Concentrators</v>
      </c>
    </row>
    <row r="2170" spans="3:22">
      <c r="D2170" t="s">
        <v>507</v>
      </c>
      <c r="E2170" t="str">
        <f>VLOOKUP(D2170,'B-Business Capability'!B:H,5,FALSE)</f>
        <v>Product &amp; Software Development</v>
      </c>
      <c r="F2170" t="str">
        <f>VLOOKUP(D2170,'B-Business Capability'!B:H,6,FALSE)</f>
        <v>Engineering</v>
      </c>
      <c r="G2170" t="str">
        <f>VLOOKUP(D2170,'B-Business Capability'!B:H,7,FALSE)</f>
        <v>Construction &amp; Development</v>
      </c>
      <c r="I2170" t="s">
        <v>253</v>
      </c>
      <c r="J2170" t="s">
        <v>1060</v>
      </c>
      <c r="K2170" t="s">
        <v>880</v>
      </c>
      <c r="L2170" t="s">
        <v>891</v>
      </c>
      <c r="M2170" t="str">
        <f>VLOOKUP(L2170,'A-Applications'!B:D,3,FALSE)</f>
        <v>ReSharper</v>
      </c>
      <c r="N2170" t="s">
        <v>53</v>
      </c>
      <c r="O2170" s="42" t="s">
        <v>54</v>
      </c>
      <c r="P2170" t="s">
        <v>407</v>
      </c>
      <c r="Q2170" t="str">
        <f>VLOOKUP(KamstrupData[[#This Row],[IdLevel123]],'B-Business Capability'!B:L,10,FALSE)</f>
        <v>Idea-to-Release (I2R)</v>
      </c>
      <c r="R2170">
        <f>VLOOKUP(KamstrupData[[#This Row],[IdLevel123]],'B-Business Capability'!B:L,11,FALSE)</f>
        <v>420</v>
      </c>
      <c r="T2170" t="s">
        <v>1065</v>
      </c>
      <c r="U2170" t="str">
        <f>_xlfn.CONCAT(KamstrupData[[#This Row],[CountryCode]],"_",KamstrupData[[#This Row],[Business Area]],"_",KamstrupData[[#This Row],[DepartmentTeam]])</f>
        <v>DK10_Heat/Cooling - Technology Hardware_Embeded Software</v>
      </c>
      <c r="V2170" t="str">
        <f>VLOOKUP(KamstrupData[[#This Row],[ORG_Concat]],'O-Organization'!F:H,3,FALSE)</f>
        <v>11113_DK10_Heat &amp; Cooling_Heat/Cooling - Technology Hardware_Embeded Software</v>
      </c>
    </row>
    <row r="2171" spans="3:22">
      <c r="D2171" t="s">
        <v>359</v>
      </c>
      <c r="E2171" t="str">
        <f>VLOOKUP(D2171,'B-Business Capability'!B:H,5,FALSE)</f>
        <v>Product &amp; Software Development</v>
      </c>
      <c r="F2171" t="str">
        <f>VLOOKUP(D2171,'B-Business Capability'!B:H,6,FALSE)</f>
        <v>Quality Management</v>
      </c>
      <c r="G2171" t="str">
        <f>VLOOKUP(D2171,'B-Business Capability'!B:H,7,FALSE)</f>
        <v>Test Quality</v>
      </c>
      <c r="I2171" t="s">
        <v>253</v>
      </c>
      <c r="J2171" t="s">
        <v>1060</v>
      </c>
      <c r="K2171" t="s">
        <v>880</v>
      </c>
      <c r="L2171" t="s">
        <v>1074</v>
      </c>
      <c r="M2171" t="str">
        <f>VLOOKUP(L2171,'A-Applications'!B:D,3,FALSE)</f>
        <v>SQLite Browser (http://sqlitebrowser.org/)</v>
      </c>
      <c r="N2171" t="s">
        <v>53</v>
      </c>
      <c r="O2171" s="42" t="s">
        <v>54</v>
      </c>
      <c r="P2171" t="s">
        <v>407</v>
      </c>
      <c r="Q2171" t="str">
        <f>VLOOKUP(KamstrupData[[#This Row],[IdLevel123]],'B-Business Capability'!B:L,10,FALSE)</f>
        <v>Idea-to-Release (I2R)</v>
      </c>
      <c r="R2171">
        <f>VLOOKUP(KamstrupData[[#This Row],[IdLevel123]],'B-Business Capability'!B:L,11,FALSE)</f>
        <v>906</v>
      </c>
      <c r="T2171" t="s">
        <v>1063</v>
      </c>
      <c r="U2171" t="str">
        <f>_xlfn.CONCAT(KamstrupData[[#This Row],[CountryCode]],"_",KamstrupData[[#This Row],[Business Area]],"_",KamstrupData[[#This Row],[DepartmentTeam]])</f>
        <v>DK10_Heat/Cooling - Technology Hardware_Embeded Software</v>
      </c>
      <c r="V2171" t="str">
        <f>VLOOKUP(KamstrupData[[#This Row],[ORG_Concat]],'O-Organization'!F:H,3,FALSE)</f>
        <v>11113_DK10_Heat &amp; Cooling_Heat/Cooling - Technology Hardware_Embeded Software</v>
      </c>
    </row>
    <row r="2172" spans="3:22">
      <c r="D2172" t="s">
        <v>507</v>
      </c>
      <c r="E2172" t="str">
        <f>VLOOKUP(D2172,'B-Business Capability'!B:H,5,FALSE)</f>
        <v>Product &amp; Software Development</v>
      </c>
      <c r="F2172" t="str">
        <f>VLOOKUP(D2172,'B-Business Capability'!B:H,6,FALSE)</f>
        <v>Engineering</v>
      </c>
      <c r="G2172" t="str">
        <f>VLOOKUP(D2172,'B-Business Capability'!B:H,7,FALSE)</f>
        <v>Construction &amp; Development</v>
      </c>
      <c r="I2172" t="s">
        <v>253</v>
      </c>
      <c r="J2172" t="s">
        <v>1060</v>
      </c>
      <c r="K2172" t="s">
        <v>1064</v>
      </c>
      <c r="L2172" t="s">
        <v>1075</v>
      </c>
      <c r="M2172" t="str">
        <f>VLOOKUP(L2172,'A-Applications'!B:D,3,FALSE)</f>
        <v>TortoiseSVN (https://tortoisesvn.net/downloads.html)</v>
      </c>
      <c r="N2172" t="s">
        <v>53</v>
      </c>
      <c r="O2172" s="42" t="s">
        <v>54</v>
      </c>
      <c r="P2172" t="s">
        <v>407</v>
      </c>
      <c r="Q2172" t="str">
        <f>VLOOKUP(KamstrupData[[#This Row],[IdLevel123]],'B-Business Capability'!B:L,10,FALSE)</f>
        <v>Idea-to-Release (I2R)</v>
      </c>
      <c r="R2172">
        <f>VLOOKUP(KamstrupData[[#This Row],[IdLevel123]],'B-Business Capability'!B:L,11,FALSE)</f>
        <v>420</v>
      </c>
      <c r="T2172" t="s">
        <v>1076</v>
      </c>
      <c r="U2172" t="str">
        <f>_xlfn.CONCAT(KamstrupData[[#This Row],[CountryCode]],"_",KamstrupData[[#This Row],[Business Area]],"_",KamstrupData[[#This Row],[DepartmentTeam]])</f>
        <v>DK10_Heat/Cooling - Technology Hardware_H/C Meters</v>
      </c>
      <c r="V2172" t="str">
        <f>VLOOKUP(KamstrupData[[#This Row],[ORG_Concat]],'O-Organization'!F:H,3,FALSE)</f>
        <v>11114_DK10_Heat &amp; Cooling_Heat/Cooling - Technology Hardware_H/C Meters</v>
      </c>
    </row>
    <row r="2173" spans="3:22">
      <c r="D2173" t="s">
        <v>853</v>
      </c>
      <c r="E2173" t="str">
        <f>VLOOKUP(D2173,'B-Business Capability'!B:H,5,FALSE)</f>
        <v>Product &amp; Software Development</v>
      </c>
      <c r="F2173" t="str">
        <f>VLOOKUP(D2173,'B-Business Capability'!B:H,6,FALSE)</f>
        <v>Quality Management</v>
      </c>
      <c r="G2173" t="str">
        <f>VLOOKUP(D2173,'B-Business Capability'!B:H,7,FALSE)</f>
        <v>Manage Product Document</v>
      </c>
      <c r="I2173" t="s">
        <v>253</v>
      </c>
      <c r="J2173" t="s">
        <v>1060</v>
      </c>
      <c r="K2173" t="s">
        <v>1064</v>
      </c>
      <c r="L2173" t="s">
        <v>1075</v>
      </c>
      <c r="M2173" t="str">
        <f>VLOOKUP(L2173,'A-Applications'!B:D,3,FALSE)</f>
        <v>TortoiseSVN (https://tortoisesvn.net/downloads.html)</v>
      </c>
      <c r="N2173" t="s">
        <v>53</v>
      </c>
      <c r="O2173" s="42" t="s">
        <v>54</v>
      </c>
      <c r="P2173" t="s">
        <v>407</v>
      </c>
      <c r="Q2173" t="str">
        <f>VLOOKUP(KamstrupData[[#This Row],[IdLevel123]],'B-Business Capability'!B:L,10,FALSE)</f>
        <v>Idea-to-Release (I2R)</v>
      </c>
      <c r="R2173">
        <f>VLOOKUP(KamstrupData[[#This Row],[IdLevel123]],'B-Business Capability'!B:L,11,FALSE)</f>
        <v>904</v>
      </c>
      <c r="T2173" t="s">
        <v>1076</v>
      </c>
      <c r="U2173" t="str">
        <f>_xlfn.CONCAT(KamstrupData[[#This Row],[CountryCode]],"_",KamstrupData[[#This Row],[Business Area]],"_",KamstrupData[[#This Row],[DepartmentTeam]])</f>
        <v>DK10_Heat/Cooling - Technology Hardware_H/C Meters</v>
      </c>
      <c r="V2173" t="str">
        <f>VLOOKUP(KamstrupData[[#This Row],[ORG_Concat]],'O-Organization'!F:H,3,FALSE)</f>
        <v>11114_DK10_Heat &amp; Cooling_Heat/Cooling - Technology Hardware_H/C Meters</v>
      </c>
    </row>
    <row r="2174" spans="3:22">
      <c r="C2174" s="28">
        <v>46387</v>
      </c>
      <c r="D2174" t="s">
        <v>63</v>
      </c>
      <c r="E2174" t="str">
        <f>VLOOKUP(D2174,'B-Business Capability'!B:H,5,FALSE)</f>
        <v>Finance</v>
      </c>
      <c r="F2174" t="str">
        <f>VLOOKUP(D2174,'B-Business Capability'!B:H,6,FALSE)</f>
        <v>Financial Planning &amp; Analysis</v>
      </c>
      <c r="G2174" t="str">
        <f>VLOOKUP(D2174,'B-Business Capability'!B:H,7,FALSE)</f>
        <v>Cost Accounting_Plan</v>
      </c>
      <c r="I2174" t="s">
        <v>253</v>
      </c>
      <c r="J2174" t="s">
        <v>1060</v>
      </c>
      <c r="L2174" t="s">
        <v>102</v>
      </c>
      <c r="M2174" t="str">
        <f>VLOOKUP(L2174,'A-Applications'!B:D,3,FALSE)</f>
        <v>VIS</v>
      </c>
      <c r="N2174" t="s">
        <v>103</v>
      </c>
      <c r="O2174" s="42" t="s">
        <v>66</v>
      </c>
      <c r="P2174" t="s">
        <v>67</v>
      </c>
      <c r="Q2174" t="str">
        <f>VLOOKUP(KamstrupData[[#This Row],[IdLevel123]],'B-Business Capability'!B:L,10,FALSE)</f>
        <v>N/A</v>
      </c>
      <c r="R2174">
        <f>VLOOKUP(KamstrupData[[#This Row],[IdLevel123]],'B-Business Capability'!B:L,11,FALSE)</f>
        <v>0</v>
      </c>
      <c r="S2174" t="s">
        <v>265</v>
      </c>
      <c r="T2174" t="s">
        <v>1065</v>
      </c>
      <c r="U2174" t="str">
        <f>_xlfn.CONCAT(KamstrupData[[#This Row],[CountryCode]],"_",KamstrupData[[#This Row],[Business Area]],"_",KamstrupData[[#This Row],[DepartmentTeam]])</f>
        <v>DK10_Heat/Cooling - Technology Hardware_</v>
      </c>
      <c r="V2174" t="str">
        <f>VLOOKUP(KamstrupData[[#This Row],[ORG_Concat]],'O-Organization'!F:H,3,FALSE)</f>
        <v>11111_DK10_Heat &amp; Cooling_Heat/Cooling - Technology Hardware_</v>
      </c>
    </row>
    <row r="2175" spans="3:22">
      <c r="C2175" s="28">
        <v>46387</v>
      </c>
      <c r="D2175" t="s">
        <v>104</v>
      </c>
      <c r="E2175" t="str">
        <f>VLOOKUP(D2175,'B-Business Capability'!B:H,5,FALSE)</f>
        <v>Finance</v>
      </c>
      <c r="F2175" t="str">
        <f>VLOOKUP(D2175,'B-Business Capability'!B:H,6,FALSE)</f>
        <v>Financial Planning &amp; Analysis</v>
      </c>
      <c r="G2175" t="str">
        <f>VLOOKUP(D2175,'B-Business Capability'!B:H,7,FALSE)</f>
        <v>Forecasting</v>
      </c>
      <c r="I2175" t="s">
        <v>253</v>
      </c>
      <c r="J2175" t="s">
        <v>1060</v>
      </c>
      <c r="L2175" t="s">
        <v>102</v>
      </c>
      <c r="M2175" t="str">
        <f>VLOOKUP(L2175,'A-Applications'!B:D,3,FALSE)</f>
        <v>VIS</v>
      </c>
      <c r="N2175" t="s">
        <v>103</v>
      </c>
      <c r="O2175" s="42" t="s">
        <v>66</v>
      </c>
      <c r="P2175" t="s">
        <v>67</v>
      </c>
      <c r="Q2175" t="str">
        <f>VLOOKUP(KamstrupData[[#This Row],[IdLevel123]],'B-Business Capability'!B:L,10,FALSE)</f>
        <v>N/A</v>
      </c>
      <c r="R2175">
        <f>VLOOKUP(KamstrupData[[#This Row],[IdLevel123]],'B-Business Capability'!B:L,11,FALSE)</f>
        <v>0</v>
      </c>
      <c r="S2175" t="s">
        <v>265</v>
      </c>
      <c r="T2175" t="s">
        <v>1065</v>
      </c>
      <c r="U2175" t="str">
        <f>_xlfn.CONCAT(KamstrupData[[#This Row],[CountryCode]],"_",KamstrupData[[#This Row],[Business Area]],"_",KamstrupData[[#This Row],[DepartmentTeam]])</f>
        <v>DK10_Heat/Cooling - Technology Hardware_</v>
      </c>
      <c r="V2175" t="str">
        <f>VLOOKUP(KamstrupData[[#This Row],[ORG_Concat]],'O-Organization'!F:H,3,FALSE)</f>
        <v>11111_DK10_Heat &amp; Cooling_Heat/Cooling - Technology Hardware_</v>
      </c>
    </row>
    <row r="2176" spans="3:22">
      <c r="D2176" t="s">
        <v>507</v>
      </c>
      <c r="E2176" t="str">
        <f>VLOOKUP(D2176,'B-Business Capability'!B:H,5,FALSE)</f>
        <v>Product &amp; Software Development</v>
      </c>
      <c r="F2176" t="str">
        <f>VLOOKUP(D2176,'B-Business Capability'!B:H,6,FALSE)</f>
        <v>Engineering</v>
      </c>
      <c r="G2176" t="str">
        <f>VLOOKUP(D2176,'B-Business Capability'!B:H,7,FALSE)</f>
        <v>Construction &amp; Development</v>
      </c>
      <c r="I2176" t="s">
        <v>253</v>
      </c>
      <c r="J2176" t="s">
        <v>1060</v>
      </c>
      <c r="K2176" t="s">
        <v>880</v>
      </c>
      <c r="L2176" t="s">
        <v>892</v>
      </c>
      <c r="M2176" t="str">
        <f>VLOOKUP(L2176,'A-Applications'!B:D,3,FALSE)</f>
        <v>Beyond Compare Pro</v>
      </c>
      <c r="N2176" t="s">
        <v>53</v>
      </c>
      <c r="O2176" t="s">
        <v>54</v>
      </c>
      <c r="P2176" t="s">
        <v>407</v>
      </c>
      <c r="Q2176" t="str">
        <f>VLOOKUP(KamstrupData[[#This Row],[IdLevel123]],'B-Business Capability'!B:L,10,FALSE)</f>
        <v>Idea-to-Release (I2R)</v>
      </c>
      <c r="R2176">
        <f>VLOOKUP(KamstrupData[[#This Row],[IdLevel123]],'B-Business Capability'!B:L,11,FALSE)</f>
        <v>420</v>
      </c>
      <c r="T2176" t="s">
        <v>1063</v>
      </c>
      <c r="U2176" t="str">
        <f>_xlfn.CONCAT(KamstrupData[[#This Row],[CountryCode]],"_",KamstrupData[[#This Row],[Business Area]],"_",KamstrupData[[#This Row],[DepartmentTeam]])</f>
        <v>DK10_Heat/Cooling - Technology Hardware_Embeded Software</v>
      </c>
      <c r="V2176" t="str">
        <f>VLOOKUP(KamstrupData[[#This Row],[ORG_Concat]],'O-Organization'!F:H,3,FALSE)</f>
        <v>11113_DK10_Heat &amp; Cooling_Heat/Cooling - Technology Hardware_Embeded Software</v>
      </c>
    </row>
    <row r="2177" spans="4:22">
      <c r="D2177" t="s">
        <v>507</v>
      </c>
      <c r="E2177" t="str">
        <f>VLOOKUP(D2177,'B-Business Capability'!B:H,5,FALSE)</f>
        <v>Product &amp; Software Development</v>
      </c>
      <c r="F2177" t="str">
        <f>VLOOKUP(D2177,'B-Business Capability'!B:H,6,FALSE)</f>
        <v>Engineering</v>
      </c>
      <c r="G2177" t="str">
        <f>VLOOKUP(D2177,'B-Business Capability'!B:H,7,FALSE)</f>
        <v>Construction &amp; Development</v>
      </c>
      <c r="I2177" t="s">
        <v>253</v>
      </c>
      <c r="J2177" t="s">
        <v>1060</v>
      </c>
      <c r="K2177" t="s">
        <v>1064</v>
      </c>
      <c r="L2177" t="s">
        <v>892</v>
      </c>
      <c r="M2177" t="str">
        <f>VLOOKUP(L2177,'A-Applications'!B:D,3,FALSE)</f>
        <v>Beyond Compare Pro</v>
      </c>
      <c r="N2177" t="s">
        <v>53</v>
      </c>
      <c r="O2177" s="42" t="s">
        <v>54</v>
      </c>
      <c r="P2177" t="s">
        <v>407</v>
      </c>
      <c r="Q2177" t="str">
        <f>VLOOKUP(KamstrupData[[#This Row],[IdLevel123]],'B-Business Capability'!B:L,10,FALSE)</f>
        <v>Idea-to-Release (I2R)</v>
      </c>
      <c r="R2177">
        <f>VLOOKUP(KamstrupData[[#This Row],[IdLevel123]],'B-Business Capability'!B:L,11,FALSE)</f>
        <v>420</v>
      </c>
      <c r="T2177" t="s">
        <v>1065</v>
      </c>
      <c r="U2177" t="str">
        <f>_xlfn.CONCAT(KamstrupData[[#This Row],[CountryCode]],"_",KamstrupData[[#This Row],[Business Area]],"_",KamstrupData[[#This Row],[DepartmentTeam]])</f>
        <v>DK10_Heat/Cooling - Technology Hardware_H/C Meters</v>
      </c>
      <c r="V2177" t="str">
        <f>VLOOKUP(KamstrupData[[#This Row],[ORG_Concat]],'O-Organization'!F:H,3,FALSE)</f>
        <v>11114_DK10_Heat &amp; Cooling_Heat/Cooling - Technology Hardware_H/C Meters</v>
      </c>
    </row>
    <row r="2178" spans="4:22">
      <c r="D2178" t="s">
        <v>507</v>
      </c>
      <c r="E2178" t="str">
        <f>VLOOKUP(D2178,'B-Business Capability'!B:H,5,FALSE)</f>
        <v>Product &amp; Software Development</v>
      </c>
      <c r="F2178" t="str">
        <f>VLOOKUP(D2178,'B-Business Capability'!B:H,6,FALSE)</f>
        <v>Engineering</v>
      </c>
      <c r="G2178" t="str">
        <f>VLOOKUP(D2178,'B-Business Capability'!B:H,7,FALSE)</f>
        <v>Construction &amp; Development</v>
      </c>
      <c r="I2178" t="s">
        <v>253</v>
      </c>
      <c r="J2178" t="s">
        <v>1060</v>
      </c>
      <c r="K2178" t="s">
        <v>888</v>
      </c>
      <c r="L2178" t="s">
        <v>892</v>
      </c>
      <c r="M2178" t="str">
        <f>VLOOKUP(L2178,'A-Applications'!B:D,3,FALSE)</f>
        <v>Beyond Compare Pro</v>
      </c>
      <c r="N2178" t="s">
        <v>53</v>
      </c>
      <c r="O2178" s="42" t="s">
        <v>54</v>
      </c>
      <c r="P2178" t="s">
        <v>407</v>
      </c>
      <c r="Q2178" t="str">
        <f>VLOOKUP(KamstrupData[[#This Row],[IdLevel123]],'B-Business Capability'!B:L,10,FALSE)</f>
        <v>Idea-to-Release (I2R)</v>
      </c>
      <c r="R2178">
        <f>VLOOKUP(KamstrupData[[#This Row],[IdLevel123]],'B-Business Capability'!B:L,11,FALSE)</f>
        <v>420</v>
      </c>
      <c r="T2178" t="s">
        <v>1067</v>
      </c>
      <c r="U2178" t="str">
        <f>_xlfn.CONCAT(KamstrupData[[#This Row],[CountryCode]],"_",KamstrupData[[#This Row],[Business Area]],"_",KamstrupData[[#This Row],[DepartmentTeam]])</f>
        <v>DK10_Heat/Cooling - Technology Hardware_Tech. Lead</v>
      </c>
      <c r="V2178" t="str">
        <f>VLOOKUP(KamstrupData[[#This Row],[ORG_Concat]],'O-Organization'!F:H,3,FALSE)</f>
        <v>11116_DK10_Heat &amp; Cooling_Heat/Cooling - Technology Hardware_Tech. Lead</v>
      </c>
    </row>
    <row r="2179" spans="4:22">
      <c r="D2179" t="s">
        <v>507</v>
      </c>
      <c r="E2179" t="str">
        <f>VLOOKUP(D2179,'B-Business Capability'!B:H,5,FALSE)</f>
        <v>Product &amp; Software Development</v>
      </c>
      <c r="F2179" t="str">
        <f>VLOOKUP(D2179,'B-Business Capability'!B:H,6,FALSE)</f>
        <v>Engineering</v>
      </c>
      <c r="G2179" t="str">
        <f>VLOOKUP(D2179,'B-Business Capability'!B:H,7,FALSE)</f>
        <v>Construction &amp; Development</v>
      </c>
      <c r="I2179" t="s">
        <v>253</v>
      </c>
      <c r="J2179" t="s">
        <v>1060</v>
      </c>
      <c r="K2179" t="s">
        <v>880</v>
      </c>
      <c r="L2179" t="s">
        <v>1077</v>
      </c>
      <c r="M2179" t="str">
        <f>VLOOKUP(L2179,'A-Applications'!B:D,3,FALSE)</f>
        <v>CppCheck</v>
      </c>
      <c r="N2179" t="s">
        <v>53</v>
      </c>
      <c r="O2179" t="s">
        <v>54</v>
      </c>
      <c r="P2179" t="s">
        <v>407</v>
      </c>
      <c r="Q2179" t="str">
        <f>VLOOKUP(KamstrupData[[#This Row],[IdLevel123]],'B-Business Capability'!B:L,10,FALSE)</f>
        <v>Idea-to-Release (I2R)</v>
      </c>
      <c r="R2179">
        <f>VLOOKUP(KamstrupData[[#This Row],[IdLevel123]],'B-Business Capability'!B:L,11,FALSE)</f>
        <v>420</v>
      </c>
      <c r="T2179" t="s">
        <v>1063</v>
      </c>
      <c r="U2179" t="str">
        <f>_xlfn.CONCAT(KamstrupData[[#This Row],[CountryCode]],"_",KamstrupData[[#This Row],[Business Area]],"_",KamstrupData[[#This Row],[DepartmentTeam]])</f>
        <v>DK10_Heat/Cooling - Technology Hardware_Embeded Software</v>
      </c>
      <c r="V2179" t="str">
        <f>VLOOKUP(KamstrupData[[#This Row],[ORG_Concat]],'O-Organization'!F:H,3,FALSE)</f>
        <v>11113_DK10_Heat &amp; Cooling_Heat/Cooling - Technology Hardware_Embeded Software</v>
      </c>
    </row>
    <row r="2180" spans="4:22">
      <c r="D2180" t="s">
        <v>507</v>
      </c>
      <c r="E2180" t="str">
        <f>VLOOKUP(D2180,'B-Business Capability'!B:H,5,FALSE)</f>
        <v>Product &amp; Software Development</v>
      </c>
      <c r="F2180" t="str">
        <f>VLOOKUP(D2180,'B-Business Capability'!B:H,6,FALSE)</f>
        <v>Engineering</v>
      </c>
      <c r="G2180" t="str">
        <f>VLOOKUP(D2180,'B-Business Capability'!B:H,7,FALSE)</f>
        <v>Construction &amp; Development</v>
      </c>
      <c r="I2180" t="s">
        <v>253</v>
      </c>
      <c r="J2180" t="s">
        <v>1060</v>
      </c>
      <c r="K2180" t="s">
        <v>888</v>
      </c>
      <c r="L2180" t="s">
        <v>1077</v>
      </c>
      <c r="M2180" t="str">
        <f>VLOOKUP(L2180,'A-Applications'!B:D,3,FALSE)</f>
        <v>CppCheck</v>
      </c>
      <c r="N2180" t="s">
        <v>53</v>
      </c>
      <c r="O2180" s="42" t="s">
        <v>54</v>
      </c>
      <c r="P2180" t="s">
        <v>407</v>
      </c>
      <c r="Q2180" t="str">
        <f>VLOOKUP(KamstrupData[[#This Row],[IdLevel123]],'B-Business Capability'!B:L,10,FALSE)</f>
        <v>Idea-to-Release (I2R)</v>
      </c>
      <c r="R2180">
        <f>VLOOKUP(KamstrupData[[#This Row],[IdLevel123]],'B-Business Capability'!B:L,11,FALSE)</f>
        <v>420</v>
      </c>
      <c r="T2180" t="s">
        <v>1067</v>
      </c>
      <c r="U2180" t="str">
        <f>_xlfn.CONCAT(KamstrupData[[#This Row],[CountryCode]],"_",KamstrupData[[#This Row],[Business Area]],"_",KamstrupData[[#This Row],[DepartmentTeam]])</f>
        <v>DK10_Heat/Cooling - Technology Hardware_Tech. Lead</v>
      </c>
      <c r="V2180" t="str">
        <f>VLOOKUP(KamstrupData[[#This Row],[ORG_Concat]],'O-Organization'!F:H,3,FALSE)</f>
        <v>11116_DK10_Heat &amp; Cooling_Heat/Cooling - Technology Hardware_Tech. Lead</v>
      </c>
    </row>
    <row r="2181" spans="4:22">
      <c r="D2181" t="s">
        <v>507</v>
      </c>
      <c r="E2181" t="str">
        <f>VLOOKUP(D2181,'B-Business Capability'!B:H,5,FALSE)</f>
        <v>Product &amp; Software Development</v>
      </c>
      <c r="F2181" t="str">
        <f>VLOOKUP(D2181,'B-Business Capability'!B:H,6,FALSE)</f>
        <v>Engineering</v>
      </c>
      <c r="G2181" t="str">
        <f>VLOOKUP(D2181,'B-Business Capability'!B:H,7,FALSE)</f>
        <v>Construction &amp; Development</v>
      </c>
      <c r="I2181" t="s">
        <v>253</v>
      </c>
      <c r="J2181" t="s">
        <v>1060</v>
      </c>
      <c r="K2181" t="s">
        <v>880</v>
      </c>
      <c r="L2181" t="s">
        <v>1078</v>
      </c>
      <c r="M2181" t="str">
        <f>VLOOKUP(L2181,'A-Applications'!B:D,3,FALSE)</f>
        <v>Cygwin</v>
      </c>
      <c r="N2181" t="s">
        <v>53</v>
      </c>
      <c r="O2181" t="s">
        <v>54</v>
      </c>
      <c r="P2181" t="s">
        <v>407</v>
      </c>
      <c r="Q2181" t="str">
        <f>VLOOKUP(KamstrupData[[#This Row],[IdLevel123]],'B-Business Capability'!B:L,10,FALSE)</f>
        <v>Idea-to-Release (I2R)</v>
      </c>
      <c r="R2181">
        <f>VLOOKUP(KamstrupData[[#This Row],[IdLevel123]],'B-Business Capability'!B:L,11,FALSE)</f>
        <v>420</v>
      </c>
      <c r="T2181" t="s">
        <v>1063</v>
      </c>
      <c r="U2181" t="str">
        <f>_xlfn.CONCAT(KamstrupData[[#This Row],[CountryCode]],"_",KamstrupData[[#This Row],[Business Area]],"_",KamstrupData[[#This Row],[DepartmentTeam]])</f>
        <v>DK10_Heat/Cooling - Technology Hardware_Embeded Software</v>
      </c>
      <c r="V2181" t="str">
        <f>VLOOKUP(KamstrupData[[#This Row],[ORG_Concat]],'O-Organization'!F:H,3,FALSE)</f>
        <v>11113_DK10_Heat &amp; Cooling_Heat/Cooling - Technology Hardware_Embeded Software</v>
      </c>
    </row>
    <row r="2182" spans="4:22">
      <c r="D2182" t="s">
        <v>507</v>
      </c>
      <c r="E2182" t="str">
        <f>VLOOKUP(D2182,'B-Business Capability'!B:H,5,FALSE)</f>
        <v>Product &amp; Software Development</v>
      </c>
      <c r="F2182" t="str">
        <f>VLOOKUP(D2182,'B-Business Capability'!B:H,6,FALSE)</f>
        <v>Engineering</v>
      </c>
      <c r="G2182" t="str">
        <f>VLOOKUP(D2182,'B-Business Capability'!B:H,7,FALSE)</f>
        <v>Construction &amp; Development</v>
      </c>
      <c r="I2182" t="s">
        <v>253</v>
      </c>
      <c r="J2182" t="s">
        <v>1060</v>
      </c>
      <c r="K2182" t="s">
        <v>888</v>
      </c>
      <c r="L2182" t="s">
        <v>1078</v>
      </c>
      <c r="M2182" t="str">
        <f>VLOOKUP(L2182,'A-Applications'!B:D,3,FALSE)</f>
        <v>Cygwin</v>
      </c>
      <c r="N2182" t="s">
        <v>53</v>
      </c>
      <c r="O2182" s="42" t="s">
        <v>54</v>
      </c>
      <c r="P2182" t="s">
        <v>407</v>
      </c>
      <c r="Q2182" t="str">
        <f>VLOOKUP(KamstrupData[[#This Row],[IdLevel123]],'B-Business Capability'!B:L,10,FALSE)</f>
        <v>Idea-to-Release (I2R)</v>
      </c>
      <c r="R2182">
        <f>VLOOKUP(KamstrupData[[#This Row],[IdLevel123]],'B-Business Capability'!B:L,11,FALSE)</f>
        <v>420</v>
      </c>
      <c r="T2182" t="s">
        <v>1067</v>
      </c>
      <c r="U2182" t="str">
        <f>_xlfn.CONCAT(KamstrupData[[#This Row],[CountryCode]],"_",KamstrupData[[#This Row],[Business Area]],"_",KamstrupData[[#This Row],[DepartmentTeam]])</f>
        <v>DK10_Heat/Cooling - Technology Hardware_Tech. Lead</v>
      </c>
      <c r="V2182" t="str">
        <f>VLOOKUP(KamstrupData[[#This Row],[ORG_Concat]],'O-Organization'!F:H,3,FALSE)</f>
        <v>11116_DK10_Heat &amp; Cooling_Heat/Cooling - Technology Hardware_Tech. Lead</v>
      </c>
    </row>
    <row r="2183" spans="4:22">
      <c r="D2183" t="s">
        <v>507</v>
      </c>
      <c r="E2183" t="str">
        <f>VLOOKUP(D2183,'B-Business Capability'!B:H,5,FALSE)</f>
        <v>Product &amp; Software Development</v>
      </c>
      <c r="F2183" t="str">
        <f>VLOOKUP(D2183,'B-Business Capability'!B:H,6,FALSE)</f>
        <v>Engineering</v>
      </c>
      <c r="G2183" t="str">
        <f>VLOOKUP(D2183,'B-Business Capability'!B:H,7,FALSE)</f>
        <v>Construction &amp; Development</v>
      </c>
      <c r="I2183" t="s">
        <v>253</v>
      </c>
      <c r="J2183" t="s">
        <v>1060</v>
      </c>
      <c r="K2183" t="s">
        <v>880</v>
      </c>
      <c r="L2183" t="s">
        <v>403</v>
      </c>
      <c r="M2183" t="str">
        <f>VLOOKUP(L2183,'A-Applications'!B:D,3,FALSE)</f>
        <v>Git</v>
      </c>
      <c r="N2183" t="s">
        <v>53</v>
      </c>
      <c r="O2183" s="42" t="s">
        <v>54</v>
      </c>
      <c r="P2183" t="s">
        <v>407</v>
      </c>
      <c r="Q2183" t="str">
        <f>VLOOKUP(KamstrupData[[#This Row],[IdLevel123]],'B-Business Capability'!B:L,10,FALSE)</f>
        <v>Idea-to-Release (I2R)</v>
      </c>
      <c r="R2183">
        <f>VLOOKUP(KamstrupData[[#This Row],[IdLevel123]],'B-Business Capability'!B:L,11,FALSE)</f>
        <v>420</v>
      </c>
      <c r="T2183" t="s">
        <v>1063</v>
      </c>
      <c r="U2183" t="str">
        <f>_xlfn.CONCAT(KamstrupData[[#This Row],[CountryCode]],"_",KamstrupData[[#This Row],[Business Area]],"_",KamstrupData[[#This Row],[DepartmentTeam]])</f>
        <v>DK10_Heat/Cooling - Technology Hardware_Embeded Software</v>
      </c>
      <c r="V2183" t="str">
        <f>VLOOKUP(KamstrupData[[#This Row],[ORG_Concat]],'O-Organization'!F:H,3,FALSE)</f>
        <v>11113_DK10_Heat &amp; Cooling_Heat/Cooling - Technology Hardware_Embeded Software</v>
      </c>
    </row>
    <row r="2184" spans="4:22">
      <c r="D2184" t="s">
        <v>507</v>
      </c>
      <c r="E2184" t="str">
        <f>VLOOKUP(D2184,'B-Business Capability'!B:H,5,FALSE)</f>
        <v>Product &amp; Software Development</v>
      </c>
      <c r="F2184" t="str">
        <f>VLOOKUP(D2184,'B-Business Capability'!B:H,6,FALSE)</f>
        <v>Engineering</v>
      </c>
      <c r="G2184" t="str">
        <f>VLOOKUP(D2184,'B-Business Capability'!B:H,7,FALSE)</f>
        <v>Construction &amp; Development</v>
      </c>
      <c r="I2184" t="s">
        <v>253</v>
      </c>
      <c r="J2184" t="s">
        <v>1060</v>
      </c>
      <c r="K2184" t="s">
        <v>1061</v>
      </c>
      <c r="L2184" t="s">
        <v>405</v>
      </c>
      <c r="M2184" t="str">
        <f>VLOOKUP(L2184,'A-Applications'!B:D,3,FALSE)</f>
        <v>Microsoft Visual Studio Pro MSDN</v>
      </c>
      <c r="N2184" t="s">
        <v>53</v>
      </c>
      <c r="O2184" s="42" t="s">
        <v>54</v>
      </c>
      <c r="P2184" t="s">
        <v>916</v>
      </c>
      <c r="Q2184" t="str">
        <f>VLOOKUP(KamstrupData[[#This Row],[IdLevel123]],'B-Business Capability'!B:L,10,FALSE)</f>
        <v>Idea-to-Release (I2R)</v>
      </c>
      <c r="R2184">
        <f>VLOOKUP(KamstrupData[[#This Row],[IdLevel123]],'B-Business Capability'!B:L,11,FALSE)</f>
        <v>420</v>
      </c>
      <c r="T2184" t="s">
        <v>1079</v>
      </c>
      <c r="U2184" t="str">
        <f>_xlfn.CONCAT(KamstrupData[[#This Row],[CountryCode]],"_",KamstrupData[[#This Row],[Business Area]],"_",KamstrupData[[#This Row],[DepartmentTeam]])</f>
        <v>DK10_Heat/Cooling - Technology Hardware_Concentrators</v>
      </c>
      <c r="V2184" t="str">
        <f>VLOOKUP(KamstrupData[[#This Row],[ORG_Concat]],'O-Organization'!F:H,3,FALSE)</f>
        <v>11112_DK10_Heat &amp; Cooling_Heat/Cooling - Technology Hardware_Concentrators</v>
      </c>
    </row>
    <row r="2185" spans="4:22">
      <c r="D2185" t="s">
        <v>507</v>
      </c>
      <c r="E2185" t="str">
        <f>VLOOKUP(D2185,'B-Business Capability'!B:H,5,FALSE)</f>
        <v>Product &amp; Software Development</v>
      </c>
      <c r="F2185" t="str">
        <f>VLOOKUP(D2185,'B-Business Capability'!B:H,6,FALSE)</f>
        <v>Engineering</v>
      </c>
      <c r="G2185" t="str">
        <f>VLOOKUP(D2185,'B-Business Capability'!B:H,7,FALSE)</f>
        <v>Construction &amp; Development</v>
      </c>
      <c r="I2185" t="s">
        <v>253</v>
      </c>
      <c r="J2185" t="s">
        <v>1060</v>
      </c>
      <c r="K2185" t="s">
        <v>880</v>
      </c>
      <c r="L2185" t="s">
        <v>405</v>
      </c>
      <c r="M2185" t="str">
        <f>VLOOKUP(L2185,'A-Applications'!B:D,3,FALSE)</f>
        <v>Microsoft Visual Studio Pro MSDN</v>
      </c>
      <c r="N2185" t="s">
        <v>53</v>
      </c>
      <c r="O2185" s="42" t="s">
        <v>54</v>
      </c>
      <c r="P2185" t="s">
        <v>407</v>
      </c>
      <c r="Q2185" t="str">
        <f>VLOOKUP(KamstrupData[[#This Row],[IdLevel123]],'B-Business Capability'!B:L,10,FALSE)</f>
        <v>Idea-to-Release (I2R)</v>
      </c>
      <c r="R2185">
        <f>VLOOKUP(KamstrupData[[#This Row],[IdLevel123]],'B-Business Capability'!B:L,11,FALSE)</f>
        <v>420</v>
      </c>
      <c r="T2185" t="s">
        <v>1063</v>
      </c>
      <c r="U2185" t="str">
        <f>_xlfn.CONCAT(KamstrupData[[#This Row],[CountryCode]],"_",KamstrupData[[#This Row],[Business Area]],"_",KamstrupData[[#This Row],[DepartmentTeam]])</f>
        <v>DK10_Heat/Cooling - Technology Hardware_Embeded Software</v>
      </c>
      <c r="V2185" t="str">
        <f>VLOOKUP(KamstrupData[[#This Row],[ORG_Concat]],'O-Organization'!F:H,3,FALSE)</f>
        <v>11113_DK10_Heat &amp; Cooling_Heat/Cooling - Technology Hardware_Embeded Software</v>
      </c>
    </row>
    <row r="2186" spans="4:22">
      <c r="D2186" t="s">
        <v>507</v>
      </c>
      <c r="E2186" t="str">
        <f>VLOOKUP(D2186,'B-Business Capability'!B:H,5,FALSE)</f>
        <v>Product &amp; Software Development</v>
      </c>
      <c r="F2186" t="str">
        <f>VLOOKUP(D2186,'B-Business Capability'!B:H,6,FALSE)</f>
        <v>Engineering</v>
      </c>
      <c r="G2186" t="str">
        <f>VLOOKUP(D2186,'B-Business Capability'!B:H,7,FALSE)</f>
        <v>Construction &amp; Development</v>
      </c>
      <c r="I2186" t="s">
        <v>253</v>
      </c>
      <c r="J2186" t="s">
        <v>1060</v>
      </c>
      <c r="K2186" t="s">
        <v>1064</v>
      </c>
      <c r="L2186" t="s">
        <v>405</v>
      </c>
      <c r="M2186" t="str">
        <f>VLOOKUP(L2186,'A-Applications'!B:D,3,FALSE)</f>
        <v>Microsoft Visual Studio Pro MSDN</v>
      </c>
      <c r="N2186" t="s">
        <v>53</v>
      </c>
      <c r="O2186" s="42" t="s">
        <v>54</v>
      </c>
      <c r="P2186" t="s">
        <v>407</v>
      </c>
      <c r="Q2186" t="str">
        <f>VLOOKUP(KamstrupData[[#This Row],[IdLevel123]],'B-Business Capability'!B:L,10,FALSE)</f>
        <v>Idea-to-Release (I2R)</v>
      </c>
      <c r="R2186">
        <f>VLOOKUP(KamstrupData[[#This Row],[IdLevel123]],'B-Business Capability'!B:L,11,FALSE)</f>
        <v>420</v>
      </c>
      <c r="T2186" t="s">
        <v>1065</v>
      </c>
      <c r="U2186" t="str">
        <f>_xlfn.CONCAT(KamstrupData[[#This Row],[CountryCode]],"_",KamstrupData[[#This Row],[Business Area]],"_",KamstrupData[[#This Row],[DepartmentTeam]])</f>
        <v>DK10_Heat/Cooling - Technology Hardware_H/C Meters</v>
      </c>
      <c r="V2186" t="str">
        <f>VLOOKUP(KamstrupData[[#This Row],[ORG_Concat]],'O-Organization'!F:H,3,FALSE)</f>
        <v>11114_DK10_Heat &amp; Cooling_Heat/Cooling - Technology Hardware_H/C Meters</v>
      </c>
    </row>
    <row r="2187" spans="4:22">
      <c r="D2187" t="s">
        <v>507</v>
      </c>
      <c r="E2187" t="str">
        <f>VLOOKUP(D2187,'B-Business Capability'!B:H,5,FALSE)</f>
        <v>Product &amp; Software Development</v>
      </c>
      <c r="F2187" t="str">
        <f>VLOOKUP(D2187,'B-Business Capability'!B:H,6,FALSE)</f>
        <v>Engineering</v>
      </c>
      <c r="G2187" t="str">
        <f>VLOOKUP(D2187,'B-Business Capability'!B:H,7,FALSE)</f>
        <v>Construction &amp; Development</v>
      </c>
      <c r="I2187" t="s">
        <v>253</v>
      </c>
      <c r="J2187" t="s">
        <v>1060</v>
      </c>
      <c r="K2187" t="s">
        <v>880</v>
      </c>
      <c r="L2187" t="s">
        <v>893</v>
      </c>
      <c r="M2187" t="str">
        <f>VLOOKUP(L2187,'A-Applications'!B:D,3,FALSE)</f>
        <v>J-Link</v>
      </c>
      <c r="N2187" t="s">
        <v>53</v>
      </c>
      <c r="O2187" s="42" t="s">
        <v>54</v>
      </c>
      <c r="P2187" t="s">
        <v>407</v>
      </c>
      <c r="Q2187" t="str">
        <f>VLOOKUP(KamstrupData[[#This Row],[IdLevel123]],'B-Business Capability'!B:L,10,FALSE)</f>
        <v>Idea-to-Release (I2R)</v>
      </c>
      <c r="R2187">
        <f>VLOOKUP(KamstrupData[[#This Row],[IdLevel123]],'B-Business Capability'!B:L,11,FALSE)</f>
        <v>420</v>
      </c>
      <c r="T2187" t="s">
        <v>1063</v>
      </c>
      <c r="U2187" t="str">
        <f>_xlfn.CONCAT(KamstrupData[[#This Row],[CountryCode]],"_",KamstrupData[[#This Row],[Business Area]],"_",KamstrupData[[#This Row],[DepartmentTeam]])</f>
        <v>DK10_Heat/Cooling - Technology Hardware_Embeded Software</v>
      </c>
      <c r="V2187" t="str">
        <f>VLOOKUP(KamstrupData[[#This Row],[ORG_Concat]],'O-Organization'!F:H,3,FALSE)</f>
        <v>11113_DK10_Heat &amp; Cooling_Heat/Cooling - Technology Hardware_Embeded Software</v>
      </c>
    </row>
    <row r="2188" spans="4:22">
      <c r="D2188" t="s">
        <v>1080</v>
      </c>
      <c r="E2188" t="str">
        <f>VLOOKUP(D2188,'B-Business Capability'!B:H,5,FALSE)</f>
        <v>Product &amp; Software Development</v>
      </c>
      <c r="F2188" t="str">
        <f>VLOOKUP(D2188,'B-Business Capability'!B:H,6,FALSE)</f>
        <v>Quality Management</v>
      </c>
      <c r="G2188" t="str">
        <f>VLOOKUP(D2188,'B-Business Capability'!B:H,7,FALSE)</f>
        <v>Manage Debugging</v>
      </c>
      <c r="I2188" t="s">
        <v>253</v>
      </c>
      <c r="J2188" t="s">
        <v>1060</v>
      </c>
      <c r="K2188" t="s">
        <v>880</v>
      </c>
      <c r="L2188" t="s">
        <v>893</v>
      </c>
      <c r="M2188" t="str">
        <f>VLOOKUP(L2188,'A-Applications'!B:D,3,FALSE)</f>
        <v>J-Link</v>
      </c>
      <c r="N2188" t="s">
        <v>53</v>
      </c>
      <c r="O2188" s="42" t="s">
        <v>54</v>
      </c>
      <c r="P2188" t="s">
        <v>407</v>
      </c>
      <c r="Q2188" t="str">
        <f>VLOOKUP(KamstrupData[[#This Row],[IdLevel123]],'B-Business Capability'!B:L,10,FALSE)</f>
        <v>Idea-to-Release (I2R)</v>
      </c>
      <c r="R2188">
        <f>VLOOKUP(KamstrupData[[#This Row],[IdLevel123]],'B-Business Capability'!B:L,11,FALSE)</f>
        <v>902</v>
      </c>
      <c r="T2188" t="s">
        <v>1063</v>
      </c>
      <c r="U2188" t="str">
        <f>_xlfn.CONCAT(KamstrupData[[#This Row],[CountryCode]],"_",KamstrupData[[#This Row],[Business Area]],"_",KamstrupData[[#This Row],[DepartmentTeam]])</f>
        <v>DK10_Heat/Cooling - Technology Hardware_Embeded Software</v>
      </c>
      <c r="V2188" t="str">
        <f>VLOOKUP(KamstrupData[[#This Row],[ORG_Concat]],'O-Organization'!F:H,3,FALSE)</f>
        <v>11113_DK10_Heat &amp; Cooling_Heat/Cooling - Technology Hardware_Embeded Software</v>
      </c>
    </row>
    <row r="2189" spans="4:22">
      <c r="D2189" t="s">
        <v>507</v>
      </c>
      <c r="E2189" t="str">
        <f>VLOOKUP(D2189,'B-Business Capability'!B:H,5,FALSE)</f>
        <v>Product &amp; Software Development</v>
      </c>
      <c r="F2189" t="str">
        <f>VLOOKUP(D2189,'B-Business Capability'!B:H,6,FALSE)</f>
        <v>Engineering</v>
      </c>
      <c r="G2189" t="str">
        <f>VLOOKUP(D2189,'B-Business Capability'!B:H,7,FALSE)</f>
        <v>Construction &amp; Development</v>
      </c>
      <c r="I2189" t="s">
        <v>253</v>
      </c>
      <c r="J2189" t="s">
        <v>1060</v>
      </c>
      <c r="L2189" t="s">
        <v>894</v>
      </c>
      <c r="M2189" t="str">
        <f>VLOOKUP(L2189,'A-Applications'!B:D,3,FALSE)</f>
        <v>Matlab</v>
      </c>
      <c r="O2189" s="42"/>
      <c r="P2189" t="s">
        <v>407</v>
      </c>
      <c r="Q2189" t="str">
        <f>VLOOKUP(KamstrupData[[#This Row],[IdLevel123]],'B-Business Capability'!B:L,10,FALSE)</f>
        <v>Idea-to-Release (I2R)</v>
      </c>
      <c r="R2189">
        <f>VLOOKUP(KamstrupData[[#This Row],[IdLevel123]],'B-Business Capability'!B:L,11,FALSE)</f>
        <v>420</v>
      </c>
      <c r="T2189" t="s">
        <v>1065</v>
      </c>
      <c r="U2189" t="str">
        <f>_xlfn.CONCAT(KamstrupData[[#This Row],[CountryCode]],"_",KamstrupData[[#This Row],[Business Area]],"_",KamstrupData[[#This Row],[DepartmentTeam]])</f>
        <v>DK10_Heat/Cooling - Technology Hardware_</v>
      </c>
      <c r="V2189" t="str">
        <f>VLOOKUP(KamstrupData[[#This Row],[ORG_Concat]],'O-Organization'!F:H,3,FALSE)</f>
        <v>11111_DK10_Heat &amp; Cooling_Heat/Cooling - Technology Hardware_</v>
      </c>
    </row>
    <row r="2190" spans="4:22">
      <c r="D2190" t="s">
        <v>507</v>
      </c>
      <c r="E2190" t="str">
        <f>VLOOKUP(D2190,'B-Business Capability'!B:H,5,FALSE)</f>
        <v>Product &amp; Software Development</v>
      </c>
      <c r="F2190" t="str">
        <f>VLOOKUP(D2190,'B-Business Capability'!B:H,6,FALSE)</f>
        <v>Engineering</v>
      </c>
      <c r="G2190" t="str">
        <f>VLOOKUP(D2190,'B-Business Capability'!B:H,7,FALSE)</f>
        <v>Construction &amp; Development</v>
      </c>
      <c r="I2190" t="s">
        <v>253</v>
      </c>
      <c r="J2190" t="s">
        <v>1060</v>
      </c>
      <c r="K2190" t="s">
        <v>880</v>
      </c>
      <c r="L2190" t="s">
        <v>1081</v>
      </c>
      <c r="M2190" t="str">
        <f>VLOOKUP(L2190,'A-Applications'!B:D,3,FALSE)</f>
        <v>MC301_Test</v>
      </c>
      <c r="N2190" t="s">
        <v>53</v>
      </c>
      <c r="O2190" t="s">
        <v>54</v>
      </c>
      <c r="P2190" t="s">
        <v>407</v>
      </c>
      <c r="Q2190" t="str">
        <f>VLOOKUP(KamstrupData[[#This Row],[IdLevel123]],'B-Business Capability'!B:L,10,FALSE)</f>
        <v>Idea-to-Release (I2R)</v>
      </c>
      <c r="R2190">
        <f>VLOOKUP(KamstrupData[[#This Row],[IdLevel123]],'B-Business Capability'!B:L,11,FALSE)</f>
        <v>420</v>
      </c>
      <c r="T2190" t="s">
        <v>1063</v>
      </c>
      <c r="U2190" t="str">
        <f>_xlfn.CONCAT(KamstrupData[[#This Row],[CountryCode]],"_",KamstrupData[[#This Row],[Business Area]],"_",KamstrupData[[#This Row],[DepartmentTeam]])</f>
        <v>DK10_Heat/Cooling - Technology Hardware_Embeded Software</v>
      </c>
      <c r="V2190" t="str">
        <f>VLOOKUP(KamstrupData[[#This Row],[ORG_Concat]],'O-Organization'!F:H,3,FALSE)</f>
        <v>11113_DK10_Heat &amp; Cooling_Heat/Cooling - Technology Hardware_Embeded Software</v>
      </c>
    </row>
    <row r="2191" spans="4:22">
      <c r="D2191" t="s">
        <v>507</v>
      </c>
      <c r="E2191" t="str">
        <f>VLOOKUP(D2191,'B-Business Capability'!B:H,5,FALSE)</f>
        <v>Product &amp; Software Development</v>
      </c>
      <c r="F2191" t="str">
        <f>VLOOKUP(D2191,'B-Business Capability'!B:H,6,FALSE)</f>
        <v>Engineering</v>
      </c>
      <c r="G2191" t="str">
        <f>VLOOKUP(D2191,'B-Business Capability'!B:H,7,FALSE)</f>
        <v>Construction &amp; Development</v>
      </c>
      <c r="I2191" t="s">
        <v>253</v>
      </c>
      <c r="J2191" t="s">
        <v>1060</v>
      </c>
      <c r="K2191" t="s">
        <v>888</v>
      </c>
      <c r="L2191" t="s">
        <v>1081</v>
      </c>
      <c r="M2191" t="str">
        <f>VLOOKUP(L2191,'A-Applications'!B:D,3,FALSE)</f>
        <v>MC301_Test</v>
      </c>
      <c r="N2191" t="s">
        <v>53</v>
      </c>
      <c r="O2191" s="42" t="s">
        <v>54</v>
      </c>
      <c r="P2191" t="s">
        <v>407</v>
      </c>
      <c r="Q2191" t="str">
        <f>VLOOKUP(KamstrupData[[#This Row],[IdLevel123]],'B-Business Capability'!B:L,10,FALSE)</f>
        <v>Idea-to-Release (I2R)</v>
      </c>
      <c r="R2191">
        <f>VLOOKUP(KamstrupData[[#This Row],[IdLevel123]],'B-Business Capability'!B:L,11,FALSE)</f>
        <v>420</v>
      </c>
      <c r="T2191" t="s">
        <v>1067</v>
      </c>
      <c r="U2191" t="str">
        <f>_xlfn.CONCAT(KamstrupData[[#This Row],[CountryCode]],"_",KamstrupData[[#This Row],[Business Area]],"_",KamstrupData[[#This Row],[DepartmentTeam]])</f>
        <v>DK10_Heat/Cooling - Technology Hardware_Tech. Lead</v>
      </c>
      <c r="V2191" t="str">
        <f>VLOOKUP(KamstrupData[[#This Row],[ORG_Concat]],'O-Organization'!F:H,3,FALSE)</f>
        <v>11116_DK10_Heat &amp; Cooling_Heat/Cooling - Technology Hardware_Tech. Lead</v>
      </c>
    </row>
    <row r="2192" spans="4:22">
      <c r="D2192" t="s">
        <v>852</v>
      </c>
      <c r="E2192" t="str">
        <f>VLOOKUP(D2192,'B-Business Capability'!B:H,5,FALSE)</f>
        <v>Product &amp; Software Development</v>
      </c>
      <c r="F2192" t="str">
        <f>VLOOKUP(D2192,'B-Business Capability'!B:H,6,FALSE)</f>
        <v>Engineering</v>
      </c>
      <c r="G2192" t="str">
        <f>VLOOKUP(D2192,'B-Business Capability'!B:H,7,FALSE)</f>
        <v>Conceptualization</v>
      </c>
      <c r="I2192" t="s">
        <v>253</v>
      </c>
      <c r="J2192" t="s">
        <v>1060</v>
      </c>
      <c r="K2192" t="s">
        <v>880</v>
      </c>
      <c r="L2192" t="s">
        <v>105</v>
      </c>
      <c r="M2192" t="str">
        <f>VLOOKUP(L2192,'A-Applications'!B:D,3,FALSE)</f>
        <v>Microsoft Visio</v>
      </c>
      <c r="N2192" t="s">
        <v>53</v>
      </c>
      <c r="O2192" t="s">
        <v>54</v>
      </c>
      <c r="P2192" t="s">
        <v>407</v>
      </c>
      <c r="Q2192" t="str">
        <f>VLOOKUP(KamstrupData[[#This Row],[IdLevel123]],'B-Business Capability'!B:L,10,FALSE)</f>
        <v>Idea-to-Release (I2R)</v>
      </c>
      <c r="R2192">
        <f>VLOOKUP(KamstrupData[[#This Row],[IdLevel123]],'B-Business Capability'!B:L,11,FALSE)</f>
        <v>410</v>
      </c>
      <c r="T2192" t="s">
        <v>1063</v>
      </c>
      <c r="U2192" t="str">
        <f>_xlfn.CONCAT(KamstrupData[[#This Row],[CountryCode]],"_",KamstrupData[[#This Row],[Business Area]],"_",KamstrupData[[#This Row],[DepartmentTeam]])</f>
        <v>DK10_Heat/Cooling - Technology Hardware_Embeded Software</v>
      </c>
      <c r="V2192" t="str">
        <f>VLOOKUP(KamstrupData[[#This Row],[ORG_Concat]],'O-Organization'!F:H,3,FALSE)</f>
        <v>11113_DK10_Heat &amp; Cooling_Heat/Cooling - Technology Hardware_Embeded Software</v>
      </c>
    </row>
    <row r="2193" spans="4:22">
      <c r="D2193" t="s">
        <v>852</v>
      </c>
      <c r="E2193" t="str">
        <f>VLOOKUP(D2193,'B-Business Capability'!B:H,5,FALSE)</f>
        <v>Product &amp; Software Development</v>
      </c>
      <c r="F2193" t="str">
        <f>VLOOKUP(D2193,'B-Business Capability'!B:H,6,FALSE)</f>
        <v>Engineering</v>
      </c>
      <c r="G2193" t="str">
        <f>VLOOKUP(D2193,'B-Business Capability'!B:H,7,FALSE)</f>
        <v>Conceptualization</v>
      </c>
      <c r="I2193" t="s">
        <v>253</v>
      </c>
      <c r="J2193" t="s">
        <v>1060</v>
      </c>
      <c r="K2193" t="s">
        <v>1064</v>
      </c>
      <c r="L2193" t="s">
        <v>105</v>
      </c>
      <c r="M2193" t="str">
        <f>VLOOKUP(L2193,'A-Applications'!B:D,3,FALSE)</f>
        <v>Microsoft Visio</v>
      </c>
      <c r="N2193" t="s">
        <v>53</v>
      </c>
      <c r="O2193" t="s">
        <v>54</v>
      </c>
      <c r="P2193" t="s">
        <v>407</v>
      </c>
      <c r="Q2193" t="str">
        <f>VLOOKUP(KamstrupData[[#This Row],[IdLevel123]],'B-Business Capability'!B:L,10,FALSE)</f>
        <v>Idea-to-Release (I2R)</v>
      </c>
      <c r="R2193">
        <f>VLOOKUP(KamstrupData[[#This Row],[IdLevel123]],'B-Business Capability'!B:L,11,FALSE)</f>
        <v>410</v>
      </c>
      <c r="T2193" t="s">
        <v>1065</v>
      </c>
      <c r="U2193" t="str">
        <f>_xlfn.CONCAT(KamstrupData[[#This Row],[CountryCode]],"_",KamstrupData[[#This Row],[Business Area]],"_",KamstrupData[[#This Row],[DepartmentTeam]])</f>
        <v>DK10_Heat/Cooling - Technology Hardware_H/C Meters</v>
      </c>
      <c r="V2193" t="str">
        <f>VLOOKUP(KamstrupData[[#This Row],[ORG_Concat]],'O-Organization'!F:H,3,FALSE)</f>
        <v>11114_DK10_Heat &amp; Cooling_Heat/Cooling - Technology Hardware_H/C Meters</v>
      </c>
    </row>
    <row r="2194" spans="4:22">
      <c r="D2194" t="s">
        <v>852</v>
      </c>
      <c r="E2194" t="str">
        <f>VLOOKUP(D2194,'B-Business Capability'!B:H,5,FALSE)</f>
        <v>Product &amp; Software Development</v>
      </c>
      <c r="F2194" t="str">
        <f>VLOOKUP(D2194,'B-Business Capability'!B:H,6,FALSE)</f>
        <v>Engineering</v>
      </c>
      <c r="G2194" t="str">
        <f>VLOOKUP(D2194,'B-Business Capability'!B:H,7,FALSE)</f>
        <v>Conceptualization</v>
      </c>
      <c r="I2194" t="s">
        <v>253</v>
      </c>
      <c r="J2194" t="s">
        <v>1060</v>
      </c>
      <c r="K2194" t="s">
        <v>883</v>
      </c>
      <c r="L2194" t="s">
        <v>105</v>
      </c>
      <c r="M2194" t="str">
        <f>VLOOKUP(L2194,'A-Applications'!B:D,3,FALSE)</f>
        <v>Microsoft Visio</v>
      </c>
      <c r="N2194" t="s">
        <v>53</v>
      </c>
      <c r="O2194" t="s">
        <v>54</v>
      </c>
      <c r="P2194" t="s">
        <v>407</v>
      </c>
      <c r="Q2194" t="str">
        <f>VLOOKUP(KamstrupData[[#This Row],[IdLevel123]],'B-Business Capability'!B:L,10,FALSE)</f>
        <v>Idea-to-Release (I2R)</v>
      </c>
      <c r="R2194">
        <f>VLOOKUP(KamstrupData[[#This Row],[IdLevel123]],'B-Business Capability'!B:L,11,FALSE)</f>
        <v>410</v>
      </c>
      <c r="T2194" t="s">
        <v>1066</v>
      </c>
      <c r="U2194" t="str">
        <f>_xlfn.CONCAT(KamstrupData[[#This Row],[CountryCode]],"_",KamstrupData[[#This Row],[Business Area]],"_",KamstrupData[[#This Row],[DepartmentTeam]])</f>
        <v>DK10_Heat/Cooling - Technology Hardware_Hardware</v>
      </c>
      <c r="V2194" t="str">
        <f>VLOOKUP(KamstrupData[[#This Row],[ORG_Concat]],'O-Organization'!F:H,3,FALSE)</f>
        <v>11115_DK10_Heat &amp; Cooling_Heat/Cooling - Technology Hardware_Hardware</v>
      </c>
    </row>
    <row r="2195" spans="4:22">
      <c r="D2195" t="s">
        <v>852</v>
      </c>
      <c r="E2195" t="str">
        <f>VLOOKUP(D2195,'B-Business Capability'!B:H,5,FALSE)</f>
        <v>Product &amp; Software Development</v>
      </c>
      <c r="F2195" t="str">
        <f>VLOOKUP(D2195,'B-Business Capability'!B:H,6,FALSE)</f>
        <v>Engineering</v>
      </c>
      <c r="G2195" t="str">
        <f>VLOOKUP(D2195,'B-Business Capability'!B:H,7,FALSE)</f>
        <v>Conceptualization</v>
      </c>
      <c r="I2195" t="s">
        <v>253</v>
      </c>
      <c r="J2195" t="s">
        <v>1060</v>
      </c>
      <c r="K2195" t="s">
        <v>888</v>
      </c>
      <c r="L2195" t="s">
        <v>105</v>
      </c>
      <c r="M2195" t="str">
        <f>VLOOKUP(L2195,'A-Applications'!B:D,3,FALSE)</f>
        <v>Microsoft Visio</v>
      </c>
      <c r="N2195" t="s">
        <v>53</v>
      </c>
      <c r="O2195" s="42" t="s">
        <v>54</v>
      </c>
      <c r="P2195" t="s">
        <v>407</v>
      </c>
      <c r="Q2195" t="str">
        <f>VLOOKUP(KamstrupData[[#This Row],[IdLevel123]],'B-Business Capability'!B:L,10,FALSE)</f>
        <v>Idea-to-Release (I2R)</v>
      </c>
      <c r="R2195">
        <f>VLOOKUP(KamstrupData[[#This Row],[IdLevel123]],'B-Business Capability'!B:L,11,FALSE)</f>
        <v>410</v>
      </c>
      <c r="T2195" t="s">
        <v>1072</v>
      </c>
      <c r="U2195" t="str">
        <f>_xlfn.CONCAT(KamstrupData[[#This Row],[CountryCode]],"_",KamstrupData[[#This Row],[Business Area]],"_",KamstrupData[[#This Row],[DepartmentTeam]])</f>
        <v>DK10_Heat/Cooling - Technology Hardware_Tech. Lead</v>
      </c>
      <c r="V2195" t="str">
        <f>VLOOKUP(KamstrupData[[#This Row],[ORG_Concat]],'O-Organization'!F:H,3,FALSE)</f>
        <v>11116_DK10_Heat &amp; Cooling_Heat/Cooling - Technology Hardware_Tech. Lead</v>
      </c>
    </row>
    <row r="2196" spans="4:22">
      <c r="D2196" t="s">
        <v>853</v>
      </c>
      <c r="E2196" t="str">
        <f>VLOOKUP(D2196,'B-Business Capability'!B:H,5,FALSE)</f>
        <v>Product &amp; Software Development</v>
      </c>
      <c r="F2196" t="str">
        <f>VLOOKUP(D2196,'B-Business Capability'!B:H,6,FALSE)</f>
        <v>Quality Management</v>
      </c>
      <c r="G2196" t="str">
        <f>VLOOKUP(D2196,'B-Business Capability'!B:H,7,FALSE)</f>
        <v>Manage Product Document</v>
      </c>
      <c r="I2196" t="s">
        <v>253</v>
      </c>
      <c r="J2196" t="s">
        <v>1060</v>
      </c>
      <c r="K2196" t="s">
        <v>880</v>
      </c>
      <c r="L2196" t="s">
        <v>105</v>
      </c>
      <c r="M2196" t="str">
        <f>VLOOKUP(L2196,'A-Applications'!B:D,3,FALSE)</f>
        <v>Microsoft Visio</v>
      </c>
      <c r="N2196" t="s">
        <v>53</v>
      </c>
      <c r="O2196" t="s">
        <v>54</v>
      </c>
      <c r="P2196" t="s">
        <v>407</v>
      </c>
      <c r="Q2196" t="str">
        <f>VLOOKUP(KamstrupData[[#This Row],[IdLevel123]],'B-Business Capability'!B:L,10,FALSE)</f>
        <v>Idea-to-Release (I2R)</v>
      </c>
      <c r="R2196">
        <f>VLOOKUP(KamstrupData[[#This Row],[IdLevel123]],'B-Business Capability'!B:L,11,FALSE)</f>
        <v>904</v>
      </c>
      <c r="T2196" t="s">
        <v>1063</v>
      </c>
      <c r="U2196" t="str">
        <f>_xlfn.CONCAT(KamstrupData[[#This Row],[CountryCode]],"_",KamstrupData[[#This Row],[Business Area]],"_",KamstrupData[[#This Row],[DepartmentTeam]])</f>
        <v>DK10_Heat/Cooling - Technology Hardware_Embeded Software</v>
      </c>
      <c r="V2196" t="str">
        <f>VLOOKUP(KamstrupData[[#This Row],[ORG_Concat]],'O-Organization'!F:H,3,FALSE)</f>
        <v>11113_DK10_Heat &amp; Cooling_Heat/Cooling - Technology Hardware_Embeded Software</v>
      </c>
    </row>
    <row r="2197" spans="4:22">
      <c r="D2197" t="s">
        <v>853</v>
      </c>
      <c r="E2197" t="str">
        <f>VLOOKUP(D2197,'B-Business Capability'!B:H,5,FALSE)</f>
        <v>Product &amp; Software Development</v>
      </c>
      <c r="F2197" t="str">
        <f>VLOOKUP(D2197,'B-Business Capability'!B:H,6,FALSE)</f>
        <v>Quality Management</v>
      </c>
      <c r="G2197" t="str">
        <f>VLOOKUP(D2197,'B-Business Capability'!B:H,7,FALSE)</f>
        <v>Manage Product Document</v>
      </c>
      <c r="I2197" t="s">
        <v>253</v>
      </c>
      <c r="J2197" t="s">
        <v>1060</v>
      </c>
      <c r="K2197" t="s">
        <v>1064</v>
      </c>
      <c r="L2197" t="s">
        <v>105</v>
      </c>
      <c r="M2197" t="str">
        <f>VLOOKUP(L2197,'A-Applications'!B:D,3,FALSE)</f>
        <v>Microsoft Visio</v>
      </c>
      <c r="N2197" t="s">
        <v>53</v>
      </c>
      <c r="O2197" t="s">
        <v>54</v>
      </c>
      <c r="P2197" t="s">
        <v>407</v>
      </c>
      <c r="Q2197" t="str">
        <f>VLOOKUP(KamstrupData[[#This Row],[IdLevel123]],'B-Business Capability'!B:L,10,FALSE)</f>
        <v>Idea-to-Release (I2R)</v>
      </c>
      <c r="R2197">
        <f>VLOOKUP(KamstrupData[[#This Row],[IdLevel123]],'B-Business Capability'!B:L,11,FALSE)</f>
        <v>904</v>
      </c>
      <c r="T2197" t="s">
        <v>1065</v>
      </c>
      <c r="U2197" t="str">
        <f>_xlfn.CONCAT(KamstrupData[[#This Row],[CountryCode]],"_",KamstrupData[[#This Row],[Business Area]],"_",KamstrupData[[#This Row],[DepartmentTeam]])</f>
        <v>DK10_Heat/Cooling - Technology Hardware_H/C Meters</v>
      </c>
      <c r="V2197" t="str">
        <f>VLOOKUP(KamstrupData[[#This Row],[ORG_Concat]],'O-Organization'!F:H,3,FALSE)</f>
        <v>11114_DK10_Heat &amp; Cooling_Heat/Cooling - Technology Hardware_H/C Meters</v>
      </c>
    </row>
    <row r="2198" spans="4:22">
      <c r="D2198" t="s">
        <v>853</v>
      </c>
      <c r="E2198" t="str">
        <f>VLOOKUP(D2198,'B-Business Capability'!B:H,5,FALSE)</f>
        <v>Product &amp; Software Development</v>
      </c>
      <c r="F2198" t="str">
        <f>VLOOKUP(D2198,'B-Business Capability'!B:H,6,FALSE)</f>
        <v>Quality Management</v>
      </c>
      <c r="G2198" t="str">
        <f>VLOOKUP(D2198,'B-Business Capability'!B:H,7,FALSE)</f>
        <v>Manage Product Document</v>
      </c>
      <c r="I2198" t="s">
        <v>253</v>
      </c>
      <c r="J2198" t="s">
        <v>1060</v>
      </c>
      <c r="K2198" t="s">
        <v>883</v>
      </c>
      <c r="L2198" t="s">
        <v>105</v>
      </c>
      <c r="M2198" t="str">
        <f>VLOOKUP(L2198,'A-Applications'!B:D,3,FALSE)</f>
        <v>Microsoft Visio</v>
      </c>
      <c r="N2198" t="s">
        <v>53</v>
      </c>
      <c r="O2198" t="s">
        <v>54</v>
      </c>
      <c r="P2198" t="s">
        <v>407</v>
      </c>
      <c r="Q2198" t="str">
        <f>VLOOKUP(KamstrupData[[#This Row],[IdLevel123]],'B-Business Capability'!B:L,10,FALSE)</f>
        <v>Idea-to-Release (I2R)</v>
      </c>
      <c r="R2198">
        <f>VLOOKUP(KamstrupData[[#This Row],[IdLevel123]],'B-Business Capability'!B:L,11,FALSE)</f>
        <v>904</v>
      </c>
      <c r="T2198" t="s">
        <v>1066</v>
      </c>
      <c r="U2198" t="str">
        <f>_xlfn.CONCAT(KamstrupData[[#This Row],[CountryCode]],"_",KamstrupData[[#This Row],[Business Area]],"_",KamstrupData[[#This Row],[DepartmentTeam]])</f>
        <v>DK10_Heat/Cooling - Technology Hardware_Hardware</v>
      </c>
      <c r="V2198" t="str">
        <f>VLOOKUP(KamstrupData[[#This Row],[ORG_Concat]],'O-Organization'!F:H,3,FALSE)</f>
        <v>11115_DK10_Heat &amp; Cooling_Heat/Cooling - Technology Hardware_Hardware</v>
      </c>
    </row>
    <row r="2199" spans="4:22">
      <c r="D2199" t="s">
        <v>853</v>
      </c>
      <c r="E2199" t="str">
        <f>VLOOKUP(D2199,'B-Business Capability'!B:H,5,FALSE)</f>
        <v>Product &amp; Software Development</v>
      </c>
      <c r="F2199" t="str">
        <f>VLOOKUP(D2199,'B-Business Capability'!B:H,6,FALSE)</f>
        <v>Quality Management</v>
      </c>
      <c r="G2199" t="str">
        <f>VLOOKUP(D2199,'B-Business Capability'!B:H,7,FALSE)</f>
        <v>Manage Product Document</v>
      </c>
      <c r="I2199" t="s">
        <v>253</v>
      </c>
      <c r="J2199" t="s">
        <v>1060</v>
      </c>
      <c r="K2199" t="s">
        <v>888</v>
      </c>
      <c r="L2199" t="s">
        <v>105</v>
      </c>
      <c r="M2199" t="str">
        <f>VLOOKUP(L2199,'A-Applications'!B:D,3,FALSE)</f>
        <v>Microsoft Visio</v>
      </c>
      <c r="N2199" t="s">
        <v>53</v>
      </c>
      <c r="O2199" s="42" t="s">
        <v>54</v>
      </c>
      <c r="P2199" t="s">
        <v>407</v>
      </c>
      <c r="Q2199" t="str">
        <f>VLOOKUP(KamstrupData[[#This Row],[IdLevel123]],'B-Business Capability'!B:L,10,FALSE)</f>
        <v>Idea-to-Release (I2R)</v>
      </c>
      <c r="R2199">
        <f>VLOOKUP(KamstrupData[[#This Row],[IdLevel123]],'B-Business Capability'!B:L,11,FALSE)</f>
        <v>904</v>
      </c>
      <c r="T2199" t="s">
        <v>1067</v>
      </c>
      <c r="U2199" t="str">
        <f>_xlfn.CONCAT(KamstrupData[[#This Row],[CountryCode]],"_",KamstrupData[[#This Row],[Business Area]],"_",KamstrupData[[#This Row],[DepartmentTeam]])</f>
        <v>DK10_Heat/Cooling - Technology Hardware_Tech. Lead</v>
      </c>
      <c r="V2199" t="str">
        <f>VLOOKUP(KamstrupData[[#This Row],[ORG_Concat]],'O-Organization'!F:H,3,FALSE)</f>
        <v>11116_DK10_Heat &amp; Cooling_Heat/Cooling - Technology Hardware_Tech. Lead</v>
      </c>
    </row>
    <row r="2200" spans="4:22">
      <c r="D2200" t="s">
        <v>507</v>
      </c>
      <c r="E2200" t="str">
        <f>VLOOKUP(D2200,'B-Business Capability'!B:H,5,FALSE)</f>
        <v>Product &amp; Software Development</v>
      </c>
      <c r="F2200" t="str">
        <f>VLOOKUP(D2200,'B-Business Capability'!B:H,6,FALSE)</f>
        <v>Engineering</v>
      </c>
      <c r="G2200" t="str">
        <f>VLOOKUP(D2200,'B-Business Capability'!B:H,7,FALSE)</f>
        <v>Construction &amp; Development</v>
      </c>
      <c r="I2200" t="s">
        <v>253</v>
      </c>
      <c r="J2200" t="s">
        <v>1060</v>
      </c>
      <c r="K2200" t="s">
        <v>880</v>
      </c>
      <c r="L2200" t="s">
        <v>1082</v>
      </c>
      <c r="M2200" t="str">
        <f>VLOOKUP(L2200,'A-Applications'!B:D,3,FALSE)</f>
        <v>Parasoft</v>
      </c>
      <c r="N2200" t="s">
        <v>53</v>
      </c>
      <c r="O2200" s="42" t="s">
        <v>54</v>
      </c>
      <c r="P2200" t="s">
        <v>407</v>
      </c>
      <c r="Q2200" t="str">
        <f>VLOOKUP(KamstrupData[[#This Row],[IdLevel123]],'B-Business Capability'!B:L,10,FALSE)</f>
        <v>Idea-to-Release (I2R)</v>
      </c>
      <c r="R2200">
        <f>VLOOKUP(KamstrupData[[#This Row],[IdLevel123]],'B-Business Capability'!B:L,11,FALSE)</f>
        <v>420</v>
      </c>
      <c r="T2200" t="s">
        <v>1065</v>
      </c>
      <c r="U2200" t="str">
        <f>_xlfn.CONCAT(KamstrupData[[#This Row],[CountryCode]],"_",KamstrupData[[#This Row],[Business Area]],"_",KamstrupData[[#This Row],[DepartmentTeam]])</f>
        <v>DK10_Heat/Cooling - Technology Hardware_Embeded Software</v>
      </c>
      <c r="V2200" t="str">
        <f>VLOOKUP(KamstrupData[[#This Row],[ORG_Concat]],'O-Organization'!F:H,3,FALSE)</f>
        <v>11113_DK10_Heat &amp; Cooling_Heat/Cooling - Technology Hardware_Embeded Software</v>
      </c>
    </row>
    <row r="2201" spans="4:22">
      <c r="D2201" t="s">
        <v>507</v>
      </c>
      <c r="E2201" t="str">
        <f>VLOOKUP(D2201,'B-Business Capability'!B:H,5,FALSE)</f>
        <v>Product &amp; Software Development</v>
      </c>
      <c r="F2201" t="str">
        <f>VLOOKUP(D2201,'B-Business Capability'!B:H,6,FALSE)</f>
        <v>Engineering</v>
      </c>
      <c r="G2201" t="str">
        <f>VLOOKUP(D2201,'B-Business Capability'!B:H,7,FALSE)</f>
        <v>Construction &amp; Development</v>
      </c>
      <c r="I2201" t="s">
        <v>253</v>
      </c>
      <c r="J2201" t="s">
        <v>1060</v>
      </c>
      <c r="K2201" t="s">
        <v>1064</v>
      </c>
      <c r="L2201" t="s">
        <v>1082</v>
      </c>
      <c r="M2201" t="str">
        <f>VLOOKUP(L2201,'A-Applications'!B:D,3,FALSE)</f>
        <v>Parasoft</v>
      </c>
      <c r="N2201" t="s">
        <v>53</v>
      </c>
      <c r="O2201" s="42" t="s">
        <v>54</v>
      </c>
      <c r="P2201" t="s">
        <v>407</v>
      </c>
      <c r="Q2201" t="str">
        <f>VLOOKUP(KamstrupData[[#This Row],[IdLevel123]],'B-Business Capability'!B:L,10,FALSE)</f>
        <v>Idea-to-Release (I2R)</v>
      </c>
      <c r="R2201">
        <f>VLOOKUP(KamstrupData[[#This Row],[IdLevel123]],'B-Business Capability'!B:L,11,FALSE)</f>
        <v>420</v>
      </c>
      <c r="T2201" t="s">
        <v>1065</v>
      </c>
      <c r="U2201" t="str">
        <f>_xlfn.CONCAT(KamstrupData[[#This Row],[CountryCode]],"_",KamstrupData[[#This Row],[Business Area]],"_",KamstrupData[[#This Row],[DepartmentTeam]])</f>
        <v>DK10_Heat/Cooling - Technology Hardware_H/C Meters</v>
      </c>
      <c r="V2201" t="str">
        <f>VLOOKUP(KamstrupData[[#This Row],[ORG_Concat]],'O-Organization'!F:H,3,FALSE)</f>
        <v>11114_DK10_Heat &amp; Cooling_Heat/Cooling - Technology Hardware_H/C Meters</v>
      </c>
    </row>
    <row r="2202" spans="4:22">
      <c r="D2202" t="s">
        <v>507</v>
      </c>
      <c r="E2202" t="str">
        <f>VLOOKUP(D2202,'B-Business Capability'!B:H,5,FALSE)</f>
        <v>Product &amp; Software Development</v>
      </c>
      <c r="F2202" t="str">
        <f>VLOOKUP(D2202,'B-Business Capability'!B:H,6,FALSE)</f>
        <v>Engineering</v>
      </c>
      <c r="G2202" t="str">
        <f>VLOOKUP(D2202,'B-Business Capability'!B:H,7,FALSE)</f>
        <v>Construction &amp; Development</v>
      </c>
      <c r="I2202" t="s">
        <v>253</v>
      </c>
      <c r="J2202" t="s">
        <v>1060</v>
      </c>
      <c r="K2202" t="s">
        <v>1064</v>
      </c>
      <c r="L2202" t="s">
        <v>895</v>
      </c>
      <c r="M2202" t="str">
        <f>VLOOKUP(L2202,'A-Applications'!B:D,3,FALSE)</f>
        <v>Picoscope</v>
      </c>
      <c r="N2202" t="s">
        <v>53</v>
      </c>
      <c r="O2202" s="42" t="s">
        <v>54</v>
      </c>
      <c r="P2202" t="s">
        <v>407</v>
      </c>
      <c r="Q2202" t="str">
        <f>VLOOKUP(KamstrupData[[#This Row],[IdLevel123]],'B-Business Capability'!B:L,10,FALSE)</f>
        <v>Idea-to-Release (I2R)</v>
      </c>
      <c r="R2202">
        <f>VLOOKUP(KamstrupData[[#This Row],[IdLevel123]],'B-Business Capability'!B:L,11,FALSE)</f>
        <v>420</v>
      </c>
      <c r="T2202" t="s">
        <v>1065</v>
      </c>
      <c r="U2202" t="str">
        <f>_xlfn.CONCAT(KamstrupData[[#This Row],[CountryCode]],"_",KamstrupData[[#This Row],[Business Area]],"_",KamstrupData[[#This Row],[DepartmentTeam]])</f>
        <v>DK10_Heat/Cooling - Technology Hardware_H/C Meters</v>
      </c>
      <c r="V2202" t="str">
        <f>VLOOKUP(KamstrupData[[#This Row],[ORG_Concat]],'O-Organization'!F:H,3,FALSE)</f>
        <v>11114_DK10_Heat &amp; Cooling_Heat/Cooling - Technology Hardware_H/C Meters</v>
      </c>
    </row>
    <row r="2203" spans="4:22">
      <c r="D2203" t="s">
        <v>507</v>
      </c>
      <c r="E2203" t="str">
        <f>VLOOKUP(D2203,'B-Business Capability'!B:H,5,FALSE)</f>
        <v>Product &amp; Software Development</v>
      </c>
      <c r="F2203" t="str">
        <f>VLOOKUP(D2203,'B-Business Capability'!B:H,6,FALSE)</f>
        <v>Engineering</v>
      </c>
      <c r="G2203" t="str">
        <f>VLOOKUP(D2203,'B-Business Capability'!B:H,7,FALSE)</f>
        <v>Construction &amp; Development</v>
      </c>
      <c r="I2203" t="s">
        <v>253</v>
      </c>
      <c r="J2203" t="s">
        <v>1060</v>
      </c>
      <c r="K2203" t="s">
        <v>1061</v>
      </c>
      <c r="L2203" t="s">
        <v>106</v>
      </c>
      <c r="M2203" t="str">
        <f>VLOOKUP(L2203,'A-Applications'!B:D,3,FALSE)</f>
        <v>Putty</v>
      </c>
      <c r="N2203" t="s">
        <v>53</v>
      </c>
      <c r="O2203" s="42" t="s">
        <v>54</v>
      </c>
      <c r="P2203" t="s">
        <v>916</v>
      </c>
      <c r="Q2203" t="str">
        <f>VLOOKUP(KamstrupData[[#This Row],[IdLevel123]],'B-Business Capability'!B:L,10,FALSE)</f>
        <v>Idea-to-Release (I2R)</v>
      </c>
      <c r="R2203">
        <f>VLOOKUP(KamstrupData[[#This Row],[IdLevel123]],'B-Business Capability'!B:L,11,FALSE)</f>
        <v>420</v>
      </c>
      <c r="T2203" t="s">
        <v>1062</v>
      </c>
      <c r="U2203" t="str">
        <f>_xlfn.CONCAT(KamstrupData[[#This Row],[CountryCode]],"_",KamstrupData[[#This Row],[Business Area]],"_",KamstrupData[[#This Row],[DepartmentTeam]])</f>
        <v>DK10_Heat/Cooling - Technology Hardware_Concentrators</v>
      </c>
      <c r="V2203" t="str">
        <f>VLOOKUP(KamstrupData[[#This Row],[ORG_Concat]],'O-Organization'!F:H,3,FALSE)</f>
        <v>11112_DK10_Heat &amp; Cooling_Heat/Cooling - Technology Hardware_Concentrators</v>
      </c>
    </row>
    <row r="2204" spans="4:22">
      <c r="D2204" t="s">
        <v>507</v>
      </c>
      <c r="E2204" t="str">
        <f>VLOOKUP(D2204,'B-Business Capability'!B:H,5,FALSE)</f>
        <v>Product &amp; Software Development</v>
      </c>
      <c r="F2204" t="str">
        <f>VLOOKUP(D2204,'B-Business Capability'!B:H,6,FALSE)</f>
        <v>Engineering</v>
      </c>
      <c r="G2204" t="str">
        <f>VLOOKUP(D2204,'B-Business Capability'!B:H,7,FALSE)</f>
        <v>Construction &amp; Development</v>
      </c>
      <c r="I2204" t="s">
        <v>253</v>
      </c>
      <c r="J2204" t="s">
        <v>1060</v>
      </c>
      <c r="K2204" t="s">
        <v>880</v>
      </c>
      <c r="L2204" t="s">
        <v>106</v>
      </c>
      <c r="M2204" t="str">
        <f>VLOOKUP(L2204,'A-Applications'!B:D,3,FALSE)</f>
        <v>Putty</v>
      </c>
      <c r="N2204" t="s">
        <v>53</v>
      </c>
      <c r="O2204" t="s">
        <v>54</v>
      </c>
      <c r="P2204" t="s">
        <v>916</v>
      </c>
      <c r="Q2204" t="str">
        <f>VLOOKUP(KamstrupData[[#This Row],[IdLevel123]],'B-Business Capability'!B:L,10,FALSE)</f>
        <v>Idea-to-Release (I2R)</v>
      </c>
      <c r="R2204">
        <f>VLOOKUP(KamstrupData[[#This Row],[IdLevel123]],'B-Business Capability'!B:L,11,FALSE)</f>
        <v>420</v>
      </c>
      <c r="T2204" t="s">
        <v>1063</v>
      </c>
      <c r="U2204" t="str">
        <f>_xlfn.CONCAT(KamstrupData[[#This Row],[CountryCode]],"_",KamstrupData[[#This Row],[Business Area]],"_",KamstrupData[[#This Row],[DepartmentTeam]])</f>
        <v>DK10_Heat/Cooling - Technology Hardware_Embeded Software</v>
      </c>
      <c r="V2204" t="str">
        <f>VLOOKUP(KamstrupData[[#This Row],[ORG_Concat]],'O-Organization'!F:H,3,FALSE)</f>
        <v>11113_DK10_Heat &amp; Cooling_Heat/Cooling - Technology Hardware_Embeded Software</v>
      </c>
    </row>
    <row r="2205" spans="4:22">
      <c r="D2205" t="s">
        <v>507</v>
      </c>
      <c r="E2205" t="str">
        <f>VLOOKUP(D2205,'B-Business Capability'!B:H,5,FALSE)</f>
        <v>Product &amp; Software Development</v>
      </c>
      <c r="F2205" t="str">
        <f>VLOOKUP(D2205,'B-Business Capability'!B:H,6,FALSE)</f>
        <v>Engineering</v>
      </c>
      <c r="G2205" t="str">
        <f>VLOOKUP(D2205,'B-Business Capability'!B:H,7,FALSE)</f>
        <v>Construction &amp; Development</v>
      </c>
      <c r="I2205" t="s">
        <v>253</v>
      </c>
      <c r="J2205" t="s">
        <v>1060</v>
      </c>
      <c r="K2205" t="s">
        <v>1064</v>
      </c>
      <c r="L2205" t="s">
        <v>106</v>
      </c>
      <c r="M2205" t="str">
        <f>VLOOKUP(L2205,'A-Applications'!B:D,3,FALSE)</f>
        <v>Putty</v>
      </c>
      <c r="N2205" t="s">
        <v>53</v>
      </c>
      <c r="O2205" s="42" t="s">
        <v>54</v>
      </c>
      <c r="P2205" t="s">
        <v>407</v>
      </c>
      <c r="Q2205" t="str">
        <f>VLOOKUP(KamstrupData[[#This Row],[IdLevel123]],'B-Business Capability'!B:L,10,FALSE)</f>
        <v>Idea-to-Release (I2R)</v>
      </c>
      <c r="R2205">
        <f>VLOOKUP(KamstrupData[[#This Row],[IdLevel123]],'B-Business Capability'!B:L,11,FALSE)</f>
        <v>420</v>
      </c>
      <c r="T2205" t="s">
        <v>1065</v>
      </c>
      <c r="U2205" t="str">
        <f>_xlfn.CONCAT(KamstrupData[[#This Row],[CountryCode]],"_",KamstrupData[[#This Row],[Business Area]],"_",KamstrupData[[#This Row],[DepartmentTeam]])</f>
        <v>DK10_Heat/Cooling - Technology Hardware_H/C Meters</v>
      </c>
      <c r="V2205" t="str">
        <f>VLOOKUP(KamstrupData[[#This Row],[ORG_Concat]],'O-Organization'!F:H,3,FALSE)</f>
        <v>11114_DK10_Heat &amp; Cooling_Heat/Cooling - Technology Hardware_H/C Meters</v>
      </c>
    </row>
    <row r="2206" spans="4:22">
      <c r="D2206" t="s">
        <v>507</v>
      </c>
      <c r="E2206" t="str">
        <f>VLOOKUP(D2206,'B-Business Capability'!B:H,5,FALSE)</f>
        <v>Product &amp; Software Development</v>
      </c>
      <c r="F2206" t="str">
        <f>VLOOKUP(D2206,'B-Business Capability'!B:H,6,FALSE)</f>
        <v>Engineering</v>
      </c>
      <c r="G2206" t="str">
        <f>VLOOKUP(D2206,'B-Business Capability'!B:H,7,FALSE)</f>
        <v>Construction &amp; Development</v>
      </c>
      <c r="I2206" t="s">
        <v>253</v>
      </c>
      <c r="J2206" t="s">
        <v>1060</v>
      </c>
      <c r="K2206" t="s">
        <v>883</v>
      </c>
      <c r="L2206" t="s">
        <v>106</v>
      </c>
      <c r="M2206" t="str">
        <f>VLOOKUP(L2206,'A-Applications'!B:D,3,FALSE)</f>
        <v>Putty</v>
      </c>
      <c r="N2206" t="s">
        <v>53</v>
      </c>
      <c r="O2206" t="s">
        <v>54</v>
      </c>
      <c r="P2206" t="s">
        <v>916</v>
      </c>
      <c r="Q2206" t="str">
        <f>VLOOKUP(KamstrupData[[#This Row],[IdLevel123]],'B-Business Capability'!B:L,10,FALSE)</f>
        <v>Idea-to-Release (I2R)</v>
      </c>
      <c r="R2206">
        <f>VLOOKUP(KamstrupData[[#This Row],[IdLevel123]],'B-Business Capability'!B:L,11,FALSE)</f>
        <v>420</v>
      </c>
      <c r="T2206" t="s">
        <v>1066</v>
      </c>
      <c r="U2206" t="str">
        <f>_xlfn.CONCAT(KamstrupData[[#This Row],[CountryCode]],"_",KamstrupData[[#This Row],[Business Area]],"_",KamstrupData[[#This Row],[DepartmentTeam]])</f>
        <v>DK10_Heat/Cooling - Technology Hardware_Hardware</v>
      </c>
      <c r="V2206" t="str">
        <f>VLOOKUP(KamstrupData[[#This Row],[ORG_Concat]],'O-Organization'!F:H,3,FALSE)</f>
        <v>11115_DK10_Heat &amp; Cooling_Heat/Cooling - Technology Hardware_Hardware</v>
      </c>
    </row>
    <row r="2207" spans="4:22">
      <c r="D2207" t="s">
        <v>507</v>
      </c>
      <c r="E2207" t="str">
        <f>VLOOKUP(D2207,'B-Business Capability'!B:H,5,FALSE)</f>
        <v>Product &amp; Software Development</v>
      </c>
      <c r="F2207" t="str">
        <f>VLOOKUP(D2207,'B-Business Capability'!B:H,6,FALSE)</f>
        <v>Engineering</v>
      </c>
      <c r="G2207" t="str">
        <f>VLOOKUP(D2207,'B-Business Capability'!B:H,7,FALSE)</f>
        <v>Construction &amp; Development</v>
      </c>
      <c r="I2207" t="s">
        <v>253</v>
      </c>
      <c r="J2207" t="s">
        <v>1060</v>
      </c>
      <c r="K2207" t="s">
        <v>888</v>
      </c>
      <c r="L2207" t="s">
        <v>106</v>
      </c>
      <c r="M2207" t="str">
        <f>VLOOKUP(L2207,'A-Applications'!B:D,3,FALSE)</f>
        <v>Putty</v>
      </c>
      <c r="N2207" t="s">
        <v>53</v>
      </c>
      <c r="O2207" s="42" t="s">
        <v>54</v>
      </c>
      <c r="P2207" t="s">
        <v>916</v>
      </c>
      <c r="Q2207" t="str">
        <f>VLOOKUP(KamstrupData[[#This Row],[IdLevel123]],'B-Business Capability'!B:L,10,FALSE)</f>
        <v>Idea-to-Release (I2R)</v>
      </c>
      <c r="R2207">
        <f>VLOOKUP(KamstrupData[[#This Row],[IdLevel123]],'B-Business Capability'!B:L,11,FALSE)</f>
        <v>420</v>
      </c>
      <c r="T2207" t="s">
        <v>1067</v>
      </c>
      <c r="U2207" t="str">
        <f>_xlfn.CONCAT(KamstrupData[[#This Row],[CountryCode]],"_",KamstrupData[[#This Row],[Business Area]],"_",KamstrupData[[#This Row],[DepartmentTeam]])</f>
        <v>DK10_Heat/Cooling - Technology Hardware_Tech. Lead</v>
      </c>
      <c r="V2207" t="str">
        <f>VLOOKUP(KamstrupData[[#This Row],[ORG_Concat]],'O-Organization'!F:H,3,FALSE)</f>
        <v>11116_DK10_Heat &amp; Cooling_Heat/Cooling - Technology Hardware_Tech. Lead</v>
      </c>
    </row>
    <row r="2208" spans="4:22">
      <c r="D2208" t="s">
        <v>507</v>
      </c>
      <c r="E2208" t="str">
        <f>VLOOKUP(D2208,'B-Business Capability'!B:H,5,FALSE)</f>
        <v>Product &amp; Software Development</v>
      </c>
      <c r="F2208" t="str">
        <f>VLOOKUP(D2208,'B-Business Capability'!B:H,6,FALSE)</f>
        <v>Engineering</v>
      </c>
      <c r="G2208" t="str">
        <f>VLOOKUP(D2208,'B-Business Capability'!B:H,7,FALSE)</f>
        <v>Construction &amp; Development</v>
      </c>
      <c r="I2208" t="s">
        <v>253</v>
      </c>
      <c r="J2208" t="s">
        <v>1060</v>
      </c>
      <c r="K2208" t="s">
        <v>880</v>
      </c>
      <c r="L2208" t="s">
        <v>896</v>
      </c>
      <c r="M2208" t="str">
        <f>VLOOKUP(L2208,'A-Applications'!B:D,3,FALSE)</f>
        <v>SEGGER Jlink</v>
      </c>
      <c r="N2208" t="s">
        <v>53</v>
      </c>
      <c r="O2208" t="s">
        <v>54</v>
      </c>
      <c r="P2208" t="s">
        <v>407</v>
      </c>
      <c r="Q2208" t="str">
        <f>VLOOKUP(KamstrupData[[#This Row],[IdLevel123]],'B-Business Capability'!B:L,10,FALSE)</f>
        <v>Idea-to-Release (I2R)</v>
      </c>
      <c r="R2208">
        <f>VLOOKUP(KamstrupData[[#This Row],[IdLevel123]],'B-Business Capability'!B:L,11,FALSE)</f>
        <v>420</v>
      </c>
      <c r="T2208" t="s">
        <v>1063</v>
      </c>
      <c r="U2208" t="str">
        <f>_xlfn.CONCAT(KamstrupData[[#This Row],[CountryCode]],"_",KamstrupData[[#This Row],[Business Area]],"_",KamstrupData[[#This Row],[DepartmentTeam]])</f>
        <v>DK10_Heat/Cooling - Technology Hardware_Embeded Software</v>
      </c>
      <c r="V2208" t="str">
        <f>VLOOKUP(KamstrupData[[#This Row],[ORG_Concat]],'O-Organization'!F:H,3,FALSE)</f>
        <v>11113_DK10_Heat &amp; Cooling_Heat/Cooling - Technology Hardware_Embeded Software</v>
      </c>
    </row>
    <row r="2209" spans="4:22">
      <c r="D2209" t="s">
        <v>507</v>
      </c>
      <c r="E2209" t="str">
        <f>VLOOKUP(D2209,'B-Business Capability'!B:H,5,FALSE)</f>
        <v>Product &amp; Software Development</v>
      </c>
      <c r="F2209" t="str">
        <f>VLOOKUP(D2209,'B-Business Capability'!B:H,6,FALSE)</f>
        <v>Engineering</v>
      </c>
      <c r="G2209" t="str">
        <f>VLOOKUP(D2209,'B-Business Capability'!B:H,7,FALSE)</f>
        <v>Construction &amp; Development</v>
      </c>
      <c r="I2209" t="s">
        <v>253</v>
      </c>
      <c r="J2209" t="s">
        <v>1060</v>
      </c>
      <c r="K2209" t="s">
        <v>1064</v>
      </c>
      <c r="L2209" t="s">
        <v>896</v>
      </c>
      <c r="M2209" t="str">
        <f>VLOOKUP(L2209,'A-Applications'!B:D,3,FALSE)</f>
        <v>SEGGER Jlink</v>
      </c>
      <c r="N2209" t="s">
        <v>53</v>
      </c>
      <c r="O2209" s="42" t="s">
        <v>54</v>
      </c>
      <c r="P2209" t="s">
        <v>407</v>
      </c>
      <c r="Q2209" t="str">
        <f>VLOOKUP(KamstrupData[[#This Row],[IdLevel123]],'B-Business Capability'!B:L,10,FALSE)</f>
        <v>Idea-to-Release (I2R)</v>
      </c>
      <c r="R2209">
        <f>VLOOKUP(KamstrupData[[#This Row],[IdLevel123]],'B-Business Capability'!B:L,11,FALSE)</f>
        <v>420</v>
      </c>
      <c r="T2209" t="s">
        <v>1065</v>
      </c>
      <c r="U2209" t="str">
        <f>_xlfn.CONCAT(KamstrupData[[#This Row],[CountryCode]],"_",KamstrupData[[#This Row],[Business Area]],"_",KamstrupData[[#This Row],[DepartmentTeam]])</f>
        <v>DK10_Heat/Cooling - Technology Hardware_H/C Meters</v>
      </c>
      <c r="V2209" t="str">
        <f>VLOOKUP(KamstrupData[[#This Row],[ORG_Concat]],'O-Organization'!F:H,3,FALSE)</f>
        <v>11114_DK10_Heat &amp; Cooling_Heat/Cooling - Technology Hardware_H/C Meters</v>
      </c>
    </row>
    <row r="2210" spans="4:22">
      <c r="D2210" t="s">
        <v>507</v>
      </c>
      <c r="E2210" t="str">
        <f>VLOOKUP(D2210,'B-Business Capability'!B:H,5,FALSE)</f>
        <v>Product &amp; Software Development</v>
      </c>
      <c r="F2210" t="str">
        <f>VLOOKUP(D2210,'B-Business Capability'!B:H,6,FALSE)</f>
        <v>Engineering</v>
      </c>
      <c r="G2210" t="str">
        <f>VLOOKUP(D2210,'B-Business Capability'!B:H,7,FALSE)</f>
        <v>Construction &amp; Development</v>
      </c>
      <c r="I2210" t="s">
        <v>253</v>
      </c>
      <c r="J2210" t="s">
        <v>1060</v>
      </c>
      <c r="K2210" t="s">
        <v>888</v>
      </c>
      <c r="L2210" t="s">
        <v>896</v>
      </c>
      <c r="M2210" t="str">
        <f>VLOOKUP(L2210,'A-Applications'!B:D,3,FALSE)</f>
        <v>SEGGER Jlink</v>
      </c>
      <c r="N2210" t="s">
        <v>53</v>
      </c>
      <c r="O2210" s="42" t="s">
        <v>54</v>
      </c>
      <c r="P2210" t="s">
        <v>407</v>
      </c>
      <c r="Q2210" t="str">
        <f>VLOOKUP(KamstrupData[[#This Row],[IdLevel123]],'B-Business Capability'!B:L,10,FALSE)</f>
        <v>Idea-to-Release (I2R)</v>
      </c>
      <c r="R2210">
        <f>VLOOKUP(KamstrupData[[#This Row],[IdLevel123]],'B-Business Capability'!B:L,11,FALSE)</f>
        <v>420</v>
      </c>
      <c r="T2210" t="s">
        <v>1067</v>
      </c>
      <c r="U2210" t="str">
        <f>_xlfn.CONCAT(KamstrupData[[#This Row],[CountryCode]],"_",KamstrupData[[#This Row],[Business Area]],"_",KamstrupData[[#This Row],[DepartmentTeam]])</f>
        <v>DK10_Heat/Cooling - Technology Hardware_Tech. Lead</v>
      </c>
      <c r="V2210" t="str">
        <f>VLOOKUP(KamstrupData[[#This Row],[ORG_Concat]],'O-Organization'!F:H,3,FALSE)</f>
        <v>11116_DK10_Heat &amp; Cooling_Heat/Cooling - Technology Hardware_Tech. Lead</v>
      </c>
    </row>
    <row r="2211" spans="4:22">
      <c r="D2211" t="s">
        <v>507</v>
      </c>
      <c r="E2211" t="str">
        <f>VLOOKUP(D2211,'B-Business Capability'!B:H,5,FALSE)</f>
        <v>Product &amp; Software Development</v>
      </c>
      <c r="F2211" t="str">
        <f>VLOOKUP(D2211,'B-Business Capability'!B:H,6,FALSE)</f>
        <v>Engineering</v>
      </c>
      <c r="G2211" t="str">
        <f>VLOOKUP(D2211,'B-Business Capability'!B:H,7,FALSE)</f>
        <v>Construction &amp; Development</v>
      </c>
      <c r="I2211" t="s">
        <v>253</v>
      </c>
      <c r="J2211" t="s">
        <v>1060</v>
      </c>
      <c r="K2211" t="s">
        <v>883</v>
      </c>
      <c r="L2211" t="s">
        <v>897</v>
      </c>
      <c r="M2211" t="str">
        <f>VLOOKUP(L2211,'A-Applications'!B:D,3,FALSE)</f>
        <v>CST Studio Suite</v>
      </c>
      <c r="N2211" t="s">
        <v>53</v>
      </c>
      <c r="O2211" s="42" t="s">
        <v>54</v>
      </c>
      <c r="P2211" t="s">
        <v>407</v>
      </c>
      <c r="Q2211" t="str">
        <f>VLOOKUP(KamstrupData[[#This Row],[IdLevel123]],'B-Business Capability'!B:L,10,FALSE)</f>
        <v>Idea-to-Release (I2R)</v>
      </c>
      <c r="R2211">
        <f>VLOOKUP(KamstrupData[[#This Row],[IdLevel123]],'B-Business Capability'!B:L,11,FALSE)</f>
        <v>420</v>
      </c>
      <c r="T2211" t="s">
        <v>1066</v>
      </c>
      <c r="U2211" t="str">
        <f>_xlfn.CONCAT(KamstrupData[[#This Row],[CountryCode]],"_",KamstrupData[[#This Row],[Business Area]],"_",KamstrupData[[#This Row],[DepartmentTeam]])</f>
        <v>DK10_Heat/Cooling - Technology Hardware_Hardware</v>
      </c>
      <c r="V2211" t="str">
        <f>VLOOKUP(KamstrupData[[#This Row],[ORG_Concat]],'O-Organization'!F:H,3,FALSE)</f>
        <v>11115_DK10_Heat &amp; Cooling_Heat/Cooling - Technology Hardware_Hardware</v>
      </c>
    </row>
    <row r="2212" spans="4:22">
      <c r="D2212" t="s">
        <v>507</v>
      </c>
      <c r="E2212" t="str">
        <f>VLOOKUP(D2212,'B-Business Capability'!B:H,5,FALSE)</f>
        <v>Product &amp; Software Development</v>
      </c>
      <c r="F2212" t="str">
        <f>VLOOKUP(D2212,'B-Business Capability'!B:H,6,FALSE)</f>
        <v>Engineering</v>
      </c>
      <c r="G2212" t="str">
        <f>VLOOKUP(D2212,'B-Business Capability'!B:H,7,FALSE)</f>
        <v>Construction &amp; Development</v>
      </c>
      <c r="I2212" t="s">
        <v>253</v>
      </c>
      <c r="J2212" t="s">
        <v>1060</v>
      </c>
      <c r="K2212" t="s">
        <v>1061</v>
      </c>
      <c r="L2212" t="s">
        <v>107</v>
      </c>
      <c r="M2212" t="str">
        <f>VLOOKUP(L2212,'A-Applications'!B:D,3,FALSE)</f>
        <v>GITLAB</v>
      </c>
      <c r="N2212" t="s">
        <v>147</v>
      </c>
      <c r="O2212" s="42" t="s">
        <v>54</v>
      </c>
      <c r="P2212" t="s">
        <v>916</v>
      </c>
      <c r="Q2212" t="str">
        <f>VLOOKUP(KamstrupData[[#This Row],[IdLevel123]],'B-Business Capability'!B:L,10,FALSE)</f>
        <v>Idea-to-Release (I2R)</v>
      </c>
      <c r="R2212">
        <f>VLOOKUP(KamstrupData[[#This Row],[IdLevel123]],'B-Business Capability'!B:L,11,FALSE)</f>
        <v>420</v>
      </c>
      <c r="T2212" t="s">
        <v>1083</v>
      </c>
      <c r="U2212" t="str">
        <f>_xlfn.CONCAT(KamstrupData[[#This Row],[CountryCode]],"_",KamstrupData[[#This Row],[Business Area]],"_",KamstrupData[[#This Row],[DepartmentTeam]])</f>
        <v>DK10_Heat/Cooling - Technology Hardware_Concentrators</v>
      </c>
      <c r="V2212" t="str">
        <f>VLOOKUP(KamstrupData[[#This Row],[ORG_Concat]],'O-Organization'!F:H,3,FALSE)</f>
        <v>11112_DK10_Heat &amp; Cooling_Heat/Cooling - Technology Hardware_Concentrators</v>
      </c>
    </row>
    <row r="2213" spans="4:22">
      <c r="D2213" t="s">
        <v>507</v>
      </c>
      <c r="E2213" t="str">
        <f>VLOOKUP(D2213,'B-Business Capability'!B:H,5,FALSE)</f>
        <v>Product &amp; Software Development</v>
      </c>
      <c r="F2213" t="str">
        <f>VLOOKUP(D2213,'B-Business Capability'!B:H,6,FALSE)</f>
        <v>Engineering</v>
      </c>
      <c r="G2213" t="str">
        <f>VLOOKUP(D2213,'B-Business Capability'!B:H,7,FALSE)</f>
        <v>Construction &amp; Development</v>
      </c>
      <c r="I2213" t="s">
        <v>253</v>
      </c>
      <c r="J2213" t="s">
        <v>1060</v>
      </c>
      <c r="K2213" t="s">
        <v>880</v>
      </c>
      <c r="L2213" t="s">
        <v>107</v>
      </c>
      <c r="M2213" t="str">
        <f>VLOOKUP(L2213,'A-Applications'!B:D,3,FALSE)</f>
        <v>GITLAB</v>
      </c>
      <c r="N2213" t="s">
        <v>53</v>
      </c>
      <c r="O2213" t="s">
        <v>54</v>
      </c>
      <c r="P2213" t="s">
        <v>916</v>
      </c>
      <c r="Q2213" t="str">
        <f>VLOOKUP(KamstrupData[[#This Row],[IdLevel123]],'B-Business Capability'!B:L,10,FALSE)</f>
        <v>Idea-to-Release (I2R)</v>
      </c>
      <c r="R2213">
        <f>VLOOKUP(KamstrupData[[#This Row],[IdLevel123]],'B-Business Capability'!B:L,11,FALSE)</f>
        <v>420</v>
      </c>
      <c r="T2213" t="s">
        <v>1063</v>
      </c>
      <c r="U2213" t="str">
        <f>_xlfn.CONCAT(KamstrupData[[#This Row],[CountryCode]],"_",KamstrupData[[#This Row],[Business Area]],"_",KamstrupData[[#This Row],[DepartmentTeam]])</f>
        <v>DK10_Heat/Cooling - Technology Hardware_Embeded Software</v>
      </c>
      <c r="V2213" t="str">
        <f>VLOOKUP(KamstrupData[[#This Row],[ORG_Concat]],'O-Organization'!F:H,3,FALSE)</f>
        <v>11113_DK10_Heat &amp; Cooling_Heat/Cooling - Technology Hardware_Embeded Software</v>
      </c>
    </row>
    <row r="2214" spans="4:22">
      <c r="D2214" t="s">
        <v>507</v>
      </c>
      <c r="E2214" t="str">
        <f>VLOOKUP(D2214,'B-Business Capability'!B:H,5,FALSE)</f>
        <v>Product &amp; Software Development</v>
      </c>
      <c r="F2214" t="str">
        <f>VLOOKUP(D2214,'B-Business Capability'!B:H,6,FALSE)</f>
        <v>Engineering</v>
      </c>
      <c r="G2214" t="str">
        <f>VLOOKUP(D2214,'B-Business Capability'!B:H,7,FALSE)</f>
        <v>Construction &amp; Development</v>
      </c>
      <c r="I2214" t="s">
        <v>253</v>
      </c>
      <c r="J2214" t="s">
        <v>1060</v>
      </c>
      <c r="K2214" t="s">
        <v>1064</v>
      </c>
      <c r="L2214" t="s">
        <v>107</v>
      </c>
      <c r="M2214" t="str">
        <f>VLOOKUP(L2214,'A-Applications'!B:D,3,FALSE)</f>
        <v>GITLAB</v>
      </c>
      <c r="N2214" t="s">
        <v>53</v>
      </c>
      <c r="O2214" t="s">
        <v>54</v>
      </c>
      <c r="P2214" t="s">
        <v>916</v>
      </c>
      <c r="Q2214" t="str">
        <f>VLOOKUP(KamstrupData[[#This Row],[IdLevel123]],'B-Business Capability'!B:L,10,FALSE)</f>
        <v>Idea-to-Release (I2R)</v>
      </c>
      <c r="R2214">
        <f>VLOOKUP(KamstrupData[[#This Row],[IdLevel123]],'B-Business Capability'!B:L,11,FALSE)</f>
        <v>420</v>
      </c>
      <c r="T2214" t="s">
        <v>1065</v>
      </c>
      <c r="U2214" t="str">
        <f>_xlfn.CONCAT(KamstrupData[[#This Row],[CountryCode]],"_",KamstrupData[[#This Row],[Business Area]],"_",KamstrupData[[#This Row],[DepartmentTeam]])</f>
        <v>DK10_Heat/Cooling - Technology Hardware_H/C Meters</v>
      </c>
      <c r="V2214" t="str">
        <f>VLOOKUP(KamstrupData[[#This Row],[ORG_Concat]],'O-Organization'!F:H,3,FALSE)</f>
        <v>11114_DK10_Heat &amp; Cooling_Heat/Cooling - Technology Hardware_H/C Meters</v>
      </c>
    </row>
    <row r="2215" spans="4:22">
      <c r="D2215" t="s">
        <v>507</v>
      </c>
      <c r="E2215" t="str">
        <f>VLOOKUP(D2215,'B-Business Capability'!B:H,5,FALSE)</f>
        <v>Product &amp; Software Development</v>
      </c>
      <c r="F2215" t="str">
        <f>VLOOKUP(D2215,'B-Business Capability'!B:H,6,FALSE)</f>
        <v>Engineering</v>
      </c>
      <c r="G2215" t="str">
        <f>VLOOKUP(D2215,'B-Business Capability'!B:H,7,FALSE)</f>
        <v>Construction &amp; Development</v>
      </c>
      <c r="I2215" t="s">
        <v>253</v>
      </c>
      <c r="J2215" t="s">
        <v>1060</v>
      </c>
      <c r="K2215" t="s">
        <v>888</v>
      </c>
      <c r="L2215" t="s">
        <v>107</v>
      </c>
      <c r="M2215" t="str">
        <f>VLOOKUP(L2215,'A-Applications'!B:D,3,FALSE)</f>
        <v>GITLAB</v>
      </c>
      <c r="N2215" t="s">
        <v>53</v>
      </c>
      <c r="O2215" s="42" t="s">
        <v>54</v>
      </c>
      <c r="P2215" t="s">
        <v>916</v>
      </c>
      <c r="Q2215" t="str">
        <f>VLOOKUP(KamstrupData[[#This Row],[IdLevel123]],'B-Business Capability'!B:L,10,FALSE)</f>
        <v>Idea-to-Release (I2R)</v>
      </c>
      <c r="R2215">
        <f>VLOOKUP(KamstrupData[[#This Row],[IdLevel123]],'B-Business Capability'!B:L,11,FALSE)</f>
        <v>420</v>
      </c>
      <c r="T2215" t="s">
        <v>1067</v>
      </c>
      <c r="U2215" t="str">
        <f>_xlfn.CONCAT(KamstrupData[[#This Row],[CountryCode]],"_",KamstrupData[[#This Row],[Business Area]],"_",KamstrupData[[#This Row],[DepartmentTeam]])</f>
        <v>DK10_Heat/Cooling - Technology Hardware_Tech. Lead</v>
      </c>
      <c r="V2215" t="str">
        <f>VLOOKUP(KamstrupData[[#This Row],[ORG_Concat]],'O-Organization'!F:H,3,FALSE)</f>
        <v>11116_DK10_Heat &amp; Cooling_Heat/Cooling - Technology Hardware_Tech. Lead</v>
      </c>
    </row>
    <row r="2216" spans="4:22">
      <c r="D2216" t="s">
        <v>898</v>
      </c>
      <c r="E2216" t="str">
        <f>VLOOKUP(D2216,'B-Business Capability'!B:H,5,FALSE)</f>
        <v>Product &amp; Software Development</v>
      </c>
      <c r="F2216" t="str">
        <f>VLOOKUP(D2216,'B-Business Capability'!B:H,6,FALSE)</f>
        <v>Product &amp; Software Delivery</v>
      </c>
      <c r="G2216" t="str">
        <f>VLOOKUP(D2216,'B-Business Capability'!B:H,7,FALSE)</f>
        <v>Manage Product &amp; Software Traceability</v>
      </c>
      <c r="I2216" t="s">
        <v>253</v>
      </c>
      <c r="J2216" t="s">
        <v>1060</v>
      </c>
      <c r="K2216" t="s">
        <v>883</v>
      </c>
      <c r="L2216" t="s">
        <v>108</v>
      </c>
      <c r="M2216" t="str">
        <f>VLOOKUP(L2216,'A-Applications'!B:D,3,FALSE)</f>
        <v>QAD ERP</v>
      </c>
      <c r="N2216" t="s">
        <v>390</v>
      </c>
      <c r="O2216" s="42" t="s">
        <v>62</v>
      </c>
      <c r="P2216" t="s">
        <v>97</v>
      </c>
      <c r="Q2216" t="str">
        <f>VLOOKUP(KamstrupData[[#This Row],[IdLevel123]],'B-Business Capability'!B:L,10,FALSE)</f>
        <v>Idea-to-Release (I2R)</v>
      </c>
      <c r="R2216">
        <f>VLOOKUP(KamstrupData[[#This Row],[IdLevel123]],'B-Business Capability'!B:L,11,FALSE)</f>
        <v>510</v>
      </c>
      <c r="T2216" t="s">
        <v>1084</v>
      </c>
      <c r="U2216" t="str">
        <f>_xlfn.CONCAT(KamstrupData[[#This Row],[CountryCode]],"_",KamstrupData[[#This Row],[Business Area]],"_",KamstrupData[[#This Row],[DepartmentTeam]])</f>
        <v>DK10_Heat/Cooling - Technology Hardware_Hardware</v>
      </c>
      <c r="V2216" t="str">
        <f>VLOOKUP(KamstrupData[[#This Row],[ORG_Concat]],'O-Organization'!F:H,3,FALSE)</f>
        <v>11115_DK10_Heat &amp; Cooling_Heat/Cooling - Technology Hardware_Hardware</v>
      </c>
    </row>
    <row r="2217" spans="4:22">
      <c r="D2217" t="s">
        <v>507</v>
      </c>
      <c r="E2217" t="str">
        <f>VLOOKUP(D2217,'B-Business Capability'!B:H,5,FALSE)</f>
        <v>Product &amp; Software Development</v>
      </c>
      <c r="F2217" t="str">
        <f>VLOOKUP(D2217,'B-Business Capability'!B:H,6,FALSE)</f>
        <v>Engineering</v>
      </c>
      <c r="G2217" t="str">
        <f>VLOOKUP(D2217,'B-Business Capability'!B:H,7,FALSE)</f>
        <v>Construction &amp; Development</v>
      </c>
      <c r="I2217" t="s">
        <v>253</v>
      </c>
      <c r="J2217" t="s">
        <v>1060</v>
      </c>
      <c r="K2217" t="s">
        <v>880</v>
      </c>
      <c r="L2217" t="s">
        <v>110</v>
      </c>
      <c r="M2217" t="str">
        <f>VLOOKUP(L2217,'A-Applications'!B:D,3,FALSE)</f>
        <v>Bomgar/BeyondTrust</v>
      </c>
      <c r="N2217" t="s">
        <v>53</v>
      </c>
      <c r="O2217" t="s">
        <v>54</v>
      </c>
      <c r="P2217" t="s">
        <v>407</v>
      </c>
      <c r="Q2217" t="str">
        <f>VLOOKUP(KamstrupData[[#This Row],[IdLevel123]],'B-Business Capability'!B:L,10,FALSE)</f>
        <v>Idea-to-Release (I2R)</v>
      </c>
      <c r="R2217">
        <f>VLOOKUP(KamstrupData[[#This Row],[IdLevel123]],'B-Business Capability'!B:L,11,FALSE)</f>
        <v>420</v>
      </c>
      <c r="T2217" t="s">
        <v>1063</v>
      </c>
      <c r="U2217" t="str">
        <f>_xlfn.CONCAT(KamstrupData[[#This Row],[CountryCode]],"_",KamstrupData[[#This Row],[Business Area]],"_",KamstrupData[[#This Row],[DepartmentTeam]])</f>
        <v>DK10_Heat/Cooling - Technology Hardware_Embeded Software</v>
      </c>
      <c r="V2217" t="str">
        <f>VLOOKUP(KamstrupData[[#This Row],[ORG_Concat]],'O-Organization'!F:H,3,FALSE)</f>
        <v>11113_DK10_Heat &amp; Cooling_Heat/Cooling - Technology Hardware_Embeded Software</v>
      </c>
    </row>
    <row r="2218" spans="4:22">
      <c r="D2218" t="s">
        <v>507</v>
      </c>
      <c r="E2218" t="str">
        <f>VLOOKUP(D2218,'B-Business Capability'!B:H,5,FALSE)</f>
        <v>Product &amp; Software Development</v>
      </c>
      <c r="F2218" t="str">
        <f>VLOOKUP(D2218,'B-Business Capability'!B:H,6,FALSE)</f>
        <v>Engineering</v>
      </c>
      <c r="G2218" t="str">
        <f>VLOOKUP(D2218,'B-Business Capability'!B:H,7,FALSE)</f>
        <v>Construction &amp; Development</v>
      </c>
      <c r="I2218" t="s">
        <v>253</v>
      </c>
      <c r="J2218" t="s">
        <v>1060</v>
      </c>
      <c r="K2218" t="s">
        <v>1064</v>
      </c>
      <c r="L2218" t="s">
        <v>110</v>
      </c>
      <c r="M2218" t="str">
        <f>VLOOKUP(L2218,'A-Applications'!B:D,3,FALSE)</f>
        <v>Bomgar/BeyondTrust</v>
      </c>
      <c r="N2218" t="s">
        <v>53</v>
      </c>
      <c r="O2218" s="42" t="s">
        <v>54</v>
      </c>
      <c r="P2218" t="s">
        <v>407</v>
      </c>
      <c r="Q2218" t="str">
        <f>VLOOKUP(KamstrupData[[#This Row],[IdLevel123]],'B-Business Capability'!B:L,10,FALSE)</f>
        <v>Idea-to-Release (I2R)</v>
      </c>
      <c r="R2218">
        <f>VLOOKUP(KamstrupData[[#This Row],[IdLevel123]],'B-Business Capability'!B:L,11,FALSE)</f>
        <v>420</v>
      </c>
      <c r="T2218" t="s">
        <v>1065</v>
      </c>
      <c r="U2218" t="str">
        <f>_xlfn.CONCAT(KamstrupData[[#This Row],[CountryCode]],"_",KamstrupData[[#This Row],[Business Area]],"_",KamstrupData[[#This Row],[DepartmentTeam]])</f>
        <v>DK10_Heat/Cooling - Technology Hardware_H/C Meters</v>
      </c>
      <c r="V2218" t="str">
        <f>VLOOKUP(KamstrupData[[#This Row],[ORG_Concat]],'O-Organization'!F:H,3,FALSE)</f>
        <v>11114_DK10_Heat &amp; Cooling_Heat/Cooling - Technology Hardware_H/C Meters</v>
      </c>
    </row>
    <row r="2219" spans="4:22">
      <c r="D2219" t="s">
        <v>507</v>
      </c>
      <c r="E2219" t="str">
        <f>VLOOKUP(D2219,'B-Business Capability'!B:H,5,FALSE)</f>
        <v>Product &amp; Software Development</v>
      </c>
      <c r="F2219" t="str">
        <f>VLOOKUP(D2219,'B-Business Capability'!B:H,6,FALSE)</f>
        <v>Engineering</v>
      </c>
      <c r="G2219" t="str">
        <f>VLOOKUP(D2219,'B-Business Capability'!B:H,7,FALSE)</f>
        <v>Construction &amp; Development</v>
      </c>
      <c r="I2219" t="s">
        <v>253</v>
      </c>
      <c r="J2219" t="s">
        <v>1060</v>
      </c>
      <c r="K2219" t="s">
        <v>883</v>
      </c>
      <c r="L2219" t="s">
        <v>110</v>
      </c>
      <c r="M2219" t="str">
        <f>VLOOKUP(L2219,'A-Applications'!B:D,3,FALSE)</f>
        <v>Bomgar/BeyondTrust</v>
      </c>
      <c r="N2219" t="s">
        <v>53</v>
      </c>
      <c r="O2219" t="s">
        <v>54</v>
      </c>
      <c r="P2219" t="s">
        <v>407</v>
      </c>
      <c r="Q2219" t="str">
        <f>VLOOKUP(KamstrupData[[#This Row],[IdLevel123]],'B-Business Capability'!B:L,10,FALSE)</f>
        <v>Idea-to-Release (I2R)</v>
      </c>
      <c r="R2219">
        <f>VLOOKUP(KamstrupData[[#This Row],[IdLevel123]],'B-Business Capability'!B:L,11,FALSE)</f>
        <v>420</v>
      </c>
      <c r="T2219" t="s">
        <v>1066</v>
      </c>
      <c r="U2219" t="str">
        <f>_xlfn.CONCAT(KamstrupData[[#This Row],[CountryCode]],"_",KamstrupData[[#This Row],[Business Area]],"_",KamstrupData[[#This Row],[DepartmentTeam]])</f>
        <v>DK10_Heat/Cooling - Technology Hardware_Hardware</v>
      </c>
      <c r="V2219" t="str">
        <f>VLOOKUP(KamstrupData[[#This Row],[ORG_Concat]],'O-Organization'!F:H,3,FALSE)</f>
        <v>11115_DK10_Heat &amp; Cooling_Heat/Cooling - Technology Hardware_Hardware</v>
      </c>
    </row>
    <row r="2220" spans="4:22">
      <c r="D2220" t="s">
        <v>507</v>
      </c>
      <c r="E2220" t="str">
        <f>VLOOKUP(D2220,'B-Business Capability'!B:H,5,FALSE)</f>
        <v>Product &amp; Software Development</v>
      </c>
      <c r="F2220" t="str">
        <f>VLOOKUP(D2220,'B-Business Capability'!B:H,6,FALSE)</f>
        <v>Engineering</v>
      </c>
      <c r="G2220" t="str">
        <f>VLOOKUP(D2220,'B-Business Capability'!B:H,7,FALSE)</f>
        <v>Construction &amp; Development</v>
      </c>
      <c r="I2220" t="s">
        <v>253</v>
      </c>
      <c r="J2220" t="s">
        <v>1060</v>
      </c>
      <c r="K2220" t="s">
        <v>888</v>
      </c>
      <c r="L2220" t="s">
        <v>110</v>
      </c>
      <c r="M2220" t="str">
        <f>VLOOKUP(L2220,'A-Applications'!B:D,3,FALSE)</f>
        <v>Bomgar/BeyondTrust</v>
      </c>
      <c r="N2220" t="s">
        <v>53</v>
      </c>
      <c r="O2220" s="42" t="s">
        <v>54</v>
      </c>
      <c r="P2220" t="s">
        <v>407</v>
      </c>
      <c r="Q2220" t="str">
        <f>VLOOKUP(KamstrupData[[#This Row],[IdLevel123]],'B-Business Capability'!B:L,10,FALSE)</f>
        <v>Idea-to-Release (I2R)</v>
      </c>
      <c r="R2220">
        <f>VLOOKUP(KamstrupData[[#This Row],[IdLevel123]],'B-Business Capability'!B:L,11,FALSE)</f>
        <v>420</v>
      </c>
      <c r="T2220" t="s">
        <v>1067</v>
      </c>
      <c r="U2220" t="str">
        <f>_xlfn.CONCAT(KamstrupData[[#This Row],[CountryCode]],"_",KamstrupData[[#This Row],[Business Area]],"_",KamstrupData[[#This Row],[DepartmentTeam]])</f>
        <v>DK10_Heat/Cooling - Technology Hardware_Tech. Lead</v>
      </c>
      <c r="V2220" t="str">
        <f>VLOOKUP(KamstrupData[[#This Row],[ORG_Concat]],'O-Organization'!F:H,3,FALSE)</f>
        <v>11116_DK10_Heat &amp; Cooling_Heat/Cooling - Technology Hardware_Tech. Lead</v>
      </c>
    </row>
    <row r="2221" spans="4:22">
      <c r="D2221" t="s">
        <v>853</v>
      </c>
      <c r="E2221" t="str">
        <f>VLOOKUP(D2221,'B-Business Capability'!B:H,5,FALSE)</f>
        <v>Product &amp; Software Development</v>
      </c>
      <c r="F2221" t="str">
        <f>VLOOKUP(D2221,'B-Business Capability'!B:H,6,FALSE)</f>
        <v>Quality Management</v>
      </c>
      <c r="G2221" t="str">
        <f>VLOOKUP(D2221,'B-Business Capability'!B:H,7,FALSE)</f>
        <v>Manage Product Document</v>
      </c>
      <c r="I2221" t="s">
        <v>253</v>
      </c>
      <c r="J2221" t="s">
        <v>1060</v>
      </c>
      <c r="K2221" t="s">
        <v>880</v>
      </c>
      <c r="L2221" t="s">
        <v>302</v>
      </c>
      <c r="M2221" t="str">
        <f>VLOOKUP(L2221,'A-Applications'!B:D,3,FALSE)</f>
        <v>Confluence</v>
      </c>
      <c r="N2221" t="s">
        <v>53</v>
      </c>
      <c r="O2221" t="s">
        <v>54</v>
      </c>
      <c r="P2221" t="s">
        <v>407</v>
      </c>
      <c r="Q2221" t="str">
        <f>VLOOKUP(KamstrupData[[#This Row],[IdLevel123]],'B-Business Capability'!B:L,10,FALSE)</f>
        <v>Idea-to-Release (I2R)</v>
      </c>
      <c r="R2221">
        <f>VLOOKUP(KamstrupData[[#This Row],[IdLevel123]],'B-Business Capability'!B:L,11,FALSE)</f>
        <v>904</v>
      </c>
      <c r="T2221" t="s">
        <v>1063</v>
      </c>
      <c r="U2221" t="str">
        <f>_xlfn.CONCAT(KamstrupData[[#This Row],[CountryCode]],"_",KamstrupData[[#This Row],[Business Area]],"_",KamstrupData[[#This Row],[DepartmentTeam]])</f>
        <v>DK10_Heat/Cooling - Technology Hardware_Embeded Software</v>
      </c>
      <c r="V2221" t="str">
        <f>VLOOKUP(KamstrupData[[#This Row],[ORG_Concat]],'O-Organization'!F:H,3,FALSE)</f>
        <v>11113_DK10_Heat &amp; Cooling_Heat/Cooling - Technology Hardware_Embeded Software</v>
      </c>
    </row>
    <row r="2222" spans="4:22">
      <c r="D2222" t="s">
        <v>853</v>
      </c>
      <c r="E2222" t="str">
        <f>VLOOKUP(D2222,'B-Business Capability'!B:H,5,FALSE)</f>
        <v>Product &amp; Software Development</v>
      </c>
      <c r="F2222" t="str">
        <f>VLOOKUP(D2222,'B-Business Capability'!B:H,6,FALSE)</f>
        <v>Quality Management</v>
      </c>
      <c r="G2222" t="str">
        <f>VLOOKUP(D2222,'B-Business Capability'!B:H,7,FALSE)</f>
        <v>Manage Product Document</v>
      </c>
      <c r="I2222" t="s">
        <v>253</v>
      </c>
      <c r="J2222" t="s">
        <v>1060</v>
      </c>
      <c r="K2222" t="s">
        <v>883</v>
      </c>
      <c r="L2222" t="s">
        <v>302</v>
      </c>
      <c r="M2222" t="str">
        <f>VLOOKUP(L2222,'A-Applications'!B:D,3,FALSE)</f>
        <v>Confluence</v>
      </c>
      <c r="N2222" t="s">
        <v>53</v>
      </c>
      <c r="O2222" t="s">
        <v>54</v>
      </c>
      <c r="P2222" t="s">
        <v>407</v>
      </c>
      <c r="Q2222" t="str">
        <f>VLOOKUP(KamstrupData[[#This Row],[IdLevel123]],'B-Business Capability'!B:L,10,FALSE)</f>
        <v>Idea-to-Release (I2R)</v>
      </c>
      <c r="R2222">
        <f>VLOOKUP(KamstrupData[[#This Row],[IdLevel123]],'B-Business Capability'!B:L,11,FALSE)</f>
        <v>904</v>
      </c>
      <c r="T2222" t="s">
        <v>1066</v>
      </c>
      <c r="U2222" t="str">
        <f>_xlfn.CONCAT(KamstrupData[[#This Row],[CountryCode]],"_",KamstrupData[[#This Row],[Business Area]],"_",KamstrupData[[#This Row],[DepartmentTeam]])</f>
        <v>DK10_Heat/Cooling - Technology Hardware_Hardware</v>
      </c>
      <c r="V2222" t="str">
        <f>VLOOKUP(KamstrupData[[#This Row],[ORG_Concat]],'O-Organization'!F:H,3,FALSE)</f>
        <v>11115_DK10_Heat &amp; Cooling_Heat/Cooling - Technology Hardware_Hardware</v>
      </c>
    </row>
    <row r="2223" spans="4:22">
      <c r="D2223" t="s">
        <v>853</v>
      </c>
      <c r="E2223" t="str">
        <f>VLOOKUP(D2223,'B-Business Capability'!B:H,5,FALSE)</f>
        <v>Product &amp; Software Development</v>
      </c>
      <c r="F2223" t="str">
        <f>VLOOKUP(D2223,'B-Business Capability'!B:H,6,FALSE)</f>
        <v>Quality Management</v>
      </c>
      <c r="G2223" t="str">
        <f>VLOOKUP(D2223,'B-Business Capability'!B:H,7,FALSE)</f>
        <v>Manage Product Document</v>
      </c>
      <c r="I2223" t="s">
        <v>253</v>
      </c>
      <c r="J2223" t="s">
        <v>1060</v>
      </c>
      <c r="K2223" t="s">
        <v>888</v>
      </c>
      <c r="L2223" t="s">
        <v>302</v>
      </c>
      <c r="M2223" t="str">
        <f>VLOOKUP(L2223,'A-Applications'!B:D,3,FALSE)</f>
        <v>Confluence</v>
      </c>
      <c r="N2223" t="s">
        <v>53</v>
      </c>
      <c r="O2223" s="42" t="s">
        <v>54</v>
      </c>
      <c r="P2223" t="s">
        <v>407</v>
      </c>
      <c r="Q2223" t="str">
        <f>VLOOKUP(KamstrupData[[#This Row],[IdLevel123]],'B-Business Capability'!B:L,10,FALSE)</f>
        <v>Idea-to-Release (I2R)</v>
      </c>
      <c r="R2223">
        <f>VLOOKUP(KamstrupData[[#This Row],[IdLevel123]],'B-Business Capability'!B:L,11,FALSE)</f>
        <v>904</v>
      </c>
      <c r="T2223" t="s">
        <v>1067</v>
      </c>
      <c r="U2223" t="str">
        <f>_xlfn.CONCAT(KamstrupData[[#This Row],[CountryCode]],"_",KamstrupData[[#This Row],[Business Area]],"_",KamstrupData[[#This Row],[DepartmentTeam]])</f>
        <v>DK10_Heat/Cooling - Technology Hardware_Tech. Lead</v>
      </c>
      <c r="V2223" t="str">
        <f>VLOOKUP(KamstrupData[[#This Row],[ORG_Concat]],'O-Organization'!F:H,3,FALSE)</f>
        <v>11116_DK10_Heat &amp; Cooling_Heat/Cooling - Technology Hardware_Tech. Lead</v>
      </c>
    </row>
    <row r="2224" spans="4:22">
      <c r="D2224" t="s">
        <v>507</v>
      </c>
      <c r="E2224" t="str">
        <f>VLOOKUP(D2224,'B-Business Capability'!B:H,5,FALSE)</f>
        <v>Product &amp; Software Development</v>
      </c>
      <c r="F2224" t="str">
        <f>VLOOKUP(D2224,'B-Business Capability'!B:H,6,FALSE)</f>
        <v>Engineering</v>
      </c>
      <c r="G2224" t="str">
        <f>VLOOKUP(D2224,'B-Business Capability'!B:H,7,FALSE)</f>
        <v>Construction &amp; Development</v>
      </c>
      <c r="I2224" t="s">
        <v>253</v>
      </c>
      <c r="J2224" t="s">
        <v>1060</v>
      </c>
      <c r="K2224" t="s">
        <v>883</v>
      </c>
      <c r="L2224" t="s">
        <v>605</v>
      </c>
      <c r="M2224" t="str">
        <f>VLOOKUP(L2224,'A-Applications'!B:D,3,FALSE)</f>
        <v>Aras Innovator PLM</v>
      </c>
      <c r="N2224" t="s">
        <v>53</v>
      </c>
      <c r="O2224" t="s">
        <v>54</v>
      </c>
      <c r="P2224" t="s">
        <v>407</v>
      </c>
      <c r="Q2224" t="str">
        <f>VLOOKUP(KamstrupData[[#This Row],[IdLevel123]],'B-Business Capability'!B:L,10,FALSE)</f>
        <v>Idea-to-Release (I2R)</v>
      </c>
      <c r="R2224">
        <f>VLOOKUP(KamstrupData[[#This Row],[IdLevel123]],'B-Business Capability'!B:L,11,FALSE)</f>
        <v>420</v>
      </c>
      <c r="T2224" t="s">
        <v>1066</v>
      </c>
      <c r="U2224" t="str">
        <f>_xlfn.CONCAT(KamstrupData[[#This Row],[CountryCode]],"_",KamstrupData[[#This Row],[Business Area]],"_",KamstrupData[[#This Row],[DepartmentTeam]])</f>
        <v>DK10_Heat/Cooling - Technology Hardware_Hardware</v>
      </c>
      <c r="V2224" t="str">
        <f>VLOOKUP(KamstrupData[[#This Row],[ORG_Concat]],'O-Organization'!F:H,3,FALSE)</f>
        <v>11115_DK10_Heat &amp; Cooling_Heat/Cooling - Technology Hardware_Hardware</v>
      </c>
    </row>
    <row r="2225" spans="4:22">
      <c r="D2225" t="s">
        <v>878</v>
      </c>
      <c r="E2225" t="str">
        <f>VLOOKUP(D2225,'B-Business Capability'!B:H,5,FALSE)</f>
        <v>Product &amp; Software Development</v>
      </c>
      <c r="F2225" t="str">
        <f>VLOOKUP(D2225,'B-Business Capability'!B:H,6,FALSE)</f>
        <v>Product Preparation</v>
      </c>
      <c r="G2225" t="str">
        <f>VLOOKUP(D2225,'B-Business Capability'!B:H,7,FALSE)</f>
        <v>Select Suppliers &amp; Developers</v>
      </c>
      <c r="I2225" t="s">
        <v>253</v>
      </c>
      <c r="J2225" t="s">
        <v>1060</v>
      </c>
      <c r="K2225" t="s">
        <v>1064</v>
      </c>
      <c r="L2225" t="s">
        <v>605</v>
      </c>
      <c r="M2225" t="str">
        <f>VLOOKUP(L2225,'A-Applications'!B:D,3,FALSE)</f>
        <v>Aras Innovator PLM</v>
      </c>
      <c r="N2225" t="s">
        <v>53</v>
      </c>
      <c r="O2225" s="42" t="s">
        <v>54</v>
      </c>
      <c r="P2225" t="s">
        <v>407</v>
      </c>
      <c r="Q2225" t="str">
        <f>VLOOKUP(KamstrupData[[#This Row],[IdLevel123]],'B-Business Capability'!B:L,10,FALSE)</f>
        <v>Idea-to-Release (I2R)</v>
      </c>
      <c r="R2225">
        <f>VLOOKUP(KamstrupData[[#This Row],[IdLevel123]],'B-Business Capability'!B:L,11,FALSE)</f>
        <v>140</v>
      </c>
      <c r="T2225" t="s">
        <v>1065</v>
      </c>
      <c r="U2225" t="str">
        <f>_xlfn.CONCAT(KamstrupData[[#This Row],[CountryCode]],"_",KamstrupData[[#This Row],[Business Area]],"_",KamstrupData[[#This Row],[DepartmentTeam]])</f>
        <v>DK10_Heat/Cooling - Technology Hardware_H/C Meters</v>
      </c>
      <c r="V2225" t="str">
        <f>VLOOKUP(KamstrupData[[#This Row],[ORG_Concat]],'O-Organization'!F:H,3,FALSE)</f>
        <v>11114_DK10_Heat &amp; Cooling_Heat/Cooling - Technology Hardware_H/C Meters</v>
      </c>
    </row>
    <row r="2226" spans="4:22">
      <c r="D2226" t="s">
        <v>1080</v>
      </c>
      <c r="E2226" t="str">
        <f>VLOOKUP(D2226,'B-Business Capability'!B:H,5,FALSE)</f>
        <v>Product &amp; Software Development</v>
      </c>
      <c r="F2226" t="str">
        <f>VLOOKUP(D2226,'B-Business Capability'!B:H,6,FALSE)</f>
        <v>Quality Management</v>
      </c>
      <c r="G2226" t="str">
        <f>VLOOKUP(D2226,'B-Business Capability'!B:H,7,FALSE)</f>
        <v>Manage Debugging</v>
      </c>
      <c r="I2226" t="s">
        <v>253</v>
      </c>
      <c r="J2226" t="s">
        <v>1060</v>
      </c>
      <c r="K2226" t="s">
        <v>1064</v>
      </c>
      <c r="L2226" t="s">
        <v>605</v>
      </c>
      <c r="M2226" t="str">
        <f>VLOOKUP(L2226,'A-Applications'!B:D,3,FALSE)</f>
        <v>Aras Innovator PLM</v>
      </c>
      <c r="N2226" t="s">
        <v>53</v>
      </c>
      <c r="O2226" s="42" t="s">
        <v>54</v>
      </c>
      <c r="P2226" t="s">
        <v>407</v>
      </c>
      <c r="Q2226" t="str">
        <f>VLOOKUP(KamstrupData[[#This Row],[IdLevel123]],'B-Business Capability'!B:L,10,FALSE)</f>
        <v>Idea-to-Release (I2R)</v>
      </c>
      <c r="R2226">
        <f>VLOOKUP(KamstrupData[[#This Row],[IdLevel123]],'B-Business Capability'!B:L,11,FALSE)</f>
        <v>902</v>
      </c>
      <c r="T2226" t="s">
        <v>1065</v>
      </c>
      <c r="U2226" t="str">
        <f>_xlfn.CONCAT(KamstrupData[[#This Row],[CountryCode]],"_",KamstrupData[[#This Row],[Business Area]],"_",KamstrupData[[#This Row],[DepartmentTeam]])</f>
        <v>DK10_Heat/Cooling - Technology Hardware_H/C Meters</v>
      </c>
      <c r="V2226" t="str">
        <f>VLOOKUP(KamstrupData[[#This Row],[ORG_Concat]],'O-Organization'!F:H,3,FALSE)</f>
        <v>11114_DK10_Heat &amp; Cooling_Heat/Cooling - Technology Hardware_H/C Meters</v>
      </c>
    </row>
    <row r="2227" spans="4:22">
      <c r="D2227" t="s">
        <v>853</v>
      </c>
      <c r="E2227" t="str">
        <f>VLOOKUP(D2227,'B-Business Capability'!B:H,5,FALSE)</f>
        <v>Product &amp; Software Development</v>
      </c>
      <c r="F2227" t="str">
        <f>VLOOKUP(D2227,'B-Business Capability'!B:H,6,FALSE)</f>
        <v>Quality Management</v>
      </c>
      <c r="G2227" t="str">
        <f>VLOOKUP(D2227,'B-Business Capability'!B:H,7,FALSE)</f>
        <v>Manage Product Document</v>
      </c>
      <c r="I2227" t="s">
        <v>253</v>
      </c>
      <c r="J2227" t="s">
        <v>1060</v>
      </c>
      <c r="K2227" t="s">
        <v>1061</v>
      </c>
      <c r="L2227" t="s">
        <v>605</v>
      </c>
      <c r="M2227" t="str">
        <f>VLOOKUP(L2227,'A-Applications'!B:D,3,FALSE)</f>
        <v>Aras Innovator PLM</v>
      </c>
      <c r="N2227" t="s">
        <v>147</v>
      </c>
      <c r="O2227" s="42" t="s">
        <v>54</v>
      </c>
      <c r="P2227" t="s">
        <v>916</v>
      </c>
      <c r="Q2227" t="str">
        <f>VLOOKUP(KamstrupData[[#This Row],[IdLevel123]],'B-Business Capability'!B:L,10,FALSE)</f>
        <v>Idea-to-Release (I2R)</v>
      </c>
      <c r="R2227">
        <f>VLOOKUP(KamstrupData[[#This Row],[IdLevel123]],'B-Business Capability'!B:L,11,FALSE)</f>
        <v>904</v>
      </c>
      <c r="T2227" t="s">
        <v>1085</v>
      </c>
      <c r="U2227" t="str">
        <f>_xlfn.CONCAT(KamstrupData[[#This Row],[CountryCode]],"_",KamstrupData[[#This Row],[Business Area]],"_",KamstrupData[[#This Row],[DepartmentTeam]])</f>
        <v>DK10_Heat/Cooling - Technology Hardware_Concentrators</v>
      </c>
      <c r="V2227" t="str">
        <f>VLOOKUP(KamstrupData[[#This Row],[ORG_Concat]],'O-Organization'!F:H,3,FALSE)</f>
        <v>11112_DK10_Heat &amp; Cooling_Heat/Cooling - Technology Hardware_Concentrators</v>
      </c>
    </row>
    <row r="2228" spans="4:22">
      <c r="D2228" t="s">
        <v>853</v>
      </c>
      <c r="E2228" t="str">
        <f>VLOOKUP(D2228,'B-Business Capability'!B:H,5,FALSE)</f>
        <v>Product &amp; Software Development</v>
      </c>
      <c r="F2228" t="str">
        <f>VLOOKUP(D2228,'B-Business Capability'!B:H,6,FALSE)</f>
        <v>Quality Management</v>
      </c>
      <c r="G2228" t="str">
        <f>VLOOKUP(D2228,'B-Business Capability'!B:H,7,FALSE)</f>
        <v>Manage Product Document</v>
      </c>
      <c r="I2228" t="s">
        <v>253</v>
      </c>
      <c r="J2228" t="s">
        <v>1060</v>
      </c>
      <c r="K2228" t="s">
        <v>880</v>
      </c>
      <c r="L2228" t="s">
        <v>605</v>
      </c>
      <c r="M2228" t="str">
        <f>VLOOKUP(L2228,'A-Applications'!B:D,3,FALSE)</f>
        <v>Aras Innovator PLM</v>
      </c>
      <c r="N2228" t="s">
        <v>53</v>
      </c>
      <c r="O2228" t="s">
        <v>54</v>
      </c>
      <c r="P2228" t="s">
        <v>407</v>
      </c>
      <c r="Q2228" t="str">
        <f>VLOOKUP(KamstrupData[[#This Row],[IdLevel123]],'B-Business Capability'!B:L,10,FALSE)</f>
        <v>Idea-to-Release (I2R)</v>
      </c>
      <c r="R2228">
        <f>VLOOKUP(KamstrupData[[#This Row],[IdLevel123]],'B-Business Capability'!B:L,11,FALSE)</f>
        <v>904</v>
      </c>
      <c r="T2228" t="s">
        <v>1063</v>
      </c>
      <c r="U2228" t="str">
        <f>_xlfn.CONCAT(KamstrupData[[#This Row],[CountryCode]],"_",KamstrupData[[#This Row],[Business Area]],"_",KamstrupData[[#This Row],[DepartmentTeam]])</f>
        <v>DK10_Heat/Cooling - Technology Hardware_Embeded Software</v>
      </c>
      <c r="V2228" t="str">
        <f>VLOOKUP(KamstrupData[[#This Row],[ORG_Concat]],'O-Organization'!F:H,3,FALSE)</f>
        <v>11113_DK10_Heat &amp; Cooling_Heat/Cooling - Technology Hardware_Embeded Software</v>
      </c>
    </row>
    <row r="2229" spans="4:22">
      <c r="D2229" t="s">
        <v>853</v>
      </c>
      <c r="E2229" t="str">
        <f>VLOOKUP(D2229,'B-Business Capability'!B:H,5,FALSE)</f>
        <v>Product &amp; Software Development</v>
      </c>
      <c r="F2229" t="str">
        <f>VLOOKUP(D2229,'B-Business Capability'!B:H,6,FALSE)</f>
        <v>Quality Management</v>
      </c>
      <c r="G2229" t="str">
        <f>VLOOKUP(D2229,'B-Business Capability'!B:H,7,FALSE)</f>
        <v>Manage Product Document</v>
      </c>
      <c r="I2229" t="s">
        <v>253</v>
      </c>
      <c r="J2229" t="s">
        <v>1060</v>
      </c>
      <c r="K2229" t="s">
        <v>1064</v>
      </c>
      <c r="L2229" t="s">
        <v>605</v>
      </c>
      <c r="M2229" t="str">
        <f>VLOOKUP(L2229,'A-Applications'!B:D,3,FALSE)</f>
        <v>Aras Innovator PLM</v>
      </c>
      <c r="N2229" t="s">
        <v>53</v>
      </c>
      <c r="O2229" s="42" t="s">
        <v>54</v>
      </c>
      <c r="P2229" t="s">
        <v>407</v>
      </c>
      <c r="Q2229" t="str">
        <f>VLOOKUP(KamstrupData[[#This Row],[IdLevel123]],'B-Business Capability'!B:L,10,FALSE)</f>
        <v>Idea-to-Release (I2R)</v>
      </c>
      <c r="R2229">
        <f>VLOOKUP(KamstrupData[[#This Row],[IdLevel123]],'B-Business Capability'!B:L,11,FALSE)</f>
        <v>904</v>
      </c>
      <c r="T2229" t="s">
        <v>1065</v>
      </c>
      <c r="U2229" t="str">
        <f>_xlfn.CONCAT(KamstrupData[[#This Row],[CountryCode]],"_",KamstrupData[[#This Row],[Business Area]],"_",KamstrupData[[#This Row],[DepartmentTeam]])</f>
        <v>DK10_Heat/Cooling - Technology Hardware_H/C Meters</v>
      </c>
      <c r="V2229" t="str">
        <f>VLOOKUP(KamstrupData[[#This Row],[ORG_Concat]],'O-Organization'!F:H,3,FALSE)</f>
        <v>11114_DK10_Heat &amp; Cooling_Heat/Cooling - Technology Hardware_H/C Meters</v>
      </c>
    </row>
    <row r="2230" spans="4:22">
      <c r="D2230" t="s">
        <v>853</v>
      </c>
      <c r="E2230" t="str">
        <f>VLOOKUP(D2230,'B-Business Capability'!B:H,5,FALSE)</f>
        <v>Product &amp; Software Development</v>
      </c>
      <c r="F2230" t="str">
        <f>VLOOKUP(D2230,'B-Business Capability'!B:H,6,FALSE)</f>
        <v>Quality Management</v>
      </c>
      <c r="G2230" t="str">
        <f>VLOOKUP(D2230,'B-Business Capability'!B:H,7,FALSE)</f>
        <v>Manage Product Document</v>
      </c>
      <c r="I2230" t="s">
        <v>253</v>
      </c>
      <c r="J2230" t="s">
        <v>1060</v>
      </c>
      <c r="K2230" t="s">
        <v>883</v>
      </c>
      <c r="L2230" t="s">
        <v>605</v>
      </c>
      <c r="M2230" t="str">
        <f>VLOOKUP(L2230,'A-Applications'!B:D,3,FALSE)</f>
        <v>Aras Innovator PLM</v>
      </c>
      <c r="N2230" t="s">
        <v>53</v>
      </c>
      <c r="O2230" t="s">
        <v>54</v>
      </c>
      <c r="P2230" t="s">
        <v>407</v>
      </c>
      <c r="Q2230" t="str">
        <f>VLOOKUP(KamstrupData[[#This Row],[IdLevel123]],'B-Business Capability'!B:L,10,FALSE)</f>
        <v>Idea-to-Release (I2R)</v>
      </c>
      <c r="R2230">
        <f>VLOOKUP(KamstrupData[[#This Row],[IdLevel123]],'B-Business Capability'!B:L,11,FALSE)</f>
        <v>904</v>
      </c>
      <c r="T2230" t="s">
        <v>1066</v>
      </c>
      <c r="U2230" t="str">
        <f>_xlfn.CONCAT(KamstrupData[[#This Row],[CountryCode]],"_",KamstrupData[[#This Row],[Business Area]],"_",KamstrupData[[#This Row],[DepartmentTeam]])</f>
        <v>DK10_Heat/Cooling - Technology Hardware_Hardware</v>
      </c>
      <c r="V2230" t="str">
        <f>VLOOKUP(KamstrupData[[#This Row],[ORG_Concat]],'O-Organization'!F:H,3,FALSE)</f>
        <v>11115_DK10_Heat &amp; Cooling_Heat/Cooling - Technology Hardware_Hardware</v>
      </c>
    </row>
    <row r="2231" spans="4:22">
      <c r="D2231" t="s">
        <v>853</v>
      </c>
      <c r="E2231" t="str">
        <f>VLOOKUP(D2231,'B-Business Capability'!B:H,5,FALSE)</f>
        <v>Product &amp; Software Development</v>
      </c>
      <c r="F2231" t="str">
        <f>VLOOKUP(D2231,'B-Business Capability'!B:H,6,FALSE)</f>
        <v>Quality Management</v>
      </c>
      <c r="G2231" t="str">
        <f>VLOOKUP(D2231,'B-Business Capability'!B:H,7,FALSE)</f>
        <v>Manage Product Document</v>
      </c>
      <c r="I2231" t="s">
        <v>253</v>
      </c>
      <c r="J2231" t="s">
        <v>1060</v>
      </c>
      <c r="K2231" t="s">
        <v>888</v>
      </c>
      <c r="L2231" t="s">
        <v>605</v>
      </c>
      <c r="M2231" t="str">
        <f>VLOOKUP(L2231,'A-Applications'!B:D,3,FALSE)</f>
        <v>Aras Innovator PLM</v>
      </c>
      <c r="N2231" t="s">
        <v>53</v>
      </c>
      <c r="O2231" s="42" t="s">
        <v>54</v>
      </c>
      <c r="P2231" t="s">
        <v>407</v>
      </c>
      <c r="Q2231" t="str">
        <f>VLOOKUP(KamstrupData[[#This Row],[IdLevel123]],'B-Business Capability'!B:L,10,FALSE)</f>
        <v>Idea-to-Release (I2R)</v>
      </c>
      <c r="R2231">
        <f>VLOOKUP(KamstrupData[[#This Row],[IdLevel123]],'B-Business Capability'!B:L,11,FALSE)</f>
        <v>904</v>
      </c>
      <c r="T2231" t="s">
        <v>1067</v>
      </c>
      <c r="U2231" t="str">
        <f>_xlfn.CONCAT(KamstrupData[[#This Row],[CountryCode]],"_",KamstrupData[[#This Row],[Business Area]],"_",KamstrupData[[#This Row],[DepartmentTeam]])</f>
        <v>DK10_Heat/Cooling - Technology Hardware_Tech. Lead</v>
      </c>
      <c r="V2231" t="str">
        <f>VLOOKUP(KamstrupData[[#This Row],[ORG_Concat]],'O-Organization'!F:H,3,FALSE)</f>
        <v>11116_DK10_Heat &amp; Cooling_Heat/Cooling - Technology Hardware_Tech. Lead</v>
      </c>
    </row>
    <row r="2232" spans="4:22">
      <c r="D2232" t="s">
        <v>855</v>
      </c>
      <c r="E2232" t="str">
        <f>VLOOKUP(D2232,'B-Business Capability'!B:H,5,FALSE)</f>
        <v>Product &amp; Software Development</v>
      </c>
      <c r="F2232" t="str">
        <f>VLOOKUP(D2232,'B-Business Capability'!B:H,6,FALSE)</f>
        <v>R&amp;D</v>
      </c>
      <c r="G2232" t="str">
        <f>VLOOKUP(D2232,'B-Business Capability'!B:H,7,FALSE)</f>
        <v>Manage Product Portfolio</v>
      </c>
      <c r="I2232" t="s">
        <v>253</v>
      </c>
      <c r="J2232" t="s">
        <v>1060</v>
      </c>
      <c r="K2232" t="s">
        <v>1064</v>
      </c>
      <c r="L2232" t="s">
        <v>605</v>
      </c>
      <c r="M2232" t="str">
        <f>VLOOKUP(L2232,'A-Applications'!B:D,3,FALSE)</f>
        <v>Aras Innovator PLM</v>
      </c>
      <c r="N2232" t="s">
        <v>53</v>
      </c>
      <c r="O2232" s="42" t="s">
        <v>54</v>
      </c>
      <c r="P2232" t="s">
        <v>407</v>
      </c>
      <c r="Q2232" t="str">
        <f>VLOOKUP(KamstrupData[[#This Row],[IdLevel123]],'B-Business Capability'!B:L,10,FALSE)</f>
        <v>Idea-to-Release (I2R)</v>
      </c>
      <c r="R2232">
        <f>VLOOKUP(KamstrupData[[#This Row],[IdLevel123]],'B-Business Capability'!B:L,11,FALSE)</f>
        <v>330</v>
      </c>
      <c r="T2232" t="s">
        <v>1065</v>
      </c>
      <c r="U2232" t="str">
        <f>_xlfn.CONCAT(KamstrupData[[#This Row],[CountryCode]],"_",KamstrupData[[#This Row],[Business Area]],"_",KamstrupData[[#This Row],[DepartmentTeam]])</f>
        <v>DK10_Heat/Cooling - Technology Hardware_H/C Meters</v>
      </c>
      <c r="V2232" t="str">
        <f>VLOOKUP(KamstrupData[[#This Row],[ORG_Concat]],'O-Organization'!F:H,3,FALSE)</f>
        <v>11114_DK10_Heat &amp; Cooling_Heat/Cooling - Technology Hardware_H/C Meters</v>
      </c>
    </row>
    <row r="2233" spans="4:22">
      <c r="D2233" t="s">
        <v>879</v>
      </c>
      <c r="E2233" t="str">
        <f>VLOOKUP(D2233,'B-Business Capability'!B:H,5,FALSE)</f>
        <v>Product &amp; Software Development</v>
      </c>
      <c r="F2233" t="str">
        <f>VLOOKUP(D2233,'B-Business Capability'!B:H,6,FALSE)</f>
        <v>Requirements Definition</v>
      </c>
      <c r="G2233" t="str">
        <f>VLOOKUP(D2233,'B-Business Capability'!B:H,7,FALSE)</f>
        <v>Manage Materials</v>
      </c>
      <c r="I2233" t="s">
        <v>253</v>
      </c>
      <c r="J2233" t="s">
        <v>1060</v>
      </c>
      <c r="K2233" t="s">
        <v>1064</v>
      </c>
      <c r="L2233" t="s">
        <v>605</v>
      </c>
      <c r="M2233" t="str">
        <f>VLOOKUP(L2233,'A-Applications'!B:D,3,FALSE)</f>
        <v>Aras Innovator PLM</v>
      </c>
      <c r="N2233" t="s">
        <v>53</v>
      </c>
      <c r="O2233" s="42" t="s">
        <v>54</v>
      </c>
      <c r="P2233" t="s">
        <v>407</v>
      </c>
      <c r="Q2233" t="str">
        <f>VLOOKUP(KamstrupData[[#This Row],[IdLevel123]],'B-Business Capability'!B:L,10,FALSE)</f>
        <v>Idea-to-Release (I2R)</v>
      </c>
      <c r="R2233">
        <f>VLOOKUP(KamstrupData[[#This Row],[IdLevel123]],'B-Business Capability'!B:L,11,FALSE)</f>
        <v>220</v>
      </c>
      <c r="T2233" t="s">
        <v>1065</v>
      </c>
      <c r="U2233" t="str">
        <f>_xlfn.CONCAT(KamstrupData[[#This Row],[CountryCode]],"_",KamstrupData[[#This Row],[Business Area]],"_",KamstrupData[[#This Row],[DepartmentTeam]])</f>
        <v>DK10_Heat/Cooling - Technology Hardware_H/C Meters</v>
      </c>
      <c r="V2233" t="str">
        <f>VLOOKUP(KamstrupData[[#This Row],[ORG_Concat]],'O-Organization'!F:H,3,FALSE)</f>
        <v>11114_DK10_Heat &amp; Cooling_Heat/Cooling - Technology Hardware_H/C Meters</v>
      </c>
    </row>
    <row r="2234" spans="4:22">
      <c r="D2234" t="s">
        <v>907</v>
      </c>
      <c r="E2234" t="str">
        <f>VLOOKUP(D2234,'B-Business Capability'!B:H,5,FALSE)</f>
        <v>Product &amp; Software Development</v>
      </c>
      <c r="F2234">
        <f>VLOOKUP(D2234,'B-Business Capability'!B:H,6,FALSE)</f>
        <v>0</v>
      </c>
      <c r="G2234">
        <f>VLOOKUP(D2234,'B-Business Capability'!B:H,7,FALSE)</f>
        <v>0</v>
      </c>
      <c r="I2234" t="s">
        <v>253</v>
      </c>
      <c r="J2234" t="s">
        <v>1060</v>
      </c>
      <c r="L2234" t="s">
        <v>56</v>
      </c>
      <c r="M2234" t="str">
        <f>VLOOKUP(L2234,'A-Applications'!B:D,3,FALSE)</f>
        <v>OneDrive</v>
      </c>
      <c r="N2234" t="s">
        <v>53</v>
      </c>
      <c r="O2234" s="42" t="s">
        <v>54</v>
      </c>
      <c r="P2234" t="s">
        <v>407</v>
      </c>
      <c r="Q2234" t="str">
        <f>VLOOKUP(KamstrupData[[#This Row],[IdLevel123]],'B-Business Capability'!B:L,10,FALSE)</f>
        <v>Idea-to-Release (I2R)</v>
      </c>
      <c r="R2234">
        <f>VLOOKUP(KamstrupData[[#This Row],[IdLevel123]],'B-Business Capability'!B:L,11,FALSE)</f>
        <v>100</v>
      </c>
      <c r="T2234" t="s">
        <v>1066</v>
      </c>
      <c r="U2234" t="str">
        <f>_xlfn.CONCAT(KamstrupData[[#This Row],[CountryCode]],"_",KamstrupData[[#This Row],[Business Area]],"_",KamstrupData[[#This Row],[DepartmentTeam]])</f>
        <v>DK10_Heat/Cooling - Technology Hardware_</v>
      </c>
      <c r="V2234" t="str">
        <f>VLOOKUP(KamstrupData[[#This Row],[ORG_Concat]],'O-Organization'!F:H,3,FALSE)</f>
        <v>11111_DK10_Heat &amp; Cooling_Heat/Cooling - Technology Hardware_</v>
      </c>
    </row>
    <row r="2235" spans="4:22">
      <c r="D2235" t="s">
        <v>853</v>
      </c>
      <c r="E2235" t="str">
        <f>VLOOKUP(D2235,'B-Business Capability'!B:H,5,FALSE)</f>
        <v>Product &amp; Software Development</v>
      </c>
      <c r="F2235" t="str">
        <f>VLOOKUP(D2235,'B-Business Capability'!B:H,6,FALSE)</f>
        <v>Quality Management</v>
      </c>
      <c r="G2235" t="str">
        <f>VLOOKUP(D2235,'B-Business Capability'!B:H,7,FALSE)</f>
        <v>Manage Product Document</v>
      </c>
      <c r="I2235" t="s">
        <v>253</v>
      </c>
      <c r="J2235" t="s">
        <v>1060</v>
      </c>
      <c r="K2235" t="s">
        <v>880</v>
      </c>
      <c r="L2235" t="s">
        <v>266</v>
      </c>
      <c r="M2235" t="str">
        <f>VLOOKUP(L2235,'A-Applications'!B:D,3,FALSE)</f>
        <v>Sharepoint</v>
      </c>
      <c r="N2235" t="s">
        <v>53</v>
      </c>
      <c r="O2235" t="s">
        <v>54</v>
      </c>
      <c r="P2235" t="s">
        <v>407</v>
      </c>
      <c r="Q2235" t="str">
        <f>VLOOKUP(KamstrupData[[#This Row],[IdLevel123]],'B-Business Capability'!B:L,10,FALSE)</f>
        <v>Idea-to-Release (I2R)</v>
      </c>
      <c r="R2235">
        <f>VLOOKUP(KamstrupData[[#This Row],[IdLevel123]],'B-Business Capability'!B:L,11,FALSE)</f>
        <v>904</v>
      </c>
      <c r="T2235" t="s">
        <v>1063</v>
      </c>
      <c r="U2235" t="str">
        <f>_xlfn.CONCAT(KamstrupData[[#This Row],[CountryCode]],"_",KamstrupData[[#This Row],[Business Area]],"_",KamstrupData[[#This Row],[DepartmentTeam]])</f>
        <v>DK10_Heat/Cooling - Technology Hardware_Embeded Software</v>
      </c>
      <c r="V2235" t="str">
        <f>VLOOKUP(KamstrupData[[#This Row],[ORG_Concat]],'O-Organization'!F:H,3,FALSE)</f>
        <v>11113_DK10_Heat &amp; Cooling_Heat/Cooling - Technology Hardware_Embeded Software</v>
      </c>
    </row>
    <row r="2236" spans="4:22">
      <c r="D2236" t="s">
        <v>853</v>
      </c>
      <c r="E2236" t="str">
        <f>VLOOKUP(D2236,'B-Business Capability'!B:H,5,FALSE)</f>
        <v>Product &amp; Software Development</v>
      </c>
      <c r="F2236" t="str">
        <f>VLOOKUP(D2236,'B-Business Capability'!B:H,6,FALSE)</f>
        <v>Quality Management</v>
      </c>
      <c r="G2236" t="str">
        <f>VLOOKUP(D2236,'B-Business Capability'!B:H,7,FALSE)</f>
        <v>Manage Product Document</v>
      </c>
      <c r="I2236" t="s">
        <v>253</v>
      </c>
      <c r="J2236" t="s">
        <v>1060</v>
      </c>
      <c r="K2236" t="s">
        <v>1064</v>
      </c>
      <c r="L2236" t="s">
        <v>266</v>
      </c>
      <c r="M2236" t="str">
        <f>VLOOKUP(L2236,'A-Applications'!B:D,3,FALSE)</f>
        <v>Sharepoint</v>
      </c>
      <c r="N2236" t="s">
        <v>53</v>
      </c>
      <c r="O2236" t="s">
        <v>54</v>
      </c>
      <c r="P2236" t="s">
        <v>407</v>
      </c>
      <c r="Q2236" t="str">
        <f>VLOOKUP(KamstrupData[[#This Row],[IdLevel123]],'B-Business Capability'!B:L,10,FALSE)</f>
        <v>Idea-to-Release (I2R)</v>
      </c>
      <c r="R2236">
        <f>VLOOKUP(KamstrupData[[#This Row],[IdLevel123]],'B-Business Capability'!B:L,11,FALSE)</f>
        <v>904</v>
      </c>
      <c r="T2236" t="s">
        <v>1065</v>
      </c>
      <c r="U2236" t="str">
        <f>_xlfn.CONCAT(KamstrupData[[#This Row],[CountryCode]],"_",KamstrupData[[#This Row],[Business Area]],"_",KamstrupData[[#This Row],[DepartmentTeam]])</f>
        <v>DK10_Heat/Cooling - Technology Hardware_H/C Meters</v>
      </c>
      <c r="V2236" t="str">
        <f>VLOOKUP(KamstrupData[[#This Row],[ORG_Concat]],'O-Organization'!F:H,3,FALSE)</f>
        <v>11114_DK10_Heat &amp; Cooling_Heat/Cooling - Technology Hardware_H/C Meters</v>
      </c>
    </row>
    <row r="2237" spans="4:22">
      <c r="D2237" t="s">
        <v>853</v>
      </c>
      <c r="E2237" t="str">
        <f>VLOOKUP(D2237,'B-Business Capability'!B:H,5,FALSE)</f>
        <v>Product &amp; Software Development</v>
      </c>
      <c r="F2237" t="str">
        <f>VLOOKUP(D2237,'B-Business Capability'!B:H,6,FALSE)</f>
        <v>Quality Management</v>
      </c>
      <c r="G2237" t="str">
        <f>VLOOKUP(D2237,'B-Business Capability'!B:H,7,FALSE)</f>
        <v>Manage Product Document</v>
      </c>
      <c r="I2237" t="s">
        <v>253</v>
      </c>
      <c r="J2237" t="s">
        <v>1060</v>
      </c>
      <c r="K2237" t="s">
        <v>883</v>
      </c>
      <c r="L2237" t="s">
        <v>266</v>
      </c>
      <c r="M2237" t="str">
        <f>VLOOKUP(L2237,'A-Applications'!B:D,3,FALSE)</f>
        <v>Sharepoint</v>
      </c>
      <c r="N2237" t="s">
        <v>53</v>
      </c>
      <c r="O2237" t="s">
        <v>54</v>
      </c>
      <c r="P2237" t="s">
        <v>407</v>
      </c>
      <c r="Q2237" t="str">
        <f>VLOOKUP(KamstrupData[[#This Row],[IdLevel123]],'B-Business Capability'!B:L,10,FALSE)</f>
        <v>Idea-to-Release (I2R)</v>
      </c>
      <c r="R2237">
        <f>VLOOKUP(KamstrupData[[#This Row],[IdLevel123]],'B-Business Capability'!B:L,11,FALSE)</f>
        <v>904</v>
      </c>
      <c r="T2237" t="s">
        <v>1066</v>
      </c>
      <c r="U2237" t="str">
        <f>_xlfn.CONCAT(KamstrupData[[#This Row],[CountryCode]],"_",KamstrupData[[#This Row],[Business Area]],"_",KamstrupData[[#This Row],[DepartmentTeam]])</f>
        <v>DK10_Heat/Cooling - Technology Hardware_Hardware</v>
      </c>
      <c r="V2237" t="str">
        <f>VLOOKUP(KamstrupData[[#This Row],[ORG_Concat]],'O-Organization'!F:H,3,FALSE)</f>
        <v>11115_DK10_Heat &amp; Cooling_Heat/Cooling - Technology Hardware_Hardware</v>
      </c>
    </row>
    <row r="2238" spans="4:22">
      <c r="D2238" t="s">
        <v>853</v>
      </c>
      <c r="E2238" t="str">
        <f>VLOOKUP(D2238,'B-Business Capability'!B:H,5,FALSE)</f>
        <v>Product &amp; Software Development</v>
      </c>
      <c r="F2238" t="str">
        <f>VLOOKUP(D2238,'B-Business Capability'!B:H,6,FALSE)</f>
        <v>Quality Management</v>
      </c>
      <c r="G2238" t="str">
        <f>VLOOKUP(D2238,'B-Business Capability'!B:H,7,FALSE)</f>
        <v>Manage Product Document</v>
      </c>
      <c r="I2238" t="s">
        <v>253</v>
      </c>
      <c r="J2238" t="s">
        <v>1060</v>
      </c>
      <c r="K2238" t="s">
        <v>888</v>
      </c>
      <c r="L2238" t="s">
        <v>266</v>
      </c>
      <c r="M2238" t="str">
        <f>VLOOKUP(L2238,'A-Applications'!B:D,3,FALSE)</f>
        <v>Sharepoint</v>
      </c>
      <c r="N2238" t="s">
        <v>53</v>
      </c>
      <c r="O2238" s="42" t="s">
        <v>54</v>
      </c>
      <c r="P2238" t="s">
        <v>407</v>
      </c>
      <c r="Q2238" t="str">
        <f>VLOOKUP(KamstrupData[[#This Row],[IdLevel123]],'B-Business Capability'!B:L,10,FALSE)</f>
        <v>Idea-to-Release (I2R)</v>
      </c>
      <c r="R2238">
        <f>VLOOKUP(KamstrupData[[#This Row],[IdLevel123]],'B-Business Capability'!B:L,11,FALSE)</f>
        <v>904</v>
      </c>
      <c r="T2238" t="s">
        <v>1067</v>
      </c>
      <c r="U2238" t="str">
        <f>_xlfn.CONCAT(KamstrupData[[#This Row],[CountryCode]],"_",KamstrupData[[#This Row],[Business Area]],"_",KamstrupData[[#This Row],[DepartmentTeam]])</f>
        <v>DK10_Heat/Cooling - Technology Hardware_Tech. Lead</v>
      </c>
      <c r="V2238" t="str">
        <f>VLOOKUP(KamstrupData[[#This Row],[ORG_Concat]],'O-Organization'!F:H,3,FALSE)</f>
        <v>11116_DK10_Heat &amp; Cooling_Heat/Cooling - Technology Hardware_Tech. Lead</v>
      </c>
    </row>
    <row r="2239" spans="4:22">
      <c r="D2239" t="s">
        <v>899</v>
      </c>
      <c r="E2239" t="str">
        <f>VLOOKUP(D2239,'B-Business Capability'!B:H,5,FALSE)</f>
        <v>OT Hosting</v>
      </c>
      <c r="F2239" t="str">
        <f>VLOOKUP(D2239,'B-Business Capability'!B:H,6,FALSE)</f>
        <v>OT Data &amp; Integration</v>
      </c>
      <c r="G2239" t="str">
        <f>VLOOKUP(D2239,'B-Business Capability'!B:H,7,FALSE)</f>
        <v>Data Analytics &amp; Insight Services</v>
      </c>
      <c r="I2239" t="s">
        <v>253</v>
      </c>
      <c r="J2239" t="s">
        <v>1060</v>
      </c>
      <c r="K2239" t="s">
        <v>1061</v>
      </c>
      <c r="L2239" t="s">
        <v>117</v>
      </c>
      <c r="M2239" t="str">
        <f>VLOOKUP(L2239,'A-Applications'!B:D,3,FALSE)</f>
        <v>PowerBI</v>
      </c>
      <c r="N2239" t="s">
        <v>103</v>
      </c>
      <c r="O2239" s="42" t="s">
        <v>54</v>
      </c>
      <c r="P2239" t="s">
        <v>97</v>
      </c>
      <c r="Q2239" t="str">
        <f>VLOOKUP(KamstrupData[[#This Row],[IdLevel123]],'B-Business Capability'!B:L,10,FALSE)</f>
        <v>N/A</v>
      </c>
      <c r="R2239">
        <f>VLOOKUP(KamstrupData[[#This Row],[IdLevel123]],'B-Business Capability'!B:L,11,FALSE)</f>
        <v>0</v>
      </c>
      <c r="T2239" t="s">
        <v>1086</v>
      </c>
      <c r="U2239" t="str">
        <f>_xlfn.CONCAT(KamstrupData[[#This Row],[CountryCode]],"_",KamstrupData[[#This Row],[Business Area]],"_",KamstrupData[[#This Row],[DepartmentTeam]])</f>
        <v>DK10_Heat/Cooling - Technology Hardware_Concentrators</v>
      </c>
      <c r="V2239" t="str">
        <f>VLOOKUP(KamstrupData[[#This Row],[ORG_Concat]],'O-Organization'!F:H,3,FALSE)</f>
        <v>11112_DK10_Heat &amp; Cooling_Heat/Cooling - Technology Hardware_Concentrators</v>
      </c>
    </row>
    <row r="2240" spans="4:22">
      <c r="D2240" t="s">
        <v>899</v>
      </c>
      <c r="E2240" t="str">
        <f>VLOOKUP(D2240,'B-Business Capability'!B:H,5,FALSE)</f>
        <v>OT Hosting</v>
      </c>
      <c r="F2240" t="str">
        <f>VLOOKUP(D2240,'B-Business Capability'!B:H,6,FALSE)</f>
        <v>OT Data &amp; Integration</v>
      </c>
      <c r="G2240" t="str">
        <f>VLOOKUP(D2240,'B-Business Capability'!B:H,7,FALSE)</f>
        <v>Data Analytics &amp; Insight Services</v>
      </c>
      <c r="I2240" t="s">
        <v>253</v>
      </c>
      <c r="J2240" t="s">
        <v>1060</v>
      </c>
      <c r="K2240" t="s">
        <v>1064</v>
      </c>
      <c r="L2240" t="s">
        <v>117</v>
      </c>
      <c r="M2240" t="str">
        <f>VLOOKUP(L2240,'A-Applications'!B:D,3,FALSE)</f>
        <v>PowerBI</v>
      </c>
      <c r="N2240" t="s">
        <v>53</v>
      </c>
      <c r="O2240" s="42" t="s">
        <v>54</v>
      </c>
      <c r="P2240" t="s">
        <v>97</v>
      </c>
      <c r="Q2240" t="str">
        <f>VLOOKUP(KamstrupData[[#This Row],[IdLevel123]],'B-Business Capability'!B:L,10,FALSE)</f>
        <v>N/A</v>
      </c>
      <c r="R2240">
        <f>VLOOKUP(KamstrupData[[#This Row],[IdLevel123]],'B-Business Capability'!B:L,11,FALSE)</f>
        <v>0</v>
      </c>
      <c r="T2240" t="s">
        <v>1065</v>
      </c>
      <c r="U2240" t="str">
        <f>_xlfn.CONCAT(KamstrupData[[#This Row],[CountryCode]],"_",KamstrupData[[#This Row],[Business Area]],"_",KamstrupData[[#This Row],[DepartmentTeam]])</f>
        <v>DK10_Heat/Cooling - Technology Hardware_H/C Meters</v>
      </c>
      <c r="V2240" t="str">
        <f>VLOOKUP(KamstrupData[[#This Row],[ORG_Concat]],'O-Organization'!F:H,3,FALSE)</f>
        <v>11114_DK10_Heat &amp; Cooling_Heat/Cooling - Technology Hardware_H/C Meters</v>
      </c>
    </row>
    <row r="2241" spans="2:22">
      <c r="D2241" t="s">
        <v>899</v>
      </c>
      <c r="E2241" t="str">
        <f>VLOOKUP(D2241,'B-Business Capability'!B:H,5,FALSE)</f>
        <v>OT Hosting</v>
      </c>
      <c r="F2241" t="str">
        <f>VLOOKUP(D2241,'B-Business Capability'!B:H,6,FALSE)</f>
        <v>OT Data &amp; Integration</v>
      </c>
      <c r="G2241" t="str">
        <f>VLOOKUP(D2241,'B-Business Capability'!B:H,7,FALSE)</f>
        <v>Data Analytics &amp; Insight Services</v>
      </c>
      <c r="I2241" t="s">
        <v>253</v>
      </c>
      <c r="J2241" t="s">
        <v>1060</v>
      </c>
      <c r="K2241" t="s">
        <v>888</v>
      </c>
      <c r="L2241" t="s">
        <v>117</v>
      </c>
      <c r="M2241" t="str">
        <f>VLOOKUP(L2241,'A-Applications'!B:D,3,FALSE)</f>
        <v>PowerBI</v>
      </c>
      <c r="N2241" t="s">
        <v>53</v>
      </c>
      <c r="O2241" s="42" t="s">
        <v>54</v>
      </c>
      <c r="P2241" t="s">
        <v>97</v>
      </c>
      <c r="Q2241" t="str">
        <f>VLOOKUP(KamstrupData[[#This Row],[IdLevel123]],'B-Business Capability'!B:L,10,FALSE)</f>
        <v>N/A</v>
      </c>
      <c r="R2241">
        <f>VLOOKUP(KamstrupData[[#This Row],[IdLevel123]],'B-Business Capability'!B:L,11,FALSE)</f>
        <v>0</v>
      </c>
      <c r="T2241" t="s">
        <v>1067</v>
      </c>
      <c r="U2241" t="str">
        <f>_xlfn.CONCAT(KamstrupData[[#This Row],[CountryCode]],"_",KamstrupData[[#This Row],[Business Area]],"_",KamstrupData[[#This Row],[DepartmentTeam]])</f>
        <v>DK10_Heat/Cooling - Technology Hardware_Tech. Lead</v>
      </c>
      <c r="V2241" t="str">
        <f>VLOOKUP(KamstrupData[[#This Row],[ORG_Concat]],'O-Organization'!F:H,3,FALSE)</f>
        <v>11116_DK10_Heat &amp; Cooling_Heat/Cooling - Technology Hardware_Tech. Lead</v>
      </c>
    </row>
    <row r="2242" spans="2:22">
      <c r="B2242" s="28">
        <v>45292</v>
      </c>
      <c r="D2242" t="s">
        <v>119</v>
      </c>
      <c r="E2242" t="str">
        <f>VLOOKUP(D2242,'B-Business Capability'!B:H,5,FALSE)</f>
        <v>Finance</v>
      </c>
      <c r="F2242" t="str">
        <f>VLOOKUP(D2242,'B-Business Capability'!B:H,6,FALSE)</f>
        <v>Settlements &amp; Payments</v>
      </c>
      <c r="G2242" t="str">
        <f>VLOOKUP(D2242,'B-Business Capability'!B:H,7,FALSE)</f>
        <v>Travel &amp; Expense Management</v>
      </c>
      <c r="I2242" t="s">
        <v>253</v>
      </c>
      <c r="J2242" t="s">
        <v>1060</v>
      </c>
      <c r="L2242" t="s">
        <v>120</v>
      </c>
      <c r="M2242" t="str">
        <f>VLOOKUP(L2242,'A-Applications'!B:D,3,FALSE)</f>
        <v>Concur</v>
      </c>
      <c r="N2242" t="s">
        <v>53</v>
      </c>
      <c r="O2242" s="42" t="s">
        <v>54</v>
      </c>
      <c r="P2242" t="s">
        <v>121</v>
      </c>
      <c r="Q2242" t="str">
        <f>VLOOKUP(KamstrupData[[#This Row],[IdLevel123]],'B-Business Capability'!B:L,10,FALSE)</f>
        <v>Hire-to-Retire (H2R)</v>
      </c>
      <c r="R2242">
        <f>VLOOKUP(KamstrupData[[#This Row],[IdLevel123]],'B-Business Capability'!B:L,11,FALSE)</f>
        <v>750</v>
      </c>
      <c r="S2242" t="s">
        <v>237</v>
      </c>
      <c r="T2242" t="s">
        <v>1062</v>
      </c>
      <c r="U2242" t="str">
        <f>_xlfn.CONCAT(KamstrupData[[#This Row],[CountryCode]],"_",KamstrupData[[#This Row],[Business Area]],"_",KamstrupData[[#This Row],[DepartmentTeam]])</f>
        <v>DK10_Heat/Cooling - Technology Hardware_</v>
      </c>
      <c r="V2242" t="str">
        <f>VLOOKUP(KamstrupData[[#This Row],[ORG_Concat]],'O-Organization'!F:H,3,FALSE)</f>
        <v>11111_DK10_Heat &amp; Cooling_Heat/Cooling - Technology Hardware_</v>
      </c>
    </row>
    <row r="2243" spans="2:22">
      <c r="D2243" t="s">
        <v>122</v>
      </c>
      <c r="E2243" t="str">
        <f>VLOOKUP(D2243,'B-Business Capability'!B:H,5,FALSE)</f>
        <v>Legal</v>
      </c>
      <c r="F2243" t="str">
        <f>VLOOKUP(D2243,'B-Business Capability'!B:H,6,FALSE)</f>
        <v>Ensure Compliance</v>
      </c>
      <c r="G2243">
        <f>VLOOKUP(D2243,'B-Business Capability'!B:H,7,FALSE)</f>
        <v>0</v>
      </c>
      <c r="I2243" t="s">
        <v>253</v>
      </c>
      <c r="J2243" t="s">
        <v>1060</v>
      </c>
      <c r="K2243" t="s">
        <v>1061</v>
      </c>
      <c r="L2243" t="s">
        <v>123</v>
      </c>
      <c r="M2243" t="str">
        <f>VLOOKUP(L2243,'A-Applications'!B:D,3,FALSE)</f>
        <v>DocuSign</v>
      </c>
      <c r="N2243" t="s">
        <v>53</v>
      </c>
      <c r="O2243" t="s">
        <v>54</v>
      </c>
      <c r="P2243" t="s">
        <v>124</v>
      </c>
      <c r="Q2243" t="str">
        <f>VLOOKUP(KamstrupData[[#This Row],[IdLevel123]],'B-Business Capability'!B:L,10,FALSE)</f>
        <v>N/A</v>
      </c>
      <c r="R2243">
        <f>VLOOKUP(KamstrupData[[#This Row],[IdLevel123]],'B-Business Capability'!B:L,11,FALSE)</f>
        <v>0</v>
      </c>
      <c r="U2243" t="str">
        <f>_xlfn.CONCAT(KamstrupData[[#This Row],[CountryCode]],"_",KamstrupData[[#This Row],[Business Area]],"_",KamstrupData[[#This Row],[DepartmentTeam]])</f>
        <v>DK10_Heat/Cooling - Technology Hardware_Concentrators</v>
      </c>
      <c r="V2243" t="str">
        <f>VLOOKUP(KamstrupData[[#This Row],[ORG_Concat]],'O-Organization'!F:H,3,FALSE)</f>
        <v>11112_DK10_Heat &amp; Cooling_Heat/Cooling - Technology Hardware_Concentrators</v>
      </c>
    </row>
    <row r="2244" spans="2:22">
      <c r="D2244" t="s">
        <v>122</v>
      </c>
      <c r="E2244" t="str">
        <f>VLOOKUP(D2244,'B-Business Capability'!B:H,5,FALSE)</f>
        <v>Legal</v>
      </c>
      <c r="F2244" t="str">
        <f>VLOOKUP(D2244,'B-Business Capability'!B:H,6,FALSE)</f>
        <v>Ensure Compliance</v>
      </c>
      <c r="G2244">
        <f>VLOOKUP(D2244,'B-Business Capability'!B:H,7,FALSE)</f>
        <v>0</v>
      </c>
      <c r="I2244" t="s">
        <v>253</v>
      </c>
      <c r="J2244" t="s">
        <v>1060</v>
      </c>
      <c r="K2244" t="s">
        <v>880</v>
      </c>
      <c r="L2244" t="s">
        <v>123</v>
      </c>
      <c r="M2244" t="str">
        <f>VLOOKUP(L2244,'A-Applications'!B:D,3,FALSE)</f>
        <v>DocuSign</v>
      </c>
      <c r="N2244" t="s">
        <v>53</v>
      </c>
      <c r="O2244" t="s">
        <v>54</v>
      </c>
      <c r="P2244" t="s">
        <v>124</v>
      </c>
      <c r="Q2244" t="str">
        <f>VLOOKUP(KamstrupData[[#This Row],[IdLevel123]],'B-Business Capability'!B:L,10,FALSE)</f>
        <v>N/A</v>
      </c>
      <c r="R2244">
        <f>VLOOKUP(KamstrupData[[#This Row],[IdLevel123]],'B-Business Capability'!B:L,11,FALSE)</f>
        <v>0</v>
      </c>
      <c r="T2244" t="s">
        <v>1063</v>
      </c>
      <c r="U2244" t="str">
        <f>_xlfn.CONCAT(KamstrupData[[#This Row],[CountryCode]],"_",KamstrupData[[#This Row],[Business Area]],"_",KamstrupData[[#This Row],[DepartmentTeam]])</f>
        <v>DK10_Heat/Cooling - Technology Hardware_Embeded Software</v>
      </c>
      <c r="V2244" t="str">
        <f>VLOOKUP(KamstrupData[[#This Row],[ORG_Concat]],'O-Organization'!F:H,3,FALSE)</f>
        <v>11113_DK10_Heat &amp; Cooling_Heat/Cooling - Technology Hardware_Embeded Software</v>
      </c>
    </row>
    <row r="2245" spans="2:22">
      <c r="D2245" t="s">
        <v>122</v>
      </c>
      <c r="E2245" t="str">
        <f>VLOOKUP(D2245,'B-Business Capability'!B:H,5,FALSE)</f>
        <v>Legal</v>
      </c>
      <c r="F2245" t="str">
        <f>VLOOKUP(D2245,'B-Business Capability'!B:H,6,FALSE)</f>
        <v>Ensure Compliance</v>
      </c>
      <c r="G2245">
        <f>VLOOKUP(D2245,'B-Business Capability'!B:H,7,FALSE)</f>
        <v>0</v>
      </c>
      <c r="I2245" t="s">
        <v>253</v>
      </c>
      <c r="J2245" t="s">
        <v>1060</v>
      </c>
      <c r="K2245" t="s">
        <v>1064</v>
      </c>
      <c r="L2245" t="s">
        <v>123</v>
      </c>
      <c r="M2245" t="str">
        <f>VLOOKUP(L2245,'A-Applications'!B:D,3,FALSE)</f>
        <v>DocuSign</v>
      </c>
      <c r="N2245" t="s">
        <v>53</v>
      </c>
      <c r="O2245" t="s">
        <v>54</v>
      </c>
      <c r="P2245" t="s">
        <v>124</v>
      </c>
      <c r="Q2245" t="str">
        <f>VLOOKUP(KamstrupData[[#This Row],[IdLevel123]],'B-Business Capability'!B:L,10,FALSE)</f>
        <v>N/A</v>
      </c>
      <c r="R2245">
        <f>VLOOKUP(KamstrupData[[#This Row],[IdLevel123]],'B-Business Capability'!B:L,11,FALSE)</f>
        <v>0</v>
      </c>
      <c r="T2245" t="s">
        <v>1065</v>
      </c>
      <c r="U2245" t="str">
        <f>_xlfn.CONCAT(KamstrupData[[#This Row],[CountryCode]],"_",KamstrupData[[#This Row],[Business Area]],"_",KamstrupData[[#This Row],[DepartmentTeam]])</f>
        <v>DK10_Heat/Cooling - Technology Hardware_H/C Meters</v>
      </c>
      <c r="V2245" t="str">
        <f>VLOOKUP(KamstrupData[[#This Row],[ORG_Concat]],'O-Organization'!F:H,3,FALSE)</f>
        <v>11114_DK10_Heat &amp; Cooling_Heat/Cooling - Technology Hardware_H/C Meters</v>
      </c>
    </row>
    <row r="2246" spans="2:22">
      <c r="D2246" t="s">
        <v>122</v>
      </c>
      <c r="E2246" t="str">
        <f>VLOOKUP(D2246,'B-Business Capability'!B:H,5,FALSE)</f>
        <v>Legal</v>
      </c>
      <c r="F2246" t="str">
        <f>VLOOKUP(D2246,'B-Business Capability'!B:H,6,FALSE)</f>
        <v>Ensure Compliance</v>
      </c>
      <c r="G2246">
        <f>VLOOKUP(D2246,'B-Business Capability'!B:H,7,FALSE)</f>
        <v>0</v>
      </c>
      <c r="I2246" t="s">
        <v>253</v>
      </c>
      <c r="J2246" t="s">
        <v>1060</v>
      </c>
      <c r="K2246" t="s">
        <v>883</v>
      </c>
      <c r="L2246" t="s">
        <v>123</v>
      </c>
      <c r="M2246" t="str">
        <f>VLOOKUP(L2246,'A-Applications'!B:D,3,FALSE)</f>
        <v>DocuSign</v>
      </c>
      <c r="N2246" t="s">
        <v>53</v>
      </c>
      <c r="O2246" t="s">
        <v>54</v>
      </c>
      <c r="P2246" t="s">
        <v>124</v>
      </c>
      <c r="Q2246" t="str">
        <f>VLOOKUP(KamstrupData[[#This Row],[IdLevel123]],'B-Business Capability'!B:L,10,FALSE)</f>
        <v>N/A</v>
      </c>
      <c r="R2246">
        <f>VLOOKUP(KamstrupData[[#This Row],[IdLevel123]],'B-Business Capability'!B:L,11,FALSE)</f>
        <v>0</v>
      </c>
      <c r="T2246" t="s">
        <v>1066</v>
      </c>
      <c r="U2246" t="str">
        <f>_xlfn.CONCAT(KamstrupData[[#This Row],[CountryCode]],"_",KamstrupData[[#This Row],[Business Area]],"_",KamstrupData[[#This Row],[DepartmentTeam]])</f>
        <v>DK10_Heat/Cooling - Technology Hardware_Hardware</v>
      </c>
      <c r="V2246" t="str">
        <f>VLOOKUP(KamstrupData[[#This Row],[ORG_Concat]],'O-Organization'!F:H,3,FALSE)</f>
        <v>11115_DK10_Heat &amp; Cooling_Heat/Cooling - Technology Hardware_Hardware</v>
      </c>
    </row>
    <row r="2247" spans="2:22">
      <c r="D2247" t="s">
        <v>122</v>
      </c>
      <c r="E2247" t="str">
        <f>VLOOKUP(D2247,'B-Business Capability'!B:H,5,FALSE)</f>
        <v>Legal</v>
      </c>
      <c r="F2247" t="str">
        <f>VLOOKUP(D2247,'B-Business Capability'!B:H,6,FALSE)</f>
        <v>Ensure Compliance</v>
      </c>
      <c r="G2247">
        <f>VLOOKUP(D2247,'B-Business Capability'!B:H,7,FALSE)</f>
        <v>0</v>
      </c>
      <c r="I2247" t="s">
        <v>253</v>
      </c>
      <c r="J2247" t="s">
        <v>1060</v>
      </c>
      <c r="K2247" t="s">
        <v>888</v>
      </c>
      <c r="L2247" t="s">
        <v>123</v>
      </c>
      <c r="M2247" t="str">
        <f>VLOOKUP(L2247,'A-Applications'!B:D,3,FALSE)</f>
        <v>DocuSign</v>
      </c>
      <c r="N2247" t="s">
        <v>53</v>
      </c>
      <c r="O2247" s="42" t="s">
        <v>54</v>
      </c>
      <c r="P2247" t="s">
        <v>124</v>
      </c>
      <c r="Q2247" t="str">
        <f>VLOOKUP(KamstrupData[[#This Row],[IdLevel123]],'B-Business Capability'!B:L,10,FALSE)</f>
        <v>N/A</v>
      </c>
      <c r="R2247">
        <f>VLOOKUP(KamstrupData[[#This Row],[IdLevel123]],'B-Business Capability'!B:L,11,FALSE)</f>
        <v>0</v>
      </c>
      <c r="T2247" t="s">
        <v>1067</v>
      </c>
      <c r="U2247" t="str">
        <f>_xlfn.CONCAT(KamstrupData[[#This Row],[CountryCode]],"_",KamstrupData[[#This Row],[Business Area]],"_",KamstrupData[[#This Row],[DepartmentTeam]])</f>
        <v>DK10_Heat/Cooling - Technology Hardware_Tech. Lead</v>
      </c>
      <c r="V2247" t="str">
        <f>VLOOKUP(KamstrupData[[#This Row],[ORG_Concat]],'O-Organization'!F:H,3,FALSE)</f>
        <v>11116_DK10_Heat &amp; Cooling_Heat/Cooling - Technology Hardware_Tech. Lead</v>
      </c>
    </row>
    <row r="2248" spans="2:22">
      <c r="D2248" s="28" t="s">
        <v>526</v>
      </c>
      <c r="E2248" t="str">
        <f>VLOOKUP(D2248,'B-Business Capability'!B:H,5,FALSE)</f>
        <v>Digital Platform and Operations</v>
      </c>
      <c r="F2248" t="str">
        <f>VLOOKUP(D2248,'B-Business Capability'!B:H,6,FALSE)</f>
        <v>Operations</v>
      </c>
      <c r="G2248" t="str">
        <f>VLOOKUP(D2248,'B-Business Capability'!B:H,7,FALSE)</f>
        <v>IT Service Management</v>
      </c>
      <c r="I2248" t="s">
        <v>253</v>
      </c>
      <c r="J2248" t="s">
        <v>1060</v>
      </c>
      <c r="K2248" t="s">
        <v>883</v>
      </c>
      <c r="L2248" t="s">
        <v>901</v>
      </c>
      <c r="M2248" t="str">
        <f>VLOOKUP(L2248,'A-Applications'!B:D,3,FALSE)</f>
        <v>OpenLM</v>
      </c>
      <c r="N2248" t="s">
        <v>53</v>
      </c>
      <c r="O2248" s="42" t="s">
        <v>62</v>
      </c>
      <c r="P2248" t="s">
        <v>97</v>
      </c>
      <c r="Q2248" t="str">
        <f>VLOOKUP(KamstrupData[[#This Row],[IdLevel123]],'B-Business Capability'!B:L,10,FALSE)</f>
        <v>N/A</v>
      </c>
      <c r="R2248">
        <f>VLOOKUP(KamstrupData[[#This Row],[IdLevel123]],'B-Business Capability'!B:L,11,FALSE)</f>
        <v>0</v>
      </c>
      <c r="T2248" t="s">
        <v>1087</v>
      </c>
      <c r="U2248" t="str">
        <f>_xlfn.CONCAT(KamstrupData[[#This Row],[CountryCode]],"_",KamstrupData[[#This Row],[Business Area]],"_",KamstrupData[[#This Row],[DepartmentTeam]])</f>
        <v>DK10_Heat/Cooling - Technology Hardware_Hardware</v>
      </c>
      <c r="V2248" t="str">
        <f>VLOOKUP(KamstrupData[[#This Row],[ORG_Concat]],'O-Organization'!F:H,3,FALSE)</f>
        <v>11115_DK10_Heat &amp; Cooling_Heat/Cooling - Technology Hardware_Hardware</v>
      </c>
    </row>
    <row r="2249" spans="2:22">
      <c r="D2249" t="s">
        <v>907</v>
      </c>
      <c r="E2249" t="str">
        <f>VLOOKUP(D2249,'B-Business Capability'!B:H,5,FALSE)</f>
        <v>Product &amp; Software Development</v>
      </c>
      <c r="F2249">
        <f>VLOOKUP(D2249,'B-Business Capability'!B:H,6,FALSE)</f>
        <v>0</v>
      </c>
      <c r="G2249">
        <f>VLOOKUP(D2249,'B-Business Capability'!B:H,7,FALSE)</f>
        <v>0</v>
      </c>
      <c r="I2249" t="s">
        <v>253</v>
      </c>
      <c r="J2249" t="s">
        <v>1060</v>
      </c>
      <c r="K2249" t="s">
        <v>880</v>
      </c>
      <c r="L2249" t="s">
        <v>127</v>
      </c>
      <c r="M2249" t="str">
        <f>VLOOKUP(L2249,'A-Applications'!B:D,3,FALSE)</f>
        <v>Ipw</v>
      </c>
      <c r="N2249" t="s">
        <v>53</v>
      </c>
      <c r="O2249" t="s">
        <v>54</v>
      </c>
      <c r="P2249" t="s">
        <v>97</v>
      </c>
      <c r="Q2249" t="str">
        <f>VLOOKUP(KamstrupData[[#This Row],[IdLevel123]],'B-Business Capability'!B:L,10,FALSE)</f>
        <v>Idea-to-Release (I2R)</v>
      </c>
      <c r="R2249">
        <f>VLOOKUP(KamstrupData[[#This Row],[IdLevel123]],'B-Business Capability'!B:L,11,FALSE)</f>
        <v>100</v>
      </c>
      <c r="T2249" t="s">
        <v>1063</v>
      </c>
      <c r="U2249" t="str">
        <f>_xlfn.CONCAT(KamstrupData[[#This Row],[CountryCode]],"_",KamstrupData[[#This Row],[Business Area]],"_",KamstrupData[[#This Row],[DepartmentTeam]])</f>
        <v>DK10_Heat/Cooling - Technology Hardware_Embeded Software</v>
      </c>
      <c r="V2249" t="str">
        <f>VLOOKUP(KamstrupData[[#This Row],[ORG_Concat]],'O-Organization'!F:H,3,FALSE)</f>
        <v>11113_DK10_Heat &amp; Cooling_Heat/Cooling - Technology Hardware_Embeded Software</v>
      </c>
    </row>
    <row r="2250" spans="2:22">
      <c r="D2250" t="s">
        <v>907</v>
      </c>
      <c r="E2250" t="str">
        <f>VLOOKUP(D2250,'B-Business Capability'!B:H,5,FALSE)</f>
        <v>Product &amp; Software Development</v>
      </c>
      <c r="F2250">
        <f>VLOOKUP(D2250,'B-Business Capability'!B:H,6,FALSE)</f>
        <v>0</v>
      </c>
      <c r="G2250">
        <f>VLOOKUP(D2250,'B-Business Capability'!B:H,7,FALSE)</f>
        <v>0</v>
      </c>
      <c r="I2250" t="s">
        <v>253</v>
      </c>
      <c r="J2250" t="s">
        <v>1060</v>
      </c>
      <c r="K2250" t="s">
        <v>883</v>
      </c>
      <c r="L2250" t="s">
        <v>127</v>
      </c>
      <c r="M2250" t="str">
        <f>VLOOKUP(L2250,'A-Applications'!B:D,3,FALSE)</f>
        <v>Ipw</v>
      </c>
      <c r="N2250" t="s">
        <v>53</v>
      </c>
      <c r="O2250" t="s">
        <v>54</v>
      </c>
      <c r="P2250" t="s">
        <v>97</v>
      </c>
      <c r="Q2250" t="str">
        <f>VLOOKUP(KamstrupData[[#This Row],[IdLevel123]],'B-Business Capability'!B:L,10,FALSE)</f>
        <v>Idea-to-Release (I2R)</v>
      </c>
      <c r="R2250">
        <f>VLOOKUP(KamstrupData[[#This Row],[IdLevel123]],'B-Business Capability'!B:L,11,FALSE)</f>
        <v>100</v>
      </c>
      <c r="T2250" t="s">
        <v>1066</v>
      </c>
      <c r="U2250" t="str">
        <f>_xlfn.CONCAT(KamstrupData[[#This Row],[CountryCode]],"_",KamstrupData[[#This Row],[Business Area]],"_",KamstrupData[[#This Row],[DepartmentTeam]])</f>
        <v>DK10_Heat/Cooling - Technology Hardware_Hardware</v>
      </c>
      <c r="V2250" t="str">
        <f>VLOOKUP(KamstrupData[[#This Row],[ORG_Concat]],'O-Organization'!F:H,3,FALSE)</f>
        <v>11115_DK10_Heat &amp; Cooling_Heat/Cooling - Technology Hardware_Hardware</v>
      </c>
    </row>
    <row r="2251" spans="2:22">
      <c r="D2251" t="s">
        <v>907</v>
      </c>
      <c r="E2251" t="str">
        <f>VLOOKUP(D2251,'B-Business Capability'!B:H,5,FALSE)</f>
        <v>Product &amp; Software Development</v>
      </c>
      <c r="F2251">
        <f>VLOOKUP(D2251,'B-Business Capability'!B:H,6,FALSE)</f>
        <v>0</v>
      </c>
      <c r="G2251">
        <f>VLOOKUP(D2251,'B-Business Capability'!B:H,7,FALSE)</f>
        <v>0</v>
      </c>
      <c r="I2251" t="s">
        <v>253</v>
      </c>
      <c r="J2251" t="s">
        <v>1060</v>
      </c>
      <c r="K2251" t="s">
        <v>888</v>
      </c>
      <c r="L2251" t="s">
        <v>127</v>
      </c>
      <c r="M2251" t="str">
        <f>VLOOKUP(L2251,'A-Applications'!B:D,3,FALSE)</f>
        <v>Ipw</v>
      </c>
      <c r="N2251" t="s">
        <v>53</v>
      </c>
      <c r="O2251" s="42" t="s">
        <v>54</v>
      </c>
      <c r="P2251" t="s">
        <v>97</v>
      </c>
      <c r="Q2251" t="str">
        <f>VLOOKUP(KamstrupData[[#This Row],[IdLevel123]],'B-Business Capability'!B:L,10,FALSE)</f>
        <v>Idea-to-Release (I2R)</v>
      </c>
      <c r="R2251">
        <f>VLOOKUP(KamstrupData[[#This Row],[IdLevel123]],'B-Business Capability'!B:L,11,FALSE)</f>
        <v>100</v>
      </c>
      <c r="T2251" t="s">
        <v>1067</v>
      </c>
      <c r="U2251" t="str">
        <f>_xlfn.CONCAT(KamstrupData[[#This Row],[CountryCode]],"_",KamstrupData[[#This Row],[Business Area]],"_",KamstrupData[[#This Row],[DepartmentTeam]])</f>
        <v>DK10_Heat/Cooling - Technology Hardware_Tech. Lead</v>
      </c>
      <c r="V2251" t="str">
        <f>VLOOKUP(KamstrupData[[#This Row],[ORG_Concat]],'O-Organization'!F:H,3,FALSE)</f>
        <v>11116_DK10_Heat &amp; Cooling_Heat/Cooling - Technology Hardware_Tech. Lead</v>
      </c>
    </row>
    <row r="2252" spans="2:22">
      <c r="B2252" s="28">
        <v>45292</v>
      </c>
      <c r="D2252" t="s">
        <v>284</v>
      </c>
      <c r="E2252" t="str">
        <f>VLOOKUP(D2252,'B-Business Capability'!B:H,5,FALSE)</f>
        <v>People and Culture</v>
      </c>
      <c r="F2252" t="str">
        <f>VLOOKUP(D2252,'B-Business Capability'!B:H,6,FALSE)</f>
        <v>Learning &amp; Development</v>
      </c>
      <c r="G2252">
        <f>VLOOKUP(D2252,'B-Business Capability'!B:H,7,FALSE)</f>
        <v>0</v>
      </c>
      <c r="I2252" t="s">
        <v>253</v>
      </c>
      <c r="J2252" t="s">
        <v>1060</v>
      </c>
      <c r="L2252" t="s">
        <v>306</v>
      </c>
      <c r="M2252" t="str">
        <f>VLOOKUP(L2252,'A-Applications'!B:D,3,FALSE)</f>
        <v>LMS365 (Kamstrup-Learning)</v>
      </c>
      <c r="N2252" t="s">
        <v>53</v>
      </c>
      <c r="O2252" s="42" t="s">
        <v>62</v>
      </c>
      <c r="P2252" t="s">
        <v>143</v>
      </c>
      <c r="Q2252" t="str">
        <f>VLOOKUP(KamstrupData[[#This Row],[IdLevel123]],'B-Business Capability'!B:L,10,FALSE)</f>
        <v>Hire-to-Retire (H2R)</v>
      </c>
      <c r="R2252">
        <f>VLOOKUP(KamstrupData[[#This Row],[IdLevel123]],'B-Business Capability'!B:L,11,FALSE)</f>
        <v>500</v>
      </c>
      <c r="S2252" t="s">
        <v>237</v>
      </c>
      <c r="T2252" t="s">
        <v>1067</v>
      </c>
      <c r="U2252" t="str">
        <f>_xlfn.CONCAT(KamstrupData[[#This Row],[CountryCode]],"_",KamstrupData[[#This Row],[Business Area]],"_",KamstrupData[[#This Row],[DepartmentTeam]])</f>
        <v>DK10_Heat/Cooling - Technology Hardware_</v>
      </c>
      <c r="V2252" t="str">
        <f>VLOOKUP(KamstrupData[[#This Row],[ORG_Concat]],'O-Organization'!F:H,3,FALSE)</f>
        <v>11111_DK10_Heat &amp; Cooling_Heat/Cooling - Technology Hardware_</v>
      </c>
    </row>
    <row r="2253" spans="2:22">
      <c r="D2253" t="s">
        <v>291</v>
      </c>
      <c r="E2253" t="str">
        <f>VLOOKUP(D2253,'B-Business Capability'!B:H,5,FALSE)</f>
        <v>Strategic Management</v>
      </c>
      <c r="F2253" t="str">
        <f>VLOOKUP(D2253,'B-Business Capability'!B:H,6,FALSE)</f>
        <v>Enterprise Effectiveness &amp; Project Management</v>
      </c>
      <c r="G2253">
        <f>VLOOKUP(D2253,'B-Business Capability'!B:H,7,FALSE)</f>
        <v>0</v>
      </c>
      <c r="I2253" t="s">
        <v>253</v>
      </c>
      <c r="J2253" t="s">
        <v>1060</v>
      </c>
      <c r="K2253" t="s">
        <v>883</v>
      </c>
      <c r="L2253" t="s">
        <v>583</v>
      </c>
      <c r="M2253" t="str">
        <f>VLOOKUP(L2253,'A-Applications'!B:D,3,FALSE)</f>
        <v>ChatGPT</v>
      </c>
      <c r="N2253" t="s">
        <v>53</v>
      </c>
      <c r="O2253" t="s">
        <v>54</v>
      </c>
      <c r="P2253" t="s">
        <v>407</v>
      </c>
      <c r="Q2253" t="str">
        <f>VLOOKUP(KamstrupData[[#This Row],[IdLevel123]],'B-Business Capability'!B:L,10,FALSE)</f>
        <v>N/A</v>
      </c>
      <c r="R2253">
        <f>VLOOKUP(KamstrupData[[#This Row],[IdLevel123]],'B-Business Capability'!B:L,11,FALSE)</f>
        <v>0</v>
      </c>
      <c r="T2253" t="s">
        <v>1088</v>
      </c>
      <c r="U2253" t="str">
        <f>_xlfn.CONCAT(KamstrupData[[#This Row],[CountryCode]],"_",KamstrupData[[#This Row],[Business Area]],"_",KamstrupData[[#This Row],[DepartmentTeam]])</f>
        <v>DK10_Heat/Cooling - Technology Hardware_Hardware</v>
      </c>
      <c r="V2253" t="str">
        <f>VLOOKUP(KamstrupData[[#This Row],[ORG_Concat]],'O-Organization'!F:H,3,FALSE)</f>
        <v>11115_DK10_Heat &amp; Cooling_Heat/Cooling - Technology Hardware_Hardware</v>
      </c>
    </row>
    <row r="2254" spans="2:22">
      <c r="D2254" t="s">
        <v>507</v>
      </c>
      <c r="E2254" t="str">
        <f>VLOOKUP(D2254,'B-Business Capability'!B:H,5,FALSE)</f>
        <v>Product &amp; Software Development</v>
      </c>
      <c r="F2254" t="str">
        <f>VLOOKUP(D2254,'B-Business Capability'!B:H,6,FALSE)</f>
        <v>Engineering</v>
      </c>
      <c r="G2254" t="str">
        <f>VLOOKUP(D2254,'B-Business Capability'!B:H,7,FALSE)</f>
        <v>Construction &amp; Development</v>
      </c>
      <c r="I2254" t="s">
        <v>253</v>
      </c>
      <c r="J2254" t="s">
        <v>1060</v>
      </c>
      <c r="K2254" t="s">
        <v>880</v>
      </c>
      <c r="L2254" t="s">
        <v>583</v>
      </c>
      <c r="M2254" t="str">
        <f>VLOOKUP(L2254,'A-Applications'!B:D,3,FALSE)</f>
        <v>ChatGPT</v>
      </c>
      <c r="N2254" t="s">
        <v>53</v>
      </c>
      <c r="O2254" t="s">
        <v>54</v>
      </c>
      <c r="P2254" t="s">
        <v>407</v>
      </c>
      <c r="Q2254" t="str">
        <f>VLOOKUP(KamstrupData[[#This Row],[IdLevel123]],'B-Business Capability'!B:L,10,FALSE)</f>
        <v>Idea-to-Release (I2R)</v>
      </c>
      <c r="R2254">
        <f>VLOOKUP(KamstrupData[[#This Row],[IdLevel123]],'B-Business Capability'!B:L,11,FALSE)</f>
        <v>420</v>
      </c>
      <c r="T2254" t="s">
        <v>1063</v>
      </c>
      <c r="U2254" t="str">
        <f>_xlfn.CONCAT(KamstrupData[[#This Row],[CountryCode]],"_",KamstrupData[[#This Row],[Business Area]],"_",KamstrupData[[#This Row],[DepartmentTeam]])</f>
        <v>DK10_Heat/Cooling - Technology Hardware_Embeded Software</v>
      </c>
      <c r="V2254" t="str">
        <f>VLOOKUP(KamstrupData[[#This Row],[ORG_Concat]],'O-Organization'!F:H,3,FALSE)</f>
        <v>11113_DK10_Heat &amp; Cooling_Heat/Cooling - Technology Hardware_Embeded Software</v>
      </c>
    </row>
    <row r="2255" spans="2:22">
      <c r="D2255" t="s">
        <v>507</v>
      </c>
      <c r="E2255" t="str">
        <f>VLOOKUP(D2255,'B-Business Capability'!B:H,5,FALSE)</f>
        <v>Product &amp; Software Development</v>
      </c>
      <c r="F2255" t="str">
        <f>VLOOKUP(D2255,'B-Business Capability'!B:H,6,FALSE)</f>
        <v>Engineering</v>
      </c>
      <c r="G2255" t="str">
        <f>VLOOKUP(D2255,'B-Business Capability'!B:H,7,FALSE)</f>
        <v>Construction &amp; Development</v>
      </c>
      <c r="I2255" t="s">
        <v>253</v>
      </c>
      <c r="J2255" t="s">
        <v>1060</v>
      </c>
      <c r="K2255" t="s">
        <v>888</v>
      </c>
      <c r="L2255" t="s">
        <v>583</v>
      </c>
      <c r="M2255" t="str">
        <f>VLOOKUP(L2255,'A-Applications'!B:D,3,FALSE)</f>
        <v>ChatGPT</v>
      </c>
      <c r="N2255" t="s">
        <v>53</v>
      </c>
      <c r="O2255" s="42" t="s">
        <v>54</v>
      </c>
      <c r="P2255" t="s">
        <v>407</v>
      </c>
      <c r="Q2255" t="str">
        <f>VLOOKUP(KamstrupData[[#This Row],[IdLevel123]],'B-Business Capability'!B:L,10,FALSE)</f>
        <v>Idea-to-Release (I2R)</v>
      </c>
      <c r="R2255">
        <f>VLOOKUP(KamstrupData[[#This Row],[IdLevel123]],'B-Business Capability'!B:L,11,FALSE)</f>
        <v>420</v>
      </c>
      <c r="T2255" t="s">
        <v>1067</v>
      </c>
      <c r="U2255" t="str">
        <f>_xlfn.CONCAT(KamstrupData[[#This Row],[CountryCode]],"_",KamstrupData[[#This Row],[Business Area]],"_",KamstrupData[[#This Row],[DepartmentTeam]])</f>
        <v>DK10_Heat/Cooling - Technology Hardware_Tech. Lead</v>
      </c>
      <c r="V2255" t="str">
        <f>VLOOKUP(KamstrupData[[#This Row],[ORG_Concat]],'O-Organization'!F:H,3,FALSE)</f>
        <v>11116_DK10_Heat &amp; Cooling_Heat/Cooling - Technology Hardware_Tech. Lead</v>
      </c>
    </row>
    <row r="2256" spans="2:22">
      <c r="D2256" t="s">
        <v>366</v>
      </c>
      <c r="E2256" t="str">
        <f>VLOOKUP(D2256,'B-Business Capability'!B:H,5,FALSE)</f>
        <v>OT Hosting</v>
      </c>
      <c r="F2256" t="str">
        <f>VLOOKUP(D2256,'B-Business Capability'!B:H,6,FALSE)</f>
        <v>OT Operations &amp; Service</v>
      </c>
      <c r="G2256" t="str">
        <f>VLOOKUP(D2256,'B-Business Capability'!B:H,7,FALSE)</f>
        <v>Telemetry &amp; Event Processing</v>
      </c>
      <c r="I2256" t="s">
        <v>253</v>
      </c>
      <c r="J2256" t="s">
        <v>1060</v>
      </c>
      <c r="K2256" t="s">
        <v>888</v>
      </c>
      <c r="L2256" t="s">
        <v>1022</v>
      </c>
      <c r="M2256" t="str">
        <f>VLOOKUP(L2256,'A-Applications'!B:D,3,FALSE)</f>
        <v>Radio mobile</v>
      </c>
      <c r="N2256" t="s">
        <v>53</v>
      </c>
      <c r="O2256" s="42" t="s">
        <v>54</v>
      </c>
      <c r="P2256" t="s">
        <v>77</v>
      </c>
      <c r="Q2256" t="str">
        <f>VLOOKUP(KamstrupData[[#This Row],[IdLevel123]],'B-Business Capability'!B:L,10,FALSE)</f>
        <v>N/A</v>
      </c>
      <c r="R2256">
        <f>VLOOKUP(KamstrupData[[#This Row],[IdLevel123]],'B-Business Capability'!B:L,11,FALSE)</f>
        <v>0</v>
      </c>
      <c r="T2256" t="s">
        <v>1067</v>
      </c>
      <c r="U2256" t="str">
        <f>_xlfn.CONCAT(KamstrupData[[#This Row],[CountryCode]],"_",KamstrupData[[#This Row],[Business Area]],"_",KamstrupData[[#This Row],[DepartmentTeam]])</f>
        <v>DK10_Heat/Cooling - Technology Hardware_Tech. Lead</v>
      </c>
      <c r="V2256" t="str">
        <f>VLOOKUP(KamstrupData[[#This Row],[ORG_Concat]],'O-Organization'!F:H,3,FALSE)</f>
        <v>11116_DK10_Heat &amp; Cooling_Heat/Cooling - Technology Hardware_Tech. Lead</v>
      </c>
    </row>
    <row r="2257" spans="4:22">
      <c r="D2257" t="s">
        <v>507</v>
      </c>
      <c r="E2257" t="str">
        <f>VLOOKUP(D2257,'B-Business Capability'!B:H,5,FALSE)</f>
        <v>Product &amp; Software Development</v>
      </c>
      <c r="F2257" t="str">
        <f>VLOOKUP(D2257,'B-Business Capability'!B:H,6,FALSE)</f>
        <v>Engineering</v>
      </c>
      <c r="G2257" t="str">
        <f>VLOOKUP(D2257,'B-Business Capability'!B:H,7,FALSE)</f>
        <v>Construction &amp; Development</v>
      </c>
      <c r="I2257" t="s">
        <v>253</v>
      </c>
      <c r="J2257" t="s">
        <v>1060</v>
      </c>
      <c r="K2257" t="s">
        <v>880</v>
      </c>
      <c r="L2257" t="s">
        <v>903</v>
      </c>
      <c r="M2257" t="str">
        <f>VLOOKUP(L2257,'A-Applications'!B:D,3,FALSE)</f>
        <v>Ceedling</v>
      </c>
      <c r="N2257" t="s">
        <v>53</v>
      </c>
      <c r="O2257" s="42" t="s">
        <v>54</v>
      </c>
      <c r="P2257" t="s">
        <v>407</v>
      </c>
      <c r="Q2257" t="str">
        <f>VLOOKUP(KamstrupData[[#This Row],[IdLevel123]],'B-Business Capability'!B:L,10,FALSE)</f>
        <v>Idea-to-Release (I2R)</v>
      </c>
      <c r="R2257">
        <f>VLOOKUP(KamstrupData[[#This Row],[IdLevel123]],'B-Business Capability'!B:L,11,FALSE)</f>
        <v>420</v>
      </c>
      <c r="T2257" t="s">
        <v>1063</v>
      </c>
      <c r="U2257" t="str">
        <f>_xlfn.CONCAT(KamstrupData[[#This Row],[CountryCode]],"_",KamstrupData[[#This Row],[Business Area]],"_",KamstrupData[[#This Row],[DepartmentTeam]])</f>
        <v>DK10_Heat/Cooling - Technology Hardware_Embeded Software</v>
      </c>
      <c r="V2257" t="str">
        <f>VLOOKUP(KamstrupData[[#This Row],[ORG_Concat]],'O-Organization'!F:H,3,FALSE)</f>
        <v>11113_DK10_Heat &amp; Cooling_Heat/Cooling - Technology Hardware_Embeded Software</v>
      </c>
    </row>
    <row r="2258" spans="4:22">
      <c r="D2258" t="s">
        <v>507</v>
      </c>
      <c r="E2258" t="str">
        <f>VLOOKUP(D2258,'B-Business Capability'!B:H,5,FALSE)</f>
        <v>Product &amp; Software Development</v>
      </c>
      <c r="F2258" t="str">
        <f>VLOOKUP(D2258,'B-Business Capability'!B:H,6,FALSE)</f>
        <v>Engineering</v>
      </c>
      <c r="G2258" t="str">
        <f>VLOOKUP(D2258,'B-Business Capability'!B:H,7,FALSE)</f>
        <v>Construction &amp; Development</v>
      </c>
      <c r="I2258" t="s">
        <v>253</v>
      </c>
      <c r="J2258" t="s">
        <v>1060</v>
      </c>
      <c r="K2258" t="s">
        <v>1061</v>
      </c>
      <c r="L2258" t="s">
        <v>316</v>
      </c>
      <c r="M2258" t="str">
        <f>VLOOKUP(L2258,'A-Applications'!B:D,3,FALSE)</f>
        <v>Miro</v>
      </c>
      <c r="N2258" t="s">
        <v>53</v>
      </c>
      <c r="O2258" s="42" t="s">
        <v>54</v>
      </c>
      <c r="P2258" t="s">
        <v>407</v>
      </c>
      <c r="Q2258" t="str">
        <f>VLOOKUP(KamstrupData[[#This Row],[IdLevel123]],'B-Business Capability'!B:L,10,FALSE)</f>
        <v>Idea-to-Release (I2R)</v>
      </c>
      <c r="R2258">
        <f>VLOOKUP(KamstrupData[[#This Row],[IdLevel123]],'B-Business Capability'!B:L,11,FALSE)</f>
        <v>420</v>
      </c>
      <c r="T2258" t="s">
        <v>1062</v>
      </c>
      <c r="U2258" t="str">
        <f>_xlfn.CONCAT(KamstrupData[[#This Row],[CountryCode]],"_",KamstrupData[[#This Row],[Business Area]],"_",KamstrupData[[#This Row],[DepartmentTeam]])</f>
        <v>DK10_Heat/Cooling - Technology Hardware_Concentrators</v>
      </c>
      <c r="V2258" t="str">
        <f>VLOOKUP(KamstrupData[[#This Row],[ORG_Concat]],'O-Organization'!F:H,3,FALSE)</f>
        <v>11112_DK10_Heat &amp; Cooling_Heat/Cooling - Technology Hardware_Concentrators</v>
      </c>
    </row>
    <row r="2259" spans="4:22">
      <c r="D2259" t="s">
        <v>507</v>
      </c>
      <c r="E2259" t="str">
        <f>VLOOKUP(D2259,'B-Business Capability'!B:H,5,FALSE)</f>
        <v>Product &amp; Software Development</v>
      </c>
      <c r="F2259" t="str">
        <f>VLOOKUP(D2259,'B-Business Capability'!B:H,6,FALSE)</f>
        <v>Engineering</v>
      </c>
      <c r="G2259" t="str">
        <f>VLOOKUP(D2259,'B-Business Capability'!B:H,7,FALSE)</f>
        <v>Construction &amp; Development</v>
      </c>
      <c r="I2259" t="s">
        <v>253</v>
      </c>
      <c r="J2259" t="s">
        <v>1060</v>
      </c>
      <c r="K2259" t="s">
        <v>880</v>
      </c>
      <c r="L2259" t="s">
        <v>904</v>
      </c>
      <c r="M2259" t="str">
        <f>VLOOKUP(L2259,'A-Applications'!B:D,3,FALSE)</f>
        <v>DockLight</v>
      </c>
      <c r="N2259" t="s">
        <v>53</v>
      </c>
      <c r="O2259" s="42" t="s">
        <v>54</v>
      </c>
      <c r="P2259" t="s">
        <v>407</v>
      </c>
      <c r="Q2259" t="str">
        <f>VLOOKUP(KamstrupData[[#This Row],[IdLevel123]],'B-Business Capability'!B:L,10,FALSE)</f>
        <v>Idea-to-Release (I2R)</v>
      </c>
      <c r="R2259">
        <f>VLOOKUP(KamstrupData[[#This Row],[IdLevel123]],'B-Business Capability'!B:L,11,FALSE)</f>
        <v>420</v>
      </c>
      <c r="T2259" t="s">
        <v>1063</v>
      </c>
      <c r="U2259" t="str">
        <f>_xlfn.CONCAT(KamstrupData[[#This Row],[CountryCode]],"_",KamstrupData[[#This Row],[Business Area]],"_",KamstrupData[[#This Row],[DepartmentTeam]])</f>
        <v>DK10_Heat/Cooling - Technology Hardware_Embeded Software</v>
      </c>
      <c r="V2259" t="str">
        <f>VLOOKUP(KamstrupData[[#This Row],[ORG_Concat]],'O-Organization'!F:H,3,FALSE)</f>
        <v>11113_DK10_Heat &amp; Cooling_Heat/Cooling - Technology Hardware_Embeded Software</v>
      </c>
    </row>
    <row r="2260" spans="4:22">
      <c r="D2260" t="s">
        <v>507</v>
      </c>
      <c r="E2260" t="str">
        <f>VLOOKUP(D2260,'B-Business Capability'!B:H,5,FALSE)</f>
        <v>Product &amp; Software Development</v>
      </c>
      <c r="F2260" t="str">
        <f>VLOOKUP(D2260,'B-Business Capability'!B:H,6,FALSE)</f>
        <v>Engineering</v>
      </c>
      <c r="G2260" t="str">
        <f>VLOOKUP(D2260,'B-Business Capability'!B:H,7,FALSE)</f>
        <v>Construction &amp; Development</v>
      </c>
      <c r="I2260" t="s">
        <v>253</v>
      </c>
      <c r="J2260" t="s">
        <v>1060</v>
      </c>
      <c r="K2260" t="s">
        <v>1064</v>
      </c>
      <c r="L2260" t="s">
        <v>904</v>
      </c>
      <c r="M2260" t="str">
        <f>VLOOKUP(L2260,'A-Applications'!B:D,3,FALSE)</f>
        <v>DockLight</v>
      </c>
      <c r="N2260" t="s">
        <v>53</v>
      </c>
      <c r="O2260" s="42" t="s">
        <v>54</v>
      </c>
      <c r="P2260" t="s">
        <v>407</v>
      </c>
      <c r="Q2260" t="str">
        <f>VLOOKUP(KamstrupData[[#This Row],[IdLevel123]],'B-Business Capability'!B:L,10,FALSE)</f>
        <v>Idea-to-Release (I2R)</v>
      </c>
      <c r="R2260">
        <f>VLOOKUP(KamstrupData[[#This Row],[IdLevel123]],'B-Business Capability'!B:L,11,FALSE)</f>
        <v>420</v>
      </c>
      <c r="T2260" t="s">
        <v>1065</v>
      </c>
      <c r="U2260" t="str">
        <f>_xlfn.CONCAT(KamstrupData[[#This Row],[CountryCode]],"_",KamstrupData[[#This Row],[Business Area]],"_",KamstrupData[[#This Row],[DepartmentTeam]])</f>
        <v>DK10_Heat/Cooling - Technology Hardware_H/C Meters</v>
      </c>
      <c r="V2260" t="str">
        <f>VLOOKUP(KamstrupData[[#This Row],[ORG_Concat]],'O-Organization'!F:H,3,FALSE)</f>
        <v>11114_DK10_Heat &amp; Cooling_Heat/Cooling - Technology Hardware_H/C Meters</v>
      </c>
    </row>
    <row r="2261" spans="4:22">
      <c r="D2261" t="s">
        <v>95</v>
      </c>
      <c r="E2261" t="str">
        <f>VLOOKUP(D2261,'B-Business Capability'!B:H,5,FALSE)</f>
        <v>Not mapped to capability</v>
      </c>
      <c r="F2261">
        <f>VLOOKUP(D2261,'B-Business Capability'!B:H,6,FALSE)</f>
        <v>0</v>
      </c>
      <c r="G2261">
        <f>VLOOKUP(D2261,'B-Business Capability'!B:H,7,FALSE)</f>
        <v>0</v>
      </c>
      <c r="I2261" t="s">
        <v>253</v>
      </c>
      <c r="J2261" t="s">
        <v>1060</v>
      </c>
      <c r="K2261" t="s">
        <v>880</v>
      </c>
      <c r="L2261" t="s">
        <v>1089</v>
      </c>
      <c r="M2261" t="str">
        <f>VLOOKUP(L2261,'A-Applications'!B:D,3,FALSE)</f>
        <v>WhatsApp</v>
      </c>
      <c r="N2261" t="s">
        <v>53</v>
      </c>
      <c r="O2261" s="42" t="s">
        <v>62</v>
      </c>
      <c r="P2261" t="s">
        <v>97</v>
      </c>
      <c r="Q2261" t="str">
        <f>VLOOKUP(KamstrupData[[#This Row],[IdLevel123]],'B-Business Capability'!B:L,10,FALSE)</f>
        <v>N/A</v>
      </c>
      <c r="R2261">
        <f>VLOOKUP(KamstrupData[[#This Row],[IdLevel123]],'B-Business Capability'!B:L,11,FALSE)</f>
        <v>0</v>
      </c>
      <c r="T2261" t="s">
        <v>1063</v>
      </c>
      <c r="U2261" t="str">
        <f>_xlfn.CONCAT(KamstrupData[[#This Row],[CountryCode]],"_",KamstrupData[[#This Row],[Business Area]],"_",KamstrupData[[#This Row],[DepartmentTeam]])</f>
        <v>DK10_Heat/Cooling - Technology Hardware_Embeded Software</v>
      </c>
      <c r="V2261" t="str">
        <f>VLOOKUP(KamstrupData[[#This Row],[ORG_Concat]],'O-Organization'!F:H,3,FALSE)</f>
        <v>11113_DK10_Heat &amp; Cooling_Heat/Cooling - Technology Hardware_Embeded Software</v>
      </c>
    </row>
    <row r="2262" spans="4:22">
      <c r="D2262" t="s">
        <v>507</v>
      </c>
      <c r="E2262" t="str">
        <f>VLOOKUP(D2262,'B-Business Capability'!B:H,5,FALSE)</f>
        <v>Product &amp; Software Development</v>
      </c>
      <c r="F2262" t="str">
        <f>VLOOKUP(D2262,'B-Business Capability'!B:H,6,FALSE)</f>
        <v>Engineering</v>
      </c>
      <c r="G2262" t="str">
        <f>VLOOKUP(D2262,'B-Business Capability'!B:H,7,FALSE)</f>
        <v>Construction &amp; Development</v>
      </c>
      <c r="I2262" t="s">
        <v>253</v>
      </c>
      <c r="J2262" t="s">
        <v>1060</v>
      </c>
      <c r="K2262" t="s">
        <v>1064</v>
      </c>
      <c r="L2262" t="s">
        <v>906</v>
      </c>
      <c r="M2262" t="str">
        <f>VLOOKUP(L2262,'A-Applications'!B:D,3,FALSE)</f>
        <v>IAR Embedded Workbench for ARM Cortex-M</v>
      </c>
      <c r="N2262" t="s">
        <v>53</v>
      </c>
      <c r="O2262" t="s">
        <v>54</v>
      </c>
      <c r="P2262" t="s">
        <v>407</v>
      </c>
      <c r="Q2262" t="str">
        <f>VLOOKUP(KamstrupData[[#This Row],[IdLevel123]],'B-Business Capability'!B:L,10,FALSE)</f>
        <v>Idea-to-Release (I2R)</v>
      </c>
      <c r="R2262">
        <f>VLOOKUP(KamstrupData[[#This Row],[IdLevel123]],'B-Business Capability'!B:L,11,FALSE)</f>
        <v>420</v>
      </c>
      <c r="T2262" t="s">
        <v>1065</v>
      </c>
      <c r="U2262" t="str">
        <f>_xlfn.CONCAT(KamstrupData[[#This Row],[CountryCode]],"_",KamstrupData[[#This Row],[Business Area]],"_",KamstrupData[[#This Row],[DepartmentTeam]])</f>
        <v>DK10_Heat/Cooling - Technology Hardware_H/C Meters</v>
      </c>
      <c r="V2262" t="str">
        <f>VLOOKUP(KamstrupData[[#This Row],[ORG_Concat]],'O-Organization'!F:H,3,FALSE)</f>
        <v>11114_DK10_Heat &amp; Cooling_Heat/Cooling - Technology Hardware_H/C Meters</v>
      </c>
    </row>
    <row r="2263" spans="4:22">
      <c r="D2263" t="s">
        <v>1080</v>
      </c>
      <c r="E2263" t="str">
        <f>VLOOKUP(D2263,'B-Business Capability'!B:H,5,FALSE)</f>
        <v>Product &amp; Software Development</v>
      </c>
      <c r="F2263" t="str">
        <f>VLOOKUP(D2263,'B-Business Capability'!B:H,6,FALSE)</f>
        <v>Quality Management</v>
      </c>
      <c r="G2263" t="str">
        <f>VLOOKUP(D2263,'B-Business Capability'!B:H,7,FALSE)</f>
        <v>Manage Debugging</v>
      </c>
      <c r="I2263" t="s">
        <v>253</v>
      </c>
      <c r="J2263" t="s">
        <v>1060</v>
      </c>
      <c r="K2263" t="s">
        <v>880</v>
      </c>
      <c r="L2263" t="s">
        <v>906</v>
      </c>
      <c r="M2263" t="str">
        <f>VLOOKUP(L2263,'A-Applications'!B:D,3,FALSE)</f>
        <v>IAR Embedded Workbench for ARM Cortex-M</v>
      </c>
      <c r="N2263" t="s">
        <v>53</v>
      </c>
      <c r="O2263" t="s">
        <v>54</v>
      </c>
      <c r="P2263" t="s">
        <v>407</v>
      </c>
      <c r="Q2263" t="str">
        <f>VLOOKUP(KamstrupData[[#This Row],[IdLevel123]],'B-Business Capability'!B:L,10,FALSE)</f>
        <v>Idea-to-Release (I2R)</v>
      </c>
      <c r="R2263">
        <f>VLOOKUP(KamstrupData[[#This Row],[IdLevel123]],'B-Business Capability'!B:L,11,FALSE)</f>
        <v>902</v>
      </c>
      <c r="T2263" t="s">
        <v>1063</v>
      </c>
      <c r="U2263" t="str">
        <f>_xlfn.CONCAT(KamstrupData[[#This Row],[CountryCode]],"_",KamstrupData[[#This Row],[Business Area]],"_",KamstrupData[[#This Row],[DepartmentTeam]])</f>
        <v>DK10_Heat/Cooling - Technology Hardware_Embeded Software</v>
      </c>
      <c r="V2263" t="str">
        <f>VLOOKUP(KamstrupData[[#This Row],[ORG_Concat]],'O-Organization'!F:H,3,FALSE)</f>
        <v>11113_DK10_Heat &amp; Cooling_Heat/Cooling - Technology Hardware_Embeded Software</v>
      </c>
    </row>
    <row r="2264" spans="4:22">
      <c r="D2264" t="s">
        <v>1080</v>
      </c>
      <c r="E2264" t="str">
        <f>VLOOKUP(D2264,'B-Business Capability'!B:H,5,FALSE)</f>
        <v>Product &amp; Software Development</v>
      </c>
      <c r="F2264" t="str">
        <f>VLOOKUP(D2264,'B-Business Capability'!B:H,6,FALSE)</f>
        <v>Quality Management</v>
      </c>
      <c r="G2264" t="str">
        <f>VLOOKUP(D2264,'B-Business Capability'!B:H,7,FALSE)</f>
        <v>Manage Debugging</v>
      </c>
      <c r="I2264" t="s">
        <v>253</v>
      </c>
      <c r="J2264" t="s">
        <v>1060</v>
      </c>
      <c r="K2264" t="s">
        <v>1064</v>
      </c>
      <c r="L2264" t="s">
        <v>906</v>
      </c>
      <c r="M2264" t="str">
        <f>VLOOKUP(L2264,'A-Applications'!B:D,3,FALSE)</f>
        <v>IAR Embedded Workbench for ARM Cortex-M</v>
      </c>
      <c r="N2264" t="s">
        <v>53</v>
      </c>
      <c r="O2264" t="s">
        <v>54</v>
      </c>
      <c r="P2264" t="s">
        <v>407</v>
      </c>
      <c r="Q2264" t="str">
        <f>VLOOKUP(KamstrupData[[#This Row],[IdLevel123]],'B-Business Capability'!B:L,10,FALSE)</f>
        <v>Idea-to-Release (I2R)</v>
      </c>
      <c r="R2264">
        <f>VLOOKUP(KamstrupData[[#This Row],[IdLevel123]],'B-Business Capability'!B:L,11,FALSE)</f>
        <v>902</v>
      </c>
      <c r="T2264" t="s">
        <v>1065</v>
      </c>
      <c r="U2264" t="str">
        <f>_xlfn.CONCAT(KamstrupData[[#This Row],[CountryCode]],"_",KamstrupData[[#This Row],[Business Area]],"_",KamstrupData[[#This Row],[DepartmentTeam]])</f>
        <v>DK10_Heat/Cooling - Technology Hardware_H/C Meters</v>
      </c>
      <c r="V2264" t="str">
        <f>VLOOKUP(KamstrupData[[#This Row],[ORG_Concat]],'O-Organization'!F:H,3,FALSE)</f>
        <v>11114_DK10_Heat &amp; Cooling_Heat/Cooling - Technology Hardware_H/C Meters</v>
      </c>
    </row>
    <row r="2265" spans="4:22">
      <c r="D2265" t="s">
        <v>1080</v>
      </c>
      <c r="E2265" t="str">
        <f>VLOOKUP(D2265,'B-Business Capability'!B:H,5,FALSE)</f>
        <v>Product &amp; Software Development</v>
      </c>
      <c r="F2265" t="str">
        <f>VLOOKUP(D2265,'B-Business Capability'!B:H,6,FALSE)</f>
        <v>Quality Management</v>
      </c>
      <c r="G2265" t="str">
        <f>VLOOKUP(D2265,'B-Business Capability'!B:H,7,FALSE)</f>
        <v>Manage Debugging</v>
      </c>
      <c r="I2265" t="s">
        <v>253</v>
      </c>
      <c r="J2265" t="s">
        <v>1060</v>
      </c>
      <c r="K2265" t="s">
        <v>888</v>
      </c>
      <c r="L2265" t="s">
        <v>906</v>
      </c>
      <c r="M2265" t="str">
        <f>VLOOKUP(L2265,'A-Applications'!B:D,3,FALSE)</f>
        <v>IAR Embedded Workbench for ARM Cortex-M</v>
      </c>
      <c r="N2265" t="s">
        <v>53</v>
      </c>
      <c r="O2265" s="42" t="s">
        <v>54</v>
      </c>
      <c r="P2265" t="s">
        <v>407</v>
      </c>
      <c r="Q2265" t="str">
        <f>VLOOKUP(KamstrupData[[#This Row],[IdLevel123]],'B-Business Capability'!B:L,10,FALSE)</f>
        <v>Idea-to-Release (I2R)</v>
      </c>
      <c r="R2265">
        <f>VLOOKUP(KamstrupData[[#This Row],[IdLevel123]],'B-Business Capability'!B:L,11,FALSE)</f>
        <v>902</v>
      </c>
      <c r="T2265" t="s">
        <v>1067</v>
      </c>
      <c r="U2265" t="str">
        <f>_xlfn.CONCAT(KamstrupData[[#This Row],[CountryCode]],"_",KamstrupData[[#This Row],[Business Area]],"_",KamstrupData[[#This Row],[DepartmentTeam]])</f>
        <v>DK10_Heat/Cooling - Technology Hardware_Tech. Lead</v>
      </c>
      <c r="V2265" t="str">
        <f>VLOOKUP(KamstrupData[[#This Row],[ORG_Concat]],'O-Organization'!F:H,3,FALSE)</f>
        <v>11116_DK10_Heat &amp; Cooling_Heat/Cooling - Technology Hardware_Tech. Lead</v>
      </c>
    </row>
    <row r="2266" spans="4:22">
      <c r="D2266" t="s">
        <v>507</v>
      </c>
      <c r="E2266" t="str">
        <f>VLOOKUP(D2266,'B-Business Capability'!B:H,5,FALSE)</f>
        <v>Product &amp; Software Development</v>
      </c>
      <c r="F2266" t="str">
        <f>VLOOKUP(D2266,'B-Business Capability'!B:H,6,FALSE)</f>
        <v>Engineering</v>
      </c>
      <c r="G2266" t="str">
        <f>VLOOKUP(D2266,'B-Business Capability'!B:H,7,FALSE)</f>
        <v>Construction &amp; Development</v>
      </c>
      <c r="I2266" t="s">
        <v>253</v>
      </c>
      <c r="J2266" t="s">
        <v>1060</v>
      </c>
      <c r="K2266" t="s">
        <v>880</v>
      </c>
      <c r="L2266" t="s">
        <v>1090</v>
      </c>
      <c r="M2266" t="str">
        <f>VLOOKUP(L2266,'A-Applications'!B:D,3,FALSE)</f>
        <v>IAR Embedded Workbench for MSP430</v>
      </c>
      <c r="N2266" t="s">
        <v>53</v>
      </c>
      <c r="O2266" s="42" t="s">
        <v>54</v>
      </c>
      <c r="P2266" t="s">
        <v>407</v>
      </c>
      <c r="Q2266" t="str">
        <f>VLOOKUP(KamstrupData[[#This Row],[IdLevel123]],'B-Business Capability'!B:L,10,FALSE)</f>
        <v>Idea-to-Release (I2R)</v>
      </c>
      <c r="R2266">
        <f>VLOOKUP(KamstrupData[[#This Row],[IdLevel123]],'B-Business Capability'!B:L,11,FALSE)</f>
        <v>420</v>
      </c>
      <c r="T2266" t="s">
        <v>1063</v>
      </c>
      <c r="U2266" t="str">
        <f>_xlfn.CONCAT(KamstrupData[[#This Row],[CountryCode]],"_",KamstrupData[[#This Row],[Business Area]],"_",KamstrupData[[#This Row],[DepartmentTeam]])</f>
        <v>DK10_Heat/Cooling - Technology Hardware_Embeded Software</v>
      </c>
      <c r="V2266" t="str">
        <f>VLOOKUP(KamstrupData[[#This Row],[ORG_Concat]],'O-Organization'!F:H,3,FALSE)</f>
        <v>11113_DK10_Heat &amp; Cooling_Heat/Cooling - Technology Hardware_Embeded Software</v>
      </c>
    </row>
    <row r="2267" spans="4:22">
      <c r="D2267" t="s">
        <v>507</v>
      </c>
      <c r="E2267" t="str">
        <f>VLOOKUP(D2267,'B-Business Capability'!B:H,5,FALSE)</f>
        <v>Product &amp; Software Development</v>
      </c>
      <c r="F2267" t="str">
        <f>VLOOKUP(D2267,'B-Business Capability'!B:H,6,FALSE)</f>
        <v>Engineering</v>
      </c>
      <c r="G2267" t="str">
        <f>VLOOKUP(D2267,'B-Business Capability'!B:H,7,FALSE)</f>
        <v>Construction &amp; Development</v>
      </c>
      <c r="I2267" t="s">
        <v>253</v>
      </c>
      <c r="J2267" t="s">
        <v>1060</v>
      </c>
      <c r="K2267" t="s">
        <v>1064</v>
      </c>
      <c r="L2267" t="s">
        <v>1090</v>
      </c>
      <c r="M2267" t="str">
        <f>VLOOKUP(L2267,'A-Applications'!B:D,3,FALSE)</f>
        <v>IAR Embedded Workbench for MSP430</v>
      </c>
      <c r="N2267" t="s">
        <v>53</v>
      </c>
      <c r="O2267" t="s">
        <v>54</v>
      </c>
      <c r="P2267" t="s">
        <v>407</v>
      </c>
      <c r="Q2267" t="str">
        <f>VLOOKUP(KamstrupData[[#This Row],[IdLevel123]],'B-Business Capability'!B:L,10,FALSE)</f>
        <v>Idea-to-Release (I2R)</v>
      </c>
      <c r="R2267">
        <f>VLOOKUP(KamstrupData[[#This Row],[IdLevel123]],'B-Business Capability'!B:L,11,FALSE)</f>
        <v>420</v>
      </c>
      <c r="T2267" t="s">
        <v>1065</v>
      </c>
      <c r="U2267" t="str">
        <f>_xlfn.CONCAT(KamstrupData[[#This Row],[CountryCode]],"_",KamstrupData[[#This Row],[Business Area]],"_",KamstrupData[[#This Row],[DepartmentTeam]])</f>
        <v>DK10_Heat/Cooling - Technology Hardware_H/C Meters</v>
      </c>
      <c r="V2267" t="str">
        <f>VLOOKUP(KamstrupData[[#This Row],[ORG_Concat]],'O-Organization'!F:H,3,FALSE)</f>
        <v>11114_DK10_Heat &amp; Cooling_Heat/Cooling - Technology Hardware_H/C Meters</v>
      </c>
    </row>
    <row r="2268" spans="4:22">
      <c r="D2268" t="s">
        <v>1080</v>
      </c>
      <c r="E2268" t="str">
        <f>VLOOKUP(D2268,'B-Business Capability'!B:H,5,FALSE)</f>
        <v>Product &amp; Software Development</v>
      </c>
      <c r="F2268" t="str">
        <f>VLOOKUP(D2268,'B-Business Capability'!B:H,6,FALSE)</f>
        <v>Quality Management</v>
      </c>
      <c r="G2268" t="str">
        <f>VLOOKUP(D2268,'B-Business Capability'!B:H,7,FALSE)</f>
        <v>Manage Debugging</v>
      </c>
      <c r="I2268" t="s">
        <v>253</v>
      </c>
      <c r="J2268" t="s">
        <v>1060</v>
      </c>
      <c r="K2268" t="s">
        <v>880</v>
      </c>
      <c r="L2268" t="s">
        <v>1090</v>
      </c>
      <c r="M2268" t="str">
        <f>VLOOKUP(L2268,'A-Applications'!B:D,3,FALSE)</f>
        <v>IAR Embedded Workbench for MSP430</v>
      </c>
      <c r="N2268" t="s">
        <v>53</v>
      </c>
      <c r="O2268" s="42" t="s">
        <v>54</v>
      </c>
      <c r="P2268" t="s">
        <v>407</v>
      </c>
      <c r="Q2268" t="str">
        <f>VLOOKUP(KamstrupData[[#This Row],[IdLevel123]],'B-Business Capability'!B:L,10,FALSE)</f>
        <v>Idea-to-Release (I2R)</v>
      </c>
      <c r="R2268">
        <f>VLOOKUP(KamstrupData[[#This Row],[IdLevel123]],'B-Business Capability'!B:L,11,FALSE)</f>
        <v>902</v>
      </c>
      <c r="T2268" t="s">
        <v>1063</v>
      </c>
      <c r="U2268" t="str">
        <f>_xlfn.CONCAT(KamstrupData[[#This Row],[CountryCode]],"_",KamstrupData[[#This Row],[Business Area]],"_",KamstrupData[[#This Row],[DepartmentTeam]])</f>
        <v>DK10_Heat/Cooling - Technology Hardware_Embeded Software</v>
      </c>
      <c r="V2268" t="str">
        <f>VLOOKUP(KamstrupData[[#This Row],[ORG_Concat]],'O-Organization'!F:H,3,FALSE)</f>
        <v>11113_DK10_Heat &amp; Cooling_Heat/Cooling - Technology Hardware_Embeded Software</v>
      </c>
    </row>
    <row r="2269" spans="4:22">
      <c r="D2269" t="s">
        <v>1080</v>
      </c>
      <c r="E2269" t="str">
        <f>VLOOKUP(D2269,'B-Business Capability'!B:H,5,FALSE)</f>
        <v>Product &amp; Software Development</v>
      </c>
      <c r="F2269" t="str">
        <f>VLOOKUP(D2269,'B-Business Capability'!B:H,6,FALSE)</f>
        <v>Quality Management</v>
      </c>
      <c r="G2269" t="str">
        <f>VLOOKUP(D2269,'B-Business Capability'!B:H,7,FALSE)</f>
        <v>Manage Debugging</v>
      </c>
      <c r="I2269" t="s">
        <v>253</v>
      </c>
      <c r="J2269" t="s">
        <v>1060</v>
      </c>
      <c r="K2269" t="s">
        <v>1064</v>
      </c>
      <c r="L2269" t="s">
        <v>1090</v>
      </c>
      <c r="M2269" t="str">
        <f>VLOOKUP(L2269,'A-Applications'!B:D,3,FALSE)</f>
        <v>IAR Embedded Workbench for MSP430</v>
      </c>
      <c r="N2269" t="s">
        <v>53</v>
      </c>
      <c r="O2269" t="s">
        <v>54</v>
      </c>
      <c r="P2269" t="s">
        <v>407</v>
      </c>
      <c r="Q2269" t="str">
        <f>VLOOKUP(KamstrupData[[#This Row],[IdLevel123]],'B-Business Capability'!B:L,10,FALSE)</f>
        <v>Idea-to-Release (I2R)</v>
      </c>
      <c r="R2269">
        <f>VLOOKUP(KamstrupData[[#This Row],[IdLevel123]],'B-Business Capability'!B:L,11,FALSE)</f>
        <v>902</v>
      </c>
      <c r="T2269" t="s">
        <v>1065</v>
      </c>
      <c r="U2269" t="str">
        <f>_xlfn.CONCAT(KamstrupData[[#This Row],[CountryCode]],"_",KamstrupData[[#This Row],[Business Area]],"_",KamstrupData[[#This Row],[DepartmentTeam]])</f>
        <v>DK10_Heat/Cooling - Technology Hardware_H/C Meters</v>
      </c>
      <c r="V2269" t="str">
        <f>VLOOKUP(KamstrupData[[#This Row],[ORG_Concat]],'O-Organization'!F:H,3,FALSE)</f>
        <v>11114_DK10_Heat &amp; Cooling_Heat/Cooling - Technology Hardware_H/C Meters</v>
      </c>
    </row>
    <row r="2270" spans="4:22">
      <c r="D2270" t="s">
        <v>507</v>
      </c>
      <c r="E2270" t="str">
        <f>VLOOKUP(D2270,'B-Business Capability'!B:H,5,FALSE)</f>
        <v>Product &amp; Software Development</v>
      </c>
      <c r="F2270" t="str">
        <f>VLOOKUP(D2270,'B-Business Capability'!B:H,6,FALSE)</f>
        <v>Engineering</v>
      </c>
      <c r="G2270" t="str">
        <f>VLOOKUP(D2270,'B-Business Capability'!B:H,7,FALSE)</f>
        <v>Construction &amp; Development</v>
      </c>
      <c r="I2270" t="s">
        <v>253</v>
      </c>
      <c r="J2270" t="s">
        <v>1060</v>
      </c>
      <c r="L2270" t="s">
        <v>1091</v>
      </c>
      <c r="M2270" t="str">
        <f>VLOOKUP(L2270,'A-Applications'!B:D,3,FALSE)</f>
        <v>Nohau - Compiler</v>
      </c>
      <c r="O2270" s="42"/>
      <c r="P2270" t="s">
        <v>407</v>
      </c>
      <c r="Q2270" t="str">
        <f>VLOOKUP(KamstrupData[[#This Row],[IdLevel123]],'B-Business Capability'!B:L,10,FALSE)</f>
        <v>Idea-to-Release (I2R)</v>
      </c>
      <c r="R2270">
        <f>VLOOKUP(KamstrupData[[#This Row],[IdLevel123]],'B-Business Capability'!B:L,11,FALSE)</f>
        <v>420</v>
      </c>
      <c r="T2270" t="s">
        <v>1065</v>
      </c>
      <c r="U2270" t="str">
        <f>_xlfn.CONCAT(KamstrupData[[#This Row],[CountryCode]],"_",KamstrupData[[#This Row],[Business Area]],"_",KamstrupData[[#This Row],[DepartmentTeam]])</f>
        <v>DK10_Heat/Cooling - Technology Hardware_</v>
      </c>
      <c r="V2270" t="str">
        <f>VLOOKUP(KamstrupData[[#This Row],[ORG_Concat]],'O-Organization'!F:H,3,FALSE)</f>
        <v>11111_DK10_Heat &amp; Cooling_Heat/Cooling - Technology Hardware_</v>
      </c>
    </row>
    <row r="2271" spans="4:22">
      <c r="D2271" t="s">
        <v>852</v>
      </c>
      <c r="E2271" t="str">
        <f>VLOOKUP(D2271,'B-Business Capability'!B:H,5,FALSE)</f>
        <v>Product &amp; Software Development</v>
      </c>
      <c r="F2271" t="str">
        <f>VLOOKUP(D2271,'B-Business Capability'!B:H,6,FALSE)</f>
        <v>Engineering</v>
      </c>
      <c r="G2271" t="str">
        <f>VLOOKUP(D2271,'B-Business Capability'!B:H,7,FALSE)</f>
        <v>Conceptualization</v>
      </c>
      <c r="I2271" t="s">
        <v>253</v>
      </c>
      <c r="J2271" t="s">
        <v>1060</v>
      </c>
      <c r="K2271" t="s">
        <v>888</v>
      </c>
      <c r="L2271" t="s">
        <v>145</v>
      </c>
      <c r="M2271" t="str">
        <f>VLOOKUP(L2271,'A-Applications'!B:D,3,FALSE)</f>
        <v>Google Earth Pro</v>
      </c>
      <c r="N2271" t="s">
        <v>53</v>
      </c>
      <c r="O2271" s="42" t="s">
        <v>62</v>
      </c>
      <c r="P2271" t="s">
        <v>407</v>
      </c>
      <c r="Q2271" t="str">
        <f>VLOOKUP(KamstrupData[[#This Row],[IdLevel123]],'B-Business Capability'!B:L,10,FALSE)</f>
        <v>Idea-to-Release (I2R)</v>
      </c>
      <c r="R2271">
        <f>VLOOKUP(KamstrupData[[#This Row],[IdLevel123]],'B-Business Capability'!B:L,11,FALSE)</f>
        <v>410</v>
      </c>
      <c r="T2271" t="s">
        <v>1072</v>
      </c>
      <c r="U2271" t="str">
        <f>_xlfn.CONCAT(KamstrupData[[#This Row],[CountryCode]],"_",KamstrupData[[#This Row],[Business Area]],"_",KamstrupData[[#This Row],[DepartmentTeam]])</f>
        <v>DK10_Heat/Cooling - Technology Hardware_Tech. Lead</v>
      </c>
      <c r="V2271" t="str">
        <f>VLOOKUP(KamstrupData[[#This Row],[ORG_Concat]],'O-Organization'!F:H,3,FALSE)</f>
        <v>11116_DK10_Heat &amp; Cooling_Heat/Cooling - Technology Hardware_Tech. Lead</v>
      </c>
    </row>
    <row r="2272" spans="4:22">
      <c r="D2272" t="s">
        <v>366</v>
      </c>
      <c r="E2272" t="str">
        <f>VLOOKUP(D2272,'B-Business Capability'!B:H,5,FALSE)</f>
        <v>OT Hosting</v>
      </c>
      <c r="F2272" t="str">
        <f>VLOOKUP(D2272,'B-Business Capability'!B:H,6,FALSE)</f>
        <v>OT Operations &amp; Service</v>
      </c>
      <c r="G2272" t="str">
        <f>VLOOKUP(D2272,'B-Business Capability'!B:H,7,FALSE)</f>
        <v>Telemetry &amp; Event Processing</v>
      </c>
      <c r="I2272" t="s">
        <v>253</v>
      </c>
      <c r="J2272" t="s">
        <v>1060</v>
      </c>
      <c r="K2272" t="s">
        <v>1061</v>
      </c>
      <c r="L2272" t="s">
        <v>145</v>
      </c>
      <c r="M2272" t="str">
        <f>VLOOKUP(L2272,'A-Applications'!B:D,3,FALSE)</f>
        <v>Google Earth Pro</v>
      </c>
      <c r="N2272" t="s">
        <v>53</v>
      </c>
      <c r="O2272" s="42" t="s">
        <v>54</v>
      </c>
      <c r="P2272" t="s">
        <v>407</v>
      </c>
      <c r="Q2272" t="str">
        <f>VLOOKUP(KamstrupData[[#This Row],[IdLevel123]],'B-Business Capability'!B:L,10,FALSE)</f>
        <v>N/A</v>
      </c>
      <c r="R2272">
        <f>VLOOKUP(KamstrupData[[#This Row],[IdLevel123]],'B-Business Capability'!B:L,11,FALSE)</f>
        <v>0</v>
      </c>
      <c r="T2272" t="s">
        <v>1062</v>
      </c>
      <c r="U2272" t="str">
        <f>_xlfn.CONCAT(KamstrupData[[#This Row],[CountryCode]],"_",KamstrupData[[#This Row],[Business Area]],"_",KamstrupData[[#This Row],[DepartmentTeam]])</f>
        <v>DK10_Heat/Cooling - Technology Hardware_Concentrators</v>
      </c>
      <c r="V2272" t="str">
        <f>VLOOKUP(KamstrupData[[#This Row],[ORG_Concat]],'O-Organization'!F:H,3,FALSE)</f>
        <v>11112_DK10_Heat &amp; Cooling_Heat/Cooling - Technology Hardware_Concentrators</v>
      </c>
    </row>
    <row r="2273" spans="4:22">
      <c r="D2273" t="s">
        <v>366</v>
      </c>
      <c r="E2273" t="str">
        <f>VLOOKUP(D2273,'B-Business Capability'!B:H,5,FALSE)</f>
        <v>OT Hosting</v>
      </c>
      <c r="F2273" t="str">
        <f>VLOOKUP(D2273,'B-Business Capability'!B:H,6,FALSE)</f>
        <v>OT Operations &amp; Service</v>
      </c>
      <c r="G2273" t="str">
        <f>VLOOKUP(D2273,'B-Business Capability'!B:H,7,FALSE)</f>
        <v>Telemetry &amp; Event Processing</v>
      </c>
      <c r="I2273" t="s">
        <v>253</v>
      </c>
      <c r="J2273" t="s">
        <v>1060</v>
      </c>
      <c r="K2273" t="s">
        <v>883</v>
      </c>
      <c r="L2273" t="s">
        <v>145</v>
      </c>
      <c r="M2273" t="str">
        <f>VLOOKUP(L2273,'A-Applications'!B:D,3,FALSE)</f>
        <v>Google Earth Pro</v>
      </c>
      <c r="N2273" t="s">
        <v>53</v>
      </c>
      <c r="O2273" s="42" t="s">
        <v>62</v>
      </c>
      <c r="P2273" t="s">
        <v>97</v>
      </c>
      <c r="Q2273" t="str">
        <f>VLOOKUP(KamstrupData[[#This Row],[IdLevel123]],'B-Business Capability'!B:L,10,FALSE)</f>
        <v>N/A</v>
      </c>
      <c r="R2273">
        <f>VLOOKUP(KamstrupData[[#This Row],[IdLevel123]],'B-Business Capability'!B:L,11,FALSE)</f>
        <v>0</v>
      </c>
      <c r="T2273" t="s">
        <v>1066</v>
      </c>
      <c r="U2273" t="str">
        <f>_xlfn.CONCAT(KamstrupData[[#This Row],[CountryCode]],"_",KamstrupData[[#This Row],[Business Area]],"_",KamstrupData[[#This Row],[DepartmentTeam]])</f>
        <v>DK10_Heat/Cooling - Technology Hardware_Hardware</v>
      </c>
      <c r="V2273" t="str">
        <f>VLOOKUP(KamstrupData[[#This Row],[ORG_Concat]],'O-Organization'!F:H,3,FALSE)</f>
        <v>11115_DK10_Heat &amp; Cooling_Heat/Cooling - Technology Hardware_Hardware</v>
      </c>
    </row>
    <row r="2274" spans="4:22">
      <c r="D2274" t="s">
        <v>366</v>
      </c>
      <c r="E2274" t="str">
        <f>VLOOKUP(D2274,'B-Business Capability'!B:H,5,FALSE)</f>
        <v>OT Hosting</v>
      </c>
      <c r="F2274" t="str">
        <f>VLOOKUP(D2274,'B-Business Capability'!B:H,6,FALSE)</f>
        <v>OT Operations &amp; Service</v>
      </c>
      <c r="G2274" t="str">
        <f>VLOOKUP(D2274,'B-Business Capability'!B:H,7,FALSE)</f>
        <v>Telemetry &amp; Event Processing</v>
      </c>
      <c r="I2274" t="s">
        <v>253</v>
      </c>
      <c r="J2274" t="s">
        <v>1060</v>
      </c>
      <c r="K2274" t="s">
        <v>888</v>
      </c>
      <c r="L2274" t="s">
        <v>145</v>
      </c>
      <c r="M2274" t="str">
        <f>VLOOKUP(L2274,'A-Applications'!B:D,3,FALSE)</f>
        <v>Google Earth Pro</v>
      </c>
      <c r="N2274" t="s">
        <v>53</v>
      </c>
      <c r="O2274" s="42" t="s">
        <v>62</v>
      </c>
      <c r="P2274" t="s">
        <v>407</v>
      </c>
      <c r="Q2274" t="str">
        <f>VLOOKUP(KamstrupData[[#This Row],[IdLevel123]],'B-Business Capability'!B:L,10,FALSE)</f>
        <v>N/A</v>
      </c>
      <c r="R2274">
        <f>VLOOKUP(KamstrupData[[#This Row],[IdLevel123]],'B-Business Capability'!B:L,11,FALSE)</f>
        <v>0</v>
      </c>
      <c r="T2274" t="s">
        <v>1067</v>
      </c>
      <c r="U2274" t="str">
        <f>_xlfn.CONCAT(KamstrupData[[#This Row],[CountryCode]],"_",KamstrupData[[#This Row],[Business Area]],"_",KamstrupData[[#This Row],[DepartmentTeam]])</f>
        <v>DK10_Heat/Cooling - Technology Hardware_Tech. Lead</v>
      </c>
      <c r="V2274" t="str">
        <f>VLOOKUP(KamstrupData[[#This Row],[ORG_Concat]],'O-Organization'!F:H,3,FALSE)</f>
        <v>11116_DK10_Heat &amp; Cooling_Heat/Cooling - Technology Hardware_Tech. Lead</v>
      </c>
    </row>
    <row r="2275" spans="4:22">
      <c r="D2275" t="s">
        <v>301</v>
      </c>
      <c r="E2275" t="str">
        <f>VLOOKUP(D2275,'B-Business Capability'!B:H,5,FALSE)</f>
        <v>Strategic Management</v>
      </c>
      <c r="F2275" t="str">
        <f>VLOOKUP(D2275,'B-Business Capability'!B:H,6,FALSE)</f>
        <v>Knowledge &amp; Research Management</v>
      </c>
      <c r="G2275" t="str">
        <f>VLOOKUP(D2275,'B-Business Capability'!B:H,7,FALSE)</f>
        <v>Manage Knowledge</v>
      </c>
      <c r="I2275" t="s">
        <v>253</v>
      </c>
      <c r="J2275" t="s">
        <v>1060</v>
      </c>
      <c r="L2275" t="s">
        <v>61</v>
      </c>
      <c r="M2275" t="str">
        <f>VLOOKUP(L2275,'A-Applications'!B:D,3,FALSE)</f>
        <v>Microsoft OneNote</v>
      </c>
      <c r="N2275" t="s">
        <v>53</v>
      </c>
      <c r="O2275" s="42" t="s">
        <v>54</v>
      </c>
      <c r="P2275" t="s">
        <v>97</v>
      </c>
      <c r="Q2275" t="str">
        <f>VLOOKUP(KamstrupData[[#This Row],[IdLevel123]],'B-Business Capability'!B:L,10,FALSE)</f>
        <v>N/A</v>
      </c>
      <c r="R2275">
        <f>VLOOKUP(KamstrupData[[#This Row],[IdLevel123]],'B-Business Capability'!B:L,11,FALSE)</f>
        <v>0</v>
      </c>
      <c r="T2275" t="s">
        <v>1066</v>
      </c>
      <c r="U2275" t="str">
        <f>_xlfn.CONCAT(KamstrupData[[#This Row],[CountryCode]],"_",KamstrupData[[#This Row],[Business Area]],"_",KamstrupData[[#This Row],[DepartmentTeam]])</f>
        <v>DK10_Heat/Cooling - Technology Hardware_</v>
      </c>
      <c r="V2275" t="str">
        <f>VLOOKUP(KamstrupData[[#This Row],[ORG_Concat]],'O-Organization'!F:H,3,FALSE)</f>
        <v>11111_DK10_Heat &amp; Cooling_Heat/Cooling - Technology Hardware_</v>
      </c>
    </row>
    <row r="2276" spans="4:22">
      <c r="D2276" t="s">
        <v>291</v>
      </c>
      <c r="E2276" t="str">
        <f>VLOOKUP(D2276,'B-Business Capability'!B:H,5,FALSE)</f>
        <v>Strategic Management</v>
      </c>
      <c r="F2276" t="str">
        <f>VLOOKUP(D2276,'B-Business Capability'!B:H,6,FALSE)</f>
        <v>Enterprise Effectiveness &amp; Project Management</v>
      </c>
      <c r="G2276">
        <f>VLOOKUP(D2276,'B-Business Capability'!B:H,7,FALSE)</f>
        <v>0</v>
      </c>
      <c r="I2276" t="s">
        <v>253</v>
      </c>
      <c r="J2276" t="s">
        <v>1060</v>
      </c>
      <c r="K2276" t="s">
        <v>888</v>
      </c>
      <c r="L2276" t="s">
        <v>521</v>
      </c>
      <c r="M2276" t="str">
        <f>VLOOKUP(L2276,'A-Applications'!B:D,3,FALSE)</f>
        <v>Microsoft Loop</v>
      </c>
      <c r="N2276" t="s">
        <v>53</v>
      </c>
      <c r="O2276" s="42" t="s">
        <v>62</v>
      </c>
      <c r="P2276" t="s">
        <v>97</v>
      </c>
      <c r="Q2276" t="str">
        <f>VLOOKUP(KamstrupData[[#This Row],[IdLevel123]],'B-Business Capability'!B:L,10,FALSE)</f>
        <v>N/A</v>
      </c>
      <c r="R2276">
        <f>VLOOKUP(KamstrupData[[#This Row],[IdLevel123]],'B-Business Capability'!B:L,11,FALSE)</f>
        <v>0</v>
      </c>
      <c r="T2276" t="s">
        <v>1067</v>
      </c>
      <c r="U2276" t="str">
        <f>_xlfn.CONCAT(KamstrupData[[#This Row],[CountryCode]],"_",KamstrupData[[#This Row],[Business Area]],"_",KamstrupData[[#This Row],[DepartmentTeam]])</f>
        <v>DK10_Heat/Cooling - Technology Hardware_Tech. Lead</v>
      </c>
      <c r="V2276" t="str">
        <f>VLOOKUP(KamstrupData[[#This Row],[ORG_Concat]],'O-Organization'!F:H,3,FALSE)</f>
        <v>11116_DK10_Heat &amp; Cooling_Heat/Cooling - Technology Hardware_Tech. Lead</v>
      </c>
    </row>
    <row r="2277" spans="4:22">
      <c r="D2277" t="s">
        <v>291</v>
      </c>
      <c r="E2277" t="str">
        <f>VLOOKUP(D2277,'B-Business Capability'!B:H,5,FALSE)</f>
        <v>Strategic Management</v>
      </c>
      <c r="F2277" t="str">
        <f>VLOOKUP(D2277,'B-Business Capability'!B:H,6,FALSE)</f>
        <v>Enterprise Effectiveness &amp; Project Management</v>
      </c>
      <c r="G2277">
        <f>VLOOKUP(D2277,'B-Business Capability'!B:H,7,FALSE)</f>
        <v>0</v>
      </c>
      <c r="I2277" t="s">
        <v>253</v>
      </c>
      <c r="J2277" t="s">
        <v>1060</v>
      </c>
      <c r="K2277" t="s">
        <v>880</v>
      </c>
      <c r="L2277" t="s">
        <v>908</v>
      </c>
      <c r="M2277" t="str">
        <f>VLOOKUP(L2277,'A-Applications'!B:D,3,FALSE)</f>
        <v>Microsoft Teams Whiteboard</v>
      </c>
      <c r="N2277" t="s">
        <v>53</v>
      </c>
      <c r="O2277" t="s">
        <v>62</v>
      </c>
      <c r="P2277" t="s">
        <v>97</v>
      </c>
      <c r="Q2277" t="str">
        <f>VLOOKUP(KamstrupData[[#This Row],[IdLevel123]],'B-Business Capability'!B:L,10,FALSE)</f>
        <v>N/A</v>
      </c>
      <c r="R2277">
        <f>VLOOKUP(KamstrupData[[#This Row],[IdLevel123]],'B-Business Capability'!B:L,11,FALSE)</f>
        <v>0</v>
      </c>
      <c r="T2277" t="s">
        <v>1063</v>
      </c>
      <c r="U2277" t="str">
        <f>_xlfn.CONCAT(KamstrupData[[#This Row],[CountryCode]],"_",KamstrupData[[#This Row],[Business Area]],"_",KamstrupData[[#This Row],[DepartmentTeam]])</f>
        <v>DK10_Heat/Cooling - Technology Hardware_Embeded Software</v>
      </c>
      <c r="V2277" t="str">
        <f>VLOOKUP(KamstrupData[[#This Row],[ORG_Concat]],'O-Organization'!F:H,3,FALSE)</f>
        <v>11113_DK10_Heat &amp; Cooling_Heat/Cooling - Technology Hardware_Embeded Software</v>
      </c>
    </row>
    <row r="2278" spans="4:22">
      <c r="D2278" t="s">
        <v>291</v>
      </c>
      <c r="E2278" t="str">
        <f>VLOOKUP(D2278,'B-Business Capability'!B:H,5,FALSE)</f>
        <v>Strategic Management</v>
      </c>
      <c r="F2278" t="str">
        <f>VLOOKUP(D2278,'B-Business Capability'!B:H,6,FALSE)</f>
        <v>Enterprise Effectiveness &amp; Project Management</v>
      </c>
      <c r="G2278">
        <f>VLOOKUP(D2278,'B-Business Capability'!B:H,7,FALSE)</f>
        <v>0</v>
      </c>
      <c r="I2278" t="s">
        <v>253</v>
      </c>
      <c r="J2278" t="s">
        <v>1060</v>
      </c>
      <c r="K2278" t="s">
        <v>888</v>
      </c>
      <c r="L2278" t="s">
        <v>908</v>
      </c>
      <c r="M2278" t="str">
        <f>VLOOKUP(L2278,'A-Applications'!B:D,3,FALSE)</f>
        <v>Microsoft Teams Whiteboard</v>
      </c>
      <c r="N2278" t="s">
        <v>53</v>
      </c>
      <c r="O2278" s="42" t="s">
        <v>62</v>
      </c>
      <c r="P2278" t="s">
        <v>97</v>
      </c>
      <c r="Q2278" t="str">
        <f>VLOOKUP(KamstrupData[[#This Row],[IdLevel123]],'B-Business Capability'!B:L,10,FALSE)</f>
        <v>N/A</v>
      </c>
      <c r="R2278">
        <f>VLOOKUP(KamstrupData[[#This Row],[IdLevel123]],'B-Business Capability'!B:L,11,FALSE)</f>
        <v>0</v>
      </c>
      <c r="T2278" t="s">
        <v>1067</v>
      </c>
      <c r="U2278" t="str">
        <f>_xlfn.CONCAT(KamstrupData[[#This Row],[CountryCode]],"_",KamstrupData[[#This Row],[Business Area]],"_",KamstrupData[[#This Row],[DepartmentTeam]])</f>
        <v>DK10_Heat/Cooling - Technology Hardware_Tech. Lead</v>
      </c>
      <c r="V2278" t="str">
        <f>VLOOKUP(KamstrupData[[#This Row],[ORG_Concat]],'O-Organization'!F:H,3,FALSE)</f>
        <v>11116_DK10_Heat &amp; Cooling_Heat/Cooling - Technology Hardware_Tech. Lead</v>
      </c>
    </row>
    <row r="2279" spans="4:22">
      <c r="D2279" t="s">
        <v>291</v>
      </c>
      <c r="E2279" t="str">
        <f>VLOOKUP(D2279,'B-Business Capability'!B:H,5,FALSE)</f>
        <v>Strategic Management</v>
      </c>
      <c r="F2279" t="str">
        <f>VLOOKUP(D2279,'B-Business Capability'!B:H,6,FALSE)</f>
        <v>Enterprise Effectiveness &amp; Project Management</v>
      </c>
      <c r="G2279">
        <f>VLOOKUP(D2279,'B-Business Capability'!B:H,7,FALSE)</f>
        <v>0</v>
      </c>
      <c r="I2279" t="s">
        <v>253</v>
      </c>
      <c r="J2279" t="s">
        <v>1060</v>
      </c>
      <c r="K2279" t="s">
        <v>883</v>
      </c>
      <c r="L2279" t="s">
        <v>146</v>
      </c>
      <c r="M2279" t="str">
        <f>VLOOKUP(L2279,'A-Applications'!B:D,3,FALSE)</f>
        <v>Microsoft CoPilot</v>
      </c>
      <c r="N2279" t="s">
        <v>53</v>
      </c>
      <c r="O2279" t="s">
        <v>54</v>
      </c>
      <c r="P2279" t="s">
        <v>407</v>
      </c>
      <c r="Q2279" t="str">
        <f>VLOOKUP(KamstrupData[[#This Row],[IdLevel123]],'B-Business Capability'!B:L,10,FALSE)</f>
        <v>N/A</v>
      </c>
      <c r="R2279">
        <f>VLOOKUP(KamstrupData[[#This Row],[IdLevel123]],'B-Business Capability'!B:L,11,FALSE)</f>
        <v>0</v>
      </c>
      <c r="T2279" t="s">
        <v>1066</v>
      </c>
      <c r="U2279" t="str">
        <f>_xlfn.CONCAT(KamstrupData[[#This Row],[CountryCode]],"_",KamstrupData[[#This Row],[Business Area]],"_",KamstrupData[[#This Row],[DepartmentTeam]])</f>
        <v>DK10_Heat/Cooling - Technology Hardware_Hardware</v>
      </c>
      <c r="V2279" t="str">
        <f>VLOOKUP(KamstrupData[[#This Row],[ORG_Concat]],'O-Organization'!F:H,3,FALSE)</f>
        <v>11115_DK10_Heat &amp; Cooling_Heat/Cooling - Technology Hardware_Hardware</v>
      </c>
    </row>
    <row r="2280" spans="4:22">
      <c r="D2280" t="s">
        <v>507</v>
      </c>
      <c r="E2280" t="str">
        <f>VLOOKUP(D2280,'B-Business Capability'!B:H,5,FALSE)</f>
        <v>Product &amp; Software Development</v>
      </c>
      <c r="F2280" t="str">
        <f>VLOOKUP(D2280,'B-Business Capability'!B:H,6,FALSE)</f>
        <v>Engineering</v>
      </c>
      <c r="G2280" t="str">
        <f>VLOOKUP(D2280,'B-Business Capability'!B:H,7,FALSE)</f>
        <v>Construction &amp; Development</v>
      </c>
      <c r="I2280" t="s">
        <v>253</v>
      </c>
      <c r="J2280" t="s">
        <v>1060</v>
      </c>
      <c r="K2280" t="s">
        <v>880</v>
      </c>
      <c r="L2280" t="s">
        <v>146</v>
      </c>
      <c r="M2280" t="str">
        <f>VLOOKUP(L2280,'A-Applications'!B:D,3,FALSE)</f>
        <v>Microsoft CoPilot</v>
      </c>
      <c r="N2280" t="s">
        <v>53</v>
      </c>
      <c r="O2280" t="s">
        <v>54</v>
      </c>
      <c r="P2280" t="s">
        <v>407</v>
      </c>
      <c r="Q2280" t="str">
        <f>VLOOKUP(KamstrupData[[#This Row],[IdLevel123]],'B-Business Capability'!B:L,10,FALSE)</f>
        <v>Idea-to-Release (I2R)</v>
      </c>
      <c r="R2280">
        <f>VLOOKUP(KamstrupData[[#This Row],[IdLevel123]],'B-Business Capability'!B:L,11,FALSE)</f>
        <v>420</v>
      </c>
      <c r="T2280" t="s">
        <v>1063</v>
      </c>
      <c r="U2280" t="str">
        <f>_xlfn.CONCAT(KamstrupData[[#This Row],[CountryCode]],"_",KamstrupData[[#This Row],[Business Area]],"_",KamstrupData[[#This Row],[DepartmentTeam]])</f>
        <v>DK10_Heat/Cooling - Technology Hardware_Embeded Software</v>
      </c>
      <c r="V2280" t="str">
        <f>VLOOKUP(KamstrupData[[#This Row],[ORG_Concat]],'O-Organization'!F:H,3,FALSE)</f>
        <v>11113_DK10_Heat &amp; Cooling_Heat/Cooling - Technology Hardware_Embeded Software</v>
      </c>
    </row>
    <row r="2281" spans="4:22">
      <c r="D2281" t="s">
        <v>507</v>
      </c>
      <c r="E2281" t="str">
        <f>VLOOKUP(D2281,'B-Business Capability'!B:H,5,FALSE)</f>
        <v>Product &amp; Software Development</v>
      </c>
      <c r="F2281" t="str">
        <f>VLOOKUP(D2281,'B-Business Capability'!B:H,6,FALSE)</f>
        <v>Engineering</v>
      </c>
      <c r="G2281" t="str">
        <f>VLOOKUP(D2281,'B-Business Capability'!B:H,7,FALSE)</f>
        <v>Construction &amp; Development</v>
      </c>
      <c r="I2281" t="s">
        <v>253</v>
      </c>
      <c r="J2281" t="s">
        <v>1060</v>
      </c>
      <c r="K2281" t="s">
        <v>888</v>
      </c>
      <c r="L2281" t="s">
        <v>146</v>
      </c>
      <c r="M2281" t="str">
        <f>VLOOKUP(L2281,'A-Applications'!B:D,3,FALSE)</f>
        <v>Microsoft CoPilot</v>
      </c>
      <c r="N2281" t="s">
        <v>53</v>
      </c>
      <c r="O2281" s="42" t="s">
        <v>54</v>
      </c>
      <c r="P2281" t="s">
        <v>407</v>
      </c>
      <c r="Q2281" t="str">
        <f>VLOOKUP(KamstrupData[[#This Row],[IdLevel123]],'B-Business Capability'!B:L,10,FALSE)</f>
        <v>Idea-to-Release (I2R)</v>
      </c>
      <c r="R2281">
        <f>VLOOKUP(KamstrupData[[#This Row],[IdLevel123]],'B-Business Capability'!B:L,11,FALSE)</f>
        <v>420</v>
      </c>
      <c r="T2281" t="s">
        <v>1072</v>
      </c>
      <c r="U2281" t="str">
        <f>_xlfn.CONCAT(KamstrupData[[#This Row],[CountryCode]],"_",KamstrupData[[#This Row],[Business Area]],"_",KamstrupData[[#This Row],[DepartmentTeam]])</f>
        <v>DK10_Heat/Cooling - Technology Hardware_Tech. Lead</v>
      </c>
      <c r="V2281" t="str">
        <f>VLOOKUP(KamstrupData[[#This Row],[ORG_Concat]],'O-Organization'!F:H,3,FALSE)</f>
        <v>11116_DK10_Heat &amp; Cooling_Heat/Cooling - Technology Hardware_Tech. Lead</v>
      </c>
    </row>
    <row r="2282" spans="4:22">
      <c r="D2282" t="s">
        <v>852</v>
      </c>
      <c r="E2282" t="str">
        <f>VLOOKUP(D2282,'B-Business Capability'!B:H,5,FALSE)</f>
        <v>Product &amp; Software Development</v>
      </c>
      <c r="F2282" t="str">
        <f>VLOOKUP(D2282,'B-Business Capability'!B:H,6,FALSE)</f>
        <v>Engineering</v>
      </c>
      <c r="G2282" t="str">
        <f>VLOOKUP(D2282,'B-Business Capability'!B:H,7,FALSE)</f>
        <v>Conceptualization</v>
      </c>
      <c r="I2282" t="s">
        <v>253</v>
      </c>
      <c r="J2282" t="s">
        <v>1060</v>
      </c>
      <c r="K2282" t="s">
        <v>880</v>
      </c>
      <c r="L2282" t="s">
        <v>207</v>
      </c>
      <c r="M2282" t="str">
        <f>VLOOKUP(L2282,'A-Applications'!B:D,3,FALSE)</f>
        <v>Adobe Acrobat</v>
      </c>
      <c r="N2282" t="s">
        <v>53</v>
      </c>
      <c r="O2282" t="s">
        <v>62</v>
      </c>
      <c r="P2282" t="s">
        <v>407</v>
      </c>
      <c r="Q2282" t="str">
        <f>VLOOKUP(KamstrupData[[#This Row],[IdLevel123]],'B-Business Capability'!B:L,10,FALSE)</f>
        <v>Idea-to-Release (I2R)</v>
      </c>
      <c r="R2282">
        <f>VLOOKUP(KamstrupData[[#This Row],[IdLevel123]],'B-Business Capability'!B:L,11,FALSE)</f>
        <v>410</v>
      </c>
      <c r="T2282" t="s">
        <v>1063</v>
      </c>
      <c r="U2282" t="str">
        <f>_xlfn.CONCAT(KamstrupData[[#This Row],[CountryCode]],"_",KamstrupData[[#This Row],[Business Area]],"_",KamstrupData[[#This Row],[DepartmentTeam]])</f>
        <v>DK10_Heat/Cooling - Technology Hardware_Embeded Software</v>
      </c>
      <c r="V2282" t="str">
        <f>VLOOKUP(KamstrupData[[#This Row],[ORG_Concat]],'O-Organization'!F:H,3,FALSE)</f>
        <v>11113_DK10_Heat &amp; Cooling_Heat/Cooling - Technology Hardware_Embeded Software</v>
      </c>
    </row>
    <row r="2283" spans="4:22">
      <c r="D2283" t="s">
        <v>852</v>
      </c>
      <c r="E2283" t="str">
        <f>VLOOKUP(D2283,'B-Business Capability'!B:H,5,FALSE)</f>
        <v>Product &amp; Software Development</v>
      </c>
      <c r="F2283" t="str">
        <f>VLOOKUP(D2283,'B-Business Capability'!B:H,6,FALSE)</f>
        <v>Engineering</v>
      </c>
      <c r="G2283" t="str">
        <f>VLOOKUP(D2283,'B-Business Capability'!B:H,7,FALSE)</f>
        <v>Conceptualization</v>
      </c>
      <c r="I2283" t="s">
        <v>253</v>
      </c>
      <c r="J2283" t="s">
        <v>1060</v>
      </c>
      <c r="K2283" t="s">
        <v>1064</v>
      </c>
      <c r="L2283" t="s">
        <v>207</v>
      </c>
      <c r="M2283" t="str">
        <f>VLOOKUP(L2283,'A-Applications'!B:D,3,FALSE)</f>
        <v>Adobe Acrobat</v>
      </c>
      <c r="N2283" t="s">
        <v>53</v>
      </c>
      <c r="O2283" t="s">
        <v>62</v>
      </c>
      <c r="P2283" t="s">
        <v>407</v>
      </c>
      <c r="Q2283" t="str">
        <f>VLOOKUP(KamstrupData[[#This Row],[IdLevel123]],'B-Business Capability'!B:L,10,FALSE)</f>
        <v>Idea-to-Release (I2R)</v>
      </c>
      <c r="R2283">
        <f>VLOOKUP(KamstrupData[[#This Row],[IdLevel123]],'B-Business Capability'!B:L,11,FALSE)</f>
        <v>410</v>
      </c>
      <c r="T2283" t="s">
        <v>1065</v>
      </c>
      <c r="U2283" t="str">
        <f>_xlfn.CONCAT(KamstrupData[[#This Row],[CountryCode]],"_",KamstrupData[[#This Row],[Business Area]],"_",KamstrupData[[#This Row],[DepartmentTeam]])</f>
        <v>DK10_Heat/Cooling - Technology Hardware_H/C Meters</v>
      </c>
      <c r="V2283" t="str">
        <f>VLOOKUP(KamstrupData[[#This Row],[ORG_Concat]],'O-Organization'!F:H,3,FALSE)</f>
        <v>11114_DK10_Heat &amp; Cooling_Heat/Cooling - Technology Hardware_H/C Meters</v>
      </c>
    </row>
    <row r="2284" spans="4:22">
      <c r="D2284" t="s">
        <v>852</v>
      </c>
      <c r="E2284" t="str">
        <f>VLOOKUP(D2284,'B-Business Capability'!B:H,5,FALSE)</f>
        <v>Product &amp; Software Development</v>
      </c>
      <c r="F2284" t="str">
        <f>VLOOKUP(D2284,'B-Business Capability'!B:H,6,FALSE)</f>
        <v>Engineering</v>
      </c>
      <c r="G2284" t="str">
        <f>VLOOKUP(D2284,'B-Business Capability'!B:H,7,FALSE)</f>
        <v>Conceptualization</v>
      </c>
      <c r="I2284" t="s">
        <v>253</v>
      </c>
      <c r="J2284" t="s">
        <v>1060</v>
      </c>
      <c r="K2284" t="s">
        <v>883</v>
      </c>
      <c r="L2284" t="s">
        <v>207</v>
      </c>
      <c r="M2284" t="str">
        <f>VLOOKUP(L2284,'A-Applications'!B:D,3,FALSE)</f>
        <v>Adobe Acrobat</v>
      </c>
      <c r="N2284" t="s">
        <v>53</v>
      </c>
      <c r="O2284" t="s">
        <v>54</v>
      </c>
      <c r="P2284" t="s">
        <v>407</v>
      </c>
      <c r="Q2284" t="str">
        <f>VLOOKUP(KamstrupData[[#This Row],[IdLevel123]],'B-Business Capability'!B:L,10,FALSE)</f>
        <v>Idea-to-Release (I2R)</v>
      </c>
      <c r="R2284">
        <f>VLOOKUP(KamstrupData[[#This Row],[IdLevel123]],'B-Business Capability'!B:L,11,FALSE)</f>
        <v>410</v>
      </c>
      <c r="T2284" t="s">
        <v>1066</v>
      </c>
      <c r="U2284" t="str">
        <f>_xlfn.CONCAT(KamstrupData[[#This Row],[CountryCode]],"_",KamstrupData[[#This Row],[Business Area]],"_",KamstrupData[[#This Row],[DepartmentTeam]])</f>
        <v>DK10_Heat/Cooling - Technology Hardware_Hardware</v>
      </c>
      <c r="V2284" t="str">
        <f>VLOOKUP(KamstrupData[[#This Row],[ORG_Concat]],'O-Organization'!F:H,3,FALSE)</f>
        <v>11115_DK10_Heat &amp; Cooling_Heat/Cooling - Technology Hardware_Hardware</v>
      </c>
    </row>
    <row r="2285" spans="4:22">
      <c r="D2285" t="s">
        <v>852</v>
      </c>
      <c r="E2285" t="str">
        <f>VLOOKUP(D2285,'B-Business Capability'!B:H,5,FALSE)</f>
        <v>Product &amp; Software Development</v>
      </c>
      <c r="F2285" t="str">
        <f>VLOOKUP(D2285,'B-Business Capability'!B:H,6,FALSE)</f>
        <v>Engineering</v>
      </c>
      <c r="G2285" t="str">
        <f>VLOOKUP(D2285,'B-Business Capability'!B:H,7,FALSE)</f>
        <v>Conceptualization</v>
      </c>
      <c r="I2285" t="s">
        <v>253</v>
      </c>
      <c r="J2285" t="s">
        <v>1060</v>
      </c>
      <c r="K2285" t="s">
        <v>888</v>
      </c>
      <c r="L2285" t="s">
        <v>207</v>
      </c>
      <c r="M2285" t="str">
        <f>VLOOKUP(L2285,'A-Applications'!B:D,3,FALSE)</f>
        <v>Adobe Acrobat</v>
      </c>
      <c r="N2285" t="s">
        <v>53</v>
      </c>
      <c r="O2285" s="42" t="s">
        <v>62</v>
      </c>
      <c r="P2285" t="s">
        <v>407</v>
      </c>
      <c r="Q2285" t="str">
        <f>VLOOKUP(KamstrupData[[#This Row],[IdLevel123]],'B-Business Capability'!B:L,10,FALSE)</f>
        <v>Idea-to-Release (I2R)</v>
      </c>
      <c r="R2285">
        <f>VLOOKUP(KamstrupData[[#This Row],[IdLevel123]],'B-Business Capability'!B:L,11,FALSE)</f>
        <v>410</v>
      </c>
      <c r="T2285" t="s">
        <v>1067</v>
      </c>
      <c r="U2285" t="str">
        <f>_xlfn.CONCAT(KamstrupData[[#This Row],[CountryCode]],"_",KamstrupData[[#This Row],[Business Area]],"_",KamstrupData[[#This Row],[DepartmentTeam]])</f>
        <v>DK10_Heat/Cooling - Technology Hardware_Tech. Lead</v>
      </c>
      <c r="V2285" t="str">
        <f>VLOOKUP(KamstrupData[[#This Row],[ORG_Concat]],'O-Organization'!F:H,3,FALSE)</f>
        <v>11116_DK10_Heat &amp; Cooling_Heat/Cooling - Technology Hardware_Tech. Lead</v>
      </c>
    </row>
    <row r="2286" spans="4:22">
      <c r="D2286" t="s">
        <v>507</v>
      </c>
      <c r="E2286" t="str">
        <f>VLOOKUP(D2286,'B-Business Capability'!B:H,5,FALSE)</f>
        <v>Product &amp; Software Development</v>
      </c>
      <c r="F2286" t="str">
        <f>VLOOKUP(D2286,'B-Business Capability'!B:H,6,FALSE)</f>
        <v>Engineering</v>
      </c>
      <c r="G2286" t="str">
        <f>VLOOKUP(D2286,'B-Business Capability'!B:H,7,FALSE)</f>
        <v>Construction &amp; Development</v>
      </c>
      <c r="I2286" t="s">
        <v>253</v>
      </c>
      <c r="J2286" t="s">
        <v>1060</v>
      </c>
      <c r="K2286" t="s">
        <v>1061</v>
      </c>
      <c r="L2286" t="s">
        <v>207</v>
      </c>
      <c r="M2286" t="str">
        <f>VLOOKUP(L2286,'A-Applications'!B:D,3,FALSE)</f>
        <v>Adobe Acrobat</v>
      </c>
      <c r="N2286" t="s">
        <v>53</v>
      </c>
      <c r="O2286" s="42" t="s">
        <v>54</v>
      </c>
      <c r="P2286" t="s">
        <v>407</v>
      </c>
      <c r="Q2286" t="str">
        <f>VLOOKUP(KamstrupData[[#This Row],[IdLevel123]],'B-Business Capability'!B:L,10,FALSE)</f>
        <v>Idea-to-Release (I2R)</v>
      </c>
      <c r="R2286">
        <f>VLOOKUP(KamstrupData[[#This Row],[IdLevel123]],'B-Business Capability'!B:L,11,FALSE)</f>
        <v>420</v>
      </c>
      <c r="T2286" t="s">
        <v>1062</v>
      </c>
      <c r="U2286" t="str">
        <f>_xlfn.CONCAT(KamstrupData[[#This Row],[CountryCode]],"_",KamstrupData[[#This Row],[Business Area]],"_",KamstrupData[[#This Row],[DepartmentTeam]])</f>
        <v>DK10_Heat/Cooling - Technology Hardware_Concentrators</v>
      </c>
      <c r="V2286" t="str">
        <f>VLOOKUP(KamstrupData[[#This Row],[ORG_Concat]],'O-Organization'!F:H,3,FALSE)</f>
        <v>11112_DK10_Heat &amp; Cooling_Heat/Cooling - Technology Hardware_Concentrators</v>
      </c>
    </row>
    <row r="2287" spans="4:22">
      <c r="D2287" t="s">
        <v>853</v>
      </c>
      <c r="E2287" t="str">
        <f>VLOOKUP(D2287,'B-Business Capability'!B:H,5,FALSE)</f>
        <v>Product &amp; Software Development</v>
      </c>
      <c r="F2287" t="str">
        <f>VLOOKUP(D2287,'B-Business Capability'!B:H,6,FALSE)</f>
        <v>Quality Management</v>
      </c>
      <c r="G2287" t="str">
        <f>VLOOKUP(D2287,'B-Business Capability'!B:H,7,FALSE)</f>
        <v>Manage Product Document</v>
      </c>
      <c r="I2287" t="s">
        <v>253</v>
      </c>
      <c r="J2287" t="s">
        <v>1060</v>
      </c>
      <c r="K2287" t="s">
        <v>1064</v>
      </c>
      <c r="L2287" t="s">
        <v>207</v>
      </c>
      <c r="M2287" t="str">
        <f>VLOOKUP(L2287,'A-Applications'!B:D,3,FALSE)</f>
        <v>Adobe Acrobat</v>
      </c>
      <c r="N2287" t="s">
        <v>53</v>
      </c>
      <c r="O2287" t="s">
        <v>54</v>
      </c>
      <c r="P2287" t="s">
        <v>407</v>
      </c>
      <c r="Q2287" t="str">
        <f>VLOOKUP(KamstrupData[[#This Row],[IdLevel123]],'B-Business Capability'!B:L,10,FALSE)</f>
        <v>Idea-to-Release (I2R)</v>
      </c>
      <c r="R2287">
        <f>VLOOKUP(KamstrupData[[#This Row],[IdLevel123]],'B-Business Capability'!B:L,11,FALSE)</f>
        <v>904</v>
      </c>
      <c r="T2287" t="s">
        <v>1065</v>
      </c>
      <c r="U2287" t="str">
        <f>_xlfn.CONCAT(KamstrupData[[#This Row],[CountryCode]],"_",KamstrupData[[#This Row],[Business Area]],"_",KamstrupData[[#This Row],[DepartmentTeam]])</f>
        <v>DK10_Heat/Cooling - Technology Hardware_H/C Meters</v>
      </c>
      <c r="V2287" t="str">
        <f>VLOOKUP(KamstrupData[[#This Row],[ORG_Concat]],'O-Organization'!F:H,3,FALSE)</f>
        <v>11114_DK10_Heat &amp; Cooling_Heat/Cooling - Technology Hardware_H/C Meters</v>
      </c>
    </row>
    <row r="2288" spans="4:22">
      <c r="D2288" t="s">
        <v>853</v>
      </c>
      <c r="E2288" t="str">
        <f>VLOOKUP(D2288,'B-Business Capability'!B:H,5,FALSE)</f>
        <v>Product &amp; Software Development</v>
      </c>
      <c r="F2288" t="str">
        <f>VLOOKUP(D2288,'B-Business Capability'!B:H,6,FALSE)</f>
        <v>Quality Management</v>
      </c>
      <c r="G2288" t="str">
        <f>VLOOKUP(D2288,'B-Business Capability'!B:H,7,FALSE)</f>
        <v>Manage Product Document</v>
      </c>
      <c r="I2288" t="s">
        <v>253</v>
      </c>
      <c r="J2288" t="s">
        <v>1060</v>
      </c>
      <c r="K2288" t="s">
        <v>883</v>
      </c>
      <c r="L2288" t="s">
        <v>207</v>
      </c>
      <c r="M2288" t="str">
        <f>VLOOKUP(L2288,'A-Applications'!B:D,3,FALSE)</f>
        <v>Adobe Acrobat</v>
      </c>
      <c r="N2288" t="s">
        <v>53</v>
      </c>
      <c r="O2288" t="s">
        <v>54</v>
      </c>
      <c r="P2288" t="s">
        <v>407</v>
      </c>
      <c r="Q2288" t="str">
        <f>VLOOKUP(KamstrupData[[#This Row],[IdLevel123]],'B-Business Capability'!B:L,10,FALSE)</f>
        <v>Idea-to-Release (I2R)</v>
      </c>
      <c r="R2288">
        <f>VLOOKUP(KamstrupData[[#This Row],[IdLevel123]],'B-Business Capability'!B:L,11,FALSE)</f>
        <v>904</v>
      </c>
      <c r="T2288" t="s">
        <v>1066</v>
      </c>
      <c r="U2288" t="str">
        <f>_xlfn.CONCAT(KamstrupData[[#This Row],[CountryCode]],"_",KamstrupData[[#This Row],[Business Area]],"_",KamstrupData[[#This Row],[DepartmentTeam]])</f>
        <v>DK10_Heat/Cooling - Technology Hardware_Hardware</v>
      </c>
      <c r="V2288" t="str">
        <f>VLOOKUP(KamstrupData[[#This Row],[ORG_Concat]],'O-Organization'!F:H,3,FALSE)</f>
        <v>11115_DK10_Heat &amp; Cooling_Heat/Cooling - Technology Hardware_Hardware</v>
      </c>
    </row>
    <row r="2289" spans="3:22">
      <c r="D2289" t="s">
        <v>507</v>
      </c>
      <c r="E2289" t="str">
        <f>VLOOKUP(D2289,'B-Business Capability'!B:H,5,FALSE)</f>
        <v>Product &amp; Software Development</v>
      </c>
      <c r="F2289" t="str">
        <f>VLOOKUP(D2289,'B-Business Capability'!B:H,6,FALSE)</f>
        <v>Engineering</v>
      </c>
      <c r="G2289" t="str">
        <f>VLOOKUP(D2289,'B-Business Capability'!B:H,7,FALSE)</f>
        <v>Construction &amp; Development</v>
      </c>
      <c r="I2289" t="s">
        <v>253</v>
      </c>
      <c r="J2289" t="s">
        <v>1060</v>
      </c>
      <c r="K2289" t="s">
        <v>1064</v>
      </c>
      <c r="L2289" t="s">
        <v>623</v>
      </c>
      <c r="M2289" t="str">
        <f>VLOOKUP(L2289,'A-Applications'!B:D,3,FALSE)</f>
        <v>VLC Media player</v>
      </c>
      <c r="N2289" t="s">
        <v>53</v>
      </c>
      <c r="O2289" t="s">
        <v>54</v>
      </c>
      <c r="P2289" t="s">
        <v>407</v>
      </c>
      <c r="Q2289" t="str">
        <f>VLOOKUP(KamstrupData[[#This Row],[IdLevel123]],'B-Business Capability'!B:L,10,FALSE)</f>
        <v>Idea-to-Release (I2R)</v>
      </c>
      <c r="R2289">
        <f>VLOOKUP(KamstrupData[[#This Row],[IdLevel123]],'B-Business Capability'!B:L,11,FALSE)</f>
        <v>420</v>
      </c>
      <c r="T2289" t="s">
        <v>1065</v>
      </c>
      <c r="U2289" t="str">
        <f>_xlfn.CONCAT(KamstrupData[[#This Row],[CountryCode]],"_",KamstrupData[[#This Row],[Business Area]],"_",KamstrupData[[#This Row],[DepartmentTeam]])</f>
        <v>DK10_Heat/Cooling - Technology Hardware_H/C Meters</v>
      </c>
      <c r="V2289" t="str">
        <f>VLOOKUP(KamstrupData[[#This Row],[ORG_Concat]],'O-Organization'!F:H,3,FALSE)</f>
        <v>11114_DK10_Heat &amp; Cooling_Heat/Cooling - Technology Hardware_H/C Meters</v>
      </c>
    </row>
    <row r="2290" spans="3:22">
      <c r="D2290" t="s">
        <v>507</v>
      </c>
      <c r="E2290" t="str">
        <f>VLOOKUP(D2290,'B-Business Capability'!B:H,5,FALSE)</f>
        <v>Product &amp; Software Development</v>
      </c>
      <c r="F2290" t="str">
        <f>VLOOKUP(D2290,'B-Business Capability'!B:H,6,FALSE)</f>
        <v>Engineering</v>
      </c>
      <c r="G2290" t="str">
        <f>VLOOKUP(D2290,'B-Business Capability'!B:H,7,FALSE)</f>
        <v>Construction &amp; Development</v>
      </c>
      <c r="I2290" t="s">
        <v>253</v>
      </c>
      <c r="J2290" t="s">
        <v>1060</v>
      </c>
      <c r="K2290" t="s">
        <v>883</v>
      </c>
      <c r="L2290" t="s">
        <v>623</v>
      </c>
      <c r="M2290" t="str">
        <f>VLOOKUP(L2290,'A-Applications'!B:D,3,FALSE)</f>
        <v>VLC Media player</v>
      </c>
      <c r="N2290" t="s">
        <v>53</v>
      </c>
      <c r="O2290" s="42" t="s">
        <v>62</v>
      </c>
      <c r="P2290" t="s">
        <v>407</v>
      </c>
      <c r="Q2290" t="str">
        <f>VLOOKUP(KamstrupData[[#This Row],[IdLevel123]],'B-Business Capability'!B:L,10,FALSE)</f>
        <v>Idea-to-Release (I2R)</v>
      </c>
      <c r="R2290">
        <f>VLOOKUP(KamstrupData[[#This Row],[IdLevel123]],'B-Business Capability'!B:L,11,FALSE)</f>
        <v>420</v>
      </c>
      <c r="T2290" t="s">
        <v>1066</v>
      </c>
      <c r="U2290" t="str">
        <f>_xlfn.CONCAT(KamstrupData[[#This Row],[CountryCode]],"_",KamstrupData[[#This Row],[Business Area]],"_",KamstrupData[[#This Row],[DepartmentTeam]])</f>
        <v>DK10_Heat/Cooling - Technology Hardware_Hardware</v>
      </c>
      <c r="V2290" t="str">
        <f>VLOOKUP(KamstrupData[[#This Row],[ORG_Concat]],'O-Organization'!F:H,3,FALSE)</f>
        <v>11115_DK10_Heat &amp; Cooling_Heat/Cooling - Technology Hardware_Hardware</v>
      </c>
    </row>
    <row r="2291" spans="3:22">
      <c r="C2291" s="28">
        <v>45657</v>
      </c>
      <c r="D2291" t="s">
        <v>95</v>
      </c>
      <c r="E2291" t="str">
        <f>VLOOKUP(D2291,'B-Business Capability'!B:H,5,FALSE)</f>
        <v>Not mapped to capability</v>
      </c>
      <c r="F2291">
        <f>VLOOKUP(D2291,'B-Business Capability'!B:H,6,FALSE)</f>
        <v>0</v>
      </c>
      <c r="G2291">
        <f>VLOOKUP(D2291,'B-Business Capability'!B:H,7,FALSE)</f>
        <v>0</v>
      </c>
      <c r="I2291" t="s">
        <v>253</v>
      </c>
      <c r="J2291" t="s">
        <v>1060</v>
      </c>
      <c r="L2291" t="s">
        <v>1092</v>
      </c>
      <c r="M2291" t="str">
        <f>VLOOKUP(L2291,'A-Applications'!B:D,3,FALSE)</f>
        <v>NEC Compiler</v>
      </c>
      <c r="O2291" s="42"/>
      <c r="P2291" t="s">
        <v>77</v>
      </c>
      <c r="Q2291" t="str">
        <f>VLOOKUP(KamstrupData[[#This Row],[IdLevel123]],'B-Business Capability'!B:L,10,FALSE)</f>
        <v>N/A</v>
      </c>
      <c r="R2291">
        <f>VLOOKUP(KamstrupData[[#This Row],[IdLevel123]],'B-Business Capability'!B:L,11,FALSE)</f>
        <v>0</v>
      </c>
      <c r="T2291" t="s">
        <v>1093</v>
      </c>
      <c r="U2291" t="str">
        <f>_xlfn.CONCAT(KamstrupData[[#This Row],[CountryCode]],"_",KamstrupData[[#This Row],[Business Area]],"_",KamstrupData[[#This Row],[DepartmentTeam]])</f>
        <v>DK10_Heat/Cooling - Technology Hardware_</v>
      </c>
      <c r="V2291" t="str">
        <f>VLOOKUP(KamstrupData[[#This Row],[ORG_Concat]],'O-Organization'!F:H,3,FALSE)</f>
        <v>11111_DK10_Heat &amp; Cooling_Heat/Cooling - Technology Hardware_</v>
      </c>
    </row>
    <row r="2292" spans="3:22">
      <c r="D2292" t="s">
        <v>507</v>
      </c>
      <c r="E2292" t="str">
        <f>VLOOKUP(D2292,'B-Business Capability'!B:H,5,FALSE)</f>
        <v>Product &amp; Software Development</v>
      </c>
      <c r="F2292" t="str">
        <f>VLOOKUP(D2292,'B-Business Capability'!B:H,6,FALSE)</f>
        <v>Engineering</v>
      </c>
      <c r="G2292" t="str">
        <f>VLOOKUP(D2292,'B-Business Capability'!B:H,7,FALSE)</f>
        <v>Construction &amp; Development</v>
      </c>
      <c r="I2292" t="s">
        <v>253</v>
      </c>
      <c r="J2292" t="s">
        <v>1060</v>
      </c>
      <c r="K2292" t="s">
        <v>880</v>
      </c>
      <c r="L2292" t="s">
        <v>910</v>
      </c>
      <c r="M2292" t="str">
        <f>VLOOKUP(L2292,'A-Applications'!B:D,3,FALSE)</f>
        <v>Metertool</v>
      </c>
      <c r="N2292" t="s">
        <v>53</v>
      </c>
      <c r="O2292" t="s">
        <v>54</v>
      </c>
      <c r="P2292" t="s">
        <v>407</v>
      </c>
      <c r="Q2292" t="str">
        <f>VLOOKUP(KamstrupData[[#This Row],[IdLevel123]],'B-Business Capability'!B:L,10,FALSE)</f>
        <v>Idea-to-Release (I2R)</v>
      </c>
      <c r="R2292">
        <f>VLOOKUP(KamstrupData[[#This Row],[IdLevel123]],'B-Business Capability'!B:L,11,FALSE)</f>
        <v>420</v>
      </c>
      <c r="T2292" t="s">
        <v>1063</v>
      </c>
      <c r="U2292" t="str">
        <f>_xlfn.CONCAT(KamstrupData[[#This Row],[CountryCode]],"_",KamstrupData[[#This Row],[Business Area]],"_",KamstrupData[[#This Row],[DepartmentTeam]])</f>
        <v>DK10_Heat/Cooling - Technology Hardware_Embeded Software</v>
      </c>
      <c r="V2292" t="str">
        <f>VLOOKUP(KamstrupData[[#This Row],[ORG_Concat]],'O-Organization'!F:H,3,FALSE)</f>
        <v>11113_DK10_Heat &amp; Cooling_Heat/Cooling - Technology Hardware_Embeded Software</v>
      </c>
    </row>
    <row r="2293" spans="3:22">
      <c r="D2293" t="s">
        <v>507</v>
      </c>
      <c r="E2293" t="str">
        <f>VLOOKUP(D2293,'B-Business Capability'!B:H,5,FALSE)</f>
        <v>Product &amp; Software Development</v>
      </c>
      <c r="F2293" t="str">
        <f>VLOOKUP(D2293,'B-Business Capability'!B:H,6,FALSE)</f>
        <v>Engineering</v>
      </c>
      <c r="G2293" t="str">
        <f>VLOOKUP(D2293,'B-Business Capability'!B:H,7,FALSE)</f>
        <v>Construction &amp; Development</v>
      </c>
      <c r="I2293" t="s">
        <v>253</v>
      </c>
      <c r="J2293" t="s">
        <v>1060</v>
      </c>
      <c r="K2293" t="s">
        <v>888</v>
      </c>
      <c r="L2293" t="s">
        <v>910</v>
      </c>
      <c r="M2293" t="str">
        <f>VLOOKUP(L2293,'A-Applications'!B:D,3,FALSE)</f>
        <v>Metertool</v>
      </c>
      <c r="N2293" t="s">
        <v>53</v>
      </c>
      <c r="O2293" s="42" t="s">
        <v>54</v>
      </c>
      <c r="P2293" t="s">
        <v>407</v>
      </c>
      <c r="Q2293" t="str">
        <f>VLOOKUP(KamstrupData[[#This Row],[IdLevel123]],'B-Business Capability'!B:L,10,FALSE)</f>
        <v>Idea-to-Release (I2R)</v>
      </c>
      <c r="R2293">
        <f>VLOOKUP(KamstrupData[[#This Row],[IdLevel123]],'B-Business Capability'!B:L,11,FALSE)</f>
        <v>420</v>
      </c>
      <c r="T2293" t="s">
        <v>1067</v>
      </c>
      <c r="U2293" t="str">
        <f>_xlfn.CONCAT(KamstrupData[[#This Row],[CountryCode]],"_",KamstrupData[[#This Row],[Business Area]],"_",KamstrupData[[#This Row],[DepartmentTeam]])</f>
        <v>DK10_Heat/Cooling - Technology Hardware_Tech. Lead</v>
      </c>
      <c r="V2293" t="str">
        <f>VLOOKUP(KamstrupData[[#This Row],[ORG_Concat]],'O-Organization'!F:H,3,FALSE)</f>
        <v>11116_DK10_Heat &amp; Cooling_Heat/Cooling - Technology Hardware_Tech. Lead</v>
      </c>
    </row>
    <row r="2294" spans="3:22">
      <c r="D2294" t="s">
        <v>507</v>
      </c>
      <c r="E2294" t="str">
        <f>VLOOKUP(D2294,'B-Business Capability'!B:H,5,FALSE)</f>
        <v>Product &amp; Software Development</v>
      </c>
      <c r="F2294" t="str">
        <f>VLOOKUP(D2294,'B-Business Capability'!B:H,6,FALSE)</f>
        <v>Engineering</v>
      </c>
      <c r="G2294" t="str">
        <f>VLOOKUP(D2294,'B-Business Capability'!B:H,7,FALSE)</f>
        <v>Construction &amp; Development</v>
      </c>
      <c r="I2294" t="s">
        <v>253</v>
      </c>
      <c r="J2294" t="s">
        <v>1060</v>
      </c>
      <c r="K2294" t="s">
        <v>880</v>
      </c>
      <c r="L2294" t="s">
        <v>631</v>
      </c>
      <c r="M2294" t="str">
        <f>VLOOKUP(L2294,'A-Applications'!B:D,3,FALSE)</f>
        <v>Logview</v>
      </c>
      <c r="N2294" t="s">
        <v>53</v>
      </c>
      <c r="O2294" t="s">
        <v>54</v>
      </c>
      <c r="P2294" t="s">
        <v>407</v>
      </c>
      <c r="Q2294" t="str">
        <f>VLOOKUP(KamstrupData[[#This Row],[IdLevel123]],'B-Business Capability'!B:L,10,FALSE)</f>
        <v>Idea-to-Release (I2R)</v>
      </c>
      <c r="R2294">
        <f>VLOOKUP(KamstrupData[[#This Row],[IdLevel123]],'B-Business Capability'!B:L,11,FALSE)</f>
        <v>420</v>
      </c>
      <c r="T2294" t="s">
        <v>1063</v>
      </c>
      <c r="U2294" t="str">
        <f>_xlfn.CONCAT(KamstrupData[[#This Row],[CountryCode]],"_",KamstrupData[[#This Row],[Business Area]],"_",KamstrupData[[#This Row],[DepartmentTeam]])</f>
        <v>DK10_Heat/Cooling - Technology Hardware_Embeded Software</v>
      </c>
      <c r="V2294" t="str">
        <f>VLOOKUP(KamstrupData[[#This Row],[ORG_Concat]],'O-Organization'!F:H,3,FALSE)</f>
        <v>11113_DK10_Heat &amp; Cooling_Heat/Cooling - Technology Hardware_Embeded Software</v>
      </c>
    </row>
    <row r="2295" spans="3:22">
      <c r="D2295" t="s">
        <v>507</v>
      </c>
      <c r="E2295" t="str">
        <f>VLOOKUP(D2295,'B-Business Capability'!B:H,5,FALSE)</f>
        <v>Product &amp; Software Development</v>
      </c>
      <c r="F2295" t="str">
        <f>VLOOKUP(D2295,'B-Business Capability'!B:H,6,FALSE)</f>
        <v>Engineering</v>
      </c>
      <c r="G2295" t="str">
        <f>VLOOKUP(D2295,'B-Business Capability'!B:H,7,FALSE)</f>
        <v>Construction &amp; Development</v>
      </c>
      <c r="I2295" t="s">
        <v>253</v>
      </c>
      <c r="J2295" t="s">
        <v>1060</v>
      </c>
      <c r="K2295" t="s">
        <v>888</v>
      </c>
      <c r="L2295" t="s">
        <v>631</v>
      </c>
      <c r="M2295" t="str">
        <f>VLOOKUP(L2295,'A-Applications'!B:D,3,FALSE)</f>
        <v>Logview</v>
      </c>
      <c r="N2295" t="s">
        <v>53</v>
      </c>
      <c r="O2295" s="42" t="s">
        <v>54</v>
      </c>
      <c r="P2295" t="s">
        <v>407</v>
      </c>
      <c r="Q2295" t="str">
        <f>VLOOKUP(KamstrupData[[#This Row],[IdLevel123]],'B-Business Capability'!B:L,10,FALSE)</f>
        <v>Idea-to-Release (I2R)</v>
      </c>
      <c r="R2295">
        <f>VLOOKUP(KamstrupData[[#This Row],[IdLevel123]],'B-Business Capability'!B:L,11,FALSE)</f>
        <v>420</v>
      </c>
      <c r="T2295" t="s">
        <v>1067</v>
      </c>
      <c r="U2295" t="str">
        <f>_xlfn.CONCAT(KamstrupData[[#This Row],[CountryCode]],"_",KamstrupData[[#This Row],[Business Area]],"_",KamstrupData[[#This Row],[DepartmentTeam]])</f>
        <v>DK10_Heat/Cooling - Technology Hardware_Tech. Lead</v>
      </c>
      <c r="V2295" t="str">
        <f>VLOOKUP(KamstrupData[[#This Row],[ORG_Concat]],'O-Organization'!F:H,3,FALSE)</f>
        <v>11116_DK10_Heat &amp; Cooling_Heat/Cooling - Technology Hardware_Tech. Lead</v>
      </c>
    </row>
    <row r="2296" spans="3:22">
      <c r="D2296" t="s">
        <v>507</v>
      </c>
      <c r="E2296" t="str">
        <f>VLOOKUP(D2296,'B-Business Capability'!B:H,5,FALSE)</f>
        <v>Product &amp; Software Development</v>
      </c>
      <c r="F2296" t="str">
        <f>VLOOKUP(D2296,'B-Business Capability'!B:H,6,FALSE)</f>
        <v>Engineering</v>
      </c>
      <c r="G2296" t="str">
        <f>VLOOKUP(D2296,'B-Business Capability'!B:H,7,FALSE)</f>
        <v>Construction &amp; Development</v>
      </c>
      <c r="I2296" t="s">
        <v>253</v>
      </c>
      <c r="J2296" t="s">
        <v>1060</v>
      </c>
      <c r="K2296" t="s">
        <v>880</v>
      </c>
      <c r="L2296" t="s">
        <v>151</v>
      </c>
      <c r="M2296" t="str">
        <f>VLOOKUP(L2296,'A-Applications'!B:D,3,FALSE)</f>
        <v>Metertool X</v>
      </c>
      <c r="N2296" t="s">
        <v>53</v>
      </c>
      <c r="O2296" t="s">
        <v>54</v>
      </c>
      <c r="P2296" t="s">
        <v>407</v>
      </c>
      <c r="Q2296" t="str">
        <f>VLOOKUP(KamstrupData[[#This Row],[IdLevel123]],'B-Business Capability'!B:L,10,FALSE)</f>
        <v>Idea-to-Release (I2R)</v>
      </c>
      <c r="R2296">
        <f>VLOOKUP(KamstrupData[[#This Row],[IdLevel123]],'B-Business Capability'!B:L,11,FALSE)</f>
        <v>420</v>
      </c>
      <c r="T2296" t="s">
        <v>1063</v>
      </c>
      <c r="U2296" t="str">
        <f>_xlfn.CONCAT(KamstrupData[[#This Row],[CountryCode]],"_",KamstrupData[[#This Row],[Business Area]],"_",KamstrupData[[#This Row],[DepartmentTeam]])</f>
        <v>DK10_Heat/Cooling - Technology Hardware_Embeded Software</v>
      </c>
      <c r="V2296" t="str">
        <f>VLOOKUP(KamstrupData[[#This Row],[ORG_Concat]],'O-Organization'!F:H,3,FALSE)</f>
        <v>11113_DK10_Heat &amp; Cooling_Heat/Cooling - Technology Hardware_Embeded Software</v>
      </c>
    </row>
    <row r="2297" spans="3:22">
      <c r="D2297" t="s">
        <v>507</v>
      </c>
      <c r="E2297" t="str">
        <f>VLOOKUP(D2297,'B-Business Capability'!B:H,5,FALSE)</f>
        <v>Product &amp; Software Development</v>
      </c>
      <c r="F2297" t="str">
        <f>VLOOKUP(D2297,'B-Business Capability'!B:H,6,FALSE)</f>
        <v>Engineering</v>
      </c>
      <c r="G2297" t="str">
        <f>VLOOKUP(D2297,'B-Business Capability'!B:H,7,FALSE)</f>
        <v>Construction &amp; Development</v>
      </c>
      <c r="I2297" t="s">
        <v>253</v>
      </c>
      <c r="J2297" t="s">
        <v>1060</v>
      </c>
      <c r="K2297" t="s">
        <v>880</v>
      </c>
      <c r="L2297" t="s">
        <v>151</v>
      </c>
      <c r="M2297" t="str">
        <f>VLOOKUP(L2297,'A-Applications'!B:D,3,FALSE)</f>
        <v>Metertool X</v>
      </c>
      <c r="N2297" t="s">
        <v>53</v>
      </c>
      <c r="O2297" t="s">
        <v>54</v>
      </c>
      <c r="P2297" t="s">
        <v>407</v>
      </c>
      <c r="Q2297" t="str">
        <f>VLOOKUP(KamstrupData[[#This Row],[IdLevel123]],'B-Business Capability'!B:L,10,FALSE)</f>
        <v>Idea-to-Release (I2R)</v>
      </c>
      <c r="R2297">
        <f>VLOOKUP(KamstrupData[[#This Row],[IdLevel123]],'B-Business Capability'!B:L,11,FALSE)</f>
        <v>420</v>
      </c>
      <c r="T2297" t="s">
        <v>1063</v>
      </c>
      <c r="U2297" t="str">
        <f>_xlfn.CONCAT(KamstrupData[[#This Row],[CountryCode]],"_",KamstrupData[[#This Row],[Business Area]],"_",KamstrupData[[#This Row],[DepartmentTeam]])</f>
        <v>DK10_Heat/Cooling - Technology Hardware_Embeded Software</v>
      </c>
      <c r="V2297" t="str">
        <f>VLOOKUP(KamstrupData[[#This Row],[ORG_Concat]],'O-Organization'!F:H,3,FALSE)</f>
        <v>11113_DK10_Heat &amp; Cooling_Heat/Cooling - Technology Hardware_Embeded Software</v>
      </c>
    </row>
    <row r="2298" spans="3:22">
      <c r="D2298" t="s">
        <v>507</v>
      </c>
      <c r="E2298" t="str">
        <f>VLOOKUP(D2298,'B-Business Capability'!B:H,5,FALSE)</f>
        <v>Product &amp; Software Development</v>
      </c>
      <c r="F2298" t="str">
        <f>VLOOKUP(D2298,'B-Business Capability'!B:H,6,FALSE)</f>
        <v>Engineering</v>
      </c>
      <c r="G2298" t="str">
        <f>VLOOKUP(D2298,'B-Business Capability'!B:H,7,FALSE)</f>
        <v>Construction &amp; Development</v>
      </c>
      <c r="I2298" t="s">
        <v>253</v>
      </c>
      <c r="J2298" t="s">
        <v>1060</v>
      </c>
      <c r="K2298" t="s">
        <v>1064</v>
      </c>
      <c r="L2298" t="s">
        <v>151</v>
      </c>
      <c r="M2298" t="str">
        <f>VLOOKUP(L2298,'A-Applications'!B:D,3,FALSE)</f>
        <v>Metertool X</v>
      </c>
      <c r="N2298" t="s">
        <v>53</v>
      </c>
      <c r="O2298" t="s">
        <v>54</v>
      </c>
      <c r="P2298" t="s">
        <v>407</v>
      </c>
      <c r="Q2298" t="str">
        <f>VLOOKUP(KamstrupData[[#This Row],[IdLevel123]],'B-Business Capability'!B:L,10,FALSE)</f>
        <v>Idea-to-Release (I2R)</v>
      </c>
      <c r="R2298">
        <f>VLOOKUP(KamstrupData[[#This Row],[IdLevel123]],'B-Business Capability'!B:L,11,FALSE)</f>
        <v>420</v>
      </c>
      <c r="T2298" t="s">
        <v>1065</v>
      </c>
      <c r="U2298" t="str">
        <f>_xlfn.CONCAT(KamstrupData[[#This Row],[CountryCode]],"_",KamstrupData[[#This Row],[Business Area]],"_",KamstrupData[[#This Row],[DepartmentTeam]])</f>
        <v>DK10_Heat/Cooling - Technology Hardware_H/C Meters</v>
      </c>
      <c r="V2298" t="str">
        <f>VLOOKUP(KamstrupData[[#This Row],[ORG_Concat]],'O-Organization'!F:H,3,FALSE)</f>
        <v>11114_DK10_Heat &amp; Cooling_Heat/Cooling - Technology Hardware_H/C Meters</v>
      </c>
    </row>
    <row r="2299" spans="3:22">
      <c r="D2299" t="s">
        <v>507</v>
      </c>
      <c r="E2299" t="str">
        <f>VLOOKUP(D2299,'B-Business Capability'!B:H,5,FALSE)</f>
        <v>Product &amp; Software Development</v>
      </c>
      <c r="F2299" t="str">
        <f>VLOOKUP(D2299,'B-Business Capability'!B:H,6,FALSE)</f>
        <v>Engineering</v>
      </c>
      <c r="G2299" t="str">
        <f>VLOOKUP(D2299,'B-Business Capability'!B:H,7,FALSE)</f>
        <v>Construction &amp; Development</v>
      </c>
      <c r="I2299" t="s">
        <v>253</v>
      </c>
      <c r="J2299" t="s">
        <v>1060</v>
      </c>
      <c r="K2299" t="s">
        <v>1064</v>
      </c>
      <c r="L2299" t="s">
        <v>151</v>
      </c>
      <c r="M2299" t="str">
        <f>VLOOKUP(L2299,'A-Applications'!B:D,3,FALSE)</f>
        <v>Metertool X</v>
      </c>
      <c r="N2299" t="s">
        <v>53</v>
      </c>
      <c r="O2299" t="s">
        <v>54</v>
      </c>
      <c r="P2299" t="s">
        <v>407</v>
      </c>
      <c r="Q2299" t="str">
        <f>VLOOKUP(KamstrupData[[#This Row],[IdLevel123]],'B-Business Capability'!B:L,10,FALSE)</f>
        <v>Idea-to-Release (I2R)</v>
      </c>
      <c r="R2299">
        <f>VLOOKUP(KamstrupData[[#This Row],[IdLevel123]],'B-Business Capability'!B:L,11,FALSE)</f>
        <v>420</v>
      </c>
      <c r="T2299" t="s">
        <v>1065</v>
      </c>
      <c r="U2299" t="str">
        <f>_xlfn.CONCAT(KamstrupData[[#This Row],[CountryCode]],"_",KamstrupData[[#This Row],[Business Area]],"_",KamstrupData[[#This Row],[DepartmentTeam]])</f>
        <v>DK10_Heat/Cooling - Technology Hardware_H/C Meters</v>
      </c>
      <c r="V2299" t="str">
        <f>VLOOKUP(KamstrupData[[#This Row],[ORG_Concat]],'O-Organization'!F:H,3,FALSE)</f>
        <v>11114_DK10_Heat &amp; Cooling_Heat/Cooling - Technology Hardware_H/C Meters</v>
      </c>
    </row>
    <row r="2300" spans="3:22">
      <c r="D2300" t="s">
        <v>507</v>
      </c>
      <c r="E2300" t="str">
        <f>VLOOKUP(D2300,'B-Business Capability'!B:H,5,FALSE)</f>
        <v>Product &amp; Software Development</v>
      </c>
      <c r="F2300" t="str">
        <f>VLOOKUP(D2300,'B-Business Capability'!B:H,6,FALSE)</f>
        <v>Engineering</v>
      </c>
      <c r="G2300" t="str">
        <f>VLOOKUP(D2300,'B-Business Capability'!B:H,7,FALSE)</f>
        <v>Construction &amp; Development</v>
      </c>
      <c r="I2300" t="s">
        <v>253</v>
      </c>
      <c r="J2300" t="s">
        <v>1060</v>
      </c>
      <c r="K2300" t="s">
        <v>883</v>
      </c>
      <c r="L2300" t="s">
        <v>151</v>
      </c>
      <c r="M2300" t="str">
        <f>VLOOKUP(L2300,'A-Applications'!B:D,3,FALSE)</f>
        <v>Metertool X</v>
      </c>
      <c r="N2300" t="s">
        <v>53</v>
      </c>
      <c r="O2300" s="42" t="s">
        <v>54</v>
      </c>
      <c r="P2300" t="s">
        <v>407</v>
      </c>
      <c r="Q2300" t="str">
        <f>VLOOKUP(KamstrupData[[#This Row],[IdLevel123]],'B-Business Capability'!B:L,10,FALSE)</f>
        <v>Idea-to-Release (I2R)</v>
      </c>
      <c r="R2300">
        <f>VLOOKUP(KamstrupData[[#This Row],[IdLevel123]],'B-Business Capability'!B:L,11,FALSE)</f>
        <v>420</v>
      </c>
      <c r="U2300" t="str">
        <f>_xlfn.CONCAT(KamstrupData[[#This Row],[CountryCode]],"_",KamstrupData[[#This Row],[Business Area]],"_",KamstrupData[[#This Row],[DepartmentTeam]])</f>
        <v>DK10_Heat/Cooling - Technology Hardware_Hardware</v>
      </c>
      <c r="V2300" t="str">
        <f>VLOOKUP(KamstrupData[[#This Row],[ORG_Concat]],'O-Organization'!F:H,3,FALSE)</f>
        <v>11115_DK10_Heat &amp; Cooling_Heat/Cooling - Technology Hardware_Hardware</v>
      </c>
    </row>
    <row r="2301" spans="3:22">
      <c r="D2301" t="s">
        <v>507</v>
      </c>
      <c r="E2301" t="str">
        <f>VLOOKUP(D2301,'B-Business Capability'!B:H,5,FALSE)</f>
        <v>Product &amp; Software Development</v>
      </c>
      <c r="F2301" t="str">
        <f>VLOOKUP(D2301,'B-Business Capability'!B:H,6,FALSE)</f>
        <v>Engineering</v>
      </c>
      <c r="G2301" t="str">
        <f>VLOOKUP(D2301,'B-Business Capability'!B:H,7,FALSE)</f>
        <v>Construction &amp; Development</v>
      </c>
      <c r="I2301" t="s">
        <v>253</v>
      </c>
      <c r="J2301" t="s">
        <v>1060</v>
      </c>
      <c r="K2301" t="s">
        <v>888</v>
      </c>
      <c r="L2301" t="s">
        <v>151</v>
      </c>
      <c r="M2301" t="str">
        <f>VLOOKUP(L2301,'A-Applications'!B:D,3,FALSE)</f>
        <v>Metertool X</v>
      </c>
      <c r="N2301" t="s">
        <v>53</v>
      </c>
      <c r="O2301" s="42" t="s">
        <v>54</v>
      </c>
      <c r="P2301" t="s">
        <v>407</v>
      </c>
      <c r="Q2301" t="str">
        <f>VLOOKUP(KamstrupData[[#This Row],[IdLevel123]],'B-Business Capability'!B:L,10,FALSE)</f>
        <v>Idea-to-Release (I2R)</v>
      </c>
      <c r="R2301">
        <f>VLOOKUP(KamstrupData[[#This Row],[IdLevel123]],'B-Business Capability'!B:L,11,FALSE)</f>
        <v>420</v>
      </c>
      <c r="T2301" t="s">
        <v>1067</v>
      </c>
      <c r="U2301" t="str">
        <f>_xlfn.CONCAT(KamstrupData[[#This Row],[CountryCode]],"_",KamstrupData[[#This Row],[Business Area]],"_",KamstrupData[[#This Row],[DepartmentTeam]])</f>
        <v>DK10_Heat/Cooling - Technology Hardware_Tech. Lead</v>
      </c>
      <c r="V2301" t="str">
        <f>VLOOKUP(KamstrupData[[#This Row],[ORG_Concat]],'O-Organization'!F:H,3,FALSE)</f>
        <v>11116_DK10_Heat &amp; Cooling_Heat/Cooling - Technology Hardware_Tech. Lead</v>
      </c>
    </row>
    <row r="2302" spans="3:22">
      <c r="D2302" t="s">
        <v>507</v>
      </c>
      <c r="E2302" t="str">
        <f>VLOOKUP(D2302,'B-Business Capability'!B:H,5,FALSE)</f>
        <v>Product &amp; Software Development</v>
      </c>
      <c r="F2302" t="str">
        <f>VLOOKUP(D2302,'B-Business Capability'!B:H,6,FALSE)</f>
        <v>Engineering</v>
      </c>
      <c r="G2302" t="str">
        <f>VLOOKUP(D2302,'B-Business Capability'!B:H,7,FALSE)</f>
        <v>Construction &amp; Development</v>
      </c>
      <c r="I2302" t="s">
        <v>253</v>
      </c>
      <c r="J2302" t="s">
        <v>1060</v>
      </c>
      <c r="K2302" t="s">
        <v>888</v>
      </c>
      <c r="L2302" t="s">
        <v>151</v>
      </c>
      <c r="M2302" t="str">
        <f>VLOOKUP(L2302,'A-Applications'!B:D,3,FALSE)</f>
        <v>Metertool X</v>
      </c>
      <c r="N2302" t="s">
        <v>53</v>
      </c>
      <c r="O2302" s="42" t="s">
        <v>54</v>
      </c>
      <c r="P2302" t="s">
        <v>407</v>
      </c>
      <c r="Q2302" t="str">
        <f>VLOOKUP(KamstrupData[[#This Row],[IdLevel123]],'B-Business Capability'!B:L,10,FALSE)</f>
        <v>Idea-to-Release (I2R)</v>
      </c>
      <c r="R2302">
        <f>VLOOKUP(KamstrupData[[#This Row],[IdLevel123]],'B-Business Capability'!B:L,11,FALSE)</f>
        <v>420</v>
      </c>
      <c r="T2302" t="s">
        <v>1067</v>
      </c>
      <c r="U2302" t="str">
        <f>_xlfn.CONCAT(KamstrupData[[#This Row],[CountryCode]],"_",KamstrupData[[#This Row],[Business Area]],"_",KamstrupData[[#This Row],[DepartmentTeam]])</f>
        <v>DK10_Heat/Cooling - Technology Hardware_Tech. Lead</v>
      </c>
      <c r="V2302" t="str">
        <f>VLOOKUP(KamstrupData[[#This Row],[ORG_Concat]],'O-Organization'!F:H,3,FALSE)</f>
        <v>11116_DK10_Heat &amp; Cooling_Heat/Cooling - Technology Hardware_Tech. Lead</v>
      </c>
    </row>
    <row r="2303" spans="3:22">
      <c r="D2303" t="s">
        <v>1080</v>
      </c>
      <c r="E2303" t="str">
        <f>VLOOKUP(D2303,'B-Business Capability'!B:H,5,FALSE)</f>
        <v>Product &amp; Software Development</v>
      </c>
      <c r="F2303" t="str">
        <f>VLOOKUP(D2303,'B-Business Capability'!B:H,6,FALSE)</f>
        <v>Quality Management</v>
      </c>
      <c r="G2303" t="str">
        <f>VLOOKUP(D2303,'B-Business Capability'!B:H,7,FALSE)</f>
        <v>Manage Debugging</v>
      </c>
      <c r="I2303" t="s">
        <v>253</v>
      </c>
      <c r="J2303" t="s">
        <v>1060</v>
      </c>
      <c r="K2303" t="s">
        <v>1064</v>
      </c>
      <c r="L2303" t="s">
        <v>151</v>
      </c>
      <c r="M2303" t="str">
        <f>VLOOKUP(L2303,'A-Applications'!B:D,3,FALSE)</f>
        <v>Metertool X</v>
      </c>
      <c r="N2303" t="s">
        <v>53</v>
      </c>
      <c r="O2303" t="s">
        <v>54</v>
      </c>
      <c r="P2303" t="s">
        <v>407</v>
      </c>
      <c r="Q2303" t="str">
        <f>VLOOKUP(KamstrupData[[#This Row],[IdLevel123]],'B-Business Capability'!B:L,10,FALSE)</f>
        <v>Idea-to-Release (I2R)</v>
      </c>
      <c r="R2303">
        <f>VLOOKUP(KamstrupData[[#This Row],[IdLevel123]],'B-Business Capability'!B:L,11,FALSE)</f>
        <v>902</v>
      </c>
      <c r="T2303" t="s">
        <v>1065</v>
      </c>
      <c r="U2303" t="str">
        <f>_xlfn.CONCAT(KamstrupData[[#This Row],[CountryCode]],"_",KamstrupData[[#This Row],[Business Area]],"_",KamstrupData[[#This Row],[DepartmentTeam]])</f>
        <v>DK10_Heat/Cooling - Technology Hardware_H/C Meters</v>
      </c>
      <c r="V2303" t="str">
        <f>VLOOKUP(KamstrupData[[#This Row],[ORG_Concat]],'O-Organization'!F:H,3,FALSE)</f>
        <v>11114_DK10_Heat &amp; Cooling_Heat/Cooling - Technology Hardware_H/C Meters</v>
      </c>
    </row>
    <row r="2304" spans="3:22">
      <c r="D2304" t="s">
        <v>359</v>
      </c>
      <c r="E2304" t="str">
        <f>VLOOKUP(D2304,'B-Business Capability'!B:H,5,FALSE)</f>
        <v>Product &amp; Software Development</v>
      </c>
      <c r="F2304" t="str">
        <f>VLOOKUP(D2304,'B-Business Capability'!B:H,6,FALSE)</f>
        <v>Quality Management</v>
      </c>
      <c r="G2304" t="str">
        <f>VLOOKUP(D2304,'B-Business Capability'!B:H,7,FALSE)</f>
        <v>Test Quality</v>
      </c>
      <c r="I2304" t="s">
        <v>253</v>
      </c>
      <c r="J2304" t="s">
        <v>1060</v>
      </c>
      <c r="K2304" t="s">
        <v>880</v>
      </c>
      <c r="L2304" t="s">
        <v>151</v>
      </c>
      <c r="M2304" t="str">
        <f>VLOOKUP(L2304,'A-Applications'!B:D,3,FALSE)</f>
        <v>Metertool X</v>
      </c>
      <c r="N2304" t="s">
        <v>53</v>
      </c>
      <c r="O2304" s="42" t="s">
        <v>54</v>
      </c>
      <c r="P2304" t="s">
        <v>407</v>
      </c>
      <c r="Q2304" t="str">
        <f>VLOOKUP(KamstrupData[[#This Row],[IdLevel123]],'B-Business Capability'!B:L,10,FALSE)</f>
        <v>Idea-to-Release (I2R)</v>
      </c>
      <c r="R2304">
        <f>VLOOKUP(KamstrupData[[#This Row],[IdLevel123]],'B-Business Capability'!B:L,11,FALSE)</f>
        <v>906</v>
      </c>
      <c r="T2304" t="s">
        <v>1063</v>
      </c>
      <c r="U2304" t="str">
        <f>_xlfn.CONCAT(KamstrupData[[#This Row],[CountryCode]],"_",KamstrupData[[#This Row],[Business Area]],"_",KamstrupData[[#This Row],[DepartmentTeam]])</f>
        <v>DK10_Heat/Cooling - Technology Hardware_Embeded Software</v>
      </c>
      <c r="V2304" t="str">
        <f>VLOOKUP(KamstrupData[[#This Row],[ORG_Concat]],'O-Organization'!F:H,3,FALSE)</f>
        <v>11113_DK10_Heat &amp; Cooling_Heat/Cooling - Technology Hardware_Embeded Software</v>
      </c>
    </row>
    <row r="2305" spans="2:22">
      <c r="D2305" t="s">
        <v>507</v>
      </c>
      <c r="E2305" t="str">
        <f>VLOOKUP(D2305,'B-Business Capability'!B:H,5,FALSE)</f>
        <v>Product &amp; Software Development</v>
      </c>
      <c r="F2305" t="str">
        <f>VLOOKUP(D2305,'B-Business Capability'!B:H,6,FALSE)</f>
        <v>Engineering</v>
      </c>
      <c r="G2305" t="str">
        <f>VLOOKUP(D2305,'B-Business Capability'!B:H,7,FALSE)</f>
        <v>Construction &amp; Development</v>
      </c>
      <c r="I2305" t="s">
        <v>253</v>
      </c>
      <c r="J2305" t="s">
        <v>1060</v>
      </c>
      <c r="K2305" t="s">
        <v>880</v>
      </c>
      <c r="L2305" t="s">
        <v>1094</v>
      </c>
      <c r="M2305" t="str">
        <f>VLOOKUP(L2305,'A-Applications'!B:D,3,FALSE)</f>
        <v>MB Sheet</v>
      </c>
      <c r="N2305" t="s">
        <v>53</v>
      </c>
      <c r="O2305" s="42" t="s">
        <v>54</v>
      </c>
      <c r="P2305" t="s">
        <v>407</v>
      </c>
      <c r="Q2305" t="str">
        <f>VLOOKUP(KamstrupData[[#This Row],[IdLevel123]],'B-Business Capability'!B:L,10,FALSE)</f>
        <v>Idea-to-Release (I2R)</v>
      </c>
      <c r="R2305">
        <f>VLOOKUP(KamstrupData[[#This Row],[IdLevel123]],'B-Business Capability'!B:L,11,FALSE)</f>
        <v>420</v>
      </c>
      <c r="T2305" t="s">
        <v>1063</v>
      </c>
      <c r="U2305" t="str">
        <f>_xlfn.CONCAT(KamstrupData[[#This Row],[CountryCode]],"_",KamstrupData[[#This Row],[Business Area]],"_",KamstrupData[[#This Row],[DepartmentTeam]])</f>
        <v>DK10_Heat/Cooling - Technology Hardware_Embeded Software</v>
      </c>
      <c r="V2305" t="str">
        <f>VLOOKUP(KamstrupData[[#This Row],[ORG_Concat]],'O-Organization'!F:H,3,FALSE)</f>
        <v>11113_DK10_Heat &amp; Cooling_Heat/Cooling - Technology Hardware_Embeded Software</v>
      </c>
    </row>
    <row r="2306" spans="2:22">
      <c r="D2306" t="s">
        <v>507</v>
      </c>
      <c r="E2306" t="str">
        <f>VLOOKUP(D2306,'B-Business Capability'!B:H,5,FALSE)</f>
        <v>Product &amp; Software Development</v>
      </c>
      <c r="F2306" t="str">
        <f>VLOOKUP(D2306,'B-Business Capability'!B:H,6,FALSE)</f>
        <v>Engineering</v>
      </c>
      <c r="G2306" t="str">
        <f>VLOOKUP(D2306,'B-Business Capability'!B:H,7,FALSE)</f>
        <v>Construction &amp; Development</v>
      </c>
      <c r="I2306" t="s">
        <v>253</v>
      </c>
      <c r="J2306" t="s">
        <v>1060</v>
      </c>
      <c r="K2306" t="s">
        <v>1064</v>
      </c>
      <c r="L2306" t="s">
        <v>1094</v>
      </c>
      <c r="M2306" t="str">
        <f>VLOOKUP(L2306,'A-Applications'!B:D,3,FALSE)</f>
        <v>MB Sheet</v>
      </c>
      <c r="N2306" t="s">
        <v>53</v>
      </c>
      <c r="O2306" s="42" t="s">
        <v>54</v>
      </c>
      <c r="P2306" t="s">
        <v>407</v>
      </c>
      <c r="Q2306" t="str">
        <f>VLOOKUP(KamstrupData[[#This Row],[IdLevel123]],'B-Business Capability'!B:L,10,FALSE)</f>
        <v>Idea-to-Release (I2R)</v>
      </c>
      <c r="R2306">
        <f>VLOOKUP(KamstrupData[[#This Row],[IdLevel123]],'B-Business Capability'!B:L,11,FALSE)</f>
        <v>420</v>
      </c>
      <c r="T2306" t="s">
        <v>1065</v>
      </c>
      <c r="U2306" t="str">
        <f>_xlfn.CONCAT(KamstrupData[[#This Row],[CountryCode]],"_",KamstrupData[[#This Row],[Business Area]],"_",KamstrupData[[#This Row],[DepartmentTeam]])</f>
        <v>DK10_Heat/Cooling - Technology Hardware_H/C Meters</v>
      </c>
      <c r="V2306" t="str">
        <f>VLOOKUP(KamstrupData[[#This Row],[ORG_Concat]],'O-Organization'!F:H,3,FALSE)</f>
        <v>11114_DK10_Heat &amp; Cooling_Heat/Cooling - Technology Hardware_H/C Meters</v>
      </c>
    </row>
    <row r="2307" spans="2:22">
      <c r="D2307" t="s">
        <v>359</v>
      </c>
      <c r="E2307" t="str">
        <f>VLOOKUP(D2307,'B-Business Capability'!B:H,5,FALSE)</f>
        <v>Product &amp; Software Development</v>
      </c>
      <c r="F2307" t="str">
        <f>VLOOKUP(D2307,'B-Business Capability'!B:H,6,FALSE)</f>
        <v>Quality Management</v>
      </c>
      <c r="G2307" t="str">
        <f>VLOOKUP(D2307,'B-Business Capability'!B:H,7,FALSE)</f>
        <v>Test Quality</v>
      </c>
      <c r="I2307" t="s">
        <v>253</v>
      </c>
      <c r="J2307" t="s">
        <v>1060</v>
      </c>
      <c r="K2307" t="s">
        <v>880</v>
      </c>
      <c r="L2307" t="s">
        <v>1094</v>
      </c>
      <c r="M2307" t="str">
        <f>VLOOKUP(L2307,'A-Applications'!B:D,3,FALSE)</f>
        <v>MB Sheet</v>
      </c>
      <c r="N2307" t="s">
        <v>53</v>
      </c>
      <c r="O2307" s="42" t="s">
        <v>54</v>
      </c>
      <c r="P2307" t="s">
        <v>407</v>
      </c>
      <c r="Q2307" t="str">
        <f>VLOOKUP(KamstrupData[[#This Row],[IdLevel123]],'B-Business Capability'!B:L,10,FALSE)</f>
        <v>Idea-to-Release (I2R)</v>
      </c>
      <c r="R2307">
        <f>VLOOKUP(KamstrupData[[#This Row],[IdLevel123]],'B-Business Capability'!B:L,11,FALSE)</f>
        <v>906</v>
      </c>
      <c r="T2307" t="s">
        <v>1063</v>
      </c>
      <c r="U2307" t="str">
        <f>_xlfn.CONCAT(KamstrupData[[#This Row],[CountryCode]],"_",KamstrupData[[#This Row],[Business Area]],"_",KamstrupData[[#This Row],[DepartmentTeam]])</f>
        <v>DK10_Heat/Cooling - Technology Hardware_Embeded Software</v>
      </c>
      <c r="V2307" t="str">
        <f>VLOOKUP(KamstrupData[[#This Row],[ORG_Concat]],'O-Organization'!F:H,3,FALSE)</f>
        <v>11113_DK10_Heat &amp; Cooling_Heat/Cooling - Technology Hardware_Embeded Software</v>
      </c>
    </row>
    <row r="2308" spans="2:22">
      <c r="D2308" t="s">
        <v>359</v>
      </c>
      <c r="E2308" t="str">
        <f>VLOOKUP(D2308,'B-Business Capability'!B:H,5,FALSE)</f>
        <v>Product &amp; Software Development</v>
      </c>
      <c r="F2308" t="str">
        <f>VLOOKUP(D2308,'B-Business Capability'!B:H,6,FALSE)</f>
        <v>Quality Management</v>
      </c>
      <c r="G2308" t="str">
        <f>VLOOKUP(D2308,'B-Business Capability'!B:H,7,FALSE)</f>
        <v>Test Quality</v>
      </c>
      <c r="I2308" t="s">
        <v>253</v>
      </c>
      <c r="J2308" t="s">
        <v>1060</v>
      </c>
      <c r="K2308" t="s">
        <v>1064</v>
      </c>
      <c r="L2308" t="s">
        <v>1094</v>
      </c>
      <c r="M2308" t="str">
        <f>VLOOKUP(L2308,'A-Applications'!B:D,3,FALSE)</f>
        <v>MB Sheet</v>
      </c>
      <c r="N2308" t="s">
        <v>53</v>
      </c>
      <c r="O2308" t="s">
        <v>54</v>
      </c>
      <c r="P2308" t="s">
        <v>407</v>
      </c>
      <c r="Q2308" t="str">
        <f>VLOOKUP(KamstrupData[[#This Row],[IdLevel123]],'B-Business Capability'!B:L,10,FALSE)</f>
        <v>Idea-to-Release (I2R)</v>
      </c>
      <c r="R2308">
        <f>VLOOKUP(KamstrupData[[#This Row],[IdLevel123]],'B-Business Capability'!B:L,11,FALSE)</f>
        <v>906</v>
      </c>
      <c r="T2308" t="s">
        <v>1065</v>
      </c>
      <c r="U2308" t="str">
        <f>_xlfn.CONCAT(KamstrupData[[#This Row],[CountryCode]],"_",KamstrupData[[#This Row],[Business Area]],"_",KamstrupData[[#This Row],[DepartmentTeam]])</f>
        <v>DK10_Heat/Cooling - Technology Hardware_H/C Meters</v>
      </c>
      <c r="V2308" t="str">
        <f>VLOOKUP(KamstrupData[[#This Row],[ORG_Concat]],'O-Organization'!F:H,3,FALSE)</f>
        <v>11114_DK10_Heat &amp; Cooling_Heat/Cooling - Technology Hardware_H/C Meters</v>
      </c>
    </row>
    <row r="2309" spans="2:22">
      <c r="D2309" t="s">
        <v>507</v>
      </c>
      <c r="E2309" t="str">
        <f>VLOOKUP(D2309,'B-Business Capability'!B:H,5,FALSE)</f>
        <v>Product &amp; Software Development</v>
      </c>
      <c r="F2309" t="str">
        <f>VLOOKUP(D2309,'B-Business Capability'!B:H,6,FALSE)</f>
        <v>Engineering</v>
      </c>
      <c r="G2309" t="str">
        <f>VLOOKUP(D2309,'B-Business Capability'!B:H,7,FALSE)</f>
        <v>Construction &amp; Development</v>
      </c>
      <c r="I2309" t="s">
        <v>253</v>
      </c>
      <c r="J2309" t="s">
        <v>1060</v>
      </c>
      <c r="K2309" t="s">
        <v>880</v>
      </c>
      <c r="L2309" t="s">
        <v>1095</v>
      </c>
      <c r="M2309" t="str">
        <f>VLOOKUP(L2309,'A-Applications'!B:D,3,FALSE)</f>
        <v>RTPatch</v>
      </c>
      <c r="N2309" t="s">
        <v>147</v>
      </c>
      <c r="O2309" s="42"/>
      <c r="P2309" t="s">
        <v>407</v>
      </c>
      <c r="Q2309" t="str">
        <f>VLOOKUP(KamstrupData[[#This Row],[IdLevel123]],'B-Business Capability'!B:L,10,FALSE)</f>
        <v>Idea-to-Release (I2R)</v>
      </c>
      <c r="R2309">
        <f>VLOOKUP(KamstrupData[[#This Row],[IdLevel123]],'B-Business Capability'!B:L,11,FALSE)</f>
        <v>420</v>
      </c>
      <c r="T2309" t="s">
        <v>1096</v>
      </c>
      <c r="U2309" t="str">
        <f>_xlfn.CONCAT(KamstrupData[[#This Row],[CountryCode]],"_",KamstrupData[[#This Row],[Business Area]],"_",KamstrupData[[#This Row],[DepartmentTeam]])</f>
        <v>DK10_Heat/Cooling - Technology Hardware_Embeded Software</v>
      </c>
      <c r="V2309" t="str">
        <f>VLOOKUP(KamstrupData[[#This Row],[ORG_Concat]],'O-Organization'!F:H,3,FALSE)</f>
        <v>11113_DK10_Heat &amp; Cooling_Heat/Cooling - Technology Hardware_Embeded Software</v>
      </c>
    </row>
    <row r="2310" spans="2:22">
      <c r="D2310" t="s">
        <v>985</v>
      </c>
      <c r="E2310" t="str">
        <f>VLOOKUP(D2310,'B-Business Capability'!B:H,5,FALSE)</f>
        <v>OT Hosting</v>
      </c>
      <c r="F2310" t="str">
        <f>VLOOKUP(D2310,'B-Business Capability'!B:H,6,FALSE)</f>
        <v>OT Operations &amp; Service</v>
      </c>
      <c r="G2310" t="str">
        <f>VLOOKUP(D2310,'B-Business Capability'!B:H,7,FALSE)</f>
        <v>Third-Party Software</v>
      </c>
      <c r="I2310" t="s">
        <v>253</v>
      </c>
      <c r="J2310" t="s">
        <v>1060</v>
      </c>
      <c r="K2310" t="s">
        <v>880</v>
      </c>
      <c r="L2310" t="s">
        <v>1095</v>
      </c>
      <c r="M2310" t="str">
        <f>VLOOKUP(L2310,'A-Applications'!B:D,3,FALSE)</f>
        <v>RTPatch</v>
      </c>
      <c r="N2310" t="s">
        <v>147</v>
      </c>
      <c r="O2310" s="42"/>
      <c r="P2310" t="s">
        <v>407</v>
      </c>
      <c r="Q2310" t="str">
        <f>VLOOKUP(KamstrupData[[#This Row],[IdLevel123]],'B-Business Capability'!B:L,10,FALSE)</f>
        <v>N/A</v>
      </c>
      <c r="R2310">
        <f>VLOOKUP(KamstrupData[[#This Row],[IdLevel123]],'B-Business Capability'!B:L,11,FALSE)</f>
        <v>0</v>
      </c>
      <c r="T2310" t="s">
        <v>1096</v>
      </c>
      <c r="U2310" t="str">
        <f>_xlfn.CONCAT(KamstrupData[[#This Row],[CountryCode]],"_",KamstrupData[[#This Row],[Business Area]],"_",KamstrupData[[#This Row],[DepartmentTeam]])</f>
        <v>DK10_Heat/Cooling - Technology Hardware_Embeded Software</v>
      </c>
      <c r="V2310" t="str">
        <f>VLOOKUP(KamstrupData[[#This Row],[ORG_Concat]],'O-Organization'!F:H,3,FALSE)</f>
        <v>11113_DK10_Heat &amp; Cooling_Heat/Cooling - Technology Hardware_Embeded Software</v>
      </c>
    </row>
    <row r="2311" spans="2:22">
      <c r="D2311" t="s">
        <v>507</v>
      </c>
      <c r="E2311" t="str">
        <f>VLOOKUP(D2311,'B-Business Capability'!B:H,5,FALSE)</f>
        <v>Product &amp; Software Development</v>
      </c>
      <c r="F2311" t="str">
        <f>VLOOKUP(D2311,'B-Business Capability'!B:H,6,FALSE)</f>
        <v>Engineering</v>
      </c>
      <c r="G2311" t="str">
        <f>VLOOKUP(D2311,'B-Business Capability'!B:H,7,FALSE)</f>
        <v>Construction &amp; Development</v>
      </c>
      <c r="I2311" t="s">
        <v>253</v>
      </c>
      <c r="J2311" t="s">
        <v>1060</v>
      </c>
      <c r="K2311" t="s">
        <v>1061</v>
      </c>
      <c r="L2311" t="s">
        <v>911</v>
      </c>
      <c r="M2311" t="str">
        <f>VLOOKUP(L2311,'A-Applications'!B:D,3,FALSE)</f>
        <v>PyCharm</v>
      </c>
      <c r="N2311" t="s">
        <v>53</v>
      </c>
      <c r="O2311" s="42" t="s">
        <v>54</v>
      </c>
      <c r="P2311" t="s">
        <v>916</v>
      </c>
      <c r="Q2311" t="str">
        <f>VLOOKUP(KamstrupData[[#This Row],[IdLevel123]],'B-Business Capability'!B:L,10,FALSE)</f>
        <v>Idea-to-Release (I2R)</v>
      </c>
      <c r="R2311">
        <f>VLOOKUP(KamstrupData[[#This Row],[IdLevel123]],'B-Business Capability'!B:L,11,FALSE)</f>
        <v>420</v>
      </c>
      <c r="T2311" t="s">
        <v>1062</v>
      </c>
      <c r="U2311" t="str">
        <f>_xlfn.CONCAT(KamstrupData[[#This Row],[CountryCode]],"_",KamstrupData[[#This Row],[Business Area]],"_",KamstrupData[[#This Row],[DepartmentTeam]])</f>
        <v>DK10_Heat/Cooling - Technology Hardware_Concentrators</v>
      </c>
      <c r="V2311" t="str">
        <f>VLOOKUP(KamstrupData[[#This Row],[ORG_Concat]],'O-Organization'!F:H,3,FALSE)</f>
        <v>11112_DK10_Heat &amp; Cooling_Heat/Cooling - Technology Hardware_Concentrators</v>
      </c>
    </row>
    <row r="2312" spans="2:22">
      <c r="D2312" t="s">
        <v>507</v>
      </c>
      <c r="E2312" t="str">
        <f>VLOOKUP(D2312,'B-Business Capability'!B:H,5,FALSE)</f>
        <v>Product &amp; Software Development</v>
      </c>
      <c r="F2312" t="str">
        <f>VLOOKUP(D2312,'B-Business Capability'!B:H,6,FALSE)</f>
        <v>Engineering</v>
      </c>
      <c r="G2312" t="str">
        <f>VLOOKUP(D2312,'B-Business Capability'!B:H,7,FALSE)</f>
        <v>Construction &amp; Development</v>
      </c>
      <c r="I2312" t="s">
        <v>253</v>
      </c>
      <c r="J2312" t="s">
        <v>1060</v>
      </c>
      <c r="K2312" t="s">
        <v>880</v>
      </c>
      <c r="L2312" t="s">
        <v>911</v>
      </c>
      <c r="M2312" t="str">
        <f>VLOOKUP(L2312,'A-Applications'!B:D,3,FALSE)</f>
        <v>PyCharm</v>
      </c>
      <c r="N2312" t="s">
        <v>53</v>
      </c>
      <c r="O2312" t="s">
        <v>54</v>
      </c>
      <c r="P2312" t="s">
        <v>916</v>
      </c>
      <c r="Q2312" t="str">
        <f>VLOOKUP(KamstrupData[[#This Row],[IdLevel123]],'B-Business Capability'!B:L,10,FALSE)</f>
        <v>Idea-to-Release (I2R)</v>
      </c>
      <c r="R2312">
        <f>VLOOKUP(KamstrupData[[#This Row],[IdLevel123]],'B-Business Capability'!B:L,11,FALSE)</f>
        <v>420</v>
      </c>
      <c r="T2312" t="s">
        <v>1063</v>
      </c>
      <c r="U2312" t="str">
        <f>_xlfn.CONCAT(KamstrupData[[#This Row],[CountryCode]],"_",KamstrupData[[#This Row],[Business Area]],"_",KamstrupData[[#This Row],[DepartmentTeam]])</f>
        <v>DK10_Heat/Cooling - Technology Hardware_Embeded Software</v>
      </c>
      <c r="V2312" t="str">
        <f>VLOOKUP(KamstrupData[[#This Row],[ORG_Concat]],'O-Organization'!F:H,3,FALSE)</f>
        <v>11113_DK10_Heat &amp; Cooling_Heat/Cooling - Technology Hardware_Embeded Software</v>
      </c>
    </row>
    <row r="2313" spans="2:22">
      <c r="D2313" t="s">
        <v>507</v>
      </c>
      <c r="E2313" t="str">
        <f>VLOOKUP(D2313,'B-Business Capability'!B:H,5,FALSE)</f>
        <v>Product &amp; Software Development</v>
      </c>
      <c r="F2313" t="str">
        <f>VLOOKUP(D2313,'B-Business Capability'!B:H,6,FALSE)</f>
        <v>Engineering</v>
      </c>
      <c r="G2313" t="str">
        <f>VLOOKUP(D2313,'B-Business Capability'!B:H,7,FALSE)</f>
        <v>Construction &amp; Development</v>
      </c>
      <c r="I2313" t="s">
        <v>253</v>
      </c>
      <c r="J2313" t="s">
        <v>1060</v>
      </c>
      <c r="K2313" t="s">
        <v>888</v>
      </c>
      <c r="L2313" t="s">
        <v>911</v>
      </c>
      <c r="M2313" t="str">
        <f>VLOOKUP(L2313,'A-Applications'!B:D,3,FALSE)</f>
        <v>PyCharm</v>
      </c>
      <c r="N2313" t="s">
        <v>53</v>
      </c>
      <c r="O2313" s="42" t="s">
        <v>54</v>
      </c>
      <c r="P2313" t="s">
        <v>916</v>
      </c>
      <c r="Q2313" t="str">
        <f>VLOOKUP(KamstrupData[[#This Row],[IdLevel123]],'B-Business Capability'!B:L,10,FALSE)</f>
        <v>Idea-to-Release (I2R)</v>
      </c>
      <c r="R2313">
        <f>VLOOKUP(KamstrupData[[#This Row],[IdLevel123]],'B-Business Capability'!B:L,11,FALSE)</f>
        <v>420</v>
      </c>
      <c r="T2313" t="s">
        <v>1067</v>
      </c>
      <c r="U2313" t="str">
        <f>_xlfn.CONCAT(KamstrupData[[#This Row],[CountryCode]],"_",KamstrupData[[#This Row],[Business Area]],"_",KamstrupData[[#This Row],[DepartmentTeam]])</f>
        <v>DK10_Heat/Cooling - Technology Hardware_Tech. Lead</v>
      </c>
      <c r="V2313" t="str">
        <f>VLOOKUP(KamstrupData[[#This Row],[ORG_Concat]],'O-Organization'!F:H,3,FALSE)</f>
        <v>11116_DK10_Heat &amp; Cooling_Heat/Cooling - Technology Hardware_Tech. Lead</v>
      </c>
    </row>
    <row r="2314" spans="2:22">
      <c r="D2314" t="s">
        <v>507</v>
      </c>
      <c r="E2314" t="str">
        <f>VLOOKUP(D2314,'B-Business Capability'!B:H,5,FALSE)</f>
        <v>Product &amp; Software Development</v>
      </c>
      <c r="F2314" t="str">
        <f>VLOOKUP(D2314,'B-Business Capability'!B:H,6,FALSE)</f>
        <v>Engineering</v>
      </c>
      <c r="G2314" t="str">
        <f>VLOOKUP(D2314,'B-Business Capability'!B:H,7,FALSE)</f>
        <v>Construction &amp; Development</v>
      </c>
      <c r="I2314" t="s">
        <v>253</v>
      </c>
      <c r="J2314" t="s">
        <v>1060</v>
      </c>
      <c r="K2314" t="s">
        <v>1064</v>
      </c>
      <c r="L2314" t="s">
        <v>1097</v>
      </c>
      <c r="M2314" t="str">
        <f>VLOOKUP(L2314,'A-Applications'!B:D,3,FALSE)</f>
        <v>Moldex3D</v>
      </c>
      <c r="N2314" t="s">
        <v>53</v>
      </c>
      <c r="O2314" t="s">
        <v>54</v>
      </c>
      <c r="P2314" t="s">
        <v>407</v>
      </c>
      <c r="Q2314" t="str">
        <f>VLOOKUP(KamstrupData[[#This Row],[IdLevel123]],'B-Business Capability'!B:L,10,FALSE)</f>
        <v>Idea-to-Release (I2R)</v>
      </c>
      <c r="R2314">
        <f>VLOOKUP(KamstrupData[[#This Row],[IdLevel123]],'B-Business Capability'!B:L,11,FALSE)</f>
        <v>420</v>
      </c>
      <c r="T2314" t="s">
        <v>1065</v>
      </c>
      <c r="U2314" t="str">
        <f>_xlfn.CONCAT(KamstrupData[[#This Row],[CountryCode]],"_",KamstrupData[[#This Row],[Business Area]],"_",KamstrupData[[#This Row],[DepartmentTeam]])</f>
        <v>DK10_Heat/Cooling - Technology Hardware_H/C Meters</v>
      </c>
      <c r="V2314" t="str">
        <f>VLOOKUP(KamstrupData[[#This Row],[ORG_Concat]],'O-Organization'!F:H,3,FALSE)</f>
        <v>11114_DK10_Heat &amp; Cooling_Heat/Cooling - Technology Hardware_H/C Meters</v>
      </c>
    </row>
    <row r="2315" spans="2:22">
      <c r="D2315" t="s">
        <v>507</v>
      </c>
      <c r="E2315" t="str">
        <f>VLOOKUP(D2315,'B-Business Capability'!B:H,5,FALSE)</f>
        <v>Product &amp; Software Development</v>
      </c>
      <c r="F2315" t="str">
        <f>VLOOKUP(D2315,'B-Business Capability'!B:H,6,FALSE)</f>
        <v>Engineering</v>
      </c>
      <c r="G2315" t="str">
        <f>VLOOKUP(D2315,'B-Business Capability'!B:H,7,FALSE)</f>
        <v>Construction &amp; Development</v>
      </c>
      <c r="I2315" t="s">
        <v>253</v>
      </c>
      <c r="J2315" t="s">
        <v>1060</v>
      </c>
      <c r="L2315" t="s">
        <v>1098</v>
      </c>
      <c r="M2315" t="str">
        <f>VLOOKUP(L2315,'A-Applications'!B:D,3,FALSE)</f>
        <v>Innofour</v>
      </c>
      <c r="O2315" s="42"/>
      <c r="P2315" t="s">
        <v>407</v>
      </c>
      <c r="Q2315" t="str">
        <f>VLOOKUP(KamstrupData[[#This Row],[IdLevel123]],'B-Business Capability'!B:L,10,FALSE)</f>
        <v>Idea-to-Release (I2R)</v>
      </c>
      <c r="R2315">
        <f>VLOOKUP(KamstrupData[[#This Row],[IdLevel123]],'B-Business Capability'!B:L,11,FALSE)</f>
        <v>420</v>
      </c>
      <c r="T2315" t="s">
        <v>1065</v>
      </c>
      <c r="U2315" t="str">
        <f>_xlfn.CONCAT(KamstrupData[[#This Row],[CountryCode]],"_",KamstrupData[[#This Row],[Business Area]],"_",KamstrupData[[#This Row],[DepartmentTeam]])</f>
        <v>DK10_Heat/Cooling - Technology Hardware_</v>
      </c>
      <c r="V2315" t="str">
        <f>VLOOKUP(KamstrupData[[#This Row],[ORG_Concat]],'O-Organization'!F:H,3,FALSE)</f>
        <v>11111_DK10_Heat &amp; Cooling_Heat/Cooling - Technology Hardware_</v>
      </c>
    </row>
    <row r="2316" spans="2:22">
      <c r="D2316" t="s">
        <v>507</v>
      </c>
      <c r="E2316" t="str">
        <f>VLOOKUP(D2316,'B-Business Capability'!B:H,5,FALSE)</f>
        <v>Product &amp; Software Development</v>
      </c>
      <c r="F2316" t="str">
        <f>VLOOKUP(D2316,'B-Business Capability'!B:H,6,FALSE)</f>
        <v>Engineering</v>
      </c>
      <c r="G2316" t="str">
        <f>VLOOKUP(D2316,'B-Business Capability'!B:H,7,FALSE)</f>
        <v>Construction &amp; Development</v>
      </c>
      <c r="I2316" t="s">
        <v>253</v>
      </c>
      <c r="J2316" t="s">
        <v>1060</v>
      </c>
      <c r="K2316" t="s">
        <v>883</v>
      </c>
      <c r="L2316" t="s">
        <v>154</v>
      </c>
      <c r="M2316" t="str">
        <f>VLOOKUP(L2316,'A-Applications'!B:D,3,FALSE)</f>
        <v>Media Center</v>
      </c>
      <c r="N2316" t="s">
        <v>53</v>
      </c>
      <c r="O2316" s="42" t="s">
        <v>62</v>
      </c>
      <c r="P2316" t="s">
        <v>407</v>
      </c>
      <c r="Q2316" t="str">
        <f>VLOOKUP(KamstrupData[[#This Row],[IdLevel123]],'B-Business Capability'!B:L,10,FALSE)</f>
        <v>Idea-to-Release (I2R)</v>
      </c>
      <c r="R2316">
        <f>VLOOKUP(KamstrupData[[#This Row],[IdLevel123]],'B-Business Capability'!B:L,11,FALSE)</f>
        <v>420</v>
      </c>
      <c r="T2316" t="s">
        <v>1066</v>
      </c>
      <c r="U2316" t="str">
        <f>_xlfn.CONCAT(KamstrupData[[#This Row],[CountryCode]],"_",KamstrupData[[#This Row],[Business Area]],"_",KamstrupData[[#This Row],[DepartmentTeam]])</f>
        <v>DK10_Heat/Cooling - Technology Hardware_Hardware</v>
      </c>
      <c r="V2316" t="str">
        <f>VLOOKUP(KamstrupData[[#This Row],[ORG_Concat]],'O-Organization'!F:H,3,FALSE)</f>
        <v>11115_DK10_Heat &amp; Cooling_Heat/Cooling - Technology Hardware_Hardware</v>
      </c>
    </row>
    <row r="2317" spans="2:22">
      <c r="B2317" s="28">
        <v>45292</v>
      </c>
      <c r="D2317" t="s">
        <v>236</v>
      </c>
      <c r="E2317" t="str">
        <f>VLOOKUP(D2317,'B-Business Capability'!B:H,5,FALSE)</f>
        <v>People and Culture</v>
      </c>
      <c r="F2317" t="str">
        <f>VLOOKUP(D2317,'B-Business Capability'!B:H,6,FALSE)</f>
        <v>Compensation &amp; Benefits</v>
      </c>
      <c r="G2317">
        <f>VLOOKUP(D2317,'B-Business Capability'!B:H,7,FALSE)</f>
        <v>0</v>
      </c>
      <c r="I2317" t="s">
        <v>253</v>
      </c>
      <c r="J2317" t="s">
        <v>1060</v>
      </c>
      <c r="K2317" t="s">
        <v>1061</v>
      </c>
      <c r="L2317" t="s">
        <v>428</v>
      </c>
      <c r="M2317" t="str">
        <f>VLOOKUP(L2317,'A-Applications'!B:D,3,FALSE)</f>
        <v>Lessor Portal</v>
      </c>
      <c r="N2317" t="s">
        <v>53</v>
      </c>
      <c r="O2317" s="42" t="s">
        <v>54</v>
      </c>
      <c r="P2317" t="s">
        <v>429</v>
      </c>
      <c r="Q2317" t="str">
        <f>VLOOKUP(KamstrupData[[#This Row],[IdLevel123]],'B-Business Capability'!B:L,10,FALSE)</f>
        <v>Hire-to-Retire (H2R)</v>
      </c>
      <c r="R2317">
        <f>VLOOKUP(KamstrupData[[#This Row],[IdLevel123]],'B-Business Capability'!B:L,11,FALSE)</f>
        <v>700</v>
      </c>
      <c r="S2317" t="s">
        <v>237</v>
      </c>
      <c r="T2317" t="s">
        <v>1062</v>
      </c>
      <c r="U2317" t="str">
        <f>_xlfn.CONCAT(KamstrupData[[#This Row],[CountryCode]],"_",KamstrupData[[#This Row],[Business Area]],"_",KamstrupData[[#This Row],[DepartmentTeam]])</f>
        <v>DK10_Heat/Cooling - Technology Hardware_Concentrators</v>
      </c>
      <c r="V2317" t="str">
        <f>VLOOKUP(KamstrupData[[#This Row],[ORG_Concat]],'O-Organization'!F:H,3,FALSE)</f>
        <v>11112_DK10_Heat &amp; Cooling_Heat/Cooling - Technology Hardware_Concentrators</v>
      </c>
    </row>
    <row r="2318" spans="2:22">
      <c r="B2318" s="28">
        <v>45292</v>
      </c>
      <c r="D2318" t="s">
        <v>236</v>
      </c>
      <c r="E2318" t="str">
        <f>VLOOKUP(D2318,'B-Business Capability'!B:H,5,FALSE)</f>
        <v>People and Culture</v>
      </c>
      <c r="F2318" t="str">
        <f>VLOOKUP(D2318,'B-Business Capability'!B:H,6,FALSE)</f>
        <v>Compensation &amp; Benefits</v>
      </c>
      <c r="G2318">
        <f>VLOOKUP(D2318,'B-Business Capability'!B:H,7,FALSE)</f>
        <v>0</v>
      </c>
      <c r="I2318" t="s">
        <v>253</v>
      </c>
      <c r="J2318" t="s">
        <v>1060</v>
      </c>
      <c r="K2318" t="s">
        <v>880</v>
      </c>
      <c r="L2318" t="s">
        <v>428</v>
      </c>
      <c r="M2318" t="str">
        <f>VLOOKUP(L2318,'A-Applications'!B:D,3,FALSE)</f>
        <v>Lessor Portal</v>
      </c>
      <c r="N2318" t="s">
        <v>53</v>
      </c>
      <c r="O2318" t="s">
        <v>54</v>
      </c>
      <c r="P2318" t="s">
        <v>429</v>
      </c>
      <c r="Q2318" t="str">
        <f>VLOOKUP(KamstrupData[[#This Row],[IdLevel123]],'B-Business Capability'!B:L,10,FALSE)</f>
        <v>Hire-to-Retire (H2R)</v>
      </c>
      <c r="R2318">
        <f>VLOOKUP(KamstrupData[[#This Row],[IdLevel123]],'B-Business Capability'!B:L,11,FALSE)</f>
        <v>700</v>
      </c>
      <c r="S2318" t="s">
        <v>237</v>
      </c>
      <c r="T2318" t="s">
        <v>1063</v>
      </c>
      <c r="U2318" t="str">
        <f>_xlfn.CONCAT(KamstrupData[[#This Row],[CountryCode]],"_",KamstrupData[[#This Row],[Business Area]],"_",KamstrupData[[#This Row],[DepartmentTeam]])</f>
        <v>DK10_Heat/Cooling - Technology Hardware_Embeded Software</v>
      </c>
      <c r="V2318" t="str">
        <f>VLOOKUP(KamstrupData[[#This Row],[ORG_Concat]],'O-Organization'!F:H,3,FALSE)</f>
        <v>11113_DK10_Heat &amp; Cooling_Heat/Cooling - Technology Hardware_Embeded Software</v>
      </c>
    </row>
    <row r="2319" spans="2:22">
      <c r="B2319" s="28">
        <v>45292</v>
      </c>
      <c r="D2319" t="s">
        <v>236</v>
      </c>
      <c r="E2319" t="str">
        <f>VLOOKUP(D2319,'B-Business Capability'!B:H,5,FALSE)</f>
        <v>People and Culture</v>
      </c>
      <c r="F2319" t="str">
        <f>VLOOKUP(D2319,'B-Business Capability'!B:H,6,FALSE)</f>
        <v>Compensation &amp; Benefits</v>
      </c>
      <c r="G2319">
        <f>VLOOKUP(D2319,'B-Business Capability'!B:H,7,FALSE)</f>
        <v>0</v>
      </c>
      <c r="I2319" t="s">
        <v>253</v>
      </c>
      <c r="J2319" t="s">
        <v>1060</v>
      </c>
      <c r="K2319" t="s">
        <v>883</v>
      </c>
      <c r="L2319" t="s">
        <v>428</v>
      </c>
      <c r="M2319" t="str">
        <f>VLOOKUP(L2319,'A-Applications'!B:D,3,FALSE)</f>
        <v>Lessor Portal</v>
      </c>
      <c r="N2319" t="s">
        <v>53</v>
      </c>
      <c r="O2319" t="s">
        <v>54</v>
      </c>
      <c r="P2319" t="s">
        <v>429</v>
      </c>
      <c r="Q2319" t="str">
        <f>VLOOKUP(KamstrupData[[#This Row],[IdLevel123]],'B-Business Capability'!B:L,10,FALSE)</f>
        <v>Hire-to-Retire (H2R)</v>
      </c>
      <c r="R2319">
        <f>VLOOKUP(KamstrupData[[#This Row],[IdLevel123]],'B-Business Capability'!B:L,11,FALSE)</f>
        <v>700</v>
      </c>
      <c r="S2319" t="s">
        <v>237</v>
      </c>
      <c r="T2319" t="s">
        <v>1066</v>
      </c>
      <c r="U2319" t="str">
        <f>_xlfn.CONCAT(KamstrupData[[#This Row],[CountryCode]],"_",KamstrupData[[#This Row],[Business Area]],"_",KamstrupData[[#This Row],[DepartmentTeam]])</f>
        <v>DK10_Heat/Cooling - Technology Hardware_Hardware</v>
      </c>
      <c r="V2319" t="str">
        <f>VLOOKUP(KamstrupData[[#This Row],[ORG_Concat]],'O-Organization'!F:H,3,FALSE)</f>
        <v>11115_DK10_Heat &amp; Cooling_Heat/Cooling - Technology Hardware_Hardware</v>
      </c>
    </row>
    <row r="2320" spans="2:22">
      <c r="B2320" s="28">
        <v>45292</v>
      </c>
      <c r="D2320" t="s">
        <v>236</v>
      </c>
      <c r="E2320" t="str">
        <f>VLOOKUP(D2320,'B-Business Capability'!B:H,5,FALSE)</f>
        <v>People and Culture</v>
      </c>
      <c r="F2320" t="str">
        <f>VLOOKUP(D2320,'B-Business Capability'!B:H,6,FALSE)</f>
        <v>Compensation &amp; Benefits</v>
      </c>
      <c r="G2320">
        <f>VLOOKUP(D2320,'B-Business Capability'!B:H,7,FALSE)</f>
        <v>0</v>
      </c>
      <c r="I2320" t="s">
        <v>253</v>
      </c>
      <c r="J2320" t="s">
        <v>1060</v>
      </c>
      <c r="K2320" t="s">
        <v>888</v>
      </c>
      <c r="L2320" t="s">
        <v>428</v>
      </c>
      <c r="M2320" t="str">
        <f>VLOOKUP(L2320,'A-Applications'!B:D,3,FALSE)</f>
        <v>Lessor Portal</v>
      </c>
      <c r="N2320" t="s">
        <v>53</v>
      </c>
      <c r="O2320" s="42" t="s">
        <v>54</v>
      </c>
      <c r="P2320" t="s">
        <v>429</v>
      </c>
      <c r="Q2320" t="str">
        <f>VLOOKUP(KamstrupData[[#This Row],[IdLevel123]],'B-Business Capability'!B:L,10,FALSE)</f>
        <v>Hire-to-Retire (H2R)</v>
      </c>
      <c r="R2320">
        <f>VLOOKUP(KamstrupData[[#This Row],[IdLevel123]],'B-Business Capability'!B:L,11,FALSE)</f>
        <v>700</v>
      </c>
      <c r="S2320" t="s">
        <v>237</v>
      </c>
      <c r="T2320" t="s">
        <v>1067</v>
      </c>
      <c r="U2320" t="str">
        <f>_xlfn.CONCAT(KamstrupData[[#This Row],[CountryCode]],"_",KamstrupData[[#This Row],[Business Area]],"_",KamstrupData[[#This Row],[DepartmentTeam]])</f>
        <v>DK10_Heat/Cooling - Technology Hardware_Tech. Lead</v>
      </c>
      <c r="V2320" t="str">
        <f>VLOOKUP(KamstrupData[[#This Row],[ORG_Concat]],'O-Organization'!F:H,3,FALSE)</f>
        <v>11116_DK10_Heat &amp; Cooling_Heat/Cooling - Technology Hardware_Tech. Lead</v>
      </c>
    </row>
    <row r="2321" spans="4:22">
      <c r="D2321" t="s">
        <v>507</v>
      </c>
      <c r="E2321" t="str">
        <f>VLOOKUP(D2321,'B-Business Capability'!B:H,5,FALSE)</f>
        <v>Product &amp; Software Development</v>
      </c>
      <c r="F2321" t="str">
        <f>VLOOKUP(D2321,'B-Business Capability'!B:H,6,FALSE)</f>
        <v>Engineering</v>
      </c>
      <c r="G2321" t="str">
        <f>VLOOKUP(D2321,'B-Business Capability'!B:H,7,FALSE)</f>
        <v>Construction &amp; Development</v>
      </c>
      <c r="I2321" t="s">
        <v>253</v>
      </c>
      <c r="J2321" t="s">
        <v>1060</v>
      </c>
      <c r="K2321" t="s">
        <v>1061</v>
      </c>
      <c r="L2321" t="s">
        <v>912</v>
      </c>
      <c r="M2321" t="str">
        <f>VLOOKUP(L2321,'A-Applications'!B:D,3,FALSE)</f>
        <v>GitKraken</v>
      </c>
      <c r="N2321" t="s">
        <v>53</v>
      </c>
      <c r="O2321" s="42" t="s">
        <v>66</v>
      </c>
      <c r="P2321" t="s">
        <v>916</v>
      </c>
      <c r="Q2321" t="str">
        <f>VLOOKUP(KamstrupData[[#This Row],[IdLevel123]],'B-Business Capability'!B:L,10,FALSE)</f>
        <v>Idea-to-Release (I2R)</v>
      </c>
      <c r="R2321">
        <f>VLOOKUP(KamstrupData[[#This Row],[IdLevel123]],'B-Business Capability'!B:L,11,FALSE)</f>
        <v>420</v>
      </c>
      <c r="T2321" t="s">
        <v>1062</v>
      </c>
      <c r="U2321" t="str">
        <f>_xlfn.CONCAT(KamstrupData[[#This Row],[CountryCode]],"_",KamstrupData[[#This Row],[Business Area]],"_",KamstrupData[[#This Row],[DepartmentTeam]])</f>
        <v>DK10_Heat/Cooling - Technology Hardware_Concentrators</v>
      </c>
      <c r="V2321" t="str">
        <f>VLOOKUP(KamstrupData[[#This Row],[ORG_Concat]],'O-Organization'!F:H,3,FALSE)</f>
        <v>11112_DK10_Heat &amp; Cooling_Heat/Cooling - Technology Hardware_Concentrators</v>
      </c>
    </row>
    <row r="2322" spans="4:22">
      <c r="D2322" t="s">
        <v>507</v>
      </c>
      <c r="E2322" t="str">
        <f>VLOOKUP(D2322,'B-Business Capability'!B:H,5,FALSE)</f>
        <v>Product &amp; Software Development</v>
      </c>
      <c r="F2322" t="str">
        <f>VLOOKUP(D2322,'B-Business Capability'!B:H,6,FALSE)</f>
        <v>Engineering</v>
      </c>
      <c r="G2322" t="str">
        <f>VLOOKUP(D2322,'B-Business Capability'!B:H,7,FALSE)</f>
        <v>Construction &amp; Development</v>
      </c>
      <c r="I2322" t="s">
        <v>253</v>
      </c>
      <c r="J2322" t="s">
        <v>1060</v>
      </c>
      <c r="K2322" t="s">
        <v>880</v>
      </c>
      <c r="L2322" t="s">
        <v>912</v>
      </c>
      <c r="M2322" t="str">
        <f>VLOOKUP(L2322,'A-Applications'!B:D,3,FALSE)</f>
        <v>GitKraken</v>
      </c>
      <c r="N2322" t="s">
        <v>53</v>
      </c>
      <c r="O2322" s="42" t="s">
        <v>54</v>
      </c>
      <c r="P2322" t="s">
        <v>407</v>
      </c>
      <c r="Q2322" t="str">
        <f>VLOOKUP(KamstrupData[[#This Row],[IdLevel123]],'B-Business Capability'!B:L,10,FALSE)</f>
        <v>Idea-to-Release (I2R)</v>
      </c>
      <c r="R2322">
        <f>VLOOKUP(KamstrupData[[#This Row],[IdLevel123]],'B-Business Capability'!B:L,11,FALSE)</f>
        <v>420</v>
      </c>
      <c r="T2322" t="s">
        <v>1063</v>
      </c>
      <c r="U2322" t="str">
        <f>_xlfn.CONCAT(KamstrupData[[#This Row],[CountryCode]],"_",KamstrupData[[#This Row],[Business Area]],"_",KamstrupData[[#This Row],[DepartmentTeam]])</f>
        <v>DK10_Heat/Cooling - Technology Hardware_Embeded Software</v>
      </c>
      <c r="V2322" t="str">
        <f>VLOOKUP(KamstrupData[[#This Row],[ORG_Concat]],'O-Organization'!F:H,3,FALSE)</f>
        <v>11113_DK10_Heat &amp; Cooling_Heat/Cooling - Technology Hardware_Embeded Software</v>
      </c>
    </row>
    <row r="2323" spans="4:22">
      <c r="D2323" t="s">
        <v>898</v>
      </c>
      <c r="E2323" t="str">
        <f>VLOOKUP(D2323,'B-Business Capability'!B:H,5,FALSE)</f>
        <v>Product &amp; Software Development</v>
      </c>
      <c r="F2323" t="str">
        <f>VLOOKUP(D2323,'B-Business Capability'!B:H,6,FALSE)</f>
        <v>Product &amp; Software Delivery</v>
      </c>
      <c r="G2323" t="str">
        <f>VLOOKUP(D2323,'B-Business Capability'!B:H,7,FALSE)</f>
        <v>Manage Product &amp; Software Traceability</v>
      </c>
      <c r="I2323" t="s">
        <v>253</v>
      </c>
      <c r="J2323" t="s">
        <v>1060</v>
      </c>
      <c r="K2323" t="s">
        <v>1061</v>
      </c>
      <c r="L2323" t="s">
        <v>912</v>
      </c>
      <c r="M2323" t="str">
        <f>VLOOKUP(L2323,'A-Applications'!B:D,3,FALSE)</f>
        <v>GitKraken</v>
      </c>
      <c r="N2323" t="s">
        <v>53</v>
      </c>
      <c r="O2323" s="42" t="s">
        <v>66</v>
      </c>
      <c r="P2323" t="s">
        <v>916</v>
      </c>
      <c r="Q2323" t="str">
        <f>VLOOKUP(KamstrupData[[#This Row],[IdLevel123]],'B-Business Capability'!B:L,10,FALSE)</f>
        <v>Idea-to-Release (I2R)</v>
      </c>
      <c r="R2323">
        <f>VLOOKUP(KamstrupData[[#This Row],[IdLevel123]],'B-Business Capability'!B:L,11,FALSE)</f>
        <v>510</v>
      </c>
      <c r="T2323" t="s">
        <v>1062</v>
      </c>
      <c r="U2323" t="str">
        <f>_xlfn.CONCAT(KamstrupData[[#This Row],[CountryCode]],"_",KamstrupData[[#This Row],[Business Area]],"_",KamstrupData[[#This Row],[DepartmentTeam]])</f>
        <v>DK10_Heat/Cooling - Technology Hardware_Concentrators</v>
      </c>
      <c r="V2323" t="str">
        <f>VLOOKUP(KamstrupData[[#This Row],[ORG_Concat]],'O-Organization'!F:H,3,FALSE)</f>
        <v>11112_DK10_Heat &amp; Cooling_Heat/Cooling - Technology Hardware_Concentrators</v>
      </c>
    </row>
    <row r="2324" spans="4:22">
      <c r="D2324" t="s">
        <v>507</v>
      </c>
      <c r="E2324" t="str">
        <f>VLOOKUP(D2324,'B-Business Capability'!B:H,5,FALSE)</f>
        <v>Product &amp; Software Development</v>
      </c>
      <c r="F2324" t="str">
        <f>VLOOKUP(D2324,'B-Business Capability'!B:H,6,FALSE)</f>
        <v>Engineering</v>
      </c>
      <c r="G2324" t="str">
        <f>VLOOKUP(D2324,'B-Business Capability'!B:H,7,FALSE)</f>
        <v>Construction &amp; Development</v>
      </c>
      <c r="I2324" t="s">
        <v>253</v>
      </c>
      <c r="J2324" t="s">
        <v>1060</v>
      </c>
      <c r="K2324" t="s">
        <v>1064</v>
      </c>
      <c r="L2324" t="s">
        <v>525</v>
      </c>
      <c r="M2324" t="str">
        <f>VLOOKUP(L2324,'A-Applications'!B:D,3,FALSE)</f>
        <v>Docker</v>
      </c>
      <c r="N2324" t="s">
        <v>53</v>
      </c>
      <c r="O2324" t="s">
        <v>54</v>
      </c>
      <c r="P2324" t="s">
        <v>407</v>
      </c>
      <c r="Q2324" t="str">
        <f>VLOOKUP(KamstrupData[[#This Row],[IdLevel123]],'B-Business Capability'!B:L,10,FALSE)</f>
        <v>Idea-to-Release (I2R)</v>
      </c>
      <c r="R2324">
        <f>VLOOKUP(KamstrupData[[#This Row],[IdLevel123]],'B-Business Capability'!B:L,11,FALSE)</f>
        <v>420</v>
      </c>
      <c r="T2324" t="s">
        <v>1065</v>
      </c>
      <c r="U2324" t="str">
        <f>_xlfn.CONCAT(KamstrupData[[#This Row],[CountryCode]],"_",KamstrupData[[#This Row],[Business Area]],"_",KamstrupData[[#This Row],[DepartmentTeam]])</f>
        <v>DK10_Heat/Cooling - Technology Hardware_H/C Meters</v>
      </c>
      <c r="V2324" t="str">
        <f>VLOOKUP(KamstrupData[[#This Row],[ORG_Concat]],'O-Organization'!F:H,3,FALSE)</f>
        <v>11114_DK10_Heat &amp; Cooling_Heat/Cooling - Technology Hardware_H/C Meters</v>
      </c>
    </row>
    <row r="2325" spans="4:22">
      <c r="D2325" t="s">
        <v>507</v>
      </c>
      <c r="E2325" t="str">
        <f>VLOOKUP(D2325,'B-Business Capability'!B:H,5,FALSE)</f>
        <v>Product &amp; Software Development</v>
      </c>
      <c r="F2325" t="str">
        <f>VLOOKUP(D2325,'B-Business Capability'!B:H,6,FALSE)</f>
        <v>Engineering</v>
      </c>
      <c r="G2325" t="str">
        <f>VLOOKUP(D2325,'B-Business Capability'!B:H,7,FALSE)</f>
        <v>Construction &amp; Development</v>
      </c>
      <c r="I2325" t="s">
        <v>253</v>
      </c>
      <c r="J2325" t="s">
        <v>1060</v>
      </c>
      <c r="K2325" t="s">
        <v>888</v>
      </c>
      <c r="L2325" t="s">
        <v>525</v>
      </c>
      <c r="M2325" t="str">
        <f>VLOOKUP(L2325,'A-Applications'!B:D,3,FALSE)</f>
        <v>Docker</v>
      </c>
      <c r="N2325" t="s">
        <v>53</v>
      </c>
      <c r="O2325" t="s">
        <v>54</v>
      </c>
      <c r="P2325" t="s">
        <v>407</v>
      </c>
      <c r="Q2325" t="str">
        <f>VLOOKUP(KamstrupData[[#This Row],[IdLevel123]],'B-Business Capability'!B:L,10,FALSE)</f>
        <v>Idea-to-Release (I2R)</v>
      </c>
      <c r="R2325">
        <f>VLOOKUP(KamstrupData[[#This Row],[IdLevel123]],'B-Business Capability'!B:L,11,FALSE)</f>
        <v>420</v>
      </c>
      <c r="U2325" t="str">
        <f>_xlfn.CONCAT(KamstrupData[[#This Row],[CountryCode]],"_",KamstrupData[[#This Row],[Business Area]],"_",KamstrupData[[#This Row],[DepartmentTeam]])</f>
        <v>DK10_Heat/Cooling - Technology Hardware_Tech. Lead</v>
      </c>
      <c r="V2325" t="str">
        <f>VLOOKUP(KamstrupData[[#This Row],[ORG_Concat]],'O-Organization'!F:H,3,FALSE)</f>
        <v>11116_DK10_Heat &amp; Cooling_Heat/Cooling - Technology Hardware_Tech. Lead</v>
      </c>
    </row>
    <row r="2326" spans="4:22">
      <c r="D2326" t="s">
        <v>507</v>
      </c>
      <c r="E2326" t="str">
        <f>VLOOKUP(D2326,'B-Business Capability'!B:H,5,FALSE)</f>
        <v>Product &amp; Software Development</v>
      </c>
      <c r="F2326" t="str">
        <f>VLOOKUP(D2326,'B-Business Capability'!B:H,6,FALSE)</f>
        <v>Engineering</v>
      </c>
      <c r="G2326" t="str">
        <f>VLOOKUP(D2326,'B-Business Capability'!B:H,7,FALSE)</f>
        <v>Construction &amp; Development</v>
      </c>
      <c r="I2326" t="s">
        <v>253</v>
      </c>
      <c r="J2326" t="s">
        <v>1060</v>
      </c>
      <c r="K2326" t="s">
        <v>1061</v>
      </c>
      <c r="L2326" t="s">
        <v>431</v>
      </c>
      <c r="M2326" t="str">
        <f>VLOOKUP(L2326,'A-Applications'!B:D,3,FALSE)</f>
        <v>Postman</v>
      </c>
      <c r="N2326" t="s">
        <v>53</v>
      </c>
      <c r="O2326" s="42" t="s">
        <v>54</v>
      </c>
      <c r="P2326" t="s">
        <v>407</v>
      </c>
      <c r="Q2326" t="str">
        <f>VLOOKUP(KamstrupData[[#This Row],[IdLevel123]],'B-Business Capability'!B:L,10,FALSE)</f>
        <v>Idea-to-Release (I2R)</v>
      </c>
      <c r="R2326">
        <f>VLOOKUP(KamstrupData[[#This Row],[IdLevel123]],'B-Business Capability'!B:L,11,FALSE)</f>
        <v>420</v>
      </c>
      <c r="T2326" t="s">
        <v>1062</v>
      </c>
      <c r="U2326" t="str">
        <f>_xlfn.CONCAT(KamstrupData[[#This Row],[CountryCode]],"_",KamstrupData[[#This Row],[Business Area]],"_",KamstrupData[[#This Row],[DepartmentTeam]])</f>
        <v>DK10_Heat/Cooling - Technology Hardware_Concentrators</v>
      </c>
      <c r="V2326" t="str">
        <f>VLOOKUP(KamstrupData[[#This Row],[ORG_Concat]],'O-Organization'!F:H,3,FALSE)</f>
        <v>11112_DK10_Heat &amp; Cooling_Heat/Cooling - Technology Hardware_Concentrators</v>
      </c>
    </row>
    <row r="2327" spans="4:22">
      <c r="D2327" t="s">
        <v>507</v>
      </c>
      <c r="E2327" t="str">
        <f>VLOOKUP(D2327,'B-Business Capability'!B:H,5,FALSE)</f>
        <v>Product &amp; Software Development</v>
      </c>
      <c r="F2327" t="str">
        <f>VLOOKUP(D2327,'B-Business Capability'!B:H,6,FALSE)</f>
        <v>Engineering</v>
      </c>
      <c r="G2327" t="str">
        <f>VLOOKUP(D2327,'B-Business Capability'!B:H,7,FALSE)</f>
        <v>Construction &amp; Development</v>
      </c>
      <c r="I2327" t="s">
        <v>253</v>
      </c>
      <c r="J2327" t="s">
        <v>1060</v>
      </c>
      <c r="K2327" t="s">
        <v>880</v>
      </c>
      <c r="L2327" t="s">
        <v>431</v>
      </c>
      <c r="M2327" t="str">
        <f>VLOOKUP(L2327,'A-Applications'!B:D,3,FALSE)</f>
        <v>Postman</v>
      </c>
      <c r="N2327" t="s">
        <v>53</v>
      </c>
      <c r="O2327" s="42" t="s">
        <v>54</v>
      </c>
      <c r="P2327" t="s">
        <v>407</v>
      </c>
      <c r="Q2327" t="str">
        <f>VLOOKUP(KamstrupData[[#This Row],[IdLevel123]],'B-Business Capability'!B:L,10,FALSE)</f>
        <v>Idea-to-Release (I2R)</v>
      </c>
      <c r="R2327">
        <f>VLOOKUP(KamstrupData[[#This Row],[IdLevel123]],'B-Business Capability'!B:L,11,FALSE)</f>
        <v>420</v>
      </c>
      <c r="T2327" t="s">
        <v>1063</v>
      </c>
      <c r="U2327" t="str">
        <f>_xlfn.CONCAT(KamstrupData[[#This Row],[CountryCode]],"_",KamstrupData[[#This Row],[Business Area]],"_",KamstrupData[[#This Row],[DepartmentTeam]])</f>
        <v>DK10_Heat/Cooling - Technology Hardware_Embeded Software</v>
      </c>
      <c r="V2327" t="str">
        <f>VLOOKUP(KamstrupData[[#This Row],[ORG_Concat]],'O-Organization'!F:H,3,FALSE)</f>
        <v>11113_DK10_Heat &amp; Cooling_Heat/Cooling - Technology Hardware_Embeded Software</v>
      </c>
    </row>
    <row r="2328" spans="4:22">
      <c r="D2328" t="s">
        <v>359</v>
      </c>
      <c r="E2328" t="str">
        <f>VLOOKUP(D2328,'B-Business Capability'!B:H,5,FALSE)</f>
        <v>Product &amp; Software Development</v>
      </c>
      <c r="F2328" t="str">
        <f>VLOOKUP(D2328,'B-Business Capability'!B:H,6,FALSE)</f>
        <v>Quality Management</v>
      </c>
      <c r="G2328" t="str">
        <f>VLOOKUP(D2328,'B-Business Capability'!B:H,7,FALSE)</f>
        <v>Test Quality</v>
      </c>
      <c r="I2328" t="s">
        <v>253</v>
      </c>
      <c r="J2328" t="s">
        <v>1060</v>
      </c>
      <c r="K2328" t="s">
        <v>880</v>
      </c>
      <c r="L2328" t="s">
        <v>431</v>
      </c>
      <c r="M2328" t="str">
        <f>VLOOKUP(L2328,'A-Applications'!B:D,3,FALSE)</f>
        <v>Postman</v>
      </c>
      <c r="N2328" t="s">
        <v>53</v>
      </c>
      <c r="O2328" s="42" t="s">
        <v>54</v>
      </c>
      <c r="P2328" t="s">
        <v>407</v>
      </c>
      <c r="Q2328" t="str">
        <f>VLOOKUP(KamstrupData[[#This Row],[IdLevel123]],'B-Business Capability'!B:L,10,FALSE)</f>
        <v>Idea-to-Release (I2R)</v>
      </c>
      <c r="R2328">
        <f>VLOOKUP(KamstrupData[[#This Row],[IdLevel123]],'B-Business Capability'!B:L,11,FALSE)</f>
        <v>906</v>
      </c>
      <c r="T2328" t="s">
        <v>1063</v>
      </c>
      <c r="U2328" t="str">
        <f>_xlfn.CONCAT(KamstrupData[[#This Row],[CountryCode]],"_",KamstrupData[[#This Row],[Business Area]],"_",KamstrupData[[#This Row],[DepartmentTeam]])</f>
        <v>DK10_Heat/Cooling - Technology Hardware_Embeded Software</v>
      </c>
      <c r="V2328" t="str">
        <f>VLOOKUP(KamstrupData[[#This Row],[ORG_Concat]],'O-Organization'!F:H,3,FALSE)</f>
        <v>11113_DK10_Heat &amp; Cooling_Heat/Cooling - Technology Hardware_Embeded Software</v>
      </c>
    </row>
    <row r="2329" spans="4:22">
      <c r="D2329" t="s">
        <v>507</v>
      </c>
      <c r="E2329" t="str">
        <f>VLOOKUP(D2329,'B-Business Capability'!B:H,5,FALSE)</f>
        <v>Product &amp; Software Development</v>
      </c>
      <c r="F2329" t="str">
        <f>VLOOKUP(D2329,'B-Business Capability'!B:H,6,FALSE)</f>
        <v>Engineering</v>
      </c>
      <c r="G2329" t="str">
        <f>VLOOKUP(D2329,'B-Business Capability'!B:H,7,FALSE)</f>
        <v>Construction &amp; Development</v>
      </c>
      <c r="I2329" t="s">
        <v>253</v>
      </c>
      <c r="J2329" t="s">
        <v>1060</v>
      </c>
      <c r="K2329" t="s">
        <v>880</v>
      </c>
      <c r="L2329" t="s">
        <v>434</v>
      </c>
      <c r="M2329" t="str">
        <f>VLOOKUP(L2329,'A-Applications'!B:D,3,FALSE)</f>
        <v>Total Commander</v>
      </c>
      <c r="N2329" t="s">
        <v>53</v>
      </c>
      <c r="O2329" t="s">
        <v>54</v>
      </c>
      <c r="P2329" t="s">
        <v>407</v>
      </c>
      <c r="Q2329" t="str">
        <f>VLOOKUP(KamstrupData[[#This Row],[IdLevel123]],'B-Business Capability'!B:L,10,FALSE)</f>
        <v>Idea-to-Release (I2R)</v>
      </c>
      <c r="R2329">
        <f>VLOOKUP(KamstrupData[[#This Row],[IdLevel123]],'B-Business Capability'!B:L,11,FALSE)</f>
        <v>420</v>
      </c>
      <c r="T2329" t="s">
        <v>1063</v>
      </c>
      <c r="U2329" t="str">
        <f>_xlfn.CONCAT(KamstrupData[[#This Row],[CountryCode]],"_",KamstrupData[[#This Row],[Business Area]],"_",KamstrupData[[#This Row],[DepartmentTeam]])</f>
        <v>DK10_Heat/Cooling - Technology Hardware_Embeded Software</v>
      </c>
      <c r="V2329" t="str">
        <f>VLOOKUP(KamstrupData[[#This Row],[ORG_Concat]],'O-Organization'!F:H,3,FALSE)</f>
        <v>11113_DK10_Heat &amp; Cooling_Heat/Cooling - Technology Hardware_Embeded Software</v>
      </c>
    </row>
    <row r="2330" spans="4:22">
      <c r="D2330" t="s">
        <v>507</v>
      </c>
      <c r="E2330" t="str">
        <f>VLOOKUP(D2330,'B-Business Capability'!B:H,5,FALSE)</f>
        <v>Product &amp; Software Development</v>
      </c>
      <c r="F2330" t="str">
        <f>VLOOKUP(D2330,'B-Business Capability'!B:H,6,FALSE)</f>
        <v>Engineering</v>
      </c>
      <c r="G2330" t="str">
        <f>VLOOKUP(D2330,'B-Business Capability'!B:H,7,FALSE)</f>
        <v>Construction &amp; Development</v>
      </c>
      <c r="I2330" t="s">
        <v>253</v>
      </c>
      <c r="J2330" t="s">
        <v>1060</v>
      </c>
      <c r="K2330" t="s">
        <v>883</v>
      </c>
      <c r="L2330" t="s">
        <v>434</v>
      </c>
      <c r="M2330" t="str">
        <f>VLOOKUP(L2330,'A-Applications'!B:D,3,FALSE)</f>
        <v>Total Commander</v>
      </c>
      <c r="N2330" t="s">
        <v>53</v>
      </c>
      <c r="O2330" t="s">
        <v>54</v>
      </c>
      <c r="P2330" t="s">
        <v>407</v>
      </c>
      <c r="Q2330" t="str">
        <f>VLOOKUP(KamstrupData[[#This Row],[IdLevel123]],'B-Business Capability'!B:L,10,FALSE)</f>
        <v>Idea-to-Release (I2R)</v>
      </c>
      <c r="R2330">
        <f>VLOOKUP(KamstrupData[[#This Row],[IdLevel123]],'B-Business Capability'!B:L,11,FALSE)</f>
        <v>420</v>
      </c>
      <c r="T2330" t="s">
        <v>1066</v>
      </c>
      <c r="U2330" t="str">
        <f>_xlfn.CONCAT(KamstrupData[[#This Row],[CountryCode]],"_",KamstrupData[[#This Row],[Business Area]],"_",KamstrupData[[#This Row],[DepartmentTeam]])</f>
        <v>DK10_Heat/Cooling - Technology Hardware_Hardware</v>
      </c>
      <c r="V2330" t="str">
        <f>VLOOKUP(KamstrupData[[#This Row],[ORG_Concat]],'O-Organization'!F:H,3,FALSE)</f>
        <v>11115_DK10_Heat &amp; Cooling_Heat/Cooling - Technology Hardware_Hardware</v>
      </c>
    </row>
    <row r="2331" spans="4:22">
      <c r="D2331" t="s">
        <v>507</v>
      </c>
      <c r="E2331" t="str">
        <f>VLOOKUP(D2331,'B-Business Capability'!B:H,5,FALSE)</f>
        <v>Product &amp; Software Development</v>
      </c>
      <c r="F2331" t="str">
        <f>VLOOKUP(D2331,'B-Business Capability'!B:H,6,FALSE)</f>
        <v>Engineering</v>
      </c>
      <c r="G2331" t="str">
        <f>VLOOKUP(D2331,'B-Business Capability'!B:H,7,FALSE)</f>
        <v>Construction &amp; Development</v>
      </c>
      <c r="I2331" t="s">
        <v>253</v>
      </c>
      <c r="J2331" t="s">
        <v>1060</v>
      </c>
      <c r="K2331" t="s">
        <v>888</v>
      </c>
      <c r="L2331" t="s">
        <v>434</v>
      </c>
      <c r="M2331" t="str">
        <f>VLOOKUP(L2331,'A-Applications'!B:D,3,FALSE)</f>
        <v>Total Commander</v>
      </c>
      <c r="N2331" t="s">
        <v>53</v>
      </c>
      <c r="O2331" s="42" t="s">
        <v>54</v>
      </c>
      <c r="P2331" t="s">
        <v>407</v>
      </c>
      <c r="Q2331" t="str">
        <f>VLOOKUP(KamstrupData[[#This Row],[IdLevel123]],'B-Business Capability'!B:L,10,FALSE)</f>
        <v>Idea-to-Release (I2R)</v>
      </c>
      <c r="R2331">
        <f>VLOOKUP(KamstrupData[[#This Row],[IdLevel123]],'B-Business Capability'!B:L,11,FALSE)</f>
        <v>420</v>
      </c>
      <c r="T2331" t="s">
        <v>1067</v>
      </c>
      <c r="U2331" t="str">
        <f>_xlfn.CONCAT(KamstrupData[[#This Row],[CountryCode]],"_",KamstrupData[[#This Row],[Business Area]],"_",KamstrupData[[#This Row],[DepartmentTeam]])</f>
        <v>DK10_Heat/Cooling - Technology Hardware_Tech. Lead</v>
      </c>
      <c r="V2331" t="str">
        <f>VLOOKUP(KamstrupData[[#This Row],[ORG_Concat]],'O-Organization'!F:H,3,FALSE)</f>
        <v>11116_DK10_Heat &amp; Cooling_Heat/Cooling - Technology Hardware_Tech. Lead</v>
      </c>
    </row>
    <row r="2332" spans="4:22">
      <c r="D2332" t="s">
        <v>78</v>
      </c>
      <c r="E2332" t="str">
        <f>VLOOKUP(D2332,'B-Business Capability'!B:H,5,FALSE)</f>
        <v>Customer Service</v>
      </c>
      <c r="F2332" t="str">
        <f>VLOOKUP(D2332,'B-Business Capability'!B:H,6,FALSE)</f>
        <v>Customer Service and Support</v>
      </c>
      <c r="G2332" t="str">
        <f>VLOOKUP(D2332,'B-Business Capability'!B:H,7,FALSE)</f>
        <v>Service Request Management</v>
      </c>
      <c r="I2332" t="s">
        <v>253</v>
      </c>
      <c r="J2332" t="s">
        <v>1060</v>
      </c>
      <c r="K2332" t="s">
        <v>880</v>
      </c>
      <c r="L2332" t="s">
        <v>157</v>
      </c>
      <c r="M2332" t="str">
        <f>VLOOKUP(L2332,'A-Applications'!B:D,3,FALSE)</f>
        <v>ServiceNow</v>
      </c>
      <c r="N2332" t="s">
        <v>53</v>
      </c>
      <c r="O2332" t="s">
        <v>54</v>
      </c>
      <c r="P2332" t="s">
        <v>1099</v>
      </c>
      <c r="Q2332" t="str">
        <f>VLOOKUP(KamstrupData[[#This Row],[IdLevel123]],'B-Business Capability'!B:L,10,FALSE)</f>
        <v>Customer Service and Support</v>
      </c>
      <c r="R2332">
        <f>VLOOKUP(KamstrupData[[#This Row],[IdLevel123]],'B-Business Capability'!B:L,11,FALSE)</f>
        <v>0</v>
      </c>
      <c r="T2332" t="s">
        <v>1063</v>
      </c>
      <c r="U2332" t="str">
        <f>_xlfn.CONCAT(KamstrupData[[#This Row],[CountryCode]],"_",KamstrupData[[#This Row],[Business Area]],"_",KamstrupData[[#This Row],[DepartmentTeam]])</f>
        <v>DK10_Heat/Cooling - Technology Hardware_Embeded Software</v>
      </c>
      <c r="V2332" t="str">
        <f>VLOOKUP(KamstrupData[[#This Row],[ORG_Concat]],'O-Organization'!F:H,3,FALSE)</f>
        <v>11113_DK10_Heat &amp; Cooling_Heat/Cooling - Technology Hardware_Embeded Software</v>
      </c>
    </row>
    <row r="2333" spans="4:22">
      <c r="D2333" t="s">
        <v>78</v>
      </c>
      <c r="E2333" t="str">
        <f>VLOOKUP(D2333,'B-Business Capability'!B:H,5,FALSE)</f>
        <v>Customer Service</v>
      </c>
      <c r="F2333" t="str">
        <f>VLOOKUP(D2333,'B-Business Capability'!B:H,6,FALSE)</f>
        <v>Customer Service and Support</v>
      </c>
      <c r="G2333" t="str">
        <f>VLOOKUP(D2333,'B-Business Capability'!B:H,7,FALSE)</f>
        <v>Service Request Management</v>
      </c>
      <c r="I2333" t="s">
        <v>253</v>
      </c>
      <c r="J2333" t="s">
        <v>1060</v>
      </c>
      <c r="K2333" t="s">
        <v>1064</v>
      </c>
      <c r="L2333" t="s">
        <v>157</v>
      </c>
      <c r="M2333" t="str">
        <f>VLOOKUP(L2333,'A-Applications'!B:D,3,FALSE)</f>
        <v>ServiceNow</v>
      </c>
      <c r="N2333" t="s">
        <v>53</v>
      </c>
      <c r="O2333" t="s">
        <v>54</v>
      </c>
      <c r="P2333" t="s">
        <v>1099</v>
      </c>
      <c r="Q2333" t="str">
        <f>VLOOKUP(KamstrupData[[#This Row],[IdLevel123]],'B-Business Capability'!B:L,10,FALSE)</f>
        <v>Customer Service and Support</v>
      </c>
      <c r="R2333">
        <f>VLOOKUP(KamstrupData[[#This Row],[IdLevel123]],'B-Business Capability'!B:L,11,FALSE)</f>
        <v>0</v>
      </c>
      <c r="T2333" t="s">
        <v>1065</v>
      </c>
      <c r="U2333" t="str">
        <f>_xlfn.CONCAT(KamstrupData[[#This Row],[CountryCode]],"_",KamstrupData[[#This Row],[Business Area]],"_",KamstrupData[[#This Row],[DepartmentTeam]])</f>
        <v>DK10_Heat/Cooling - Technology Hardware_H/C Meters</v>
      </c>
      <c r="V2333" t="str">
        <f>VLOOKUP(KamstrupData[[#This Row],[ORG_Concat]],'O-Organization'!F:H,3,FALSE)</f>
        <v>11114_DK10_Heat &amp; Cooling_Heat/Cooling - Technology Hardware_H/C Meters</v>
      </c>
    </row>
    <row r="2334" spans="4:22">
      <c r="D2334" t="s">
        <v>78</v>
      </c>
      <c r="E2334" t="str">
        <f>VLOOKUP(D2334,'B-Business Capability'!B:H,5,FALSE)</f>
        <v>Customer Service</v>
      </c>
      <c r="F2334" t="str">
        <f>VLOOKUP(D2334,'B-Business Capability'!B:H,6,FALSE)</f>
        <v>Customer Service and Support</v>
      </c>
      <c r="G2334" t="str">
        <f>VLOOKUP(D2334,'B-Business Capability'!B:H,7,FALSE)</f>
        <v>Service Request Management</v>
      </c>
      <c r="I2334" t="s">
        <v>253</v>
      </c>
      <c r="J2334" t="s">
        <v>1060</v>
      </c>
      <c r="K2334" t="s">
        <v>883</v>
      </c>
      <c r="L2334" t="s">
        <v>157</v>
      </c>
      <c r="M2334" t="str">
        <f>VLOOKUP(L2334,'A-Applications'!B:D,3,FALSE)</f>
        <v>ServiceNow</v>
      </c>
      <c r="N2334" t="s">
        <v>53</v>
      </c>
      <c r="O2334" t="s">
        <v>54</v>
      </c>
      <c r="P2334" t="s">
        <v>1099</v>
      </c>
      <c r="Q2334" t="str">
        <f>VLOOKUP(KamstrupData[[#This Row],[IdLevel123]],'B-Business Capability'!B:L,10,FALSE)</f>
        <v>Customer Service and Support</v>
      </c>
      <c r="R2334">
        <f>VLOOKUP(KamstrupData[[#This Row],[IdLevel123]],'B-Business Capability'!B:L,11,FALSE)</f>
        <v>0</v>
      </c>
      <c r="T2334" t="s">
        <v>1066</v>
      </c>
      <c r="U2334" t="str">
        <f>_xlfn.CONCAT(KamstrupData[[#This Row],[CountryCode]],"_",KamstrupData[[#This Row],[Business Area]],"_",KamstrupData[[#This Row],[DepartmentTeam]])</f>
        <v>DK10_Heat/Cooling - Technology Hardware_Hardware</v>
      </c>
      <c r="V2334" t="str">
        <f>VLOOKUP(KamstrupData[[#This Row],[ORG_Concat]],'O-Organization'!F:H,3,FALSE)</f>
        <v>11115_DK10_Heat &amp; Cooling_Heat/Cooling - Technology Hardware_Hardware</v>
      </c>
    </row>
    <row r="2335" spans="4:22">
      <c r="D2335" t="s">
        <v>78</v>
      </c>
      <c r="E2335" t="str">
        <f>VLOOKUP(D2335,'B-Business Capability'!B:H,5,FALSE)</f>
        <v>Customer Service</v>
      </c>
      <c r="F2335" t="str">
        <f>VLOOKUP(D2335,'B-Business Capability'!B:H,6,FALSE)</f>
        <v>Customer Service and Support</v>
      </c>
      <c r="G2335" t="str">
        <f>VLOOKUP(D2335,'B-Business Capability'!B:H,7,FALSE)</f>
        <v>Service Request Management</v>
      </c>
      <c r="I2335" t="s">
        <v>253</v>
      </c>
      <c r="J2335" t="s">
        <v>1060</v>
      </c>
      <c r="K2335" t="s">
        <v>888</v>
      </c>
      <c r="L2335" t="s">
        <v>157</v>
      </c>
      <c r="M2335" t="str">
        <f>VLOOKUP(L2335,'A-Applications'!B:D,3,FALSE)</f>
        <v>ServiceNow</v>
      </c>
      <c r="N2335" t="s">
        <v>53</v>
      </c>
      <c r="O2335" s="42" t="s">
        <v>54</v>
      </c>
      <c r="P2335" t="s">
        <v>1099</v>
      </c>
      <c r="Q2335" t="str">
        <f>VLOOKUP(KamstrupData[[#This Row],[IdLevel123]],'B-Business Capability'!B:L,10,FALSE)</f>
        <v>Customer Service and Support</v>
      </c>
      <c r="R2335">
        <f>VLOOKUP(KamstrupData[[#This Row],[IdLevel123]],'B-Business Capability'!B:L,11,FALSE)</f>
        <v>0</v>
      </c>
      <c r="T2335" t="s">
        <v>1067</v>
      </c>
      <c r="U2335" t="str">
        <f>_xlfn.CONCAT(KamstrupData[[#This Row],[CountryCode]],"_",KamstrupData[[#This Row],[Business Area]],"_",KamstrupData[[#This Row],[DepartmentTeam]])</f>
        <v>DK10_Heat/Cooling - Technology Hardware_Tech. Lead</v>
      </c>
      <c r="V2335" t="str">
        <f>VLOOKUP(KamstrupData[[#This Row],[ORG_Concat]],'O-Organization'!F:H,3,FALSE)</f>
        <v>11116_DK10_Heat &amp; Cooling_Heat/Cooling - Technology Hardware_Tech. Lead</v>
      </c>
    </row>
    <row r="2336" spans="4:22">
      <c r="D2336" t="s">
        <v>507</v>
      </c>
      <c r="E2336" t="str">
        <f>VLOOKUP(D2336,'B-Business Capability'!B:H,5,FALSE)</f>
        <v>Product &amp; Software Development</v>
      </c>
      <c r="F2336" t="str">
        <f>VLOOKUP(D2336,'B-Business Capability'!B:H,6,FALSE)</f>
        <v>Engineering</v>
      </c>
      <c r="G2336" t="str">
        <f>VLOOKUP(D2336,'B-Business Capability'!B:H,7,FALSE)</f>
        <v>Construction &amp; Development</v>
      </c>
      <c r="I2336" t="s">
        <v>253</v>
      </c>
      <c r="J2336" t="s">
        <v>1060</v>
      </c>
      <c r="K2336" t="s">
        <v>1064</v>
      </c>
      <c r="L2336" t="s">
        <v>1100</v>
      </c>
      <c r="M2336" t="str">
        <f>VLOOKUP(L2336,'A-Applications'!B:D,3,FALSE)</f>
        <v>YABE (Yest Another BACnet Exlporer)</v>
      </c>
      <c r="N2336" t="s">
        <v>53</v>
      </c>
      <c r="O2336" t="s">
        <v>54</v>
      </c>
      <c r="P2336" t="s">
        <v>407</v>
      </c>
      <c r="Q2336" t="str">
        <f>VLOOKUP(KamstrupData[[#This Row],[IdLevel123]],'B-Business Capability'!B:L,10,FALSE)</f>
        <v>Idea-to-Release (I2R)</v>
      </c>
      <c r="R2336">
        <f>VLOOKUP(KamstrupData[[#This Row],[IdLevel123]],'B-Business Capability'!B:L,11,FALSE)</f>
        <v>420</v>
      </c>
      <c r="T2336" t="s">
        <v>1065</v>
      </c>
      <c r="U2336" t="str">
        <f>_xlfn.CONCAT(KamstrupData[[#This Row],[CountryCode]],"_",KamstrupData[[#This Row],[Business Area]],"_",KamstrupData[[#This Row],[DepartmentTeam]])</f>
        <v>DK10_Heat/Cooling - Technology Hardware_H/C Meters</v>
      </c>
      <c r="V2336" t="str">
        <f>VLOOKUP(KamstrupData[[#This Row],[ORG_Concat]],'O-Organization'!F:H,3,FALSE)</f>
        <v>11114_DK10_Heat &amp; Cooling_Heat/Cooling - Technology Hardware_H/C Meters</v>
      </c>
    </row>
    <row r="2337" spans="4:22">
      <c r="D2337" t="s">
        <v>507</v>
      </c>
      <c r="E2337" t="str">
        <f>VLOOKUP(D2337,'B-Business Capability'!B:H,5,FALSE)</f>
        <v>Product &amp; Software Development</v>
      </c>
      <c r="F2337" t="str">
        <f>VLOOKUP(D2337,'B-Business Capability'!B:H,6,FALSE)</f>
        <v>Engineering</v>
      </c>
      <c r="G2337" t="str">
        <f>VLOOKUP(D2337,'B-Business Capability'!B:H,7,FALSE)</f>
        <v>Construction &amp; Development</v>
      </c>
      <c r="I2337" t="s">
        <v>253</v>
      </c>
      <c r="J2337" t="s">
        <v>1060</v>
      </c>
      <c r="K2337" t="s">
        <v>1061</v>
      </c>
      <c r="L2337" t="s">
        <v>441</v>
      </c>
      <c r="M2337" t="str">
        <f>VLOOKUP(L2337,'A-Applications'!B:D,3,FALSE)</f>
        <v>7-Zip</v>
      </c>
      <c r="N2337" t="s">
        <v>53</v>
      </c>
      <c r="O2337" s="42" t="s">
        <v>54</v>
      </c>
      <c r="P2337" t="s">
        <v>407</v>
      </c>
      <c r="Q2337" t="str">
        <f>VLOOKUP(KamstrupData[[#This Row],[IdLevel123]],'B-Business Capability'!B:L,10,FALSE)</f>
        <v>Idea-to-Release (I2R)</v>
      </c>
      <c r="R2337">
        <f>VLOOKUP(KamstrupData[[#This Row],[IdLevel123]],'B-Business Capability'!B:L,11,FALSE)</f>
        <v>420</v>
      </c>
      <c r="T2337" t="s">
        <v>1062</v>
      </c>
      <c r="U2337" t="str">
        <f>_xlfn.CONCAT(KamstrupData[[#This Row],[CountryCode]],"_",KamstrupData[[#This Row],[Business Area]],"_",KamstrupData[[#This Row],[DepartmentTeam]])</f>
        <v>DK10_Heat/Cooling - Technology Hardware_Concentrators</v>
      </c>
      <c r="V2337" t="str">
        <f>VLOOKUP(KamstrupData[[#This Row],[ORG_Concat]],'O-Organization'!F:H,3,FALSE)</f>
        <v>11112_DK10_Heat &amp; Cooling_Heat/Cooling - Technology Hardware_Concentrators</v>
      </c>
    </row>
    <row r="2338" spans="4:22">
      <c r="D2338" t="s">
        <v>507</v>
      </c>
      <c r="E2338" t="str">
        <f>VLOOKUP(D2338,'B-Business Capability'!B:H,5,FALSE)</f>
        <v>Product &amp; Software Development</v>
      </c>
      <c r="F2338" t="str">
        <f>VLOOKUP(D2338,'B-Business Capability'!B:H,6,FALSE)</f>
        <v>Engineering</v>
      </c>
      <c r="G2338" t="str">
        <f>VLOOKUP(D2338,'B-Business Capability'!B:H,7,FALSE)</f>
        <v>Construction &amp; Development</v>
      </c>
      <c r="I2338" t="s">
        <v>253</v>
      </c>
      <c r="J2338" t="s">
        <v>1060</v>
      </c>
      <c r="K2338" t="s">
        <v>880</v>
      </c>
      <c r="L2338" t="s">
        <v>441</v>
      </c>
      <c r="M2338" t="str">
        <f>VLOOKUP(L2338,'A-Applications'!B:D,3,FALSE)</f>
        <v>7-Zip</v>
      </c>
      <c r="N2338" t="s">
        <v>53</v>
      </c>
      <c r="O2338" t="s">
        <v>54</v>
      </c>
      <c r="P2338" t="s">
        <v>407</v>
      </c>
      <c r="Q2338" t="str">
        <f>VLOOKUP(KamstrupData[[#This Row],[IdLevel123]],'B-Business Capability'!B:L,10,FALSE)</f>
        <v>Idea-to-Release (I2R)</v>
      </c>
      <c r="R2338">
        <f>VLOOKUP(KamstrupData[[#This Row],[IdLevel123]],'B-Business Capability'!B:L,11,FALSE)</f>
        <v>420</v>
      </c>
      <c r="T2338" t="s">
        <v>1063</v>
      </c>
      <c r="U2338" t="str">
        <f>_xlfn.CONCAT(KamstrupData[[#This Row],[CountryCode]],"_",KamstrupData[[#This Row],[Business Area]],"_",KamstrupData[[#This Row],[DepartmentTeam]])</f>
        <v>DK10_Heat/Cooling - Technology Hardware_Embeded Software</v>
      </c>
      <c r="V2338" t="str">
        <f>VLOOKUP(KamstrupData[[#This Row],[ORG_Concat]],'O-Organization'!F:H,3,FALSE)</f>
        <v>11113_DK10_Heat &amp; Cooling_Heat/Cooling - Technology Hardware_Embeded Software</v>
      </c>
    </row>
    <row r="2339" spans="4:22">
      <c r="D2339" t="s">
        <v>507</v>
      </c>
      <c r="E2339" t="str">
        <f>VLOOKUP(D2339,'B-Business Capability'!B:H,5,FALSE)</f>
        <v>Product &amp; Software Development</v>
      </c>
      <c r="F2339" t="str">
        <f>VLOOKUP(D2339,'B-Business Capability'!B:H,6,FALSE)</f>
        <v>Engineering</v>
      </c>
      <c r="G2339" t="str">
        <f>VLOOKUP(D2339,'B-Business Capability'!B:H,7,FALSE)</f>
        <v>Construction &amp; Development</v>
      </c>
      <c r="I2339" t="s">
        <v>253</v>
      </c>
      <c r="J2339" t="s">
        <v>1060</v>
      </c>
      <c r="K2339" t="s">
        <v>1064</v>
      </c>
      <c r="L2339" t="s">
        <v>441</v>
      </c>
      <c r="M2339" t="str">
        <f>VLOOKUP(L2339,'A-Applications'!B:D,3,FALSE)</f>
        <v>7-Zip</v>
      </c>
      <c r="N2339" t="s">
        <v>53</v>
      </c>
      <c r="O2339" t="s">
        <v>54</v>
      </c>
      <c r="P2339" t="s">
        <v>407</v>
      </c>
      <c r="Q2339" t="str">
        <f>VLOOKUP(KamstrupData[[#This Row],[IdLevel123]],'B-Business Capability'!B:L,10,FALSE)</f>
        <v>Idea-to-Release (I2R)</v>
      </c>
      <c r="R2339">
        <f>VLOOKUP(KamstrupData[[#This Row],[IdLevel123]],'B-Business Capability'!B:L,11,FALSE)</f>
        <v>420</v>
      </c>
      <c r="T2339" t="s">
        <v>1065</v>
      </c>
      <c r="U2339" t="str">
        <f>_xlfn.CONCAT(KamstrupData[[#This Row],[CountryCode]],"_",KamstrupData[[#This Row],[Business Area]],"_",KamstrupData[[#This Row],[DepartmentTeam]])</f>
        <v>DK10_Heat/Cooling - Technology Hardware_H/C Meters</v>
      </c>
      <c r="V2339" t="str">
        <f>VLOOKUP(KamstrupData[[#This Row],[ORG_Concat]],'O-Organization'!F:H,3,FALSE)</f>
        <v>11114_DK10_Heat &amp; Cooling_Heat/Cooling - Technology Hardware_H/C Meters</v>
      </c>
    </row>
    <row r="2340" spans="4:22">
      <c r="D2340" t="s">
        <v>507</v>
      </c>
      <c r="E2340" t="str">
        <f>VLOOKUP(D2340,'B-Business Capability'!B:H,5,FALSE)</f>
        <v>Product &amp; Software Development</v>
      </c>
      <c r="F2340" t="str">
        <f>VLOOKUP(D2340,'B-Business Capability'!B:H,6,FALSE)</f>
        <v>Engineering</v>
      </c>
      <c r="G2340" t="str">
        <f>VLOOKUP(D2340,'B-Business Capability'!B:H,7,FALSE)</f>
        <v>Construction &amp; Development</v>
      </c>
      <c r="I2340" t="s">
        <v>253</v>
      </c>
      <c r="J2340" t="s">
        <v>1060</v>
      </c>
      <c r="K2340" t="s">
        <v>883</v>
      </c>
      <c r="L2340" t="s">
        <v>441</v>
      </c>
      <c r="M2340" t="str">
        <f>VLOOKUP(L2340,'A-Applications'!B:D,3,FALSE)</f>
        <v>7-Zip</v>
      </c>
      <c r="N2340" t="s">
        <v>53</v>
      </c>
      <c r="O2340" t="s">
        <v>54</v>
      </c>
      <c r="P2340" t="s">
        <v>407</v>
      </c>
      <c r="Q2340" t="str">
        <f>VLOOKUP(KamstrupData[[#This Row],[IdLevel123]],'B-Business Capability'!B:L,10,FALSE)</f>
        <v>Idea-to-Release (I2R)</v>
      </c>
      <c r="R2340">
        <f>VLOOKUP(KamstrupData[[#This Row],[IdLevel123]],'B-Business Capability'!B:L,11,FALSE)</f>
        <v>420</v>
      </c>
      <c r="T2340" t="s">
        <v>1066</v>
      </c>
      <c r="U2340" t="str">
        <f>_xlfn.CONCAT(KamstrupData[[#This Row],[CountryCode]],"_",KamstrupData[[#This Row],[Business Area]],"_",KamstrupData[[#This Row],[DepartmentTeam]])</f>
        <v>DK10_Heat/Cooling - Technology Hardware_Hardware</v>
      </c>
      <c r="V2340" t="str">
        <f>VLOOKUP(KamstrupData[[#This Row],[ORG_Concat]],'O-Organization'!F:H,3,FALSE)</f>
        <v>11115_DK10_Heat &amp; Cooling_Heat/Cooling - Technology Hardware_Hardware</v>
      </c>
    </row>
    <row r="2341" spans="4:22">
      <c r="D2341" t="s">
        <v>507</v>
      </c>
      <c r="E2341" t="str">
        <f>VLOOKUP(D2341,'B-Business Capability'!B:H,5,FALSE)</f>
        <v>Product &amp; Software Development</v>
      </c>
      <c r="F2341" t="str">
        <f>VLOOKUP(D2341,'B-Business Capability'!B:H,6,FALSE)</f>
        <v>Engineering</v>
      </c>
      <c r="G2341" t="str">
        <f>VLOOKUP(D2341,'B-Business Capability'!B:H,7,FALSE)</f>
        <v>Construction &amp; Development</v>
      </c>
      <c r="I2341" t="s">
        <v>253</v>
      </c>
      <c r="J2341" t="s">
        <v>1060</v>
      </c>
      <c r="K2341" t="s">
        <v>888</v>
      </c>
      <c r="L2341" t="s">
        <v>441</v>
      </c>
      <c r="M2341" t="str">
        <f>VLOOKUP(L2341,'A-Applications'!B:D,3,FALSE)</f>
        <v>7-Zip</v>
      </c>
      <c r="N2341" t="s">
        <v>53</v>
      </c>
      <c r="O2341" s="42" t="s">
        <v>54</v>
      </c>
      <c r="P2341" t="s">
        <v>407</v>
      </c>
      <c r="Q2341" t="str">
        <f>VLOOKUP(KamstrupData[[#This Row],[IdLevel123]],'B-Business Capability'!B:L,10,FALSE)</f>
        <v>Idea-to-Release (I2R)</v>
      </c>
      <c r="R2341">
        <f>VLOOKUP(KamstrupData[[#This Row],[IdLevel123]],'B-Business Capability'!B:L,11,FALSE)</f>
        <v>420</v>
      </c>
      <c r="T2341" t="s">
        <v>1067</v>
      </c>
      <c r="U2341" t="str">
        <f>_xlfn.CONCAT(KamstrupData[[#This Row],[CountryCode]],"_",KamstrupData[[#This Row],[Business Area]],"_",KamstrupData[[#This Row],[DepartmentTeam]])</f>
        <v>DK10_Heat/Cooling - Technology Hardware_Tech. Lead</v>
      </c>
      <c r="V2341" t="str">
        <f>VLOOKUP(KamstrupData[[#This Row],[ORG_Concat]],'O-Organization'!F:H,3,FALSE)</f>
        <v>11116_DK10_Heat &amp; Cooling_Heat/Cooling - Technology Hardware_Tech. Lead</v>
      </c>
    </row>
    <row r="2342" spans="4:22">
      <c r="D2342" t="s">
        <v>857</v>
      </c>
      <c r="E2342" t="str">
        <f>VLOOKUP(D2342,'B-Business Capability'!B:H,5,FALSE)</f>
        <v>Governance, Risk and Compliance</v>
      </c>
      <c r="F2342" t="str">
        <f>VLOOKUP(D2342,'B-Business Capability'!B:H,6,FALSE)</f>
        <v>Product Market Compliance</v>
      </c>
      <c r="G2342">
        <f>VLOOKUP(D2342,'B-Business Capability'!B:H,7,FALSE)</f>
        <v>0</v>
      </c>
      <c r="I2342" t="s">
        <v>253</v>
      </c>
      <c r="J2342" t="s">
        <v>1060</v>
      </c>
      <c r="K2342" t="s">
        <v>1061</v>
      </c>
      <c r="L2342" t="s">
        <v>753</v>
      </c>
      <c r="M2342" t="str">
        <f>VLOOKUP(L2342,'A-Applications'!B:D,3,FALSE)</f>
        <v>Dansk Standard - Distribute</v>
      </c>
      <c r="N2342" t="s">
        <v>53</v>
      </c>
      <c r="O2342" s="42" t="s">
        <v>54</v>
      </c>
      <c r="P2342" t="s">
        <v>407</v>
      </c>
      <c r="Q2342" t="str">
        <f>VLOOKUP(KamstrupData[[#This Row],[IdLevel123]],'B-Business Capability'!B:L,10,FALSE)</f>
        <v>N/A</v>
      </c>
      <c r="R2342">
        <f>VLOOKUP(KamstrupData[[#This Row],[IdLevel123]],'B-Business Capability'!B:L,11,FALSE)</f>
        <v>0</v>
      </c>
      <c r="U2342" t="str">
        <f>_xlfn.CONCAT(KamstrupData[[#This Row],[CountryCode]],"_",KamstrupData[[#This Row],[Business Area]],"_",KamstrupData[[#This Row],[DepartmentTeam]])</f>
        <v>DK10_Heat/Cooling - Technology Hardware_Concentrators</v>
      </c>
      <c r="V2342" t="str">
        <f>VLOOKUP(KamstrupData[[#This Row],[ORG_Concat]],'O-Organization'!F:H,3,FALSE)</f>
        <v>11112_DK10_Heat &amp; Cooling_Heat/Cooling - Technology Hardware_Concentrators</v>
      </c>
    </row>
    <row r="2343" spans="4:22">
      <c r="D2343" t="s">
        <v>857</v>
      </c>
      <c r="E2343" t="str">
        <f>VLOOKUP(D2343,'B-Business Capability'!B:H,5,FALSE)</f>
        <v>Governance, Risk and Compliance</v>
      </c>
      <c r="F2343" t="str">
        <f>VLOOKUP(D2343,'B-Business Capability'!B:H,6,FALSE)</f>
        <v>Product Market Compliance</v>
      </c>
      <c r="G2343">
        <f>VLOOKUP(D2343,'B-Business Capability'!B:H,7,FALSE)</f>
        <v>0</v>
      </c>
      <c r="I2343" t="s">
        <v>253</v>
      </c>
      <c r="J2343" t="s">
        <v>1060</v>
      </c>
      <c r="K2343" t="s">
        <v>880</v>
      </c>
      <c r="L2343" t="s">
        <v>753</v>
      </c>
      <c r="M2343" t="str">
        <f>VLOOKUP(L2343,'A-Applications'!B:D,3,FALSE)</f>
        <v>Dansk Standard - Distribute</v>
      </c>
      <c r="N2343" t="s">
        <v>53</v>
      </c>
      <c r="O2343" s="42" t="s">
        <v>54</v>
      </c>
      <c r="P2343" t="s">
        <v>407</v>
      </c>
      <c r="Q2343" t="str">
        <f>VLOOKUP(KamstrupData[[#This Row],[IdLevel123]],'B-Business Capability'!B:L,10,FALSE)</f>
        <v>N/A</v>
      </c>
      <c r="R2343">
        <f>VLOOKUP(KamstrupData[[#This Row],[IdLevel123]],'B-Business Capability'!B:L,11,FALSE)</f>
        <v>0</v>
      </c>
      <c r="T2343" t="s">
        <v>1063</v>
      </c>
      <c r="U2343" t="str">
        <f>_xlfn.CONCAT(KamstrupData[[#This Row],[CountryCode]],"_",KamstrupData[[#This Row],[Business Area]],"_",KamstrupData[[#This Row],[DepartmentTeam]])</f>
        <v>DK10_Heat/Cooling - Technology Hardware_Embeded Software</v>
      </c>
      <c r="V2343" t="str">
        <f>VLOOKUP(KamstrupData[[#This Row],[ORG_Concat]],'O-Organization'!F:H,3,FALSE)</f>
        <v>11113_DK10_Heat &amp; Cooling_Heat/Cooling - Technology Hardware_Embeded Software</v>
      </c>
    </row>
    <row r="2344" spans="4:22">
      <c r="D2344" t="s">
        <v>857</v>
      </c>
      <c r="E2344" t="str">
        <f>VLOOKUP(D2344,'B-Business Capability'!B:H,5,FALSE)</f>
        <v>Governance, Risk and Compliance</v>
      </c>
      <c r="F2344" t="str">
        <f>VLOOKUP(D2344,'B-Business Capability'!B:H,6,FALSE)</f>
        <v>Product Market Compliance</v>
      </c>
      <c r="G2344">
        <f>VLOOKUP(D2344,'B-Business Capability'!B:H,7,FALSE)</f>
        <v>0</v>
      </c>
      <c r="I2344" t="s">
        <v>253</v>
      </c>
      <c r="J2344" t="s">
        <v>1060</v>
      </c>
      <c r="K2344" t="s">
        <v>1064</v>
      </c>
      <c r="L2344" t="s">
        <v>753</v>
      </c>
      <c r="M2344" t="str">
        <f>VLOOKUP(L2344,'A-Applications'!B:D,3,FALSE)</f>
        <v>Dansk Standard - Distribute</v>
      </c>
      <c r="N2344" t="s">
        <v>53</v>
      </c>
      <c r="O2344" s="42" t="s">
        <v>54</v>
      </c>
      <c r="P2344" t="s">
        <v>407</v>
      </c>
      <c r="Q2344" t="str">
        <f>VLOOKUP(KamstrupData[[#This Row],[IdLevel123]],'B-Business Capability'!B:L,10,FALSE)</f>
        <v>N/A</v>
      </c>
      <c r="R2344">
        <f>VLOOKUP(KamstrupData[[#This Row],[IdLevel123]],'B-Business Capability'!B:L,11,FALSE)</f>
        <v>0</v>
      </c>
      <c r="T2344" t="s">
        <v>1065</v>
      </c>
      <c r="U2344" t="str">
        <f>_xlfn.CONCAT(KamstrupData[[#This Row],[CountryCode]],"_",KamstrupData[[#This Row],[Business Area]],"_",KamstrupData[[#This Row],[DepartmentTeam]])</f>
        <v>DK10_Heat/Cooling - Technology Hardware_H/C Meters</v>
      </c>
      <c r="V2344" t="str">
        <f>VLOOKUP(KamstrupData[[#This Row],[ORG_Concat]],'O-Organization'!F:H,3,FALSE)</f>
        <v>11114_DK10_Heat &amp; Cooling_Heat/Cooling - Technology Hardware_H/C Meters</v>
      </c>
    </row>
    <row r="2345" spans="4:22">
      <c r="D2345" t="s">
        <v>857</v>
      </c>
      <c r="E2345" t="str">
        <f>VLOOKUP(D2345,'B-Business Capability'!B:H,5,FALSE)</f>
        <v>Governance, Risk and Compliance</v>
      </c>
      <c r="F2345" t="str">
        <f>VLOOKUP(D2345,'B-Business Capability'!B:H,6,FALSE)</f>
        <v>Product Market Compliance</v>
      </c>
      <c r="G2345">
        <f>VLOOKUP(D2345,'B-Business Capability'!B:H,7,FALSE)</f>
        <v>0</v>
      </c>
      <c r="I2345" t="s">
        <v>253</v>
      </c>
      <c r="J2345" t="s">
        <v>1060</v>
      </c>
      <c r="K2345" t="s">
        <v>883</v>
      </c>
      <c r="L2345" t="s">
        <v>753</v>
      </c>
      <c r="M2345" t="str">
        <f>VLOOKUP(L2345,'A-Applications'!B:D,3,FALSE)</f>
        <v>Dansk Standard - Distribute</v>
      </c>
      <c r="N2345" t="s">
        <v>53</v>
      </c>
      <c r="O2345" s="42" t="s">
        <v>54</v>
      </c>
      <c r="P2345" t="s">
        <v>407</v>
      </c>
      <c r="Q2345" t="str">
        <f>VLOOKUP(KamstrupData[[#This Row],[IdLevel123]],'B-Business Capability'!B:L,10,FALSE)</f>
        <v>N/A</v>
      </c>
      <c r="R2345">
        <f>VLOOKUP(KamstrupData[[#This Row],[IdLevel123]],'B-Business Capability'!B:L,11,FALSE)</f>
        <v>0</v>
      </c>
      <c r="U2345" t="str">
        <f>_xlfn.CONCAT(KamstrupData[[#This Row],[CountryCode]],"_",KamstrupData[[#This Row],[Business Area]],"_",KamstrupData[[#This Row],[DepartmentTeam]])</f>
        <v>DK10_Heat/Cooling - Technology Hardware_Hardware</v>
      </c>
      <c r="V2345" t="str">
        <f>VLOOKUP(KamstrupData[[#This Row],[ORG_Concat]],'O-Organization'!F:H,3,FALSE)</f>
        <v>11115_DK10_Heat &amp; Cooling_Heat/Cooling - Technology Hardware_Hardware</v>
      </c>
    </row>
    <row r="2346" spans="4:22">
      <c r="D2346" t="s">
        <v>857</v>
      </c>
      <c r="E2346" t="str">
        <f>VLOOKUP(D2346,'B-Business Capability'!B:H,5,FALSE)</f>
        <v>Governance, Risk and Compliance</v>
      </c>
      <c r="F2346" t="str">
        <f>VLOOKUP(D2346,'B-Business Capability'!B:H,6,FALSE)</f>
        <v>Product Market Compliance</v>
      </c>
      <c r="G2346">
        <f>VLOOKUP(D2346,'B-Business Capability'!B:H,7,FALSE)</f>
        <v>0</v>
      </c>
      <c r="I2346" t="s">
        <v>253</v>
      </c>
      <c r="J2346" t="s">
        <v>1060</v>
      </c>
      <c r="K2346" t="s">
        <v>888</v>
      </c>
      <c r="L2346" t="s">
        <v>753</v>
      </c>
      <c r="M2346" t="str">
        <f>VLOOKUP(L2346,'A-Applications'!B:D,3,FALSE)</f>
        <v>Dansk Standard - Distribute</v>
      </c>
      <c r="N2346" t="s">
        <v>53</v>
      </c>
      <c r="O2346" s="42" t="s">
        <v>54</v>
      </c>
      <c r="P2346" t="s">
        <v>407</v>
      </c>
      <c r="Q2346" t="str">
        <f>VLOOKUP(KamstrupData[[#This Row],[IdLevel123]],'B-Business Capability'!B:L,10,FALSE)</f>
        <v>N/A</v>
      </c>
      <c r="R2346">
        <f>VLOOKUP(KamstrupData[[#This Row],[IdLevel123]],'B-Business Capability'!B:L,11,FALSE)</f>
        <v>0</v>
      </c>
      <c r="U2346" t="str">
        <f>_xlfn.CONCAT(KamstrupData[[#This Row],[CountryCode]],"_",KamstrupData[[#This Row],[Business Area]],"_",KamstrupData[[#This Row],[DepartmentTeam]])</f>
        <v>DK10_Heat/Cooling - Technology Hardware_Tech. Lead</v>
      </c>
      <c r="V2346" t="str">
        <f>VLOOKUP(KamstrupData[[#This Row],[ORG_Concat]],'O-Organization'!F:H,3,FALSE)</f>
        <v>11116_DK10_Heat &amp; Cooling_Heat/Cooling - Technology Hardware_Tech. Lead</v>
      </c>
    </row>
    <row r="2347" spans="4:22">
      <c r="D2347" t="s">
        <v>853</v>
      </c>
      <c r="E2347" t="str">
        <f>VLOOKUP(D2347,'B-Business Capability'!B:H,5,FALSE)</f>
        <v>Product &amp; Software Development</v>
      </c>
      <c r="F2347" t="str">
        <f>VLOOKUP(D2347,'B-Business Capability'!B:H,6,FALSE)</f>
        <v>Quality Management</v>
      </c>
      <c r="G2347" t="str">
        <f>VLOOKUP(D2347,'B-Business Capability'!B:H,7,FALSE)</f>
        <v>Manage Product Document</v>
      </c>
      <c r="I2347" t="s">
        <v>253</v>
      </c>
      <c r="J2347" t="s">
        <v>1060</v>
      </c>
      <c r="K2347" t="s">
        <v>1061</v>
      </c>
      <c r="L2347" t="s">
        <v>442</v>
      </c>
      <c r="M2347" t="str">
        <f>VLOOKUP(L2347,'A-Applications'!B:D,3,FALSE)</f>
        <v>Draw.IO</v>
      </c>
      <c r="N2347" t="s">
        <v>53</v>
      </c>
      <c r="O2347" s="42" t="s">
        <v>54</v>
      </c>
      <c r="P2347" t="s">
        <v>407</v>
      </c>
      <c r="Q2347" t="str">
        <f>VLOOKUP(KamstrupData[[#This Row],[IdLevel123]],'B-Business Capability'!B:L,10,FALSE)</f>
        <v>Idea-to-Release (I2R)</v>
      </c>
      <c r="R2347">
        <f>VLOOKUP(KamstrupData[[#This Row],[IdLevel123]],'B-Business Capability'!B:L,11,FALSE)</f>
        <v>904</v>
      </c>
      <c r="T2347" t="s">
        <v>1062</v>
      </c>
      <c r="U2347" t="str">
        <f>_xlfn.CONCAT(KamstrupData[[#This Row],[CountryCode]],"_",KamstrupData[[#This Row],[Business Area]],"_",KamstrupData[[#This Row],[DepartmentTeam]])</f>
        <v>DK10_Heat/Cooling - Technology Hardware_Concentrators</v>
      </c>
      <c r="V2347" t="str">
        <f>VLOOKUP(KamstrupData[[#This Row],[ORG_Concat]],'O-Organization'!F:H,3,FALSE)</f>
        <v>11112_DK10_Heat &amp; Cooling_Heat/Cooling - Technology Hardware_Concentrators</v>
      </c>
    </row>
    <row r="2348" spans="4:22">
      <c r="D2348" t="s">
        <v>853</v>
      </c>
      <c r="E2348" t="str">
        <f>VLOOKUP(D2348,'B-Business Capability'!B:H,5,FALSE)</f>
        <v>Product &amp; Software Development</v>
      </c>
      <c r="F2348" t="str">
        <f>VLOOKUP(D2348,'B-Business Capability'!B:H,6,FALSE)</f>
        <v>Quality Management</v>
      </c>
      <c r="G2348" t="str">
        <f>VLOOKUP(D2348,'B-Business Capability'!B:H,7,FALSE)</f>
        <v>Manage Product Document</v>
      </c>
      <c r="I2348" t="s">
        <v>253</v>
      </c>
      <c r="J2348" t="s">
        <v>1060</v>
      </c>
      <c r="K2348" t="s">
        <v>1064</v>
      </c>
      <c r="L2348" t="s">
        <v>442</v>
      </c>
      <c r="M2348" t="str">
        <f>VLOOKUP(L2348,'A-Applications'!B:D,3,FALSE)</f>
        <v>Draw.IO</v>
      </c>
      <c r="N2348" t="s">
        <v>53</v>
      </c>
      <c r="O2348" t="s">
        <v>54</v>
      </c>
      <c r="P2348" t="s">
        <v>407</v>
      </c>
      <c r="Q2348" t="str">
        <f>VLOOKUP(KamstrupData[[#This Row],[IdLevel123]],'B-Business Capability'!B:L,10,FALSE)</f>
        <v>Idea-to-Release (I2R)</v>
      </c>
      <c r="R2348">
        <f>VLOOKUP(KamstrupData[[#This Row],[IdLevel123]],'B-Business Capability'!B:L,11,FALSE)</f>
        <v>904</v>
      </c>
      <c r="T2348" t="s">
        <v>1065</v>
      </c>
      <c r="U2348" t="str">
        <f>_xlfn.CONCAT(KamstrupData[[#This Row],[CountryCode]],"_",KamstrupData[[#This Row],[Business Area]],"_",KamstrupData[[#This Row],[DepartmentTeam]])</f>
        <v>DK10_Heat/Cooling - Technology Hardware_H/C Meters</v>
      </c>
      <c r="V2348" t="str">
        <f>VLOOKUP(KamstrupData[[#This Row],[ORG_Concat]],'O-Organization'!F:H,3,FALSE)</f>
        <v>11114_DK10_Heat &amp; Cooling_Heat/Cooling - Technology Hardware_H/C Meters</v>
      </c>
    </row>
    <row r="2349" spans="4:22">
      <c r="D2349" t="s">
        <v>507</v>
      </c>
      <c r="E2349" t="str">
        <f>VLOOKUP(D2349,'B-Business Capability'!B:H,5,FALSE)</f>
        <v>Product &amp; Software Development</v>
      </c>
      <c r="F2349" t="str">
        <f>VLOOKUP(D2349,'B-Business Capability'!B:H,6,FALSE)</f>
        <v>Engineering</v>
      </c>
      <c r="G2349" t="str">
        <f>VLOOKUP(D2349,'B-Business Capability'!B:H,7,FALSE)</f>
        <v>Construction &amp; Development</v>
      </c>
      <c r="I2349" t="s">
        <v>253</v>
      </c>
      <c r="J2349" t="s">
        <v>1060</v>
      </c>
      <c r="K2349" t="s">
        <v>1061</v>
      </c>
      <c r="L2349" t="s">
        <v>443</v>
      </c>
      <c r="M2349" t="str">
        <f>VLOOKUP(L2349,'A-Applications'!B:D,3,FALSE)</f>
        <v>VSCode</v>
      </c>
      <c r="N2349" t="s">
        <v>53</v>
      </c>
      <c r="O2349" s="42" t="s">
        <v>66</v>
      </c>
      <c r="P2349" t="s">
        <v>916</v>
      </c>
      <c r="Q2349" t="str">
        <f>VLOOKUP(KamstrupData[[#This Row],[IdLevel123]],'B-Business Capability'!B:L,10,FALSE)</f>
        <v>Idea-to-Release (I2R)</v>
      </c>
      <c r="R2349">
        <f>VLOOKUP(KamstrupData[[#This Row],[IdLevel123]],'B-Business Capability'!B:L,11,FALSE)</f>
        <v>420</v>
      </c>
      <c r="T2349" t="s">
        <v>1062</v>
      </c>
      <c r="U2349" t="str">
        <f>_xlfn.CONCAT(KamstrupData[[#This Row],[CountryCode]],"_",KamstrupData[[#This Row],[Business Area]],"_",KamstrupData[[#This Row],[DepartmentTeam]])</f>
        <v>DK10_Heat/Cooling - Technology Hardware_Concentrators</v>
      </c>
      <c r="V2349" t="str">
        <f>VLOOKUP(KamstrupData[[#This Row],[ORG_Concat]],'O-Organization'!F:H,3,FALSE)</f>
        <v>11112_DK10_Heat &amp; Cooling_Heat/Cooling - Technology Hardware_Concentrators</v>
      </c>
    </row>
    <row r="2350" spans="4:22">
      <c r="D2350" t="s">
        <v>291</v>
      </c>
      <c r="E2350" t="str">
        <f>VLOOKUP(D2350,'B-Business Capability'!B:H,5,FALSE)</f>
        <v>Strategic Management</v>
      </c>
      <c r="F2350" t="str">
        <f>VLOOKUP(D2350,'B-Business Capability'!B:H,6,FALSE)</f>
        <v>Enterprise Effectiveness &amp; Project Management</v>
      </c>
      <c r="G2350">
        <f>VLOOKUP(D2350,'B-Business Capability'!B:H,7,FALSE)</f>
        <v>0</v>
      </c>
      <c r="I2350" t="s">
        <v>253</v>
      </c>
      <c r="J2350" t="s">
        <v>1060</v>
      </c>
      <c r="K2350" t="s">
        <v>880</v>
      </c>
      <c r="L2350" t="s">
        <v>336</v>
      </c>
      <c r="M2350" t="str">
        <f>VLOOKUP(L2350,'A-Applications'!B:D,3,FALSE)</f>
        <v>Microsoft To Do</v>
      </c>
      <c r="N2350" t="s">
        <v>53</v>
      </c>
      <c r="O2350" t="s">
        <v>62</v>
      </c>
      <c r="P2350" t="s">
        <v>97</v>
      </c>
      <c r="Q2350" t="str">
        <f>VLOOKUP(KamstrupData[[#This Row],[IdLevel123]],'B-Business Capability'!B:L,10,FALSE)</f>
        <v>N/A</v>
      </c>
      <c r="R2350">
        <f>VLOOKUP(KamstrupData[[#This Row],[IdLevel123]],'B-Business Capability'!B:L,11,FALSE)</f>
        <v>0</v>
      </c>
      <c r="T2350" t="s">
        <v>1063</v>
      </c>
      <c r="U2350" t="str">
        <f>_xlfn.CONCAT(KamstrupData[[#This Row],[CountryCode]],"_",KamstrupData[[#This Row],[Business Area]],"_",KamstrupData[[#This Row],[DepartmentTeam]])</f>
        <v>DK10_Heat/Cooling - Technology Hardware_Embeded Software</v>
      </c>
      <c r="V2350" t="str">
        <f>VLOOKUP(KamstrupData[[#This Row],[ORG_Concat]],'O-Organization'!F:H,3,FALSE)</f>
        <v>11113_DK10_Heat &amp; Cooling_Heat/Cooling - Technology Hardware_Embeded Software</v>
      </c>
    </row>
    <row r="2351" spans="4:22">
      <c r="D2351" t="s">
        <v>291</v>
      </c>
      <c r="E2351" t="str">
        <f>VLOOKUP(D2351,'B-Business Capability'!B:H,5,FALSE)</f>
        <v>Strategic Management</v>
      </c>
      <c r="F2351" t="str">
        <f>VLOOKUP(D2351,'B-Business Capability'!B:H,6,FALSE)</f>
        <v>Enterprise Effectiveness &amp; Project Management</v>
      </c>
      <c r="G2351">
        <f>VLOOKUP(D2351,'B-Business Capability'!B:H,7,FALSE)</f>
        <v>0</v>
      </c>
      <c r="I2351" t="s">
        <v>253</v>
      </c>
      <c r="J2351" t="s">
        <v>1060</v>
      </c>
      <c r="K2351" t="s">
        <v>888</v>
      </c>
      <c r="L2351" t="s">
        <v>336</v>
      </c>
      <c r="M2351" t="str">
        <f>VLOOKUP(L2351,'A-Applications'!B:D,3,FALSE)</f>
        <v>Microsoft To Do</v>
      </c>
      <c r="N2351" t="s">
        <v>53</v>
      </c>
      <c r="O2351" s="42" t="s">
        <v>62</v>
      </c>
      <c r="P2351" t="s">
        <v>97</v>
      </c>
      <c r="Q2351" t="str">
        <f>VLOOKUP(KamstrupData[[#This Row],[IdLevel123]],'B-Business Capability'!B:L,10,FALSE)</f>
        <v>N/A</v>
      </c>
      <c r="R2351">
        <f>VLOOKUP(KamstrupData[[#This Row],[IdLevel123]],'B-Business Capability'!B:L,11,FALSE)</f>
        <v>0</v>
      </c>
      <c r="T2351" t="s">
        <v>1067</v>
      </c>
      <c r="U2351" t="str">
        <f>_xlfn.CONCAT(KamstrupData[[#This Row],[CountryCode]],"_",KamstrupData[[#This Row],[Business Area]],"_",KamstrupData[[#This Row],[DepartmentTeam]])</f>
        <v>DK10_Heat/Cooling - Technology Hardware_Tech. Lead</v>
      </c>
      <c r="V2351" t="str">
        <f>VLOOKUP(KamstrupData[[#This Row],[ORG_Concat]],'O-Organization'!F:H,3,FALSE)</f>
        <v>11116_DK10_Heat &amp; Cooling_Heat/Cooling - Technology Hardware_Tech. Lead</v>
      </c>
    </row>
    <row r="2352" spans="4:22">
      <c r="D2352" t="s">
        <v>1101</v>
      </c>
      <c r="E2352" t="str">
        <f>VLOOKUP(D2352,'B-Business Capability'!B:H,5,FALSE)</f>
        <v>Marketing</v>
      </c>
      <c r="F2352" t="str">
        <f>VLOOKUP(D2352,'B-Business Capability'!B:H,6,FALSE)</f>
        <v>Corporate communication and brand management</v>
      </c>
      <c r="G2352" t="str">
        <f>VLOOKUP(D2352,'B-Business Capability'!B:H,7,FALSE)</f>
        <v>Localization and translation management</v>
      </c>
      <c r="I2352" t="s">
        <v>253</v>
      </c>
      <c r="J2352" t="s">
        <v>1060</v>
      </c>
      <c r="K2352" t="s">
        <v>883</v>
      </c>
      <c r="L2352" t="s">
        <v>1057</v>
      </c>
      <c r="M2352" t="str">
        <f>VLOOKUP(L2352,'A-Applications'!B:D,3,FALSE)</f>
        <v>Azure AI Translator</v>
      </c>
      <c r="N2352" t="s">
        <v>53</v>
      </c>
      <c r="O2352" s="42" t="s">
        <v>62</v>
      </c>
      <c r="P2352" t="s">
        <v>77</v>
      </c>
      <c r="Q2352" t="str">
        <f>VLOOKUP(KamstrupData[[#This Row],[IdLevel123]],'B-Business Capability'!B:L,10,FALSE)</f>
        <v>N/A</v>
      </c>
      <c r="R2352">
        <f>VLOOKUP(KamstrupData[[#This Row],[IdLevel123]],'B-Business Capability'!B:L,11,FALSE)</f>
        <v>0</v>
      </c>
      <c r="S2352" t="s">
        <v>440</v>
      </c>
      <c r="T2352" t="s">
        <v>1102</v>
      </c>
      <c r="U2352" t="str">
        <f>_xlfn.CONCAT(KamstrupData[[#This Row],[CountryCode]],"_",KamstrupData[[#This Row],[Business Area]],"_",KamstrupData[[#This Row],[DepartmentTeam]])</f>
        <v>DK10_Heat/Cooling - Technology Hardware_Hardware</v>
      </c>
      <c r="V2352" t="str">
        <f>VLOOKUP(KamstrupData[[#This Row],[ORG_Concat]],'O-Organization'!F:H,3,FALSE)</f>
        <v>11115_DK10_Heat &amp; Cooling_Heat/Cooling - Technology Hardware_Hardware</v>
      </c>
    </row>
    <row r="2353" spans="4:22">
      <c r="D2353" t="s">
        <v>507</v>
      </c>
      <c r="E2353" t="str">
        <f>VLOOKUP(D2353,'B-Business Capability'!B:H,5,FALSE)</f>
        <v>Product &amp; Software Development</v>
      </c>
      <c r="F2353" t="str">
        <f>VLOOKUP(D2353,'B-Business Capability'!B:H,6,FALSE)</f>
        <v>Engineering</v>
      </c>
      <c r="G2353" t="str">
        <f>VLOOKUP(D2353,'B-Business Capability'!B:H,7,FALSE)</f>
        <v>Construction &amp; Development</v>
      </c>
      <c r="I2353" t="s">
        <v>253</v>
      </c>
      <c r="J2353" t="s">
        <v>1060</v>
      </c>
      <c r="K2353" t="s">
        <v>880</v>
      </c>
      <c r="L2353" t="s">
        <v>445</v>
      </c>
      <c r="M2353" t="str">
        <f>VLOOKUP(L2353,'A-Applications'!B:D,3,FALSE)</f>
        <v>Microsoft Visual Studio Code</v>
      </c>
      <c r="N2353" t="s">
        <v>53</v>
      </c>
      <c r="O2353" t="s">
        <v>54</v>
      </c>
      <c r="P2353" t="s">
        <v>407</v>
      </c>
      <c r="Q2353" t="str">
        <f>VLOOKUP(KamstrupData[[#This Row],[IdLevel123]],'B-Business Capability'!B:L,10,FALSE)</f>
        <v>Idea-to-Release (I2R)</v>
      </c>
      <c r="R2353">
        <f>VLOOKUP(KamstrupData[[#This Row],[IdLevel123]],'B-Business Capability'!B:L,11,FALSE)</f>
        <v>420</v>
      </c>
      <c r="T2353" t="s">
        <v>1063</v>
      </c>
      <c r="U2353" t="str">
        <f>_xlfn.CONCAT(KamstrupData[[#This Row],[CountryCode]],"_",KamstrupData[[#This Row],[Business Area]],"_",KamstrupData[[#This Row],[DepartmentTeam]])</f>
        <v>DK10_Heat/Cooling - Technology Hardware_Embeded Software</v>
      </c>
      <c r="V2353" t="str">
        <f>VLOOKUP(KamstrupData[[#This Row],[ORG_Concat]],'O-Organization'!F:H,3,FALSE)</f>
        <v>11113_DK10_Heat &amp; Cooling_Heat/Cooling - Technology Hardware_Embeded Software</v>
      </c>
    </row>
    <row r="2354" spans="4:22">
      <c r="D2354" t="s">
        <v>507</v>
      </c>
      <c r="E2354" t="str">
        <f>VLOOKUP(D2354,'B-Business Capability'!B:H,5,FALSE)</f>
        <v>Product &amp; Software Development</v>
      </c>
      <c r="F2354" t="str">
        <f>VLOOKUP(D2354,'B-Business Capability'!B:H,6,FALSE)</f>
        <v>Engineering</v>
      </c>
      <c r="G2354" t="str">
        <f>VLOOKUP(D2354,'B-Business Capability'!B:H,7,FALSE)</f>
        <v>Construction &amp; Development</v>
      </c>
      <c r="I2354" t="s">
        <v>253</v>
      </c>
      <c r="J2354" t="s">
        <v>1060</v>
      </c>
      <c r="K2354" t="s">
        <v>888</v>
      </c>
      <c r="L2354" t="s">
        <v>445</v>
      </c>
      <c r="M2354" t="str">
        <f>VLOOKUP(L2354,'A-Applications'!B:D,3,FALSE)</f>
        <v>Microsoft Visual Studio Code</v>
      </c>
      <c r="N2354" t="s">
        <v>53</v>
      </c>
      <c r="O2354" s="42" t="s">
        <v>54</v>
      </c>
      <c r="P2354" t="s">
        <v>407</v>
      </c>
      <c r="Q2354" t="str">
        <f>VLOOKUP(KamstrupData[[#This Row],[IdLevel123]],'B-Business Capability'!B:L,10,FALSE)</f>
        <v>Idea-to-Release (I2R)</v>
      </c>
      <c r="R2354">
        <f>VLOOKUP(KamstrupData[[#This Row],[IdLevel123]],'B-Business Capability'!B:L,11,FALSE)</f>
        <v>420</v>
      </c>
      <c r="T2354" t="s">
        <v>1067</v>
      </c>
      <c r="U2354" t="str">
        <f>_xlfn.CONCAT(KamstrupData[[#This Row],[CountryCode]],"_",KamstrupData[[#This Row],[Business Area]],"_",KamstrupData[[#This Row],[DepartmentTeam]])</f>
        <v>DK10_Heat/Cooling - Technology Hardware_Tech. Lead</v>
      </c>
      <c r="V2354" t="str">
        <f>VLOOKUP(KamstrupData[[#This Row],[ORG_Concat]],'O-Organization'!F:H,3,FALSE)</f>
        <v>11116_DK10_Heat &amp; Cooling_Heat/Cooling - Technology Hardware_Tech. Lead</v>
      </c>
    </row>
    <row r="2355" spans="4:22">
      <c r="D2355" t="s">
        <v>366</v>
      </c>
      <c r="E2355" t="str">
        <f>VLOOKUP(D2355,'B-Business Capability'!B:H,5,FALSE)</f>
        <v>OT Hosting</v>
      </c>
      <c r="F2355" t="str">
        <f>VLOOKUP(D2355,'B-Business Capability'!B:H,6,FALSE)</f>
        <v>OT Operations &amp; Service</v>
      </c>
      <c r="G2355" t="str">
        <f>VLOOKUP(D2355,'B-Business Capability'!B:H,7,FALSE)</f>
        <v>Telemetry &amp; Event Processing</v>
      </c>
      <c r="I2355" t="s">
        <v>253</v>
      </c>
      <c r="J2355" t="s">
        <v>1060</v>
      </c>
      <c r="K2355" t="s">
        <v>1061</v>
      </c>
      <c r="L2355" t="s">
        <v>528</v>
      </c>
      <c r="M2355" t="str">
        <f>VLOOKUP(L2355,'A-Applications'!B:D,3,FALSE)</f>
        <v>Zabbix</v>
      </c>
      <c r="N2355" t="s">
        <v>53</v>
      </c>
      <c r="O2355" s="42" t="s">
        <v>54</v>
      </c>
      <c r="P2355" t="s">
        <v>407</v>
      </c>
      <c r="Q2355" t="str">
        <f>VLOOKUP(KamstrupData[[#This Row],[IdLevel123]],'B-Business Capability'!B:L,10,FALSE)</f>
        <v>N/A</v>
      </c>
      <c r="R2355">
        <f>VLOOKUP(KamstrupData[[#This Row],[IdLevel123]],'B-Business Capability'!B:L,11,FALSE)</f>
        <v>0</v>
      </c>
      <c r="T2355" t="s">
        <v>1065</v>
      </c>
      <c r="U2355" t="str">
        <f>_xlfn.CONCAT(KamstrupData[[#This Row],[CountryCode]],"_",KamstrupData[[#This Row],[Business Area]],"_",KamstrupData[[#This Row],[DepartmentTeam]])</f>
        <v>DK10_Heat/Cooling - Technology Hardware_Concentrators</v>
      </c>
      <c r="V2355" t="str">
        <f>VLOOKUP(KamstrupData[[#This Row],[ORG_Concat]],'O-Organization'!F:H,3,FALSE)</f>
        <v>11112_DK10_Heat &amp; Cooling_Heat/Cooling - Technology Hardware_Concentrators</v>
      </c>
    </row>
    <row r="2356" spans="4:22">
      <c r="D2356" t="s">
        <v>852</v>
      </c>
      <c r="E2356" t="str">
        <f>VLOOKUP(D2356,'B-Business Capability'!B:H,5,FALSE)</f>
        <v>Product &amp; Software Development</v>
      </c>
      <c r="F2356" t="str">
        <f>VLOOKUP(D2356,'B-Business Capability'!B:H,6,FALSE)</f>
        <v>Engineering</v>
      </c>
      <c r="G2356" t="str">
        <f>VLOOKUP(D2356,'B-Business Capability'!B:H,7,FALSE)</f>
        <v>Conceptualization</v>
      </c>
      <c r="I2356" t="s">
        <v>253</v>
      </c>
      <c r="J2356" t="s">
        <v>1060</v>
      </c>
      <c r="K2356" t="s">
        <v>888</v>
      </c>
      <c r="L2356" t="s">
        <v>172</v>
      </c>
      <c r="M2356" t="str">
        <f>VLOOKUP(L2356,'A-Applications'!B:D,3,FALSE)</f>
        <v>QGIS</v>
      </c>
      <c r="N2356" t="s">
        <v>53</v>
      </c>
      <c r="O2356" s="42" t="s">
        <v>54</v>
      </c>
      <c r="P2356" t="s">
        <v>407</v>
      </c>
      <c r="Q2356" t="str">
        <f>VLOOKUP(KamstrupData[[#This Row],[IdLevel123]],'B-Business Capability'!B:L,10,FALSE)</f>
        <v>Idea-to-Release (I2R)</v>
      </c>
      <c r="R2356">
        <f>VLOOKUP(KamstrupData[[#This Row],[IdLevel123]],'B-Business Capability'!B:L,11,FALSE)</f>
        <v>410</v>
      </c>
      <c r="T2356" t="s">
        <v>1067</v>
      </c>
      <c r="U2356" t="str">
        <f>_xlfn.CONCAT(KamstrupData[[#This Row],[CountryCode]],"_",KamstrupData[[#This Row],[Business Area]],"_",KamstrupData[[#This Row],[DepartmentTeam]])</f>
        <v>DK10_Heat/Cooling - Technology Hardware_Tech. Lead</v>
      </c>
      <c r="V2356" t="str">
        <f>VLOOKUP(KamstrupData[[#This Row],[ORG_Concat]],'O-Organization'!F:H,3,FALSE)</f>
        <v>11116_DK10_Heat &amp; Cooling_Heat/Cooling - Technology Hardware_Tech. Lead</v>
      </c>
    </row>
    <row r="2357" spans="4:22">
      <c r="D2357" t="s">
        <v>366</v>
      </c>
      <c r="E2357" t="str">
        <f>VLOOKUP(D2357,'B-Business Capability'!B:H,5,FALSE)</f>
        <v>OT Hosting</v>
      </c>
      <c r="F2357" t="str">
        <f>VLOOKUP(D2357,'B-Business Capability'!B:H,6,FALSE)</f>
        <v>OT Operations &amp; Service</v>
      </c>
      <c r="G2357" t="str">
        <f>VLOOKUP(D2357,'B-Business Capability'!B:H,7,FALSE)</f>
        <v>Telemetry &amp; Event Processing</v>
      </c>
      <c r="I2357" t="s">
        <v>253</v>
      </c>
      <c r="J2357" t="s">
        <v>1060</v>
      </c>
      <c r="K2357" t="s">
        <v>1061</v>
      </c>
      <c r="L2357" t="s">
        <v>447</v>
      </c>
      <c r="M2357" t="str">
        <f>VLOOKUP(L2357,'A-Applications'!B:D,3,FALSE)</f>
        <v>Radio Survey</v>
      </c>
      <c r="N2357" t="s">
        <v>147</v>
      </c>
      <c r="O2357" s="42" t="s">
        <v>369</v>
      </c>
      <c r="P2357" t="s">
        <v>407</v>
      </c>
      <c r="Q2357" t="str">
        <f>VLOOKUP(KamstrupData[[#This Row],[IdLevel123]],'B-Business Capability'!B:L,10,FALSE)</f>
        <v>N/A</v>
      </c>
      <c r="R2357">
        <f>VLOOKUP(KamstrupData[[#This Row],[IdLevel123]],'B-Business Capability'!B:L,11,FALSE)</f>
        <v>0</v>
      </c>
      <c r="T2357" t="s">
        <v>1103</v>
      </c>
      <c r="U2357" t="str">
        <f>_xlfn.CONCAT(KamstrupData[[#This Row],[CountryCode]],"_",KamstrupData[[#This Row],[Business Area]],"_",KamstrupData[[#This Row],[DepartmentTeam]])</f>
        <v>DK10_Heat/Cooling - Technology Hardware_Concentrators</v>
      </c>
      <c r="V2357" t="str">
        <f>VLOOKUP(KamstrupData[[#This Row],[ORG_Concat]],'O-Organization'!F:H,3,FALSE)</f>
        <v>11112_DK10_Heat &amp; Cooling_Heat/Cooling - Technology Hardware_Concentrators</v>
      </c>
    </row>
    <row r="2358" spans="4:22">
      <c r="D2358" t="s">
        <v>366</v>
      </c>
      <c r="E2358" t="str">
        <f>VLOOKUP(D2358,'B-Business Capability'!B:H,5,FALSE)</f>
        <v>OT Hosting</v>
      </c>
      <c r="F2358" t="str">
        <f>VLOOKUP(D2358,'B-Business Capability'!B:H,6,FALSE)</f>
        <v>OT Operations &amp; Service</v>
      </c>
      <c r="G2358" t="str">
        <f>VLOOKUP(D2358,'B-Business Capability'!B:H,7,FALSE)</f>
        <v>Telemetry &amp; Event Processing</v>
      </c>
      <c r="I2358" t="s">
        <v>253</v>
      </c>
      <c r="J2358" t="s">
        <v>1060</v>
      </c>
      <c r="K2358" t="s">
        <v>880</v>
      </c>
      <c r="L2358" t="s">
        <v>447</v>
      </c>
      <c r="M2358" t="str">
        <f>VLOOKUP(L2358,'A-Applications'!B:D,3,FALSE)</f>
        <v>Radio Survey</v>
      </c>
      <c r="N2358" t="s">
        <v>53</v>
      </c>
      <c r="O2358" s="42" t="s">
        <v>54</v>
      </c>
      <c r="P2358" t="s">
        <v>407</v>
      </c>
      <c r="Q2358" t="str">
        <f>VLOOKUP(KamstrupData[[#This Row],[IdLevel123]],'B-Business Capability'!B:L,10,FALSE)</f>
        <v>N/A</v>
      </c>
      <c r="R2358">
        <f>VLOOKUP(KamstrupData[[#This Row],[IdLevel123]],'B-Business Capability'!B:L,11,FALSE)</f>
        <v>0</v>
      </c>
      <c r="U2358" t="str">
        <f>_xlfn.CONCAT(KamstrupData[[#This Row],[CountryCode]],"_",KamstrupData[[#This Row],[Business Area]],"_",KamstrupData[[#This Row],[DepartmentTeam]])</f>
        <v>DK10_Heat/Cooling - Technology Hardware_Embeded Software</v>
      </c>
      <c r="V2358" t="str">
        <f>VLOOKUP(KamstrupData[[#This Row],[ORG_Concat]],'O-Organization'!F:H,3,FALSE)</f>
        <v>11113_DK10_Heat &amp; Cooling_Heat/Cooling - Technology Hardware_Embeded Software</v>
      </c>
    </row>
    <row r="2359" spans="4:22">
      <c r="D2359" t="s">
        <v>366</v>
      </c>
      <c r="E2359" t="str">
        <f>VLOOKUP(D2359,'B-Business Capability'!B:H,5,FALSE)</f>
        <v>OT Hosting</v>
      </c>
      <c r="F2359" t="str">
        <f>VLOOKUP(D2359,'B-Business Capability'!B:H,6,FALSE)</f>
        <v>OT Operations &amp; Service</v>
      </c>
      <c r="G2359" t="str">
        <f>VLOOKUP(D2359,'B-Business Capability'!B:H,7,FALSE)</f>
        <v>Telemetry &amp; Event Processing</v>
      </c>
      <c r="I2359" t="s">
        <v>253</v>
      </c>
      <c r="J2359" t="s">
        <v>1060</v>
      </c>
      <c r="K2359" t="s">
        <v>1064</v>
      </c>
      <c r="L2359" t="s">
        <v>447</v>
      </c>
      <c r="M2359" t="str">
        <f>VLOOKUP(L2359,'A-Applications'!B:D,3,FALSE)</f>
        <v>Radio Survey</v>
      </c>
      <c r="N2359" t="s">
        <v>53</v>
      </c>
      <c r="O2359" s="42" t="s">
        <v>54</v>
      </c>
      <c r="P2359" t="s">
        <v>407</v>
      </c>
      <c r="Q2359" t="str">
        <f>VLOOKUP(KamstrupData[[#This Row],[IdLevel123]],'B-Business Capability'!B:L,10,FALSE)</f>
        <v>N/A</v>
      </c>
      <c r="R2359">
        <f>VLOOKUP(KamstrupData[[#This Row],[IdLevel123]],'B-Business Capability'!B:L,11,FALSE)</f>
        <v>0</v>
      </c>
      <c r="T2359" t="s">
        <v>1065</v>
      </c>
      <c r="U2359" t="str">
        <f>_xlfn.CONCAT(KamstrupData[[#This Row],[CountryCode]],"_",KamstrupData[[#This Row],[Business Area]],"_",KamstrupData[[#This Row],[DepartmentTeam]])</f>
        <v>DK10_Heat/Cooling - Technology Hardware_H/C Meters</v>
      </c>
      <c r="V2359" t="str">
        <f>VLOOKUP(KamstrupData[[#This Row],[ORG_Concat]],'O-Organization'!F:H,3,FALSE)</f>
        <v>11114_DK10_Heat &amp; Cooling_Heat/Cooling - Technology Hardware_H/C Meters</v>
      </c>
    </row>
    <row r="2360" spans="4:22">
      <c r="D2360" t="s">
        <v>366</v>
      </c>
      <c r="E2360" t="str">
        <f>VLOOKUP(D2360,'B-Business Capability'!B:H,5,FALSE)</f>
        <v>OT Hosting</v>
      </c>
      <c r="F2360" t="str">
        <f>VLOOKUP(D2360,'B-Business Capability'!B:H,6,FALSE)</f>
        <v>OT Operations &amp; Service</v>
      </c>
      <c r="G2360" t="str">
        <f>VLOOKUP(D2360,'B-Business Capability'!B:H,7,FALSE)</f>
        <v>Telemetry &amp; Event Processing</v>
      </c>
      <c r="I2360" t="s">
        <v>253</v>
      </c>
      <c r="J2360" t="s">
        <v>1060</v>
      </c>
      <c r="K2360" t="s">
        <v>883</v>
      </c>
      <c r="L2360" t="s">
        <v>447</v>
      </c>
      <c r="M2360" t="str">
        <f>VLOOKUP(L2360,'A-Applications'!B:D,3,FALSE)</f>
        <v>Radio Survey</v>
      </c>
      <c r="N2360" t="s">
        <v>53</v>
      </c>
      <c r="O2360" s="42" t="s">
        <v>54</v>
      </c>
      <c r="P2360" t="s">
        <v>407</v>
      </c>
      <c r="Q2360" t="str">
        <f>VLOOKUP(KamstrupData[[#This Row],[IdLevel123]],'B-Business Capability'!B:L,10,FALSE)</f>
        <v>N/A</v>
      </c>
      <c r="R2360">
        <f>VLOOKUP(KamstrupData[[#This Row],[IdLevel123]],'B-Business Capability'!B:L,11,FALSE)</f>
        <v>0</v>
      </c>
      <c r="U2360" t="str">
        <f>_xlfn.CONCAT(KamstrupData[[#This Row],[CountryCode]],"_",KamstrupData[[#This Row],[Business Area]],"_",KamstrupData[[#This Row],[DepartmentTeam]])</f>
        <v>DK10_Heat/Cooling - Technology Hardware_Hardware</v>
      </c>
      <c r="V2360" t="str">
        <f>VLOOKUP(KamstrupData[[#This Row],[ORG_Concat]],'O-Organization'!F:H,3,FALSE)</f>
        <v>11115_DK10_Heat &amp; Cooling_Heat/Cooling - Technology Hardware_Hardware</v>
      </c>
    </row>
    <row r="2361" spans="4:22">
      <c r="D2361" t="s">
        <v>366</v>
      </c>
      <c r="E2361" t="str">
        <f>VLOOKUP(D2361,'B-Business Capability'!B:H,5,FALSE)</f>
        <v>OT Hosting</v>
      </c>
      <c r="F2361" t="str">
        <f>VLOOKUP(D2361,'B-Business Capability'!B:H,6,FALSE)</f>
        <v>OT Operations &amp; Service</v>
      </c>
      <c r="G2361" t="str">
        <f>VLOOKUP(D2361,'B-Business Capability'!B:H,7,FALSE)</f>
        <v>Telemetry &amp; Event Processing</v>
      </c>
      <c r="I2361" t="s">
        <v>253</v>
      </c>
      <c r="J2361" t="s">
        <v>1060</v>
      </c>
      <c r="K2361" t="s">
        <v>888</v>
      </c>
      <c r="L2361" t="s">
        <v>447</v>
      </c>
      <c r="M2361" t="str">
        <f>VLOOKUP(L2361,'A-Applications'!B:D,3,FALSE)</f>
        <v>Radio Survey</v>
      </c>
      <c r="N2361" t="s">
        <v>53</v>
      </c>
      <c r="O2361" s="42" t="s">
        <v>54</v>
      </c>
      <c r="P2361" t="s">
        <v>407</v>
      </c>
      <c r="Q2361" t="str">
        <f>VLOOKUP(KamstrupData[[#This Row],[IdLevel123]],'B-Business Capability'!B:L,10,FALSE)</f>
        <v>N/A</v>
      </c>
      <c r="R2361">
        <f>VLOOKUP(KamstrupData[[#This Row],[IdLevel123]],'B-Business Capability'!B:L,11,FALSE)</f>
        <v>0</v>
      </c>
      <c r="U2361" t="str">
        <f>_xlfn.CONCAT(KamstrupData[[#This Row],[CountryCode]],"_",KamstrupData[[#This Row],[Business Area]],"_",KamstrupData[[#This Row],[DepartmentTeam]])</f>
        <v>DK10_Heat/Cooling - Technology Hardware_Tech. Lead</v>
      </c>
      <c r="V2361" t="str">
        <f>VLOOKUP(KamstrupData[[#This Row],[ORG_Concat]],'O-Organization'!F:H,3,FALSE)</f>
        <v>11116_DK10_Heat &amp; Cooling_Heat/Cooling - Technology Hardware_Tech. Lead</v>
      </c>
    </row>
    <row r="2362" spans="4:22">
      <c r="D2362" t="s">
        <v>507</v>
      </c>
      <c r="E2362" t="str">
        <f>VLOOKUP(D2362,'B-Business Capability'!B:H,5,FALSE)</f>
        <v>Product &amp; Software Development</v>
      </c>
      <c r="F2362" t="str">
        <f>VLOOKUP(D2362,'B-Business Capability'!B:H,6,FALSE)</f>
        <v>Engineering</v>
      </c>
      <c r="G2362" t="str">
        <f>VLOOKUP(D2362,'B-Business Capability'!B:H,7,FALSE)</f>
        <v>Construction &amp; Development</v>
      </c>
      <c r="I2362" t="s">
        <v>253</v>
      </c>
      <c r="J2362" t="s">
        <v>1060</v>
      </c>
      <c r="K2362" t="s">
        <v>888</v>
      </c>
      <c r="L2362" t="s">
        <v>1104</v>
      </c>
      <c r="M2362" t="str">
        <f>VLOOKUP(L2362,'A-Applications'!B:D,3,FALSE)</f>
        <v>ModelSim</v>
      </c>
      <c r="N2362" t="s">
        <v>53</v>
      </c>
      <c r="O2362" s="42" t="s">
        <v>54</v>
      </c>
      <c r="P2362" t="s">
        <v>407</v>
      </c>
      <c r="Q2362" t="str">
        <f>VLOOKUP(KamstrupData[[#This Row],[IdLevel123]],'B-Business Capability'!B:L,10,FALSE)</f>
        <v>Idea-to-Release (I2R)</v>
      </c>
      <c r="R2362">
        <f>VLOOKUP(KamstrupData[[#This Row],[IdLevel123]],'B-Business Capability'!B:L,11,FALSE)</f>
        <v>420</v>
      </c>
      <c r="T2362" t="s">
        <v>1067</v>
      </c>
      <c r="U2362" t="str">
        <f>_xlfn.CONCAT(KamstrupData[[#This Row],[CountryCode]],"_",KamstrupData[[#This Row],[Business Area]],"_",KamstrupData[[#This Row],[DepartmentTeam]])</f>
        <v>DK10_Heat/Cooling - Technology Hardware_Tech. Lead</v>
      </c>
      <c r="V2362" t="str">
        <f>VLOOKUP(KamstrupData[[#This Row],[ORG_Concat]],'O-Organization'!F:H,3,FALSE)</f>
        <v>11116_DK10_Heat &amp; Cooling_Heat/Cooling - Technology Hardware_Tech. Lead</v>
      </c>
    </row>
    <row r="2363" spans="4:22">
      <c r="D2363" t="s">
        <v>507</v>
      </c>
      <c r="E2363" t="str">
        <f>VLOOKUP(D2363,'B-Business Capability'!B:H,5,FALSE)</f>
        <v>Product &amp; Software Development</v>
      </c>
      <c r="F2363" t="str">
        <f>VLOOKUP(D2363,'B-Business Capability'!B:H,6,FALSE)</f>
        <v>Engineering</v>
      </c>
      <c r="G2363" t="str">
        <f>VLOOKUP(D2363,'B-Business Capability'!B:H,7,FALSE)</f>
        <v>Construction &amp; Development</v>
      </c>
      <c r="I2363" t="s">
        <v>253</v>
      </c>
      <c r="J2363" t="s">
        <v>1060</v>
      </c>
      <c r="L2363" t="s">
        <v>1104</v>
      </c>
      <c r="M2363" t="str">
        <f>VLOOKUP(L2363,'A-Applications'!B:D,3,FALSE)</f>
        <v>ModelSim</v>
      </c>
      <c r="O2363" s="42"/>
      <c r="P2363" t="s">
        <v>407</v>
      </c>
      <c r="Q2363" t="str">
        <f>VLOOKUP(KamstrupData[[#This Row],[IdLevel123]],'B-Business Capability'!B:L,10,FALSE)</f>
        <v>Idea-to-Release (I2R)</v>
      </c>
      <c r="R2363">
        <f>VLOOKUP(KamstrupData[[#This Row],[IdLevel123]],'B-Business Capability'!B:L,11,FALSE)</f>
        <v>420</v>
      </c>
      <c r="T2363" t="s">
        <v>1065</v>
      </c>
      <c r="U2363" t="str">
        <f>_xlfn.CONCAT(KamstrupData[[#This Row],[CountryCode]],"_",KamstrupData[[#This Row],[Business Area]],"_",KamstrupData[[#This Row],[DepartmentTeam]])</f>
        <v>DK10_Heat/Cooling - Technology Hardware_</v>
      </c>
      <c r="V2363" t="str">
        <f>VLOOKUP(KamstrupData[[#This Row],[ORG_Concat]],'O-Organization'!F:H,3,FALSE)</f>
        <v>11111_DK10_Heat &amp; Cooling_Heat/Cooling - Technology Hardware_</v>
      </c>
    </row>
    <row r="2364" spans="4:22">
      <c r="D2364" t="s">
        <v>95</v>
      </c>
      <c r="E2364" t="str">
        <f>VLOOKUP(D2364,'B-Business Capability'!B:H,5,FALSE)</f>
        <v>Not mapped to capability</v>
      </c>
      <c r="F2364">
        <f>VLOOKUP(D2364,'B-Business Capability'!B:H,6,FALSE)</f>
        <v>0</v>
      </c>
      <c r="G2364">
        <f>VLOOKUP(D2364,'B-Business Capability'!B:H,7,FALSE)</f>
        <v>0</v>
      </c>
      <c r="I2364" t="s">
        <v>253</v>
      </c>
      <c r="J2364" t="s">
        <v>1060</v>
      </c>
      <c r="K2364" t="s">
        <v>880</v>
      </c>
      <c r="L2364" t="s">
        <v>180</v>
      </c>
      <c r="M2364" t="str">
        <f>VLOOKUP(L2364,'A-Applications'!B:D,3,FALSE)</f>
        <v>Keepass</v>
      </c>
      <c r="N2364" t="s">
        <v>53</v>
      </c>
      <c r="O2364" s="42" t="s">
        <v>54</v>
      </c>
      <c r="P2364" t="s">
        <v>97</v>
      </c>
      <c r="Q2364" t="str">
        <f>VLOOKUP(KamstrupData[[#This Row],[IdLevel123]],'B-Business Capability'!B:L,10,FALSE)</f>
        <v>N/A</v>
      </c>
      <c r="R2364">
        <f>VLOOKUP(KamstrupData[[#This Row],[IdLevel123]],'B-Business Capability'!B:L,11,FALSE)</f>
        <v>0</v>
      </c>
      <c r="T2364" t="s">
        <v>1063</v>
      </c>
      <c r="U2364" t="str">
        <f>_xlfn.CONCAT(KamstrupData[[#This Row],[CountryCode]],"_",KamstrupData[[#This Row],[Business Area]],"_",KamstrupData[[#This Row],[DepartmentTeam]])</f>
        <v>DK10_Heat/Cooling - Technology Hardware_Embeded Software</v>
      </c>
      <c r="V2364" t="str">
        <f>VLOOKUP(KamstrupData[[#This Row],[ORG_Concat]],'O-Organization'!F:H,3,FALSE)</f>
        <v>11113_DK10_Heat &amp; Cooling_Heat/Cooling - Technology Hardware_Embeded Software</v>
      </c>
    </row>
    <row r="2365" spans="4:22">
      <c r="D2365" t="s">
        <v>95</v>
      </c>
      <c r="E2365" t="str">
        <f>VLOOKUP(D2365,'B-Business Capability'!B:H,5,FALSE)</f>
        <v>Not mapped to capability</v>
      </c>
      <c r="F2365">
        <f>VLOOKUP(D2365,'B-Business Capability'!B:H,6,FALSE)</f>
        <v>0</v>
      </c>
      <c r="G2365">
        <f>VLOOKUP(D2365,'B-Business Capability'!B:H,7,FALSE)</f>
        <v>0</v>
      </c>
      <c r="I2365" t="s">
        <v>253</v>
      </c>
      <c r="J2365" t="s">
        <v>1060</v>
      </c>
      <c r="K2365" t="s">
        <v>1064</v>
      </c>
      <c r="L2365" t="s">
        <v>180</v>
      </c>
      <c r="M2365" t="str">
        <f>VLOOKUP(L2365,'A-Applications'!B:D,3,FALSE)</f>
        <v>Keepass</v>
      </c>
      <c r="N2365" t="s">
        <v>53</v>
      </c>
      <c r="O2365" t="s">
        <v>54</v>
      </c>
      <c r="P2365" t="s">
        <v>97</v>
      </c>
      <c r="Q2365" t="str">
        <f>VLOOKUP(KamstrupData[[#This Row],[IdLevel123]],'B-Business Capability'!B:L,10,FALSE)</f>
        <v>N/A</v>
      </c>
      <c r="R2365">
        <f>VLOOKUP(KamstrupData[[#This Row],[IdLevel123]],'B-Business Capability'!B:L,11,FALSE)</f>
        <v>0</v>
      </c>
      <c r="T2365" t="s">
        <v>1065</v>
      </c>
      <c r="U2365" t="str">
        <f>_xlfn.CONCAT(KamstrupData[[#This Row],[CountryCode]],"_",KamstrupData[[#This Row],[Business Area]],"_",KamstrupData[[#This Row],[DepartmentTeam]])</f>
        <v>DK10_Heat/Cooling - Technology Hardware_H/C Meters</v>
      </c>
      <c r="V2365" t="str">
        <f>VLOOKUP(KamstrupData[[#This Row],[ORG_Concat]],'O-Organization'!F:H,3,FALSE)</f>
        <v>11114_DK10_Heat &amp; Cooling_Heat/Cooling - Technology Hardware_H/C Meters</v>
      </c>
    </row>
    <row r="2366" spans="4:22">
      <c r="D2366" t="s">
        <v>507</v>
      </c>
      <c r="E2366" t="str">
        <f>VLOOKUP(D2366,'B-Business Capability'!B:H,5,FALSE)</f>
        <v>Product &amp; Software Development</v>
      </c>
      <c r="F2366" t="str">
        <f>VLOOKUP(D2366,'B-Business Capability'!B:H,6,FALSE)</f>
        <v>Engineering</v>
      </c>
      <c r="G2366" t="str">
        <f>VLOOKUP(D2366,'B-Business Capability'!B:H,7,FALSE)</f>
        <v>Construction &amp; Development</v>
      </c>
      <c r="I2366" t="s">
        <v>253</v>
      </c>
      <c r="J2366" t="s">
        <v>1060</v>
      </c>
      <c r="K2366" t="s">
        <v>1061</v>
      </c>
      <c r="L2366" t="s">
        <v>451</v>
      </c>
      <c r="M2366" t="str">
        <f>VLOOKUP(L2366,'A-Applications'!B:D,3,FALSE)</f>
        <v>Fedora (Multibel components + 140)</v>
      </c>
      <c r="N2366" t="s">
        <v>53</v>
      </c>
      <c r="O2366" s="42" t="s">
        <v>66</v>
      </c>
      <c r="P2366" t="s">
        <v>916</v>
      </c>
      <c r="Q2366" t="str">
        <f>VLOOKUP(KamstrupData[[#This Row],[IdLevel123]],'B-Business Capability'!B:L,10,FALSE)</f>
        <v>Idea-to-Release (I2R)</v>
      </c>
      <c r="R2366">
        <f>VLOOKUP(KamstrupData[[#This Row],[IdLevel123]],'B-Business Capability'!B:L,11,FALSE)</f>
        <v>420</v>
      </c>
      <c r="T2366" t="s">
        <v>1062</v>
      </c>
      <c r="U2366" t="str">
        <f>_xlfn.CONCAT(KamstrupData[[#This Row],[CountryCode]],"_",KamstrupData[[#This Row],[Business Area]],"_",KamstrupData[[#This Row],[DepartmentTeam]])</f>
        <v>DK10_Heat/Cooling - Technology Hardware_Concentrators</v>
      </c>
      <c r="V2366" t="str">
        <f>VLOOKUP(KamstrupData[[#This Row],[ORG_Concat]],'O-Organization'!F:H,3,FALSE)</f>
        <v>11112_DK10_Heat &amp; Cooling_Heat/Cooling - Technology Hardware_Concentrators</v>
      </c>
    </row>
    <row r="2367" spans="4:22">
      <c r="D2367" t="s">
        <v>507</v>
      </c>
      <c r="E2367" t="str">
        <f>VLOOKUP(D2367,'B-Business Capability'!B:H,5,FALSE)</f>
        <v>Product &amp; Software Development</v>
      </c>
      <c r="F2367" t="str">
        <f>VLOOKUP(D2367,'B-Business Capability'!B:H,6,FALSE)</f>
        <v>Engineering</v>
      </c>
      <c r="G2367" t="str">
        <f>VLOOKUP(D2367,'B-Business Capability'!B:H,7,FALSE)</f>
        <v>Construction &amp; Development</v>
      </c>
      <c r="I2367" t="s">
        <v>253</v>
      </c>
      <c r="J2367" t="s">
        <v>1060</v>
      </c>
      <c r="K2367" t="s">
        <v>1061</v>
      </c>
      <c r="L2367" t="s">
        <v>1105</v>
      </c>
      <c r="M2367" t="str">
        <f>VLOOKUP(L2367,'A-Applications'!B:D,3,FALSE)</f>
        <v>Flatpak (Multibel components + 3)</v>
      </c>
      <c r="N2367" t="s">
        <v>53</v>
      </c>
      <c r="O2367" s="42" t="s">
        <v>66</v>
      </c>
      <c r="P2367" t="s">
        <v>916</v>
      </c>
      <c r="Q2367" t="str">
        <f>VLOOKUP(KamstrupData[[#This Row],[IdLevel123]],'B-Business Capability'!B:L,10,FALSE)</f>
        <v>Idea-to-Release (I2R)</v>
      </c>
      <c r="R2367">
        <f>VLOOKUP(KamstrupData[[#This Row],[IdLevel123]],'B-Business Capability'!B:L,11,FALSE)</f>
        <v>420</v>
      </c>
      <c r="T2367" t="s">
        <v>1062</v>
      </c>
      <c r="U2367" t="str">
        <f>_xlfn.CONCAT(KamstrupData[[#This Row],[CountryCode]],"_",KamstrupData[[#This Row],[Business Area]],"_",KamstrupData[[#This Row],[DepartmentTeam]])</f>
        <v>DK10_Heat/Cooling - Technology Hardware_Concentrators</v>
      </c>
      <c r="V2367" t="str">
        <f>VLOOKUP(KamstrupData[[#This Row],[ORG_Concat]],'O-Organization'!F:H,3,FALSE)</f>
        <v>11112_DK10_Heat &amp; Cooling_Heat/Cooling - Technology Hardware_Concentrators</v>
      </c>
    </row>
    <row r="2368" spans="4:22">
      <c r="D2368" t="s">
        <v>507</v>
      </c>
      <c r="E2368" t="str">
        <f>VLOOKUP(D2368,'B-Business Capability'!B:H,5,FALSE)</f>
        <v>Product &amp; Software Development</v>
      </c>
      <c r="F2368" t="str">
        <f>VLOOKUP(D2368,'B-Business Capability'!B:H,6,FALSE)</f>
        <v>Engineering</v>
      </c>
      <c r="G2368" t="str">
        <f>VLOOKUP(D2368,'B-Business Capability'!B:H,7,FALSE)</f>
        <v>Construction &amp; Development</v>
      </c>
      <c r="I2368" t="s">
        <v>253</v>
      </c>
      <c r="J2368" t="s">
        <v>1060</v>
      </c>
      <c r="K2368" t="s">
        <v>1061</v>
      </c>
      <c r="L2368" t="s">
        <v>186</v>
      </c>
      <c r="M2368" t="str">
        <f>VLOOKUP(L2368,'A-Applications'!B:D,3,FALSE)</f>
        <v>WinSCP</v>
      </c>
      <c r="N2368" t="s">
        <v>53</v>
      </c>
      <c r="O2368" s="42" t="s">
        <v>54</v>
      </c>
      <c r="P2368" t="s">
        <v>407</v>
      </c>
      <c r="Q2368" t="str">
        <f>VLOOKUP(KamstrupData[[#This Row],[IdLevel123]],'B-Business Capability'!B:L,10,FALSE)</f>
        <v>Idea-to-Release (I2R)</v>
      </c>
      <c r="R2368">
        <f>VLOOKUP(KamstrupData[[#This Row],[IdLevel123]],'B-Business Capability'!B:L,11,FALSE)</f>
        <v>420</v>
      </c>
      <c r="T2368" t="s">
        <v>1062</v>
      </c>
      <c r="U2368" t="str">
        <f>_xlfn.CONCAT(KamstrupData[[#This Row],[CountryCode]],"_",KamstrupData[[#This Row],[Business Area]],"_",KamstrupData[[#This Row],[DepartmentTeam]])</f>
        <v>DK10_Heat/Cooling - Technology Hardware_Concentrators</v>
      </c>
      <c r="V2368" t="str">
        <f>VLOOKUP(KamstrupData[[#This Row],[ORG_Concat]],'O-Organization'!F:H,3,FALSE)</f>
        <v>11112_DK10_Heat &amp; Cooling_Heat/Cooling - Technology Hardware_Concentrators</v>
      </c>
    </row>
    <row r="2369" spans="3:22">
      <c r="D2369" t="s">
        <v>507</v>
      </c>
      <c r="E2369" t="str">
        <f>VLOOKUP(D2369,'B-Business Capability'!B:H,5,FALSE)</f>
        <v>Product &amp; Software Development</v>
      </c>
      <c r="F2369" t="str">
        <f>VLOOKUP(D2369,'B-Business Capability'!B:H,6,FALSE)</f>
        <v>Engineering</v>
      </c>
      <c r="G2369" t="str">
        <f>VLOOKUP(D2369,'B-Business Capability'!B:H,7,FALSE)</f>
        <v>Construction &amp; Development</v>
      </c>
      <c r="I2369" t="s">
        <v>253</v>
      </c>
      <c r="J2369" t="s">
        <v>1060</v>
      </c>
      <c r="K2369" t="s">
        <v>880</v>
      </c>
      <c r="L2369" t="s">
        <v>186</v>
      </c>
      <c r="M2369" t="str">
        <f>VLOOKUP(L2369,'A-Applications'!B:D,3,FALSE)</f>
        <v>WinSCP</v>
      </c>
      <c r="N2369" t="s">
        <v>53</v>
      </c>
      <c r="O2369" t="s">
        <v>54</v>
      </c>
      <c r="P2369" t="s">
        <v>407</v>
      </c>
      <c r="Q2369" t="str">
        <f>VLOOKUP(KamstrupData[[#This Row],[IdLevel123]],'B-Business Capability'!B:L,10,FALSE)</f>
        <v>Idea-to-Release (I2R)</v>
      </c>
      <c r="R2369">
        <f>VLOOKUP(KamstrupData[[#This Row],[IdLevel123]],'B-Business Capability'!B:L,11,FALSE)</f>
        <v>420</v>
      </c>
      <c r="T2369" t="s">
        <v>1063</v>
      </c>
      <c r="U2369" t="str">
        <f>_xlfn.CONCAT(KamstrupData[[#This Row],[CountryCode]],"_",KamstrupData[[#This Row],[Business Area]],"_",KamstrupData[[#This Row],[DepartmentTeam]])</f>
        <v>DK10_Heat/Cooling - Technology Hardware_Embeded Software</v>
      </c>
      <c r="V2369" t="str">
        <f>VLOOKUP(KamstrupData[[#This Row],[ORG_Concat]],'O-Organization'!F:H,3,FALSE)</f>
        <v>11113_DK10_Heat &amp; Cooling_Heat/Cooling - Technology Hardware_Embeded Software</v>
      </c>
    </row>
    <row r="2370" spans="3:22">
      <c r="D2370" t="s">
        <v>507</v>
      </c>
      <c r="E2370" t="str">
        <f>VLOOKUP(D2370,'B-Business Capability'!B:H,5,FALSE)</f>
        <v>Product &amp; Software Development</v>
      </c>
      <c r="F2370" t="str">
        <f>VLOOKUP(D2370,'B-Business Capability'!B:H,6,FALSE)</f>
        <v>Engineering</v>
      </c>
      <c r="G2370" t="str">
        <f>VLOOKUP(D2370,'B-Business Capability'!B:H,7,FALSE)</f>
        <v>Construction &amp; Development</v>
      </c>
      <c r="I2370" t="s">
        <v>253</v>
      </c>
      <c r="J2370" t="s">
        <v>1060</v>
      </c>
      <c r="K2370" t="s">
        <v>1064</v>
      </c>
      <c r="L2370" t="s">
        <v>186</v>
      </c>
      <c r="M2370" t="str">
        <f>VLOOKUP(L2370,'A-Applications'!B:D,3,FALSE)</f>
        <v>WinSCP</v>
      </c>
      <c r="N2370" t="s">
        <v>53</v>
      </c>
      <c r="O2370" t="s">
        <v>54</v>
      </c>
      <c r="P2370" t="s">
        <v>407</v>
      </c>
      <c r="Q2370" t="str">
        <f>VLOOKUP(KamstrupData[[#This Row],[IdLevel123]],'B-Business Capability'!B:L,10,FALSE)</f>
        <v>Idea-to-Release (I2R)</v>
      </c>
      <c r="R2370">
        <f>VLOOKUP(KamstrupData[[#This Row],[IdLevel123]],'B-Business Capability'!B:L,11,FALSE)</f>
        <v>420</v>
      </c>
      <c r="T2370" t="s">
        <v>1065</v>
      </c>
      <c r="U2370" t="str">
        <f>_xlfn.CONCAT(KamstrupData[[#This Row],[CountryCode]],"_",KamstrupData[[#This Row],[Business Area]],"_",KamstrupData[[#This Row],[DepartmentTeam]])</f>
        <v>DK10_Heat/Cooling - Technology Hardware_H/C Meters</v>
      </c>
      <c r="V2370" t="str">
        <f>VLOOKUP(KamstrupData[[#This Row],[ORG_Concat]],'O-Organization'!F:H,3,FALSE)</f>
        <v>11114_DK10_Heat &amp; Cooling_Heat/Cooling - Technology Hardware_H/C Meters</v>
      </c>
    </row>
    <row r="2371" spans="3:22">
      <c r="D2371" t="s">
        <v>507</v>
      </c>
      <c r="E2371" t="str">
        <f>VLOOKUP(D2371,'B-Business Capability'!B:H,5,FALSE)</f>
        <v>Product &amp; Software Development</v>
      </c>
      <c r="F2371" t="str">
        <f>VLOOKUP(D2371,'B-Business Capability'!B:H,6,FALSE)</f>
        <v>Engineering</v>
      </c>
      <c r="G2371" t="str">
        <f>VLOOKUP(D2371,'B-Business Capability'!B:H,7,FALSE)</f>
        <v>Construction &amp; Development</v>
      </c>
      <c r="I2371" t="s">
        <v>253</v>
      </c>
      <c r="J2371" t="s">
        <v>1060</v>
      </c>
      <c r="K2371" t="s">
        <v>888</v>
      </c>
      <c r="L2371" t="s">
        <v>186</v>
      </c>
      <c r="M2371" t="str">
        <f>VLOOKUP(L2371,'A-Applications'!B:D,3,FALSE)</f>
        <v>WinSCP</v>
      </c>
      <c r="N2371" t="s">
        <v>53</v>
      </c>
      <c r="O2371" s="42" t="s">
        <v>54</v>
      </c>
      <c r="P2371" t="s">
        <v>407</v>
      </c>
      <c r="Q2371" t="str">
        <f>VLOOKUP(KamstrupData[[#This Row],[IdLevel123]],'B-Business Capability'!B:L,10,FALSE)</f>
        <v>Idea-to-Release (I2R)</v>
      </c>
      <c r="R2371">
        <f>VLOOKUP(KamstrupData[[#This Row],[IdLevel123]],'B-Business Capability'!B:L,11,FALSE)</f>
        <v>420</v>
      </c>
      <c r="T2371" t="s">
        <v>1067</v>
      </c>
      <c r="U2371" t="str">
        <f>_xlfn.CONCAT(KamstrupData[[#This Row],[CountryCode]],"_",KamstrupData[[#This Row],[Business Area]],"_",KamstrupData[[#This Row],[DepartmentTeam]])</f>
        <v>DK10_Heat/Cooling - Technology Hardware_Tech. Lead</v>
      </c>
      <c r="V2371" t="str">
        <f>VLOOKUP(KamstrupData[[#This Row],[ORG_Concat]],'O-Organization'!F:H,3,FALSE)</f>
        <v>11116_DK10_Heat &amp; Cooling_Heat/Cooling - Technology Hardware_Tech. Lead</v>
      </c>
    </row>
    <row r="2372" spans="3:22">
      <c r="D2372" t="s">
        <v>507</v>
      </c>
      <c r="E2372" t="str">
        <f>VLOOKUP(D2372,'B-Business Capability'!B:H,5,FALSE)</f>
        <v>Product &amp; Software Development</v>
      </c>
      <c r="F2372" t="str">
        <f>VLOOKUP(D2372,'B-Business Capability'!B:H,6,FALSE)</f>
        <v>Engineering</v>
      </c>
      <c r="G2372" t="str">
        <f>VLOOKUP(D2372,'B-Business Capability'!B:H,7,FALSE)</f>
        <v>Construction &amp; Development</v>
      </c>
      <c r="I2372" t="s">
        <v>253</v>
      </c>
      <c r="J2372" t="s">
        <v>1060</v>
      </c>
      <c r="K2372" t="s">
        <v>1061</v>
      </c>
      <c r="L2372" t="s">
        <v>1106</v>
      </c>
      <c r="M2372" t="str">
        <f>VLOOKUP(L2372,'A-Applications'!B:D,3,FALSE)</f>
        <v>rustrover</v>
      </c>
      <c r="N2372" t="s">
        <v>53</v>
      </c>
      <c r="O2372" s="42" t="s">
        <v>66</v>
      </c>
      <c r="P2372" t="s">
        <v>916</v>
      </c>
      <c r="Q2372" t="str">
        <f>VLOOKUP(KamstrupData[[#This Row],[IdLevel123]],'B-Business Capability'!B:L,10,FALSE)</f>
        <v>Idea-to-Release (I2R)</v>
      </c>
      <c r="R2372">
        <f>VLOOKUP(KamstrupData[[#This Row],[IdLevel123]],'B-Business Capability'!B:L,11,FALSE)</f>
        <v>420</v>
      </c>
      <c r="T2372" t="s">
        <v>1062</v>
      </c>
      <c r="U2372" t="str">
        <f>_xlfn.CONCAT(KamstrupData[[#This Row],[CountryCode]],"_",KamstrupData[[#This Row],[Business Area]],"_",KamstrupData[[#This Row],[DepartmentTeam]])</f>
        <v>DK10_Heat/Cooling - Technology Hardware_Concentrators</v>
      </c>
      <c r="V2372" t="str">
        <f>VLOOKUP(KamstrupData[[#This Row],[ORG_Concat]],'O-Organization'!F:H,3,FALSE)</f>
        <v>11112_DK10_Heat &amp; Cooling_Heat/Cooling - Technology Hardware_Concentrators</v>
      </c>
    </row>
    <row r="2373" spans="3:22">
      <c r="D2373" t="s">
        <v>507</v>
      </c>
      <c r="E2373" t="str">
        <f>VLOOKUP(D2373,'B-Business Capability'!B:H,5,FALSE)</f>
        <v>Product &amp; Software Development</v>
      </c>
      <c r="F2373" t="str">
        <f>VLOOKUP(D2373,'B-Business Capability'!B:H,6,FALSE)</f>
        <v>Engineering</v>
      </c>
      <c r="G2373" t="str">
        <f>VLOOKUP(D2373,'B-Business Capability'!B:H,7,FALSE)</f>
        <v>Construction &amp; Development</v>
      </c>
      <c r="I2373" t="s">
        <v>253</v>
      </c>
      <c r="J2373" t="s">
        <v>1060</v>
      </c>
      <c r="K2373" t="s">
        <v>1061</v>
      </c>
      <c r="L2373" t="s">
        <v>918</v>
      </c>
      <c r="M2373" t="str">
        <f>VLOOKUP(L2373,'A-Applications'!B:D,3,FALSE)</f>
        <v>clion</v>
      </c>
      <c r="N2373" t="s">
        <v>53</v>
      </c>
      <c r="O2373" s="42" t="s">
        <v>66</v>
      </c>
      <c r="P2373" t="s">
        <v>916</v>
      </c>
      <c r="Q2373" t="str">
        <f>VLOOKUP(KamstrupData[[#This Row],[IdLevel123]],'B-Business Capability'!B:L,10,FALSE)</f>
        <v>Idea-to-Release (I2R)</v>
      </c>
      <c r="R2373">
        <f>VLOOKUP(KamstrupData[[#This Row],[IdLevel123]],'B-Business Capability'!B:L,11,FALSE)</f>
        <v>420</v>
      </c>
      <c r="T2373" t="s">
        <v>1062</v>
      </c>
      <c r="U2373" t="str">
        <f>_xlfn.CONCAT(KamstrupData[[#This Row],[CountryCode]],"_",KamstrupData[[#This Row],[Business Area]],"_",KamstrupData[[#This Row],[DepartmentTeam]])</f>
        <v>DK10_Heat/Cooling - Technology Hardware_Concentrators</v>
      </c>
      <c r="V2373" t="str">
        <f>VLOOKUP(KamstrupData[[#This Row],[ORG_Concat]],'O-Organization'!F:H,3,FALSE)</f>
        <v>11112_DK10_Heat &amp; Cooling_Heat/Cooling - Technology Hardware_Concentrators</v>
      </c>
    </row>
    <row r="2374" spans="3:22">
      <c r="D2374" t="s">
        <v>507</v>
      </c>
      <c r="E2374" t="str">
        <f>VLOOKUP(D2374,'B-Business Capability'!B:H,5,FALSE)</f>
        <v>Product &amp; Software Development</v>
      </c>
      <c r="F2374" t="str">
        <f>VLOOKUP(D2374,'B-Business Capability'!B:H,6,FALSE)</f>
        <v>Engineering</v>
      </c>
      <c r="G2374" t="str">
        <f>VLOOKUP(D2374,'B-Business Capability'!B:H,7,FALSE)</f>
        <v>Construction &amp; Development</v>
      </c>
      <c r="I2374" t="s">
        <v>253</v>
      </c>
      <c r="J2374" t="s">
        <v>1060</v>
      </c>
      <c r="K2374" t="s">
        <v>1061</v>
      </c>
      <c r="L2374" t="s">
        <v>1107</v>
      </c>
      <c r="M2374" t="str">
        <f>VLOOKUP(L2374,'A-Applications'!B:D,3,FALSE)</f>
        <v>k9s</v>
      </c>
      <c r="N2374" t="s">
        <v>53</v>
      </c>
      <c r="O2374" s="42" t="s">
        <v>66</v>
      </c>
      <c r="P2374" t="s">
        <v>916</v>
      </c>
      <c r="Q2374" t="str">
        <f>VLOOKUP(KamstrupData[[#This Row],[IdLevel123]],'B-Business Capability'!B:L,10,FALSE)</f>
        <v>Idea-to-Release (I2R)</v>
      </c>
      <c r="R2374">
        <f>VLOOKUP(KamstrupData[[#This Row],[IdLevel123]],'B-Business Capability'!B:L,11,FALSE)</f>
        <v>420</v>
      </c>
      <c r="T2374" t="s">
        <v>1062</v>
      </c>
      <c r="U2374" t="str">
        <f>_xlfn.CONCAT(KamstrupData[[#This Row],[CountryCode]],"_",KamstrupData[[#This Row],[Business Area]],"_",KamstrupData[[#This Row],[DepartmentTeam]])</f>
        <v>DK10_Heat/Cooling - Technology Hardware_Concentrators</v>
      </c>
      <c r="V2374" t="str">
        <f>VLOOKUP(KamstrupData[[#This Row],[ORG_Concat]],'O-Organization'!F:H,3,FALSE)</f>
        <v>11112_DK10_Heat &amp; Cooling_Heat/Cooling - Technology Hardware_Concentrators</v>
      </c>
    </row>
    <row r="2375" spans="3:22">
      <c r="D2375" t="s">
        <v>507</v>
      </c>
      <c r="E2375" t="str">
        <f>VLOOKUP(D2375,'B-Business Capability'!B:H,5,FALSE)</f>
        <v>Product &amp; Software Development</v>
      </c>
      <c r="F2375" t="str">
        <f>VLOOKUP(D2375,'B-Business Capability'!B:H,6,FALSE)</f>
        <v>Engineering</v>
      </c>
      <c r="G2375" t="str">
        <f>VLOOKUP(D2375,'B-Business Capability'!B:H,7,FALSE)</f>
        <v>Construction &amp; Development</v>
      </c>
      <c r="I2375" t="s">
        <v>253</v>
      </c>
      <c r="J2375" t="s">
        <v>1060</v>
      </c>
      <c r="K2375" t="s">
        <v>1061</v>
      </c>
      <c r="L2375" t="s">
        <v>1108</v>
      </c>
      <c r="M2375" t="str">
        <f>VLOOKUP(L2375,'A-Applications'!B:D,3,FALSE)</f>
        <v>ImHex</v>
      </c>
      <c r="N2375" t="s">
        <v>53</v>
      </c>
      <c r="O2375" s="42" t="s">
        <v>54</v>
      </c>
      <c r="P2375" t="s">
        <v>916</v>
      </c>
      <c r="Q2375" t="str">
        <f>VLOOKUP(KamstrupData[[#This Row],[IdLevel123]],'B-Business Capability'!B:L,10,FALSE)</f>
        <v>Idea-to-Release (I2R)</v>
      </c>
      <c r="R2375">
        <f>VLOOKUP(KamstrupData[[#This Row],[IdLevel123]],'B-Business Capability'!B:L,11,FALSE)</f>
        <v>420</v>
      </c>
      <c r="T2375" t="s">
        <v>1062</v>
      </c>
      <c r="U2375" t="str">
        <f>_xlfn.CONCAT(KamstrupData[[#This Row],[CountryCode]],"_",KamstrupData[[#This Row],[Business Area]],"_",KamstrupData[[#This Row],[DepartmentTeam]])</f>
        <v>DK10_Heat/Cooling - Technology Hardware_Concentrators</v>
      </c>
      <c r="V2375" t="str">
        <f>VLOOKUP(KamstrupData[[#This Row],[ORG_Concat]],'O-Organization'!F:H,3,FALSE)</f>
        <v>11112_DK10_Heat &amp; Cooling_Heat/Cooling - Technology Hardware_Concentrators</v>
      </c>
    </row>
    <row r="2376" spans="3:22">
      <c r="D2376" t="s">
        <v>507</v>
      </c>
      <c r="E2376" t="str">
        <f>VLOOKUP(D2376,'B-Business Capability'!B:H,5,FALSE)</f>
        <v>Product &amp; Software Development</v>
      </c>
      <c r="F2376" t="str">
        <f>VLOOKUP(D2376,'B-Business Capability'!B:H,6,FALSE)</f>
        <v>Engineering</v>
      </c>
      <c r="G2376" t="str">
        <f>VLOOKUP(D2376,'B-Business Capability'!B:H,7,FALSE)</f>
        <v>Construction &amp; Development</v>
      </c>
      <c r="I2376" t="s">
        <v>253</v>
      </c>
      <c r="J2376" t="s">
        <v>1060</v>
      </c>
      <c r="K2376" t="s">
        <v>1061</v>
      </c>
      <c r="L2376" t="s">
        <v>530</v>
      </c>
      <c r="M2376" t="str">
        <f>VLOOKUP(L2376,'A-Applications'!B:D,3,FALSE)</f>
        <v>jetbrains toolbox</v>
      </c>
      <c r="N2376" t="s">
        <v>53</v>
      </c>
      <c r="O2376" s="42" t="s">
        <v>54</v>
      </c>
      <c r="P2376" t="s">
        <v>916</v>
      </c>
      <c r="Q2376" t="str">
        <f>VLOOKUP(KamstrupData[[#This Row],[IdLevel123]],'B-Business Capability'!B:L,10,FALSE)</f>
        <v>Idea-to-Release (I2R)</v>
      </c>
      <c r="R2376">
        <f>VLOOKUP(KamstrupData[[#This Row],[IdLevel123]],'B-Business Capability'!B:L,11,FALSE)</f>
        <v>420</v>
      </c>
      <c r="T2376" t="s">
        <v>1062</v>
      </c>
      <c r="U2376" t="str">
        <f>_xlfn.CONCAT(KamstrupData[[#This Row],[CountryCode]],"_",KamstrupData[[#This Row],[Business Area]],"_",KamstrupData[[#This Row],[DepartmentTeam]])</f>
        <v>DK10_Heat/Cooling - Technology Hardware_Concentrators</v>
      </c>
      <c r="V2376" t="str">
        <f>VLOOKUP(KamstrupData[[#This Row],[ORG_Concat]],'O-Organization'!F:H,3,FALSE)</f>
        <v>11112_DK10_Heat &amp; Cooling_Heat/Cooling - Technology Hardware_Concentrators</v>
      </c>
    </row>
    <row r="2377" spans="3:22">
      <c r="C2377" s="28">
        <v>46022</v>
      </c>
      <c r="D2377" t="s">
        <v>898</v>
      </c>
      <c r="E2377" t="str">
        <f>VLOOKUP(D2377,'B-Business Capability'!B:H,5,FALSE)</f>
        <v>Product &amp; Software Development</v>
      </c>
      <c r="F2377" t="str">
        <f>VLOOKUP(D2377,'B-Business Capability'!B:H,6,FALSE)</f>
        <v>Product &amp; Software Delivery</v>
      </c>
      <c r="G2377" t="str">
        <f>VLOOKUP(D2377,'B-Business Capability'!B:H,7,FALSE)</f>
        <v>Manage Product &amp; Software Traceability</v>
      </c>
      <c r="I2377" t="s">
        <v>253</v>
      </c>
      <c r="J2377" t="s">
        <v>1060</v>
      </c>
      <c r="K2377" t="s">
        <v>883</v>
      </c>
      <c r="L2377" t="s">
        <v>226</v>
      </c>
      <c r="M2377" t="str">
        <f>VLOOKUP(L2377,'A-Applications'!B:D,3,FALSE)</f>
        <v>Reliance</v>
      </c>
      <c r="N2377" t="s">
        <v>103</v>
      </c>
      <c r="O2377" t="s">
        <v>54</v>
      </c>
      <c r="P2377" t="s">
        <v>407</v>
      </c>
      <c r="Q2377" t="str">
        <f>VLOOKUP(KamstrupData[[#This Row],[IdLevel123]],'B-Business Capability'!B:L,10,FALSE)</f>
        <v>Idea-to-Release (I2R)</v>
      </c>
      <c r="R2377">
        <f>VLOOKUP(KamstrupData[[#This Row],[IdLevel123]],'B-Business Capability'!B:L,11,FALSE)</f>
        <v>510</v>
      </c>
      <c r="S2377" t="s">
        <v>920</v>
      </c>
      <c r="T2377" t="s">
        <v>1066</v>
      </c>
      <c r="U2377" t="str">
        <f>_xlfn.CONCAT(KamstrupData[[#This Row],[CountryCode]],"_",KamstrupData[[#This Row],[Business Area]],"_",KamstrupData[[#This Row],[DepartmentTeam]])</f>
        <v>DK10_Heat/Cooling - Technology Hardware_Hardware</v>
      </c>
      <c r="V2377" t="str">
        <f>VLOOKUP(KamstrupData[[#This Row],[ORG_Concat]],'O-Organization'!F:H,3,FALSE)</f>
        <v>11115_DK10_Heat &amp; Cooling_Heat/Cooling - Technology Hardware_Hardware</v>
      </c>
    </row>
    <row r="2378" spans="3:22">
      <c r="C2378" s="28">
        <v>46022</v>
      </c>
      <c r="D2378" t="s">
        <v>444</v>
      </c>
      <c r="E2378" t="str">
        <f>VLOOKUP(D2378,'B-Business Capability'!B:H,5,FALSE)</f>
        <v>Product &amp; Software Development</v>
      </c>
      <c r="F2378" t="str">
        <f>VLOOKUP(D2378,'B-Business Capability'!B:H,6,FALSE)</f>
        <v>Product &amp; Software Delivery</v>
      </c>
      <c r="G2378" t="str">
        <f>VLOOKUP(D2378,'B-Business Capability'!B:H,7,FALSE)</f>
        <v>Test Quality Performance</v>
      </c>
      <c r="I2378" t="s">
        <v>253</v>
      </c>
      <c r="J2378" t="s">
        <v>1060</v>
      </c>
      <c r="K2378" t="s">
        <v>883</v>
      </c>
      <c r="L2378" t="s">
        <v>226</v>
      </c>
      <c r="M2378" t="str">
        <f>VLOOKUP(L2378,'A-Applications'!B:D,3,FALSE)</f>
        <v>Reliance</v>
      </c>
      <c r="N2378" t="s">
        <v>103</v>
      </c>
      <c r="O2378" t="s">
        <v>54</v>
      </c>
      <c r="P2378" t="s">
        <v>847</v>
      </c>
      <c r="Q2378" t="str">
        <f>VLOOKUP(KamstrupData[[#This Row],[IdLevel123]],'B-Business Capability'!B:L,10,FALSE)</f>
        <v>Idea-to-Release (I2R)</v>
      </c>
      <c r="R2378">
        <f>VLOOKUP(KamstrupData[[#This Row],[IdLevel123]],'B-Business Capability'!B:L,11,FALSE)</f>
        <v>530</v>
      </c>
      <c r="S2378" t="s">
        <v>920</v>
      </c>
      <c r="T2378" t="s">
        <v>1066</v>
      </c>
      <c r="U2378" t="str">
        <f>_xlfn.CONCAT(KamstrupData[[#This Row],[CountryCode]],"_",KamstrupData[[#This Row],[Business Area]],"_",KamstrupData[[#This Row],[DepartmentTeam]])</f>
        <v>DK10_Heat/Cooling - Technology Hardware_Hardware</v>
      </c>
      <c r="V2378" t="str">
        <f>VLOOKUP(KamstrupData[[#This Row],[ORG_Concat]],'O-Organization'!F:H,3,FALSE)</f>
        <v>11115_DK10_Heat &amp; Cooling_Heat/Cooling - Technology Hardware_Hardware</v>
      </c>
    </row>
    <row r="2379" spans="3:22">
      <c r="C2379" s="28">
        <v>46022</v>
      </c>
      <c r="D2379" t="s">
        <v>1080</v>
      </c>
      <c r="E2379" t="str">
        <f>VLOOKUP(D2379,'B-Business Capability'!B:H,5,FALSE)</f>
        <v>Product &amp; Software Development</v>
      </c>
      <c r="F2379" t="str">
        <f>VLOOKUP(D2379,'B-Business Capability'!B:H,6,FALSE)</f>
        <v>Quality Management</v>
      </c>
      <c r="G2379" t="str">
        <f>VLOOKUP(D2379,'B-Business Capability'!B:H,7,FALSE)</f>
        <v>Manage Debugging</v>
      </c>
      <c r="I2379" t="s">
        <v>253</v>
      </c>
      <c r="J2379" t="s">
        <v>1060</v>
      </c>
      <c r="K2379" t="s">
        <v>1064</v>
      </c>
      <c r="L2379" t="s">
        <v>226</v>
      </c>
      <c r="M2379" t="str">
        <f>VLOOKUP(L2379,'A-Applications'!B:D,3,FALSE)</f>
        <v>Reliance</v>
      </c>
      <c r="N2379" t="s">
        <v>103</v>
      </c>
      <c r="O2379" t="s">
        <v>54</v>
      </c>
      <c r="P2379" t="s">
        <v>407</v>
      </c>
      <c r="Q2379" t="str">
        <f>VLOOKUP(KamstrupData[[#This Row],[IdLevel123]],'B-Business Capability'!B:L,10,FALSE)</f>
        <v>Idea-to-Release (I2R)</v>
      </c>
      <c r="R2379">
        <f>VLOOKUP(KamstrupData[[#This Row],[IdLevel123]],'B-Business Capability'!B:L,11,FALSE)</f>
        <v>902</v>
      </c>
      <c r="S2379" t="s">
        <v>920</v>
      </c>
      <c r="T2379" t="s">
        <v>1065</v>
      </c>
      <c r="U2379" t="str">
        <f>_xlfn.CONCAT(KamstrupData[[#This Row],[CountryCode]],"_",KamstrupData[[#This Row],[Business Area]],"_",KamstrupData[[#This Row],[DepartmentTeam]])</f>
        <v>DK10_Heat/Cooling - Technology Hardware_H/C Meters</v>
      </c>
      <c r="V2379" t="str">
        <f>VLOOKUP(KamstrupData[[#This Row],[ORG_Concat]],'O-Organization'!F:H,3,FALSE)</f>
        <v>11114_DK10_Heat &amp; Cooling_Heat/Cooling - Technology Hardware_H/C Meters</v>
      </c>
    </row>
    <row r="2380" spans="3:22">
      <c r="C2380" s="28">
        <v>46022</v>
      </c>
      <c r="D2380" t="s">
        <v>866</v>
      </c>
      <c r="E2380" t="str">
        <f>VLOOKUP(D2380,'B-Business Capability'!B:H,5,FALSE)</f>
        <v>Product &amp; Software Development</v>
      </c>
      <c r="F2380" t="str">
        <f>VLOOKUP(D2380,'B-Business Capability'!B:H,6,FALSE)</f>
        <v>Quality Management</v>
      </c>
      <c r="G2380" t="str">
        <f>VLOOKUP(D2380,'B-Business Capability'!B:H,7,FALSE)</f>
        <v>Track Quality</v>
      </c>
      <c r="I2380" t="s">
        <v>253</v>
      </c>
      <c r="J2380" t="s">
        <v>1060</v>
      </c>
      <c r="K2380" t="s">
        <v>1064</v>
      </c>
      <c r="L2380" t="s">
        <v>226</v>
      </c>
      <c r="M2380" t="str">
        <f>VLOOKUP(L2380,'A-Applications'!B:D,3,FALSE)</f>
        <v>Reliance</v>
      </c>
      <c r="N2380" t="s">
        <v>103</v>
      </c>
      <c r="O2380" t="s">
        <v>54</v>
      </c>
      <c r="P2380" t="s">
        <v>847</v>
      </c>
      <c r="Q2380" t="str">
        <f>VLOOKUP(KamstrupData[[#This Row],[IdLevel123]],'B-Business Capability'!B:L,10,FALSE)</f>
        <v>Idea-to-Release (I2R)</v>
      </c>
      <c r="R2380">
        <f>VLOOKUP(KamstrupData[[#This Row],[IdLevel123]],'B-Business Capability'!B:L,11,FALSE)</f>
        <v>908</v>
      </c>
      <c r="S2380" t="s">
        <v>920</v>
      </c>
      <c r="T2380" t="s">
        <v>1065</v>
      </c>
      <c r="U2380" t="str">
        <f>_xlfn.CONCAT(KamstrupData[[#This Row],[CountryCode]],"_",KamstrupData[[#This Row],[Business Area]],"_",KamstrupData[[#This Row],[DepartmentTeam]])</f>
        <v>DK10_Heat/Cooling - Technology Hardware_H/C Meters</v>
      </c>
      <c r="V2380" t="str">
        <f>VLOOKUP(KamstrupData[[#This Row],[ORG_Concat]],'O-Organization'!F:H,3,FALSE)</f>
        <v>11114_DK10_Heat &amp; Cooling_Heat/Cooling - Technology Hardware_H/C Meters</v>
      </c>
    </row>
    <row r="2381" spans="3:22">
      <c r="C2381" s="28">
        <v>46022</v>
      </c>
      <c r="D2381" t="s">
        <v>919</v>
      </c>
      <c r="E2381" t="str">
        <f>VLOOKUP(D2381,'B-Business Capability'!B:H,5,FALSE)</f>
        <v>Manufacturing</v>
      </c>
      <c r="F2381" t="str">
        <f>VLOOKUP(D2381,'B-Business Capability'!B:H,6,FALSE)</f>
        <v>Change Management</v>
      </c>
      <c r="G2381" t="str">
        <f>VLOOKUP(D2381,'B-Business Capability'!B:H,7,FALSE)</f>
        <v>Manage Deviation Allowance</v>
      </c>
      <c r="I2381" t="s">
        <v>253</v>
      </c>
      <c r="J2381" t="s">
        <v>1060</v>
      </c>
      <c r="K2381" t="s">
        <v>1064</v>
      </c>
      <c r="L2381" t="s">
        <v>226</v>
      </c>
      <c r="M2381" t="str">
        <f>VLOOKUP(L2381,'A-Applications'!B:D,3,FALSE)</f>
        <v>Reliance</v>
      </c>
      <c r="N2381" t="s">
        <v>103</v>
      </c>
      <c r="O2381" t="s">
        <v>54</v>
      </c>
      <c r="P2381" t="s">
        <v>847</v>
      </c>
      <c r="Q2381" t="str">
        <f>VLOOKUP(KamstrupData[[#This Row],[IdLevel123]],'B-Business Capability'!B:L,10,FALSE)</f>
        <v>Quote-to-Quality (Q2Q)</v>
      </c>
      <c r="R2381">
        <f>VLOOKUP(KamstrupData[[#This Row],[IdLevel123]],'B-Business Capability'!B:L,11,FALSE)</f>
        <v>0</v>
      </c>
      <c r="S2381" t="s">
        <v>920</v>
      </c>
      <c r="T2381" t="s">
        <v>1065</v>
      </c>
      <c r="U2381" t="str">
        <f>_xlfn.CONCAT(KamstrupData[[#This Row],[CountryCode]],"_",KamstrupData[[#This Row],[Business Area]],"_",KamstrupData[[#This Row],[DepartmentTeam]])</f>
        <v>DK10_Heat/Cooling - Technology Hardware_H/C Meters</v>
      </c>
      <c r="V2381" t="str">
        <f>VLOOKUP(KamstrupData[[#This Row],[ORG_Concat]],'O-Organization'!F:H,3,FALSE)</f>
        <v>11114_DK10_Heat &amp; Cooling_Heat/Cooling - Technology Hardware_H/C Meters</v>
      </c>
    </row>
    <row r="2382" spans="3:22">
      <c r="C2382" s="28">
        <v>46173</v>
      </c>
      <c r="D2382" t="s">
        <v>921</v>
      </c>
      <c r="E2382" t="str">
        <f>VLOOKUP(D2382,'B-Business Capability'!B:H,5,FALSE)</f>
        <v>Governance, Risk and Compliance</v>
      </c>
      <c r="F2382" t="str">
        <f>VLOOKUP(D2382,'B-Business Capability'!B:H,6,FALSE)</f>
        <v>Enterprise Risk and Compliance</v>
      </c>
      <c r="G2382" t="str">
        <f>VLOOKUP(D2382,'B-Business Capability'!B:H,7,FALSE)</f>
        <v>Non Conformance</v>
      </c>
      <c r="I2382" t="s">
        <v>253</v>
      </c>
      <c r="J2382" t="s">
        <v>1060</v>
      </c>
      <c r="K2382" t="s">
        <v>1064</v>
      </c>
      <c r="L2382" t="s">
        <v>226</v>
      </c>
      <c r="M2382" t="str">
        <f>VLOOKUP(L2382,'A-Applications'!B:D,3,FALSE)</f>
        <v>Reliance</v>
      </c>
      <c r="N2382" t="s">
        <v>103</v>
      </c>
      <c r="O2382" t="s">
        <v>54</v>
      </c>
      <c r="P2382" t="s">
        <v>847</v>
      </c>
      <c r="Q2382" t="str">
        <f>VLOOKUP(KamstrupData[[#This Row],[IdLevel123]],'B-Business Capability'!B:L,10,FALSE)</f>
        <v>N/A</v>
      </c>
      <c r="R2382">
        <f>VLOOKUP(KamstrupData[[#This Row],[IdLevel123]],'B-Business Capability'!B:L,11,FALSE)</f>
        <v>0</v>
      </c>
      <c r="S2382" t="s">
        <v>920</v>
      </c>
      <c r="T2382" t="s">
        <v>1065</v>
      </c>
      <c r="U2382" t="str">
        <f>_xlfn.CONCAT(KamstrupData[[#This Row],[CountryCode]],"_",KamstrupData[[#This Row],[Business Area]],"_",KamstrupData[[#This Row],[DepartmentTeam]])</f>
        <v>DK10_Heat/Cooling - Technology Hardware_H/C Meters</v>
      </c>
      <c r="V2382" t="str">
        <f>VLOOKUP(KamstrupData[[#This Row],[ORG_Concat]],'O-Organization'!F:H,3,FALSE)</f>
        <v>11114_DK10_Heat &amp; Cooling_Heat/Cooling - Technology Hardware_H/C Meters</v>
      </c>
    </row>
    <row r="2383" spans="3:22">
      <c r="C2383" s="28">
        <v>46173</v>
      </c>
      <c r="D2383" t="s">
        <v>78</v>
      </c>
      <c r="E2383" t="str">
        <f>VLOOKUP(D2383,'B-Business Capability'!B:H,5,FALSE)</f>
        <v>Customer Service</v>
      </c>
      <c r="F2383" t="str">
        <f>VLOOKUP(D2383,'B-Business Capability'!B:H,6,FALSE)</f>
        <v>Customer Service and Support</v>
      </c>
      <c r="G2383" t="str">
        <f>VLOOKUP(D2383,'B-Business Capability'!B:H,7,FALSE)</f>
        <v>Service Request Management</v>
      </c>
      <c r="I2383" t="s">
        <v>253</v>
      </c>
      <c r="J2383" t="s">
        <v>1060</v>
      </c>
      <c r="K2383" t="s">
        <v>1064</v>
      </c>
      <c r="L2383" t="s">
        <v>226</v>
      </c>
      <c r="M2383" t="str">
        <f>VLOOKUP(L2383,'A-Applications'!B:D,3,FALSE)</f>
        <v>Reliance</v>
      </c>
      <c r="N2383" t="s">
        <v>103</v>
      </c>
      <c r="O2383" t="s">
        <v>54</v>
      </c>
      <c r="P2383" t="s">
        <v>847</v>
      </c>
      <c r="Q2383" t="str">
        <f>VLOOKUP(KamstrupData[[#This Row],[IdLevel123]],'B-Business Capability'!B:L,10,FALSE)</f>
        <v>Customer Service and Support</v>
      </c>
      <c r="R2383">
        <f>VLOOKUP(KamstrupData[[#This Row],[IdLevel123]],'B-Business Capability'!B:L,11,FALSE)</f>
        <v>0</v>
      </c>
      <c r="S2383" t="s">
        <v>920</v>
      </c>
      <c r="T2383" t="s">
        <v>1065</v>
      </c>
      <c r="U2383" t="str">
        <f>_xlfn.CONCAT(KamstrupData[[#This Row],[CountryCode]],"_",KamstrupData[[#This Row],[Business Area]],"_",KamstrupData[[#This Row],[DepartmentTeam]])</f>
        <v>DK10_Heat/Cooling - Technology Hardware_H/C Meters</v>
      </c>
      <c r="V2383" t="str">
        <f>VLOOKUP(KamstrupData[[#This Row],[ORG_Concat]],'O-Organization'!F:H,3,FALSE)</f>
        <v>11114_DK10_Heat &amp; Cooling_Heat/Cooling - Technology Hardware_H/C Meters</v>
      </c>
    </row>
    <row r="2384" spans="3:22">
      <c r="C2384" s="28">
        <v>46173</v>
      </c>
      <c r="D2384" t="s">
        <v>159</v>
      </c>
      <c r="E2384" t="str">
        <f>VLOOKUP(D2384,'B-Business Capability'!B:H,5,FALSE)</f>
        <v>Customer Service</v>
      </c>
      <c r="F2384" t="str">
        <f>VLOOKUP(D2384,'B-Business Capability'!B:H,6,FALSE)</f>
        <v>Customer Service and Support</v>
      </c>
      <c r="G2384" t="str">
        <f>VLOOKUP(D2384,'B-Business Capability'!B:H,7,FALSE)</f>
        <v>Complaints Management</v>
      </c>
      <c r="I2384" t="s">
        <v>253</v>
      </c>
      <c r="J2384" t="s">
        <v>1060</v>
      </c>
      <c r="K2384" t="s">
        <v>1064</v>
      </c>
      <c r="L2384" t="s">
        <v>226</v>
      </c>
      <c r="M2384" t="str">
        <f>VLOOKUP(L2384,'A-Applications'!B:D,3,FALSE)</f>
        <v>Reliance</v>
      </c>
      <c r="N2384" t="s">
        <v>103</v>
      </c>
      <c r="O2384" t="s">
        <v>54</v>
      </c>
      <c r="P2384" t="s">
        <v>847</v>
      </c>
      <c r="Q2384" t="str">
        <f>VLOOKUP(KamstrupData[[#This Row],[IdLevel123]],'B-Business Capability'!B:L,10,FALSE)</f>
        <v>Customer Service and Support</v>
      </c>
      <c r="R2384">
        <f>VLOOKUP(KamstrupData[[#This Row],[IdLevel123]],'B-Business Capability'!B:L,11,FALSE)</f>
        <v>0</v>
      </c>
      <c r="S2384" t="s">
        <v>920</v>
      </c>
      <c r="T2384" t="s">
        <v>1065</v>
      </c>
      <c r="U2384" t="str">
        <f>_xlfn.CONCAT(KamstrupData[[#This Row],[CountryCode]],"_",KamstrupData[[#This Row],[Business Area]],"_",KamstrupData[[#This Row],[DepartmentTeam]])</f>
        <v>DK10_Heat/Cooling - Technology Hardware_H/C Meters</v>
      </c>
      <c r="V2384" t="str">
        <f>VLOOKUP(KamstrupData[[#This Row],[ORG_Concat]],'O-Organization'!F:H,3,FALSE)</f>
        <v>11114_DK10_Heat &amp; Cooling_Heat/Cooling - Technology Hardware_H/C Meters</v>
      </c>
    </row>
    <row r="2385" spans="3:22">
      <c r="C2385" s="28">
        <v>46173</v>
      </c>
      <c r="D2385" t="s">
        <v>160</v>
      </c>
      <c r="E2385" t="str">
        <f>VLOOKUP(D2385,'B-Business Capability'!B:H,5,FALSE)</f>
        <v>Customer Service</v>
      </c>
      <c r="F2385" t="str">
        <f>VLOOKUP(D2385,'B-Business Capability'!B:H,6,FALSE)</f>
        <v>Customer Service and Support</v>
      </c>
      <c r="G2385" t="str">
        <f>VLOOKUP(D2385,'B-Business Capability'!B:H,7,FALSE)</f>
        <v>Customer Claims Management</v>
      </c>
      <c r="I2385" t="s">
        <v>253</v>
      </c>
      <c r="J2385" t="s">
        <v>1060</v>
      </c>
      <c r="K2385" t="s">
        <v>1064</v>
      </c>
      <c r="L2385" t="s">
        <v>226</v>
      </c>
      <c r="M2385" t="str">
        <f>VLOOKUP(L2385,'A-Applications'!B:D,3,FALSE)</f>
        <v>Reliance</v>
      </c>
      <c r="N2385" t="s">
        <v>103</v>
      </c>
      <c r="O2385" t="s">
        <v>54</v>
      </c>
      <c r="P2385" t="s">
        <v>847</v>
      </c>
      <c r="Q2385" t="str">
        <f>VLOOKUP(KamstrupData[[#This Row],[IdLevel123]],'B-Business Capability'!B:L,10,FALSE)</f>
        <v>Customer Service and Support</v>
      </c>
      <c r="R2385">
        <f>VLOOKUP(KamstrupData[[#This Row],[IdLevel123]],'B-Business Capability'!B:L,11,FALSE)</f>
        <v>0</v>
      </c>
      <c r="S2385" t="s">
        <v>920</v>
      </c>
      <c r="T2385" t="s">
        <v>1065</v>
      </c>
      <c r="U2385" t="str">
        <f>_xlfn.CONCAT(KamstrupData[[#This Row],[CountryCode]],"_",KamstrupData[[#This Row],[Business Area]],"_",KamstrupData[[#This Row],[DepartmentTeam]])</f>
        <v>DK10_Heat/Cooling - Technology Hardware_H/C Meters</v>
      </c>
      <c r="V2385" t="str">
        <f>VLOOKUP(KamstrupData[[#This Row],[ORG_Concat]],'O-Organization'!F:H,3,FALSE)</f>
        <v>11114_DK10_Heat &amp; Cooling_Heat/Cooling - Technology Hardware_H/C Meters</v>
      </c>
    </row>
    <row r="2386" spans="3:22">
      <c r="C2386" s="28">
        <v>46173</v>
      </c>
      <c r="D2386" t="s">
        <v>161</v>
      </c>
      <c r="E2386" t="str">
        <f>VLOOKUP(D2386,'B-Business Capability'!B:H,5,FALSE)</f>
        <v>Customer Service</v>
      </c>
      <c r="F2386" t="str">
        <f>VLOOKUP(D2386,'B-Business Capability'!B:H,6,FALSE)</f>
        <v>Customer Service and Support</v>
      </c>
      <c r="G2386" t="str">
        <f>VLOOKUP(D2386,'B-Business Capability'!B:H,7,FALSE)</f>
        <v>Customer Returns Management</v>
      </c>
      <c r="I2386" t="s">
        <v>253</v>
      </c>
      <c r="J2386" t="s">
        <v>1060</v>
      </c>
      <c r="K2386" t="s">
        <v>1064</v>
      </c>
      <c r="L2386" t="s">
        <v>226</v>
      </c>
      <c r="M2386" t="str">
        <f>VLOOKUP(L2386,'A-Applications'!B:D,3,FALSE)</f>
        <v>Reliance</v>
      </c>
      <c r="N2386" t="s">
        <v>103</v>
      </c>
      <c r="O2386" t="s">
        <v>54</v>
      </c>
      <c r="P2386" t="s">
        <v>847</v>
      </c>
      <c r="Q2386" t="str">
        <f>VLOOKUP(KamstrupData[[#This Row],[IdLevel123]],'B-Business Capability'!B:L,10,FALSE)</f>
        <v>Customer Service and Support</v>
      </c>
      <c r="R2386">
        <f>VLOOKUP(KamstrupData[[#This Row],[IdLevel123]],'B-Business Capability'!B:L,11,FALSE)</f>
        <v>0</v>
      </c>
      <c r="S2386" t="s">
        <v>920</v>
      </c>
      <c r="T2386" t="s">
        <v>1065</v>
      </c>
      <c r="U2386" t="str">
        <f>_xlfn.CONCAT(KamstrupData[[#This Row],[CountryCode]],"_",KamstrupData[[#This Row],[Business Area]],"_",KamstrupData[[#This Row],[DepartmentTeam]])</f>
        <v>DK10_Heat/Cooling - Technology Hardware_H/C Meters</v>
      </c>
      <c r="V2386" t="str">
        <f>VLOOKUP(KamstrupData[[#This Row],[ORG_Concat]],'O-Organization'!F:H,3,FALSE)</f>
        <v>11114_DK10_Heat &amp; Cooling_Heat/Cooling - Technology Hardware_H/C Meters</v>
      </c>
    </row>
    <row r="2387" spans="3:22">
      <c r="C2387" s="28">
        <v>46173</v>
      </c>
      <c r="D2387" t="s">
        <v>80</v>
      </c>
      <c r="E2387" t="str">
        <f>VLOOKUP(D2387,'B-Business Capability'!B:H,5,FALSE)</f>
        <v>Customer Service</v>
      </c>
      <c r="F2387" t="str">
        <f>VLOOKUP(D2387,'B-Business Capability'!B:H,6,FALSE)</f>
        <v>Customer Service and Support</v>
      </c>
      <c r="G2387" t="str">
        <f>VLOOKUP(D2387,'B-Business Capability'!B:H,7,FALSE)</f>
        <v>Customer Warranty Claim Processing</v>
      </c>
      <c r="I2387" t="s">
        <v>253</v>
      </c>
      <c r="J2387" t="s">
        <v>1060</v>
      </c>
      <c r="K2387" t="s">
        <v>1064</v>
      </c>
      <c r="L2387" t="s">
        <v>226</v>
      </c>
      <c r="M2387" t="str">
        <f>VLOOKUP(L2387,'A-Applications'!B:D,3,FALSE)</f>
        <v>Reliance</v>
      </c>
      <c r="N2387" t="s">
        <v>103</v>
      </c>
      <c r="O2387" t="s">
        <v>54</v>
      </c>
      <c r="P2387" t="s">
        <v>847</v>
      </c>
      <c r="Q2387" t="str">
        <f>VLOOKUP(KamstrupData[[#This Row],[IdLevel123]],'B-Business Capability'!B:L,10,FALSE)</f>
        <v>Customer Service and Support</v>
      </c>
      <c r="R2387">
        <f>VLOOKUP(KamstrupData[[#This Row],[IdLevel123]],'B-Business Capability'!B:L,11,FALSE)</f>
        <v>0</v>
      </c>
      <c r="S2387" t="s">
        <v>920</v>
      </c>
      <c r="T2387" t="s">
        <v>1065</v>
      </c>
      <c r="U2387" t="str">
        <f>_xlfn.CONCAT(KamstrupData[[#This Row],[CountryCode]],"_",KamstrupData[[#This Row],[Business Area]],"_",KamstrupData[[#This Row],[DepartmentTeam]])</f>
        <v>DK10_Heat/Cooling - Technology Hardware_H/C Meters</v>
      </c>
      <c r="V2387" t="str">
        <f>VLOOKUP(KamstrupData[[#This Row],[ORG_Concat]],'O-Organization'!F:H,3,FALSE)</f>
        <v>11114_DK10_Heat &amp; Cooling_Heat/Cooling - Technology Hardware_H/C Meters</v>
      </c>
    </row>
    <row r="2388" spans="3:22">
      <c r="C2388" s="28">
        <v>46173</v>
      </c>
      <c r="D2388" t="s">
        <v>152</v>
      </c>
      <c r="E2388" t="str">
        <f>VLOOKUP(D2388,'B-Business Capability'!B:H,5,FALSE)</f>
        <v>Customer Service</v>
      </c>
      <c r="F2388" t="str">
        <f>VLOOKUP(D2388,'B-Business Capability'!B:H,6,FALSE)</f>
        <v>Customer Service and Support</v>
      </c>
      <c r="G2388" t="str">
        <f>VLOOKUP(D2388,'B-Business Capability'!B:H,7,FALSE)</f>
        <v>Service Knowledge Base Management</v>
      </c>
      <c r="I2388" t="s">
        <v>253</v>
      </c>
      <c r="J2388" t="s">
        <v>1060</v>
      </c>
      <c r="K2388" t="s">
        <v>1064</v>
      </c>
      <c r="L2388" t="s">
        <v>226</v>
      </c>
      <c r="M2388" t="str">
        <f>VLOOKUP(L2388,'A-Applications'!B:D,3,FALSE)</f>
        <v>Reliance</v>
      </c>
      <c r="N2388" t="s">
        <v>103</v>
      </c>
      <c r="O2388" t="s">
        <v>54</v>
      </c>
      <c r="P2388" t="s">
        <v>847</v>
      </c>
      <c r="Q2388" t="str">
        <f>VLOOKUP(KamstrupData[[#This Row],[IdLevel123]],'B-Business Capability'!B:L,10,FALSE)</f>
        <v>Customer Service and Support</v>
      </c>
      <c r="R2388">
        <f>VLOOKUP(KamstrupData[[#This Row],[IdLevel123]],'B-Business Capability'!B:L,11,FALSE)</f>
        <v>0</v>
      </c>
      <c r="S2388" t="s">
        <v>920</v>
      </c>
      <c r="T2388" t="s">
        <v>1065</v>
      </c>
      <c r="U2388" t="str">
        <f>_xlfn.CONCAT(KamstrupData[[#This Row],[CountryCode]],"_",KamstrupData[[#This Row],[Business Area]],"_",KamstrupData[[#This Row],[DepartmentTeam]])</f>
        <v>DK10_Heat/Cooling - Technology Hardware_H/C Meters</v>
      </c>
      <c r="V2388" t="str">
        <f>VLOOKUP(KamstrupData[[#This Row],[ORG_Concat]],'O-Organization'!F:H,3,FALSE)</f>
        <v>11114_DK10_Heat &amp; Cooling_Heat/Cooling - Technology Hardware_H/C Meters</v>
      </c>
    </row>
    <row r="2389" spans="3:22">
      <c r="D2389" t="s">
        <v>507</v>
      </c>
      <c r="E2389" t="str">
        <f>VLOOKUP(D2389,'B-Business Capability'!B:H,5,FALSE)</f>
        <v>Product &amp; Software Development</v>
      </c>
      <c r="F2389" t="str">
        <f>VLOOKUP(D2389,'B-Business Capability'!B:H,6,FALSE)</f>
        <v>Engineering</v>
      </c>
      <c r="G2389" t="str">
        <f>VLOOKUP(D2389,'B-Business Capability'!B:H,7,FALSE)</f>
        <v>Construction &amp; Development</v>
      </c>
      <c r="I2389" t="s">
        <v>253</v>
      </c>
      <c r="J2389" t="s">
        <v>1060</v>
      </c>
      <c r="K2389" t="s">
        <v>1061</v>
      </c>
      <c r="L2389" t="s">
        <v>453</v>
      </c>
      <c r="M2389" t="str">
        <f>VLOOKUP(L2389,'A-Applications'!B:D,3,FALSE)</f>
        <v>chrony</v>
      </c>
      <c r="N2389" t="s">
        <v>53</v>
      </c>
      <c r="O2389" s="42" t="s">
        <v>54</v>
      </c>
      <c r="P2389" t="s">
        <v>916</v>
      </c>
      <c r="Q2389" t="str">
        <f>VLOOKUP(KamstrupData[[#This Row],[IdLevel123]],'B-Business Capability'!B:L,10,FALSE)</f>
        <v>Idea-to-Release (I2R)</v>
      </c>
      <c r="R2389">
        <f>VLOOKUP(KamstrupData[[#This Row],[IdLevel123]],'B-Business Capability'!B:L,11,FALSE)</f>
        <v>420</v>
      </c>
      <c r="T2389" t="s">
        <v>1062</v>
      </c>
      <c r="U2389" t="str">
        <f>_xlfn.CONCAT(KamstrupData[[#This Row],[CountryCode]],"_",KamstrupData[[#This Row],[Business Area]],"_",KamstrupData[[#This Row],[DepartmentTeam]])</f>
        <v>DK10_Heat/Cooling - Technology Hardware_Concentrators</v>
      </c>
      <c r="V2389" t="str">
        <f>VLOOKUP(KamstrupData[[#This Row],[ORG_Concat]],'O-Organization'!F:H,3,FALSE)</f>
        <v>11112_DK10_Heat &amp; Cooling_Heat/Cooling - Technology Hardware_Concentrators</v>
      </c>
    </row>
    <row r="2390" spans="3:22">
      <c r="D2390" t="s">
        <v>507</v>
      </c>
      <c r="E2390" t="str">
        <f>VLOOKUP(D2390,'B-Business Capability'!B:H,5,FALSE)</f>
        <v>Product &amp; Software Development</v>
      </c>
      <c r="F2390" t="str">
        <f>VLOOKUP(D2390,'B-Business Capability'!B:H,6,FALSE)</f>
        <v>Engineering</v>
      </c>
      <c r="G2390" t="str">
        <f>VLOOKUP(D2390,'B-Business Capability'!B:H,7,FALSE)</f>
        <v>Construction &amp; Development</v>
      </c>
      <c r="I2390" t="s">
        <v>253</v>
      </c>
      <c r="J2390" t="s">
        <v>1060</v>
      </c>
      <c r="K2390" t="s">
        <v>1061</v>
      </c>
      <c r="L2390" t="s">
        <v>992</v>
      </c>
      <c r="M2390" t="str">
        <f>VLOOKUP(L2390,'A-Applications'!B:D,3,FALSE)</f>
        <v>curl</v>
      </c>
      <c r="N2390" t="s">
        <v>53</v>
      </c>
      <c r="O2390" s="42" t="s">
        <v>54</v>
      </c>
      <c r="P2390" t="s">
        <v>916</v>
      </c>
      <c r="Q2390" t="str">
        <f>VLOOKUP(KamstrupData[[#This Row],[IdLevel123]],'B-Business Capability'!B:L,10,FALSE)</f>
        <v>Idea-to-Release (I2R)</v>
      </c>
      <c r="R2390">
        <f>VLOOKUP(KamstrupData[[#This Row],[IdLevel123]],'B-Business Capability'!B:L,11,FALSE)</f>
        <v>420</v>
      </c>
      <c r="T2390" t="s">
        <v>1062</v>
      </c>
      <c r="U2390" t="str">
        <f>_xlfn.CONCAT(KamstrupData[[#This Row],[CountryCode]],"_",KamstrupData[[#This Row],[Business Area]],"_",KamstrupData[[#This Row],[DepartmentTeam]])</f>
        <v>DK10_Heat/Cooling - Technology Hardware_Concentrators</v>
      </c>
      <c r="V2390" t="str">
        <f>VLOOKUP(KamstrupData[[#This Row],[ORG_Concat]],'O-Organization'!F:H,3,FALSE)</f>
        <v>11112_DK10_Heat &amp; Cooling_Heat/Cooling - Technology Hardware_Concentrators</v>
      </c>
    </row>
    <row r="2391" spans="3:22">
      <c r="D2391" t="s">
        <v>359</v>
      </c>
      <c r="E2391" t="str">
        <f>VLOOKUP(D2391,'B-Business Capability'!B:H,5,FALSE)</f>
        <v>Product &amp; Software Development</v>
      </c>
      <c r="F2391" t="str">
        <f>VLOOKUP(D2391,'B-Business Capability'!B:H,6,FALSE)</f>
        <v>Quality Management</v>
      </c>
      <c r="G2391" t="str">
        <f>VLOOKUP(D2391,'B-Business Capability'!B:H,7,FALSE)</f>
        <v>Test Quality</v>
      </c>
      <c r="I2391" t="s">
        <v>253</v>
      </c>
      <c r="J2391" t="s">
        <v>1060</v>
      </c>
      <c r="K2391" t="s">
        <v>1061</v>
      </c>
      <c r="L2391" t="s">
        <v>1109</v>
      </c>
      <c r="M2391" t="str">
        <f>VLOOKUP(L2391,'A-Applications'!B:D,3,FALSE)</f>
        <v>labgrid</v>
      </c>
      <c r="N2391" t="s">
        <v>53</v>
      </c>
      <c r="O2391" s="42" t="s">
        <v>66</v>
      </c>
      <c r="P2391" t="s">
        <v>407</v>
      </c>
      <c r="Q2391" t="str">
        <f>VLOOKUP(KamstrupData[[#This Row],[IdLevel123]],'B-Business Capability'!B:L,10,FALSE)</f>
        <v>Idea-to-Release (I2R)</v>
      </c>
      <c r="R2391">
        <f>VLOOKUP(KamstrupData[[#This Row],[IdLevel123]],'B-Business Capability'!B:L,11,FALSE)</f>
        <v>906</v>
      </c>
      <c r="T2391" t="s">
        <v>1062</v>
      </c>
      <c r="U2391" t="str">
        <f>_xlfn.CONCAT(KamstrupData[[#This Row],[CountryCode]],"_",KamstrupData[[#This Row],[Business Area]],"_",KamstrupData[[#This Row],[DepartmentTeam]])</f>
        <v>DK10_Heat/Cooling - Technology Hardware_Concentrators</v>
      </c>
      <c r="V2391" t="str">
        <f>VLOOKUP(KamstrupData[[#This Row],[ORG_Concat]],'O-Organization'!F:H,3,FALSE)</f>
        <v>11112_DK10_Heat &amp; Cooling_Heat/Cooling - Technology Hardware_Concentrators</v>
      </c>
    </row>
    <row r="2392" spans="3:22">
      <c r="D2392" t="s">
        <v>507</v>
      </c>
      <c r="E2392" t="str">
        <f>VLOOKUP(D2392,'B-Business Capability'!B:H,5,FALSE)</f>
        <v>Product &amp; Software Development</v>
      </c>
      <c r="F2392" t="str">
        <f>VLOOKUP(D2392,'B-Business Capability'!B:H,6,FALSE)</f>
        <v>Engineering</v>
      </c>
      <c r="G2392" t="str">
        <f>VLOOKUP(D2392,'B-Business Capability'!B:H,7,FALSE)</f>
        <v>Construction &amp; Development</v>
      </c>
      <c r="I2392" t="s">
        <v>253</v>
      </c>
      <c r="J2392" t="s">
        <v>1060</v>
      </c>
      <c r="K2392" t="s">
        <v>880</v>
      </c>
      <c r="L2392" t="s">
        <v>922</v>
      </c>
      <c r="M2392" t="str">
        <f>VLOOKUP(L2392,'A-Applications'!B:D,3,FALSE)</f>
        <v>Java</v>
      </c>
      <c r="N2392" t="s">
        <v>53</v>
      </c>
      <c r="O2392" t="s">
        <v>54</v>
      </c>
      <c r="P2392" t="s">
        <v>407</v>
      </c>
      <c r="Q2392" t="str">
        <f>VLOOKUP(KamstrupData[[#This Row],[IdLevel123]],'B-Business Capability'!B:L,10,FALSE)</f>
        <v>Idea-to-Release (I2R)</v>
      </c>
      <c r="R2392">
        <f>VLOOKUP(KamstrupData[[#This Row],[IdLevel123]],'B-Business Capability'!B:L,11,FALSE)</f>
        <v>420</v>
      </c>
      <c r="T2392" t="s">
        <v>1063</v>
      </c>
      <c r="U2392" t="str">
        <f>_xlfn.CONCAT(KamstrupData[[#This Row],[CountryCode]],"_",KamstrupData[[#This Row],[Business Area]],"_",KamstrupData[[#This Row],[DepartmentTeam]])</f>
        <v>DK10_Heat/Cooling - Technology Hardware_Embeded Software</v>
      </c>
      <c r="V2392" t="str">
        <f>VLOOKUP(KamstrupData[[#This Row],[ORG_Concat]],'O-Organization'!F:H,3,FALSE)</f>
        <v>11113_DK10_Heat &amp; Cooling_Heat/Cooling - Technology Hardware_Embeded Software</v>
      </c>
    </row>
    <row r="2393" spans="3:22">
      <c r="D2393" t="s">
        <v>507</v>
      </c>
      <c r="E2393" t="str">
        <f>VLOOKUP(D2393,'B-Business Capability'!B:H,5,FALSE)</f>
        <v>Product &amp; Software Development</v>
      </c>
      <c r="F2393" t="str">
        <f>VLOOKUP(D2393,'B-Business Capability'!B:H,6,FALSE)</f>
        <v>Engineering</v>
      </c>
      <c r="G2393" t="str">
        <f>VLOOKUP(D2393,'B-Business Capability'!B:H,7,FALSE)</f>
        <v>Construction &amp; Development</v>
      </c>
      <c r="I2393" t="s">
        <v>253</v>
      </c>
      <c r="J2393" t="s">
        <v>1060</v>
      </c>
      <c r="K2393" t="s">
        <v>888</v>
      </c>
      <c r="L2393" t="s">
        <v>922</v>
      </c>
      <c r="M2393" t="str">
        <f>VLOOKUP(L2393,'A-Applications'!B:D,3,FALSE)</f>
        <v>Java</v>
      </c>
      <c r="N2393" t="s">
        <v>53</v>
      </c>
      <c r="O2393" s="42" t="s">
        <v>54</v>
      </c>
      <c r="P2393" t="s">
        <v>407</v>
      </c>
      <c r="Q2393" t="str">
        <f>VLOOKUP(KamstrupData[[#This Row],[IdLevel123]],'B-Business Capability'!B:L,10,FALSE)</f>
        <v>Idea-to-Release (I2R)</v>
      </c>
      <c r="R2393">
        <f>VLOOKUP(KamstrupData[[#This Row],[IdLevel123]],'B-Business Capability'!B:L,11,FALSE)</f>
        <v>420</v>
      </c>
      <c r="T2393" t="s">
        <v>1067</v>
      </c>
      <c r="U2393" t="str">
        <f>_xlfn.CONCAT(KamstrupData[[#This Row],[CountryCode]],"_",KamstrupData[[#This Row],[Business Area]],"_",KamstrupData[[#This Row],[DepartmentTeam]])</f>
        <v>DK10_Heat/Cooling - Technology Hardware_Tech. Lead</v>
      </c>
      <c r="V2393" t="str">
        <f>VLOOKUP(KamstrupData[[#This Row],[ORG_Concat]],'O-Organization'!F:H,3,FALSE)</f>
        <v>11116_DK10_Heat &amp; Cooling_Heat/Cooling - Technology Hardware_Tech. Lead</v>
      </c>
    </row>
    <row r="2394" spans="3:22">
      <c r="D2394" t="s">
        <v>315</v>
      </c>
      <c r="E2394" t="str">
        <f>VLOOKUP(D2394,'B-Business Capability'!B:H,5,FALSE)</f>
        <v>Strategic Management</v>
      </c>
      <c r="F2394" t="str">
        <f>VLOOKUP(D2394,'B-Business Capability'!B:H,6,FALSE)</f>
        <v>Enterprise Effectiveness &amp; Project Management</v>
      </c>
      <c r="G2394" t="str">
        <f>VLOOKUP(D2394,'B-Business Capability'!B:H,7,FALSE)</f>
        <v>Meeting management</v>
      </c>
      <c r="I2394" t="s">
        <v>253</v>
      </c>
      <c r="J2394" t="s">
        <v>1060</v>
      </c>
      <c r="K2394" t="s">
        <v>888</v>
      </c>
      <c r="L2394" t="s">
        <v>1110</v>
      </c>
      <c r="M2394" t="str">
        <f>VLOOKUP(L2394,'A-Applications'!B:D,3,FALSE)</f>
        <v>Webex</v>
      </c>
      <c r="N2394" t="s">
        <v>53</v>
      </c>
      <c r="O2394" s="42" t="s">
        <v>62</v>
      </c>
      <c r="P2394" t="s">
        <v>97</v>
      </c>
      <c r="Q2394" t="str">
        <f>VLOOKUP(KamstrupData[[#This Row],[IdLevel123]],'B-Business Capability'!B:L,10,FALSE)</f>
        <v>N/A</v>
      </c>
      <c r="R2394">
        <f>VLOOKUP(KamstrupData[[#This Row],[IdLevel123]],'B-Business Capability'!B:L,11,FALSE)</f>
        <v>0</v>
      </c>
      <c r="T2394" t="s">
        <v>1067</v>
      </c>
      <c r="U2394" t="str">
        <f>_xlfn.CONCAT(KamstrupData[[#This Row],[CountryCode]],"_",KamstrupData[[#This Row],[Business Area]],"_",KamstrupData[[#This Row],[DepartmentTeam]])</f>
        <v>DK10_Heat/Cooling - Technology Hardware_Tech. Lead</v>
      </c>
      <c r="V2394" t="str">
        <f>VLOOKUP(KamstrupData[[#This Row],[ORG_Concat]],'O-Organization'!F:H,3,FALSE)</f>
        <v>11116_DK10_Heat &amp; Cooling_Heat/Cooling - Technology Hardware_Tech. Lead</v>
      </c>
    </row>
    <row r="2395" spans="3:22">
      <c r="D2395" t="s">
        <v>315</v>
      </c>
      <c r="E2395" t="str">
        <f>VLOOKUP(D2395,'B-Business Capability'!B:H,5,FALSE)</f>
        <v>Strategic Management</v>
      </c>
      <c r="F2395" t="str">
        <f>VLOOKUP(D2395,'B-Business Capability'!B:H,6,FALSE)</f>
        <v>Enterprise Effectiveness &amp; Project Management</v>
      </c>
      <c r="G2395" t="str">
        <f>VLOOKUP(D2395,'B-Business Capability'!B:H,7,FALSE)</f>
        <v>Meeting management</v>
      </c>
      <c r="I2395" t="s">
        <v>253</v>
      </c>
      <c r="J2395" t="s">
        <v>1060</v>
      </c>
      <c r="K2395" t="s">
        <v>888</v>
      </c>
      <c r="L2395" t="s">
        <v>923</v>
      </c>
      <c r="M2395" t="str">
        <f>VLOOKUP(L2395,'A-Applications'!B:D,3,FALSE)</f>
        <v>GoTo Meetings</v>
      </c>
      <c r="N2395" t="s">
        <v>53</v>
      </c>
      <c r="O2395" s="42" t="s">
        <v>62</v>
      </c>
      <c r="P2395" t="s">
        <v>97</v>
      </c>
      <c r="Q2395" t="str">
        <f>VLOOKUP(KamstrupData[[#This Row],[IdLevel123]],'B-Business Capability'!B:L,10,FALSE)</f>
        <v>N/A</v>
      </c>
      <c r="R2395">
        <f>VLOOKUP(KamstrupData[[#This Row],[IdLevel123]],'B-Business Capability'!B:L,11,FALSE)</f>
        <v>0</v>
      </c>
      <c r="T2395" t="s">
        <v>1067</v>
      </c>
      <c r="U2395" t="str">
        <f>_xlfn.CONCAT(KamstrupData[[#This Row],[CountryCode]],"_",KamstrupData[[#This Row],[Business Area]],"_",KamstrupData[[#This Row],[DepartmentTeam]])</f>
        <v>DK10_Heat/Cooling - Technology Hardware_Tech. Lead</v>
      </c>
      <c r="V2395" t="str">
        <f>VLOOKUP(KamstrupData[[#This Row],[ORG_Concat]],'O-Organization'!F:H,3,FALSE)</f>
        <v>11116_DK10_Heat &amp; Cooling_Heat/Cooling - Technology Hardware_Tech. Lead</v>
      </c>
    </row>
    <row r="2396" spans="3:22">
      <c r="D2396" t="s">
        <v>315</v>
      </c>
      <c r="E2396" t="str">
        <f>VLOOKUP(D2396,'B-Business Capability'!B:H,5,FALSE)</f>
        <v>Strategic Management</v>
      </c>
      <c r="F2396" t="str">
        <f>VLOOKUP(D2396,'B-Business Capability'!B:H,6,FALSE)</f>
        <v>Enterprise Effectiveness &amp; Project Management</v>
      </c>
      <c r="G2396" t="str">
        <f>VLOOKUP(D2396,'B-Business Capability'!B:H,7,FALSE)</f>
        <v>Meeting management</v>
      </c>
      <c r="I2396" t="s">
        <v>253</v>
      </c>
      <c r="J2396" t="s">
        <v>1060</v>
      </c>
      <c r="K2396" t="s">
        <v>888</v>
      </c>
      <c r="L2396" t="s">
        <v>455</v>
      </c>
      <c r="M2396" t="str">
        <f>VLOOKUP(L2396,'A-Applications'!B:D,3,FALSE)</f>
        <v>Zoom Meetings</v>
      </c>
      <c r="N2396" t="s">
        <v>53</v>
      </c>
      <c r="O2396" s="42" t="s">
        <v>62</v>
      </c>
      <c r="P2396" t="s">
        <v>97</v>
      </c>
      <c r="Q2396" t="str">
        <f>VLOOKUP(KamstrupData[[#This Row],[IdLevel123]],'B-Business Capability'!B:L,10,FALSE)</f>
        <v>N/A</v>
      </c>
      <c r="R2396">
        <f>VLOOKUP(KamstrupData[[#This Row],[IdLevel123]],'B-Business Capability'!B:L,11,FALSE)</f>
        <v>0</v>
      </c>
      <c r="T2396" t="s">
        <v>1067</v>
      </c>
      <c r="U2396" t="str">
        <f>_xlfn.CONCAT(KamstrupData[[#This Row],[CountryCode]],"_",KamstrupData[[#This Row],[Business Area]],"_",KamstrupData[[#This Row],[DepartmentTeam]])</f>
        <v>DK10_Heat/Cooling - Technology Hardware_Tech. Lead</v>
      </c>
      <c r="V2396" t="str">
        <f>VLOOKUP(KamstrupData[[#This Row],[ORG_Concat]],'O-Organization'!F:H,3,FALSE)</f>
        <v>11116_DK10_Heat &amp; Cooling_Heat/Cooling - Technology Hardware_Tech. Lead</v>
      </c>
    </row>
    <row r="2397" spans="3:22">
      <c r="D2397" t="s">
        <v>507</v>
      </c>
      <c r="E2397" t="str">
        <f>VLOOKUP(D2397,'B-Business Capability'!B:H,5,FALSE)</f>
        <v>Product &amp; Software Development</v>
      </c>
      <c r="F2397" t="str">
        <f>VLOOKUP(D2397,'B-Business Capability'!B:H,6,FALSE)</f>
        <v>Engineering</v>
      </c>
      <c r="G2397" t="str">
        <f>VLOOKUP(D2397,'B-Business Capability'!B:H,7,FALSE)</f>
        <v>Construction &amp; Development</v>
      </c>
      <c r="I2397" t="s">
        <v>253</v>
      </c>
      <c r="J2397" t="s">
        <v>1060</v>
      </c>
      <c r="K2397" t="s">
        <v>880</v>
      </c>
      <c r="L2397" t="s">
        <v>457</v>
      </c>
      <c r="M2397" t="str">
        <f>VLOOKUP(L2397,'A-Applications'!B:D,3,FALSE)</f>
        <v>Git Bash</v>
      </c>
      <c r="N2397" t="s">
        <v>53</v>
      </c>
      <c r="O2397" t="s">
        <v>54</v>
      </c>
      <c r="P2397" t="s">
        <v>407</v>
      </c>
      <c r="Q2397" t="str">
        <f>VLOOKUP(KamstrupData[[#This Row],[IdLevel123]],'B-Business Capability'!B:L,10,FALSE)</f>
        <v>Idea-to-Release (I2R)</v>
      </c>
      <c r="R2397">
        <f>VLOOKUP(KamstrupData[[#This Row],[IdLevel123]],'B-Business Capability'!B:L,11,FALSE)</f>
        <v>420</v>
      </c>
      <c r="T2397" t="s">
        <v>1063</v>
      </c>
      <c r="U2397" t="str">
        <f>_xlfn.CONCAT(KamstrupData[[#This Row],[CountryCode]],"_",KamstrupData[[#This Row],[Business Area]],"_",KamstrupData[[#This Row],[DepartmentTeam]])</f>
        <v>DK10_Heat/Cooling - Technology Hardware_Embeded Software</v>
      </c>
      <c r="V2397" t="str">
        <f>VLOOKUP(KamstrupData[[#This Row],[ORG_Concat]],'O-Organization'!F:H,3,FALSE)</f>
        <v>11113_DK10_Heat &amp; Cooling_Heat/Cooling - Technology Hardware_Embeded Software</v>
      </c>
    </row>
    <row r="2398" spans="3:22">
      <c r="D2398" t="s">
        <v>507</v>
      </c>
      <c r="E2398" t="str">
        <f>VLOOKUP(D2398,'B-Business Capability'!B:H,5,FALSE)</f>
        <v>Product &amp; Software Development</v>
      </c>
      <c r="F2398" t="str">
        <f>VLOOKUP(D2398,'B-Business Capability'!B:H,6,FALSE)</f>
        <v>Engineering</v>
      </c>
      <c r="G2398" t="str">
        <f>VLOOKUP(D2398,'B-Business Capability'!B:H,7,FALSE)</f>
        <v>Construction &amp; Development</v>
      </c>
      <c r="I2398" t="s">
        <v>253</v>
      </c>
      <c r="J2398" t="s">
        <v>1060</v>
      </c>
      <c r="K2398" t="s">
        <v>888</v>
      </c>
      <c r="L2398" t="s">
        <v>457</v>
      </c>
      <c r="M2398" t="str">
        <f>VLOOKUP(L2398,'A-Applications'!B:D,3,FALSE)</f>
        <v>Git Bash</v>
      </c>
      <c r="N2398" t="s">
        <v>53</v>
      </c>
      <c r="O2398" s="42" t="s">
        <v>54</v>
      </c>
      <c r="P2398" t="s">
        <v>407</v>
      </c>
      <c r="Q2398" t="str">
        <f>VLOOKUP(KamstrupData[[#This Row],[IdLevel123]],'B-Business Capability'!B:L,10,FALSE)</f>
        <v>Idea-to-Release (I2R)</v>
      </c>
      <c r="R2398">
        <f>VLOOKUP(KamstrupData[[#This Row],[IdLevel123]],'B-Business Capability'!B:L,11,FALSE)</f>
        <v>420</v>
      </c>
      <c r="T2398" t="s">
        <v>1067</v>
      </c>
      <c r="U2398" t="str">
        <f>_xlfn.CONCAT(KamstrupData[[#This Row],[CountryCode]],"_",KamstrupData[[#This Row],[Business Area]],"_",KamstrupData[[#This Row],[DepartmentTeam]])</f>
        <v>DK10_Heat/Cooling - Technology Hardware_Tech. Lead</v>
      </c>
      <c r="V2398" t="str">
        <f>VLOOKUP(KamstrupData[[#This Row],[ORG_Concat]],'O-Organization'!F:H,3,FALSE)</f>
        <v>11116_DK10_Heat &amp; Cooling_Heat/Cooling - Technology Hardware_Tech. Lead</v>
      </c>
    </row>
    <row r="2399" spans="3:22">
      <c r="D2399" t="s">
        <v>507</v>
      </c>
      <c r="E2399" t="str">
        <f>VLOOKUP(D2399,'B-Business Capability'!B:H,5,FALSE)</f>
        <v>Product &amp; Software Development</v>
      </c>
      <c r="F2399" t="str">
        <f>VLOOKUP(D2399,'B-Business Capability'!B:H,6,FALSE)</f>
        <v>Engineering</v>
      </c>
      <c r="G2399" t="str">
        <f>VLOOKUP(D2399,'B-Business Capability'!B:H,7,FALSE)</f>
        <v>Construction &amp; Development</v>
      </c>
      <c r="I2399" t="s">
        <v>253</v>
      </c>
      <c r="J2399" t="s">
        <v>1060</v>
      </c>
      <c r="K2399" t="s">
        <v>880</v>
      </c>
      <c r="L2399" t="s">
        <v>924</v>
      </c>
      <c r="M2399" t="str">
        <f>VLOOKUP(L2399,'A-Applications'!B:D,3,FALSE)</f>
        <v>MinGW</v>
      </c>
      <c r="N2399" t="s">
        <v>53</v>
      </c>
      <c r="O2399" t="s">
        <v>54</v>
      </c>
      <c r="P2399" t="s">
        <v>407</v>
      </c>
      <c r="Q2399" t="str">
        <f>VLOOKUP(KamstrupData[[#This Row],[IdLevel123]],'B-Business Capability'!B:L,10,FALSE)</f>
        <v>Idea-to-Release (I2R)</v>
      </c>
      <c r="R2399">
        <f>VLOOKUP(KamstrupData[[#This Row],[IdLevel123]],'B-Business Capability'!B:L,11,FALSE)</f>
        <v>420</v>
      </c>
      <c r="T2399" t="s">
        <v>1063</v>
      </c>
      <c r="U2399" t="str">
        <f>_xlfn.CONCAT(KamstrupData[[#This Row],[CountryCode]],"_",KamstrupData[[#This Row],[Business Area]],"_",KamstrupData[[#This Row],[DepartmentTeam]])</f>
        <v>DK10_Heat/Cooling - Technology Hardware_Embeded Software</v>
      </c>
      <c r="V2399" t="str">
        <f>VLOOKUP(KamstrupData[[#This Row],[ORG_Concat]],'O-Organization'!F:H,3,FALSE)</f>
        <v>11113_DK10_Heat &amp; Cooling_Heat/Cooling - Technology Hardware_Embeded Software</v>
      </c>
    </row>
    <row r="2400" spans="3:22">
      <c r="D2400" t="s">
        <v>507</v>
      </c>
      <c r="E2400" t="str">
        <f>VLOOKUP(D2400,'B-Business Capability'!B:H,5,FALSE)</f>
        <v>Product &amp; Software Development</v>
      </c>
      <c r="F2400" t="str">
        <f>VLOOKUP(D2400,'B-Business Capability'!B:H,6,FALSE)</f>
        <v>Engineering</v>
      </c>
      <c r="G2400" t="str">
        <f>VLOOKUP(D2400,'B-Business Capability'!B:H,7,FALSE)</f>
        <v>Construction &amp; Development</v>
      </c>
      <c r="I2400" t="s">
        <v>253</v>
      </c>
      <c r="J2400" t="s">
        <v>1060</v>
      </c>
      <c r="K2400" t="s">
        <v>888</v>
      </c>
      <c r="L2400" t="s">
        <v>924</v>
      </c>
      <c r="M2400" t="str">
        <f>VLOOKUP(L2400,'A-Applications'!B:D,3,FALSE)</f>
        <v>MinGW</v>
      </c>
      <c r="N2400" t="s">
        <v>53</v>
      </c>
      <c r="O2400" s="42" t="s">
        <v>54</v>
      </c>
      <c r="P2400" t="s">
        <v>407</v>
      </c>
      <c r="Q2400" t="str">
        <f>VLOOKUP(KamstrupData[[#This Row],[IdLevel123]],'B-Business Capability'!B:L,10,FALSE)</f>
        <v>Idea-to-Release (I2R)</v>
      </c>
      <c r="R2400">
        <f>VLOOKUP(KamstrupData[[#This Row],[IdLevel123]],'B-Business Capability'!B:L,11,FALSE)</f>
        <v>420</v>
      </c>
      <c r="T2400" t="s">
        <v>1067</v>
      </c>
      <c r="U2400" t="str">
        <f>_xlfn.CONCAT(KamstrupData[[#This Row],[CountryCode]],"_",KamstrupData[[#This Row],[Business Area]],"_",KamstrupData[[#This Row],[DepartmentTeam]])</f>
        <v>DK10_Heat/Cooling - Technology Hardware_Tech. Lead</v>
      </c>
      <c r="V2400" t="str">
        <f>VLOOKUP(KamstrupData[[#This Row],[ORG_Concat]],'O-Organization'!F:H,3,FALSE)</f>
        <v>11116_DK10_Heat &amp; Cooling_Heat/Cooling - Technology Hardware_Tech. Lead</v>
      </c>
    </row>
    <row r="2401" spans="4:22">
      <c r="D2401" t="s">
        <v>507</v>
      </c>
      <c r="E2401" t="str">
        <f>VLOOKUP(D2401,'B-Business Capability'!B:H,5,FALSE)</f>
        <v>Product &amp; Software Development</v>
      </c>
      <c r="F2401" t="str">
        <f>VLOOKUP(D2401,'B-Business Capability'!B:H,6,FALSE)</f>
        <v>Engineering</v>
      </c>
      <c r="G2401" t="str">
        <f>VLOOKUP(D2401,'B-Business Capability'!B:H,7,FALSE)</f>
        <v>Construction &amp; Development</v>
      </c>
      <c r="I2401" t="s">
        <v>253</v>
      </c>
      <c r="J2401" t="s">
        <v>1060</v>
      </c>
      <c r="K2401" t="s">
        <v>880</v>
      </c>
      <c r="L2401" t="s">
        <v>458</v>
      </c>
      <c r="M2401" t="str">
        <f>VLOOKUP(L2401,'A-Applications'!B:D,3,FALSE)</f>
        <v>Ubuntu linux</v>
      </c>
      <c r="N2401" t="s">
        <v>53</v>
      </c>
      <c r="O2401" t="s">
        <v>54</v>
      </c>
      <c r="P2401" t="s">
        <v>407</v>
      </c>
      <c r="Q2401" t="str">
        <f>VLOOKUP(KamstrupData[[#This Row],[IdLevel123]],'B-Business Capability'!B:L,10,FALSE)</f>
        <v>Idea-to-Release (I2R)</v>
      </c>
      <c r="R2401">
        <f>VLOOKUP(KamstrupData[[#This Row],[IdLevel123]],'B-Business Capability'!B:L,11,FALSE)</f>
        <v>420</v>
      </c>
      <c r="T2401" t="s">
        <v>1063</v>
      </c>
      <c r="U2401" t="str">
        <f>_xlfn.CONCAT(KamstrupData[[#This Row],[CountryCode]],"_",KamstrupData[[#This Row],[Business Area]],"_",KamstrupData[[#This Row],[DepartmentTeam]])</f>
        <v>DK10_Heat/Cooling - Technology Hardware_Embeded Software</v>
      </c>
      <c r="V2401" t="str">
        <f>VLOOKUP(KamstrupData[[#This Row],[ORG_Concat]],'O-Organization'!F:H,3,FALSE)</f>
        <v>11113_DK10_Heat &amp; Cooling_Heat/Cooling - Technology Hardware_Embeded Software</v>
      </c>
    </row>
    <row r="2402" spans="4:22">
      <c r="D2402" t="s">
        <v>507</v>
      </c>
      <c r="E2402" t="str">
        <f>VLOOKUP(D2402,'B-Business Capability'!B:H,5,FALSE)</f>
        <v>Product &amp; Software Development</v>
      </c>
      <c r="F2402" t="str">
        <f>VLOOKUP(D2402,'B-Business Capability'!B:H,6,FALSE)</f>
        <v>Engineering</v>
      </c>
      <c r="G2402" t="str">
        <f>VLOOKUP(D2402,'B-Business Capability'!B:H,7,FALSE)</f>
        <v>Construction &amp; Development</v>
      </c>
      <c r="I2402" t="s">
        <v>253</v>
      </c>
      <c r="J2402" t="s">
        <v>1060</v>
      </c>
      <c r="K2402" t="s">
        <v>883</v>
      </c>
      <c r="L2402" t="s">
        <v>458</v>
      </c>
      <c r="M2402" t="str">
        <f>VLOOKUP(L2402,'A-Applications'!B:D,3,FALSE)</f>
        <v>Ubuntu linux</v>
      </c>
      <c r="N2402" t="s">
        <v>53</v>
      </c>
      <c r="O2402" t="s">
        <v>54</v>
      </c>
      <c r="P2402" t="s">
        <v>407</v>
      </c>
      <c r="Q2402" t="str">
        <f>VLOOKUP(KamstrupData[[#This Row],[IdLevel123]],'B-Business Capability'!B:L,10,FALSE)</f>
        <v>Idea-to-Release (I2R)</v>
      </c>
      <c r="R2402">
        <f>VLOOKUP(KamstrupData[[#This Row],[IdLevel123]],'B-Business Capability'!B:L,11,FALSE)</f>
        <v>420</v>
      </c>
      <c r="T2402" t="s">
        <v>1066</v>
      </c>
      <c r="U2402" t="str">
        <f>_xlfn.CONCAT(KamstrupData[[#This Row],[CountryCode]],"_",KamstrupData[[#This Row],[Business Area]],"_",KamstrupData[[#This Row],[DepartmentTeam]])</f>
        <v>DK10_Heat/Cooling - Technology Hardware_Hardware</v>
      </c>
      <c r="V2402" t="str">
        <f>VLOOKUP(KamstrupData[[#This Row],[ORG_Concat]],'O-Organization'!F:H,3,FALSE)</f>
        <v>11115_DK10_Heat &amp; Cooling_Heat/Cooling - Technology Hardware_Hardware</v>
      </c>
    </row>
    <row r="2403" spans="4:22">
      <c r="D2403" t="s">
        <v>507</v>
      </c>
      <c r="E2403" t="str">
        <f>VLOOKUP(D2403,'B-Business Capability'!B:H,5,FALSE)</f>
        <v>Product &amp; Software Development</v>
      </c>
      <c r="F2403" t="str">
        <f>VLOOKUP(D2403,'B-Business Capability'!B:H,6,FALSE)</f>
        <v>Engineering</v>
      </c>
      <c r="G2403" t="str">
        <f>VLOOKUP(D2403,'B-Business Capability'!B:H,7,FALSE)</f>
        <v>Construction &amp; Development</v>
      </c>
      <c r="I2403" t="s">
        <v>253</v>
      </c>
      <c r="J2403" t="s">
        <v>1060</v>
      </c>
      <c r="K2403" t="s">
        <v>888</v>
      </c>
      <c r="L2403" t="s">
        <v>458</v>
      </c>
      <c r="M2403" t="str">
        <f>VLOOKUP(L2403,'A-Applications'!B:D,3,FALSE)</f>
        <v>Ubuntu linux</v>
      </c>
      <c r="N2403" t="s">
        <v>53</v>
      </c>
      <c r="O2403" s="42" t="s">
        <v>54</v>
      </c>
      <c r="P2403" t="s">
        <v>407</v>
      </c>
      <c r="Q2403" t="str">
        <f>VLOOKUP(KamstrupData[[#This Row],[IdLevel123]],'B-Business Capability'!B:L,10,FALSE)</f>
        <v>Idea-to-Release (I2R)</v>
      </c>
      <c r="R2403">
        <f>VLOOKUP(KamstrupData[[#This Row],[IdLevel123]],'B-Business Capability'!B:L,11,FALSE)</f>
        <v>420</v>
      </c>
      <c r="T2403" t="s">
        <v>1067</v>
      </c>
      <c r="U2403" t="str">
        <f>_xlfn.CONCAT(KamstrupData[[#This Row],[CountryCode]],"_",KamstrupData[[#This Row],[Business Area]],"_",KamstrupData[[#This Row],[DepartmentTeam]])</f>
        <v>DK10_Heat/Cooling - Technology Hardware_Tech. Lead</v>
      </c>
      <c r="V2403" t="str">
        <f>VLOOKUP(KamstrupData[[#This Row],[ORG_Concat]],'O-Organization'!F:H,3,FALSE)</f>
        <v>11116_DK10_Heat &amp; Cooling_Heat/Cooling - Technology Hardware_Tech. Lead</v>
      </c>
    </row>
    <row r="2404" spans="4:22">
      <c r="D2404" t="s">
        <v>507</v>
      </c>
      <c r="E2404" t="str">
        <f>VLOOKUP(D2404,'B-Business Capability'!B:H,5,FALSE)</f>
        <v>Product &amp; Software Development</v>
      </c>
      <c r="F2404" t="str">
        <f>VLOOKUP(D2404,'B-Business Capability'!B:H,6,FALSE)</f>
        <v>Engineering</v>
      </c>
      <c r="G2404" t="str">
        <f>VLOOKUP(D2404,'B-Business Capability'!B:H,7,FALSE)</f>
        <v>Construction &amp; Development</v>
      </c>
      <c r="I2404" t="s">
        <v>253</v>
      </c>
      <c r="J2404" t="s">
        <v>1060</v>
      </c>
      <c r="K2404" t="s">
        <v>880</v>
      </c>
      <c r="L2404" t="s">
        <v>1111</v>
      </c>
      <c r="M2404" t="str">
        <f>VLOOKUP(L2404,'A-Applications'!B:D,3,FALSE)</f>
        <v>Plotly</v>
      </c>
      <c r="N2404" t="s">
        <v>53</v>
      </c>
      <c r="O2404" t="s">
        <v>54</v>
      </c>
      <c r="P2404" t="s">
        <v>407</v>
      </c>
      <c r="Q2404" t="str">
        <f>VLOOKUP(KamstrupData[[#This Row],[IdLevel123]],'B-Business Capability'!B:L,10,FALSE)</f>
        <v>Idea-to-Release (I2R)</v>
      </c>
      <c r="R2404">
        <f>VLOOKUP(KamstrupData[[#This Row],[IdLevel123]],'B-Business Capability'!B:L,11,FALSE)</f>
        <v>420</v>
      </c>
      <c r="T2404" t="s">
        <v>1063</v>
      </c>
      <c r="U2404" t="str">
        <f>_xlfn.CONCAT(KamstrupData[[#This Row],[CountryCode]],"_",KamstrupData[[#This Row],[Business Area]],"_",KamstrupData[[#This Row],[DepartmentTeam]])</f>
        <v>DK10_Heat/Cooling - Technology Hardware_Embeded Software</v>
      </c>
      <c r="V2404" t="str">
        <f>VLOOKUP(KamstrupData[[#This Row],[ORG_Concat]],'O-Organization'!F:H,3,FALSE)</f>
        <v>11113_DK10_Heat &amp; Cooling_Heat/Cooling - Technology Hardware_Embeded Software</v>
      </c>
    </row>
    <row r="2405" spans="4:22">
      <c r="D2405" t="s">
        <v>507</v>
      </c>
      <c r="E2405" t="str">
        <f>VLOOKUP(D2405,'B-Business Capability'!B:H,5,FALSE)</f>
        <v>Product &amp; Software Development</v>
      </c>
      <c r="F2405" t="str">
        <f>VLOOKUP(D2405,'B-Business Capability'!B:H,6,FALSE)</f>
        <v>Engineering</v>
      </c>
      <c r="G2405" t="str">
        <f>VLOOKUP(D2405,'B-Business Capability'!B:H,7,FALSE)</f>
        <v>Construction &amp; Development</v>
      </c>
      <c r="I2405" t="s">
        <v>253</v>
      </c>
      <c r="J2405" t="s">
        <v>1060</v>
      </c>
      <c r="K2405" t="s">
        <v>888</v>
      </c>
      <c r="L2405" t="s">
        <v>1111</v>
      </c>
      <c r="M2405" t="str">
        <f>VLOOKUP(L2405,'A-Applications'!B:D,3,FALSE)</f>
        <v>Plotly</v>
      </c>
      <c r="N2405" t="s">
        <v>53</v>
      </c>
      <c r="O2405" s="42" t="s">
        <v>54</v>
      </c>
      <c r="P2405" t="s">
        <v>407</v>
      </c>
      <c r="Q2405" t="str">
        <f>VLOOKUP(KamstrupData[[#This Row],[IdLevel123]],'B-Business Capability'!B:L,10,FALSE)</f>
        <v>Idea-to-Release (I2R)</v>
      </c>
      <c r="R2405">
        <f>VLOOKUP(KamstrupData[[#This Row],[IdLevel123]],'B-Business Capability'!B:L,11,FALSE)</f>
        <v>420</v>
      </c>
      <c r="T2405" t="s">
        <v>1067</v>
      </c>
      <c r="U2405" t="str">
        <f>_xlfn.CONCAT(KamstrupData[[#This Row],[CountryCode]],"_",KamstrupData[[#This Row],[Business Area]],"_",KamstrupData[[#This Row],[DepartmentTeam]])</f>
        <v>DK10_Heat/Cooling - Technology Hardware_Tech. Lead</v>
      </c>
      <c r="V2405" t="str">
        <f>VLOOKUP(KamstrupData[[#This Row],[ORG_Concat]],'O-Organization'!F:H,3,FALSE)</f>
        <v>11116_DK10_Heat &amp; Cooling_Heat/Cooling - Technology Hardware_Tech. Lead</v>
      </c>
    </row>
    <row r="2406" spans="4:22">
      <c r="D2406" t="s">
        <v>507</v>
      </c>
      <c r="E2406" t="str">
        <f>VLOOKUP(D2406,'B-Business Capability'!B:H,5,FALSE)</f>
        <v>Product &amp; Software Development</v>
      </c>
      <c r="F2406" t="str">
        <f>VLOOKUP(D2406,'B-Business Capability'!B:H,6,FALSE)</f>
        <v>Engineering</v>
      </c>
      <c r="G2406" t="str">
        <f>VLOOKUP(D2406,'B-Business Capability'!B:H,7,FALSE)</f>
        <v>Construction &amp; Development</v>
      </c>
      <c r="I2406" t="s">
        <v>253</v>
      </c>
      <c r="J2406" t="s">
        <v>1060</v>
      </c>
      <c r="K2406" t="s">
        <v>1061</v>
      </c>
      <c r="L2406" t="s">
        <v>459</v>
      </c>
      <c r="M2406" t="str">
        <f>VLOOKUP(L2406,'A-Applications'!B:D,3,FALSE)</f>
        <v>Cisco VPN</v>
      </c>
      <c r="N2406" t="s">
        <v>53</v>
      </c>
      <c r="O2406" t="s">
        <v>54</v>
      </c>
      <c r="P2406" t="s">
        <v>407</v>
      </c>
      <c r="Q2406" t="str">
        <f>VLOOKUP(KamstrupData[[#This Row],[IdLevel123]],'B-Business Capability'!B:L,10,FALSE)</f>
        <v>Idea-to-Release (I2R)</v>
      </c>
      <c r="R2406">
        <f>VLOOKUP(KamstrupData[[#This Row],[IdLevel123]],'B-Business Capability'!B:L,11,FALSE)</f>
        <v>420</v>
      </c>
      <c r="U2406" t="str">
        <f>_xlfn.CONCAT(KamstrupData[[#This Row],[CountryCode]],"_",KamstrupData[[#This Row],[Business Area]],"_",KamstrupData[[#This Row],[DepartmentTeam]])</f>
        <v>DK10_Heat/Cooling - Technology Hardware_Concentrators</v>
      </c>
      <c r="V2406" t="str">
        <f>VLOOKUP(KamstrupData[[#This Row],[ORG_Concat]],'O-Organization'!F:H,3,FALSE)</f>
        <v>11112_DK10_Heat &amp; Cooling_Heat/Cooling - Technology Hardware_Concentrators</v>
      </c>
    </row>
    <row r="2407" spans="4:22">
      <c r="D2407" t="s">
        <v>507</v>
      </c>
      <c r="E2407" t="str">
        <f>VLOOKUP(D2407,'B-Business Capability'!B:H,5,FALSE)</f>
        <v>Product &amp; Software Development</v>
      </c>
      <c r="F2407" t="str">
        <f>VLOOKUP(D2407,'B-Business Capability'!B:H,6,FALSE)</f>
        <v>Engineering</v>
      </c>
      <c r="G2407" t="str">
        <f>VLOOKUP(D2407,'B-Business Capability'!B:H,7,FALSE)</f>
        <v>Construction &amp; Development</v>
      </c>
      <c r="I2407" t="s">
        <v>253</v>
      </c>
      <c r="J2407" t="s">
        <v>1060</v>
      </c>
      <c r="K2407" t="s">
        <v>880</v>
      </c>
      <c r="L2407" t="s">
        <v>459</v>
      </c>
      <c r="M2407" t="str">
        <f>VLOOKUP(L2407,'A-Applications'!B:D,3,FALSE)</f>
        <v>Cisco VPN</v>
      </c>
      <c r="N2407" t="s">
        <v>53</v>
      </c>
      <c r="O2407" t="s">
        <v>54</v>
      </c>
      <c r="P2407" t="s">
        <v>407</v>
      </c>
      <c r="Q2407" t="str">
        <f>VLOOKUP(KamstrupData[[#This Row],[IdLevel123]],'B-Business Capability'!B:L,10,FALSE)</f>
        <v>Idea-to-Release (I2R)</v>
      </c>
      <c r="R2407">
        <f>VLOOKUP(KamstrupData[[#This Row],[IdLevel123]],'B-Business Capability'!B:L,11,FALSE)</f>
        <v>420</v>
      </c>
      <c r="T2407" t="s">
        <v>1063</v>
      </c>
      <c r="U2407" t="str">
        <f>_xlfn.CONCAT(KamstrupData[[#This Row],[CountryCode]],"_",KamstrupData[[#This Row],[Business Area]],"_",KamstrupData[[#This Row],[DepartmentTeam]])</f>
        <v>DK10_Heat/Cooling - Technology Hardware_Embeded Software</v>
      </c>
      <c r="V2407" t="str">
        <f>VLOOKUP(KamstrupData[[#This Row],[ORG_Concat]],'O-Organization'!F:H,3,FALSE)</f>
        <v>11113_DK10_Heat &amp; Cooling_Heat/Cooling - Technology Hardware_Embeded Software</v>
      </c>
    </row>
    <row r="2408" spans="4:22">
      <c r="D2408" t="s">
        <v>507</v>
      </c>
      <c r="E2408" t="str">
        <f>VLOOKUP(D2408,'B-Business Capability'!B:H,5,FALSE)</f>
        <v>Product &amp; Software Development</v>
      </c>
      <c r="F2408" t="str">
        <f>VLOOKUP(D2408,'B-Business Capability'!B:H,6,FALSE)</f>
        <v>Engineering</v>
      </c>
      <c r="G2408" t="str">
        <f>VLOOKUP(D2408,'B-Business Capability'!B:H,7,FALSE)</f>
        <v>Construction &amp; Development</v>
      </c>
      <c r="I2408" t="s">
        <v>253</v>
      </c>
      <c r="J2408" t="s">
        <v>1060</v>
      </c>
      <c r="K2408" t="s">
        <v>1064</v>
      </c>
      <c r="L2408" t="s">
        <v>459</v>
      </c>
      <c r="M2408" t="str">
        <f>VLOOKUP(L2408,'A-Applications'!B:D,3,FALSE)</f>
        <v>Cisco VPN</v>
      </c>
      <c r="N2408" t="s">
        <v>53</v>
      </c>
      <c r="O2408" t="s">
        <v>54</v>
      </c>
      <c r="P2408" t="s">
        <v>407</v>
      </c>
      <c r="Q2408" t="str">
        <f>VLOOKUP(KamstrupData[[#This Row],[IdLevel123]],'B-Business Capability'!B:L,10,FALSE)</f>
        <v>Idea-to-Release (I2R)</v>
      </c>
      <c r="R2408">
        <f>VLOOKUP(KamstrupData[[#This Row],[IdLevel123]],'B-Business Capability'!B:L,11,FALSE)</f>
        <v>420</v>
      </c>
      <c r="T2408" t="s">
        <v>1065</v>
      </c>
      <c r="U2408" t="str">
        <f>_xlfn.CONCAT(KamstrupData[[#This Row],[CountryCode]],"_",KamstrupData[[#This Row],[Business Area]],"_",KamstrupData[[#This Row],[DepartmentTeam]])</f>
        <v>DK10_Heat/Cooling - Technology Hardware_H/C Meters</v>
      </c>
      <c r="V2408" t="str">
        <f>VLOOKUP(KamstrupData[[#This Row],[ORG_Concat]],'O-Organization'!F:H,3,FALSE)</f>
        <v>11114_DK10_Heat &amp; Cooling_Heat/Cooling - Technology Hardware_H/C Meters</v>
      </c>
    </row>
    <row r="2409" spans="4:22">
      <c r="D2409" t="s">
        <v>507</v>
      </c>
      <c r="E2409" t="str">
        <f>VLOOKUP(D2409,'B-Business Capability'!B:H,5,FALSE)</f>
        <v>Product &amp; Software Development</v>
      </c>
      <c r="F2409" t="str">
        <f>VLOOKUP(D2409,'B-Business Capability'!B:H,6,FALSE)</f>
        <v>Engineering</v>
      </c>
      <c r="G2409" t="str">
        <f>VLOOKUP(D2409,'B-Business Capability'!B:H,7,FALSE)</f>
        <v>Construction &amp; Development</v>
      </c>
      <c r="I2409" t="s">
        <v>253</v>
      </c>
      <c r="J2409" t="s">
        <v>1060</v>
      </c>
      <c r="K2409" t="s">
        <v>883</v>
      </c>
      <c r="L2409" t="s">
        <v>459</v>
      </c>
      <c r="M2409" t="str">
        <f>VLOOKUP(L2409,'A-Applications'!B:D,3,FALSE)</f>
        <v>Cisco VPN</v>
      </c>
      <c r="N2409" t="s">
        <v>53</v>
      </c>
      <c r="O2409" t="s">
        <v>54</v>
      </c>
      <c r="P2409" t="s">
        <v>407</v>
      </c>
      <c r="Q2409" t="str">
        <f>VLOOKUP(KamstrupData[[#This Row],[IdLevel123]],'B-Business Capability'!B:L,10,FALSE)</f>
        <v>Idea-to-Release (I2R)</v>
      </c>
      <c r="R2409">
        <f>VLOOKUP(KamstrupData[[#This Row],[IdLevel123]],'B-Business Capability'!B:L,11,FALSE)</f>
        <v>420</v>
      </c>
      <c r="T2409" t="s">
        <v>1066</v>
      </c>
      <c r="U2409" t="str">
        <f>_xlfn.CONCAT(KamstrupData[[#This Row],[CountryCode]],"_",KamstrupData[[#This Row],[Business Area]],"_",KamstrupData[[#This Row],[DepartmentTeam]])</f>
        <v>DK10_Heat/Cooling - Technology Hardware_Hardware</v>
      </c>
      <c r="V2409" t="str">
        <f>VLOOKUP(KamstrupData[[#This Row],[ORG_Concat]],'O-Organization'!F:H,3,FALSE)</f>
        <v>11115_DK10_Heat &amp; Cooling_Heat/Cooling - Technology Hardware_Hardware</v>
      </c>
    </row>
    <row r="2410" spans="4:22">
      <c r="D2410" t="s">
        <v>507</v>
      </c>
      <c r="E2410" t="str">
        <f>VLOOKUP(D2410,'B-Business Capability'!B:H,5,FALSE)</f>
        <v>Product &amp; Software Development</v>
      </c>
      <c r="F2410" t="str">
        <f>VLOOKUP(D2410,'B-Business Capability'!B:H,6,FALSE)</f>
        <v>Engineering</v>
      </c>
      <c r="G2410" t="str">
        <f>VLOOKUP(D2410,'B-Business Capability'!B:H,7,FALSE)</f>
        <v>Construction &amp; Development</v>
      </c>
      <c r="I2410" t="s">
        <v>253</v>
      </c>
      <c r="J2410" t="s">
        <v>1060</v>
      </c>
      <c r="K2410" t="s">
        <v>888</v>
      </c>
      <c r="L2410" t="s">
        <v>459</v>
      </c>
      <c r="M2410" t="str">
        <f>VLOOKUP(L2410,'A-Applications'!B:D,3,FALSE)</f>
        <v>Cisco VPN</v>
      </c>
      <c r="N2410" t="s">
        <v>53</v>
      </c>
      <c r="O2410" s="42" t="s">
        <v>54</v>
      </c>
      <c r="P2410" t="s">
        <v>407</v>
      </c>
      <c r="Q2410" t="str">
        <f>VLOOKUP(KamstrupData[[#This Row],[IdLevel123]],'B-Business Capability'!B:L,10,FALSE)</f>
        <v>Idea-to-Release (I2R)</v>
      </c>
      <c r="R2410">
        <f>VLOOKUP(KamstrupData[[#This Row],[IdLevel123]],'B-Business Capability'!B:L,11,FALSE)</f>
        <v>420</v>
      </c>
      <c r="T2410" t="s">
        <v>1067</v>
      </c>
      <c r="U2410" t="str">
        <f>_xlfn.CONCAT(KamstrupData[[#This Row],[CountryCode]],"_",KamstrupData[[#This Row],[Business Area]],"_",KamstrupData[[#This Row],[DepartmentTeam]])</f>
        <v>DK10_Heat/Cooling - Technology Hardware_Tech. Lead</v>
      </c>
      <c r="V2410" t="str">
        <f>VLOOKUP(KamstrupData[[#This Row],[ORG_Concat]],'O-Organization'!F:H,3,FALSE)</f>
        <v>11116_DK10_Heat &amp; Cooling_Heat/Cooling - Technology Hardware_Tech. Lead</v>
      </c>
    </row>
    <row r="2411" spans="4:22">
      <c r="D2411" t="s">
        <v>507</v>
      </c>
      <c r="E2411" t="str">
        <f>VLOOKUP(D2411,'B-Business Capability'!B:H,5,FALSE)</f>
        <v>Product &amp; Software Development</v>
      </c>
      <c r="F2411" t="str">
        <f>VLOOKUP(D2411,'B-Business Capability'!B:H,6,FALSE)</f>
        <v>Engineering</v>
      </c>
      <c r="G2411" t="str">
        <f>VLOOKUP(D2411,'B-Business Capability'!B:H,7,FALSE)</f>
        <v>Construction &amp; Development</v>
      </c>
      <c r="I2411" t="s">
        <v>253</v>
      </c>
      <c r="J2411" t="s">
        <v>1060</v>
      </c>
      <c r="K2411" t="s">
        <v>888</v>
      </c>
      <c r="L2411" t="s">
        <v>1112</v>
      </c>
      <c r="M2411" t="str">
        <f>VLOOKUP(L2411,'A-Applications'!B:D,3,FALSE)</f>
        <v>Xilinx Vitis 2022.1</v>
      </c>
      <c r="N2411" t="s">
        <v>53</v>
      </c>
      <c r="O2411" s="42" t="s">
        <v>54</v>
      </c>
      <c r="P2411" t="s">
        <v>407</v>
      </c>
      <c r="Q2411" t="str">
        <f>VLOOKUP(KamstrupData[[#This Row],[IdLevel123]],'B-Business Capability'!B:L,10,FALSE)</f>
        <v>Idea-to-Release (I2R)</v>
      </c>
      <c r="R2411">
        <f>VLOOKUP(KamstrupData[[#This Row],[IdLevel123]],'B-Business Capability'!B:L,11,FALSE)</f>
        <v>420</v>
      </c>
      <c r="T2411" t="s">
        <v>1067</v>
      </c>
      <c r="U2411" t="str">
        <f>_xlfn.CONCAT(KamstrupData[[#This Row],[CountryCode]],"_",KamstrupData[[#This Row],[Business Area]],"_",KamstrupData[[#This Row],[DepartmentTeam]])</f>
        <v>DK10_Heat/Cooling - Technology Hardware_Tech. Lead</v>
      </c>
      <c r="V2411" t="str">
        <f>VLOOKUP(KamstrupData[[#This Row],[ORG_Concat]],'O-Organization'!F:H,3,FALSE)</f>
        <v>11116_DK10_Heat &amp; Cooling_Heat/Cooling - Technology Hardware_Tech. Lead</v>
      </c>
    </row>
    <row r="2412" spans="4:22">
      <c r="D2412" t="s">
        <v>507</v>
      </c>
      <c r="E2412" t="str">
        <f>VLOOKUP(D2412,'B-Business Capability'!B:H,5,FALSE)</f>
        <v>Product &amp; Software Development</v>
      </c>
      <c r="F2412" t="str">
        <f>VLOOKUP(D2412,'B-Business Capability'!B:H,6,FALSE)</f>
        <v>Engineering</v>
      </c>
      <c r="G2412" t="str">
        <f>VLOOKUP(D2412,'B-Business Capability'!B:H,7,FALSE)</f>
        <v>Construction &amp; Development</v>
      </c>
      <c r="I2412" t="s">
        <v>253</v>
      </c>
      <c r="J2412" t="s">
        <v>1060</v>
      </c>
      <c r="K2412" t="s">
        <v>888</v>
      </c>
      <c r="L2412" t="s">
        <v>1113</v>
      </c>
      <c r="M2412" t="str">
        <f>VLOOKUP(L2412,'A-Applications'!B:D,3,FALSE)</f>
        <v>Xilinx Vivado 2022.1</v>
      </c>
      <c r="N2412" t="s">
        <v>53</v>
      </c>
      <c r="O2412" s="42" t="s">
        <v>54</v>
      </c>
      <c r="P2412" t="s">
        <v>407</v>
      </c>
      <c r="Q2412" t="str">
        <f>VLOOKUP(KamstrupData[[#This Row],[IdLevel123]],'B-Business Capability'!B:L,10,FALSE)</f>
        <v>Idea-to-Release (I2R)</v>
      </c>
      <c r="R2412">
        <f>VLOOKUP(KamstrupData[[#This Row],[IdLevel123]],'B-Business Capability'!B:L,11,FALSE)</f>
        <v>420</v>
      </c>
      <c r="T2412" t="s">
        <v>1067</v>
      </c>
      <c r="U2412" t="str">
        <f>_xlfn.CONCAT(KamstrupData[[#This Row],[CountryCode]],"_",KamstrupData[[#This Row],[Business Area]],"_",KamstrupData[[#This Row],[DepartmentTeam]])</f>
        <v>DK10_Heat/Cooling - Technology Hardware_Tech. Lead</v>
      </c>
      <c r="V2412" t="str">
        <f>VLOOKUP(KamstrupData[[#This Row],[ORG_Concat]],'O-Organization'!F:H,3,FALSE)</f>
        <v>11116_DK10_Heat &amp; Cooling_Heat/Cooling - Technology Hardware_Tech. Lead</v>
      </c>
    </row>
    <row r="2413" spans="4:22">
      <c r="D2413" t="s">
        <v>507</v>
      </c>
      <c r="E2413" t="str">
        <f>VLOOKUP(D2413,'B-Business Capability'!B:H,5,FALSE)</f>
        <v>Product &amp; Software Development</v>
      </c>
      <c r="F2413" t="str">
        <f>VLOOKUP(D2413,'B-Business Capability'!B:H,6,FALSE)</f>
        <v>Engineering</v>
      </c>
      <c r="G2413" t="str">
        <f>VLOOKUP(D2413,'B-Business Capability'!B:H,7,FALSE)</f>
        <v>Construction &amp; Development</v>
      </c>
      <c r="I2413" t="s">
        <v>253</v>
      </c>
      <c r="J2413" t="s">
        <v>1060</v>
      </c>
      <c r="K2413" t="s">
        <v>880</v>
      </c>
      <c r="L2413" t="s">
        <v>925</v>
      </c>
      <c r="M2413" t="str">
        <f>VLOOKUP(L2413,'A-Applications'!B:D,3,FALSE)</f>
        <v>LLVM CLANG</v>
      </c>
      <c r="N2413" t="s">
        <v>53</v>
      </c>
      <c r="O2413" t="s">
        <v>54</v>
      </c>
      <c r="P2413" t="s">
        <v>407</v>
      </c>
      <c r="Q2413" t="str">
        <f>VLOOKUP(KamstrupData[[#This Row],[IdLevel123]],'B-Business Capability'!B:L,10,FALSE)</f>
        <v>Idea-to-Release (I2R)</v>
      </c>
      <c r="R2413">
        <f>VLOOKUP(KamstrupData[[#This Row],[IdLevel123]],'B-Business Capability'!B:L,11,FALSE)</f>
        <v>420</v>
      </c>
      <c r="T2413" t="s">
        <v>1063</v>
      </c>
      <c r="U2413" t="str">
        <f>_xlfn.CONCAT(KamstrupData[[#This Row],[CountryCode]],"_",KamstrupData[[#This Row],[Business Area]],"_",KamstrupData[[#This Row],[DepartmentTeam]])</f>
        <v>DK10_Heat/Cooling - Technology Hardware_Embeded Software</v>
      </c>
      <c r="V2413" t="str">
        <f>VLOOKUP(KamstrupData[[#This Row],[ORG_Concat]],'O-Organization'!F:H,3,FALSE)</f>
        <v>11113_DK10_Heat &amp; Cooling_Heat/Cooling - Technology Hardware_Embeded Software</v>
      </c>
    </row>
    <row r="2414" spans="4:22">
      <c r="D2414" t="s">
        <v>507</v>
      </c>
      <c r="E2414" t="str">
        <f>VLOOKUP(D2414,'B-Business Capability'!B:H,5,FALSE)</f>
        <v>Product &amp; Software Development</v>
      </c>
      <c r="F2414" t="str">
        <f>VLOOKUP(D2414,'B-Business Capability'!B:H,6,FALSE)</f>
        <v>Engineering</v>
      </c>
      <c r="G2414" t="str">
        <f>VLOOKUP(D2414,'B-Business Capability'!B:H,7,FALSE)</f>
        <v>Construction &amp; Development</v>
      </c>
      <c r="I2414" t="s">
        <v>253</v>
      </c>
      <c r="J2414" t="s">
        <v>1060</v>
      </c>
      <c r="K2414" t="s">
        <v>888</v>
      </c>
      <c r="L2414" t="s">
        <v>925</v>
      </c>
      <c r="M2414" t="str">
        <f>VLOOKUP(L2414,'A-Applications'!B:D,3,FALSE)</f>
        <v>LLVM CLANG</v>
      </c>
      <c r="N2414" t="s">
        <v>53</v>
      </c>
      <c r="O2414" s="42" t="s">
        <v>54</v>
      </c>
      <c r="P2414" t="s">
        <v>407</v>
      </c>
      <c r="Q2414" t="str">
        <f>VLOOKUP(KamstrupData[[#This Row],[IdLevel123]],'B-Business Capability'!B:L,10,FALSE)</f>
        <v>Idea-to-Release (I2R)</v>
      </c>
      <c r="R2414">
        <f>VLOOKUP(KamstrupData[[#This Row],[IdLevel123]],'B-Business Capability'!B:L,11,FALSE)</f>
        <v>420</v>
      </c>
      <c r="T2414" t="s">
        <v>1067</v>
      </c>
      <c r="U2414" t="str">
        <f>_xlfn.CONCAT(KamstrupData[[#This Row],[CountryCode]],"_",KamstrupData[[#This Row],[Business Area]],"_",KamstrupData[[#This Row],[DepartmentTeam]])</f>
        <v>DK10_Heat/Cooling - Technology Hardware_Tech. Lead</v>
      </c>
      <c r="V2414" t="str">
        <f>VLOOKUP(KamstrupData[[#This Row],[ORG_Concat]],'O-Organization'!F:H,3,FALSE)</f>
        <v>11116_DK10_Heat &amp; Cooling_Heat/Cooling - Technology Hardware_Tech. Lead</v>
      </c>
    </row>
    <row r="2415" spans="4:22">
      <c r="D2415" t="s">
        <v>852</v>
      </c>
      <c r="E2415" t="str">
        <f>VLOOKUP(D2415,'B-Business Capability'!B:H,5,FALSE)</f>
        <v>Product &amp; Software Development</v>
      </c>
      <c r="F2415" t="str">
        <f>VLOOKUP(D2415,'B-Business Capability'!B:H,6,FALSE)</f>
        <v>Engineering</v>
      </c>
      <c r="G2415" t="str">
        <f>VLOOKUP(D2415,'B-Business Capability'!B:H,7,FALSE)</f>
        <v>Conceptualization</v>
      </c>
      <c r="I2415" t="s">
        <v>253</v>
      </c>
      <c r="J2415" t="s">
        <v>1060</v>
      </c>
      <c r="K2415" t="s">
        <v>888</v>
      </c>
      <c r="L2415" t="s">
        <v>926</v>
      </c>
      <c r="M2415" t="str">
        <f>VLOOKUP(L2415,'A-Applications'!B:D,3,FALSE)</f>
        <v>GNU octave</v>
      </c>
      <c r="N2415" t="s">
        <v>53</v>
      </c>
      <c r="O2415" s="42" t="s">
        <v>54</v>
      </c>
      <c r="P2415" t="s">
        <v>407</v>
      </c>
      <c r="Q2415" t="str">
        <f>VLOOKUP(KamstrupData[[#This Row],[IdLevel123]],'B-Business Capability'!B:L,10,FALSE)</f>
        <v>Idea-to-Release (I2R)</v>
      </c>
      <c r="R2415">
        <f>VLOOKUP(KamstrupData[[#This Row],[IdLevel123]],'B-Business Capability'!B:L,11,FALSE)</f>
        <v>410</v>
      </c>
      <c r="T2415" t="s">
        <v>1067</v>
      </c>
      <c r="U2415" t="str">
        <f>_xlfn.CONCAT(KamstrupData[[#This Row],[CountryCode]],"_",KamstrupData[[#This Row],[Business Area]],"_",KamstrupData[[#This Row],[DepartmentTeam]])</f>
        <v>DK10_Heat/Cooling - Technology Hardware_Tech. Lead</v>
      </c>
      <c r="V2415" t="str">
        <f>VLOOKUP(KamstrupData[[#This Row],[ORG_Concat]],'O-Organization'!F:H,3,FALSE)</f>
        <v>11116_DK10_Heat &amp; Cooling_Heat/Cooling - Technology Hardware_Tech. Lead</v>
      </c>
    </row>
    <row r="2416" spans="4:22">
      <c r="D2416" t="s">
        <v>507</v>
      </c>
      <c r="E2416" t="str">
        <f>VLOOKUP(D2416,'B-Business Capability'!B:H,5,FALSE)</f>
        <v>Product &amp; Software Development</v>
      </c>
      <c r="F2416" t="str">
        <f>VLOOKUP(D2416,'B-Business Capability'!B:H,6,FALSE)</f>
        <v>Engineering</v>
      </c>
      <c r="G2416" t="str">
        <f>VLOOKUP(D2416,'B-Business Capability'!B:H,7,FALSE)</f>
        <v>Construction &amp; Development</v>
      </c>
      <c r="I2416" t="s">
        <v>253</v>
      </c>
      <c r="J2416" t="s">
        <v>1060</v>
      </c>
      <c r="K2416" t="s">
        <v>880</v>
      </c>
      <c r="L2416" t="s">
        <v>1114</v>
      </c>
      <c r="M2416" t="str">
        <f>VLOOKUP(L2416,'A-Applications'!B:D,3,FALSE)</f>
        <v>GrepWIN</v>
      </c>
      <c r="N2416" t="s">
        <v>53</v>
      </c>
      <c r="O2416" t="s">
        <v>54</v>
      </c>
      <c r="P2416" t="s">
        <v>407</v>
      </c>
      <c r="Q2416" t="str">
        <f>VLOOKUP(KamstrupData[[#This Row],[IdLevel123]],'B-Business Capability'!B:L,10,FALSE)</f>
        <v>Idea-to-Release (I2R)</v>
      </c>
      <c r="R2416">
        <f>VLOOKUP(KamstrupData[[#This Row],[IdLevel123]],'B-Business Capability'!B:L,11,FALSE)</f>
        <v>420</v>
      </c>
      <c r="T2416" t="s">
        <v>1063</v>
      </c>
      <c r="U2416" t="str">
        <f>_xlfn.CONCAT(KamstrupData[[#This Row],[CountryCode]],"_",KamstrupData[[#This Row],[Business Area]],"_",KamstrupData[[#This Row],[DepartmentTeam]])</f>
        <v>DK10_Heat/Cooling - Technology Hardware_Embeded Software</v>
      </c>
      <c r="V2416" t="str">
        <f>VLOOKUP(KamstrupData[[#This Row],[ORG_Concat]],'O-Organization'!F:H,3,FALSE)</f>
        <v>11113_DK10_Heat &amp; Cooling_Heat/Cooling - Technology Hardware_Embeded Software</v>
      </c>
    </row>
    <row r="2417" spans="4:22">
      <c r="D2417" t="s">
        <v>507</v>
      </c>
      <c r="E2417" t="str">
        <f>VLOOKUP(D2417,'B-Business Capability'!B:H,5,FALSE)</f>
        <v>Product &amp; Software Development</v>
      </c>
      <c r="F2417" t="str">
        <f>VLOOKUP(D2417,'B-Business Capability'!B:H,6,FALSE)</f>
        <v>Engineering</v>
      </c>
      <c r="G2417" t="str">
        <f>VLOOKUP(D2417,'B-Business Capability'!B:H,7,FALSE)</f>
        <v>Construction &amp; Development</v>
      </c>
      <c r="I2417" t="s">
        <v>253</v>
      </c>
      <c r="J2417" t="s">
        <v>1060</v>
      </c>
      <c r="K2417" t="s">
        <v>888</v>
      </c>
      <c r="L2417" t="s">
        <v>1114</v>
      </c>
      <c r="M2417" t="str">
        <f>VLOOKUP(L2417,'A-Applications'!B:D,3,FALSE)</f>
        <v>GrepWIN</v>
      </c>
      <c r="N2417" t="s">
        <v>53</v>
      </c>
      <c r="O2417" s="42" t="s">
        <v>54</v>
      </c>
      <c r="P2417" t="s">
        <v>407</v>
      </c>
      <c r="Q2417" t="str">
        <f>VLOOKUP(KamstrupData[[#This Row],[IdLevel123]],'B-Business Capability'!B:L,10,FALSE)</f>
        <v>Idea-to-Release (I2R)</v>
      </c>
      <c r="R2417">
        <f>VLOOKUP(KamstrupData[[#This Row],[IdLevel123]],'B-Business Capability'!B:L,11,FALSE)</f>
        <v>420</v>
      </c>
      <c r="T2417" t="s">
        <v>1067</v>
      </c>
      <c r="U2417" t="str">
        <f>_xlfn.CONCAT(KamstrupData[[#This Row],[CountryCode]],"_",KamstrupData[[#This Row],[Business Area]],"_",KamstrupData[[#This Row],[DepartmentTeam]])</f>
        <v>DK10_Heat/Cooling - Technology Hardware_Tech. Lead</v>
      </c>
      <c r="V2417" t="str">
        <f>VLOOKUP(KamstrupData[[#This Row],[ORG_Concat]],'O-Organization'!F:H,3,FALSE)</f>
        <v>11116_DK10_Heat &amp; Cooling_Heat/Cooling - Technology Hardware_Tech. Lead</v>
      </c>
    </row>
    <row r="2418" spans="4:22">
      <c r="D2418" t="s">
        <v>507</v>
      </c>
      <c r="E2418" t="str">
        <f>VLOOKUP(D2418,'B-Business Capability'!B:H,5,FALSE)</f>
        <v>Product &amp; Software Development</v>
      </c>
      <c r="F2418" t="str">
        <f>VLOOKUP(D2418,'B-Business Capability'!B:H,6,FALSE)</f>
        <v>Engineering</v>
      </c>
      <c r="G2418" t="str">
        <f>VLOOKUP(D2418,'B-Business Capability'!B:H,7,FALSE)</f>
        <v>Construction &amp; Development</v>
      </c>
      <c r="I2418" t="s">
        <v>253</v>
      </c>
      <c r="J2418" t="s">
        <v>1060</v>
      </c>
      <c r="K2418" t="s">
        <v>880</v>
      </c>
      <c r="L2418" t="s">
        <v>1115</v>
      </c>
      <c r="M2418" t="str">
        <f>VLOOKUP(L2418,'A-Applications'!B:D,3,FALSE)</f>
        <v>Spyder</v>
      </c>
      <c r="N2418" t="s">
        <v>53</v>
      </c>
      <c r="O2418" t="s">
        <v>54</v>
      </c>
      <c r="P2418" t="s">
        <v>407</v>
      </c>
      <c r="Q2418" t="str">
        <f>VLOOKUP(KamstrupData[[#This Row],[IdLevel123]],'B-Business Capability'!B:L,10,FALSE)</f>
        <v>Idea-to-Release (I2R)</v>
      </c>
      <c r="R2418">
        <f>VLOOKUP(KamstrupData[[#This Row],[IdLevel123]],'B-Business Capability'!B:L,11,FALSE)</f>
        <v>420</v>
      </c>
      <c r="T2418" t="s">
        <v>1063</v>
      </c>
      <c r="U2418" t="str">
        <f>_xlfn.CONCAT(KamstrupData[[#This Row],[CountryCode]],"_",KamstrupData[[#This Row],[Business Area]],"_",KamstrupData[[#This Row],[DepartmentTeam]])</f>
        <v>DK10_Heat/Cooling - Technology Hardware_Embeded Software</v>
      </c>
      <c r="V2418" t="str">
        <f>VLOOKUP(KamstrupData[[#This Row],[ORG_Concat]],'O-Organization'!F:H,3,FALSE)</f>
        <v>11113_DK10_Heat &amp; Cooling_Heat/Cooling - Technology Hardware_Embeded Software</v>
      </c>
    </row>
    <row r="2419" spans="4:22">
      <c r="D2419" t="s">
        <v>507</v>
      </c>
      <c r="E2419" t="str">
        <f>VLOOKUP(D2419,'B-Business Capability'!B:H,5,FALSE)</f>
        <v>Product &amp; Software Development</v>
      </c>
      <c r="F2419" t="str">
        <f>VLOOKUP(D2419,'B-Business Capability'!B:H,6,FALSE)</f>
        <v>Engineering</v>
      </c>
      <c r="G2419" t="str">
        <f>VLOOKUP(D2419,'B-Business Capability'!B:H,7,FALSE)</f>
        <v>Construction &amp; Development</v>
      </c>
      <c r="I2419" t="s">
        <v>253</v>
      </c>
      <c r="J2419" t="s">
        <v>1060</v>
      </c>
      <c r="K2419" t="s">
        <v>888</v>
      </c>
      <c r="L2419" t="s">
        <v>1115</v>
      </c>
      <c r="M2419" t="str">
        <f>VLOOKUP(L2419,'A-Applications'!B:D,3,FALSE)</f>
        <v>Spyder</v>
      </c>
      <c r="N2419" t="s">
        <v>53</v>
      </c>
      <c r="O2419" s="42" t="s">
        <v>54</v>
      </c>
      <c r="P2419" t="s">
        <v>407</v>
      </c>
      <c r="Q2419" t="str">
        <f>VLOOKUP(KamstrupData[[#This Row],[IdLevel123]],'B-Business Capability'!B:L,10,FALSE)</f>
        <v>Idea-to-Release (I2R)</v>
      </c>
      <c r="R2419">
        <f>VLOOKUP(KamstrupData[[#This Row],[IdLevel123]],'B-Business Capability'!B:L,11,FALSE)</f>
        <v>420</v>
      </c>
      <c r="T2419" t="s">
        <v>1067</v>
      </c>
      <c r="U2419" t="str">
        <f>_xlfn.CONCAT(KamstrupData[[#This Row],[CountryCode]],"_",KamstrupData[[#This Row],[Business Area]],"_",KamstrupData[[#This Row],[DepartmentTeam]])</f>
        <v>DK10_Heat/Cooling - Technology Hardware_Tech. Lead</v>
      </c>
      <c r="V2419" t="str">
        <f>VLOOKUP(KamstrupData[[#This Row],[ORG_Concat]],'O-Organization'!F:H,3,FALSE)</f>
        <v>11116_DK10_Heat &amp; Cooling_Heat/Cooling - Technology Hardware_Tech. Lead</v>
      </c>
    </row>
    <row r="2420" spans="4:22">
      <c r="D2420" t="s">
        <v>507</v>
      </c>
      <c r="E2420" t="str">
        <f>VLOOKUP(D2420,'B-Business Capability'!B:H,5,FALSE)</f>
        <v>Product &amp; Software Development</v>
      </c>
      <c r="F2420" t="str">
        <f>VLOOKUP(D2420,'B-Business Capability'!B:H,6,FALSE)</f>
        <v>Engineering</v>
      </c>
      <c r="G2420" t="str">
        <f>VLOOKUP(D2420,'B-Business Capability'!B:H,7,FALSE)</f>
        <v>Construction &amp; Development</v>
      </c>
      <c r="I2420" t="s">
        <v>253</v>
      </c>
      <c r="J2420" t="s">
        <v>1060</v>
      </c>
      <c r="K2420" t="s">
        <v>880</v>
      </c>
      <c r="L2420" t="s">
        <v>1116</v>
      </c>
      <c r="M2420" t="str">
        <f>VLOOKUP(L2420,'A-Applications'!B:D,3,FALSE)</f>
        <v>SDR Sharp</v>
      </c>
      <c r="N2420" t="s">
        <v>53</v>
      </c>
      <c r="O2420" t="s">
        <v>54</v>
      </c>
      <c r="P2420" t="s">
        <v>407</v>
      </c>
      <c r="Q2420" t="str">
        <f>VLOOKUP(KamstrupData[[#This Row],[IdLevel123]],'B-Business Capability'!B:L,10,FALSE)</f>
        <v>Idea-to-Release (I2R)</v>
      </c>
      <c r="R2420">
        <f>VLOOKUP(KamstrupData[[#This Row],[IdLevel123]],'B-Business Capability'!B:L,11,FALSE)</f>
        <v>420</v>
      </c>
      <c r="T2420" t="s">
        <v>1063</v>
      </c>
      <c r="U2420" t="str">
        <f>_xlfn.CONCAT(KamstrupData[[#This Row],[CountryCode]],"_",KamstrupData[[#This Row],[Business Area]],"_",KamstrupData[[#This Row],[DepartmentTeam]])</f>
        <v>DK10_Heat/Cooling - Technology Hardware_Embeded Software</v>
      </c>
      <c r="V2420" t="str">
        <f>VLOOKUP(KamstrupData[[#This Row],[ORG_Concat]],'O-Organization'!F:H,3,FALSE)</f>
        <v>11113_DK10_Heat &amp; Cooling_Heat/Cooling - Technology Hardware_Embeded Software</v>
      </c>
    </row>
    <row r="2421" spans="4:22">
      <c r="D2421" t="s">
        <v>507</v>
      </c>
      <c r="E2421" t="str">
        <f>VLOOKUP(D2421,'B-Business Capability'!B:H,5,FALSE)</f>
        <v>Product &amp; Software Development</v>
      </c>
      <c r="F2421" t="str">
        <f>VLOOKUP(D2421,'B-Business Capability'!B:H,6,FALSE)</f>
        <v>Engineering</v>
      </c>
      <c r="G2421" t="str">
        <f>VLOOKUP(D2421,'B-Business Capability'!B:H,7,FALSE)</f>
        <v>Construction &amp; Development</v>
      </c>
      <c r="I2421" t="s">
        <v>253</v>
      </c>
      <c r="J2421" t="s">
        <v>1060</v>
      </c>
      <c r="K2421" t="s">
        <v>888</v>
      </c>
      <c r="L2421" t="s">
        <v>1116</v>
      </c>
      <c r="M2421" t="str">
        <f>VLOOKUP(L2421,'A-Applications'!B:D,3,FALSE)</f>
        <v>SDR Sharp</v>
      </c>
      <c r="N2421" t="s">
        <v>53</v>
      </c>
      <c r="O2421" s="42" t="s">
        <v>54</v>
      </c>
      <c r="P2421" t="s">
        <v>407</v>
      </c>
      <c r="Q2421" t="str">
        <f>VLOOKUP(KamstrupData[[#This Row],[IdLevel123]],'B-Business Capability'!B:L,10,FALSE)</f>
        <v>Idea-to-Release (I2R)</v>
      </c>
      <c r="R2421">
        <f>VLOOKUP(KamstrupData[[#This Row],[IdLevel123]],'B-Business Capability'!B:L,11,FALSE)</f>
        <v>420</v>
      </c>
      <c r="T2421" t="s">
        <v>1067</v>
      </c>
      <c r="U2421" t="str">
        <f>_xlfn.CONCAT(KamstrupData[[#This Row],[CountryCode]],"_",KamstrupData[[#This Row],[Business Area]],"_",KamstrupData[[#This Row],[DepartmentTeam]])</f>
        <v>DK10_Heat/Cooling - Technology Hardware_Tech. Lead</v>
      </c>
      <c r="V2421" t="str">
        <f>VLOOKUP(KamstrupData[[#This Row],[ORG_Concat]],'O-Organization'!F:H,3,FALSE)</f>
        <v>11116_DK10_Heat &amp; Cooling_Heat/Cooling - Technology Hardware_Tech. Lead</v>
      </c>
    </row>
    <row r="2422" spans="4:22">
      <c r="D2422" t="s">
        <v>507</v>
      </c>
      <c r="E2422" t="str">
        <f>VLOOKUP(D2422,'B-Business Capability'!B:H,5,FALSE)</f>
        <v>Product &amp; Software Development</v>
      </c>
      <c r="F2422" t="str">
        <f>VLOOKUP(D2422,'B-Business Capability'!B:H,6,FALSE)</f>
        <v>Engineering</v>
      </c>
      <c r="G2422" t="str">
        <f>VLOOKUP(D2422,'B-Business Capability'!B:H,7,FALSE)</f>
        <v>Construction &amp; Development</v>
      </c>
      <c r="I2422" t="s">
        <v>253</v>
      </c>
      <c r="J2422" t="s">
        <v>1060</v>
      </c>
      <c r="K2422" t="s">
        <v>888</v>
      </c>
      <c r="L2422" t="s">
        <v>1117</v>
      </c>
      <c r="M2422" t="str">
        <f>VLOOKUP(L2422,'A-Applications'!B:D,3,FALSE)</f>
        <v>Arduino IDE</v>
      </c>
      <c r="N2422" t="s">
        <v>53</v>
      </c>
      <c r="O2422" s="42" t="s">
        <v>54</v>
      </c>
      <c r="P2422" t="s">
        <v>407</v>
      </c>
      <c r="Q2422" t="str">
        <f>VLOOKUP(KamstrupData[[#This Row],[IdLevel123]],'B-Business Capability'!B:L,10,FALSE)</f>
        <v>Idea-to-Release (I2R)</v>
      </c>
      <c r="R2422">
        <f>VLOOKUP(KamstrupData[[#This Row],[IdLevel123]],'B-Business Capability'!B:L,11,FALSE)</f>
        <v>420</v>
      </c>
      <c r="T2422" t="s">
        <v>1067</v>
      </c>
      <c r="U2422" t="str">
        <f>_xlfn.CONCAT(KamstrupData[[#This Row],[CountryCode]],"_",KamstrupData[[#This Row],[Business Area]],"_",KamstrupData[[#This Row],[DepartmentTeam]])</f>
        <v>DK10_Heat/Cooling - Technology Hardware_Tech. Lead</v>
      </c>
      <c r="V2422" t="str">
        <f>VLOOKUP(KamstrupData[[#This Row],[ORG_Concat]],'O-Organization'!F:H,3,FALSE)</f>
        <v>11116_DK10_Heat &amp; Cooling_Heat/Cooling - Technology Hardware_Tech. Lead</v>
      </c>
    </row>
    <row r="2423" spans="4:22">
      <c r="D2423" t="s">
        <v>507</v>
      </c>
      <c r="E2423" t="str">
        <f>VLOOKUP(D2423,'B-Business Capability'!B:H,5,FALSE)</f>
        <v>Product &amp; Software Development</v>
      </c>
      <c r="F2423" t="str">
        <f>VLOOKUP(D2423,'B-Business Capability'!B:H,6,FALSE)</f>
        <v>Engineering</v>
      </c>
      <c r="G2423" t="str">
        <f>VLOOKUP(D2423,'B-Business Capability'!B:H,7,FALSE)</f>
        <v>Construction &amp; Development</v>
      </c>
      <c r="I2423" t="s">
        <v>253</v>
      </c>
      <c r="J2423" t="s">
        <v>1060</v>
      </c>
      <c r="K2423" t="s">
        <v>880</v>
      </c>
      <c r="L2423" t="s">
        <v>927</v>
      </c>
      <c r="M2423" t="str">
        <f>VLOOKUP(L2423,'A-Applications'!B:D,3,FALSE)</f>
        <v>Balena ETCHER</v>
      </c>
      <c r="N2423" t="s">
        <v>53</v>
      </c>
      <c r="O2423" t="s">
        <v>54</v>
      </c>
      <c r="P2423" t="s">
        <v>407</v>
      </c>
      <c r="Q2423" t="str">
        <f>VLOOKUP(KamstrupData[[#This Row],[IdLevel123]],'B-Business Capability'!B:L,10,FALSE)</f>
        <v>Idea-to-Release (I2R)</v>
      </c>
      <c r="R2423">
        <f>VLOOKUP(KamstrupData[[#This Row],[IdLevel123]],'B-Business Capability'!B:L,11,FALSE)</f>
        <v>420</v>
      </c>
      <c r="T2423" t="s">
        <v>1063</v>
      </c>
      <c r="U2423" t="str">
        <f>_xlfn.CONCAT(KamstrupData[[#This Row],[CountryCode]],"_",KamstrupData[[#This Row],[Business Area]],"_",KamstrupData[[#This Row],[DepartmentTeam]])</f>
        <v>DK10_Heat/Cooling - Technology Hardware_Embeded Software</v>
      </c>
      <c r="V2423" t="str">
        <f>VLOOKUP(KamstrupData[[#This Row],[ORG_Concat]],'O-Organization'!F:H,3,FALSE)</f>
        <v>11113_DK10_Heat &amp; Cooling_Heat/Cooling - Technology Hardware_Embeded Software</v>
      </c>
    </row>
    <row r="2424" spans="4:22">
      <c r="D2424" t="s">
        <v>507</v>
      </c>
      <c r="E2424" t="str">
        <f>VLOOKUP(D2424,'B-Business Capability'!B:H,5,FALSE)</f>
        <v>Product &amp; Software Development</v>
      </c>
      <c r="F2424" t="str">
        <f>VLOOKUP(D2424,'B-Business Capability'!B:H,6,FALSE)</f>
        <v>Engineering</v>
      </c>
      <c r="G2424" t="str">
        <f>VLOOKUP(D2424,'B-Business Capability'!B:H,7,FALSE)</f>
        <v>Construction &amp; Development</v>
      </c>
      <c r="I2424" t="s">
        <v>253</v>
      </c>
      <c r="J2424" t="s">
        <v>1060</v>
      </c>
      <c r="K2424" t="s">
        <v>888</v>
      </c>
      <c r="L2424" t="s">
        <v>927</v>
      </c>
      <c r="M2424" t="str">
        <f>VLOOKUP(L2424,'A-Applications'!B:D,3,FALSE)</f>
        <v>Balena ETCHER</v>
      </c>
      <c r="N2424" t="s">
        <v>53</v>
      </c>
      <c r="O2424" s="42" t="s">
        <v>54</v>
      </c>
      <c r="P2424" t="s">
        <v>407</v>
      </c>
      <c r="Q2424" t="str">
        <f>VLOOKUP(KamstrupData[[#This Row],[IdLevel123]],'B-Business Capability'!B:L,10,FALSE)</f>
        <v>Idea-to-Release (I2R)</v>
      </c>
      <c r="R2424">
        <f>VLOOKUP(KamstrupData[[#This Row],[IdLevel123]],'B-Business Capability'!B:L,11,FALSE)</f>
        <v>420</v>
      </c>
      <c r="T2424" t="s">
        <v>1067</v>
      </c>
      <c r="U2424" t="str">
        <f>_xlfn.CONCAT(KamstrupData[[#This Row],[CountryCode]],"_",KamstrupData[[#This Row],[Business Area]],"_",KamstrupData[[#This Row],[DepartmentTeam]])</f>
        <v>DK10_Heat/Cooling - Technology Hardware_Tech. Lead</v>
      </c>
      <c r="V2424" t="str">
        <f>VLOOKUP(KamstrupData[[#This Row],[ORG_Concat]],'O-Organization'!F:H,3,FALSE)</f>
        <v>11116_DK10_Heat &amp; Cooling_Heat/Cooling - Technology Hardware_Tech. Lead</v>
      </c>
    </row>
    <row r="2425" spans="4:22">
      <c r="D2425" t="s">
        <v>507</v>
      </c>
      <c r="E2425" t="str">
        <f>VLOOKUP(D2425,'B-Business Capability'!B:H,5,FALSE)</f>
        <v>Product &amp; Software Development</v>
      </c>
      <c r="F2425" t="str">
        <f>VLOOKUP(D2425,'B-Business Capability'!B:H,6,FALSE)</f>
        <v>Engineering</v>
      </c>
      <c r="G2425" t="str">
        <f>VLOOKUP(D2425,'B-Business Capability'!B:H,7,FALSE)</f>
        <v>Construction &amp; Development</v>
      </c>
      <c r="I2425" t="s">
        <v>253</v>
      </c>
      <c r="J2425" t="s">
        <v>1060</v>
      </c>
      <c r="K2425" t="s">
        <v>880</v>
      </c>
      <c r="L2425" t="s">
        <v>1118</v>
      </c>
      <c r="M2425" t="str">
        <f>VLOOKUP(L2425,'A-Applications'!B:D,3,FALSE)</f>
        <v>Logic</v>
      </c>
      <c r="N2425" t="s">
        <v>53</v>
      </c>
      <c r="O2425" t="s">
        <v>54</v>
      </c>
      <c r="P2425" t="s">
        <v>407</v>
      </c>
      <c r="Q2425" t="str">
        <f>VLOOKUP(KamstrupData[[#This Row],[IdLevel123]],'B-Business Capability'!B:L,10,FALSE)</f>
        <v>Idea-to-Release (I2R)</v>
      </c>
      <c r="R2425">
        <f>VLOOKUP(KamstrupData[[#This Row],[IdLevel123]],'B-Business Capability'!B:L,11,FALSE)</f>
        <v>420</v>
      </c>
      <c r="T2425" t="s">
        <v>1063</v>
      </c>
      <c r="U2425" t="str">
        <f>_xlfn.CONCAT(KamstrupData[[#This Row],[CountryCode]],"_",KamstrupData[[#This Row],[Business Area]],"_",KamstrupData[[#This Row],[DepartmentTeam]])</f>
        <v>DK10_Heat/Cooling - Technology Hardware_Embeded Software</v>
      </c>
      <c r="V2425" t="str">
        <f>VLOOKUP(KamstrupData[[#This Row],[ORG_Concat]],'O-Organization'!F:H,3,FALSE)</f>
        <v>11113_DK10_Heat &amp; Cooling_Heat/Cooling - Technology Hardware_Embeded Software</v>
      </c>
    </row>
    <row r="2426" spans="4:22">
      <c r="D2426" t="s">
        <v>507</v>
      </c>
      <c r="E2426" t="str">
        <f>VLOOKUP(D2426,'B-Business Capability'!B:H,5,FALSE)</f>
        <v>Product &amp; Software Development</v>
      </c>
      <c r="F2426" t="str">
        <f>VLOOKUP(D2426,'B-Business Capability'!B:H,6,FALSE)</f>
        <v>Engineering</v>
      </c>
      <c r="G2426" t="str">
        <f>VLOOKUP(D2426,'B-Business Capability'!B:H,7,FALSE)</f>
        <v>Construction &amp; Development</v>
      </c>
      <c r="I2426" t="s">
        <v>253</v>
      </c>
      <c r="J2426" t="s">
        <v>1060</v>
      </c>
      <c r="K2426" t="s">
        <v>1064</v>
      </c>
      <c r="L2426" t="s">
        <v>1118</v>
      </c>
      <c r="M2426" t="str">
        <f>VLOOKUP(L2426,'A-Applications'!B:D,3,FALSE)</f>
        <v>Logic</v>
      </c>
      <c r="N2426" t="s">
        <v>53</v>
      </c>
      <c r="O2426" t="s">
        <v>54</v>
      </c>
      <c r="P2426" t="s">
        <v>407</v>
      </c>
      <c r="Q2426" t="str">
        <f>VLOOKUP(KamstrupData[[#This Row],[IdLevel123]],'B-Business Capability'!B:L,10,FALSE)</f>
        <v>Idea-to-Release (I2R)</v>
      </c>
      <c r="R2426">
        <f>VLOOKUP(KamstrupData[[#This Row],[IdLevel123]],'B-Business Capability'!B:L,11,FALSE)</f>
        <v>420</v>
      </c>
      <c r="T2426" t="s">
        <v>1065</v>
      </c>
      <c r="U2426" t="str">
        <f>_xlfn.CONCAT(KamstrupData[[#This Row],[CountryCode]],"_",KamstrupData[[#This Row],[Business Area]],"_",KamstrupData[[#This Row],[DepartmentTeam]])</f>
        <v>DK10_Heat/Cooling - Technology Hardware_H/C Meters</v>
      </c>
      <c r="V2426" t="str">
        <f>VLOOKUP(KamstrupData[[#This Row],[ORG_Concat]],'O-Organization'!F:H,3,FALSE)</f>
        <v>11114_DK10_Heat &amp; Cooling_Heat/Cooling - Technology Hardware_H/C Meters</v>
      </c>
    </row>
    <row r="2427" spans="4:22">
      <c r="D2427" t="s">
        <v>507</v>
      </c>
      <c r="E2427" t="str">
        <f>VLOOKUP(D2427,'B-Business Capability'!B:H,5,FALSE)</f>
        <v>Product &amp; Software Development</v>
      </c>
      <c r="F2427" t="str">
        <f>VLOOKUP(D2427,'B-Business Capability'!B:H,6,FALSE)</f>
        <v>Engineering</v>
      </c>
      <c r="G2427" t="str">
        <f>VLOOKUP(D2427,'B-Business Capability'!B:H,7,FALSE)</f>
        <v>Construction &amp; Development</v>
      </c>
      <c r="I2427" t="s">
        <v>253</v>
      </c>
      <c r="J2427" t="s">
        <v>1060</v>
      </c>
      <c r="K2427" t="s">
        <v>888</v>
      </c>
      <c r="L2427" t="s">
        <v>1118</v>
      </c>
      <c r="M2427" t="str">
        <f>VLOOKUP(L2427,'A-Applications'!B:D,3,FALSE)</f>
        <v>Logic</v>
      </c>
      <c r="N2427" t="s">
        <v>53</v>
      </c>
      <c r="O2427" s="42" t="s">
        <v>54</v>
      </c>
      <c r="P2427" t="s">
        <v>407</v>
      </c>
      <c r="Q2427" t="str">
        <f>VLOOKUP(KamstrupData[[#This Row],[IdLevel123]],'B-Business Capability'!B:L,10,FALSE)</f>
        <v>Idea-to-Release (I2R)</v>
      </c>
      <c r="R2427">
        <f>VLOOKUP(KamstrupData[[#This Row],[IdLevel123]],'B-Business Capability'!B:L,11,FALSE)</f>
        <v>420</v>
      </c>
      <c r="T2427" t="s">
        <v>1067</v>
      </c>
      <c r="U2427" t="str">
        <f>_xlfn.CONCAT(KamstrupData[[#This Row],[CountryCode]],"_",KamstrupData[[#This Row],[Business Area]],"_",KamstrupData[[#This Row],[DepartmentTeam]])</f>
        <v>DK10_Heat/Cooling - Technology Hardware_Tech. Lead</v>
      </c>
      <c r="V2427" t="str">
        <f>VLOOKUP(KamstrupData[[#This Row],[ORG_Concat]],'O-Organization'!F:H,3,FALSE)</f>
        <v>11116_DK10_Heat &amp; Cooling_Heat/Cooling - Technology Hardware_Tech. Lead</v>
      </c>
    </row>
    <row r="2428" spans="4:22">
      <c r="D2428" t="s">
        <v>507</v>
      </c>
      <c r="E2428" t="str">
        <f>VLOOKUP(D2428,'B-Business Capability'!B:H,5,FALSE)</f>
        <v>Product &amp; Software Development</v>
      </c>
      <c r="F2428" t="str">
        <f>VLOOKUP(D2428,'B-Business Capability'!B:H,6,FALSE)</f>
        <v>Engineering</v>
      </c>
      <c r="G2428" t="str">
        <f>VLOOKUP(D2428,'B-Business Capability'!B:H,7,FALSE)</f>
        <v>Construction &amp; Development</v>
      </c>
      <c r="I2428" t="s">
        <v>253</v>
      </c>
      <c r="J2428" t="s">
        <v>1060</v>
      </c>
      <c r="K2428" t="s">
        <v>880</v>
      </c>
      <c r="L2428" t="s">
        <v>928</v>
      </c>
      <c r="M2428" t="str">
        <f>VLOOKUP(L2428,'A-Applications'!B:D,3,FALSE)</f>
        <v>Kamstrup Service Tool Pack</v>
      </c>
      <c r="N2428" t="s">
        <v>53</v>
      </c>
      <c r="O2428" t="s">
        <v>54</v>
      </c>
      <c r="P2428" t="s">
        <v>407</v>
      </c>
      <c r="Q2428" t="str">
        <f>VLOOKUP(KamstrupData[[#This Row],[IdLevel123]],'B-Business Capability'!B:L,10,FALSE)</f>
        <v>Idea-to-Release (I2R)</v>
      </c>
      <c r="R2428">
        <f>VLOOKUP(KamstrupData[[#This Row],[IdLevel123]],'B-Business Capability'!B:L,11,FALSE)</f>
        <v>420</v>
      </c>
      <c r="T2428" t="s">
        <v>1063</v>
      </c>
      <c r="U2428" t="str">
        <f>_xlfn.CONCAT(KamstrupData[[#This Row],[CountryCode]],"_",KamstrupData[[#This Row],[Business Area]],"_",KamstrupData[[#This Row],[DepartmentTeam]])</f>
        <v>DK10_Heat/Cooling - Technology Hardware_Embeded Software</v>
      </c>
      <c r="V2428" t="str">
        <f>VLOOKUP(KamstrupData[[#This Row],[ORG_Concat]],'O-Organization'!F:H,3,FALSE)</f>
        <v>11113_DK10_Heat &amp; Cooling_Heat/Cooling - Technology Hardware_Embeded Software</v>
      </c>
    </row>
    <row r="2429" spans="4:22">
      <c r="D2429" t="s">
        <v>507</v>
      </c>
      <c r="E2429" t="str">
        <f>VLOOKUP(D2429,'B-Business Capability'!B:H,5,FALSE)</f>
        <v>Product &amp; Software Development</v>
      </c>
      <c r="F2429" t="str">
        <f>VLOOKUP(D2429,'B-Business Capability'!B:H,6,FALSE)</f>
        <v>Engineering</v>
      </c>
      <c r="G2429" t="str">
        <f>VLOOKUP(D2429,'B-Business Capability'!B:H,7,FALSE)</f>
        <v>Construction &amp; Development</v>
      </c>
      <c r="I2429" t="s">
        <v>253</v>
      </c>
      <c r="J2429" t="s">
        <v>1060</v>
      </c>
      <c r="K2429" t="s">
        <v>1064</v>
      </c>
      <c r="L2429" t="s">
        <v>928</v>
      </c>
      <c r="M2429" t="str">
        <f>VLOOKUP(L2429,'A-Applications'!B:D,3,FALSE)</f>
        <v>Kamstrup Service Tool Pack</v>
      </c>
      <c r="N2429" t="s">
        <v>53</v>
      </c>
      <c r="O2429" t="s">
        <v>54</v>
      </c>
      <c r="P2429" t="s">
        <v>407</v>
      </c>
      <c r="Q2429" t="str">
        <f>VLOOKUP(KamstrupData[[#This Row],[IdLevel123]],'B-Business Capability'!B:L,10,FALSE)</f>
        <v>Idea-to-Release (I2R)</v>
      </c>
      <c r="R2429">
        <f>VLOOKUP(KamstrupData[[#This Row],[IdLevel123]],'B-Business Capability'!B:L,11,FALSE)</f>
        <v>420</v>
      </c>
      <c r="T2429" t="s">
        <v>1065</v>
      </c>
      <c r="U2429" t="str">
        <f>_xlfn.CONCAT(KamstrupData[[#This Row],[CountryCode]],"_",KamstrupData[[#This Row],[Business Area]],"_",KamstrupData[[#This Row],[DepartmentTeam]])</f>
        <v>DK10_Heat/Cooling - Technology Hardware_H/C Meters</v>
      </c>
      <c r="V2429" t="str">
        <f>VLOOKUP(KamstrupData[[#This Row],[ORG_Concat]],'O-Organization'!F:H,3,FALSE)</f>
        <v>11114_DK10_Heat &amp; Cooling_Heat/Cooling - Technology Hardware_H/C Meters</v>
      </c>
    </row>
    <row r="2430" spans="4:22">
      <c r="D2430" t="s">
        <v>507</v>
      </c>
      <c r="E2430" t="str">
        <f>VLOOKUP(D2430,'B-Business Capability'!B:H,5,FALSE)</f>
        <v>Product &amp; Software Development</v>
      </c>
      <c r="F2430" t="str">
        <f>VLOOKUP(D2430,'B-Business Capability'!B:H,6,FALSE)</f>
        <v>Engineering</v>
      </c>
      <c r="G2430" t="str">
        <f>VLOOKUP(D2430,'B-Business Capability'!B:H,7,FALSE)</f>
        <v>Construction &amp; Development</v>
      </c>
      <c r="I2430" t="s">
        <v>253</v>
      </c>
      <c r="J2430" t="s">
        <v>1060</v>
      </c>
      <c r="K2430" t="s">
        <v>883</v>
      </c>
      <c r="L2430" t="s">
        <v>928</v>
      </c>
      <c r="M2430" t="str">
        <f>VLOOKUP(L2430,'A-Applications'!B:D,3,FALSE)</f>
        <v>Kamstrup Service Tool Pack</v>
      </c>
      <c r="N2430" t="s">
        <v>53</v>
      </c>
      <c r="O2430" s="42" t="s">
        <v>54</v>
      </c>
      <c r="P2430" t="s">
        <v>407</v>
      </c>
      <c r="Q2430" t="str">
        <f>VLOOKUP(KamstrupData[[#This Row],[IdLevel123]],'B-Business Capability'!B:L,10,FALSE)</f>
        <v>Idea-to-Release (I2R)</v>
      </c>
      <c r="R2430">
        <f>VLOOKUP(KamstrupData[[#This Row],[IdLevel123]],'B-Business Capability'!B:L,11,FALSE)</f>
        <v>420</v>
      </c>
      <c r="U2430" t="str">
        <f>_xlfn.CONCAT(KamstrupData[[#This Row],[CountryCode]],"_",KamstrupData[[#This Row],[Business Area]],"_",KamstrupData[[#This Row],[DepartmentTeam]])</f>
        <v>DK10_Heat/Cooling - Technology Hardware_Hardware</v>
      </c>
      <c r="V2430" t="str">
        <f>VLOOKUP(KamstrupData[[#This Row],[ORG_Concat]],'O-Organization'!F:H,3,FALSE)</f>
        <v>11115_DK10_Heat &amp; Cooling_Heat/Cooling - Technology Hardware_Hardware</v>
      </c>
    </row>
    <row r="2431" spans="4:22">
      <c r="D2431" t="s">
        <v>507</v>
      </c>
      <c r="E2431" t="str">
        <f>VLOOKUP(D2431,'B-Business Capability'!B:H,5,FALSE)</f>
        <v>Product &amp; Software Development</v>
      </c>
      <c r="F2431" t="str">
        <f>VLOOKUP(D2431,'B-Business Capability'!B:H,6,FALSE)</f>
        <v>Engineering</v>
      </c>
      <c r="G2431" t="str">
        <f>VLOOKUP(D2431,'B-Business Capability'!B:H,7,FALSE)</f>
        <v>Construction &amp; Development</v>
      </c>
      <c r="I2431" t="s">
        <v>253</v>
      </c>
      <c r="J2431" t="s">
        <v>1060</v>
      </c>
      <c r="K2431" t="s">
        <v>888</v>
      </c>
      <c r="L2431" t="s">
        <v>928</v>
      </c>
      <c r="M2431" t="str">
        <f>VLOOKUP(L2431,'A-Applications'!B:D,3,FALSE)</f>
        <v>Kamstrup Service Tool Pack</v>
      </c>
      <c r="N2431" t="s">
        <v>53</v>
      </c>
      <c r="O2431" s="42" t="s">
        <v>54</v>
      </c>
      <c r="P2431" t="s">
        <v>407</v>
      </c>
      <c r="Q2431" t="str">
        <f>VLOOKUP(KamstrupData[[#This Row],[IdLevel123]],'B-Business Capability'!B:L,10,FALSE)</f>
        <v>Idea-to-Release (I2R)</v>
      </c>
      <c r="R2431">
        <f>VLOOKUP(KamstrupData[[#This Row],[IdLevel123]],'B-Business Capability'!B:L,11,FALSE)</f>
        <v>420</v>
      </c>
      <c r="T2431" t="s">
        <v>1067</v>
      </c>
      <c r="U2431" t="str">
        <f>_xlfn.CONCAT(KamstrupData[[#This Row],[CountryCode]],"_",KamstrupData[[#This Row],[Business Area]],"_",KamstrupData[[#This Row],[DepartmentTeam]])</f>
        <v>DK10_Heat/Cooling - Technology Hardware_Tech. Lead</v>
      </c>
      <c r="V2431" t="str">
        <f>VLOOKUP(KamstrupData[[#This Row],[ORG_Concat]],'O-Organization'!F:H,3,FALSE)</f>
        <v>11116_DK10_Heat &amp; Cooling_Heat/Cooling - Technology Hardware_Tech. Lead</v>
      </c>
    </row>
    <row r="2432" spans="4:22">
      <c r="D2432" t="s">
        <v>359</v>
      </c>
      <c r="E2432" t="str">
        <f>VLOOKUP(D2432,'B-Business Capability'!B:H,5,FALSE)</f>
        <v>Product &amp; Software Development</v>
      </c>
      <c r="F2432" t="str">
        <f>VLOOKUP(D2432,'B-Business Capability'!B:H,6,FALSE)</f>
        <v>Quality Management</v>
      </c>
      <c r="G2432" t="str">
        <f>VLOOKUP(D2432,'B-Business Capability'!B:H,7,FALSE)</f>
        <v>Test Quality</v>
      </c>
      <c r="I2432" t="s">
        <v>253</v>
      </c>
      <c r="J2432" t="s">
        <v>1060</v>
      </c>
      <c r="K2432" t="s">
        <v>880</v>
      </c>
      <c r="L2432" t="s">
        <v>928</v>
      </c>
      <c r="M2432" t="str">
        <f>VLOOKUP(L2432,'A-Applications'!B:D,3,FALSE)</f>
        <v>Kamstrup Service Tool Pack</v>
      </c>
      <c r="N2432" t="s">
        <v>53</v>
      </c>
      <c r="O2432" s="42" t="s">
        <v>54</v>
      </c>
      <c r="P2432" t="s">
        <v>407</v>
      </c>
      <c r="Q2432" t="str">
        <f>VLOOKUP(KamstrupData[[#This Row],[IdLevel123]],'B-Business Capability'!B:L,10,FALSE)</f>
        <v>Idea-to-Release (I2R)</v>
      </c>
      <c r="R2432">
        <f>VLOOKUP(KamstrupData[[#This Row],[IdLevel123]],'B-Business Capability'!B:L,11,FALSE)</f>
        <v>906</v>
      </c>
      <c r="T2432" t="s">
        <v>1063</v>
      </c>
      <c r="U2432" t="str">
        <f>_xlfn.CONCAT(KamstrupData[[#This Row],[CountryCode]],"_",KamstrupData[[#This Row],[Business Area]],"_",KamstrupData[[#This Row],[DepartmentTeam]])</f>
        <v>DK10_Heat/Cooling - Technology Hardware_Embeded Software</v>
      </c>
      <c r="V2432" t="str">
        <f>VLOOKUP(KamstrupData[[#This Row],[ORG_Concat]],'O-Organization'!F:H,3,FALSE)</f>
        <v>11113_DK10_Heat &amp; Cooling_Heat/Cooling - Technology Hardware_Embeded Software</v>
      </c>
    </row>
    <row r="2433" spans="4:22">
      <c r="D2433" t="s">
        <v>359</v>
      </c>
      <c r="E2433" t="str">
        <f>VLOOKUP(D2433,'B-Business Capability'!B:H,5,FALSE)</f>
        <v>Product &amp; Software Development</v>
      </c>
      <c r="F2433" t="str">
        <f>VLOOKUP(D2433,'B-Business Capability'!B:H,6,FALSE)</f>
        <v>Quality Management</v>
      </c>
      <c r="G2433" t="str">
        <f>VLOOKUP(D2433,'B-Business Capability'!B:H,7,FALSE)</f>
        <v>Test Quality</v>
      </c>
      <c r="I2433" t="s">
        <v>253</v>
      </c>
      <c r="J2433" t="s">
        <v>1060</v>
      </c>
      <c r="K2433" t="s">
        <v>1064</v>
      </c>
      <c r="L2433" t="s">
        <v>928</v>
      </c>
      <c r="M2433" t="str">
        <f>VLOOKUP(L2433,'A-Applications'!B:D,3,FALSE)</f>
        <v>Kamstrup Service Tool Pack</v>
      </c>
      <c r="N2433" t="s">
        <v>53</v>
      </c>
      <c r="O2433" t="s">
        <v>54</v>
      </c>
      <c r="P2433" t="s">
        <v>407</v>
      </c>
      <c r="Q2433" t="str">
        <f>VLOOKUP(KamstrupData[[#This Row],[IdLevel123]],'B-Business Capability'!B:L,10,FALSE)</f>
        <v>Idea-to-Release (I2R)</v>
      </c>
      <c r="R2433">
        <f>VLOOKUP(KamstrupData[[#This Row],[IdLevel123]],'B-Business Capability'!B:L,11,FALSE)</f>
        <v>906</v>
      </c>
      <c r="T2433" t="s">
        <v>1065</v>
      </c>
      <c r="U2433" t="str">
        <f>_xlfn.CONCAT(KamstrupData[[#This Row],[CountryCode]],"_",KamstrupData[[#This Row],[Business Area]],"_",KamstrupData[[#This Row],[DepartmentTeam]])</f>
        <v>DK10_Heat/Cooling - Technology Hardware_H/C Meters</v>
      </c>
      <c r="V2433" t="str">
        <f>VLOOKUP(KamstrupData[[#This Row],[ORG_Concat]],'O-Organization'!F:H,3,FALSE)</f>
        <v>11114_DK10_Heat &amp; Cooling_Heat/Cooling - Technology Hardware_H/C Meters</v>
      </c>
    </row>
    <row r="2434" spans="4:22">
      <c r="D2434" t="s">
        <v>359</v>
      </c>
      <c r="E2434" t="str">
        <f>VLOOKUP(D2434,'B-Business Capability'!B:H,5,FALSE)</f>
        <v>Product &amp; Software Development</v>
      </c>
      <c r="F2434" t="str">
        <f>VLOOKUP(D2434,'B-Business Capability'!B:H,6,FALSE)</f>
        <v>Quality Management</v>
      </c>
      <c r="G2434" t="str">
        <f>VLOOKUP(D2434,'B-Business Capability'!B:H,7,FALSE)</f>
        <v>Test Quality</v>
      </c>
      <c r="I2434" t="s">
        <v>253</v>
      </c>
      <c r="J2434" t="s">
        <v>1060</v>
      </c>
      <c r="K2434" t="s">
        <v>883</v>
      </c>
      <c r="L2434" t="s">
        <v>928</v>
      </c>
      <c r="M2434" t="str">
        <f>VLOOKUP(L2434,'A-Applications'!B:D,3,FALSE)</f>
        <v>Kamstrup Service Tool Pack</v>
      </c>
      <c r="N2434" t="s">
        <v>53</v>
      </c>
      <c r="O2434" s="42" t="s">
        <v>54</v>
      </c>
      <c r="P2434" t="s">
        <v>407</v>
      </c>
      <c r="Q2434" t="str">
        <f>VLOOKUP(KamstrupData[[#This Row],[IdLevel123]],'B-Business Capability'!B:L,10,FALSE)</f>
        <v>Idea-to-Release (I2R)</v>
      </c>
      <c r="R2434">
        <f>VLOOKUP(KamstrupData[[#This Row],[IdLevel123]],'B-Business Capability'!B:L,11,FALSE)</f>
        <v>906</v>
      </c>
      <c r="U2434" t="str">
        <f>_xlfn.CONCAT(KamstrupData[[#This Row],[CountryCode]],"_",KamstrupData[[#This Row],[Business Area]],"_",KamstrupData[[#This Row],[DepartmentTeam]])</f>
        <v>DK10_Heat/Cooling - Technology Hardware_Hardware</v>
      </c>
      <c r="V2434" t="str">
        <f>VLOOKUP(KamstrupData[[#This Row],[ORG_Concat]],'O-Organization'!F:H,3,FALSE)</f>
        <v>11115_DK10_Heat &amp; Cooling_Heat/Cooling - Technology Hardware_Hardware</v>
      </c>
    </row>
    <row r="2435" spans="4:22">
      <c r="D2435" t="s">
        <v>507</v>
      </c>
      <c r="E2435" t="str">
        <f>VLOOKUP(D2435,'B-Business Capability'!B:H,5,FALSE)</f>
        <v>Product &amp; Software Development</v>
      </c>
      <c r="F2435" t="str">
        <f>VLOOKUP(D2435,'B-Business Capability'!B:H,6,FALSE)</f>
        <v>Engineering</v>
      </c>
      <c r="G2435" t="str">
        <f>VLOOKUP(D2435,'B-Business Capability'!B:H,7,FALSE)</f>
        <v>Construction &amp; Development</v>
      </c>
      <c r="I2435" t="s">
        <v>253</v>
      </c>
      <c r="J2435" t="s">
        <v>1060</v>
      </c>
      <c r="K2435" t="s">
        <v>880</v>
      </c>
      <c r="L2435" t="s">
        <v>1119</v>
      </c>
      <c r="M2435" t="str">
        <f>VLOOKUP(L2435,'A-Applications'!B:D,3,FALSE)</f>
        <v>Kamstrup READy Manager</v>
      </c>
      <c r="N2435" t="s">
        <v>53</v>
      </c>
      <c r="O2435" t="s">
        <v>54</v>
      </c>
      <c r="P2435" t="s">
        <v>407</v>
      </c>
      <c r="Q2435" t="str">
        <f>VLOOKUP(KamstrupData[[#This Row],[IdLevel123]],'B-Business Capability'!B:L,10,FALSE)</f>
        <v>Idea-to-Release (I2R)</v>
      </c>
      <c r="R2435">
        <f>VLOOKUP(KamstrupData[[#This Row],[IdLevel123]],'B-Business Capability'!B:L,11,FALSE)</f>
        <v>420</v>
      </c>
      <c r="T2435" t="s">
        <v>1063</v>
      </c>
      <c r="U2435" t="str">
        <f>_xlfn.CONCAT(KamstrupData[[#This Row],[CountryCode]],"_",KamstrupData[[#This Row],[Business Area]],"_",KamstrupData[[#This Row],[DepartmentTeam]])</f>
        <v>DK10_Heat/Cooling - Technology Hardware_Embeded Software</v>
      </c>
      <c r="V2435" t="str">
        <f>VLOOKUP(KamstrupData[[#This Row],[ORG_Concat]],'O-Organization'!F:H,3,FALSE)</f>
        <v>11113_DK10_Heat &amp; Cooling_Heat/Cooling - Technology Hardware_Embeded Software</v>
      </c>
    </row>
    <row r="2436" spans="4:22">
      <c r="D2436" t="s">
        <v>507</v>
      </c>
      <c r="E2436" t="str">
        <f>VLOOKUP(D2436,'B-Business Capability'!B:H,5,FALSE)</f>
        <v>Product &amp; Software Development</v>
      </c>
      <c r="F2436" t="str">
        <f>VLOOKUP(D2436,'B-Business Capability'!B:H,6,FALSE)</f>
        <v>Engineering</v>
      </c>
      <c r="G2436" t="str">
        <f>VLOOKUP(D2436,'B-Business Capability'!B:H,7,FALSE)</f>
        <v>Construction &amp; Development</v>
      </c>
      <c r="I2436" t="s">
        <v>253</v>
      </c>
      <c r="J2436" t="s">
        <v>1060</v>
      </c>
      <c r="K2436" t="s">
        <v>880</v>
      </c>
      <c r="L2436" t="s">
        <v>1119</v>
      </c>
      <c r="M2436" t="str">
        <f>VLOOKUP(L2436,'A-Applications'!B:D,3,FALSE)</f>
        <v>Kamstrup READy Manager</v>
      </c>
      <c r="N2436" t="s">
        <v>53</v>
      </c>
      <c r="O2436" s="42" t="s">
        <v>54</v>
      </c>
      <c r="P2436" t="s">
        <v>407</v>
      </c>
      <c r="Q2436" t="str">
        <f>VLOOKUP(KamstrupData[[#This Row],[IdLevel123]],'B-Business Capability'!B:L,10,FALSE)</f>
        <v>Idea-to-Release (I2R)</v>
      </c>
      <c r="R2436">
        <f>VLOOKUP(KamstrupData[[#This Row],[IdLevel123]],'B-Business Capability'!B:L,11,FALSE)</f>
        <v>420</v>
      </c>
      <c r="T2436" t="s">
        <v>1063</v>
      </c>
      <c r="U2436" t="str">
        <f>_xlfn.CONCAT(KamstrupData[[#This Row],[CountryCode]],"_",KamstrupData[[#This Row],[Business Area]],"_",KamstrupData[[#This Row],[DepartmentTeam]])</f>
        <v>DK10_Heat/Cooling - Technology Hardware_Embeded Software</v>
      </c>
      <c r="V2436" t="str">
        <f>VLOOKUP(KamstrupData[[#This Row],[ORG_Concat]],'O-Organization'!F:H,3,FALSE)</f>
        <v>11113_DK10_Heat &amp; Cooling_Heat/Cooling - Technology Hardware_Embeded Software</v>
      </c>
    </row>
    <row r="2437" spans="4:22">
      <c r="D2437" t="s">
        <v>507</v>
      </c>
      <c r="E2437" t="str">
        <f>VLOOKUP(D2437,'B-Business Capability'!B:H,5,FALSE)</f>
        <v>Product &amp; Software Development</v>
      </c>
      <c r="F2437" t="str">
        <f>VLOOKUP(D2437,'B-Business Capability'!B:H,6,FALSE)</f>
        <v>Engineering</v>
      </c>
      <c r="G2437" t="str">
        <f>VLOOKUP(D2437,'B-Business Capability'!B:H,7,FALSE)</f>
        <v>Construction &amp; Development</v>
      </c>
      <c r="I2437" t="s">
        <v>253</v>
      </c>
      <c r="J2437" t="s">
        <v>1060</v>
      </c>
      <c r="K2437" t="s">
        <v>883</v>
      </c>
      <c r="L2437" t="s">
        <v>1119</v>
      </c>
      <c r="M2437" t="str">
        <f>VLOOKUP(L2437,'A-Applications'!B:D,3,FALSE)</f>
        <v>Kamstrup READy Manager</v>
      </c>
      <c r="N2437" t="s">
        <v>53</v>
      </c>
      <c r="O2437" s="42" t="s">
        <v>54</v>
      </c>
      <c r="P2437" t="s">
        <v>407</v>
      </c>
      <c r="Q2437" t="str">
        <f>VLOOKUP(KamstrupData[[#This Row],[IdLevel123]],'B-Business Capability'!B:L,10,FALSE)</f>
        <v>Idea-to-Release (I2R)</v>
      </c>
      <c r="R2437">
        <f>VLOOKUP(KamstrupData[[#This Row],[IdLevel123]],'B-Business Capability'!B:L,11,FALSE)</f>
        <v>420</v>
      </c>
      <c r="U2437" t="str">
        <f>_xlfn.CONCAT(KamstrupData[[#This Row],[CountryCode]],"_",KamstrupData[[#This Row],[Business Area]],"_",KamstrupData[[#This Row],[DepartmentTeam]])</f>
        <v>DK10_Heat/Cooling - Technology Hardware_Hardware</v>
      </c>
      <c r="V2437" t="str">
        <f>VLOOKUP(KamstrupData[[#This Row],[ORG_Concat]],'O-Organization'!F:H,3,FALSE)</f>
        <v>11115_DK10_Heat &amp; Cooling_Heat/Cooling - Technology Hardware_Hardware</v>
      </c>
    </row>
    <row r="2438" spans="4:22">
      <c r="D2438" t="s">
        <v>507</v>
      </c>
      <c r="E2438" t="str">
        <f>VLOOKUP(D2438,'B-Business Capability'!B:H,5,FALSE)</f>
        <v>Product &amp; Software Development</v>
      </c>
      <c r="F2438" t="str">
        <f>VLOOKUP(D2438,'B-Business Capability'!B:H,6,FALSE)</f>
        <v>Engineering</v>
      </c>
      <c r="G2438" t="str">
        <f>VLOOKUP(D2438,'B-Business Capability'!B:H,7,FALSE)</f>
        <v>Construction &amp; Development</v>
      </c>
      <c r="I2438" t="s">
        <v>253</v>
      </c>
      <c r="J2438" t="s">
        <v>1060</v>
      </c>
      <c r="K2438" t="s">
        <v>888</v>
      </c>
      <c r="L2438" t="s">
        <v>1119</v>
      </c>
      <c r="M2438" t="str">
        <f>VLOOKUP(L2438,'A-Applications'!B:D,3,FALSE)</f>
        <v>Kamstrup READy Manager</v>
      </c>
      <c r="N2438" t="s">
        <v>53</v>
      </c>
      <c r="O2438" s="42" t="s">
        <v>54</v>
      </c>
      <c r="P2438" t="s">
        <v>407</v>
      </c>
      <c r="Q2438" t="str">
        <f>VLOOKUP(KamstrupData[[#This Row],[IdLevel123]],'B-Business Capability'!B:L,10,FALSE)</f>
        <v>Idea-to-Release (I2R)</v>
      </c>
      <c r="R2438">
        <f>VLOOKUP(KamstrupData[[#This Row],[IdLevel123]],'B-Business Capability'!B:L,11,FALSE)</f>
        <v>420</v>
      </c>
      <c r="T2438" t="s">
        <v>1067</v>
      </c>
      <c r="U2438" t="str">
        <f>_xlfn.CONCAT(KamstrupData[[#This Row],[CountryCode]],"_",KamstrupData[[#This Row],[Business Area]],"_",KamstrupData[[#This Row],[DepartmentTeam]])</f>
        <v>DK10_Heat/Cooling - Technology Hardware_Tech. Lead</v>
      </c>
      <c r="V2438" t="str">
        <f>VLOOKUP(KamstrupData[[#This Row],[ORG_Concat]],'O-Organization'!F:H,3,FALSE)</f>
        <v>11116_DK10_Heat &amp; Cooling_Heat/Cooling - Technology Hardware_Tech. Lead</v>
      </c>
    </row>
    <row r="2439" spans="4:22">
      <c r="D2439" t="s">
        <v>359</v>
      </c>
      <c r="E2439" t="str">
        <f>VLOOKUP(D2439,'B-Business Capability'!B:H,5,FALSE)</f>
        <v>Product &amp; Software Development</v>
      </c>
      <c r="F2439" t="str">
        <f>VLOOKUP(D2439,'B-Business Capability'!B:H,6,FALSE)</f>
        <v>Quality Management</v>
      </c>
      <c r="G2439" t="str">
        <f>VLOOKUP(D2439,'B-Business Capability'!B:H,7,FALSE)</f>
        <v>Test Quality</v>
      </c>
      <c r="I2439" t="s">
        <v>253</v>
      </c>
      <c r="J2439" t="s">
        <v>1060</v>
      </c>
      <c r="K2439" t="s">
        <v>880</v>
      </c>
      <c r="L2439" t="s">
        <v>1119</v>
      </c>
      <c r="M2439" t="str">
        <f>VLOOKUP(L2439,'A-Applications'!B:D,3,FALSE)</f>
        <v>Kamstrup READy Manager</v>
      </c>
      <c r="N2439" t="s">
        <v>53</v>
      </c>
      <c r="O2439" s="42" t="s">
        <v>54</v>
      </c>
      <c r="P2439" t="s">
        <v>407</v>
      </c>
      <c r="Q2439" t="str">
        <f>VLOOKUP(KamstrupData[[#This Row],[IdLevel123]],'B-Business Capability'!B:L,10,FALSE)</f>
        <v>Idea-to-Release (I2R)</v>
      </c>
      <c r="R2439">
        <f>VLOOKUP(KamstrupData[[#This Row],[IdLevel123]],'B-Business Capability'!B:L,11,FALSE)</f>
        <v>906</v>
      </c>
      <c r="T2439" t="s">
        <v>1063</v>
      </c>
      <c r="U2439" t="str">
        <f>_xlfn.CONCAT(KamstrupData[[#This Row],[CountryCode]],"_",KamstrupData[[#This Row],[Business Area]],"_",KamstrupData[[#This Row],[DepartmentTeam]])</f>
        <v>DK10_Heat/Cooling - Technology Hardware_Embeded Software</v>
      </c>
      <c r="V2439" t="str">
        <f>VLOOKUP(KamstrupData[[#This Row],[ORG_Concat]],'O-Organization'!F:H,3,FALSE)</f>
        <v>11113_DK10_Heat &amp; Cooling_Heat/Cooling - Technology Hardware_Embeded Software</v>
      </c>
    </row>
    <row r="2440" spans="4:22">
      <c r="D2440" t="s">
        <v>507</v>
      </c>
      <c r="E2440" t="str">
        <f>VLOOKUP(D2440,'B-Business Capability'!B:H,5,FALSE)</f>
        <v>Product &amp; Software Development</v>
      </c>
      <c r="F2440" t="str">
        <f>VLOOKUP(D2440,'B-Business Capability'!B:H,6,FALSE)</f>
        <v>Engineering</v>
      </c>
      <c r="G2440" t="str">
        <f>VLOOKUP(D2440,'B-Business Capability'!B:H,7,FALSE)</f>
        <v>Construction &amp; Development</v>
      </c>
      <c r="I2440" t="s">
        <v>253</v>
      </c>
      <c r="J2440" t="s">
        <v>1060</v>
      </c>
      <c r="K2440" t="s">
        <v>880</v>
      </c>
      <c r="L2440" t="s">
        <v>1120</v>
      </c>
      <c r="M2440" t="str">
        <f>VLOOKUP(L2440,'A-Applications'!B:D,3,FALSE)</f>
        <v>DB Browser for SQLite</v>
      </c>
      <c r="N2440" t="s">
        <v>53</v>
      </c>
      <c r="O2440" t="s">
        <v>54</v>
      </c>
      <c r="P2440" t="s">
        <v>407</v>
      </c>
      <c r="Q2440" t="str">
        <f>VLOOKUP(KamstrupData[[#This Row],[IdLevel123]],'B-Business Capability'!B:L,10,FALSE)</f>
        <v>Idea-to-Release (I2R)</v>
      </c>
      <c r="R2440">
        <f>VLOOKUP(KamstrupData[[#This Row],[IdLevel123]],'B-Business Capability'!B:L,11,FALSE)</f>
        <v>420</v>
      </c>
      <c r="T2440" t="s">
        <v>1063</v>
      </c>
      <c r="U2440" t="str">
        <f>_xlfn.CONCAT(KamstrupData[[#This Row],[CountryCode]],"_",KamstrupData[[#This Row],[Business Area]],"_",KamstrupData[[#This Row],[DepartmentTeam]])</f>
        <v>DK10_Heat/Cooling - Technology Hardware_Embeded Software</v>
      </c>
      <c r="V2440" t="str">
        <f>VLOOKUP(KamstrupData[[#This Row],[ORG_Concat]],'O-Organization'!F:H,3,FALSE)</f>
        <v>11113_DK10_Heat &amp; Cooling_Heat/Cooling - Technology Hardware_Embeded Software</v>
      </c>
    </row>
    <row r="2441" spans="4:22">
      <c r="D2441" t="s">
        <v>507</v>
      </c>
      <c r="E2441" t="str">
        <f>VLOOKUP(D2441,'B-Business Capability'!B:H,5,FALSE)</f>
        <v>Product &amp; Software Development</v>
      </c>
      <c r="F2441" t="str">
        <f>VLOOKUP(D2441,'B-Business Capability'!B:H,6,FALSE)</f>
        <v>Engineering</v>
      </c>
      <c r="G2441" t="str">
        <f>VLOOKUP(D2441,'B-Business Capability'!B:H,7,FALSE)</f>
        <v>Construction &amp; Development</v>
      </c>
      <c r="I2441" t="s">
        <v>253</v>
      </c>
      <c r="J2441" t="s">
        <v>1060</v>
      </c>
      <c r="K2441" t="s">
        <v>888</v>
      </c>
      <c r="L2441" t="s">
        <v>1120</v>
      </c>
      <c r="M2441" t="str">
        <f>VLOOKUP(L2441,'A-Applications'!B:D,3,FALSE)</f>
        <v>DB Browser for SQLite</v>
      </c>
      <c r="N2441" t="s">
        <v>53</v>
      </c>
      <c r="O2441" s="42" t="s">
        <v>54</v>
      </c>
      <c r="P2441" t="s">
        <v>407</v>
      </c>
      <c r="Q2441" t="str">
        <f>VLOOKUP(KamstrupData[[#This Row],[IdLevel123]],'B-Business Capability'!B:L,10,FALSE)</f>
        <v>Idea-to-Release (I2R)</v>
      </c>
      <c r="R2441">
        <f>VLOOKUP(KamstrupData[[#This Row],[IdLevel123]],'B-Business Capability'!B:L,11,FALSE)</f>
        <v>420</v>
      </c>
      <c r="T2441" t="s">
        <v>1067</v>
      </c>
      <c r="U2441" t="str">
        <f>_xlfn.CONCAT(KamstrupData[[#This Row],[CountryCode]],"_",KamstrupData[[#This Row],[Business Area]],"_",KamstrupData[[#This Row],[DepartmentTeam]])</f>
        <v>DK10_Heat/Cooling - Technology Hardware_Tech. Lead</v>
      </c>
      <c r="V2441" t="str">
        <f>VLOOKUP(KamstrupData[[#This Row],[ORG_Concat]],'O-Organization'!F:H,3,FALSE)</f>
        <v>11116_DK10_Heat &amp; Cooling_Heat/Cooling - Technology Hardware_Tech. Lead</v>
      </c>
    </row>
    <row r="2442" spans="4:22">
      <c r="D2442" t="s">
        <v>507</v>
      </c>
      <c r="E2442" t="str">
        <f>VLOOKUP(D2442,'B-Business Capability'!B:H,5,FALSE)</f>
        <v>Product &amp; Software Development</v>
      </c>
      <c r="F2442" t="str">
        <f>VLOOKUP(D2442,'B-Business Capability'!B:H,6,FALSE)</f>
        <v>Engineering</v>
      </c>
      <c r="G2442" t="str">
        <f>VLOOKUP(D2442,'B-Business Capability'!B:H,7,FALSE)</f>
        <v>Construction &amp; Development</v>
      </c>
      <c r="I2442" t="s">
        <v>253</v>
      </c>
      <c r="J2442" t="s">
        <v>1060</v>
      </c>
      <c r="K2442" t="s">
        <v>880</v>
      </c>
      <c r="L2442" t="s">
        <v>930</v>
      </c>
      <c r="M2442" t="str">
        <f>VLOOKUP(L2442,'A-Applications'!B:D,3,FALSE)</f>
        <v>Graphviz</v>
      </c>
      <c r="N2442" t="s">
        <v>53</v>
      </c>
      <c r="O2442" t="s">
        <v>54</v>
      </c>
      <c r="P2442" t="s">
        <v>407</v>
      </c>
      <c r="Q2442" t="str">
        <f>VLOOKUP(KamstrupData[[#This Row],[IdLevel123]],'B-Business Capability'!B:L,10,FALSE)</f>
        <v>Idea-to-Release (I2R)</v>
      </c>
      <c r="R2442">
        <f>VLOOKUP(KamstrupData[[#This Row],[IdLevel123]],'B-Business Capability'!B:L,11,FALSE)</f>
        <v>420</v>
      </c>
      <c r="T2442" t="s">
        <v>1063</v>
      </c>
      <c r="U2442" t="str">
        <f>_xlfn.CONCAT(KamstrupData[[#This Row],[CountryCode]],"_",KamstrupData[[#This Row],[Business Area]],"_",KamstrupData[[#This Row],[DepartmentTeam]])</f>
        <v>DK10_Heat/Cooling - Technology Hardware_Embeded Software</v>
      </c>
      <c r="V2442" t="str">
        <f>VLOOKUP(KamstrupData[[#This Row],[ORG_Concat]],'O-Organization'!F:H,3,FALSE)</f>
        <v>11113_DK10_Heat &amp; Cooling_Heat/Cooling - Technology Hardware_Embeded Software</v>
      </c>
    </row>
    <row r="2443" spans="4:22">
      <c r="D2443" t="s">
        <v>507</v>
      </c>
      <c r="E2443" t="str">
        <f>VLOOKUP(D2443,'B-Business Capability'!B:H,5,FALSE)</f>
        <v>Product &amp; Software Development</v>
      </c>
      <c r="F2443" t="str">
        <f>VLOOKUP(D2443,'B-Business Capability'!B:H,6,FALSE)</f>
        <v>Engineering</v>
      </c>
      <c r="G2443" t="str">
        <f>VLOOKUP(D2443,'B-Business Capability'!B:H,7,FALSE)</f>
        <v>Construction &amp; Development</v>
      </c>
      <c r="I2443" t="s">
        <v>253</v>
      </c>
      <c r="J2443" t="s">
        <v>1060</v>
      </c>
      <c r="K2443" t="s">
        <v>888</v>
      </c>
      <c r="L2443" t="s">
        <v>930</v>
      </c>
      <c r="M2443" t="str">
        <f>VLOOKUP(L2443,'A-Applications'!B:D,3,FALSE)</f>
        <v>Graphviz</v>
      </c>
      <c r="N2443" t="s">
        <v>53</v>
      </c>
      <c r="O2443" s="42" t="s">
        <v>54</v>
      </c>
      <c r="P2443" t="s">
        <v>407</v>
      </c>
      <c r="Q2443" t="str">
        <f>VLOOKUP(KamstrupData[[#This Row],[IdLevel123]],'B-Business Capability'!B:L,10,FALSE)</f>
        <v>Idea-to-Release (I2R)</v>
      </c>
      <c r="R2443">
        <f>VLOOKUP(KamstrupData[[#This Row],[IdLevel123]],'B-Business Capability'!B:L,11,FALSE)</f>
        <v>420</v>
      </c>
      <c r="T2443" t="s">
        <v>1067</v>
      </c>
      <c r="U2443" t="str">
        <f>_xlfn.CONCAT(KamstrupData[[#This Row],[CountryCode]],"_",KamstrupData[[#This Row],[Business Area]],"_",KamstrupData[[#This Row],[DepartmentTeam]])</f>
        <v>DK10_Heat/Cooling - Technology Hardware_Tech. Lead</v>
      </c>
      <c r="V2443" t="str">
        <f>VLOOKUP(KamstrupData[[#This Row],[ORG_Concat]],'O-Organization'!F:H,3,FALSE)</f>
        <v>11116_DK10_Heat &amp; Cooling_Heat/Cooling - Technology Hardware_Tech. Lead</v>
      </c>
    </row>
    <row r="2444" spans="4:22">
      <c r="D2444" t="s">
        <v>291</v>
      </c>
      <c r="E2444" t="str">
        <f>VLOOKUP(D2444,'B-Business Capability'!B:H,5,FALSE)</f>
        <v>Strategic Management</v>
      </c>
      <c r="F2444" t="str">
        <f>VLOOKUP(D2444,'B-Business Capability'!B:H,6,FALSE)</f>
        <v>Enterprise Effectiveness &amp; Project Management</v>
      </c>
      <c r="G2444">
        <f>VLOOKUP(D2444,'B-Business Capability'!B:H,7,FALSE)</f>
        <v>0</v>
      </c>
      <c r="I2444" t="s">
        <v>253</v>
      </c>
      <c r="J2444" t="s">
        <v>1060</v>
      </c>
      <c r="K2444" t="s">
        <v>880</v>
      </c>
      <c r="L2444" t="s">
        <v>460</v>
      </c>
      <c r="M2444" t="str">
        <f>VLOOKUP(L2444,'A-Applications'!B:D,3,FALSE)</f>
        <v>Microsoft PowerToys</v>
      </c>
      <c r="N2444" t="s">
        <v>53</v>
      </c>
      <c r="O2444" t="s">
        <v>62</v>
      </c>
      <c r="P2444" t="s">
        <v>97</v>
      </c>
      <c r="Q2444" t="str">
        <f>VLOOKUP(KamstrupData[[#This Row],[IdLevel123]],'B-Business Capability'!B:L,10,FALSE)</f>
        <v>N/A</v>
      </c>
      <c r="R2444">
        <f>VLOOKUP(KamstrupData[[#This Row],[IdLevel123]],'B-Business Capability'!B:L,11,FALSE)</f>
        <v>0</v>
      </c>
      <c r="T2444" t="s">
        <v>1063</v>
      </c>
      <c r="U2444" t="str">
        <f>_xlfn.CONCAT(KamstrupData[[#This Row],[CountryCode]],"_",KamstrupData[[#This Row],[Business Area]],"_",KamstrupData[[#This Row],[DepartmentTeam]])</f>
        <v>DK10_Heat/Cooling - Technology Hardware_Embeded Software</v>
      </c>
      <c r="V2444" t="str">
        <f>VLOOKUP(KamstrupData[[#This Row],[ORG_Concat]],'O-Organization'!F:H,3,FALSE)</f>
        <v>11113_DK10_Heat &amp; Cooling_Heat/Cooling - Technology Hardware_Embeded Software</v>
      </c>
    </row>
    <row r="2445" spans="4:22">
      <c r="D2445" t="s">
        <v>291</v>
      </c>
      <c r="E2445" t="str">
        <f>VLOOKUP(D2445,'B-Business Capability'!B:H,5,FALSE)</f>
        <v>Strategic Management</v>
      </c>
      <c r="F2445" t="str">
        <f>VLOOKUP(D2445,'B-Business Capability'!B:H,6,FALSE)</f>
        <v>Enterprise Effectiveness &amp; Project Management</v>
      </c>
      <c r="G2445">
        <f>VLOOKUP(D2445,'B-Business Capability'!B:H,7,FALSE)</f>
        <v>0</v>
      </c>
      <c r="I2445" t="s">
        <v>253</v>
      </c>
      <c r="J2445" t="s">
        <v>1060</v>
      </c>
      <c r="K2445" t="s">
        <v>888</v>
      </c>
      <c r="L2445" t="s">
        <v>460</v>
      </c>
      <c r="M2445" t="str">
        <f>VLOOKUP(L2445,'A-Applications'!B:D,3,FALSE)</f>
        <v>Microsoft PowerToys</v>
      </c>
      <c r="N2445" t="s">
        <v>53</v>
      </c>
      <c r="O2445" s="42" t="s">
        <v>62</v>
      </c>
      <c r="P2445" t="s">
        <v>97</v>
      </c>
      <c r="Q2445" t="str">
        <f>VLOOKUP(KamstrupData[[#This Row],[IdLevel123]],'B-Business Capability'!B:L,10,FALSE)</f>
        <v>N/A</v>
      </c>
      <c r="R2445">
        <f>VLOOKUP(KamstrupData[[#This Row],[IdLevel123]],'B-Business Capability'!B:L,11,FALSE)</f>
        <v>0</v>
      </c>
      <c r="T2445" t="s">
        <v>1067</v>
      </c>
      <c r="U2445" t="str">
        <f>_xlfn.CONCAT(KamstrupData[[#This Row],[CountryCode]],"_",KamstrupData[[#This Row],[Business Area]],"_",KamstrupData[[#This Row],[DepartmentTeam]])</f>
        <v>DK10_Heat/Cooling - Technology Hardware_Tech. Lead</v>
      </c>
      <c r="V2445" t="str">
        <f>VLOOKUP(KamstrupData[[#This Row],[ORG_Concat]],'O-Organization'!F:H,3,FALSE)</f>
        <v>11116_DK10_Heat &amp; Cooling_Heat/Cooling - Technology Hardware_Tech. Lead</v>
      </c>
    </row>
    <row r="2446" spans="4:22">
      <c r="D2446" t="s">
        <v>507</v>
      </c>
      <c r="E2446" t="str">
        <f>VLOOKUP(D2446,'B-Business Capability'!B:H,5,FALSE)</f>
        <v>Product &amp; Software Development</v>
      </c>
      <c r="F2446" t="str">
        <f>VLOOKUP(D2446,'B-Business Capability'!B:H,6,FALSE)</f>
        <v>Engineering</v>
      </c>
      <c r="G2446" t="str">
        <f>VLOOKUP(D2446,'B-Business Capability'!B:H,7,FALSE)</f>
        <v>Construction &amp; Development</v>
      </c>
      <c r="I2446" t="s">
        <v>253</v>
      </c>
      <c r="J2446" t="s">
        <v>1060</v>
      </c>
      <c r="K2446" t="s">
        <v>880</v>
      </c>
      <c r="L2446" t="s">
        <v>931</v>
      </c>
      <c r="M2446" t="str">
        <f>VLOOKUP(L2446,'A-Applications'!B:D,3,FALSE)</f>
        <v>Raspberry Pi Imager</v>
      </c>
      <c r="N2446" t="s">
        <v>53</v>
      </c>
      <c r="O2446" t="s">
        <v>54</v>
      </c>
      <c r="P2446" t="s">
        <v>407</v>
      </c>
      <c r="Q2446" t="str">
        <f>VLOOKUP(KamstrupData[[#This Row],[IdLevel123]],'B-Business Capability'!B:L,10,FALSE)</f>
        <v>Idea-to-Release (I2R)</v>
      </c>
      <c r="R2446">
        <f>VLOOKUP(KamstrupData[[#This Row],[IdLevel123]],'B-Business Capability'!B:L,11,FALSE)</f>
        <v>420</v>
      </c>
      <c r="T2446" t="s">
        <v>1063</v>
      </c>
      <c r="U2446" t="str">
        <f>_xlfn.CONCAT(KamstrupData[[#This Row],[CountryCode]],"_",KamstrupData[[#This Row],[Business Area]],"_",KamstrupData[[#This Row],[DepartmentTeam]])</f>
        <v>DK10_Heat/Cooling - Technology Hardware_Embeded Software</v>
      </c>
      <c r="V2446" t="str">
        <f>VLOOKUP(KamstrupData[[#This Row],[ORG_Concat]],'O-Organization'!F:H,3,FALSE)</f>
        <v>11113_DK10_Heat &amp; Cooling_Heat/Cooling - Technology Hardware_Embeded Software</v>
      </c>
    </row>
    <row r="2447" spans="4:22">
      <c r="D2447" t="s">
        <v>507</v>
      </c>
      <c r="E2447" t="str">
        <f>VLOOKUP(D2447,'B-Business Capability'!B:H,5,FALSE)</f>
        <v>Product &amp; Software Development</v>
      </c>
      <c r="F2447" t="str">
        <f>VLOOKUP(D2447,'B-Business Capability'!B:H,6,FALSE)</f>
        <v>Engineering</v>
      </c>
      <c r="G2447" t="str">
        <f>VLOOKUP(D2447,'B-Business Capability'!B:H,7,FALSE)</f>
        <v>Construction &amp; Development</v>
      </c>
      <c r="I2447" t="s">
        <v>253</v>
      </c>
      <c r="J2447" t="s">
        <v>1060</v>
      </c>
      <c r="K2447" t="s">
        <v>888</v>
      </c>
      <c r="L2447" t="s">
        <v>931</v>
      </c>
      <c r="M2447" t="str">
        <f>VLOOKUP(L2447,'A-Applications'!B:D,3,FALSE)</f>
        <v>Raspberry Pi Imager</v>
      </c>
      <c r="N2447" t="s">
        <v>53</v>
      </c>
      <c r="O2447" s="42" t="s">
        <v>54</v>
      </c>
      <c r="P2447" t="s">
        <v>407</v>
      </c>
      <c r="Q2447" t="str">
        <f>VLOOKUP(KamstrupData[[#This Row],[IdLevel123]],'B-Business Capability'!B:L,10,FALSE)</f>
        <v>Idea-to-Release (I2R)</v>
      </c>
      <c r="R2447">
        <f>VLOOKUP(KamstrupData[[#This Row],[IdLevel123]],'B-Business Capability'!B:L,11,FALSE)</f>
        <v>420</v>
      </c>
      <c r="T2447" t="s">
        <v>1067</v>
      </c>
      <c r="U2447" t="str">
        <f>_xlfn.CONCAT(KamstrupData[[#This Row],[CountryCode]],"_",KamstrupData[[#This Row],[Business Area]],"_",KamstrupData[[#This Row],[DepartmentTeam]])</f>
        <v>DK10_Heat/Cooling - Technology Hardware_Tech. Lead</v>
      </c>
      <c r="V2447" t="str">
        <f>VLOOKUP(KamstrupData[[#This Row],[ORG_Concat]],'O-Organization'!F:H,3,FALSE)</f>
        <v>11116_DK10_Heat &amp; Cooling_Heat/Cooling - Technology Hardware_Tech. Lead</v>
      </c>
    </row>
    <row r="2448" spans="4:22">
      <c r="D2448" t="s">
        <v>507</v>
      </c>
      <c r="E2448" t="str">
        <f>VLOOKUP(D2448,'B-Business Capability'!B:H,5,FALSE)</f>
        <v>Product &amp; Software Development</v>
      </c>
      <c r="F2448" t="str">
        <f>VLOOKUP(D2448,'B-Business Capability'!B:H,6,FALSE)</f>
        <v>Engineering</v>
      </c>
      <c r="G2448" t="str">
        <f>VLOOKUP(D2448,'B-Business Capability'!B:H,7,FALSE)</f>
        <v>Construction &amp; Development</v>
      </c>
      <c r="I2448" t="s">
        <v>253</v>
      </c>
      <c r="J2448" t="s">
        <v>1060</v>
      </c>
      <c r="K2448" t="s">
        <v>883</v>
      </c>
      <c r="L2448" t="s">
        <v>1121</v>
      </c>
      <c r="M2448" t="str">
        <f>VLOOKUP(L2448,'A-Applications'!B:D,3,FALSE)</f>
        <v>R&amp;S InstrumentView</v>
      </c>
      <c r="N2448" t="s">
        <v>53</v>
      </c>
      <c r="O2448" s="42" t="s">
        <v>54</v>
      </c>
      <c r="P2448" t="s">
        <v>407</v>
      </c>
      <c r="Q2448" t="str">
        <f>VLOOKUP(KamstrupData[[#This Row],[IdLevel123]],'B-Business Capability'!B:L,10,FALSE)</f>
        <v>Idea-to-Release (I2R)</v>
      </c>
      <c r="R2448">
        <f>VLOOKUP(KamstrupData[[#This Row],[IdLevel123]],'B-Business Capability'!B:L,11,FALSE)</f>
        <v>420</v>
      </c>
      <c r="U2448" t="str">
        <f>_xlfn.CONCAT(KamstrupData[[#This Row],[CountryCode]],"_",KamstrupData[[#This Row],[Business Area]],"_",KamstrupData[[#This Row],[DepartmentTeam]])</f>
        <v>DK10_Heat/Cooling - Technology Hardware_Hardware</v>
      </c>
      <c r="V2448" t="str">
        <f>VLOOKUP(KamstrupData[[#This Row],[ORG_Concat]],'O-Organization'!F:H,3,FALSE)</f>
        <v>11115_DK10_Heat &amp; Cooling_Heat/Cooling - Technology Hardware_Hardware</v>
      </c>
    </row>
    <row r="2449" spans="4:22">
      <c r="D2449" t="s">
        <v>507</v>
      </c>
      <c r="E2449" t="str">
        <f>VLOOKUP(D2449,'B-Business Capability'!B:H,5,FALSE)</f>
        <v>Product &amp; Software Development</v>
      </c>
      <c r="F2449" t="str">
        <f>VLOOKUP(D2449,'B-Business Capability'!B:H,6,FALSE)</f>
        <v>Engineering</v>
      </c>
      <c r="G2449" t="str">
        <f>VLOOKUP(D2449,'B-Business Capability'!B:H,7,FALSE)</f>
        <v>Construction &amp; Development</v>
      </c>
      <c r="I2449" t="s">
        <v>253</v>
      </c>
      <c r="J2449" t="s">
        <v>1060</v>
      </c>
      <c r="K2449" t="s">
        <v>888</v>
      </c>
      <c r="L2449" t="s">
        <v>1121</v>
      </c>
      <c r="M2449" t="str">
        <f>VLOOKUP(L2449,'A-Applications'!B:D,3,FALSE)</f>
        <v>R&amp;S InstrumentView</v>
      </c>
      <c r="N2449" t="s">
        <v>53</v>
      </c>
      <c r="O2449" s="42" t="s">
        <v>54</v>
      </c>
      <c r="P2449" t="s">
        <v>407</v>
      </c>
      <c r="Q2449" t="str">
        <f>VLOOKUP(KamstrupData[[#This Row],[IdLevel123]],'B-Business Capability'!B:L,10,FALSE)</f>
        <v>Idea-to-Release (I2R)</v>
      </c>
      <c r="R2449">
        <f>VLOOKUP(KamstrupData[[#This Row],[IdLevel123]],'B-Business Capability'!B:L,11,FALSE)</f>
        <v>420</v>
      </c>
      <c r="T2449" t="s">
        <v>1067</v>
      </c>
      <c r="U2449" t="str">
        <f>_xlfn.CONCAT(KamstrupData[[#This Row],[CountryCode]],"_",KamstrupData[[#This Row],[Business Area]],"_",KamstrupData[[#This Row],[DepartmentTeam]])</f>
        <v>DK10_Heat/Cooling - Technology Hardware_Tech. Lead</v>
      </c>
      <c r="V2449" t="str">
        <f>VLOOKUP(KamstrupData[[#This Row],[ORG_Concat]],'O-Organization'!F:H,3,FALSE)</f>
        <v>11116_DK10_Heat &amp; Cooling_Heat/Cooling - Technology Hardware_Tech. Lead</v>
      </c>
    </row>
    <row r="2450" spans="4:22">
      <c r="D2450" t="s">
        <v>852</v>
      </c>
      <c r="E2450" t="str">
        <f>VLOOKUP(D2450,'B-Business Capability'!B:H,5,FALSE)</f>
        <v>Product &amp; Software Development</v>
      </c>
      <c r="F2450" t="str">
        <f>VLOOKUP(D2450,'B-Business Capability'!B:H,6,FALSE)</f>
        <v>Engineering</v>
      </c>
      <c r="G2450" t="str">
        <f>VLOOKUP(D2450,'B-Business Capability'!B:H,7,FALSE)</f>
        <v>Conceptualization</v>
      </c>
      <c r="I2450" t="s">
        <v>253</v>
      </c>
      <c r="J2450" t="s">
        <v>1060</v>
      </c>
      <c r="K2450" t="s">
        <v>880</v>
      </c>
      <c r="L2450" t="s">
        <v>1122</v>
      </c>
      <c r="M2450" t="str">
        <f>VLOOKUP(L2450,'A-Applications'!B:D,3,FALSE)</f>
        <v>Signal Hound Spike</v>
      </c>
      <c r="N2450" t="s">
        <v>53</v>
      </c>
      <c r="O2450" t="s">
        <v>54</v>
      </c>
      <c r="P2450" t="s">
        <v>407</v>
      </c>
      <c r="Q2450" t="str">
        <f>VLOOKUP(KamstrupData[[#This Row],[IdLevel123]],'B-Business Capability'!B:L,10,FALSE)</f>
        <v>Idea-to-Release (I2R)</v>
      </c>
      <c r="R2450">
        <f>VLOOKUP(KamstrupData[[#This Row],[IdLevel123]],'B-Business Capability'!B:L,11,FALSE)</f>
        <v>410</v>
      </c>
      <c r="T2450" t="s">
        <v>1063</v>
      </c>
      <c r="U2450" t="str">
        <f>_xlfn.CONCAT(KamstrupData[[#This Row],[CountryCode]],"_",KamstrupData[[#This Row],[Business Area]],"_",KamstrupData[[#This Row],[DepartmentTeam]])</f>
        <v>DK10_Heat/Cooling - Technology Hardware_Embeded Software</v>
      </c>
      <c r="V2450" t="str">
        <f>VLOOKUP(KamstrupData[[#This Row],[ORG_Concat]],'O-Organization'!F:H,3,FALSE)</f>
        <v>11113_DK10_Heat &amp; Cooling_Heat/Cooling - Technology Hardware_Embeded Software</v>
      </c>
    </row>
    <row r="2451" spans="4:22">
      <c r="D2451" t="s">
        <v>852</v>
      </c>
      <c r="E2451" t="str">
        <f>VLOOKUP(D2451,'B-Business Capability'!B:H,5,FALSE)</f>
        <v>Product &amp; Software Development</v>
      </c>
      <c r="F2451" t="str">
        <f>VLOOKUP(D2451,'B-Business Capability'!B:H,6,FALSE)</f>
        <v>Engineering</v>
      </c>
      <c r="G2451" t="str">
        <f>VLOOKUP(D2451,'B-Business Capability'!B:H,7,FALSE)</f>
        <v>Conceptualization</v>
      </c>
      <c r="I2451" t="s">
        <v>253</v>
      </c>
      <c r="J2451" t="s">
        <v>1060</v>
      </c>
      <c r="K2451" t="s">
        <v>888</v>
      </c>
      <c r="L2451" t="s">
        <v>1122</v>
      </c>
      <c r="M2451" t="str">
        <f>VLOOKUP(L2451,'A-Applications'!B:D,3,FALSE)</f>
        <v>Signal Hound Spike</v>
      </c>
      <c r="N2451" t="s">
        <v>53</v>
      </c>
      <c r="O2451" s="42" t="s">
        <v>54</v>
      </c>
      <c r="P2451" t="s">
        <v>407</v>
      </c>
      <c r="Q2451" t="str">
        <f>VLOOKUP(KamstrupData[[#This Row],[IdLevel123]],'B-Business Capability'!B:L,10,FALSE)</f>
        <v>Idea-to-Release (I2R)</v>
      </c>
      <c r="R2451">
        <f>VLOOKUP(KamstrupData[[#This Row],[IdLevel123]],'B-Business Capability'!B:L,11,FALSE)</f>
        <v>410</v>
      </c>
      <c r="T2451" t="s">
        <v>1067</v>
      </c>
      <c r="U2451" t="str">
        <f>_xlfn.CONCAT(KamstrupData[[#This Row],[CountryCode]],"_",KamstrupData[[#This Row],[Business Area]],"_",KamstrupData[[#This Row],[DepartmentTeam]])</f>
        <v>DK10_Heat/Cooling - Technology Hardware_Tech. Lead</v>
      </c>
      <c r="V2451" t="str">
        <f>VLOOKUP(KamstrupData[[#This Row],[ORG_Concat]],'O-Organization'!F:H,3,FALSE)</f>
        <v>11116_DK10_Heat &amp; Cooling_Heat/Cooling - Technology Hardware_Tech. Lead</v>
      </c>
    </row>
    <row r="2452" spans="4:22">
      <c r="D2452" t="s">
        <v>507</v>
      </c>
      <c r="E2452" t="str">
        <f>VLOOKUP(D2452,'B-Business Capability'!B:H,5,FALSE)</f>
        <v>Product &amp; Software Development</v>
      </c>
      <c r="F2452" t="str">
        <f>VLOOKUP(D2452,'B-Business Capability'!B:H,6,FALSE)</f>
        <v>Engineering</v>
      </c>
      <c r="G2452" t="str">
        <f>VLOOKUP(D2452,'B-Business Capability'!B:H,7,FALSE)</f>
        <v>Construction &amp; Development</v>
      </c>
      <c r="I2452" t="s">
        <v>253</v>
      </c>
      <c r="J2452" t="s">
        <v>1060</v>
      </c>
      <c r="K2452" t="s">
        <v>888</v>
      </c>
      <c r="L2452" t="s">
        <v>1123</v>
      </c>
      <c r="M2452" t="str">
        <f>VLOOKUP(L2452,'A-Applications'!B:D,3,FALSE)</f>
        <v>SX1261CalculatorUI</v>
      </c>
      <c r="N2452" t="s">
        <v>53</v>
      </c>
      <c r="O2452" s="42" t="s">
        <v>54</v>
      </c>
      <c r="P2452" t="s">
        <v>407</v>
      </c>
      <c r="Q2452" t="str">
        <f>VLOOKUP(KamstrupData[[#This Row],[IdLevel123]],'B-Business Capability'!B:L,10,FALSE)</f>
        <v>Idea-to-Release (I2R)</v>
      </c>
      <c r="R2452">
        <f>VLOOKUP(KamstrupData[[#This Row],[IdLevel123]],'B-Business Capability'!B:L,11,FALSE)</f>
        <v>420</v>
      </c>
      <c r="T2452" t="s">
        <v>1067</v>
      </c>
      <c r="U2452" t="str">
        <f>_xlfn.CONCAT(KamstrupData[[#This Row],[CountryCode]],"_",KamstrupData[[#This Row],[Business Area]],"_",KamstrupData[[#This Row],[DepartmentTeam]])</f>
        <v>DK10_Heat/Cooling - Technology Hardware_Tech. Lead</v>
      </c>
      <c r="V2452" t="str">
        <f>VLOOKUP(KamstrupData[[#This Row],[ORG_Concat]],'O-Organization'!F:H,3,FALSE)</f>
        <v>11116_DK10_Heat &amp; Cooling_Heat/Cooling - Technology Hardware_Tech. Lead</v>
      </c>
    </row>
    <row r="2453" spans="4:22">
      <c r="D2453" t="s">
        <v>507</v>
      </c>
      <c r="E2453" t="str">
        <f>VLOOKUP(D2453,'B-Business Capability'!B:H,5,FALSE)</f>
        <v>Product &amp; Software Development</v>
      </c>
      <c r="F2453" t="str">
        <f>VLOOKUP(D2453,'B-Business Capability'!B:H,6,FALSE)</f>
        <v>Engineering</v>
      </c>
      <c r="G2453" t="str">
        <f>VLOOKUP(D2453,'B-Business Capability'!B:H,7,FALSE)</f>
        <v>Construction &amp; Development</v>
      </c>
      <c r="I2453" t="s">
        <v>253</v>
      </c>
      <c r="J2453" t="s">
        <v>1060</v>
      </c>
      <c r="K2453" t="s">
        <v>880</v>
      </c>
      <c r="L2453" t="s">
        <v>1124</v>
      </c>
      <c r="M2453" t="str">
        <f>VLOOKUP(L2453,'A-Applications'!B:D,3,FALSE)</f>
        <v>S2-LP DK</v>
      </c>
      <c r="N2453" t="s">
        <v>53</v>
      </c>
      <c r="O2453" t="s">
        <v>54</v>
      </c>
      <c r="P2453" t="s">
        <v>407</v>
      </c>
      <c r="Q2453" t="str">
        <f>VLOOKUP(KamstrupData[[#This Row],[IdLevel123]],'B-Business Capability'!B:L,10,FALSE)</f>
        <v>Idea-to-Release (I2R)</v>
      </c>
      <c r="R2453">
        <f>VLOOKUP(KamstrupData[[#This Row],[IdLevel123]],'B-Business Capability'!B:L,11,FALSE)</f>
        <v>420</v>
      </c>
      <c r="T2453" t="s">
        <v>1063</v>
      </c>
      <c r="U2453" t="str">
        <f>_xlfn.CONCAT(KamstrupData[[#This Row],[CountryCode]],"_",KamstrupData[[#This Row],[Business Area]],"_",KamstrupData[[#This Row],[DepartmentTeam]])</f>
        <v>DK10_Heat/Cooling - Technology Hardware_Embeded Software</v>
      </c>
      <c r="V2453" t="str">
        <f>VLOOKUP(KamstrupData[[#This Row],[ORG_Concat]],'O-Organization'!F:H,3,FALSE)</f>
        <v>11113_DK10_Heat &amp; Cooling_Heat/Cooling - Technology Hardware_Embeded Software</v>
      </c>
    </row>
    <row r="2454" spans="4:22">
      <c r="D2454" t="s">
        <v>507</v>
      </c>
      <c r="E2454" t="str">
        <f>VLOOKUP(D2454,'B-Business Capability'!B:H,5,FALSE)</f>
        <v>Product &amp; Software Development</v>
      </c>
      <c r="F2454" t="str">
        <f>VLOOKUP(D2454,'B-Business Capability'!B:H,6,FALSE)</f>
        <v>Engineering</v>
      </c>
      <c r="G2454" t="str">
        <f>VLOOKUP(D2454,'B-Business Capability'!B:H,7,FALSE)</f>
        <v>Construction &amp; Development</v>
      </c>
      <c r="I2454" t="s">
        <v>253</v>
      </c>
      <c r="J2454" t="s">
        <v>1060</v>
      </c>
      <c r="K2454" t="s">
        <v>883</v>
      </c>
      <c r="L2454" t="s">
        <v>1124</v>
      </c>
      <c r="M2454" t="str">
        <f>VLOOKUP(L2454,'A-Applications'!B:D,3,FALSE)</f>
        <v>S2-LP DK</v>
      </c>
      <c r="N2454" t="s">
        <v>53</v>
      </c>
      <c r="O2454" t="s">
        <v>54</v>
      </c>
      <c r="P2454" t="s">
        <v>407</v>
      </c>
      <c r="Q2454" t="str">
        <f>VLOOKUP(KamstrupData[[#This Row],[IdLevel123]],'B-Business Capability'!B:L,10,FALSE)</f>
        <v>Idea-to-Release (I2R)</v>
      </c>
      <c r="R2454">
        <f>VLOOKUP(KamstrupData[[#This Row],[IdLevel123]],'B-Business Capability'!B:L,11,FALSE)</f>
        <v>420</v>
      </c>
      <c r="U2454" t="str">
        <f>_xlfn.CONCAT(KamstrupData[[#This Row],[CountryCode]],"_",KamstrupData[[#This Row],[Business Area]],"_",KamstrupData[[#This Row],[DepartmentTeam]])</f>
        <v>DK10_Heat/Cooling - Technology Hardware_Hardware</v>
      </c>
      <c r="V2454" t="str">
        <f>VLOOKUP(KamstrupData[[#This Row],[ORG_Concat]],'O-Organization'!F:H,3,FALSE)</f>
        <v>11115_DK10_Heat &amp; Cooling_Heat/Cooling - Technology Hardware_Hardware</v>
      </c>
    </row>
    <row r="2455" spans="4:22">
      <c r="D2455" t="s">
        <v>507</v>
      </c>
      <c r="E2455" t="str">
        <f>VLOOKUP(D2455,'B-Business Capability'!B:H,5,FALSE)</f>
        <v>Product &amp; Software Development</v>
      </c>
      <c r="F2455" t="str">
        <f>VLOOKUP(D2455,'B-Business Capability'!B:H,6,FALSE)</f>
        <v>Engineering</v>
      </c>
      <c r="G2455" t="str">
        <f>VLOOKUP(D2455,'B-Business Capability'!B:H,7,FALSE)</f>
        <v>Construction &amp; Development</v>
      </c>
      <c r="I2455" t="s">
        <v>253</v>
      </c>
      <c r="J2455" t="s">
        <v>1060</v>
      </c>
      <c r="K2455" t="s">
        <v>888</v>
      </c>
      <c r="L2455" t="s">
        <v>1124</v>
      </c>
      <c r="M2455" t="str">
        <f>VLOOKUP(L2455,'A-Applications'!B:D,3,FALSE)</f>
        <v>S2-LP DK</v>
      </c>
      <c r="N2455" t="s">
        <v>53</v>
      </c>
      <c r="O2455" s="42" t="s">
        <v>54</v>
      </c>
      <c r="P2455" t="s">
        <v>407</v>
      </c>
      <c r="Q2455" t="str">
        <f>VLOOKUP(KamstrupData[[#This Row],[IdLevel123]],'B-Business Capability'!B:L,10,FALSE)</f>
        <v>Idea-to-Release (I2R)</v>
      </c>
      <c r="R2455">
        <f>VLOOKUP(KamstrupData[[#This Row],[IdLevel123]],'B-Business Capability'!B:L,11,FALSE)</f>
        <v>420</v>
      </c>
      <c r="T2455" t="s">
        <v>1067</v>
      </c>
      <c r="U2455" t="str">
        <f>_xlfn.CONCAT(KamstrupData[[#This Row],[CountryCode]],"_",KamstrupData[[#This Row],[Business Area]],"_",KamstrupData[[#This Row],[DepartmentTeam]])</f>
        <v>DK10_Heat/Cooling - Technology Hardware_Tech. Lead</v>
      </c>
      <c r="V2455" t="str">
        <f>VLOOKUP(KamstrupData[[#This Row],[ORG_Concat]],'O-Organization'!F:H,3,FALSE)</f>
        <v>11116_DK10_Heat &amp; Cooling_Heat/Cooling - Technology Hardware_Tech. Lead</v>
      </c>
    </row>
    <row r="2456" spans="4:22">
      <c r="D2456" t="s">
        <v>291</v>
      </c>
      <c r="E2456" t="str">
        <f>VLOOKUP(D2456,'B-Business Capability'!B:H,5,FALSE)</f>
        <v>Strategic Management</v>
      </c>
      <c r="F2456" t="str">
        <f>VLOOKUP(D2456,'B-Business Capability'!B:H,6,FALSE)</f>
        <v>Enterprise Effectiveness &amp; Project Management</v>
      </c>
      <c r="G2456">
        <f>VLOOKUP(D2456,'B-Business Capability'!B:H,7,FALSE)</f>
        <v>0</v>
      </c>
      <c r="I2456" t="s">
        <v>253</v>
      </c>
      <c r="J2456" t="s">
        <v>1060</v>
      </c>
      <c r="K2456" t="s">
        <v>888</v>
      </c>
      <c r="L2456" t="s">
        <v>1125</v>
      </c>
      <c r="M2456" t="str">
        <f>VLOOKUP(L2456,'A-Applications'!B:D,3,FALSE)</f>
        <v>ZoomIt</v>
      </c>
      <c r="N2456" t="s">
        <v>53</v>
      </c>
      <c r="O2456" s="42" t="s">
        <v>62</v>
      </c>
      <c r="P2456" t="s">
        <v>97</v>
      </c>
      <c r="Q2456" t="str">
        <f>VLOOKUP(KamstrupData[[#This Row],[IdLevel123]],'B-Business Capability'!B:L,10,FALSE)</f>
        <v>N/A</v>
      </c>
      <c r="R2456">
        <f>VLOOKUP(KamstrupData[[#This Row],[IdLevel123]],'B-Business Capability'!B:L,11,FALSE)</f>
        <v>0</v>
      </c>
      <c r="T2456" t="s">
        <v>1067</v>
      </c>
      <c r="U2456" t="str">
        <f>_xlfn.CONCAT(KamstrupData[[#This Row],[CountryCode]],"_",KamstrupData[[#This Row],[Business Area]],"_",KamstrupData[[#This Row],[DepartmentTeam]])</f>
        <v>DK10_Heat/Cooling - Technology Hardware_Tech. Lead</v>
      </c>
      <c r="V2456" t="str">
        <f>VLOOKUP(KamstrupData[[#This Row],[ORG_Concat]],'O-Organization'!F:H,3,FALSE)</f>
        <v>11116_DK10_Heat &amp; Cooling_Heat/Cooling - Technology Hardware_Tech. Lead</v>
      </c>
    </row>
    <row r="2457" spans="4:22">
      <c r="D2457" t="s">
        <v>95</v>
      </c>
      <c r="E2457" t="str">
        <f>VLOOKUP(D2457,'B-Business Capability'!B:H,5,FALSE)</f>
        <v>Not mapped to capability</v>
      </c>
      <c r="F2457">
        <f>VLOOKUP(D2457,'B-Business Capability'!B:H,6,FALSE)</f>
        <v>0</v>
      </c>
      <c r="G2457">
        <f>VLOOKUP(D2457,'B-Business Capability'!B:H,7,FALSE)</f>
        <v>0</v>
      </c>
      <c r="I2457" t="s">
        <v>253</v>
      </c>
      <c r="J2457" t="s">
        <v>1060</v>
      </c>
      <c r="K2457" t="s">
        <v>888</v>
      </c>
      <c r="L2457" t="s">
        <v>1126</v>
      </c>
      <c r="M2457" t="str">
        <f>VLOOKUP(L2457,'A-Applications'!B:D,3,FALSE)</f>
        <v>FlowVision</v>
      </c>
      <c r="N2457" t="s">
        <v>53</v>
      </c>
      <c r="O2457" s="42"/>
      <c r="P2457" t="s">
        <v>77</v>
      </c>
      <c r="Q2457" t="str">
        <f>VLOOKUP(KamstrupData[[#This Row],[IdLevel123]],'B-Business Capability'!B:L,10,FALSE)</f>
        <v>N/A</v>
      </c>
      <c r="R2457">
        <f>VLOOKUP(KamstrupData[[#This Row],[IdLevel123]],'B-Business Capability'!B:L,11,FALSE)</f>
        <v>0</v>
      </c>
      <c r="T2457" t="s">
        <v>1127</v>
      </c>
      <c r="U2457" t="str">
        <f>_xlfn.CONCAT(KamstrupData[[#This Row],[CountryCode]],"_",KamstrupData[[#This Row],[Business Area]],"_",KamstrupData[[#This Row],[DepartmentTeam]])</f>
        <v>DK10_Heat/Cooling - Technology Hardware_Tech. Lead</v>
      </c>
      <c r="V2457" t="str">
        <f>VLOOKUP(KamstrupData[[#This Row],[ORG_Concat]],'O-Organization'!F:H,3,FALSE)</f>
        <v>11116_DK10_Heat &amp; Cooling_Heat/Cooling - Technology Hardware_Tech. Lead</v>
      </c>
    </row>
    <row r="2458" spans="4:22">
      <c r="D2458" t="s">
        <v>78</v>
      </c>
      <c r="E2458" t="str">
        <f>VLOOKUP(D2458,'B-Business Capability'!B:H,5,FALSE)</f>
        <v>Customer Service</v>
      </c>
      <c r="F2458" t="str">
        <f>VLOOKUP(D2458,'B-Business Capability'!B:H,6,FALSE)</f>
        <v>Customer Service and Support</v>
      </c>
      <c r="G2458" t="str">
        <f>VLOOKUP(D2458,'B-Business Capability'!B:H,7,FALSE)</f>
        <v>Service Request Management</v>
      </c>
      <c r="I2458" t="s">
        <v>253</v>
      </c>
      <c r="J2458" t="s">
        <v>1060</v>
      </c>
      <c r="K2458" t="s">
        <v>880</v>
      </c>
      <c r="L2458" t="s">
        <v>638</v>
      </c>
      <c r="M2458" t="str">
        <f>VLOOKUP(L2458,'A-Applications'!B:D,3,FALSE)</f>
        <v>5098-1328 FlowIQx2xxModuleConfig</v>
      </c>
      <c r="N2458" t="s">
        <v>53</v>
      </c>
      <c r="O2458" t="s">
        <v>54</v>
      </c>
      <c r="P2458" t="s">
        <v>1099</v>
      </c>
      <c r="Q2458" t="str">
        <f>VLOOKUP(KamstrupData[[#This Row],[IdLevel123]],'B-Business Capability'!B:L,10,FALSE)</f>
        <v>Customer Service and Support</v>
      </c>
      <c r="R2458">
        <f>VLOOKUP(KamstrupData[[#This Row],[IdLevel123]],'B-Business Capability'!B:L,11,FALSE)</f>
        <v>0</v>
      </c>
      <c r="T2458" t="s">
        <v>1063</v>
      </c>
      <c r="U2458" t="str">
        <f>_xlfn.CONCAT(KamstrupData[[#This Row],[CountryCode]],"_",KamstrupData[[#This Row],[Business Area]],"_",KamstrupData[[#This Row],[DepartmentTeam]])</f>
        <v>DK10_Heat/Cooling - Technology Hardware_Embeded Software</v>
      </c>
      <c r="V2458" t="str">
        <f>VLOOKUP(KamstrupData[[#This Row],[ORG_Concat]],'O-Organization'!F:H,3,FALSE)</f>
        <v>11113_DK10_Heat &amp; Cooling_Heat/Cooling - Technology Hardware_Embeded Software</v>
      </c>
    </row>
    <row r="2459" spans="4:22">
      <c r="D2459" t="s">
        <v>78</v>
      </c>
      <c r="E2459" t="str">
        <f>VLOOKUP(D2459,'B-Business Capability'!B:H,5,FALSE)</f>
        <v>Customer Service</v>
      </c>
      <c r="F2459" t="str">
        <f>VLOOKUP(D2459,'B-Business Capability'!B:H,6,FALSE)</f>
        <v>Customer Service and Support</v>
      </c>
      <c r="G2459" t="str">
        <f>VLOOKUP(D2459,'B-Business Capability'!B:H,7,FALSE)</f>
        <v>Service Request Management</v>
      </c>
      <c r="I2459" t="s">
        <v>253</v>
      </c>
      <c r="J2459" t="s">
        <v>1060</v>
      </c>
      <c r="K2459" t="s">
        <v>888</v>
      </c>
      <c r="L2459" t="s">
        <v>638</v>
      </c>
      <c r="M2459" t="str">
        <f>VLOOKUP(L2459,'A-Applications'!B:D,3,FALSE)</f>
        <v>5098-1328 FlowIQx2xxModuleConfig</v>
      </c>
      <c r="N2459" t="s">
        <v>53</v>
      </c>
      <c r="O2459" s="42" t="s">
        <v>54</v>
      </c>
      <c r="P2459" t="s">
        <v>1099</v>
      </c>
      <c r="Q2459" t="str">
        <f>VLOOKUP(KamstrupData[[#This Row],[IdLevel123]],'B-Business Capability'!B:L,10,FALSE)</f>
        <v>Customer Service and Support</v>
      </c>
      <c r="R2459">
        <f>VLOOKUP(KamstrupData[[#This Row],[IdLevel123]],'B-Business Capability'!B:L,11,FALSE)</f>
        <v>0</v>
      </c>
      <c r="T2459" t="s">
        <v>1067</v>
      </c>
      <c r="U2459" t="str">
        <f>_xlfn.CONCAT(KamstrupData[[#This Row],[CountryCode]],"_",KamstrupData[[#This Row],[Business Area]],"_",KamstrupData[[#This Row],[DepartmentTeam]])</f>
        <v>DK10_Heat/Cooling - Technology Hardware_Tech. Lead</v>
      </c>
      <c r="V2459" t="str">
        <f>VLOOKUP(KamstrupData[[#This Row],[ORG_Concat]],'O-Organization'!F:H,3,FALSE)</f>
        <v>11116_DK10_Heat &amp; Cooling_Heat/Cooling - Technology Hardware_Tech. Lead</v>
      </c>
    </row>
    <row r="2460" spans="4:22">
      <c r="D2460" t="s">
        <v>507</v>
      </c>
      <c r="E2460" t="str">
        <f>VLOOKUP(D2460,'B-Business Capability'!B:H,5,FALSE)</f>
        <v>Product &amp; Software Development</v>
      </c>
      <c r="F2460" t="str">
        <f>VLOOKUP(D2460,'B-Business Capability'!B:H,6,FALSE)</f>
        <v>Engineering</v>
      </c>
      <c r="G2460" t="str">
        <f>VLOOKUP(D2460,'B-Business Capability'!B:H,7,FALSE)</f>
        <v>Construction &amp; Development</v>
      </c>
      <c r="I2460" t="s">
        <v>253</v>
      </c>
      <c r="J2460" t="s">
        <v>1060</v>
      </c>
      <c r="K2460" t="s">
        <v>880</v>
      </c>
      <c r="L2460" t="s">
        <v>1128</v>
      </c>
      <c r="M2460" t="str">
        <f>VLOOKUP(L2460,'A-Applications'!B:D,3,FALSE)</f>
        <v>Smart RF Studio</v>
      </c>
      <c r="N2460" t="s">
        <v>53</v>
      </c>
      <c r="O2460" t="s">
        <v>54</v>
      </c>
      <c r="P2460" t="s">
        <v>407</v>
      </c>
      <c r="Q2460" t="str">
        <f>VLOOKUP(KamstrupData[[#This Row],[IdLevel123]],'B-Business Capability'!B:L,10,FALSE)</f>
        <v>Idea-to-Release (I2R)</v>
      </c>
      <c r="R2460">
        <f>VLOOKUP(KamstrupData[[#This Row],[IdLevel123]],'B-Business Capability'!B:L,11,FALSE)</f>
        <v>420</v>
      </c>
      <c r="T2460" t="s">
        <v>1063</v>
      </c>
      <c r="U2460" t="str">
        <f>_xlfn.CONCAT(KamstrupData[[#This Row],[CountryCode]],"_",KamstrupData[[#This Row],[Business Area]],"_",KamstrupData[[#This Row],[DepartmentTeam]])</f>
        <v>DK10_Heat/Cooling - Technology Hardware_Embeded Software</v>
      </c>
      <c r="V2460" t="str">
        <f>VLOOKUP(KamstrupData[[#This Row],[ORG_Concat]],'O-Organization'!F:H,3,FALSE)</f>
        <v>11113_DK10_Heat &amp; Cooling_Heat/Cooling - Technology Hardware_Embeded Software</v>
      </c>
    </row>
    <row r="2461" spans="4:22">
      <c r="D2461" t="s">
        <v>507</v>
      </c>
      <c r="E2461" t="str">
        <f>VLOOKUP(D2461,'B-Business Capability'!B:H,5,FALSE)</f>
        <v>Product &amp; Software Development</v>
      </c>
      <c r="F2461" t="str">
        <f>VLOOKUP(D2461,'B-Business Capability'!B:H,6,FALSE)</f>
        <v>Engineering</v>
      </c>
      <c r="G2461" t="str">
        <f>VLOOKUP(D2461,'B-Business Capability'!B:H,7,FALSE)</f>
        <v>Construction &amp; Development</v>
      </c>
      <c r="I2461" t="s">
        <v>253</v>
      </c>
      <c r="J2461" t="s">
        <v>1060</v>
      </c>
      <c r="K2461" t="s">
        <v>888</v>
      </c>
      <c r="L2461" t="s">
        <v>1128</v>
      </c>
      <c r="M2461" t="str">
        <f>VLOOKUP(L2461,'A-Applications'!B:D,3,FALSE)</f>
        <v>Smart RF Studio</v>
      </c>
      <c r="N2461" t="s">
        <v>53</v>
      </c>
      <c r="O2461" s="42" t="s">
        <v>54</v>
      </c>
      <c r="P2461" t="s">
        <v>407</v>
      </c>
      <c r="Q2461" t="str">
        <f>VLOOKUP(KamstrupData[[#This Row],[IdLevel123]],'B-Business Capability'!B:L,10,FALSE)</f>
        <v>Idea-to-Release (I2R)</v>
      </c>
      <c r="R2461">
        <f>VLOOKUP(KamstrupData[[#This Row],[IdLevel123]],'B-Business Capability'!B:L,11,FALSE)</f>
        <v>420</v>
      </c>
      <c r="T2461" t="s">
        <v>1067</v>
      </c>
      <c r="U2461" t="str">
        <f>_xlfn.CONCAT(KamstrupData[[#This Row],[CountryCode]],"_",KamstrupData[[#This Row],[Business Area]],"_",KamstrupData[[#This Row],[DepartmentTeam]])</f>
        <v>DK10_Heat/Cooling - Technology Hardware_Tech. Lead</v>
      </c>
      <c r="V2461" t="str">
        <f>VLOOKUP(KamstrupData[[#This Row],[ORG_Concat]],'O-Organization'!F:H,3,FALSE)</f>
        <v>11116_DK10_Heat &amp; Cooling_Heat/Cooling - Technology Hardware_Tech. Lead</v>
      </c>
    </row>
    <row r="2462" spans="4:22">
      <c r="D2462" t="s">
        <v>507</v>
      </c>
      <c r="E2462" t="str">
        <f>VLOOKUP(D2462,'B-Business Capability'!B:H,5,FALSE)</f>
        <v>Product &amp; Software Development</v>
      </c>
      <c r="F2462" t="str">
        <f>VLOOKUP(D2462,'B-Business Capability'!B:H,6,FALSE)</f>
        <v>Engineering</v>
      </c>
      <c r="G2462" t="str">
        <f>VLOOKUP(D2462,'B-Business Capability'!B:H,7,FALSE)</f>
        <v>Construction &amp; Development</v>
      </c>
      <c r="I2462" t="s">
        <v>253</v>
      </c>
      <c r="J2462" t="s">
        <v>1060</v>
      </c>
      <c r="K2462" t="s">
        <v>880</v>
      </c>
      <c r="L2462" t="s">
        <v>932</v>
      </c>
      <c r="M2462" t="str">
        <f>VLOOKUP(L2462,'A-Applications'!B:D,3,FALSE)</f>
        <v>Simplicity</v>
      </c>
      <c r="N2462" t="s">
        <v>53</v>
      </c>
      <c r="O2462" t="s">
        <v>54</v>
      </c>
      <c r="P2462" t="s">
        <v>407</v>
      </c>
      <c r="Q2462" t="str">
        <f>VLOOKUP(KamstrupData[[#This Row],[IdLevel123]],'B-Business Capability'!B:L,10,FALSE)</f>
        <v>Idea-to-Release (I2R)</v>
      </c>
      <c r="R2462">
        <f>VLOOKUP(KamstrupData[[#This Row],[IdLevel123]],'B-Business Capability'!B:L,11,FALSE)</f>
        <v>420</v>
      </c>
      <c r="T2462" t="s">
        <v>1063</v>
      </c>
      <c r="U2462" t="str">
        <f>_xlfn.CONCAT(KamstrupData[[#This Row],[CountryCode]],"_",KamstrupData[[#This Row],[Business Area]],"_",KamstrupData[[#This Row],[DepartmentTeam]])</f>
        <v>DK10_Heat/Cooling - Technology Hardware_Embeded Software</v>
      </c>
      <c r="V2462" t="str">
        <f>VLOOKUP(KamstrupData[[#This Row],[ORG_Concat]],'O-Organization'!F:H,3,FALSE)</f>
        <v>11113_DK10_Heat &amp; Cooling_Heat/Cooling - Technology Hardware_Embeded Software</v>
      </c>
    </row>
    <row r="2463" spans="4:22">
      <c r="D2463" t="s">
        <v>507</v>
      </c>
      <c r="E2463" t="str">
        <f>VLOOKUP(D2463,'B-Business Capability'!B:H,5,FALSE)</f>
        <v>Product &amp; Software Development</v>
      </c>
      <c r="F2463" t="str">
        <f>VLOOKUP(D2463,'B-Business Capability'!B:H,6,FALSE)</f>
        <v>Engineering</v>
      </c>
      <c r="G2463" t="str">
        <f>VLOOKUP(D2463,'B-Business Capability'!B:H,7,FALSE)</f>
        <v>Construction &amp; Development</v>
      </c>
      <c r="I2463" t="s">
        <v>253</v>
      </c>
      <c r="J2463" t="s">
        <v>1060</v>
      </c>
      <c r="K2463" t="s">
        <v>883</v>
      </c>
      <c r="L2463" t="s">
        <v>932</v>
      </c>
      <c r="M2463" t="str">
        <f>VLOOKUP(L2463,'A-Applications'!B:D,3,FALSE)</f>
        <v>Simplicity</v>
      </c>
      <c r="N2463" t="s">
        <v>53</v>
      </c>
      <c r="O2463" t="s">
        <v>54</v>
      </c>
      <c r="P2463" t="s">
        <v>407</v>
      </c>
      <c r="Q2463" t="str">
        <f>VLOOKUP(KamstrupData[[#This Row],[IdLevel123]],'B-Business Capability'!B:L,10,FALSE)</f>
        <v>Idea-to-Release (I2R)</v>
      </c>
      <c r="R2463">
        <f>VLOOKUP(KamstrupData[[#This Row],[IdLevel123]],'B-Business Capability'!B:L,11,FALSE)</f>
        <v>420</v>
      </c>
      <c r="T2463" t="s">
        <v>1066</v>
      </c>
      <c r="U2463" t="str">
        <f>_xlfn.CONCAT(KamstrupData[[#This Row],[CountryCode]],"_",KamstrupData[[#This Row],[Business Area]],"_",KamstrupData[[#This Row],[DepartmentTeam]])</f>
        <v>DK10_Heat/Cooling - Technology Hardware_Hardware</v>
      </c>
      <c r="V2463" t="str">
        <f>VLOOKUP(KamstrupData[[#This Row],[ORG_Concat]],'O-Organization'!F:H,3,FALSE)</f>
        <v>11115_DK10_Heat &amp; Cooling_Heat/Cooling - Technology Hardware_Hardware</v>
      </c>
    </row>
    <row r="2464" spans="4:22">
      <c r="D2464" t="s">
        <v>507</v>
      </c>
      <c r="E2464" t="str">
        <f>VLOOKUP(D2464,'B-Business Capability'!B:H,5,FALSE)</f>
        <v>Product &amp; Software Development</v>
      </c>
      <c r="F2464" t="str">
        <f>VLOOKUP(D2464,'B-Business Capability'!B:H,6,FALSE)</f>
        <v>Engineering</v>
      </c>
      <c r="G2464" t="str">
        <f>VLOOKUP(D2464,'B-Business Capability'!B:H,7,FALSE)</f>
        <v>Construction &amp; Development</v>
      </c>
      <c r="I2464" t="s">
        <v>253</v>
      </c>
      <c r="J2464" t="s">
        <v>1060</v>
      </c>
      <c r="K2464" t="s">
        <v>888</v>
      </c>
      <c r="L2464" t="s">
        <v>932</v>
      </c>
      <c r="M2464" t="str">
        <f>VLOOKUP(L2464,'A-Applications'!B:D,3,FALSE)</f>
        <v>Simplicity</v>
      </c>
      <c r="N2464" t="s">
        <v>53</v>
      </c>
      <c r="O2464" s="42" t="s">
        <v>54</v>
      </c>
      <c r="P2464" t="s">
        <v>407</v>
      </c>
      <c r="Q2464" t="str">
        <f>VLOOKUP(KamstrupData[[#This Row],[IdLevel123]],'B-Business Capability'!B:L,10,FALSE)</f>
        <v>Idea-to-Release (I2R)</v>
      </c>
      <c r="R2464">
        <f>VLOOKUP(KamstrupData[[#This Row],[IdLevel123]],'B-Business Capability'!B:L,11,FALSE)</f>
        <v>420</v>
      </c>
      <c r="T2464" t="s">
        <v>1067</v>
      </c>
      <c r="U2464" t="str">
        <f>_xlfn.CONCAT(KamstrupData[[#This Row],[CountryCode]],"_",KamstrupData[[#This Row],[Business Area]],"_",KamstrupData[[#This Row],[DepartmentTeam]])</f>
        <v>DK10_Heat/Cooling - Technology Hardware_Tech. Lead</v>
      </c>
      <c r="V2464" t="str">
        <f>VLOOKUP(KamstrupData[[#This Row],[ORG_Concat]],'O-Organization'!F:H,3,FALSE)</f>
        <v>11116_DK10_Heat &amp; Cooling_Heat/Cooling - Technology Hardware_Tech. Lead</v>
      </c>
    </row>
    <row r="2465" spans="4:22">
      <c r="D2465" t="s">
        <v>78</v>
      </c>
      <c r="E2465" t="str">
        <f>VLOOKUP(D2465,'B-Business Capability'!B:H,5,FALSE)</f>
        <v>Customer Service</v>
      </c>
      <c r="F2465" t="str">
        <f>VLOOKUP(D2465,'B-Business Capability'!B:H,6,FALSE)</f>
        <v>Customer Service and Support</v>
      </c>
      <c r="G2465" t="str">
        <f>VLOOKUP(D2465,'B-Business Capability'!B:H,7,FALSE)</f>
        <v>Service Request Management</v>
      </c>
      <c r="I2465" t="s">
        <v>253</v>
      </c>
      <c r="J2465" t="s">
        <v>1060</v>
      </c>
      <c r="K2465" t="s">
        <v>880</v>
      </c>
      <c r="L2465" t="s">
        <v>639</v>
      </c>
      <c r="M2465" t="str">
        <f>VLOOKUP(L2465,'A-Applications'!B:D,3,FALSE)</f>
        <v>MCxx3 ModuleConfig</v>
      </c>
      <c r="N2465" t="s">
        <v>53</v>
      </c>
      <c r="O2465" t="s">
        <v>54</v>
      </c>
      <c r="P2465" t="s">
        <v>1099</v>
      </c>
      <c r="Q2465" t="str">
        <f>VLOOKUP(KamstrupData[[#This Row],[IdLevel123]],'B-Business Capability'!B:L,10,FALSE)</f>
        <v>Customer Service and Support</v>
      </c>
      <c r="R2465">
        <f>VLOOKUP(KamstrupData[[#This Row],[IdLevel123]],'B-Business Capability'!B:L,11,FALSE)</f>
        <v>0</v>
      </c>
      <c r="T2465" t="s">
        <v>1063</v>
      </c>
      <c r="U2465" t="str">
        <f>_xlfn.CONCAT(KamstrupData[[#This Row],[CountryCode]],"_",KamstrupData[[#This Row],[Business Area]],"_",KamstrupData[[#This Row],[DepartmentTeam]])</f>
        <v>DK10_Heat/Cooling - Technology Hardware_Embeded Software</v>
      </c>
      <c r="V2465" t="str">
        <f>VLOOKUP(KamstrupData[[#This Row],[ORG_Concat]],'O-Organization'!F:H,3,FALSE)</f>
        <v>11113_DK10_Heat &amp; Cooling_Heat/Cooling - Technology Hardware_Embeded Software</v>
      </c>
    </row>
    <row r="2466" spans="4:22">
      <c r="D2466" t="s">
        <v>78</v>
      </c>
      <c r="E2466" t="str">
        <f>VLOOKUP(D2466,'B-Business Capability'!B:H,5,FALSE)</f>
        <v>Customer Service</v>
      </c>
      <c r="F2466" t="str">
        <f>VLOOKUP(D2466,'B-Business Capability'!B:H,6,FALSE)</f>
        <v>Customer Service and Support</v>
      </c>
      <c r="G2466" t="str">
        <f>VLOOKUP(D2466,'B-Business Capability'!B:H,7,FALSE)</f>
        <v>Service Request Management</v>
      </c>
      <c r="I2466" t="s">
        <v>253</v>
      </c>
      <c r="J2466" t="s">
        <v>1060</v>
      </c>
      <c r="K2466" t="s">
        <v>888</v>
      </c>
      <c r="L2466" t="s">
        <v>639</v>
      </c>
      <c r="M2466" t="str">
        <f>VLOOKUP(L2466,'A-Applications'!B:D,3,FALSE)</f>
        <v>MCxx3 ModuleConfig</v>
      </c>
      <c r="N2466" t="s">
        <v>53</v>
      </c>
      <c r="O2466" s="42" t="s">
        <v>54</v>
      </c>
      <c r="P2466" t="s">
        <v>1099</v>
      </c>
      <c r="Q2466" t="str">
        <f>VLOOKUP(KamstrupData[[#This Row],[IdLevel123]],'B-Business Capability'!B:L,10,FALSE)</f>
        <v>Customer Service and Support</v>
      </c>
      <c r="R2466">
        <f>VLOOKUP(KamstrupData[[#This Row],[IdLevel123]],'B-Business Capability'!B:L,11,FALSE)</f>
        <v>0</v>
      </c>
      <c r="T2466" t="s">
        <v>1067</v>
      </c>
      <c r="U2466" t="str">
        <f>_xlfn.CONCAT(KamstrupData[[#This Row],[CountryCode]],"_",KamstrupData[[#This Row],[Business Area]],"_",KamstrupData[[#This Row],[DepartmentTeam]])</f>
        <v>DK10_Heat/Cooling - Technology Hardware_Tech. Lead</v>
      </c>
      <c r="V2466" t="str">
        <f>VLOOKUP(KamstrupData[[#This Row],[ORG_Concat]],'O-Organization'!F:H,3,FALSE)</f>
        <v>11116_DK10_Heat &amp; Cooling_Heat/Cooling - Technology Hardware_Tech. Lead</v>
      </c>
    </row>
    <row r="2467" spans="4:22">
      <c r="D2467" t="s">
        <v>507</v>
      </c>
      <c r="E2467" t="str">
        <f>VLOOKUP(D2467,'B-Business Capability'!B:H,5,FALSE)</f>
        <v>Product &amp; Software Development</v>
      </c>
      <c r="F2467" t="str">
        <f>VLOOKUP(D2467,'B-Business Capability'!B:H,6,FALSE)</f>
        <v>Engineering</v>
      </c>
      <c r="G2467" t="str">
        <f>VLOOKUP(D2467,'B-Business Capability'!B:H,7,FALSE)</f>
        <v>Construction &amp; Development</v>
      </c>
      <c r="I2467" t="s">
        <v>253</v>
      </c>
      <c r="J2467" t="s">
        <v>1060</v>
      </c>
      <c r="K2467" t="s">
        <v>880</v>
      </c>
      <c r="L2467" t="s">
        <v>461</v>
      </c>
      <c r="M2467" t="str">
        <f>VLOOKUP(L2467,'A-Applications'!B:D,3,FALSE)</f>
        <v>Bare Tail</v>
      </c>
      <c r="N2467" t="s">
        <v>53</v>
      </c>
      <c r="O2467" s="42" t="s">
        <v>54</v>
      </c>
      <c r="P2467" t="s">
        <v>407</v>
      </c>
      <c r="Q2467" t="str">
        <f>VLOOKUP(KamstrupData[[#This Row],[IdLevel123]],'B-Business Capability'!B:L,10,FALSE)</f>
        <v>Idea-to-Release (I2R)</v>
      </c>
      <c r="R2467">
        <f>VLOOKUP(KamstrupData[[#This Row],[IdLevel123]],'B-Business Capability'!B:L,11,FALSE)</f>
        <v>420</v>
      </c>
      <c r="T2467" t="s">
        <v>1063</v>
      </c>
      <c r="U2467" t="str">
        <f>_xlfn.CONCAT(KamstrupData[[#This Row],[CountryCode]],"_",KamstrupData[[#This Row],[Business Area]],"_",KamstrupData[[#This Row],[DepartmentTeam]])</f>
        <v>DK10_Heat/Cooling - Technology Hardware_Embeded Software</v>
      </c>
      <c r="V2467" t="str">
        <f>VLOOKUP(KamstrupData[[#This Row],[ORG_Concat]],'O-Organization'!F:H,3,FALSE)</f>
        <v>11113_DK10_Heat &amp; Cooling_Heat/Cooling - Technology Hardware_Embeded Software</v>
      </c>
    </row>
    <row r="2468" spans="4:22">
      <c r="D2468" t="s">
        <v>507</v>
      </c>
      <c r="E2468" t="str">
        <f>VLOOKUP(D2468,'B-Business Capability'!B:H,5,FALSE)</f>
        <v>Product &amp; Software Development</v>
      </c>
      <c r="F2468" t="str">
        <f>VLOOKUP(D2468,'B-Business Capability'!B:H,6,FALSE)</f>
        <v>Engineering</v>
      </c>
      <c r="G2468" t="str">
        <f>VLOOKUP(D2468,'B-Business Capability'!B:H,7,FALSE)</f>
        <v>Construction &amp; Development</v>
      </c>
      <c r="I2468" t="s">
        <v>253</v>
      </c>
      <c r="J2468" t="s">
        <v>1060</v>
      </c>
      <c r="K2468" t="s">
        <v>888</v>
      </c>
      <c r="L2468" t="s">
        <v>461</v>
      </c>
      <c r="M2468" t="str">
        <f>VLOOKUP(L2468,'A-Applications'!B:D,3,FALSE)</f>
        <v>Bare Tail</v>
      </c>
      <c r="N2468" t="s">
        <v>53</v>
      </c>
      <c r="O2468" s="42" t="s">
        <v>54</v>
      </c>
      <c r="P2468" t="s">
        <v>407</v>
      </c>
      <c r="Q2468" t="str">
        <f>VLOOKUP(KamstrupData[[#This Row],[IdLevel123]],'B-Business Capability'!B:L,10,FALSE)</f>
        <v>Idea-to-Release (I2R)</v>
      </c>
      <c r="R2468">
        <f>VLOOKUP(KamstrupData[[#This Row],[IdLevel123]],'B-Business Capability'!B:L,11,FALSE)</f>
        <v>420</v>
      </c>
      <c r="T2468" t="s">
        <v>1067</v>
      </c>
      <c r="U2468" t="str">
        <f>_xlfn.CONCAT(KamstrupData[[#This Row],[CountryCode]],"_",KamstrupData[[#This Row],[Business Area]],"_",KamstrupData[[#This Row],[DepartmentTeam]])</f>
        <v>DK10_Heat/Cooling - Technology Hardware_Tech. Lead</v>
      </c>
      <c r="V2468" t="str">
        <f>VLOOKUP(KamstrupData[[#This Row],[ORG_Concat]],'O-Organization'!F:H,3,FALSE)</f>
        <v>11116_DK10_Heat &amp; Cooling_Heat/Cooling - Technology Hardware_Tech. Lead</v>
      </c>
    </row>
    <row r="2469" spans="4:22">
      <c r="D2469" t="s">
        <v>907</v>
      </c>
      <c r="E2469" t="str">
        <f>VLOOKUP(D2469,'B-Business Capability'!B:H,5,FALSE)</f>
        <v>Product &amp; Software Development</v>
      </c>
      <c r="F2469">
        <f>VLOOKUP(D2469,'B-Business Capability'!B:H,6,FALSE)</f>
        <v>0</v>
      </c>
      <c r="G2469">
        <f>VLOOKUP(D2469,'B-Business Capability'!B:H,7,FALSE)</f>
        <v>0</v>
      </c>
      <c r="I2469" t="s">
        <v>253</v>
      </c>
      <c r="J2469" t="s">
        <v>1060</v>
      </c>
      <c r="K2469" t="s">
        <v>880</v>
      </c>
      <c r="L2469" t="s">
        <v>640</v>
      </c>
      <c r="M2469" t="str">
        <f>VLOOKUP(L2469,'A-Applications'!B:D,3,FALSE)</f>
        <v>FireFox</v>
      </c>
      <c r="N2469" t="s">
        <v>53</v>
      </c>
      <c r="O2469" t="s">
        <v>62</v>
      </c>
      <c r="P2469" t="s">
        <v>97</v>
      </c>
      <c r="Q2469" t="str">
        <f>VLOOKUP(KamstrupData[[#This Row],[IdLevel123]],'B-Business Capability'!B:L,10,FALSE)</f>
        <v>Idea-to-Release (I2R)</v>
      </c>
      <c r="R2469">
        <f>VLOOKUP(KamstrupData[[#This Row],[IdLevel123]],'B-Business Capability'!B:L,11,FALSE)</f>
        <v>100</v>
      </c>
      <c r="T2469" t="s">
        <v>1063</v>
      </c>
      <c r="U2469" t="str">
        <f>_xlfn.CONCAT(KamstrupData[[#This Row],[CountryCode]],"_",KamstrupData[[#This Row],[Business Area]],"_",KamstrupData[[#This Row],[DepartmentTeam]])</f>
        <v>DK10_Heat/Cooling - Technology Hardware_Embeded Software</v>
      </c>
      <c r="V2469" t="str">
        <f>VLOOKUP(KamstrupData[[#This Row],[ORG_Concat]],'O-Organization'!F:H,3,FALSE)</f>
        <v>11113_DK10_Heat &amp; Cooling_Heat/Cooling - Technology Hardware_Embeded Software</v>
      </c>
    </row>
    <row r="2470" spans="4:22">
      <c r="D2470" t="s">
        <v>907</v>
      </c>
      <c r="E2470" t="str">
        <f>VLOOKUP(D2470,'B-Business Capability'!B:H,5,FALSE)</f>
        <v>Product &amp; Software Development</v>
      </c>
      <c r="F2470">
        <f>VLOOKUP(D2470,'B-Business Capability'!B:H,6,FALSE)</f>
        <v>0</v>
      </c>
      <c r="G2470">
        <f>VLOOKUP(D2470,'B-Business Capability'!B:H,7,FALSE)</f>
        <v>0</v>
      </c>
      <c r="I2470" t="s">
        <v>253</v>
      </c>
      <c r="J2470" t="s">
        <v>1060</v>
      </c>
      <c r="K2470" t="s">
        <v>883</v>
      </c>
      <c r="L2470" t="s">
        <v>640</v>
      </c>
      <c r="M2470" t="str">
        <f>VLOOKUP(L2470,'A-Applications'!B:D,3,FALSE)</f>
        <v>FireFox</v>
      </c>
      <c r="N2470" t="s">
        <v>53</v>
      </c>
      <c r="O2470" t="s">
        <v>62</v>
      </c>
      <c r="P2470" t="s">
        <v>97</v>
      </c>
      <c r="Q2470" t="str">
        <f>VLOOKUP(KamstrupData[[#This Row],[IdLevel123]],'B-Business Capability'!B:L,10,FALSE)</f>
        <v>Idea-to-Release (I2R)</v>
      </c>
      <c r="R2470">
        <f>VLOOKUP(KamstrupData[[#This Row],[IdLevel123]],'B-Business Capability'!B:L,11,FALSE)</f>
        <v>100</v>
      </c>
      <c r="T2470" t="s">
        <v>1066</v>
      </c>
      <c r="U2470" t="str">
        <f>_xlfn.CONCAT(KamstrupData[[#This Row],[CountryCode]],"_",KamstrupData[[#This Row],[Business Area]],"_",KamstrupData[[#This Row],[DepartmentTeam]])</f>
        <v>DK10_Heat/Cooling - Technology Hardware_Hardware</v>
      </c>
      <c r="V2470" t="str">
        <f>VLOOKUP(KamstrupData[[#This Row],[ORG_Concat]],'O-Organization'!F:H,3,FALSE)</f>
        <v>11115_DK10_Heat &amp; Cooling_Heat/Cooling - Technology Hardware_Hardware</v>
      </c>
    </row>
    <row r="2471" spans="4:22">
      <c r="D2471" t="s">
        <v>907</v>
      </c>
      <c r="E2471" t="str">
        <f>VLOOKUP(D2471,'B-Business Capability'!B:H,5,FALSE)</f>
        <v>Product &amp; Software Development</v>
      </c>
      <c r="F2471">
        <f>VLOOKUP(D2471,'B-Business Capability'!B:H,6,FALSE)</f>
        <v>0</v>
      </c>
      <c r="G2471">
        <f>VLOOKUP(D2471,'B-Business Capability'!B:H,7,FALSE)</f>
        <v>0</v>
      </c>
      <c r="I2471" t="s">
        <v>253</v>
      </c>
      <c r="J2471" t="s">
        <v>1060</v>
      </c>
      <c r="K2471" t="s">
        <v>888</v>
      </c>
      <c r="L2471" t="s">
        <v>640</v>
      </c>
      <c r="M2471" t="str">
        <f>VLOOKUP(L2471,'A-Applications'!B:D,3,FALSE)</f>
        <v>FireFox</v>
      </c>
      <c r="N2471" t="s">
        <v>53</v>
      </c>
      <c r="O2471" s="42" t="s">
        <v>62</v>
      </c>
      <c r="P2471" t="s">
        <v>97</v>
      </c>
      <c r="Q2471" t="str">
        <f>VLOOKUP(KamstrupData[[#This Row],[IdLevel123]],'B-Business Capability'!B:L,10,FALSE)</f>
        <v>Idea-to-Release (I2R)</v>
      </c>
      <c r="R2471">
        <f>VLOOKUP(KamstrupData[[#This Row],[IdLevel123]],'B-Business Capability'!B:L,11,FALSE)</f>
        <v>100</v>
      </c>
      <c r="T2471" t="s">
        <v>1067</v>
      </c>
      <c r="U2471" t="str">
        <f>_xlfn.CONCAT(KamstrupData[[#This Row],[CountryCode]],"_",KamstrupData[[#This Row],[Business Area]],"_",KamstrupData[[#This Row],[DepartmentTeam]])</f>
        <v>DK10_Heat/Cooling - Technology Hardware_Tech. Lead</v>
      </c>
      <c r="V2471" t="str">
        <f>VLOOKUP(KamstrupData[[#This Row],[ORG_Concat]],'O-Organization'!F:H,3,FALSE)</f>
        <v>11116_DK10_Heat &amp; Cooling_Heat/Cooling - Technology Hardware_Tech. Lead</v>
      </c>
    </row>
    <row r="2472" spans="4:22">
      <c r="D2472" t="s">
        <v>907</v>
      </c>
      <c r="E2472" t="str">
        <f>VLOOKUP(D2472,'B-Business Capability'!B:H,5,FALSE)</f>
        <v>Product &amp; Software Development</v>
      </c>
      <c r="F2472">
        <f>VLOOKUP(D2472,'B-Business Capability'!B:H,6,FALSE)</f>
        <v>0</v>
      </c>
      <c r="G2472">
        <f>VLOOKUP(D2472,'B-Business Capability'!B:H,7,FALSE)</f>
        <v>0</v>
      </c>
      <c r="I2472" t="s">
        <v>253</v>
      </c>
      <c r="J2472" t="s">
        <v>1060</v>
      </c>
      <c r="K2472" t="s">
        <v>888</v>
      </c>
      <c r="L2472" t="s">
        <v>641</v>
      </c>
      <c r="M2472" t="str">
        <f>VLOOKUP(L2472,'A-Applications'!B:D,3,FALSE)</f>
        <v>Brave</v>
      </c>
      <c r="N2472" t="s">
        <v>53</v>
      </c>
      <c r="O2472" s="42" t="s">
        <v>62</v>
      </c>
      <c r="P2472" t="s">
        <v>97</v>
      </c>
      <c r="Q2472" t="str">
        <f>VLOOKUP(KamstrupData[[#This Row],[IdLevel123]],'B-Business Capability'!B:L,10,FALSE)</f>
        <v>Idea-to-Release (I2R)</v>
      </c>
      <c r="R2472">
        <f>VLOOKUP(KamstrupData[[#This Row],[IdLevel123]],'B-Business Capability'!B:L,11,FALSE)</f>
        <v>100</v>
      </c>
      <c r="T2472" t="s">
        <v>1129</v>
      </c>
      <c r="U2472" t="str">
        <f>_xlfn.CONCAT(KamstrupData[[#This Row],[CountryCode]],"_",KamstrupData[[#This Row],[Business Area]],"_",KamstrupData[[#This Row],[DepartmentTeam]])</f>
        <v>DK10_Heat/Cooling - Technology Hardware_Tech. Lead</v>
      </c>
      <c r="V2472" t="str">
        <f>VLOOKUP(KamstrupData[[#This Row],[ORG_Concat]],'O-Organization'!F:H,3,FALSE)</f>
        <v>11116_DK10_Heat &amp; Cooling_Heat/Cooling - Technology Hardware_Tech. Lead</v>
      </c>
    </row>
    <row r="2473" spans="4:22">
      <c r="D2473" t="s">
        <v>507</v>
      </c>
      <c r="E2473" t="str">
        <f>VLOOKUP(D2473,'B-Business Capability'!B:H,5,FALSE)</f>
        <v>Product &amp; Software Development</v>
      </c>
      <c r="F2473" t="str">
        <f>VLOOKUP(D2473,'B-Business Capability'!B:H,6,FALSE)</f>
        <v>Engineering</v>
      </c>
      <c r="G2473" t="str">
        <f>VLOOKUP(D2473,'B-Business Capability'!B:H,7,FALSE)</f>
        <v>Construction &amp; Development</v>
      </c>
      <c r="I2473" t="s">
        <v>253</v>
      </c>
      <c r="J2473" t="s">
        <v>1060</v>
      </c>
      <c r="K2473" t="s">
        <v>880</v>
      </c>
      <c r="L2473" t="s">
        <v>1130</v>
      </c>
      <c r="M2473" t="str">
        <f>VLOOKUP(L2473,'A-Applications'!B:D,3,FALSE)</f>
        <v>Rake</v>
      </c>
      <c r="N2473" t="s">
        <v>53</v>
      </c>
      <c r="O2473" s="42" t="s">
        <v>54</v>
      </c>
      <c r="P2473" t="s">
        <v>407</v>
      </c>
      <c r="Q2473" t="str">
        <f>VLOOKUP(KamstrupData[[#This Row],[IdLevel123]],'B-Business Capability'!B:L,10,FALSE)</f>
        <v>Idea-to-Release (I2R)</v>
      </c>
      <c r="R2473">
        <f>VLOOKUP(KamstrupData[[#This Row],[IdLevel123]],'B-Business Capability'!B:L,11,FALSE)</f>
        <v>420</v>
      </c>
      <c r="T2473" t="s">
        <v>1063</v>
      </c>
      <c r="U2473" t="str">
        <f>_xlfn.CONCAT(KamstrupData[[#This Row],[CountryCode]],"_",KamstrupData[[#This Row],[Business Area]],"_",KamstrupData[[#This Row],[DepartmentTeam]])</f>
        <v>DK10_Heat/Cooling - Technology Hardware_Embeded Software</v>
      </c>
      <c r="V2473" t="str">
        <f>VLOOKUP(KamstrupData[[#This Row],[ORG_Concat]],'O-Organization'!F:H,3,FALSE)</f>
        <v>11113_DK10_Heat &amp; Cooling_Heat/Cooling - Technology Hardware_Embeded Software</v>
      </c>
    </row>
    <row r="2474" spans="4:22">
      <c r="D2474" t="s">
        <v>507</v>
      </c>
      <c r="E2474" t="str">
        <f>VLOOKUP(D2474,'B-Business Capability'!B:H,5,FALSE)</f>
        <v>Product &amp; Software Development</v>
      </c>
      <c r="F2474" t="str">
        <f>VLOOKUP(D2474,'B-Business Capability'!B:H,6,FALSE)</f>
        <v>Engineering</v>
      </c>
      <c r="G2474" t="str">
        <f>VLOOKUP(D2474,'B-Business Capability'!B:H,7,FALSE)</f>
        <v>Construction &amp; Development</v>
      </c>
      <c r="I2474" t="s">
        <v>253</v>
      </c>
      <c r="J2474" t="s">
        <v>1060</v>
      </c>
      <c r="K2474" t="s">
        <v>880</v>
      </c>
      <c r="L2474" t="s">
        <v>1131</v>
      </c>
      <c r="M2474" t="str">
        <f>VLOOKUP(L2474,'A-Applications'!B:D,3,FALSE)</f>
        <v>GnuWin32 (GNU Make)</v>
      </c>
      <c r="N2474" t="s">
        <v>53</v>
      </c>
      <c r="O2474" s="42" t="s">
        <v>54</v>
      </c>
      <c r="P2474" t="s">
        <v>407</v>
      </c>
      <c r="Q2474" t="str">
        <f>VLOOKUP(KamstrupData[[#This Row],[IdLevel123]],'B-Business Capability'!B:L,10,FALSE)</f>
        <v>Idea-to-Release (I2R)</v>
      </c>
      <c r="R2474">
        <f>VLOOKUP(KamstrupData[[#This Row],[IdLevel123]],'B-Business Capability'!B:L,11,FALSE)</f>
        <v>420</v>
      </c>
      <c r="T2474" t="s">
        <v>1063</v>
      </c>
      <c r="U2474" t="str">
        <f>_xlfn.CONCAT(KamstrupData[[#This Row],[CountryCode]],"_",KamstrupData[[#This Row],[Business Area]],"_",KamstrupData[[#This Row],[DepartmentTeam]])</f>
        <v>DK10_Heat/Cooling - Technology Hardware_Embeded Software</v>
      </c>
      <c r="V2474" t="str">
        <f>VLOOKUP(KamstrupData[[#This Row],[ORG_Concat]],'O-Organization'!F:H,3,FALSE)</f>
        <v>11113_DK10_Heat &amp; Cooling_Heat/Cooling - Technology Hardware_Embeded Software</v>
      </c>
    </row>
    <row r="2475" spans="4:22">
      <c r="D2475" t="s">
        <v>507</v>
      </c>
      <c r="E2475" t="str">
        <f>VLOOKUP(D2475,'B-Business Capability'!B:H,5,FALSE)</f>
        <v>Product &amp; Software Development</v>
      </c>
      <c r="F2475" t="str">
        <f>VLOOKUP(D2475,'B-Business Capability'!B:H,6,FALSE)</f>
        <v>Engineering</v>
      </c>
      <c r="G2475" t="str">
        <f>VLOOKUP(D2475,'B-Business Capability'!B:H,7,FALSE)</f>
        <v>Construction &amp; Development</v>
      </c>
      <c r="I2475" t="s">
        <v>253</v>
      </c>
      <c r="J2475" t="s">
        <v>1060</v>
      </c>
      <c r="K2475" t="s">
        <v>880</v>
      </c>
      <c r="L2475" t="s">
        <v>1132</v>
      </c>
      <c r="M2475" t="str">
        <f>VLOOKUP(L2475,'A-Applications'!B:D,3,FALSE)</f>
        <v>Google Test &amp; Google Mock</v>
      </c>
      <c r="N2475" t="s">
        <v>53</v>
      </c>
      <c r="O2475" s="42" t="s">
        <v>54</v>
      </c>
      <c r="P2475" t="s">
        <v>407</v>
      </c>
      <c r="Q2475" t="str">
        <f>VLOOKUP(KamstrupData[[#This Row],[IdLevel123]],'B-Business Capability'!B:L,10,FALSE)</f>
        <v>Idea-to-Release (I2R)</v>
      </c>
      <c r="R2475">
        <f>VLOOKUP(KamstrupData[[#This Row],[IdLevel123]],'B-Business Capability'!B:L,11,FALSE)</f>
        <v>420</v>
      </c>
      <c r="T2475" t="s">
        <v>1063</v>
      </c>
      <c r="U2475" t="str">
        <f>_xlfn.CONCAT(KamstrupData[[#This Row],[CountryCode]],"_",KamstrupData[[#This Row],[Business Area]],"_",KamstrupData[[#This Row],[DepartmentTeam]])</f>
        <v>DK10_Heat/Cooling - Technology Hardware_Embeded Software</v>
      </c>
      <c r="V2475" t="str">
        <f>VLOOKUP(KamstrupData[[#This Row],[ORG_Concat]],'O-Organization'!F:H,3,FALSE)</f>
        <v>11113_DK10_Heat &amp; Cooling_Heat/Cooling - Technology Hardware_Embeded Software</v>
      </c>
    </row>
    <row r="2476" spans="4:22">
      <c r="D2476" t="s">
        <v>507</v>
      </c>
      <c r="E2476" t="str">
        <f>VLOOKUP(D2476,'B-Business Capability'!B:H,5,FALSE)</f>
        <v>Product &amp; Software Development</v>
      </c>
      <c r="F2476" t="str">
        <f>VLOOKUP(D2476,'B-Business Capability'!B:H,6,FALSE)</f>
        <v>Engineering</v>
      </c>
      <c r="G2476" t="str">
        <f>VLOOKUP(D2476,'B-Business Capability'!B:H,7,FALSE)</f>
        <v>Construction &amp; Development</v>
      </c>
      <c r="I2476" t="s">
        <v>253</v>
      </c>
      <c r="J2476" t="s">
        <v>1060</v>
      </c>
      <c r="K2476" t="s">
        <v>880</v>
      </c>
      <c r="L2476" t="s">
        <v>933</v>
      </c>
      <c r="M2476" t="str">
        <f>VLOOKUP(L2476,'A-Applications'!B:D,3,FALSE)</f>
        <v>Cmake</v>
      </c>
      <c r="N2476" t="s">
        <v>53</v>
      </c>
      <c r="O2476" s="42" t="s">
        <v>54</v>
      </c>
      <c r="P2476" t="s">
        <v>407</v>
      </c>
      <c r="Q2476" t="str">
        <f>VLOOKUP(KamstrupData[[#This Row],[IdLevel123]],'B-Business Capability'!B:L,10,FALSE)</f>
        <v>Idea-to-Release (I2R)</v>
      </c>
      <c r="R2476">
        <f>VLOOKUP(KamstrupData[[#This Row],[IdLevel123]],'B-Business Capability'!B:L,11,FALSE)</f>
        <v>420</v>
      </c>
      <c r="T2476" t="s">
        <v>1063</v>
      </c>
      <c r="U2476" t="str">
        <f>_xlfn.CONCAT(KamstrupData[[#This Row],[CountryCode]],"_",KamstrupData[[#This Row],[Business Area]],"_",KamstrupData[[#This Row],[DepartmentTeam]])</f>
        <v>DK10_Heat/Cooling - Technology Hardware_Embeded Software</v>
      </c>
      <c r="V2476" t="str">
        <f>VLOOKUP(KamstrupData[[#This Row],[ORG_Concat]],'O-Organization'!F:H,3,FALSE)</f>
        <v>11113_DK10_Heat &amp; Cooling_Heat/Cooling - Technology Hardware_Embeded Software</v>
      </c>
    </row>
    <row r="2477" spans="4:22">
      <c r="D2477" t="s">
        <v>507</v>
      </c>
      <c r="E2477" t="str">
        <f>VLOOKUP(D2477,'B-Business Capability'!B:H,5,FALSE)</f>
        <v>Product &amp; Software Development</v>
      </c>
      <c r="F2477" t="str">
        <f>VLOOKUP(D2477,'B-Business Capability'!B:H,6,FALSE)</f>
        <v>Engineering</v>
      </c>
      <c r="G2477" t="str">
        <f>VLOOKUP(D2477,'B-Business Capability'!B:H,7,FALSE)</f>
        <v>Construction &amp; Development</v>
      </c>
      <c r="I2477" t="s">
        <v>253</v>
      </c>
      <c r="J2477" t="s">
        <v>1060</v>
      </c>
      <c r="K2477" t="s">
        <v>880</v>
      </c>
      <c r="L2477" t="s">
        <v>934</v>
      </c>
      <c r="M2477" t="str">
        <f>VLOOKUP(L2477,'A-Applications'!B:D,3,FALSE)</f>
        <v>Everything</v>
      </c>
      <c r="N2477" t="s">
        <v>53</v>
      </c>
      <c r="O2477" s="42" t="s">
        <v>54</v>
      </c>
      <c r="P2477" t="s">
        <v>407</v>
      </c>
      <c r="Q2477" t="str">
        <f>VLOOKUP(KamstrupData[[#This Row],[IdLevel123]],'B-Business Capability'!B:L,10,FALSE)</f>
        <v>Idea-to-Release (I2R)</v>
      </c>
      <c r="R2477">
        <f>VLOOKUP(KamstrupData[[#This Row],[IdLevel123]],'B-Business Capability'!B:L,11,FALSE)</f>
        <v>420</v>
      </c>
      <c r="T2477" t="s">
        <v>1063</v>
      </c>
      <c r="U2477" t="str">
        <f>_xlfn.CONCAT(KamstrupData[[#This Row],[CountryCode]],"_",KamstrupData[[#This Row],[Business Area]],"_",KamstrupData[[#This Row],[DepartmentTeam]])</f>
        <v>DK10_Heat/Cooling - Technology Hardware_Embeded Software</v>
      </c>
      <c r="V2477" t="str">
        <f>VLOOKUP(KamstrupData[[#This Row],[ORG_Concat]],'O-Organization'!F:H,3,FALSE)</f>
        <v>11113_DK10_Heat &amp; Cooling_Heat/Cooling - Technology Hardware_Embeded Software</v>
      </c>
    </row>
    <row r="2478" spans="4:22">
      <c r="D2478" t="s">
        <v>507</v>
      </c>
      <c r="E2478" t="str">
        <f>VLOOKUP(D2478,'B-Business Capability'!B:H,5,FALSE)</f>
        <v>Product &amp; Software Development</v>
      </c>
      <c r="F2478" t="str">
        <f>VLOOKUP(D2478,'B-Business Capability'!B:H,6,FALSE)</f>
        <v>Engineering</v>
      </c>
      <c r="G2478" t="str">
        <f>VLOOKUP(D2478,'B-Business Capability'!B:H,7,FALSE)</f>
        <v>Construction &amp; Development</v>
      </c>
      <c r="I2478" t="s">
        <v>253</v>
      </c>
      <c r="J2478" t="s">
        <v>1060</v>
      </c>
      <c r="K2478" t="s">
        <v>880</v>
      </c>
      <c r="L2478" t="s">
        <v>1133</v>
      </c>
      <c r="M2478" t="str">
        <f>VLOOKUP(L2478,'A-Applications'!B:D,3,FALSE)</f>
        <v>ARM GNU Toolchain</v>
      </c>
      <c r="N2478" t="s">
        <v>53</v>
      </c>
      <c r="O2478" s="42" t="s">
        <v>54</v>
      </c>
      <c r="P2478" t="s">
        <v>407</v>
      </c>
      <c r="Q2478" t="str">
        <f>VLOOKUP(KamstrupData[[#This Row],[IdLevel123]],'B-Business Capability'!B:L,10,FALSE)</f>
        <v>Idea-to-Release (I2R)</v>
      </c>
      <c r="R2478">
        <f>VLOOKUP(KamstrupData[[#This Row],[IdLevel123]],'B-Business Capability'!B:L,11,FALSE)</f>
        <v>420</v>
      </c>
      <c r="T2478" t="s">
        <v>1063</v>
      </c>
      <c r="U2478" t="str">
        <f>_xlfn.CONCAT(KamstrupData[[#This Row],[CountryCode]],"_",KamstrupData[[#This Row],[Business Area]],"_",KamstrupData[[#This Row],[DepartmentTeam]])</f>
        <v>DK10_Heat/Cooling - Technology Hardware_Embeded Software</v>
      </c>
      <c r="V2478" t="str">
        <f>VLOOKUP(KamstrupData[[#This Row],[ORG_Concat]],'O-Organization'!F:H,3,FALSE)</f>
        <v>11113_DK10_Heat &amp; Cooling_Heat/Cooling - Technology Hardware_Embeded Software</v>
      </c>
    </row>
    <row r="2479" spans="4:22">
      <c r="D2479" t="s">
        <v>507</v>
      </c>
      <c r="E2479" t="str">
        <f>VLOOKUP(D2479,'B-Business Capability'!B:H,5,FALSE)</f>
        <v>Product &amp; Software Development</v>
      </c>
      <c r="F2479" t="str">
        <f>VLOOKUP(D2479,'B-Business Capability'!B:H,6,FALSE)</f>
        <v>Engineering</v>
      </c>
      <c r="G2479" t="str">
        <f>VLOOKUP(D2479,'B-Business Capability'!B:H,7,FALSE)</f>
        <v>Construction &amp; Development</v>
      </c>
      <c r="I2479" t="s">
        <v>253</v>
      </c>
      <c r="J2479" t="s">
        <v>1060</v>
      </c>
      <c r="K2479" t="s">
        <v>880</v>
      </c>
      <c r="L2479" t="s">
        <v>1134</v>
      </c>
      <c r="M2479" t="str">
        <f>VLOOKUP(L2479,'A-Applications'!B:D,3,FALSE)</f>
        <v>glab</v>
      </c>
      <c r="N2479" t="s">
        <v>53</v>
      </c>
      <c r="O2479" s="42" t="s">
        <v>54</v>
      </c>
      <c r="P2479" t="s">
        <v>407</v>
      </c>
      <c r="Q2479" t="str">
        <f>VLOOKUP(KamstrupData[[#This Row],[IdLevel123]],'B-Business Capability'!B:L,10,FALSE)</f>
        <v>Idea-to-Release (I2R)</v>
      </c>
      <c r="R2479">
        <f>VLOOKUP(KamstrupData[[#This Row],[IdLevel123]],'B-Business Capability'!B:L,11,FALSE)</f>
        <v>420</v>
      </c>
      <c r="T2479" t="s">
        <v>1063</v>
      </c>
      <c r="U2479" t="str">
        <f>_xlfn.CONCAT(KamstrupData[[#This Row],[CountryCode]],"_",KamstrupData[[#This Row],[Business Area]],"_",KamstrupData[[#This Row],[DepartmentTeam]])</f>
        <v>DK10_Heat/Cooling - Technology Hardware_Embeded Software</v>
      </c>
      <c r="V2479" t="str">
        <f>VLOOKUP(KamstrupData[[#This Row],[ORG_Concat]],'O-Organization'!F:H,3,FALSE)</f>
        <v>11113_DK10_Heat &amp; Cooling_Heat/Cooling - Technology Hardware_Embeded Software</v>
      </c>
    </row>
    <row r="2480" spans="4:22">
      <c r="D2480" t="s">
        <v>359</v>
      </c>
      <c r="E2480" t="str">
        <f>VLOOKUP(D2480,'B-Business Capability'!B:H,5,FALSE)</f>
        <v>Product &amp; Software Development</v>
      </c>
      <c r="F2480" t="str">
        <f>VLOOKUP(D2480,'B-Business Capability'!B:H,6,FALSE)</f>
        <v>Quality Management</v>
      </c>
      <c r="G2480" t="str">
        <f>VLOOKUP(D2480,'B-Business Capability'!B:H,7,FALSE)</f>
        <v>Test Quality</v>
      </c>
      <c r="I2480" t="s">
        <v>253</v>
      </c>
      <c r="J2480" t="s">
        <v>1060</v>
      </c>
      <c r="K2480" t="s">
        <v>880</v>
      </c>
      <c r="L2480" t="s">
        <v>1135</v>
      </c>
      <c r="M2480" t="str">
        <f>VLOOKUP(L2480,'A-Applications'!B:D,3,FALSE)</f>
        <v>Kamstrup's wMbusTool</v>
      </c>
      <c r="N2480" t="s">
        <v>53</v>
      </c>
      <c r="O2480" s="42" t="s">
        <v>54</v>
      </c>
      <c r="P2480" t="s">
        <v>407</v>
      </c>
      <c r="Q2480" t="str">
        <f>VLOOKUP(KamstrupData[[#This Row],[IdLevel123]],'B-Business Capability'!B:L,10,FALSE)</f>
        <v>Idea-to-Release (I2R)</v>
      </c>
      <c r="R2480">
        <f>VLOOKUP(KamstrupData[[#This Row],[IdLevel123]],'B-Business Capability'!B:L,11,FALSE)</f>
        <v>906</v>
      </c>
      <c r="T2480" t="s">
        <v>1063</v>
      </c>
      <c r="U2480" t="str">
        <f>_xlfn.CONCAT(KamstrupData[[#This Row],[CountryCode]],"_",KamstrupData[[#This Row],[Business Area]],"_",KamstrupData[[#This Row],[DepartmentTeam]])</f>
        <v>DK10_Heat/Cooling - Technology Hardware_Embeded Software</v>
      </c>
      <c r="V2480" t="str">
        <f>VLOOKUP(KamstrupData[[#This Row],[ORG_Concat]],'O-Organization'!F:H,3,FALSE)</f>
        <v>11113_DK10_Heat &amp; Cooling_Heat/Cooling - Technology Hardware_Embeded Software</v>
      </c>
    </row>
    <row r="2481" spans="4:22">
      <c r="D2481" t="s">
        <v>359</v>
      </c>
      <c r="E2481" t="str">
        <f>VLOOKUP(D2481,'B-Business Capability'!B:H,5,FALSE)</f>
        <v>Product &amp; Software Development</v>
      </c>
      <c r="F2481" t="str">
        <f>VLOOKUP(D2481,'B-Business Capability'!B:H,6,FALSE)</f>
        <v>Quality Management</v>
      </c>
      <c r="G2481" t="str">
        <f>VLOOKUP(D2481,'B-Business Capability'!B:H,7,FALSE)</f>
        <v>Test Quality</v>
      </c>
      <c r="I2481" t="s">
        <v>253</v>
      </c>
      <c r="J2481" t="s">
        <v>1060</v>
      </c>
      <c r="K2481" t="s">
        <v>1064</v>
      </c>
      <c r="L2481" t="s">
        <v>1135</v>
      </c>
      <c r="M2481" t="str">
        <f>VLOOKUP(L2481,'A-Applications'!B:D,3,FALSE)</f>
        <v>Kamstrup's wMbusTool</v>
      </c>
      <c r="N2481" t="s">
        <v>53</v>
      </c>
      <c r="O2481" s="42" t="s">
        <v>54</v>
      </c>
      <c r="P2481" t="s">
        <v>407</v>
      </c>
      <c r="Q2481" t="str">
        <f>VLOOKUP(KamstrupData[[#This Row],[IdLevel123]],'B-Business Capability'!B:L,10,FALSE)</f>
        <v>Idea-to-Release (I2R)</v>
      </c>
      <c r="R2481">
        <f>VLOOKUP(KamstrupData[[#This Row],[IdLevel123]],'B-Business Capability'!B:L,11,FALSE)</f>
        <v>906</v>
      </c>
      <c r="T2481" t="s">
        <v>1065</v>
      </c>
      <c r="U2481" t="str">
        <f>_xlfn.CONCAT(KamstrupData[[#This Row],[CountryCode]],"_",KamstrupData[[#This Row],[Business Area]],"_",KamstrupData[[#This Row],[DepartmentTeam]])</f>
        <v>DK10_Heat/Cooling - Technology Hardware_H/C Meters</v>
      </c>
      <c r="V2481" t="str">
        <f>VLOOKUP(KamstrupData[[#This Row],[ORG_Concat]],'O-Organization'!F:H,3,FALSE)</f>
        <v>11114_DK10_Heat &amp; Cooling_Heat/Cooling - Technology Hardware_H/C Meters</v>
      </c>
    </row>
    <row r="2482" spans="4:22">
      <c r="D2482" t="s">
        <v>359</v>
      </c>
      <c r="E2482" t="str">
        <f>VLOOKUP(D2482,'B-Business Capability'!B:H,5,FALSE)</f>
        <v>Product &amp; Software Development</v>
      </c>
      <c r="F2482" t="str">
        <f>VLOOKUP(D2482,'B-Business Capability'!B:H,6,FALSE)</f>
        <v>Quality Management</v>
      </c>
      <c r="G2482" t="str">
        <f>VLOOKUP(D2482,'B-Business Capability'!B:H,7,FALSE)</f>
        <v>Test Quality</v>
      </c>
      <c r="I2482" t="s">
        <v>253</v>
      </c>
      <c r="J2482" t="s">
        <v>1060</v>
      </c>
      <c r="K2482" t="s">
        <v>883</v>
      </c>
      <c r="L2482" t="s">
        <v>1135</v>
      </c>
      <c r="M2482" t="str">
        <f>VLOOKUP(L2482,'A-Applications'!B:D,3,FALSE)</f>
        <v>Kamstrup's wMbusTool</v>
      </c>
      <c r="N2482" t="s">
        <v>53</v>
      </c>
      <c r="O2482" s="42" t="s">
        <v>54</v>
      </c>
      <c r="P2482" t="s">
        <v>407</v>
      </c>
      <c r="Q2482" t="str">
        <f>VLOOKUP(KamstrupData[[#This Row],[IdLevel123]],'B-Business Capability'!B:L,10,FALSE)</f>
        <v>Idea-to-Release (I2R)</v>
      </c>
      <c r="R2482">
        <f>VLOOKUP(KamstrupData[[#This Row],[IdLevel123]],'B-Business Capability'!B:L,11,FALSE)</f>
        <v>906</v>
      </c>
      <c r="U2482" t="str">
        <f>_xlfn.CONCAT(KamstrupData[[#This Row],[CountryCode]],"_",KamstrupData[[#This Row],[Business Area]],"_",KamstrupData[[#This Row],[DepartmentTeam]])</f>
        <v>DK10_Heat/Cooling - Technology Hardware_Hardware</v>
      </c>
      <c r="V2482" t="str">
        <f>VLOOKUP(KamstrupData[[#This Row],[ORG_Concat]],'O-Organization'!F:H,3,FALSE)</f>
        <v>11115_DK10_Heat &amp; Cooling_Heat/Cooling - Technology Hardware_Hardware</v>
      </c>
    </row>
    <row r="2483" spans="4:22">
      <c r="D2483" t="s">
        <v>507</v>
      </c>
      <c r="E2483" t="str">
        <f>VLOOKUP(D2483,'B-Business Capability'!B:H,5,FALSE)</f>
        <v>Product &amp; Software Development</v>
      </c>
      <c r="F2483" t="str">
        <f>VLOOKUP(D2483,'B-Business Capability'!B:H,6,FALSE)</f>
        <v>Engineering</v>
      </c>
      <c r="G2483" t="str">
        <f>VLOOKUP(D2483,'B-Business Capability'!B:H,7,FALSE)</f>
        <v>Construction &amp; Development</v>
      </c>
      <c r="I2483" t="s">
        <v>253</v>
      </c>
      <c r="J2483" t="s">
        <v>1060</v>
      </c>
      <c r="K2483" t="s">
        <v>880</v>
      </c>
      <c r="L2483" t="s">
        <v>1136</v>
      </c>
      <c r="M2483" t="str">
        <f>VLOOKUP(L2483,'A-Applications'!B:D,3,FALSE)</f>
        <v xml:space="preserve">Kamstrup's Device Control Tool </v>
      </c>
      <c r="N2483" t="s">
        <v>53</v>
      </c>
      <c r="O2483" s="42" t="s">
        <v>54</v>
      </c>
      <c r="P2483" t="s">
        <v>407</v>
      </c>
      <c r="Q2483" t="str">
        <f>VLOOKUP(KamstrupData[[#This Row],[IdLevel123]],'B-Business Capability'!B:L,10,FALSE)</f>
        <v>Idea-to-Release (I2R)</v>
      </c>
      <c r="R2483">
        <f>VLOOKUP(KamstrupData[[#This Row],[IdLevel123]],'B-Business Capability'!B:L,11,FALSE)</f>
        <v>420</v>
      </c>
      <c r="T2483" t="s">
        <v>1063</v>
      </c>
      <c r="U2483" t="str">
        <f>_xlfn.CONCAT(KamstrupData[[#This Row],[CountryCode]],"_",KamstrupData[[#This Row],[Business Area]],"_",KamstrupData[[#This Row],[DepartmentTeam]])</f>
        <v>DK10_Heat/Cooling - Technology Hardware_Embeded Software</v>
      </c>
      <c r="V2483" t="str">
        <f>VLOOKUP(KamstrupData[[#This Row],[ORG_Concat]],'O-Organization'!F:H,3,FALSE)</f>
        <v>11113_DK10_Heat &amp; Cooling_Heat/Cooling - Technology Hardware_Embeded Software</v>
      </c>
    </row>
    <row r="2484" spans="4:22">
      <c r="D2484" t="s">
        <v>507</v>
      </c>
      <c r="E2484" t="str">
        <f>VLOOKUP(D2484,'B-Business Capability'!B:H,5,FALSE)</f>
        <v>Product &amp; Software Development</v>
      </c>
      <c r="F2484" t="str">
        <f>VLOOKUP(D2484,'B-Business Capability'!B:H,6,FALSE)</f>
        <v>Engineering</v>
      </c>
      <c r="G2484" t="str">
        <f>VLOOKUP(D2484,'B-Business Capability'!B:H,7,FALSE)</f>
        <v>Construction &amp; Development</v>
      </c>
      <c r="I2484" t="s">
        <v>253</v>
      </c>
      <c r="J2484" t="s">
        <v>1060</v>
      </c>
      <c r="K2484" t="s">
        <v>1064</v>
      </c>
      <c r="L2484" t="s">
        <v>1136</v>
      </c>
      <c r="M2484" t="str">
        <f>VLOOKUP(L2484,'A-Applications'!B:D,3,FALSE)</f>
        <v xml:space="preserve">Kamstrup's Device Control Tool </v>
      </c>
      <c r="N2484" t="s">
        <v>53</v>
      </c>
      <c r="O2484" s="42" t="s">
        <v>54</v>
      </c>
      <c r="P2484" t="s">
        <v>407</v>
      </c>
      <c r="Q2484" t="str">
        <f>VLOOKUP(KamstrupData[[#This Row],[IdLevel123]],'B-Business Capability'!B:L,10,FALSE)</f>
        <v>Idea-to-Release (I2R)</v>
      </c>
      <c r="R2484">
        <f>VLOOKUP(KamstrupData[[#This Row],[IdLevel123]],'B-Business Capability'!B:L,11,FALSE)</f>
        <v>420</v>
      </c>
      <c r="T2484" t="s">
        <v>1065</v>
      </c>
      <c r="U2484" t="str">
        <f>_xlfn.CONCAT(KamstrupData[[#This Row],[CountryCode]],"_",KamstrupData[[#This Row],[Business Area]],"_",KamstrupData[[#This Row],[DepartmentTeam]])</f>
        <v>DK10_Heat/Cooling - Technology Hardware_H/C Meters</v>
      </c>
      <c r="V2484" t="str">
        <f>VLOOKUP(KamstrupData[[#This Row],[ORG_Concat]],'O-Organization'!F:H,3,FALSE)</f>
        <v>11114_DK10_Heat &amp; Cooling_Heat/Cooling - Technology Hardware_H/C Meters</v>
      </c>
    </row>
    <row r="2485" spans="4:22">
      <c r="D2485" t="s">
        <v>507</v>
      </c>
      <c r="E2485" t="str">
        <f>VLOOKUP(D2485,'B-Business Capability'!B:H,5,FALSE)</f>
        <v>Product &amp; Software Development</v>
      </c>
      <c r="F2485" t="str">
        <f>VLOOKUP(D2485,'B-Business Capability'!B:H,6,FALSE)</f>
        <v>Engineering</v>
      </c>
      <c r="G2485" t="str">
        <f>VLOOKUP(D2485,'B-Business Capability'!B:H,7,FALSE)</f>
        <v>Construction &amp; Development</v>
      </c>
      <c r="I2485" t="s">
        <v>253</v>
      </c>
      <c r="J2485" t="s">
        <v>1060</v>
      </c>
      <c r="K2485" t="s">
        <v>883</v>
      </c>
      <c r="L2485" t="s">
        <v>1136</v>
      </c>
      <c r="M2485" t="str">
        <f>VLOOKUP(L2485,'A-Applications'!B:D,3,FALSE)</f>
        <v xml:space="preserve">Kamstrup's Device Control Tool </v>
      </c>
      <c r="N2485" t="s">
        <v>53</v>
      </c>
      <c r="O2485" s="42" t="s">
        <v>54</v>
      </c>
      <c r="P2485" t="s">
        <v>407</v>
      </c>
      <c r="Q2485" t="str">
        <f>VLOOKUP(KamstrupData[[#This Row],[IdLevel123]],'B-Business Capability'!B:L,10,FALSE)</f>
        <v>Idea-to-Release (I2R)</v>
      </c>
      <c r="R2485">
        <f>VLOOKUP(KamstrupData[[#This Row],[IdLevel123]],'B-Business Capability'!B:L,11,FALSE)</f>
        <v>420</v>
      </c>
      <c r="U2485" t="str">
        <f>_xlfn.CONCAT(KamstrupData[[#This Row],[CountryCode]],"_",KamstrupData[[#This Row],[Business Area]],"_",KamstrupData[[#This Row],[DepartmentTeam]])</f>
        <v>DK10_Heat/Cooling - Technology Hardware_Hardware</v>
      </c>
      <c r="V2485" t="str">
        <f>VLOOKUP(KamstrupData[[#This Row],[ORG_Concat]],'O-Organization'!F:H,3,FALSE)</f>
        <v>11115_DK10_Heat &amp; Cooling_Heat/Cooling - Technology Hardware_Hardware</v>
      </c>
    </row>
    <row r="2486" spans="4:22">
      <c r="D2486" t="s">
        <v>359</v>
      </c>
      <c r="E2486" t="str">
        <f>VLOOKUP(D2486,'B-Business Capability'!B:H,5,FALSE)</f>
        <v>Product &amp; Software Development</v>
      </c>
      <c r="F2486" t="str">
        <f>VLOOKUP(D2486,'B-Business Capability'!B:H,6,FALSE)</f>
        <v>Quality Management</v>
      </c>
      <c r="G2486" t="str">
        <f>VLOOKUP(D2486,'B-Business Capability'!B:H,7,FALSE)</f>
        <v>Test Quality</v>
      </c>
      <c r="I2486" t="s">
        <v>253</v>
      </c>
      <c r="J2486" t="s">
        <v>1060</v>
      </c>
      <c r="K2486" t="s">
        <v>880</v>
      </c>
      <c r="L2486" t="s">
        <v>1136</v>
      </c>
      <c r="M2486" t="str">
        <f>VLOOKUP(L2486,'A-Applications'!B:D,3,FALSE)</f>
        <v xml:space="preserve">Kamstrup's Device Control Tool </v>
      </c>
      <c r="N2486" t="s">
        <v>53</v>
      </c>
      <c r="O2486" s="42" t="s">
        <v>54</v>
      </c>
      <c r="P2486" t="s">
        <v>407</v>
      </c>
      <c r="Q2486" t="str">
        <f>VLOOKUP(KamstrupData[[#This Row],[IdLevel123]],'B-Business Capability'!B:L,10,FALSE)</f>
        <v>Idea-to-Release (I2R)</v>
      </c>
      <c r="R2486">
        <f>VLOOKUP(KamstrupData[[#This Row],[IdLevel123]],'B-Business Capability'!B:L,11,FALSE)</f>
        <v>906</v>
      </c>
      <c r="T2486" t="s">
        <v>1063</v>
      </c>
      <c r="U2486" t="str">
        <f>_xlfn.CONCAT(KamstrupData[[#This Row],[CountryCode]],"_",KamstrupData[[#This Row],[Business Area]],"_",KamstrupData[[#This Row],[DepartmentTeam]])</f>
        <v>DK10_Heat/Cooling - Technology Hardware_Embeded Software</v>
      </c>
      <c r="V2486" t="str">
        <f>VLOOKUP(KamstrupData[[#This Row],[ORG_Concat]],'O-Organization'!F:H,3,FALSE)</f>
        <v>11113_DK10_Heat &amp; Cooling_Heat/Cooling - Technology Hardware_Embeded Software</v>
      </c>
    </row>
    <row r="2487" spans="4:22">
      <c r="D2487" t="s">
        <v>507</v>
      </c>
      <c r="E2487" t="str">
        <f>VLOOKUP(D2487,'B-Business Capability'!B:H,5,FALSE)</f>
        <v>Product &amp; Software Development</v>
      </c>
      <c r="F2487" t="str">
        <f>VLOOKUP(D2487,'B-Business Capability'!B:H,6,FALSE)</f>
        <v>Engineering</v>
      </c>
      <c r="G2487" t="str">
        <f>VLOOKUP(D2487,'B-Business Capability'!B:H,7,FALSE)</f>
        <v>Construction &amp; Development</v>
      </c>
      <c r="I2487" t="s">
        <v>253</v>
      </c>
      <c r="J2487" t="s">
        <v>1060</v>
      </c>
      <c r="K2487" t="s">
        <v>880</v>
      </c>
      <c r="L2487" t="s">
        <v>1137</v>
      </c>
      <c r="M2487" t="str">
        <f>VLOOKUP(L2487,'A-Applications'!B:D,3,FALSE)</f>
        <v>Keysight 14585A</v>
      </c>
      <c r="N2487" t="s">
        <v>53</v>
      </c>
      <c r="O2487" s="42" t="s">
        <v>54</v>
      </c>
      <c r="P2487" t="s">
        <v>407</v>
      </c>
      <c r="Q2487" t="str">
        <f>VLOOKUP(KamstrupData[[#This Row],[IdLevel123]],'B-Business Capability'!B:L,10,FALSE)</f>
        <v>Idea-to-Release (I2R)</v>
      </c>
      <c r="R2487">
        <f>VLOOKUP(KamstrupData[[#This Row],[IdLevel123]],'B-Business Capability'!B:L,11,FALSE)</f>
        <v>420</v>
      </c>
      <c r="T2487" t="s">
        <v>1063</v>
      </c>
      <c r="U2487" t="str">
        <f>_xlfn.CONCAT(KamstrupData[[#This Row],[CountryCode]],"_",KamstrupData[[#This Row],[Business Area]],"_",KamstrupData[[#This Row],[DepartmentTeam]])</f>
        <v>DK10_Heat/Cooling - Technology Hardware_Embeded Software</v>
      </c>
      <c r="V2487" t="str">
        <f>VLOOKUP(KamstrupData[[#This Row],[ORG_Concat]],'O-Organization'!F:H,3,FALSE)</f>
        <v>11113_DK10_Heat &amp; Cooling_Heat/Cooling - Technology Hardware_Embeded Software</v>
      </c>
    </row>
    <row r="2488" spans="4:22">
      <c r="D2488" t="s">
        <v>359</v>
      </c>
      <c r="E2488" t="str">
        <f>VLOOKUP(D2488,'B-Business Capability'!B:H,5,FALSE)</f>
        <v>Product &amp; Software Development</v>
      </c>
      <c r="F2488" t="str">
        <f>VLOOKUP(D2488,'B-Business Capability'!B:H,6,FALSE)</f>
        <v>Quality Management</v>
      </c>
      <c r="G2488" t="str">
        <f>VLOOKUP(D2488,'B-Business Capability'!B:H,7,FALSE)</f>
        <v>Test Quality</v>
      </c>
      <c r="I2488" t="s">
        <v>253</v>
      </c>
      <c r="J2488" t="s">
        <v>1060</v>
      </c>
      <c r="K2488" t="s">
        <v>880</v>
      </c>
      <c r="L2488" t="s">
        <v>1137</v>
      </c>
      <c r="M2488" t="str">
        <f>VLOOKUP(L2488,'A-Applications'!B:D,3,FALSE)</f>
        <v>Keysight 14585A</v>
      </c>
      <c r="N2488" t="s">
        <v>53</v>
      </c>
      <c r="O2488" s="42" t="s">
        <v>54</v>
      </c>
      <c r="P2488" t="s">
        <v>407</v>
      </c>
      <c r="Q2488" t="str">
        <f>VLOOKUP(KamstrupData[[#This Row],[IdLevel123]],'B-Business Capability'!B:L,10,FALSE)</f>
        <v>Idea-to-Release (I2R)</v>
      </c>
      <c r="R2488">
        <f>VLOOKUP(KamstrupData[[#This Row],[IdLevel123]],'B-Business Capability'!B:L,11,FALSE)</f>
        <v>906</v>
      </c>
      <c r="T2488" t="s">
        <v>1063</v>
      </c>
      <c r="U2488" t="str">
        <f>_xlfn.CONCAT(KamstrupData[[#This Row],[CountryCode]],"_",KamstrupData[[#This Row],[Business Area]],"_",KamstrupData[[#This Row],[DepartmentTeam]])</f>
        <v>DK10_Heat/Cooling - Technology Hardware_Embeded Software</v>
      </c>
      <c r="V2488" t="str">
        <f>VLOOKUP(KamstrupData[[#This Row],[ORG_Concat]],'O-Organization'!F:H,3,FALSE)</f>
        <v>11113_DK10_Heat &amp; Cooling_Heat/Cooling - Technology Hardware_Embeded Software</v>
      </c>
    </row>
    <row r="2489" spans="4:22">
      <c r="D2489" t="s">
        <v>507</v>
      </c>
      <c r="E2489" t="str">
        <f>VLOOKUP(D2489,'B-Business Capability'!B:H,5,FALSE)</f>
        <v>Product &amp; Software Development</v>
      </c>
      <c r="F2489" t="str">
        <f>VLOOKUP(D2489,'B-Business Capability'!B:H,6,FALSE)</f>
        <v>Engineering</v>
      </c>
      <c r="G2489" t="str">
        <f>VLOOKUP(D2489,'B-Business Capability'!B:H,7,FALSE)</f>
        <v>Construction &amp; Development</v>
      </c>
      <c r="I2489" t="s">
        <v>253</v>
      </c>
      <c r="J2489" t="s">
        <v>1060</v>
      </c>
      <c r="K2489" t="s">
        <v>880</v>
      </c>
      <c r="L2489" t="s">
        <v>993</v>
      </c>
      <c r="M2489" t="str">
        <f>VLOOKUP(L2489,'A-Applications'!B:D,3,FALSE)</f>
        <v>OpenSSH</v>
      </c>
      <c r="N2489" t="s">
        <v>53</v>
      </c>
      <c r="O2489" s="42" t="s">
        <v>54</v>
      </c>
      <c r="P2489" t="s">
        <v>407</v>
      </c>
      <c r="Q2489" t="str">
        <f>VLOOKUP(KamstrupData[[#This Row],[IdLevel123]],'B-Business Capability'!B:L,10,FALSE)</f>
        <v>Idea-to-Release (I2R)</v>
      </c>
      <c r="R2489">
        <f>VLOOKUP(KamstrupData[[#This Row],[IdLevel123]],'B-Business Capability'!B:L,11,FALSE)</f>
        <v>420</v>
      </c>
      <c r="T2489" t="s">
        <v>1063</v>
      </c>
      <c r="U2489" t="str">
        <f>_xlfn.CONCAT(KamstrupData[[#This Row],[CountryCode]],"_",KamstrupData[[#This Row],[Business Area]],"_",KamstrupData[[#This Row],[DepartmentTeam]])</f>
        <v>DK10_Heat/Cooling - Technology Hardware_Embeded Software</v>
      </c>
      <c r="V2489" t="str">
        <f>VLOOKUP(KamstrupData[[#This Row],[ORG_Concat]],'O-Organization'!F:H,3,FALSE)</f>
        <v>11113_DK10_Heat &amp; Cooling_Heat/Cooling - Technology Hardware_Embeded Software</v>
      </c>
    </row>
    <row r="2490" spans="4:22">
      <c r="D2490" t="s">
        <v>507</v>
      </c>
      <c r="E2490" t="str">
        <f>VLOOKUP(D2490,'B-Business Capability'!B:H,5,FALSE)</f>
        <v>Product &amp; Software Development</v>
      </c>
      <c r="F2490" t="str">
        <f>VLOOKUP(D2490,'B-Business Capability'!B:H,6,FALSE)</f>
        <v>Engineering</v>
      </c>
      <c r="G2490" t="str">
        <f>VLOOKUP(D2490,'B-Business Capability'!B:H,7,FALSE)</f>
        <v>Construction &amp; Development</v>
      </c>
      <c r="I2490" t="s">
        <v>253</v>
      </c>
      <c r="J2490" t="s">
        <v>1060</v>
      </c>
      <c r="K2490" t="s">
        <v>880</v>
      </c>
      <c r="L2490" t="s">
        <v>935</v>
      </c>
      <c r="M2490" t="str">
        <f>VLOOKUP(L2490,'A-Applications'!B:D,3,FALSE)</f>
        <v>USB_ETH driver for DLink adapter</v>
      </c>
      <c r="N2490" t="s">
        <v>53</v>
      </c>
      <c r="O2490" s="42" t="s">
        <v>54</v>
      </c>
      <c r="P2490" t="s">
        <v>407</v>
      </c>
      <c r="Q2490" t="str">
        <f>VLOOKUP(KamstrupData[[#This Row],[IdLevel123]],'B-Business Capability'!B:L,10,FALSE)</f>
        <v>Idea-to-Release (I2R)</v>
      </c>
      <c r="R2490">
        <f>VLOOKUP(KamstrupData[[#This Row],[IdLevel123]],'B-Business Capability'!B:L,11,FALSE)</f>
        <v>420</v>
      </c>
      <c r="T2490" t="s">
        <v>1063</v>
      </c>
      <c r="U2490" t="str">
        <f>_xlfn.CONCAT(KamstrupData[[#This Row],[CountryCode]],"_",KamstrupData[[#This Row],[Business Area]],"_",KamstrupData[[#This Row],[DepartmentTeam]])</f>
        <v>DK10_Heat/Cooling - Technology Hardware_Embeded Software</v>
      </c>
      <c r="V2490" t="str">
        <f>VLOOKUP(KamstrupData[[#This Row],[ORG_Concat]],'O-Organization'!F:H,3,FALSE)</f>
        <v>11113_DK10_Heat &amp; Cooling_Heat/Cooling - Technology Hardware_Embeded Software</v>
      </c>
    </row>
    <row r="2491" spans="4:22">
      <c r="D2491" t="s">
        <v>507</v>
      </c>
      <c r="E2491" t="str">
        <f>VLOOKUP(D2491,'B-Business Capability'!B:H,5,FALSE)</f>
        <v>Product &amp; Software Development</v>
      </c>
      <c r="F2491" t="str">
        <f>VLOOKUP(D2491,'B-Business Capability'!B:H,6,FALSE)</f>
        <v>Engineering</v>
      </c>
      <c r="G2491" t="str">
        <f>VLOOKUP(D2491,'B-Business Capability'!B:H,7,FALSE)</f>
        <v>Construction &amp; Development</v>
      </c>
      <c r="I2491" t="s">
        <v>253</v>
      </c>
      <c r="J2491" t="s">
        <v>1060</v>
      </c>
      <c r="K2491" t="s">
        <v>880</v>
      </c>
      <c r="L2491" t="s">
        <v>1138</v>
      </c>
      <c r="M2491" t="str">
        <f>VLOOKUP(L2491,'A-Applications'!B:D,3,FALSE)</f>
        <v>USB driver for READy Converter</v>
      </c>
      <c r="N2491" t="s">
        <v>53</v>
      </c>
      <c r="O2491" s="42" t="s">
        <v>54</v>
      </c>
      <c r="P2491" t="s">
        <v>407</v>
      </c>
      <c r="Q2491" t="str">
        <f>VLOOKUP(KamstrupData[[#This Row],[IdLevel123]],'B-Business Capability'!B:L,10,FALSE)</f>
        <v>Idea-to-Release (I2R)</v>
      </c>
      <c r="R2491">
        <f>VLOOKUP(KamstrupData[[#This Row],[IdLevel123]],'B-Business Capability'!B:L,11,FALSE)</f>
        <v>420</v>
      </c>
      <c r="T2491" t="s">
        <v>1063</v>
      </c>
      <c r="U2491" t="str">
        <f>_xlfn.CONCAT(KamstrupData[[#This Row],[CountryCode]],"_",KamstrupData[[#This Row],[Business Area]],"_",KamstrupData[[#This Row],[DepartmentTeam]])</f>
        <v>DK10_Heat/Cooling - Technology Hardware_Embeded Software</v>
      </c>
      <c r="V2491" t="str">
        <f>VLOOKUP(KamstrupData[[#This Row],[ORG_Concat]],'O-Organization'!F:H,3,FALSE)</f>
        <v>11113_DK10_Heat &amp; Cooling_Heat/Cooling - Technology Hardware_Embeded Software</v>
      </c>
    </row>
    <row r="2492" spans="4:22">
      <c r="D2492" t="s">
        <v>507</v>
      </c>
      <c r="E2492" t="str">
        <f>VLOOKUP(D2492,'B-Business Capability'!B:H,5,FALSE)</f>
        <v>Product &amp; Software Development</v>
      </c>
      <c r="F2492" t="str">
        <f>VLOOKUP(D2492,'B-Business Capability'!B:H,6,FALSE)</f>
        <v>Engineering</v>
      </c>
      <c r="G2492" t="str">
        <f>VLOOKUP(D2492,'B-Business Capability'!B:H,7,FALSE)</f>
        <v>Construction &amp; Development</v>
      </c>
      <c r="I2492" t="s">
        <v>253</v>
      </c>
      <c r="J2492" t="s">
        <v>1060</v>
      </c>
      <c r="K2492" t="s">
        <v>883</v>
      </c>
      <c r="L2492" t="s">
        <v>1138</v>
      </c>
      <c r="M2492" t="str">
        <f>VLOOKUP(L2492,'A-Applications'!B:D,3,FALSE)</f>
        <v>USB driver for READy Converter</v>
      </c>
      <c r="N2492" t="s">
        <v>53</v>
      </c>
      <c r="O2492" s="42" t="s">
        <v>54</v>
      </c>
      <c r="P2492" t="s">
        <v>407</v>
      </c>
      <c r="Q2492" t="str">
        <f>VLOOKUP(KamstrupData[[#This Row],[IdLevel123]],'B-Business Capability'!B:L,10,FALSE)</f>
        <v>Idea-to-Release (I2R)</v>
      </c>
      <c r="R2492">
        <f>VLOOKUP(KamstrupData[[#This Row],[IdLevel123]],'B-Business Capability'!B:L,11,FALSE)</f>
        <v>420</v>
      </c>
      <c r="U2492" t="str">
        <f>_xlfn.CONCAT(KamstrupData[[#This Row],[CountryCode]],"_",KamstrupData[[#This Row],[Business Area]],"_",KamstrupData[[#This Row],[DepartmentTeam]])</f>
        <v>DK10_Heat/Cooling - Technology Hardware_Hardware</v>
      </c>
      <c r="V2492" t="str">
        <f>VLOOKUP(KamstrupData[[#This Row],[ORG_Concat]],'O-Organization'!F:H,3,FALSE)</f>
        <v>11115_DK10_Heat &amp; Cooling_Heat/Cooling - Technology Hardware_Hardware</v>
      </c>
    </row>
    <row r="2493" spans="4:22">
      <c r="D2493" t="s">
        <v>507</v>
      </c>
      <c r="E2493" t="str">
        <f>VLOOKUP(D2493,'B-Business Capability'!B:H,5,FALSE)</f>
        <v>Product &amp; Software Development</v>
      </c>
      <c r="F2493" t="str">
        <f>VLOOKUP(D2493,'B-Business Capability'!B:H,6,FALSE)</f>
        <v>Engineering</v>
      </c>
      <c r="G2493" t="str">
        <f>VLOOKUP(D2493,'B-Business Capability'!B:H,7,FALSE)</f>
        <v>Construction &amp; Development</v>
      </c>
      <c r="I2493" t="s">
        <v>253</v>
      </c>
      <c r="J2493" t="s">
        <v>1060</v>
      </c>
      <c r="K2493" t="s">
        <v>880</v>
      </c>
      <c r="L2493" t="s">
        <v>1139</v>
      </c>
      <c r="M2493" t="str">
        <f>VLOOKUP(L2493,'A-Applications'!B:D,3,FALSE)</f>
        <v>Silex Virtual Link</v>
      </c>
      <c r="N2493" t="s">
        <v>53</v>
      </c>
      <c r="O2493" s="42" t="s">
        <v>54</v>
      </c>
      <c r="P2493" t="s">
        <v>407</v>
      </c>
      <c r="Q2493" t="str">
        <f>VLOOKUP(KamstrupData[[#This Row],[IdLevel123]],'B-Business Capability'!B:L,10,FALSE)</f>
        <v>Idea-to-Release (I2R)</v>
      </c>
      <c r="R2493">
        <f>VLOOKUP(KamstrupData[[#This Row],[IdLevel123]],'B-Business Capability'!B:L,11,FALSE)</f>
        <v>420</v>
      </c>
      <c r="T2493" t="s">
        <v>1063</v>
      </c>
      <c r="U2493" t="str">
        <f>_xlfn.CONCAT(KamstrupData[[#This Row],[CountryCode]],"_",KamstrupData[[#This Row],[Business Area]],"_",KamstrupData[[#This Row],[DepartmentTeam]])</f>
        <v>DK10_Heat/Cooling - Technology Hardware_Embeded Software</v>
      </c>
      <c r="V2493" t="str">
        <f>VLOOKUP(KamstrupData[[#This Row],[ORG_Concat]],'O-Organization'!F:H,3,FALSE)</f>
        <v>11113_DK10_Heat &amp; Cooling_Heat/Cooling - Technology Hardware_Embeded Software</v>
      </c>
    </row>
    <row r="2494" spans="4:22">
      <c r="D2494" t="s">
        <v>359</v>
      </c>
      <c r="E2494" t="str">
        <f>VLOOKUP(D2494,'B-Business Capability'!B:H,5,FALSE)</f>
        <v>Product &amp; Software Development</v>
      </c>
      <c r="F2494" t="str">
        <f>VLOOKUP(D2494,'B-Business Capability'!B:H,6,FALSE)</f>
        <v>Quality Management</v>
      </c>
      <c r="G2494" t="str">
        <f>VLOOKUP(D2494,'B-Business Capability'!B:H,7,FALSE)</f>
        <v>Test Quality</v>
      </c>
      <c r="I2494" t="s">
        <v>253</v>
      </c>
      <c r="J2494" t="s">
        <v>1060</v>
      </c>
      <c r="K2494" t="s">
        <v>880</v>
      </c>
      <c r="L2494" t="s">
        <v>1139</v>
      </c>
      <c r="M2494" t="str">
        <f>VLOOKUP(L2494,'A-Applications'!B:D,3,FALSE)</f>
        <v>Silex Virtual Link</v>
      </c>
      <c r="N2494" t="s">
        <v>53</v>
      </c>
      <c r="O2494" s="42" t="s">
        <v>54</v>
      </c>
      <c r="P2494" t="s">
        <v>407</v>
      </c>
      <c r="Q2494" t="str">
        <f>VLOOKUP(KamstrupData[[#This Row],[IdLevel123]],'B-Business Capability'!B:L,10,FALSE)</f>
        <v>Idea-to-Release (I2R)</v>
      </c>
      <c r="R2494">
        <f>VLOOKUP(KamstrupData[[#This Row],[IdLevel123]],'B-Business Capability'!B:L,11,FALSE)</f>
        <v>906</v>
      </c>
      <c r="T2494" t="s">
        <v>1063</v>
      </c>
      <c r="U2494" t="str">
        <f>_xlfn.CONCAT(KamstrupData[[#This Row],[CountryCode]],"_",KamstrupData[[#This Row],[Business Area]],"_",KamstrupData[[#This Row],[DepartmentTeam]])</f>
        <v>DK10_Heat/Cooling - Technology Hardware_Embeded Software</v>
      </c>
      <c r="V2494" t="str">
        <f>VLOOKUP(KamstrupData[[#This Row],[ORG_Concat]],'O-Organization'!F:H,3,FALSE)</f>
        <v>11113_DK10_Heat &amp; Cooling_Heat/Cooling - Technology Hardware_Embeded Software</v>
      </c>
    </row>
    <row r="2495" spans="4:22">
      <c r="D2495" t="s">
        <v>359</v>
      </c>
      <c r="E2495" t="str">
        <f>VLOOKUP(D2495,'B-Business Capability'!B:H,5,FALSE)</f>
        <v>Product &amp; Software Development</v>
      </c>
      <c r="F2495" t="str">
        <f>VLOOKUP(D2495,'B-Business Capability'!B:H,6,FALSE)</f>
        <v>Quality Management</v>
      </c>
      <c r="G2495" t="str">
        <f>VLOOKUP(D2495,'B-Business Capability'!B:H,7,FALSE)</f>
        <v>Test Quality</v>
      </c>
      <c r="I2495" t="s">
        <v>253</v>
      </c>
      <c r="J2495" t="s">
        <v>1060</v>
      </c>
      <c r="K2495" t="s">
        <v>880</v>
      </c>
      <c r="L2495" t="s">
        <v>1140</v>
      </c>
      <c r="M2495" t="str">
        <f>VLOOKUP(L2495,'A-Applications'!B:D,3,FALSE)</f>
        <v>KEMFileManager</v>
      </c>
      <c r="N2495" t="s">
        <v>53</v>
      </c>
      <c r="O2495" s="42" t="s">
        <v>54</v>
      </c>
      <c r="P2495" t="s">
        <v>407</v>
      </c>
      <c r="Q2495" t="str">
        <f>VLOOKUP(KamstrupData[[#This Row],[IdLevel123]],'B-Business Capability'!B:L,10,FALSE)</f>
        <v>Idea-to-Release (I2R)</v>
      </c>
      <c r="R2495">
        <f>VLOOKUP(KamstrupData[[#This Row],[IdLevel123]],'B-Business Capability'!B:L,11,FALSE)</f>
        <v>906</v>
      </c>
      <c r="T2495" t="s">
        <v>1063</v>
      </c>
      <c r="U2495" t="str">
        <f>_xlfn.CONCAT(KamstrupData[[#This Row],[CountryCode]],"_",KamstrupData[[#This Row],[Business Area]],"_",KamstrupData[[#This Row],[DepartmentTeam]])</f>
        <v>DK10_Heat/Cooling - Technology Hardware_Embeded Software</v>
      </c>
      <c r="V2495" t="str">
        <f>VLOOKUP(KamstrupData[[#This Row],[ORG_Concat]],'O-Organization'!F:H,3,FALSE)</f>
        <v>11113_DK10_Heat &amp; Cooling_Heat/Cooling - Technology Hardware_Embeded Software</v>
      </c>
    </row>
    <row r="2496" spans="4:22">
      <c r="D2496" t="s">
        <v>359</v>
      </c>
      <c r="E2496" t="str">
        <f>VLOOKUP(D2496,'B-Business Capability'!B:H,5,FALSE)</f>
        <v>Product &amp; Software Development</v>
      </c>
      <c r="F2496" t="str">
        <f>VLOOKUP(D2496,'B-Business Capability'!B:H,6,FALSE)</f>
        <v>Quality Management</v>
      </c>
      <c r="G2496" t="str">
        <f>VLOOKUP(D2496,'B-Business Capability'!B:H,7,FALSE)</f>
        <v>Test Quality</v>
      </c>
      <c r="I2496" t="s">
        <v>253</v>
      </c>
      <c r="J2496" t="s">
        <v>1060</v>
      </c>
      <c r="K2496" t="s">
        <v>880</v>
      </c>
      <c r="L2496" t="s">
        <v>994</v>
      </c>
      <c r="M2496" t="str">
        <f>VLOOKUP(L2496,'A-Applications'!B:D,3,FALSE)</f>
        <v>Android Studio</v>
      </c>
      <c r="N2496" t="s">
        <v>53</v>
      </c>
      <c r="O2496" s="42" t="s">
        <v>54</v>
      </c>
      <c r="P2496" t="s">
        <v>407</v>
      </c>
      <c r="Q2496" t="str">
        <f>VLOOKUP(KamstrupData[[#This Row],[IdLevel123]],'B-Business Capability'!B:L,10,FALSE)</f>
        <v>Idea-to-Release (I2R)</v>
      </c>
      <c r="R2496">
        <f>VLOOKUP(KamstrupData[[#This Row],[IdLevel123]],'B-Business Capability'!B:L,11,FALSE)</f>
        <v>906</v>
      </c>
      <c r="T2496" t="s">
        <v>1063</v>
      </c>
      <c r="U2496" t="str">
        <f>_xlfn.CONCAT(KamstrupData[[#This Row],[CountryCode]],"_",KamstrupData[[#This Row],[Business Area]],"_",KamstrupData[[#This Row],[DepartmentTeam]])</f>
        <v>DK10_Heat/Cooling - Technology Hardware_Embeded Software</v>
      </c>
      <c r="V2496" t="str">
        <f>VLOOKUP(KamstrupData[[#This Row],[ORG_Concat]],'O-Organization'!F:H,3,FALSE)</f>
        <v>11113_DK10_Heat &amp; Cooling_Heat/Cooling - Technology Hardware_Embeded Software</v>
      </c>
    </row>
    <row r="2497" spans="4:22">
      <c r="D2497" t="s">
        <v>359</v>
      </c>
      <c r="E2497" t="str">
        <f>VLOOKUP(D2497,'B-Business Capability'!B:H,5,FALSE)</f>
        <v>Product &amp; Software Development</v>
      </c>
      <c r="F2497" t="str">
        <f>VLOOKUP(D2497,'B-Business Capability'!B:H,6,FALSE)</f>
        <v>Quality Management</v>
      </c>
      <c r="G2497" t="str">
        <f>VLOOKUP(D2497,'B-Business Capability'!B:H,7,FALSE)</f>
        <v>Test Quality</v>
      </c>
      <c r="I2497" t="s">
        <v>253</v>
      </c>
      <c r="J2497" t="s">
        <v>1060</v>
      </c>
      <c r="K2497" t="s">
        <v>880</v>
      </c>
      <c r="L2497" t="s">
        <v>1141</v>
      </c>
      <c r="M2497" t="str">
        <f>VLOOKUP(L2497,'A-Applications'!B:D,3,FALSE)</f>
        <v>Blender</v>
      </c>
      <c r="N2497" t="s">
        <v>53</v>
      </c>
      <c r="O2497" s="42" t="s">
        <v>54</v>
      </c>
      <c r="P2497" t="s">
        <v>407</v>
      </c>
      <c r="Q2497" t="str">
        <f>VLOOKUP(KamstrupData[[#This Row],[IdLevel123]],'B-Business Capability'!B:L,10,FALSE)</f>
        <v>Idea-to-Release (I2R)</v>
      </c>
      <c r="R2497">
        <f>VLOOKUP(KamstrupData[[#This Row],[IdLevel123]],'B-Business Capability'!B:L,11,FALSE)</f>
        <v>906</v>
      </c>
      <c r="T2497" t="s">
        <v>1063</v>
      </c>
      <c r="U2497" t="str">
        <f>_xlfn.CONCAT(KamstrupData[[#This Row],[CountryCode]],"_",KamstrupData[[#This Row],[Business Area]],"_",KamstrupData[[#This Row],[DepartmentTeam]])</f>
        <v>DK10_Heat/Cooling - Technology Hardware_Embeded Software</v>
      </c>
      <c r="V2497" t="str">
        <f>VLOOKUP(KamstrupData[[#This Row],[ORG_Concat]],'O-Organization'!F:H,3,FALSE)</f>
        <v>11113_DK10_Heat &amp; Cooling_Heat/Cooling - Technology Hardware_Embeded Software</v>
      </c>
    </row>
    <row r="2498" spans="4:22">
      <c r="D2498" t="s">
        <v>507</v>
      </c>
      <c r="E2498" t="str">
        <f>VLOOKUP(D2498,'B-Business Capability'!B:H,5,FALSE)</f>
        <v>Product &amp; Software Development</v>
      </c>
      <c r="F2498" t="str">
        <f>VLOOKUP(D2498,'B-Business Capability'!B:H,6,FALSE)</f>
        <v>Engineering</v>
      </c>
      <c r="G2498" t="str">
        <f>VLOOKUP(D2498,'B-Business Capability'!B:H,7,FALSE)</f>
        <v>Construction &amp; Development</v>
      </c>
      <c r="I2498" t="s">
        <v>253</v>
      </c>
      <c r="J2498" t="s">
        <v>1060</v>
      </c>
      <c r="K2498" t="s">
        <v>880</v>
      </c>
      <c r="L2498" t="s">
        <v>1142</v>
      </c>
      <c r="M2498" t="str">
        <f>VLOOKUP(L2498,'A-Applications'!B:D,3,FALSE)</f>
        <v>Bluetooth audio reciever</v>
      </c>
      <c r="N2498" t="s">
        <v>53</v>
      </c>
      <c r="O2498" s="42" t="s">
        <v>54</v>
      </c>
      <c r="P2498" t="s">
        <v>407</v>
      </c>
      <c r="Q2498" t="str">
        <f>VLOOKUP(KamstrupData[[#This Row],[IdLevel123]],'B-Business Capability'!B:L,10,FALSE)</f>
        <v>Idea-to-Release (I2R)</v>
      </c>
      <c r="R2498">
        <f>VLOOKUP(KamstrupData[[#This Row],[IdLevel123]],'B-Business Capability'!B:L,11,FALSE)</f>
        <v>420</v>
      </c>
      <c r="T2498" t="s">
        <v>1063</v>
      </c>
      <c r="U2498" t="str">
        <f>_xlfn.CONCAT(KamstrupData[[#This Row],[CountryCode]],"_",KamstrupData[[#This Row],[Business Area]],"_",KamstrupData[[#This Row],[DepartmentTeam]])</f>
        <v>DK10_Heat/Cooling - Technology Hardware_Embeded Software</v>
      </c>
      <c r="V2498" t="str">
        <f>VLOOKUP(KamstrupData[[#This Row],[ORG_Concat]],'O-Organization'!F:H,3,FALSE)</f>
        <v>11113_DK10_Heat &amp; Cooling_Heat/Cooling - Technology Hardware_Embeded Software</v>
      </c>
    </row>
    <row r="2499" spans="4:22">
      <c r="D2499" t="s">
        <v>359</v>
      </c>
      <c r="E2499" t="str">
        <f>VLOOKUP(D2499,'B-Business Capability'!B:H,5,FALSE)</f>
        <v>Product &amp; Software Development</v>
      </c>
      <c r="F2499" t="str">
        <f>VLOOKUP(D2499,'B-Business Capability'!B:H,6,FALSE)</f>
        <v>Quality Management</v>
      </c>
      <c r="G2499" t="str">
        <f>VLOOKUP(D2499,'B-Business Capability'!B:H,7,FALSE)</f>
        <v>Test Quality</v>
      </c>
      <c r="I2499" t="s">
        <v>253</v>
      </c>
      <c r="J2499" t="s">
        <v>1060</v>
      </c>
      <c r="K2499" t="s">
        <v>880</v>
      </c>
      <c r="L2499" t="s">
        <v>1142</v>
      </c>
      <c r="M2499" t="str">
        <f>VLOOKUP(L2499,'A-Applications'!B:D,3,FALSE)</f>
        <v>Bluetooth audio reciever</v>
      </c>
      <c r="N2499" t="s">
        <v>53</v>
      </c>
      <c r="O2499" s="42" t="s">
        <v>54</v>
      </c>
      <c r="P2499" t="s">
        <v>407</v>
      </c>
      <c r="Q2499" t="str">
        <f>VLOOKUP(KamstrupData[[#This Row],[IdLevel123]],'B-Business Capability'!B:L,10,FALSE)</f>
        <v>Idea-to-Release (I2R)</v>
      </c>
      <c r="R2499">
        <f>VLOOKUP(KamstrupData[[#This Row],[IdLevel123]],'B-Business Capability'!B:L,11,FALSE)</f>
        <v>906</v>
      </c>
      <c r="T2499" t="s">
        <v>1063</v>
      </c>
      <c r="U2499" t="str">
        <f>_xlfn.CONCAT(KamstrupData[[#This Row],[CountryCode]],"_",KamstrupData[[#This Row],[Business Area]],"_",KamstrupData[[#This Row],[DepartmentTeam]])</f>
        <v>DK10_Heat/Cooling - Technology Hardware_Embeded Software</v>
      </c>
      <c r="V2499" t="str">
        <f>VLOOKUP(KamstrupData[[#This Row],[ORG_Concat]],'O-Organization'!F:H,3,FALSE)</f>
        <v>11113_DK10_Heat &amp; Cooling_Heat/Cooling - Technology Hardware_Embeded Software</v>
      </c>
    </row>
    <row r="2500" spans="4:22">
      <c r="D2500" t="s">
        <v>507</v>
      </c>
      <c r="E2500" t="str">
        <f>VLOOKUP(D2500,'B-Business Capability'!B:H,5,FALSE)</f>
        <v>Product &amp; Software Development</v>
      </c>
      <c r="F2500" t="str">
        <f>VLOOKUP(D2500,'B-Business Capability'!B:H,6,FALSE)</f>
        <v>Engineering</v>
      </c>
      <c r="G2500" t="str">
        <f>VLOOKUP(D2500,'B-Business Capability'!B:H,7,FALSE)</f>
        <v>Construction &amp; Development</v>
      </c>
      <c r="I2500" t="s">
        <v>253</v>
      </c>
      <c r="J2500" t="s">
        <v>1060</v>
      </c>
      <c r="K2500" t="s">
        <v>880</v>
      </c>
      <c r="L2500" t="s">
        <v>1143</v>
      </c>
      <c r="M2500" t="str">
        <f>VLOOKUP(L2500,'A-Applications'!B:D,3,FALSE)</f>
        <v>extraPutty</v>
      </c>
      <c r="N2500" t="s">
        <v>53</v>
      </c>
      <c r="O2500" s="42" t="s">
        <v>54</v>
      </c>
      <c r="P2500" t="s">
        <v>407</v>
      </c>
      <c r="Q2500" t="str">
        <f>VLOOKUP(KamstrupData[[#This Row],[IdLevel123]],'B-Business Capability'!B:L,10,FALSE)</f>
        <v>Idea-to-Release (I2R)</v>
      </c>
      <c r="R2500">
        <f>VLOOKUP(KamstrupData[[#This Row],[IdLevel123]],'B-Business Capability'!B:L,11,FALSE)</f>
        <v>420</v>
      </c>
      <c r="T2500" t="s">
        <v>1063</v>
      </c>
      <c r="U2500" t="str">
        <f>_xlfn.CONCAT(KamstrupData[[#This Row],[CountryCode]],"_",KamstrupData[[#This Row],[Business Area]],"_",KamstrupData[[#This Row],[DepartmentTeam]])</f>
        <v>DK10_Heat/Cooling - Technology Hardware_Embeded Software</v>
      </c>
      <c r="V2500" t="str">
        <f>VLOOKUP(KamstrupData[[#This Row],[ORG_Concat]],'O-Organization'!F:H,3,FALSE)</f>
        <v>11113_DK10_Heat &amp; Cooling_Heat/Cooling - Technology Hardware_Embeded Software</v>
      </c>
    </row>
    <row r="2501" spans="4:22">
      <c r="D2501" t="s">
        <v>359</v>
      </c>
      <c r="E2501" t="str">
        <f>VLOOKUP(D2501,'B-Business Capability'!B:H,5,FALSE)</f>
        <v>Product &amp; Software Development</v>
      </c>
      <c r="F2501" t="str">
        <f>VLOOKUP(D2501,'B-Business Capability'!B:H,6,FALSE)</f>
        <v>Quality Management</v>
      </c>
      <c r="G2501" t="str">
        <f>VLOOKUP(D2501,'B-Business Capability'!B:H,7,FALSE)</f>
        <v>Test Quality</v>
      </c>
      <c r="I2501" t="s">
        <v>253</v>
      </c>
      <c r="J2501" t="s">
        <v>1060</v>
      </c>
      <c r="K2501" t="s">
        <v>880</v>
      </c>
      <c r="L2501" t="s">
        <v>1143</v>
      </c>
      <c r="M2501" t="str">
        <f>VLOOKUP(L2501,'A-Applications'!B:D,3,FALSE)</f>
        <v>extraPutty</v>
      </c>
      <c r="N2501" t="s">
        <v>53</v>
      </c>
      <c r="O2501" s="42" t="s">
        <v>54</v>
      </c>
      <c r="P2501" t="s">
        <v>407</v>
      </c>
      <c r="Q2501" t="str">
        <f>VLOOKUP(KamstrupData[[#This Row],[IdLevel123]],'B-Business Capability'!B:L,10,FALSE)</f>
        <v>Idea-to-Release (I2R)</v>
      </c>
      <c r="R2501">
        <f>VLOOKUP(KamstrupData[[#This Row],[IdLevel123]],'B-Business Capability'!B:L,11,FALSE)</f>
        <v>906</v>
      </c>
      <c r="T2501" t="s">
        <v>1063</v>
      </c>
      <c r="U2501" t="str">
        <f>_xlfn.CONCAT(KamstrupData[[#This Row],[CountryCode]],"_",KamstrupData[[#This Row],[Business Area]],"_",KamstrupData[[#This Row],[DepartmentTeam]])</f>
        <v>DK10_Heat/Cooling - Technology Hardware_Embeded Software</v>
      </c>
      <c r="V2501" t="str">
        <f>VLOOKUP(KamstrupData[[#This Row],[ORG_Concat]],'O-Organization'!F:H,3,FALSE)</f>
        <v>11113_DK10_Heat &amp; Cooling_Heat/Cooling - Technology Hardware_Embeded Software</v>
      </c>
    </row>
    <row r="2502" spans="4:22">
      <c r="D2502" t="s">
        <v>359</v>
      </c>
      <c r="E2502" t="str">
        <f>VLOOKUP(D2502,'B-Business Capability'!B:H,5,FALSE)</f>
        <v>Product &amp; Software Development</v>
      </c>
      <c r="F2502" t="str">
        <f>VLOOKUP(D2502,'B-Business Capability'!B:H,6,FALSE)</f>
        <v>Quality Management</v>
      </c>
      <c r="G2502" t="str">
        <f>VLOOKUP(D2502,'B-Business Capability'!B:H,7,FALSE)</f>
        <v>Test Quality</v>
      </c>
      <c r="I2502" t="s">
        <v>253</v>
      </c>
      <c r="J2502" t="s">
        <v>1060</v>
      </c>
      <c r="K2502" t="s">
        <v>880</v>
      </c>
      <c r="L2502" t="s">
        <v>936</v>
      </c>
      <c r="M2502" t="str">
        <f>VLOOKUP(L2502,'A-Applications'!B:D,3,FALSE)</f>
        <v>Oracle WM VirtualBox</v>
      </c>
      <c r="N2502" t="s">
        <v>53</v>
      </c>
      <c r="O2502" s="42" t="s">
        <v>54</v>
      </c>
      <c r="P2502" t="s">
        <v>407</v>
      </c>
      <c r="Q2502" t="str">
        <f>VLOOKUP(KamstrupData[[#This Row],[IdLevel123]],'B-Business Capability'!B:L,10,FALSE)</f>
        <v>Idea-to-Release (I2R)</v>
      </c>
      <c r="R2502">
        <f>VLOOKUP(KamstrupData[[#This Row],[IdLevel123]],'B-Business Capability'!B:L,11,FALSE)</f>
        <v>906</v>
      </c>
      <c r="T2502" t="s">
        <v>1063</v>
      </c>
      <c r="U2502" t="str">
        <f>_xlfn.CONCAT(KamstrupData[[#This Row],[CountryCode]],"_",KamstrupData[[#This Row],[Business Area]],"_",KamstrupData[[#This Row],[DepartmentTeam]])</f>
        <v>DK10_Heat/Cooling - Technology Hardware_Embeded Software</v>
      </c>
      <c r="V2502" t="str">
        <f>VLOOKUP(KamstrupData[[#This Row],[ORG_Concat]],'O-Organization'!F:H,3,FALSE)</f>
        <v>11113_DK10_Heat &amp; Cooling_Heat/Cooling - Technology Hardware_Embeded Software</v>
      </c>
    </row>
    <row r="2503" spans="4:22">
      <c r="D2503" t="s">
        <v>507</v>
      </c>
      <c r="E2503" t="str">
        <f>VLOOKUP(D2503,'B-Business Capability'!B:H,5,FALSE)</f>
        <v>Product &amp; Software Development</v>
      </c>
      <c r="F2503" t="str">
        <f>VLOOKUP(D2503,'B-Business Capability'!B:H,6,FALSE)</f>
        <v>Engineering</v>
      </c>
      <c r="G2503" t="str">
        <f>VLOOKUP(D2503,'B-Business Capability'!B:H,7,FALSE)</f>
        <v>Construction &amp; Development</v>
      </c>
      <c r="I2503" t="s">
        <v>253</v>
      </c>
      <c r="J2503" t="s">
        <v>1060</v>
      </c>
      <c r="K2503" t="s">
        <v>880</v>
      </c>
      <c r="L2503" t="s">
        <v>1144</v>
      </c>
      <c r="M2503" t="str">
        <f>VLOOKUP(L2503,'A-Applications'!B:D,3,FALSE)</f>
        <v>STM32CubeMX</v>
      </c>
      <c r="N2503" t="s">
        <v>53</v>
      </c>
      <c r="O2503" s="42" t="s">
        <v>54</v>
      </c>
      <c r="P2503" t="s">
        <v>407</v>
      </c>
      <c r="Q2503" t="str">
        <f>VLOOKUP(KamstrupData[[#This Row],[IdLevel123]],'B-Business Capability'!B:L,10,FALSE)</f>
        <v>Idea-to-Release (I2R)</v>
      </c>
      <c r="R2503">
        <f>VLOOKUP(KamstrupData[[#This Row],[IdLevel123]],'B-Business Capability'!B:L,11,FALSE)</f>
        <v>420</v>
      </c>
      <c r="T2503" t="s">
        <v>1063</v>
      </c>
      <c r="U2503" t="str">
        <f>_xlfn.CONCAT(KamstrupData[[#This Row],[CountryCode]],"_",KamstrupData[[#This Row],[Business Area]],"_",KamstrupData[[#This Row],[DepartmentTeam]])</f>
        <v>DK10_Heat/Cooling - Technology Hardware_Embeded Software</v>
      </c>
      <c r="V2503" t="str">
        <f>VLOOKUP(KamstrupData[[#This Row],[ORG_Concat]],'O-Organization'!F:H,3,FALSE)</f>
        <v>11113_DK10_Heat &amp; Cooling_Heat/Cooling - Technology Hardware_Embeded Software</v>
      </c>
    </row>
    <row r="2504" spans="4:22">
      <c r="D2504" t="s">
        <v>507</v>
      </c>
      <c r="E2504" t="str">
        <f>VLOOKUP(D2504,'B-Business Capability'!B:H,5,FALSE)</f>
        <v>Product &amp; Software Development</v>
      </c>
      <c r="F2504" t="str">
        <f>VLOOKUP(D2504,'B-Business Capability'!B:H,6,FALSE)</f>
        <v>Engineering</v>
      </c>
      <c r="G2504" t="str">
        <f>VLOOKUP(D2504,'B-Business Capability'!B:H,7,FALSE)</f>
        <v>Construction &amp; Development</v>
      </c>
      <c r="I2504" t="s">
        <v>253</v>
      </c>
      <c r="J2504" t="s">
        <v>1060</v>
      </c>
      <c r="K2504" t="s">
        <v>880</v>
      </c>
      <c r="L2504" t="s">
        <v>1145</v>
      </c>
      <c r="M2504" t="str">
        <f>VLOOKUP(L2504,'A-Applications'!B:D,3,FALSE)</f>
        <v>Spike</v>
      </c>
      <c r="N2504" t="s">
        <v>53</v>
      </c>
      <c r="O2504" s="42" t="s">
        <v>54</v>
      </c>
      <c r="P2504" t="s">
        <v>407</v>
      </c>
      <c r="Q2504" t="str">
        <f>VLOOKUP(KamstrupData[[#This Row],[IdLevel123]],'B-Business Capability'!B:L,10,FALSE)</f>
        <v>Idea-to-Release (I2R)</v>
      </c>
      <c r="R2504">
        <f>VLOOKUP(KamstrupData[[#This Row],[IdLevel123]],'B-Business Capability'!B:L,11,FALSE)</f>
        <v>420</v>
      </c>
      <c r="T2504" t="s">
        <v>1063</v>
      </c>
      <c r="U2504" t="str">
        <f>_xlfn.CONCAT(KamstrupData[[#This Row],[CountryCode]],"_",KamstrupData[[#This Row],[Business Area]],"_",KamstrupData[[#This Row],[DepartmentTeam]])</f>
        <v>DK10_Heat/Cooling - Technology Hardware_Embeded Software</v>
      </c>
      <c r="V2504" t="str">
        <f>VLOOKUP(KamstrupData[[#This Row],[ORG_Concat]],'O-Organization'!F:H,3,FALSE)</f>
        <v>11113_DK10_Heat &amp; Cooling_Heat/Cooling - Technology Hardware_Embeded Software</v>
      </c>
    </row>
    <row r="2505" spans="4:22">
      <c r="D2505" t="s">
        <v>507</v>
      </c>
      <c r="E2505" t="str">
        <f>VLOOKUP(D2505,'B-Business Capability'!B:H,5,FALSE)</f>
        <v>Product &amp; Software Development</v>
      </c>
      <c r="F2505" t="str">
        <f>VLOOKUP(D2505,'B-Business Capability'!B:H,6,FALSE)</f>
        <v>Engineering</v>
      </c>
      <c r="G2505" t="str">
        <f>VLOOKUP(D2505,'B-Business Capability'!B:H,7,FALSE)</f>
        <v>Construction &amp; Development</v>
      </c>
      <c r="I2505" t="s">
        <v>253</v>
      </c>
      <c r="J2505" t="s">
        <v>1060</v>
      </c>
      <c r="K2505" t="s">
        <v>883</v>
      </c>
      <c r="L2505" t="s">
        <v>1145</v>
      </c>
      <c r="M2505" t="str">
        <f>VLOOKUP(L2505,'A-Applications'!B:D,3,FALSE)</f>
        <v>Spike</v>
      </c>
      <c r="N2505" t="s">
        <v>53</v>
      </c>
      <c r="O2505" s="42" t="s">
        <v>54</v>
      </c>
      <c r="P2505" t="s">
        <v>407</v>
      </c>
      <c r="Q2505" t="str">
        <f>VLOOKUP(KamstrupData[[#This Row],[IdLevel123]],'B-Business Capability'!B:L,10,FALSE)</f>
        <v>Idea-to-Release (I2R)</v>
      </c>
      <c r="R2505">
        <f>VLOOKUP(KamstrupData[[#This Row],[IdLevel123]],'B-Business Capability'!B:L,11,FALSE)</f>
        <v>420</v>
      </c>
      <c r="T2505" t="s">
        <v>1066</v>
      </c>
      <c r="U2505" t="str">
        <f>_xlfn.CONCAT(KamstrupData[[#This Row],[CountryCode]],"_",KamstrupData[[#This Row],[Business Area]],"_",KamstrupData[[#This Row],[DepartmentTeam]])</f>
        <v>DK10_Heat/Cooling - Technology Hardware_Hardware</v>
      </c>
      <c r="V2505" t="str">
        <f>VLOOKUP(KamstrupData[[#This Row],[ORG_Concat]],'O-Organization'!F:H,3,FALSE)</f>
        <v>11115_DK10_Heat &amp; Cooling_Heat/Cooling - Technology Hardware_Hardware</v>
      </c>
    </row>
    <row r="2506" spans="4:22">
      <c r="D2506" t="s">
        <v>359</v>
      </c>
      <c r="E2506" t="str">
        <f>VLOOKUP(D2506,'B-Business Capability'!B:H,5,FALSE)</f>
        <v>Product &amp; Software Development</v>
      </c>
      <c r="F2506" t="str">
        <f>VLOOKUP(D2506,'B-Business Capability'!B:H,6,FALSE)</f>
        <v>Quality Management</v>
      </c>
      <c r="G2506" t="str">
        <f>VLOOKUP(D2506,'B-Business Capability'!B:H,7,FALSE)</f>
        <v>Test Quality</v>
      </c>
      <c r="I2506" t="s">
        <v>253</v>
      </c>
      <c r="J2506" t="s">
        <v>1060</v>
      </c>
      <c r="K2506" t="s">
        <v>880</v>
      </c>
      <c r="L2506" t="s">
        <v>1145</v>
      </c>
      <c r="M2506" t="str">
        <f>VLOOKUP(L2506,'A-Applications'!B:D,3,FALSE)</f>
        <v>Spike</v>
      </c>
      <c r="N2506" t="s">
        <v>53</v>
      </c>
      <c r="O2506" s="42" t="s">
        <v>54</v>
      </c>
      <c r="P2506" t="s">
        <v>407</v>
      </c>
      <c r="Q2506" t="str">
        <f>VLOOKUP(KamstrupData[[#This Row],[IdLevel123]],'B-Business Capability'!B:L,10,FALSE)</f>
        <v>Idea-to-Release (I2R)</v>
      </c>
      <c r="R2506">
        <f>VLOOKUP(KamstrupData[[#This Row],[IdLevel123]],'B-Business Capability'!B:L,11,FALSE)</f>
        <v>906</v>
      </c>
      <c r="T2506" t="s">
        <v>1063</v>
      </c>
      <c r="U2506" t="str">
        <f>_xlfn.CONCAT(KamstrupData[[#This Row],[CountryCode]],"_",KamstrupData[[#This Row],[Business Area]],"_",KamstrupData[[#This Row],[DepartmentTeam]])</f>
        <v>DK10_Heat/Cooling - Technology Hardware_Embeded Software</v>
      </c>
      <c r="V2506" t="str">
        <f>VLOOKUP(KamstrupData[[#This Row],[ORG_Concat]],'O-Organization'!F:H,3,FALSE)</f>
        <v>11113_DK10_Heat &amp; Cooling_Heat/Cooling - Technology Hardware_Embeded Software</v>
      </c>
    </row>
    <row r="2507" spans="4:22">
      <c r="D2507" t="s">
        <v>507</v>
      </c>
      <c r="E2507" t="str">
        <f>VLOOKUP(D2507,'B-Business Capability'!B:H,5,FALSE)</f>
        <v>Product &amp; Software Development</v>
      </c>
      <c r="F2507" t="str">
        <f>VLOOKUP(D2507,'B-Business Capability'!B:H,6,FALSE)</f>
        <v>Engineering</v>
      </c>
      <c r="G2507" t="str">
        <f>VLOOKUP(D2507,'B-Business Capability'!B:H,7,FALSE)</f>
        <v>Construction &amp; Development</v>
      </c>
      <c r="I2507" t="s">
        <v>253</v>
      </c>
      <c r="J2507" t="s">
        <v>1060</v>
      </c>
      <c r="K2507" t="s">
        <v>880</v>
      </c>
      <c r="L2507" t="s">
        <v>1146</v>
      </c>
      <c r="M2507" t="str">
        <f>VLOOKUP(L2507,'A-Applications'!B:D,3,FALSE)</f>
        <v>XCA</v>
      </c>
      <c r="N2507" t="s">
        <v>53</v>
      </c>
      <c r="O2507" s="42" t="s">
        <v>54</v>
      </c>
      <c r="P2507" t="s">
        <v>407</v>
      </c>
      <c r="Q2507" t="str">
        <f>VLOOKUP(KamstrupData[[#This Row],[IdLevel123]],'B-Business Capability'!B:L,10,FALSE)</f>
        <v>Idea-to-Release (I2R)</v>
      </c>
      <c r="R2507">
        <f>VLOOKUP(KamstrupData[[#This Row],[IdLevel123]],'B-Business Capability'!B:L,11,FALSE)</f>
        <v>420</v>
      </c>
      <c r="T2507" t="s">
        <v>1063</v>
      </c>
      <c r="U2507" t="str">
        <f>_xlfn.CONCAT(KamstrupData[[#This Row],[CountryCode]],"_",KamstrupData[[#This Row],[Business Area]],"_",KamstrupData[[#This Row],[DepartmentTeam]])</f>
        <v>DK10_Heat/Cooling - Technology Hardware_Embeded Software</v>
      </c>
      <c r="V2507" t="str">
        <f>VLOOKUP(KamstrupData[[#This Row],[ORG_Concat]],'O-Organization'!F:H,3,FALSE)</f>
        <v>11113_DK10_Heat &amp; Cooling_Heat/Cooling - Technology Hardware_Embeded Software</v>
      </c>
    </row>
    <row r="2508" spans="4:22">
      <c r="D2508" t="s">
        <v>359</v>
      </c>
      <c r="E2508" t="str">
        <f>VLOOKUP(D2508,'B-Business Capability'!B:H,5,FALSE)</f>
        <v>Product &amp; Software Development</v>
      </c>
      <c r="F2508" t="str">
        <f>VLOOKUP(D2508,'B-Business Capability'!B:H,6,FALSE)</f>
        <v>Quality Management</v>
      </c>
      <c r="G2508" t="str">
        <f>VLOOKUP(D2508,'B-Business Capability'!B:H,7,FALSE)</f>
        <v>Test Quality</v>
      </c>
      <c r="I2508" t="s">
        <v>253</v>
      </c>
      <c r="J2508" t="s">
        <v>1060</v>
      </c>
      <c r="K2508" t="s">
        <v>880</v>
      </c>
      <c r="L2508" t="s">
        <v>1146</v>
      </c>
      <c r="M2508" t="str">
        <f>VLOOKUP(L2508,'A-Applications'!B:D,3,FALSE)</f>
        <v>XCA</v>
      </c>
      <c r="N2508" t="s">
        <v>53</v>
      </c>
      <c r="O2508" s="42" t="s">
        <v>54</v>
      </c>
      <c r="P2508" t="s">
        <v>407</v>
      </c>
      <c r="Q2508" t="str">
        <f>VLOOKUP(KamstrupData[[#This Row],[IdLevel123]],'B-Business Capability'!B:L,10,FALSE)</f>
        <v>Idea-to-Release (I2R)</v>
      </c>
      <c r="R2508">
        <f>VLOOKUP(KamstrupData[[#This Row],[IdLevel123]],'B-Business Capability'!B:L,11,FALSE)</f>
        <v>906</v>
      </c>
      <c r="T2508" t="s">
        <v>1063</v>
      </c>
      <c r="U2508" t="str">
        <f>_xlfn.CONCAT(KamstrupData[[#This Row],[CountryCode]],"_",KamstrupData[[#This Row],[Business Area]],"_",KamstrupData[[#This Row],[DepartmentTeam]])</f>
        <v>DK10_Heat/Cooling - Technology Hardware_Embeded Software</v>
      </c>
      <c r="V2508" t="str">
        <f>VLOOKUP(KamstrupData[[#This Row],[ORG_Concat]],'O-Organization'!F:H,3,FALSE)</f>
        <v>11113_DK10_Heat &amp; Cooling_Heat/Cooling - Technology Hardware_Embeded Software</v>
      </c>
    </row>
    <row r="2509" spans="4:22">
      <c r="D2509" t="s">
        <v>507</v>
      </c>
      <c r="E2509" t="str">
        <f>VLOOKUP(D2509,'B-Business Capability'!B:H,5,FALSE)</f>
        <v>Product &amp; Software Development</v>
      </c>
      <c r="F2509" t="str">
        <f>VLOOKUP(D2509,'B-Business Capability'!B:H,6,FALSE)</f>
        <v>Engineering</v>
      </c>
      <c r="G2509" t="str">
        <f>VLOOKUP(D2509,'B-Business Capability'!B:H,7,FALSE)</f>
        <v>Construction &amp; Development</v>
      </c>
      <c r="I2509" t="s">
        <v>253</v>
      </c>
      <c r="J2509" t="s">
        <v>1060</v>
      </c>
      <c r="K2509" t="s">
        <v>880</v>
      </c>
      <c r="L2509" t="s">
        <v>1147</v>
      </c>
      <c r="M2509" t="str">
        <f>VLOOKUP(L2509,'A-Applications'!B:D,3,FALSE)</f>
        <v>BareGrep</v>
      </c>
      <c r="N2509" t="s">
        <v>53</v>
      </c>
      <c r="O2509" s="42" t="s">
        <v>54</v>
      </c>
      <c r="P2509" t="s">
        <v>407</v>
      </c>
      <c r="Q2509" t="str">
        <f>VLOOKUP(KamstrupData[[#This Row],[IdLevel123]],'B-Business Capability'!B:L,10,FALSE)</f>
        <v>Idea-to-Release (I2R)</v>
      </c>
      <c r="R2509">
        <f>VLOOKUP(KamstrupData[[#This Row],[IdLevel123]],'B-Business Capability'!B:L,11,FALSE)</f>
        <v>420</v>
      </c>
      <c r="T2509" t="s">
        <v>1063</v>
      </c>
      <c r="U2509" t="str">
        <f>_xlfn.CONCAT(KamstrupData[[#This Row],[CountryCode]],"_",KamstrupData[[#This Row],[Business Area]],"_",KamstrupData[[#This Row],[DepartmentTeam]])</f>
        <v>DK10_Heat/Cooling - Technology Hardware_Embeded Software</v>
      </c>
      <c r="V2509" t="str">
        <f>VLOOKUP(KamstrupData[[#This Row],[ORG_Concat]],'O-Organization'!F:H,3,FALSE)</f>
        <v>11113_DK10_Heat &amp; Cooling_Heat/Cooling - Technology Hardware_Embeded Software</v>
      </c>
    </row>
    <row r="2510" spans="4:22">
      <c r="D2510" t="s">
        <v>507</v>
      </c>
      <c r="E2510" t="str">
        <f>VLOOKUP(D2510,'B-Business Capability'!B:H,5,FALSE)</f>
        <v>Product &amp; Software Development</v>
      </c>
      <c r="F2510" t="str">
        <f>VLOOKUP(D2510,'B-Business Capability'!B:H,6,FALSE)</f>
        <v>Engineering</v>
      </c>
      <c r="G2510" t="str">
        <f>VLOOKUP(D2510,'B-Business Capability'!B:H,7,FALSE)</f>
        <v>Construction &amp; Development</v>
      </c>
      <c r="I2510" t="s">
        <v>253</v>
      </c>
      <c r="J2510" t="s">
        <v>1060</v>
      </c>
      <c r="K2510" t="s">
        <v>880</v>
      </c>
      <c r="L2510" t="s">
        <v>1148</v>
      </c>
      <c r="M2510" t="str">
        <f>VLOOKUP(L2510,'A-Applications'!B:D,3,FALSE)</f>
        <v>DenpendcyWalker</v>
      </c>
      <c r="N2510" t="s">
        <v>53</v>
      </c>
      <c r="O2510" s="42" t="s">
        <v>54</v>
      </c>
      <c r="P2510" t="s">
        <v>407</v>
      </c>
      <c r="Q2510" t="str">
        <f>VLOOKUP(KamstrupData[[#This Row],[IdLevel123]],'B-Business Capability'!B:L,10,FALSE)</f>
        <v>Idea-to-Release (I2R)</v>
      </c>
      <c r="R2510">
        <f>VLOOKUP(KamstrupData[[#This Row],[IdLevel123]],'B-Business Capability'!B:L,11,FALSE)</f>
        <v>420</v>
      </c>
      <c r="T2510" t="s">
        <v>1063</v>
      </c>
      <c r="U2510" t="str">
        <f>_xlfn.CONCAT(KamstrupData[[#This Row],[CountryCode]],"_",KamstrupData[[#This Row],[Business Area]],"_",KamstrupData[[#This Row],[DepartmentTeam]])</f>
        <v>DK10_Heat/Cooling - Technology Hardware_Embeded Software</v>
      </c>
      <c r="V2510" t="str">
        <f>VLOOKUP(KamstrupData[[#This Row],[ORG_Concat]],'O-Organization'!F:H,3,FALSE)</f>
        <v>11113_DK10_Heat &amp; Cooling_Heat/Cooling - Technology Hardware_Embeded Software</v>
      </c>
    </row>
    <row r="2511" spans="4:22">
      <c r="D2511" t="s">
        <v>507</v>
      </c>
      <c r="E2511" t="str">
        <f>VLOOKUP(D2511,'B-Business Capability'!B:H,5,FALSE)</f>
        <v>Product &amp; Software Development</v>
      </c>
      <c r="F2511" t="str">
        <f>VLOOKUP(D2511,'B-Business Capability'!B:H,6,FALSE)</f>
        <v>Engineering</v>
      </c>
      <c r="G2511" t="str">
        <f>VLOOKUP(D2511,'B-Business Capability'!B:H,7,FALSE)</f>
        <v>Construction &amp; Development</v>
      </c>
      <c r="I2511" t="s">
        <v>253</v>
      </c>
      <c r="J2511" t="s">
        <v>1060</v>
      </c>
      <c r="K2511" t="s">
        <v>880</v>
      </c>
      <c r="L2511" t="s">
        <v>1149</v>
      </c>
      <c r="M2511" t="str">
        <f>VLOOKUP(L2511,'A-Applications'!B:D,3,FALSE)</f>
        <v>Easy File Locker</v>
      </c>
      <c r="N2511" t="s">
        <v>53</v>
      </c>
      <c r="O2511" s="42" t="s">
        <v>54</v>
      </c>
      <c r="P2511" t="s">
        <v>407</v>
      </c>
      <c r="Q2511" t="str">
        <f>VLOOKUP(KamstrupData[[#This Row],[IdLevel123]],'B-Business Capability'!B:L,10,FALSE)</f>
        <v>Idea-to-Release (I2R)</v>
      </c>
      <c r="R2511">
        <f>VLOOKUP(KamstrupData[[#This Row],[IdLevel123]],'B-Business Capability'!B:L,11,FALSE)</f>
        <v>420</v>
      </c>
      <c r="T2511" t="s">
        <v>1063</v>
      </c>
      <c r="U2511" t="str">
        <f>_xlfn.CONCAT(KamstrupData[[#This Row],[CountryCode]],"_",KamstrupData[[#This Row],[Business Area]],"_",KamstrupData[[#This Row],[DepartmentTeam]])</f>
        <v>DK10_Heat/Cooling - Technology Hardware_Embeded Software</v>
      </c>
      <c r="V2511" t="str">
        <f>VLOOKUP(KamstrupData[[#This Row],[ORG_Concat]],'O-Organization'!F:H,3,FALSE)</f>
        <v>11113_DK10_Heat &amp; Cooling_Heat/Cooling - Technology Hardware_Embeded Software</v>
      </c>
    </row>
    <row r="2512" spans="4:22">
      <c r="D2512" t="s">
        <v>359</v>
      </c>
      <c r="E2512" t="str">
        <f>VLOOKUP(D2512,'B-Business Capability'!B:H,5,FALSE)</f>
        <v>Product &amp; Software Development</v>
      </c>
      <c r="F2512" t="str">
        <f>VLOOKUP(D2512,'B-Business Capability'!B:H,6,FALSE)</f>
        <v>Quality Management</v>
      </c>
      <c r="G2512" t="str">
        <f>VLOOKUP(D2512,'B-Business Capability'!B:H,7,FALSE)</f>
        <v>Test Quality</v>
      </c>
      <c r="I2512" t="s">
        <v>253</v>
      </c>
      <c r="J2512" t="s">
        <v>1060</v>
      </c>
      <c r="K2512" t="s">
        <v>880</v>
      </c>
      <c r="L2512" t="s">
        <v>1150</v>
      </c>
      <c r="M2512" t="str">
        <f>VLOOKUP(L2512,'A-Applications'!B:D,3,FALSE)</f>
        <v>PingForLife</v>
      </c>
      <c r="N2512" t="s">
        <v>53</v>
      </c>
      <c r="O2512" s="42" t="s">
        <v>54</v>
      </c>
      <c r="P2512" t="s">
        <v>407</v>
      </c>
      <c r="Q2512" t="str">
        <f>VLOOKUP(KamstrupData[[#This Row],[IdLevel123]],'B-Business Capability'!B:L,10,FALSE)</f>
        <v>Idea-to-Release (I2R)</v>
      </c>
      <c r="R2512">
        <f>VLOOKUP(KamstrupData[[#This Row],[IdLevel123]],'B-Business Capability'!B:L,11,FALSE)</f>
        <v>906</v>
      </c>
      <c r="T2512" t="s">
        <v>1063</v>
      </c>
      <c r="U2512" t="str">
        <f>_xlfn.CONCAT(KamstrupData[[#This Row],[CountryCode]],"_",KamstrupData[[#This Row],[Business Area]],"_",KamstrupData[[#This Row],[DepartmentTeam]])</f>
        <v>DK10_Heat/Cooling - Technology Hardware_Embeded Software</v>
      </c>
      <c r="V2512" t="str">
        <f>VLOOKUP(KamstrupData[[#This Row],[ORG_Concat]],'O-Organization'!F:H,3,FALSE)</f>
        <v>11113_DK10_Heat &amp; Cooling_Heat/Cooling - Technology Hardware_Embeded Software</v>
      </c>
    </row>
    <row r="2513" spans="4:22">
      <c r="D2513" t="s">
        <v>359</v>
      </c>
      <c r="E2513" t="str">
        <f>VLOOKUP(D2513,'B-Business Capability'!B:H,5,FALSE)</f>
        <v>Product &amp; Software Development</v>
      </c>
      <c r="F2513" t="str">
        <f>VLOOKUP(D2513,'B-Business Capability'!B:H,6,FALSE)</f>
        <v>Quality Management</v>
      </c>
      <c r="G2513" t="str">
        <f>VLOOKUP(D2513,'B-Business Capability'!B:H,7,FALSE)</f>
        <v>Test Quality</v>
      </c>
      <c r="I2513" t="s">
        <v>253</v>
      </c>
      <c r="J2513" t="s">
        <v>1060</v>
      </c>
      <c r="K2513" t="s">
        <v>880</v>
      </c>
      <c r="L2513" t="s">
        <v>1151</v>
      </c>
      <c r="M2513" t="str">
        <f>VLOOKUP(L2513,'A-Applications'!B:D,3,FALSE)</f>
        <v>PortMon - SysInternals</v>
      </c>
      <c r="N2513" t="s">
        <v>53</v>
      </c>
      <c r="O2513" s="42" t="s">
        <v>54</v>
      </c>
      <c r="P2513" t="s">
        <v>407</v>
      </c>
      <c r="Q2513" t="str">
        <f>VLOOKUP(KamstrupData[[#This Row],[IdLevel123]],'B-Business Capability'!B:L,10,FALSE)</f>
        <v>Idea-to-Release (I2R)</v>
      </c>
      <c r="R2513">
        <f>VLOOKUP(KamstrupData[[#This Row],[IdLevel123]],'B-Business Capability'!B:L,11,FALSE)</f>
        <v>906</v>
      </c>
      <c r="T2513" t="s">
        <v>1063</v>
      </c>
      <c r="U2513" t="str">
        <f>_xlfn.CONCAT(KamstrupData[[#This Row],[CountryCode]],"_",KamstrupData[[#This Row],[Business Area]],"_",KamstrupData[[#This Row],[DepartmentTeam]])</f>
        <v>DK10_Heat/Cooling - Technology Hardware_Embeded Software</v>
      </c>
      <c r="V2513" t="str">
        <f>VLOOKUP(KamstrupData[[#This Row],[ORG_Concat]],'O-Organization'!F:H,3,FALSE)</f>
        <v>11113_DK10_Heat &amp; Cooling_Heat/Cooling - Technology Hardware_Embeded Software</v>
      </c>
    </row>
    <row r="2514" spans="4:22">
      <c r="D2514" t="s">
        <v>507</v>
      </c>
      <c r="E2514" t="str">
        <f>VLOOKUP(D2514,'B-Business Capability'!B:H,5,FALSE)</f>
        <v>Product &amp; Software Development</v>
      </c>
      <c r="F2514" t="str">
        <f>VLOOKUP(D2514,'B-Business Capability'!B:H,6,FALSE)</f>
        <v>Engineering</v>
      </c>
      <c r="G2514" t="str">
        <f>VLOOKUP(D2514,'B-Business Capability'!B:H,7,FALSE)</f>
        <v>Construction &amp; Development</v>
      </c>
      <c r="I2514" t="s">
        <v>253</v>
      </c>
      <c r="J2514" t="s">
        <v>1060</v>
      </c>
      <c r="K2514" t="s">
        <v>880</v>
      </c>
      <c r="L2514" t="s">
        <v>1152</v>
      </c>
      <c r="M2514" t="str">
        <f>VLOOKUP(L2514,'A-Applications'!B:D,3,FALSE)</f>
        <v>procexp</v>
      </c>
      <c r="N2514" t="s">
        <v>53</v>
      </c>
      <c r="O2514" s="42" t="s">
        <v>54</v>
      </c>
      <c r="P2514" t="s">
        <v>407</v>
      </c>
      <c r="Q2514" t="str">
        <f>VLOOKUP(KamstrupData[[#This Row],[IdLevel123]],'B-Business Capability'!B:L,10,FALSE)</f>
        <v>Idea-to-Release (I2R)</v>
      </c>
      <c r="R2514">
        <f>VLOOKUP(KamstrupData[[#This Row],[IdLevel123]],'B-Business Capability'!B:L,11,FALSE)</f>
        <v>420</v>
      </c>
      <c r="T2514" t="s">
        <v>1063</v>
      </c>
      <c r="U2514" t="str">
        <f>_xlfn.CONCAT(KamstrupData[[#This Row],[CountryCode]],"_",KamstrupData[[#This Row],[Business Area]],"_",KamstrupData[[#This Row],[DepartmentTeam]])</f>
        <v>DK10_Heat/Cooling - Technology Hardware_Embeded Software</v>
      </c>
      <c r="V2514" t="str">
        <f>VLOOKUP(KamstrupData[[#This Row],[ORG_Concat]],'O-Organization'!F:H,3,FALSE)</f>
        <v>11113_DK10_Heat &amp; Cooling_Heat/Cooling - Technology Hardware_Embeded Software</v>
      </c>
    </row>
    <row r="2515" spans="4:22">
      <c r="D2515" t="s">
        <v>359</v>
      </c>
      <c r="E2515" t="str">
        <f>VLOOKUP(D2515,'B-Business Capability'!B:H,5,FALSE)</f>
        <v>Product &amp; Software Development</v>
      </c>
      <c r="F2515" t="str">
        <f>VLOOKUP(D2515,'B-Business Capability'!B:H,6,FALSE)</f>
        <v>Quality Management</v>
      </c>
      <c r="G2515" t="str">
        <f>VLOOKUP(D2515,'B-Business Capability'!B:H,7,FALSE)</f>
        <v>Test Quality</v>
      </c>
      <c r="I2515" t="s">
        <v>253</v>
      </c>
      <c r="J2515" t="s">
        <v>1060</v>
      </c>
      <c r="K2515" t="s">
        <v>880</v>
      </c>
      <c r="L2515" t="s">
        <v>1152</v>
      </c>
      <c r="M2515" t="str">
        <f>VLOOKUP(L2515,'A-Applications'!B:D,3,FALSE)</f>
        <v>procexp</v>
      </c>
      <c r="N2515" t="s">
        <v>53</v>
      </c>
      <c r="O2515" s="42" t="s">
        <v>54</v>
      </c>
      <c r="P2515" t="s">
        <v>407</v>
      </c>
      <c r="Q2515" t="str">
        <f>VLOOKUP(KamstrupData[[#This Row],[IdLevel123]],'B-Business Capability'!B:L,10,FALSE)</f>
        <v>Idea-to-Release (I2R)</v>
      </c>
      <c r="R2515">
        <f>VLOOKUP(KamstrupData[[#This Row],[IdLevel123]],'B-Business Capability'!B:L,11,FALSE)</f>
        <v>906</v>
      </c>
      <c r="T2515" t="s">
        <v>1063</v>
      </c>
      <c r="U2515" t="str">
        <f>_xlfn.CONCAT(KamstrupData[[#This Row],[CountryCode]],"_",KamstrupData[[#This Row],[Business Area]],"_",KamstrupData[[#This Row],[DepartmentTeam]])</f>
        <v>DK10_Heat/Cooling - Technology Hardware_Embeded Software</v>
      </c>
      <c r="V2515" t="str">
        <f>VLOOKUP(KamstrupData[[#This Row],[ORG_Concat]],'O-Organization'!F:H,3,FALSE)</f>
        <v>11113_DK10_Heat &amp; Cooling_Heat/Cooling - Technology Hardware_Embeded Software</v>
      </c>
    </row>
    <row r="2516" spans="4:22">
      <c r="D2516" t="s">
        <v>507</v>
      </c>
      <c r="E2516" t="str">
        <f>VLOOKUP(D2516,'B-Business Capability'!B:H,5,FALSE)</f>
        <v>Product &amp; Software Development</v>
      </c>
      <c r="F2516" t="str">
        <f>VLOOKUP(D2516,'B-Business Capability'!B:H,6,FALSE)</f>
        <v>Engineering</v>
      </c>
      <c r="G2516" t="str">
        <f>VLOOKUP(D2516,'B-Business Capability'!B:H,7,FALSE)</f>
        <v>Construction &amp; Development</v>
      </c>
      <c r="I2516" t="s">
        <v>253</v>
      </c>
      <c r="J2516" t="s">
        <v>1060</v>
      </c>
      <c r="K2516" t="s">
        <v>880</v>
      </c>
      <c r="L2516" t="s">
        <v>1153</v>
      </c>
      <c r="M2516" t="str">
        <f>VLOOKUP(L2516,'A-Applications'!B:D,3,FALSE)</f>
        <v>ProcMon</v>
      </c>
      <c r="N2516" t="s">
        <v>53</v>
      </c>
      <c r="O2516" s="42" t="s">
        <v>54</v>
      </c>
      <c r="P2516" t="s">
        <v>407</v>
      </c>
      <c r="Q2516" t="str">
        <f>VLOOKUP(KamstrupData[[#This Row],[IdLevel123]],'B-Business Capability'!B:L,10,FALSE)</f>
        <v>Idea-to-Release (I2R)</v>
      </c>
      <c r="R2516">
        <f>VLOOKUP(KamstrupData[[#This Row],[IdLevel123]],'B-Business Capability'!B:L,11,FALSE)</f>
        <v>420</v>
      </c>
      <c r="T2516" t="s">
        <v>1063</v>
      </c>
      <c r="U2516" t="str">
        <f>_xlfn.CONCAT(KamstrupData[[#This Row],[CountryCode]],"_",KamstrupData[[#This Row],[Business Area]],"_",KamstrupData[[#This Row],[DepartmentTeam]])</f>
        <v>DK10_Heat/Cooling - Technology Hardware_Embeded Software</v>
      </c>
      <c r="V2516" t="str">
        <f>VLOOKUP(KamstrupData[[#This Row],[ORG_Concat]],'O-Organization'!F:H,3,FALSE)</f>
        <v>11113_DK10_Heat &amp; Cooling_Heat/Cooling - Technology Hardware_Embeded Software</v>
      </c>
    </row>
    <row r="2517" spans="4:22">
      <c r="D2517" t="s">
        <v>359</v>
      </c>
      <c r="E2517" t="str">
        <f>VLOOKUP(D2517,'B-Business Capability'!B:H,5,FALSE)</f>
        <v>Product &amp; Software Development</v>
      </c>
      <c r="F2517" t="str">
        <f>VLOOKUP(D2517,'B-Business Capability'!B:H,6,FALSE)</f>
        <v>Quality Management</v>
      </c>
      <c r="G2517" t="str">
        <f>VLOOKUP(D2517,'B-Business Capability'!B:H,7,FALSE)</f>
        <v>Test Quality</v>
      </c>
      <c r="I2517" t="s">
        <v>253</v>
      </c>
      <c r="J2517" t="s">
        <v>1060</v>
      </c>
      <c r="K2517" t="s">
        <v>880</v>
      </c>
      <c r="L2517" t="s">
        <v>1153</v>
      </c>
      <c r="M2517" t="str">
        <f>VLOOKUP(L2517,'A-Applications'!B:D,3,FALSE)</f>
        <v>ProcMon</v>
      </c>
      <c r="N2517" t="s">
        <v>53</v>
      </c>
      <c r="O2517" s="42" t="s">
        <v>54</v>
      </c>
      <c r="P2517" t="s">
        <v>407</v>
      </c>
      <c r="Q2517" t="str">
        <f>VLOOKUP(KamstrupData[[#This Row],[IdLevel123]],'B-Business Capability'!B:L,10,FALSE)</f>
        <v>Idea-to-Release (I2R)</v>
      </c>
      <c r="R2517">
        <f>VLOOKUP(KamstrupData[[#This Row],[IdLevel123]],'B-Business Capability'!B:L,11,FALSE)</f>
        <v>906</v>
      </c>
      <c r="T2517" t="s">
        <v>1063</v>
      </c>
      <c r="U2517" t="str">
        <f>_xlfn.CONCAT(KamstrupData[[#This Row],[CountryCode]],"_",KamstrupData[[#This Row],[Business Area]],"_",KamstrupData[[#This Row],[DepartmentTeam]])</f>
        <v>DK10_Heat/Cooling - Technology Hardware_Embeded Software</v>
      </c>
      <c r="V2517" t="str">
        <f>VLOOKUP(KamstrupData[[#This Row],[ORG_Concat]],'O-Organization'!F:H,3,FALSE)</f>
        <v>11113_DK10_Heat &amp; Cooling_Heat/Cooling - Technology Hardware_Embeded Software</v>
      </c>
    </row>
    <row r="2518" spans="4:22">
      <c r="D2518" t="s">
        <v>507</v>
      </c>
      <c r="E2518" t="str">
        <f>VLOOKUP(D2518,'B-Business Capability'!B:H,5,FALSE)</f>
        <v>Product &amp; Software Development</v>
      </c>
      <c r="F2518" t="str">
        <f>VLOOKUP(D2518,'B-Business Capability'!B:H,6,FALSE)</f>
        <v>Engineering</v>
      </c>
      <c r="G2518" t="str">
        <f>VLOOKUP(D2518,'B-Business Capability'!B:H,7,FALSE)</f>
        <v>Construction &amp; Development</v>
      </c>
      <c r="I2518" t="s">
        <v>253</v>
      </c>
      <c r="J2518" t="s">
        <v>1060</v>
      </c>
      <c r="K2518" t="s">
        <v>880</v>
      </c>
      <c r="L2518" t="s">
        <v>1154</v>
      </c>
      <c r="M2518" t="str">
        <f>VLOOKUP(L2518,'A-Applications'!B:D,3,FALSE)</f>
        <v>ProtoC compiler</v>
      </c>
      <c r="N2518" t="s">
        <v>53</v>
      </c>
      <c r="O2518" s="42" t="s">
        <v>54</v>
      </c>
      <c r="P2518" t="s">
        <v>407</v>
      </c>
      <c r="Q2518" t="str">
        <f>VLOOKUP(KamstrupData[[#This Row],[IdLevel123]],'B-Business Capability'!B:L,10,FALSE)</f>
        <v>Idea-to-Release (I2R)</v>
      </c>
      <c r="R2518">
        <f>VLOOKUP(KamstrupData[[#This Row],[IdLevel123]],'B-Business Capability'!B:L,11,FALSE)</f>
        <v>420</v>
      </c>
      <c r="T2518" t="s">
        <v>1063</v>
      </c>
      <c r="U2518" t="str">
        <f>_xlfn.CONCAT(KamstrupData[[#This Row],[CountryCode]],"_",KamstrupData[[#This Row],[Business Area]],"_",KamstrupData[[#This Row],[DepartmentTeam]])</f>
        <v>DK10_Heat/Cooling - Technology Hardware_Embeded Software</v>
      </c>
      <c r="V2518" t="str">
        <f>VLOOKUP(KamstrupData[[#This Row],[ORG_Concat]],'O-Organization'!F:H,3,FALSE)</f>
        <v>11113_DK10_Heat &amp; Cooling_Heat/Cooling - Technology Hardware_Embeded Software</v>
      </c>
    </row>
    <row r="2519" spans="4:22">
      <c r="D2519" t="s">
        <v>507</v>
      </c>
      <c r="E2519" t="str">
        <f>VLOOKUP(D2519,'B-Business Capability'!B:H,5,FALSE)</f>
        <v>Product &amp; Software Development</v>
      </c>
      <c r="F2519" t="str">
        <f>VLOOKUP(D2519,'B-Business Capability'!B:H,6,FALSE)</f>
        <v>Engineering</v>
      </c>
      <c r="G2519" t="str">
        <f>VLOOKUP(D2519,'B-Business Capability'!B:H,7,FALSE)</f>
        <v>Construction &amp; Development</v>
      </c>
      <c r="I2519" t="s">
        <v>253</v>
      </c>
      <c r="J2519" t="s">
        <v>1060</v>
      </c>
      <c r="K2519" t="s">
        <v>880</v>
      </c>
      <c r="L2519" t="s">
        <v>1155</v>
      </c>
      <c r="M2519" t="str">
        <f>VLOOKUP(L2519,'A-Applications'!B:D,3,FALSE)</f>
        <v>spacesniffer</v>
      </c>
      <c r="N2519" t="s">
        <v>53</v>
      </c>
      <c r="O2519" s="42" t="s">
        <v>54</v>
      </c>
      <c r="P2519" t="s">
        <v>407</v>
      </c>
      <c r="Q2519" t="str">
        <f>VLOOKUP(KamstrupData[[#This Row],[IdLevel123]],'B-Business Capability'!B:L,10,FALSE)</f>
        <v>Idea-to-Release (I2R)</v>
      </c>
      <c r="R2519">
        <f>VLOOKUP(KamstrupData[[#This Row],[IdLevel123]],'B-Business Capability'!B:L,11,FALSE)</f>
        <v>420</v>
      </c>
      <c r="T2519" t="s">
        <v>1063</v>
      </c>
      <c r="U2519" t="str">
        <f>_xlfn.CONCAT(KamstrupData[[#This Row],[CountryCode]],"_",KamstrupData[[#This Row],[Business Area]],"_",KamstrupData[[#This Row],[DepartmentTeam]])</f>
        <v>DK10_Heat/Cooling - Technology Hardware_Embeded Software</v>
      </c>
      <c r="V2519" t="str">
        <f>VLOOKUP(KamstrupData[[#This Row],[ORG_Concat]],'O-Organization'!F:H,3,FALSE)</f>
        <v>11113_DK10_Heat &amp; Cooling_Heat/Cooling - Technology Hardware_Embeded Software</v>
      </c>
    </row>
    <row r="2520" spans="4:22">
      <c r="D2520" t="s">
        <v>359</v>
      </c>
      <c r="E2520" t="str">
        <f>VLOOKUP(D2520,'B-Business Capability'!B:H,5,FALSE)</f>
        <v>Product &amp; Software Development</v>
      </c>
      <c r="F2520" t="str">
        <f>VLOOKUP(D2520,'B-Business Capability'!B:H,6,FALSE)</f>
        <v>Quality Management</v>
      </c>
      <c r="G2520" t="str">
        <f>VLOOKUP(D2520,'B-Business Capability'!B:H,7,FALSE)</f>
        <v>Test Quality</v>
      </c>
      <c r="I2520" t="s">
        <v>253</v>
      </c>
      <c r="J2520" t="s">
        <v>1060</v>
      </c>
      <c r="K2520" t="s">
        <v>880</v>
      </c>
      <c r="L2520" t="s">
        <v>1155</v>
      </c>
      <c r="M2520" t="str">
        <f>VLOOKUP(L2520,'A-Applications'!B:D,3,FALSE)</f>
        <v>spacesniffer</v>
      </c>
      <c r="N2520" t="s">
        <v>53</v>
      </c>
      <c r="O2520" s="42" t="s">
        <v>54</v>
      </c>
      <c r="P2520" t="s">
        <v>407</v>
      </c>
      <c r="Q2520" t="str">
        <f>VLOOKUP(KamstrupData[[#This Row],[IdLevel123]],'B-Business Capability'!B:L,10,FALSE)</f>
        <v>Idea-to-Release (I2R)</v>
      </c>
      <c r="R2520">
        <f>VLOOKUP(KamstrupData[[#This Row],[IdLevel123]],'B-Business Capability'!B:L,11,FALSE)</f>
        <v>906</v>
      </c>
      <c r="T2520" t="s">
        <v>1063</v>
      </c>
      <c r="U2520" t="str">
        <f>_xlfn.CONCAT(KamstrupData[[#This Row],[CountryCode]],"_",KamstrupData[[#This Row],[Business Area]],"_",KamstrupData[[#This Row],[DepartmentTeam]])</f>
        <v>DK10_Heat/Cooling - Technology Hardware_Embeded Software</v>
      </c>
      <c r="V2520" t="str">
        <f>VLOOKUP(KamstrupData[[#This Row],[ORG_Concat]],'O-Organization'!F:H,3,FALSE)</f>
        <v>11113_DK10_Heat &amp; Cooling_Heat/Cooling - Technology Hardware_Embeded Software</v>
      </c>
    </row>
    <row r="2521" spans="4:22">
      <c r="D2521" t="s">
        <v>507</v>
      </c>
      <c r="E2521" t="str">
        <f>VLOOKUP(D2521,'B-Business Capability'!B:H,5,FALSE)</f>
        <v>Product &amp; Software Development</v>
      </c>
      <c r="F2521" t="str">
        <f>VLOOKUP(D2521,'B-Business Capability'!B:H,6,FALSE)</f>
        <v>Engineering</v>
      </c>
      <c r="G2521" t="str">
        <f>VLOOKUP(D2521,'B-Business Capability'!B:H,7,FALSE)</f>
        <v>Construction &amp; Development</v>
      </c>
      <c r="I2521" t="s">
        <v>253</v>
      </c>
      <c r="J2521" t="s">
        <v>1060</v>
      </c>
      <c r="K2521" t="s">
        <v>880</v>
      </c>
      <c r="L2521" t="s">
        <v>1156</v>
      </c>
      <c r="M2521" t="str">
        <f>VLOOKUP(L2521,'A-Applications'!B:D,3,FALSE)</f>
        <v>Kamstrup Tech-tools (OMS LPWAN Frame Helper)</v>
      </c>
      <c r="N2521" t="s">
        <v>53</v>
      </c>
      <c r="O2521" s="42" t="s">
        <v>54</v>
      </c>
      <c r="P2521" t="s">
        <v>407</v>
      </c>
      <c r="Q2521" t="str">
        <f>VLOOKUP(KamstrupData[[#This Row],[IdLevel123]],'B-Business Capability'!B:L,10,FALSE)</f>
        <v>Idea-to-Release (I2R)</v>
      </c>
      <c r="R2521">
        <f>VLOOKUP(KamstrupData[[#This Row],[IdLevel123]],'B-Business Capability'!B:L,11,FALSE)</f>
        <v>420</v>
      </c>
      <c r="T2521" t="s">
        <v>1063</v>
      </c>
      <c r="U2521" t="str">
        <f>_xlfn.CONCAT(KamstrupData[[#This Row],[CountryCode]],"_",KamstrupData[[#This Row],[Business Area]],"_",KamstrupData[[#This Row],[DepartmentTeam]])</f>
        <v>DK10_Heat/Cooling - Technology Hardware_Embeded Software</v>
      </c>
      <c r="V2521" t="str">
        <f>VLOOKUP(KamstrupData[[#This Row],[ORG_Concat]],'O-Organization'!F:H,3,FALSE)</f>
        <v>11113_DK10_Heat &amp; Cooling_Heat/Cooling - Technology Hardware_Embeded Software</v>
      </c>
    </row>
    <row r="2522" spans="4:22">
      <c r="D2522" t="s">
        <v>359</v>
      </c>
      <c r="E2522" t="str">
        <f>VLOOKUP(D2522,'B-Business Capability'!B:H,5,FALSE)</f>
        <v>Product &amp; Software Development</v>
      </c>
      <c r="F2522" t="str">
        <f>VLOOKUP(D2522,'B-Business Capability'!B:H,6,FALSE)</f>
        <v>Quality Management</v>
      </c>
      <c r="G2522" t="str">
        <f>VLOOKUP(D2522,'B-Business Capability'!B:H,7,FALSE)</f>
        <v>Test Quality</v>
      </c>
      <c r="I2522" t="s">
        <v>253</v>
      </c>
      <c r="J2522" t="s">
        <v>1060</v>
      </c>
      <c r="K2522" t="s">
        <v>880</v>
      </c>
      <c r="L2522" t="s">
        <v>1156</v>
      </c>
      <c r="M2522" t="str">
        <f>VLOOKUP(L2522,'A-Applications'!B:D,3,FALSE)</f>
        <v>Kamstrup Tech-tools (OMS LPWAN Frame Helper)</v>
      </c>
      <c r="N2522" t="s">
        <v>53</v>
      </c>
      <c r="O2522" s="42" t="s">
        <v>54</v>
      </c>
      <c r="P2522" t="s">
        <v>407</v>
      </c>
      <c r="Q2522" t="str">
        <f>VLOOKUP(KamstrupData[[#This Row],[IdLevel123]],'B-Business Capability'!B:L,10,FALSE)</f>
        <v>Idea-to-Release (I2R)</v>
      </c>
      <c r="R2522">
        <f>VLOOKUP(KamstrupData[[#This Row],[IdLevel123]],'B-Business Capability'!B:L,11,FALSE)</f>
        <v>906</v>
      </c>
      <c r="T2522" t="s">
        <v>1063</v>
      </c>
      <c r="U2522" t="str">
        <f>_xlfn.CONCAT(KamstrupData[[#This Row],[CountryCode]],"_",KamstrupData[[#This Row],[Business Area]],"_",KamstrupData[[#This Row],[DepartmentTeam]])</f>
        <v>DK10_Heat/Cooling - Technology Hardware_Embeded Software</v>
      </c>
      <c r="V2522" t="str">
        <f>VLOOKUP(KamstrupData[[#This Row],[ORG_Concat]],'O-Organization'!F:H,3,FALSE)</f>
        <v>11113_DK10_Heat &amp; Cooling_Heat/Cooling - Technology Hardware_Embeded Software</v>
      </c>
    </row>
    <row r="2523" spans="4:22">
      <c r="D2523" t="s">
        <v>507</v>
      </c>
      <c r="E2523" t="str">
        <f>VLOOKUP(D2523,'B-Business Capability'!B:H,5,FALSE)</f>
        <v>Product &amp; Software Development</v>
      </c>
      <c r="F2523" t="str">
        <f>VLOOKUP(D2523,'B-Business Capability'!B:H,6,FALSE)</f>
        <v>Engineering</v>
      </c>
      <c r="G2523" t="str">
        <f>VLOOKUP(D2523,'B-Business Capability'!B:H,7,FALSE)</f>
        <v>Construction &amp; Development</v>
      </c>
      <c r="I2523" t="s">
        <v>253</v>
      </c>
      <c r="J2523" t="s">
        <v>1060</v>
      </c>
      <c r="K2523" t="s">
        <v>880</v>
      </c>
      <c r="L2523" t="s">
        <v>1157</v>
      </c>
      <c r="M2523" t="str">
        <f>VLOOKUP(L2523,'A-Applications'!B:D,3,FALSE)</f>
        <v>K382B_TOOL</v>
      </c>
      <c r="N2523" t="s">
        <v>53</v>
      </c>
      <c r="O2523" s="42" t="s">
        <v>54</v>
      </c>
      <c r="P2523" t="s">
        <v>407</v>
      </c>
      <c r="Q2523" t="str">
        <f>VLOOKUP(KamstrupData[[#This Row],[IdLevel123]],'B-Business Capability'!B:L,10,FALSE)</f>
        <v>Idea-to-Release (I2R)</v>
      </c>
      <c r="R2523">
        <f>VLOOKUP(KamstrupData[[#This Row],[IdLevel123]],'B-Business Capability'!B:L,11,FALSE)</f>
        <v>420</v>
      </c>
      <c r="T2523" t="s">
        <v>1063</v>
      </c>
      <c r="U2523" t="str">
        <f>_xlfn.CONCAT(KamstrupData[[#This Row],[CountryCode]],"_",KamstrupData[[#This Row],[Business Area]],"_",KamstrupData[[#This Row],[DepartmentTeam]])</f>
        <v>DK10_Heat/Cooling - Technology Hardware_Embeded Software</v>
      </c>
      <c r="V2523" t="str">
        <f>VLOOKUP(KamstrupData[[#This Row],[ORG_Concat]],'O-Organization'!F:H,3,FALSE)</f>
        <v>11113_DK10_Heat &amp; Cooling_Heat/Cooling - Technology Hardware_Embeded Software</v>
      </c>
    </row>
    <row r="2524" spans="4:22">
      <c r="D2524" t="s">
        <v>359</v>
      </c>
      <c r="E2524" t="str">
        <f>VLOOKUP(D2524,'B-Business Capability'!B:H,5,FALSE)</f>
        <v>Product &amp; Software Development</v>
      </c>
      <c r="F2524" t="str">
        <f>VLOOKUP(D2524,'B-Business Capability'!B:H,6,FALSE)</f>
        <v>Quality Management</v>
      </c>
      <c r="G2524" t="str">
        <f>VLOOKUP(D2524,'B-Business Capability'!B:H,7,FALSE)</f>
        <v>Test Quality</v>
      </c>
      <c r="I2524" t="s">
        <v>253</v>
      </c>
      <c r="J2524" t="s">
        <v>1060</v>
      </c>
      <c r="K2524" t="s">
        <v>880</v>
      </c>
      <c r="L2524" t="s">
        <v>1157</v>
      </c>
      <c r="M2524" t="str">
        <f>VLOOKUP(L2524,'A-Applications'!B:D,3,FALSE)</f>
        <v>K382B_TOOL</v>
      </c>
      <c r="N2524" t="s">
        <v>53</v>
      </c>
      <c r="O2524" s="42" t="s">
        <v>54</v>
      </c>
      <c r="P2524" t="s">
        <v>407</v>
      </c>
      <c r="Q2524" t="str">
        <f>VLOOKUP(KamstrupData[[#This Row],[IdLevel123]],'B-Business Capability'!B:L,10,FALSE)</f>
        <v>Idea-to-Release (I2R)</v>
      </c>
      <c r="R2524">
        <f>VLOOKUP(KamstrupData[[#This Row],[IdLevel123]],'B-Business Capability'!B:L,11,FALSE)</f>
        <v>906</v>
      </c>
      <c r="T2524" t="s">
        <v>1063</v>
      </c>
      <c r="U2524" t="str">
        <f>_xlfn.CONCAT(KamstrupData[[#This Row],[CountryCode]],"_",KamstrupData[[#This Row],[Business Area]],"_",KamstrupData[[#This Row],[DepartmentTeam]])</f>
        <v>DK10_Heat/Cooling - Technology Hardware_Embeded Software</v>
      </c>
      <c r="V2524" t="str">
        <f>VLOOKUP(KamstrupData[[#This Row],[ORG_Concat]],'O-Organization'!F:H,3,FALSE)</f>
        <v>11113_DK10_Heat &amp; Cooling_Heat/Cooling - Technology Hardware_Embeded Software</v>
      </c>
    </row>
    <row r="2525" spans="4:22">
      <c r="D2525" t="s">
        <v>359</v>
      </c>
      <c r="E2525" t="str">
        <f>VLOOKUP(D2525,'B-Business Capability'!B:H,5,FALSE)</f>
        <v>Product &amp; Software Development</v>
      </c>
      <c r="F2525" t="str">
        <f>VLOOKUP(D2525,'B-Business Capability'!B:H,6,FALSE)</f>
        <v>Quality Management</v>
      </c>
      <c r="G2525" t="str">
        <f>VLOOKUP(D2525,'B-Business Capability'!B:H,7,FALSE)</f>
        <v>Test Quality</v>
      </c>
      <c r="I2525" t="s">
        <v>253</v>
      </c>
      <c r="J2525" t="s">
        <v>1060</v>
      </c>
      <c r="K2525" t="s">
        <v>880</v>
      </c>
      <c r="L2525" t="s">
        <v>1158</v>
      </c>
      <c r="M2525" t="str">
        <f>VLOOKUP(L2525,'A-Applications'!B:D,3,FALSE)</f>
        <v>Kamstrup CTS</v>
      </c>
      <c r="N2525" t="s">
        <v>53</v>
      </c>
      <c r="O2525" s="42" t="s">
        <v>54</v>
      </c>
      <c r="P2525" t="s">
        <v>407</v>
      </c>
      <c r="Q2525" t="str">
        <f>VLOOKUP(KamstrupData[[#This Row],[IdLevel123]],'B-Business Capability'!B:L,10,FALSE)</f>
        <v>Idea-to-Release (I2R)</v>
      </c>
      <c r="R2525">
        <f>VLOOKUP(KamstrupData[[#This Row],[IdLevel123]],'B-Business Capability'!B:L,11,FALSE)</f>
        <v>906</v>
      </c>
      <c r="T2525" t="s">
        <v>1063</v>
      </c>
      <c r="U2525" t="str">
        <f>_xlfn.CONCAT(KamstrupData[[#This Row],[CountryCode]],"_",KamstrupData[[#This Row],[Business Area]],"_",KamstrupData[[#This Row],[DepartmentTeam]])</f>
        <v>DK10_Heat/Cooling - Technology Hardware_Embeded Software</v>
      </c>
      <c r="V2525" t="str">
        <f>VLOOKUP(KamstrupData[[#This Row],[ORG_Concat]],'O-Organization'!F:H,3,FALSE)</f>
        <v>11113_DK10_Heat &amp; Cooling_Heat/Cooling - Technology Hardware_Embeded Software</v>
      </c>
    </row>
    <row r="2526" spans="4:22">
      <c r="D2526" t="s">
        <v>359</v>
      </c>
      <c r="E2526" t="str">
        <f>VLOOKUP(D2526,'B-Business Capability'!B:H,5,FALSE)</f>
        <v>Product &amp; Software Development</v>
      </c>
      <c r="F2526" t="str">
        <f>VLOOKUP(D2526,'B-Business Capability'!B:H,6,FALSE)</f>
        <v>Quality Management</v>
      </c>
      <c r="G2526" t="str">
        <f>VLOOKUP(D2526,'B-Business Capability'!B:H,7,FALSE)</f>
        <v>Test Quality</v>
      </c>
      <c r="I2526" t="s">
        <v>253</v>
      </c>
      <c r="J2526" t="s">
        <v>1060</v>
      </c>
      <c r="K2526" t="s">
        <v>1064</v>
      </c>
      <c r="L2526" t="s">
        <v>1158</v>
      </c>
      <c r="M2526" t="str">
        <f>VLOOKUP(L2526,'A-Applications'!B:D,3,FALSE)</f>
        <v>Kamstrup CTS</v>
      </c>
      <c r="N2526" t="s">
        <v>53</v>
      </c>
      <c r="O2526" s="42" t="s">
        <v>54</v>
      </c>
      <c r="P2526" t="s">
        <v>407</v>
      </c>
      <c r="Q2526" t="str">
        <f>VLOOKUP(KamstrupData[[#This Row],[IdLevel123]],'B-Business Capability'!B:L,10,FALSE)</f>
        <v>Idea-to-Release (I2R)</v>
      </c>
      <c r="R2526">
        <f>VLOOKUP(KamstrupData[[#This Row],[IdLevel123]],'B-Business Capability'!B:L,11,FALSE)</f>
        <v>906</v>
      </c>
      <c r="T2526" t="s">
        <v>1065</v>
      </c>
      <c r="U2526" t="str">
        <f>_xlfn.CONCAT(KamstrupData[[#This Row],[CountryCode]],"_",KamstrupData[[#This Row],[Business Area]],"_",KamstrupData[[#This Row],[DepartmentTeam]])</f>
        <v>DK10_Heat/Cooling - Technology Hardware_H/C Meters</v>
      </c>
      <c r="V2526" t="str">
        <f>VLOOKUP(KamstrupData[[#This Row],[ORG_Concat]],'O-Organization'!F:H,3,FALSE)</f>
        <v>11114_DK10_Heat &amp; Cooling_Heat/Cooling - Technology Hardware_H/C Meters</v>
      </c>
    </row>
    <row r="2527" spans="4:22">
      <c r="D2527" t="s">
        <v>359</v>
      </c>
      <c r="E2527" t="str">
        <f>VLOOKUP(D2527,'B-Business Capability'!B:H,5,FALSE)</f>
        <v>Product &amp; Software Development</v>
      </c>
      <c r="F2527" t="str">
        <f>VLOOKUP(D2527,'B-Business Capability'!B:H,6,FALSE)</f>
        <v>Quality Management</v>
      </c>
      <c r="G2527" t="str">
        <f>VLOOKUP(D2527,'B-Business Capability'!B:H,7,FALSE)</f>
        <v>Test Quality</v>
      </c>
      <c r="I2527" t="s">
        <v>253</v>
      </c>
      <c r="J2527" t="s">
        <v>1060</v>
      </c>
      <c r="K2527" t="s">
        <v>883</v>
      </c>
      <c r="L2527" t="s">
        <v>1158</v>
      </c>
      <c r="M2527" t="str">
        <f>VLOOKUP(L2527,'A-Applications'!B:D,3,FALSE)</f>
        <v>Kamstrup CTS</v>
      </c>
      <c r="N2527" t="s">
        <v>53</v>
      </c>
      <c r="O2527" s="42" t="s">
        <v>54</v>
      </c>
      <c r="P2527" t="s">
        <v>407</v>
      </c>
      <c r="Q2527" t="str">
        <f>VLOOKUP(KamstrupData[[#This Row],[IdLevel123]],'B-Business Capability'!B:L,10,FALSE)</f>
        <v>Idea-to-Release (I2R)</v>
      </c>
      <c r="R2527">
        <f>VLOOKUP(KamstrupData[[#This Row],[IdLevel123]],'B-Business Capability'!B:L,11,FALSE)</f>
        <v>906</v>
      </c>
      <c r="U2527" t="str">
        <f>_xlfn.CONCAT(KamstrupData[[#This Row],[CountryCode]],"_",KamstrupData[[#This Row],[Business Area]],"_",KamstrupData[[#This Row],[DepartmentTeam]])</f>
        <v>DK10_Heat/Cooling - Technology Hardware_Hardware</v>
      </c>
      <c r="V2527" t="str">
        <f>VLOOKUP(KamstrupData[[#This Row],[ORG_Concat]],'O-Organization'!F:H,3,FALSE)</f>
        <v>11115_DK10_Heat &amp; Cooling_Heat/Cooling - Technology Hardware_Hardware</v>
      </c>
    </row>
    <row r="2528" spans="4:22">
      <c r="D2528" t="s">
        <v>899</v>
      </c>
      <c r="E2528" t="str">
        <f>VLOOKUP(D2528,'B-Business Capability'!B:H,5,FALSE)</f>
        <v>OT Hosting</v>
      </c>
      <c r="F2528" t="str">
        <f>VLOOKUP(D2528,'B-Business Capability'!B:H,6,FALSE)</f>
        <v>OT Data &amp; Integration</v>
      </c>
      <c r="G2528" t="str">
        <f>VLOOKUP(D2528,'B-Business Capability'!B:H,7,FALSE)</f>
        <v>Data Analytics &amp; Insight Services</v>
      </c>
      <c r="I2528" t="s">
        <v>253</v>
      </c>
      <c r="J2528" t="s">
        <v>1060</v>
      </c>
      <c r="K2528" t="s">
        <v>1061</v>
      </c>
      <c r="L2528" t="s">
        <v>462</v>
      </c>
      <c r="M2528" t="str">
        <f>VLOOKUP(L2528,'A-Applications'!B:D,3,FALSE)</f>
        <v>Grafana</v>
      </c>
      <c r="N2528" t="s">
        <v>147</v>
      </c>
      <c r="O2528" s="42" t="s">
        <v>66</v>
      </c>
      <c r="P2528" t="s">
        <v>407</v>
      </c>
      <c r="Q2528" t="str">
        <f>VLOOKUP(KamstrupData[[#This Row],[IdLevel123]],'B-Business Capability'!B:L,10,FALSE)</f>
        <v>N/A</v>
      </c>
      <c r="R2528">
        <f>VLOOKUP(KamstrupData[[#This Row],[IdLevel123]],'B-Business Capability'!B:L,11,FALSE)</f>
        <v>0</v>
      </c>
      <c r="T2528" t="s">
        <v>1062</v>
      </c>
      <c r="U2528" t="str">
        <f>_xlfn.CONCAT(KamstrupData[[#This Row],[CountryCode]],"_",KamstrupData[[#This Row],[Business Area]],"_",KamstrupData[[#This Row],[DepartmentTeam]])</f>
        <v>DK10_Heat/Cooling - Technology Hardware_Concentrators</v>
      </c>
      <c r="V2528" t="str">
        <f>VLOOKUP(KamstrupData[[#This Row],[ORG_Concat]],'O-Organization'!F:H,3,FALSE)</f>
        <v>11112_DK10_Heat &amp; Cooling_Heat/Cooling - Technology Hardware_Concentrators</v>
      </c>
    </row>
    <row r="2529" spans="4:22">
      <c r="D2529" t="s">
        <v>507</v>
      </c>
      <c r="E2529" t="str">
        <f>VLOOKUP(D2529,'B-Business Capability'!B:H,5,FALSE)</f>
        <v>Product &amp; Software Development</v>
      </c>
      <c r="F2529" t="str">
        <f>VLOOKUP(D2529,'B-Business Capability'!B:H,6,FALSE)</f>
        <v>Engineering</v>
      </c>
      <c r="G2529" t="str">
        <f>VLOOKUP(D2529,'B-Business Capability'!B:H,7,FALSE)</f>
        <v>Construction &amp; Development</v>
      </c>
      <c r="I2529" t="s">
        <v>253</v>
      </c>
      <c r="J2529" t="s">
        <v>1060</v>
      </c>
      <c r="K2529" t="s">
        <v>1064</v>
      </c>
      <c r="L2529" t="s">
        <v>1159</v>
      </c>
      <c r="M2529" t="str">
        <f>VLOOKUP(L2529,'A-Applications'!B:D,3,FALSE)</f>
        <v>HxD Hex Editor</v>
      </c>
      <c r="N2529" t="s">
        <v>53</v>
      </c>
      <c r="O2529" t="s">
        <v>54</v>
      </c>
      <c r="P2529" t="s">
        <v>407</v>
      </c>
      <c r="Q2529" t="str">
        <f>VLOOKUP(KamstrupData[[#This Row],[IdLevel123]],'B-Business Capability'!B:L,10,FALSE)</f>
        <v>Idea-to-Release (I2R)</v>
      </c>
      <c r="R2529">
        <f>VLOOKUP(KamstrupData[[#This Row],[IdLevel123]],'B-Business Capability'!B:L,11,FALSE)</f>
        <v>420</v>
      </c>
      <c r="T2529" t="s">
        <v>1065</v>
      </c>
      <c r="U2529" t="str">
        <f>_xlfn.CONCAT(KamstrupData[[#This Row],[CountryCode]],"_",KamstrupData[[#This Row],[Business Area]],"_",KamstrupData[[#This Row],[DepartmentTeam]])</f>
        <v>DK10_Heat/Cooling - Technology Hardware_H/C Meters</v>
      </c>
      <c r="V2529" t="str">
        <f>VLOOKUP(KamstrupData[[#This Row],[ORG_Concat]],'O-Organization'!F:H,3,FALSE)</f>
        <v>11114_DK10_Heat &amp; Cooling_Heat/Cooling - Technology Hardware_H/C Meters</v>
      </c>
    </row>
    <row r="2530" spans="4:22">
      <c r="D2530" t="s">
        <v>507</v>
      </c>
      <c r="E2530" t="str">
        <f>VLOOKUP(D2530,'B-Business Capability'!B:H,5,FALSE)</f>
        <v>Product &amp; Software Development</v>
      </c>
      <c r="F2530" t="str">
        <f>VLOOKUP(D2530,'B-Business Capability'!B:H,6,FALSE)</f>
        <v>Engineering</v>
      </c>
      <c r="G2530" t="str">
        <f>VLOOKUP(D2530,'B-Business Capability'!B:H,7,FALSE)</f>
        <v>Construction &amp; Development</v>
      </c>
      <c r="I2530" t="s">
        <v>253</v>
      </c>
      <c r="J2530" t="s">
        <v>1060</v>
      </c>
      <c r="K2530" t="s">
        <v>1064</v>
      </c>
      <c r="L2530" t="s">
        <v>1160</v>
      </c>
      <c r="M2530" t="str">
        <f>VLOOKUP(L2530,'A-Applications'!B:D,3,FALSE)</f>
        <v>USB Device Viewer</v>
      </c>
      <c r="N2530" t="s">
        <v>53</v>
      </c>
      <c r="O2530" t="s">
        <v>54</v>
      </c>
      <c r="P2530" t="s">
        <v>407</v>
      </c>
      <c r="Q2530" t="str">
        <f>VLOOKUP(KamstrupData[[#This Row],[IdLevel123]],'B-Business Capability'!B:L,10,FALSE)</f>
        <v>Idea-to-Release (I2R)</v>
      </c>
      <c r="R2530">
        <f>VLOOKUP(KamstrupData[[#This Row],[IdLevel123]],'B-Business Capability'!B:L,11,FALSE)</f>
        <v>420</v>
      </c>
      <c r="T2530" t="s">
        <v>1065</v>
      </c>
      <c r="U2530" t="str">
        <f>_xlfn.CONCAT(KamstrupData[[#This Row],[CountryCode]],"_",KamstrupData[[#This Row],[Business Area]],"_",KamstrupData[[#This Row],[DepartmentTeam]])</f>
        <v>DK10_Heat/Cooling - Technology Hardware_H/C Meters</v>
      </c>
      <c r="V2530" t="str">
        <f>VLOOKUP(KamstrupData[[#This Row],[ORG_Concat]],'O-Organization'!F:H,3,FALSE)</f>
        <v>11114_DK10_Heat &amp; Cooling_Heat/Cooling - Technology Hardware_H/C Meters</v>
      </c>
    </row>
    <row r="2531" spans="4:22">
      <c r="D2531" t="s">
        <v>507</v>
      </c>
      <c r="E2531" t="str">
        <f>VLOOKUP(D2531,'B-Business Capability'!B:H,5,FALSE)</f>
        <v>Product &amp; Software Development</v>
      </c>
      <c r="F2531" t="str">
        <f>VLOOKUP(D2531,'B-Business Capability'!B:H,6,FALSE)</f>
        <v>Engineering</v>
      </c>
      <c r="G2531" t="str">
        <f>VLOOKUP(D2531,'B-Business Capability'!B:H,7,FALSE)</f>
        <v>Construction &amp; Development</v>
      </c>
      <c r="I2531" t="s">
        <v>253</v>
      </c>
      <c r="J2531" t="s">
        <v>1060</v>
      </c>
      <c r="K2531" t="s">
        <v>1064</v>
      </c>
      <c r="L2531" t="s">
        <v>1161</v>
      </c>
      <c r="M2531" t="str">
        <f>VLOOKUP(L2531,'A-Applications'!B:D,3,FALSE)</f>
        <v>Rufus</v>
      </c>
      <c r="N2531" t="s">
        <v>53</v>
      </c>
      <c r="O2531" t="s">
        <v>54</v>
      </c>
      <c r="P2531" t="s">
        <v>407</v>
      </c>
      <c r="Q2531" t="str">
        <f>VLOOKUP(KamstrupData[[#This Row],[IdLevel123]],'B-Business Capability'!B:L,10,FALSE)</f>
        <v>Idea-to-Release (I2R)</v>
      </c>
      <c r="R2531">
        <f>VLOOKUP(KamstrupData[[#This Row],[IdLevel123]],'B-Business Capability'!B:L,11,FALSE)</f>
        <v>420</v>
      </c>
      <c r="T2531" t="s">
        <v>1065</v>
      </c>
      <c r="U2531" t="str">
        <f>_xlfn.CONCAT(KamstrupData[[#This Row],[CountryCode]],"_",KamstrupData[[#This Row],[Business Area]],"_",KamstrupData[[#This Row],[DepartmentTeam]])</f>
        <v>DK10_Heat/Cooling - Technology Hardware_H/C Meters</v>
      </c>
      <c r="V2531" t="str">
        <f>VLOOKUP(KamstrupData[[#This Row],[ORG_Concat]],'O-Organization'!F:H,3,FALSE)</f>
        <v>11114_DK10_Heat &amp; Cooling_Heat/Cooling - Technology Hardware_H/C Meters</v>
      </c>
    </row>
    <row r="2532" spans="4:22">
      <c r="D2532" t="s">
        <v>507</v>
      </c>
      <c r="E2532" t="str">
        <f>VLOOKUP(D2532,'B-Business Capability'!B:H,5,FALSE)</f>
        <v>Product &amp; Software Development</v>
      </c>
      <c r="F2532" t="str">
        <f>VLOOKUP(D2532,'B-Business Capability'!B:H,6,FALSE)</f>
        <v>Engineering</v>
      </c>
      <c r="G2532" t="str">
        <f>VLOOKUP(D2532,'B-Business Capability'!B:H,7,FALSE)</f>
        <v>Construction &amp; Development</v>
      </c>
      <c r="I2532" t="s">
        <v>253</v>
      </c>
      <c r="J2532" t="s">
        <v>1060</v>
      </c>
      <c r="K2532" t="s">
        <v>1064</v>
      </c>
      <c r="L2532" t="s">
        <v>1162</v>
      </c>
      <c r="M2532" t="str">
        <f>VLOOKUP(L2532,'A-Applications'!B:D,3,FALSE)</f>
        <v>Qoitech Otii 3</v>
      </c>
      <c r="N2532" t="s">
        <v>53</v>
      </c>
      <c r="O2532" t="s">
        <v>54</v>
      </c>
      <c r="P2532" t="s">
        <v>407</v>
      </c>
      <c r="Q2532" t="str">
        <f>VLOOKUP(KamstrupData[[#This Row],[IdLevel123]],'B-Business Capability'!B:L,10,FALSE)</f>
        <v>Idea-to-Release (I2R)</v>
      </c>
      <c r="R2532">
        <f>VLOOKUP(KamstrupData[[#This Row],[IdLevel123]],'B-Business Capability'!B:L,11,FALSE)</f>
        <v>420</v>
      </c>
      <c r="T2532" t="s">
        <v>1065</v>
      </c>
      <c r="U2532" t="str">
        <f>_xlfn.CONCAT(KamstrupData[[#This Row],[CountryCode]],"_",KamstrupData[[#This Row],[Business Area]],"_",KamstrupData[[#This Row],[DepartmentTeam]])</f>
        <v>DK10_Heat/Cooling - Technology Hardware_H/C Meters</v>
      </c>
      <c r="V2532" t="str">
        <f>VLOOKUP(KamstrupData[[#This Row],[ORG_Concat]],'O-Organization'!F:H,3,FALSE)</f>
        <v>11114_DK10_Heat &amp; Cooling_Heat/Cooling - Technology Hardware_H/C Meters</v>
      </c>
    </row>
    <row r="2533" spans="4:22">
      <c r="D2533" t="s">
        <v>507</v>
      </c>
      <c r="E2533" t="str">
        <f>VLOOKUP(D2533,'B-Business Capability'!B:H,5,FALSE)</f>
        <v>Product &amp; Software Development</v>
      </c>
      <c r="F2533" t="str">
        <f>VLOOKUP(D2533,'B-Business Capability'!B:H,6,FALSE)</f>
        <v>Engineering</v>
      </c>
      <c r="G2533" t="str">
        <f>VLOOKUP(D2533,'B-Business Capability'!B:H,7,FALSE)</f>
        <v>Construction &amp; Development</v>
      </c>
      <c r="I2533" t="s">
        <v>253</v>
      </c>
      <c r="J2533" t="s">
        <v>1060</v>
      </c>
      <c r="K2533" t="s">
        <v>1064</v>
      </c>
      <c r="L2533" t="s">
        <v>938</v>
      </c>
      <c r="M2533" t="str">
        <f>VLOOKUP(L2533,'A-Applications'!B:D,3,FALSE)</f>
        <v>TortoiseGit</v>
      </c>
      <c r="N2533" t="s">
        <v>53</v>
      </c>
      <c r="O2533" t="s">
        <v>54</v>
      </c>
      <c r="P2533" t="s">
        <v>407</v>
      </c>
      <c r="Q2533" t="str">
        <f>VLOOKUP(KamstrupData[[#This Row],[IdLevel123]],'B-Business Capability'!B:L,10,FALSE)</f>
        <v>Idea-to-Release (I2R)</v>
      </c>
      <c r="R2533">
        <f>VLOOKUP(KamstrupData[[#This Row],[IdLevel123]],'B-Business Capability'!B:L,11,FALSE)</f>
        <v>420</v>
      </c>
      <c r="T2533" t="s">
        <v>1065</v>
      </c>
      <c r="U2533" t="str">
        <f>_xlfn.CONCAT(KamstrupData[[#This Row],[CountryCode]],"_",KamstrupData[[#This Row],[Business Area]],"_",KamstrupData[[#This Row],[DepartmentTeam]])</f>
        <v>DK10_Heat/Cooling - Technology Hardware_H/C Meters</v>
      </c>
      <c r="V2533" t="str">
        <f>VLOOKUP(KamstrupData[[#This Row],[ORG_Concat]],'O-Organization'!F:H,3,FALSE)</f>
        <v>11114_DK10_Heat &amp; Cooling_Heat/Cooling - Technology Hardware_H/C Meters</v>
      </c>
    </row>
    <row r="2534" spans="4:22">
      <c r="D2534" t="s">
        <v>507</v>
      </c>
      <c r="E2534" t="str">
        <f>VLOOKUP(D2534,'B-Business Capability'!B:H,5,FALSE)</f>
        <v>Product &amp; Software Development</v>
      </c>
      <c r="F2534" t="str">
        <f>VLOOKUP(D2534,'B-Business Capability'!B:H,6,FALSE)</f>
        <v>Engineering</v>
      </c>
      <c r="G2534" t="str">
        <f>VLOOKUP(D2534,'B-Business Capability'!B:H,7,FALSE)</f>
        <v>Construction &amp; Development</v>
      </c>
      <c r="I2534" t="s">
        <v>253</v>
      </c>
      <c r="J2534" t="s">
        <v>1060</v>
      </c>
      <c r="K2534" t="s">
        <v>1064</v>
      </c>
      <c r="L2534" t="s">
        <v>1163</v>
      </c>
      <c r="M2534" t="str">
        <f>VLOOKUP(L2534,'A-Applications'!B:D,3,FALSE)</f>
        <v>BACeye</v>
      </c>
      <c r="N2534" t="s">
        <v>53</v>
      </c>
      <c r="O2534" t="s">
        <v>54</v>
      </c>
      <c r="P2534" t="s">
        <v>407</v>
      </c>
      <c r="Q2534" t="str">
        <f>VLOOKUP(KamstrupData[[#This Row],[IdLevel123]],'B-Business Capability'!B:L,10,FALSE)</f>
        <v>Idea-to-Release (I2R)</v>
      </c>
      <c r="R2534">
        <f>VLOOKUP(KamstrupData[[#This Row],[IdLevel123]],'B-Business Capability'!B:L,11,FALSE)</f>
        <v>420</v>
      </c>
      <c r="T2534" t="s">
        <v>1065</v>
      </c>
      <c r="U2534" t="str">
        <f>_xlfn.CONCAT(KamstrupData[[#This Row],[CountryCode]],"_",KamstrupData[[#This Row],[Business Area]],"_",KamstrupData[[#This Row],[DepartmentTeam]])</f>
        <v>DK10_Heat/Cooling - Technology Hardware_H/C Meters</v>
      </c>
      <c r="V2534" t="str">
        <f>VLOOKUP(KamstrupData[[#This Row],[ORG_Concat]],'O-Organization'!F:H,3,FALSE)</f>
        <v>11114_DK10_Heat &amp; Cooling_Heat/Cooling - Technology Hardware_H/C Meters</v>
      </c>
    </row>
    <row r="2535" spans="4:22">
      <c r="D2535" t="s">
        <v>507</v>
      </c>
      <c r="E2535" t="str">
        <f>VLOOKUP(D2535,'B-Business Capability'!B:H,5,FALSE)</f>
        <v>Product &amp; Software Development</v>
      </c>
      <c r="F2535" t="str">
        <f>VLOOKUP(D2535,'B-Business Capability'!B:H,6,FALSE)</f>
        <v>Engineering</v>
      </c>
      <c r="G2535" t="str">
        <f>VLOOKUP(D2535,'B-Business Capability'!B:H,7,FALSE)</f>
        <v>Construction &amp; Development</v>
      </c>
      <c r="I2535" t="s">
        <v>253</v>
      </c>
      <c r="J2535" t="s">
        <v>1060</v>
      </c>
      <c r="K2535" t="s">
        <v>1064</v>
      </c>
      <c r="L2535" t="s">
        <v>1164</v>
      </c>
      <c r="M2535" t="str">
        <f>VLOOKUP(L2535,'A-Applications'!B:D,3,FALSE)</f>
        <v>Siemens Totally Integrated Automation Portal V15</v>
      </c>
      <c r="N2535" t="s">
        <v>53</v>
      </c>
      <c r="O2535" t="s">
        <v>54</v>
      </c>
      <c r="P2535" t="s">
        <v>407</v>
      </c>
      <c r="Q2535" t="str">
        <f>VLOOKUP(KamstrupData[[#This Row],[IdLevel123]],'B-Business Capability'!B:L,10,FALSE)</f>
        <v>Idea-to-Release (I2R)</v>
      </c>
      <c r="R2535">
        <f>VLOOKUP(KamstrupData[[#This Row],[IdLevel123]],'B-Business Capability'!B:L,11,FALSE)</f>
        <v>420</v>
      </c>
      <c r="T2535" t="s">
        <v>1065</v>
      </c>
      <c r="U2535" t="str">
        <f>_xlfn.CONCAT(KamstrupData[[#This Row],[CountryCode]],"_",KamstrupData[[#This Row],[Business Area]],"_",KamstrupData[[#This Row],[DepartmentTeam]])</f>
        <v>DK10_Heat/Cooling - Technology Hardware_H/C Meters</v>
      </c>
      <c r="V2535" t="str">
        <f>VLOOKUP(KamstrupData[[#This Row],[ORG_Concat]],'O-Organization'!F:H,3,FALSE)</f>
        <v>11114_DK10_Heat &amp; Cooling_Heat/Cooling - Technology Hardware_H/C Meters</v>
      </c>
    </row>
    <row r="2536" spans="4:22">
      <c r="D2536" t="s">
        <v>507</v>
      </c>
      <c r="E2536" t="str">
        <f>VLOOKUP(D2536,'B-Business Capability'!B:H,5,FALSE)</f>
        <v>Product &amp; Software Development</v>
      </c>
      <c r="F2536" t="str">
        <f>VLOOKUP(D2536,'B-Business Capability'!B:H,6,FALSE)</f>
        <v>Engineering</v>
      </c>
      <c r="G2536" t="str">
        <f>VLOOKUP(D2536,'B-Business Capability'!B:H,7,FALSE)</f>
        <v>Construction &amp; Development</v>
      </c>
      <c r="I2536" t="s">
        <v>253</v>
      </c>
      <c r="J2536" t="s">
        <v>1060</v>
      </c>
      <c r="K2536" t="s">
        <v>1064</v>
      </c>
      <c r="L2536" t="s">
        <v>1165</v>
      </c>
      <c r="M2536" t="str">
        <f>VLOOKUP(L2536,'A-Applications'!B:D,3,FALSE)</f>
        <v>LTspice</v>
      </c>
      <c r="N2536" t="s">
        <v>53</v>
      </c>
      <c r="O2536" t="s">
        <v>54</v>
      </c>
      <c r="P2536" t="s">
        <v>407</v>
      </c>
      <c r="Q2536" t="str">
        <f>VLOOKUP(KamstrupData[[#This Row],[IdLevel123]],'B-Business Capability'!B:L,10,FALSE)</f>
        <v>Idea-to-Release (I2R)</v>
      </c>
      <c r="R2536">
        <f>VLOOKUP(KamstrupData[[#This Row],[IdLevel123]],'B-Business Capability'!B:L,11,FALSE)</f>
        <v>420</v>
      </c>
      <c r="T2536" t="s">
        <v>1065</v>
      </c>
      <c r="U2536" t="str">
        <f>_xlfn.CONCAT(KamstrupData[[#This Row],[CountryCode]],"_",KamstrupData[[#This Row],[Business Area]],"_",KamstrupData[[#This Row],[DepartmentTeam]])</f>
        <v>DK10_Heat/Cooling - Technology Hardware_H/C Meters</v>
      </c>
      <c r="V2536" t="str">
        <f>VLOOKUP(KamstrupData[[#This Row],[ORG_Concat]],'O-Organization'!F:H,3,FALSE)</f>
        <v>11114_DK10_Heat &amp; Cooling_Heat/Cooling - Technology Hardware_H/C Meters</v>
      </c>
    </row>
    <row r="2537" spans="4:22">
      <c r="D2537" t="s">
        <v>507</v>
      </c>
      <c r="E2537" t="str">
        <f>VLOOKUP(D2537,'B-Business Capability'!B:H,5,FALSE)</f>
        <v>Product &amp; Software Development</v>
      </c>
      <c r="F2537" t="str">
        <f>VLOOKUP(D2537,'B-Business Capability'!B:H,6,FALSE)</f>
        <v>Engineering</v>
      </c>
      <c r="G2537" t="str">
        <f>VLOOKUP(D2537,'B-Business Capability'!B:H,7,FALSE)</f>
        <v>Construction &amp; Development</v>
      </c>
      <c r="I2537" t="s">
        <v>253</v>
      </c>
      <c r="J2537" t="s">
        <v>1060</v>
      </c>
      <c r="K2537" t="s">
        <v>883</v>
      </c>
      <c r="L2537" t="s">
        <v>1165</v>
      </c>
      <c r="M2537" t="str">
        <f>VLOOKUP(L2537,'A-Applications'!B:D,3,FALSE)</f>
        <v>LTspice</v>
      </c>
      <c r="N2537" t="s">
        <v>53</v>
      </c>
      <c r="O2537" t="s">
        <v>54</v>
      </c>
      <c r="P2537" t="s">
        <v>407</v>
      </c>
      <c r="Q2537" t="str">
        <f>VLOOKUP(KamstrupData[[#This Row],[IdLevel123]],'B-Business Capability'!B:L,10,FALSE)</f>
        <v>Idea-to-Release (I2R)</v>
      </c>
      <c r="R2537">
        <f>VLOOKUP(KamstrupData[[#This Row],[IdLevel123]],'B-Business Capability'!B:L,11,FALSE)</f>
        <v>420</v>
      </c>
      <c r="T2537" t="s">
        <v>1066</v>
      </c>
      <c r="U2537" t="str">
        <f>_xlfn.CONCAT(KamstrupData[[#This Row],[CountryCode]],"_",KamstrupData[[#This Row],[Business Area]],"_",KamstrupData[[#This Row],[DepartmentTeam]])</f>
        <v>DK10_Heat/Cooling - Technology Hardware_Hardware</v>
      </c>
      <c r="V2537" t="str">
        <f>VLOOKUP(KamstrupData[[#This Row],[ORG_Concat]],'O-Organization'!F:H,3,FALSE)</f>
        <v>11115_DK10_Heat &amp; Cooling_Heat/Cooling - Technology Hardware_Hardware</v>
      </c>
    </row>
    <row r="2538" spans="4:22">
      <c r="D2538" t="s">
        <v>507</v>
      </c>
      <c r="E2538" t="str">
        <f>VLOOKUP(D2538,'B-Business Capability'!B:H,5,FALSE)</f>
        <v>Product &amp; Software Development</v>
      </c>
      <c r="F2538" t="str">
        <f>VLOOKUP(D2538,'B-Business Capability'!B:H,6,FALSE)</f>
        <v>Engineering</v>
      </c>
      <c r="G2538" t="str">
        <f>VLOOKUP(D2538,'B-Business Capability'!B:H,7,FALSE)</f>
        <v>Construction &amp; Development</v>
      </c>
      <c r="I2538" t="s">
        <v>253</v>
      </c>
      <c r="J2538" t="s">
        <v>1060</v>
      </c>
      <c r="K2538" t="s">
        <v>1064</v>
      </c>
      <c r="L2538" t="s">
        <v>1166</v>
      </c>
      <c r="M2538" t="str">
        <f>VLOOKUP(L2538,'A-Applications'!B:D,3,FALSE)</f>
        <v>ChilkatZipSE</v>
      </c>
      <c r="N2538" t="s">
        <v>53</v>
      </c>
      <c r="O2538" t="s">
        <v>54</v>
      </c>
      <c r="P2538" t="s">
        <v>407</v>
      </c>
      <c r="Q2538" t="str">
        <f>VLOOKUP(KamstrupData[[#This Row],[IdLevel123]],'B-Business Capability'!B:L,10,FALSE)</f>
        <v>Idea-to-Release (I2R)</v>
      </c>
      <c r="R2538">
        <f>VLOOKUP(KamstrupData[[#This Row],[IdLevel123]],'B-Business Capability'!B:L,11,FALSE)</f>
        <v>420</v>
      </c>
      <c r="T2538" t="s">
        <v>1065</v>
      </c>
      <c r="U2538" t="str">
        <f>_xlfn.CONCAT(KamstrupData[[#This Row],[CountryCode]],"_",KamstrupData[[#This Row],[Business Area]],"_",KamstrupData[[#This Row],[DepartmentTeam]])</f>
        <v>DK10_Heat/Cooling - Technology Hardware_H/C Meters</v>
      </c>
      <c r="V2538" t="str">
        <f>VLOOKUP(KamstrupData[[#This Row],[ORG_Concat]],'O-Organization'!F:H,3,FALSE)</f>
        <v>11114_DK10_Heat &amp; Cooling_Heat/Cooling - Technology Hardware_H/C Meters</v>
      </c>
    </row>
    <row r="2539" spans="4:22">
      <c r="D2539" t="s">
        <v>507</v>
      </c>
      <c r="E2539" t="str">
        <f>VLOOKUP(D2539,'B-Business Capability'!B:H,5,FALSE)</f>
        <v>Product &amp; Software Development</v>
      </c>
      <c r="F2539" t="str">
        <f>VLOOKUP(D2539,'B-Business Capability'!B:H,6,FALSE)</f>
        <v>Engineering</v>
      </c>
      <c r="G2539" t="str">
        <f>VLOOKUP(D2539,'B-Business Capability'!B:H,7,FALSE)</f>
        <v>Construction &amp; Development</v>
      </c>
      <c r="I2539" t="s">
        <v>253</v>
      </c>
      <c r="J2539" t="s">
        <v>1060</v>
      </c>
      <c r="K2539" t="s">
        <v>1064</v>
      </c>
      <c r="L2539" t="s">
        <v>1167</v>
      </c>
      <c r="M2539" t="str">
        <f>VLOOKUP(L2539,'A-Applications'!B:D,3,FALSE)</f>
        <v>Kamstrup LogView HCW</v>
      </c>
      <c r="N2539" t="s">
        <v>53</v>
      </c>
      <c r="O2539" t="s">
        <v>54</v>
      </c>
      <c r="P2539" t="s">
        <v>407</v>
      </c>
      <c r="Q2539" t="str">
        <f>VLOOKUP(KamstrupData[[#This Row],[IdLevel123]],'B-Business Capability'!B:L,10,FALSE)</f>
        <v>Idea-to-Release (I2R)</v>
      </c>
      <c r="R2539">
        <f>VLOOKUP(KamstrupData[[#This Row],[IdLevel123]],'B-Business Capability'!B:L,11,FALSE)</f>
        <v>420</v>
      </c>
      <c r="T2539" t="s">
        <v>1065</v>
      </c>
      <c r="U2539" t="str">
        <f>_xlfn.CONCAT(KamstrupData[[#This Row],[CountryCode]],"_",KamstrupData[[#This Row],[Business Area]],"_",KamstrupData[[#This Row],[DepartmentTeam]])</f>
        <v>DK10_Heat/Cooling - Technology Hardware_H/C Meters</v>
      </c>
      <c r="V2539" t="str">
        <f>VLOOKUP(KamstrupData[[#This Row],[ORG_Concat]],'O-Organization'!F:H,3,FALSE)</f>
        <v>11114_DK10_Heat &amp; Cooling_Heat/Cooling - Technology Hardware_H/C Meters</v>
      </c>
    </row>
    <row r="2540" spans="4:22">
      <c r="D2540" t="s">
        <v>507</v>
      </c>
      <c r="E2540" t="str">
        <f>VLOOKUP(D2540,'B-Business Capability'!B:H,5,FALSE)</f>
        <v>Product &amp; Software Development</v>
      </c>
      <c r="F2540" t="str">
        <f>VLOOKUP(D2540,'B-Business Capability'!B:H,6,FALSE)</f>
        <v>Engineering</v>
      </c>
      <c r="G2540" t="str">
        <f>VLOOKUP(D2540,'B-Business Capability'!B:H,7,FALSE)</f>
        <v>Construction &amp; Development</v>
      </c>
      <c r="I2540" t="s">
        <v>253</v>
      </c>
      <c r="J2540" t="s">
        <v>1060</v>
      </c>
      <c r="K2540" t="s">
        <v>883</v>
      </c>
      <c r="L2540" t="s">
        <v>1167</v>
      </c>
      <c r="M2540" t="str">
        <f>VLOOKUP(L2540,'A-Applications'!B:D,3,FALSE)</f>
        <v>Kamstrup LogView HCW</v>
      </c>
      <c r="N2540" t="s">
        <v>53</v>
      </c>
      <c r="O2540" s="42" t="s">
        <v>54</v>
      </c>
      <c r="P2540" t="s">
        <v>407</v>
      </c>
      <c r="Q2540" t="str">
        <f>VLOOKUP(KamstrupData[[#This Row],[IdLevel123]],'B-Business Capability'!B:L,10,FALSE)</f>
        <v>Idea-to-Release (I2R)</v>
      </c>
      <c r="R2540">
        <f>VLOOKUP(KamstrupData[[#This Row],[IdLevel123]],'B-Business Capability'!B:L,11,FALSE)</f>
        <v>420</v>
      </c>
      <c r="U2540" t="str">
        <f>_xlfn.CONCAT(KamstrupData[[#This Row],[CountryCode]],"_",KamstrupData[[#This Row],[Business Area]],"_",KamstrupData[[#This Row],[DepartmentTeam]])</f>
        <v>DK10_Heat/Cooling - Technology Hardware_Hardware</v>
      </c>
      <c r="V2540" t="str">
        <f>VLOOKUP(KamstrupData[[#This Row],[ORG_Concat]],'O-Organization'!F:H,3,FALSE)</f>
        <v>11115_DK10_Heat &amp; Cooling_Heat/Cooling - Technology Hardware_Hardware</v>
      </c>
    </row>
    <row r="2541" spans="4:22">
      <c r="D2541" t="s">
        <v>507</v>
      </c>
      <c r="E2541" t="str">
        <f>VLOOKUP(D2541,'B-Business Capability'!B:H,5,FALSE)</f>
        <v>Product &amp; Software Development</v>
      </c>
      <c r="F2541" t="str">
        <f>VLOOKUP(D2541,'B-Business Capability'!B:H,6,FALSE)</f>
        <v>Engineering</v>
      </c>
      <c r="G2541" t="str">
        <f>VLOOKUP(D2541,'B-Business Capability'!B:H,7,FALSE)</f>
        <v>Construction &amp; Development</v>
      </c>
      <c r="I2541" t="s">
        <v>253</v>
      </c>
      <c r="J2541" t="s">
        <v>1060</v>
      </c>
      <c r="K2541" t="s">
        <v>1064</v>
      </c>
      <c r="L2541" t="s">
        <v>1168</v>
      </c>
      <c r="M2541" t="str">
        <f>VLOOKUP(L2541,'A-Applications'!B:D,3,FALSE)</f>
        <v>MC visual C++ redistributable</v>
      </c>
      <c r="N2541" t="s">
        <v>53</v>
      </c>
      <c r="O2541" t="s">
        <v>54</v>
      </c>
      <c r="P2541" t="s">
        <v>407</v>
      </c>
      <c r="Q2541" t="str">
        <f>VLOOKUP(KamstrupData[[#This Row],[IdLevel123]],'B-Business Capability'!B:L,10,FALSE)</f>
        <v>Idea-to-Release (I2R)</v>
      </c>
      <c r="R2541">
        <f>VLOOKUP(KamstrupData[[#This Row],[IdLevel123]],'B-Business Capability'!B:L,11,FALSE)</f>
        <v>420</v>
      </c>
      <c r="T2541" t="s">
        <v>1065</v>
      </c>
      <c r="U2541" t="str">
        <f>_xlfn.CONCAT(KamstrupData[[#This Row],[CountryCode]],"_",KamstrupData[[#This Row],[Business Area]],"_",KamstrupData[[#This Row],[DepartmentTeam]])</f>
        <v>DK10_Heat/Cooling - Technology Hardware_H/C Meters</v>
      </c>
      <c r="V2541" t="str">
        <f>VLOOKUP(KamstrupData[[#This Row],[ORG_Concat]],'O-Organization'!F:H,3,FALSE)</f>
        <v>11114_DK10_Heat &amp; Cooling_Heat/Cooling - Technology Hardware_H/C Meters</v>
      </c>
    </row>
    <row r="2542" spans="4:22">
      <c r="D2542" t="s">
        <v>507</v>
      </c>
      <c r="E2542" t="str">
        <f>VLOOKUP(D2542,'B-Business Capability'!B:H,5,FALSE)</f>
        <v>Product &amp; Software Development</v>
      </c>
      <c r="F2542" t="str">
        <f>VLOOKUP(D2542,'B-Business Capability'!B:H,6,FALSE)</f>
        <v>Engineering</v>
      </c>
      <c r="G2542" t="str">
        <f>VLOOKUP(D2542,'B-Business Capability'!B:H,7,FALSE)</f>
        <v>Construction &amp; Development</v>
      </c>
      <c r="I2542" t="s">
        <v>253</v>
      </c>
      <c r="J2542" t="s">
        <v>1060</v>
      </c>
      <c r="K2542" t="s">
        <v>1064</v>
      </c>
      <c r="L2542" t="s">
        <v>1169</v>
      </c>
      <c r="M2542" t="str">
        <f>VLOOKUP(L2542,'A-Applications'!B:D,3,FALSE)</f>
        <v>Kamstrup KamWaterMeter</v>
      </c>
      <c r="N2542" t="s">
        <v>53</v>
      </c>
      <c r="O2542" t="s">
        <v>54</v>
      </c>
      <c r="P2542" t="s">
        <v>407</v>
      </c>
      <c r="Q2542" t="str">
        <f>VLOOKUP(KamstrupData[[#This Row],[IdLevel123]],'B-Business Capability'!B:L,10,FALSE)</f>
        <v>Idea-to-Release (I2R)</v>
      </c>
      <c r="R2542">
        <f>VLOOKUP(KamstrupData[[#This Row],[IdLevel123]],'B-Business Capability'!B:L,11,FALSE)</f>
        <v>420</v>
      </c>
      <c r="T2542" t="s">
        <v>1065</v>
      </c>
      <c r="U2542" t="str">
        <f>_xlfn.CONCAT(KamstrupData[[#This Row],[CountryCode]],"_",KamstrupData[[#This Row],[Business Area]],"_",KamstrupData[[#This Row],[DepartmentTeam]])</f>
        <v>DK10_Heat/Cooling - Technology Hardware_H/C Meters</v>
      </c>
      <c r="V2542" t="str">
        <f>VLOOKUP(KamstrupData[[#This Row],[ORG_Concat]],'O-Organization'!F:H,3,FALSE)</f>
        <v>11114_DK10_Heat &amp; Cooling_Heat/Cooling - Technology Hardware_H/C Meters</v>
      </c>
    </row>
    <row r="2543" spans="4:22">
      <c r="D2543" t="s">
        <v>507</v>
      </c>
      <c r="E2543" t="str">
        <f>VLOOKUP(D2543,'B-Business Capability'!B:H,5,FALSE)</f>
        <v>Product &amp; Software Development</v>
      </c>
      <c r="F2543" t="str">
        <f>VLOOKUP(D2543,'B-Business Capability'!B:H,6,FALSE)</f>
        <v>Engineering</v>
      </c>
      <c r="G2543" t="str">
        <f>VLOOKUP(D2543,'B-Business Capability'!B:H,7,FALSE)</f>
        <v>Construction &amp; Development</v>
      </c>
      <c r="I2543" t="s">
        <v>253</v>
      </c>
      <c r="J2543" t="s">
        <v>1060</v>
      </c>
      <c r="K2543" t="s">
        <v>883</v>
      </c>
      <c r="L2543" t="s">
        <v>1169</v>
      </c>
      <c r="M2543" t="str">
        <f>VLOOKUP(L2543,'A-Applications'!B:D,3,FALSE)</f>
        <v>Kamstrup KamWaterMeter</v>
      </c>
      <c r="N2543" t="s">
        <v>53</v>
      </c>
      <c r="O2543" s="42" t="s">
        <v>54</v>
      </c>
      <c r="P2543" t="s">
        <v>407</v>
      </c>
      <c r="Q2543" t="str">
        <f>VLOOKUP(KamstrupData[[#This Row],[IdLevel123]],'B-Business Capability'!B:L,10,FALSE)</f>
        <v>Idea-to-Release (I2R)</v>
      </c>
      <c r="R2543">
        <f>VLOOKUP(KamstrupData[[#This Row],[IdLevel123]],'B-Business Capability'!B:L,11,FALSE)</f>
        <v>420</v>
      </c>
      <c r="U2543" t="str">
        <f>_xlfn.CONCAT(KamstrupData[[#This Row],[CountryCode]],"_",KamstrupData[[#This Row],[Business Area]],"_",KamstrupData[[#This Row],[DepartmentTeam]])</f>
        <v>DK10_Heat/Cooling - Technology Hardware_Hardware</v>
      </c>
      <c r="V2543" t="str">
        <f>VLOOKUP(KamstrupData[[#This Row],[ORG_Concat]],'O-Organization'!F:H,3,FALSE)</f>
        <v>11115_DK10_Heat &amp; Cooling_Heat/Cooling - Technology Hardware_Hardware</v>
      </c>
    </row>
    <row r="2544" spans="4:22">
      <c r="D2544" t="s">
        <v>507</v>
      </c>
      <c r="E2544" t="str">
        <f>VLOOKUP(D2544,'B-Business Capability'!B:H,5,FALSE)</f>
        <v>Product &amp; Software Development</v>
      </c>
      <c r="F2544" t="str">
        <f>VLOOKUP(D2544,'B-Business Capability'!B:H,6,FALSE)</f>
        <v>Engineering</v>
      </c>
      <c r="G2544" t="str">
        <f>VLOOKUP(D2544,'B-Business Capability'!B:H,7,FALSE)</f>
        <v>Construction &amp; Development</v>
      </c>
      <c r="I2544" t="s">
        <v>253</v>
      </c>
      <c r="J2544" t="s">
        <v>1060</v>
      </c>
      <c r="K2544" t="s">
        <v>1064</v>
      </c>
      <c r="L2544" t="s">
        <v>1170</v>
      </c>
      <c r="M2544" t="str">
        <f>VLOOKUP(L2544,'A-Applications'!B:D,3,FALSE)</f>
        <v>Calypsoviewer</v>
      </c>
      <c r="N2544" t="s">
        <v>53</v>
      </c>
      <c r="O2544" t="s">
        <v>54</v>
      </c>
      <c r="P2544" t="s">
        <v>407</v>
      </c>
      <c r="Q2544" t="str">
        <f>VLOOKUP(KamstrupData[[#This Row],[IdLevel123]],'B-Business Capability'!B:L,10,FALSE)</f>
        <v>Idea-to-Release (I2R)</v>
      </c>
      <c r="R2544">
        <f>VLOOKUP(KamstrupData[[#This Row],[IdLevel123]],'B-Business Capability'!B:L,11,FALSE)</f>
        <v>420</v>
      </c>
      <c r="T2544" t="s">
        <v>1065</v>
      </c>
      <c r="U2544" t="str">
        <f>_xlfn.CONCAT(KamstrupData[[#This Row],[CountryCode]],"_",KamstrupData[[#This Row],[Business Area]],"_",KamstrupData[[#This Row],[DepartmentTeam]])</f>
        <v>DK10_Heat/Cooling - Technology Hardware_H/C Meters</v>
      </c>
      <c r="V2544" t="str">
        <f>VLOOKUP(KamstrupData[[#This Row],[ORG_Concat]],'O-Organization'!F:H,3,FALSE)</f>
        <v>11114_DK10_Heat &amp; Cooling_Heat/Cooling - Technology Hardware_H/C Meters</v>
      </c>
    </row>
    <row r="2545" spans="4:22">
      <c r="D2545" t="s">
        <v>507</v>
      </c>
      <c r="E2545" t="str">
        <f>VLOOKUP(D2545,'B-Business Capability'!B:H,5,FALSE)</f>
        <v>Product &amp; Software Development</v>
      </c>
      <c r="F2545" t="str">
        <f>VLOOKUP(D2545,'B-Business Capability'!B:H,6,FALSE)</f>
        <v>Engineering</v>
      </c>
      <c r="G2545" t="str">
        <f>VLOOKUP(D2545,'B-Business Capability'!B:H,7,FALSE)</f>
        <v>Construction &amp; Development</v>
      </c>
      <c r="I2545" t="s">
        <v>253</v>
      </c>
      <c r="J2545" t="s">
        <v>1060</v>
      </c>
      <c r="K2545" t="s">
        <v>1064</v>
      </c>
      <c r="L2545" t="s">
        <v>1171</v>
      </c>
      <c r="M2545" t="str">
        <f>VLOOKUP(L2545,'A-Applications'!B:D,3,FALSE)</f>
        <v>FreeFileSync</v>
      </c>
      <c r="N2545" t="s">
        <v>53</v>
      </c>
      <c r="O2545" t="s">
        <v>54</v>
      </c>
      <c r="P2545" t="s">
        <v>407</v>
      </c>
      <c r="Q2545" t="str">
        <f>VLOOKUP(KamstrupData[[#This Row],[IdLevel123]],'B-Business Capability'!B:L,10,FALSE)</f>
        <v>Idea-to-Release (I2R)</v>
      </c>
      <c r="R2545">
        <f>VLOOKUP(KamstrupData[[#This Row],[IdLevel123]],'B-Business Capability'!B:L,11,FALSE)</f>
        <v>420</v>
      </c>
      <c r="T2545" t="s">
        <v>1065</v>
      </c>
      <c r="U2545" t="str">
        <f>_xlfn.CONCAT(KamstrupData[[#This Row],[CountryCode]],"_",KamstrupData[[#This Row],[Business Area]],"_",KamstrupData[[#This Row],[DepartmentTeam]])</f>
        <v>DK10_Heat/Cooling - Technology Hardware_H/C Meters</v>
      </c>
      <c r="V2545" t="str">
        <f>VLOOKUP(KamstrupData[[#This Row],[ORG_Concat]],'O-Organization'!F:H,3,FALSE)</f>
        <v>11114_DK10_Heat &amp; Cooling_Heat/Cooling - Technology Hardware_H/C Meters</v>
      </c>
    </row>
    <row r="2546" spans="4:22">
      <c r="D2546" t="s">
        <v>507</v>
      </c>
      <c r="E2546" t="str">
        <f>VLOOKUP(D2546,'B-Business Capability'!B:H,5,FALSE)</f>
        <v>Product &amp; Software Development</v>
      </c>
      <c r="F2546" t="str">
        <f>VLOOKUP(D2546,'B-Business Capability'!B:H,6,FALSE)</f>
        <v>Engineering</v>
      </c>
      <c r="G2546" t="str">
        <f>VLOOKUP(D2546,'B-Business Capability'!B:H,7,FALSE)</f>
        <v>Construction &amp; Development</v>
      </c>
      <c r="I2546" t="s">
        <v>253</v>
      </c>
      <c r="J2546" t="s">
        <v>1060</v>
      </c>
      <c r="K2546" t="s">
        <v>883</v>
      </c>
      <c r="L2546" t="s">
        <v>227</v>
      </c>
      <c r="M2546" t="str">
        <f>VLOOKUP(L2546,'A-Applications'!B:D,3,FALSE)</f>
        <v>eDrawing</v>
      </c>
      <c r="N2546" t="s">
        <v>53</v>
      </c>
      <c r="O2546" s="42" t="s">
        <v>62</v>
      </c>
      <c r="P2546" t="s">
        <v>407</v>
      </c>
      <c r="Q2546" t="str">
        <f>VLOOKUP(KamstrupData[[#This Row],[IdLevel123]],'B-Business Capability'!B:L,10,FALSE)</f>
        <v>Idea-to-Release (I2R)</v>
      </c>
      <c r="R2546">
        <f>VLOOKUP(KamstrupData[[#This Row],[IdLevel123]],'B-Business Capability'!B:L,11,FALSE)</f>
        <v>420</v>
      </c>
      <c r="T2546" t="s">
        <v>1066</v>
      </c>
      <c r="U2546" t="str">
        <f>_xlfn.CONCAT(KamstrupData[[#This Row],[CountryCode]],"_",KamstrupData[[#This Row],[Business Area]],"_",KamstrupData[[#This Row],[DepartmentTeam]])</f>
        <v>DK10_Heat/Cooling - Technology Hardware_Hardware</v>
      </c>
      <c r="V2546" t="str">
        <f>VLOOKUP(KamstrupData[[#This Row],[ORG_Concat]],'O-Organization'!F:H,3,FALSE)</f>
        <v>11115_DK10_Heat &amp; Cooling_Heat/Cooling - Technology Hardware_Hardware</v>
      </c>
    </row>
    <row r="2547" spans="4:22">
      <c r="D2547" t="s">
        <v>507</v>
      </c>
      <c r="E2547" t="str">
        <f>VLOOKUP(D2547,'B-Business Capability'!B:H,5,FALSE)</f>
        <v>Product &amp; Software Development</v>
      </c>
      <c r="F2547" t="str">
        <f>VLOOKUP(D2547,'B-Business Capability'!B:H,6,FALSE)</f>
        <v>Engineering</v>
      </c>
      <c r="G2547" t="str">
        <f>VLOOKUP(D2547,'B-Business Capability'!B:H,7,FALSE)</f>
        <v>Construction &amp; Development</v>
      </c>
      <c r="I2547" t="s">
        <v>253</v>
      </c>
      <c r="J2547" t="s">
        <v>1060</v>
      </c>
      <c r="K2547" t="s">
        <v>883</v>
      </c>
      <c r="L2547" t="s">
        <v>939</v>
      </c>
      <c r="M2547" t="str">
        <f>VLOOKUP(L2547,'A-Applications'!B:D,3,FALSE)</f>
        <v>Qucs</v>
      </c>
      <c r="N2547" t="s">
        <v>53</v>
      </c>
      <c r="O2547" s="42" t="s">
        <v>54</v>
      </c>
      <c r="P2547" t="s">
        <v>407</v>
      </c>
      <c r="Q2547" t="str">
        <f>VLOOKUP(KamstrupData[[#This Row],[IdLevel123]],'B-Business Capability'!B:L,10,FALSE)</f>
        <v>Idea-to-Release (I2R)</v>
      </c>
      <c r="R2547">
        <f>VLOOKUP(KamstrupData[[#This Row],[IdLevel123]],'B-Business Capability'!B:L,11,FALSE)</f>
        <v>420</v>
      </c>
      <c r="T2547" t="s">
        <v>1066</v>
      </c>
      <c r="U2547" t="str">
        <f>_xlfn.CONCAT(KamstrupData[[#This Row],[CountryCode]],"_",KamstrupData[[#This Row],[Business Area]],"_",KamstrupData[[#This Row],[DepartmentTeam]])</f>
        <v>DK10_Heat/Cooling - Technology Hardware_Hardware</v>
      </c>
      <c r="V2547" t="str">
        <f>VLOOKUP(KamstrupData[[#This Row],[ORG_Concat]],'O-Organization'!F:H,3,FALSE)</f>
        <v>11115_DK10_Heat &amp; Cooling_Heat/Cooling - Technology Hardware_Hardware</v>
      </c>
    </row>
    <row r="2548" spans="4:22">
      <c r="D2548" t="s">
        <v>507</v>
      </c>
      <c r="E2548" t="str">
        <f>VLOOKUP(D2548,'B-Business Capability'!B:H,5,FALSE)</f>
        <v>Product &amp; Software Development</v>
      </c>
      <c r="F2548" t="str">
        <f>VLOOKUP(D2548,'B-Business Capability'!B:H,6,FALSE)</f>
        <v>Engineering</v>
      </c>
      <c r="G2548" t="str">
        <f>VLOOKUP(D2548,'B-Business Capability'!B:H,7,FALSE)</f>
        <v>Construction &amp; Development</v>
      </c>
      <c r="I2548" t="s">
        <v>253</v>
      </c>
      <c r="J2548" t="s">
        <v>1060</v>
      </c>
      <c r="K2548" t="s">
        <v>883</v>
      </c>
      <c r="L2548" t="s">
        <v>940</v>
      </c>
      <c r="M2548" t="str">
        <f>VLOOKUP(L2548,'A-Applications'!B:D,3,FALSE)</f>
        <v>Atyune</v>
      </c>
      <c r="N2548" t="s">
        <v>53</v>
      </c>
      <c r="O2548" s="42" t="s">
        <v>54</v>
      </c>
      <c r="P2548" t="s">
        <v>407</v>
      </c>
      <c r="Q2548" t="str">
        <f>VLOOKUP(KamstrupData[[#This Row],[IdLevel123]],'B-Business Capability'!B:L,10,FALSE)</f>
        <v>Idea-to-Release (I2R)</v>
      </c>
      <c r="R2548">
        <f>VLOOKUP(KamstrupData[[#This Row],[IdLevel123]],'B-Business Capability'!B:L,11,FALSE)</f>
        <v>420</v>
      </c>
      <c r="T2548" t="s">
        <v>1066</v>
      </c>
      <c r="U2548" t="str">
        <f>_xlfn.CONCAT(KamstrupData[[#This Row],[CountryCode]],"_",KamstrupData[[#This Row],[Business Area]],"_",KamstrupData[[#This Row],[DepartmentTeam]])</f>
        <v>DK10_Heat/Cooling - Technology Hardware_Hardware</v>
      </c>
      <c r="V2548" t="str">
        <f>VLOOKUP(KamstrupData[[#This Row],[ORG_Concat]],'O-Organization'!F:H,3,FALSE)</f>
        <v>11115_DK10_Heat &amp; Cooling_Heat/Cooling - Technology Hardware_Hardware</v>
      </c>
    </row>
    <row r="2549" spans="4:22">
      <c r="D2549" t="s">
        <v>507</v>
      </c>
      <c r="E2549" t="str">
        <f>VLOOKUP(D2549,'B-Business Capability'!B:H,5,FALSE)</f>
        <v>Product &amp; Software Development</v>
      </c>
      <c r="F2549" t="str">
        <f>VLOOKUP(D2549,'B-Business Capability'!B:H,6,FALSE)</f>
        <v>Engineering</v>
      </c>
      <c r="G2549" t="str">
        <f>VLOOKUP(D2549,'B-Business Capability'!B:H,7,FALSE)</f>
        <v>Construction &amp; Development</v>
      </c>
      <c r="I2549" t="s">
        <v>253</v>
      </c>
      <c r="J2549" t="s">
        <v>1060</v>
      </c>
      <c r="K2549" t="s">
        <v>883</v>
      </c>
      <c r="L2549" t="s">
        <v>1172</v>
      </c>
      <c r="M2549" t="str">
        <f>VLOOKUP(L2549,'A-Applications'!B:D,3,FALSE)</f>
        <v>Saturn PCB toolkit</v>
      </c>
      <c r="N2549" t="s">
        <v>53</v>
      </c>
      <c r="O2549" s="42" t="s">
        <v>54</v>
      </c>
      <c r="P2549" t="s">
        <v>407</v>
      </c>
      <c r="Q2549" t="str">
        <f>VLOOKUP(KamstrupData[[#This Row],[IdLevel123]],'B-Business Capability'!B:L,10,FALSE)</f>
        <v>Idea-to-Release (I2R)</v>
      </c>
      <c r="R2549">
        <f>VLOOKUP(KamstrupData[[#This Row],[IdLevel123]],'B-Business Capability'!B:L,11,FALSE)</f>
        <v>420</v>
      </c>
      <c r="T2549" t="s">
        <v>1066</v>
      </c>
      <c r="U2549" t="str">
        <f>_xlfn.CONCAT(KamstrupData[[#This Row],[CountryCode]],"_",KamstrupData[[#This Row],[Business Area]],"_",KamstrupData[[#This Row],[DepartmentTeam]])</f>
        <v>DK10_Heat/Cooling - Technology Hardware_Hardware</v>
      </c>
      <c r="V2549" t="str">
        <f>VLOOKUP(KamstrupData[[#This Row],[ORG_Concat]],'O-Organization'!F:H,3,FALSE)</f>
        <v>11115_DK10_Heat &amp; Cooling_Heat/Cooling - Technology Hardware_Hardware</v>
      </c>
    </row>
    <row r="2550" spans="4:22">
      <c r="D2550" t="s">
        <v>507</v>
      </c>
      <c r="E2550" t="str">
        <f>VLOOKUP(D2550,'B-Business Capability'!B:H,5,FALSE)</f>
        <v>Product &amp; Software Development</v>
      </c>
      <c r="F2550" t="str">
        <f>VLOOKUP(D2550,'B-Business Capability'!B:H,6,FALSE)</f>
        <v>Engineering</v>
      </c>
      <c r="G2550" t="str">
        <f>VLOOKUP(D2550,'B-Business Capability'!B:H,7,FALSE)</f>
        <v>Construction &amp; Development</v>
      </c>
      <c r="I2550" t="s">
        <v>253</v>
      </c>
      <c r="J2550" t="s">
        <v>1060</v>
      </c>
      <c r="K2550" t="s">
        <v>883</v>
      </c>
      <c r="L2550" t="s">
        <v>941</v>
      </c>
      <c r="M2550" t="str">
        <f>VLOOKUP(L2550,'A-Applications'!B:D,3,FALSE)</f>
        <v>PCB Trace Data</v>
      </c>
      <c r="N2550" t="s">
        <v>53</v>
      </c>
      <c r="O2550" s="42" t="s">
        <v>54</v>
      </c>
      <c r="P2550" t="s">
        <v>407</v>
      </c>
      <c r="Q2550" t="str">
        <f>VLOOKUP(KamstrupData[[#This Row],[IdLevel123]],'B-Business Capability'!B:L,10,FALSE)</f>
        <v>Idea-to-Release (I2R)</v>
      </c>
      <c r="R2550">
        <f>VLOOKUP(KamstrupData[[#This Row],[IdLevel123]],'B-Business Capability'!B:L,11,FALSE)</f>
        <v>420</v>
      </c>
      <c r="T2550" t="s">
        <v>1066</v>
      </c>
      <c r="U2550" t="str">
        <f>_xlfn.CONCAT(KamstrupData[[#This Row],[CountryCode]],"_",KamstrupData[[#This Row],[Business Area]],"_",KamstrupData[[#This Row],[DepartmentTeam]])</f>
        <v>DK10_Heat/Cooling - Technology Hardware_Hardware</v>
      </c>
      <c r="V2550" t="str">
        <f>VLOOKUP(KamstrupData[[#This Row],[ORG_Concat]],'O-Organization'!F:H,3,FALSE)</f>
        <v>11115_DK10_Heat &amp; Cooling_Heat/Cooling - Technology Hardware_Hardware</v>
      </c>
    </row>
    <row r="2551" spans="4:22">
      <c r="D2551" t="s">
        <v>291</v>
      </c>
      <c r="E2551" t="str">
        <f>VLOOKUP(D2551,'B-Business Capability'!B:H,5,FALSE)</f>
        <v>Strategic Management</v>
      </c>
      <c r="F2551" t="str">
        <f>VLOOKUP(D2551,'B-Business Capability'!B:H,6,FALSE)</f>
        <v>Enterprise Effectiveness &amp; Project Management</v>
      </c>
      <c r="G2551">
        <f>VLOOKUP(D2551,'B-Business Capability'!B:H,7,FALSE)</f>
        <v>0</v>
      </c>
      <c r="I2551" t="s">
        <v>253</v>
      </c>
      <c r="J2551" t="s">
        <v>1060</v>
      </c>
      <c r="K2551" t="s">
        <v>883</v>
      </c>
      <c r="L2551" t="s">
        <v>228</v>
      </c>
      <c r="M2551" t="str">
        <f>VLOOKUP(L2551,'A-Applications'!B:D,3,FALSE)</f>
        <v>Stardock Fences</v>
      </c>
      <c r="N2551" t="s">
        <v>53</v>
      </c>
      <c r="O2551" s="42" t="s">
        <v>62</v>
      </c>
      <c r="P2551" t="s">
        <v>97</v>
      </c>
      <c r="Q2551" t="str">
        <f>VLOOKUP(KamstrupData[[#This Row],[IdLevel123]],'B-Business Capability'!B:L,10,FALSE)</f>
        <v>N/A</v>
      </c>
      <c r="R2551">
        <f>VLOOKUP(KamstrupData[[#This Row],[IdLevel123]],'B-Business Capability'!B:L,11,FALSE)</f>
        <v>0</v>
      </c>
      <c r="T2551" t="s">
        <v>1066</v>
      </c>
      <c r="U2551" t="str">
        <f>_xlfn.CONCAT(KamstrupData[[#This Row],[CountryCode]],"_",KamstrupData[[#This Row],[Business Area]],"_",KamstrupData[[#This Row],[DepartmentTeam]])</f>
        <v>DK10_Heat/Cooling - Technology Hardware_Hardware</v>
      </c>
      <c r="V2551" t="str">
        <f>VLOOKUP(KamstrupData[[#This Row],[ORG_Concat]],'O-Organization'!F:H,3,FALSE)</f>
        <v>11115_DK10_Heat &amp; Cooling_Heat/Cooling - Technology Hardware_Hardware</v>
      </c>
    </row>
    <row r="2552" spans="4:22">
      <c r="D2552" t="s">
        <v>1080</v>
      </c>
      <c r="E2552" t="str">
        <f>VLOOKUP(D2552,'B-Business Capability'!B:H,5,FALSE)</f>
        <v>Product &amp; Software Development</v>
      </c>
      <c r="F2552" t="str">
        <f>VLOOKUP(D2552,'B-Business Capability'!B:H,6,FALSE)</f>
        <v>Quality Management</v>
      </c>
      <c r="G2552" t="str">
        <f>VLOOKUP(D2552,'B-Business Capability'!B:H,7,FALSE)</f>
        <v>Manage Debugging</v>
      </c>
      <c r="I2552" t="s">
        <v>253</v>
      </c>
      <c r="J2552" t="s">
        <v>1060</v>
      </c>
      <c r="K2552" t="s">
        <v>1061</v>
      </c>
      <c r="L2552" t="s">
        <v>188</v>
      </c>
      <c r="M2552" t="str">
        <f>VLOOKUP(L2552,'A-Applications'!B:D,3,FALSE)</f>
        <v>Orbit</v>
      </c>
      <c r="N2552" t="s">
        <v>53</v>
      </c>
      <c r="O2552" s="42" t="s">
        <v>54</v>
      </c>
      <c r="P2552" t="s">
        <v>407</v>
      </c>
      <c r="Q2552" t="str">
        <f>VLOOKUP(KamstrupData[[#This Row],[IdLevel123]],'B-Business Capability'!B:L,10,FALSE)</f>
        <v>Idea-to-Release (I2R)</v>
      </c>
      <c r="R2552">
        <f>VLOOKUP(KamstrupData[[#This Row],[IdLevel123]],'B-Business Capability'!B:L,11,FALSE)</f>
        <v>902</v>
      </c>
      <c r="S2552" t="s">
        <v>870</v>
      </c>
      <c r="T2552" t="s">
        <v>1062</v>
      </c>
      <c r="U2552" t="str">
        <f>_xlfn.CONCAT(KamstrupData[[#This Row],[CountryCode]],"_",KamstrupData[[#This Row],[Business Area]],"_",KamstrupData[[#This Row],[DepartmentTeam]])</f>
        <v>DK10_Heat/Cooling - Technology Hardware_Concentrators</v>
      </c>
      <c r="V2552" t="str">
        <f>VLOOKUP(KamstrupData[[#This Row],[ORG_Concat]],'O-Organization'!F:H,3,FALSE)</f>
        <v>11112_DK10_Heat &amp; Cooling_Heat/Cooling - Technology Hardware_Concentrators</v>
      </c>
    </row>
    <row r="2553" spans="4:22">
      <c r="D2553" t="s">
        <v>507</v>
      </c>
      <c r="E2553" t="str">
        <f>VLOOKUP(D2553,'B-Business Capability'!B:H,5,FALSE)</f>
        <v>Product &amp; Software Development</v>
      </c>
      <c r="F2553" t="str">
        <f>VLOOKUP(D2553,'B-Business Capability'!B:H,6,FALSE)</f>
        <v>Engineering</v>
      </c>
      <c r="G2553" t="str">
        <f>VLOOKUP(D2553,'B-Business Capability'!B:H,7,FALSE)</f>
        <v>Construction &amp; Development</v>
      </c>
      <c r="I2553" t="s">
        <v>253</v>
      </c>
      <c r="J2553" t="s">
        <v>1060</v>
      </c>
      <c r="K2553" t="s">
        <v>1061</v>
      </c>
      <c r="L2553" t="s">
        <v>1173</v>
      </c>
      <c r="M2553" t="str">
        <f>VLOOKUP(L2553,'A-Applications'!B:D,3,FALSE)</f>
        <v>PostgressSQL</v>
      </c>
      <c r="N2553" t="s">
        <v>53</v>
      </c>
      <c r="O2553" s="42" t="s">
        <v>54</v>
      </c>
      <c r="P2553" t="s">
        <v>407</v>
      </c>
      <c r="Q2553" t="str">
        <f>VLOOKUP(KamstrupData[[#This Row],[IdLevel123]],'B-Business Capability'!B:L,10,FALSE)</f>
        <v>Idea-to-Release (I2R)</v>
      </c>
      <c r="R2553">
        <f>VLOOKUP(KamstrupData[[#This Row],[IdLevel123]],'B-Business Capability'!B:L,11,FALSE)</f>
        <v>420</v>
      </c>
      <c r="T2553" t="s">
        <v>1174</v>
      </c>
      <c r="U2553" t="str">
        <f>_xlfn.CONCAT(KamstrupData[[#This Row],[CountryCode]],"_",KamstrupData[[#This Row],[Business Area]],"_",KamstrupData[[#This Row],[DepartmentTeam]])</f>
        <v>DK10_Heat/Cooling - Technology Hardware_Concentrators</v>
      </c>
      <c r="V2553" t="str">
        <f>VLOOKUP(KamstrupData[[#This Row],[ORG_Concat]],'O-Organization'!F:H,3,FALSE)</f>
        <v>11112_DK10_Heat &amp; Cooling_Heat/Cooling - Technology Hardware_Concentrators</v>
      </c>
    </row>
    <row r="2554" spans="4:22">
      <c r="D2554" t="s">
        <v>507</v>
      </c>
      <c r="E2554" t="str">
        <f>VLOOKUP(D2554,'B-Business Capability'!B:H,5,FALSE)</f>
        <v>Product &amp; Software Development</v>
      </c>
      <c r="F2554" t="str">
        <f>VLOOKUP(D2554,'B-Business Capability'!B:H,6,FALSE)</f>
        <v>Engineering</v>
      </c>
      <c r="G2554" t="str">
        <f>VLOOKUP(D2554,'B-Business Capability'!B:H,7,FALSE)</f>
        <v>Construction &amp; Development</v>
      </c>
      <c r="I2554" t="s">
        <v>253</v>
      </c>
      <c r="J2554" t="s">
        <v>1060</v>
      </c>
      <c r="K2554" t="s">
        <v>880</v>
      </c>
      <c r="L2554" t="s">
        <v>472</v>
      </c>
      <c r="M2554" t="str">
        <f>VLOOKUP(L2554,'A-Applications'!B:D,3,FALSE)</f>
        <v>WSL2</v>
      </c>
      <c r="N2554" t="s">
        <v>53</v>
      </c>
      <c r="O2554" t="s">
        <v>54</v>
      </c>
      <c r="P2554" t="s">
        <v>407</v>
      </c>
      <c r="Q2554" t="str">
        <f>VLOOKUP(KamstrupData[[#This Row],[IdLevel123]],'B-Business Capability'!B:L,10,FALSE)</f>
        <v>Idea-to-Release (I2R)</v>
      </c>
      <c r="R2554">
        <f>VLOOKUP(KamstrupData[[#This Row],[IdLevel123]],'B-Business Capability'!B:L,11,FALSE)</f>
        <v>420</v>
      </c>
      <c r="T2554" t="s">
        <v>1063</v>
      </c>
      <c r="U2554" t="str">
        <f>_xlfn.CONCAT(KamstrupData[[#This Row],[CountryCode]],"_",KamstrupData[[#This Row],[Business Area]],"_",KamstrupData[[#This Row],[DepartmentTeam]])</f>
        <v>DK10_Heat/Cooling - Technology Hardware_Embeded Software</v>
      </c>
      <c r="V2554" t="str">
        <f>VLOOKUP(KamstrupData[[#This Row],[ORG_Concat]],'O-Organization'!F:H,3,FALSE)</f>
        <v>11113_DK10_Heat &amp; Cooling_Heat/Cooling - Technology Hardware_Embeded Software</v>
      </c>
    </row>
    <row r="2555" spans="4:22">
      <c r="D2555" t="s">
        <v>507</v>
      </c>
      <c r="E2555" t="str">
        <f>VLOOKUP(D2555,'B-Business Capability'!B:H,5,FALSE)</f>
        <v>Product &amp; Software Development</v>
      </c>
      <c r="F2555" t="str">
        <f>VLOOKUP(D2555,'B-Business Capability'!B:H,6,FALSE)</f>
        <v>Engineering</v>
      </c>
      <c r="G2555" t="str">
        <f>VLOOKUP(D2555,'B-Business Capability'!B:H,7,FALSE)</f>
        <v>Construction &amp; Development</v>
      </c>
      <c r="I2555" t="s">
        <v>253</v>
      </c>
      <c r="J2555" t="s">
        <v>1060</v>
      </c>
      <c r="K2555" t="s">
        <v>888</v>
      </c>
      <c r="L2555" t="s">
        <v>472</v>
      </c>
      <c r="M2555" t="str">
        <f>VLOOKUP(L2555,'A-Applications'!B:D,3,FALSE)</f>
        <v>WSL2</v>
      </c>
      <c r="N2555" t="s">
        <v>53</v>
      </c>
      <c r="O2555" s="42" t="s">
        <v>54</v>
      </c>
      <c r="P2555" t="s">
        <v>407</v>
      </c>
      <c r="Q2555" t="str">
        <f>VLOOKUP(KamstrupData[[#This Row],[IdLevel123]],'B-Business Capability'!B:L,10,FALSE)</f>
        <v>Idea-to-Release (I2R)</v>
      </c>
      <c r="R2555">
        <f>VLOOKUP(KamstrupData[[#This Row],[IdLevel123]],'B-Business Capability'!B:L,11,FALSE)</f>
        <v>420</v>
      </c>
      <c r="T2555" t="s">
        <v>1067</v>
      </c>
      <c r="U2555" t="str">
        <f>_xlfn.CONCAT(KamstrupData[[#This Row],[CountryCode]],"_",KamstrupData[[#This Row],[Business Area]],"_",KamstrupData[[#This Row],[DepartmentTeam]])</f>
        <v>DK10_Heat/Cooling - Technology Hardware_Tech. Lead</v>
      </c>
      <c r="V2555" t="str">
        <f>VLOOKUP(KamstrupData[[#This Row],[ORG_Concat]],'O-Organization'!F:H,3,FALSE)</f>
        <v>11116_DK10_Heat &amp; Cooling_Heat/Cooling - Technology Hardware_Tech. Lead</v>
      </c>
    </row>
    <row r="2556" spans="4:22">
      <c r="D2556" t="s">
        <v>970</v>
      </c>
      <c r="E2556" t="str">
        <f>VLOOKUP(D2556,'B-Business Capability'!B:H,5,FALSE)</f>
        <v>Product &amp; Software Development</v>
      </c>
      <c r="F2556" t="str">
        <f>VLOOKUP(D2556,'B-Business Capability'!B:H,6,FALSE)</f>
        <v>Engineering</v>
      </c>
      <c r="G2556" t="str">
        <f>VLOOKUP(D2556,'B-Business Capability'!B:H,7,FALSE)</f>
        <v>Manage Requirements</v>
      </c>
      <c r="I2556" t="s">
        <v>253</v>
      </c>
      <c r="J2556" t="s">
        <v>1060</v>
      </c>
      <c r="K2556" t="s">
        <v>880</v>
      </c>
      <c r="L2556" t="s">
        <v>650</v>
      </c>
      <c r="M2556" t="str">
        <f>VLOOKUP(L2556,'A-Applications'!B:D,3,FALSE)</f>
        <v>No application</v>
      </c>
      <c r="N2556" t="s">
        <v>147</v>
      </c>
      <c r="O2556" t="s">
        <v>54</v>
      </c>
      <c r="P2556" t="s">
        <v>407</v>
      </c>
      <c r="Q2556" t="str">
        <f>VLOOKUP(KamstrupData[[#This Row],[IdLevel123]],'B-Business Capability'!B:L,10,FALSE)</f>
        <v>Idea-to-Release (I2R)</v>
      </c>
      <c r="R2556">
        <f>VLOOKUP(KamstrupData[[#This Row],[IdLevel123]],'B-Business Capability'!B:L,11,FALSE)</f>
        <v>440</v>
      </c>
      <c r="T2556" t="s">
        <v>1063</v>
      </c>
      <c r="U2556" t="str">
        <f>_xlfn.CONCAT(KamstrupData[[#This Row],[CountryCode]],"_",KamstrupData[[#This Row],[Business Area]],"_",KamstrupData[[#This Row],[DepartmentTeam]])</f>
        <v>DK10_Heat/Cooling - Technology Hardware_Embeded Software</v>
      </c>
      <c r="V2556" t="str">
        <f>VLOOKUP(KamstrupData[[#This Row],[ORG_Concat]],'O-Organization'!F:H,3,FALSE)</f>
        <v>11113_DK10_Heat &amp; Cooling_Heat/Cooling - Technology Hardware_Embeded Software</v>
      </c>
    </row>
    <row r="2557" spans="4:22">
      <c r="D2557" t="s">
        <v>970</v>
      </c>
      <c r="E2557" t="str">
        <f>VLOOKUP(D2557,'B-Business Capability'!B:H,5,FALSE)</f>
        <v>Product &amp; Software Development</v>
      </c>
      <c r="F2557" t="str">
        <f>VLOOKUP(D2557,'B-Business Capability'!B:H,6,FALSE)</f>
        <v>Engineering</v>
      </c>
      <c r="G2557" t="str">
        <f>VLOOKUP(D2557,'B-Business Capability'!B:H,7,FALSE)</f>
        <v>Manage Requirements</v>
      </c>
      <c r="I2557" t="s">
        <v>253</v>
      </c>
      <c r="J2557" t="s">
        <v>1060</v>
      </c>
      <c r="K2557" t="s">
        <v>888</v>
      </c>
      <c r="L2557" t="s">
        <v>650</v>
      </c>
      <c r="M2557" t="str">
        <f>VLOOKUP(L2557,'A-Applications'!B:D,3,FALSE)</f>
        <v>No application</v>
      </c>
      <c r="N2557" t="s">
        <v>147</v>
      </c>
      <c r="O2557" s="42" t="s">
        <v>54</v>
      </c>
      <c r="P2557" t="s">
        <v>407</v>
      </c>
      <c r="Q2557" t="str">
        <f>VLOOKUP(KamstrupData[[#This Row],[IdLevel123]],'B-Business Capability'!B:L,10,FALSE)</f>
        <v>Idea-to-Release (I2R)</v>
      </c>
      <c r="R2557">
        <f>VLOOKUP(KamstrupData[[#This Row],[IdLevel123]],'B-Business Capability'!B:L,11,FALSE)</f>
        <v>440</v>
      </c>
      <c r="T2557" t="s">
        <v>1175</v>
      </c>
      <c r="U2557" t="str">
        <f>_xlfn.CONCAT(KamstrupData[[#This Row],[CountryCode]],"_",KamstrupData[[#This Row],[Business Area]],"_",KamstrupData[[#This Row],[DepartmentTeam]])</f>
        <v>DK10_Heat/Cooling - Technology Hardware_Tech. Lead</v>
      </c>
      <c r="V2557" t="str">
        <f>VLOOKUP(KamstrupData[[#This Row],[ORG_Concat]],'O-Organization'!F:H,3,FALSE)</f>
        <v>11116_DK10_Heat &amp; Cooling_Heat/Cooling - Technology Hardware_Tech. Lead</v>
      </c>
    </row>
    <row r="2558" spans="4:22">
      <c r="D2558" t="s">
        <v>95</v>
      </c>
      <c r="E2558" t="str">
        <f>VLOOKUP(D2558,'B-Business Capability'!B:H,5,FALSE)</f>
        <v>Not mapped to capability</v>
      </c>
      <c r="F2558">
        <f>VLOOKUP(D2558,'B-Business Capability'!B:H,6,FALSE)</f>
        <v>0</v>
      </c>
      <c r="G2558">
        <f>VLOOKUP(D2558,'B-Business Capability'!B:H,7,FALSE)</f>
        <v>0</v>
      </c>
      <c r="I2558" t="s">
        <v>253</v>
      </c>
      <c r="J2558" t="s">
        <v>1176</v>
      </c>
      <c r="K2558" t="s">
        <v>967</v>
      </c>
      <c r="L2558" t="s">
        <v>360</v>
      </c>
      <c r="M2558" t="str">
        <f>VLOOKUP(L2558,'A-Applications'!B:D,3,FALSE)</f>
        <v>DotMemory</v>
      </c>
      <c r="O2558" s="42"/>
      <c r="P2558" t="s">
        <v>77</v>
      </c>
      <c r="Q2558" t="str">
        <f>VLOOKUP(KamstrupData[[#This Row],[IdLevel123]],'B-Business Capability'!B:L,10,FALSE)</f>
        <v>N/A</v>
      </c>
      <c r="R2558">
        <f>VLOOKUP(KamstrupData[[#This Row],[IdLevel123]],'B-Business Capability'!B:L,11,FALSE)</f>
        <v>0</v>
      </c>
      <c r="T2558" t="s">
        <v>361</v>
      </c>
      <c r="U2558" t="str">
        <f>_xlfn.CONCAT(KamstrupData[[#This Row],[CountryCode]],"_",KamstrupData[[#This Row],[Business Area]],"_",KamstrupData[[#This Row],[DepartmentTeam]])</f>
        <v>DK10_Heat/Cooling - Technology Software_Software</v>
      </c>
      <c r="V2558" t="str">
        <f>VLOOKUP(KamstrupData[[#This Row],[ORG_Concat]],'O-Organization'!F:H,3,FALSE)</f>
        <v>11120_DK10_Heat &amp; Cooling_Heat/Cooling - Technology Software_Software</v>
      </c>
    </row>
    <row r="2559" spans="4:22">
      <c r="D2559" t="s">
        <v>95</v>
      </c>
      <c r="E2559" t="str">
        <f>VLOOKUP(D2559,'B-Business Capability'!B:H,5,FALSE)</f>
        <v>Not mapped to capability</v>
      </c>
      <c r="F2559">
        <f>VLOOKUP(D2559,'B-Business Capability'!B:H,6,FALSE)</f>
        <v>0</v>
      </c>
      <c r="G2559">
        <f>VLOOKUP(D2559,'B-Business Capability'!B:H,7,FALSE)</f>
        <v>0</v>
      </c>
      <c r="I2559" t="s">
        <v>253</v>
      </c>
      <c r="J2559" t="s">
        <v>1176</v>
      </c>
      <c r="K2559" t="s">
        <v>967</v>
      </c>
      <c r="L2559" t="s">
        <v>362</v>
      </c>
      <c r="M2559" t="str">
        <f>VLOOKUP(L2559,'A-Applications'!B:D,3,FALSE)</f>
        <v>DotTrace</v>
      </c>
      <c r="O2559" s="42"/>
      <c r="P2559" t="s">
        <v>77</v>
      </c>
      <c r="Q2559" t="str">
        <f>VLOOKUP(KamstrupData[[#This Row],[IdLevel123]],'B-Business Capability'!B:L,10,FALSE)</f>
        <v>N/A</v>
      </c>
      <c r="R2559">
        <f>VLOOKUP(KamstrupData[[#This Row],[IdLevel123]],'B-Business Capability'!B:L,11,FALSE)</f>
        <v>0</v>
      </c>
      <c r="T2559" t="s">
        <v>361</v>
      </c>
      <c r="U2559" t="str">
        <f>_xlfn.CONCAT(KamstrupData[[#This Row],[CountryCode]],"_",KamstrupData[[#This Row],[Business Area]],"_",KamstrupData[[#This Row],[DepartmentTeam]])</f>
        <v>DK10_Heat/Cooling - Technology Software_Software</v>
      </c>
      <c r="V2559" t="str">
        <f>VLOOKUP(KamstrupData[[#This Row],[ORG_Concat]],'O-Organization'!F:H,3,FALSE)</f>
        <v>11120_DK10_Heat &amp; Cooling_Heat/Cooling - Technology Software_Software</v>
      </c>
    </row>
    <row r="2560" spans="4:22">
      <c r="D2560" t="s">
        <v>507</v>
      </c>
      <c r="E2560" t="str">
        <f>VLOOKUP(D2560,'B-Business Capability'!B:H,5,FALSE)</f>
        <v>Product &amp; Software Development</v>
      </c>
      <c r="F2560" t="str">
        <f>VLOOKUP(D2560,'B-Business Capability'!B:H,6,FALSE)</f>
        <v>Engineering</v>
      </c>
      <c r="G2560" t="str">
        <f>VLOOKUP(D2560,'B-Business Capability'!B:H,7,FALSE)</f>
        <v>Construction &amp; Development</v>
      </c>
      <c r="I2560" t="s">
        <v>253</v>
      </c>
      <c r="J2560" t="s">
        <v>1176</v>
      </c>
      <c r="K2560" t="s">
        <v>967</v>
      </c>
      <c r="L2560" t="s">
        <v>1177</v>
      </c>
      <c r="M2560" t="str">
        <f>VLOOKUP(L2560,'A-Applications'!B:D,3,FALSE)</f>
        <v>SciChart</v>
      </c>
      <c r="N2560" t="s">
        <v>53</v>
      </c>
      <c r="O2560" s="42" t="s">
        <v>66</v>
      </c>
      <c r="P2560" t="s">
        <v>407</v>
      </c>
      <c r="Q2560" t="str">
        <f>VLOOKUP(KamstrupData[[#This Row],[IdLevel123]],'B-Business Capability'!B:L,10,FALSE)</f>
        <v>Idea-to-Release (I2R)</v>
      </c>
      <c r="R2560">
        <f>VLOOKUP(KamstrupData[[#This Row],[IdLevel123]],'B-Business Capability'!B:L,11,FALSE)</f>
        <v>420</v>
      </c>
      <c r="T2560" t="s">
        <v>1178</v>
      </c>
      <c r="U2560" t="str">
        <f>_xlfn.CONCAT(KamstrupData[[#This Row],[CountryCode]],"_",KamstrupData[[#This Row],[Business Area]],"_",KamstrupData[[#This Row],[DepartmentTeam]])</f>
        <v>DK10_Heat/Cooling - Technology Software_Software</v>
      </c>
      <c r="V2560" t="str">
        <f>VLOOKUP(KamstrupData[[#This Row],[ORG_Concat]],'O-Organization'!F:H,3,FALSE)</f>
        <v>11120_DK10_Heat &amp; Cooling_Heat/Cooling - Technology Software_Software</v>
      </c>
    </row>
    <row r="2561" spans="4:22">
      <c r="D2561" t="s">
        <v>507</v>
      </c>
      <c r="E2561" t="str">
        <f>VLOOKUP(D2561,'B-Business Capability'!B:H,5,FALSE)</f>
        <v>Product &amp; Software Development</v>
      </c>
      <c r="F2561" t="str">
        <f>VLOOKUP(D2561,'B-Business Capability'!B:H,6,FALSE)</f>
        <v>Engineering</v>
      </c>
      <c r="G2561" t="str">
        <f>VLOOKUP(D2561,'B-Business Capability'!B:H,7,FALSE)</f>
        <v>Construction &amp; Development</v>
      </c>
      <c r="I2561" t="s">
        <v>253</v>
      </c>
      <c r="J2561" t="s">
        <v>1176</v>
      </c>
      <c r="K2561" t="s">
        <v>1179</v>
      </c>
      <c r="L2561" t="s">
        <v>263</v>
      </c>
      <c r="M2561" t="str">
        <f>VLOOKUP(L2561,'A-Applications'!B:D,3,FALSE)</f>
        <v>Git Hub CoPilot</v>
      </c>
      <c r="N2561" t="s">
        <v>147</v>
      </c>
      <c r="O2561" s="42" t="s">
        <v>54</v>
      </c>
      <c r="P2561" t="s">
        <v>407</v>
      </c>
      <c r="Q2561" t="str">
        <f>VLOOKUP(KamstrupData[[#This Row],[IdLevel123]],'B-Business Capability'!B:L,10,FALSE)</f>
        <v>Idea-to-Release (I2R)</v>
      </c>
      <c r="R2561">
        <f>VLOOKUP(KamstrupData[[#This Row],[IdLevel123]],'B-Business Capability'!B:L,11,FALSE)</f>
        <v>420</v>
      </c>
      <c r="T2561" t="s">
        <v>1180</v>
      </c>
      <c r="U2561" t="str">
        <f>_xlfn.CONCAT(KamstrupData[[#This Row],[CountryCode]],"_",KamstrupData[[#This Row],[Business Area]],"_",KamstrupData[[#This Row],[DepartmentTeam]])</f>
        <v>DK10_Heat/Cooling - Technology Software_Data Sceince</v>
      </c>
      <c r="V2561" t="str">
        <f>VLOOKUP(KamstrupData[[#This Row],[ORG_Concat]],'O-Organization'!F:H,3,FALSE)</f>
        <v>11118_DK10_Heat &amp; Cooling_Heat/Cooling - Technology Software_Data Sceince</v>
      </c>
    </row>
    <row r="2562" spans="4:22">
      <c r="D2562" t="s">
        <v>507</v>
      </c>
      <c r="E2562" t="str">
        <f>VLOOKUP(D2562,'B-Business Capability'!B:H,5,FALSE)</f>
        <v>Product &amp; Software Development</v>
      </c>
      <c r="F2562" t="str">
        <f>VLOOKUP(D2562,'B-Business Capability'!B:H,6,FALSE)</f>
        <v>Engineering</v>
      </c>
      <c r="G2562" t="str">
        <f>VLOOKUP(D2562,'B-Business Capability'!B:H,7,FALSE)</f>
        <v>Construction &amp; Development</v>
      </c>
      <c r="I2562" t="s">
        <v>253</v>
      </c>
      <c r="J2562" t="s">
        <v>1176</v>
      </c>
      <c r="L2562" t="s">
        <v>263</v>
      </c>
      <c r="M2562" t="str">
        <f>VLOOKUP(L2562,'A-Applications'!B:D,3,FALSE)</f>
        <v>Git Hub CoPilot</v>
      </c>
      <c r="N2562" t="s">
        <v>147</v>
      </c>
      <c r="O2562" s="42" t="s">
        <v>54</v>
      </c>
      <c r="P2562" t="s">
        <v>97</v>
      </c>
      <c r="Q2562" t="str">
        <f>VLOOKUP(KamstrupData[[#This Row],[IdLevel123]],'B-Business Capability'!B:L,10,FALSE)</f>
        <v>Idea-to-Release (I2R)</v>
      </c>
      <c r="R2562">
        <f>VLOOKUP(KamstrupData[[#This Row],[IdLevel123]],'B-Business Capability'!B:L,11,FALSE)</f>
        <v>420</v>
      </c>
      <c r="T2562" t="s">
        <v>264</v>
      </c>
      <c r="U2562" t="str">
        <f>_xlfn.CONCAT(KamstrupData[[#This Row],[CountryCode]],"_",KamstrupData[[#This Row],[Business Area]],"_",KamstrupData[[#This Row],[DepartmentTeam]])</f>
        <v>DK10_Heat/Cooling - Technology Software_</v>
      </c>
      <c r="V2562" t="str">
        <f>VLOOKUP(KamstrupData[[#This Row],[ORG_Concat]],'O-Organization'!F:H,3,FALSE)</f>
        <v>11117_DK10_Heat &amp; Cooling_Heat/Cooling - Technology Software_</v>
      </c>
    </row>
    <row r="2563" spans="4:22">
      <c r="D2563" t="s">
        <v>507</v>
      </c>
      <c r="E2563" t="str">
        <f>VLOOKUP(D2563,'B-Business Capability'!B:H,5,FALSE)</f>
        <v>Product &amp; Software Development</v>
      </c>
      <c r="F2563" t="str">
        <f>VLOOKUP(D2563,'B-Business Capability'!B:H,6,FALSE)</f>
        <v>Engineering</v>
      </c>
      <c r="G2563" t="str">
        <f>VLOOKUP(D2563,'B-Business Capability'!B:H,7,FALSE)</f>
        <v>Construction &amp; Development</v>
      </c>
      <c r="I2563" t="s">
        <v>253</v>
      </c>
      <c r="J2563" t="s">
        <v>1176</v>
      </c>
      <c r="K2563" t="s">
        <v>1179</v>
      </c>
      <c r="L2563" t="s">
        <v>1181</v>
      </c>
      <c r="M2563" t="str">
        <f>VLOOKUP(L2563,'A-Applications'!B:D,3,FALSE)</f>
        <v>RStudio Desktop</v>
      </c>
      <c r="N2563" t="s">
        <v>53</v>
      </c>
      <c r="O2563" s="42" t="s">
        <v>54</v>
      </c>
      <c r="P2563" t="s">
        <v>407</v>
      </c>
      <c r="Q2563" t="str">
        <f>VLOOKUP(KamstrupData[[#This Row],[IdLevel123]],'B-Business Capability'!B:L,10,FALSE)</f>
        <v>Idea-to-Release (I2R)</v>
      </c>
      <c r="R2563">
        <f>VLOOKUP(KamstrupData[[#This Row],[IdLevel123]],'B-Business Capability'!B:L,11,FALSE)</f>
        <v>420</v>
      </c>
      <c r="T2563" t="s">
        <v>1180</v>
      </c>
      <c r="U2563" t="str">
        <f>_xlfn.CONCAT(KamstrupData[[#This Row],[CountryCode]],"_",KamstrupData[[#This Row],[Business Area]],"_",KamstrupData[[#This Row],[DepartmentTeam]])</f>
        <v>DK10_Heat/Cooling - Technology Software_Data Sceince</v>
      </c>
      <c r="V2563" t="str">
        <f>VLOOKUP(KamstrupData[[#This Row],[ORG_Concat]],'O-Organization'!F:H,3,FALSE)</f>
        <v>11118_DK10_Heat &amp; Cooling_Heat/Cooling - Technology Software_Data Sceince</v>
      </c>
    </row>
    <row r="2564" spans="4:22">
      <c r="D2564" t="s">
        <v>507</v>
      </c>
      <c r="E2564" t="str">
        <f>VLOOKUP(D2564,'B-Business Capability'!B:H,5,FALSE)</f>
        <v>Product &amp; Software Development</v>
      </c>
      <c r="F2564" t="str">
        <f>VLOOKUP(D2564,'B-Business Capability'!B:H,6,FALSE)</f>
        <v>Engineering</v>
      </c>
      <c r="G2564" t="str">
        <f>VLOOKUP(D2564,'B-Business Capability'!B:H,7,FALSE)</f>
        <v>Construction &amp; Development</v>
      </c>
      <c r="I2564" t="s">
        <v>253</v>
      </c>
      <c r="J2564" t="s">
        <v>1176</v>
      </c>
      <c r="K2564" t="s">
        <v>1179</v>
      </c>
      <c r="L2564" t="s">
        <v>1182</v>
      </c>
      <c r="M2564" t="str">
        <f>VLOOKUP(L2564,'A-Applications'!B:D,3,FALSE)</f>
        <v>Poetry</v>
      </c>
      <c r="N2564" t="s">
        <v>103</v>
      </c>
      <c r="O2564" s="42" t="s">
        <v>54</v>
      </c>
      <c r="P2564" t="s">
        <v>407</v>
      </c>
      <c r="Q2564" t="str">
        <f>VLOOKUP(KamstrupData[[#This Row],[IdLevel123]],'B-Business Capability'!B:L,10,FALSE)</f>
        <v>Idea-to-Release (I2R)</v>
      </c>
      <c r="R2564">
        <f>VLOOKUP(KamstrupData[[#This Row],[IdLevel123]],'B-Business Capability'!B:L,11,FALSE)</f>
        <v>420</v>
      </c>
      <c r="T2564" t="s">
        <v>1183</v>
      </c>
      <c r="U2564" t="str">
        <f>_xlfn.CONCAT(KamstrupData[[#This Row],[CountryCode]],"_",KamstrupData[[#This Row],[Business Area]],"_",KamstrupData[[#This Row],[DepartmentTeam]])</f>
        <v>DK10_Heat/Cooling - Technology Software_Data Sceince</v>
      </c>
      <c r="V2564" t="str">
        <f>VLOOKUP(KamstrupData[[#This Row],[ORG_Concat]],'O-Organization'!F:H,3,FALSE)</f>
        <v>11118_DK10_Heat &amp; Cooling_Heat/Cooling - Technology Software_Data Sceince</v>
      </c>
    </row>
    <row r="2565" spans="4:22">
      <c r="D2565" t="s">
        <v>507</v>
      </c>
      <c r="E2565" t="str">
        <f>VLOOKUP(D2565,'B-Business Capability'!B:H,5,FALSE)</f>
        <v>Product &amp; Software Development</v>
      </c>
      <c r="F2565" t="str">
        <f>VLOOKUP(D2565,'B-Business Capability'!B:H,6,FALSE)</f>
        <v>Engineering</v>
      </c>
      <c r="G2565" t="str">
        <f>VLOOKUP(D2565,'B-Business Capability'!B:H,7,FALSE)</f>
        <v>Construction &amp; Development</v>
      </c>
      <c r="I2565" t="s">
        <v>253</v>
      </c>
      <c r="J2565" t="s">
        <v>1176</v>
      </c>
      <c r="K2565" t="s">
        <v>1179</v>
      </c>
      <c r="L2565" t="s">
        <v>1184</v>
      </c>
      <c r="M2565" t="str">
        <f>VLOOKUP(L2565,'A-Applications'!B:D,3,FALSE)</f>
        <v>PDM</v>
      </c>
      <c r="N2565" t="s">
        <v>103</v>
      </c>
      <c r="O2565" s="42" t="s">
        <v>54</v>
      </c>
      <c r="P2565" t="s">
        <v>407</v>
      </c>
      <c r="Q2565" t="str">
        <f>VLOOKUP(KamstrupData[[#This Row],[IdLevel123]],'B-Business Capability'!B:L,10,FALSE)</f>
        <v>Idea-to-Release (I2R)</v>
      </c>
      <c r="R2565">
        <f>VLOOKUP(KamstrupData[[#This Row],[IdLevel123]],'B-Business Capability'!B:L,11,FALSE)</f>
        <v>420</v>
      </c>
      <c r="T2565" t="s">
        <v>1183</v>
      </c>
      <c r="U2565" t="str">
        <f>_xlfn.CONCAT(KamstrupData[[#This Row],[CountryCode]],"_",KamstrupData[[#This Row],[Business Area]],"_",KamstrupData[[#This Row],[DepartmentTeam]])</f>
        <v>DK10_Heat/Cooling - Technology Software_Data Sceince</v>
      </c>
      <c r="V2565" t="str">
        <f>VLOOKUP(KamstrupData[[#This Row],[ORG_Concat]],'O-Organization'!F:H,3,FALSE)</f>
        <v>11118_DK10_Heat &amp; Cooling_Heat/Cooling - Technology Software_Data Sceince</v>
      </c>
    </row>
    <row r="2566" spans="4:22">
      <c r="D2566" t="s">
        <v>95</v>
      </c>
      <c r="E2566" t="str">
        <f>VLOOKUP(D2566,'B-Business Capability'!B:H,5,FALSE)</f>
        <v>Not mapped to capability</v>
      </c>
      <c r="F2566">
        <f>VLOOKUP(D2566,'B-Business Capability'!B:H,6,FALSE)</f>
        <v>0</v>
      </c>
      <c r="G2566">
        <f>VLOOKUP(D2566,'B-Business Capability'!B:H,7,FALSE)</f>
        <v>0</v>
      </c>
      <c r="I2566" t="s">
        <v>253</v>
      </c>
      <c r="J2566" t="s">
        <v>1176</v>
      </c>
      <c r="K2566" t="s">
        <v>1185</v>
      </c>
      <c r="L2566" t="s">
        <v>1186</v>
      </c>
      <c r="M2566" t="str">
        <f>VLOOKUP(L2566,'A-Applications'!B:D,3,FALSE)</f>
        <v>Wordpress</v>
      </c>
      <c r="N2566" t="s">
        <v>103</v>
      </c>
      <c r="O2566" s="42" t="s">
        <v>54</v>
      </c>
      <c r="P2566" t="s">
        <v>77</v>
      </c>
      <c r="Q2566" t="str">
        <f>VLOOKUP(KamstrupData[[#This Row],[IdLevel123]],'B-Business Capability'!B:L,10,FALSE)</f>
        <v>N/A</v>
      </c>
      <c r="R2566">
        <f>VLOOKUP(KamstrupData[[#This Row],[IdLevel123]],'B-Business Capability'!B:L,11,FALSE)</f>
        <v>0</v>
      </c>
      <c r="S2566" t="s">
        <v>1187</v>
      </c>
      <c r="T2566" t="s">
        <v>1188</v>
      </c>
      <c r="U2566" t="str">
        <f>_xlfn.CONCAT(KamstrupData[[#This Row],[CountryCode]],"_",KamstrupData[[#This Row],[Business Area]],"_",KamstrupData[[#This Row],[DepartmentTeam]])</f>
        <v>DK10_Heat/Cooling - Technology Software_IOT Solutions</v>
      </c>
      <c r="V2566" t="str">
        <f>VLOOKUP(KamstrupData[[#This Row],[ORG_Concat]],'O-Organization'!F:H,3,FALSE)</f>
        <v>11119_DK10_Heat &amp; Cooling_Heat/Cooling - Technology Software_IOT Solutions</v>
      </c>
    </row>
    <row r="2567" spans="4:22">
      <c r="D2567" t="s">
        <v>95</v>
      </c>
      <c r="E2567" t="str">
        <f>VLOOKUP(D2567,'B-Business Capability'!B:H,5,FALSE)</f>
        <v>Not mapped to capability</v>
      </c>
      <c r="F2567">
        <f>VLOOKUP(D2567,'B-Business Capability'!B:H,6,FALSE)</f>
        <v>0</v>
      </c>
      <c r="G2567">
        <f>VLOOKUP(D2567,'B-Business Capability'!B:H,7,FALSE)</f>
        <v>0</v>
      </c>
      <c r="I2567" t="s">
        <v>253</v>
      </c>
      <c r="J2567" t="s">
        <v>1176</v>
      </c>
      <c r="K2567" t="s">
        <v>1185</v>
      </c>
      <c r="L2567" t="s">
        <v>1189</v>
      </c>
      <c r="M2567" t="str">
        <f>VLOOKUP(L2567,'A-Applications'!B:D,3,FALSE)</f>
        <v>IoT Application</v>
      </c>
      <c r="N2567" t="s">
        <v>53</v>
      </c>
      <c r="O2567" s="42" t="s">
        <v>66</v>
      </c>
      <c r="P2567" t="s">
        <v>77</v>
      </c>
      <c r="Q2567" t="str">
        <f>VLOOKUP(KamstrupData[[#This Row],[IdLevel123]],'B-Business Capability'!B:L,10,FALSE)</f>
        <v>N/A</v>
      </c>
      <c r="R2567">
        <f>VLOOKUP(KamstrupData[[#This Row],[IdLevel123]],'B-Business Capability'!B:L,11,FALSE)</f>
        <v>0</v>
      </c>
      <c r="S2567" t="s">
        <v>1187</v>
      </c>
      <c r="T2567" t="s">
        <v>1190</v>
      </c>
      <c r="U2567" t="str">
        <f>_xlfn.CONCAT(KamstrupData[[#This Row],[CountryCode]],"_",KamstrupData[[#This Row],[Business Area]],"_",KamstrupData[[#This Row],[DepartmentTeam]])</f>
        <v>DK10_Heat/Cooling - Technology Software_IOT Solutions</v>
      </c>
      <c r="V2567" t="str">
        <f>VLOOKUP(KamstrupData[[#This Row],[ORG_Concat]],'O-Organization'!F:H,3,FALSE)</f>
        <v>11119_DK10_Heat &amp; Cooling_Heat/Cooling - Technology Software_IOT Solutions</v>
      </c>
    </row>
    <row r="2568" spans="4:22">
      <c r="D2568" t="s">
        <v>95</v>
      </c>
      <c r="E2568" t="str">
        <f>VLOOKUP(D2568,'B-Business Capability'!B:H,5,FALSE)</f>
        <v>Not mapped to capability</v>
      </c>
      <c r="F2568">
        <f>VLOOKUP(D2568,'B-Business Capability'!B:H,6,FALSE)</f>
        <v>0</v>
      </c>
      <c r="G2568">
        <f>VLOOKUP(D2568,'B-Business Capability'!B:H,7,FALSE)</f>
        <v>0</v>
      </c>
      <c r="I2568" t="s">
        <v>253</v>
      </c>
      <c r="J2568" t="s">
        <v>1176</v>
      </c>
      <c r="K2568" t="s">
        <v>1185</v>
      </c>
      <c r="L2568" t="s">
        <v>1191</v>
      </c>
      <c r="M2568" t="str">
        <f>VLOOKUP(L2568,'A-Applications'!B:D,3,FALSE)</f>
        <v>IoT Installations app</v>
      </c>
      <c r="N2568" t="s">
        <v>53</v>
      </c>
      <c r="O2568" s="42" t="s">
        <v>66</v>
      </c>
      <c r="P2568" t="s">
        <v>77</v>
      </c>
      <c r="Q2568" t="str">
        <f>VLOOKUP(KamstrupData[[#This Row],[IdLevel123]],'B-Business Capability'!B:L,10,FALSE)</f>
        <v>N/A</v>
      </c>
      <c r="R2568">
        <f>VLOOKUP(KamstrupData[[#This Row],[IdLevel123]],'B-Business Capability'!B:L,11,FALSE)</f>
        <v>0</v>
      </c>
      <c r="S2568" t="s">
        <v>1187</v>
      </c>
      <c r="T2568" t="s">
        <v>1190</v>
      </c>
      <c r="U2568" t="str">
        <f>_xlfn.CONCAT(KamstrupData[[#This Row],[CountryCode]],"_",KamstrupData[[#This Row],[Business Area]],"_",KamstrupData[[#This Row],[DepartmentTeam]])</f>
        <v>DK10_Heat/Cooling - Technology Software_IOT Solutions</v>
      </c>
      <c r="V2568" t="str">
        <f>VLOOKUP(KamstrupData[[#This Row],[ORG_Concat]],'O-Organization'!F:H,3,FALSE)</f>
        <v>11119_DK10_Heat &amp; Cooling_Heat/Cooling - Technology Software_IOT Solutions</v>
      </c>
    </row>
    <row r="2569" spans="4:22">
      <c r="D2569" t="s">
        <v>95</v>
      </c>
      <c r="E2569" t="str">
        <f>VLOOKUP(D2569,'B-Business Capability'!B:H,5,FALSE)</f>
        <v>Not mapped to capability</v>
      </c>
      <c r="F2569">
        <f>VLOOKUP(D2569,'B-Business Capability'!B:H,6,FALSE)</f>
        <v>0</v>
      </c>
      <c r="G2569">
        <f>VLOOKUP(D2569,'B-Business Capability'!B:H,7,FALSE)</f>
        <v>0</v>
      </c>
      <c r="I2569" t="s">
        <v>253</v>
      </c>
      <c r="J2569" t="s">
        <v>1176</v>
      </c>
      <c r="K2569" t="s">
        <v>1185</v>
      </c>
      <c r="L2569" t="s">
        <v>1192</v>
      </c>
      <c r="M2569" t="str">
        <f>VLOOKUP(L2569,'A-Applications'!B:D,3,FALSE)</f>
        <v>IoT Customer portal</v>
      </c>
      <c r="N2569" t="s">
        <v>53</v>
      </c>
      <c r="O2569" s="42" t="s">
        <v>66</v>
      </c>
      <c r="P2569" t="s">
        <v>77</v>
      </c>
      <c r="Q2569" t="str">
        <f>VLOOKUP(KamstrupData[[#This Row],[IdLevel123]],'B-Business Capability'!B:L,10,FALSE)</f>
        <v>N/A</v>
      </c>
      <c r="R2569">
        <f>VLOOKUP(KamstrupData[[#This Row],[IdLevel123]],'B-Business Capability'!B:L,11,FALSE)</f>
        <v>0</v>
      </c>
      <c r="S2569" t="s">
        <v>1187</v>
      </c>
      <c r="T2569" t="s">
        <v>1190</v>
      </c>
      <c r="U2569" t="str">
        <f>_xlfn.CONCAT(KamstrupData[[#This Row],[CountryCode]],"_",KamstrupData[[#This Row],[Business Area]],"_",KamstrupData[[#This Row],[DepartmentTeam]])</f>
        <v>DK10_Heat/Cooling - Technology Software_IOT Solutions</v>
      </c>
      <c r="V2569" t="str">
        <f>VLOOKUP(KamstrupData[[#This Row],[ORG_Concat]],'O-Organization'!F:H,3,FALSE)</f>
        <v>11119_DK10_Heat &amp; Cooling_Heat/Cooling - Technology Software_IOT Solutions</v>
      </c>
    </row>
    <row r="2570" spans="4:22">
      <c r="D2570" t="s">
        <v>90</v>
      </c>
      <c r="E2570" t="str">
        <f>VLOOKUP(D2570,'B-Business Capability'!B:H,5,FALSE)</f>
        <v>Customer Service</v>
      </c>
      <c r="F2570" t="str">
        <f>VLOOKUP(D2570,'B-Business Capability'!B:H,6,FALSE)</f>
        <v>Customer Service and Support</v>
      </c>
      <c r="G2570">
        <f>VLOOKUP(D2570,'B-Business Capability'!B:H,7,FALSE)</f>
        <v>0</v>
      </c>
      <c r="I2570" t="s">
        <v>253</v>
      </c>
      <c r="J2570" t="s">
        <v>1176</v>
      </c>
      <c r="K2570" t="s">
        <v>1185</v>
      </c>
      <c r="L2570" t="s">
        <v>1193</v>
      </c>
      <c r="M2570" t="str">
        <f>VLOOKUP(L2570,'A-Applications'!B:D,3,FALSE)</f>
        <v>Zendesk</v>
      </c>
      <c r="N2570" t="s">
        <v>103</v>
      </c>
      <c r="O2570" s="42" t="s">
        <v>66</v>
      </c>
      <c r="P2570" t="s">
        <v>77</v>
      </c>
      <c r="Q2570" t="str">
        <f>VLOOKUP(KamstrupData[[#This Row],[IdLevel123]],'B-Business Capability'!B:L,10,FALSE)</f>
        <v>Customer Service and Support</v>
      </c>
      <c r="R2570">
        <f>VLOOKUP(KamstrupData[[#This Row],[IdLevel123]],'B-Business Capability'!B:L,11,FALSE)</f>
        <v>0</v>
      </c>
      <c r="S2570" t="s">
        <v>1187</v>
      </c>
      <c r="T2570" t="s">
        <v>1194</v>
      </c>
      <c r="U2570" t="str">
        <f>_xlfn.CONCAT(KamstrupData[[#This Row],[CountryCode]],"_",KamstrupData[[#This Row],[Business Area]],"_",KamstrupData[[#This Row],[DepartmentTeam]])</f>
        <v>DK10_Heat/Cooling - Technology Software_IOT Solutions</v>
      </c>
      <c r="V2570" t="str">
        <f>VLOOKUP(KamstrupData[[#This Row],[ORG_Concat]],'O-Organization'!F:H,3,FALSE)</f>
        <v>11119_DK10_Heat &amp; Cooling_Heat/Cooling - Technology Software_IOT Solutions</v>
      </c>
    </row>
    <row r="2571" spans="4:22">
      <c r="D2571" t="s">
        <v>78</v>
      </c>
      <c r="E2571" t="str">
        <f>VLOOKUP(D2571,'B-Business Capability'!B:H,5,FALSE)</f>
        <v>Customer Service</v>
      </c>
      <c r="F2571" t="str">
        <f>VLOOKUP(D2571,'B-Business Capability'!B:H,6,FALSE)</f>
        <v>Customer Service and Support</v>
      </c>
      <c r="G2571" t="str">
        <f>VLOOKUP(D2571,'B-Business Capability'!B:H,7,FALSE)</f>
        <v>Service Request Management</v>
      </c>
      <c r="I2571" t="s">
        <v>253</v>
      </c>
      <c r="J2571" t="s">
        <v>1176</v>
      </c>
      <c r="K2571" t="s">
        <v>1185</v>
      </c>
      <c r="L2571" t="s">
        <v>1193</v>
      </c>
      <c r="M2571" t="str">
        <f>VLOOKUP(L2571,'A-Applications'!B:D,3,FALSE)</f>
        <v>Zendesk</v>
      </c>
      <c r="N2571" t="s">
        <v>103</v>
      </c>
      <c r="O2571" s="42" t="s">
        <v>66</v>
      </c>
      <c r="P2571" t="s">
        <v>77</v>
      </c>
      <c r="Q2571" t="str">
        <f>VLOOKUP(KamstrupData[[#This Row],[IdLevel123]],'B-Business Capability'!B:L,10,FALSE)</f>
        <v>Customer Service and Support</v>
      </c>
      <c r="R2571">
        <f>VLOOKUP(KamstrupData[[#This Row],[IdLevel123]],'B-Business Capability'!B:L,11,FALSE)</f>
        <v>0</v>
      </c>
      <c r="S2571" t="s">
        <v>1187</v>
      </c>
      <c r="T2571" t="s">
        <v>1194</v>
      </c>
      <c r="U2571" t="str">
        <f>_xlfn.CONCAT(KamstrupData[[#This Row],[CountryCode]],"_",KamstrupData[[#This Row],[Business Area]],"_",KamstrupData[[#This Row],[DepartmentTeam]])</f>
        <v>DK10_Heat/Cooling - Technology Software_IOT Solutions</v>
      </c>
      <c r="V2571" t="str">
        <f>VLOOKUP(KamstrupData[[#This Row],[ORG_Concat]],'O-Organization'!F:H,3,FALSE)</f>
        <v>11119_DK10_Heat &amp; Cooling_Heat/Cooling - Technology Software_IOT Solutions</v>
      </c>
    </row>
    <row r="2572" spans="4:22">
      <c r="D2572" t="s">
        <v>95</v>
      </c>
      <c r="E2572" t="str">
        <f>VLOOKUP(D2572,'B-Business Capability'!B:H,5,FALSE)</f>
        <v>Not mapped to capability</v>
      </c>
      <c r="F2572">
        <f>VLOOKUP(D2572,'B-Business Capability'!B:H,6,FALSE)</f>
        <v>0</v>
      </c>
      <c r="G2572">
        <f>VLOOKUP(D2572,'B-Business Capability'!B:H,7,FALSE)</f>
        <v>0</v>
      </c>
      <c r="I2572" t="s">
        <v>253</v>
      </c>
      <c r="J2572" t="s">
        <v>1176</v>
      </c>
      <c r="K2572" t="s">
        <v>1185</v>
      </c>
      <c r="L2572" t="s">
        <v>1195</v>
      </c>
      <c r="M2572" t="str">
        <f>VLOOKUP(L2572,'A-Applications'!B:D,3,FALSE)</f>
        <v>IBM Cloud</v>
      </c>
      <c r="N2572" t="s">
        <v>53</v>
      </c>
      <c r="O2572" s="42" t="s">
        <v>369</v>
      </c>
      <c r="P2572" t="s">
        <v>77</v>
      </c>
      <c r="Q2572" t="str">
        <f>VLOOKUP(KamstrupData[[#This Row],[IdLevel123]],'B-Business Capability'!B:L,10,FALSE)</f>
        <v>N/A</v>
      </c>
      <c r="R2572">
        <f>VLOOKUP(KamstrupData[[#This Row],[IdLevel123]],'B-Business Capability'!B:L,11,FALSE)</f>
        <v>0</v>
      </c>
      <c r="S2572" t="s">
        <v>1187</v>
      </c>
      <c r="T2572" t="s">
        <v>1196</v>
      </c>
      <c r="U2572" t="str">
        <f>_xlfn.CONCAT(KamstrupData[[#This Row],[CountryCode]],"_",KamstrupData[[#This Row],[Business Area]],"_",KamstrupData[[#This Row],[DepartmentTeam]])</f>
        <v>DK10_Heat/Cooling - Technology Software_IOT Solutions</v>
      </c>
      <c r="V2572" t="str">
        <f>VLOOKUP(KamstrupData[[#This Row],[ORG_Concat]],'O-Organization'!F:H,3,FALSE)</f>
        <v>11119_DK10_Heat &amp; Cooling_Heat/Cooling - Technology Software_IOT Solutions</v>
      </c>
    </row>
    <row r="2573" spans="4:22">
      <c r="D2573" t="s">
        <v>507</v>
      </c>
      <c r="E2573" t="str">
        <f>VLOOKUP(D2573,'B-Business Capability'!B:H,5,FALSE)</f>
        <v>Product &amp; Software Development</v>
      </c>
      <c r="F2573" t="str">
        <f>VLOOKUP(D2573,'B-Business Capability'!B:H,6,FALSE)</f>
        <v>Engineering</v>
      </c>
      <c r="G2573" t="str">
        <f>VLOOKUP(D2573,'B-Business Capability'!B:H,7,FALSE)</f>
        <v>Construction &amp; Development</v>
      </c>
      <c r="I2573" t="s">
        <v>253</v>
      </c>
      <c r="J2573" t="s">
        <v>1176</v>
      </c>
      <c r="K2573" t="s">
        <v>1179</v>
      </c>
      <c r="L2573" t="s">
        <v>1197</v>
      </c>
      <c r="M2573" t="str">
        <f>VLOOKUP(L2573,'A-Applications'!B:D,3,FALSE)</f>
        <v>UV</v>
      </c>
      <c r="N2573" t="s">
        <v>147</v>
      </c>
      <c r="O2573" s="42" t="s">
        <v>54</v>
      </c>
      <c r="P2573" t="s">
        <v>407</v>
      </c>
      <c r="Q2573" t="str">
        <f>VLOOKUP(KamstrupData[[#This Row],[IdLevel123]],'B-Business Capability'!B:L,10,FALSE)</f>
        <v>Idea-to-Release (I2R)</v>
      </c>
      <c r="R2573">
        <f>VLOOKUP(KamstrupData[[#This Row],[IdLevel123]],'B-Business Capability'!B:L,11,FALSE)</f>
        <v>420</v>
      </c>
      <c r="T2573" t="s">
        <v>1180</v>
      </c>
      <c r="U2573" t="str">
        <f>_xlfn.CONCAT(KamstrupData[[#This Row],[CountryCode]],"_",KamstrupData[[#This Row],[Business Area]],"_",KamstrupData[[#This Row],[DepartmentTeam]])</f>
        <v>DK10_Heat/Cooling - Technology Software_Data Sceince</v>
      </c>
      <c r="V2573" t="str">
        <f>VLOOKUP(KamstrupData[[#This Row],[ORG_Concat]],'O-Organization'!F:H,3,FALSE)</f>
        <v>11118_DK10_Heat &amp; Cooling_Heat/Cooling - Technology Software_Data Sceince</v>
      </c>
    </row>
    <row r="2574" spans="4:22">
      <c r="D2574" t="s">
        <v>507</v>
      </c>
      <c r="E2574" t="str">
        <f>VLOOKUP(D2574,'B-Business Capability'!B:H,5,FALSE)</f>
        <v>Product &amp; Software Development</v>
      </c>
      <c r="F2574" t="str">
        <f>VLOOKUP(D2574,'B-Business Capability'!B:H,6,FALSE)</f>
        <v>Engineering</v>
      </c>
      <c r="G2574" t="str">
        <f>VLOOKUP(D2574,'B-Business Capability'!B:H,7,FALSE)</f>
        <v>Construction &amp; Development</v>
      </c>
      <c r="I2574" t="s">
        <v>253</v>
      </c>
      <c r="J2574" t="s">
        <v>1176</v>
      </c>
      <c r="K2574" t="s">
        <v>1179</v>
      </c>
      <c r="L2574" t="s">
        <v>1198</v>
      </c>
      <c r="M2574" t="str">
        <f>VLOOKUP(L2574,'A-Applications'!B:D,3,FALSE)</f>
        <v>Remmina</v>
      </c>
      <c r="N2574" t="s">
        <v>53</v>
      </c>
      <c r="O2574" s="42" t="s">
        <v>54</v>
      </c>
      <c r="P2574" t="s">
        <v>407</v>
      </c>
      <c r="Q2574" t="str">
        <f>VLOOKUP(KamstrupData[[#This Row],[IdLevel123]],'B-Business Capability'!B:L,10,FALSE)</f>
        <v>Idea-to-Release (I2R)</v>
      </c>
      <c r="R2574">
        <f>VLOOKUP(KamstrupData[[#This Row],[IdLevel123]],'B-Business Capability'!B:L,11,FALSE)</f>
        <v>420</v>
      </c>
      <c r="T2574" t="s">
        <v>1199</v>
      </c>
      <c r="U2574" t="str">
        <f>_xlfn.CONCAT(KamstrupData[[#This Row],[CountryCode]],"_",KamstrupData[[#This Row],[Business Area]],"_",KamstrupData[[#This Row],[DepartmentTeam]])</f>
        <v>DK10_Heat/Cooling - Technology Software_Data Sceince</v>
      </c>
      <c r="V2574" t="str">
        <f>VLOOKUP(KamstrupData[[#This Row],[ORG_Concat]],'O-Organization'!F:H,3,FALSE)</f>
        <v>11118_DK10_Heat &amp; Cooling_Heat/Cooling - Technology Software_Data Sceince</v>
      </c>
    </row>
    <row r="2575" spans="4:22">
      <c r="D2575" t="s">
        <v>95</v>
      </c>
      <c r="E2575" t="str">
        <f>VLOOKUP(D2575,'B-Business Capability'!B:H,5,FALSE)</f>
        <v>Not mapped to capability</v>
      </c>
      <c r="F2575">
        <f>VLOOKUP(D2575,'B-Business Capability'!B:H,6,FALSE)</f>
        <v>0</v>
      </c>
      <c r="G2575">
        <f>VLOOKUP(D2575,'B-Business Capability'!B:H,7,FALSE)</f>
        <v>0</v>
      </c>
      <c r="I2575" t="s">
        <v>253</v>
      </c>
      <c r="J2575" t="s">
        <v>1176</v>
      </c>
      <c r="K2575" t="s">
        <v>1179</v>
      </c>
      <c r="L2575" t="s">
        <v>1200</v>
      </c>
      <c r="M2575" t="str">
        <f>VLOOKUP(L2575,'A-Applications'!B:D,3,FALSE)</f>
        <v>Libre Office</v>
      </c>
      <c r="N2575" t="s">
        <v>53</v>
      </c>
      <c r="O2575" s="42" t="s">
        <v>62</v>
      </c>
      <c r="P2575" t="s">
        <v>407</v>
      </c>
      <c r="Q2575" t="str">
        <f>VLOOKUP(KamstrupData[[#This Row],[IdLevel123]],'B-Business Capability'!B:L,10,FALSE)</f>
        <v>N/A</v>
      </c>
      <c r="R2575">
        <f>VLOOKUP(KamstrupData[[#This Row],[IdLevel123]],'B-Business Capability'!B:L,11,FALSE)</f>
        <v>0</v>
      </c>
      <c r="T2575" t="s">
        <v>1180</v>
      </c>
      <c r="U2575" t="str">
        <f>_xlfn.CONCAT(KamstrupData[[#This Row],[CountryCode]],"_",KamstrupData[[#This Row],[Business Area]],"_",KamstrupData[[#This Row],[DepartmentTeam]])</f>
        <v>DK10_Heat/Cooling - Technology Software_Data Sceince</v>
      </c>
      <c r="V2575" t="str">
        <f>VLOOKUP(KamstrupData[[#This Row],[ORG_Concat]],'O-Organization'!F:H,3,FALSE)</f>
        <v>11118_DK10_Heat &amp; Cooling_Heat/Cooling - Technology Software_Data Sceince</v>
      </c>
    </row>
    <row r="2576" spans="4:22">
      <c r="D2576" t="s">
        <v>507</v>
      </c>
      <c r="E2576" t="str">
        <f>VLOOKUP(D2576,'B-Business Capability'!B:H,5,FALSE)</f>
        <v>Product &amp; Software Development</v>
      </c>
      <c r="F2576" t="str">
        <f>VLOOKUP(D2576,'B-Business Capability'!B:H,6,FALSE)</f>
        <v>Engineering</v>
      </c>
      <c r="G2576" t="str">
        <f>VLOOKUP(D2576,'B-Business Capability'!B:H,7,FALSE)</f>
        <v>Construction &amp; Development</v>
      </c>
      <c r="I2576" t="s">
        <v>253</v>
      </c>
      <c r="J2576" t="s">
        <v>1176</v>
      </c>
      <c r="K2576" t="s">
        <v>1179</v>
      </c>
      <c r="L2576" t="s">
        <v>1201</v>
      </c>
      <c r="M2576" t="str">
        <f>VLOOKUP(L2576,'A-Applications'!B:D,3,FALSE)</f>
        <v>Shinyapps</v>
      </c>
      <c r="N2576" t="s">
        <v>53</v>
      </c>
      <c r="O2576" s="42" t="s">
        <v>54</v>
      </c>
      <c r="P2576" t="s">
        <v>407</v>
      </c>
      <c r="Q2576" t="str">
        <f>VLOOKUP(KamstrupData[[#This Row],[IdLevel123]],'B-Business Capability'!B:L,10,FALSE)</f>
        <v>Idea-to-Release (I2R)</v>
      </c>
      <c r="R2576">
        <f>VLOOKUP(KamstrupData[[#This Row],[IdLevel123]],'B-Business Capability'!B:L,11,FALSE)</f>
        <v>420</v>
      </c>
      <c r="T2576" t="s">
        <v>1180</v>
      </c>
      <c r="U2576" t="str">
        <f>_xlfn.CONCAT(KamstrupData[[#This Row],[CountryCode]],"_",KamstrupData[[#This Row],[Business Area]],"_",KamstrupData[[#This Row],[DepartmentTeam]])</f>
        <v>DK10_Heat/Cooling - Technology Software_Data Sceince</v>
      </c>
      <c r="V2576" t="str">
        <f>VLOOKUP(KamstrupData[[#This Row],[ORG_Concat]],'O-Organization'!F:H,3,FALSE)</f>
        <v>11118_DK10_Heat &amp; Cooling_Heat/Cooling - Technology Software_Data Sceince</v>
      </c>
    </row>
    <row r="2577" spans="4:22">
      <c r="D2577" t="s">
        <v>507</v>
      </c>
      <c r="E2577" t="str">
        <f>VLOOKUP(D2577,'B-Business Capability'!B:H,5,FALSE)</f>
        <v>Product &amp; Software Development</v>
      </c>
      <c r="F2577" t="str">
        <f>VLOOKUP(D2577,'B-Business Capability'!B:H,6,FALSE)</f>
        <v>Engineering</v>
      </c>
      <c r="G2577" t="str">
        <f>VLOOKUP(D2577,'B-Business Capability'!B:H,7,FALSE)</f>
        <v>Construction &amp; Development</v>
      </c>
      <c r="I2577" t="s">
        <v>253</v>
      </c>
      <c r="J2577" t="s">
        <v>1176</v>
      </c>
      <c r="K2577" t="s">
        <v>1179</v>
      </c>
      <c r="L2577" t="s">
        <v>1202</v>
      </c>
      <c r="M2577" t="str">
        <f>VLOOKUP(L2577,'A-Applications'!B:D,3,FALSE)</f>
        <v>Rust</v>
      </c>
      <c r="N2577" t="s">
        <v>147</v>
      </c>
      <c r="O2577" s="42" t="s">
        <v>54</v>
      </c>
      <c r="P2577" t="s">
        <v>407</v>
      </c>
      <c r="Q2577" t="str">
        <f>VLOOKUP(KamstrupData[[#This Row],[IdLevel123]],'B-Business Capability'!B:L,10,FALSE)</f>
        <v>Idea-to-Release (I2R)</v>
      </c>
      <c r="R2577">
        <f>VLOOKUP(KamstrupData[[#This Row],[IdLevel123]],'B-Business Capability'!B:L,11,FALSE)</f>
        <v>420</v>
      </c>
      <c r="T2577" t="s">
        <v>1180</v>
      </c>
      <c r="U2577" t="str">
        <f>_xlfn.CONCAT(KamstrupData[[#This Row],[CountryCode]],"_",KamstrupData[[#This Row],[Business Area]],"_",KamstrupData[[#This Row],[DepartmentTeam]])</f>
        <v>DK10_Heat/Cooling - Technology Software_Data Sceince</v>
      </c>
      <c r="V2577" t="str">
        <f>VLOOKUP(KamstrupData[[#This Row],[ORG_Concat]],'O-Organization'!F:H,3,FALSE)</f>
        <v>11118_DK10_Heat &amp; Cooling_Heat/Cooling - Technology Software_Data Sceince</v>
      </c>
    </row>
    <row r="2578" spans="4:22">
      <c r="D2578" t="s">
        <v>365</v>
      </c>
      <c r="E2578" t="str">
        <f>VLOOKUP(D2578,'B-Business Capability'!B:H,5,FALSE)</f>
        <v>Product &amp; Software Development</v>
      </c>
      <c r="F2578" t="str">
        <f>VLOOKUP(D2578,'B-Business Capability'!B:H,6,FALSE)</f>
        <v>Product &amp; Software Delivery</v>
      </c>
      <c r="G2578" t="str">
        <f>VLOOKUP(D2578,'B-Business Capability'!B:H,7,FALSE)</f>
        <v>Manage Production &amp; Development</v>
      </c>
      <c r="I2578" t="s">
        <v>253</v>
      </c>
      <c r="J2578" t="s">
        <v>1176</v>
      </c>
      <c r="K2578" t="s">
        <v>1185</v>
      </c>
      <c r="L2578" t="s">
        <v>620</v>
      </c>
      <c r="M2578" t="str">
        <f>VLOOKUP(L2578,'A-Applications'!B:D,3,FALSE)</f>
        <v>Git Hub</v>
      </c>
      <c r="N2578" t="s">
        <v>53</v>
      </c>
      <c r="O2578" s="42" t="s">
        <v>66</v>
      </c>
      <c r="P2578" t="s">
        <v>407</v>
      </c>
      <c r="Q2578" t="str">
        <f>VLOOKUP(KamstrupData[[#This Row],[IdLevel123]],'B-Business Capability'!B:L,10,FALSE)</f>
        <v>Idea-to-Release (I2R)</v>
      </c>
      <c r="R2578">
        <f>VLOOKUP(KamstrupData[[#This Row],[IdLevel123]],'B-Business Capability'!B:L,11,FALSE)</f>
        <v>520</v>
      </c>
      <c r="S2578" t="s">
        <v>1187</v>
      </c>
      <c r="U2578" t="str">
        <f>_xlfn.CONCAT(KamstrupData[[#This Row],[CountryCode]],"_",KamstrupData[[#This Row],[Business Area]],"_",KamstrupData[[#This Row],[DepartmentTeam]])</f>
        <v>DK10_Heat/Cooling - Technology Software_IOT Solutions</v>
      </c>
      <c r="V2578" t="str">
        <f>VLOOKUP(KamstrupData[[#This Row],[ORG_Concat]],'O-Organization'!F:H,3,FALSE)</f>
        <v>11119_DK10_Heat &amp; Cooling_Heat/Cooling - Technology Software_IOT Solutions</v>
      </c>
    </row>
    <row r="2579" spans="4:22">
      <c r="D2579" t="s">
        <v>971</v>
      </c>
      <c r="E2579" t="str">
        <f>VLOOKUP(D2579,'B-Business Capability'!B:H,5,FALSE)</f>
        <v>Product &amp; Software Development</v>
      </c>
      <c r="F2579" t="str">
        <f>VLOOKUP(D2579,'B-Business Capability'!B:H,6,FALSE)</f>
        <v>Product &amp; Software Delivery</v>
      </c>
      <c r="G2579" t="str">
        <f>VLOOKUP(D2579,'B-Business Capability'!B:H,7,FALSE)</f>
        <v>Schedule Production &amp; Development</v>
      </c>
      <c r="I2579" t="s">
        <v>253</v>
      </c>
      <c r="J2579" t="s">
        <v>1176</v>
      </c>
      <c r="K2579" t="s">
        <v>1185</v>
      </c>
      <c r="L2579" t="s">
        <v>620</v>
      </c>
      <c r="M2579" t="str">
        <f>VLOOKUP(L2579,'A-Applications'!B:D,3,FALSE)</f>
        <v>Git Hub</v>
      </c>
      <c r="N2579" t="s">
        <v>53</v>
      </c>
      <c r="O2579" s="42" t="s">
        <v>66</v>
      </c>
      <c r="P2579" t="s">
        <v>407</v>
      </c>
      <c r="Q2579" t="str">
        <f>VLOOKUP(KamstrupData[[#This Row],[IdLevel123]],'B-Business Capability'!B:L,10,FALSE)</f>
        <v>Plan-to-Produce (P2P)</v>
      </c>
      <c r="R2579">
        <f>VLOOKUP(KamstrupData[[#This Row],[IdLevel123]],'B-Business Capability'!B:L,11,FALSE)</f>
        <v>0</v>
      </c>
      <c r="S2579" t="s">
        <v>1187</v>
      </c>
      <c r="U2579" t="str">
        <f>_xlfn.CONCAT(KamstrupData[[#This Row],[CountryCode]],"_",KamstrupData[[#This Row],[Business Area]],"_",KamstrupData[[#This Row],[DepartmentTeam]])</f>
        <v>DK10_Heat/Cooling - Technology Software_IOT Solutions</v>
      </c>
      <c r="V2579" t="str">
        <f>VLOOKUP(KamstrupData[[#This Row],[ORG_Concat]],'O-Organization'!F:H,3,FALSE)</f>
        <v>11119_DK10_Heat &amp; Cooling_Heat/Cooling - Technology Software_IOT Solutions</v>
      </c>
    </row>
    <row r="2580" spans="4:22">
      <c r="D2580" t="s">
        <v>507</v>
      </c>
      <c r="E2580" t="str">
        <f>VLOOKUP(D2580,'B-Business Capability'!B:H,5,FALSE)</f>
        <v>Product &amp; Software Development</v>
      </c>
      <c r="F2580" t="str">
        <f>VLOOKUP(D2580,'B-Business Capability'!B:H,6,FALSE)</f>
        <v>Engineering</v>
      </c>
      <c r="G2580" t="str">
        <f>VLOOKUP(D2580,'B-Business Capability'!B:H,7,FALSE)</f>
        <v>Construction &amp; Development</v>
      </c>
      <c r="I2580" t="s">
        <v>253</v>
      </c>
      <c r="J2580" t="s">
        <v>1176</v>
      </c>
      <c r="L2580" t="s">
        <v>508</v>
      </c>
      <c r="M2580" t="str">
        <f>VLOOKUP(L2580,'A-Applications'!B:D,3,FALSE)</f>
        <v>Claude Code</v>
      </c>
      <c r="N2580" t="s">
        <v>147</v>
      </c>
      <c r="O2580" s="42" t="s">
        <v>54</v>
      </c>
      <c r="P2580" t="s">
        <v>97</v>
      </c>
      <c r="Q2580" t="str">
        <f>VLOOKUP(KamstrupData[[#This Row],[IdLevel123]],'B-Business Capability'!B:L,10,FALSE)</f>
        <v>Idea-to-Release (I2R)</v>
      </c>
      <c r="R2580">
        <f>VLOOKUP(KamstrupData[[#This Row],[IdLevel123]],'B-Business Capability'!B:L,11,FALSE)</f>
        <v>420</v>
      </c>
      <c r="U2580" t="str">
        <f>_xlfn.CONCAT(KamstrupData[[#This Row],[CountryCode]],"_",KamstrupData[[#This Row],[Business Area]],"_",KamstrupData[[#This Row],[DepartmentTeam]])</f>
        <v>DK10_Heat/Cooling - Technology Software_</v>
      </c>
      <c r="V2580" t="str">
        <f>VLOOKUP(KamstrupData[[#This Row],[ORG_Concat]],'O-Organization'!F:H,3,FALSE)</f>
        <v>11117_DK10_Heat &amp; Cooling_Heat/Cooling - Technology Software_</v>
      </c>
    </row>
    <row r="2581" spans="4:22">
      <c r="D2581" t="s">
        <v>507</v>
      </c>
      <c r="E2581" t="str">
        <f>VLOOKUP(D2581,'B-Business Capability'!B:H,5,FALSE)</f>
        <v>Product &amp; Software Development</v>
      </c>
      <c r="F2581" t="str">
        <f>VLOOKUP(D2581,'B-Business Capability'!B:H,6,FALSE)</f>
        <v>Engineering</v>
      </c>
      <c r="G2581" t="str">
        <f>VLOOKUP(D2581,'B-Business Capability'!B:H,7,FALSE)</f>
        <v>Construction &amp; Development</v>
      </c>
      <c r="I2581" t="s">
        <v>253</v>
      </c>
      <c r="J2581" t="s">
        <v>1176</v>
      </c>
      <c r="K2581" t="s">
        <v>1179</v>
      </c>
      <c r="L2581" t="s">
        <v>887</v>
      </c>
      <c r="M2581" t="str">
        <f>VLOOKUP(L2581,'A-Applications'!B:D,3,FALSE)</f>
        <v>Python</v>
      </c>
      <c r="N2581" t="s">
        <v>147</v>
      </c>
      <c r="O2581" s="42" t="s">
        <v>66</v>
      </c>
      <c r="P2581" t="s">
        <v>407</v>
      </c>
      <c r="Q2581" t="str">
        <f>VLOOKUP(KamstrupData[[#This Row],[IdLevel123]],'B-Business Capability'!B:L,10,FALSE)</f>
        <v>Idea-to-Release (I2R)</v>
      </c>
      <c r="R2581">
        <f>VLOOKUP(KamstrupData[[#This Row],[IdLevel123]],'B-Business Capability'!B:L,11,FALSE)</f>
        <v>420</v>
      </c>
      <c r="T2581" t="s">
        <v>1180</v>
      </c>
      <c r="U2581" t="str">
        <f>_xlfn.CONCAT(KamstrupData[[#This Row],[CountryCode]],"_",KamstrupData[[#This Row],[Business Area]],"_",KamstrupData[[#This Row],[DepartmentTeam]])</f>
        <v>DK10_Heat/Cooling - Technology Software_Data Sceince</v>
      </c>
      <c r="V2581" t="str">
        <f>VLOOKUP(KamstrupData[[#This Row],[ORG_Concat]],'O-Organization'!F:H,3,FALSE)</f>
        <v>11118_DK10_Heat &amp; Cooling_Heat/Cooling - Technology Software_Data Sceince</v>
      </c>
    </row>
    <row r="2582" spans="4:22">
      <c r="D2582" t="s">
        <v>507</v>
      </c>
      <c r="E2582" t="str">
        <f>VLOOKUP(D2582,'B-Business Capability'!B:H,5,FALSE)</f>
        <v>Product &amp; Software Development</v>
      </c>
      <c r="F2582" t="str">
        <f>VLOOKUP(D2582,'B-Business Capability'!B:H,6,FALSE)</f>
        <v>Engineering</v>
      </c>
      <c r="G2582" t="str">
        <f>VLOOKUP(D2582,'B-Business Capability'!B:H,7,FALSE)</f>
        <v>Construction &amp; Development</v>
      </c>
      <c r="I2582" t="s">
        <v>253</v>
      </c>
      <c r="J2582" t="s">
        <v>1176</v>
      </c>
      <c r="K2582" t="s">
        <v>967</v>
      </c>
      <c r="L2582" t="s">
        <v>890</v>
      </c>
      <c r="M2582" t="str">
        <f>VLOOKUP(L2582,'A-Applications'!B:D,3,FALSE)</f>
        <v>LINQ Pad (https://www.linqpad.net/)</v>
      </c>
      <c r="N2582" t="s">
        <v>53</v>
      </c>
      <c r="O2582" s="42" t="s">
        <v>62</v>
      </c>
      <c r="P2582" t="s">
        <v>564</v>
      </c>
      <c r="Q2582" t="str">
        <f>VLOOKUP(KamstrupData[[#This Row],[IdLevel123]],'B-Business Capability'!B:L,10,FALSE)</f>
        <v>Idea-to-Release (I2R)</v>
      </c>
      <c r="R2582">
        <f>VLOOKUP(KamstrupData[[#This Row],[IdLevel123]],'B-Business Capability'!B:L,11,FALSE)</f>
        <v>420</v>
      </c>
      <c r="T2582" t="s">
        <v>1178</v>
      </c>
      <c r="U2582" t="str">
        <f>_xlfn.CONCAT(KamstrupData[[#This Row],[CountryCode]],"_",KamstrupData[[#This Row],[Business Area]],"_",KamstrupData[[#This Row],[DepartmentTeam]])</f>
        <v>DK10_Heat/Cooling - Technology Software_Software</v>
      </c>
      <c r="V2582" t="str">
        <f>VLOOKUP(KamstrupData[[#This Row],[ORG_Concat]],'O-Organization'!F:H,3,FALSE)</f>
        <v>11120_DK10_Heat &amp; Cooling_Heat/Cooling - Technology Software_Software</v>
      </c>
    </row>
    <row r="2583" spans="4:22">
      <c r="D2583" t="s">
        <v>507</v>
      </c>
      <c r="E2583" t="str">
        <f>VLOOKUP(D2583,'B-Business Capability'!B:H,5,FALSE)</f>
        <v>Product &amp; Software Development</v>
      </c>
      <c r="F2583" t="str">
        <f>VLOOKUP(D2583,'B-Business Capability'!B:H,6,FALSE)</f>
        <v>Engineering</v>
      </c>
      <c r="G2583" t="str">
        <f>VLOOKUP(D2583,'B-Business Capability'!B:H,7,FALSE)</f>
        <v>Construction &amp; Development</v>
      </c>
      <c r="I2583" t="s">
        <v>253</v>
      </c>
      <c r="J2583" t="s">
        <v>1176</v>
      </c>
      <c r="K2583" t="s">
        <v>967</v>
      </c>
      <c r="L2583" t="s">
        <v>394</v>
      </c>
      <c r="M2583" t="str">
        <f>VLOOKUP(L2583,'A-Applications'!B:D,3,FALSE)</f>
        <v>Microsoft SQL Management Studio</v>
      </c>
      <c r="N2583" t="s">
        <v>53</v>
      </c>
      <c r="O2583" s="42" t="s">
        <v>54</v>
      </c>
      <c r="P2583" t="s">
        <v>407</v>
      </c>
      <c r="Q2583" t="str">
        <f>VLOOKUP(KamstrupData[[#This Row],[IdLevel123]],'B-Business Capability'!B:L,10,FALSE)</f>
        <v>Idea-to-Release (I2R)</v>
      </c>
      <c r="R2583">
        <f>VLOOKUP(KamstrupData[[#This Row],[IdLevel123]],'B-Business Capability'!B:L,11,FALSE)</f>
        <v>420</v>
      </c>
      <c r="T2583" t="s">
        <v>1178</v>
      </c>
      <c r="U2583" t="str">
        <f>_xlfn.CONCAT(KamstrupData[[#This Row],[CountryCode]],"_",KamstrupData[[#This Row],[Business Area]],"_",KamstrupData[[#This Row],[DepartmentTeam]])</f>
        <v>DK10_Heat/Cooling - Technology Software_Software</v>
      </c>
      <c r="V2583" t="str">
        <f>VLOOKUP(KamstrupData[[#This Row],[ORG_Concat]],'O-Organization'!F:H,3,FALSE)</f>
        <v>11120_DK10_Heat &amp; Cooling_Heat/Cooling - Technology Software_Software</v>
      </c>
    </row>
    <row r="2584" spans="4:22">
      <c r="D2584" t="s">
        <v>507</v>
      </c>
      <c r="E2584" t="str">
        <f>VLOOKUP(D2584,'B-Business Capability'!B:H,5,FALSE)</f>
        <v>Product &amp; Software Development</v>
      </c>
      <c r="F2584" t="str">
        <f>VLOOKUP(D2584,'B-Business Capability'!B:H,6,FALSE)</f>
        <v>Engineering</v>
      </c>
      <c r="G2584" t="str">
        <f>VLOOKUP(D2584,'B-Business Capability'!B:H,7,FALSE)</f>
        <v>Construction &amp; Development</v>
      </c>
      <c r="I2584" t="s">
        <v>253</v>
      </c>
      <c r="J2584" t="s">
        <v>1176</v>
      </c>
      <c r="K2584" t="s">
        <v>967</v>
      </c>
      <c r="L2584" t="s">
        <v>98</v>
      </c>
      <c r="M2584" t="str">
        <f>VLOOKUP(L2584,'A-Applications'!B:D,3,FALSE)</f>
        <v>Notepad++(https://notepad-plus-plus.org/)</v>
      </c>
      <c r="N2584" t="s">
        <v>53</v>
      </c>
      <c r="O2584" s="42" t="s">
        <v>62</v>
      </c>
      <c r="P2584" t="s">
        <v>564</v>
      </c>
      <c r="Q2584" t="str">
        <f>VLOOKUP(KamstrupData[[#This Row],[IdLevel123]],'B-Business Capability'!B:L,10,FALSE)</f>
        <v>Idea-to-Release (I2R)</v>
      </c>
      <c r="R2584">
        <f>VLOOKUP(KamstrupData[[#This Row],[IdLevel123]],'B-Business Capability'!B:L,11,FALSE)</f>
        <v>420</v>
      </c>
      <c r="T2584" t="s">
        <v>1178</v>
      </c>
      <c r="U2584" t="str">
        <f>_xlfn.CONCAT(KamstrupData[[#This Row],[CountryCode]],"_",KamstrupData[[#This Row],[Business Area]],"_",KamstrupData[[#This Row],[DepartmentTeam]])</f>
        <v>DK10_Heat/Cooling - Technology Software_Software</v>
      </c>
      <c r="V2584" t="str">
        <f>VLOOKUP(KamstrupData[[#This Row],[ORG_Concat]],'O-Organization'!F:H,3,FALSE)</f>
        <v>11120_DK10_Heat &amp; Cooling_Heat/Cooling - Technology Software_Software</v>
      </c>
    </row>
    <row r="2585" spans="4:22">
      <c r="D2585" t="s">
        <v>907</v>
      </c>
      <c r="E2585" t="str">
        <f>VLOOKUP(D2585,'B-Business Capability'!B:H,5,FALSE)</f>
        <v>Product &amp; Software Development</v>
      </c>
      <c r="F2585">
        <f>VLOOKUP(D2585,'B-Business Capability'!B:H,6,FALSE)</f>
        <v>0</v>
      </c>
      <c r="G2585">
        <f>VLOOKUP(D2585,'B-Business Capability'!B:H,7,FALSE)</f>
        <v>0</v>
      </c>
      <c r="I2585" t="s">
        <v>253</v>
      </c>
      <c r="J2585" t="s">
        <v>1176</v>
      </c>
      <c r="K2585" t="s">
        <v>967</v>
      </c>
      <c r="L2585" t="s">
        <v>99</v>
      </c>
      <c r="M2585" t="str">
        <f>VLOOKUP(L2585,'A-Applications'!B:D,3,FALSE)</f>
        <v>SnagIt</v>
      </c>
      <c r="N2585" t="s">
        <v>53</v>
      </c>
      <c r="O2585" s="42" t="s">
        <v>62</v>
      </c>
      <c r="P2585" t="s">
        <v>407</v>
      </c>
      <c r="Q2585" t="str">
        <f>VLOOKUP(KamstrupData[[#This Row],[IdLevel123]],'B-Business Capability'!B:L,10,FALSE)</f>
        <v>Idea-to-Release (I2R)</v>
      </c>
      <c r="R2585">
        <f>VLOOKUP(KamstrupData[[#This Row],[IdLevel123]],'B-Business Capability'!B:L,11,FALSE)</f>
        <v>100</v>
      </c>
      <c r="T2585" t="s">
        <v>1178</v>
      </c>
      <c r="U2585" t="str">
        <f>_xlfn.CONCAT(KamstrupData[[#This Row],[CountryCode]],"_",KamstrupData[[#This Row],[Business Area]],"_",KamstrupData[[#This Row],[DepartmentTeam]])</f>
        <v>DK10_Heat/Cooling - Technology Software_Software</v>
      </c>
      <c r="V2585" t="str">
        <f>VLOOKUP(KamstrupData[[#This Row],[ORG_Concat]],'O-Organization'!F:H,3,FALSE)</f>
        <v>11120_DK10_Heat &amp; Cooling_Heat/Cooling - Technology Software_Software</v>
      </c>
    </row>
    <row r="2586" spans="4:22">
      <c r="D2586" t="s">
        <v>852</v>
      </c>
      <c r="E2586" t="str">
        <f>VLOOKUP(D2586,'B-Business Capability'!B:H,5,FALSE)</f>
        <v>Product &amp; Software Development</v>
      </c>
      <c r="F2586" t="str">
        <f>VLOOKUP(D2586,'B-Business Capability'!B:H,6,FALSE)</f>
        <v>Engineering</v>
      </c>
      <c r="G2586" t="str">
        <f>VLOOKUP(D2586,'B-Business Capability'!B:H,7,FALSE)</f>
        <v>Conceptualization</v>
      </c>
      <c r="I2586" t="s">
        <v>253</v>
      </c>
      <c r="J2586" t="s">
        <v>1176</v>
      </c>
      <c r="K2586" t="s">
        <v>1185</v>
      </c>
      <c r="L2586" t="s">
        <v>100</v>
      </c>
      <c r="M2586" t="str">
        <f>VLOOKUP(L2586,'A-Applications'!B:D,3,FALSE)</f>
        <v>JIRA</v>
      </c>
      <c r="N2586" t="s">
        <v>53</v>
      </c>
      <c r="O2586" s="42" t="s">
        <v>66</v>
      </c>
      <c r="P2586" t="s">
        <v>564</v>
      </c>
      <c r="Q2586" t="str">
        <f>VLOOKUP(KamstrupData[[#This Row],[IdLevel123]],'B-Business Capability'!B:L,10,FALSE)</f>
        <v>Idea-to-Release (I2R)</v>
      </c>
      <c r="R2586">
        <f>VLOOKUP(KamstrupData[[#This Row],[IdLevel123]],'B-Business Capability'!B:L,11,FALSE)</f>
        <v>410</v>
      </c>
      <c r="S2586" t="s">
        <v>1187</v>
      </c>
      <c r="T2586" t="s">
        <v>1203</v>
      </c>
      <c r="U2586" t="str">
        <f>_xlfn.CONCAT(KamstrupData[[#This Row],[CountryCode]],"_",KamstrupData[[#This Row],[Business Area]],"_",KamstrupData[[#This Row],[DepartmentTeam]])</f>
        <v>DK10_Heat/Cooling - Technology Software_IOT Solutions</v>
      </c>
      <c r="V2586" t="str">
        <f>VLOOKUP(KamstrupData[[#This Row],[ORG_Concat]],'O-Organization'!F:H,3,FALSE)</f>
        <v>11119_DK10_Heat &amp; Cooling_Heat/Cooling - Technology Software_IOT Solutions</v>
      </c>
    </row>
    <row r="2587" spans="4:22">
      <c r="D2587" t="s">
        <v>852</v>
      </c>
      <c r="E2587" t="str">
        <f>VLOOKUP(D2587,'B-Business Capability'!B:H,5,FALSE)</f>
        <v>Product &amp; Software Development</v>
      </c>
      <c r="F2587" t="str">
        <f>VLOOKUP(D2587,'B-Business Capability'!B:H,6,FALSE)</f>
        <v>Engineering</v>
      </c>
      <c r="G2587" t="str">
        <f>VLOOKUP(D2587,'B-Business Capability'!B:H,7,FALSE)</f>
        <v>Conceptualization</v>
      </c>
      <c r="I2587" t="s">
        <v>253</v>
      </c>
      <c r="J2587" t="s">
        <v>1176</v>
      </c>
      <c r="K2587" t="s">
        <v>967</v>
      </c>
      <c r="L2587" t="s">
        <v>100</v>
      </c>
      <c r="M2587" t="str">
        <f>VLOOKUP(L2587,'A-Applications'!B:D,3,FALSE)</f>
        <v>JIRA</v>
      </c>
      <c r="N2587" t="s">
        <v>53</v>
      </c>
      <c r="O2587" s="42" t="s">
        <v>66</v>
      </c>
      <c r="P2587" t="s">
        <v>564</v>
      </c>
      <c r="Q2587" t="str">
        <f>VLOOKUP(KamstrupData[[#This Row],[IdLevel123]],'B-Business Capability'!B:L,10,FALSE)</f>
        <v>Idea-to-Release (I2R)</v>
      </c>
      <c r="R2587">
        <f>VLOOKUP(KamstrupData[[#This Row],[IdLevel123]],'B-Business Capability'!B:L,11,FALSE)</f>
        <v>410</v>
      </c>
      <c r="T2587" t="s">
        <v>1178</v>
      </c>
      <c r="U2587" t="str">
        <f>_xlfn.CONCAT(KamstrupData[[#This Row],[CountryCode]],"_",KamstrupData[[#This Row],[Business Area]],"_",KamstrupData[[#This Row],[DepartmentTeam]])</f>
        <v>DK10_Heat/Cooling - Technology Software_Software</v>
      </c>
      <c r="V2587" t="str">
        <f>VLOOKUP(KamstrupData[[#This Row],[ORG_Concat]],'O-Organization'!F:H,3,FALSE)</f>
        <v>11120_DK10_Heat &amp; Cooling_Heat/Cooling - Technology Software_Software</v>
      </c>
    </row>
    <row r="2588" spans="4:22">
      <c r="D2588" t="s">
        <v>507</v>
      </c>
      <c r="E2588" t="str">
        <f>VLOOKUP(D2588,'B-Business Capability'!B:H,5,FALSE)</f>
        <v>Product &amp; Software Development</v>
      </c>
      <c r="F2588" t="str">
        <f>VLOOKUP(D2588,'B-Business Capability'!B:H,6,FALSE)</f>
        <v>Engineering</v>
      </c>
      <c r="G2588" t="str">
        <f>VLOOKUP(D2588,'B-Business Capability'!B:H,7,FALSE)</f>
        <v>Construction &amp; Development</v>
      </c>
      <c r="I2588" t="s">
        <v>253</v>
      </c>
      <c r="J2588" t="s">
        <v>1176</v>
      </c>
      <c r="K2588" t="s">
        <v>1179</v>
      </c>
      <c r="L2588" t="s">
        <v>100</v>
      </c>
      <c r="M2588" t="str">
        <f>VLOOKUP(L2588,'A-Applications'!B:D,3,FALSE)</f>
        <v>JIRA</v>
      </c>
      <c r="N2588" t="s">
        <v>53</v>
      </c>
      <c r="O2588" s="42" t="s">
        <v>62</v>
      </c>
      <c r="P2588" t="s">
        <v>407</v>
      </c>
      <c r="Q2588" t="str">
        <f>VLOOKUP(KamstrupData[[#This Row],[IdLevel123]],'B-Business Capability'!B:L,10,FALSE)</f>
        <v>Idea-to-Release (I2R)</v>
      </c>
      <c r="R2588">
        <f>VLOOKUP(KamstrupData[[#This Row],[IdLevel123]],'B-Business Capability'!B:L,11,FALSE)</f>
        <v>420</v>
      </c>
      <c r="T2588" t="s">
        <v>1180</v>
      </c>
      <c r="U2588" t="str">
        <f>_xlfn.CONCAT(KamstrupData[[#This Row],[CountryCode]],"_",KamstrupData[[#This Row],[Business Area]],"_",KamstrupData[[#This Row],[DepartmentTeam]])</f>
        <v>DK10_Heat/Cooling - Technology Software_Data Sceince</v>
      </c>
      <c r="V2588" t="str">
        <f>VLOOKUP(KamstrupData[[#This Row],[ORG_Concat]],'O-Organization'!F:H,3,FALSE)</f>
        <v>11118_DK10_Heat &amp; Cooling_Heat/Cooling - Technology Software_Data Sceince</v>
      </c>
    </row>
    <row r="2589" spans="4:22">
      <c r="D2589" t="s">
        <v>507</v>
      </c>
      <c r="E2589" t="str">
        <f>VLOOKUP(D2589,'B-Business Capability'!B:H,5,FALSE)</f>
        <v>Product &amp; Software Development</v>
      </c>
      <c r="F2589" t="str">
        <f>VLOOKUP(D2589,'B-Business Capability'!B:H,6,FALSE)</f>
        <v>Engineering</v>
      </c>
      <c r="G2589" t="str">
        <f>VLOOKUP(D2589,'B-Business Capability'!B:H,7,FALSE)</f>
        <v>Construction &amp; Development</v>
      </c>
      <c r="I2589" t="s">
        <v>253</v>
      </c>
      <c r="J2589" t="s">
        <v>1176</v>
      </c>
      <c r="K2589" t="s">
        <v>1185</v>
      </c>
      <c r="L2589" t="s">
        <v>100</v>
      </c>
      <c r="M2589" t="str">
        <f>VLOOKUP(L2589,'A-Applications'!B:D,3,FALSE)</f>
        <v>JIRA</v>
      </c>
      <c r="N2589" t="s">
        <v>53</v>
      </c>
      <c r="O2589" s="42" t="s">
        <v>66</v>
      </c>
      <c r="P2589" t="s">
        <v>564</v>
      </c>
      <c r="Q2589" t="str">
        <f>VLOOKUP(KamstrupData[[#This Row],[IdLevel123]],'B-Business Capability'!B:L,10,FALSE)</f>
        <v>Idea-to-Release (I2R)</v>
      </c>
      <c r="R2589">
        <f>VLOOKUP(KamstrupData[[#This Row],[IdLevel123]],'B-Business Capability'!B:L,11,FALSE)</f>
        <v>420</v>
      </c>
      <c r="S2589" t="s">
        <v>1187</v>
      </c>
      <c r="T2589" t="s">
        <v>1203</v>
      </c>
      <c r="U2589" t="str">
        <f>_xlfn.CONCAT(KamstrupData[[#This Row],[CountryCode]],"_",KamstrupData[[#This Row],[Business Area]],"_",KamstrupData[[#This Row],[DepartmentTeam]])</f>
        <v>DK10_Heat/Cooling - Technology Software_IOT Solutions</v>
      </c>
      <c r="V2589" t="str">
        <f>VLOOKUP(KamstrupData[[#This Row],[ORG_Concat]],'O-Organization'!F:H,3,FALSE)</f>
        <v>11119_DK10_Heat &amp; Cooling_Heat/Cooling - Technology Software_IOT Solutions</v>
      </c>
    </row>
    <row r="2590" spans="4:22">
      <c r="D2590" t="s">
        <v>507</v>
      </c>
      <c r="E2590" t="str">
        <f>VLOOKUP(D2590,'B-Business Capability'!B:H,5,FALSE)</f>
        <v>Product &amp; Software Development</v>
      </c>
      <c r="F2590" t="str">
        <f>VLOOKUP(D2590,'B-Business Capability'!B:H,6,FALSE)</f>
        <v>Engineering</v>
      </c>
      <c r="G2590" t="str">
        <f>VLOOKUP(D2590,'B-Business Capability'!B:H,7,FALSE)</f>
        <v>Construction &amp; Development</v>
      </c>
      <c r="I2590" t="s">
        <v>253</v>
      </c>
      <c r="J2590" t="s">
        <v>1176</v>
      </c>
      <c r="K2590" t="s">
        <v>967</v>
      </c>
      <c r="L2590" t="s">
        <v>100</v>
      </c>
      <c r="M2590" t="str">
        <f>VLOOKUP(L2590,'A-Applications'!B:D,3,FALSE)</f>
        <v>JIRA</v>
      </c>
      <c r="N2590" t="s">
        <v>53</v>
      </c>
      <c r="O2590" s="42" t="s">
        <v>66</v>
      </c>
      <c r="P2590" t="s">
        <v>564</v>
      </c>
      <c r="Q2590" t="str">
        <f>VLOOKUP(KamstrupData[[#This Row],[IdLevel123]],'B-Business Capability'!B:L,10,FALSE)</f>
        <v>Idea-to-Release (I2R)</v>
      </c>
      <c r="R2590">
        <f>VLOOKUP(KamstrupData[[#This Row],[IdLevel123]],'B-Business Capability'!B:L,11,FALSE)</f>
        <v>420</v>
      </c>
      <c r="T2590" t="s">
        <v>1178</v>
      </c>
      <c r="U2590" t="str">
        <f>_xlfn.CONCAT(KamstrupData[[#This Row],[CountryCode]],"_",KamstrupData[[#This Row],[Business Area]],"_",KamstrupData[[#This Row],[DepartmentTeam]])</f>
        <v>DK10_Heat/Cooling - Technology Software_Software</v>
      </c>
      <c r="V2590" t="str">
        <f>VLOOKUP(KamstrupData[[#This Row],[ORG_Concat]],'O-Organization'!F:H,3,FALSE)</f>
        <v>11120_DK10_Heat &amp; Cooling_Heat/Cooling - Technology Software_Software</v>
      </c>
    </row>
    <row r="2591" spans="4:22">
      <c r="D2591" t="s">
        <v>507</v>
      </c>
      <c r="E2591" t="str">
        <f>VLOOKUP(D2591,'B-Business Capability'!B:H,5,FALSE)</f>
        <v>Product &amp; Software Development</v>
      </c>
      <c r="F2591" t="str">
        <f>VLOOKUP(D2591,'B-Business Capability'!B:H,6,FALSE)</f>
        <v>Engineering</v>
      </c>
      <c r="G2591" t="str">
        <f>VLOOKUP(D2591,'B-Business Capability'!B:H,7,FALSE)</f>
        <v>Construction &amp; Development</v>
      </c>
      <c r="I2591" t="s">
        <v>253</v>
      </c>
      <c r="J2591" t="s">
        <v>1176</v>
      </c>
      <c r="K2591" t="s">
        <v>967</v>
      </c>
      <c r="L2591" t="s">
        <v>100</v>
      </c>
      <c r="M2591" t="str">
        <f>VLOOKUP(L2591,'A-Applications'!B:D,3,FALSE)</f>
        <v>JIRA</v>
      </c>
      <c r="N2591" t="s">
        <v>53</v>
      </c>
      <c r="O2591" s="42" t="s">
        <v>66</v>
      </c>
      <c r="P2591" t="s">
        <v>564</v>
      </c>
      <c r="Q2591" t="str">
        <f>VLOOKUP(KamstrupData[[#This Row],[IdLevel123]],'B-Business Capability'!B:L,10,FALSE)</f>
        <v>Idea-to-Release (I2R)</v>
      </c>
      <c r="R2591">
        <f>VLOOKUP(KamstrupData[[#This Row],[IdLevel123]],'B-Business Capability'!B:L,11,FALSE)</f>
        <v>420</v>
      </c>
      <c r="T2591" t="s">
        <v>1178</v>
      </c>
      <c r="U2591" t="str">
        <f>_xlfn.CONCAT(KamstrupData[[#This Row],[CountryCode]],"_",KamstrupData[[#This Row],[Business Area]],"_",KamstrupData[[#This Row],[DepartmentTeam]])</f>
        <v>DK10_Heat/Cooling - Technology Software_Software</v>
      </c>
      <c r="V2591" t="str">
        <f>VLOOKUP(KamstrupData[[#This Row],[ORG_Concat]],'O-Organization'!F:H,3,FALSE)</f>
        <v>11120_DK10_Heat &amp; Cooling_Heat/Cooling - Technology Software_Software</v>
      </c>
    </row>
    <row r="2592" spans="4:22">
      <c r="D2592" t="s">
        <v>885</v>
      </c>
      <c r="E2592" t="str">
        <f>VLOOKUP(D2592,'B-Business Capability'!B:H,5,FALSE)</f>
        <v>Product &amp; Software Development</v>
      </c>
      <c r="F2592" t="str">
        <f>VLOOKUP(D2592,'B-Business Capability'!B:H,6,FALSE)</f>
        <v>Engineering</v>
      </c>
      <c r="G2592" t="str">
        <f>VLOOKUP(D2592,'B-Business Capability'!B:H,7,FALSE)</f>
        <v>Design Products &amp; Software</v>
      </c>
      <c r="I2592" t="s">
        <v>253</v>
      </c>
      <c r="J2592" t="s">
        <v>1176</v>
      </c>
      <c r="K2592" t="s">
        <v>1185</v>
      </c>
      <c r="L2592" t="s">
        <v>100</v>
      </c>
      <c r="M2592" t="str">
        <f>VLOOKUP(L2592,'A-Applications'!B:D,3,FALSE)</f>
        <v>JIRA</v>
      </c>
      <c r="N2592" t="s">
        <v>53</v>
      </c>
      <c r="O2592" s="42" t="s">
        <v>66</v>
      </c>
      <c r="P2592" t="s">
        <v>564</v>
      </c>
      <c r="Q2592" t="str">
        <f>VLOOKUP(KamstrupData[[#This Row],[IdLevel123]],'B-Business Capability'!B:L,10,FALSE)</f>
        <v>Idea-to-Release (I2R)</v>
      </c>
      <c r="R2592">
        <f>VLOOKUP(KamstrupData[[#This Row],[IdLevel123]],'B-Business Capability'!B:L,11,FALSE)</f>
        <v>430</v>
      </c>
      <c r="S2592" t="s">
        <v>1187</v>
      </c>
      <c r="T2592" t="s">
        <v>1203</v>
      </c>
      <c r="U2592" t="str">
        <f>_xlfn.CONCAT(KamstrupData[[#This Row],[CountryCode]],"_",KamstrupData[[#This Row],[Business Area]],"_",KamstrupData[[#This Row],[DepartmentTeam]])</f>
        <v>DK10_Heat/Cooling - Technology Software_IOT Solutions</v>
      </c>
      <c r="V2592" t="str">
        <f>VLOOKUP(KamstrupData[[#This Row],[ORG_Concat]],'O-Organization'!F:H,3,FALSE)</f>
        <v>11119_DK10_Heat &amp; Cooling_Heat/Cooling - Technology Software_IOT Solutions</v>
      </c>
    </row>
    <row r="2593" spans="4:22">
      <c r="D2593" t="s">
        <v>885</v>
      </c>
      <c r="E2593" t="str">
        <f>VLOOKUP(D2593,'B-Business Capability'!B:H,5,FALSE)</f>
        <v>Product &amp; Software Development</v>
      </c>
      <c r="F2593" t="str">
        <f>VLOOKUP(D2593,'B-Business Capability'!B:H,6,FALSE)</f>
        <v>Engineering</v>
      </c>
      <c r="G2593" t="str">
        <f>VLOOKUP(D2593,'B-Business Capability'!B:H,7,FALSE)</f>
        <v>Design Products &amp; Software</v>
      </c>
      <c r="I2593" t="s">
        <v>253</v>
      </c>
      <c r="J2593" t="s">
        <v>1176</v>
      </c>
      <c r="K2593" t="s">
        <v>967</v>
      </c>
      <c r="L2593" t="s">
        <v>100</v>
      </c>
      <c r="M2593" t="str">
        <f>VLOOKUP(L2593,'A-Applications'!B:D,3,FALSE)</f>
        <v>JIRA</v>
      </c>
      <c r="N2593" t="s">
        <v>53</v>
      </c>
      <c r="O2593" s="42" t="s">
        <v>66</v>
      </c>
      <c r="P2593" t="s">
        <v>564</v>
      </c>
      <c r="Q2593" t="str">
        <f>VLOOKUP(KamstrupData[[#This Row],[IdLevel123]],'B-Business Capability'!B:L,10,FALSE)</f>
        <v>Idea-to-Release (I2R)</v>
      </c>
      <c r="R2593">
        <f>VLOOKUP(KamstrupData[[#This Row],[IdLevel123]],'B-Business Capability'!B:L,11,FALSE)</f>
        <v>430</v>
      </c>
      <c r="T2593" t="s">
        <v>1178</v>
      </c>
      <c r="U2593" t="str">
        <f>_xlfn.CONCAT(KamstrupData[[#This Row],[CountryCode]],"_",KamstrupData[[#This Row],[Business Area]],"_",KamstrupData[[#This Row],[DepartmentTeam]])</f>
        <v>DK10_Heat/Cooling - Technology Software_Software</v>
      </c>
      <c r="V2593" t="str">
        <f>VLOOKUP(KamstrupData[[#This Row],[ORG_Concat]],'O-Organization'!F:H,3,FALSE)</f>
        <v>11120_DK10_Heat &amp; Cooling_Heat/Cooling - Technology Software_Software</v>
      </c>
    </row>
    <row r="2594" spans="4:22">
      <c r="D2594" t="s">
        <v>970</v>
      </c>
      <c r="E2594" t="str">
        <f>VLOOKUP(D2594,'B-Business Capability'!B:H,5,FALSE)</f>
        <v>Product &amp; Software Development</v>
      </c>
      <c r="F2594" t="str">
        <f>VLOOKUP(D2594,'B-Business Capability'!B:H,6,FALSE)</f>
        <v>Engineering</v>
      </c>
      <c r="G2594" t="str">
        <f>VLOOKUP(D2594,'B-Business Capability'!B:H,7,FALSE)</f>
        <v>Manage Requirements</v>
      </c>
      <c r="I2594" t="s">
        <v>253</v>
      </c>
      <c r="J2594" t="s">
        <v>1176</v>
      </c>
      <c r="K2594" t="s">
        <v>1185</v>
      </c>
      <c r="L2594" t="s">
        <v>100</v>
      </c>
      <c r="M2594" t="str">
        <f>VLOOKUP(L2594,'A-Applications'!B:D,3,FALSE)</f>
        <v>JIRA</v>
      </c>
      <c r="N2594" t="s">
        <v>53</v>
      </c>
      <c r="O2594" s="42" t="s">
        <v>66</v>
      </c>
      <c r="P2594" t="s">
        <v>564</v>
      </c>
      <c r="Q2594" t="str">
        <f>VLOOKUP(KamstrupData[[#This Row],[IdLevel123]],'B-Business Capability'!B:L,10,FALSE)</f>
        <v>Idea-to-Release (I2R)</v>
      </c>
      <c r="R2594">
        <f>VLOOKUP(KamstrupData[[#This Row],[IdLevel123]],'B-Business Capability'!B:L,11,FALSE)</f>
        <v>440</v>
      </c>
      <c r="S2594" t="s">
        <v>1187</v>
      </c>
      <c r="T2594" t="s">
        <v>1203</v>
      </c>
      <c r="U2594" t="str">
        <f>_xlfn.CONCAT(KamstrupData[[#This Row],[CountryCode]],"_",KamstrupData[[#This Row],[Business Area]],"_",KamstrupData[[#This Row],[DepartmentTeam]])</f>
        <v>DK10_Heat/Cooling - Technology Software_IOT Solutions</v>
      </c>
      <c r="V2594" t="str">
        <f>VLOOKUP(KamstrupData[[#This Row],[ORG_Concat]],'O-Organization'!F:H,3,FALSE)</f>
        <v>11119_DK10_Heat &amp; Cooling_Heat/Cooling - Technology Software_IOT Solutions</v>
      </c>
    </row>
    <row r="2595" spans="4:22">
      <c r="D2595" t="s">
        <v>970</v>
      </c>
      <c r="E2595" t="str">
        <f>VLOOKUP(D2595,'B-Business Capability'!B:H,5,FALSE)</f>
        <v>Product &amp; Software Development</v>
      </c>
      <c r="F2595" t="str">
        <f>VLOOKUP(D2595,'B-Business Capability'!B:H,6,FALSE)</f>
        <v>Engineering</v>
      </c>
      <c r="G2595" t="str">
        <f>VLOOKUP(D2595,'B-Business Capability'!B:H,7,FALSE)</f>
        <v>Manage Requirements</v>
      </c>
      <c r="I2595" t="s">
        <v>253</v>
      </c>
      <c r="J2595" t="s">
        <v>1176</v>
      </c>
      <c r="K2595" t="s">
        <v>967</v>
      </c>
      <c r="L2595" t="s">
        <v>100</v>
      </c>
      <c r="M2595" t="str">
        <f>VLOOKUP(L2595,'A-Applications'!B:D,3,FALSE)</f>
        <v>JIRA</v>
      </c>
      <c r="N2595" t="s">
        <v>53</v>
      </c>
      <c r="O2595" s="42" t="s">
        <v>66</v>
      </c>
      <c r="P2595" t="s">
        <v>564</v>
      </c>
      <c r="Q2595" t="str">
        <f>VLOOKUP(KamstrupData[[#This Row],[IdLevel123]],'B-Business Capability'!B:L,10,FALSE)</f>
        <v>Idea-to-Release (I2R)</v>
      </c>
      <c r="R2595">
        <f>VLOOKUP(KamstrupData[[#This Row],[IdLevel123]],'B-Business Capability'!B:L,11,FALSE)</f>
        <v>440</v>
      </c>
      <c r="T2595" t="s">
        <v>1178</v>
      </c>
      <c r="U2595" t="str">
        <f>_xlfn.CONCAT(KamstrupData[[#This Row],[CountryCode]],"_",KamstrupData[[#This Row],[Business Area]],"_",KamstrupData[[#This Row],[DepartmentTeam]])</f>
        <v>DK10_Heat/Cooling - Technology Software_Software</v>
      </c>
      <c r="V2595" t="str">
        <f>VLOOKUP(KamstrupData[[#This Row],[ORG_Concat]],'O-Organization'!F:H,3,FALSE)</f>
        <v>11120_DK10_Heat &amp; Cooling_Heat/Cooling - Technology Software_Software</v>
      </c>
    </row>
    <row r="2596" spans="4:22">
      <c r="D2596" t="s">
        <v>898</v>
      </c>
      <c r="E2596" t="str">
        <f>VLOOKUP(D2596,'B-Business Capability'!B:H,5,FALSE)</f>
        <v>Product &amp; Software Development</v>
      </c>
      <c r="F2596" t="str">
        <f>VLOOKUP(D2596,'B-Business Capability'!B:H,6,FALSE)</f>
        <v>Product &amp; Software Delivery</v>
      </c>
      <c r="G2596" t="str">
        <f>VLOOKUP(D2596,'B-Business Capability'!B:H,7,FALSE)</f>
        <v>Manage Product &amp; Software Traceability</v>
      </c>
      <c r="I2596" t="s">
        <v>253</v>
      </c>
      <c r="J2596" t="s">
        <v>1176</v>
      </c>
      <c r="K2596" t="s">
        <v>1185</v>
      </c>
      <c r="L2596" t="s">
        <v>100</v>
      </c>
      <c r="M2596" t="str">
        <f>VLOOKUP(L2596,'A-Applications'!B:D,3,FALSE)</f>
        <v>JIRA</v>
      </c>
      <c r="N2596" t="s">
        <v>53</v>
      </c>
      <c r="O2596" s="42" t="s">
        <v>66</v>
      </c>
      <c r="P2596" t="s">
        <v>564</v>
      </c>
      <c r="Q2596" t="str">
        <f>VLOOKUP(KamstrupData[[#This Row],[IdLevel123]],'B-Business Capability'!B:L,10,FALSE)</f>
        <v>Idea-to-Release (I2R)</v>
      </c>
      <c r="R2596">
        <f>VLOOKUP(KamstrupData[[#This Row],[IdLevel123]],'B-Business Capability'!B:L,11,FALSE)</f>
        <v>510</v>
      </c>
      <c r="S2596" t="s">
        <v>1187</v>
      </c>
      <c r="T2596" t="s">
        <v>1203</v>
      </c>
      <c r="U2596" t="str">
        <f>_xlfn.CONCAT(KamstrupData[[#This Row],[CountryCode]],"_",KamstrupData[[#This Row],[Business Area]],"_",KamstrupData[[#This Row],[DepartmentTeam]])</f>
        <v>DK10_Heat/Cooling - Technology Software_IOT Solutions</v>
      </c>
      <c r="V2596" t="str">
        <f>VLOOKUP(KamstrupData[[#This Row],[ORG_Concat]],'O-Organization'!F:H,3,FALSE)</f>
        <v>11119_DK10_Heat &amp; Cooling_Heat/Cooling - Technology Software_IOT Solutions</v>
      </c>
    </row>
    <row r="2597" spans="4:22">
      <c r="D2597" t="s">
        <v>898</v>
      </c>
      <c r="E2597" t="str">
        <f>VLOOKUP(D2597,'B-Business Capability'!B:H,5,FALSE)</f>
        <v>Product &amp; Software Development</v>
      </c>
      <c r="F2597" t="str">
        <f>VLOOKUP(D2597,'B-Business Capability'!B:H,6,FALSE)</f>
        <v>Product &amp; Software Delivery</v>
      </c>
      <c r="G2597" t="str">
        <f>VLOOKUP(D2597,'B-Business Capability'!B:H,7,FALSE)</f>
        <v>Manage Product &amp; Software Traceability</v>
      </c>
      <c r="I2597" t="s">
        <v>253</v>
      </c>
      <c r="J2597" t="s">
        <v>1176</v>
      </c>
      <c r="K2597" t="s">
        <v>967</v>
      </c>
      <c r="L2597" t="s">
        <v>100</v>
      </c>
      <c r="M2597" t="str">
        <f>VLOOKUP(L2597,'A-Applications'!B:D,3,FALSE)</f>
        <v>JIRA</v>
      </c>
      <c r="N2597" t="s">
        <v>53</v>
      </c>
      <c r="O2597" s="42" t="s">
        <v>66</v>
      </c>
      <c r="P2597" t="s">
        <v>564</v>
      </c>
      <c r="Q2597" t="str">
        <f>VLOOKUP(KamstrupData[[#This Row],[IdLevel123]],'B-Business Capability'!B:L,10,FALSE)</f>
        <v>Idea-to-Release (I2R)</v>
      </c>
      <c r="R2597">
        <f>VLOOKUP(KamstrupData[[#This Row],[IdLevel123]],'B-Business Capability'!B:L,11,FALSE)</f>
        <v>510</v>
      </c>
      <c r="T2597" t="s">
        <v>1178</v>
      </c>
      <c r="U2597" t="str">
        <f>_xlfn.CONCAT(KamstrupData[[#This Row],[CountryCode]],"_",KamstrupData[[#This Row],[Business Area]],"_",KamstrupData[[#This Row],[DepartmentTeam]])</f>
        <v>DK10_Heat/Cooling - Technology Software_Software</v>
      </c>
      <c r="V2597" t="str">
        <f>VLOOKUP(KamstrupData[[#This Row],[ORG_Concat]],'O-Organization'!F:H,3,FALSE)</f>
        <v>11120_DK10_Heat &amp; Cooling_Heat/Cooling - Technology Software_Software</v>
      </c>
    </row>
    <row r="2598" spans="4:22">
      <c r="D2598" t="s">
        <v>365</v>
      </c>
      <c r="E2598" t="str">
        <f>VLOOKUP(D2598,'B-Business Capability'!B:H,5,FALSE)</f>
        <v>Product &amp; Software Development</v>
      </c>
      <c r="F2598" t="str">
        <f>VLOOKUP(D2598,'B-Business Capability'!B:H,6,FALSE)</f>
        <v>Product &amp; Software Delivery</v>
      </c>
      <c r="G2598" t="str">
        <f>VLOOKUP(D2598,'B-Business Capability'!B:H,7,FALSE)</f>
        <v>Manage Production &amp; Development</v>
      </c>
      <c r="I2598" t="s">
        <v>253</v>
      </c>
      <c r="J2598" t="s">
        <v>1176</v>
      </c>
      <c r="K2598" t="s">
        <v>1185</v>
      </c>
      <c r="L2598" t="s">
        <v>100</v>
      </c>
      <c r="M2598" t="str">
        <f>VLOOKUP(L2598,'A-Applications'!B:D,3,FALSE)</f>
        <v>JIRA</v>
      </c>
      <c r="N2598" t="s">
        <v>53</v>
      </c>
      <c r="O2598" s="42" t="s">
        <v>66</v>
      </c>
      <c r="P2598" t="s">
        <v>564</v>
      </c>
      <c r="Q2598" t="str">
        <f>VLOOKUP(KamstrupData[[#This Row],[IdLevel123]],'B-Business Capability'!B:L,10,FALSE)</f>
        <v>Idea-to-Release (I2R)</v>
      </c>
      <c r="R2598">
        <f>VLOOKUP(KamstrupData[[#This Row],[IdLevel123]],'B-Business Capability'!B:L,11,FALSE)</f>
        <v>520</v>
      </c>
      <c r="S2598" t="s">
        <v>1187</v>
      </c>
      <c r="T2598" t="s">
        <v>1203</v>
      </c>
      <c r="U2598" t="str">
        <f>_xlfn.CONCAT(KamstrupData[[#This Row],[CountryCode]],"_",KamstrupData[[#This Row],[Business Area]],"_",KamstrupData[[#This Row],[DepartmentTeam]])</f>
        <v>DK10_Heat/Cooling - Technology Software_IOT Solutions</v>
      </c>
      <c r="V2598" t="str">
        <f>VLOOKUP(KamstrupData[[#This Row],[ORG_Concat]],'O-Organization'!F:H,3,FALSE)</f>
        <v>11119_DK10_Heat &amp; Cooling_Heat/Cooling - Technology Software_IOT Solutions</v>
      </c>
    </row>
    <row r="2599" spans="4:22">
      <c r="D2599" t="s">
        <v>365</v>
      </c>
      <c r="E2599" t="str">
        <f>VLOOKUP(D2599,'B-Business Capability'!B:H,5,FALSE)</f>
        <v>Product &amp; Software Development</v>
      </c>
      <c r="F2599" t="str">
        <f>VLOOKUP(D2599,'B-Business Capability'!B:H,6,FALSE)</f>
        <v>Product &amp; Software Delivery</v>
      </c>
      <c r="G2599" t="str">
        <f>VLOOKUP(D2599,'B-Business Capability'!B:H,7,FALSE)</f>
        <v>Manage Production &amp; Development</v>
      </c>
      <c r="I2599" t="s">
        <v>253</v>
      </c>
      <c r="J2599" t="s">
        <v>1176</v>
      </c>
      <c r="K2599" t="s">
        <v>967</v>
      </c>
      <c r="L2599" t="s">
        <v>100</v>
      </c>
      <c r="M2599" t="str">
        <f>VLOOKUP(L2599,'A-Applications'!B:D,3,FALSE)</f>
        <v>JIRA</v>
      </c>
      <c r="N2599" t="s">
        <v>53</v>
      </c>
      <c r="O2599" s="42" t="s">
        <v>66</v>
      </c>
      <c r="P2599" t="s">
        <v>564</v>
      </c>
      <c r="Q2599" t="str">
        <f>VLOOKUP(KamstrupData[[#This Row],[IdLevel123]],'B-Business Capability'!B:L,10,FALSE)</f>
        <v>Idea-to-Release (I2R)</v>
      </c>
      <c r="R2599">
        <f>VLOOKUP(KamstrupData[[#This Row],[IdLevel123]],'B-Business Capability'!B:L,11,FALSE)</f>
        <v>520</v>
      </c>
      <c r="T2599" t="s">
        <v>1178</v>
      </c>
      <c r="U2599" t="str">
        <f>_xlfn.CONCAT(KamstrupData[[#This Row],[CountryCode]],"_",KamstrupData[[#This Row],[Business Area]],"_",KamstrupData[[#This Row],[DepartmentTeam]])</f>
        <v>DK10_Heat/Cooling - Technology Software_Software</v>
      </c>
      <c r="V2599" t="str">
        <f>VLOOKUP(KamstrupData[[#This Row],[ORG_Concat]],'O-Organization'!F:H,3,FALSE)</f>
        <v>11120_DK10_Heat &amp; Cooling_Heat/Cooling - Technology Software_Software</v>
      </c>
    </row>
    <row r="2600" spans="4:22">
      <c r="D2600" t="s">
        <v>971</v>
      </c>
      <c r="E2600" t="str">
        <f>VLOOKUP(D2600,'B-Business Capability'!B:H,5,FALSE)</f>
        <v>Product &amp; Software Development</v>
      </c>
      <c r="F2600" t="str">
        <f>VLOOKUP(D2600,'B-Business Capability'!B:H,6,FALSE)</f>
        <v>Product &amp; Software Delivery</v>
      </c>
      <c r="G2600" t="str">
        <f>VLOOKUP(D2600,'B-Business Capability'!B:H,7,FALSE)</f>
        <v>Schedule Production &amp; Development</v>
      </c>
      <c r="I2600" t="s">
        <v>253</v>
      </c>
      <c r="J2600" t="s">
        <v>1176</v>
      </c>
      <c r="K2600" t="s">
        <v>1185</v>
      </c>
      <c r="L2600" t="s">
        <v>100</v>
      </c>
      <c r="M2600" t="str">
        <f>VLOOKUP(L2600,'A-Applications'!B:D,3,FALSE)</f>
        <v>JIRA</v>
      </c>
      <c r="N2600" t="s">
        <v>53</v>
      </c>
      <c r="O2600" s="42" t="s">
        <v>66</v>
      </c>
      <c r="P2600" t="s">
        <v>564</v>
      </c>
      <c r="Q2600" t="str">
        <f>VLOOKUP(KamstrupData[[#This Row],[IdLevel123]],'B-Business Capability'!B:L,10,FALSE)</f>
        <v>Plan-to-Produce (P2P)</v>
      </c>
      <c r="R2600">
        <f>VLOOKUP(KamstrupData[[#This Row],[IdLevel123]],'B-Business Capability'!B:L,11,FALSE)</f>
        <v>0</v>
      </c>
      <c r="S2600" t="s">
        <v>1187</v>
      </c>
      <c r="T2600" t="s">
        <v>1203</v>
      </c>
      <c r="U2600" t="str">
        <f>_xlfn.CONCAT(KamstrupData[[#This Row],[CountryCode]],"_",KamstrupData[[#This Row],[Business Area]],"_",KamstrupData[[#This Row],[DepartmentTeam]])</f>
        <v>DK10_Heat/Cooling - Technology Software_IOT Solutions</v>
      </c>
      <c r="V2600" t="str">
        <f>VLOOKUP(KamstrupData[[#This Row],[ORG_Concat]],'O-Organization'!F:H,3,FALSE)</f>
        <v>11119_DK10_Heat &amp; Cooling_Heat/Cooling - Technology Software_IOT Solutions</v>
      </c>
    </row>
    <row r="2601" spans="4:22">
      <c r="D2601" t="s">
        <v>971</v>
      </c>
      <c r="E2601" t="str">
        <f>VLOOKUP(D2601,'B-Business Capability'!B:H,5,FALSE)</f>
        <v>Product &amp; Software Development</v>
      </c>
      <c r="F2601" t="str">
        <f>VLOOKUP(D2601,'B-Business Capability'!B:H,6,FALSE)</f>
        <v>Product &amp; Software Delivery</v>
      </c>
      <c r="G2601" t="str">
        <f>VLOOKUP(D2601,'B-Business Capability'!B:H,7,FALSE)</f>
        <v>Schedule Production &amp; Development</v>
      </c>
      <c r="I2601" t="s">
        <v>253</v>
      </c>
      <c r="J2601" t="s">
        <v>1176</v>
      </c>
      <c r="K2601" t="s">
        <v>967</v>
      </c>
      <c r="L2601" t="s">
        <v>100</v>
      </c>
      <c r="M2601" t="str">
        <f>VLOOKUP(L2601,'A-Applications'!B:D,3,FALSE)</f>
        <v>JIRA</v>
      </c>
      <c r="N2601" t="s">
        <v>53</v>
      </c>
      <c r="O2601" s="42" t="s">
        <v>66</v>
      </c>
      <c r="P2601" t="s">
        <v>564</v>
      </c>
      <c r="Q2601" t="str">
        <f>VLOOKUP(KamstrupData[[#This Row],[IdLevel123]],'B-Business Capability'!B:L,10,FALSE)</f>
        <v>Plan-to-Produce (P2P)</v>
      </c>
      <c r="R2601">
        <f>VLOOKUP(KamstrupData[[#This Row],[IdLevel123]],'B-Business Capability'!B:L,11,FALSE)</f>
        <v>0</v>
      </c>
      <c r="T2601" t="s">
        <v>1178</v>
      </c>
      <c r="U2601" t="str">
        <f>_xlfn.CONCAT(KamstrupData[[#This Row],[CountryCode]],"_",KamstrupData[[#This Row],[Business Area]],"_",KamstrupData[[#This Row],[DepartmentTeam]])</f>
        <v>DK10_Heat/Cooling - Technology Software_Software</v>
      </c>
      <c r="V2601" t="str">
        <f>VLOOKUP(KamstrupData[[#This Row],[ORG_Concat]],'O-Organization'!F:H,3,FALSE)</f>
        <v>11120_DK10_Heat &amp; Cooling_Heat/Cooling - Technology Software_Software</v>
      </c>
    </row>
    <row r="2602" spans="4:22">
      <c r="D2602" t="s">
        <v>444</v>
      </c>
      <c r="E2602" t="str">
        <f>VLOOKUP(D2602,'B-Business Capability'!B:H,5,FALSE)</f>
        <v>Product &amp; Software Development</v>
      </c>
      <c r="F2602" t="str">
        <f>VLOOKUP(D2602,'B-Business Capability'!B:H,6,FALSE)</f>
        <v>Product &amp; Software Delivery</v>
      </c>
      <c r="G2602" t="str">
        <f>VLOOKUP(D2602,'B-Business Capability'!B:H,7,FALSE)</f>
        <v>Test Quality Performance</v>
      </c>
      <c r="I2602" t="s">
        <v>253</v>
      </c>
      <c r="J2602" t="s">
        <v>1176</v>
      </c>
      <c r="K2602" t="s">
        <v>1185</v>
      </c>
      <c r="L2602" t="s">
        <v>100</v>
      </c>
      <c r="M2602" t="str">
        <f>VLOOKUP(L2602,'A-Applications'!B:D,3,FALSE)</f>
        <v>JIRA</v>
      </c>
      <c r="N2602" t="s">
        <v>53</v>
      </c>
      <c r="O2602" s="42" t="s">
        <v>66</v>
      </c>
      <c r="P2602" t="s">
        <v>564</v>
      </c>
      <c r="Q2602" t="str">
        <f>VLOOKUP(KamstrupData[[#This Row],[IdLevel123]],'B-Business Capability'!B:L,10,FALSE)</f>
        <v>Idea-to-Release (I2R)</v>
      </c>
      <c r="R2602">
        <f>VLOOKUP(KamstrupData[[#This Row],[IdLevel123]],'B-Business Capability'!B:L,11,FALSE)</f>
        <v>530</v>
      </c>
      <c r="S2602" t="s">
        <v>1187</v>
      </c>
      <c r="T2602" t="s">
        <v>1203</v>
      </c>
      <c r="U2602" t="str">
        <f>_xlfn.CONCAT(KamstrupData[[#This Row],[CountryCode]],"_",KamstrupData[[#This Row],[Business Area]],"_",KamstrupData[[#This Row],[DepartmentTeam]])</f>
        <v>DK10_Heat/Cooling - Technology Software_IOT Solutions</v>
      </c>
      <c r="V2602" t="str">
        <f>VLOOKUP(KamstrupData[[#This Row],[ORG_Concat]],'O-Organization'!F:H,3,FALSE)</f>
        <v>11119_DK10_Heat &amp; Cooling_Heat/Cooling - Technology Software_IOT Solutions</v>
      </c>
    </row>
    <row r="2603" spans="4:22">
      <c r="D2603" t="s">
        <v>444</v>
      </c>
      <c r="E2603" t="str">
        <f>VLOOKUP(D2603,'B-Business Capability'!B:H,5,FALSE)</f>
        <v>Product &amp; Software Development</v>
      </c>
      <c r="F2603" t="str">
        <f>VLOOKUP(D2603,'B-Business Capability'!B:H,6,FALSE)</f>
        <v>Product &amp; Software Delivery</v>
      </c>
      <c r="G2603" t="str">
        <f>VLOOKUP(D2603,'B-Business Capability'!B:H,7,FALSE)</f>
        <v>Test Quality Performance</v>
      </c>
      <c r="I2603" t="s">
        <v>253</v>
      </c>
      <c r="J2603" t="s">
        <v>1176</v>
      </c>
      <c r="K2603" t="s">
        <v>967</v>
      </c>
      <c r="L2603" t="s">
        <v>100</v>
      </c>
      <c r="M2603" t="str">
        <f>VLOOKUP(L2603,'A-Applications'!B:D,3,FALSE)</f>
        <v>JIRA</v>
      </c>
      <c r="N2603" t="s">
        <v>53</v>
      </c>
      <c r="O2603" s="42" t="s">
        <v>66</v>
      </c>
      <c r="P2603" t="s">
        <v>564</v>
      </c>
      <c r="Q2603" t="str">
        <f>VLOOKUP(KamstrupData[[#This Row],[IdLevel123]],'B-Business Capability'!B:L,10,FALSE)</f>
        <v>Idea-to-Release (I2R)</v>
      </c>
      <c r="R2603">
        <f>VLOOKUP(KamstrupData[[#This Row],[IdLevel123]],'B-Business Capability'!B:L,11,FALSE)</f>
        <v>530</v>
      </c>
      <c r="T2603" t="s">
        <v>1178</v>
      </c>
      <c r="U2603" t="str">
        <f>_xlfn.CONCAT(KamstrupData[[#This Row],[CountryCode]],"_",KamstrupData[[#This Row],[Business Area]],"_",KamstrupData[[#This Row],[DepartmentTeam]])</f>
        <v>DK10_Heat/Cooling - Technology Software_Software</v>
      </c>
      <c r="V2603" t="str">
        <f>VLOOKUP(KamstrupData[[#This Row],[ORG_Concat]],'O-Organization'!F:H,3,FALSE)</f>
        <v>11120_DK10_Heat &amp; Cooling_Heat/Cooling - Technology Software_Software</v>
      </c>
    </row>
    <row r="2604" spans="4:22">
      <c r="D2604" t="s">
        <v>359</v>
      </c>
      <c r="E2604" t="str">
        <f>VLOOKUP(D2604,'B-Business Capability'!B:H,5,FALSE)</f>
        <v>Product &amp; Software Development</v>
      </c>
      <c r="F2604" t="str">
        <f>VLOOKUP(D2604,'B-Business Capability'!B:H,6,FALSE)</f>
        <v>Quality Management</v>
      </c>
      <c r="G2604" t="str">
        <f>VLOOKUP(D2604,'B-Business Capability'!B:H,7,FALSE)</f>
        <v>Test Quality</v>
      </c>
      <c r="I2604" t="s">
        <v>253</v>
      </c>
      <c r="J2604" t="s">
        <v>1176</v>
      </c>
      <c r="K2604" t="s">
        <v>1185</v>
      </c>
      <c r="L2604" t="s">
        <v>100</v>
      </c>
      <c r="M2604" t="str">
        <f>VLOOKUP(L2604,'A-Applications'!B:D,3,FALSE)</f>
        <v>JIRA</v>
      </c>
      <c r="N2604" t="s">
        <v>53</v>
      </c>
      <c r="O2604" s="42" t="s">
        <v>66</v>
      </c>
      <c r="P2604" t="s">
        <v>564</v>
      </c>
      <c r="Q2604" t="str">
        <f>VLOOKUP(KamstrupData[[#This Row],[IdLevel123]],'B-Business Capability'!B:L,10,FALSE)</f>
        <v>Idea-to-Release (I2R)</v>
      </c>
      <c r="R2604">
        <f>VLOOKUP(KamstrupData[[#This Row],[IdLevel123]],'B-Business Capability'!B:L,11,FALSE)</f>
        <v>906</v>
      </c>
      <c r="S2604" t="s">
        <v>1187</v>
      </c>
      <c r="T2604" t="s">
        <v>1203</v>
      </c>
      <c r="U2604" t="str">
        <f>_xlfn.CONCAT(KamstrupData[[#This Row],[CountryCode]],"_",KamstrupData[[#This Row],[Business Area]],"_",KamstrupData[[#This Row],[DepartmentTeam]])</f>
        <v>DK10_Heat/Cooling - Technology Software_IOT Solutions</v>
      </c>
      <c r="V2604" t="str">
        <f>VLOOKUP(KamstrupData[[#This Row],[ORG_Concat]],'O-Organization'!F:H,3,FALSE)</f>
        <v>11119_DK10_Heat &amp; Cooling_Heat/Cooling - Technology Software_IOT Solutions</v>
      </c>
    </row>
    <row r="2605" spans="4:22">
      <c r="D2605" t="s">
        <v>359</v>
      </c>
      <c r="E2605" t="str">
        <f>VLOOKUP(D2605,'B-Business Capability'!B:H,5,FALSE)</f>
        <v>Product &amp; Software Development</v>
      </c>
      <c r="F2605" t="str">
        <f>VLOOKUP(D2605,'B-Business Capability'!B:H,6,FALSE)</f>
        <v>Quality Management</v>
      </c>
      <c r="G2605" t="str">
        <f>VLOOKUP(D2605,'B-Business Capability'!B:H,7,FALSE)</f>
        <v>Test Quality</v>
      </c>
      <c r="I2605" t="s">
        <v>253</v>
      </c>
      <c r="J2605" t="s">
        <v>1176</v>
      </c>
      <c r="K2605" t="s">
        <v>967</v>
      </c>
      <c r="L2605" t="s">
        <v>100</v>
      </c>
      <c r="M2605" t="str">
        <f>VLOOKUP(L2605,'A-Applications'!B:D,3,FALSE)</f>
        <v>JIRA</v>
      </c>
      <c r="N2605" t="s">
        <v>53</v>
      </c>
      <c r="O2605" s="42" t="s">
        <v>66</v>
      </c>
      <c r="P2605" t="s">
        <v>564</v>
      </c>
      <c r="Q2605" t="str">
        <f>VLOOKUP(KamstrupData[[#This Row],[IdLevel123]],'B-Business Capability'!B:L,10,FALSE)</f>
        <v>Idea-to-Release (I2R)</v>
      </c>
      <c r="R2605">
        <f>VLOOKUP(KamstrupData[[#This Row],[IdLevel123]],'B-Business Capability'!B:L,11,FALSE)</f>
        <v>906</v>
      </c>
      <c r="T2605" t="s">
        <v>1178</v>
      </c>
      <c r="U2605" t="str">
        <f>_xlfn.CONCAT(KamstrupData[[#This Row],[CountryCode]],"_",KamstrupData[[#This Row],[Business Area]],"_",KamstrupData[[#This Row],[DepartmentTeam]])</f>
        <v>DK10_Heat/Cooling - Technology Software_Software</v>
      </c>
      <c r="V2605" t="str">
        <f>VLOOKUP(KamstrupData[[#This Row],[ORG_Concat]],'O-Organization'!F:H,3,FALSE)</f>
        <v>11120_DK10_Heat &amp; Cooling_Heat/Cooling - Technology Software_Software</v>
      </c>
    </row>
    <row r="2606" spans="4:22">
      <c r="D2606" t="s">
        <v>866</v>
      </c>
      <c r="E2606" t="str">
        <f>VLOOKUP(D2606,'B-Business Capability'!B:H,5,FALSE)</f>
        <v>Product &amp; Software Development</v>
      </c>
      <c r="F2606" t="str">
        <f>VLOOKUP(D2606,'B-Business Capability'!B:H,6,FALSE)</f>
        <v>Quality Management</v>
      </c>
      <c r="G2606" t="str">
        <f>VLOOKUP(D2606,'B-Business Capability'!B:H,7,FALSE)</f>
        <v>Track Quality</v>
      </c>
      <c r="I2606" t="s">
        <v>253</v>
      </c>
      <c r="J2606" t="s">
        <v>1176</v>
      </c>
      <c r="K2606" t="s">
        <v>1185</v>
      </c>
      <c r="L2606" t="s">
        <v>100</v>
      </c>
      <c r="M2606" t="str">
        <f>VLOOKUP(L2606,'A-Applications'!B:D,3,FALSE)</f>
        <v>JIRA</v>
      </c>
      <c r="N2606" t="s">
        <v>53</v>
      </c>
      <c r="O2606" s="42" t="s">
        <v>66</v>
      </c>
      <c r="P2606" t="s">
        <v>564</v>
      </c>
      <c r="Q2606" t="str">
        <f>VLOOKUP(KamstrupData[[#This Row],[IdLevel123]],'B-Business Capability'!B:L,10,FALSE)</f>
        <v>Idea-to-Release (I2R)</v>
      </c>
      <c r="R2606">
        <f>VLOOKUP(KamstrupData[[#This Row],[IdLevel123]],'B-Business Capability'!B:L,11,FALSE)</f>
        <v>908</v>
      </c>
      <c r="S2606" t="s">
        <v>1187</v>
      </c>
      <c r="T2606" t="s">
        <v>1203</v>
      </c>
      <c r="U2606" t="str">
        <f>_xlfn.CONCAT(KamstrupData[[#This Row],[CountryCode]],"_",KamstrupData[[#This Row],[Business Area]],"_",KamstrupData[[#This Row],[DepartmentTeam]])</f>
        <v>DK10_Heat/Cooling - Technology Software_IOT Solutions</v>
      </c>
      <c r="V2606" t="str">
        <f>VLOOKUP(KamstrupData[[#This Row],[ORG_Concat]],'O-Organization'!F:H,3,FALSE)</f>
        <v>11119_DK10_Heat &amp; Cooling_Heat/Cooling - Technology Software_IOT Solutions</v>
      </c>
    </row>
    <row r="2607" spans="4:22">
      <c r="D2607" t="s">
        <v>866</v>
      </c>
      <c r="E2607" t="str">
        <f>VLOOKUP(D2607,'B-Business Capability'!B:H,5,FALSE)</f>
        <v>Product &amp; Software Development</v>
      </c>
      <c r="F2607" t="str">
        <f>VLOOKUP(D2607,'B-Business Capability'!B:H,6,FALSE)</f>
        <v>Quality Management</v>
      </c>
      <c r="G2607" t="str">
        <f>VLOOKUP(D2607,'B-Business Capability'!B:H,7,FALSE)</f>
        <v>Track Quality</v>
      </c>
      <c r="I2607" t="s">
        <v>253</v>
      </c>
      <c r="J2607" t="s">
        <v>1176</v>
      </c>
      <c r="K2607" t="s">
        <v>967</v>
      </c>
      <c r="L2607" t="s">
        <v>100</v>
      </c>
      <c r="M2607" t="str">
        <f>VLOOKUP(L2607,'A-Applications'!B:D,3,FALSE)</f>
        <v>JIRA</v>
      </c>
      <c r="N2607" t="s">
        <v>53</v>
      </c>
      <c r="O2607" s="42" t="s">
        <v>66</v>
      </c>
      <c r="P2607" t="s">
        <v>564</v>
      </c>
      <c r="Q2607" t="str">
        <f>VLOOKUP(KamstrupData[[#This Row],[IdLevel123]],'B-Business Capability'!B:L,10,FALSE)</f>
        <v>Idea-to-Release (I2R)</v>
      </c>
      <c r="R2607">
        <f>VLOOKUP(KamstrupData[[#This Row],[IdLevel123]],'B-Business Capability'!B:L,11,FALSE)</f>
        <v>908</v>
      </c>
      <c r="T2607" t="s">
        <v>1178</v>
      </c>
      <c r="U2607" t="str">
        <f>_xlfn.CONCAT(KamstrupData[[#This Row],[CountryCode]],"_",KamstrupData[[#This Row],[Business Area]],"_",KamstrupData[[#This Row],[DepartmentTeam]])</f>
        <v>DK10_Heat/Cooling - Technology Software_Software</v>
      </c>
      <c r="V2607" t="str">
        <f>VLOOKUP(KamstrupData[[#This Row],[ORG_Concat]],'O-Organization'!F:H,3,FALSE)</f>
        <v>11120_DK10_Heat &amp; Cooling_Heat/Cooling - Technology Software_Software</v>
      </c>
    </row>
    <row r="2608" spans="4:22">
      <c r="D2608" t="s">
        <v>846</v>
      </c>
      <c r="E2608" t="str">
        <f>VLOOKUP(D2608,'B-Business Capability'!B:H,5,FALSE)</f>
        <v>Product &amp; Software Development</v>
      </c>
      <c r="F2608" t="str">
        <f>VLOOKUP(D2608,'B-Business Capability'!B:H,6,FALSE)</f>
        <v>Requirements Definition</v>
      </c>
      <c r="G2608" t="str">
        <f>VLOOKUP(D2608,'B-Business Capability'!B:H,7,FALSE)</f>
        <v>Evaluate Existing Products</v>
      </c>
      <c r="I2608" t="s">
        <v>253</v>
      </c>
      <c r="J2608" t="s">
        <v>1176</v>
      </c>
      <c r="K2608" t="s">
        <v>1185</v>
      </c>
      <c r="L2608" t="s">
        <v>100</v>
      </c>
      <c r="M2608" t="str">
        <f>VLOOKUP(L2608,'A-Applications'!B:D,3,FALSE)</f>
        <v>JIRA</v>
      </c>
      <c r="N2608" t="s">
        <v>53</v>
      </c>
      <c r="O2608" s="42" t="s">
        <v>66</v>
      </c>
      <c r="P2608" t="s">
        <v>564</v>
      </c>
      <c r="Q2608" t="str">
        <f>VLOOKUP(KamstrupData[[#This Row],[IdLevel123]],'B-Business Capability'!B:L,10,FALSE)</f>
        <v>Idea-to-Release (I2R)</v>
      </c>
      <c r="R2608">
        <f>VLOOKUP(KamstrupData[[#This Row],[IdLevel123]],'B-Business Capability'!B:L,11,FALSE)</f>
        <v>210</v>
      </c>
      <c r="S2608" t="s">
        <v>1187</v>
      </c>
      <c r="T2608" t="s">
        <v>1203</v>
      </c>
      <c r="U2608" t="str">
        <f>_xlfn.CONCAT(KamstrupData[[#This Row],[CountryCode]],"_",KamstrupData[[#This Row],[Business Area]],"_",KamstrupData[[#This Row],[DepartmentTeam]])</f>
        <v>DK10_Heat/Cooling - Technology Software_IOT Solutions</v>
      </c>
      <c r="V2608" t="str">
        <f>VLOOKUP(KamstrupData[[#This Row],[ORG_Concat]],'O-Organization'!F:H,3,FALSE)</f>
        <v>11119_DK10_Heat &amp; Cooling_Heat/Cooling - Technology Software_IOT Solutions</v>
      </c>
    </row>
    <row r="2609" spans="4:22">
      <c r="D2609" t="s">
        <v>846</v>
      </c>
      <c r="E2609" t="str">
        <f>VLOOKUP(D2609,'B-Business Capability'!B:H,5,FALSE)</f>
        <v>Product &amp; Software Development</v>
      </c>
      <c r="F2609" t="str">
        <f>VLOOKUP(D2609,'B-Business Capability'!B:H,6,FALSE)</f>
        <v>Requirements Definition</v>
      </c>
      <c r="G2609" t="str">
        <f>VLOOKUP(D2609,'B-Business Capability'!B:H,7,FALSE)</f>
        <v>Evaluate Existing Products</v>
      </c>
      <c r="I2609" t="s">
        <v>253</v>
      </c>
      <c r="J2609" t="s">
        <v>1176</v>
      </c>
      <c r="K2609" t="s">
        <v>967</v>
      </c>
      <c r="L2609" t="s">
        <v>100</v>
      </c>
      <c r="M2609" t="str">
        <f>VLOOKUP(L2609,'A-Applications'!B:D,3,FALSE)</f>
        <v>JIRA</v>
      </c>
      <c r="N2609" t="s">
        <v>53</v>
      </c>
      <c r="O2609" s="42" t="s">
        <v>66</v>
      </c>
      <c r="P2609" t="s">
        <v>564</v>
      </c>
      <c r="Q2609" t="str">
        <f>VLOOKUP(KamstrupData[[#This Row],[IdLevel123]],'B-Business Capability'!B:L,10,FALSE)</f>
        <v>Idea-to-Release (I2R)</v>
      </c>
      <c r="R2609">
        <f>VLOOKUP(KamstrupData[[#This Row],[IdLevel123]],'B-Business Capability'!B:L,11,FALSE)</f>
        <v>210</v>
      </c>
      <c r="T2609" t="s">
        <v>1178</v>
      </c>
      <c r="U2609" t="str">
        <f>_xlfn.CONCAT(KamstrupData[[#This Row],[CountryCode]],"_",KamstrupData[[#This Row],[Business Area]],"_",KamstrupData[[#This Row],[DepartmentTeam]])</f>
        <v>DK10_Heat/Cooling - Technology Software_Software</v>
      </c>
      <c r="V2609" t="str">
        <f>VLOOKUP(KamstrupData[[#This Row],[ORG_Concat]],'O-Organization'!F:H,3,FALSE)</f>
        <v>11120_DK10_Heat &amp; Cooling_Heat/Cooling - Technology Software_Software</v>
      </c>
    </row>
    <row r="2610" spans="4:22">
      <c r="D2610" t="s">
        <v>850</v>
      </c>
      <c r="E2610" t="str">
        <f>VLOOKUP(D2610,'B-Business Capability'!B:H,5,FALSE)</f>
        <v>Product &amp; Software Development</v>
      </c>
      <c r="F2610" t="str">
        <f>VLOOKUP(D2610,'B-Business Capability'!B:H,6,FALSE)</f>
        <v>Requirements Definition</v>
      </c>
      <c r="G2610" t="str">
        <f>VLOOKUP(D2610,'B-Business Capability'!B:H,7,FALSE)</f>
        <v>Require Distribution</v>
      </c>
      <c r="I2610" t="s">
        <v>253</v>
      </c>
      <c r="J2610" t="s">
        <v>1176</v>
      </c>
      <c r="K2610" t="s">
        <v>1185</v>
      </c>
      <c r="L2610" t="s">
        <v>100</v>
      </c>
      <c r="M2610" t="str">
        <f>VLOOKUP(L2610,'A-Applications'!B:D,3,FALSE)</f>
        <v>JIRA</v>
      </c>
      <c r="N2610" t="s">
        <v>53</v>
      </c>
      <c r="O2610" s="42" t="s">
        <v>66</v>
      </c>
      <c r="P2610" t="s">
        <v>564</v>
      </c>
      <c r="Q2610" t="str">
        <f>VLOOKUP(KamstrupData[[#This Row],[IdLevel123]],'B-Business Capability'!B:L,10,FALSE)</f>
        <v>Idea-to-Release (I2R)</v>
      </c>
      <c r="R2610">
        <f>VLOOKUP(KamstrupData[[#This Row],[IdLevel123]],'B-Business Capability'!B:L,11,FALSE)</f>
        <v>230</v>
      </c>
      <c r="S2610" t="s">
        <v>1187</v>
      </c>
      <c r="T2610" t="s">
        <v>1203</v>
      </c>
      <c r="U2610" t="str">
        <f>_xlfn.CONCAT(KamstrupData[[#This Row],[CountryCode]],"_",KamstrupData[[#This Row],[Business Area]],"_",KamstrupData[[#This Row],[DepartmentTeam]])</f>
        <v>DK10_Heat/Cooling - Technology Software_IOT Solutions</v>
      </c>
      <c r="V2610" t="str">
        <f>VLOOKUP(KamstrupData[[#This Row],[ORG_Concat]],'O-Organization'!F:H,3,FALSE)</f>
        <v>11119_DK10_Heat &amp; Cooling_Heat/Cooling - Technology Software_IOT Solutions</v>
      </c>
    </row>
    <row r="2611" spans="4:22">
      <c r="D2611" t="s">
        <v>850</v>
      </c>
      <c r="E2611" t="str">
        <f>VLOOKUP(D2611,'B-Business Capability'!B:H,5,FALSE)</f>
        <v>Product &amp; Software Development</v>
      </c>
      <c r="F2611" t="str">
        <f>VLOOKUP(D2611,'B-Business Capability'!B:H,6,FALSE)</f>
        <v>Requirements Definition</v>
      </c>
      <c r="G2611" t="str">
        <f>VLOOKUP(D2611,'B-Business Capability'!B:H,7,FALSE)</f>
        <v>Require Distribution</v>
      </c>
      <c r="I2611" t="s">
        <v>253</v>
      </c>
      <c r="J2611" t="s">
        <v>1176</v>
      </c>
      <c r="K2611" t="s">
        <v>967</v>
      </c>
      <c r="L2611" t="s">
        <v>100</v>
      </c>
      <c r="M2611" t="str">
        <f>VLOOKUP(L2611,'A-Applications'!B:D,3,FALSE)</f>
        <v>JIRA</v>
      </c>
      <c r="N2611" t="s">
        <v>53</v>
      </c>
      <c r="O2611" s="42" t="s">
        <v>66</v>
      </c>
      <c r="P2611" t="s">
        <v>564</v>
      </c>
      <c r="Q2611" t="str">
        <f>VLOOKUP(KamstrupData[[#This Row],[IdLevel123]],'B-Business Capability'!B:L,10,FALSE)</f>
        <v>Idea-to-Release (I2R)</v>
      </c>
      <c r="R2611">
        <f>VLOOKUP(KamstrupData[[#This Row],[IdLevel123]],'B-Business Capability'!B:L,11,FALSE)</f>
        <v>230</v>
      </c>
      <c r="T2611" t="s">
        <v>1178</v>
      </c>
      <c r="U2611" t="str">
        <f>_xlfn.CONCAT(KamstrupData[[#This Row],[CountryCode]],"_",KamstrupData[[#This Row],[Business Area]],"_",KamstrupData[[#This Row],[DepartmentTeam]])</f>
        <v>DK10_Heat/Cooling - Technology Software_Software</v>
      </c>
      <c r="V2611" t="str">
        <f>VLOOKUP(KamstrupData[[#This Row],[ORG_Concat]],'O-Organization'!F:H,3,FALSE)</f>
        <v>11120_DK10_Heat &amp; Cooling_Heat/Cooling - Technology Software_Software</v>
      </c>
    </row>
    <row r="2612" spans="4:22">
      <c r="D2612" t="s">
        <v>848</v>
      </c>
      <c r="E2612" t="str">
        <f>VLOOKUP(D2612,'B-Business Capability'!B:H,5,FALSE)</f>
        <v>Product &amp; Software Development</v>
      </c>
      <c r="F2612" t="str">
        <f>VLOOKUP(D2612,'B-Business Capability'!B:H,6,FALSE)</f>
        <v>Requirements Definition</v>
      </c>
      <c r="G2612" t="str">
        <f>VLOOKUP(D2612,'B-Business Capability'!B:H,7,FALSE)</f>
        <v>Review Demand</v>
      </c>
      <c r="I2612" t="s">
        <v>253</v>
      </c>
      <c r="J2612" t="s">
        <v>1176</v>
      </c>
      <c r="K2612" t="s">
        <v>1185</v>
      </c>
      <c r="L2612" t="s">
        <v>100</v>
      </c>
      <c r="M2612" t="str">
        <f>VLOOKUP(L2612,'A-Applications'!B:D,3,FALSE)</f>
        <v>JIRA</v>
      </c>
      <c r="N2612" t="s">
        <v>53</v>
      </c>
      <c r="O2612" s="42" t="s">
        <v>62</v>
      </c>
      <c r="P2612" t="s">
        <v>564</v>
      </c>
      <c r="Q2612" t="str">
        <f>VLOOKUP(KamstrupData[[#This Row],[IdLevel123]],'B-Business Capability'!B:L,10,FALSE)</f>
        <v>Idea-to-Release (I2R)</v>
      </c>
      <c r="R2612">
        <f>VLOOKUP(KamstrupData[[#This Row],[IdLevel123]],'B-Business Capability'!B:L,11,FALSE)</f>
        <v>240</v>
      </c>
      <c r="S2612" t="s">
        <v>1187</v>
      </c>
      <c r="T2612" t="s">
        <v>1203</v>
      </c>
      <c r="U2612" t="str">
        <f>_xlfn.CONCAT(KamstrupData[[#This Row],[CountryCode]],"_",KamstrupData[[#This Row],[Business Area]],"_",KamstrupData[[#This Row],[DepartmentTeam]])</f>
        <v>DK10_Heat/Cooling - Technology Software_IOT Solutions</v>
      </c>
      <c r="V2612" t="str">
        <f>VLOOKUP(KamstrupData[[#This Row],[ORG_Concat]],'O-Organization'!F:H,3,FALSE)</f>
        <v>11119_DK10_Heat &amp; Cooling_Heat/Cooling - Technology Software_IOT Solutions</v>
      </c>
    </row>
    <row r="2613" spans="4:22">
      <c r="D2613" t="s">
        <v>848</v>
      </c>
      <c r="E2613" t="str">
        <f>VLOOKUP(D2613,'B-Business Capability'!B:H,5,FALSE)</f>
        <v>Product &amp; Software Development</v>
      </c>
      <c r="F2613" t="str">
        <f>VLOOKUP(D2613,'B-Business Capability'!B:H,6,FALSE)</f>
        <v>Requirements Definition</v>
      </c>
      <c r="G2613" t="str">
        <f>VLOOKUP(D2613,'B-Business Capability'!B:H,7,FALSE)</f>
        <v>Review Demand</v>
      </c>
      <c r="I2613" t="s">
        <v>253</v>
      </c>
      <c r="J2613" t="s">
        <v>1176</v>
      </c>
      <c r="K2613" t="s">
        <v>967</v>
      </c>
      <c r="L2613" t="s">
        <v>100</v>
      </c>
      <c r="M2613" t="str">
        <f>VLOOKUP(L2613,'A-Applications'!B:D,3,FALSE)</f>
        <v>JIRA</v>
      </c>
      <c r="N2613" t="s">
        <v>53</v>
      </c>
      <c r="O2613" s="42" t="s">
        <v>66</v>
      </c>
      <c r="P2613" t="s">
        <v>564</v>
      </c>
      <c r="Q2613" t="str">
        <f>VLOOKUP(KamstrupData[[#This Row],[IdLevel123]],'B-Business Capability'!B:L,10,FALSE)</f>
        <v>Idea-to-Release (I2R)</v>
      </c>
      <c r="R2613">
        <f>VLOOKUP(KamstrupData[[#This Row],[IdLevel123]],'B-Business Capability'!B:L,11,FALSE)</f>
        <v>240</v>
      </c>
      <c r="T2613" t="s">
        <v>1178</v>
      </c>
      <c r="U2613" t="str">
        <f>_xlfn.CONCAT(KamstrupData[[#This Row],[CountryCode]],"_",KamstrupData[[#This Row],[Business Area]],"_",KamstrupData[[#This Row],[DepartmentTeam]])</f>
        <v>DK10_Heat/Cooling - Technology Software_Software</v>
      </c>
      <c r="V2613" t="str">
        <f>VLOOKUP(KamstrupData[[#This Row],[ORG_Concat]],'O-Organization'!F:H,3,FALSE)</f>
        <v>11120_DK10_Heat &amp; Cooling_Heat/Cooling - Technology Software_Software</v>
      </c>
    </row>
    <row r="2614" spans="4:22">
      <c r="D2614" t="s">
        <v>507</v>
      </c>
      <c r="E2614" t="str">
        <f>VLOOKUP(D2614,'B-Business Capability'!B:H,5,FALSE)</f>
        <v>Product &amp; Software Development</v>
      </c>
      <c r="F2614" t="str">
        <f>VLOOKUP(D2614,'B-Business Capability'!B:H,6,FALSE)</f>
        <v>Engineering</v>
      </c>
      <c r="G2614" t="str">
        <f>VLOOKUP(D2614,'B-Business Capability'!B:H,7,FALSE)</f>
        <v>Construction &amp; Development</v>
      </c>
      <c r="I2614" t="s">
        <v>253</v>
      </c>
      <c r="J2614" t="s">
        <v>1176</v>
      </c>
      <c r="K2614" t="s">
        <v>967</v>
      </c>
      <c r="L2614" t="s">
        <v>972</v>
      </c>
      <c r="M2614" t="str">
        <f>VLOOKUP(L2614,'A-Applications'!B:D,3,FALSE)</f>
        <v>SourceTree</v>
      </c>
      <c r="N2614" t="s">
        <v>53</v>
      </c>
      <c r="O2614" s="42" t="s">
        <v>54</v>
      </c>
      <c r="P2614" t="s">
        <v>407</v>
      </c>
      <c r="Q2614" t="str">
        <f>VLOOKUP(KamstrupData[[#This Row],[IdLevel123]],'B-Business Capability'!B:L,10,FALSE)</f>
        <v>Idea-to-Release (I2R)</v>
      </c>
      <c r="R2614">
        <f>VLOOKUP(KamstrupData[[#This Row],[IdLevel123]],'B-Business Capability'!B:L,11,FALSE)</f>
        <v>420</v>
      </c>
      <c r="T2614" t="s">
        <v>1178</v>
      </c>
      <c r="U2614" t="str">
        <f>_xlfn.CONCAT(KamstrupData[[#This Row],[CountryCode]],"_",KamstrupData[[#This Row],[Business Area]],"_",KamstrupData[[#This Row],[DepartmentTeam]])</f>
        <v>DK10_Heat/Cooling - Technology Software_Software</v>
      </c>
      <c r="V2614" t="str">
        <f>VLOOKUP(KamstrupData[[#This Row],[ORG_Concat]],'O-Organization'!F:H,3,FALSE)</f>
        <v>11120_DK10_Heat &amp; Cooling_Heat/Cooling - Technology Software_Software</v>
      </c>
    </row>
    <row r="2615" spans="4:22">
      <c r="D2615" t="s">
        <v>507</v>
      </c>
      <c r="E2615" t="str">
        <f>VLOOKUP(D2615,'B-Business Capability'!B:H,5,FALSE)</f>
        <v>Product &amp; Software Development</v>
      </c>
      <c r="F2615" t="str">
        <f>VLOOKUP(D2615,'B-Business Capability'!B:H,6,FALSE)</f>
        <v>Engineering</v>
      </c>
      <c r="G2615" t="str">
        <f>VLOOKUP(D2615,'B-Business Capability'!B:H,7,FALSE)</f>
        <v>Construction &amp; Development</v>
      </c>
      <c r="I2615" t="s">
        <v>253</v>
      </c>
      <c r="J2615" t="s">
        <v>1176</v>
      </c>
      <c r="K2615" t="s">
        <v>967</v>
      </c>
      <c r="L2615" t="s">
        <v>401</v>
      </c>
      <c r="M2615" t="str">
        <f>VLOOKUP(L2615,'A-Applications'!B:D,3,FALSE)</f>
        <v>Wireshark (www.wireshark.org)</v>
      </c>
      <c r="N2615" t="s">
        <v>53</v>
      </c>
      <c r="O2615" s="42" t="s">
        <v>54</v>
      </c>
      <c r="P2615" t="s">
        <v>407</v>
      </c>
      <c r="Q2615" t="str">
        <f>VLOOKUP(KamstrupData[[#This Row],[IdLevel123]],'B-Business Capability'!B:L,10,FALSE)</f>
        <v>Idea-to-Release (I2R)</v>
      </c>
      <c r="R2615">
        <f>VLOOKUP(KamstrupData[[#This Row],[IdLevel123]],'B-Business Capability'!B:L,11,FALSE)</f>
        <v>420</v>
      </c>
      <c r="T2615" t="s">
        <v>1178</v>
      </c>
      <c r="U2615" t="str">
        <f>_xlfn.CONCAT(KamstrupData[[#This Row],[CountryCode]],"_",KamstrupData[[#This Row],[Business Area]],"_",KamstrupData[[#This Row],[DepartmentTeam]])</f>
        <v>DK10_Heat/Cooling - Technology Software_Software</v>
      </c>
      <c r="V2615" t="str">
        <f>VLOOKUP(KamstrupData[[#This Row],[ORG_Concat]],'O-Organization'!F:H,3,FALSE)</f>
        <v>11120_DK10_Heat &amp; Cooling_Heat/Cooling - Technology Software_Software</v>
      </c>
    </row>
    <row r="2616" spans="4:22">
      <c r="D2616" t="s">
        <v>159</v>
      </c>
      <c r="E2616" t="str">
        <f>VLOOKUP(D2616,'B-Business Capability'!B:H,5,FALSE)</f>
        <v>Customer Service</v>
      </c>
      <c r="F2616" t="str">
        <f>VLOOKUP(D2616,'B-Business Capability'!B:H,6,FALSE)</f>
        <v>Customer Service and Support</v>
      </c>
      <c r="G2616" t="str">
        <f>VLOOKUP(D2616,'B-Business Capability'!B:H,7,FALSE)</f>
        <v>Complaints Management</v>
      </c>
      <c r="I2616" t="s">
        <v>253</v>
      </c>
      <c r="J2616" t="s">
        <v>1176</v>
      </c>
      <c r="K2616" t="s">
        <v>967</v>
      </c>
      <c r="L2616" t="s">
        <v>401</v>
      </c>
      <c r="M2616" t="str">
        <f>VLOOKUP(L2616,'A-Applications'!B:D,3,FALSE)</f>
        <v>Wireshark (www.wireshark.org)</v>
      </c>
      <c r="N2616" t="s">
        <v>53</v>
      </c>
      <c r="O2616" s="42" t="s">
        <v>54</v>
      </c>
      <c r="P2616" t="s">
        <v>407</v>
      </c>
      <c r="Q2616" t="str">
        <f>VLOOKUP(KamstrupData[[#This Row],[IdLevel123]],'B-Business Capability'!B:L,10,FALSE)</f>
        <v>Customer Service and Support</v>
      </c>
      <c r="R2616">
        <f>VLOOKUP(KamstrupData[[#This Row],[IdLevel123]],'B-Business Capability'!B:L,11,FALSE)</f>
        <v>0</v>
      </c>
      <c r="T2616" t="s">
        <v>1178</v>
      </c>
      <c r="U2616" t="str">
        <f>_xlfn.CONCAT(KamstrupData[[#This Row],[CountryCode]],"_",KamstrupData[[#This Row],[Business Area]],"_",KamstrupData[[#This Row],[DepartmentTeam]])</f>
        <v>DK10_Heat/Cooling - Technology Software_Software</v>
      </c>
      <c r="V2616" t="str">
        <f>VLOOKUP(KamstrupData[[#This Row],[ORG_Concat]],'O-Organization'!F:H,3,FALSE)</f>
        <v>11120_DK10_Heat &amp; Cooling_Heat/Cooling - Technology Software_Software</v>
      </c>
    </row>
    <row r="2617" spans="4:22">
      <c r="D2617" t="s">
        <v>507</v>
      </c>
      <c r="E2617" t="str">
        <f>VLOOKUP(D2617,'B-Business Capability'!B:H,5,FALSE)</f>
        <v>Product &amp; Software Development</v>
      </c>
      <c r="F2617" t="str">
        <f>VLOOKUP(D2617,'B-Business Capability'!B:H,6,FALSE)</f>
        <v>Engineering</v>
      </c>
      <c r="G2617" t="str">
        <f>VLOOKUP(D2617,'B-Business Capability'!B:H,7,FALSE)</f>
        <v>Construction &amp; Development</v>
      </c>
      <c r="I2617" t="s">
        <v>253</v>
      </c>
      <c r="J2617" t="s">
        <v>1176</v>
      </c>
      <c r="K2617" t="s">
        <v>967</v>
      </c>
      <c r="L2617" t="s">
        <v>973</v>
      </c>
      <c r="M2617" t="str">
        <f>VLOOKUP(L2617,'A-Applications'!B:D,3,FALSE)</f>
        <v>DotCover</v>
      </c>
      <c r="N2617" t="s">
        <v>53</v>
      </c>
      <c r="O2617" s="42" t="s">
        <v>62</v>
      </c>
      <c r="P2617" t="s">
        <v>564</v>
      </c>
      <c r="Q2617" t="str">
        <f>VLOOKUP(KamstrupData[[#This Row],[IdLevel123]],'B-Business Capability'!B:L,10,FALSE)</f>
        <v>Idea-to-Release (I2R)</v>
      </c>
      <c r="R2617">
        <f>VLOOKUP(KamstrupData[[#This Row],[IdLevel123]],'B-Business Capability'!B:L,11,FALSE)</f>
        <v>420</v>
      </c>
      <c r="T2617" t="s">
        <v>1178</v>
      </c>
      <c r="U2617" t="str">
        <f>_xlfn.CONCAT(KamstrupData[[#This Row],[CountryCode]],"_",KamstrupData[[#This Row],[Business Area]],"_",KamstrupData[[#This Row],[DepartmentTeam]])</f>
        <v>DK10_Heat/Cooling - Technology Software_Software</v>
      </c>
      <c r="V2617" t="str">
        <f>VLOOKUP(KamstrupData[[#This Row],[ORG_Concat]],'O-Organization'!F:H,3,FALSE)</f>
        <v>11120_DK10_Heat &amp; Cooling_Heat/Cooling - Technology Software_Software</v>
      </c>
    </row>
    <row r="2618" spans="4:22">
      <c r="D2618" t="s">
        <v>507</v>
      </c>
      <c r="E2618" t="str">
        <f>VLOOKUP(D2618,'B-Business Capability'!B:H,5,FALSE)</f>
        <v>Product &amp; Software Development</v>
      </c>
      <c r="F2618" t="str">
        <f>VLOOKUP(D2618,'B-Business Capability'!B:H,6,FALSE)</f>
        <v>Engineering</v>
      </c>
      <c r="G2618" t="str">
        <f>VLOOKUP(D2618,'B-Business Capability'!B:H,7,FALSE)</f>
        <v>Construction &amp; Development</v>
      </c>
      <c r="I2618" t="s">
        <v>253</v>
      </c>
      <c r="J2618" t="s">
        <v>1176</v>
      </c>
      <c r="K2618" t="s">
        <v>967</v>
      </c>
      <c r="L2618" t="s">
        <v>402</v>
      </c>
      <c r="M2618" t="str">
        <f>VLOOKUP(L2618,'A-Applications'!B:D,3,FALSE)</f>
        <v>Fiddler (http://www.telerik.com/fiddler)</v>
      </c>
      <c r="N2618" t="s">
        <v>53</v>
      </c>
      <c r="O2618" s="42" t="s">
        <v>54</v>
      </c>
      <c r="P2618" t="s">
        <v>564</v>
      </c>
      <c r="Q2618" t="str">
        <f>VLOOKUP(KamstrupData[[#This Row],[IdLevel123]],'B-Business Capability'!B:L,10,FALSE)</f>
        <v>Idea-to-Release (I2R)</v>
      </c>
      <c r="R2618">
        <f>VLOOKUP(KamstrupData[[#This Row],[IdLevel123]],'B-Business Capability'!B:L,11,FALSE)</f>
        <v>420</v>
      </c>
      <c r="T2618" t="s">
        <v>1178</v>
      </c>
      <c r="U2618" t="str">
        <f>_xlfn.CONCAT(KamstrupData[[#This Row],[CountryCode]],"_",KamstrupData[[#This Row],[Business Area]],"_",KamstrupData[[#This Row],[DepartmentTeam]])</f>
        <v>DK10_Heat/Cooling - Technology Software_Software</v>
      </c>
      <c r="V2618" t="str">
        <f>VLOOKUP(KamstrupData[[#This Row],[ORG_Concat]],'O-Organization'!F:H,3,FALSE)</f>
        <v>11120_DK10_Heat &amp; Cooling_Heat/Cooling - Technology Software_Software</v>
      </c>
    </row>
    <row r="2619" spans="4:22">
      <c r="D2619" t="s">
        <v>159</v>
      </c>
      <c r="E2619" t="str">
        <f>VLOOKUP(D2619,'B-Business Capability'!B:H,5,FALSE)</f>
        <v>Customer Service</v>
      </c>
      <c r="F2619" t="str">
        <f>VLOOKUP(D2619,'B-Business Capability'!B:H,6,FALSE)</f>
        <v>Customer Service and Support</v>
      </c>
      <c r="G2619" t="str">
        <f>VLOOKUP(D2619,'B-Business Capability'!B:H,7,FALSE)</f>
        <v>Complaints Management</v>
      </c>
      <c r="I2619" t="s">
        <v>253</v>
      </c>
      <c r="J2619" t="s">
        <v>1176</v>
      </c>
      <c r="K2619" t="s">
        <v>967</v>
      </c>
      <c r="L2619" t="s">
        <v>402</v>
      </c>
      <c r="M2619" t="str">
        <f>VLOOKUP(L2619,'A-Applications'!B:D,3,FALSE)</f>
        <v>Fiddler (http://www.telerik.com/fiddler)</v>
      </c>
      <c r="N2619" t="s">
        <v>53</v>
      </c>
      <c r="O2619" s="42" t="s">
        <v>54</v>
      </c>
      <c r="P2619" t="s">
        <v>407</v>
      </c>
      <c r="Q2619" t="str">
        <f>VLOOKUP(KamstrupData[[#This Row],[IdLevel123]],'B-Business Capability'!B:L,10,FALSE)</f>
        <v>Customer Service and Support</v>
      </c>
      <c r="R2619">
        <f>VLOOKUP(KamstrupData[[#This Row],[IdLevel123]],'B-Business Capability'!B:L,11,FALSE)</f>
        <v>0</v>
      </c>
      <c r="T2619" t="s">
        <v>1178</v>
      </c>
      <c r="U2619" t="str">
        <f>_xlfn.CONCAT(KamstrupData[[#This Row],[CountryCode]],"_",KamstrupData[[#This Row],[Business Area]],"_",KamstrupData[[#This Row],[DepartmentTeam]])</f>
        <v>DK10_Heat/Cooling - Technology Software_Software</v>
      </c>
      <c r="V2619" t="str">
        <f>VLOOKUP(KamstrupData[[#This Row],[ORG_Concat]],'O-Organization'!F:H,3,FALSE)</f>
        <v>11120_DK10_Heat &amp; Cooling_Heat/Cooling - Technology Software_Software</v>
      </c>
    </row>
    <row r="2620" spans="4:22">
      <c r="D2620" t="s">
        <v>507</v>
      </c>
      <c r="E2620" t="str">
        <f>VLOOKUP(D2620,'B-Business Capability'!B:H,5,FALSE)</f>
        <v>Product &amp; Software Development</v>
      </c>
      <c r="F2620" t="str">
        <f>VLOOKUP(D2620,'B-Business Capability'!B:H,6,FALSE)</f>
        <v>Engineering</v>
      </c>
      <c r="G2620" t="str">
        <f>VLOOKUP(D2620,'B-Business Capability'!B:H,7,FALSE)</f>
        <v>Construction &amp; Development</v>
      </c>
      <c r="I2620" t="s">
        <v>253</v>
      </c>
      <c r="J2620" t="s">
        <v>1176</v>
      </c>
      <c r="K2620" t="s">
        <v>967</v>
      </c>
      <c r="L2620" t="s">
        <v>1204</v>
      </c>
      <c r="M2620" t="str">
        <f>VLOOKUP(L2620,'A-Applications'!B:D,3,FALSE)</f>
        <v>IntelliJ IDEA Community Edition</v>
      </c>
      <c r="N2620" t="s">
        <v>53</v>
      </c>
      <c r="O2620" s="42" t="s">
        <v>54</v>
      </c>
      <c r="P2620" t="s">
        <v>407</v>
      </c>
      <c r="Q2620" t="str">
        <f>VLOOKUP(KamstrupData[[#This Row],[IdLevel123]],'B-Business Capability'!B:L,10,FALSE)</f>
        <v>Idea-to-Release (I2R)</v>
      </c>
      <c r="R2620">
        <f>VLOOKUP(KamstrupData[[#This Row],[IdLevel123]],'B-Business Capability'!B:L,11,FALSE)</f>
        <v>420</v>
      </c>
      <c r="T2620" t="s">
        <v>1178</v>
      </c>
      <c r="U2620" t="str">
        <f>_xlfn.CONCAT(KamstrupData[[#This Row],[CountryCode]],"_",KamstrupData[[#This Row],[Business Area]],"_",KamstrupData[[#This Row],[DepartmentTeam]])</f>
        <v>DK10_Heat/Cooling - Technology Software_Software</v>
      </c>
      <c r="V2620" t="str">
        <f>VLOOKUP(KamstrupData[[#This Row],[ORG_Concat]],'O-Organization'!F:H,3,FALSE)</f>
        <v>11120_DK10_Heat &amp; Cooling_Heat/Cooling - Technology Software_Software</v>
      </c>
    </row>
    <row r="2621" spans="4:22">
      <c r="D2621" t="s">
        <v>507</v>
      </c>
      <c r="E2621" t="str">
        <f>VLOOKUP(D2621,'B-Business Capability'!B:H,5,FALSE)</f>
        <v>Product &amp; Software Development</v>
      </c>
      <c r="F2621" t="str">
        <f>VLOOKUP(D2621,'B-Business Capability'!B:H,6,FALSE)</f>
        <v>Engineering</v>
      </c>
      <c r="G2621" t="str">
        <f>VLOOKUP(D2621,'B-Business Capability'!B:H,7,FALSE)</f>
        <v>Construction &amp; Development</v>
      </c>
      <c r="I2621" t="s">
        <v>253</v>
      </c>
      <c r="J2621" t="s">
        <v>1176</v>
      </c>
      <c r="K2621" t="s">
        <v>967</v>
      </c>
      <c r="L2621" t="s">
        <v>891</v>
      </c>
      <c r="M2621" t="str">
        <f>VLOOKUP(L2621,'A-Applications'!B:D,3,FALSE)</f>
        <v>ReSharper</v>
      </c>
      <c r="N2621" t="s">
        <v>53</v>
      </c>
      <c r="O2621" s="42" t="s">
        <v>54</v>
      </c>
      <c r="P2621" t="s">
        <v>407</v>
      </c>
      <c r="Q2621" t="str">
        <f>VLOOKUP(KamstrupData[[#This Row],[IdLevel123]],'B-Business Capability'!B:L,10,FALSE)</f>
        <v>Idea-to-Release (I2R)</v>
      </c>
      <c r="R2621">
        <f>VLOOKUP(KamstrupData[[#This Row],[IdLevel123]],'B-Business Capability'!B:L,11,FALSE)</f>
        <v>420</v>
      </c>
      <c r="T2621" t="s">
        <v>1178</v>
      </c>
      <c r="U2621" t="str">
        <f>_xlfn.CONCAT(KamstrupData[[#This Row],[CountryCode]],"_",KamstrupData[[#This Row],[Business Area]],"_",KamstrupData[[#This Row],[DepartmentTeam]])</f>
        <v>DK10_Heat/Cooling - Technology Software_Software</v>
      </c>
      <c r="V2621" t="str">
        <f>VLOOKUP(KamstrupData[[#This Row],[ORG_Concat]],'O-Organization'!F:H,3,FALSE)</f>
        <v>11120_DK10_Heat &amp; Cooling_Heat/Cooling - Technology Software_Software</v>
      </c>
    </row>
    <row r="2622" spans="4:22">
      <c r="D2622" t="s">
        <v>507</v>
      </c>
      <c r="E2622" t="str">
        <f>VLOOKUP(D2622,'B-Business Capability'!B:H,5,FALSE)</f>
        <v>Product &amp; Software Development</v>
      </c>
      <c r="F2622" t="str">
        <f>VLOOKUP(D2622,'B-Business Capability'!B:H,6,FALSE)</f>
        <v>Engineering</v>
      </c>
      <c r="G2622" t="str">
        <f>VLOOKUP(D2622,'B-Business Capability'!B:H,7,FALSE)</f>
        <v>Construction &amp; Development</v>
      </c>
      <c r="I2622" t="s">
        <v>253</v>
      </c>
      <c r="J2622" t="s">
        <v>1176</v>
      </c>
      <c r="K2622" t="s">
        <v>967</v>
      </c>
      <c r="L2622" t="s">
        <v>892</v>
      </c>
      <c r="M2622" t="str">
        <f>VLOOKUP(L2622,'A-Applications'!B:D,3,FALSE)</f>
        <v>Beyond Compare Pro</v>
      </c>
      <c r="N2622" t="s">
        <v>53</v>
      </c>
      <c r="O2622" s="42" t="s">
        <v>62</v>
      </c>
      <c r="P2622" t="s">
        <v>407</v>
      </c>
      <c r="Q2622" t="str">
        <f>VLOOKUP(KamstrupData[[#This Row],[IdLevel123]],'B-Business Capability'!B:L,10,FALSE)</f>
        <v>Idea-to-Release (I2R)</v>
      </c>
      <c r="R2622">
        <f>VLOOKUP(KamstrupData[[#This Row],[IdLevel123]],'B-Business Capability'!B:L,11,FALSE)</f>
        <v>420</v>
      </c>
      <c r="T2622" t="s">
        <v>1178</v>
      </c>
      <c r="U2622" t="str">
        <f>_xlfn.CONCAT(KamstrupData[[#This Row],[CountryCode]],"_",KamstrupData[[#This Row],[Business Area]],"_",KamstrupData[[#This Row],[DepartmentTeam]])</f>
        <v>DK10_Heat/Cooling - Technology Software_Software</v>
      </c>
      <c r="V2622" t="str">
        <f>VLOOKUP(KamstrupData[[#This Row],[ORG_Concat]],'O-Organization'!F:H,3,FALSE)</f>
        <v>11120_DK10_Heat &amp; Cooling_Heat/Cooling - Technology Software_Software</v>
      </c>
    </row>
    <row r="2623" spans="4:22">
      <c r="D2623" t="s">
        <v>507</v>
      </c>
      <c r="E2623" t="str">
        <f>VLOOKUP(D2623,'B-Business Capability'!B:H,5,FALSE)</f>
        <v>Product &amp; Software Development</v>
      </c>
      <c r="F2623" t="str">
        <f>VLOOKUP(D2623,'B-Business Capability'!B:H,6,FALSE)</f>
        <v>Engineering</v>
      </c>
      <c r="G2623" t="str">
        <f>VLOOKUP(D2623,'B-Business Capability'!B:H,7,FALSE)</f>
        <v>Construction &amp; Development</v>
      </c>
      <c r="I2623" t="s">
        <v>253</v>
      </c>
      <c r="J2623" t="s">
        <v>1176</v>
      </c>
      <c r="K2623" t="s">
        <v>1179</v>
      </c>
      <c r="L2623" t="s">
        <v>403</v>
      </c>
      <c r="M2623" t="str">
        <f>VLOOKUP(L2623,'A-Applications'!B:D,3,FALSE)</f>
        <v>Git</v>
      </c>
      <c r="N2623" t="s">
        <v>147</v>
      </c>
      <c r="O2623" s="42" t="s">
        <v>66</v>
      </c>
      <c r="P2623" t="s">
        <v>407</v>
      </c>
      <c r="Q2623" t="str">
        <f>VLOOKUP(KamstrupData[[#This Row],[IdLevel123]],'B-Business Capability'!B:L,10,FALSE)</f>
        <v>Idea-to-Release (I2R)</v>
      </c>
      <c r="R2623">
        <f>VLOOKUP(KamstrupData[[#This Row],[IdLevel123]],'B-Business Capability'!B:L,11,FALSE)</f>
        <v>420</v>
      </c>
      <c r="T2623" t="s">
        <v>1180</v>
      </c>
      <c r="U2623" t="str">
        <f>_xlfn.CONCAT(KamstrupData[[#This Row],[CountryCode]],"_",KamstrupData[[#This Row],[Business Area]],"_",KamstrupData[[#This Row],[DepartmentTeam]])</f>
        <v>DK10_Heat/Cooling - Technology Software_Data Sceince</v>
      </c>
      <c r="V2623" t="str">
        <f>VLOOKUP(KamstrupData[[#This Row],[ORG_Concat]],'O-Organization'!F:H,3,FALSE)</f>
        <v>11118_DK10_Heat &amp; Cooling_Heat/Cooling - Technology Software_Data Sceince</v>
      </c>
    </row>
    <row r="2624" spans="4:22">
      <c r="D2624" t="s">
        <v>507</v>
      </c>
      <c r="E2624" t="str">
        <f>VLOOKUP(D2624,'B-Business Capability'!B:H,5,FALSE)</f>
        <v>Product &amp; Software Development</v>
      </c>
      <c r="F2624" t="str">
        <f>VLOOKUP(D2624,'B-Business Capability'!B:H,6,FALSE)</f>
        <v>Engineering</v>
      </c>
      <c r="G2624" t="str">
        <f>VLOOKUP(D2624,'B-Business Capability'!B:H,7,FALSE)</f>
        <v>Construction &amp; Development</v>
      </c>
      <c r="I2624" t="s">
        <v>253</v>
      </c>
      <c r="J2624" t="s">
        <v>1176</v>
      </c>
      <c r="K2624" t="s">
        <v>967</v>
      </c>
      <c r="L2624" t="s">
        <v>403</v>
      </c>
      <c r="M2624" t="str">
        <f>VLOOKUP(L2624,'A-Applications'!B:D,3,FALSE)</f>
        <v>Git</v>
      </c>
      <c r="N2624" t="s">
        <v>53</v>
      </c>
      <c r="O2624" s="42" t="s">
        <v>54</v>
      </c>
      <c r="P2624" t="s">
        <v>407</v>
      </c>
      <c r="Q2624" t="str">
        <f>VLOOKUP(KamstrupData[[#This Row],[IdLevel123]],'B-Business Capability'!B:L,10,FALSE)</f>
        <v>Idea-to-Release (I2R)</v>
      </c>
      <c r="R2624">
        <f>VLOOKUP(KamstrupData[[#This Row],[IdLevel123]],'B-Business Capability'!B:L,11,FALSE)</f>
        <v>420</v>
      </c>
      <c r="T2624" t="s">
        <v>1178</v>
      </c>
      <c r="U2624" t="str">
        <f>_xlfn.CONCAT(KamstrupData[[#This Row],[CountryCode]],"_",KamstrupData[[#This Row],[Business Area]],"_",KamstrupData[[#This Row],[DepartmentTeam]])</f>
        <v>DK10_Heat/Cooling - Technology Software_Software</v>
      </c>
      <c r="V2624" t="str">
        <f>VLOOKUP(KamstrupData[[#This Row],[ORG_Concat]],'O-Organization'!F:H,3,FALSE)</f>
        <v>11120_DK10_Heat &amp; Cooling_Heat/Cooling - Technology Software_Software</v>
      </c>
    </row>
    <row r="2625" spans="4:22">
      <c r="D2625" t="s">
        <v>507</v>
      </c>
      <c r="E2625" t="str">
        <f>VLOOKUP(D2625,'B-Business Capability'!B:H,5,FALSE)</f>
        <v>Product &amp; Software Development</v>
      </c>
      <c r="F2625" t="str">
        <f>VLOOKUP(D2625,'B-Business Capability'!B:H,6,FALSE)</f>
        <v>Engineering</v>
      </c>
      <c r="G2625" t="str">
        <f>VLOOKUP(D2625,'B-Business Capability'!B:H,7,FALSE)</f>
        <v>Construction &amp; Development</v>
      </c>
      <c r="I2625" t="s">
        <v>253</v>
      </c>
      <c r="J2625" t="s">
        <v>1176</v>
      </c>
      <c r="K2625" t="s">
        <v>967</v>
      </c>
      <c r="L2625" t="s">
        <v>405</v>
      </c>
      <c r="M2625" t="str">
        <f>VLOOKUP(L2625,'A-Applications'!B:D,3,FALSE)</f>
        <v>Microsoft Visual Studio Pro MSDN</v>
      </c>
      <c r="N2625" t="s">
        <v>53</v>
      </c>
      <c r="O2625" s="42" t="s">
        <v>54</v>
      </c>
      <c r="P2625" t="s">
        <v>564</v>
      </c>
      <c r="Q2625" t="str">
        <f>VLOOKUP(KamstrupData[[#This Row],[IdLevel123]],'B-Business Capability'!B:L,10,FALSE)</f>
        <v>Idea-to-Release (I2R)</v>
      </c>
      <c r="R2625">
        <f>VLOOKUP(KamstrupData[[#This Row],[IdLevel123]],'B-Business Capability'!B:L,11,FALSE)</f>
        <v>420</v>
      </c>
      <c r="T2625" t="s">
        <v>1178</v>
      </c>
      <c r="U2625" t="str">
        <f>_xlfn.CONCAT(KamstrupData[[#This Row],[CountryCode]],"_",KamstrupData[[#This Row],[Business Area]],"_",KamstrupData[[#This Row],[DepartmentTeam]])</f>
        <v>DK10_Heat/Cooling - Technology Software_Software</v>
      </c>
      <c r="V2625" t="str">
        <f>VLOOKUP(KamstrupData[[#This Row],[ORG_Concat]],'O-Organization'!F:H,3,FALSE)</f>
        <v>11120_DK10_Heat &amp; Cooling_Heat/Cooling - Technology Software_Software</v>
      </c>
    </row>
    <row r="2626" spans="4:22">
      <c r="D2626" t="s">
        <v>507</v>
      </c>
      <c r="E2626" t="str">
        <f>VLOOKUP(D2626,'B-Business Capability'!B:H,5,FALSE)</f>
        <v>Product &amp; Software Development</v>
      </c>
      <c r="F2626" t="str">
        <f>VLOOKUP(D2626,'B-Business Capability'!B:H,6,FALSE)</f>
        <v>Engineering</v>
      </c>
      <c r="G2626" t="str">
        <f>VLOOKUP(D2626,'B-Business Capability'!B:H,7,FALSE)</f>
        <v>Construction &amp; Development</v>
      </c>
      <c r="I2626" t="s">
        <v>253</v>
      </c>
      <c r="J2626" t="s">
        <v>1176</v>
      </c>
      <c r="K2626" t="s">
        <v>967</v>
      </c>
      <c r="L2626" t="s">
        <v>106</v>
      </c>
      <c r="M2626" t="str">
        <f>VLOOKUP(L2626,'A-Applications'!B:D,3,FALSE)</f>
        <v>Putty</v>
      </c>
      <c r="N2626" t="s">
        <v>53</v>
      </c>
      <c r="O2626" s="42" t="s">
        <v>54</v>
      </c>
      <c r="P2626" t="s">
        <v>407</v>
      </c>
      <c r="Q2626" t="str">
        <f>VLOOKUP(KamstrupData[[#This Row],[IdLevel123]],'B-Business Capability'!B:L,10,FALSE)</f>
        <v>Idea-to-Release (I2R)</v>
      </c>
      <c r="R2626">
        <f>VLOOKUP(KamstrupData[[#This Row],[IdLevel123]],'B-Business Capability'!B:L,11,FALSE)</f>
        <v>420</v>
      </c>
      <c r="T2626" t="s">
        <v>1178</v>
      </c>
      <c r="U2626" t="str">
        <f>_xlfn.CONCAT(KamstrupData[[#This Row],[CountryCode]],"_",KamstrupData[[#This Row],[Business Area]],"_",KamstrupData[[#This Row],[DepartmentTeam]])</f>
        <v>DK10_Heat/Cooling - Technology Software_Software</v>
      </c>
      <c r="V2626" t="str">
        <f>VLOOKUP(KamstrupData[[#This Row],[ORG_Concat]],'O-Organization'!F:H,3,FALSE)</f>
        <v>11120_DK10_Heat &amp; Cooling_Heat/Cooling - Technology Software_Software</v>
      </c>
    </row>
    <row r="2627" spans="4:22">
      <c r="D2627" t="s">
        <v>507</v>
      </c>
      <c r="E2627" t="str">
        <f>VLOOKUP(D2627,'B-Business Capability'!B:H,5,FALSE)</f>
        <v>Product &amp; Software Development</v>
      </c>
      <c r="F2627" t="str">
        <f>VLOOKUP(D2627,'B-Business Capability'!B:H,6,FALSE)</f>
        <v>Engineering</v>
      </c>
      <c r="G2627" t="str">
        <f>VLOOKUP(D2627,'B-Business Capability'!B:H,7,FALSE)</f>
        <v>Construction &amp; Development</v>
      </c>
      <c r="I2627" t="s">
        <v>253</v>
      </c>
      <c r="J2627" t="s">
        <v>1176</v>
      </c>
      <c r="K2627" t="s">
        <v>1179</v>
      </c>
      <c r="L2627" t="s">
        <v>107</v>
      </c>
      <c r="M2627" t="str">
        <f>VLOOKUP(L2627,'A-Applications'!B:D,3,FALSE)</f>
        <v>GITLAB</v>
      </c>
      <c r="N2627" t="s">
        <v>147</v>
      </c>
      <c r="O2627" s="42" t="s">
        <v>66</v>
      </c>
      <c r="P2627" t="s">
        <v>407</v>
      </c>
      <c r="Q2627" t="str">
        <f>VLOOKUP(KamstrupData[[#This Row],[IdLevel123]],'B-Business Capability'!B:L,10,FALSE)</f>
        <v>Idea-to-Release (I2R)</v>
      </c>
      <c r="R2627">
        <f>VLOOKUP(KamstrupData[[#This Row],[IdLevel123]],'B-Business Capability'!B:L,11,FALSE)</f>
        <v>420</v>
      </c>
      <c r="T2627" t="s">
        <v>1180</v>
      </c>
      <c r="U2627" t="str">
        <f>_xlfn.CONCAT(KamstrupData[[#This Row],[CountryCode]],"_",KamstrupData[[#This Row],[Business Area]],"_",KamstrupData[[#This Row],[DepartmentTeam]])</f>
        <v>DK10_Heat/Cooling - Technology Software_Data Sceince</v>
      </c>
      <c r="V2627" t="str">
        <f>VLOOKUP(KamstrupData[[#This Row],[ORG_Concat]],'O-Organization'!F:H,3,FALSE)</f>
        <v>11118_DK10_Heat &amp; Cooling_Heat/Cooling - Technology Software_Data Sceince</v>
      </c>
    </row>
    <row r="2628" spans="4:22">
      <c r="D2628" t="s">
        <v>507</v>
      </c>
      <c r="E2628" t="str">
        <f>VLOOKUP(D2628,'B-Business Capability'!B:H,5,FALSE)</f>
        <v>Product &amp; Software Development</v>
      </c>
      <c r="F2628" t="str">
        <f>VLOOKUP(D2628,'B-Business Capability'!B:H,6,FALSE)</f>
        <v>Engineering</v>
      </c>
      <c r="G2628" t="str">
        <f>VLOOKUP(D2628,'B-Business Capability'!B:H,7,FALSE)</f>
        <v>Construction &amp; Development</v>
      </c>
      <c r="I2628" t="s">
        <v>253</v>
      </c>
      <c r="J2628" t="s">
        <v>1176</v>
      </c>
      <c r="K2628" t="s">
        <v>1185</v>
      </c>
      <c r="L2628" t="s">
        <v>107</v>
      </c>
      <c r="M2628" t="str">
        <f>VLOOKUP(L2628,'A-Applications'!B:D,3,FALSE)</f>
        <v>GITLAB</v>
      </c>
      <c r="N2628" t="s">
        <v>53</v>
      </c>
      <c r="O2628" s="42" t="s">
        <v>66</v>
      </c>
      <c r="P2628" t="s">
        <v>407</v>
      </c>
      <c r="Q2628" t="str">
        <f>VLOOKUP(KamstrupData[[#This Row],[IdLevel123]],'B-Business Capability'!B:L,10,FALSE)</f>
        <v>Idea-to-Release (I2R)</v>
      </c>
      <c r="R2628">
        <f>VLOOKUP(KamstrupData[[#This Row],[IdLevel123]],'B-Business Capability'!B:L,11,FALSE)</f>
        <v>420</v>
      </c>
      <c r="S2628" t="s">
        <v>1187</v>
      </c>
      <c r="T2628" t="s">
        <v>1205</v>
      </c>
      <c r="U2628" t="str">
        <f>_xlfn.CONCAT(KamstrupData[[#This Row],[CountryCode]],"_",KamstrupData[[#This Row],[Business Area]],"_",KamstrupData[[#This Row],[DepartmentTeam]])</f>
        <v>DK10_Heat/Cooling - Technology Software_IOT Solutions</v>
      </c>
      <c r="V2628" t="str">
        <f>VLOOKUP(KamstrupData[[#This Row],[ORG_Concat]],'O-Organization'!F:H,3,FALSE)</f>
        <v>11119_DK10_Heat &amp; Cooling_Heat/Cooling - Technology Software_IOT Solutions</v>
      </c>
    </row>
    <row r="2629" spans="4:22">
      <c r="D2629" t="s">
        <v>507</v>
      </c>
      <c r="E2629" t="str">
        <f>VLOOKUP(D2629,'B-Business Capability'!B:H,5,FALSE)</f>
        <v>Product &amp; Software Development</v>
      </c>
      <c r="F2629" t="str">
        <f>VLOOKUP(D2629,'B-Business Capability'!B:H,6,FALSE)</f>
        <v>Engineering</v>
      </c>
      <c r="G2629" t="str">
        <f>VLOOKUP(D2629,'B-Business Capability'!B:H,7,FALSE)</f>
        <v>Construction &amp; Development</v>
      </c>
      <c r="I2629" t="s">
        <v>253</v>
      </c>
      <c r="J2629" t="s">
        <v>1176</v>
      </c>
      <c r="K2629" t="s">
        <v>967</v>
      </c>
      <c r="L2629" t="s">
        <v>107</v>
      </c>
      <c r="M2629" t="str">
        <f>VLOOKUP(L2629,'A-Applications'!B:D,3,FALSE)</f>
        <v>GITLAB</v>
      </c>
      <c r="N2629" t="s">
        <v>53</v>
      </c>
      <c r="O2629" s="42" t="s">
        <v>369</v>
      </c>
      <c r="P2629" t="s">
        <v>407</v>
      </c>
      <c r="Q2629" t="str">
        <f>VLOOKUP(KamstrupData[[#This Row],[IdLevel123]],'B-Business Capability'!B:L,10,FALSE)</f>
        <v>Idea-to-Release (I2R)</v>
      </c>
      <c r="R2629">
        <f>VLOOKUP(KamstrupData[[#This Row],[IdLevel123]],'B-Business Capability'!B:L,11,FALSE)</f>
        <v>420</v>
      </c>
      <c r="T2629" t="s">
        <v>1178</v>
      </c>
      <c r="U2629" t="str">
        <f>_xlfn.CONCAT(KamstrupData[[#This Row],[CountryCode]],"_",KamstrupData[[#This Row],[Business Area]],"_",KamstrupData[[#This Row],[DepartmentTeam]])</f>
        <v>DK10_Heat/Cooling - Technology Software_Software</v>
      </c>
      <c r="V2629" t="str">
        <f>VLOOKUP(KamstrupData[[#This Row],[ORG_Concat]],'O-Organization'!F:H,3,FALSE)</f>
        <v>11120_DK10_Heat &amp; Cooling_Heat/Cooling - Technology Software_Software</v>
      </c>
    </row>
    <row r="2630" spans="4:22">
      <c r="D2630" t="s">
        <v>365</v>
      </c>
      <c r="E2630" t="str">
        <f>VLOOKUP(D2630,'B-Business Capability'!B:H,5,FALSE)</f>
        <v>Product &amp; Software Development</v>
      </c>
      <c r="F2630" t="str">
        <f>VLOOKUP(D2630,'B-Business Capability'!B:H,6,FALSE)</f>
        <v>Product &amp; Software Delivery</v>
      </c>
      <c r="G2630" t="str">
        <f>VLOOKUP(D2630,'B-Business Capability'!B:H,7,FALSE)</f>
        <v>Manage Production &amp; Development</v>
      </c>
      <c r="I2630" t="s">
        <v>253</v>
      </c>
      <c r="J2630" t="s">
        <v>1176</v>
      </c>
      <c r="K2630" t="s">
        <v>1179</v>
      </c>
      <c r="L2630" t="s">
        <v>107</v>
      </c>
      <c r="M2630" t="str">
        <f>VLOOKUP(L2630,'A-Applications'!B:D,3,FALSE)</f>
        <v>GITLAB</v>
      </c>
      <c r="N2630" t="s">
        <v>147</v>
      </c>
      <c r="O2630" s="42" t="s">
        <v>66</v>
      </c>
      <c r="P2630" t="s">
        <v>407</v>
      </c>
      <c r="Q2630" t="str">
        <f>VLOOKUP(KamstrupData[[#This Row],[IdLevel123]],'B-Business Capability'!B:L,10,FALSE)</f>
        <v>Idea-to-Release (I2R)</v>
      </c>
      <c r="R2630">
        <f>VLOOKUP(KamstrupData[[#This Row],[IdLevel123]],'B-Business Capability'!B:L,11,FALSE)</f>
        <v>520</v>
      </c>
      <c r="T2630" t="s">
        <v>1180</v>
      </c>
      <c r="U2630" t="str">
        <f>_xlfn.CONCAT(KamstrupData[[#This Row],[CountryCode]],"_",KamstrupData[[#This Row],[Business Area]],"_",KamstrupData[[#This Row],[DepartmentTeam]])</f>
        <v>DK10_Heat/Cooling - Technology Software_Data Sceince</v>
      </c>
      <c r="V2630" t="str">
        <f>VLOOKUP(KamstrupData[[#This Row],[ORG_Concat]],'O-Organization'!F:H,3,FALSE)</f>
        <v>11118_DK10_Heat &amp; Cooling_Heat/Cooling - Technology Software_Data Sceince</v>
      </c>
    </row>
    <row r="2631" spans="4:22">
      <c r="D2631" t="s">
        <v>365</v>
      </c>
      <c r="E2631" t="str">
        <f>VLOOKUP(D2631,'B-Business Capability'!B:H,5,FALSE)</f>
        <v>Product &amp; Software Development</v>
      </c>
      <c r="F2631" t="str">
        <f>VLOOKUP(D2631,'B-Business Capability'!B:H,6,FALSE)</f>
        <v>Product &amp; Software Delivery</v>
      </c>
      <c r="G2631" t="str">
        <f>VLOOKUP(D2631,'B-Business Capability'!B:H,7,FALSE)</f>
        <v>Manage Production &amp; Development</v>
      </c>
      <c r="I2631" t="s">
        <v>253</v>
      </c>
      <c r="J2631" t="s">
        <v>1176</v>
      </c>
      <c r="K2631" t="s">
        <v>1185</v>
      </c>
      <c r="L2631" t="s">
        <v>107</v>
      </c>
      <c r="M2631" t="str">
        <f>VLOOKUP(L2631,'A-Applications'!B:D,3,FALSE)</f>
        <v>GITLAB</v>
      </c>
      <c r="N2631" t="s">
        <v>53</v>
      </c>
      <c r="O2631" s="42" t="s">
        <v>66</v>
      </c>
      <c r="P2631" t="s">
        <v>407</v>
      </c>
      <c r="Q2631" t="str">
        <f>VLOOKUP(KamstrupData[[#This Row],[IdLevel123]],'B-Business Capability'!B:L,10,FALSE)</f>
        <v>Idea-to-Release (I2R)</v>
      </c>
      <c r="R2631">
        <f>VLOOKUP(KamstrupData[[#This Row],[IdLevel123]],'B-Business Capability'!B:L,11,FALSE)</f>
        <v>520</v>
      </c>
      <c r="S2631" t="s">
        <v>1187</v>
      </c>
      <c r="T2631" t="s">
        <v>1205</v>
      </c>
      <c r="U2631" t="str">
        <f>_xlfn.CONCAT(KamstrupData[[#This Row],[CountryCode]],"_",KamstrupData[[#This Row],[Business Area]],"_",KamstrupData[[#This Row],[DepartmentTeam]])</f>
        <v>DK10_Heat/Cooling - Technology Software_IOT Solutions</v>
      </c>
      <c r="V2631" t="str">
        <f>VLOOKUP(KamstrupData[[#This Row],[ORG_Concat]],'O-Organization'!F:H,3,FALSE)</f>
        <v>11119_DK10_Heat &amp; Cooling_Heat/Cooling - Technology Software_IOT Solutions</v>
      </c>
    </row>
    <row r="2632" spans="4:22">
      <c r="D2632" t="s">
        <v>971</v>
      </c>
      <c r="E2632" t="str">
        <f>VLOOKUP(D2632,'B-Business Capability'!B:H,5,FALSE)</f>
        <v>Product &amp; Software Development</v>
      </c>
      <c r="F2632" t="str">
        <f>VLOOKUP(D2632,'B-Business Capability'!B:H,6,FALSE)</f>
        <v>Product &amp; Software Delivery</v>
      </c>
      <c r="G2632" t="str">
        <f>VLOOKUP(D2632,'B-Business Capability'!B:H,7,FALSE)</f>
        <v>Schedule Production &amp; Development</v>
      </c>
      <c r="I2632" t="s">
        <v>253</v>
      </c>
      <c r="J2632" t="s">
        <v>1176</v>
      </c>
      <c r="K2632" t="s">
        <v>1179</v>
      </c>
      <c r="L2632" t="s">
        <v>107</v>
      </c>
      <c r="M2632" t="str">
        <f>VLOOKUP(L2632,'A-Applications'!B:D,3,FALSE)</f>
        <v>GITLAB</v>
      </c>
      <c r="N2632" t="s">
        <v>147</v>
      </c>
      <c r="O2632" s="42" t="s">
        <v>66</v>
      </c>
      <c r="P2632" t="s">
        <v>407</v>
      </c>
      <c r="Q2632" t="str">
        <f>VLOOKUP(KamstrupData[[#This Row],[IdLevel123]],'B-Business Capability'!B:L,10,FALSE)</f>
        <v>Plan-to-Produce (P2P)</v>
      </c>
      <c r="R2632">
        <f>VLOOKUP(KamstrupData[[#This Row],[IdLevel123]],'B-Business Capability'!B:L,11,FALSE)</f>
        <v>0</v>
      </c>
      <c r="T2632" t="s">
        <v>1180</v>
      </c>
      <c r="U2632" t="str">
        <f>_xlfn.CONCAT(KamstrupData[[#This Row],[CountryCode]],"_",KamstrupData[[#This Row],[Business Area]],"_",KamstrupData[[#This Row],[DepartmentTeam]])</f>
        <v>DK10_Heat/Cooling - Technology Software_Data Sceince</v>
      </c>
      <c r="V2632" t="str">
        <f>VLOOKUP(KamstrupData[[#This Row],[ORG_Concat]],'O-Organization'!F:H,3,FALSE)</f>
        <v>11118_DK10_Heat &amp; Cooling_Heat/Cooling - Technology Software_Data Sceince</v>
      </c>
    </row>
    <row r="2633" spans="4:22">
      <c r="D2633" t="s">
        <v>971</v>
      </c>
      <c r="E2633" t="str">
        <f>VLOOKUP(D2633,'B-Business Capability'!B:H,5,FALSE)</f>
        <v>Product &amp; Software Development</v>
      </c>
      <c r="F2633" t="str">
        <f>VLOOKUP(D2633,'B-Business Capability'!B:H,6,FALSE)</f>
        <v>Product &amp; Software Delivery</v>
      </c>
      <c r="G2633" t="str">
        <f>VLOOKUP(D2633,'B-Business Capability'!B:H,7,FALSE)</f>
        <v>Schedule Production &amp; Development</v>
      </c>
      <c r="I2633" t="s">
        <v>253</v>
      </c>
      <c r="J2633" t="s">
        <v>1176</v>
      </c>
      <c r="K2633" t="s">
        <v>1185</v>
      </c>
      <c r="L2633" t="s">
        <v>107</v>
      </c>
      <c r="M2633" t="str">
        <f>VLOOKUP(L2633,'A-Applications'!B:D,3,FALSE)</f>
        <v>GITLAB</v>
      </c>
      <c r="N2633" t="s">
        <v>53</v>
      </c>
      <c r="O2633" s="42" t="s">
        <v>66</v>
      </c>
      <c r="P2633" t="s">
        <v>407</v>
      </c>
      <c r="Q2633" t="str">
        <f>VLOOKUP(KamstrupData[[#This Row],[IdLevel123]],'B-Business Capability'!B:L,10,FALSE)</f>
        <v>Plan-to-Produce (P2P)</v>
      </c>
      <c r="R2633">
        <f>VLOOKUP(KamstrupData[[#This Row],[IdLevel123]],'B-Business Capability'!B:L,11,FALSE)</f>
        <v>0</v>
      </c>
      <c r="S2633" t="s">
        <v>1187</v>
      </c>
      <c r="T2633" t="s">
        <v>1205</v>
      </c>
      <c r="U2633" t="str">
        <f>_xlfn.CONCAT(KamstrupData[[#This Row],[CountryCode]],"_",KamstrupData[[#This Row],[Business Area]],"_",KamstrupData[[#This Row],[DepartmentTeam]])</f>
        <v>DK10_Heat/Cooling - Technology Software_IOT Solutions</v>
      </c>
      <c r="V2633" t="str">
        <f>VLOOKUP(KamstrupData[[#This Row],[ORG_Concat]],'O-Organization'!F:H,3,FALSE)</f>
        <v>11119_DK10_Heat &amp; Cooling_Heat/Cooling - Technology Software_IOT Solutions</v>
      </c>
    </row>
    <row r="2634" spans="4:22">
      <c r="D2634" t="s">
        <v>907</v>
      </c>
      <c r="E2634" t="str">
        <f>VLOOKUP(D2634,'B-Business Capability'!B:H,5,FALSE)</f>
        <v>Product &amp; Software Development</v>
      </c>
      <c r="F2634">
        <f>VLOOKUP(D2634,'B-Business Capability'!B:H,6,FALSE)</f>
        <v>0</v>
      </c>
      <c r="G2634">
        <f>VLOOKUP(D2634,'B-Business Capability'!B:H,7,FALSE)</f>
        <v>0</v>
      </c>
      <c r="I2634" t="s">
        <v>253</v>
      </c>
      <c r="J2634" t="s">
        <v>1176</v>
      </c>
      <c r="K2634" t="s">
        <v>967</v>
      </c>
      <c r="L2634" t="s">
        <v>302</v>
      </c>
      <c r="M2634" t="str">
        <f>VLOOKUP(L2634,'A-Applications'!B:D,3,FALSE)</f>
        <v>Confluence</v>
      </c>
      <c r="N2634" t="s">
        <v>53</v>
      </c>
      <c r="O2634" s="42" t="s">
        <v>66</v>
      </c>
      <c r="P2634" t="s">
        <v>407</v>
      </c>
      <c r="Q2634" t="str">
        <f>VLOOKUP(KamstrupData[[#This Row],[IdLevel123]],'B-Business Capability'!B:L,10,FALSE)</f>
        <v>Idea-to-Release (I2R)</v>
      </c>
      <c r="R2634">
        <f>VLOOKUP(KamstrupData[[#This Row],[IdLevel123]],'B-Business Capability'!B:L,11,FALSE)</f>
        <v>100</v>
      </c>
      <c r="T2634" t="s">
        <v>1178</v>
      </c>
      <c r="U2634" t="str">
        <f>_xlfn.CONCAT(KamstrupData[[#This Row],[CountryCode]],"_",KamstrupData[[#This Row],[Business Area]],"_",KamstrupData[[#This Row],[DepartmentTeam]])</f>
        <v>DK10_Heat/Cooling - Technology Software_Software</v>
      </c>
      <c r="V2634" t="str">
        <f>VLOOKUP(KamstrupData[[#This Row],[ORG_Concat]],'O-Organization'!F:H,3,FALSE)</f>
        <v>11120_DK10_Heat &amp; Cooling_Heat/Cooling - Technology Software_Software</v>
      </c>
    </row>
    <row r="2635" spans="4:22">
      <c r="D2635" t="s">
        <v>853</v>
      </c>
      <c r="E2635" t="str">
        <f>VLOOKUP(D2635,'B-Business Capability'!B:H,5,FALSE)</f>
        <v>Product &amp; Software Development</v>
      </c>
      <c r="F2635" t="str">
        <f>VLOOKUP(D2635,'B-Business Capability'!B:H,6,FALSE)</f>
        <v>Quality Management</v>
      </c>
      <c r="G2635" t="str">
        <f>VLOOKUP(D2635,'B-Business Capability'!B:H,7,FALSE)</f>
        <v>Manage Product Document</v>
      </c>
      <c r="I2635" t="s">
        <v>253</v>
      </c>
      <c r="J2635" t="s">
        <v>1176</v>
      </c>
      <c r="K2635" t="s">
        <v>1179</v>
      </c>
      <c r="L2635" t="s">
        <v>302</v>
      </c>
      <c r="M2635" t="str">
        <f>VLOOKUP(L2635,'A-Applications'!B:D,3,FALSE)</f>
        <v>Confluence</v>
      </c>
      <c r="N2635" t="s">
        <v>53</v>
      </c>
      <c r="O2635" s="42" t="s">
        <v>62</v>
      </c>
      <c r="P2635" t="s">
        <v>407</v>
      </c>
      <c r="Q2635" t="str">
        <f>VLOOKUP(KamstrupData[[#This Row],[IdLevel123]],'B-Business Capability'!B:L,10,FALSE)</f>
        <v>Idea-to-Release (I2R)</v>
      </c>
      <c r="R2635">
        <f>VLOOKUP(KamstrupData[[#This Row],[IdLevel123]],'B-Business Capability'!B:L,11,FALSE)</f>
        <v>904</v>
      </c>
      <c r="T2635" t="s">
        <v>1180</v>
      </c>
      <c r="U2635" t="str">
        <f>_xlfn.CONCAT(KamstrupData[[#This Row],[CountryCode]],"_",KamstrupData[[#This Row],[Business Area]],"_",KamstrupData[[#This Row],[DepartmentTeam]])</f>
        <v>DK10_Heat/Cooling - Technology Software_Data Sceince</v>
      </c>
      <c r="V2635" t="str">
        <f>VLOOKUP(KamstrupData[[#This Row],[ORG_Concat]],'O-Organization'!F:H,3,FALSE)</f>
        <v>11118_DK10_Heat &amp; Cooling_Heat/Cooling - Technology Software_Data Sceince</v>
      </c>
    </row>
    <row r="2636" spans="4:22">
      <c r="D2636" t="s">
        <v>853</v>
      </c>
      <c r="E2636" t="str">
        <f>VLOOKUP(D2636,'B-Business Capability'!B:H,5,FALSE)</f>
        <v>Product &amp; Software Development</v>
      </c>
      <c r="F2636" t="str">
        <f>VLOOKUP(D2636,'B-Business Capability'!B:H,6,FALSE)</f>
        <v>Quality Management</v>
      </c>
      <c r="G2636" t="str">
        <f>VLOOKUP(D2636,'B-Business Capability'!B:H,7,FALSE)</f>
        <v>Manage Product Document</v>
      </c>
      <c r="I2636" t="s">
        <v>253</v>
      </c>
      <c r="J2636" t="s">
        <v>1176</v>
      </c>
      <c r="K2636" t="s">
        <v>967</v>
      </c>
      <c r="L2636" t="s">
        <v>302</v>
      </c>
      <c r="M2636" t="str">
        <f>VLOOKUP(L2636,'A-Applications'!B:D,3,FALSE)</f>
        <v>Confluence</v>
      </c>
      <c r="N2636" t="s">
        <v>53</v>
      </c>
      <c r="O2636" s="42" t="s">
        <v>66</v>
      </c>
      <c r="P2636" t="s">
        <v>564</v>
      </c>
      <c r="Q2636" t="str">
        <f>VLOOKUP(KamstrupData[[#This Row],[IdLevel123]],'B-Business Capability'!B:L,10,FALSE)</f>
        <v>Idea-to-Release (I2R)</v>
      </c>
      <c r="R2636">
        <f>VLOOKUP(KamstrupData[[#This Row],[IdLevel123]],'B-Business Capability'!B:L,11,FALSE)</f>
        <v>904</v>
      </c>
      <c r="T2636" t="s">
        <v>1178</v>
      </c>
      <c r="U2636" t="str">
        <f>_xlfn.CONCAT(KamstrupData[[#This Row],[CountryCode]],"_",KamstrupData[[#This Row],[Business Area]],"_",KamstrupData[[#This Row],[DepartmentTeam]])</f>
        <v>DK10_Heat/Cooling - Technology Software_Software</v>
      </c>
      <c r="V2636" t="str">
        <f>VLOOKUP(KamstrupData[[#This Row],[ORG_Concat]],'O-Organization'!F:H,3,FALSE)</f>
        <v>11120_DK10_Heat &amp; Cooling_Heat/Cooling - Technology Software_Software</v>
      </c>
    </row>
    <row r="2637" spans="4:22">
      <c r="D2637" t="s">
        <v>95</v>
      </c>
      <c r="E2637" t="str">
        <f>VLOOKUP(D2637,'B-Business Capability'!B:H,5,FALSE)</f>
        <v>Not mapped to capability</v>
      </c>
      <c r="F2637">
        <f>VLOOKUP(D2637,'B-Business Capability'!B:H,6,FALSE)</f>
        <v>0</v>
      </c>
      <c r="G2637">
        <f>VLOOKUP(D2637,'B-Business Capability'!B:H,7,FALSE)</f>
        <v>0</v>
      </c>
      <c r="I2637" t="s">
        <v>253</v>
      </c>
      <c r="J2637" t="s">
        <v>1176</v>
      </c>
      <c r="K2637" t="s">
        <v>1185</v>
      </c>
      <c r="L2637" t="s">
        <v>821</v>
      </c>
      <c r="M2637" t="str">
        <f>VLOOKUP(L2637,'A-Applications'!B:D,3,FALSE)</f>
        <v>PowerApps</v>
      </c>
      <c r="N2637" t="s">
        <v>103</v>
      </c>
      <c r="O2637" s="42" t="s">
        <v>54</v>
      </c>
      <c r="P2637" t="s">
        <v>77</v>
      </c>
      <c r="Q2637" t="str">
        <f>VLOOKUP(KamstrupData[[#This Row],[IdLevel123]],'B-Business Capability'!B:L,10,FALSE)</f>
        <v>N/A</v>
      </c>
      <c r="R2637">
        <f>VLOOKUP(KamstrupData[[#This Row],[IdLevel123]],'B-Business Capability'!B:L,11,FALSE)</f>
        <v>0</v>
      </c>
      <c r="S2637" t="s">
        <v>1187</v>
      </c>
      <c r="T2637" t="s">
        <v>1206</v>
      </c>
      <c r="U2637" t="str">
        <f>_xlfn.CONCAT(KamstrupData[[#This Row],[CountryCode]],"_",KamstrupData[[#This Row],[Business Area]],"_",KamstrupData[[#This Row],[DepartmentTeam]])</f>
        <v>DK10_Heat/Cooling - Technology Software_IOT Solutions</v>
      </c>
      <c r="V2637" t="str">
        <f>VLOOKUP(KamstrupData[[#This Row],[ORG_Concat]],'O-Organization'!F:H,3,FALSE)</f>
        <v>11119_DK10_Heat &amp; Cooling_Heat/Cooling - Technology Software_IOT Solutions</v>
      </c>
    </row>
    <row r="2638" spans="4:22">
      <c r="D2638" t="s">
        <v>95</v>
      </c>
      <c r="E2638" t="str">
        <f>VLOOKUP(D2638,'B-Business Capability'!B:H,5,FALSE)</f>
        <v>Not mapped to capability</v>
      </c>
      <c r="F2638">
        <f>VLOOKUP(D2638,'B-Business Capability'!B:H,6,FALSE)</f>
        <v>0</v>
      </c>
      <c r="G2638">
        <f>VLOOKUP(D2638,'B-Business Capability'!B:H,7,FALSE)</f>
        <v>0</v>
      </c>
      <c r="I2638" t="s">
        <v>253</v>
      </c>
      <c r="J2638" t="s">
        <v>1176</v>
      </c>
      <c r="K2638" t="s">
        <v>1185</v>
      </c>
      <c r="L2638" t="s">
        <v>607</v>
      </c>
      <c r="M2638" t="str">
        <f>VLOOKUP(L2638,'A-Applications'!B:D,3,FALSE)</f>
        <v>Power Automate</v>
      </c>
      <c r="N2638" t="s">
        <v>103</v>
      </c>
      <c r="O2638" s="42" t="s">
        <v>54</v>
      </c>
      <c r="P2638" t="s">
        <v>77</v>
      </c>
      <c r="Q2638" t="str">
        <f>VLOOKUP(KamstrupData[[#This Row],[IdLevel123]],'B-Business Capability'!B:L,10,FALSE)</f>
        <v>N/A</v>
      </c>
      <c r="R2638">
        <f>VLOOKUP(KamstrupData[[#This Row],[IdLevel123]],'B-Business Capability'!B:L,11,FALSE)</f>
        <v>0</v>
      </c>
      <c r="S2638" t="s">
        <v>1187</v>
      </c>
      <c r="T2638" t="s">
        <v>1206</v>
      </c>
      <c r="U2638" t="str">
        <f>_xlfn.CONCAT(KamstrupData[[#This Row],[CountryCode]],"_",KamstrupData[[#This Row],[Business Area]],"_",KamstrupData[[#This Row],[DepartmentTeam]])</f>
        <v>DK10_Heat/Cooling - Technology Software_IOT Solutions</v>
      </c>
      <c r="V2638" t="str">
        <f>VLOOKUP(KamstrupData[[#This Row],[ORG_Concat]],'O-Organization'!F:H,3,FALSE)</f>
        <v>11119_DK10_Heat &amp; Cooling_Heat/Cooling - Technology Software_IOT Solutions</v>
      </c>
    </row>
    <row r="2639" spans="4:22">
      <c r="D2639" t="s">
        <v>95</v>
      </c>
      <c r="E2639" t="str">
        <f>VLOOKUP(D2639,'B-Business Capability'!B:H,5,FALSE)</f>
        <v>Not mapped to capability</v>
      </c>
      <c r="F2639">
        <f>VLOOKUP(D2639,'B-Business Capability'!B:H,6,FALSE)</f>
        <v>0</v>
      </c>
      <c r="G2639">
        <f>VLOOKUP(D2639,'B-Business Capability'!B:H,7,FALSE)</f>
        <v>0</v>
      </c>
      <c r="I2639" t="s">
        <v>253</v>
      </c>
      <c r="J2639" t="s">
        <v>1176</v>
      </c>
      <c r="K2639" t="s">
        <v>1185</v>
      </c>
      <c r="L2639" t="s">
        <v>117</v>
      </c>
      <c r="M2639" t="str">
        <f>VLOOKUP(L2639,'A-Applications'!B:D,3,FALSE)</f>
        <v>PowerBI</v>
      </c>
      <c r="N2639" t="s">
        <v>53</v>
      </c>
      <c r="O2639" s="42" t="s">
        <v>54</v>
      </c>
      <c r="P2639" t="s">
        <v>77</v>
      </c>
      <c r="Q2639" t="str">
        <f>VLOOKUP(KamstrupData[[#This Row],[IdLevel123]],'B-Business Capability'!B:L,10,FALSE)</f>
        <v>N/A</v>
      </c>
      <c r="R2639">
        <f>VLOOKUP(KamstrupData[[#This Row],[IdLevel123]],'B-Business Capability'!B:L,11,FALSE)</f>
        <v>0</v>
      </c>
      <c r="S2639" t="s">
        <v>1187</v>
      </c>
      <c r="T2639" t="s">
        <v>1207</v>
      </c>
      <c r="U2639" t="str">
        <f>_xlfn.CONCAT(KamstrupData[[#This Row],[CountryCode]],"_",KamstrupData[[#This Row],[Business Area]],"_",KamstrupData[[#This Row],[DepartmentTeam]])</f>
        <v>DK10_Heat/Cooling - Technology Software_IOT Solutions</v>
      </c>
      <c r="V2639" t="str">
        <f>VLOOKUP(KamstrupData[[#This Row],[ORG_Concat]],'O-Organization'!F:H,3,FALSE)</f>
        <v>11119_DK10_Heat &amp; Cooling_Heat/Cooling - Technology Software_IOT Solutions</v>
      </c>
    </row>
    <row r="2640" spans="4:22">
      <c r="D2640" t="s">
        <v>95</v>
      </c>
      <c r="E2640" t="str">
        <f>VLOOKUP(D2640,'B-Business Capability'!B:H,5,FALSE)</f>
        <v>Not mapped to capability</v>
      </c>
      <c r="F2640">
        <f>VLOOKUP(D2640,'B-Business Capability'!B:H,6,FALSE)</f>
        <v>0</v>
      </c>
      <c r="G2640">
        <f>VLOOKUP(D2640,'B-Business Capability'!B:H,7,FALSE)</f>
        <v>0</v>
      </c>
      <c r="I2640" t="s">
        <v>253</v>
      </c>
      <c r="J2640" t="s">
        <v>1176</v>
      </c>
      <c r="K2640" t="s">
        <v>1185</v>
      </c>
      <c r="L2640" t="s">
        <v>583</v>
      </c>
      <c r="M2640" t="str">
        <f>VLOOKUP(L2640,'A-Applications'!B:D,3,FALSE)</f>
        <v>ChatGPT</v>
      </c>
      <c r="N2640" t="s">
        <v>147</v>
      </c>
      <c r="O2640" s="42" t="s">
        <v>54</v>
      </c>
      <c r="P2640" t="s">
        <v>77</v>
      </c>
      <c r="Q2640" t="str">
        <f>VLOOKUP(KamstrupData[[#This Row],[IdLevel123]],'B-Business Capability'!B:L,10,FALSE)</f>
        <v>N/A</v>
      </c>
      <c r="R2640">
        <f>VLOOKUP(KamstrupData[[#This Row],[IdLevel123]],'B-Business Capability'!B:L,11,FALSE)</f>
        <v>0</v>
      </c>
      <c r="S2640" t="s">
        <v>1187</v>
      </c>
      <c r="T2640" t="s">
        <v>1208</v>
      </c>
      <c r="U2640" t="str">
        <f>_xlfn.CONCAT(KamstrupData[[#This Row],[CountryCode]],"_",KamstrupData[[#This Row],[Business Area]],"_",KamstrupData[[#This Row],[DepartmentTeam]])</f>
        <v>DK10_Heat/Cooling - Technology Software_IOT Solutions</v>
      </c>
      <c r="V2640" t="str">
        <f>VLOOKUP(KamstrupData[[#This Row],[ORG_Concat]],'O-Organization'!F:H,3,FALSE)</f>
        <v>11119_DK10_Heat &amp; Cooling_Heat/Cooling - Technology Software_IOT Solutions</v>
      </c>
    </row>
    <row r="2641" spans="4:22">
      <c r="D2641" t="s">
        <v>95</v>
      </c>
      <c r="E2641" t="str">
        <f>VLOOKUP(D2641,'B-Business Capability'!B:H,5,FALSE)</f>
        <v>Not mapped to capability</v>
      </c>
      <c r="F2641">
        <f>VLOOKUP(D2641,'B-Business Capability'!B:H,6,FALSE)</f>
        <v>0</v>
      </c>
      <c r="G2641">
        <f>VLOOKUP(D2641,'B-Business Capability'!B:H,7,FALSE)</f>
        <v>0</v>
      </c>
      <c r="I2641" t="s">
        <v>253</v>
      </c>
      <c r="J2641" t="s">
        <v>1176</v>
      </c>
      <c r="K2641" t="s">
        <v>1185</v>
      </c>
      <c r="L2641" t="s">
        <v>58</v>
      </c>
      <c r="M2641" t="str">
        <f>VLOOKUP(L2641,'A-Applications'!B:D,3,FALSE)</f>
        <v>Microsoft Excel</v>
      </c>
      <c r="N2641" t="s">
        <v>103</v>
      </c>
      <c r="O2641" s="42" t="s">
        <v>62</v>
      </c>
      <c r="P2641" t="s">
        <v>77</v>
      </c>
      <c r="Q2641" t="str">
        <f>VLOOKUP(KamstrupData[[#This Row],[IdLevel123]],'B-Business Capability'!B:L,10,FALSE)</f>
        <v>N/A</v>
      </c>
      <c r="R2641">
        <f>VLOOKUP(KamstrupData[[#This Row],[IdLevel123]],'B-Business Capability'!B:L,11,FALSE)</f>
        <v>0</v>
      </c>
      <c r="S2641" t="s">
        <v>1187</v>
      </c>
      <c r="T2641" t="s">
        <v>1209</v>
      </c>
      <c r="U2641" t="str">
        <f>_xlfn.CONCAT(KamstrupData[[#This Row],[CountryCode]],"_",KamstrupData[[#This Row],[Business Area]],"_",KamstrupData[[#This Row],[DepartmentTeam]])</f>
        <v>DK10_Heat/Cooling - Technology Software_IOT Solutions</v>
      </c>
      <c r="V2641" t="str">
        <f>VLOOKUP(KamstrupData[[#This Row],[ORG_Concat]],'O-Organization'!F:H,3,FALSE)</f>
        <v>11119_DK10_Heat &amp; Cooling_Heat/Cooling - Technology Software_IOT Solutions</v>
      </c>
    </row>
    <row r="2642" spans="4:22">
      <c r="D2642" t="s">
        <v>507</v>
      </c>
      <c r="E2642" t="str">
        <f>VLOOKUP(D2642,'B-Business Capability'!B:H,5,FALSE)</f>
        <v>Product &amp; Software Development</v>
      </c>
      <c r="F2642" t="str">
        <f>VLOOKUP(D2642,'B-Business Capability'!B:H,6,FALSE)</f>
        <v>Engineering</v>
      </c>
      <c r="G2642" t="str">
        <f>VLOOKUP(D2642,'B-Business Capability'!B:H,7,FALSE)</f>
        <v>Construction &amp; Development</v>
      </c>
      <c r="I2642" t="s">
        <v>253</v>
      </c>
      <c r="J2642" t="s">
        <v>1176</v>
      </c>
      <c r="K2642" t="s">
        <v>1179</v>
      </c>
      <c r="L2642" t="s">
        <v>422</v>
      </c>
      <c r="M2642" t="str">
        <f>VLOOKUP(L2642,'A-Applications'!B:D,3,FALSE)</f>
        <v>Azure</v>
      </c>
      <c r="N2642" t="s">
        <v>53</v>
      </c>
      <c r="O2642" s="42" t="s">
        <v>369</v>
      </c>
      <c r="P2642" t="s">
        <v>407</v>
      </c>
      <c r="Q2642" t="str">
        <f>VLOOKUP(KamstrupData[[#This Row],[IdLevel123]],'B-Business Capability'!B:L,10,FALSE)</f>
        <v>Idea-to-Release (I2R)</v>
      </c>
      <c r="R2642">
        <f>VLOOKUP(KamstrupData[[#This Row],[IdLevel123]],'B-Business Capability'!B:L,11,FALSE)</f>
        <v>420</v>
      </c>
      <c r="T2642" t="s">
        <v>1180</v>
      </c>
      <c r="U2642" t="str">
        <f>_xlfn.CONCAT(KamstrupData[[#This Row],[CountryCode]],"_",KamstrupData[[#This Row],[Business Area]],"_",KamstrupData[[#This Row],[DepartmentTeam]])</f>
        <v>DK10_Heat/Cooling - Technology Software_Data Sceince</v>
      </c>
      <c r="V2642" t="str">
        <f>VLOOKUP(KamstrupData[[#This Row],[ORG_Concat]],'O-Organization'!F:H,3,FALSE)</f>
        <v>11118_DK10_Heat &amp; Cooling_Heat/Cooling - Technology Software_Data Sceince</v>
      </c>
    </row>
    <row r="2643" spans="4:22">
      <c r="D2643" t="s">
        <v>507</v>
      </c>
      <c r="E2643" t="str">
        <f>VLOOKUP(D2643,'B-Business Capability'!B:H,5,FALSE)</f>
        <v>Product &amp; Software Development</v>
      </c>
      <c r="F2643" t="str">
        <f>VLOOKUP(D2643,'B-Business Capability'!B:H,6,FALSE)</f>
        <v>Engineering</v>
      </c>
      <c r="G2643" t="str">
        <f>VLOOKUP(D2643,'B-Business Capability'!B:H,7,FALSE)</f>
        <v>Construction &amp; Development</v>
      </c>
      <c r="I2643" t="s">
        <v>253</v>
      </c>
      <c r="J2643" t="s">
        <v>1176</v>
      </c>
      <c r="K2643" t="s">
        <v>967</v>
      </c>
      <c r="L2643" t="s">
        <v>334</v>
      </c>
      <c r="M2643" t="str">
        <f>VLOOKUP(L2643,'A-Applications'!B:D,3,FALSE)</f>
        <v>Microsoft SQL server Enterprise</v>
      </c>
      <c r="N2643" t="s">
        <v>53</v>
      </c>
      <c r="O2643" s="42" t="s">
        <v>66</v>
      </c>
      <c r="P2643" t="s">
        <v>407</v>
      </c>
      <c r="Q2643" t="str">
        <f>VLOOKUP(KamstrupData[[#This Row],[IdLevel123]],'B-Business Capability'!B:L,10,FALSE)</f>
        <v>Idea-to-Release (I2R)</v>
      </c>
      <c r="R2643">
        <f>VLOOKUP(KamstrupData[[#This Row],[IdLevel123]],'B-Business Capability'!B:L,11,FALSE)</f>
        <v>420</v>
      </c>
      <c r="T2643" t="s">
        <v>1178</v>
      </c>
      <c r="U2643" t="str">
        <f>_xlfn.CONCAT(KamstrupData[[#This Row],[CountryCode]],"_",KamstrupData[[#This Row],[Business Area]],"_",KamstrupData[[#This Row],[DepartmentTeam]])</f>
        <v>DK10_Heat/Cooling - Technology Software_Software</v>
      </c>
      <c r="V2643" t="str">
        <f>VLOOKUP(KamstrupData[[#This Row],[ORG_Concat]],'O-Organization'!F:H,3,FALSE)</f>
        <v>11120_DK10_Heat &amp; Cooling_Heat/Cooling - Technology Software_Software</v>
      </c>
    </row>
    <row r="2644" spans="4:22">
      <c r="D2644" t="s">
        <v>507</v>
      </c>
      <c r="E2644" t="str">
        <f>VLOOKUP(D2644,'B-Business Capability'!B:H,5,FALSE)</f>
        <v>Product &amp; Software Development</v>
      </c>
      <c r="F2644" t="str">
        <f>VLOOKUP(D2644,'B-Business Capability'!B:H,6,FALSE)</f>
        <v>Engineering</v>
      </c>
      <c r="G2644" t="str">
        <f>VLOOKUP(D2644,'B-Business Capability'!B:H,7,FALSE)</f>
        <v>Construction &amp; Development</v>
      </c>
      <c r="I2644" t="s">
        <v>253</v>
      </c>
      <c r="J2644" t="s">
        <v>1176</v>
      </c>
      <c r="K2644" t="s">
        <v>967</v>
      </c>
      <c r="L2644" t="s">
        <v>525</v>
      </c>
      <c r="M2644" t="str">
        <f>VLOOKUP(L2644,'A-Applications'!B:D,3,FALSE)</f>
        <v>Docker</v>
      </c>
      <c r="N2644" t="s">
        <v>53</v>
      </c>
      <c r="O2644" s="42" t="s">
        <v>66</v>
      </c>
      <c r="P2644" t="s">
        <v>564</v>
      </c>
      <c r="Q2644" t="str">
        <f>VLOOKUP(KamstrupData[[#This Row],[IdLevel123]],'B-Business Capability'!B:L,10,FALSE)</f>
        <v>Idea-to-Release (I2R)</v>
      </c>
      <c r="R2644">
        <f>VLOOKUP(KamstrupData[[#This Row],[IdLevel123]],'B-Business Capability'!B:L,11,FALSE)</f>
        <v>420</v>
      </c>
      <c r="T2644" t="s">
        <v>1178</v>
      </c>
      <c r="U2644" t="str">
        <f>_xlfn.CONCAT(KamstrupData[[#This Row],[CountryCode]],"_",KamstrupData[[#This Row],[Business Area]],"_",KamstrupData[[#This Row],[DepartmentTeam]])</f>
        <v>DK10_Heat/Cooling - Technology Software_Software</v>
      </c>
      <c r="V2644" t="str">
        <f>VLOOKUP(KamstrupData[[#This Row],[ORG_Concat]],'O-Organization'!F:H,3,FALSE)</f>
        <v>11120_DK10_Heat &amp; Cooling_Heat/Cooling - Technology Software_Software</v>
      </c>
    </row>
    <row r="2645" spans="4:22">
      <c r="D2645" t="s">
        <v>359</v>
      </c>
      <c r="E2645" t="str">
        <f>VLOOKUP(D2645,'B-Business Capability'!B:H,5,FALSE)</f>
        <v>Product &amp; Software Development</v>
      </c>
      <c r="F2645" t="str">
        <f>VLOOKUP(D2645,'B-Business Capability'!B:H,6,FALSE)</f>
        <v>Quality Management</v>
      </c>
      <c r="G2645" t="str">
        <f>VLOOKUP(D2645,'B-Business Capability'!B:H,7,FALSE)</f>
        <v>Test Quality</v>
      </c>
      <c r="I2645" t="s">
        <v>253</v>
      </c>
      <c r="J2645" t="s">
        <v>1176</v>
      </c>
      <c r="K2645" t="s">
        <v>967</v>
      </c>
      <c r="L2645" t="s">
        <v>525</v>
      </c>
      <c r="M2645" t="str">
        <f>VLOOKUP(L2645,'A-Applications'!B:D,3,FALSE)</f>
        <v>Docker</v>
      </c>
      <c r="N2645" t="s">
        <v>53</v>
      </c>
      <c r="O2645" s="42" t="s">
        <v>66</v>
      </c>
      <c r="P2645" t="s">
        <v>564</v>
      </c>
      <c r="Q2645" t="str">
        <f>VLOOKUP(KamstrupData[[#This Row],[IdLevel123]],'B-Business Capability'!B:L,10,FALSE)</f>
        <v>Idea-to-Release (I2R)</v>
      </c>
      <c r="R2645">
        <f>VLOOKUP(KamstrupData[[#This Row],[IdLevel123]],'B-Business Capability'!B:L,11,FALSE)</f>
        <v>906</v>
      </c>
      <c r="T2645" t="s">
        <v>1178</v>
      </c>
      <c r="U2645" t="str">
        <f>_xlfn.CONCAT(KamstrupData[[#This Row],[CountryCode]],"_",KamstrupData[[#This Row],[Business Area]],"_",KamstrupData[[#This Row],[DepartmentTeam]])</f>
        <v>DK10_Heat/Cooling - Technology Software_Software</v>
      </c>
      <c r="V2645" t="str">
        <f>VLOOKUP(KamstrupData[[#This Row],[ORG_Concat]],'O-Organization'!F:H,3,FALSE)</f>
        <v>11120_DK10_Heat &amp; Cooling_Heat/Cooling - Technology Software_Software</v>
      </c>
    </row>
    <row r="2646" spans="4:22">
      <c r="D2646" t="s">
        <v>507</v>
      </c>
      <c r="E2646" t="str">
        <f>VLOOKUP(D2646,'B-Business Capability'!B:H,5,FALSE)</f>
        <v>Product &amp; Software Development</v>
      </c>
      <c r="F2646" t="str">
        <f>VLOOKUP(D2646,'B-Business Capability'!B:H,6,FALSE)</f>
        <v>Engineering</v>
      </c>
      <c r="G2646" t="str">
        <f>VLOOKUP(D2646,'B-Business Capability'!B:H,7,FALSE)</f>
        <v>Construction &amp; Development</v>
      </c>
      <c r="I2646" t="s">
        <v>253</v>
      </c>
      <c r="J2646" t="s">
        <v>1176</v>
      </c>
      <c r="K2646" t="s">
        <v>967</v>
      </c>
      <c r="L2646" t="s">
        <v>431</v>
      </c>
      <c r="M2646" t="str">
        <f>VLOOKUP(L2646,'A-Applications'!B:D,3,FALSE)</f>
        <v>Postman</v>
      </c>
      <c r="N2646" t="s">
        <v>53</v>
      </c>
      <c r="O2646" s="42" t="s">
        <v>54</v>
      </c>
      <c r="P2646" t="s">
        <v>407</v>
      </c>
      <c r="Q2646" t="str">
        <f>VLOOKUP(KamstrupData[[#This Row],[IdLevel123]],'B-Business Capability'!B:L,10,FALSE)</f>
        <v>Idea-to-Release (I2R)</v>
      </c>
      <c r="R2646">
        <f>VLOOKUP(KamstrupData[[#This Row],[IdLevel123]],'B-Business Capability'!B:L,11,FALSE)</f>
        <v>420</v>
      </c>
      <c r="T2646" t="s">
        <v>1178</v>
      </c>
      <c r="U2646" t="str">
        <f>_xlfn.CONCAT(KamstrupData[[#This Row],[CountryCode]],"_",KamstrupData[[#This Row],[Business Area]],"_",KamstrupData[[#This Row],[DepartmentTeam]])</f>
        <v>DK10_Heat/Cooling - Technology Software_Software</v>
      </c>
      <c r="V2646" t="str">
        <f>VLOOKUP(KamstrupData[[#This Row],[ORG_Concat]],'O-Organization'!F:H,3,FALSE)</f>
        <v>11120_DK10_Heat &amp; Cooling_Heat/Cooling - Technology Software_Software</v>
      </c>
    </row>
    <row r="2647" spans="4:22">
      <c r="D2647" t="s">
        <v>507</v>
      </c>
      <c r="E2647" t="str">
        <f>VLOOKUP(D2647,'B-Business Capability'!B:H,5,FALSE)</f>
        <v>Product &amp; Software Development</v>
      </c>
      <c r="F2647" t="str">
        <f>VLOOKUP(D2647,'B-Business Capability'!B:H,6,FALSE)</f>
        <v>Engineering</v>
      </c>
      <c r="G2647" t="str">
        <f>VLOOKUP(D2647,'B-Business Capability'!B:H,7,FALSE)</f>
        <v>Construction &amp; Development</v>
      </c>
      <c r="I2647" t="s">
        <v>253</v>
      </c>
      <c r="J2647" t="s">
        <v>1176</v>
      </c>
      <c r="K2647" t="s">
        <v>1179</v>
      </c>
      <c r="L2647" t="s">
        <v>155</v>
      </c>
      <c r="M2647" t="str">
        <f>VLOOKUP(L2647,'A-Applications'!B:D,3,FALSE)</f>
        <v>FileZilla</v>
      </c>
      <c r="N2647" t="s">
        <v>53</v>
      </c>
      <c r="O2647" s="42" t="s">
        <v>54</v>
      </c>
      <c r="P2647" t="s">
        <v>407</v>
      </c>
      <c r="Q2647" t="str">
        <f>VLOOKUP(KamstrupData[[#This Row],[IdLevel123]],'B-Business Capability'!B:L,10,FALSE)</f>
        <v>Idea-to-Release (I2R)</v>
      </c>
      <c r="R2647">
        <f>VLOOKUP(KamstrupData[[#This Row],[IdLevel123]],'B-Business Capability'!B:L,11,FALSE)</f>
        <v>420</v>
      </c>
      <c r="T2647" t="s">
        <v>1180</v>
      </c>
      <c r="U2647" t="str">
        <f>_xlfn.CONCAT(KamstrupData[[#This Row],[CountryCode]],"_",KamstrupData[[#This Row],[Business Area]],"_",KamstrupData[[#This Row],[DepartmentTeam]])</f>
        <v>DK10_Heat/Cooling - Technology Software_Data Sceince</v>
      </c>
      <c r="V2647" t="str">
        <f>VLOOKUP(KamstrupData[[#This Row],[ORG_Concat]],'O-Organization'!F:H,3,FALSE)</f>
        <v>11118_DK10_Heat &amp; Cooling_Heat/Cooling - Technology Software_Data Sceince</v>
      </c>
    </row>
    <row r="2648" spans="4:22">
      <c r="D2648" t="s">
        <v>907</v>
      </c>
      <c r="E2648" t="str">
        <f>VLOOKUP(D2648,'B-Business Capability'!B:H,5,FALSE)</f>
        <v>Product &amp; Software Development</v>
      </c>
      <c r="F2648">
        <f>VLOOKUP(D2648,'B-Business Capability'!B:H,6,FALSE)</f>
        <v>0</v>
      </c>
      <c r="G2648">
        <f>VLOOKUP(D2648,'B-Business Capability'!B:H,7,FALSE)</f>
        <v>0</v>
      </c>
      <c r="I2648" t="s">
        <v>253</v>
      </c>
      <c r="J2648" t="s">
        <v>1176</v>
      </c>
      <c r="K2648" t="s">
        <v>967</v>
      </c>
      <c r="L2648" t="s">
        <v>434</v>
      </c>
      <c r="M2648" t="str">
        <f>VLOOKUP(L2648,'A-Applications'!B:D,3,FALSE)</f>
        <v>Total Commander</v>
      </c>
      <c r="N2648" t="s">
        <v>53</v>
      </c>
      <c r="O2648" s="42" t="s">
        <v>54</v>
      </c>
      <c r="P2648" t="s">
        <v>407</v>
      </c>
      <c r="Q2648" t="str">
        <f>VLOOKUP(KamstrupData[[#This Row],[IdLevel123]],'B-Business Capability'!B:L,10,FALSE)</f>
        <v>Idea-to-Release (I2R)</v>
      </c>
      <c r="R2648">
        <f>VLOOKUP(KamstrupData[[#This Row],[IdLevel123]],'B-Business Capability'!B:L,11,FALSE)</f>
        <v>100</v>
      </c>
      <c r="T2648" t="s">
        <v>1178</v>
      </c>
      <c r="U2648" t="str">
        <f>_xlfn.CONCAT(KamstrupData[[#This Row],[CountryCode]],"_",KamstrupData[[#This Row],[Business Area]],"_",KamstrupData[[#This Row],[DepartmentTeam]])</f>
        <v>DK10_Heat/Cooling - Technology Software_Software</v>
      </c>
      <c r="V2648" t="str">
        <f>VLOOKUP(KamstrupData[[#This Row],[ORG_Concat]],'O-Organization'!F:H,3,FALSE)</f>
        <v>11120_DK10_Heat &amp; Cooling_Heat/Cooling - Technology Software_Software</v>
      </c>
    </row>
    <row r="2649" spans="4:22">
      <c r="D2649" t="s">
        <v>507</v>
      </c>
      <c r="E2649" t="str">
        <f>VLOOKUP(D2649,'B-Business Capability'!B:H,5,FALSE)</f>
        <v>Product &amp; Software Development</v>
      </c>
      <c r="F2649" t="str">
        <f>VLOOKUP(D2649,'B-Business Capability'!B:H,6,FALSE)</f>
        <v>Engineering</v>
      </c>
      <c r="G2649" t="str">
        <f>VLOOKUP(D2649,'B-Business Capability'!B:H,7,FALSE)</f>
        <v>Construction &amp; Development</v>
      </c>
      <c r="I2649" t="s">
        <v>253</v>
      </c>
      <c r="J2649" t="s">
        <v>1176</v>
      </c>
      <c r="K2649" t="s">
        <v>967</v>
      </c>
      <c r="L2649" t="s">
        <v>757</v>
      </c>
      <c r="M2649" t="str">
        <f>VLOOKUP(L2649,'A-Applications'!B:D,3,FALSE)</f>
        <v>Archi</v>
      </c>
      <c r="N2649" t="s">
        <v>53</v>
      </c>
      <c r="O2649" s="42" t="s">
        <v>54</v>
      </c>
      <c r="P2649" t="s">
        <v>407</v>
      </c>
      <c r="Q2649" t="str">
        <f>VLOOKUP(KamstrupData[[#This Row],[IdLevel123]],'B-Business Capability'!B:L,10,FALSE)</f>
        <v>Idea-to-Release (I2R)</v>
      </c>
      <c r="R2649">
        <f>VLOOKUP(KamstrupData[[#This Row],[IdLevel123]],'B-Business Capability'!B:L,11,FALSE)</f>
        <v>420</v>
      </c>
      <c r="T2649" t="s">
        <v>1178</v>
      </c>
      <c r="U2649" t="str">
        <f>_xlfn.CONCAT(KamstrupData[[#This Row],[CountryCode]],"_",KamstrupData[[#This Row],[Business Area]],"_",KamstrupData[[#This Row],[DepartmentTeam]])</f>
        <v>DK10_Heat/Cooling - Technology Software_Software</v>
      </c>
      <c r="V2649" t="str">
        <f>VLOOKUP(KamstrupData[[#This Row],[ORG_Concat]],'O-Organization'!F:H,3,FALSE)</f>
        <v>11120_DK10_Heat &amp; Cooling_Heat/Cooling - Technology Software_Software</v>
      </c>
    </row>
    <row r="2650" spans="4:22">
      <c r="D2650" t="s">
        <v>359</v>
      </c>
      <c r="E2650" t="str">
        <f>VLOOKUP(D2650,'B-Business Capability'!B:H,5,FALSE)</f>
        <v>Product &amp; Software Development</v>
      </c>
      <c r="F2650" t="str">
        <f>VLOOKUP(D2650,'B-Business Capability'!B:H,6,FALSE)</f>
        <v>Quality Management</v>
      </c>
      <c r="G2650" t="str">
        <f>VLOOKUP(D2650,'B-Business Capability'!B:H,7,FALSE)</f>
        <v>Test Quality</v>
      </c>
      <c r="I2650" t="s">
        <v>253</v>
      </c>
      <c r="J2650" t="s">
        <v>1176</v>
      </c>
      <c r="K2650" t="s">
        <v>967</v>
      </c>
      <c r="L2650" t="s">
        <v>171</v>
      </c>
      <c r="M2650" t="str">
        <f>VLOOKUP(L2650,'A-Applications'!B:D,3,FALSE)</f>
        <v>Jira Xray</v>
      </c>
      <c r="N2650" t="s">
        <v>53</v>
      </c>
      <c r="O2650" s="42" t="s">
        <v>66</v>
      </c>
      <c r="P2650" t="s">
        <v>407</v>
      </c>
      <c r="Q2650" t="str">
        <f>VLOOKUP(KamstrupData[[#This Row],[IdLevel123]],'B-Business Capability'!B:L,10,FALSE)</f>
        <v>Idea-to-Release (I2R)</v>
      </c>
      <c r="R2650">
        <f>VLOOKUP(KamstrupData[[#This Row],[IdLevel123]],'B-Business Capability'!B:L,11,FALSE)</f>
        <v>906</v>
      </c>
      <c r="T2650" t="s">
        <v>1178</v>
      </c>
      <c r="U2650" t="str">
        <f>_xlfn.CONCAT(KamstrupData[[#This Row],[CountryCode]],"_",KamstrupData[[#This Row],[Business Area]],"_",KamstrupData[[#This Row],[DepartmentTeam]])</f>
        <v>DK10_Heat/Cooling - Technology Software_Software</v>
      </c>
      <c r="V2650" t="str">
        <f>VLOOKUP(KamstrupData[[#This Row],[ORG_Concat]],'O-Organization'!F:H,3,FALSE)</f>
        <v>11120_DK10_Heat &amp; Cooling_Heat/Cooling - Technology Software_Software</v>
      </c>
    </row>
    <row r="2651" spans="4:22">
      <c r="D2651" t="s">
        <v>507</v>
      </c>
      <c r="E2651" t="str">
        <f>VLOOKUP(D2651,'B-Business Capability'!B:H,5,FALSE)</f>
        <v>Product &amp; Software Development</v>
      </c>
      <c r="F2651" t="str">
        <f>VLOOKUP(D2651,'B-Business Capability'!B:H,6,FALSE)</f>
        <v>Engineering</v>
      </c>
      <c r="G2651" t="str">
        <f>VLOOKUP(D2651,'B-Business Capability'!B:H,7,FALSE)</f>
        <v>Construction &amp; Development</v>
      </c>
      <c r="I2651" t="s">
        <v>253</v>
      </c>
      <c r="J2651" t="s">
        <v>1176</v>
      </c>
      <c r="K2651" t="s">
        <v>967</v>
      </c>
      <c r="L2651" t="s">
        <v>981</v>
      </c>
      <c r="M2651" t="str">
        <f>VLOOKUP(L2651,'A-Applications'!B:D,3,FALSE)</f>
        <v>InstallShield</v>
      </c>
      <c r="N2651" t="s">
        <v>390</v>
      </c>
      <c r="O2651" s="42" t="s">
        <v>54</v>
      </c>
      <c r="P2651" t="s">
        <v>407</v>
      </c>
      <c r="Q2651" t="str">
        <f>VLOOKUP(KamstrupData[[#This Row],[IdLevel123]],'B-Business Capability'!B:L,10,FALSE)</f>
        <v>Idea-to-Release (I2R)</v>
      </c>
      <c r="R2651">
        <f>VLOOKUP(KamstrupData[[#This Row],[IdLevel123]],'B-Business Capability'!B:L,11,FALSE)</f>
        <v>420</v>
      </c>
      <c r="T2651" t="s">
        <v>1210</v>
      </c>
      <c r="U2651" t="str">
        <f>_xlfn.CONCAT(KamstrupData[[#This Row],[CountryCode]],"_",KamstrupData[[#This Row],[Business Area]],"_",KamstrupData[[#This Row],[DepartmentTeam]])</f>
        <v>DK10_Heat/Cooling - Technology Software_Software</v>
      </c>
      <c r="V2651" t="str">
        <f>VLOOKUP(KamstrupData[[#This Row],[ORG_Concat]],'O-Organization'!F:H,3,FALSE)</f>
        <v>11120_DK10_Heat &amp; Cooling_Heat/Cooling - Technology Software_Software</v>
      </c>
    </row>
    <row r="2652" spans="4:22">
      <c r="D2652" t="s">
        <v>507</v>
      </c>
      <c r="E2652" t="str">
        <f>VLOOKUP(D2652,'B-Business Capability'!B:H,5,FALSE)</f>
        <v>Product &amp; Software Development</v>
      </c>
      <c r="F2652" t="str">
        <f>VLOOKUP(D2652,'B-Business Capability'!B:H,6,FALSE)</f>
        <v>Engineering</v>
      </c>
      <c r="G2652" t="str">
        <f>VLOOKUP(D2652,'B-Business Capability'!B:H,7,FALSE)</f>
        <v>Construction &amp; Development</v>
      </c>
      <c r="I2652" t="s">
        <v>253</v>
      </c>
      <c r="J2652" t="s">
        <v>1176</v>
      </c>
      <c r="K2652" t="s">
        <v>1179</v>
      </c>
      <c r="L2652" t="s">
        <v>445</v>
      </c>
      <c r="M2652" t="str">
        <f>VLOOKUP(L2652,'A-Applications'!B:D,3,FALSE)</f>
        <v>Microsoft Visual Studio Code</v>
      </c>
      <c r="N2652" t="s">
        <v>147</v>
      </c>
      <c r="O2652" s="42" t="s">
        <v>66</v>
      </c>
      <c r="P2652" t="s">
        <v>407</v>
      </c>
      <c r="Q2652" t="str">
        <f>VLOOKUP(KamstrupData[[#This Row],[IdLevel123]],'B-Business Capability'!B:L,10,FALSE)</f>
        <v>Idea-to-Release (I2R)</v>
      </c>
      <c r="R2652">
        <f>VLOOKUP(KamstrupData[[#This Row],[IdLevel123]],'B-Business Capability'!B:L,11,FALSE)</f>
        <v>420</v>
      </c>
      <c r="T2652" t="s">
        <v>1180</v>
      </c>
      <c r="U2652" t="str">
        <f>_xlfn.CONCAT(KamstrupData[[#This Row],[CountryCode]],"_",KamstrupData[[#This Row],[Business Area]],"_",KamstrupData[[#This Row],[DepartmentTeam]])</f>
        <v>DK10_Heat/Cooling - Technology Software_Data Sceince</v>
      </c>
      <c r="V2652" t="str">
        <f>VLOOKUP(KamstrupData[[#This Row],[ORG_Concat]],'O-Organization'!F:H,3,FALSE)</f>
        <v>11118_DK10_Heat &amp; Cooling_Heat/Cooling - Technology Software_Data Sceince</v>
      </c>
    </row>
    <row r="2653" spans="4:22">
      <c r="D2653" t="s">
        <v>507</v>
      </c>
      <c r="E2653" t="str">
        <f>VLOOKUP(D2653,'B-Business Capability'!B:H,5,FALSE)</f>
        <v>Product &amp; Software Development</v>
      </c>
      <c r="F2653" t="str">
        <f>VLOOKUP(D2653,'B-Business Capability'!B:H,6,FALSE)</f>
        <v>Engineering</v>
      </c>
      <c r="G2653" t="str">
        <f>VLOOKUP(D2653,'B-Business Capability'!B:H,7,FALSE)</f>
        <v>Construction &amp; Development</v>
      </c>
      <c r="I2653" t="s">
        <v>253</v>
      </c>
      <c r="J2653" t="s">
        <v>1176</v>
      </c>
      <c r="K2653" t="s">
        <v>967</v>
      </c>
      <c r="L2653" t="s">
        <v>445</v>
      </c>
      <c r="M2653" t="str">
        <f>VLOOKUP(L2653,'A-Applications'!B:D,3,FALSE)</f>
        <v>Microsoft Visual Studio Code</v>
      </c>
      <c r="N2653" t="s">
        <v>53</v>
      </c>
      <c r="O2653" s="42" t="s">
        <v>54</v>
      </c>
      <c r="P2653" t="s">
        <v>407</v>
      </c>
      <c r="Q2653" t="str">
        <f>VLOOKUP(KamstrupData[[#This Row],[IdLevel123]],'B-Business Capability'!B:L,10,FALSE)</f>
        <v>Idea-to-Release (I2R)</v>
      </c>
      <c r="R2653">
        <f>VLOOKUP(KamstrupData[[#This Row],[IdLevel123]],'B-Business Capability'!B:L,11,FALSE)</f>
        <v>420</v>
      </c>
      <c r="T2653" t="s">
        <v>1178</v>
      </c>
      <c r="U2653" t="str">
        <f>_xlfn.CONCAT(KamstrupData[[#This Row],[CountryCode]],"_",KamstrupData[[#This Row],[Business Area]],"_",KamstrupData[[#This Row],[DepartmentTeam]])</f>
        <v>DK10_Heat/Cooling - Technology Software_Software</v>
      </c>
      <c r="V2653" t="str">
        <f>VLOOKUP(KamstrupData[[#This Row],[ORG_Concat]],'O-Organization'!F:H,3,FALSE)</f>
        <v>11120_DK10_Heat &amp; Cooling_Heat/Cooling - Technology Software_Software</v>
      </c>
    </row>
    <row r="2654" spans="4:22">
      <c r="D2654" t="s">
        <v>444</v>
      </c>
      <c r="E2654" t="str">
        <f>VLOOKUP(D2654,'B-Business Capability'!B:H,5,FALSE)</f>
        <v>Product &amp; Software Development</v>
      </c>
      <c r="F2654" t="str">
        <f>VLOOKUP(D2654,'B-Business Capability'!B:H,6,FALSE)</f>
        <v>Product &amp; Software Delivery</v>
      </c>
      <c r="G2654" t="str">
        <f>VLOOKUP(D2654,'B-Business Capability'!B:H,7,FALSE)</f>
        <v>Test Quality Performance</v>
      </c>
      <c r="I2654" t="s">
        <v>253</v>
      </c>
      <c r="J2654" t="s">
        <v>1176</v>
      </c>
      <c r="K2654" t="s">
        <v>967</v>
      </c>
      <c r="L2654" t="s">
        <v>989</v>
      </c>
      <c r="M2654" t="str">
        <f>VLOOKUP(L2654,'A-Applications'!B:D,3,FALSE)</f>
        <v>Vmware workstation</v>
      </c>
      <c r="N2654" t="s">
        <v>53</v>
      </c>
      <c r="O2654" s="42" t="s">
        <v>66</v>
      </c>
      <c r="P2654" t="s">
        <v>407</v>
      </c>
      <c r="Q2654" t="str">
        <f>VLOOKUP(KamstrupData[[#This Row],[IdLevel123]],'B-Business Capability'!B:L,10,FALSE)</f>
        <v>Idea-to-Release (I2R)</v>
      </c>
      <c r="R2654">
        <f>VLOOKUP(KamstrupData[[#This Row],[IdLevel123]],'B-Business Capability'!B:L,11,FALSE)</f>
        <v>530</v>
      </c>
      <c r="T2654" t="s">
        <v>1178</v>
      </c>
      <c r="U2654" t="str">
        <f>_xlfn.CONCAT(KamstrupData[[#This Row],[CountryCode]],"_",KamstrupData[[#This Row],[Business Area]],"_",KamstrupData[[#This Row],[DepartmentTeam]])</f>
        <v>DK10_Heat/Cooling - Technology Software_Software</v>
      </c>
      <c r="V2654" t="str">
        <f>VLOOKUP(KamstrupData[[#This Row],[ORG_Concat]],'O-Organization'!F:H,3,FALSE)</f>
        <v>11120_DK10_Heat &amp; Cooling_Heat/Cooling - Technology Software_Software</v>
      </c>
    </row>
    <row r="2655" spans="4:22">
      <c r="D2655" t="s">
        <v>507</v>
      </c>
      <c r="E2655" t="str">
        <f>VLOOKUP(D2655,'B-Business Capability'!B:H,5,FALSE)</f>
        <v>Product &amp; Software Development</v>
      </c>
      <c r="F2655" t="str">
        <f>VLOOKUP(D2655,'B-Business Capability'!B:H,6,FALSE)</f>
        <v>Engineering</v>
      </c>
      <c r="G2655" t="str">
        <f>VLOOKUP(D2655,'B-Business Capability'!B:H,7,FALSE)</f>
        <v>Construction &amp; Development</v>
      </c>
      <c r="I2655" t="s">
        <v>253</v>
      </c>
      <c r="J2655" t="s">
        <v>1176</v>
      </c>
      <c r="K2655" t="s">
        <v>1179</v>
      </c>
      <c r="L2655" t="s">
        <v>172</v>
      </c>
      <c r="M2655" t="str">
        <f>VLOOKUP(L2655,'A-Applications'!B:D,3,FALSE)</f>
        <v>QGIS</v>
      </c>
      <c r="N2655" t="s">
        <v>53</v>
      </c>
      <c r="O2655" s="42" t="s">
        <v>54</v>
      </c>
      <c r="P2655" t="s">
        <v>407</v>
      </c>
      <c r="Q2655" t="str">
        <f>VLOOKUP(KamstrupData[[#This Row],[IdLevel123]],'B-Business Capability'!B:L,10,FALSE)</f>
        <v>Idea-to-Release (I2R)</v>
      </c>
      <c r="R2655">
        <f>VLOOKUP(KamstrupData[[#This Row],[IdLevel123]],'B-Business Capability'!B:L,11,FALSE)</f>
        <v>420</v>
      </c>
      <c r="T2655" t="s">
        <v>1180</v>
      </c>
      <c r="U2655" t="str">
        <f>_xlfn.CONCAT(KamstrupData[[#This Row],[CountryCode]],"_",KamstrupData[[#This Row],[Business Area]],"_",KamstrupData[[#This Row],[DepartmentTeam]])</f>
        <v>DK10_Heat/Cooling - Technology Software_Data Sceince</v>
      </c>
      <c r="V2655" t="str">
        <f>VLOOKUP(KamstrupData[[#This Row],[ORG_Concat]],'O-Organization'!F:H,3,FALSE)</f>
        <v>11118_DK10_Heat &amp; Cooling_Heat/Cooling - Technology Software_Data Sceince</v>
      </c>
    </row>
    <row r="2656" spans="4:22">
      <c r="D2656" t="s">
        <v>907</v>
      </c>
      <c r="E2656" t="str">
        <f>VLOOKUP(D2656,'B-Business Capability'!B:H,5,FALSE)</f>
        <v>Product &amp; Software Development</v>
      </c>
      <c r="F2656">
        <f>VLOOKUP(D2656,'B-Business Capability'!B:H,6,FALSE)</f>
        <v>0</v>
      </c>
      <c r="G2656">
        <f>VLOOKUP(D2656,'B-Business Capability'!B:H,7,FALSE)</f>
        <v>0</v>
      </c>
      <c r="I2656" t="s">
        <v>253</v>
      </c>
      <c r="J2656" t="s">
        <v>1176</v>
      </c>
      <c r="K2656" t="s">
        <v>967</v>
      </c>
      <c r="L2656" t="s">
        <v>180</v>
      </c>
      <c r="M2656" t="str">
        <f>VLOOKUP(L2656,'A-Applications'!B:D,3,FALSE)</f>
        <v>Keepass</v>
      </c>
      <c r="N2656" t="s">
        <v>53</v>
      </c>
      <c r="O2656" s="42" t="s">
        <v>66</v>
      </c>
      <c r="P2656" t="s">
        <v>407</v>
      </c>
      <c r="Q2656" t="str">
        <f>VLOOKUP(KamstrupData[[#This Row],[IdLevel123]],'B-Business Capability'!B:L,10,FALSE)</f>
        <v>Idea-to-Release (I2R)</v>
      </c>
      <c r="R2656">
        <f>VLOOKUP(KamstrupData[[#This Row],[IdLevel123]],'B-Business Capability'!B:L,11,FALSE)</f>
        <v>100</v>
      </c>
      <c r="T2656" t="s">
        <v>1178</v>
      </c>
      <c r="U2656" t="str">
        <f>_xlfn.CONCAT(KamstrupData[[#This Row],[CountryCode]],"_",KamstrupData[[#This Row],[Business Area]],"_",KamstrupData[[#This Row],[DepartmentTeam]])</f>
        <v>DK10_Heat/Cooling - Technology Software_Software</v>
      </c>
      <c r="V2656" t="str">
        <f>VLOOKUP(KamstrupData[[#This Row],[ORG_Concat]],'O-Organization'!F:H,3,FALSE)</f>
        <v>11120_DK10_Heat &amp; Cooling_Heat/Cooling - Technology Software_Software</v>
      </c>
    </row>
    <row r="2657" spans="4:22">
      <c r="D2657" t="s">
        <v>507</v>
      </c>
      <c r="E2657" t="str">
        <f>VLOOKUP(D2657,'B-Business Capability'!B:H,5,FALSE)</f>
        <v>Product &amp; Software Development</v>
      </c>
      <c r="F2657" t="str">
        <f>VLOOKUP(D2657,'B-Business Capability'!B:H,6,FALSE)</f>
        <v>Engineering</v>
      </c>
      <c r="G2657" t="str">
        <f>VLOOKUP(D2657,'B-Business Capability'!B:H,7,FALSE)</f>
        <v>Construction &amp; Development</v>
      </c>
      <c r="I2657" t="s">
        <v>253</v>
      </c>
      <c r="J2657" t="s">
        <v>1176</v>
      </c>
      <c r="K2657" t="s">
        <v>1179</v>
      </c>
      <c r="L2657" t="s">
        <v>180</v>
      </c>
      <c r="M2657" t="str">
        <f>VLOOKUP(L2657,'A-Applications'!B:D,3,FALSE)</f>
        <v>Keepass</v>
      </c>
      <c r="N2657" t="s">
        <v>53</v>
      </c>
      <c r="O2657" s="42" t="s">
        <v>54</v>
      </c>
      <c r="P2657" t="s">
        <v>407</v>
      </c>
      <c r="Q2657" t="str">
        <f>VLOOKUP(KamstrupData[[#This Row],[IdLevel123]],'B-Business Capability'!B:L,10,FALSE)</f>
        <v>Idea-to-Release (I2R)</v>
      </c>
      <c r="R2657">
        <f>VLOOKUP(KamstrupData[[#This Row],[IdLevel123]],'B-Business Capability'!B:L,11,FALSE)</f>
        <v>420</v>
      </c>
      <c r="T2657" t="s">
        <v>1180</v>
      </c>
      <c r="U2657" t="str">
        <f>_xlfn.CONCAT(KamstrupData[[#This Row],[CountryCode]],"_",KamstrupData[[#This Row],[Business Area]],"_",KamstrupData[[#This Row],[DepartmentTeam]])</f>
        <v>DK10_Heat/Cooling - Technology Software_Data Sceince</v>
      </c>
      <c r="V2657" t="str">
        <f>VLOOKUP(KamstrupData[[#This Row],[ORG_Concat]],'O-Organization'!F:H,3,FALSE)</f>
        <v>11118_DK10_Heat &amp; Cooling_Heat/Cooling - Technology Software_Data Sceince</v>
      </c>
    </row>
    <row r="2658" spans="4:22">
      <c r="D2658" t="s">
        <v>507</v>
      </c>
      <c r="E2658" t="str">
        <f>VLOOKUP(D2658,'B-Business Capability'!B:H,5,FALSE)</f>
        <v>Product &amp; Software Development</v>
      </c>
      <c r="F2658" t="str">
        <f>VLOOKUP(D2658,'B-Business Capability'!B:H,6,FALSE)</f>
        <v>Engineering</v>
      </c>
      <c r="G2658" t="str">
        <f>VLOOKUP(D2658,'B-Business Capability'!B:H,7,FALSE)</f>
        <v>Construction &amp; Development</v>
      </c>
      <c r="I2658" t="s">
        <v>253</v>
      </c>
      <c r="J2658" t="s">
        <v>1176</v>
      </c>
      <c r="K2658" t="s">
        <v>1179</v>
      </c>
      <c r="L2658" t="s">
        <v>451</v>
      </c>
      <c r="M2658" t="str">
        <f>VLOOKUP(L2658,'A-Applications'!B:D,3,FALSE)</f>
        <v>Fedora (Multibel components + 140)</v>
      </c>
      <c r="N2658" t="s">
        <v>147</v>
      </c>
      <c r="O2658" s="42" t="s">
        <v>66</v>
      </c>
      <c r="P2658" t="s">
        <v>407</v>
      </c>
      <c r="Q2658" t="str">
        <f>VLOOKUP(KamstrupData[[#This Row],[IdLevel123]],'B-Business Capability'!B:L,10,FALSE)</f>
        <v>Idea-to-Release (I2R)</v>
      </c>
      <c r="R2658">
        <f>VLOOKUP(KamstrupData[[#This Row],[IdLevel123]],'B-Business Capability'!B:L,11,FALSE)</f>
        <v>420</v>
      </c>
      <c r="T2658" t="s">
        <v>1180</v>
      </c>
      <c r="U2658" t="str">
        <f>_xlfn.CONCAT(KamstrupData[[#This Row],[CountryCode]],"_",KamstrupData[[#This Row],[Business Area]],"_",KamstrupData[[#This Row],[DepartmentTeam]])</f>
        <v>DK10_Heat/Cooling - Technology Software_Data Sceince</v>
      </c>
      <c r="V2658" t="str">
        <f>VLOOKUP(KamstrupData[[#This Row],[ORG_Concat]],'O-Organization'!F:H,3,FALSE)</f>
        <v>11118_DK10_Heat &amp; Cooling_Heat/Cooling - Technology Software_Data Sceince</v>
      </c>
    </row>
    <row r="2659" spans="4:22">
      <c r="D2659" t="s">
        <v>507</v>
      </c>
      <c r="E2659" t="str">
        <f>VLOOKUP(D2659,'B-Business Capability'!B:H,5,FALSE)</f>
        <v>Product &amp; Software Development</v>
      </c>
      <c r="F2659" t="str">
        <f>VLOOKUP(D2659,'B-Business Capability'!B:H,6,FALSE)</f>
        <v>Engineering</v>
      </c>
      <c r="G2659" t="str">
        <f>VLOOKUP(D2659,'B-Business Capability'!B:H,7,FALSE)</f>
        <v>Construction &amp; Development</v>
      </c>
      <c r="I2659" t="s">
        <v>253</v>
      </c>
      <c r="J2659" t="s">
        <v>1176</v>
      </c>
      <c r="K2659" t="s">
        <v>1179</v>
      </c>
      <c r="L2659" t="s">
        <v>1107</v>
      </c>
      <c r="M2659" t="str">
        <f>VLOOKUP(L2659,'A-Applications'!B:D,3,FALSE)</f>
        <v>k9s</v>
      </c>
      <c r="N2659" t="s">
        <v>147</v>
      </c>
      <c r="O2659" s="42" t="s">
        <v>54</v>
      </c>
      <c r="P2659" t="s">
        <v>407</v>
      </c>
      <c r="Q2659" t="str">
        <f>VLOOKUP(KamstrupData[[#This Row],[IdLevel123]],'B-Business Capability'!B:L,10,FALSE)</f>
        <v>Idea-to-Release (I2R)</v>
      </c>
      <c r="R2659">
        <f>VLOOKUP(KamstrupData[[#This Row],[IdLevel123]],'B-Business Capability'!B:L,11,FALSE)</f>
        <v>420</v>
      </c>
      <c r="T2659" t="s">
        <v>1180</v>
      </c>
      <c r="U2659" t="str">
        <f>_xlfn.CONCAT(KamstrupData[[#This Row],[CountryCode]],"_",KamstrupData[[#This Row],[Business Area]],"_",KamstrupData[[#This Row],[DepartmentTeam]])</f>
        <v>DK10_Heat/Cooling - Technology Software_Data Sceince</v>
      </c>
      <c r="V2659" t="str">
        <f>VLOOKUP(KamstrupData[[#This Row],[ORG_Concat]],'O-Organization'!F:H,3,FALSE)</f>
        <v>11118_DK10_Heat &amp; Cooling_Heat/Cooling - Technology Software_Data Sceince</v>
      </c>
    </row>
    <row r="2660" spans="4:22">
      <c r="D2660" t="s">
        <v>507</v>
      </c>
      <c r="E2660" t="str">
        <f>VLOOKUP(D2660,'B-Business Capability'!B:H,5,FALSE)</f>
        <v>Product &amp; Software Development</v>
      </c>
      <c r="F2660" t="str">
        <f>VLOOKUP(D2660,'B-Business Capability'!B:H,6,FALSE)</f>
        <v>Engineering</v>
      </c>
      <c r="G2660" t="str">
        <f>VLOOKUP(D2660,'B-Business Capability'!B:H,7,FALSE)</f>
        <v>Construction &amp; Development</v>
      </c>
      <c r="I2660" t="s">
        <v>253</v>
      </c>
      <c r="J2660" t="s">
        <v>1176</v>
      </c>
      <c r="K2660" t="s">
        <v>967</v>
      </c>
      <c r="L2660" t="s">
        <v>1107</v>
      </c>
      <c r="M2660" t="str">
        <f>VLOOKUP(L2660,'A-Applications'!B:D,3,FALSE)</f>
        <v>k9s</v>
      </c>
      <c r="N2660" t="s">
        <v>147</v>
      </c>
      <c r="O2660" s="42" t="s">
        <v>54</v>
      </c>
      <c r="P2660" t="s">
        <v>407</v>
      </c>
      <c r="Q2660" t="str">
        <f>VLOOKUP(KamstrupData[[#This Row],[IdLevel123]],'B-Business Capability'!B:L,10,FALSE)</f>
        <v>Idea-to-Release (I2R)</v>
      </c>
      <c r="R2660">
        <f>VLOOKUP(KamstrupData[[#This Row],[IdLevel123]],'B-Business Capability'!B:L,11,FALSE)</f>
        <v>420</v>
      </c>
      <c r="T2660" t="s">
        <v>1178</v>
      </c>
      <c r="U2660" t="str">
        <f>_xlfn.CONCAT(KamstrupData[[#This Row],[CountryCode]],"_",KamstrupData[[#This Row],[Business Area]],"_",KamstrupData[[#This Row],[DepartmentTeam]])</f>
        <v>DK10_Heat/Cooling - Technology Software_Software</v>
      </c>
      <c r="V2660" t="str">
        <f>VLOOKUP(KamstrupData[[#This Row],[ORG_Concat]],'O-Organization'!F:H,3,FALSE)</f>
        <v>11120_DK10_Heat &amp; Cooling_Heat/Cooling - Technology Software_Software</v>
      </c>
    </row>
    <row r="2661" spans="4:22">
      <c r="D2661" t="s">
        <v>507</v>
      </c>
      <c r="E2661" t="str">
        <f>VLOOKUP(D2661,'B-Business Capability'!B:H,5,FALSE)</f>
        <v>Product &amp; Software Development</v>
      </c>
      <c r="F2661" t="str">
        <f>VLOOKUP(D2661,'B-Business Capability'!B:H,6,FALSE)</f>
        <v>Engineering</v>
      </c>
      <c r="G2661" t="str">
        <f>VLOOKUP(D2661,'B-Business Capability'!B:H,7,FALSE)</f>
        <v>Construction &amp; Development</v>
      </c>
      <c r="I2661" t="s">
        <v>253</v>
      </c>
      <c r="J2661" t="s">
        <v>1176</v>
      </c>
      <c r="K2661" t="s">
        <v>967</v>
      </c>
      <c r="L2661" t="s">
        <v>530</v>
      </c>
      <c r="M2661" t="str">
        <f>VLOOKUP(L2661,'A-Applications'!B:D,3,FALSE)</f>
        <v>jetbrains toolbox</v>
      </c>
      <c r="N2661" t="s">
        <v>53</v>
      </c>
      <c r="O2661" s="42" t="s">
        <v>54</v>
      </c>
      <c r="P2661" t="s">
        <v>407</v>
      </c>
      <c r="Q2661" t="str">
        <f>VLOOKUP(KamstrupData[[#This Row],[IdLevel123]],'B-Business Capability'!B:L,10,FALSE)</f>
        <v>Idea-to-Release (I2R)</v>
      </c>
      <c r="R2661">
        <f>VLOOKUP(KamstrupData[[#This Row],[IdLevel123]],'B-Business Capability'!B:L,11,FALSE)</f>
        <v>420</v>
      </c>
      <c r="T2661" t="s">
        <v>1178</v>
      </c>
      <c r="U2661" t="str">
        <f>_xlfn.CONCAT(KamstrupData[[#This Row],[CountryCode]],"_",KamstrupData[[#This Row],[Business Area]],"_",KamstrupData[[#This Row],[DepartmentTeam]])</f>
        <v>DK10_Heat/Cooling - Technology Software_Software</v>
      </c>
      <c r="V2661" t="str">
        <f>VLOOKUP(KamstrupData[[#This Row],[ORG_Concat]],'O-Organization'!F:H,3,FALSE)</f>
        <v>11120_DK10_Heat &amp; Cooling_Heat/Cooling - Technology Software_Software</v>
      </c>
    </row>
    <row r="2662" spans="4:22">
      <c r="D2662" t="s">
        <v>907</v>
      </c>
      <c r="E2662" t="str">
        <f>VLOOKUP(D2662,'B-Business Capability'!B:H,5,FALSE)</f>
        <v>Product &amp; Software Development</v>
      </c>
      <c r="F2662">
        <f>VLOOKUP(D2662,'B-Business Capability'!B:H,6,FALSE)</f>
        <v>0</v>
      </c>
      <c r="G2662">
        <f>VLOOKUP(D2662,'B-Business Capability'!B:H,7,FALSE)</f>
        <v>0</v>
      </c>
      <c r="I2662" t="s">
        <v>253</v>
      </c>
      <c r="J2662" t="s">
        <v>1176</v>
      </c>
      <c r="K2662" t="s">
        <v>967</v>
      </c>
      <c r="L2662" t="s">
        <v>458</v>
      </c>
      <c r="M2662" t="str">
        <f>VLOOKUP(L2662,'A-Applications'!B:D,3,FALSE)</f>
        <v>Ubuntu linux</v>
      </c>
      <c r="N2662" t="s">
        <v>53</v>
      </c>
      <c r="O2662" s="42" t="s">
        <v>66</v>
      </c>
      <c r="P2662" t="s">
        <v>407</v>
      </c>
      <c r="Q2662" t="str">
        <f>VLOOKUP(KamstrupData[[#This Row],[IdLevel123]],'B-Business Capability'!B:L,10,FALSE)</f>
        <v>Idea-to-Release (I2R)</v>
      </c>
      <c r="R2662">
        <f>VLOOKUP(KamstrupData[[#This Row],[IdLevel123]],'B-Business Capability'!B:L,11,FALSE)</f>
        <v>100</v>
      </c>
      <c r="T2662" t="s">
        <v>1211</v>
      </c>
      <c r="U2662" t="str">
        <f>_xlfn.CONCAT(KamstrupData[[#This Row],[CountryCode]],"_",KamstrupData[[#This Row],[Business Area]],"_",KamstrupData[[#This Row],[DepartmentTeam]])</f>
        <v>DK10_Heat/Cooling - Technology Software_Software</v>
      </c>
      <c r="V2662" t="str">
        <f>VLOOKUP(KamstrupData[[#This Row],[ORG_Concat]],'O-Organization'!F:H,3,FALSE)</f>
        <v>11120_DK10_Heat &amp; Cooling_Heat/Cooling - Technology Software_Software</v>
      </c>
    </row>
    <row r="2663" spans="4:22">
      <c r="D2663" t="s">
        <v>507</v>
      </c>
      <c r="E2663" t="str">
        <f>VLOOKUP(D2663,'B-Business Capability'!B:H,5,FALSE)</f>
        <v>Product &amp; Software Development</v>
      </c>
      <c r="F2663" t="str">
        <f>VLOOKUP(D2663,'B-Business Capability'!B:H,6,FALSE)</f>
        <v>Engineering</v>
      </c>
      <c r="G2663" t="str">
        <f>VLOOKUP(D2663,'B-Business Capability'!B:H,7,FALSE)</f>
        <v>Construction &amp; Development</v>
      </c>
      <c r="I2663" t="s">
        <v>253</v>
      </c>
      <c r="J2663" t="s">
        <v>1176</v>
      </c>
      <c r="K2663" t="s">
        <v>967</v>
      </c>
      <c r="L2663" t="s">
        <v>994</v>
      </c>
      <c r="M2663" t="str">
        <f>VLOOKUP(L2663,'A-Applications'!B:D,3,FALSE)</f>
        <v>Android Studio</v>
      </c>
      <c r="N2663" t="s">
        <v>53</v>
      </c>
      <c r="O2663" s="42" t="s">
        <v>54</v>
      </c>
      <c r="P2663" t="s">
        <v>407</v>
      </c>
      <c r="Q2663" t="str">
        <f>VLOOKUP(KamstrupData[[#This Row],[IdLevel123]],'B-Business Capability'!B:L,10,FALSE)</f>
        <v>Idea-to-Release (I2R)</v>
      </c>
      <c r="R2663">
        <f>VLOOKUP(KamstrupData[[#This Row],[IdLevel123]],'B-Business Capability'!B:L,11,FALSE)</f>
        <v>420</v>
      </c>
      <c r="T2663" t="s">
        <v>1178</v>
      </c>
      <c r="U2663" t="str">
        <f>_xlfn.CONCAT(KamstrupData[[#This Row],[CountryCode]],"_",KamstrupData[[#This Row],[Business Area]],"_",KamstrupData[[#This Row],[DepartmentTeam]])</f>
        <v>DK10_Heat/Cooling - Technology Software_Software</v>
      </c>
      <c r="V2663" t="str">
        <f>VLOOKUP(KamstrupData[[#This Row],[ORG_Concat]],'O-Organization'!F:H,3,FALSE)</f>
        <v>11120_DK10_Heat &amp; Cooling_Heat/Cooling - Technology Software_Software</v>
      </c>
    </row>
    <row r="2664" spans="4:22">
      <c r="D2664" t="s">
        <v>507</v>
      </c>
      <c r="E2664" t="str">
        <f>VLOOKUP(D2664,'B-Business Capability'!B:H,5,FALSE)</f>
        <v>Product &amp; Software Development</v>
      </c>
      <c r="F2664" t="str">
        <f>VLOOKUP(D2664,'B-Business Capability'!B:H,6,FALSE)</f>
        <v>Engineering</v>
      </c>
      <c r="G2664" t="str">
        <f>VLOOKUP(D2664,'B-Business Capability'!B:H,7,FALSE)</f>
        <v>Construction &amp; Development</v>
      </c>
      <c r="I2664" t="s">
        <v>253</v>
      </c>
      <c r="J2664" t="s">
        <v>1176</v>
      </c>
      <c r="K2664" t="s">
        <v>1179</v>
      </c>
      <c r="L2664" t="s">
        <v>463</v>
      </c>
      <c r="M2664" t="str">
        <f>VLOOKUP(L2664,'A-Applications'!B:D,3,FALSE)</f>
        <v>Kubernetes</v>
      </c>
      <c r="N2664" t="s">
        <v>147</v>
      </c>
      <c r="O2664" s="42" t="s">
        <v>369</v>
      </c>
      <c r="P2664" t="s">
        <v>407</v>
      </c>
      <c r="Q2664" t="str">
        <f>VLOOKUP(KamstrupData[[#This Row],[IdLevel123]],'B-Business Capability'!B:L,10,FALSE)</f>
        <v>Idea-to-Release (I2R)</v>
      </c>
      <c r="R2664">
        <f>VLOOKUP(KamstrupData[[#This Row],[IdLevel123]],'B-Business Capability'!B:L,11,FALSE)</f>
        <v>420</v>
      </c>
      <c r="T2664" t="s">
        <v>1180</v>
      </c>
      <c r="U2664" t="str">
        <f>_xlfn.CONCAT(KamstrupData[[#This Row],[CountryCode]],"_",KamstrupData[[#This Row],[Business Area]],"_",KamstrupData[[#This Row],[DepartmentTeam]])</f>
        <v>DK10_Heat/Cooling - Technology Software_Data Sceince</v>
      </c>
      <c r="V2664" t="str">
        <f>VLOOKUP(KamstrupData[[#This Row],[ORG_Concat]],'O-Organization'!F:H,3,FALSE)</f>
        <v>11118_DK10_Heat &amp; Cooling_Heat/Cooling - Technology Software_Data Sceince</v>
      </c>
    </row>
    <row r="2665" spans="4:22">
      <c r="D2665" t="s">
        <v>507</v>
      </c>
      <c r="E2665" t="str">
        <f>VLOOKUP(D2665,'B-Business Capability'!B:H,5,FALSE)</f>
        <v>Product &amp; Software Development</v>
      </c>
      <c r="F2665" t="str">
        <f>VLOOKUP(D2665,'B-Business Capability'!B:H,6,FALSE)</f>
        <v>Engineering</v>
      </c>
      <c r="G2665" t="str">
        <f>VLOOKUP(D2665,'B-Business Capability'!B:H,7,FALSE)</f>
        <v>Construction &amp; Development</v>
      </c>
      <c r="I2665" t="s">
        <v>253</v>
      </c>
      <c r="J2665" t="s">
        <v>1176</v>
      </c>
      <c r="K2665" t="s">
        <v>967</v>
      </c>
      <c r="L2665" t="s">
        <v>463</v>
      </c>
      <c r="M2665" t="str">
        <f>VLOOKUP(L2665,'A-Applications'!B:D,3,FALSE)</f>
        <v>Kubernetes</v>
      </c>
      <c r="N2665" t="s">
        <v>147</v>
      </c>
      <c r="O2665" s="111" t="s">
        <v>66</v>
      </c>
      <c r="P2665" t="s">
        <v>407</v>
      </c>
      <c r="Q2665" t="str">
        <f>VLOOKUP(KamstrupData[[#This Row],[IdLevel123]],'B-Business Capability'!B:L,10,FALSE)</f>
        <v>Idea-to-Release (I2R)</v>
      </c>
      <c r="R2665">
        <f>VLOOKUP(KamstrupData[[#This Row],[IdLevel123]],'B-Business Capability'!B:L,11,FALSE)</f>
        <v>420</v>
      </c>
      <c r="T2665" t="s">
        <v>1178</v>
      </c>
      <c r="U2665" t="str">
        <f>_xlfn.CONCAT(KamstrupData[[#This Row],[CountryCode]],"_",KamstrupData[[#This Row],[Business Area]],"_",KamstrupData[[#This Row],[DepartmentTeam]])</f>
        <v>DK10_Heat/Cooling - Technology Software_Software</v>
      </c>
      <c r="V2665" t="str">
        <f>VLOOKUP(KamstrupData[[#This Row],[ORG_Concat]],'O-Organization'!F:H,3,FALSE)</f>
        <v>11120_DK10_Heat &amp; Cooling_Heat/Cooling - Technology Software_Software</v>
      </c>
    </row>
    <row r="2666" spans="4:22">
      <c r="D2666" t="s">
        <v>507</v>
      </c>
      <c r="E2666" t="str">
        <f>VLOOKUP(D2666,'B-Business Capability'!B:H,5,FALSE)</f>
        <v>Product &amp; Software Development</v>
      </c>
      <c r="F2666" t="str">
        <f>VLOOKUP(D2666,'B-Business Capability'!B:H,6,FALSE)</f>
        <v>Engineering</v>
      </c>
      <c r="G2666" t="str">
        <f>VLOOKUP(D2666,'B-Business Capability'!B:H,7,FALSE)</f>
        <v>Construction &amp; Development</v>
      </c>
      <c r="I2666" t="s">
        <v>253</v>
      </c>
      <c r="J2666" t="s">
        <v>1176</v>
      </c>
      <c r="K2666" t="s">
        <v>1179</v>
      </c>
      <c r="L2666" t="s">
        <v>1212</v>
      </c>
      <c r="M2666" t="str">
        <f>VLOOKUP(L2666,'A-Applications'!B:D,3,FALSE)</f>
        <v>HCW dataplatform (Kubernetes)</v>
      </c>
      <c r="N2666" t="s">
        <v>147</v>
      </c>
      <c r="O2666" s="42" t="s">
        <v>369</v>
      </c>
      <c r="P2666" t="s">
        <v>407</v>
      </c>
      <c r="Q2666" t="str">
        <f>VLOOKUP(KamstrupData[[#This Row],[IdLevel123]],'B-Business Capability'!B:L,10,FALSE)</f>
        <v>Idea-to-Release (I2R)</v>
      </c>
      <c r="R2666">
        <f>VLOOKUP(KamstrupData[[#This Row],[IdLevel123]],'B-Business Capability'!B:L,11,FALSE)</f>
        <v>420</v>
      </c>
      <c r="T2666" t="s">
        <v>1180</v>
      </c>
      <c r="U2666" t="str">
        <f>_xlfn.CONCAT(KamstrupData[[#This Row],[CountryCode]],"_",KamstrupData[[#This Row],[Business Area]],"_",KamstrupData[[#This Row],[DepartmentTeam]])</f>
        <v>DK10_Heat/Cooling - Technology Software_Data Sceince</v>
      </c>
      <c r="V2666" t="str">
        <f>VLOOKUP(KamstrupData[[#This Row],[ORG_Concat]],'O-Organization'!F:H,3,FALSE)</f>
        <v>11118_DK10_Heat &amp; Cooling_Heat/Cooling - Technology Software_Data Sceince</v>
      </c>
    </row>
    <row r="2667" spans="4:22">
      <c r="D2667" t="s">
        <v>507</v>
      </c>
      <c r="E2667" t="str">
        <f>VLOOKUP(D2667,'B-Business Capability'!B:H,5,FALSE)</f>
        <v>Product &amp; Software Development</v>
      </c>
      <c r="F2667" t="str">
        <f>VLOOKUP(D2667,'B-Business Capability'!B:H,6,FALSE)</f>
        <v>Engineering</v>
      </c>
      <c r="G2667" t="str">
        <f>VLOOKUP(D2667,'B-Business Capability'!B:H,7,FALSE)</f>
        <v>Construction &amp; Development</v>
      </c>
      <c r="I2667" t="s">
        <v>253</v>
      </c>
      <c r="J2667" t="s">
        <v>1176</v>
      </c>
      <c r="K2667" t="s">
        <v>1179</v>
      </c>
      <c r="L2667" t="s">
        <v>1213</v>
      </c>
      <c r="M2667" t="str">
        <f>VLOOKUP(L2667,'A-Applications'!B:D,3,FALSE)</f>
        <v>Cargo</v>
      </c>
      <c r="N2667" t="s">
        <v>147</v>
      </c>
      <c r="O2667" s="42" t="s">
        <v>54</v>
      </c>
      <c r="P2667" t="s">
        <v>407</v>
      </c>
      <c r="Q2667" t="str">
        <f>VLOOKUP(KamstrupData[[#This Row],[IdLevel123]],'B-Business Capability'!B:L,10,FALSE)</f>
        <v>Idea-to-Release (I2R)</v>
      </c>
      <c r="R2667">
        <f>VLOOKUP(KamstrupData[[#This Row],[IdLevel123]],'B-Business Capability'!B:L,11,FALSE)</f>
        <v>420</v>
      </c>
      <c r="T2667" t="s">
        <v>1180</v>
      </c>
      <c r="U2667" t="str">
        <f>_xlfn.CONCAT(KamstrupData[[#This Row],[CountryCode]],"_",KamstrupData[[#This Row],[Business Area]],"_",KamstrupData[[#This Row],[DepartmentTeam]])</f>
        <v>DK10_Heat/Cooling - Technology Software_Data Sceince</v>
      </c>
      <c r="V2667" t="str">
        <f>VLOOKUP(KamstrupData[[#This Row],[ORG_Concat]],'O-Organization'!F:H,3,FALSE)</f>
        <v>11118_DK10_Heat &amp; Cooling_Heat/Cooling - Technology Software_Data Sceince</v>
      </c>
    </row>
    <row r="2668" spans="4:22">
      <c r="D2668" t="s">
        <v>507</v>
      </c>
      <c r="E2668" t="str">
        <f>VLOOKUP(D2668,'B-Business Capability'!B:H,5,FALSE)</f>
        <v>Product &amp; Software Development</v>
      </c>
      <c r="F2668" t="str">
        <f>VLOOKUP(D2668,'B-Business Capability'!B:H,6,FALSE)</f>
        <v>Engineering</v>
      </c>
      <c r="G2668" t="str">
        <f>VLOOKUP(D2668,'B-Business Capability'!B:H,7,FALSE)</f>
        <v>Construction &amp; Development</v>
      </c>
      <c r="I2668" t="s">
        <v>253</v>
      </c>
      <c r="J2668" t="s">
        <v>1176</v>
      </c>
      <c r="K2668" t="s">
        <v>967</v>
      </c>
      <c r="L2668" t="s">
        <v>995</v>
      </c>
      <c r="M2668" t="str">
        <f>VLOOKUP(L2668,'A-Applications'!B:D,3,FALSE)</f>
        <v>Windows Terminal</v>
      </c>
      <c r="N2668" t="s">
        <v>53</v>
      </c>
      <c r="O2668" s="42" t="s">
        <v>54</v>
      </c>
      <c r="P2668" t="s">
        <v>407</v>
      </c>
      <c r="Q2668" t="str">
        <f>VLOOKUP(KamstrupData[[#This Row],[IdLevel123]],'B-Business Capability'!B:L,10,FALSE)</f>
        <v>Idea-to-Release (I2R)</v>
      </c>
      <c r="R2668">
        <f>VLOOKUP(KamstrupData[[#This Row],[IdLevel123]],'B-Business Capability'!B:L,11,FALSE)</f>
        <v>420</v>
      </c>
      <c r="T2668" t="s">
        <v>1178</v>
      </c>
      <c r="U2668" t="str">
        <f>_xlfn.CONCAT(KamstrupData[[#This Row],[CountryCode]],"_",KamstrupData[[#This Row],[Business Area]],"_",KamstrupData[[#This Row],[DepartmentTeam]])</f>
        <v>DK10_Heat/Cooling - Technology Software_Software</v>
      </c>
      <c r="V2668" t="str">
        <f>VLOOKUP(KamstrupData[[#This Row],[ORG_Concat]],'O-Organization'!F:H,3,FALSE)</f>
        <v>11120_DK10_Heat &amp; Cooling_Heat/Cooling - Technology Software_Software</v>
      </c>
    </row>
    <row r="2669" spans="4:22">
      <c r="D2669" t="s">
        <v>507</v>
      </c>
      <c r="E2669" t="str">
        <f>VLOOKUP(D2669,'B-Business Capability'!B:H,5,FALSE)</f>
        <v>Product &amp; Software Development</v>
      </c>
      <c r="F2669" t="str">
        <f>VLOOKUP(D2669,'B-Business Capability'!B:H,6,FALSE)</f>
        <v>Engineering</v>
      </c>
      <c r="G2669" t="str">
        <f>VLOOKUP(D2669,'B-Business Capability'!B:H,7,FALSE)</f>
        <v>Construction &amp; Development</v>
      </c>
      <c r="I2669" t="s">
        <v>253</v>
      </c>
      <c r="J2669" t="s">
        <v>1176</v>
      </c>
      <c r="K2669" t="s">
        <v>967</v>
      </c>
      <c r="L2669" t="s">
        <v>465</v>
      </c>
      <c r="M2669" t="str">
        <f>VLOOKUP(L2669,'A-Applications'!B:D,3,FALSE)</f>
        <v>Docker Desktop</v>
      </c>
      <c r="N2669" t="s">
        <v>53</v>
      </c>
      <c r="O2669" s="42" t="s">
        <v>54</v>
      </c>
      <c r="P2669" t="s">
        <v>564</v>
      </c>
      <c r="Q2669" t="str">
        <f>VLOOKUP(KamstrupData[[#This Row],[IdLevel123]],'B-Business Capability'!B:L,10,FALSE)</f>
        <v>Idea-to-Release (I2R)</v>
      </c>
      <c r="R2669">
        <f>VLOOKUP(KamstrupData[[#This Row],[IdLevel123]],'B-Business Capability'!B:L,11,FALSE)</f>
        <v>420</v>
      </c>
      <c r="T2669" t="s">
        <v>1178</v>
      </c>
      <c r="U2669" t="str">
        <f>_xlfn.CONCAT(KamstrupData[[#This Row],[CountryCode]],"_",KamstrupData[[#This Row],[Business Area]],"_",KamstrupData[[#This Row],[DepartmentTeam]])</f>
        <v>DK10_Heat/Cooling - Technology Software_Software</v>
      </c>
      <c r="V2669" t="str">
        <f>VLOOKUP(KamstrupData[[#This Row],[ORG_Concat]],'O-Organization'!F:H,3,FALSE)</f>
        <v>11120_DK10_Heat &amp; Cooling_Heat/Cooling - Technology Software_Software</v>
      </c>
    </row>
    <row r="2670" spans="4:22">
      <c r="D2670" t="s">
        <v>359</v>
      </c>
      <c r="E2670" t="str">
        <f>VLOOKUP(D2670,'B-Business Capability'!B:H,5,FALSE)</f>
        <v>Product &amp; Software Development</v>
      </c>
      <c r="F2670" t="str">
        <f>VLOOKUP(D2670,'B-Business Capability'!B:H,6,FALSE)</f>
        <v>Quality Management</v>
      </c>
      <c r="G2670" t="str">
        <f>VLOOKUP(D2670,'B-Business Capability'!B:H,7,FALSE)</f>
        <v>Test Quality</v>
      </c>
      <c r="I2670" t="s">
        <v>253</v>
      </c>
      <c r="J2670" t="s">
        <v>1176</v>
      </c>
      <c r="K2670" t="s">
        <v>967</v>
      </c>
      <c r="L2670" t="s">
        <v>465</v>
      </c>
      <c r="M2670" t="str">
        <f>VLOOKUP(L2670,'A-Applications'!B:D,3,FALSE)</f>
        <v>Docker Desktop</v>
      </c>
      <c r="N2670" t="s">
        <v>53</v>
      </c>
      <c r="O2670" s="42" t="s">
        <v>54</v>
      </c>
      <c r="P2670" t="s">
        <v>564</v>
      </c>
      <c r="Q2670" t="str">
        <f>VLOOKUP(KamstrupData[[#This Row],[IdLevel123]],'B-Business Capability'!B:L,10,FALSE)</f>
        <v>Idea-to-Release (I2R)</v>
      </c>
      <c r="R2670">
        <f>VLOOKUP(KamstrupData[[#This Row],[IdLevel123]],'B-Business Capability'!B:L,11,FALSE)</f>
        <v>906</v>
      </c>
      <c r="T2670" t="s">
        <v>1178</v>
      </c>
      <c r="U2670" t="str">
        <f>_xlfn.CONCAT(KamstrupData[[#This Row],[CountryCode]],"_",KamstrupData[[#This Row],[Business Area]],"_",KamstrupData[[#This Row],[DepartmentTeam]])</f>
        <v>DK10_Heat/Cooling - Technology Software_Software</v>
      </c>
      <c r="V2670" t="str">
        <f>VLOOKUP(KamstrupData[[#This Row],[ORG_Concat]],'O-Organization'!F:H,3,FALSE)</f>
        <v>11120_DK10_Heat &amp; Cooling_Heat/Cooling - Technology Software_Software</v>
      </c>
    </row>
    <row r="2671" spans="4:22">
      <c r="D2671" t="s">
        <v>507</v>
      </c>
      <c r="E2671" t="str">
        <f>VLOOKUP(D2671,'B-Business Capability'!B:H,5,FALSE)</f>
        <v>Product &amp; Software Development</v>
      </c>
      <c r="F2671" t="str">
        <f>VLOOKUP(D2671,'B-Business Capability'!B:H,6,FALSE)</f>
        <v>Engineering</v>
      </c>
      <c r="G2671" t="str">
        <f>VLOOKUP(D2671,'B-Business Capability'!B:H,7,FALSE)</f>
        <v>Construction &amp; Development</v>
      </c>
      <c r="I2671" t="s">
        <v>253</v>
      </c>
      <c r="J2671" t="s">
        <v>1176</v>
      </c>
      <c r="K2671" t="s">
        <v>967</v>
      </c>
      <c r="L2671" t="s">
        <v>996</v>
      </c>
      <c r="M2671" t="str">
        <f>VLOOKUP(L2671,'A-Applications'!B:D,3,FALSE)</f>
        <v>edtFTPnet/Pro</v>
      </c>
      <c r="N2671" t="s">
        <v>147</v>
      </c>
      <c r="O2671" s="42" t="s">
        <v>66</v>
      </c>
      <c r="P2671" t="s">
        <v>407</v>
      </c>
      <c r="Q2671" t="str">
        <f>VLOOKUP(KamstrupData[[#This Row],[IdLevel123]],'B-Business Capability'!B:L,10,FALSE)</f>
        <v>Idea-to-Release (I2R)</v>
      </c>
      <c r="R2671">
        <f>VLOOKUP(KamstrupData[[#This Row],[IdLevel123]],'B-Business Capability'!B:L,11,FALSE)</f>
        <v>420</v>
      </c>
      <c r="T2671" t="s">
        <v>1178</v>
      </c>
      <c r="U2671" t="str">
        <f>_xlfn.CONCAT(KamstrupData[[#This Row],[CountryCode]],"_",KamstrupData[[#This Row],[Business Area]],"_",KamstrupData[[#This Row],[DepartmentTeam]])</f>
        <v>DK10_Heat/Cooling - Technology Software_Software</v>
      </c>
      <c r="V2671" t="str">
        <f>VLOOKUP(KamstrupData[[#This Row],[ORG_Concat]],'O-Organization'!F:H,3,FALSE)</f>
        <v>11120_DK10_Heat &amp; Cooling_Heat/Cooling - Technology Software_Software</v>
      </c>
    </row>
    <row r="2672" spans="4:22">
      <c r="D2672" t="s">
        <v>507</v>
      </c>
      <c r="E2672" t="str">
        <f>VLOOKUP(D2672,'B-Business Capability'!B:H,5,FALSE)</f>
        <v>Product &amp; Software Development</v>
      </c>
      <c r="F2672" t="str">
        <f>VLOOKUP(D2672,'B-Business Capability'!B:H,6,FALSE)</f>
        <v>Engineering</v>
      </c>
      <c r="G2672" t="str">
        <f>VLOOKUP(D2672,'B-Business Capability'!B:H,7,FALSE)</f>
        <v>Construction &amp; Development</v>
      </c>
      <c r="I2672" t="s">
        <v>253</v>
      </c>
      <c r="J2672" t="s">
        <v>1176</v>
      </c>
      <c r="K2672" t="s">
        <v>967</v>
      </c>
      <c r="L2672" t="s">
        <v>997</v>
      </c>
      <c r="M2672" t="str">
        <f>VLOOKUP(L2672,'A-Applications'!B:D,3,FALSE)</f>
        <v>BouncyCastle</v>
      </c>
      <c r="N2672" t="s">
        <v>53</v>
      </c>
      <c r="O2672" s="42" t="s">
        <v>66</v>
      </c>
      <c r="P2672" t="s">
        <v>407</v>
      </c>
      <c r="Q2672" t="str">
        <f>VLOOKUP(KamstrupData[[#This Row],[IdLevel123]],'B-Business Capability'!B:L,10,FALSE)</f>
        <v>Idea-to-Release (I2R)</v>
      </c>
      <c r="R2672">
        <f>VLOOKUP(KamstrupData[[#This Row],[IdLevel123]],'B-Business Capability'!B:L,11,FALSE)</f>
        <v>420</v>
      </c>
      <c r="T2672" t="s">
        <v>1178</v>
      </c>
      <c r="U2672" t="str">
        <f>_xlfn.CONCAT(KamstrupData[[#This Row],[CountryCode]],"_",KamstrupData[[#This Row],[Business Area]],"_",KamstrupData[[#This Row],[DepartmentTeam]])</f>
        <v>DK10_Heat/Cooling - Technology Software_Software</v>
      </c>
      <c r="V2672" t="str">
        <f>VLOOKUP(KamstrupData[[#This Row],[ORG_Concat]],'O-Organization'!F:H,3,FALSE)</f>
        <v>11120_DK10_Heat &amp; Cooling_Heat/Cooling - Technology Software_Software</v>
      </c>
    </row>
    <row r="2673" spans="4:22">
      <c r="D2673" t="s">
        <v>507</v>
      </c>
      <c r="E2673" t="str">
        <f>VLOOKUP(D2673,'B-Business Capability'!B:H,5,FALSE)</f>
        <v>Product &amp; Software Development</v>
      </c>
      <c r="F2673" t="str">
        <f>VLOOKUP(D2673,'B-Business Capability'!B:H,6,FALSE)</f>
        <v>Engineering</v>
      </c>
      <c r="G2673" t="str">
        <f>VLOOKUP(D2673,'B-Business Capability'!B:H,7,FALSE)</f>
        <v>Construction &amp; Development</v>
      </c>
      <c r="I2673" t="s">
        <v>253</v>
      </c>
      <c r="J2673" t="s">
        <v>1176</v>
      </c>
      <c r="K2673" t="s">
        <v>1179</v>
      </c>
      <c r="L2673" t="s">
        <v>998</v>
      </c>
      <c r="M2673" t="str">
        <f>VLOOKUP(L2673,'A-Applications'!B:D,3,FALSE)</f>
        <v>Podman/Podman Desktop</v>
      </c>
      <c r="N2673" t="s">
        <v>147</v>
      </c>
      <c r="O2673" s="42" t="s">
        <v>66</v>
      </c>
      <c r="P2673" t="s">
        <v>407</v>
      </c>
      <c r="Q2673" t="str">
        <f>VLOOKUP(KamstrupData[[#This Row],[IdLevel123]],'B-Business Capability'!B:L,10,FALSE)</f>
        <v>Idea-to-Release (I2R)</v>
      </c>
      <c r="R2673">
        <f>VLOOKUP(KamstrupData[[#This Row],[IdLevel123]],'B-Business Capability'!B:L,11,FALSE)</f>
        <v>420</v>
      </c>
      <c r="T2673" t="s">
        <v>1180</v>
      </c>
      <c r="U2673" t="str">
        <f>_xlfn.CONCAT(KamstrupData[[#This Row],[CountryCode]],"_",KamstrupData[[#This Row],[Business Area]],"_",KamstrupData[[#This Row],[DepartmentTeam]])</f>
        <v>DK10_Heat/Cooling - Technology Software_Data Sceince</v>
      </c>
      <c r="V2673" t="str">
        <f>VLOOKUP(KamstrupData[[#This Row],[ORG_Concat]],'O-Organization'!F:H,3,FALSE)</f>
        <v>11118_DK10_Heat &amp; Cooling_Heat/Cooling - Technology Software_Data Sceince</v>
      </c>
    </row>
    <row r="2674" spans="4:22">
      <c r="D2674" t="s">
        <v>507</v>
      </c>
      <c r="E2674" t="str">
        <f>VLOOKUP(D2674,'B-Business Capability'!B:H,5,FALSE)</f>
        <v>Product &amp; Software Development</v>
      </c>
      <c r="F2674" t="str">
        <f>VLOOKUP(D2674,'B-Business Capability'!B:H,6,FALSE)</f>
        <v>Engineering</v>
      </c>
      <c r="G2674" t="str">
        <f>VLOOKUP(D2674,'B-Business Capability'!B:H,7,FALSE)</f>
        <v>Construction &amp; Development</v>
      </c>
      <c r="I2674" t="s">
        <v>253</v>
      </c>
      <c r="J2674" t="s">
        <v>1176</v>
      </c>
      <c r="K2674" t="s">
        <v>967</v>
      </c>
      <c r="L2674" t="s">
        <v>998</v>
      </c>
      <c r="M2674" t="str">
        <f>VLOOKUP(L2674,'A-Applications'!B:D,3,FALSE)</f>
        <v>Podman/Podman Desktop</v>
      </c>
      <c r="N2674" t="s">
        <v>53</v>
      </c>
      <c r="O2674" s="42" t="s">
        <v>54</v>
      </c>
      <c r="P2674" t="s">
        <v>407</v>
      </c>
      <c r="Q2674" t="str">
        <f>VLOOKUP(KamstrupData[[#This Row],[IdLevel123]],'B-Business Capability'!B:L,10,FALSE)</f>
        <v>Idea-to-Release (I2R)</v>
      </c>
      <c r="R2674">
        <f>VLOOKUP(KamstrupData[[#This Row],[IdLevel123]],'B-Business Capability'!B:L,11,FALSE)</f>
        <v>420</v>
      </c>
      <c r="T2674" t="s">
        <v>1178</v>
      </c>
      <c r="U2674" t="str">
        <f>_xlfn.CONCAT(KamstrupData[[#This Row],[CountryCode]],"_",KamstrupData[[#This Row],[Business Area]],"_",KamstrupData[[#This Row],[DepartmentTeam]])</f>
        <v>DK10_Heat/Cooling - Technology Software_Software</v>
      </c>
      <c r="V2674" t="str">
        <f>VLOOKUP(KamstrupData[[#This Row],[ORG_Concat]],'O-Organization'!F:H,3,FALSE)</f>
        <v>11120_DK10_Heat &amp; Cooling_Heat/Cooling - Technology Software_Software</v>
      </c>
    </row>
    <row r="2675" spans="4:22">
      <c r="D2675" t="s">
        <v>507</v>
      </c>
      <c r="E2675" t="str">
        <f>VLOOKUP(D2675,'B-Business Capability'!B:H,5,FALSE)</f>
        <v>Product &amp; Software Development</v>
      </c>
      <c r="F2675" t="str">
        <f>VLOOKUP(D2675,'B-Business Capability'!B:H,6,FALSE)</f>
        <v>Engineering</v>
      </c>
      <c r="G2675" t="str">
        <f>VLOOKUP(D2675,'B-Business Capability'!B:H,7,FALSE)</f>
        <v>Construction &amp; Development</v>
      </c>
      <c r="I2675" t="s">
        <v>253</v>
      </c>
      <c r="J2675" t="s">
        <v>1176</v>
      </c>
      <c r="K2675" t="s">
        <v>967</v>
      </c>
      <c r="L2675" t="s">
        <v>999</v>
      </c>
      <c r="M2675" t="str">
        <f>VLOOKUP(L2675,'A-Applications'!B:D,3,FALSE)</f>
        <v>DotPeek</v>
      </c>
      <c r="N2675" t="s">
        <v>53</v>
      </c>
      <c r="O2675" s="42" t="s">
        <v>62</v>
      </c>
      <c r="P2675" t="s">
        <v>407</v>
      </c>
      <c r="Q2675" t="str">
        <f>VLOOKUP(KamstrupData[[#This Row],[IdLevel123]],'B-Business Capability'!B:L,10,FALSE)</f>
        <v>Idea-to-Release (I2R)</v>
      </c>
      <c r="R2675">
        <f>VLOOKUP(KamstrupData[[#This Row],[IdLevel123]],'B-Business Capability'!B:L,11,FALSE)</f>
        <v>420</v>
      </c>
      <c r="T2675" t="s">
        <v>1178</v>
      </c>
      <c r="U2675" t="str">
        <f>_xlfn.CONCAT(KamstrupData[[#This Row],[CountryCode]],"_",KamstrupData[[#This Row],[Business Area]],"_",KamstrupData[[#This Row],[DepartmentTeam]])</f>
        <v>DK10_Heat/Cooling - Technology Software_Software</v>
      </c>
      <c r="V2675" t="str">
        <f>VLOOKUP(KamstrupData[[#This Row],[ORG_Concat]],'O-Organization'!F:H,3,FALSE)</f>
        <v>11120_DK10_Heat &amp; Cooling_Heat/Cooling - Technology Software_Software</v>
      </c>
    </row>
    <row r="2676" spans="4:22">
      <c r="D2676" t="s">
        <v>507</v>
      </c>
      <c r="E2676" t="str">
        <f>VLOOKUP(D2676,'B-Business Capability'!B:H,5,FALSE)</f>
        <v>Product &amp; Software Development</v>
      </c>
      <c r="F2676" t="str">
        <f>VLOOKUP(D2676,'B-Business Capability'!B:H,6,FALSE)</f>
        <v>Engineering</v>
      </c>
      <c r="G2676" t="str">
        <f>VLOOKUP(D2676,'B-Business Capability'!B:H,7,FALSE)</f>
        <v>Construction &amp; Development</v>
      </c>
      <c r="I2676" t="s">
        <v>253</v>
      </c>
      <c r="J2676" t="s">
        <v>1176</v>
      </c>
      <c r="K2676" t="s">
        <v>967</v>
      </c>
      <c r="L2676" t="s">
        <v>1000</v>
      </c>
      <c r="M2676" t="str">
        <f>VLOOKUP(L2676,'A-Applications'!B:D,3,FALSE)</f>
        <v>PlantUml</v>
      </c>
      <c r="N2676" t="s">
        <v>53</v>
      </c>
      <c r="O2676" s="42" t="s">
        <v>62</v>
      </c>
      <c r="P2676" t="s">
        <v>407</v>
      </c>
      <c r="Q2676" t="str">
        <f>VLOOKUP(KamstrupData[[#This Row],[IdLevel123]],'B-Business Capability'!B:L,10,FALSE)</f>
        <v>Idea-to-Release (I2R)</v>
      </c>
      <c r="R2676">
        <f>VLOOKUP(KamstrupData[[#This Row],[IdLevel123]],'B-Business Capability'!B:L,11,FALSE)</f>
        <v>420</v>
      </c>
      <c r="T2676" t="s">
        <v>1178</v>
      </c>
      <c r="U2676" t="str">
        <f>_xlfn.CONCAT(KamstrupData[[#This Row],[CountryCode]],"_",KamstrupData[[#This Row],[Business Area]],"_",KamstrupData[[#This Row],[DepartmentTeam]])</f>
        <v>DK10_Heat/Cooling - Technology Software_Software</v>
      </c>
      <c r="V2676" t="str">
        <f>VLOOKUP(KamstrupData[[#This Row],[ORG_Concat]],'O-Organization'!F:H,3,FALSE)</f>
        <v>11120_DK10_Heat &amp; Cooling_Heat/Cooling - Technology Software_Software</v>
      </c>
    </row>
    <row r="2677" spans="4:22">
      <c r="D2677" t="s">
        <v>907</v>
      </c>
      <c r="E2677" t="str">
        <f>VLOOKUP(D2677,'B-Business Capability'!B:H,5,FALSE)</f>
        <v>Product &amp; Software Development</v>
      </c>
      <c r="F2677">
        <f>VLOOKUP(D2677,'B-Business Capability'!B:H,6,FALSE)</f>
        <v>0</v>
      </c>
      <c r="G2677">
        <f>VLOOKUP(D2677,'B-Business Capability'!B:H,7,FALSE)</f>
        <v>0</v>
      </c>
      <c r="I2677" t="s">
        <v>253</v>
      </c>
      <c r="J2677" t="s">
        <v>1176</v>
      </c>
      <c r="K2677" t="s">
        <v>967</v>
      </c>
      <c r="L2677" t="s">
        <v>466</v>
      </c>
      <c r="M2677" t="str">
        <f>VLOOKUP(L2677,'A-Applications'!B:D,3,FALSE)</f>
        <v>Poly</v>
      </c>
      <c r="N2677" t="s">
        <v>53</v>
      </c>
      <c r="O2677" s="42" t="s">
        <v>62</v>
      </c>
      <c r="P2677" t="s">
        <v>407</v>
      </c>
      <c r="Q2677" t="str">
        <f>VLOOKUP(KamstrupData[[#This Row],[IdLevel123]],'B-Business Capability'!B:L,10,FALSE)</f>
        <v>Idea-to-Release (I2R)</v>
      </c>
      <c r="R2677">
        <f>VLOOKUP(KamstrupData[[#This Row],[IdLevel123]],'B-Business Capability'!B:L,11,FALSE)</f>
        <v>100</v>
      </c>
      <c r="T2677" t="s">
        <v>1178</v>
      </c>
      <c r="U2677" t="str">
        <f>_xlfn.CONCAT(KamstrupData[[#This Row],[CountryCode]],"_",KamstrupData[[#This Row],[Business Area]],"_",KamstrupData[[#This Row],[DepartmentTeam]])</f>
        <v>DK10_Heat/Cooling - Technology Software_Software</v>
      </c>
      <c r="V2677" t="str">
        <f>VLOOKUP(KamstrupData[[#This Row],[ORG_Concat]],'O-Organization'!F:H,3,FALSE)</f>
        <v>11120_DK10_Heat &amp; Cooling_Heat/Cooling - Technology Software_Software</v>
      </c>
    </row>
    <row r="2678" spans="4:22">
      <c r="D2678" t="s">
        <v>507</v>
      </c>
      <c r="E2678" t="str">
        <f>VLOOKUP(D2678,'B-Business Capability'!B:H,5,FALSE)</f>
        <v>Product &amp; Software Development</v>
      </c>
      <c r="F2678" t="str">
        <f>VLOOKUP(D2678,'B-Business Capability'!B:H,6,FALSE)</f>
        <v>Engineering</v>
      </c>
      <c r="G2678" t="str">
        <f>VLOOKUP(D2678,'B-Business Capability'!B:H,7,FALSE)</f>
        <v>Construction &amp; Development</v>
      </c>
      <c r="I2678" t="s">
        <v>253</v>
      </c>
      <c r="J2678" t="s">
        <v>1176</v>
      </c>
      <c r="K2678" t="s">
        <v>967</v>
      </c>
      <c r="L2678" t="s">
        <v>1214</v>
      </c>
      <c r="M2678" t="str">
        <f>VLOOKUP(L2678,'A-Applications'!B:D,3,FALSE)</f>
        <v>npCap</v>
      </c>
      <c r="N2678" t="s">
        <v>53</v>
      </c>
      <c r="O2678" s="42" t="s">
        <v>54</v>
      </c>
      <c r="P2678" t="s">
        <v>407</v>
      </c>
      <c r="Q2678" t="str">
        <f>VLOOKUP(KamstrupData[[#This Row],[IdLevel123]],'B-Business Capability'!B:L,10,FALSE)</f>
        <v>Idea-to-Release (I2R)</v>
      </c>
      <c r="R2678">
        <f>VLOOKUP(KamstrupData[[#This Row],[IdLevel123]],'B-Business Capability'!B:L,11,FALSE)</f>
        <v>420</v>
      </c>
      <c r="T2678" t="s">
        <v>1178</v>
      </c>
      <c r="U2678" t="str">
        <f>_xlfn.CONCAT(KamstrupData[[#This Row],[CountryCode]],"_",KamstrupData[[#This Row],[Business Area]],"_",KamstrupData[[#This Row],[DepartmentTeam]])</f>
        <v>DK10_Heat/Cooling - Technology Software_Software</v>
      </c>
      <c r="V2678" t="str">
        <f>VLOOKUP(KamstrupData[[#This Row],[ORG_Concat]],'O-Organization'!F:H,3,FALSE)</f>
        <v>11120_DK10_Heat &amp; Cooling_Heat/Cooling - Technology Software_Software</v>
      </c>
    </row>
    <row r="2679" spans="4:22">
      <c r="D2679" t="s">
        <v>507</v>
      </c>
      <c r="E2679" t="str">
        <f>VLOOKUP(D2679,'B-Business Capability'!B:H,5,FALSE)</f>
        <v>Product &amp; Software Development</v>
      </c>
      <c r="F2679" t="str">
        <f>VLOOKUP(D2679,'B-Business Capability'!B:H,6,FALSE)</f>
        <v>Engineering</v>
      </c>
      <c r="G2679" t="str">
        <f>VLOOKUP(D2679,'B-Business Capability'!B:H,7,FALSE)</f>
        <v>Construction &amp; Development</v>
      </c>
      <c r="I2679" t="s">
        <v>253</v>
      </c>
      <c r="J2679" t="s">
        <v>1176</v>
      </c>
      <c r="K2679" t="s">
        <v>967</v>
      </c>
      <c r="L2679" t="s">
        <v>468</v>
      </c>
      <c r="M2679" t="str">
        <f>VLOOKUP(L2679,'A-Applications'!B:D,3,FALSE)</f>
        <v>nmap</v>
      </c>
      <c r="N2679" t="s">
        <v>53</v>
      </c>
      <c r="O2679" s="42" t="s">
        <v>54</v>
      </c>
      <c r="P2679" t="s">
        <v>407</v>
      </c>
      <c r="Q2679" t="str">
        <f>VLOOKUP(KamstrupData[[#This Row],[IdLevel123]],'B-Business Capability'!B:L,10,FALSE)</f>
        <v>Idea-to-Release (I2R)</v>
      </c>
      <c r="R2679">
        <f>VLOOKUP(KamstrupData[[#This Row],[IdLevel123]],'B-Business Capability'!B:L,11,FALSE)</f>
        <v>420</v>
      </c>
      <c r="T2679" t="s">
        <v>1178</v>
      </c>
      <c r="U2679" t="str">
        <f>_xlfn.CONCAT(KamstrupData[[#This Row],[CountryCode]],"_",KamstrupData[[#This Row],[Business Area]],"_",KamstrupData[[#This Row],[DepartmentTeam]])</f>
        <v>DK10_Heat/Cooling - Technology Software_Software</v>
      </c>
      <c r="V2679" t="str">
        <f>VLOOKUP(KamstrupData[[#This Row],[ORG_Concat]],'O-Organization'!F:H,3,FALSE)</f>
        <v>11120_DK10_Heat &amp; Cooling_Heat/Cooling - Technology Software_Software</v>
      </c>
    </row>
    <row r="2680" spans="4:22">
      <c r="D2680" t="s">
        <v>507</v>
      </c>
      <c r="E2680" t="str">
        <f>VLOOKUP(D2680,'B-Business Capability'!B:H,5,FALSE)</f>
        <v>Product &amp; Software Development</v>
      </c>
      <c r="F2680" t="str">
        <f>VLOOKUP(D2680,'B-Business Capability'!B:H,6,FALSE)</f>
        <v>Engineering</v>
      </c>
      <c r="G2680" t="str">
        <f>VLOOKUP(D2680,'B-Business Capability'!B:H,7,FALSE)</f>
        <v>Construction &amp; Development</v>
      </c>
      <c r="I2680" t="s">
        <v>253</v>
      </c>
      <c r="J2680" t="s">
        <v>1176</v>
      </c>
      <c r="K2680" t="s">
        <v>967</v>
      </c>
      <c r="L2680" t="s">
        <v>1215</v>
      </c>
      <c r="M2680" t="str">
        <f>VLOOKUP(L2680,'A-Applications'!B:D,3,FALSE)</f>
        <v>Elastic Stack (Search, Logstash, Kibana) + filebeat for collection</v>
      </c>
      <c r="N2680" t="s">
        <v>103</v>
      </c>
      <c r="O2680" s="42" t="s">
        <v>54</v>
      </c>
      <c r="P2680" t="s">
        <v>407</v>
      </c>
      <c r="Q2680" t="str">
        <f>VLOOKUP(KamstrupData[[#This Row],[IdLevel123]],'B-Business Capability'!B:L,10,FALSE)</f>
        <v>Idea-to-Release (I2R)</v>
      </c>
      <c r="R2680">
        <f>VLOOKUP(KamstrupData[[#This Row],[IdLevel123]],'B-Business Capability'!B:L,11,FALSE)</f>
        <v>420</v>
      </c>
      <c r="T2680" t="s">
        <v>1216</v>
      </c>
      <c r="U2680" t="str">
        <f>_xlfn.CONCAT(KamstrupData[[#This Row],[CountryCode]],"_",KamstrupData[[#This Row],[Business Area]],"_",KamstrupData[[#This Row],[DepartmentTeam]])</f>
        <v>DK10_Heat/Cooling - Technology Software_Software</v>
      </c>
      <c r="V2680" t="str">
        <f>VLOOKUP(KamstrupData[[#This Row],[ORG_Concat]],'O-Organization'!F:H,3,FALSE)</f>
        <v>11120_DK10_Heat &amp; Cooling_Heat/Cooling - Technology Software_Software</v>
      </c>
    </row>
    <row r="2681" spans="4:22">
      <c r="D2681" t="s">
        <v>507</v>
      </c>
      <c r="E2681" t="str">
        <f>VLOOKUP(D2681,'B-Business Capability'!B:H,5,FALSE)</f>
        <v>Product &amp; Software Development</v>
      </c>
      <c r="F2681" t="str">
        <f>VLOOKUP(D2681,'B-Business Capability'!B:H,6,FALSE)</f>
        <v>Engineering</v>
      </c>
      <c r="G2681" t="str">
        <f>VLOOKUP(D2681,'B-Business Capability'!B:H,7,FALSE)</f>
        <v>Construction &amp; Development</v>
      </c>
      <c r="I2681" t="s">
        <v>253</v>
      </c>
      <c r="J2681" t="s">
        <v>1176</v>
      </c>
      <c r="K2681" t="s">
        <v>967</v>
      </c>
      <c r="L2681" t="s">
        <v>1217</v>
      </c>
      <c r="M2681" t="str">
        <f>VLOOKUP(L2681,'A-Applications'!B:D,3,FALSE)</f>
        <v>Elastic APM Server</v>
      </c>
      <c r="N2681" t="s">
        <v>103</v>
      </c>
      <c r="O2681" s="42" t="s">
        <v>54</v>
      </c>
      <c r="P2681" t="s">
        <v>407</v>
      </c>
      <c r="Q2681" t="str">
        <f>VLOOKUP(KamstrupData[[#This Row],[IdLevel123]],'B-Business Capability'!B:L,10,FALSE)</f>
        <v>Idea-to-Release (I2R)</v>
      </c>
      <c r="R2681">
        <f>VLOOKUP(KamstrupData[[#This Row],[IdLevel123]],'B-Business Capability'!B:L,11,FALSE)</f>
        <v>420</v>
      </c>
      <c r="T2681" t="s">
        <v>1216</v>
      </c>
      <c r="U2681" t="str">
        <f>_xlfn.CONCAT(KamstrupData[[#This Row],[CountryCode]],"_",KamstrupData[[#This Row],[Business Area]],"_",KamstrupData[[#This Row],[DepartmentTeam]])</f>
        <v>DK10_Heat/Cooling - Technology Software_Software</v>
      </c>
      <c r="V2681" t="str">
        <f>VLOOKUP(KamstrupData[[#This Row],[ORG_Concat]],'O-Organization'!F:H,3,FALSE)</f>
        <v>11120_DK10_Heat &amp; Cooling_Heat/Cooling - Technology Software_Software</v>
      </c>
    </row>
    <row r="2682" spans="4:22">
      <c r="D2682" t="s">
        <v>507</v>
      </c>
      <c r="E2682" t="str">
        <f>VLOOKUP(D2682,'B-Business Capability'!B:H,5,FALSE)</f>
        <v>Product &amp; Software Development</v>
      </c>
      <c r="F2682" t="str">
        <f>VLOOKUP(D2682,'B-Business Capability'!B:H,6,FALSE)</f>
        <v>Engineering</v>
      </c>
      <c r="G2682" t="str">
        <f>VLOOKUP(D2682,'B-Business Capability'!B:H,7,FALSE)</f>
        <v>Construction &amp; Development</v>
      </c>
      <c r="I2682" t="s">
        <v>253</v>
      </c>
      <c r="J2682" t="s">
        <v>1176</v>
      </c>
      <c r="K2682" t="s">
        <v>967</v>
      </c>
      <c r="L2682" t="s">
        <v>1001</v>
      </c>
      <c r="M2682" t="str">
        <f>VLOOKUP(L2682,'A-Applications'!B:D,3,FALSE)</f>
        <v>Quartz.Net (Nuget Package)</v>
      </c>
      <c r="N2682" t="s">
        <v>103</v>
      </c>
      <c r="O2682" s="42" t="s">
        <v>54</v>
      </c>
      <c r="P2682" t="s">
        <v>407</v>
      </c>
      <c r="Q2682" t="str">
        <f>VLOOKUP(KamstrupData[[#This Row],[IdLevel123]],'B-Business Capability'!B:L,10,FALSE)</f>
        <v>Idea-to-Release (I2R)</v>
      </c>
      <c r="R2682">
        <f>VLOOKUP(KamstrupData[[#This Row],[IdLevel123]],'B-Business Capability'!B:L,11,FALSE)</f>
        <v>420</v>
      </c>
      <c r="T2682" t="s">
        <v>1218</v>
      </c>
      <c r="U2682" t="str">
        <f>_xlfn.CONCAT(KamstrupData[[#This Row],[CountryCode]],"_",KamstrupData[[#This Row],[Business Area]],"_",KamstrupData[[#This Row],[DepartmentTeam]])</f>
        <v>DK10_Heat/Cooling - Technology Software_Software</v>
      </c>
      <c r="V2682" t="str">
        <f>VLOOKUP(KamstrupData[[#This Row],[ORG_Concat]],'O-Organization'!F:H,3,FALSE)</f>
        <v>11120_DK10_Heat &amp; Cooling_Heat/Cooling - Technology Software_Software</v>
      </c>
    </row>
    <row r="2683" spans="4:22">
      <c r="D2683" t="s">
        <v>507</v>
      </c>
      <c r="E2683" t="str">
        <f>VLOOKUP(D2683,'B-Business Capability'!B:H,5,FALSE)</f>
        <v>Product &amp; Software Development</v>
      </c>
      <c r="F2683" t="str">
        <f>VLOOKUP(D2683,'B-Business Capability'!B:H,6,FALSE)</f>
        <v>Engineering</v>
      </c>
      <c r="G2683" t="str">
        <f>VLOOKUP(D2683,'B-Business Capability'!B:H,7,FALSE)</f>
        <v>Construction &amp; Development</v>
      </c>
      <c r="I2683" t="s">
        <v>253</v>
      </c>
      <c r="J2683" t="s">
        <v>1176</v>
      </c>
      <c r="K2683" t="s">
        <v>967</v>
      </c>
      <c r="L2683" t="s">
        <v>1002</v>
      </c>
      <c r="M2683" t="str">
        <f>VLOOKUP(L2683,'A-Applications'!B:D,3,FALSE)</f>
        <v>iLSpy</v>
      </c>
      <c r="N2683" t="s">
        <v>53</v>
      </c>
      <c r="O2683" s="42" t="s">
        <v>62</v>
      </c>
      <c r="P2683" t="s">
        <v>407</v>
      </c>
      <c r="Q2683" t="str">
        <f>VLOOKUP(KamstrupData[[#This Row],[IdLevel123]],'B-Business Capability'!B:L,10,FALSE)</f>
        <v>Idea-to-Release (I2R)</v>
      </c>
      <c r="R2683">
        <f>VLOOKUP(KamstrupData[[#This Row],[IdLevel123]],'B-Business Capability'!B:L,11,FALSE)</f>
        <v>420</v>
      </c>
      <c r="T2683" t="s">
        <v>1178</v>
      </c>
      <c r="U2683" t="str">
        <f>_xlfn.CONCAT(KamstrupData[[#This Row],[CountryCode]],"_",KamstrupData[[#This Row],[Business Area]],"_",KamstrupData[[#This Row],[DepartmentTeam]])</f>
        <v>DK10_Heat/Cooling - Technology Software_Software</v>
      </c>
      <c r="V2683" t="str">
        <f>VLOOKUP(KamstrupData[[#This Row],[ORG_Concat]],'O-Organization'!F:H,3,FALSE)</f>
        <v>11120_DK10_Heat &amp; Cooling_Heat/Cooling - Technology Software_Software</v>
      </c>
    </row>
    <row r="2684" spans="4:22">
      <c r="D2684" t="s">
        <v>507</v>
      </c>
      <c r="E2684" t="str">
        <f>VLOOKUP(D2684,'B-Business Capability'!B:H,5,FALSE)</f>
        <v>Product &amp; Software Development</v>
      </c>
      <c r="F2684" t="str">
        <f>VLOOKUP(D2684,'B-Business Capability'!B:H,6,FALSE)</f>
        <v>Engineering</v>
      </c>
      <c r="G2684" t="str">
        <f>VLOOKUP(D2684,'B-Business Capability'!B:H,7,FALSE)</f>
        <v>Construction &amp; Development</v>
      </c>
      <c r="I2684" t="s">
        <v>253</v>
      </c>
      <c r="J2684" t="s">
        <v>1176</v>
      </c>
      <c r="K2684" t="s">
        <v>967</v>
      </c>
      <c r="L2684" t="s">
        <v>1003</v>
      </c>
      <c r="M2684" t="str">
        <f>VLOOKUP(L2684,'A-Applications'!B:D,3,FALSE)</f>
        <v>ssh-keygen</v>
      </c>
      <c r="N2684" t="s">
        <v>53</v>
      </c>
      <c r="O2684" s="42" t="s">
        <v>54</v>
      </c>
      <c r="P2684" t="s">
        <v>407</v>
      </c>
      <c r="Q2684" t="str">
        <f>VLOOKUP(KamstrupData[[#This Row],[IdLevel123]],'B-Business Capability'!B:L,10,FALSE)</f>
        <v>Idea-to-Release (I2R)</v>
      </c>
      <c r="R2684">
        <f>VLOOKUP(KamstrupData[[#This Row],[IdLevel123]],'B-Business Capability'!B:L,11,FALSE)</f>
        <v>420</v>
      </c>
      <c r="T2684" t="s">
        <v>1178</v>
      </c>
      <c r="U2684" t="str">
        <f>_xlfn.CONCAT(KamstrupData[[#This Row],[CountryCode]],"_",KamstrupData[[#This Row],[Business Area]],"_",KamstrupData[[#This Row],[DepartmentTeam]])</f>
        <v>DK10_Heat/Cooling - Technology Software_Software</v>
      </c>
      <c r="V2684" t="str">
        <f>VLOOKUP(KamstrupData[[#This Row],[ORG_Concat]],'O-Organization'!F:H,3,FALSE)</f>
        <v>11120_DK10_Heat &amp; Cooling_Heat/Cooling - Technology Software_Software</v>
      </c>
    </row>
    <row r="2685" spans="4:22">
      <c r="D2685" t="s">
        <v>507</v>
      </c>
      <c r="E2685" t="str">
        <f>VLOOKUP(D2685,'B-Business Capability'!B:H,5,FALSE)</f>
        <v>Product &amp; Software Development</v>
      </c>
      <c r="F2685" t="str">
        <f>VLOOKUP(D2685,'B-Business Capability'!B:H,6,FALSE)</f>
        <v>Engineering</v>
      </c>
      <c r="G2685" t="str">
        <f>VLOOKUP(D2685,'B-Business Capability'!B:H,7,FALSE)</f>
        <v>Construction &amp; Development</v>
      </c>
      <c r="I2685" t="s">
        <v>253</v>
      </c>
      <c r="J2685" t="s">
        <v>1176</v>
      </c>
      <c r="K2685" t="s">
        <v>967</v>
      </c>
      <c r="L2685" t="s">
        <v>1219</v>
      </c>
      <c r="M2685" t="str">
        <f>VLOOKUP(L2685,'A-Applications'!B:D,3,FALSE)</f>
        <v>Google API</v>
      </c>
      <c r="N2685" t="s">
        <v>53</v>
      </c>
      <c r="O2685" s="42" t="s">
        <v>54</v>
      </c>
      <c r="P2685" t="s">
        <v>407</v>
      </c>
      <c r="Q2685" t="str">
        <f>VLOOKUP(KamstrupData[[#This Row],[IdLevel123]],'B-Business Capability'!B:L,10,FALSE)</f>
        <v>Idea-to-Release (I2R)</v>
      </c>
      <c r="R2685">
        <f>VLOOKUP(KamstrupData[[#This Row],[IdLevel123]],'B-Business Capability'!B:L,11,FALSE)</f>
        <v>420</v>
      </c>
      <c r="T2685" t="s">
        <v>1178</v>
      </c>
      <c r="U2685" t="str">
        <f>_xlfn.CONCAT(KamstrupData[[#This Row],[CountryCode]],"_",KamstrupData[[#This Row],[Business Area]],"_",KamstrupData[[#This Row],[DepartmentTeam]])</f>
        <v>DK10_Heat/Cooling - Technology Software_Software</v>
      </c>
      <c r="V2685" t="str">
        <f>VLOOKUP(KamstrupData[[#This Row],[ORG_Concat]],'O-Organization'!F:H,3,FALSE)</f>
        <v>11120_DK10_Heat &amp; Cooling_Heat/Cooling - Technology Software_Software</v>
      </c>
    </row>
    <row r="2686" spans="4:22">
      <c r="D2686" t="s">
        <v>507</v>
      </c>
      <c r="E2686" t="str">
        <f>VLOOKUP(D2686,'B-Business Capability'!B:H,5,FALSE)</f>
        <v>Product &amp; Software Development</v>
      </c>
      <c r="F2686" t="str">
        <f>VLOOKUP(D2686,'B-Business Capability'!B:H,6,FALSE)</f>
        <v>Engineering</v>
      </c>
      <c r="G2686" t="str">
        <f>VLOOKUP(D2686,'B-Business Capability'!B:H,7,FALSE)</f>
        <v>Construction &amp; Development</v>
      </c>
      <c r="I2686" t="s">
        <v>253</v>
      </c>
      <c r="J2686" t="s">
        <v>1176</v>
      </c>
      <c r="K2686" t="s">
        <v>967</v>
      </c>
      <c r="L2686" t="s">
        <v>1220</v>
      </c>
      <c r="M2686" t="str">
        <f>VLOOKUP(L2686,'A-Applications'!B:D,3,FALSE)</f>
        <v>Storybook</v>
      </c>
      <c r="N2686" t="s">
        <v>53</v>
      </c>
      <c r="O2686" s="42" t="s">
        <v>54</v>
      </c>
      <c r="P2686" t="s">
        <v>407</v>
      </c>
      <c r="Q2686" t="str">
        <f>VLOOKUP(KamstrupData[[#This Row],[IdLevel123]],'B-Business Capability'!B:L,10,FALSE)</f>
        <v>Idea-to-Release (I2R)</v>
      </c>
      <c r="R2686">
        <f>VLOOKUP(KamstrupData[[#This Row],[IdLevel123]],'B-Business Capability'!B:L,11,FALSE)</f>
        <v>420</v>
      </c>
      <c r="T2686" t="s">
        <v>1178</v>
      </c>
      <c r="U2686" t="str">
        <f>_xlfn.CONCAT(KamstrupData[[#This Row],[CountryCode]],"_",KamstrupData[[#This Row],[Business Area]],"_",KamstrupData[[#This Row],[DepartmentTeam]])</f>
        <v>DK10_Heat/Cooling - Technology Software_Software</v>
      </c>
      <c r="V2686" t="str">
        <f>VLOOKUP(KamstrupData[[#This Row],[ORG_Concat]],'O-Organization'!F:H,3,FALSE)</f>
        <v>11120_DK10_Heat &amp; Cooling_Heat/Cooling - Technology Software_Software</v>
      </c>
    </row>
    <row r="2687" spans="4:22">
      <c r="D2687" t="s">
        <v>507</v>
      </c>
      <c r="E2687" t="str">
        <f>VLOOKUP(D2687,'B-Business Capability'!B:H,5,FALSE)</f>
        <v>Product &amp; Software Development</v>
      </c>
      <c r="F2687" t="str">
        <f>VLOOKUP(D2687,'B-Business Capability'!B:H,6,FALSE)</f>
        <v>Engineering</v>
      </c>
      <c r="G2687" t="str">
        <f>VLOOKUP(D2687,'B-Business Capability'!B:H,7,FALSE)</f>
        <v>Construction &amp; Development</v>
      </c>
      <c r="I2687" t="s">
        <v>253</v>
      </c>
      <c r="J2687" t="s">
        <v>1176</v>
      </c>
      <c r="K2687" t="s">
        <v>967</v>
      </c>
      <c r="L2687" t="s">
        <v>1221</v>
      </c>
      <c r="M2687" t="str">
        <f>VLOOKUP(L2687,'A-Applications'!B:D,3,FALSE)</f>
        <v>Zeroheight </v>
      </c>
      <c r="N2687" t="s">
        <v>53</v>
      </c>
      <c r="O2687" s="42" t="s">
        <v>54</v>
      </c>
      <c r="P2687" t="s">
        <v>407</v>
      </c>
      <c r="Q2687" t="str">
        <f>VLOOKUP(KamstrupData[[#This Row],[IdLevel123]],'B-Business Capability'!B:L,10,FALSE)</f>
        <v>Idea-to-Release (I2R)</v>
      </c>
      <c r="R2687">
        <f>VLOOKUP(KamstrupData[[#This Row],[IdLevel123]],'B-Business Capability'!B:L,11,FALSE)</f>
        <v>420</v>
      </c>
      <c r="T2687" t="s">
        <v>1178</v>
      </c>
      <c r="U2687" t="str">
        <f>_xlfn.CONCAT(KamstrupData[[#This Row],[CountryCode]],"_",KamstrupData[[#This Row],[Business Area]],"_",KamstrupData[[#This Row],[DepartmentTeam]])</f>
        <v>DK10_Heat/Cooling - Technology Software_Software</v>
      </c>
      <c r="V2687" t="str">
        <f>VLOOKUP(KamstrupData[[#This Row],[ORG_Concat]],'O-Organization'!F:H,3,FALSE)</f>
        <v>11120_DK10_Heat &amp; Cooling_Heat/Cooling - Technology Software_Software</v>
      </c>
    </row>
    <row r="2688" spans="4:22">
      <c r="D2688" t="s">
        <v>507</v>
      </c>
      <c r="E2688" t="str">
        <f>VLOOKUP(D2688,'B-Business Capability'!B:H,5,FALSE)</f>
        <v>Product &amp; Software Development</v>
      </c>
      <c r="F2688" t="str">
        <f>VLOOKUP(D2688,'B-Business Capability'!B:H,6,FALSE)</f>
        <v>Engineering</v>
      </c>
      <c r="G2688" t="str">
        <f>VLOOKUP(D2688,'B-Business Capability'!B:H,7,FALSE)</f>
        <v>Construction &amp; Development</v>
      </c>
      <c r="I2688" t="s">
        <v>253</v>
      </c>
      <c r="J2688" t="s">
        <v>1176</v>
      </c>
      <c r="K2688" t="s">
        <v>967</v>
      </c>
      <c r="L2688" t="s">
        <v>469</v>
      </c>
      <c r="M2688" t="str">
        <f>VLOOKUP(L2688,'A-Applications'!B:D,3,FALSE)</f>
        <v>MUI</v>
      </c>
      <c r="N2688" t="s">
        <v>53</v>
      </c>
      <c r="O2688" s="42" t="s">
        <v>54</v>
      </c>
      <c r="P2688" t="s">
        <v>407</v>
      </c>
      <c r="Q2688" t="str">
        <f>VLOOKUP(KamstrupData[[#This Row],[IdLevel123]],'B-Business Capability'!B:L,10,FALSE)</f>
        <v>Idea-to-Release (I2R)</v>
      </c>
      <c r="R2688">
        <f>VLOOKUP(KamstrupData[[#This Row],[IdLevel123]],'B-Business Capability'!B:L,11,FALSE)</f>
        <v>420</v>
      </c>
      <c r="T2688" t="s">
        <v>1178</v>
      </c>
      <c r="U2688" t="str">
        <f>_xlfn.CONCAT(KamstrupData[[#This Row],[CountryCode]],"_",KamstrupData[[#This Row],[Business Area]],"_",KamstrupData[[#This Row],[DepartmentTeam]])</f>
        <v>DK10_Heat/Cooling - Technology Software_Software</v>
      </c>
      <c r="V2688" t="str">
        <f>VLOOKUP(KamstrupData[[#This Row],[ORG_Concat]],'O-Organization'!F:H,3,FALSE)</f>
        <v>11120_DK10_Heat &amp; Cooling_Heat/Cooling - Technology Software_Software</v>
      </c>
    </row>
    <row r="2689" spans="4:22">
      <c r="D2689" t="s">
        <v>507</v>
      </c>
      <c r="E2689" t="str">
        <f>VLOOKUP(D2689,'B-Business Capability'!B:H,5,FALSE)</f>
        <v>Product &amp; Software Development</v>
      </c>
      <c r="F2689" t="str">
        <f>VLOOKUP(D2689,'B-Business Capability'!B:H,6,FALSE)</f>
        <v>Engineering</v>
      </c>
      <c r="G2689" t="str">
        <f>VLOOKUP(D2689,'B-Business Capability'!B:H,7,FALSE)</f>
        <v>Construction &amp; Development</v>
      </c>
      <c r="I2689" t="s">
        <v>253</v>
      </c>
      <c r="J2689" t="s">
        <v>1176</v>
      </c>
      <c r="K2689" t="s">
        <v>1179</v>
      </c>
      <c r="L2689" t="s">
        <v>1004</v>
      </c>
      <c r="M2689" t="str">
        <f>VLOOKUP(L2689,'A-Applications'!B:D,3,FALSE)</f>
        <v>Azure Developer CLI</v>
      </c>
      <c r="N2689" t="s">
        <v>53</v>
      </c>
      <c r="O2689" s="42" t="s">
        <v>54</v>
      </c>
      <c r="P2689" t="s">
        <v>407</v>
      </c>
      <c r="Q2689" t="str">
        <f>VLOOKUP(KamstrupData[[#This Row],[IdLevel123]],'B-Business Capability'!B:L,10,FALSE)</f>
        <v>Idea-to-Release (I2R)</v>
      </c>
      <c r="R2689">
        <f>VLOOKUP(KamstrupData[[#This Row],[IdLevel123]],'B-Business Capability'!B:L,11,FALSE)</f>
        <v>420</v>
      </c>
      <c r="T2689" t="s">
        <v>1180</v>
      </c>
      <c r="U2689" t="str">
        <f>_xlfn.CONCAT(KamstrupData[[#This Row],[CountryCode]],"_",KamstrupData[[#This Row],[Business Area]],"_",KamstrupData[[#This Row],[DepartmentTeam]])</f>
        <v>DK10_Heat/Cooling - Technology Software_Data Sceince</v>
      </c>
      <c r="V2689" t="str">
        <f>VLOOKUP(KamstrupData[[#This Row],[ORG_Concat]],'O-Organization'!F:H,3,FALSE)</f>
        <v>11118_DK10_Heat &amp; Cooling_Heat/Cooling - Technology Software_Data Sceince</v>
      </c>
    </row>
    <row r="2690" spans="4:22">
      <c r="D2690" t="s">
        <v>507</v>
      </c>
      <c r="E2690" t="str">
        <f>VLOOKUP(D2690,'B-Business Capability'!B:H,5,FALSE)</f>
        <v>Product &amp; Software Development</v>
      </c>
      <c r="F2690" t="str">
        <f>VLOOKUP(D2690,'B-Business Capability'!B:H,6,FALSE)</f>
        <v>Engineering</v>
      </c>
      <c r="G2690" t="str">
        <f>VLOOKUP(D2690,'B-Business Capability'!B:H,7,FALSE)</f>
        <v>Construction &amp; Development</v>
      </c>
      <c r="I2690" t="s">
        <v>253</v>
      </c>
      <c r="J2690" t="s">
        <v>1176</v>
      </c>
      <c r="K2690" t="s">
        <v>1179</v>
      </c>
      <c r="L2690" t="s">
        <v>534</v>
      </c>
      <c r="M2690" t="str">
        <f>VLOOKUP(L2690,'A-Applications'!B:D,3,FALSE)</f>
        <v>Kubectl</v>
      </c>
      <c r="N2690" t="s">
        <v>147</v>
      </c>
      <c r="O2690" s="42" t="s">
        <v>66</v>
      </c>
      <c r="P2690" t="s">
        <v>407</v>
      </c>
      <c r="Q2690" t="str">
        <f>VLOOKUP(KamstrupData[[#This Row],[IdLevel123]],'B-Business Capability'!B:L,10,FALSE)</f>
        <v>Idea-to-Release (I2R)</v>
      </c>
      <c r="R2690">
        <f>VLOOKUP(KamstrupData[[#This Row],[IdLevel123]],'B-Business Capability'!B:L,11,FALSE)</f>
        <v>420</v>
      </c>
      <c r="T2690" t="s">
        <v>1180</v>
      </c>
      <c r="U2690" t="str">
        <f>_xlfn.CONCAT(KamstrupData[[#This Row],[CountryCode]],"_",KamstrupData[[#This Row],[Business Area]],"_",KamstrupData[[#This Row],[DepartmentTeam]])</f>
        <v>DK10_Heat/Cooling - Technology Software_Data Sceince</v>
      </c>
      <c r="V2690" t="str">
        <f>VLOOKUP(KamstrupData[[#This Row],[ORG_Concat]],'O-Organization'!F:H,3,FALSE)</f>
        <v>11118_DK10_Heat &amp; Cooling_Heat/Cooling - Technology Software_Data Sceince</v>
      </c>
    </row>
    <row r="2691" spans="4:22">
      <c r="D2691" t="s">
        <v>507</v>
      </c>
      <c r="E2691" t="str">
        <f>VLOOKUP(D2691,'B-Business Capability'!B:H,5,FALSE)</f>
        <v>Product &amp; Software Development</v>
      </c>
      <c r="F2691" t="str">
        <f>VLOOKUP(D2691,'B-Business Capability'!B:H,6,FALSE)</f>
        <v>Engineering</v>
      </c>
      <c r="G2691" t="str">
        <f>VLOOKUP(D2691,'B-Business Capability'!B:H,7,FALSE)</f>
        <v>Construction &amp; Development</v>
      </c>
      <c r="I2691" t="s">
        <v>253</v>
      </c>
      <c r="J2691" t="s">
        <v>1176</v>
      </c>
      <c r="K2691" t="s">
        <v>967</v>
      </c>
      <c r="L2691" t="s">
        <v>616</v>
      </c>
      <c r="M2691" t="str">
        <f>VLOOKUP(L2691,'A-Applications'!B:D,3,FALSE)</f>
        <v>Figma</v>
      </c>
      <c r="N2691" t="s">
        <v>53</v>
      </c>
      <c r="O2691" s="42" t="s">
        <v>54</v>
      </c>
      <c r="P2691" t="s">
        <v>407</v>
      </c>
      <c r="Q2691" t="str">
        <f>VLOOKUP(KamstrupData[[#This Row],[IdLevel123]],'B-Business Capability'!B:L,10,FALSE)</f>
        <v>Idea-to-Release (I2R)</v>
      </c>
      <c r="R2691">
        <f>VLOOKUP(KamstrupData[[#This Row],[IdLevel123]],'B-Business Capability'!B:L,11,FALSE)</f>
        <v>420</v>
      </c>
      <c r="T2691" t="s">
        <v>1222</v>
      </c>
      <c r="U2691" t="str">
        <f>_xlfn.CONCAT(KamstrupData[[#This Row],[CountryCode]],"_",KamstrupData[[#This Row],[Business Area]],"_",KamstrupData[[#This Row],[DepartmentTeam]])</f>
        <v>DK10_Heat/Cooling - Technology Software_Software</v>
      </c>
      <c r="V2691" t="str">
        <f>VLOOKUP(KamstrupData[[#This Row],[ORG_Concat]],'O-Organization'!F:H,3,FALSE)</f>
        <v>11120_DK10_Heat &amp; Cooling_Heat/Cooling - Technology Software_Software</v>
      </c>
    </row>
    <row r="2692" spans="4:22">
      <c r="D2692" t="s">
        <v>252</v>
      </c>
      <c r="E2692" t="str">
        <f>VLOOKUP(D2692,'B-Business Capability'!B:H,5,FALSE)</f>
        <v>Finance</v>
      </c>
      <c r="F2692" t="str">
        <f>VLOOKUP(D2692,'B-Business Capability'!B:H,6,FALSE)</f>
        <v>Settlements &amp; Payments</v>
      </c>
      <c r="G2692" t="str">
        <f>VLOOKUP(D2692,'B-Business Capability'!B:H,7,FALSE)</f>
        <v>Invoice Approval</v>
      </c>
      <c r="I2692" t="s">
        <v>253</v>
      </c>
      <c r="J2692" t="s">
        <v>1223</v>
      </c>
      <c r="L2692" t="s">
        <v>65</v>
      </c>
      <c r="M2692" t="str">
        <f>VLOOKUP(L2692,'A-Applications'!B:D,3,FALSE)</f>
        <v>IFS ERP</v>
      </c>
      <c r="N2692" t="s">
        <v>53</v>
      </c>
      <c r="O2692" s="42" t="s">
        <v>62</v>
      </c>
      <c r="P2692" t="s">
        <v>254</v>
      </c>
      <c r="Q2692" t="str">
        <f>VLOOKUP(KamstrupData[[#This Row],[IdLevel123]],'B-Business Capability'!B:L,10,FALSE)</f>
        <v>Procure-to-Pay (P2P)</v>
      </c>
      <c r="R2692">
        <f>VLOOKUP(KamstrupData[[#This Row],[IdLevel123]],'B-Business Capability'!B:L,11,FALSE)</f>
        <v>520</v>
      </c>
      <c r="T2692" t="s">
        <v>255</v>
      </c>
      <c r="U2692" t="str">
        <f>_xlfn.CONCAT(KamstrupData[[#This Row],[CountryCode]],"_",KamstrupData[[#This Row],[Business Area]],"_",KamstrupData[[#This Row],[DepartmentTeam]])</f>
        <v>DK10_Quality &amp; Sustainability_</v>
      </c>
      <c r="V2692" t="str">
        <f>VLOOKUP(KamstrupData[[#This Row],[ORG_Concat]],'O-Organization'!F:H,3,FALSE)</f>
        <v>11077_DK10_Quality &amp; Sustainability_Quality &amp; Sustainability_</v>
      </c>
    </row>
    <row r="2693" spans="4:22">
      <c r="D2693" t="s">
        <v>1224</v>
      </c>
      <c r="E2693" t="str">
        <f>VLOOKUP(D2693,'B-Business Capability'!B:H,5,FALSE)</f>
        <v>Governance, Risk and Compliance</v>
      </c>
      <c r="F2693" t="str">
        <f>VLOOKUP(D2693,'B-Business Capability'!B:H,6,FALSE)</f>
        <v>Enterprise Risk and Compliance</v>
      </c>
      <c r="G2693" t="str">
        <f>VLOOKUP(D2693,'B-Business Capability'!B:H,7,FALSE)</f>
        <v>Regulatory Compliance Management</v>
      </c>
      <c r="I2693" t="s">
        <v>253</v>
      </c>
      <c r="J2693" t="s">
        <v>1223</v>
      </c>
      <c r="K2693" t="s">
        <v>1225</v>
      </c>
      <c r="L2693" t="s">
        <v>65</v>
      </c>
      <c r="M2693" t="str">
        <f>VLOOKUP(L2693,'A-Applications'!B:D,3,FALSE)</f>
        <v>IFS ERP</v>
      </c>
      <c r="N2693" t="s">
        <v>53</v>
      </c>
      <c r="O2693" s="42" t="s">
        <v>66</v>
      </c>
      <c r="P2693" t="s">
        <v>1226</v>
      </c>
      <c r="Q2693" t="str">
        <f>VLOOKUP(KamstrupData[[#This Row],[IdLevel123]],'B-Business Capability'!B:L,10,FALSE)</f>
        <v>N/A</v>
      </c>
      <c r="R2693">
        <f>VLOOKUP(KamstrupData[[#This Row],[IdLevel123]],'B-Business Capability'!B:L,11,FALSE)</f>
        <v>0</v>
      </c>
      <c r="T2693" t="s">
        <v>1227</v>
      </c>
      <c r="U2693" t="str">
        <f>_xlfn.CONCAT(KamstrupData[[#This Row],[CountryCode]],"_",KamstrupData[[#This Row],[Business Area]],"_",KamstrupData[[#This Row],[DepartmentTeam]])</f>
        <v>DK10_Quality &amp; Sustainability_Metrology, Accreditation &amp; Calibration</v>
      </c>
      <c r="V2693" t="str">
        <f>VLOOKUP(KamstrupData[[#This Row],[ORG_Concat]],'O-Organization'!F:H,3,FALSE)</f>
        <v>11078_DK10_Quality &amp; Sustainability_Quality &amp; Sustainability_Metrology, Accreditation &amp; Calibration</v>
      </c>
    </row>
    <row r="2694" spans="4:22">
      <c r="D2694" t="s">
        <v>1228</v>
      </c>
      <c r="E2694" t="str">
        <f>VLOOKUP(D2694,'B-Business Capability'!B:H,5,FALSE)</f>
        <v>Sustainability Management</v>
      </c>
      <c r="F2694" t="str">
        <f>VLOOKUP(D2694,'B-Business Capability'!B:H,6,FALSE)</f>
        <v>Circular Economy</v>
      </c>
      <c r="G2694" t="str">
        <f>VLOOKUP(D2694,'B-Business Capability'!B:H,7,FALSE)</f>
        <v>Extended Producer Responsibility Management</v>
      </c>
      <c r="I2694" t="s">
        <v>253</v>
      </c>
      <c r="J2694" t="s">
        <v>1223</v>
      </c>
      <c r="K2694" t="s">
        <v>1229</v>
      </c>
      <c r="L2694" t="s">
        <v>65</v>
      </c>
      <c r="M2694" t="str">
        <f>VLOOKUP(L2694,'A-Applications'!B:D,3,FALSE)</f>
        <v>IFS ERP</v>
      </c>
      <c r="N2694" t="s">
        <v>147</v>
      </c>
      <c r="O2694" s="42" t="s">
        <v>62</v>
      </c>
      <c r="P2694" t="s">
        <v>1230</v>
      </c>
      <c r="Q2694" t="str">
        <f>VLOOKUP(KamstrupData[[#This Row],[IdLevel123]],'B-Business Capability'!B:L,10,FALSE)</f>
        <v>N/A</v>
      </c>
      <c r="R2694">
        <f>VLOOKUP(KamstrupData[[#This Row],[IdLevel123]],'B-Business Capability'!B:L,11,FALSE)</f>
        <v>0</v>
      </c>
      <c r="T2694" t="s">
        <v>1231</v>
      </c>
      <c r="U2694" t="str">
        <f>_xlfn.CONCAT(KamstrupData[[#This Row],[CountryCode]],"_",KamstrupData[[#This Row],[Business Area]],"_",KamstrupData[[#This Row],[DepartmentTeam]])</f>
        <v>DK10_Quality &amp; Sustainability_Sustainability &amp; Environment</v>
      </c>
      <c r="V2694" t="str">
        <f>VLOOKUP(KamstrupData[[#This Row],[ORG_Concat]],'O-Organization'!F:H,3,FALSE)</f>
        <v>11080_DK10_Quality &amp; Sustainability_Quality &amp; Sustainability_Sustainability &amp; Environment</v>
      </c>
    </row>
    <row r="2695" spans="4:22">
      <c r="D2695" t="s">
        <v>1232</v>
      </c>
      <c r="E2695" t="str">
        <f>VLOOKUP(D2695,'B-Business Capability'!B:H,5,FALSE)</f>
        <v>Sustainability Management</v>
      </c>
      <c r="F2695" t="str">
        <f>VLOOKUP(D2695,'B-Business Capability'!B:H,6,FALSE)</f>
        <v>Environmental Footprint Management</v>
      </c>
      <c r="G2695" t="str">
        <f>VLOOKUP(D2695,'B-Business Capability'!B:H,7,FALSE)</f>
        <v>Carbon Footprint Calculation</v>
      </c>
      <c r="I2695" t="s">
        <v>253</v>
      </c>
      <c r="J2695" t="s">
        <v>1223</v>
      </c>
      <c r="K2695" t="s">
        <v>1229</v>
      </c>
      <c r="L2695" t="s">
        <v>65</v>
      </c>
      <c r="M2695" t="str">
        <f>VLOOKUP(L2695,'A-Applications'!B:D,3,FALSE)</f>
        <v>IFS ERP</v>
      </c>
      <c r="N2695" t="s">
        <v>147</v>
      </c>
      <c r="O2695" s="42" t="s">
        <v>62</v>
      </c>
      <c r="P2695" t="s">
        <v>1233</v>
      </c>
      <c r="Q2695" t="str">
        <f>VLOOKUP(KamstrupData[[#This Row],[IdLevel123]],'B-Business Capability'!B:L,10,FALSE)</f>
        <v>N/A</v>
      </c>
      <c r="R2695">
        <f>VLOOKUP(KamstrupData[[#This Row],[IdLevel123]],'B-Business Capability'!B:L,11,FALSE)</f>
        <v>0</v>
      </c>
      <c r="T2695" t="s">
        <v>1231</v>
      </c>
      <c r="U2695" t="str">
        <f>_xlfn.CONCAT(KamstrupData[[#This Row],[CountryCode]],"_",KamstrupData[[#This Row],[Business Area]],"_",KamstrupData[[#This Row],[DepartmentTeam]])</f>
        <v>DK10_Quality &amp; Sustainability_Sustainability &amp; Environment</v>
      </c>
      <c r="V2695" t="str">
        <f>VLOOKUP(KamstrupData[[#This Row],[ORG_Concat]],'O-Organization'!F:H,3,FALSE)</f>
        <v>11080_DK10_Quality &amp; Sustainability_Quality &amp; Sustainability_Sustainability &amp; Environment</v>
      </c>
    </row>
    <row r="2696" spans="4:22">
      <c r="D2696" t="s">
        <v>1234</v>
      </c>
      <c r="E2696" t="str">
        <f>VLOOKUP(D2696,'B-Business Capability'!B:H,5,FALSE)</f>
        <v>Sustainability Management</v>
      </c>
      <c r="F2696" t="str">
        <f>VLOOKUP(D2696,'B-Business Capability'!B:H,6,FALSE)</f>
        <v>Environmental Footprint Management</v>
      </c>
      <c r="G2696" t="str">
        <f>VLOOKUP(D2696,'B-Business Capability'!B:H,7,FALSE)</f>
        <v>GHG Emissions Calculation</v>
      </c>
      <c r="I2696" t="s">
        <v>253</v>
      </c>
      <c r="J2696" t="s">
        <v>1223</v>
      </c>
      <c r="K2696" t="s">
        <v>1229</v>
      </c>
      <c r="L2696" t="s">
        <v>65</v>
      </c>
      <c r="M2696" t="str">
        <f>VLOOKUP(L2696,'A-Applications'!B:D,3,FALSE)</f>
        <v>IFS ERP</v>
      </c>
      <c r="N2696" t="s">
        <v>147</v>
      </c>
      <c r="O2696" s="42" t="s">
        <v>62</v>
      </c>
      <c r="P2696" t="s">
        <v>1233</v>
      </c>
      <c r="Q2696" t="str">
        <f>VLOOKUP(KamstrupData[[#This Row],[IdLevel123]],'B-Business Capability'!B:L,10,FALSE)</f>
        <v>N/A</v>
      </c>
      <c r="R2696">
        <f>VLOOKUP(KamstrupData[[#This Row],[IdLevel123]],'B-Business Capability'!B:L,11,FALSE)</f>
        <v>0</v>
      </c>
      <c r="T2696" t="s">
        <v>1231</v>
      </c>
      <c r="U2696" t="str">
        <f>_xlfn.CONCAT(KamstrupData[[#This Row],[CountryCode]],"_",KamstrupData[[#This Row],[Business Area]],"_",KamstrupData[[#This Row],[DepartmentTeam]])</f>
        <v>DK10_Quality &amp; Sustainability_Sustainability &amp; Environment</v>
      </c>
      <c r="V2696" t="str">
        <f>VLOOKUP(KamstrupData[[#This Row],[ORG_Concat]],'O-Organization'!F:H,3,FALSE)</f>
        <v>11080_DK10_Quality &amp; Sustainability_Quality &amp; Sustainability_Sustainability &amp; Environment</v>
      </c>
    </row>
    <row r="2697" spans="4:22">
      <c r="D2697" t="s">
        <v>1235</v>
      </c>
      <c r="E2697" t="str">
        <f>VLOOKUP(D2697,'B-Business Capability'!B:H,5,FALSE)</f>
        <v>Sustainability Management</v>
      </c>
      <c r="F2697" t="str">
        <f>VLOOKUP(D2697,'B-Business Capability'!B:H,6,FALSE)</f>
        <v>Environmental Footprint Management</v>
      </c>
      <c r="G2697" t="str">
        <f>VLOOKUP(D2697,'B-Business Capability'!B:H,7,FALSE)</f>
        <v>Sustainability Steering and Reporting</v>
      </c>
      <c r="I2697" t="s">
        <v>253</v>
      </c>
      <c r="J2697" t="s">
        <v>1223</v>
      </c>
      <c r="K2697" t="s">
        <v>1229</v>
      </c>
      <c r="L2697" t="s">
        <v>65</v>
      </c>
      <c r="M2697" t="str">
        <f>VLOOKUP(L2697,'A-Applications'!B:D,3,FALSE)</f>
        <v>IFS ERP</v>
      </c>
      <c r="N2697" t="s">
        <v>147</v>
      </c>
      <c r="O2697" s="42" t="s">
        <v>62</v>
      </c>
      <c r="P2697" t="s">
        <v>97</v>
      </c>
      <c r="Q2697" t="str">
        <f>VLOOKUP(KamstrupData[[#This Row],[IdLevel123]],'B-Business Capability'!B:L,10,FALSE)</f>
        <v>N/A</v>
      </c>
      <c r="R2697">
        <f>VLOOKUP(KamstrupData[[#This Row],[IdLevel123]],'B-Business Capability'!B:L,11,FALSE)</f>
        <v>0</v>
      </c>
      <c r="T2697" t="s">
        <v>1231</v>
      </c>
      <c r="U2697" t="str">
        <f>_xlfn.CONCAT(KamstrupData[[#This Row],[CountryCode]],"_",KamstrupData[[#This Row],[Business Area]],"_",KamstrupData[[#This Row],[DepartmentTeam]])</f>
        <v>DK10_Quality &amp; Sustainability_Sustainability &amp; Environment</v>
      </c>
      <c r="V2697" t="str">
        <f>VLOOKUP(KamstrupData[[#This Row],[ORG_Concat]],'O-Organization'!F:H,3,FALSE)</f>
        <v>11080_DK10_Quality &amp; Sustainability_Quality &amp; Sustainability_Sustainability &amp; Environment</v>
      </c>
    </row>
    <row r="2698" spans="4:22">
      <c r="D2698" t="s">
        <v>1236</v>
      </c>
      <c r="E2698" t="str">
        <f>VLOOKUP(D2698,'B-Business Capability'!B:H,5,FALSE)</f>
        <v>Sustainability Management</v>
      </c>
      <c r="F2698" t="str">
        <f>VLOOKUP(D2698,'B-Business Capability'!B:H,6,FALSE)</f>
        <v>Sustainable Operations</v>
      </c>
      <c r="G2698" t="str">
        <f>VLOOKUP(D2698,'B-Business Capability'!B:H,7,FALSE)</f>
        <v>Hazardous Substance Management</v>
      </c>
      <c r="I2698" t="s">
        <v>253</v>
      </c>
      <c r="J2698" t="s">
        <v>1223</v>
      </c>
      <c r="K2698" t="s">
        <v>1229</v>
      </c>
      <c r="L2698" t="s">
        <v>65</v>
      </c>
      <c r="M2698" t="str">
        <f>VLOOKUP(L2698,'A-Applications'!B:D,3,FALSE)</f>
        <v>IFS ERP</v>
      </c>
      <c r="N2698" t="s">
        <v>147</v>
      </c>
      <c r="O2698" s="42" t="s">
        <v>62</v>
      </c>
      <c r="P2698" t="s">
        <v>407</v>
      </c>
      <c r="Q2698" t="str">
        <f>VLOOKUP(KamstrupData[[#This Row],[IdLevel123]],'B-Business Capability'!B:L,10,FALSE)</f>
        <v>N/A</v>
      </c>
      <c r="R2698">
        <f>VLOOKUP(KamstrupData[[#This Row],[IdLevel123]],'B-Business Capability'!B:L,11,FALSE)</f>
        <v>0</v>
      </c>
      <c r="T2698" t="s">
        <v>1237</v>
      </c>
      <c r="U2698" t="str">
        <f>_xlfn.CONCAT(KamstrupData[[#This Row],[CountryCode]],"_",KamstrupData[[#This Row],[Business Area]],"_",KamstrupData[[#This Row],[DepartmentTeam]])</f>
        <v>DK10_Quality &amp; Sustainability_Sustainability &amp; Environment</v>
      </c>
      <c r="V2698" t="str">
        <f>VLOOKUP(KamstrupData[[#This Row],[ORG_Concat]],'O-Organization'!F:H,3,FALSE)</f>
        <v>11080_DK10_Quality &amp; Sustainability_Quality &amp; Sustainability_Sustainability &amp; Environment</v>
      </c>
    </row>
    <row r="2699" spans="4:22">
      <c r="D2699" t="s">
        <v>1236</v>
      </c>
      <c r="E2699" t="str">
        <f>VLOOKUP(D2699,'B-Business Capability'!B:H,5,FALSE)</f>
        <v>Sustainability Management</v>
      </c>
      <c r="F2699" t="str">
        <f>VLOOKUP(D2699,'B-Business Capability'!B:H,6,FALSE)</f>
        <v>Sustainable Operations</v>
      </c>
      <c r="G2699" t="str">
        <f>VLOOKUP(D2699,'B-Business Capability'!B:H,7,FALSE)</f>
        <v>Hazardous Substance Management</v>
      </c>
      <c r="I2699" t="s">
        <v>253</v>
      </c>
      <c r="J2699" t="s">
        <v>1223</v>
      </c>
      <c r="K2699" t="s">
        <v>1229</v>
      </c>
      <c r="L2699" t="s">
        <v>65</v>
      </c>
      <c r="M2699" t="str">
        <f>VLOOKUP(L2699,'A-Applications'!B:D,3,FALSE)</f>
        <v>IFS ERP</v>
      </c>
      <c r="N2699" t="s">
        <v>147</v>
      </c>
      <c r="O2699" s="42" t="s">
        <v>62</v>
      </c>
      <c r="P2699" t="s">
        <v>267</v>
      </c>
      <c r="Q2699" t="str">
        <f>VLOOKUP(KamstrupData[[#This Row],[IdLevel123]],'B-Business Capability'!B:L,10,FALSE)</f>
        <v>N/A</v>
      </c>
      <c r="R2699">
        <f>VLOOKUP(KamstrupData[[#This Row],[IdLevel123]],'B-Business Capability'!B:L,11,FALSE)</f>
        <v>0</v>
      </c>
      <c r="T2699" t="s">
        <v>1237</v>
      </c>
      <c r="U2699" t="str">
        <f>_xlfn.CONCAT(KamstrupData[[#This Row],[CountryCode]],"_",KamstrupData[[#This Row],[Business Area]],"_",KamstrupData[[#This Row],[DepartmentTeam]])</f>
        <v>DK10_Quality &amp; Sustainability_Sustainability &amp; Environment</v>
      </c>
      <c r="V2699" t="str">
        <f>VLOOKUP(KamstrupData[[#This Row],[ORG_Concat]],'O-Organization'!F:H,3,FALSE)</f>
        <v>11080_DK10_Quality &amp; Sustainability_Quality &amp; Sustainability_Sustainability &amp; Environment</v>
      </c>
    </row>
    <row r="2700" spans="4:22">
      <c r="D2700" t="s">
        <v>1236</v>
      </c>
      <c r="E2700" t="str">
        <f>VLOOKUP(D2700,'B-Business Capability'!B:H,5,FALSE)</f>
        <v>Sustainability Management</v>
      </c>
      <c r="F2700" t="str">
        <f>VLOOKUP(D2700,'B-Business Capability'!B:H,6,FALSE)</f>
        <v>Sustainable Operations</v>
      </c>
      <c r="G2700" t="str">
        <f>VLOOKUP(D2700,'B-Business Capability'!B:H,7,FALSE)</f>
        <v>Hazardous Substance Management</v>
      </c>
      <c r="I2700" t="s">
        <v>253</v>
      </c>
      <c r="J2700" t="s">
        <v>1223</v>
      </c>
      <c r="K2700" t="s">
        <v>1229</v>
      </c>
      <c r="L2700" t="s">
        <v>65</v>
      </c>
      <c r="M2700" t="str">
        <f>VLOOKUP(L2700,'A-Applications'!B:D,3,FALSE)</f>
        <v>IFS ERP</v>
      </c>
      <c r="N2700" t="s">
        <v>147</v>
      </c>
      <c r="O2700" s="42" t="s">
        <v>62</v>
      </c>
      <c r="P2700" t="s">
        <v>1238</v>
      </c>
      <c r="Q2700" t="str">
        <f>VLOOKUP(KamstrupData[[#This Row],[IdLevel123]],'B-Business Capability'!B:L,10,FALSE)</f>
        <v>N/A</v>
      </c>
      <c r="R2700">
        <f>VLOOKUP(KamstrupData[[#This Row],[IdLevel123]],'B-Business Capability'!B:L,11,FALSE)</f>
        <v>0</v>
      </c>
      <c r="T2700" t="s">
        <v>1237</v>
      </c>
      <c r="U2700" t="str">
        <f>_xlfn.CONCAT(KamstrupData[[#This Row],[CountryCode]],"_",KamstrupData[[#This Row],[Business Area]],"_",KamstrupData[[#This Row],[DepartmentTeam]])</f>
        <v>DK10_Quality &amp; Sustainability_Sustainability &amp; Environment</v>
      </c>
      <c r="V2700" t="str">
        <f>VLOOKUP(KamstrupData[[#This Row],[ORG_Concat]],'O-Organization'!F:H,3,FALSE)</f>
        <v>11080_DK10_Quality &amp; Sustainability_Quality &amp; Sustainability_Sustainability &amp; Environment</v>
      </c>
    </row>
    <row r="2701" spans="4:22">
      <c r="D2701" s="28" t="s">
        <v>252</v>
      </c>
      <c r="E2701" t="str">
        <f>VLOOKUP(D2701,'B-Business Capability'!B:H,5,FALSE)</f>
        <v>Finance</v>
      </c>
      <c r="F2701" t="str">
        <f>VLOOKUP(D2701,'B-Business Capability'!B:H,6,FALSE)</f>
        <v>Settlements &amp; Payments</v>
      </c>
      <c r="G2701" t="str">
        <f>VLOOKUP(D2701,'B-Business Capability'!B:H,7,FALSE)</f>
        <v>Invoice Approval</v>
      </c>
      <c r="I2701" t="s">
        <v>253</v>
      </c>
      <c r="J2701" t="s">
        <v>1223</v>
      </c>
      <c r="K2701" t="s">
        <v>1239</v>
      </c>
      <c r="L2701" t="s">
        <v>65</v>
      </c>
      <c r="M2701" t="str">
        <f>VLOOKUP(L2701,'A-Applications'!B:D,3,FALSE)</f>
        <v>IFS ERP</v>
      </c>
      <c r="O2701" s="42"/>
      <c r="P2701" t="s">
        <v>77</v>
      </c>
      <c r="Q2701" t="str">
        <f>VLOOKUP(KamstrupData[[#This Row],[IdLevel123]],'B-Business Capability'!B:L,10,FALSE)</f>
        <v>Procure-to-Pay (P2P)</v>
      </c>
      <c r="R2701">
        <f>VLOOKUP(KamstrupData[[#This Row],[IdLevel123]],'B-Business Capability'!B:L,11,FALSE)</f>
        <v>520</v>
      </c>
      <c r="U2701" t="str">
        <f>_xlfn.CONCAT(KamstrupData[[#This Row],[CountryCode]],"_",KamstrupData[[#This Row],[Business Area]],"_",KamstrupData[[#This Row],[DepartmentTeam]])</f>
        <v>DK10_Quality &amp; Sustainability_Quality Accurance</v>
      </c>
      <c r="V2701" t="str">
        <f>VLOOKUP(KamstrupData[[#This Row],[ORG_Concat]],'O-Organization'!F:H,3,FALSE)</f>
        <v>11079_DK10_Quality &amp; Sustainability_Quality &amp; Sustainability_Quality Accurance</v>
      </c>
    </row>
    <row r="2702" spans="4:22">
      <c r="D2702" t="s">
        <v>1240</v>
      </c>
      <c r="E2702" t="str">
        <f>VLOOKUP(D2702,'B-Business Capability'!B:H,5,FALSE)</f>
        <v>Governance, Risk and Compliance</v>
      </c>
      <c r="F2702" t="str">
        <f>VLOOKUP(D2702,'B-Business Capability'!B:H,6,FALSE)</f>
        <v>Enterprise Risk and Compliance</v>
      </c>
      <c r="G2702" t="str">
        <f>VLOOKUP(D2702,'B-Business Capability'!B:H,7,FALSE)</f>
        <v>Controls Management</v>
      </c>
      <c r="I2702" t="s">
        <v>253</v>
      </c>
      <c r="J2702" t="s">
        <v>1223</v>
      </c>
      <c r="K2702" t="s">
        <v>1225</v>
      </c>
      <c r="L2702" t="s">
        <v>887</v>
      </c>
      <c r="M2702" t="str">
        <f>VLOOKUP(L2702,'A-Applications'!B:D,3,FALSE)</f>
        <v>Python</v>
      </c>
      <c r="N2702" t="s">
        <v>53</v>
      </c>
      <c r="O2702" s="42" t="s">
        <v>62</v>
      </c>
      <c r="P2702" t="s">
        <v>1241</v>
      </c>
      <c r="Q2702" t="str">
        <f>VLOOKUP(KamstrupData[[#This Row],[IdLevel123]],'B-Business Capability'!B:L,10,FALSE)</f>
        <v>N/A</v>
      </c>
      <c r="R2702">
        <f>VLOOKUP(KamstrupData[[#This Row],[IdLevel123]],'B-Business Capability'!B:L,11,FALSE)</f>
        <v>0</v>
      </c>
      <c r="T2702" t="s">
        <v>1227</v>
      </c>
      <c r="U2702" t="str">
        <f>_xlfn.CONCAT(KamstrupData[[#This Row],[CountryCode]],"_",KamstrupData[[#This Row],[Business Area]],"_",KamstrupData[[#This Row],[DepartmentTeam]])</f>
        <v>DK10_Quality &amp; Sustainability_Metrology, Accreditation &amp; Calibration</v>
      </c>
      <c r="V2702" t="str">
        <f>VLOOKUP(KamstrupData[[#This Row],[ORG_Concat]],'O-Organization'!F:H,3,FALSE)</f>
        <v>11078_DK10_Quality &amp; Sustainability_Quality &amp; Sustainability_Metrology, Accreditation &amp; Calibration</v>
      </c>
    </row>
    <row r="2703" spans="4:22">
      <c r="D2703" t="s">
        <v>1240</v>
      </c>
      <c r="E2703" t="str">
        <f>VLOOKUP(D2703,'B-Business Capability'!B:H,5,FALSE)</f>
        <v>Governance, Risk and Compliance</v>
      </c>
      <c r="F2703" t="str">
        <f>VLOOKUP(D2703,'B-Business Capability'!B:H,6,FALSE)</f>
        <v>Enterprise Risk and Compliance</v>
      </c>
      <c r="G2703" t="str">
        <f>VLOOKUP(D2703,'B-Business Capability'!B:H,7,FALSE)</f>
        <v>Controls Management</v>
      </c>
      <c r="I2703" t="s">
        <v>253</v>
      </c>
      <c r="J2703" t="s">
        <v>1223</v>
      </c>
      <c r="K2703" t="s">
        <v>1225</v>
      </c>
      <c r="L2703" t="s">
        <v>887</v>
      </c>
      <c r="M2703" t="str">
        <f>VLOOKUP(L2703,'A-Applications'!B:D,3,FALSE)</f>
        <v>Python</v>
      </c>
      <c r="N2703" t="s">
        <v>53</v>
      </c>
      <c r="O2703" s="42" t="s">
        <v>62</v>
      </c>
      <c r="P2703" t="s">
        <v>1241</v>
      </c>
      <c r="Q2703" t="str">
        <f>VLOOKUP(KamstrupData[[#This Row],[IdLevel123]],'B-Business Capability'!B:L,10,FALSE)</f>
        <v>N/A</v>
      </c>
      <c r="R2703">
        <f>VLOOKUP(KamstrupData[[#This Row],[IdLevel123]],'B-Business Capability'!B:L,11,FALSE)</f>
        <v>0</v>
      </c>
      <c r="T2703" t="s">
        <v>1227</v>
      </c>
      <c r="U2703" t="str">
        <f>_xlfn.CONCAT(KamstrupData[[#This Row],[CountryCode]],"_",KamstrupData[[#This Row],[Business Area]],"_",KamstrupData[[#This Row],[DepartmentTeam]])</f>
        <v>DK10_Quality &amp; Sustainability_Metrology, Accreditation &amp; Calibration</v>
      </c>
      <c r="V2703" t="str">
        <f>VLOOKUP(KamstrupData[[#This Row],[ORG_Concat]],'O-Organization'!F:H,3,FALSE)</f>
        <v>11078_DK10_Quality &amp; Sustainability_Quality &amp; Sustainability_Metrology, Accreditation &amp; Calibration</v>
      </c>
    </row>
    <row r="2704" spans="4:22">
      <c r="D2704" t="s">
        <v>1224</v>
      </c>
      <c r="E2704" t="str">
        <f>VLOOKUP(D2704,'B-Business Capability'!B:H,5,FALSE)</f>
        <v>Governance, Risk and Compliance</v>
      </c>
      <c r="F2704" t="str">
        <f>VLOOKUP(D2704,'B-Business Capability'!B:H,6,FALSE)</f>
        <v>Enterprise Risk and Compliance</v>
      </c>
      <c r="G2704" t="str">
        <f>VLOOKUP(D2704,'B-Business Capability'!B:H,7,FALSE)</f>
        <v>Regulatory Compliance Management</v>
      </c>
      <c r="I2704" t="s">
        <v>253</v>
      </c>
      <c r="J2704" t="s">
        <v>1223</v>
      </c>
      <c r="K2704" t="s">
        <v>1225</v>
      </c>
      <c r="L2704" t="s">
        <v>887</v>
      </c>
      <c r="M2704" t="str">
        <f>VLOOKUP(L2704,'A-Applications'!B:D,3,FALSE)</f>
        <v>Python</v>
      </c>
      <c r="N2704" t="s">
        <v>53</v>
      </c>
      <c r="O2704" s="42" t="s">
        <v>62</v>
      </c>
      <c r="P2704" t="s">
        <v>1241</v>
      </c>
      <c r="Q2704" t="str">
        <f>VLOOKUP(KamstrupData[[#This Row],[IdLevel123]],'B-Business Capability'!B:L,10,FALSE)</f>
        <v>N/A</v>
      </c>
      <c r="R2704">
        <f>VLOOKUP(KamstrupData[[#This Row],[IdLevel123]],'B-Business Capability'!B:L,11,FALSE)</f>
        <v>0</v>
      </c>
      <c r="T2704" t="s">
        <v>1227</v>
      </c>
      <c r="U2704" t="str">
        <f>_xlfn.CONCAT(KamstrupData[[#This Row],[CountryCode]],"_",KamstrupData[[#This Row],[Business Area]],"_",KamstrupData[[#This Row],[DepartmentTeam]])</f>
        <v>DK10_Quality &amp; Sustainability_Metrology, Accreditation &amp; Calibration</v>
      </c>
      <c r="V2704" t="str">
        <f>VLOOKUP(KamstrupData[[#This Row],[ORG_Concat]],'O-Organization'!F:H,3,FALSE)</f>
        <v>11078_DK10_Quality &amp; Sustainability_Quality &amp; Sustainability_Metrology, Accreditation &amp; Calibration</v>
      </c>
    </row>
    <row r="2705" spans="3:22">
      <c r="D2705" t="s">
        <v>1224</v>
      </c>
      <c r="E2705" t="str">
        <f>VLOOKUP(D2705,'B-Business Capability'!B:H,5,FALSE)</f>
        <v>Governance, Risk and Compliance</v>
      </c>
      <c r="F2705" t="str">
        <f>VLOOKUP(D2705,'B-Business Capability'!B:H,6,FALSE)</f>
        <v>Enterprise Risk and Compliance</v>
      </c>
      <c r="G2705" t="str">
        <f>VLOOKUP(D2705,'B-Business Capability'!B:H,7,FALSE)</f>
        <v>Regulatory Compliance Management</v>
      </c>
      <c r="I2705" t="s">
        <v>253</v>
      </c>
      <c r="J2705" t="s">
        <v>1223</v>
      </c>
      <c r="K2705" t="s">
        <v>1225</v>
      </c>
      <c r="L2705" t="s">
        <v>887</v>
      </c>
      <c r="M2705" t="str">
        <f>VLOOKUP(L2705,'A-Applications'!B:D,3,FALSE)</f>
        <v>Python</v>
      </c>
      <c r="N2705" t="s">
        <v>53</v>
      </c>
      <c r="O2705" s="42" t="s">
        <v>62</v>
      </c>
      <c r="P2705" t="s">
        <v>1241</v>
      </c>
      <c r="Q2705" t="str">
        <f>VLOOKUP(KamstrupData[[#This Row],[IdLevel123]],'B-Business Capability'!B:L,10,FALSE)</f>
        <v>N/A</v>
      </c>
      <c r="R2705">
        <f>VLOOKUP(KamstrupData[[#This Row],[IdLevel123]],'B-Business Capability'!B:L,11,FALSE)</f>
        <v>0</v>
      </c>
      <c r="T2705" t="s">
        <v>1227</v>
      </c>
      <c r="U2705" t="str">
        <f>_xlfn.CONCAT(KamstrupData[[#This Row],[CountryCode]],"_",KamstrupData[[#This Row],[Business Area]],"_",KamstrupData[[#This Row],[DepartmentTeam]])</f>
        <v>DK10_Quality &amp; Sustainability_Metrology, Accreditation &amp; Calibration</v>
      </c>
      <c r="V2705" t="str">
        <f>VLOOKUP(KamstrupData[[#This Row],[ORG_Concat]],'O-Organization'!F:H,3,FALSE)</f>
        <v>11078_DK10_Quality &amp; Sustainability_Quality &amp; Sustainability_Metrology, Accreditation &amp; Calibration</v>
      </c>
    </row>
    <row r="2706" spans="3:22">
      <c r="D2706" t="s">
        <v>1242</v>
      </c>
      <c r="E2706" t="str">
        <f>VLOOKUP(D2706,'B-Business Capability'!B:H,5,FALSE)</f>
        <v>Governance, Risk and Compliance</v>
      </c>
      <c r="F2706" t="str">
        <f>VLOOKUP(D2706,'B-Business Capability'!B:H,6,FALSE)</f>
        <v>Enterprise Risk and Compliance</v>
      </c>
      <c r="G2706" t="str">
        <f>VLOOKUP(D2706,'B-Business Capability'!B:H,7,FALSE)</f>
        <v>Risk Management</v>
      </c>
      <c r="I2706" t="s">
        <v>253</v>
      </c>
      <c r="J2706" t="s">
        <v>1223</v>
      </c>
      <c r="K2706" t="s">
        <v>1225</v>
      </c>
      <c r="L2706" t="s">
        <v>887</v>
      </c>
      <c r="M2706" t="str">
        <f>VLOOKUP(L2706,'A-Applications'!B:D,3,FALSE)</f>
        <v>Python</v>
      </c>
      <c r="N2706" t="s">
        <v>53</v>
      </c>
      <c r="O2706" s="42" t="s">
        <v>54</v>
      </c>
      <c r="P2706" t="s">
        <v>1241</v>
      </c>
      <c r="Q2706" t="str">
        <f>VLOOKUP(KamstrupData[[#This Row],[IdLevel123]],'B-Business Capability'!B:L,10,FALSE)</f>
        <v>N/A</v>
      </c>
      <c r="R2706">
        <f>VLOOKUP(KamstrupData[[#This Row],[IdLevel123]],'B-Business Capability'!B:L,11,FALSE)</f>
        <v>0</v>
      </c>
      <c r="T2706" t="s">
        <v>1227</v>
      </c>
      <c r="U2706" t="str">
        <f>_xlfn.CONCAT(KamstrupData[[#This Row],[CountryCode]],"_",KamstrupData[[#This Row],[Business Area]],"_",KamstrupData[[#This Row],[DepartmentTeam]])</f>
        <v>DK10_Quality &amp; Sustainability_Metrology, Accreditation &amp; Calibration</v>
      </c>
      <c r="V2706" t="str">
        <f>VLOOKUP(KamstrupData[[#This Row],[ORG_Concat]],'O-Organization'!F:H,3,FALSE)</f>
        <v>11078_DK10_Quality &amp; Sustainability_Quality &amp; Sustainability_Metrology, Accreditation &amp; Calibration</v>
      </c>
    </row>
    <row r="2707" spans="3:22">
      <c r="D2707" t="s">
        <v>1242</v>
      </c>
      <c r="E2707" t="str">
        <f>VLOOKUP(D2707,'B-Business Capability'!B:H,5,FALSE)</f>
        <v>Governance, Risk and Compliance</v>
      </c>
      <c r="F2707" t="str">
        <f>VLOOKUP(D2707,'B-Business Capability'!B:H,6,FALSE)</f>
        <v>Enterprise Risk and Compliance</v>
      </c>
      <c r="G2707" t="str">
        <f>VLOOKUP(D2707,'B-Business Capability'!B:H,7,FALSE)</f>
        <v>Risk Management</v>
      </c>
      <c r="I2707" t="s">
        <v>253</v>
      </c>
      <c r="J2707" t="s">
        <v>1223</v>
      </c>
      <c r="K2707" t="s">
        <v>1225</v>
      </c>
      <c r="L2707" t="s">
        <v>887</v>
      </c>
      <c r="M2707" t="str">
        <f>VLOOKUP(L2707,'A-Applications'!B:D,3,FALSE)</f>
        <v>Python</v>
      </c>
      <c r="N2707" t="s">
        <v>53</v>
      </c>
      <c r="O2707" s="42" t="s">
        <v>54</v>
      </c>
      <c r="P2707" t="s">
        <v>1241</v>
      </c>
      <c r="Q2707" t="str">
        <f>VLOOKUP(KamstrupData[[#This Row],[IdLevel123]],'B-Business Capability'!B:L,10,FALSE)</f>
        <v>N/A</v>
      </c>
      <c r="R2707">
        <f>VLOOKUP(KamstrupData[[#This Row],[IdLevel123]],'B-Business Capability'!B:L,11,FALSE)</f>
        <v>0</v>
      </c>
      <c r="T2707" t="s">
        <v>1227</v>
      </c>
      <c r="U2707" t="str">
        <f>_xlfn.CONCAT(KamstrupData[[#This Row],[CountryCode]],"_",KamstrupData[[#This Row],[Business Area]],"_",KamstrupData[[#This Row],[DepartmentTeam]])</f>
        <v>DK10_Quality &amp; Sustainability_Metrology, Accreditation &amp; Calibration</v>
      </c>
      <c r="V2707" t="str">
        <f>VLOOKUP(KamstrupData[[#This Row],[ORG_Concat]],'O-Organization'!F:H,3,FALSE)</f>
        <v>11078_DK10_Quality &amp; Sustainability_Quality &amp; Sustainability_Metrology, Accreditation &amp; Calibration</v>
      </c>
    </row>
    <row r="2708" spans="3:22">
      <c r="D2708" s="28" t="s">
        <v>1243</v>
      </c>
      <c r="E2708" t="str">
        <f>VLOOKUP(D2708,'B-Business Capability'!B:H,5,FALSE)</f>
        <v>Governance, Risk and Compliance</v>
      </c>
      <c r="F2708">
        <f>VLOOKUP(D2708,'B-Business Capability'!B:H,6,FALSE)</f>
        <v>0</v>
      </c>
      <c r="G2708">
        <f>VLOOKUP(D2708,'B-Business Capability'!B:H,7,FALSE)</f>
        <v>0</v>
      </c>
      <c r="I2708" t="s">
        <v>253</v>
      </c>
      <c r="J2708" t="s">
        <v>1223</v>
      </c>
      <c r="K2708" t="s">
        <v>1239</v>
      </c>
      <c r="L2708" t="s">
        <v>1244</v>
      </c>
      <c r="M2708" t="str">
        <f>VLOOKUP(L2708,'A-Applications'!B:D,3,FALSE)</f>
        <v>Adobe Acrobat Reader</v>
      </c>
      <c r="O2708" s="42"/>
      <c r="P2708" t="s">
        <v>77</v>
      </c>
      <c r="Q2708" t="str">
        <f>VLOOKUP(KamstrupData[[#This Row],[IdLevel123]],'B-Business Capability'!B:L,10,FALSE)</f>
        <v>N/A</v>
      </c>
      <c r="R2708">
        <f>VLOOKUP(KamstrupData[[#This Row],[IdLevel123]],'B-Business Capability'!B:L,11,FALSE)</f>
        <v>0</v>
      </c>
      <c r="U2708" t="str">
        <f>_xlfn.CONCAT(KamstrupData[[#This Row],[CountryCode]],"_",KamstrupData[[#This Row],[Business Area]],"_",KamstrupData[[#This Row],[DepartmentTeam]])</f>
        <v>DK10_Quality &amp; Sustainability_Quality Accurance</v>
      </c>
      <c r="V2708" t="str">
        <f>VLOOKUP(KamstrupData[[#This Row],[ORG_Concat]],'O-Organization'!F:H,3,FALSE)</f>
        <v>11079_DK10_Quality &amp; Sustainability_Quality &amp; Sustainability_Quality Accurance</v>
      </c>
    </row>
    <row r="2709" spans="3:22">
      <c r="D2709" t="s">
        <v>854</v>
      </c>
      <c r="E2709" t="str">
        <f>VLOOKUP(D2709,'B-Business Capability'!B:H,5,FALSE)</f>
        <v>Product &amp; Software Development</v>
      </c>
      <c r="F2709" t="str">
        <f>VLOOKUP(D2709,'B-Business Capability'!B:H,6,FALSE)</f>
        <v>R&amp;D</v>
      </c>
      <c r="G2709" t="str">
        <f>VLOOKUP(D2709,'B-Business Capability'!B:H,7,FALSE)</f>
        <v>Manage R&amp;D Process</v>
      </c>
      <c r="I2709" t="s">
        <v>253</v>
      </c>
      <c r="J2709" t="s">
        <v>1223</v>
      </c>
      <c r="K2709" t="s">
        <v>1225</v>
      </c>
      <c r="L2709" t="s">
        <v>598</v>
      </c>
      <c r="M2709" t="str">
        <f>VLOOKUP(L2709,'A-Applications'!B:D,3,FALSE)</f>
        <v>SolidWorks</v>
      </c>
      <c r="N2709" t="s">
        <v>53</v>
      </c>
      <c r="O2709" s="42" t="s">
        <v>54</v>
      </c>
      <c r="P2709" t="s">
        <v>407</v>
      </c>
      <c r="Q2709" t="str">
        <f>VLOOKUP(KamstrupData[[#This Row],[IdLevel123]],'B-Business Capability'!B:L,10,FALSE)</f>
        <v>Idea-to-Release (I2R)</v>
      </c>
      <c r="R2709">
        <f>VLOOKUP(KamstrupData[[#This Row],[IdLevel123]],'B-Business Capability'!B:L,11,FALSE)</f>
        <v>340</v>
      </c>
      <c r="T2709" t="s">
        <v>1245</v>
      </c>
      <c r="U2709" t="str">
        <f>_xlfn.CONCAT(KamstrupData[[#This Row],[CountryCode]],"_",KamstrupData[[#This Row],[Business Area]],"_",KamstrupData[[#This Row],[DepartmentTeam]])</f>
        <v>DK10_Quality &amp; Sustainability_Metrology, Accreditation &amp; Calibration</v>
      </c>
      <c r="V2709" t="str">
        <f>VLOOKUP(KamstrupData[[#This Row],[ORG_Concat]],'O-Organization'!F:H,3,FALSE)</f>
        <v>11078_DK10_Quality &amp; Sustainability_Quality &amp; Sustainability_Metrology, Accreditation &amp; Calibration</v>
      </c>
    </row>
    <row r="2710" spans="3:22">
      <c r="D2710" s="28" t="s">
        <v>95</v>
      </c>
      <c r="E2710" t="str">
        <f>VLOOKUP(D2710,'B-Business Capability'!B:H,5,FALSE)</f>
        <v>Not mapped to capability</v>
      </c>
      <c r="F2710">
        <f>VLOOKUP(D2710,'B-Business Capability'!B:H,6,FALSE)</f>
        <v>0</v>
      </c>
      <c r="G2710">
        <f>VLOOKUP(D2710,'B-Business Capability'!B:H,7,FALSE)</f>
        <v>0</v>
      </c>
      <c r="I2710" t="s">
        <v>253</v>
      </c>
      <c r="J2710" t="s">
        <v>1246</v>
      </c>
      <c r="L2710" t="s">
        <v>1247</v>
      </c>
      <c r="M2710" t="str">
        <f>VLOOKUP(L2710,'A-Applications'!B:D,3,FALSE)</f>
        <v>Mistral</v>
      </c>
      <c r="O2710" s="42"/>
      <c r="P2710" t="s">
        <v>77</v>
      </c>
      <c r="Q2710" t="str">
        <f>VLOOKUP(KamstrupData[[#This Row],[IdLevel123]],'B-Business Capability'!B:L,10,FALSE)</f>
        <v>N/A</v>
      </c>
      <c r="R2710">
        <f>VLOOKUP(KamstrupData[[#This Row],[IdLevel123]],'B-Business Capability'!B:L,11,FALSE)</f>
        <v>0</v>
      </c>
      <c r="T2710" t="s">
        <v>1248</v>
      </c>
      <c r="U2710" t="str">
        <f>_xlfn.CONCAT(KamstrupData[[#This Row],[CountryCode]],"_",KamstrupData[[#This Row],[Business Area]],"_",KamstrupData[[#This Row],[DepartmentTeam]])</f>
        <v>DK10_Supply Chain_</v>
      </c>
      <c r="V2710" t="str">
        <f>VLOOKUP(KamstrupData[[#This Row],[ORG_Concat]],'O-Organization'!F:H,3,FALSE)</f>
        <v>11028_DK10_Supply Chain_Supply Chain_</v>
      </c>
    </row>
    <row r="2711" spans="3:22">
      <c r="D2711" s="28" t="s">
        <v>1249</v>
      </c>
      <c r="E2711" t="str">
        <f>VLOOKUP(D2711,'B-Business Capability'!B:H,5,FALSE)</f>
        <v>Governance, Risk and Compliance</v>
      </c>
      <c r="F2711" t="str">
        <f>VLOOKUP(D2711,'B-Business Capability'!B:H,6,FALSE)</f>
        <v>Enterprise Risk and Compliance</v>
      </c>
      <c r="G2711" t="str">
        <f>VLOOKUP(D2711,'B-Business Capability'!B:H,7,FALSE)</f>
        <v>Audit Management</v>
      </c>
      <c r="I2711" t="s">
        <v>253</v>
      </c>
      <c r="J2711" t="s">
        <v>1223</v>
      </c>
      <c r="K2711" t="s">
        <v>1239</v>
      </c>
      <c r="L2711" t="s">
        <v>1250</v>
      </c>
      <c r="M2711" t="str">
        <f>VLOOKUP(L2711,'A-Applications'!B:D,3,FALSE)</f>
        <v>Veracity</v>
      </c>
      <c r="O2711" s="42"/>
      <c r="P2711" t="s">
        <v>1251</v>
      </c>
      <c r="Q2711" t="str">
        <f>VLOOKUP(KamstrupData[[#This Row],[IdLevel123]],'B-Business Capability'!B:L,10,FALSE)</f>
        <v>N/A</v>
      </c>
      <c r="R2711">
        <f>VLOOKUP(KamstrupData[[#This Row],[IdLevel123]],'B-Business Capability'!B:L,11,FALSE)</f>
        <v>0</v>
      </c>
      <c r="U2711" t="str">
        <f>_xlfn.CONCAT(KamstrupData[[#This Row],[CountryCode]],"_",KamstrupData[[#This Row],[Business Area]],"_",KamstrupData[[#This Row],[DepartmentTeam]])</f>
        <v>DK10_Quality &amp; Sustainability_Quality Accurance</v>
      </c>
      <c r="V2711" t="str">
        <f>VLOOKUP(KamstrupData[[#This Row],[ORG_Concat]],'O-Organization'!F:H,3,FALSE)</f>
        <v>11079_DK10_Quality &amp; Sustainability_Quality &amp; Sustainability_Quality Accurance</v>
      </c>
    </row>
    <row r="2712" spans="3:22">
      <c r="D2712" s="28" t="s">
        <v>95</v>
      </c>
      <c r="E2712" t="str">
        <f>VLOOKUP(D2712,'B-Business Capability'!B:H,5,FALSE)</f>
        <v>Not mapped to capability</v>
      </c>
      <c r="F2712">
        <f>VLOOKUP(D2712,'B-Business Capability'!B:H,6,FALSE)</f>
        <v>0</v>
      </c>
      <c r="G2712">
        <f>VLOOKUP(D2712,'B-Business Capability'!B:H,7,FALSE)</f>
        <v>0</v>
      </c>
      <c r="I2712" t="s">
        <v>253</v>
      </c>
      <c r="J2712" t="s">
        <v>1223</v>
      </c>
      <c r="K2712" t="s">
        <v>1239</v>
      </c>
      <c r="L2712" t="s">
        <v>1252</v>
      </c>
      <c r="M2712" t="str">
        <f>VLOOKUP(L2712,'A-Applications'!B:D,3,FALSE)</f>
        <v>Mascosmartstore</v>
      </c>
      <c r="O2712" s="42"/>
      <c r="P2712" t="s">
        <v>77</v>
      </c>
      <c r="Q2712" t="str">
        <f>VLOOKUP(KamstrupData[[#This Row],[IdLevel123]],'B-Business Capability'!B:L,10,FALSE)</f>
        <v>N/A</v>
      </c>
      <c r="R2712">
        <f>VLOOKUP(KamstrupData[[#This Row],[IdLevel123]],'B-Business Capability'!B:L,11,FALSE)</f>
        <v>0</v>
      </c>
      <c r="T2712" t="s">
        <v>1253</v>
      </c>
      <c r="U2712" t="str">
        <f>_xlfn.CONCAT(KamstrupData[[#This Row],[CountryCode]],"_",KamstrupData[[#This Row],[Business Area]],"_",KamstrupData[[#This Row],[DepartmentTeam]])</f>
        <v>DK10_Quality &amp; Sustainability_Quality Accurance</v>
      </c>
      <c r="V2712" t="str">
        <f>VLOOKUP(KamstrupData[[#This Row],[ORG_Concat]],'O-Organization'!F:H,3,FALSE)</f>
        <v>11079_DK10_Quality &amp; Sustainability_Quality &amp; Sustainability_Quality Accurance</v>
      </c>
    </row>
    <row r="2713" spans="3:22">
      <c r="D2713" t="s">
        <v>1240</v>
      </c>
      <c r="E2713" t="str">
        <f>VLOOKUP(D2713,'B-Business Capability'!B:H,5,FALSE)</f>
        <v>Governance, Risk and Compliance</v>
      </c>
      <c r="F2713" t="str">
        <f>VLOOKUP(D2713,'B-Business Capability'!B:H,6,FALSE)</f>
        <v>Enterprise Risk and Compliance</v>
      </c>
      <c r="G2713" t="str">
        <f>VLOOKUP(D2713,'B-Business Capability'!B:H,7,FALSE)</f>
        <v>Controls Management</v>
      </c>
      <c r="I2713" t="s">
        <v>253</v>
      </c>
      <c r="J2713" t="s">
        <v>1223</v>
      </c>
      <c r="K2713" t="s">
        <v>1225</v>
      </c>
      <c r="L2713" t="s">
        <v>394</v>
      </c>
      <c r="M2713" t="str">
        <f>VLOOKUP(L2713,'A-Applications'!B:D,3,FALSE)</f>
        <v>Microsoft SQL Management Studio</v>
      </c>
      <c r="N2713" t="s">
        <v>53</v>
      </c>
      <c r="O2713" s="42" t="s">
        <v>62</v>
      </c>
      <c r="P2713" t="s">
        <v>1241</v>
      </c>
      <c r="Q2713" t="str">
        <f>VLOOKUP(KamstrupData[[#This Row],[IdLevel123]],'B-Business Capability'!B:L,10,FALSE)</f>
        <v>N/A</v>
      </c>
      <c r="R2713">
        <f>VLOOKUP(KamstrupData[[#This Row],[IdLevel123]],'B-Business Capability'!B:L,11,FALSE)</f>
        <v>0</v>
      </c>
      <c r="T2713" t="s">
        <v>1227</v>
      </c>
      <c r="U2713" t="str">
        <f>_xlfn.CONCAT(KamstrupData[[#This Row],[CountryCode]],"_",KamstrupData[[#This Row],[Business Area]],"_",KamstrupData[[#This Row],[DepartmentTeam]])</f>
        <v>DK10_Quality &amp; Sustainability_Metrology, Accreditation &amp; Calibration</v>
      </c>
      <c r="V2713" t="str">
        <f>VLOOKUP(KamstrupData[[#This Row],[ORG_Concat]],'O-Organization'!F:H,3,FALSE)</f>
        <v>11078_DK10_Quality &amp; Sustainability_Quality &amp; Sustainability_Metrology, Accreditation &amp; Calibration</v>
      </c>
    </row>
    <row r="2714" spans="3:22">
      <c r="D2714" s="28" t="s">
        <v>95</v>
      </c>
      <c r="E2714" t="str">
        <f>VLOOKUP(D2714,'B-Business Capability'!B:H,5,FALSE)</f>
        <v>Not mapped to capability</v>
      </c>
      <c r="F2714">
        <f>VLOOKUP(D2714,'B-Business Capability'!B:H,6,FALSE)</f>
        <v>0</v>
      </c>
      <c r="G2714">
        <f>VLOOKUP(D2714,'B-Business Capability'!B:H,7,FALSE)</f>
        <v>0</v>
      </c>
      <c r="I2714" t="s">
        <v>253</v>
      </c>
      <c r="J2714" t="s">
        <v>1223</v>
      </c>
      <c r="K2714" t="s">
        <v>1239</v>
      </c>
      <c r="L2714" t="s">
        <v>99</v>
      </c>
      <c r="M2714" t="str">
        <f>VLOOKUP(L2714,'A-Applications'!B:D,3,FALSE)</f>
        <v>SnagIt</v>
      </c>
      <c r="O2714" s="42"/>
      <c r="P2714" t="s">
        <v>77</v>
      </c>
      <c r="Q2714" t="str">
        <f>VLOOKUP(KamstrupData[[#This Row],[IdLevel123]],'B-Business Capability'!B:L,10,FALSE)</f>
        <v>N/A</v>
      </c>
      <c r="R2714">
        <f>VLOOKUP(KamstrupData[[#This Row],[IdLevel123]],'B-Business Capability'!B:L,11,FALSE)</f>
        <v>0</v>
      </c>
      <c r="U2714" t="str">
        <f>_xlfn.CONCAT(KamstrupData[[#This Row],[CountryCode]],"_",KamstrupData[[#This Row],[Business Area]],"_",KamstrupData[[#This Row],[DepartmentTeam]])</f>
        <v>DK10_Quality &amp; Sustainability_Quality Accurance</v>
      </c>
      <c r="V2714" t="str">
        <f>VLOOKUP(KamstrupData[[#This Row],[ORG_Concat]],'O-Organization'!F:H,3,FALSE)</f>
        <v>11079_DK10_Quality &amp; Sustainability_Quality &amp; Sustainability_Quality Accurance</v>
      </c>
    </row>
    <row r="2715" spans="3:22">
      <c r="D2715" s="28" t="s">
        <v>95</v>
      </c>
      <c r="E2715" t="str">
        <f>VLOOKUP(D2715,'B-Business Capability'!B:H,5,FALSE)</f>
        <v>Not mapped to capability</v>
      </c>
      <c r="F2715">
        <f>VLOOKUP(D2715,'B-Business Capability'!B:H,6,FALSE)</f>
        <v>0</v>
      </c>
      <c r="G2715">
        <f>VLOOKUP(D2715,'B-Business Capability'!B:H,7,FALSE)</f>
        <v>0</v>
      </c>
      <c r="I2715" t="s">
        <v>253</v>
      </c>
      <c r="J2715" t="s">
        <v>1223</v>
      </c>
      <c r="K2715" t="s">
        <v>1239</v>
      </c>
      <c r="L2715" t="s">
        <v>1073</v>
      </c>
      <c r="M2715" t="str">
        <f>VLOOKUP(L2715,'A-Applications'!B:D,3,FALSE)</f>
        <v>GIMP (https://www.gimp.org/)</v>
      </c>
      <c r="O2715" s="42"/>
      <c r="P2715" t="s">
        <v>77</v>
      </c>
      <c r="Q2715" t="str">
        <f>VLOOKUP(KamstrupData[[#This Row],[IdLevel123]],'B-Business Capability'!B:L,10,FALSE)</f>
        <v>N/A</v>
      </c>
      <c r="R2715">
        <f>VLOOKUP(KamstrupData[[#This Row],[IdLevel123]],'B-Business Capability'!B:L,11,FALSE)</f>
        <v>0</v>
      </c>
      <c r="U2715" t="str">
        <f>_xlfn.CONCAT(KamstrupData[[#This Row],[CountryCode]],"_",KamstrupData[[#This Row],[Business Area]],"_",KamstrupData[[#This Row],[DepartmentTeam]])</f>
        <v>DK10_Quality &amp; Sustainability_Quality Accurance</v>
      </c>
      <c r="V2715" t="str">
        <f>VLOOKUP(KamstrupData[[#This Row],[ORG_Concat]],'O-Organization'!F:H,3,FALSE)</f>
        <v>11079_DK10_Quality &amp; Sustainability_Quality &amp; Sustainability_Quality Accurance</v>
      </c>
    </row>
    <row r="2716" spans="3:22">
      <c r="C2716" s="28">
        <v>46387</v>
      </c>
      <c r="D2716" t="s">
        <v>63</v>
      </c>
      <c r="E2716" t="str">
        <f>VLOOKUP(D2716,'B-Business Capability'!B:H,5,FALSE)</f>
        <v>Finance</v>
      </c>
      <c r="F2716" t="str">
        <f>VLOOKUP(D2716,'B-Business Capability'!B:H,6,FALSE)</f>
        <v>Financial Planning &amp; Analysis</v>
      </c>
      <c r="G2716" t="str">
        <f>VLOOKUP(D2716,'B-Business Capability'!B:H,7,FALSE)</f>
        <v>Cost Accounting_Plan</v>
      </c>
      <c r="I2716" t="s">
        <v>253</v>
      </c>
      <c r="J2716" t="s">
        <v>1223</v>
      </c>
      <c r="L2716" t="s">
        <v>102</v>
      </c>
      <c r="M2716" t="str">
        <f>VLOOKUP(L2716,'A-Applications'!B:D,3,FALSE)</f>
        <v>VIS</v>
      </c>
      <c r="N2716" t="s">
        <v>103</v>
      </c>
      <c r="O2716" s="42" t="s">
        <v>62</v>
      </c>
      <c r="P2716" t="s">
        <v>67</v>
      </c>
      <c r="Q2716" t="str">
        <f>VLOOKUP(KamstrupData[[#This Row],[IdLevel123]],'B-Business Capability'!B:L,10,FALSE)</f>
        <v>N/A</v>
      </c>
      <c r="R2716">
        <f>VLOOKUP(KamstrupData[[#This Row],[IdLevel123]],'B-Business Capability'!B:L,11,FALSE)</f>
        <v>0</v>
      </c>
      <c r="S2716" t="s">
        <v>265</v>
      </c>
      <c r="U2716" t="str">
        <f>_xlfn.CONCAT(KamstrupData[[#This Row],[CountryCode]],"_",KamstrupData[[#This Row],[Business Area]],"_",KamstrupData[[#This Row],[DepartmentTeam]])</f>
        <v>DK10_Quality &amp; Sustainability_</v>
      </c>
      <c r="V2716" t="str">
        <f>VLOOKUP(KamstrupData[[#This Row],[ORG_Concat]],'O-Organization'!F:H,3,FALSE)</f>
        <v>11077_DK10_Quality &amp; Sustainability_Quality &amp; Sustainability_</v>
      </c>
    </row>
    <row r="2717" spans="3:22">
      <c r="C2717" s="28">
        <v>46387</v>
      </c>
      <c r="D2717" t="s">
        <v>104</v>
      </c>
      <c r="E2717" t="str">
        <f>VLOOKUP(D2717,'B-Business Capability'!B:H,5,FALSE)</f>
        <v>Finance</v>
      </c>
      <c r="F2717" t="str">
        <f>VLOOKUP(D2717,'B-Business Capability'!B:H,6,FALSE)</f>
        <v>Financial Planning &amp; Analysis</v>
      </c>
      <c r="G2717" t="str">
        <f>VLOOKUP(D2717,'B-Business Capability'!B:H,7,FALSE)</f>
        <v>Forecasting</v>
      </c>
      <c r="I2717" t="s">
        <v>253</v>
      </c>
      <c r="J2717" t="s">
        <v>1223</v>
      </c>
      <c r="L2717" t="s">
        <v>102</v>
      </c>
      <c r="M2717" t="str">
        <f>VLOOKUP(L2717,'A-Applications'!B:D,3,FALSE)</f>
        <v>VIS</v>
      </c>
      <c r="N2717" t="s">
        <v>103</v>
      </c>
      <c r="O2717" s="42" t="s">
        <v>62</v>
      </c>
      <c r="P2717" t="s">
        <v>67</v>
      </c>
      <c r="Q2717" t="str">
        <f>VLOOKUP(KamstrupData[[#This Row],[IdLevel123]],'B-Business Capability'!B:L,10,FALSE)</f>
        <v>N/A</v>
      </c>
      <c r="R2717">
        <f>VLOOKUP(KamstrupData[[#This Row],[IdLevel123]],'B-Business Capability'!B:L,11,FALSE)</f>
        <v>0</v>
      </c>
      <c r="S2717" t="s">
        <v>265</v>
      </c>
      <c r="T2717" t="s">
        <v>1237</v>
      </c>
      <c r="U2717" t="str">
        <f>_xlfn.CONCAT(KamstrupData[[#This Row],[CountryCode]],"_",KamstrupData[[#This Row],[Business Area]],"_",KamstrupData[[#This Row],[DepartmentTeam]])</f>
        <v>DK10_Quality &amp; Sustainability_</v>
      </c>
      <c r="V2717" t="str">
        <f>VLOOKUP(KamstrupData[[#This Row],[ORG_Concat]],'O-Organization'!F:H,3,FALSE)</f>
        <v>11077_DK10_Quality &amp; Sustainability_Quality &amp; Sustainability_</v>
      </c>
    </row>
    <row r="2718" spans="3:22">
      <c r="D2718" s="28" t="s">
        <v>95</v>
      </c>
      <c r="E2718" t="str">
        <f>VLOOKUP(D2718,'B-Business Capability'!B:H,5,FALSE)</f>
        <v>Not mapped to capability</v>
      </c>
      <c r="F2718">
        <f>VLOOKUP(D2718,'B-Business Capability'!B:H,6,FALSE)</f>
        <v>0</v>
      </c>
      <c r="G2718">
        <f>VLOOKUP(D2718,'B-Business Capability'!B:H,7,FALSE)</f>
        <v>0</v>
      </c>
      <c r="I2718" t="s">
        <v>253</v>
      </c>
      <c r="J2718" t="s">
        <v>1223</v>
      </c>
      <c r="K2718" t="s">
        <v>1239</v>
      </c>
      <c r="L2718" t="s">
        <v>105</v>
      </c>
      <c r="M2718" t="str">
        <f>VLOOKUP(L2718,'A-Applications'!B:D,3,FALSE)</f>
        <v>Microsoft Visio</v>
      </c>
      <c r="N2718" t="s">
        <v>103</v>
      </c>
      <c r="O2718" s="42"/>
      <c r="P2718" t="s">
        <v>77</v>
      </c>
      <c r="Q2718" t="str">
        <f>VLOOKUP(KamstrupData[[#This Row],[IdLevel123]],'B-Business Capability'!B:L,10,FALSE)</f>
        <v>N/A</v>
      </c>
      <c r="R2718">
        <f>VLOOKUP(KamstrupData[[#This Row],[IdLevel123]],'B-Business Capability'!B:L,11,FALSE)</f>
        <v>0</v>
      </c>
      <c r="T2718" t="s">
        <v>1254</v>
      </c>
      <c r="U2718" t="str">
        <f>_xlfn.CONCAT(KamstrupData[[#This Row],[CountryCode]],"_",KamstrupData[[#This Row],[Business Area]],"_",KamstrupData[[#This Row],[DepartmentTeam]])</f>
        <v>DK10_Quality &amp; Sustainability_Quality Accurance</v>
      </c>
      <c r="V2718" t="str">
        <f>VLOOKUP(KamstrupData[[#This Row],[ORG_Concat]],'O-Organization'!F:H,3,FALSE)</f>
        <v>11079_DK10_Quality &amp; Sustainability_Quality &amp; Sustainability_Quality Accurance</v>
      </c>
    </row>
    <row r="2719" spans="3:22">
      <c r="D2719" t="s">
        <v>1240</v>
      </c>
      <c r="E2719" t="str">
        <f>VLOOKUP(D2719,'B-Business Capability'!B:H,5,FALSE)</f>
        <v>Governance, Risk and Compliance</v>
      </c>
      <c r="F2719" t="str">
        <f>VLOOKUP(D2719,'B-Business Capability'!B:H,6,FALSE)</f>
        <v>Enterprise Risk and Compliance</v>
      </c>
      <c r="G2719" t="str">
        <f>VLOOKUP(D2719,'B-Business Capability'!B:H,7,FALSE)</f>
        <v>Controls Management</v>
      </c>
      <c r="I2719" t="s">
        <v>253</v>
      </c>
      <c r="J2719" t="s">
        <v>1223</v>
      </c>
      <c r="K2719" t="s">
        <v>1225</v>
      </c>
      <c r="L2719" t="s">
        <v>110</v>
      </c>
      <c r="M2719" t="str">
        <f>VLOOKUP(L2719,'A-Applications'!B:D,3,FALSE)</f>
        <v>Bomgar/BeyondTrust</v>
      </c>
      <c r="N2719" t="s">
        <v>53</v>
      </c>
      <c r="O2719" s="42" t="s">
        <v>62</v>
      </c>
      <c r="P2719" t="s">
        <v>1241</v>
      </c>
      <c r="Q2719" t="str">
        <f>VLOOKUP(KamstrupData[[#This Row],[IdLevel123]],'B-Business Capability'!B:L,10,FALSE)</f>
        <v>N/A</v>
      </c>
      <c r="R2719">
        <f>VLOOKUP(KamstrupData[[#This Row],[IdLevel123]],'B-Business Capability'!B:L,11,FALSE)</f>
        <v>0</v>
      </c>
      <c r="T2719" t="s">
        <v>1227</v>
      </c>
      <c r="U2719" t="str">
        <f>_xlfn.CONCAT(KamstrupData[[#This Row],[CountryCode]],"_",KamstrupData[[#This Row],[Business Area]],"_",KamstrupData[[#This Row],[DepartmentTeam]])</f>
        <v>DK10_Quality &amp; Sustainability_Metrology, Accreditation &amp; Calibration</v>
      </c>
      <c r="V2719" t="str">
        <f>VLOOKUP(KamstrupData[[#This Row],[ORG_Concat]],'O-Organization'!F:H,3,FALSE)</f>
        <v>11078_DK10_Quality &amp; Sustainability_Quality &amp; Sustainability_Metrology, Accreditation &amp; Calibration</v>
      </c>
    </row>
    <row r="2720" spans="3:22">
      <c r="D2720" t="s">
        <v>1224</v>
      </c>
      <c r="E2720" t="str">
        <f>VLOOKUP(D2720,'B-Business Capability'!B:H,5,FALSE)</f>
        <v>Governance, Risk and Compliance</v>
      </c>
      <c r="F2720" t="str">
        <f>VLOOKUP(D2720,'B-Business Capability'!B:H,6,FALSE)</f>
        <v>Enterprise Risk and Compliance</v>
      </c>
      <c r="G2720" t="str">
        <f>VLOOKUP(D2720,'B-Business Capability'!B:H,7,FALSE)</f>
        <v>Regulatory Compliance Management</v>
      </c>
      <c r="I2720" t="s">
        <v>253</v>
      </c>
      <c r="J2720" t="s">
        <v>1223</v>
      </c>
      <c r="K2720" t="s">
        <v>1225</v>
      </c>
      <c r="L2720" t="s">
        <v>110</v>
      </c>
      <c r="M2720" t="str">
        <f>VLOOKUP(L2720,'A-Applications'!B:D,3,FALSE)</f>
        <v>Bomgar/BeyondTrust</v>
      </c>
      <c r="N2720" t="s">
        <v>53</v>
      </c>
      <c r="O2720" s="42" t="s">
        <v>62</v>
      </c>
      <c r="P2720" t="s">
        <v>1241</v>
      </c>
      <c r="Q2720" t="str">
        <f>VLOOKUP(KamstrupData[[#This Row],[IdLevel123]],'B-Business Capability'!B:L,10,FALSE)</f>
        <v>N/A</v>
      </c>
      <c r="R2720">
        <f>VLOOKUP(KamstrupData[[#This Row],[IdLevel123]],'B-Business Capability'!B:L,11,FALSE)</f>
        <v>0</v>
      </c>
      <c r="T2720" t="s">
        <v>1227</v>
      </c>
      <c r="U2720" t="str">
        <f>_xlfn.CONCAT(KamstrupData[[#This Row],[CountryCode]],"_",KamstrupData[[#This Row],[Business Area]],"_",KamstrupData[[#This Row],[DepartmentTeam]])</f>
        <v>DK10_Quality &amp; Sustainability_Metrology, Accreditation &amp; Calibration</v>
      </c>
      <c r="V2720" t="str">
        <f>VLOOKUP(KamstrupData[[#This Row],[ORG_Concat]],'O-Organization'!F:H,3,FALSE)</f>
        <v>11078_DK10_Quality &amp; Sustainability_Quality &amp; Sustainability_Metrology, Accreditation &amp; Calibration</v>
      </c>
    </row>
    <row r="2721" spans="2:22">
      <c r="D2721" s="28" t="s">
        <v>1240</v>
      </c>
      <c r="E2721" t="str">
        <f>VLOOKUP(D2721,'B-Business Capability'!B:H,5,FALSE)</f>
        <v>Governance, Risk and Compliance</v>
      </c>
      <c r="F2721" t="str">
        <f>VLOOKUP(D2721,'B-Business Capability'!B:H,6,FALSE)</f>
        <v>Enterprise Risk and Compliance</v>
      </c>
      <c r="G2721" t="str">
        <f>VLOOKUP(D2721,'B-Business Capability'!B:H,7,FALSE)</f>
        <v>Controls Management</v>
      </c>
      <c r="I2721" t="s">
        <v>253</v>
      </c>
      <c r="J2721" t="s">
        <v>1223</v>
      </c>
      <c r="K2721" t="s">
        <v>1239</v>
      </c>
      <c r="L2721" t="s">
        <v>110</v>
      </c>
      <c r="M2721" t="str">
        <f>VLOOKUP(L2721,'A-Applications'!B:D,3,FALSE)</f>
        <v>Bomgar/BeyondTrust</v>
      </c>
      <c r="O2721" s="42"/>
      <c r="P2721" t="s">
        <v>77</v>
      </c>
      <c r="Q2721" t="str">
        <f>VLOOKUP(KamstrupData[[#This Row],[IdLevel123]],'B-Business Capability'!B:L,10,FALSE)</f>
        <v>N/A</v>
      </c>
      <c r="R2721">
        <f>VLOOKUP(KamstrupData[[#This Row],[IdLevel123]],'B-Business Capability'!B:L,11,FALSE)</f>
        <v>0</v>
      </c>
      <c r="U2721" t="str">
        <f>_xlfn.CONCAT(KamstrupData[[#This Row],[CountryCode]],"_",KamstrupData[[#This Row],[Business Area]],"_",KamstrupData[[#This Row],[DepartmentTeam]])</f>
        <v>DK10_Quality &amp; Sustainability_Quality Accurance</v>
      </c>
      <c r="V2721" t="str">
        <f>VLOOKUP(KamstrupData[[#This Row],[ORG_Concat]],'O-Organization'!F:H,3,FALSE)</f>
        <v>11079_DK10_Quality &amp; Sustainability_Quality &amp; Sustainability_Quality Accurance</v>
      </c>
    </row>
    <row r="2722" spans="2:22">
      <c r="D2722" s="28" t="s">
        <v>95</v>
      </c>
      <c r="E2722" t="str">
        <f>VLOOKUP(D2722,'B-Business Capability'!B:H,5,FALSE)</f>
        <v>Not mapped to capability</v>
      </c>
      <c r="F2722">
        <f>VLOOKUP(D2722,'B-Business Capability'!B:H,6,FALSE)</f>
        <v>0</v>
      </c>
      <c r="G2722">
        <f>VLOOKUP(D2722,'B-Business Capability'!B:H,7,FALSE)</f>
        <v>0</v>
      </c>
      <c r="I2722" t="s">
        <v>253</v>
      </c>
      <c r="J2722" t="s">
        <v>1223</v>
      </c>
      <c r="K2722" t="s">
        <v>1239</v>
      </c>
      <c r="L2722" t="s">
        <v>52</v>
      </c>
      <c r="M2722" t="str">
        <f>VLOOKUP(L2722,'A-Applications'!B:D,3,FALSE)</f>
        <v>Microsoft Teams</v>
      </c>
      <c r="O2722" s="42"/>
      <c r="P2722" t="s">
        <v>77</v>
      </c>
      <c r="Q2722" t="str">
        <f>VLOOKUP(KamstrupData[[#This Row],[IdLevel123]],'B-Business Capability'!B:L,10,FALSE)</f>
        <v>N/A</v>
      </c>
      <c r="R2722">
        <f>VLOOKUP(KamstrupData[[#This Row],[IdLevel123]],'B-Business Capability'!B:L,11,FALSE)</f>
        <v>0</v>
      </c>
      <c r="U2722" t="str">
        <f>_xlfn.CONCAT(KamstrupData[[#This Row],[CountryCode]],"_",KamstrupData[[#This Row],[Business Area]],"_",KamstrupData[[#This Row],[DepartmentTeam]])</f>
        <v>DK10_Quality &amp; Sustainability_Quality Accurance</v>
      </c>
      <c r="V2722" t="str">
        <f>VLOOKUP(KamstrupData[[#This Row],[ORG_Concat]],'O-Organization'!F:H,3,FALSE)</f>
        <v>11079_DK10_Quality &amp; Sustainability_Quality &amp; Sustainability_Quality Accurance</v>
      </c>
    </row>
    <row r="2723" spans="2:22">
      <c r="D2723" t="s">
        <v>1224</v>
      </c>
      <c r="E2723" t="str">
        <f>VLOOKUP(D2723,'B-Business Capability'!B:H,5,FALSE)</f>
        <v>Governance, Risk and Compliance</v>
      </c>
      <c r="F2723" t="str">
        <f>VLOOKUP(D2723,'B-Business Capability'!B:H,6,FALSE)</f>
        <v>Enterprise Risk and Compliance</v>
      </c>
      <c r="G2723" t="str">
        <f>VLOOKUP(D2723,'B-Business Capability'!B:H,7,FALSE)</f>
        <v>Regulatory Compliance Management</v>
      </c>
      <c r="I2723" t="s">
        <v>253</v>
      </c>
      <c r="J2723" t="s">
        <v>1223</v>
      </c>
      <c r="K2723" t="s">
        <v>1225</v>
      </c>
      <c r="L2723" t="s">
        <v>605</v>
      </c>
      <c r="M2723" t="str">
        <f>VLOOKUP(L2723,'A-Applications'!B:D,3,FALSE)</f>
        <v>Aras Innovator PLM</v>
      </c>
      <c r="N2723" t="s">
        <v>53</v>
      </c>
      <c r="O2723" s="42" t="s">
        <v>54</v>
      </c>
      <c r="P2723" t="s">
        <v>1226</v>
      </c>
      <c r="Q2723" t="str">
        <f>VLOOKUP(KamstrupData[[#This Row],[IdLevel123]],'B-Business Capability'!B:L,10,FALSE)</f>
        <v>N/A</v>
      </c>
      <c r="R2723">
        <f>VLOOKUP(KamstrupData[[#This Row],[IdLevel123]],'B-Business Capability'!B:L,11,FALSE)</f>
        <v>0</v>
      </c>
      <c r="T2723" t="s">
        <v>1227</v>
      </c>
      <c r="U2723" t="str">
        <f>_xlfn.CONCAT(KamstrupData[[#This Row],[CountryCode]],"_",KamstrupData[[#This Row],[Business Area]],"_",KamstrupData[[#This Row],[DepartmentTeam]])</f>
        <v>DK10_Quality &amp; Sustainability_Metrology, Accreditation &amp; Calibration</v>
      </c>
      <c r="V2723" t="str">
        <f>VLOOKUP(KamstrupData[[#This Row],[ORG_Concat]],'O-Organization'!F:H,3,FALSE)</f>
        <v>11078_DK10_Quality &amp; Sustainability_Quality &amp; Sustainability_Metrology, Accreditation &amp; Calibration</v>
      </c>
    </row>
    <row r="2724" spans="2:22">
      <c r="D2724" t="s">
        <v>1234</v>
      </c>
      <c r="E2724" t="str">
        <f>VLOOKUP(D2724,'B-Business Capability'!B:H,5,FALSE)</f>
        <v>Sustainability Management</v>
      </c>
      <c r="F2724" t="str">
        <f>VLOOKUP(D2724,'B-Business Capability'!B:H,6,FALSE)</f>
        <v>Environmental Footprint Management</v>
      </c>
      <c r="G2724" t="str">
        <f>VLOOKUP(D2724,'B-Business Capability'!B:H,7,FALSE)</f>
        <v>GHG Emissions Calculation</v>
      </c>
      <c r="I2724" t="s">
        <v>253</v>
      </c>
      <c r="J2724" t="s">
        <v>1223</v>
      </c>
      <c r="K2724" t="s">
        <v>1229</v>
      </c>
      <c r="L2724" t="s">
        <v>605</v>
      </c>
      <c r="M2724" t="str">
        <f>VLOOKUP(L2724,'A-Applications'!B:D,3,FALSE)</f>
        <v>Aras Innovator PLM</v>
      </c>
      <c r="N2724" t="s">
        <v>53</v>
      </c>
      <c r="O2724" s="42" t="s">
        <v>62</v>
      </c>
      <c r="P2724" t="s">
        <v>1233</v>
      </c>
      <c r="Q2724" t="str">
        <f>VLOOKUP(KamstrupData[[#This Row],[IdLevel123]],'B-Business Capability'!B:L,10,FALSE)</f>
        <v>N/A</v>
      </c>
      <c r="R2724">
        <f>VLOOKUP(KamstrupData[[#This Row],[IdLevel123]],'B-Business Capability'!B:L,11,FALSE)</f>
        <v>0</v>
      </c>
      <c r="T2724" t="s">
        <v>1231</v>
      </c>
      <c r="U2724" t="str">
        <f>_xlfn.CONCAT(KamstrupData[[#This Row],[CountryCode]],"_",KamstrupData[[#This Row],[Business Area]],"_",KamstrupData[[#This Row],[DepartmentTeam]])</f>
        <v>DK10_Quality &amp; Sustainability_Sustainability &amp; Environment</v>
      </c>
      <c r="V2724" t="str">
        <f>VLOOKUP(KamstrupData[[#This Row],[ORG_Concat]],'O-Organization'!F:H,3,FALSE)</f>
        <v>11080_DK10_Quality &amp; Sustainability_Quality &amp; Sustainability_Sustainability &amp; Environment</v>
      </c>
    </row>
    <row r="2725" spans="2:22">
      <c r="B2725" s="28">
        <v>46023</v>
      </c>
      <c r="D2725" t="s">
        <v>1235</v>
      </c>
      <c r="E2725" t="str">
        <f>VLOOKUP(D2725,'B-Business Capability'!B:H,5,FALSE)</f>
        <v>Sustainability Management</v>
      </c>
      <c r="F2725" t="str">
        <f>VLOOKUP(D2725,'B-Business Capability'!B:H,6,FALSE)</f>
        <v>Environmental Footprint Management</v>
      </c>
      <c r="G2725" t="str">
        <f>VLOOKUP(D2725,'B-Business Capability'!B:H,7,FALSE)</f>
        <v>Sustainability Steering and Reporting</v>
      </c>
      <c r="I2725" t="s">
        <v>253</v>
      </c>
      <c r="J2725" t="s">
        <v>1223</v>
      </c>
      <c r="K2725" t="s">
        <v>1229</v>
      </c>
      <c r="L2725" t="s">
        <v>605</v>
      </c>
      <c r="M2725" t="str">
        <f>VLOOKUP(L2725,'A-Applications'!B:D,3,FALSE)</f>
        <v>Aras Innovator PLM</v>
      </c>
      <c r="N2725" t="s">
        <v>147</v>
      </c>
      <c r="O2725" s="42" t="s">
        <v>62</v>
      </c>
      <c r="P2725" t="s">
        <v>97</v>
      </c>
      <c r="Q2725" t="str">
        <f>VLOOKUP(KamstrupData[[#This Row],[IdLevel123]],'B-Business Capability'!B:L,10,FALSE)</f>
        <v>N/A</v>
      </c>
      <c r="R2725">
        <f>VLOOKUP(KamstrupData[[#This Row],[IdLevel123]],'B-Business Capability'!B:L,11,FALSE)</f>
        <v>0</v>
      </c>
      <c r="S2725" t="s">
        <v>1255</v>
      </c>
      <c r="T2725" t="s">
        <v>1231</v>
      </c>
      <c r="U2725" t="str">
        <f>_xlfn.CONCAT(KamstrupData[[#This Row],[CountryCode]],"_",KamstrupData[[#This Row],[Business Area]],"_",KamstrupData[[#This Row],[DepartmentTeam]])</f>
        <v>DK10_Quality &amp; Sustainability_Sustainability &amp; Environment</v>
      </c>
      <c r="V2725" t="str">
        <f>VLOOKUP(KamstrupData[[#This Row],[ORG_Concat]],'O-Organization'!F:H,3,FALSE)</f>
        <v>11080_DK10_Quality &amp; Sustainability_Quality &amp; Sustainability_Sustainability &amp; Environment</v>
      </c>
    </row>
    <row r="2726" spans="2:22">
      <c r="B2726" s="28">
        <v>46023</v>
      </c>
      <c r="D2726" t="s">
        <v>1236</v>
      </c>
      <c r="E2726" t="str">
        <f>VLOOKUP(D2726,'B-Business Capability'!B:H,5,FALSE)</f>
        <v>Sustainability Management</v>
      </c>
      <c r="F2726" t="str">
        <f>VLOOKUP(D2726,'B-Business Capability'!B:H,6,FALSE)</f>
        <v>Sustainable Operations</v>
      </c>
      <c r="G2726" t="str">
        <f>VLOOKUP(D2726,'B-Business Capability'!B:H,7,FALSE)</f>
        <v>Hazardous Substance Management</v>
      </c>
      <c r="I2726" t="s">
        <v>253</v>
      </c>
      <c r="J2726" t="s">
        <v>1223</v>
      </c>
      <c r="K2726" t="s">
        <v>1229</v>
      </c>
      <c r="L2726" t="s">
        <v>605</v>
      </c>
      <c r="M2726" t="str">
        <f>VLOOKUP(L2726,'A-Applications'!B:D,3,FALSE)</f>
        <v>Aras Innovator PLM</v>
      </c>
      <c r="N2726" t="s">
        <v>147</v>
      </c>
      <c r="O2726" s="42" t="s">
        <v>62</v>
      </c>
      <c r="P2726" t="s">
        <v>407</v>
      </c>
      <c r="Q2726" t="str">
        <f>VLOOKUP(KamstrupData[[#This Row],[IdLevel123]],'B-Business Capability'!B:L,10,FALSE)</f>
        <v>N/A</v>
      </c>
      <c r="R2726">
        <f>VLOOKUP(KamstrupData[[#This Row],[IdLevel123]],'B-Business Capability'!B:L,11,FALSE)</f>
        <v>0</v>
      </c>
      <c r="S2726" t="s">
        <v>1255</v>
      </c>
      <c r="T2726" t="s">
        <v>1231</v>
      </c>
      <c r="U2726" t="str">
        <f>_xlfn.CONCAT(KamstrupData[[#This Row],[CountryCode]],"_",KamstrupData[[#This Row],[Business Area]],"_",KamstrupData[[#This Row],[DepartmentTeam]])</f>
        <v>DK10_Quality &amp; Sustainability_Sustainability &amp; Environment</v>
      </c>
      <c r="V2726" t="str">
        <f>VLOOKUP(KamstrupData[[#This Row],[ORG_Concat]],'O-Organization'!F:H,3,FALSE)</f>
        <v>11080_DK10_Quality &amp; Sustainability_Quality &amp; Sustainability_Sustainability &amp; Environment</v>
      </c>
    </row>
    <row r="2727" spans="2:22">
      <c r="D2727" t="s">
        <v>1236</v>
      </c>
      <c r="E2727" t="str">
        <f>VLOOKUP(D2727,'B-Business Capability'!B:H,5,FALSE)</f>
        <v>Sustainability Management</v>
      </c>
      <c r="F2727" t="str">
        <f>VLOOKUP(D2727,'B-Business Capability'!B:H,6,FALSE)</f>
        <v>Sustainable Operations</v>
      </c>
      <c r="G2727" t="str">
        <f>VLOOKUP(D2727,'B-Business Capability'!B:H,7,FALSE)</f>
        <v>Hazardous Substance Management</v>
      </c>
      <c r="I2727" t="s">
        <v>253</v>
      </c>
      <c r="J2727" t="s">
        <v>1223</v>
      </c>
      <c r="K2727" t="s">
        <v>1229</v>
      </c>
      <c r="L2727" t="s">
        <v>605</v>
      </c>
      <c r="M2727" t="str">
        <f>VLOOKUP(L2727,'A-Applications'!B:D,3,FALSE)</f>
        <v>Aras Innovator PLM</v>
      </c>
      <c r="N2727" t="s">
        <v>147</v>
      </c>
      <c r="O2727" s="42" t="s">
        <v>62</v>
      </c>
      <c r="P2727" t="s">
        <v>267</v>
      </c>
      <c r="Q2727" t="str">
        <f>VLOOKUP(KamstrupData[[#This Row],[IdLevel123]],'B-Business Capability'!B:L,10,FALSE)</f>
        <v>N/A</v>
      </c>
      <c r="R2727">
        <f>VLOOKUP(KamstrupData[[#This Row],[IdLevel123]],'B-Business Capability'!B:L,11,FALSE)</f>
        <v>0</v>
      </c>
      <c r="T2727" t="s">
        <v>1237</v>
      </c>
      <c r="U2727" t="str">
        <f>_xlfn.CONCAT(KamstrupData[[#This Row],[CountryCode]],"_",KamstrupData[[#This Row],[Business Area]],"_",KamstrupData[[#This Row],[DepartmentTeam]])</f>
        <v>DK10_Quality &amp; Sustainability_Sustainability &amp; Environment</v>
      </c>
      <c r="V2727" t="str">
        <f>VLOOKUP(KamstrupData[[#This Row],[ORG_Concat]],'O-Organization'!F:H,3,FALSE)</f>
        <v>11080_DK10_Quality &amp; Sustainability_Quality &amp; Sustainability_Sustainability &amp; Environment</v>
      </c>
    </row>
    <row r="2728" spans="2:22">
      <c r="D2728" t="s">
        <v>1236</v>
      </c>
      <c r="E2728" t="str">
        <f>VLOOKUP(D2728,'B-Business Capability'!B:H,5,FALSE)</f>
        <v>Sustainability Management</v>
      </c>
      <c r="F2728" t="str">
        <f>VLOOKUP(D2728,'B-Business Capability'!B:H,6,FALSE)</f>
        <v>Sustainable Operations</v>
      </c>
      <c r="G2728" t="str">
        <f>VLOOKUP(D2728,'B-Business Capability'!B:H,7,FALSE)</f>
        <v>Hazardous Substance Management</v>
      </c>
      <c r="I2728" t="s">
        <v>253</v>
      </c>
      <c r="J2728" t="s">
        <v>1223</v>
      </c>
      <c r="K2728" t="s">
        <v>1229</v>
      </c>
      <c r="L2728" t="s">
        <v>605</v>
      </c>
      <c r="M2728" t="str">
        <f>VLOOKUP(L2728,'A-Applications'!B:D,3,FALSE)</f>
        <v>Aras Innovator PLM</v>
      </c>
      <c r="N2728" t="s">
        <v>147</v>
      </c>
      <c r="O2728" s="42" t="s">
        <v>62</v>
      </c>
      <c r="P2728" t="s">
        <v>1238</v>
      </c>
      <c r="Q2728" t="str">
        <f>VLOOKUP(KamstrupData[[#This Row],[IdLevel123]],'B-Business Capability'!B:L,10,FALSE)</f>
        <v>N/A</v>
      </c>
      <c r="R2728">
        <f>VLOOKUP(KamstrupData[[#This Row],[IdLevel123]],'B-Business Capability'!B:L,11,FALSE)</f>
        <v>0</v>
      </c>
      <c r="T2728" t="s">
        <v>1237</v>
      </c>
      <c r="U2728" t="str">
        <f>_xlfn.CONCAT(KamstrupData[[#This Row],[CountryCode]],"_",KamstrupData[[#This Row],[Business Area]],"_",KamstrupData[[#This Row],[DepartmentTeam]])</f>
        <v>DK10_Quality &amp; Sustainability_Sustainability &amp; Environment</v>
      </c>
      <c r="V2728" t="str">
        <f>VLOOKUP(KamstrupData[[#This Row],[ORG_Concat]],'O-Organization'!F:H,3,FALSE)</f>
        <v>11080_DK10_Quality &amp; Sustainability_Quality &amp; Sustainability_Sustainability &amp; Environment</v>
      </c>
    </row>
    <row r="2729" spans="2:22">
      <c r="D2729" s="28" t="s">
        <v>95</v>
      </c>
      <c r="E2729" t="str">
        <f>VLOOKUP(D2729,'B-Business Capability'!B:H,5,FALSE)</f>
        <v>Not mapped to capability</v>
      </c>
      <c r="F2729">
        <f>VLOOKUP(D2729,'B-Business Capability'!B:H,6,FALSE)</f>
        <v>0</v>
      </c>
      <c r="G2729">
        <f>VLOOKUP(D2729,'B-Business Capability'!B:H,7,FALSE)</f>
        <v>0</v>
      </c>
      <c r="I2729" t="s">
        <v>253</v>
      </c>
      <c r="J2729" t="s">
        <v>1223</v>
      </c>
      <c r="K2729" t="s">
        <v>1239</v>
      </c>
      <c r="L2729" t="s">
        <v>266</v>
      </c>
      <c r="M2729" t="str">
        <f>VLOOKUP(L2729,'A-Applications'!B:D,3,FALSE)</f>
        <v>Sharepoint</v>
      </c>
      <c r="O2729" s="42"/>
      <c r="P2729" t="s">
        <v>77</v>
      </c>
      <c r="Q2729" t="str">
        <f>VLOOKUP(KamstrupData[[#This Row],[IdLevel123]],'B-Business Capability'!B:L,10,FALSE)</f>
        <v>N/A</v>
      </c>
      <c r="R2729">
        <f>VLOOKUP(KamstrupData[[#This Row],[IdLevel123]],'B-Business Capability'!B:L,11,FALSE)</f>
        <v>0</v>
      </c>
      <c r="U2729" t="str">
        <f>_xlfn.CONCAT(KamstrupData[[#This Row],[CountryCode]],"_",KamstrupData[[#This Row],[Business Area]],"_",KamstrupData[[#This Row],[DepartmentTeam]])</f>
        <v>DK10_Quality &amp; Sustainability_Quality Accurance</v>
      </c>
      <c r="V2729" t="str">
        <f>VLOOKUP(KamstrupData[[#This Row],[ORG_Concat]],'O-Organization'!F:H,3,FALSE)</f>
        <v>11079_DK10_Quality &amp; Sustainability_Quality &amp; Sustainability_Quality Accurance</v>
      </c>
    </row>
    <row r="2730" spans="2:22">
      <c r="D2730" s="28" t="s">
        <v>95</v>
      </c>
      <c r="E2730" t="str">
        <f>VLOOKUP(D2730,'B-Business Capability'!B:H,5,FALSE)</f>
        <v>Not mapped to capability</v>
      </c>
      <c r="F2730">
        <f>VLOOKUP(D2730,'B-Business Capability'!B:H,6,FALSE)</f>
        <v>0</v>
      </c>
      <c r="G2730">
        <f>VLOOKUP(D2730,'B-Business Capability'!B:H,7,FALSE)</f>
        <v>0</v>
      </c>
      <c r="I2730" t="s">
        <v>253</v>
      </c>
      <c r="J2730" t="s">
        <v>1223</v>
      </c>
      <c r="K2730" t="s">
        <v>1239</v>
      </c>
      <c r="L2730" t="s">
        <v>821</v>
      </c>
      <c r="M2730" t="str">
        <f>VLOOKUP(L2730,'A-Applications'!B:D,3,FALSE)</f>
        <v>PowerApps</v>
      </c>
      <c r="O2730" s="42"/>
      <c r="P2730" t="s">
        <v>77</v>
      </c>
      <c r="Q2730" t="str">
        <f>VLOOKUP(KamstrupData[[#This Row],[IdLevel123]],'B-Business Capability'!B:L,10,FALSE)</f>
        <v>N/A</v>
      </c>
      <c r="R2730">
        <f>VLOOKUP(KamstrupData[[#This Row],[IdLevel123]],'B-Business Capability'!B:L,11,FALSE)</f>
        <v>0</v>
      </c>
      <c r="U2730" t="str">
        <f>_xlfn.CONCAT(KamstrupData[[#This Row],[CountryCode]],"_",KamstrupData[[#This Row],[Business Area]],"_",KamstrupData[[#This Row],[DepartmentTeam]])</f>
        <v>DK10_Quality &amp; Sustainability_Quality Accurance</v>
      </c>
      <c r="V2730" t="str">
        <f>VLOOKUP(KamstrupData[[#This Row],[ORG_Concat]],'O-Organization'!F:H,3,FALSE)</f>
        <v>11079_DK10_Quality &amp; Sustainability_Quality &amp; Sustainability_Quality Accurance</v>
      </c>
    </row>
    <row r="2731" spans="2:22">
      <c r="D2731" s="28" t="s">
        <v>95</v>
      </c>
      <c r="E2731" t="str">
        <f>VLOOKUP(D2731,'B-Business Capability'!B:H,5,FALSE)</f>
        <v>Not mapped to capability</v>
      </c>
      <c r="F2731">
        <f>VLOOKUP(D2731,'B-Business Capability'!B:H,6,FALSE)</f>
        <v>0</v>
      </c>
      <c r="G2731">
        <f>VLOOKUP(D2731,'B-Business Capability'!B:H,7,FALSE)</f>
        <v>0</v>
      </c>
      <c r="I2731" t="s">
        <v>253</v>
      </c>
      <c r="J2731" t="s">
        <v>1223</v>
      </c>
      <c r="K2731" t="s">
        <v>1229</v>
      </c>
      <c r="L2731" t="s">
        <v>821</v>
      </c>
      <c r="M2731" t="str">
        <f>VLOOKUP(L2731,'A-Applications'!B:D,3,FALSE)</f>
        <v>PowerApps</v>
      </c>
      <c r="O2731" s="42"/>
      <c r="Q2731" t="str">
        <f>VLOOKUP(KamstrupData[[#This Row],[IdLevel123]],'B-Business Capability'!B:L,10,FALSE)</f>
        <v>N/A</v>
      </c>
      <c r="R2731">
        <f>VLOOKUP(KamstrupData[[#This Row],[IdLevel123]],'B-Business Capability'!B:L,11,FALSE)</f>
        <v>0</v>
      </c>
      <c r="U2731" t="str">
        <f>_xlfn.CONCAT(KamstrupData[[#This Row],[CountryCode]],"_",KamstrupData[[#This Row],[Business Area]],"_",KamstrupData[[#This Row],[DepartmentTeam]])</f>
        <v>DK10_Quality &amp; Sustainability_Sustainability &amp; Environment</v>
      </c>
      <c r="V2731" t="str">
        <f>VLOOKUP(KamstrupData[[#This Row],[ORG_Concat]],'O-Organization'!F:H,3,FALSE)</f>
        <v>11080_DK10_Quality &amp; Sustainability_Quality &amp; Sustainability_Sustainability &amp; Environment</v>
      </c>
    </row>
    <row r="2732" spans="2:22">
      <c r="D2732" s="28" t="s">
        <v>95</v>
      </c>
      <c r="E2732" t="str">
        <f>VLOOKUP(D2732,'B-Business Capability'!B:H,5,FALSE)</f>
        <v>Not mapped to capability</v>
      </c>
      <c r="F2732">
        <f>VLOOKUP(D2732,'B-Business Capability'!B:H,6,FALSE)</f>
        <v>0</v>
      </c>
      <c r="G2732">
        <f>VLOOKUP(D2732,'B-Business Capability'!B:H,7,FALSE)</f>
        <v>0</v>
      </c>
      <c r="I2732" t="s">
        <v>253</v>
      </c>
      <c r="J2732" t="s">
        <v>1223</v>
      </c>
      <c r="K2732" t="s">
        <v>1239</v>
      </c>
      <c r="L2732" t="s">
        <v>606</v>
      </c>
      <c r="M2732" t="str">
        <f>VLOOKUP(L2732,'A-Applications'!B:D,3,FALSE)</f>
        <v>Lessor PM</v>
      </c>
      <c r="O2732" s="42"/>
      <c r="P2732" t="s">
        <v>77</v>
      </c>
      <c r="Q2732" t="str">
        <f>VLOOKUP(KamstrupData[[#This Row],[IdLevel123]],'B-Business Capability'!B:L,10,FALSE)</f>
        <v>N/A</v>
      </c>
      <c r="R2732">
        <f>VLOOKUP(KamstrupData[[#This Row],[IdLevel123]],'B-Business Capability'!B:L,11,FALSE)</f>
        <v>0</v>
      </c>
      <c r="U2732" t="str">
        <f>_xlfn.CONCAT(KamstrupData[[#This Row],[CountryCode]],"_",KamstrupData[[#This Row],[Business Area]],"_",KamstrupData[[#This Row],[DepartmentTeam]])</f>
        <v>DK10_Quality &amp; Sustainability_Quality Accurance</v>
      </c>
      <c r="V2732" t="str">
        <f>VLOOKUP(KamstrupData[[#This Row],[ORG_Concat]],'O-Organization'!F:H,3,FALSE)</f>
        <v>11079_DK10_Quality &amp; Sustainability_Quality &amp; Sustainability_Quality Accurance</v>
      </c>
    </row>
    <row r="2733" spans="2:22">
      <c r="D2733" s="28" t="s">
        <v>95</v>
      </c>
      <c r="E2733" t="str">
        <f>VLOOKUP(D2733,'B-Business Capability'!B:H,5,FALSE)</f>
        <v>Not mapped to capability</v>
      </c>
      <c r="F2733">
        <f>VLOOKUP(D2733,'B-Business Capability'!B:H,6,FALSE)</f>
        <v>0</v>
      </c>
      <c r="G2733">
        <f>VLOOKUP(D2733,'B-Business Capability'!B:H,7,FALSE)</f>
        <v>0</v>
      </c>
      <c r="I2733" t="s">
        <v>253</v>
      </c>
      <c r="J2733" t="s">
        <v>1223</v>
      </c>
      <c r="K2733" t="s">
        <v>1239</v>
      </c>
      <c r="L2733" t="s">
        <v>607</v>
      </c>
      <c r="M2733" t="str">
        <f>VLOOKUP(L2733,'A-Applications'!B:D,3,FALSE)</f>
        <v>Power Automate</v>
      </c>
      <c r="O2733" s="42"/>
      <c r="P2733" t="s">
        <v>77</v>
      </c>
      <c r="Q2733" t="str">
        <f>VLOOKUP(KamstrupData[[#This Row],[IdLevel123]],'B-Business Capability'!B:L,10,FALSE)</f>
        <v>N/A</v>
      </c>
      <c r="R2733">
        <f>VLOOKUP(KamstrupData[[#This Row],[IdLevel123]],'B-Business Capability'!B:L,11,FALSE)</f>
        <v>0</v>
      </c>
      <c r="U2733" t="str">
        <f>_xlfn.CONCAT(KamstrupData[[#This Row],[CountryCode]],"_",KamstrupData[[#This Row],[Business Area]],"_",KamstrupData[[#This Row],[DepartmentTeam]])</f>
        <v>DK10_Quality &amp; Sustainability_Quality Accurance</v>
      </c>
      <c r="V2733" t="str">
        <f>VLOOKUP(KamstrupData[[#This Row],[ORG_Concat]],'O-Organization'!F:H,3,FALSE)</f>
        <v>11079_DK10_Quality &amp; Sustainability_Quality &amp; Sustainability_Quality Accurance</v>
      </c>
    </row>
    <row r="2734" spans="2:22">
      <c r="D2734" t="s">
        <v>1256</v>
      </c>
      <c r="E2734" t="str">
        <f>VLOOKUP(D2734,'B-Business Capability'!B:H,5,FALSE)</f>
        <v>Sustainability Management</v>
      </c>
      <c r="F2734" t="str">
        <f>VLOOKUP(D2734,'B-Business Capability'!B:H,6,FALSE)</f>
        <v>Environmental Footprint Management</v>
      </c>
      <c r="G2734">
        <f>VLOOKUP(D2734,'B-Business Capability'!B:H,7,FALSE)</f>
        <v>0</v>
      </c>
      <c r="I2734" t="s">
        <v>253</v>
      </c>
      <c r="J2734" t="s">
        <v>1223</v>
      </c>
      <c r="L2734" t="s">
        <v>117</v>
      </c>
      <c r="M2734" t="str">
        <f>VLOOKUP(L2734,'A-Applications'!B:D,3,FALSE)</f>
        <v>PowerBI</v>
      </c>
      <c r="N2734" t="s">
        <v>147</v>
      </c>
      <c r="O2734" s="42" t="s">
        <v>54</v>
      </c>
      <c r="P2734" t="s">
        <v>267</v>
      </c>
      <c r="Q2734" t="str">
        <f>VLOOKUP(KamstrupData[[#This Row],[IdLevel123]],'B-Business Capability'!B:L,10,FALSE)</f>
        <v>N/A</v>
      </c>
      <c r="R2734">
        <f>VLOOKUP(KamstrupData[[#This Row],[IdLevel123]],'B-Business Capability'!B:L,11,FALSE)</f>
        <v>0</v>
      </c>
      <c r="T2734" t="s">
        <v>1237</v>
      </c>
      <c r="U2734" t="str">
        <f>_xlfn.CONCAT(KamstrupData[[#This Row],[CountryCode]],"_",KamstrupData[[#This Row],[Business Area]],"_",KamstrupData[[#This Row],[DepartmentTeam]])</f>
        <v>DK10_Quality &amp; Sustainability_</v>
      </c>
      <c r="V2734" t="str">
        <f>VLOOKUP(KamstrupData[[#This Row],[ORG_Concat]],'O-Organization'!F:H,3,FALSE)</f>
        <v>11077_DK10_Quality &amp; Sustainability_Quality &amp; Sustainability_</v>
      </c>
    </row>
    <row r="2735" spans="2:22">
      <c r="D2735" t="s">
        <v>1256</v>
      </c>
      <c r="E2735" t="str">
        <f>VLOOKUP(D2735,'B-Business Capability'!B:H,5,FALSE)</f>
        <v>Sustainability Management</v>
      </c>
      <c r="F2735" t="str">
        <f>VLOOKUP(D2735,'B-Business Capability'!B:H,6,FALSE)</f>
        <v>Environmental Footprint Management</v>
      </c>
      <c r="G2735">
        <f>VLOOKUP(D2735,'B-Business Capability'!B:H,7,FALSE)</f>
        <v>0</v>
      </c>
      <c r="I2735" t="s">
        <v>253</v>
      </c>
      <c r="J2735" t="s">
        <v>1223</v>
      </c>
      <c r="L2735" t="s">
        <v>117</v>
      </c>
      <c r="M2735" t="str">
        <f>VLOOKUP(L2735,'A-Applications'!B:D,3,FALSE)</f>
        <v>PowerBI</v>
      </c>
      <c r="N2735" t="s">
        <v>147</v>
      </c>
      <c r="O2735" s="42" t="s">
        <v>54</v>
      </c>
      <c r="P2735" t="s">
        <v>407</v>
      </c>
      <c r="Q2735" t="str">
        <f>VLOOKUP(KamstrupData[[#This Row],[IdLevel123]],'B-Business Capability'!B:L,10,FALSE)</f>
        <v>N/A</v>
      </c>
      <c r="R2735">
        <f>VLOOKUP(KamstrupData[[#This Row],[IdLevel123]],'B-Business Capability'!B:L,11,FALSE)</f>
        <v>0</v>
      </c>
      <c r="T2735" t="s">
        <v>1237</v>
      </c>
      <c r="U2735" t="str">
        <f>_xlfn.CONCAT(KamstrupData[[#This Row],[CountryCode]],"_",KamstrupData[[#This Row],[Business Area]],"_",KamstrupData[[#This Row],[DepartmentTeam]])</f>
        <v>DK10_Quality &amp; Sustainability_</v>
      </c>
      <c r="V2735" t="str">
        <f>VLOOKUP(KamstrupData[[#This Row],[ORG_Concat]],'O-Organization'!F:H,3,FALSE)</f>
        <v>11077_DK10_Quality &amp; Sustainability_Quality &amp; Sustainability_</v>
      </c>
    </row>
    <row r="2736" spans="2:22">
      <c r="D2736" t="s">
        <v>1256</v>
      </c>
      <c r="E2736" t="str">
        <f>VLOOKUP(D2736,'B-Business Capability'!B:H,5,FALSE)</f>
        <v>Sustainability Management</v>
      </c>
      <c r="F2736" t="str">
        <f>VLOOKUP(D2736,'B-Business Capability'!B:H,6,FALSE)</f>
        <v>Environmental Footprint Management</v>
      </c>
      <c r="G2736">
        <f>VLOOKUP(D2736,'B-Business Capability'!B:H,7,FALSE)</f>
        <v>0</v>
      </c>
      <c r="I2736" t="s">
        <v>253</v>
      </c>
      <c r="J2736" t="s">
        <v>1223</v>
      </c>
      <c r="L2736" t="s">
        <v>117</v>
      </c>
      <c r="M2736" t="str">
        <f>VLOOKUP(L2736,'A-Applications'!B:D,3,FALSE)</f>
        <v>PowerBI</v>
      </c>
      <c r="N2736" t="s">
        <v>147</v>
      </c>
      <c r="O2736" s="42" t="s">
        <v>54</v>
      </c>
      <c r="P2736" t="s">
        <v>1238</v>
      </c>
      <c r="Q2736" t="str">
        <f>VLOOKUP(KamstrupData[[#This Row],[IdLevel123]],'B-Business Capability'!B:L,10,FALSE)</f>
        <v>N/A</v>
      </c>
      <c r="R2736">
        <f>VLOOKUP(KamstrupData[[#This Row],[IdLevel123]],'B-Business Capability'!B:L,11,FALSE)</f>
        <v>0</v>
      </c>
      <c r="T2736" t="s">
        <v>1237</v>
      </c>
      <c r="U2736" t="str">
        <f>_xlfn.CONCAT(KamstrupData[[#This Row],[CountryCode]],"_",KamstrupData[[#This Row],[Business Area]],"_",KamstrupData[[#This Row],[DepartmentTeam]])</f>
        <v>DK10_Quality &amp; Sustainability_</v>
      </c>
      <c r="V2736" t="str">
        <f>VLOOKUP(KamstrupData[[#This Row],[ORG_Concat]],'O-Organization'!F:H,3,FALSE)</f>
        <v>11077_DK10_Quality &amp; Sustainability_Quality &amp; Sustainability_</v>
      </c>
    </row>
    <row r="2737" spans="4:22">
      <c r="D2737" t="s">
        <v>1228</v>
      </c>
      <c r="E2737" t="str">
        <f>VLOOKUP(D2737,'B-Business Capability'!B:H,5,FALSE)</f>
        <v>Sustainability Management</v>
      </c>
      <c r="F2737" t="str">
        <f>VLOOKUP(D2737,'B-Business Capability'!B:H,6,FALSE)</f>
        <v>Circular Economy</v>
      </c>
      <c r="G2737" t="str">
        <f>VLOOKUP(D2737,'B-Business Capability'!B:H,7,FALSE)</f>
        <v>Extended Producer Responsibility Management</v>
      </c>
      <c r="I2737" t="s">
        <v>253</v>
      </c>
      <c r="J2737" t="s">
        <v>1223</v>
      </c>
      <c r="K2737" t="s">
        <v>1229</v>
      </c>
      <c r="L2737" t="s">
        <v>117</v>
      </c>
      <c r="M2737" t="str">
        <f>VLOOKUP(L2737,'A-Applications'!B:D,3,FALSE)</f>
        <v>PowerBI</v>
      </c>
      <c r="N2737" t="s">
        <v>147</v>
      </c>
      <c r="O2737" s="42" t="s">
        <v>62</v>
      </c>
      <c r="P2737" t="s">
        <v>1230</v>
      </c>
      <c r="Q2737" t="str">
        <f>VLOOKUP(KamstrupData[[#This Row],[IdLevel123]],'B-Business Capability'!B:L,10,FALSE)</f>
        <v>N/A</v>
      </c>
      <c r="R2737">
        <f>VLOOKUP(KamstrupData[[#This Row],[IdLevel123]],'B-Business Capability'!B:L,11,FALSE)</f>
        <v>0</v>
      </c>
      <c r="T2737" t="s">
        <v>1231</v>
      </c>
      <c r="U2737" t="str">
        <f>_xlfn.CONCAT(KamstrupData[[#This Row],[CountryCode]],"_",KamstrupData[[#This Row],[Business Area]],"_",KamstrupData[[#This Row],[DepartmentTeam]])</f>
        <v>DK10_Quality &amp; Sustainability_Sustainability &amp; Environment</v>
      </c>
      <c r="V2737" t="str">
        <f>VLOOKUP(KamstrupData[[#This Row],[ORG_Concat]],'O-Organization'!F:H,3,FALSE)</f>
        <v>11080_DK10_Quality &amp; Sustainability_Quality &amp; Sustainability_Sustainability &amp; Environment</v>
      </c>
    </row>
    <row r="2738" spans="4:22">
      <c r="D2738" t="s">
        <v>1234</v>
      </c>
      <c r="E2738" t="str">
        <f>VLOOKUP(D2738,'B-Business Capability'!B:H,5,FALSE)</f>
        <v>Sustainability Management</v>
      </c>
      <c r="F2738" t="str">
        <f>VLOOKUP(D2738,'B-Business Capability'!B:H,6,FALSE)</f>
        <v>Environmental Footprint Management</v>
      </c>
      <c r="G2738" t="str">
        <f>VLOOKUP(D2738,'B-Business Capability'!B:H,7,FALSE)</f>
        <v>GHG Emissions Calculation</v>
      </c>
      <c r="I2738" t="s">
        <v>253</v>
      </c>
      <c r="J2738" t="s">
        <v>1223</v>
      </c>
      <c r="K2738" t="s">
        <v>1229</v>
      </c>
      <c r="L2738" t="s">
        <v>117</v>
      </c>
      <c r="M2738" t="str">
        <f>VLOOKUP(L2738,'A-Applications'!B:D,3,FALSE)</f>
        <v>PowerBI</v>
      </c>
      <c r="N2738" t="s">
        <v>147</v>
      </c>
      <c r="O2738" s="42" t="s">
        <v>62</v>
      </c>
      <c r="P2738" t="s">
        <v>1230</v>
      </c>
      <c r="Q2738" t="str">
        <f>VLOOKUP(KamstrupData[[#This Row],[IdLevel123]],'B-Business Capability'!B:L,10,FALSE)</f>
        <v>N/A</v>
      </c>
      <c r="R2738">
        <f>VLOOKUP(KamstrupData[[#This Row],[IdLevel123]],'B-Business Capability'!B:L,11,FALSE)</f>
        <v>0</v>
      </c>
      <c r="T2738" t="s">
        <v>1231</v>
      </c>
      <c r="U2738" t="str">
        <f>_xlfn.CONCAT(KamstrupData[[#This Row],[CountryCode]],"_",KamstrupData[[#This Row],[Business Area]],"_",KamstrupData[[#This Row],[DepartmentTeam]])</f>
        <v>DK10_Quality &amp; Sustainability_Sustainability &amp; Environment</v>
      </c>
      <c r="V2738" t="str">
        <f>VLOOKUP(KamstrupData[[#This Row],[ORG_Concat]],'O-Organization'!F:H,3,FALSE)</f>
        <v>11080_DK10_Quality &amp; Sustainability_Quality &amp; Sustainability_Sustainability &amp; Environment</v>
      </c>
    </row>
    <row r="2739" spans="4:22">
      <c r="D2739" t="s">
        <v>1235</v>
      </c>
      <c r="E2739" t="str">
        <f>VLOOKUP(D2739,'B-Business Capability'!B:H,5,FALSE)</f>
        <v>Sustainability Management</v>
      </c>
      <c r="F2739" t="str">
        <f>VLOOKUP(D2739,'B-Business Capability'!B:H,6,FALSE)</f>
        <v>Environmental Footprint Management</v>
      </c>
      <c r="G2739" t="str">
        <f>VLOOKUP(D2739,'B-Business Capability'!B:H,7,FALSE)</f>
        <v>Sustainability Steering and Reporting</v>
      </c>
      <c r="I2739" t="s">
        <v>253</v>
      </c>
      <c r="J2739" t="s">
        <v>1223</v>
      </c>
      <c r="K2739" t="s">
        <v>1229</v>
      </c>
      <c r="L2739" t="s">
        <v>117</v>
      </c>
      <c r="M2739" t="str">
        <f>VLOOKUP(L2739,'A-Applications'!B:D,3,FALSE)</f>
        <v>PowerBI</v>
      </c>
      <c r="N2739" t="s">
        <v>147</v>
      </c>
      <c r="O2739" s="42" t="s">
        <v>62</v>
      </c>
      <c r="P2739" t="s">
        <v>1230</v>
      </c>
      <c r="Q2739" t="str">
        <f>VLOOKUP(KamstrupData[[#This Row],[IdLevel123]],'B-Business Capability'!B:L,10,FALSE)</f>
        <v>N/A</v>
      </c>
      <c r="R2739">
        <f>VLOOKUP(KamstrupData[[#This Row],[IdLevel123]],'B-Business Capability'!B:L,11,FALSE)</f>
        <v>0</v>
      </c>
      <c r="T2739" t="s">
        <v>1231</v>
      </c>
      <c r="U2739" t="str">
        <f>_xlfn.CONCAT(KamstrupData[[#This Row],[CountryCode]],"_",KamstrupData[[#This Row],[Business Area]],"_",KamstrupData[[#This Row],[DepartmentTeam]])</f>
        <v>DK10_Quality &amp; Sustainability_Sustainability &amp; Environment</v>
      </c>
      <c r="V2739" t="str">
        <f>VLOOKUP(KamstrupData[[#This Row],[ORG_Concat]],'O-Organization'!F:H,3,FALSE)</f>
        <v>11080_DK10_Quality &amp; Sustainability_Quality &amp; Sustainability_Sustainability &amp; Environment</v>
      </c>
    </row>
    <row r="2740" spans="4:22">
      <c r="D2740" t="s">
        <v>1236</v>
      </c>
      <c r="E2740" t="str">
        <f>VLOOKUP(D2740,'B-Business Capability'!B:H,5,FALSE)</f>
        <v>Sustainability Management</v>
      </c>
      <c r="F2740" t="str">
        <f>VLOOKUP(D2740,'B-Business Capability'!B:H,6,FALSE)</f>
        <v>Sustainable Operations</v>
      </c>
      <c r="G2740" t="str">
        <f>VLOOKUP(D2740,'B-Business Capability'!B:H,7,FALSE)</f>
        <v>Hazardous Substance Management</v>
      </c>
      <c r="I2740" t="s">
        <v>253</v>
      </c>
      <c r="J2740" t="s">
        <v>1223</v>
      </c>
      <c r="K2740" t="s">
        <v>1229</v>
      </c>
      <c r="L2740" t="s">
        <v>117</v>
      </c>
      <c r="M2740" t="str">
        <f>VLOOKUP(L2740,'A-Applications'!B:D,3,FALSE)</f>
        <v>PowerBI</v>
      </c>
      <c r="N2740" t="s">
        <v>147</v>
      </c>
      <c r="O2740" s="42" t="s">
        <v>62</v>
      </c>
      <c r="P2740" t="s">
        <v>407</v>
      </c>
      <c r="Q2740" t="str">
        <f>VLOOKUP(KamstrupData[[#This Row],[IdLevel123]],'B-Business Capability'!B:L,10,FALSE)</f>
        <v>N/A</v>
      </c>
      <c r="R2740">
        <f>VLOOKUP(KamstrupData[[#This Row],[IdLevel123]],'B-Business Capability'!B:L,11,FALSE)</f>
        <v>0</v>
      </c>
      <c r="T2740" t="s">
        <v>1237</v>
      </c>
      <c r="U2740" t="str">
        <f>_xlfn.CONCAT(KamstrupData[[#This Row],[CountryCode]],"_",KamstrupData[[#This Row],[Business Area]],"_",KamstrupData[[#This Row],[DepartmentTeam]])</f>
        <v>DK10_Quality &amp; Sustainability_Sustainability &amp; Environment</v>
      </c>
      <c r="V2740" t="str">
        <f>VLOOKUP(KamstrupData[[#This Row],[ORG_Concat]],'O-Organization'!F:H,3,FALSE)</f>
        <v>11080_DK10_Quality &amp; Sustainability_Quality &amp; Sustainability_Sustainability &amp; Environment</v>
      </c>
    </row>
    <row r="2741" spans="4:22">
      <c r="D2741" t="s">
        <v>1236</v>
      </c>
      <c r="E2741" t="str">
        <f>VLOOKUP(D2741,'B-Business Capability'!B:H,5,FALSE)</f>
        <v>Sustainability Management</v>
      </c>
      <c r="F2741" t="str">
        <f>VLOOKUP(D2741,'B-Business Capability'!B:H,6,FALSE)</f>
        <v>Sustainable Operations</v>
      </c>
      <c r="G2741" t="str">
        <f>VLOOKUP(D2741,'B-Business Capability'!B:H,7,FALSE)</f>
        <v>Hazardous Substance Management</v>
      </c>
      <c r="I2741" t="s">
        <v>253</v>
      </c>
      <c r="J2741" t="s">
        <v>1223</v>
      </c>
      <c r="K2741" t="s">
        <v>1229</v>
      </c>
      <c r="L2741" t="s">
        <v>117</v>
      </c>
      <c r="M2741" t="str">
        <f>VLOOKUP(L2741,'A-Applications'!B:D,3,FALSE)</f>
        <v>PowerBI</v>
      </c>
      <c r="N2741" t="s">
        <v>147</v>
      </c>
      <c r="O2741" s="42" t="s">
        <v>62</v>
      </c>
      <c r="P2741" t="s">
        <v>267</v>
      </c>
      <c r="Q2741" t="str">
        <f>VLOOKUP(KamstrupData[[#This Row],[IdLevel123]],'B-Business Capability'!B:L,10,FALSE)</f>
        <v>N/A</v>
      </c>
      <c r="R2741">
        <f>VLOOKUP(KamstrupData[[#This Row],[IdLevel123]],'B-Business Capability'!B:L,11,FALSE)</f>
        <v>0</v>
      </c>
      <c r="T2741" t="s">
        <v>1237</v>
      </c>
      <c r="U2741" t="str">
        <f>_xlfn.CONCAT(KamstrupData[[#This Row],[CountryCode]],"_",KamstrupData[[#This Row],[Business Area]],"_",KamstrupData[[#This Row],[DepartmentTeam]])</f>
        <v>DK10_Quality &amp; Sustainability_Sustainability &amp; Environment</v>
      </c>
      <c r="V2741" t="str">
        <f>VLOOKUP(KamstrupData[[#This Row],[ORG_Concat]],'O-Organization'!F:H,3,FALSE)</f>
        <v>11080_DK10_Quality &amp; Sustainability_Quality &amp; Sustainability_Sustainability &amp; Environment</v>
      </c>
    </row>
    <row r="2742" spans="4:22">
      <c r="D2742" t="s">
        <v>1236</v>
      </c>
      <c r="E2742" t="str">
        <f>VLOOKUP(D2742,'B-Business Capability'!B:H,5,FALSE)</f>
        <v>Sustainability Management</v>
      </c>
      <c r="F2742" t="str">
        <f>VLOOKUP(D2742,'B-Business Capability'!B:H,6,FALSE)</f>
        <v>Sustainable Operations</v>
      </c>
      <c r="G2742" t="str">
        <f>VLOOKUP(D2742,'B-Business Capability'!B:H,7,FALSE)</f>
        <v>Hazardous Substance Management</v>
      </c>
      <c r="I2742" t="s">
        <v>253</v>
      </c>
      <c r="J2742" t="s">
        <v>1223</v>
      </c>
      <c r="K2742" t="s">
        <v>1229</v>
      </c>
      <c r="L2742" t="s">
        <v>117</v>
      </c>
      <c r="M2742" t="str">
        <f>VLOOKUP(L2742,'A-Applications'!B:D,3,FALSE)</f>
        <v>PowerBI</v>
      </c>
      <c r="N2742" t="s">
        <v>147</v>
      </c>
      <c r="O2742" s="42" t="s">
        <v>62</v>
      </c>
      <c r="P2742" t="s">
        <v>1238</v>
      </c>
      <c r="Q2742" t="str">
        <f>VLOOKUP(KamstrupData[[#This Row],[IdLevel123]],'B-Business Capability'!B:L,10,FALSE)</f>
        <v>N/A</v>
      </c>
      <c r="R2742">
        <f>VLOOKUP(KamstrupData[[#This Row],[IdLevel123]],'B-Business Capability'!B:L,11,FALSE)</f>
        <v>0</v>
      </c>
      <c r="T2742" t="s">
        <v>1237</v>
      </c>
      <c r="U2742" t="str">
        <f>_xlfn.CONCAT(KamstrupData[[#This Row],[CountryCode]],"_",KamstrupData[[#This Row],[Business Area]],"_",KamstrupData[[#This Row],[DepartmentTeam]])</f>
        <v>DK10_Quality &amp; Sustainability_Sustainability &amp; Environment</v>
      </c>
      <c r="V2742" t="str">
        <f>VLOOKUP(KamstrupData[[#This Row],[ORG_Concat]],'O-Organization'!F:H,3,FALSE)</f>
        <v>11080_DK10_Quality &amp; Sustainability_Quality &amp; Sustainability_Sustainability &amp; Environment</v>
      </c>
    </row>
    <row r="2743" spans="4:22">
      <c r="D2743" s="28" t="s">
        <v>1243</v>
      </c>
      <c r="E2743" t="str">
        <f>VLOOKUP(D2743,'B-Business Capability'!B:H,5,FALSE)</f>
        <v>Governance, Risk and Compliance</v>
      </c>
      <c r="F2743">
        <f>VLOOKUP(D2743,'B-Business Capability'!B:H,6,FALSE)</f>
        <v>0</v>
      </c>
      <c r="G2743">
        <f>VLOOKUP(D2743,'B-Business Capability'!B:H,7,FALSE)</f>
        <v>0</v>
      </c>
      <c r="I2743" t="s">
        <v>253</v>
      </c>
      <c r="J2743" t="s">
        <v>1223</v>
      </c>
      <c r="K2743" t="s">
        <v>1239</v>
      </c>
      <c r="L2743" t="s">
        <v>117</v>
      </c>
      <c r="M2743" t="str">
        <f>VLOOKUP(L2743,'A-Applications'!B:D,3,FALSE)</f>
        <v>PowerBI</v>
      </c>
      <c r="O2743" s="42"/>
      <c r="P2743" t="s">
        <v>77</v>
      </c>
      <c r="Q2743" t="str">
        <f>VLOOKUP(KamstrupData[[#This Row],[IdLevel123]],'B-Business Capability'!B:L,10,FALSE)</f>
        <v>N/A</v>
      </c>
      <c r="R2743">
        <f>VLOOKUP(KamstrupData[[#This Row],[IdLevel123]],'B-Business Capability'!B:L,11,FALSE)</f>
        <v>0</v>
      </c>
      <c r="U2743" t="str">
        <f>_xlfn.CONCAT(KamstrupData[[#This Row],[CountryCode]],"_",KamstrupData[[#This Row],[Business Area]],"_",KamstrupData[[#This Row],[DepartmentTeam]])</f>
        <v>DK10_Quality &amp; Sustainability_Quality Accurance</v>
      </c>
      <c r="V2743" t="str">
        <f>VLOOKUP(KamstrupData[[#This Row],[ORG_Concat]],'O-Organization'!F:H,3,FALSE)</f>
        <v>11079_DK10_Quality &amp; Sustainability_Quality &amp; Sustainability_Quality Accurance</v>
      </c>
    </row>
    <row r="2744" spans="4:22">
      <c r="D2744" s="28" t="s">
        <v>95</v>
      </c>
      <c r="E2744" t="str">
        <f>VLOOKUP(D2744,'B-Business Capability'!B:H,5,FALSE)</f>
        <v>Not mapped to capability</v>
      </c>
      <c r="F2744">
        <f>VLOOKUP(D2744,'B-Business Capability'!B:H,6,FALSE)</f>
        <v>0</v>
      </c>
      <c r="G2744">
        <f>VLOOKUP(D2744,'B-Business Capability'!B:H,7,FALSE)</f>
        <v>0</v>
      </c>
      <c r="I2744" t="s">
        <v>253</v>
      </c>
      <c r="J2744" t="s">
        <v>1223</v>
      </c>
      <c r="K2744" t="s">
        <v>1239</v>
      </c>
      <c r="L2744" t="s">
        <v>120</v>
      </c>
      <c r="M2744" t="str">
        <f>VLOOKUP(L2744,'A-Applications'!B:D,3,FALSE)</f>
        <v>Concur</v>
      </c>
      <c r="O2744" s="42"/>
      <c r="P2744" t="s">
        <v>77</v>
      </c>
      <c r="Q2744" t="str">
        <f>VLOOKUP(KamstrupData[[#This Row],[IdLevel123]],'B-Business Capability'!B:L,10,FALSE)</f>
        <v>N/A</v>
      </c>
      <c r="R2744">
        <f>VLOOKUP(KamstrupData[[#This Row],[IdLevel123]],'B-Business Capability'!B:L,11,FALSE)</f>
        <v>0</v>
      </c>
      <c r="U2744" t="str">
        <f>_xlfn.CONCAT(KamstrupData[[#This Row],[CountryCode]],"_",KamstrupData[[#This Row],[Business Area]],"_",KamstrupData[[#This Row],[DepartmentTeam]])</f>
        <v>DK10_Quality &amp; Sustainability_Quality Accurance</v>
      </c>
      <c r="V2744" t="str">
        <f>VLOOKUP(KamstrupData[[#This Row],[ORG_Concat]],'O-Organization'!F:H,3,FALSE)</f>
        <v>11079_DK10_Quality &amp; Sustainability_Quality &amp; Sustainability_Quality Accurance</v>
      </c>
    </row>
    <row r="2745" spans="4:22">
      <c r="D2745" t="s">
        <v>122</v>
      </c>
      <c r="E2745" t="str">
        <f>VLOOKUP(D2745,'B-Business Capability'!B:H,5,FALSE)</f>
        <v>Legal</v>
      </c>
      <c r="F2745" t="str">
        <f>VLOOKUP(D2745,'B-Business Capability'!B:H,6,FALSE)</f>
        <v>Ensure Compliance</v>
      </c>
      <c r="G2745">
        <f>VLOOKUP(D2745,'B-Business Capability'!B:H,7,FALSE)</f>
        <v>0</v>
      </c>
      <c r="I2745" t="s">
        <v>253</v>
      </c>
      <c r="J2745" t="s">
        <v>1223</v>
      </c>
      <c r="K2745" t="s">
        <v>1225</v>
      </c>
      <c r="L2745" t="s">
        <v>123</v>
      </c>
      <c r="M2745" t="str">
        <f>VLOOKUP(L2745,'A-Applications'!B:D,3,FALSE)</f>
        <v>DocuSign</v>
      </c>
      <c r="N2745" t="s">
        <v>53</v>
      </c>
      <c r="O2745" s="42" t="s">
        <v>62</v>
      </c>
      <c r="P2745" t="s">
        <v>124</v>
      </c>
      <c r="Q2745" t="str">
        <f>VLOOKUP(KamstrupData[[#This Row],[IdLevel123]],'B-Business Capability'!B:L,10,FALSE)</f>
        <v>N/A</v>
      </c>
      <c r="R2745">
        <f>VLOOKUP(KamstrupData[[#This Row],[IdLevel123]],'B-Business Capability'!B:L,11,FALSE)</f>
        <v>0</v>
      </c>
      <c r="T2745" t="s">
        <v>1227</v>
      </c>
      <c r="U2745" t="str">
        <f>_xlfn.CONCAT(KamstrupData[[#This Row],[CountryCode]],"_",KamstrupData[[#This Row],[Business Area]],"_",KamstrupData[[#This Row],[DepartmentTeam]])</f>
        <v>DK10_Quality &amp; Sustainability_Metrology, Accreditation &amp; Calibration</v>
      </c>
      <c r="V2745" t="str">
        <f>VLOOKUP(KamstrupData[[#This Row],[ORG_Concat]],'O-Organization'!F:H,3,FALSE)</f>
        <v>11078_DK10_Quality &amp; Sustainability_Quality &amp; Sustainability_Metrology, Accreditation &amp; Calibration</v>
      </c>
    </row>
    <row r="2746" spans="4:22">
      <c r="D2746" s="28" t="s">
        <v>122</v>
      </c>
      <c r="E2746" t="str">
        <f>VLOOKUP(D2746,'B-Business Capability'!B:H,5,FALSE)</f>
        <v>Legal</v>
      </c>
      <c r="F2746" t="str">
        <f>VLOOKUP(D2746,'B-Business Capability'!B:H,6,FALSE)</f>
        <v>Ensure Compliance</v>
      </c>
      <c r="G2746">
        <f>VLOOKUP(D2746,'B-Business Capability'!B:H,7,FALSE)</f>
        <v>0</v>
      </c>
      <c r="I2746" t="s">
        <v>253</v>
      </c>
      <c r="J2746" t="s">
        <v>1223</v>
      </c>
      <c r="K2746" t="s">
        <v>1239</v>
      </c>
      <c r="L2746" t="s">
        <v>123</v>
      </c>
      <c r="M2746" t="str">
        <f>VLOOKUP(L2746,'A-Applications'!B:D,3,FALSE)</f>
        <v>DocuSign</v>
      </c>
      <c r="O2746" s="42"/>
      <c r="P2746" t="s">
        <v>77</v>
      </c>
      <c r="Q2746" t="str">
        <f>VLOOKUP(KamstrupData[[#This Row],[IdLevel123]],'B-Business Capability'!B:L,10,FALSE)</f>
        <v>N/A</v>
      </c>
      <c r="R2746">
        <f>VLOOKUP(KamstrupData[[#This Row],[IdLevel123]],'B-Business Capability'!B:L,11,FALSE)</f>
        <v>0</v>
      </c>
      <c r="U2746" t="str">
        <f>_xlfn.CONCAT(KamstrupData[[#This Row],[CountryCode]],"_",KamstrupData[[#This Row],[Business Area]],"_",KamstrupData[[#This Row],[DepartmentTeam]])</f>
        <v>DK10_Quality &amp; Sustainability_Quality Accurance</v>
      </c>
      <c r="V2746" t="str">
        <f>VLOOKUP(KamstrupData[[#This Row],[ORG_Concat]],'O-Organization'!F:H,3,FALSE)</f>
        <v>11079_DK10_Quality &amp; Sustainability_Quality &amp; Sustainability_Quality Accurance</v>
      </c>
    </row>
    <row r="2747" spans="4:22">
      <c r="D2747" t="s">
        <v>1243</v>
      </c>
      <c r="E2747" t="str">
        <f>VLOOKUP(D2747,'B-Business Capability'!B:H,5,FALSE)</f>
        <v>Governance, Risk and Compliance</v>
      </c>
      <c r="F2747">
        <f>VLOOKUP(D2747,'B-Business Capability'!B:H,6,FALSE)</f>
        <v>0</v>
      </c>
      <c r="G2747">
        <f>VLOOKUP(D2747,'B-Business Capability'!B:H,7,FALSE)</f>
        <v>0</v>
      </c>
      <c r="I2747" t="s">
        <v>253</v>
      </c>
      <c r="J2747" t="s">
        <v>1223</v>
      </c>
      <c r="K2747" t="s">
        <v>1225</v>
      </c>
      <c r="L2747" t="s">
        <v>127</v>
      </c>
      <c r="M2747" t="str">
        <f>VLOOKUP(L2747,'A-Applications'!B:D,3,FALSE)</f>
        <v>Ipw</v>
      </c>
      <c r="N2747" t="s">
        <v>147</v>
      </c>
      <c r="O2747" s="42" t="s">
        <v>66</v>
      </c>
      <c r="P2747" t="s">
        <v>55</v>
      </c>
      <c r="Q2747" t="str">
        <f>VLOOKUP(KamstrupData[[#This Row],[IdLevel123]],'B-Business Capability'!B:L,10,FALSE)</f>
        <v>N/A</v>
      </c>
      <c r="R2747">
        <f>VLOOKUP(KamstrupData[[#This Row],[IdLevel123]],'B-Business Capability'!B:L,11,FALSE)</f>
        <v>0</v>
      </c>
      <c r="T2747" t="s">
        <v>1257</v>
      </c>
      <c r="U2747" t="str">
        <f>_xlfn.CONCAT(KamstrupData[[#This Row],[CountryCode]],"_",KamstrupData[[#This Row],[Business Area]],"_",KamstrupData[[#This Row],[DepartmentTeam]])</f>
        <v>DK10_Quality &amp; Sustainability_Metrology, Accreditation &amp; Calibration</v>
      </c>
      <c r="V2747" t="str">
        <f>VLOOKUP(KamstrupData[[#This Row],[ORG_Concat]],'O-Organization'!F:H,3,FALSE)</f>
        <v>11078_DK10_Quality &amp; Sustainability_Quality &amp; Sustainability_Metrology, Accreditation &amp; Calibration</v>
      </c>
    </row>
    <row r="2748" spans="4:22">
      <c r="D2748" t="s">
        <v>1249</v>
      </c>
      <c r="E2748" t="str">
        <f>VLOOKUP(D2748,'B-Business Capability'!B:H,5,FALSE)</f>
        <v>Governance, Risk and Compliance</v>
      </c>
      <c r="F2748" t="str">
        <f>VLOOKUP(D2748,'B-Business Capability'!B:H,6,FALSE)</f>
        <v>Enterprise Risk and Compliance</v>
      </c>
      <c r="G2748" t="str">
        <f>VLOOKUP(D2748,'B-Business Capability'!B:H,7,FALSE)</f>
        <v>Audit Management</v>
      </c>
      <c r="I2748" t="s">
        <v>253</v>
      </c>
      <c r="J2748" t="s">
        <v>1223</v>
      </c>
      <c r="K2748" t="s">
        <v>1225</v>
      </c>
      <c r="L2748" t="s">
        <v>127</v>
      </c>
      <c r="M2748" t="str">
        <f>VLOOKUP(L2748,'A-Applications'!B:D,3,FALSE)</f>
        <v>Ipw</v>
      </c>
      <c r="N2748" t="s">
        <v>147</v>
      </c>
      <c r="O2748" s="42" t="s">
        <v>54</v>
      </c>
      <c r="P2748" t="s">
        <v>1241</v>
      </c>
      <c r="Q2748" t="str">
        <f>VLOOKUP(KamstrupData[[#This Row],[IdLevel123]],'B-Business Capability'!B:L,10,FALSE)</f>
        <v>N/A</v>
      </c>
      <c r="R2748">
        <f>VLOOKUP(KamstrupData[[#This Row],[IdLevel123]],'B-Business Capability'!B:L,11,FALSE)</f>
        <v>0</v>
      </c>
      <c r="T2748" t="s">
        <v>1227</v>
      </c>
      <c r="U2748" t="str">
        <f>_xlfn.CONCAT(KamstrupData[[#This Row],[CountryCode]],"_",KamstrupData[[#This Row],[Business Area]],"_",KamstrupData[[#This Row],[DepartmentTeam]])</f>
        <v>DK10_Quality &amp; Sustainability_Metrology, Accreditation &amp; Calibration</v>
      </c>
      <c r="V2748" t="str">
        <f>VLOOKUP(KamstrupData[[#This Row],[ORG_Concat]],'O-Organization'!F:H,3,FALSE)</f>
        <v>11078_DK10_Quality &amp; Sustainability_Quality &amp; Sustainability_Metrology, Accreditation &amp; Calibration</v>
      </c>
    </row>
    <row r="2749" spans="4:22">
      <c r="D2749" t="s">
        <v>1240</v>
      </c>
      <c r="E2749" t="str">
        <f>VLOOKUP(D2749,'B-Business Capability'!B:H,5,FALSE)</f>
        <v>Governance, Risk and Compliance</v>
      </c>
      <c r="F2749" t="str">
        <f>VLOOKUP(D2749,'B-Business Capability'!B:H,6,FALSE)</f>
        <v>Enterprise Risk and Compliance</v>
      </c>
      <c r="G2749" t="str">
        <f>VLOOKUP(D2749,'B-Business Capability'!B:H,7,FALSE)</f>
        <v>Controls Management</v>
      </c>
      <c r="I2749" t="s">
        <v>253</v>
      </c>
      <c r="J2749" t="s">
        <v>1223</v>
      </c>
      <c r="K2749" t="s">
        <v>1225</v>
      </c>
      <c r="L2749" t="s">
        <v>127</v>
      </c>
      <c r="M2749" t="str">
        <f>VLOOKUP(L2749,'A-Applications'!B:D,3,FALSE)</f>
        <v>Ipw</v>
      </c>
      <c r="N2749" t="s">
        <v>53</v>
      </c>
      <c r="O2749" s="42" t="s">
        <v>54</v>
      </c>
      <c r="P2749" t="s">
        <v>1241</v>
      </c>
      <c r="Q2749" t="str">
        <f>VLOOKUP(KamstrupData[[#This Row],[IdLevel123]],'B-Business Capability'!B:L,10,FALSE)</f>
        <v>N/A</v>
      </c>
      <c r="R2749">
        <f>VLOOKUP(KamstrupData[[#This Row],[IdLevel123]],'B-Business Capability'!B:L,11,FALSE)</f>
        <v>0</v>
      </c>
      <c r="T2749" t="s">
        <v>1227</v>
      </c>
      <c r="U2749" t="str">
        <f>_xlfn.CONCAT(KamstrupData[[#This Row],[CountryCode]],"_",KamstrupData[[#This Row],[Business Area]],"_",KamstrupData[[#This Row],[DepartmentTeam]])</f>
        <v>DK10_Quality &amp; Sustainability_Metrology, Accreditation &amp; Calibration</v>
      </c>
      <c r="V2749" t="str">
        <f>VLOOKUP(KamstrupData[[#This Row],[ORG_Concat]],'O-Organization'!F:H,3,FALSE)</f>
        <v>11078_DK10_Quality &amp; Sustainability_Quality &amp; Sustainability_Metrology, Accreditation &amp; Calibration</v>
      </c>
    </row>
    <row r="2750" spans="4:22">
      <c r="D2750" t="s">
        <v>1224</v>
      </c>
      <c r="E2750" t="str">
        <f>VLOOKUP(D2750,'B-Business Capability'!B:H,5,FALSE)</f>
        <v>Governance, Risk and Compliance</v>
      </c>
      <c r="F2750" t="str">
        <f>VLOOKUP(D2750,'B-Business Capability'!B:H,6,FALSE)</f>
        <v>Enterprise Risk and Compliance</v>
      </c>
      <c r="G2750" t="str">
        <f>VLOOKUP(D2750,'B-Business Capability'!B:H,7,FALSE)</f>
        <v>Regulatory Compliance Management</v>
      </c>
      <c r="I2750" t="s">
        <v>253</v>
      </c>
      <c r="J2750" t="s">
        <v>1223</v>
      </c>
      <c r="K2750" t="s">
        <v>1225</v>
      </c>
      <c r="L2750" t="s">
        <v>127</v>
      </c>
      <c r="M2750" t="str">
        <f>VLOOKUP(L2750,'A-Applications'!B:D,3,FALSE)</f>
        <v>Ipw</v>
      </c>
      <c r="N2750" t="s">
        <v>53</v>
      </c>
      <c r="O2750" s="42" t="s">
        <v>54</v>
      </c>
      <c r="P2750" t="s">
        <v>1241</v>
      </c>
      <c r="Q2750" t="str">
        <f>VLOOKUP(KamstrupData[[#This Row],[IdLevel123]],'B-Business Capability'!B:L,10,FALSE)</f>
        <v>N/A</v>
      </c>
      <c r="R2750">
        <f>VLOOKUP(KamstrupData[[#This Row],[IdLevel123]],'B-Business Capability'!B:L,11,FALSE)</f>
        <v>0</v>
      </c>
      <c r="T2750" t="s">
        <v>1227</v>
      </c>
      <c r="U2750" t="str">
        <f>_xlfn.CONCAT(KamstrupData[[#This Row],[CountryCode]],"_",KamstrupData[[#This Row],[Business Area]],"_",KamstrupData[[#This Row],[DepartmentTeam]])</f>
        <v>DK10_Quality &amp; Sustainability_Metrology, Accreditation &amp; Calibration</v>
      </c>
      <c r="V2750" t="str">
        <f>VLOOKUP(KamstrupData[[#This Row],[ORG_Concat]],'O-Organization'!F:H,3,FALSE)</f>
        <v>11078_DK10_Quality &amp; Sustainability_Quality &amp; Sustainability_Metrology, Accreditation &amp; Calibration</v>
      </c>
    </row>
    <row r="2751" spans="4:22">
      <c r="D2751" t="s">
        <v>1224</v>
      </c>
      <c r="E2751" t="str">
        <f>VLOOKUP(D2751,'B-Business Capability'!B:H,5,FALSE)</f>
        <v>Governance, Risk and Compliance</v>
      </c>
      <c r="F2751" t="str">
        <f>VLOOKUP(D2751,'B-Business Capability'!B:H,6,FALSE)</f>
        <v>Enterprise Risk and Compliance</v>
      </c>
      <c r="G2751" t="str">
        <f>VLOOKUP(D2751,'B-Business Capability'!B:H,7,FALSE)</f>
        <v>Regulatory Compliance Management</v>
      </c>
      <c r="I2751" t="s">
        <v>253</v>
      </c>
      <c r="J2751" t="s">
        <v>1223</v>
      </c>
      <c r="K2751" t="s">
        <v>1225</v>
      </c>
      <c r="L2751" t="s">
        <v>127</v>
      </c>
      <c r="M2751" t="str">
        <f>VLOOKUP(L2751,'A-Applications'!B:D,3,FALSE)</f>
        <v>Ipw</v>
      </c>
      <c r="N2751" t="s">
        <v>53</v>
      </c>
      <c r="O2751" s="42" t="s">
        <v>54</v>
      </c>
      <c r="P2751" t="s">
        <v>1226</v>
      </c>
      <c r="Q2751" t="str">
        <f>VLOOKUP(KamstrupData[[#This Row],[IdLevel123]],'B-Business Capability'!B:L,10,FALSE)</f>
        <v>N/A</v>
      </c>
      <c r="R2751">
        <f>VLOOKUP(KamstrupData[[#This Row],[IdLevel123]],'B-Business Capability'!B:L,11,FALSE)</f>
        <v>0</v>
      </c>
      <c r="T2751" t="s">
        <v>1227</v>
      </c>
      <c r="U2751" t="str">
        <f>_xlfn.CONCAT(KamstrupData[[#This Row],[CountryCode]],"_",KamstrupData[[#This Row],[Business Area]],"_",KamstrupData[[#This Row],[DepartmentTeam]])</f>
        <v>DK10_Quality &amp; Sustainability_Metrology, Accreditation &amp; Calibration</v>
      </c>
      <c r="V2751" t="str">
        <f>VLOOKUP(KamstrupData[[#This Row],[ORG_Concat]],'O-Organization'!F:H,3,FALSE)</f>
        <v>11078_DK10_Quality &amp; Sustainability_Quality &amp; Sustainability_Metrology, Accreditation &amp; Calibration</v>
      </c>
    </row>
    <row r="2752" spans="4:22">
      <c r="D2752" t="s">
        <v>1224</v>
      </c>
      <c r="E2752" t="str">
        <f>VLOOKUP(D2752,'B-Business Capability'!B:H,5,FALSE)</f>
        <v>Governance, Risk and Compliance</v>
      </c>
      <c r="F2752" t="str">
        <f>VLOOKUP(D2752,'B-Business Capability'!B:H,6,FALSE)</f>
        <v>Enterprise Risk and Compliance</v>
      </c>
      <c r="G2752" t="str">
        <f>VLOOKUP(D2752,'B-Business Capability'!B:H,7,FALSE)</f>
        <v>Regulatory Compliance Management</v>
      </c>
      <c r="I2752" t="s">
        <v>253</v>
      </c>
      <c r="J2752" t="s">
        <v>1223</v>
      </c>
      <c r="K2752" t="s">
        <v>1225</v>
      </c>
      <c r="L2752" t="s">
        <v>127</v>
      </c>
      <c r="M2752" t="str">
        <f>VLOOKUP(L2752,'A-Applications'!B:D,3,FALSE)</f>
        <v>Ipw</v>
      </c>
      <c r="N2752" t="s">
        <v>53</v>
      </c>
      <c r="O2752" s="42" t="s">
        <v>54</v>
      </c>
      <c r="P2752" t="s">
        <v>1258</v>
      </c>
      <c r="Q2752" t="str">
        <f>VLOOKUP(KamstrupData[[#This Row],[IdLevel123]],'B-Business Capability'!B:L,10,FALSE)</f>
        <v>N/A</v>
      </c>
      <c r="R2752">
        <f>VLOOKUP(KamstrupData[[#This Row],[IdLevel123]],'B-Business Capability'!B:L,11,FALSE)</f>
        <v>0</v>
      </c>
      <c r="T2752" t="s">
        <v>1227</v>
      </c>
      <c r="U2752" t="str">
        <f>_xlfn.CONCAT(KamstrupData[[#This Row],[CountryCode]],"_",KamstrupData[[#This Row],[Business Area]],"_",KamstrupData[[#This Row],[DepartmentTeam]])</f>
        <v>DK10_Quality &amp; Sustainability_Metrology, Accreditation &amp; Calibration</v>
      </c>
      <c r="V2752" t="str">
        <f>VLOOKUP(KamstrupData[[#This Row],[ORG_Concat]],'O-Organization'!F:H,3,FALSE)</f>
        <v>11078_DK10_Quality &amp; Sustainability_Quality &amp; Sustainability_Metrology, Accreditation &amp; Calibration</v>
      </c>
    </row>
    <row r="2753" spans="4:22">
      <c r="D2753" t="s">
        <v>1224</v>
      </c>
      <c r="E2753" t="str">
        <f>VLOOKUP(D2753,'B-Business Capability'!B:H,5,FALSE)</f>
        <v>Governance, Risk and Compliance</v>
      </c>
      <c r="F2753" t="str">
        <f>VLOOKUP(D2753,'B-Business Capability'!B:H,6,FALSE)</f>
        <v>Enterprise Risk and Compliance</v>
      </c>
      <c r="G2753" t="str">
        <f>VLOOKUP(D2753,'B-Business Capability'!B:H,7,FALSE)</f>
        <v>Regulatory Compliance Management</v>
      </c>
      <c r="I2753" t="s">
        <v>253</v>
      </c>
      <c r="J2753" t="s">
        <v>1223</v>
      </c>
      <c r="K2753" t="s">
        <v>1225</v>
      </c>
      <c r="L2753" t="s">
        <v>127</v>
      </c>
      <c r="M2753" t="str">
        <f>VLOOKUP(L2753,'A-Applications'!B:D,3,FALSE)</f>
        <v>Ipw</v>
      </c>
      <c r="N2753" t="s">
        <v>53</v>
      </c>
      <c r="O2753" s="42" t="s">
        <v>54</v>
      </c>
      <c r="P2753" t="s">
        <v>1259</v>
      </c>
      <c r="Q2753" t="str">
        <f>VLOOKUP(KamstrupData[[#This Row],[IdLevel123]],'B-Business Capability'!B:L,10,FALSE)</f>
        <v>N/A</v>
      </c>
      <c r="R2753">
        <f>VLOOKUP(KamstrupData[[#This Row],[IdLevel123]],'B-Business Capability'!B:L,11,FALSE)</f>
        <v>0</v>
      </c>
      <c r="T2753" t="s">
        <v>1227</v>
      </c>
      <c r="U2753" t="str">
        <f>_xlfn.CONCAT(KamstrupData[[#This Row],[CountryCode]],"_",KamstrupData[[#This Row],[Business Area]],"_",KamstrupData[[#This Row],[DepartmentTeam]])</f>
        <v>DK10_Quality &amp; Sustainability_Metrology, Accreditation &amp; Calibration</v>
      </c>
      <c r="V2753" t="str">
        <f>VLOOKUP(KamstrupData[[#This Row],[ORG_Concat]],'O-Organization'!F:H,3,FALSE)</f>
        <v>11078_DK10_Quality &amp; Sustainability_Quality &amp; Sustainability_Metrology, Accreditation &amp; Calibration</v>
      </c>
    </row>
    <row r="2754" spans="4:22">
      <c r="D2754" t="s">
        <v>1224</v>
      </c>
      <c r="E2754" t="str">
        <f>VLOOKUP(D2754,'B-Business Capability'!B:H,5,FALSE)</f>
        <v>Governance, Risk and Compliance</v>
      </c>
      <c r="F2754" t="str">
        <f>VLOOKUP(D2754,'B-Business Capability'!B:H,6,FALSE)</f>
        <v>Enterprise Risk and Compliance</v>
      </c>
      <c r="G2754" t="str">
        <f>VLOOKUP(D2754,'B-Business Capability'!B:H,7,FALSE)</f>
        <v>Regulatory Compliance Management</v>
      </c>
      <c r="I2754" t="s">
        <v>253</v>
      </c>
      <c r="J2754" t="s">
        <v>1223</v>
      </c>
      <c r="K2754" t="s">
        <v>1225</v>
      </c>
      <c r="L2754" t="s">
        <v>127</v>
      </c>
      <c r="M2754" t="str">
        <f>VLOOKUP(L2754,'A-Applications'!B:D,3,FALSE)</f>
        <v>Ipw</v>
      </c>
      <c r="N2754" t="s">
        <v>53</v>
      </c>
      <c r="O2754" s="42" t="s">
        <v>54</v>
      </c>
      <c r="P2754" t="s">
        <v>1260</v>
      </c>
      <c r="Q2754" t="str">
        <f>VLOOKUP(KamstrupData[[#This Row],[IdLevel123]],'B-Business Capability'!B:L,10,FALSE)</f>
        <v>N/A</v>
      </c>
      <c r="R2754">
        <f>VLOOKUP(KamstrupData[[#This Row],[IdLevel123]],'B-Business Capability'!B:L,11,FALSE)</f>
        <v>0</v>
      </c>
      <c r="T2754" t="s">
        <v>1227</v>
      </c>
      <c r="U2754" t="str">
        <f>_xlfn.CONCAT(KamstrupData[[#This Row],[CountryCode]],"_",KamstrupData[[#This Row],[Business Area]],"_",KamstrupData[[#This Row],[DepartmentTeam]])</f>
        <v>DK10_Quality &amp; Sustainability_Metrology, Accreditation &amp; Calibration</v>
      </c>
      <c r="V2754" t="str">
        <f>VLOOKUP(KamstrupData[[#This Row],[ORG_Concat]],'O-Organization'!F:H,3,FALSE)</f>
        <v>11078_DK10_Quality &amp; Sustainability_Quality &amp; Sustainability_Metrology, Accreditation &amp; Calibration</v>
      </c>
    </row>
    <row r="2755" spans="4:22">
      <c r="D2755" t="s">
        <v>1242</v>
      </c>
      <c r="E2755" t="str">
        <f>VLOOKUP(D2755,'B-Business Capability'!B:H,5,FALSE)</f>
        <v>Governance, Risk and Compliance</v>
      </c>
      <c r="F2755" t="str">
        <f>VLOOKUP(D2755,'B-Business Capability'!B:H,6,FALSE)</f>
        <v>Enterprise Risk and Compliance</v>
      </c>
      <c r="G2755" t="str">
        <f>VLOOKUP(D2755,'B-Business Capability'!B:H,7,FALSE)</f>
        <v>Risk Management</v>
      </c>
      <c r="I2755" t="s">
        <v>253</v>
      </c>
      <c r="J2755" t="s">
        <v>1223</v>
      </c>
      <c r="K2755" t="s">
        <v>1225</v>
      </c>
      <c r="L2755" t="s">
        <v>127</v>
      </c>
      <c r="M2755" t="str">
        <f>VLOOKUP(L2755,'A-Applications'!B:D,3,FALSE)</f>
        <v>Ipw</v>
      </c>
      <c r="N2755" t="s">
        <v>53</v>
      </c>
      <c r="O2755" s="42" t="s">
        <v>54</v>
      </c>
      <c r="P2755" t="s">
        <v>1241</v>
      </c>
      <c r="Q2755" t="str">
        <f>VLOOKUP(KamstrupData[[#This Row],[IdLevel123]],'B-Business Capability'!B:L,10,FALSE)</f>
        <v>N/A</v>
      </c>
      <c r="R2755">
        <f>VLOOKUP(KamstrupData[[#This Row],[IdLevel123]],'B-Business Capability'!B:L,11,FALSE)</f>
        <v>0</v>
      </c>
      <c r="T2755" t="s">
        <v>1227</v>
      </c>
      <c r="U2755" t="str">
        <f>_xlfn.CONCAT(KamstrupData[[#This Row],[CountryCode]],"_",KamstrupData[[#This Row],[Business Area]],"_",KamstrupData[[#This Row],[DepartmentTeam]])</f>
        <v>DK10_Quality &amp; Sustainability_Metrology, Accreditation &amp; Calibration</v>
      </c>
      <c r="V2755" t="str">
        <f>VLOOKUP(KamstrupData[[#This Row],[ORG_Concat]],'O-Organization'!F:H,3,FALSE)</f>
        <v>11078_DK10_Quality &amp; Sustainability_Quality &amp; Sustainability_Metrology, Accreditation &amp; Calibration</v>
      </c>
    </row>
    <row r="2756" spans="4:22">
      <c r="D2756" t="s">
        <v>1236</v>
      </c>
      <c r="E2756" t="str">
        <f>VLOOKUP(D2756,'B-Business Capability'!B:H,5,FALSE)</f>
        <v>Sustainability Management</v>
      </c>
      <c r="F2756" t="str">
        <f>VLOOKUP(D2756,'B-Business Capability'!B:H,6,FALSE)</f>
        <v>Sustainable Operations</v>
      </c>
      <c r="G2756" t="str">
        <f>VLOOKUP(D2756,'B-Business Capability'!B:H,7,FALSE)</f>
        <v>Hazardous Substance Management</v>
      </c>
      <c r="I2756" t="s">
        <v>253</v>
      </c>
      <c r="J2756" t="s">
        <v>1223</v>
      </c>
      <c r="K2756" t="s">
        <v>1229</v>
      </c>
      <c r="L2756" t="s">
        <v>127</v>
      </c>
      <c r="M2756" t="str">
        <f>VLOOKUP(L2756,'A-Applications'!B:D,3,FALSE)</f>
        <v>Ipw</v>
      </c>
      <c r="N2756" t="s">
        <v>147</v>
      </c>
      <c r="O2756" s="42" t="s">
        <v>54</v>
      </c>
      <c r="P2756" t="s">
        <v>267</v>
      </c>
      <c r="Q2756" t="str">
        <f>VLOOKUP(KamstrupData[[#This Row],[IdLevel123]],'B-Business Capability'!B:L,10,FALSE)</f>
        <v>N/A</v>
      </c>
      <c r="R2756">
        <f>VLOOKUP(KamstrupData[[#This Row],[IdLevel123]],'B-Business Capability'!B:L,11,FALSE)</f>
        <v>0</v>
      </c>
      <c r="T2756" t="s">
        <v>1237</v>
      </c>
      <c r="U2756" t="str">
        <f>_xlfn.CONCAT(KamstrupData[[#This Row],[CountryCode]],"_",KamstrupData[[#This Row],[Business Area]],"_",KamstrupData[[#This Row],[DepartmentTeam]])</f>
        <v>DK10_Quality &amp; Sustainability_Sustainability &amp; Environment</v>
      </c>
      <c r="V2756" t="str">
        <f>VLOOKUP(KamstrupData[[#This Row],[ORG_Concat]],'O-Organization'!F:H,3,FALSE)</f>
        <v>11080_DK10_Quality &amp; Sustainability_Quality &amp; Sustainability_Sustainability &amp; Environment</v>
      </c>
    </row>
    <row r="2757" spans="4:22">
      <c r="D2757" t="s">
        <v>1236</v>
      </c>
      <c r="E2757" t="str">
        <f>VLOOKUP(D2757,'B-Business Capability'!B:H,5,FALSE)</f>
        <v>Sustainability Management</v>
      </c>
      <c r="F2757" t="str">
        <f>VLOOKUP(D2757,'B-Business Capability'!B:H,6,FALSE)</f>
        <v>Sustainable Operations</v>
      </c>
      <c r="G2757" t="str">
        <f>VLOOKUP(D2757,'B-Business Capability'!B:H,7,FALSE)</f>
        <v>Hazardous Substance Management</v>
      </c>
      <c r="I2757" t="s">
        <v>253</v>
      </c>
      <c r="J2757" t="s">
        <v>1223</v>
      </c>
      <c r="K2757" t="s">
        <v>1229</v>
      </c>
      <c r="L2757" t="s">
        <v>127</v>
      </c>
      <c r="M2757" t="str">
        <f>VLOOKUP(L2757,'A-Applications'!B:D,3,FALSE)</f>
        <v>Ipw</v>
      </c>
      <c r="N2757" t="s">
        <v>147</v>
      </c>
      <c r="O2757" s="42" t="s">
        <v>54</v>
      </c>
      <c r="P2757" t="s">
        <v>1238</v>
      </c>
      <c r="Q2757" t="str">
        <f>VLOOKUP(KamstrupData[[#This Row],[IdLevel123]],'B-Business Capability'!B:L,10,FALSE)</f>
        <v>N/A</v>
      </c>
      <c r="R2757">
        <f>VLOOKUP(KamstrupData[[#This Row],[IdLevel123]],'B-Business Capability'!B:L,11,FALSE)</f>
        <v>0</v>
      </c>
      <c r="T2757" t="s">
        <v>1237</v>
      </c>
      <c r="U2757" t="str">
        <f>_xlfn.CONCAT(KamstrupData[[#This Row],[CountryCode]],"_",KamstrupData[[#This Row],[Business Area]],"_",KamstrupData[[#This Row],[DepartmentTeam]])</f>
        <v>DK10_Quality &amp; Sustainability_Sustainability &amp; Environment</v>
      </c>
      <c r="V2757" t="str">
        <f>VLOOKUP(KamstrupData[[#This Row],[ORG_Concat]],'O-Organization'!F:H,3,FALSE)</f>
        <v>11080_DK10_Quality &amp; Sustainability_Quality &amp; Sustainability_Sustainability &amp; Environment</v>
      </c>
    </row>
    <row r="2758" spans="4:22">
      <c r="D2758" t="s">
        <v>1236</v>
      </c>
      <c r="E2758" t="str">
        <f>VLOOKUP(D2758,'B-Business Capability'!B:H,5,FALSE)</f>
        <v>Sustainability Management</v>
      </c>
      <c r="F2758" t="str">
        <f>VLOOKUP(D2758,'B-Business Capability'!B:H,6,FALSE)</f>
        <v>Sustainable Operations</v>
      </c>
      <c r="G2758" t="str">
        <f>VLOOKUP(D2758,'B-Business Capability'!B:H,7,FALSE)</f>
        <v>Hazardous Substance Management</v>
      </c>
      <c r="I2758" t="s">
        <v>253</v>
      </c>
      <c r="J2758" t="s">
        <v>1223</v>
      </c>
      <c r="K2758" t="s">
        <v>1229</v>
      </c>
      <c r="L2758" t="s">
        <v>127</v>
      </c>
      <c r="M2758" t="str">
        <f>VLOOKUP(L2758,'A-Applications'!B:D,3,FALSE)</f>
        <v>Ipw</v>
      </c>
      <c r="N2758" t="s">
        <v>147</v>
      </c>
      <c r="O2758" s="42" t="s">
        <v>54</v>
      </c>
      <c r="P2758" t="s">
        <v>1261</v>
      </c>
      <c r="Q2758" t="str">
        <f>VLOOKUP(KamstrupData[[#This Row],[IdLevel123]],'B-Business Capability'!B:L,10,FALSE)</f>
        <v>N/A</v>
      </c>
      <c r="R2758">
        <f>VLOOKUP(KamstrupData[[#This Row],[IdLevel123]],'B-Business Capability'!B:L,11,FALSE)</f>
        <v>0</v>
      </c>
      <c r="T2758" t="s">
        <v>1237</v>
      </c>
      <c r="U2758" t="str">
        <f>_xlfn.CONCAT(KamstrupData[[#This Row],[CountryCode]],"_",KamstrupData[[#This Row],[Business Area]],"_",KamstrupData[[#This Row],[DepartmentTeam]])</f>
        <v>DK10_Quality &amp; Sustainability_Sustainability &amp; Environment</v>
      </c>
      <c r="V2758" t="str">
        <f>VLOOKUP(KamstrupData[[#This Row],[ORG_Concat]],'O-Organization'!F:H,3,FALSE)</f>
        <v>11080_DK10_Quality &amp; Sustainability_Quality &amp; Sustainability_Sustainability &amp; Environment</v>
      </c>
    </row>
    <row r="2759" spans="4:22">
      <c r="D2759" s="28" t="s">
        <v>1243</v>
      </c>
      <c r="E2759" t="str">
        <f>VLOOKUP(D2759,'B-Business Capability'!B:H,5,FALSE)</f>
        <v>Governance, Risk and Compliance</v>
      </c>
      <c r="F2759">
        <f>VLOOKUP(D2759,'B-Business Capability'!B:H,6,FALSE)</f>
        <v>0</v>
      </c>
      <c r="G2759">
        <f>VLOOKUP(D2759,'B-Business Capability'!B:H,7,FALSE)</f>
        <v>0</v>
      </c>
      <c r="I2759" t="s">
        <v>253</v>
      </c>
      <c r="J2759" t="s">
        <v>1223</v>
      </c>
      <c r="K2759" t="s">
        <v>1239</v>
      </c>
      <c r="L2759" t="s">
        <v>127</v>
      </c>
      <c r="M2759" t="str">
        <f>VLOOKUP(L2759,'A-Applications'!B:D,3,FALSE)</f>
        <v>Ipw</v>
      </c>
      <c r="O2759" s="42"/>
      <c r="P2759" t="s">
        <v>77</v>
      </c>
      <c r="Q2759" t="str">
        <f>VLOOKUP(KamstrupData[[#This Row],[IdLevel123]],'B-Business Capability'!B:L,10,FALSE)</f>
        <v>N/A</v>
      </c>
      <c r="R2759">
        <f>VLOOKUP(KamstrupData[[#This Row],[IdLevel123]],'B-Business Capability'!B:L,11,FALSE)</f>
        <v>0</v>
      </c>
      <c r="U2759" t="str">
        <f>_xlfn.CONCAT(KamstrupData[[#This Row],[CountryCode]],"_",KamstrupData[[#This Row],[Business Area]],"_",KamstrupData[[#This Row],[DepartmentTeam]])</f>
        <v>DK10_Quality &amp; Sustainability_Quality Accurance</v>
      </c>
      <c r="V2759" t="str">
        <f>VLOOKUP(KamstrupData[[#This Row],[ORG_Concat]],'O-Organization'!F:H,3,FALSE)</f>
        <v>11079_DK10_Quality &amp; Sustainability_Quality &amp; Sustainability_Quality Accurance</v>
      </c>
    </row>
    <row r="2760" spans="4:22">
      <c r="D2760" s="28" t="s">
        <v>95</v>
      </c>
      <c r="E2760" t="str">
        <f>VLOOKUP(D2760,'B-Business Capability'!B:H,5,FALSE)</f>
        <v>Not mapped to capability</v>
      </c>
      <c r="F2760">
        <f>VLOOKUP(D2760,'B-Business Capability'!B:H,6,FALSE)</f>
        <v>0</v>
      </c>
      <c r="G2760">
        <f>VLOOKUP(D2760,'B-Business Capability'!B:H,7,FALSE)</f>
        <v>0</v>
      </c>
      <c r="I2760" t="s">
        <v>253</v>
      </c>
      <c r="J2760" t="s">
        <v>1223</v>
      </c>
      <c r="K2760" t="s">
        <v>1239</v>
      </c>
      <c r="L2760" t="s">
        <v>306</v>
      </c>
      <c r="M2760" t="str">
        <f>VLOOKUP(L2760,'A-Applications'!B:D,3,FALSE)</f>
        <v>LMS365 (Kamstrup-Learning)</v>
      </c>
      <c r="O2760" s="42"/>
      <c r="P2760" t="s">
        <v>77</v>
      </c>
      <c r="Q2760" t="str">
        <f>VLOOKUP(KamstrupData[[#This Row],[IdLevel123]],'B-Business Capability'!B:L,10,FALSE)</f>
        <v>N/A</v>
      </c>
      <c r="R2760">
        <f>VLOOKUP(KamstrupData[[#This Row],[IdLevel123]],'B-Business Capability'!B:L,11,FALSE)</f>
        <v>0</v>
      </c>
      <c r="U2760" t="str">
        <f>_xlfn.CONCAT(KamstrupData[[#This Row],[CountryCode]],"_",KamstrupData[[#This Row],[Business Area]],"_",KamstrupData[[#This Row],[DepartmentTeam]])</f>
        <v>DK10_Quality &amp; Sustainability_Quality Accurance</v>
      </c>
      <c r="V2760" t="str">
        <f>VLOOKUP(KamstrupData[[#This Row],[ORG_Concat]],'O-Organization'!F:H,3,FALSE)</f>
        <v>11079_DK10_Quality &amp; Sustainability_Quality &amp; Sustainability_Quality Accurance</v>
      </c>
    </row>
    <row r="2761" spans="4:22">
      <c r="D2761" s="28" t="s">
        <v>74</v>
      </c>
      <c r="E2761" t="str">
        <f>VLOOKUP(D2761,'B-Business Capability'!B:H,5,FALSE)</f>
        <v>Strategic Management</v>
      </c>
      <c r="F2761" t="str">
        <f>VLOOKUP(D2761,'B-Business Capability'!B:H,6,FALSE)</f>
        <v>Manage Core Business</v>
      </c>
      <c r="G2761" t="str">
        <f>VLOOKUP(D2761,'B-Business Capability'!B:H,7,FALSE)</f>
        <v>Manage Projects</v>
      </c>
      <c r="I2761" t="s">
        <v>253</v>
      </c>
      <c r="J2761" t="s">
        <v>1223</v>
      </c>
      <c r="K2761" t="s">
        <v>1239</v>
      </c>
      <c r="L2761" t="s">
        <v>308</v>
      </c>
      <c r="M2761" t="str">
        <f>VLOOKUP(L2761,'A-Applications'!B:D,3,FALSE)</f>
        <v>ProjectFlow 365</v>
      </c>
      <c r="O2761" s="42"/>
      <c r="P2761" t="s">
        <v>77</v>
      </c>
      <c r="Q2761" t="str">
        <f>VLOOKUP(KamstrupData[[#This Row],[IdLevel123]],'B-Business Capability'!B:L,10,FALSE)</f>
        <v>N/A</v>
      </c>
      <c r="R2761">
        <f>VLOOKUP(KamstrupData[[#This Row],[IdLevel123]],'B-Business Capability'!B:L,11,FALSE)</f>
        <v>0</v>
      </c>
      <c r="U2761" t="str">
        <f>_xlfn.CONCAT(KamstrupData[[#This Row],[CountryCode]],"_",KamstrupData[[#This Row],[Business Area]],"_",KamstrupData[[#This Row],[DepartmentTeam]])</f>
        <v>DK10_Quality &amp; Sustainability_Quality Accurance</v>
      </c>
      <c r="V2761" t="str">
        <f>VLOOKUP(KamstrupData[[#This Row],[ORG_Concat]],'O-Organization'!F:H,3,FALSE)</f>
        <v>11079_DK10_Quality &amp; Sustainability_Quality &amp; Sustainability_Quality Accurance</v>
      </c>
    </row>
    <row r="2762" spans="4:22">
      <c r="D2762" s="28" t="s">
        <v>95</v>
      </c>
      <c r="E2762" t="str">
        <f>VLOOKUP(D2762,'B-Business Capability'!B:H,5,FALSE)</f>
        <v>Not mapped to capability</v>
      </c>
      <c r="F2762">
        <f>VLOOKUP(D2762,'B-Business Capability'!B:H,6,FALSE)</f>
        <v>0</v>
      </c>
      <c r="G2762">
        <f>VLOOKUP(D2762,'B-Business Capability'!B:H,7,FALSE)</f>
        <v>0</v>
      </c>
      <c r="I2762" t="s">
        <v>253</v>
      </c>
      <c r="J2762" t="s">
        <v>1223</v>
      </c>
      <c r="K2762" t="s">
        <v>1239</v>
      </c>
      <c r="L2762" t="s">
        <v>583</v>
      </c>
      <c r="M2762" t="str">
        <f>VLOOKUP(L2762,'A-Applications'!B:D,3,FALSE)</f>
        <v>ChatGPT</v>
      </c>
      <c r="O2762" s="42"/>
      <c r="P2762" t="s">
        <v>77</v>
      </c>
      <c r="Q2762" t="str">
        <f>VLOOKUP(KamstrupData[[#This Row],[IdLevel123]],'B-Business Capability'!B:L,10,FALSE)</f>
        <v>N/A</v>
      </c>
      <c r="R2762">
        <f>VLOOKUP(KamstrupData[[#This Row],[IdLevel123]],'B-Business Capability'!B:L,11,FALSE)</f>
        <v>0</v>
      </c>
      <c r="U2762" t="str">
        <f>_xlfn.CONCAT(KamstrupData[[#This Row],[CountryCode]],"_",KamstrupData[[#This Row],[Business Area]],"_",KamstrupData[[#This Row],[DepartmentTeam]])</f>
        <v>DK10_Quality &amp; Sustainability_Quality Accurance</v>
      </c>
      <c r="V2762" t="str">
        <f>VLOOKUP(KamstrupData[[#This Row],[ORG_Concat]],'O-Organization'!F:H,3,FALSE)</f>
        <v>11079_DK10_Quality &amp; Sustainability_Quality &amp; Sustainability_Quality Accurance</v>
      </c>
    </row>
    <row r="2763" spans="4:22">
      <c r="D2763" t="s">
        <v>1262</v>
      </c>
      <c r="E2763" t="str">
        <f>VLOOKUP(D2763,'B-Business Capability'!B:H,5,FALSE)</f>
        <v>Sustainability Management</v>
      </c>
      <c r="F2763" t="str">
        <f>VLOOKUP(D2763,'B-Business Capability'!B:H,6,FALSE)</f>
        <v>Environmental Footprint Management</v>
      </c>
      <c r="G2763" t="str">
        <f>VLOOKUP(D2763,'B-Business Capability'!B:H,7,FALSE)</f>
        <v>Emission Data Collection</v>
      </c>
      <c r="I2763" t="s">
        <v>253</v>
      </c>
      <c r="J2763" t="s">
        <v>1223</v>
      </c>
      <c r="K2763" t="s">
        <v>1229</v>
      </c>
      <c r="L2763" t="s">
        <v>58</v>
      </c>
      <c r="M2763" t="str">
        <f>VLOOKUP(L2763,'A-Applications'!B:D,3,FALSE)</f>
        <v>Microsoft Excel</v>
      </c>
      <c r="N2763" t="s">
        <v>147</v>
      </c>
      <c r="O2763" s="42" t="s">
        <v>62</v>
      </c>
      <c r="P2763" t="s">
        <v>1233</v>
      </c>
      <c r="Q2763" t="str">
        <f>VLOOKUP(KamstrupData[[#This Row],[IdLevel123]],'B-Business Capability'!B:L,10,FALSE)</f>
        <v>N/A</v>
      </c>
      <c r="R2763">
        <f>VLOOKUP(KamstrupData[[#This Row],[IdLevel123]],'B-Business Capability'!B:L,11,FALSE)</f>
        <v>0</v>
      </c>
      <c r="T2763" t="s">
        <v>1263</v>
      </c>
      <c r="U2763" t="str">
        <f>_xlfn.CONCAT(KamstrupData[[#This Row],[CountryCode]],"_",KamstrupData[[#This Row],[Business Area]],"_",KamstrupData[[#This Row],[DepartmentTeam]])</f>
        <v>DK10_Quality &amp; Sustainability_Sustainability &amp; Environment</v>
      </c>
      <c r="V2763" t="str">
        <f>VLOOKUP(KamstrupData[[#This Row],[ORG_Concat]],'O-Organization'!F:H,3,FALSE)</f>
        <v>11080_DK10_Quality &amp; Sustainability_Quality &amp; Sustainability_Sustainability &amp; Environment</v>
      </c>
    </row>
    <row r="2764" spans="4:22">
      <c r="D2764" t="s">
        <v>1234</v>
      </c>
      <c r="E2764" t="str">
        <f>VLOOKUP(D2764,'B-Business Capability'!B:H,5,FALSE)</f>
        <v>Sustainability Management</v>
      </c>
      <c r="F2764" t="str">
        <f>VLOOKUP(D2764,'B-Business Capability'!B:H,6,FALSE)</f>
        <v>Environmental Footprint Management</v>
      </c>
      <c r="G2764" t="str">
        <f>VLOOKUP(D2764,'B-Business Capability'!B:H,7,FALSE)</f>
        <v>GHG Emissions Calculation</v>
      </c>
      <c r="I2764" t="s">
        <v>253</v>
      </c>
      <c r="J2764" t="s">
        <v>1223</v>
      </c>
      <c r="K2764" t="s">
        <v>1229</v>
      </c>
      <c r="L2764" t="s">
        <v>58</v>
      </c>
      <c r="M2764" t="str">
        <f>VLOOKUP(L2764,'A-Applications'!B:D,3,FALSE)</f>
        <v>Microsoft Excel</v>
      </c>
      <c r="N2764" t="s">
        <v>103</v>
      </c>
      <c r="O2764" s="42" t="s">
        <v>62</v>
      </c>
      <c r="P2764" t="s">
        <v>1233</v>
      </c>
      <c r="Q2764" t="str">
        <f>VLOOKUP(KamstrupData[[#This Row],[IdLevel123]],'B-Business Capability'!B:L,10,FALSE)</f>
        <v>N/A</v>
      </c>
      <c r="R2764">
        <f>VLOOKUP(KamstrupData[[#This Row],[IdLevel123]],'B-Business Capability'!B:L,11,FALSE)</f>
        <v>0</v>
      </c>
      <c r="T2764" t="s">
        <v>1231</v>
      </c>
      <c r="U2764" t="str">
        <f>_xlfn.CONCAT(KamstrupData[[#This Row],[CountryCode]],"_",KamstrupData[[#This Row],[Business Area]],"_",KamstrupData[[#This Row],[DepartmentTeam]])</f>
        <v>DK10_Quality &amp; Sustainability_Sustainability &amp; Environment</v>
      </c>
      <c r="V2764" t="str">
        <f>VLOOKUP(KamstrupData[[#This Row],[ORG_Concat]],'O-Organization'!F:H,3,FALSE)</f>
        <v>11080_DK10_Quality &amp; Sustainability_Quality &amp; Sustainability_Sustainability &amp; Environment</v>
      </c>
    </row>
    <row r="2765" spans="4:22">
      <c r="D2765" t="s">
        <v>1235</v>
      </c>
      <c r="E2765" t="str">
        <f>VLOOKUP(D2765,'B-Business Capability'!B:H,5,FALSE)</f>
        <v>Sustainability Management</v>
      </c>
      <c r="F2765" t="str">
        <f>VLOOKUP(D2765,'B-Business Capability'!B:H,6,FALSE)</f>
        <v>Environmental Footprint Management</v>
      </c>
      <c r="G2765" t="str">
        <f>VLOOKUP(D2765,'B-Business Capability'!B:H,7,FALSE)</f>
        <v>Sustainability Steering and Reporting</v>
      </c>
      <c r="I2765" t="s">
        <v>253</v>
      </c>
      <c r="J2765" t="s">
        <v>1223</v>
      </c>
      <c r="K2765" t="s">
        <v>1229</v>
      </c>
      <c r="L2765" t="s">
        <v>58</v>
      </c>
      <c r="M2765" t="str">
        <f>VLOOKUP(L2765,'A-Applications'!B:D,3,FALSE)</f>
        <v>Microsoft Excel</v>
      </c>
      <c r="N2765" t="s">
        <v>103</v>
      </c>
      <c r="O2765" s="42" t="s">
        <v>62</v>
      </c>
      <c r="P2765" t="s">
        <v>1264</v>
      </c>
      <c r="Q2765" t="str">
        <f>VLOOKUP(KamstrupData[[#This Row],[IdLevel123]],'B-Business Capability'!B:L,10,FALSE)</f>
        <v>N/A</v>
      </c>
      <c r="R2765">
        <f>VLOOKUP(KamstrupData[[#This Row],[IdLevel123]],'B-Business Capability'!B:L,11,FALSE)</f>
        <v>0</v>
      </c>
      <c r="T2765" t="s">
        <v>1231</v>
      </c>
      <c r="U2765" t="str">
        <f>_xlfn.CONCAT(KamstrupData[[#This Row],[CountryCode]],"_",KamstrupData[[#This Row],[Business Area]],"_",KamstrupData[[#This Row],[DepartmentTeam]])</f>
        <v>DK10_Quality &amp; Sustainability_Sustainability &amp; Environment</v>
      </c>
      <c r="V2765" t="str">
        <f>VLOOKUP(KamstrupData[[#This Row],[ORG_Concat]],'O-Organization'!F:H,3,FALSE)</f>
        <v>11080_DK10_Quality &amp; Sustainability_Quality &amp; Sustainability_Sustainability &amp; Environment</v>
      </c>
    </row>
    <row r="2766" spans="4:22">
      <c r="D2766" s="28" t="s">
        <v>95</v>
      </c>
      <c r="E2766" t="str">
        <f>VLOOKUP(D2766,'B-Business Capability'!B:H,5,FALSE)</f>
        <v>Not mapped to capability</v>
      </c>
      <c r="F2766">
        <f>VLOOKUP(D2766,'B-Business Capability'!B:H,6,FALSE)</f>
        <v>0</v>
      </c>
      <c r="G2766">
        <f>VLOOKUP(D2766,'B-Business Capability'!B:H,7,FALSE)</f>
        <v>0</v>
      </c>
      <c r="I2766" t="s">
        <v>253</v>
      </c>
      <c r="J2766" t="s">
        <v>1223</v>
      </c>
      <c r="K2766" t="s">
        <v>1239</v>
      </c>
      <c r="L2766" t="s">
        <v>422</v>
      </c>
      <c r="M2766" t="str">
        <f>VLOOKUP(L2766,'A-Applications'!B:D,3,FALSE)</f>
        <v>Azure</v>
      </c>
      <c r="O2766" s="42"/>
      <c r="P2766" t="s">
        <v>77</v>
      </c>
      <c r="Q2766" t="str">
        <f>VLOOKUP(KamstrupData[[#This Row],[IdLevel123]],'B-Business Capability'!B:L,10,FALSE)</f>
        <v>N/A</v>
      </c>
      <c r="R2766">
        <f>VLOOKUP(KamstrupData[[#This Row],[IdLevel123]],'B-Business Capability'!B:L,11,FALSE)</f>
        <v>0</v>
      </c>
      <c r="T2766" t="s">
        <v>1265</v>
      </c>
      <c r="U2766" t="str">
        <f>_xlfn.CONCAT(KamstrupData[[#This Row],[CountryCode]],"_",KamstrupData[[#This Row],[Business Area]],"_",KamstrupData[[#This Row],[DepartmentTeam]])</f>
        <v>DK10_Quality &amp; Sustainability_Quality Accurance</v>
      </c>
      <c r="V2766" t="str">
        <f>VLOOKUP(KamstrupData[[#This Row],[ORG_Concat]],'O-Organization'!F:H,3,FALSE)</f>
        <v>11079_DK10_Quality &amp; Sustainability_Quality &amp; Sustainability_Quality Accurance</v>
      </c>
    </row>
    <row r="2767" spans="4:22">
      <c r="D2767" s="28" t="s">
        <v>95</v>
      </c>
      <c r="E2767" t="str">
        <f>VLOOKUP(D2767,'B-Business Capability'!B:H,5,FALSE)</f>
        <v>Not mapped to capability</v>
      </c>
      <c r="F2767">
        <f>VLOOKUP(D2767,'B-Business Capability'!B:H,6,FALSE)</f>
        <v>0</v>
      </c>
      <c r="G2767">
        <f>VLOOKUP(D2767,'B-Business Capability'!B:H,7,FALSE)</f>
        <v>0</v>
      </c>
      <c r="I2767" t="s">
        <v>253</v>
      </c>
      <c r="J2767" t="s">
        <v>1223</v>
      </c>
      <c r="K2767" t="s">
        <v>1239</v>
      </c>
      <c r="L2767" t="s">
        <v>61</v>
      </c>
      <c r="M2767" t="str">
        <f>VLOOKUP(L2767,'A-Applications'!B:D,3,FALSE)</f>
        <v>Microsoft OneNote</v>
      </c>
      <c r="O2767" s="42"/>
      <c r="P2767" t="s">
        <v>77</v>
      </c>
      <c r="Q2767" t="str">
        <f>VLOOKUP(KamstrupData[[#This Row],[IdLevel123]],'B-Business Capability'!B:L,10,FALSE)</f>
        <v>N/A</v>
      </c>
      <c r="R2767">
        <f>VLOOKUP(KamstrupData[[#This Row],[IdLevel123]],'B-Business Capability'!B:L,11,FALSE)</f>
        <v>0</v>
      </c>
      <c r="U2767" t="str">
        <f>_xlfn.CONCAT(KamstrupData[[#This Row],[CountryCode]],"_",KamstrupData[[#This Row],[Business Area]],"_",KamstrupData[[#This Row],[DepartmentTeam]])</f>
        <v>DK10_Quality &amp; Sustainability_Quality Accurance</v>
      </c>
      <c r="V2767" t="str">
        <f>VLOOKUP(KamstrupData[[#This Row],[ORG_Concat]],'O-Organization'!F:H,3,FALSE)</f>
        <v>11079_DK10_Quality &amp; Sustainability_Quality &amp; Sustainability_Quality Accurance</v>
      </c>
    </row>
    <row r="2768" spans="4:22">
      <c r="D2768" s="28" t="s">
        <v>95</v>
      </c>
      <c r="E2768" t="str">
        <f>VLOOKUP(D2768,'B-Business Capability'!B:H,5,FALSE)</f>
        <v>Not mapped to capability</v>
      </c>
      <c r="F2768">
        <f>VLOOKUP(D2768,'B-Business Capability'!B:H,6,FALSE)</f>
        <v>0</v>
      </c>
      <c r="G2768">
        <f>VLOOKUP(D2768,'B-Business Capability'!B:H,7,FALSE)</f>
        <v>0</v>
      </c>
      <c r="I2768" t="s">
        <v>253</v>
      </c>
      <c r="J2768" t="s">
        <v>1223</v>
      </c>
      <c r="K2768" t="s">
        <v>1239</v>
      </c>
      <c r="L2768" t="s">
        <v>285</v>
      </c>
      <c r="M2768" t="str">
        <f>VLOOKUP(L2768,'A-Applications'!B:D,3,FALSE)</f>
        <v>Microsoft Forms</v>
      </c>
      <c r="O2768" s="42"/>
      <c r="P2768" t="s">
        <v>77</v>
      </c>
      <c r="Q2768" t="str">
        <f>VLOOKUP(KamstrupData[[#This Row],[IdLevel123]],'B-Business Capability'!B:L,10,FALSE)</f>
        <v>N/A</v>
      </c>
      <c r="R2768">
        <f>VLOOKUP(KamstrupData[[#This Row],[IdLevel123]],'B-Business Capability'!B:L,11,FALSE)</f>
        <v>0</v>
      </c>
      <c r="U2768" t="str">
        <f>_xlfn.CONCAT(KamstrupData[[#This Row],[CountryCode]],"_",KamstrupData[[#This Row],[Business Area]],"_",KamstrupData[[#This Row],[DepartmentTeam]])</f>
        <v>DK10_Quality &amp; Sustainability_Quality Accurance</v>
      </c>
      <c r="V2768" t="str">
        <f>VLOOKUP(KamstrupData[[#This Row],[ORG_Concat]],'O-Organization'!F:H,3,FALSE)</f>
        <v>11079_DK10_Quality &amp; Sustainability_Quality &amp; Sustainability_Quality Accurance</v>
      </c>
    </row>
    <row r="2769" spans="4:22">
      <c r="D2769" s="28" t="s">
        <v>95</v>
      </c>
      <c r="E2769" t="str">
        <f>VLOOKUP(D2769,'B-Business Capability'!B:H,5,FALSE)</f>
        <v>Not mapped to capability</v>
      </c>
      <c r="F2769">
        <f>VLOOKUP(D2769,'B-Business Capability'!B:H,6,FALSE)</f>
        <v>0</v>
      </c>
      <c r="G2769">
        <f>VLOOKUP(D2769,'B-Business Capability'!B:H,7,FALSE)</f>
        <v>0</v>
      </c>
      <c r="I2769" t="s">
        <v>253</v>
      </c>
      <c r="J2769" t="s">
        <v>1223</v>
      </c>
      <c r="K2769" t="s">
        <v>1239</v>
      </c>
      <c r="L2769" t="s">
        <v>146</v>
      </c>
      <c r="M2769" t="str">
        <f>VLOOKUP(L2769,'A-Applications'!B:D,3,FALSE)</f>
        <v>Microsoft CoPilot</v>
      </c>
      <c r="O2769" s="42"/>
      <c r="P2769" t="s">
        <v>77</v>
      </c>
      <c r="Q2769" t="str">
        <f>VLOOKUP(KamstrupData[[#This Row],[IdLevel123]],'B-Business Capability'!B:L,10,FALSE)</f>
        <v>N/A</v>
      </c>
      <c r="R2769">
        <f>VLOOKUP(KamstrupData[[#This Row],[IdLevel123]],'B-Business Capability'!B:L,11,FALSE)</f>
        <v>0</v>
      </c>
      <c r="U2769" t="str">
        <f>_xlfn.CONCAT(KamstrupData[[#This Row],[CountryCode]],"_",KamstrupData[[#This Row],[Business Area]],"_",KamstrupData[[#This Row],[DepartmentTeam]])</f>
        <v>DK10_Quality &amp; Sustainability_Quality Accurance</v>
      </c>
      <c r="V2769" t="str">
        <f>VLOOKUP(KamstrupData[[#This Row],[ORG_Concat]],'O-Organization'!F:H,3,FALSE)</f>
        <v>11079_DK10_Quality &amp; Sustainability_Quality &amp; Sustainability_Quality Accurance</v>
      </c>
    </row>
    <row r="2770" spans="4:22">
      <c r="D2770" s="28" t="s">
        <v>95</v>
      </c>
      <c r="E2770" t="str">
        <f>VLOOKUP(D2770,'B-Business Capability'!B:H,5,FALSE)</f>
        <v>Not mapped to capability</v>
      </c>
      <c r="F2770">
        <f>VLOOKUP(D2770,'B-Business Capability'!B:H,6,FALSE)</f>
        <v>0</v>
      </c>
      <c r="G2770">
        <f>VLOOKUP(D2770,'B-Business Capability'!B:H,7,FALSE)</f>
        <v>0</v>
      </c>
      <c r="I2770" t="s">
        <v>253</v>
      </c>
      <c r="J2770" t="s">
        <v>1223</v>
      </c>
      <c r="K2770" t="s">
        <v>1239</v>
      </c>
      <c r="L2770" t="s">
        <v>154</v>
      </c>
      <c r="M2770" t="str">
        <f>VLOOKUP(L2770,'A-Applications'!B:D,3,FALSE)</f>
        <v>Media Center</v>
      </c>
      <c r="O2770" s="42"/>
      <c r="P2770" t="s">
        <v>77</v>
      </c>
      <c r="Q2770" t="str">
        <f>VLOOKUP(KamstrupData[[#This Row],[IdLevel123]],'B-Business Capability'!B:L,10,FALSE)</f>
        <v>N/A</v>
      </c>
      <c r="R2770">
        <f>VLOOKUP(KamstrupData[[#This Row],[IdLevel123]],'B-Business Capability'!B:L,11,FALSE)</f>
        <v>0</v>
      </c>
      <c r="U2770" t="str">
        <f>_xlfn.CONCAT(KamstrupData[[#This Row],[CountryCode]],"_",KamstrupData[[#This Row],[Business Area]],"_",KamstrupData[[#This Row],[DepartmentTeam]])</f>
        <v>DK10_Quality &amp; Sustainability_Quality Accurance</v>
      </c>
      <c r="V2770" t="str">
        <f>VLOOKUP(KamstrupData[[#This Row],[ORG_Concat]],'O-Organization'!F:H,3,FALSE)</f>
        <v>11079_DK10_Quality &amp; Sustainability_Quality &amp; Sustainability_Quality Accurance</v>
      </c>
    </row>
    <row r="2771" spans="4:22">
      <c r="D2771" s="28" t="s">
        <v>95</v>
      </c>
      <c r="E2771" t="str">
        <f>VLOOKUP(D2771,'B-Business Capability'!B:H,5,FALSE)</f>
        <v>Not mapped to capability</v>
      </c>
      <c r="F2771">
        <f>VLOOKUP(D2771,'B-Business Capability'!B:H,6,FALSE)</f>
        <v>0</v>
      </c>
      <c r="G2771">
        <f>VLOOKUP(D2771,'B-Business Capability'!B:H,7,FALSE)</f>
        <v>0</v>
      </c>
      <c r="I2771" t="s">
        <v>253</v>
      </c>
      <c r="J2771" t="s">
        <v>1223</v>
      </c>
      <c r="K2771" t="s">
        <v>1239</v>
      </c>
      <c r="L2771" t="s">
        <v>207</v>
      </c>
      <c r="M2771" t="str">
        <f>VLOOKUP(L2771,'A-Applications'!B:D,3,FALSE)</f>
        <v>Adobe Acrobat</v>
      </c>
      <c r="O2771" s="42"/>
      <c r="P2771" t="s">
        <v>77</v>
      </c>
      <c r="Q2771" t="str">
        <f>VLOOKUP(KamstrupData[[#This Row],[IdLevel123]],'B-Business Capability'!B:L,10,FALSE)</f>
        <v>N/A</v>
      </c>
      <c r="R2771">
        <f>VLOOKUP(KamstrupData[[#This Row],[IdLevel123]],'B-Business Capability'!B:L,11,FALSE)</f>
        <v>0</v>
      </c>
      <c r="U2771" t="str">
        <f>_xlfn.CONCAT(KamstrupData[[#This Row],[CountryCode]],"_",KamstrupData[[#This Row],[Business Area]],"_",KamstrupData[[#This Row],[DepartmentTeam]])</f>
        <v>DK10_Quality &amp; Sustainability_Quality Accurance</v>
      </c>
      <c r="V2771" t="str">
        <f>VLOOKUP(KamstrupData[[#This Row],[ORG_Concat]],'O-Organization'!F:H,3,FALSE)</f>
        <v>11079_DK10_Quality &amp; Sustainability_Quality &amp; Sustainability_Quality Accurance</v>
      </c>
    </row>
    <row r="2772" spans="4:22">
      <c r="D2772" t="s">
        <v>854</v>
      </c>
      <c r="E2772" t="str">
        <f>VLOOKUP(D2772,'B-Business Capability'!B:H,5,FALSE)</f>
        <v>Product &amp; Software Development</v>
      </c>
      <c r="F2772" t="str">
        <f>VLOOKUP(D2772,'B-Business Capability'!B:H,6,FALSE)</f>
        <v>R&amp;D</v>
      </c>
      <c r="G2772" t="str">
        <f>VLOOKUP(D2772,'B-Business Capability'!B:H,7,FALSE)</f>
        <v>Manage R&amp;D Process</v>
      </c>
      <c r="I2772" t="s">
        <v>253</v>
      </c>
      <c r="J2772" t="s">
        <v>1223</v>
      </c>
      <c r="K2772" t="s">
        <v>1225</v>
      </c>
      <c r="L2772" t="s">
        <v>1266</v>
      </c>
      <c r="M2772" t="str">
        <f>VLOOKUP(L2772,'A-Applications'!B:D,3,FALSE)</f>
        <v>OpenFOAM</v>
      </c>
      <c r="N2772" t="s">
        <v>53</v>
      </c>
      <c r="O2772" s="42" t="s">
        <v>54</v>
      </c>
      <c r="P2772" t="s">
        <v>407</v>
      </c>
      <c r="Q2772" t="str">
        <f>VLOOKUP(KamstrupData[[#This Row],[IdLevel123]],'B-Business Capability'!B:L,10,FALSE)</f>
        <v>Idea-to-Release (I2R)</v>
      </c>
      <c r="R2772">
        <f>VLOOKUP(KamstrupData[[#This Row],[IdLevel123]],'B-Business Capability'!B:L,11,FALSE)</f>
        <v>340</v>
      </c>
      <c r="T2772" t="s">
        <v>1245</v>
      </c>
      <c r="U2772" t="str">
        <f>_xlfn.CONCAT(KamstrupData[[#This Row],[CountryCode]],"_",KamstrupData[[#This Row],[Business Area]],"_",KamstrupData[[#This Row],[DepartmentTeam]])</f>
        <v>DK10_Quality &amp; Sustainability_Metrology, Accreditation &amp; Calibration</v>
      </c>
      <c r="V2772" t="str">
        <f>VLOOKUP(KamstrupData[[#This Row],[ORG_Concat]],'O-Organization'!F:H,3,FALSE)</f>
        <v>11078_DK10_Quality &amp; Sustainability_Quality &amp; Sustainability_Metrology, Accreditation &amp; Calibration</v>
      </c>
    </row>
    <row r="2773" spans="4:22">
      <c r="D2773" t="s">
        <v>1240</v>
      </c>
      <c r="E2773" t="str">
        <f>VLOOKUP(D2773,'B-Business Capability'!B:H,5,FALSE)</f>
        <v>Governance, Risk and Compliance</v>
      </c>
      <c r="F2773" t="str">
        <f>VLOOKUP(D2773,'B-Business Capability'!B:H,6,FALSE)</f>
        <v>Enterprise Risk and Compliance</v>
      </c>
      <c r="G2773" t="str">
        <f>VLOOKUP(D2773,'B-Business Capability'!B:H,7,FALSE)</f>
        <v>Controls Management</v>
      </c>
      <c r="I2773" t="s">
        <v>253</v>
      </c>
      <c r="J2773" t="s">
        <v>1223</v>
      </c>
      <c r="K2773" t="s">
        <v>1225</v>
      </c>
      <c r="L2773" t="s">
        <v>1267</v>
      </c>
      <c r="M2773" t="str">
        <f>VLOOKUP(L2773,'A-Applications'!B:D,3,FALSE)</f>
        <v>MetTEAMS (incl MetCAL)</v>
      </c>
      <c r="N2773" t="s">
        <v>53</v>
      </c>
      <c r="O2773" s="42" t="s">
        <v>66</v>
      </c>
      <c r="P2773" t="s">
        <v>1268</v>
      </c>
      <c r="Q2773" t="str">
        <f>VLOOKUP(KamstrupData[[#This Row],[IdLevel123]],'B-Business Capability'!B:L,10,FALSE)</f>
        <v>N/A</v>
      </c>
      <c r="R2773">
        <f>VLOOKUP(KamstrupData[[#This Row],[IdLevel123]],'B-Business Capability'!B:L,11,FALSE)</f>
        <v>0</v>
      </c>
      <c r="T2773" t="s">
        <v>1227</v>
      </c>
      <c r="U2773" t="str">
        <f>_xlfn.CONCAT(KamstrupData[[#This Row],[CountryCode]],"_",KamstrupData[[#This Row],[Business Area]],"_",KamstrupData[[#This Row],[DepartmentTeam]])</f>
        <v>DK10_Quality &amp; Sustainability_Metrology, Accreditation &amp; Calibration</v>
      </c>
      <c r="V2773" t="str">
        <f>VLOOKUP(KamstrupData[[#This Row],[ORG_Concat]],'O-Organization'!F:H,3,FALSE)</f>
        <v>11078_DK10_Quality &amp; Sustainability_Quality &amp; Sustainability_Metrology, Accreditation &amp; Calibration</v>
      </c>
    </row>
    <row r="2774" spans="4:22">
      <c r="D2774" t="s">
        <v>1235</v>
      </c>
      <c r="E2774" t="str">
        <f>VLOOKUP(D2774,'B-Business Capability'!B:H,5,FALSE)</f>
        <v>Sustainability Management</v>
      </c>
      <c r="F2774" t="str">
        <f>VLOOKUP(D2774,'B-Business Capability'!B:H,6,FALSE)</f>
        <v>Environmental Footprint Management</v>
      </c>
      <c r="G2774" t="str">
        <f>VLOOKUP(D2774,'B-Business Capability'!B:H,7,FALSE)</f>
        <v>Sustainability Steering and Reporting</v>
      </c>
      <c r="I2774" t="s">
        <v>253</v>
      </c>
      <c r="J2774" t="s">
        <v>1223</v>
      </c>
      <c r="K2774" t="s">
        <v>1229</v>
      </c>
      <c r="L2774" t="s">
        <v>1269</v>
      </c>
      <c r="M2774" t="str">
        <f>VLOOKUP(L2774,'A-Applications'!B:D,3,FALSE)</f>
        <v>Ecovadis</v>
      </c>
      <c r="N2774" t="s">
        <v>53</v>
      </c>
      <c r="O2774" s="42" t="s">
        <v>62</v>
      </c>
      <c r="P2774" t="s">
        <v>1264</v>
      </c>
      <c r="Q2774" t="str">
        <f>VLOOKUP(KamstrupData[[#This Row],[IdLevel123]],'B-Business Capability'!B:L,10,FALSE)</f>
        <v>N/A</v>
      </c>
      <c r="R2774">
        <f>VLOOKUP(KamstrupData[[#This Row],[IdLevel123]],'B-Business Capability'!B:L,11,FALSE)</f>
        <v>0</v>
      </c>
      <c r="T2774" t="s">
        <v>1231</v>
      </c>
      <c r="U2774" t="str">
        <f>_xlfn.CONCAT(KamstrupData[[#This Row],[CountryCode]],"_",KamstrupData[[#This Row],[Business Area]],"_",KamstrupData[[#This Row],[DepartmentTeam]])</f>
        <v>DK10_Quality &amp; Sustainability_Sustainability &amp; Environment</v>
      </c>
      <c r="V2774" t="str">
        <f>VLOOKUP(KamstrupData[[#This Row],[ORG_Concat]],'O-Organization'!F:H,3,FALSE)</f>
        <v>11080_DK10_Quality &amp; Sustainability_Quality &amp; Sustainability_Sustainability &amp; Environment</v>
      </c>
    </row>
    <row r="2775" spans="4:22">
      <c r="D2775" t="s">
        <v>1270</v>
      </c>
      <c r="E2775" t="str">
        <f>VLOOKUP(D2775,'B-Business Capability'!B:H,5,FALSE)</f>
        <v>Sustainability Management</v>
      </c>
      <c r="F2775" t="str">
        <f>VLOOKUP(D2775,'B-Business Capability'!B:H,6,FALSE)</f>
        <v>Sustainability Performance Management</v>
      </c>
      <c r="G2775" t="str">
        <f>VLOOKUP(D2775,'B-Business Capability'!B:H,7,FALSE)</f>
        <v>Sustainability Disclosure Management</v>
      </c>
      <c r="I2775" t="s">
        <v>253</v>
      </c>
      <c r="J2775" t="s">
        <v>1223</v>
      </c>
      <c r="K2775" t="s">
        <v>1229</v>
      </c>
      <c r="L2775" t="s">
        <v>1269</v>
      </c>
      <c r="M2775" t="str">
        <f>VLOOKUP(L2775,'A-Applications'!B:D,3,FALSE)</f>
        <v>Ecovadis</v>
      </c>
      <c r="N2775" t="s">
        <v>53</v>
      </c>
      <c r="O2775" s="42" t="s">
        <v>62</v>
      </c>
      <c r="P2775" t="s">
        <v>1264</v>
      </c>
      <c r="Q2775" t="str">
        <f>VLOOKUP(KamstrupData[[#This Row],[IdLevel123]],'B-Business Capability'!B:L,10,FALSE)</f>
        <v>N/A</v>
      </c>
      <c r="R2775">
        <f>VLOOKUP(KamstrupData[[#This Row],[IdLevel123]],'B-Business Capability'!B:L,11,FALSE)</f>
        <v>0</v>
      </c>
      <c r="T2775" t="s">
        <v>1231</v>
      </c>
      <c r="U2775" t="str">
        <f>_xlfn.CONCAT(KamstrupData[[#This Row],[CountryCode]],"_",KamstrupData[[#This Row],[Business Area]],"_",KamstrupData[[#This Row],[DepartmentTeam]])</f>
        <v>DK10_Quality &amp; Sustainability_Sustainability &amp; Environment</v>
      </c>
      <c r="V2775" t="str">
        <f>VLOOKUP(KamstrupData[[#This Row],[ORG_Concat]],'O-Organization'!F:H,3,FALSE)</f>
        <v>11080_DK10_Quality &amp; Sustainability_Quality &amp; Sustainability_Sustainability &amp; Environment</v>
      </c>
    </row>
    <row r="2776" spans="4:22">
      <c r="D2776" t="s">
        <v>1270</v>
      </c>
      <c r="E2776" t="str">
        <f>VLOOKUP(D2776,'B-Business Capability'!B:H,5,FALSE)</f>
        <v>Sustainability Management</v>
      </c>
      <c r="F2776" t="str">
        <f>VLOOKUP(D2776,'B-Business Capability'!B:H,6,FALSE)</f>
        <v>Sustainability Performance Management</v>
      </c>
      <c r="G2776" t="str">
        <f>VLOOKUP(D2776,'B-Business Capability'!B:H,7,FALSE)</f>
        <v>Sustainability Disclosure Management</v>
      </c>
      <c r="I2776" t="s">
        <v>253</v>
      </c>
      <c r="J2776" t="s">
        <v>1223</v>
      </c>
      <c r="K2776" t="s">
        <v>1229</v>
      </c>
      <c r="L2776" t="s">
        <v>1269</v>
      </c>
      <c r="M2776" t="str">
        <f>VLOOKUP(L2776,'A-Applications'!B:D,3,FALSE)</f>
        <v>Ecovadis</v>
      </c>
      <c r="N2776" t="s">
        <v>53</v>
      </c>
      <c r="O2776" s="42" t="s">
        <v>62</v>
      </c>
      <c r="P2776" t="s">
        <v>267</v>
      </c>
      <c r="Q2776" t="str">
        <f>VLOOKUP(KamstrupData[[#This Row],[IdLevel123]],'B-Business Capability'!B:L,10,FALSE)</f>
        <v>N/A</v>
      </c>
      <c r="R2776">
        <f>VLOOKUP(KamstrupData[[#This Row],[IdLevel123]],'B-Business Capability'!B:L,11,FALSE)</f>
        <v>0</v>
      </c>
      <c r="T2776" t="s">
        <v>1237</v>
      </c>
      <c r="U2776" t="str">
        <f>_xlfn.CONCAT(KamstrupData[[#This Row],[CountryCode]],"_",KamstrupData[[#This Row],[Business Area]],"_",KamstrupData[[#This Row],[DepartmentTeam]])</f>
        <v>DK10_Quality &amp; Sustainability_Sustainability &amp; Environment</v>
      </c>
      <c r="V2776" t="str">
        <f>VLOOKUP(KamstrupData[[#This Row],[ORG_Concat]],'O-Organization'!F:H,3,FALSE)</f>
        <v>11080_DK10_Quality &amp; Sustainability_Quality &amp; Sustainability_Sustainability &amp; Environment</v>
      </c>
    </row>
    <row r="2777" spans="4:22">
      <c r="D2777" t="s">
        <v>1270</v>
      </c>
      <c r="E2777" t="str">
        <f>VLOOKUP(D2777,'B-Business Capability'!B:H,5,FALSE)</f>
        <v>Sustainability Management</v>
      </c>
      <c r="F2777" t="str">
        <f>VLOOKUP(D2777,'B-Business Capability'!B:H,6,FALSE)</f>
        <v>Sustainability Performance Management</v>
      </c>
      <c r="G2777" t="str">
        <f>VLOOKUP(D2777,'B-Business Capability'!B:H,7,FALSE)</f>
        <v>Sustainability Disclosure Management</v>
      </c>
      <c r="I2777" t="s">
        <v>253</v>
      </c>
      <c r="J2777" t="s">
        <v>1223</v>
      </c>
      <c r="K2777" t="s">
        <v>1229</v>
      </c>
      <c r="L2777" t="s">
        <v>1269</v>
      </c>
      <c r="M2777" t="str">
        <f>VLOOKUP(L2777,'A-Applications'!B:D,3,FALSE)</f>
        <v>Ecovadis</v>
      </c>
      <c r="N2777" t="s">
        <v>53</v>
      </c>
      <c r="O2777" s="42" t="s">
        <v>62</v>
      </c>
      <c r="P2777" t="s">
        <v>1238</v>
      </c>
      <c r="Q2777" t="str">
        <f>VLOOKUP(KamstrupData[[#This Row],[IdLevel123]],'B-Business Capability'!B:L,10,FALSE)</f>
        <v>N/A</v>
      </c>
      <c r="R2777">
        <f>VLOOKUP(KamstrupData[[#This Row],[IdLevel123]],'B-Business Capability'!B:L,11,FALSE)</f>
        <v>0</v>
      </c>
      <c r="T2777" t="s">
        <v>1237</v>
      </c>
      <c r="U2777" t="str">
        <f>_xlfn.CONCAT(KamstrupData[[#This Row],[CountryCode]],"_",KamstrupData[[#This Row],[Business Area]],"_",KamstrupData[[#This Row],[DepartmentTeam]])</f>
        <v>DK10_Quality &amp; Sustainability_Sustainability &amp; Environment</v>
      </c>
      <c r="V2777" t="str">
        <f>VLOOKUP(KamstrupData[[#This Row],[ORG_Concat]],'O-Organization'!F:H,3,FALSE)</f>
        <v>11080_DK10_Quality &amp; Sustainability_Quality &amp; Sustainability_Sustainability &amp; Environment</v>
      </c>
    </row>
    <row r="2778" spans="4:22">
      <c r="D2778" t="s">
        <v>1270</v>
      </c>
      <c r="E2778" t="str">
        <f>VLOOKUP(D2778,'B-Business Capability'!B:H,5,FALSE)</f>
        <v>Sustainability Management</v>
      </c>
      <c r="F2778" t="str">
        <f>VLOOKUP(D2778,'B-Business Capability'!B:H,6,FALSE)</f>
        <v>Sustainability Performance Management</v>
      </c>
      <c r="G2778" t="str">
        <f>VLOOKUP(D2778,'B-Business Capability'!B:H,7,FALSE)</f>
        <v>Sustainability Disclosure Management</v>
      </c>
      <c r="I2778" t="s">
        <v>253</v>
      </c>
      <c r="J2778" t="s">
        <v>1223</v>
      </c>
      <c r="K2778" t="s">
        <v>1229</v>
      </c>
      <c r="L2778" t="s">
        <v>1269</v>
      </c>
      <c r="M2778" t="str">
        <f>VLOOKUP(L2778,'A-Applications'!B:D,3,FALSE)</f>
        <v>Ecovadis</v>
      </c>
      <c r="N2778" t="s">
        <v>53</v>
      </c>
      <c r="O2778" s="42" t="s">
        <v>62</v>
      </c>
      <c r="P2778" t="s">
        <v>1261</v>
      </c>
      <c r="Q2778" t="str">
        <f>VLOOKUP(KamstrupData[[#This Row],[IdLevel123]],'B-Business Capability'!B:L,10,FALSE)</f>
        <v>N/A</v>
      </c>
      <c r="R2778">
        <f>VLOOKUP(KamstrupData[[#This Row],[IdLevel123]],'B-Business Capability'!B:L,11,FALSE)</f>
        <v>0</v>
      </c>
      <c r="T2778" t="s">
        <v>1237</v>
      </c>
      <c r="U2778" t="str">
        <f>_xlfn.CONCAT(KamstrupData[[#This Row],[CountryCode]],"_",KamstrupData[[#This Row],[Business Area]],"_",KamstrupData[[#This Row],[DepartmentTeam]])</f>
        <v>DK10_Quality &amp; Sustainability_Sustainability &amp; Environment</v>
      </c>
      <c r="V2778" t="str">
        <f>VLOOKUP(KamstrupData[[#This Row],[ORG_Concat]],'O-Organization'!F:H,3,FALSE)</f>
        <v>11080_DK10_Quality &amp; Sustainability_Quality &amp; Sustainability_Sustainability &amp; Environment</v>
      </c>
    </row>
    <row r="2779" spans="4:22">
      <c r="D2779" t="s">
        <v>1232</v>
      </c>
      <c r="E2779" t="str">
        <f>VLOOKUP(D2779,'B-Business Capability'!B:H,5,FALSE)</f>
        <v>Sustainability Management</v>
      </c>
      <c r="F2779" t="str">
        <f>VLOOKUP(D2779,'B-Business Capability'!B:H,6,FALSE)</f>
        <v>Environmental Footprint Management</v>
      </c>
      <c r="G2779" t="str">
        <f>VLOOKUP(D2779,'B-Business Capability'!B:H,7,FALSE)</f>
        <v>Carbon Footprint Calculation</v>
      </c>
      <c r="I2779" t="s">
        <v>253</v>
      </c>
      <c r="J2779" t="s">
        <v>1223</v>
      </c>
      <c r="K2779" t="s">
        <v>1229</v>
      </c>
      <c r="L2779" t="s">
        <v>1271</v>
      </c>
      <c r="M2779" t="str">
        <f>VLOOKUP(L2779,'A-Applications'!B:D,3,FALSE)</f>
        <v>SimaPro</v>
      </c>
      <c r="N2779" t="s">
        <v>147</v>
      </c>
      <c r="O2779" s="42" t="s">
        <v>54</v>
      </c>
      <c r="P2779" t="s">
        <v>1233</v>
      </c>
      <c r="Q2779" t="str">
        <f>VLOOKUP(KamstrupData[[#This Row],[IdLevel123]],'B-Business Capability'!B:L,10,FALSE)</f>
        <v>N/A</v>
      </c>
      <c r="R2779">
        <f>VLOOKUP(KamstrupData[[#This Row],[IdLevel123]],'B-Business Capability'!B:L,11,FALSE)</f>
        <v>0</v>
      </c>
      <c r="T2779" t="s">
        <v>1231</v>
      </c>
      <c r="U2779" t="str">
        <f>_xlfn.CONCAT(KamstrupData[[#This Row],[CountryCode]],"_",KamstrupData[[#This Row],[Business Area]],"_",KamstrupData[[#This Row],[DepartmentTeam]])</f>
        <v>DK10_Quality &amp; Sustainability_Sustainability &amp; Environment</v>
      </c>
      <c r="V2779" t="str">
        <f>VLOOKUP(KamstrupData[[#This Row],[ORG_Concat]],'O-Organization'!F:H,3,FALSE)</f>
        <v>11080_DK10_Quality &amp; Sustainability_Quality &amp; Sustainability_Sustainability &amp; Environment</v>
      </c>
    </row>
    <row r="2780" spans="4:22">
      <c r="D2780" t="s">
        <v>1232</v>
      </c>
      <c r="E2780" t="str">
        <f>VLOOKUP(D2780,'B-Business Capability'!B:H,5,FALSE)</f>
        <v>Sustainability Management</v>
      </c>
      <c r="F2780" t="str">
        <f>VLOOKUP(D2780,'B-Business Capability'!B:H,6,FALSE)</f>
        <v>Environmental Footprint Management</v>
      </c>
      <c r="G2780" t="str">
        <f>VLOOKUP(D2780,'B-Business Capability'!B:H,7,FALSE)</f>
        <v>Carbon Footprint Calculation</v>
      </c>
      <c r="I2780" t="s">
        <v>253</v>
      </c>
      <c r="J2780" t="s">
        <v>1223</v>
      </c>
      <c r="K2780" t="s">
        <v>1229</v>
      </c>
      <c r="L2780" t="s">
        <v>1271</v>
      </c>
      <c r="M2780" t="str">
        <f>VLOOKUP(L2780,'A-Applications'!B:D,3,FALSE)</f>
        <v>SimaPro</v>
      </c>
      <c r="N2780" t="s">
        <v>147</v>
      </c>
      <c r="O2780" s="42" t="s">
        <v>54</v>
      </c>
      <c r="P2780" t="s">
        <v>564</v>
      </c>
      <c r="Q2780" t="str">
        <f>VLOOKUP(KamstrupData[[#This Row],[IdLevel123]],'B-Business Capability'!B:L,10,FALSE)</f>
        <v>N/A</v>
      </c>
      <c r="R2780">
        <f>VLOOKUP(KamstrupData[[#This Row],[IdLevel123]],'B-Business Capability'!B:L,11,FALSE)</f>
        <v>0</v>
      </c>
      <c r="T2780" t="s">
        <v>1231</v>
      </c>
      <c r="U2780" t="str">
        <f>_xlfn.CONCAT(KamstrupData[[#This Row],[CountryCode]],"_",KamstrupData[[#This Row],[Business Area]],"_",KamstrupData[[#This Row],[DepartmentTeam]])</f>
        <v>DK10_Quality &amp; Sustainability_Sustainability &amp; Environment</v>
      </c>
      <c r="V2780" t="str">
        <f>VLOOKUP(KamstrupData[[#This Row],[ORG_Concat]],'O-Organization'!F:H,3,FALSE)</f>
        <v>11080_DK10_Quality &amp; Sustainability_Quality &amp; Sustainability_Sustainability &amp; Environment</v>
      </c>
    </row>
    <row r="2781" spans="4:22">
      <c r="D2781" t="s">
        <v>1272</v>
      </c>
      <c r="E2781" t="str">
        <f>VLOOKUP(D2781,'B-Business Capability'!B:H,5,FALSE)</f>
        <v>Marketing</v>
      </c>
      <c r="F2781" t="str">
        <f>VLOOKUP(D2781,'B-Business Capability'!B:H,6,FALSE)</f>
        <v>Corporate communication and brand management</v>
      </c>
      <c r="G2781" t="str">
        <f>VLOOKUP(D2781,'B-Business Capability'!B:H,7,FALSE)</f>
        <v>Budget management and allocation</v>
      </c>
      <c r="I2781" t="s">
        <v>253</v>
      </c>
      <c r="J2781" t="s">
        <v>189</v>
      </c>
      <c r="K2781" t="s">
        <v>249</v>
      </c>
      <c r="L2781" t="s">
        <v>65</v>
      </c>
      <c r="M2781" t="str">
        <f>VLOOKUP(L2781,'A-Applications'!B:D,3,FALSE)</f>
        <v>IFS ERP</v>
      </c>
      <c r="N2781" t="s">
        <v>53</v>
      </c>
      <c r="O2781" s="42" t="s">
        <v>54</v>
      </c>
      <c r="P2781" t="s">
        <v>1273</v>
      </c>
      <c r="Q2781" t="str">
        <f>VLOOKUP(KamstrupData[[#This Row],[IdLevel123]],'B-Business Capability'!B:L,10,FALSE)</f>
        <v>N/A</v>
      </c>
      <c r="R2781">
        <f>VLOOKUP(KamstrupData[[#This Row],[IdLevel123]],'B-Business Capability'!B:L,11,FALSE)</f>
        <v>0</v>
      </c>
      <c r="T2781" t="s">
        <v>242</v>
      </c>
      <c r="U2781" t="str">
        <f>_xlfn.CONCAT(KamstrupData[[#This Row],[CountryCode]],"_",KamstrupData[[#This Row],[Business Area]],"_",KamstrupData[[#This Row],[DepartmentTeam]])</f>
        <v>DK10_Sales &amp; Marketing_Marketing</v>
      </c>
      <c r="V2781" t="str">
        <f>VLOOKUP(KamstrupData[[#This Row],[ORG_Concat]],'O-Organization'!F:H,3,FALSE)</f>
        <v>11001_DK10_Sales &amp; Marketing_Sales &amp; Marketing_Marketing</v>
      </c>
    </row>
    <row r="2782" spans="4:22">
      <c r="D2782" t="s">
        <v>1274</v>
      </c>
      <c r="E2782" t="str">
        <f>VLOOKUP(D2782,'B-Business Capability'!B:H,5,FALSE)</f>
        <v>Sales</v>
      </c>
      <c r="F2782" t="str">
        <f>VLOOKUP(D2782,'B-Business Capability'!B:H,6,FALSE)</f>
        <v>Sales Operations</v>
      </c>
      <c r="G2782" t="str">
        <f>VLOOKUP(D2782,'B-Business Capability'!B:H,7,FALSE)</f>
        <v>Billing mediation</v>
      </c>
      <c r="I2782" t="s">
        <v>253</v>
      </c>
      <c r="J2782" t="s">
        <v>189</v>
      </c>
      <c r="K2782" t="s">
        <v>1275</v>
      </c>
      <c r="L2782" t="s">
        <v>65</v>
      </c>
      <c r="M2782" t="str">
        <f>VLOOKUP(L2782,'A-Applications'!B:D,3,FALSE)</f>
        <v>IFS ERP</v>
      </c>
      <c r="N2782" t="s">
        <v>53</v>
      </c>
      <c r="O2782" s="42" t="s">
        <v>54</v>
      </c>
      <c r="P2782" t="s">
        <v>198</v>
      </c>
      <c r="Q2782" t="str">
        <f>VLOOKUP(KamstrupData[[#This Row],[IdLevel123]],'B-Business Capability'!B:L,10,FALSE)</f>
        <v>N/A</v>
      </c>
      <c r="R2782">
        <f>VLOOKUP(KamstrupData[[#This Row],[IdLevel123]],'B-Business Capability'!B:L,11,FALSE)</f>
        <v>0</v>
      </c>
      <c r="T2782" t="s">
        <v>1276</v>
      </c>
      <c r="U2782" t="str">
        <f>_xlfn.CONCAT(KamstrupData[[#This Row],[CountryCode]],"_",KamstrupData[[#This Row],[Business Area]],"_",KamstrupData[[#This Row],[DepartmentTeam]])</f>
        <v>DK10_Sales &amp; Marketing_Sales</v>
      </c>
      <c r="V2782" t="str">
        <f>VLOOKUP(KamstrupData[[#This Row],[ORG_Concat]],'O-Organization'!F:H,3,FALSE)</f>
        <v>11002_DK10_Sales &amp; Marketing_Sales &amp; Marketing_Sales</v>
      </c>
    </row>
    <row r="2783" spans="4:22">
      <c r="D2783" t="s">
        <v>76</v>
      </c>
      <c r="E2783" t="str">
        <f>VLOOKUP(D2783,'B-Business Capability'!B:H,5,FALSE)</f>
        <v>Sales</v>
      </c>
      <c r="F2783" t="str">
        <f>VLOOKUP(D2783,'B-Business Capability'!B:H,6,FALSE)</f>
        <v>Sales Operations</v>
      </c>
      <c r="G2783" t="str">
        <f>VLOOKUP(D2783,'B-Business Capability'!B:H,7,FALSE)</f>
        <v>Claims, returns and Refund management</v>
      </c>
      <c r="I2783" t="s">
        <v>253</v>
      </c>
      <c r="J2783" t="s">
        <v>189</v>
      </c>
      <c r="K2783" t="s">
        <v>1275</v>
      </c>
      <c r="L2783" t="s">
        <v>65</v>
      </c>
      <c r="M2783" t="str">
        <f>VLOOKUP(L2783,'A-Applications'!B:D,3,FALSE)</f>
        <v>IFS ERP</v>
      </c>
      <c r="N2783" t="s">
        <v>53</v>
      </c>
      <c r="O2783" s="42" t="s">
        <v>66</v>
      </c>
      <c r="P2783" t="s">
        <v>198</v>
      </c>
      <c r="Q2783" t="str">
        <f>VLOOKUP(KamstrupData[[#This Row],[IdLevel123]],'B-Business Capability'!B:L,10,FALSE)</f>
        <v>Order-to-Cash (O2C)</v>
      </c>
      <c r="R2783">
        <f>VLOOKUP(KamstrupData[[#This Row],[IdLevel123]],'B-Business Capability'!B:L,11,FALSE)</f>
        <v>600</v>
      </c>
      <c r="T2783" t="s">
        <v>1276</v>
      </c>
      <c r="U2783" t="str">
        <f>_xlfn.CONCAT(KamstrupData[[#This Row],[CountryCode]],"_",KamstrupData[[#This Row],[Business Area]],"_",KamstrupData[[#This Row],[DepartmentTeam]])</f>
        <v>DK10_Sales &amp; Marketing_Sales</v>
      </c>
      <c r="V2783" t="str">
        <f>VLOOKUP(KamstrupData[[#This Row],[ORG_Concat]],'O-Organization'!F:H,3,FALSE)</f>
        <v>11002_DK10_Sales &amp; Marketing_Sales &amp; Marketing_Sales</v>
      </c>
    </row>
    <row r="2784" spans="4:22">
      <c r="D2784" t="s">
        <v>1277</v>
      </c>
      <c r="E2784" t="str">
        <f>VLOOKUP(D2784,'B-Business Capability'!B:H,5,FALSE)</f>
        <v>Sales</v>
      </c>
      <c r="F2784" t="str">
        <f>VLOOKUP(D2784,'B-Business Capability'!B:H,6,FALSE)</f>
        <v>Sales Operations</v>
      </c>
      <c r="G2784" t="str">
        <f>VLOOKUP(D2784,'B-Business Capability'!B:H,7,FALSE)</f>
        <v>Convergent invoicing</v>
      </c>
      <c r="I2784" t="s">
        <v>253</v>
      </c>
      <c r="J2784" t="s">
        <v>189</v>
      </c>
      <c r="K2784" t="s">
        <v>1275</v>
      </c>
      <c r="L2784" t="s">
        <v>65</v>
      </c>
      <c r="M2784" t="str">
        <f>VLOOKUP(L2784,'A-Applications'!B:D,3,FALSE)</f>
        <v>IFS ERP</v>
      </c>
      <c r="N2784" t="s">
        <v>53</v>
      </c>
      <c r="O2784" s="42" t="s">
        <v>54</v>
      </c>
      <c r="P2784" t="s">
        <v>197</v>
      </c>
      <c r="Q2784" t="str">
        <f>VLOOKUP(KamstrupData[[#This Row],[IdLevel123]],'B-Business Capability'!B:L,10,FALSE)</f>
        <v>N/A</v>
      </c>
      <c r="R2784">
        <f>VLOOKUP(KamstrupData[[#This Row],[IdLevel123]],'B-Business Capability'!B:L,11,FALSE)</f>
        <v>0</v>
      </c>
      <c r="T2784" t="s">
        <v>1276</v>
      </c>
      <c r="U2784" t="str">
        <f>_xlfn.CONCAT(KamstrupData[[#This Row],[CountryCode]],"_",KamstrupData[[#This Row],[Business Area]],"_",KamstrupData[[#This Row],[DepartmentTeam]])</f>
        <v>DK10_Sales &amp; Marketing_Sales</v>
      </c>
      <c r="V2784" t="str">
        <f>VLOOKUP(KamstrupData[[#This Row],[ORG_Concat]],'O-Organization'!F:H,3,FALSE)</f>
        <v>11002_DK10_Sales &amp; Marketing_Sales &amp; Marketing_Sales</v>
      </c>
    </row>
    <row r="2785" spans="2:22">
      <c r="D2785" t="s">
        <v>1278</v>
      </c>
      <c r="E2785" t="str">
        <f>VLOOKUP(D2785,'B-Business Capability'!B:H,5,FALSE)</f>
        <v>Sales</v>
      </c>
      <c r="F2785" t="str">
        <f>VLOOKUP(D2785,'B-Business Capability'!B:H,6,FALSE)</f>
        <v>Sales Operations</v>
      </c>
      <c r="G2785" t="str">
        <f>VLOOKUP(D2785,'B-Business Capability'!B:H,7,FALSE)</f>
        <v>Credit and collection management</v>
      </c>
      <c r="I2785" t="s">
        <v>253</v>
      </c>
      <c r="J2785" t="s">
        <v>189</v>
      </c>
      <c r="K2785" t="s">
        <v>1275</v>
      </c>
      <c r="L2785" t="s">
        <v>65</v>
      </c>
      <c r="M2785" t="str">
        <f>VLOOKUP(L2785,'A-Applications'!B:D,3,FALSE)</f>
        <v>IFS ERP</v>
      </c>
      <c r="N2785" t="s">
        <v>53</v>
      </c>
      <c r="O2785" s="42" t="s">
        <v>54</v>
      </c>
      <c r="P2785" t="s">
        <v>198</v>
      </c>
      <c r="Q2785" t="str">
        <f>VLOOKUP(KamstrupData[[#This Row],[IdLevel123]],'B-Business Capability'!B:L,10,FALSE)</f>
        <v>N/A</v>
      </c>
      <c r="R2785">
        <f>VLOOKUP(KamstrupData[[#This Row],[IdLevel123]],'B-Business Capability'!B:L,11,FALSE)</f>
        <v>0</v>
      </c>
      <c r="T2785" t="s">
        <v>1276</v>
      </c>
      <c r="U2785" t="str">
        <f>_xlfn.CONCAT(KamstrupData[[#This Row],[CountryCode]],"_",KamstrupData[[#This Row],[Business Area]],"_",KamstrupData[[#This Row],[DepartmentTeam]])</f>
        <v>DK10_Sales &amp; Marketing_Sales</v>
      </c>
      <c r="V2785" t="str">
        <f>VLOOKUP(KamstrupData[[#This Row],[ORG_Concat]],'O-Organization'!F:H,3,FALSE)</f>
        <v>11002_DK10_Sales &amp; Marketing_Sales &amp; Marketing_Sales</v>
      </c>
    </row>
    <row r="2786" spans="2:22">
      <c r="D2786" t="s">
        <v>204</v>
      </c>
      <c r="E2786" t="str">
        <f>VLOOKUP(D2786,'B-Business Capability'!B:H,5,FALSE)</f>
        <v>Sales</v>
      </c>
      <c r="F2786" t="str">
        <f>VLOOKUP(D2786,'B-Business Capability'!B:H,6,FALSE)</f>
        <v>Sales Operations</v>
      </c>
      <c r="G2786" t="str">
        <f>VLOOKUP(D2786,'B-Business Capability'!B:H,7,FALSE)</f>
        <v>Customer masterdata governance</v>
      </c>
      <c r="I2786" t="s">
        <v>253</v>
      </c>
      <c r="J2786" t="s">
        <v>189</v>
      </c>
      <c r="K2786" t="s">
        <v>1275</v>
      </c>
      <c r="L2786" t="s">
        <v>65</v>
      </c>
      <c r="M2786" t="str">
        <f>VLOOKUP(L2786,'A-Applications'!B:D,3,FALSE)</f>
        <v>IFS ERP</v>
      </c>
      <c r="N2786" t="s">
        <v>53</v>
      </c>
      <c r="O2786" s="42" t="s">
        <v>54</v>
      </c>
      <c r="P2786" t="s">
        <v>1279</v>
      </c>
      <c r="Q2786" t="str">
        <f>VLOOKUP(KamstrupData[[#This Row],[IdLevel123]],'B-Business Capability'!B:L,10,FALSE)</f>
        <v>N/A</v>
      </c>
      <c r="R2786">
        <f>VLOOKUP(KamstrupData[[#This Row],[IdLevel123]],'B-Business Capability'!B:L,11,FALSE)</f>
        <v>0</v>
      </c>
      <c r="T2786" t="s">
        <v>1276</v>
      </c>
      <c r="U2786" t="str">
        <f>_xlfn.CONCAT(KamstrupData[[#This Row],[CountryCode]],"_",KamstrupData[[#This Row],[Business Area]],"_",KamstrupData[[#This Row],[DepartmentTeam]])</f>
        <v>DK10_Sales &amp; Marketing_Sales</v>
      </c>
      <c r="V2786" t="str">
        <f>VLOOKUP(KamstrupData[[#This Row],[ORG_Concat]],'O-Organization'!F:H,3,FALSE)</f>
        <v>11002_DK10_Sales &amp; Marketing_Sales &amp; Marketing_Sales</v>
      </c>
    </row>
    <row r="2787" spans="2:22">
      <c r="B2787" s="28">
        <v>46112</v>
      </c>
      <c r="C2787" s="28">
        <v>46112</v>
      </c>
      <c r="D2787" t="s">
        <v>208</v>
      </c>
      <c r="E2787" t="str">
        <f>VLOOKUP(D2787,'B-Business Capability'!B:H,5,FALSE)</f>
        <v>Sales</v>
      </c>
      <c r="F2787" t="str">
        <f>VLOOKUP(D2787,'B-Business Capability'!B:H,6,FALSE)</f>
        <v>Sales Operations</v>
      </c>
      <c r="G2787" t="str">
        <f>VLOOKUP(D2787,'B-Business Capability'!B:H,7,FALSE)</f>
        <v>Entitlement management</v>
      </c>
      <c r="I2787" t="s">
        <v>253</v>
      </c>
      <c r="J2787" t="s">
        <v>189</v>
      </c>
      <c r="K2787" t="s">
        <v>1275</v>
      </c>
      <c r="L2787" t="s">
        <v>65</v>
      </c>
      <c r="M2787" t="str">
        <f>VLOOKUP(L2787,'A-Applications'!B:D,3,FALSE)</f>
        <v>IFS ERP</v>
      </c>
      <c r="N2787" t="s">
        <v>390</v>
      </c>
      <c r="O2787" s="42" t="s">
        <v>54</v>
      </c>
      <c r="P2787" t="s">
        <v>209</v>
      </c>
      <c r="Q2787" t="str">
        <f>VLOOKUP(KamstrupData[[#This Row],[IdLevel123]],'B-Business Capability'!B:L,10,FALSE)</f>
        <v>Order-to-Cash (O2C)</v>
      </c>
      <c r="R2787">
        <f>VLOOKUP(KamstrupData[[#This Row],[IdLevel123]],'B-Business Capability'!B:L,11,FALSE)</f>
        <v>610</v>
      </c>
      <c r="T2787" t="s">
        <v>1276</v>
      </c>
      <c r="U2787" t="str">
        <f>_xlfn.CONCAT(KamstrupData[[#This Row],[CountryCode]],"_",KamstrupData[[#This Row],[Business Area]],"_",KamstrupData[[#This Row],[DepartmentTeam]])</f>
        <v>DK10_Sales &amp; Marketing_Sales</v>
      </c>
      <c r="V2787" t="str">
        <f>VLOOKUP(KamstrupData[[#This Row],[ORG_Concat]],'O-Organization'!F:H,3,FALSE)</f>
        <v>11002_DK10_Sales &amp; Marketing_Sales &amp; Marketing_Sales</v>
      </c>
    </row>
    <row r="2788" spans="2:22">
      <c r="D2788" t="s">
        <v>1280</v>
      </c>
      <c r="E2788" t="str">
        <f>VLOOKUP(D2788,'B-Business Capability'!B:H,5,FALSE)</f>
        <v>Sales</v>
      </c>
      <c r="F2788" t="str">
        <f>VLOOKUP(D2788,'B-Business Capability'!B:H,6,FALSE)</f>
        <v>Sales Operations</v>
      </c>
      <c r="G2788" t="str">
        <f>VLOOKUP(D2788,'B-Business Capability'!B:H,7,FALSE)</f>
        <v>Financial customercare and dispute management</v>
      </c>
      <c r="I2788" t="s">
        <v>253</v>
      </c>
      <c r="J2788" t="s">
        <v>189</v>
      </c>
      <c r="K2788" t="s">
        <v>1275</v>
      </c>
      <c r="L2788" t="s">
        <v>65</v>
      </c>
      <c r="M2788" t="str">
        <f>VLOOKUP(L2788,'A-Applications'!B:D,3,FALSE)</f>
        <v>IFS ERP</v>
      </c>
      <c r="N2788" t="s">
        <v>53</v>
      </c>
      <c r="O2788" s="42" t="s">
        <v>54</v>
      </c>
      <c r="P2788" t="s">
        <v>198</v>
      </c>
      <c r="Q2788" t="str">
        <f>VLOOKUP(KamstrupData[[#This Row],[IdLevel123]],'B-Business Capability'!B:L,10,FALSE)</f>
        <v>Customer Service and Support</v>
      </c>
      <c r="R2788">
        <f>VLOOKUP(KamstrupData[[#This Row],[IdLevel123]],'B-Business Capability'!B:L,11,FALSE)</f>
        <v>0</v>
      </c>
      <c r="T2788" t="s">
        <v>1276</v>
      </c>
      <c r="U2788" t="str">
        <f>_xlfn.CONCAT(KamstrupData[[#This Row],[CountryCode]],"_",KamstrupData[[#This Row],[Business Area]],"_",KamstrupData[[#This Row],[DepartmentTeam]])</f>
        <v>DK10_Sales &amp; Marketing_Sales</v>
      </c>
      <c r="V2788" t="str">
        <f>VLOOKUP(KamstrupData[[#This Row],[ORG_Concat]],'O-Organization'!F:H,3,FALSE)</f>
        <v>11002_DK10_Sales &amp; Marketing_Sales &amp; Marketing_Sales</v>
      </c>
    </row>
    <row r="2789" spans="2:22">
      <c r="D2789" t="s">
        <v>1281</v>
      </c>
      <c r="E2789" t="str">
        <f>VLOOKUP(D2789,'B-Business Capability'!B:H,5,FALSE)</f>
        <v>Sales</v>
      </c>
      <c r="F2789" t="str">
        <f>VLOOKUP(D2789,'B-Business Capability'!B:H,6,FALSE)</f>
        <v>Sales Operations</v>
      </c>
      <c r="G2789" t="str">
        <f>VLOOKUP(D2789,'B-Business Capability'!B:H,7,FALSE)</f>
        <v>Fixed price billing</v>
      </c>
      <c r="I2789" t="s">
        <v>253</v>
      </c>
      <c r="J2789" t="s">
        <v>189</v>
      </c>
      <c r="K2789" t="s">
        <v>1275</v>
      </c>
      <c r="L2789" t="s">
        <v>65</v>
      </c>
      <c r="M2789" t="str">
        <f>VLOOKUP(L2789,'A-Applications'!B:D,3,FALSE)</f>
        <v>IFS ERP</v>
      </c>
      <c r="N2789" t="s">
        <v>53</v>
      </c>
      <c r="O2789" s="42" t="s">
        <v>54</v>
      </c>
      <c r="P2789" t="s">
        <v>197</v>
      </c>
      <c r="Q2789" t="str">
        <f>VLOOKUP(KamstrupData[[#This Row],[IdLevel123]],'B-Business Capability'!B:L,10,FALSE)</f>
        <v>N/A</v>
      </c>
      <c r="R2789">
        <f>VLOOKUP(KamstrupData[[#This Row],[IdLevel123]],'B-Business Capability'!B:L,11,FALSE)</f>
        <v>0</v>
      </c>
      <c r="T2789" t="s">
        <v>1276</v>
      </c>
      <c r="U2789" t="str">
        <f>_xlfn.CONCAT(KamstrupData[[#This Row],[CountryCode]],"_",KamstrupData[[#This Row],[Business Area]],"_",KamstrupData[[#This Row],[DepartmentTeam]])</f>
        <v>DK10_Sales &amp; Marketing_Sales</v>
      </c>
      <c r="V2789" t="str">
        <f>VLOOKUP(KamstrupData[[#This Row],[ORG_Concat]],'O-Organization'!F:H,3,FALSE)</f>
        <v>11002_DK10_Sales &amp; Marketing_Sales &amp; Marketing_Sales</v>
      </c>
    </row>
    <row r="2790" spans="2:22">
      <c r="D2790" t="s">
        <v>1282</v>
      </c>
      <c r="E2790" t="str">
        <f>VLOOKUP(D2790,'B-Business Capability'!B:H,5,FALSE)</f>
        <v>Sales</v>
      </c>
      <c r="F2790" t="str">
        <f>VLOOKUP(D2790,'B-Business Capability'!B:H,6,FALSE)</f>
        <v>Sales Operations</v>
      </c>
      <c r="G2790" t="str">
        <f>VLOOKUP(D2790,'B-Business Capability'!B:H,7,FALSE)</f>
        <v>Intercompany Billing</v>
      </c>
      <c r="I2790" t="s">
        <v>253</v>
      </c>
      <c r="J2790" t="s">
        <v>189</v>
      </c>
      <c r="K2790" t="s">
        <v>1275</v>
      </c>
      <c r="L2790" t="s">
        <v>65</v>
      </c>
      <c r="M2790" t="str">
        <f>VLOOKUP(L2790,'A-Applications'!B:D,3,FALSE)</f>
        <v>IFS ERP</v>
      </c>
      <c r="N2790" t="s">
        <v>53</v>
      </c>
      <c r="O2790" s="42" t="s">
        <v>54</v>
      </c>
      <c r="P2790" t="s">
        <v>198</v>
      </c>
      <c r="Q2790" t="str">
        <f>VLOOKUP(KamstrupData[[#This Row],[IdLevel123]],'B-Business Capability'!B:L,10,FALSE)</f>
        <v>N/A</v>
      </c>
      <c r="R2790">
        <f>VLOOKUP(KamstrupData[[#This Row],[IdLevel123]],'B-Business Capability'!B:L,11,FALSE)</f>
        <v>0</v>
      </c>
      <c r="T2790" t="s">
        <v>1276</v>
      </c>
      <c r="U2790" t="str">
        <f>_xlfn.CONCAT(KamstrupData[[#This Row],[CountryCode]],"_",KamstrupData[[#This Row],[Business Area]],"_",KamstrupData[[#This Row],[DepartmentTeam]])</f>
        <v>DK10_Sales &amp; Marketing_Sales</v>
      </c>
      <c r="V2790" t="str">
        <f>VLOOKUP(KamstrupData[[#This Row],[ORG_Concat]],'O-Organization'!F:H,3,FALSE)</f>
        <v>11002_DK10_Sales &amp; Marketing_Sales &amp; Marketing_Sales</v>
      </c>
    </row>
    <row r="2791" spans="2:22">
      <c r="D2791" t="s">
        <v>1283</v>
      </c>
      <c r="E2791" t="str">
        <f>VLOOKUP(D2791,'B-Business Capability'!B:H,5,FALSE)</f>
        <v>Sales</v>
      </c>
      <c r="F2791" t="str">
        <f>VLOOKUP(D2791,'B-Business Capability'!B:H,6,FALSE)</f>
        <v>Sales Operations</v>
      </c>
      <c r="G2791" t="str">
        <f>VLOOKUP(D2791,'B-Business Capability'!B:H,7,FALSE)</f>
        <v>Localization and internationalization</v>
      </c>
      <c r="I2791" t="s">
        <v>253</v>
      </c>
      <c r="J2791" t="s">
        <v>189</v>
      </c>
      <c r="K2791" t="s">
        <v>1275</v>
      </c>
      <c r="L2791" t="s">
        <v>65</v>
      </c>
      <c r="M2791" t="str">
        <f>VLOOKUP(L2791,'A-Applications'!B:D,3,FALSE)</f>
        <v>IFS ERP</v>
      </c>
      <c r="N2791" t="s">
        <v>53</v>
      </c>
      <c r="O2791" s="42" t="s">
        <v>54</v>
      </c>
      <c r="P2791" t="s">
        <v>198</v>
      </c>
      <c r="Q2791" t="str">
        <f>VLOOKUP(KamstrupData[[#This Row],[IdLevel123]],'B-Business Capability'!B:L,10,FALSE)</f>
        <v>N/A</v>
      </c>
      <c r="R2791">
        <f>VLOOKUP(KamstrupData[[#This Row],[IdLevel123]],'B-Business Capability'!B:L,11,FALSE)</f>
        <v>0</v>
      </c>
      <c r="T2791" t="s">
        <v>1276</v>
      </c>
      <c r="U2791" t="str">
        <f>_xlfn.CONCAT(KamstrupData[[#This Row],[CountryCode]],"_",KamstrupData[[#This Row],[Business Area]],"_",KamstrupData[[#This Row],[DepartmentTeam]])</f>
        <v>DK10_Sales &amp; Marketing_Sales</v>
      </c>
      <c r="V2791" t="str">
        <f>VLOOKUP(KamstrupData[[#This Row],[ORG_Concat]],'O-Organization'!F:H,3,FALSE)</f>
        <v>11002_DK10_Sales &amp; Marketing_Sales &amp; Marketing_Sales</v>
      </c>
    </row>
    <row r="2792" spans="2:22">
      <c r="D2792" t="s">
        <v>1284</v>
      </c>
      <c r="E2792" t="str">
        <f>VLOOKUP(D2792,'B-Business Capability'!B:H,5,FALSE)</f>
        <v>Sales</v>
      </c>
      <c r="F2792" t="str">
        <f>VLOOKUP(D2792,'B-Business Capability'!B:H,6,FALSE)</f>
        <v>Sales Operations</v>
      </c>
      <c r="G2792" t="str">
        <f>VLOOKUP(D2792,'B-Business Capability'!B:H,7,FALSE)</f>
        <v>On Account billing</v>
      </c>
      <c r="I2792" t="s">
        <v>253</v>
      </c>
      <c r="J2792" t="s">
        <v>189</v>
      </c>
      <c r="K2792" t="s">
        <v>1275</v>
      </c>
      <c r="L2792" t="s">
        <v>65</v>
      </c>
      <c r="M2792" t="str">
        <f>VLOOKUP(L2792,'A-Applications'!B:D,3,FALSE)</f>
        <v>IFS ERP</v>
      </c>
      <c r="N2792" t="s">
        <v>53</v>
      </c>
      <c r="O2792" s="42" t="s">
        <v>54</v>
      </c>
      <c r="P2792" t="s">
        <v>198</v>
      </c>
      <c r="Q2792" t="str">
        <f>VLOOKUP(KamstrupData[[#This Row],[IdLevel123]],'B-Business Capability'!B:L,10,FALSE)</f>
        <v>N/A</v>
      </c>
      <c r="R2792">
        <f>VLOOKUP(KamstrupData[[#This Row],[IdLevel123]],'B-Business Capability'!B:L,11,FALSE)</f>
        <v>0</v>
      </c>
      <c r="T2792" t="s">
        <v>1276</v>
      </c>
      <c r="U2792" t="str">
        <f>_xlfn.CONCAT(KamstrupData[[#This Row],[CountryCode]],"_",KamstrupData[[#This Row],[Business Area]],"_",KamstrupData[[#This Row],[DepartmentTeam]])</f>
        <v>DK10_Sales &amp; Marketing_Sales</v>
      </c>
      <c r="V2792" t="str">
        <f>VLOOKUP(KamstrupData[[#This Row],[ORG_Concat]],'O-Organization'!F:H,3,FALSE)</f>
        <v>11002_DK10_Sales &amp; Marketing_Sales &amp; Marketing_Sales</v>
      </c>
    </row>
    <row r="2793" spans="2:22">
      <c r="D2793" t="s">
        <v>1285</v>
      </c>
      <c r="E2793" t="str">
        <f>VLOOKUP(D2793,'B-Business Capability'!B:H,5,FALSE)</f>
        <v>Sales</v>
      </c>
      <c r="F2793" t="str">
        <f>VLOOKUP(D2793,'B-Business Capability'!B:H,6,FALSE)</f>
        <v>Sales Operations</v>
      </c>
      <c r="G2793" t="str">
        <f>VLOOKUP(D2793,'B-Business Capability'!B:H,7,FALSE)</f>
        <v>Project controlling and Accounting</v>
      </c>
      <c r="I2793" t="s">
        <v>253</v>
      </c>
      <c r="J2793" t="s">
        <v>189</v>
      </c>
      <c r="K2793" t="s">
        <v>1275</v>
      </c>
      <c r="L2793" t="s">
        <v>65</v>
      </c>
      <c r="M2793" t="str">
        <f>VLOOKUP(L2793,'A-Applications'!B:D,3,FALSE)</f>
        <v>IFS ERP</v>
      </c>
      <c r="N2793" t="s">
        <v>53</v>
      </c>
      <c r="O2793" s="42" t="s">
        <v>54</v>
      </c>
      <c r="P2793" t="s">
        <v>198</v>
      </c>
      <c r="Q2793" t="str">
        <f>VLOOKUP(KamstrupData[[#This Row],[IdLevel123]],'B-Business Capability'!B:L,10,FALSE)</f>
        <v>N/A</v>
      </c>
      <c r="R2793">
        <f>VLOOKUP(KamstrupData[[#This Row],[IdLevel123]],'B-Business Capability'!B:L,11,FALSE)</f>
        <v>0</v>
      </c>
      <c r="T2793" t="s">
        <v>1276</v>
      </c>
      <c r="U2793" t="str">
        <f>_xlfn.CONCAT(KamstrupData[[#This Row],[CountryCode]],"_",KamstrupData[[#This Row],[Business Area]],"_",KamstrupData[[#This Row],[DepartmentTeam]])</f>
        <v>DK10_Sales &amp; Marketing_Sales</v>
      </c>
      <c r="V2793" t="str">
        <f>VLOOKUP(KamstrupData[[#This Row],[ORG_Concat]],'O-Organization'!F:H,3,FALSE)</f>
        <v>11002_DK10_Sales &amp; Marketing_Sales &amp; Marketing_Sales</v>
      </c>
    </row>
    <row r="2794" spans="2:22">
      <c r="D2794" t="s">
        <v>1286</v>
      </c>
      <c r="E2794" t="str">
        <f>VLOOKUP(D2794,'B-Business Capability'!B:H,5,FALSE)</f>
        <v>Sales</v>
      </c>
      <c r="F2794" t="str">
        <f>VLOOKUP(D2794,'B-Business Capability'!B:H,6,FALSE)</f>
        <v>Sales Operations</v>
      </c>
      <c r="G2794" t="str">
        <f>VLOOKUP(D2794,'B-Business Capability'!B:H,7,FALSE)</f>
        <v>Receivables management and payment handling</v>
      </c>
      <c r="I2794" t="s">
        <v>253</v>
      </c>
      <c r="J2794" t="s">
        <v>189</v>
      </c>
      <c r="K2794" t="s">
        <v>1275</v>
      </c>
      <c r="L2794" t="s">
        <v>65</v>
      </c>
      <c r="M2794" t="str">
        <f>VLOOKUP(L2794,'A-Applications'!B:D,3,FALSE)</f>
        <v>IFS ERP</v>
      </c>
      <c r="N2794" t="s">
        <v>53</v>
      </c>
      <c r="O2794" s="42" t="s">
        <v>54</v>
      </c>
      <c r="P2794" t="s">
        <v>198</v>
      </c>
      <c r="Q2794" t="str">
        <f>VLOOKUP(KamstrupData[[#This Row],[IdLevel123]],'B-Business Capability'!B:L,10,FALSE)</f>
        <v>N/A</v>
      </c>
      <c r="R2794">
        <f>VLOOKUP(KamstrupData[[#This Row],[IdLevel123]],'B-Business Capability'!B:L,11,FALSE)</f>
        <v>0</v>
      </c>
      <c r="T2794" t="s">
        <v>1276</v>
      </c>
      <c r="U2794" t="str">
        <f>_xlfn.CONCAT(KamstrupData[[#This Row],[CountryCode]],"_",KamstrupData[[#This Row],[Business Area]],"_",KamstrupData[[#This Row],[DepartmentTeam]])</f>
        <v>DK10_Sales &amp; Marketing_Sales</v>
      </c>
      <c r="V2794" t="str">
        <f>VLOOKUP(KamstrupData[[#This Row],[ORG_Concat]],'O-Organization'!F:H,3,FALSE)</f>
        <v>11002_DK10_Sales &amp; Marketing_Sales &amp; Marketing_Sales</v>
      </c>
    </row>
    <row r="2795" spans="2:22">
      <c r="D2795" t="s">
        <v>1287</v>
      </c>
      <c r="E2795" t="str">
        <f>VLOOKUP(D2795,'B-Business Capability'!B:H,5,FALSE)</f>
        <v>Sales</v>
      </c>
      <c r="F2795" t="str">
        <f>VLOOKUP(D2795,'B-Business Capability'!B:H,6,FALSE)</f>
        <v>Sales Operations</v>
      </c>
      <c r="G2795" t="str">
        <f>VLOOKUP(D2795,'B-Business Capability'!B:H,7,FALSE)</f>
        <v>Sales billing</v>
      </c>
      <c r="I2795" t="s">
        <v>253</v>
      </c>
      <c r="J2795" t="s">
        <v>189</v>
      </c>
      <c r="K2795" t="s">
        <v>1275</v>
      </c>
      <c r="L2795" t="s">
        <v>65</v>
      </c>
      <c r="M2795" t="str">
        <f>VLOOKUP(L2795,'A-Applications'!B:D,3,FALSE)</f>
        <v>IFS ERP</v>
      </c>
      <c r="N2795" t="s">
        <v>53</v>
      </c>
      <c r="O2795" s="42" t="s">
        <v>54</v>
      </c>
      <c r="P2795" t="s">
        <v>198</v>
      </c>
      <c r="Q2795" t="str">
        <f>VLOOKUP(KamstrupData[[#This Row],[IdLevel123]],'B-Business Capability'!B:L,10,FALSE)</f>
        <v>Order-to-Cash (O2C)</v>
      </c>
      <c r="R2795">
        <f>VLOOKUP(KamstrupData[[#This Row],[IdLevel123]],'B-Business Capability'!B:L,11,FALSE)</f>
        <v>320</v>
      </c>
      <c r="T2795" t="s">
        <v>1276</v>
      </c>
      <c r="U2795" t="str">
        <f>_xlfn.CONCAT(KamstrupData[[#This Row],[CountryCode]],"_",KamstrupData[[#This Row],[Business Area]],"_",KamstrupData[[#This Row],[DepartmentTeam]])</f>
        <v>DK10_Sales &amp; Marketing_Sales</v>
      </c>
      <c r="V2795" t="str">
        <f>VLOOKUP(KamstrupData[[#This Row],[ORG_Concat]],'O-Organization'!F:H,3,FALSE)</f>
        <v>11002_DK10_Sales &amp; Marketing_Sales &amp; Marketing_Sales</v>
      </c>
    </row>
    <row r="2796" spans="2:22">
      <c r="D2796" t="s">
        <v>1288</v>
      </c>
      <c r="E2796" t="str">
        <f>VLOOKUP(D2796,'B-Business Capability'!B:H,5,FALSE)</f>
        <v>Sales</v>
      </c>
      <c r="F2796" t="str">
        <f>VLOOKUP(D2796,'B-Business Capability'!B:H,6,FALSE)</f>
        <v>Sales Operations</v>
      </c>
      <c r="G2796" t="str">
        <f>VLOOKUP(D2796,'B-Business Capability'!B:H,7,FALSE)</f>
        <v>Sales masterdata management</v>
      </c>
      <c r="I2796" t="s">
        <v>253</v>
      </c>
      <c r="J2796" t="s">
        <v>189</v>
      </c>
      <c r="K2796" t="s">
        <v>1275</v>
      </c>
      <c r="L2796" t="s">
        <v>65</v>
      </c>
      <c r="M2796" t="str">
        <f>VLOOKUP(L2796,'A-Applications'!B:D,3,FALSE)</f>
        <v>IFS ERP</v>
      </c>
      <c r="N2796" t="s">
        <v>53</v>
      </c>
      <c r="O2796" s="42" t="s">
        <v>54</v>
      </c>
      <c r="P2796" t="s">
        <v>198</v>
      </c>
      <c r="Q2796" t="str">
        <f>VLOOKUP(KamstrupData[[#This Row],[IdLevel123]],'B-Business Capability'!B:L,10,FALSE)</f>
        <v>N/A</v>
      </c>
      <c r="R2796">
        <f>VLOOKUP(KamstrupData[[#This Row],[IdLevel123]],'B-Business Capability'!B:L,11,FALSE)</f>
        <v>0</v>
      </c>
      <c r="T2796" t="s">
        <v>1276</v>
      </c>
      <c r="U2796" t="str">
        <f>_xlfn.CONCAT(KamstrupData[[#This Row],[CountryCode]],"_",KamstrupData[[#This Row],[Business Area]],"_",KamstrupData[[#This Row],[DepartmentTeam]])</f>
        <v>DK10_Sales &amp; Marketing_Sales</v>
      </c>
      <c r="V2796" t="str">
        <f>VLOOKUP(KamstrupData[[#This Row],[ORG_Concat]],'O-Organization'!F:H,3,FALSE)</f>
        <v>11002_DK10_Sales &amp; Marketing_Sales &amp; Marketing_Sales</v>
      </c>
    </row>
    <row r="2797" spans="2:22">
      <c r="D2797" t="s">
        <v>1289</v>
      </c>
      <c r="E2797" t="str">
        <f>VLOOKUP(D2797,'B-Business Capability'!B:H,5,FALSE)</f>
        <v>Sales</v>
      </c>
      <c r="F2797" t="str">
        <f>VLOOKUP(D2797,'B-Business Capability'!B:H,6,FALSE)</f>
        <v>Sales Operations</v>
      </c>
      <c r="G2797" t="str">
        <f>VLOOKUP(D2797,'B-Business Capability'!B:H,7,FALSE)</f>
        <v>Service control</v>
      </c>
      <c r="I2797" t="s">
        <v>253</v>
      </c>
      <c r="J2797" t="s">
        <v>189</v>
      </c>
      <c r="K2797" t="s">
        <v>1275</v>
      </c>
      <c r="L2797" t="s">
        <v>65</v>
      </c>
      <c r="M2797" t="str">
        <f>VLOOKUP(L2797,'A-Applications'!B:D,3,FALSE)</f>
        <v>IFS ERP</v>
      </c>
      <c r="N2797" t="s">
        <v>53</v>
      </c>
      <c r="O2797" s="42" t="s">
        <v>54</v>
      </c>
      <c r="P2797" t="s">
        <v>198</v>
      </c>
      <c r="Q2797" t="str">
        <f>VLOOKUP(KamstrupData[[#This Row],[IdLevel123]],'B-Business Capability'!B:L,10,FALSE)</f>
        <v>N/A</v>
      </c>
      <c r="R2797">
        <f>VLOOKUP(KamstrupData[[#This Row],[IdLevel123]],'B-Business Capability'!B:L,11,FALSE)</f>
        <v>0</v>
      </c>
      <c r="T2797" t="s">
        <v>1276</v>
      </c>
      <c r="U2797" t="str">
        <f>_xlfn.CONCAT(KamstrupData[[#This Row],[CountryCode]],"_",KamstrupData[[#This Row],[Business Area]],"_",KamstrupData[[#This Row],[DepartmentTeam]])</f>
        <v>DK10_Sales &amp; Marketing_Sales</v>
      </c>
      <c r="V2797" t="str">
        <f>VLOOKUP(KamstrupData[[#This Row],[ORG_Concat]],'O-Organization'!F:H,3,FALSE)</f>
        <v>11002_DK10_Sales &amp; Marketing_Sales &amp; Marketing_Sales</v>
      </c>
    </row>
    <row r="2798" spans="2:22">
      <c r="D2798" t="s">
        <v>1290</v>
      </c>
      <c r="E2798" t="str">
        <f>VLOOKUP(D2798,'B-Business Capability'!B:H,5,FALSE)</f>
        <v>Sales</v>
      </c>
      <c r="F2798" t="str">
        <f>VLOOKUP(D2798,'B-Business Capability'!B:H,6,FALSE)</f>
        <v>Sales Operations</v>
      </c>
      <c r="G2798" t="str">
        <f>VLOOKUP(D2798,'B-Business Capability'!B:H,7,FALSE)</f>
        <v>Solution billing</v>
      </c>
      <c r="I2798" t="s">
        <v>253</v>
      </c>
      <c r="J2798" t="s">
        <v>189</v>
      </c>
      <c r="K2798" t="s">
        <v>1275</v>
      </c>
      <c r="L2798" t="s">
        <v>65</v>
      </c>
      <c r="M2798" t="str">
        <f>VLOOKUP(L2798,'A-Applications'!B:D,3,FALSE)</f>
        <v>IFS ERP</v>
      </c>
      <c r="N2798" t="s">
        <v>53</v>
      </c>
      <c r="O2798" s="42" t="s">
        <v>54</v>
      </c>
      <c r="P2798" t="s">
        <v>198</v>
      </c>
      <c r="Q2798" t="str">
        <f>VLOOKUP(KamstrupData[[#This Row],[IdLevel123]],'B-Business Capability'!B:L,10,FALSE)</f>
        <v>N/A</v>
      </c>
      <c r="R2798">
        <f>VLOOKUP(KamstrupData[[#This Row],[IdLevel123]],'B-Business Capability'!B:L,11,FALSE)</f>
        <v>0</v>
      </c>
      <c r="T2798" t="s">
        <v>1276</v>
      </c>
      <c r="U2798" t="str">
        <f>_xlfn.CONCAT(KamstrupData[[#This Row],[CountryCode]],"_",KamstrupData[[#This Row],[Business Area]],"_",KamstrupData[[#This Row],[DepartmentTeam]])</f>
        <v>DK10_Sales &amp; Marketing_Sales</v>
      </c>
      <c r="V2798" t="str">
        <f>VLOOKUP(KamstrupData[[#This Row],[ORG_Concat]],'O-Organization'!F:H,3,FALSE)</f>
        <v>11002_DK10_Sales &amp; Marketing_Sales &amp; Marketing_Sales</v>
      </c>
    </row>
    <row r="2799" spans="2:22">
      <c r="D2799" t="s">
        <v>652</v>
      </c>
      <c r="E2799" t="str">
        <f>VLOOKUP(D2799,'B-Business Capability'!B:H,5,FALSE)</f>
        <v>Sales</v>
      </c>
      <c r="F2799" t="str">
        <f>VLOOKUP(D2799,'B-Business Capability'!B:H,6,FALSE)</f>
        <v>Sales Operations</v>
      </c>
      <c r="G2799" t="str">
        <f>VLOOKUP(D2799,'B-Business Capability'!B:H,7,FALSE)</f>
        <v>Subscription lifecycle management</v>
      </c>
      <c r="I2799" t="s">
        <v>253</v>
      </c>
      <c r="J2799" t="s">
        <v>189</v>
      </c>
      <c r="K2799" t="s">
        <v>1275</v>
      </c>
      <c r="L2799" t="s">
        <v>65</v>
      </c>
      <c r="M2799" t="str">
        <f>VLOOKUP(L2799,'A-Applications'!B:D,3,FALSE)</f>
        <v>IFS ERP</v>
      </c>
      <c r="N2799" t="s">
        <v>390</v>
      </c>
      <c r="O2799" s="42" t="s">
        <v>54</v>
      </c>
      <c r="P2799" t="s">
        <v>198</v>
      </c>
      <c r="Q2799" t="str">
        <f>VLOOKUP(KamstrupData[[#This Row],[IdLevel123]],'B-Business Capability'!B:L,10,FALSE)</f>
        <v>Subscribtion-to-Pay (S2P)</v>
      </c>
      <c r="R2799">
        <f>VLOOKUP(KamstrupData[[#This Row],[IdLevel123]],'B-Business Capability'!B:L,11,FALSE)</f>
        <v>200</v>
      </c>
      <c r="S2799" t="s">
        <v>653</v>
      </c>
      <c r="T2799" t="s">
        <v>573</v>
      </c>
      <c r="U2799" t="str">
        <f>_xlfn.CONCAT(KamstrupData[[#This Row],[CountryCode]],"_",KamstrupData[[#This Row],[Business Area]],"_",KamstrupData[[#This Row],[DepartmentTeam]])</f>
        <v>DK10_Sales &amp; Marketing_Sales</v>
      </c>
      <c r="V2799" t="str">
        <f>VLOOKUP(KamstrupData[[#This Row],[ORG_Concat]],'O-Organization'!F:H,3,FALSE)</f>
        <v>11002_DK10_Sales &amp; Marketing_Sales &amp; Marketing_Sales</v>
      </c>
    </row>
    <row r="2800" spans="2:22">
      <c r="D2800" t="s">
        <v>655</v>
      </c>
      <c r="E2800" t="str">
        <f>VLOOKUP(D2800,'B-Business Capability'!B:H,5,FALSE)</f>
        <v>Sales</v>
      </c>
      <c r="F2800" t="str">
        <f>VLOOKUP(D2800,'B-Business Capability'!B:H,6,FALSE)</f>
        <v>Sales Operations</v>
      </c>
      <c r="G2800" t="str">
        <f>VLOOKUP(D2800,'B-Business Capability'!B:H,7,FALSE)</f>
        <v>Usage and subscription billing</v>
      </c>
      <c r="I2800" t="s">
        <v>253</v>
      </c>
      <c r="J2800" t="s">
        <v>189</v>
      </c>
      <c r="K2800" t="s">
        <v>1275</v>
      </c>
      <c r="L2800" t="s">
        <v>65</v>
      </c>
      <c r="M2800" t="str">
        <f>VLOOKUP(L2800,'A-Applications'!B:D,3,FALSE)</f>
        <v>IFS ERP</v>
      </c>
      <c r="N2800" t="s">
        <v>390</v>
      </c>
      <c r="O2800" s="42" t="s">
        <v>54</v>
      </c>
      <c r="P2800" t="s">
        <v>198</v>
      </c>
      <c r="Q2800" t="str">
        <f>VLOOKUP(KamstrupData[[#This Row],[IdLevel123]],'B-Business Capability'!B:L,10,FALSE)</f>
        <v>Subscribtion-to-Pay (S2P)</v>
      </c>
      <c r="R2800">
        <f>VLOOKUP(KamstrupData[[#This Row],[IdLevel123]],'B-Business Capability'!B:L,11,FALSE)</f>
        <v>400</v>
      </c>
      <c r="S2800" t="s">
        <v>653</v>
      </c>
      <c r="U2800" t="str">
        <f>_xlfn.CONCAT(KamstrupData[[#This Row],[CountryCode]],"_",KamstrupData[[#This Row],[Business Area]],"_",KamstrupData[[#This Row],[DepartmentTeam]])</f>
        <v>DK10_Sales &amp; Marketing_Sales</v>
      </c>
      <c r="V2800" t="str">
        <f>VLOOKUP(KamstrupData[[#This Row],[ORG_Concat]],'O-Organization'!F:H,3,FALSE)</f>
        <v>11002_DK10_Sales &amp; Marketing_Sales &amp; Marketing_Sales</v>
      </c>
    </row>
    <row r="2801" spans="2:22">
      <c r="D2801" t="s">
        <v>1291</v>
      </c>
      <c r="E2801" t="str">
        <f>VLOOKUP(D2801,'B-Business Capability'!B:H,5,FALSE)</f>
        <v>Sales</v>
      </c>
      <c r="F2801" t="str">
        <f>VLOOKUP(D2801,'B-Business Capability'!B:H,6,FALSE)</f>
        <v>Sales Operations</v>
      </c>
      <c r="G2801" t="str">
        <f>VLOOKUP(D2801,'B-Business Capability'!B:H,7,FALSE)</f>
        <v>WIP Management and revenue recognition</v>
      </c>
      <c r="I2801" t="s">
        <v>253</v>
      </c>
      <c r="J2801" t="s">
        <v>189</v>
      </c>
      <c r="K2801" t="s">
        <v>1275</v>
      </c>
      <c r="L2801" t="s">
        <v>65</v>
      </c>
      <c r="M2801" t="str">
        <f>VLOOKUP(L2801,'A-Applications'!B:D,3,FALSE)</f>
        <v>IFS ERP</v>
      </c>
      <c r="N2801" t="s">
        <v>53</v>
      </c>
      <c r="O2801" s="42" t="s">
        <v>54</v>
      </c>
      <c r="P2801" t="s">
        <v>197</v>
      </c>
      <c r="Q2801" t="str">
        <f>VLOOKUP(KamstrupData[[#This Row],[IdLevel123]],'B-Business Capability'!B:L,10,FALSE)</f>
        <v>Order-to-Cash (O2C)</v>
      </c>
      <c r="R2801">
        <f>VLOOKUP(KamstrupData[[#This Row],[IdLevel123]],'B-Business Capability'!B:L,11,FALSE)</f>
        <v>700</v>
      </c>
      <c r="T2801" t="s">
        <v>1292</v>
      </c>
      <c r="U2801" t="str">
        <f>_xlfn.CONCAT(KamstrupData[[#This Row],[CountryCode]],"_",KamstrupData[[#This Row],[Business Area]],"_",KamstrupData[[#This Row],[DepartmentTeam]])</f>
        <v>DK10_Sales &amp; Marketing_Sales</v>
      </c>
      <c r="V2801" t="str">
        <f>VLOOKUP(KamstrupData[[#This Row],[ORG_Concat]],'O-Organization'!F:H,3,FALSE)</f>
        <v>11002_DK10_Sales &amp; Marketing_Sales &amp; Marketing_Sales</v>
      </c>
    </row>
    <row r="2802" spans="2:22">
      <c r="D2802" t="s">
        <v>1293</v>
      </c>
      <c r="E2802" t="str">
        <f>VLOOKUP(D2802,'B-Business Capability'!B:H,5,FALSE)</f>
        <v>Sales</v>
      </c>
      <c r="F2802" t="str">
        <f>VLOOKUP(D2802,'B-Business Capability'!B:H,6,FALSE)</f>
        <v>Sales Execution and Customer Engagement</v>
      </c>
      <c r="G2802" t="str">
        <f>VLOOKUP(D2802,'B-Business Capability'!B:H,7,FALSE)</f>
        <v>Equipment sales and order fullfilment</v>
      </c>
      <c r="I2802" t="s">
        <v>253</v>
      </c>
      <c r="J2802" t="s">
        <v>189</v>
      </c>
      <c r="K2802" t="s">
        <v>1275</v>
      </c>
      <c r="L2802" t="s">
        <v>65</v>
      </c>
      <c r="M2802" t="str">
        <f>VLOOKUP(L2802,'A-Applications'!B:D,3,FALSE)</f>
        <v>IFS ERP</v>
      </c>
      <c r="N2802" t="s">
        <v>53</v>
      </c>
      <c r="O2802" s="42" t="s">
        <v>54</v>
      </c>
      <c r="P2802" t="s">
        <v>197</v>
      </c>
      <c r="Q2802" t="str">
        <f>VLOOKUP(KamstrupData[[#This Row],[IdLevel123]],'B-Business Capability'!B:L,10,FALSE)</f>
        <v>Order-to-Cash (O2C)</v>
      </c>
      <c r="R2802">
        <f>VLOOKUP(KamstrupData[[#This Row],[IdLevel123]],'B-Business Capability'!B:L,11,FALSE)</f>
        <v>510</v>
      </c>
      <c r="U2802" t="str">
        <f>_xlfn.CONCAT(KamstrupData[[#This Row],[CountryCode]],"_",KamstrupData[[#This Row],[Business Area]],"_",KamstrupData[[#This Row],[DepartmentTeam]])</f>
        <v>DK10_Sales &amp; Marketing_Sales</v>
      </c>
      <c r="V2802" t="str">
        <f>VLOOKUP(KamstrupData[[#This Row],[ORG_Concat]],'O-Organization'!F:H,3,FALSE)</f>
        <v>11002_DK10_Sales &amp; Marketing_Sales &amp; Marketing_Sales</v>
      </c>
    </row>
    <row r="2803" spans="2:22">
      <c r="D2803" t="s">
        <v>1294</v>
      </c>
      <c r="E2803" t="str">
        <f>VLOOKUP(D2803,'B-Business Capability'!B:H,5,FALSE)</f>
        <v>Sales</v>
      </c>
      <c r="F2803" t="str">
        <f>VLOOKUP(D2803,'B-Business Capability'!B:H,6,FALSE)</f>
        <v>Sales Execution and Customer Engagement</v>
      </c>
      <c r="G2803" t="str">
        <f>VLOOKUP(D2803,'B-Business Capability'!B:H,7,FALSE)</f>
        <v>Partner Order management</v>
      </c>
      <c r="I2803" t="s">
        <v>253</v>
      </c>
      <c r="J2803" t="s">
        <v>189</v>
      </c>
      <c r="K2803" t="s">
        <v>1275</v>
      </c>
      <c r="L2803" t="s">
        <v>65</v>
      </c>
      <c r="M2803" t="str">
        <f>VLOOKUP(L2803,'A-Applications'!B:D,3,FALSE)</f>
        <v>IFS ERP</v>
      </c>
      <c r="N2803" t="s">
        <v>147</v>
      </c>
      <c r="O2803" s="42" t="s">
        <v>54</v>
      </c>
      <c r="P2803" t="s">
        <v>1295</v>
      </c>
      <c r="Q2803" t="str">
        <f>VLOOKUP(KamstrupData[[#This Row],[IdLevel123]],'B-Business Capability'!B:L,10,FALSE)</f>
        <v>Order-to-Cash (O2C)</v>
      </c>
      <c r="R2803">
        <f>VLOOKUP(KamstrupData[[#This Row],[IdLevel123]],'B-Business Capability'!B:L,11,FALSE)</f>
        <v>530</v>
      </c>
      <c r="T2803" t="s">
        <v>578</v>
      </c>
      <c r="U2803" t="str">
        <f>_xlfn.CONCAT(KamstrupData[[#This Row],[CountryCode]],"_",KamstrupData[[#This Row],[Business Area]],"_",KamstrupData[[#This Row],[DepartmentTeam]])</f>
        <v>DK10_Sales &amp; Marketing_Sales</v>
      </c>
      <c r="V2803" t="str">
        <f>VLOOKUP(KamstrupData[[#This Row],[ORG_Concat]],'O-Organization'!F:H,3,FALSE)</f>
        <v>11002_DK10_Sales &amp; Marketing_Sales &amp; Marketing_Sales</v>
      </c>
    </row>
    <row r="2804" spans="2:22">
      <c r="D2804" t="s">
        <v>219</v>
      </c>
      <c r="E2804" t="str">
        <f>VLOOKUP(D2804,'B-Business Capability'!B:H,5,FALSE)</f>
        <v>Sales</v>
      </c>
      <c r="F2804" t="str">
        <f>VLOOKUP(D2804,'B-Business Capability'!B:H,6,FALSE)</f>
        <v>Quotation, Order, and Contract Management</v>
      </c>
      <c r="G2804" t="str">
        <f>VLOOKUP(D2804,'B-Business Capability'!B:H,7,FALSE)</f>
        <v>Order orchestration and management</v>
      </c>
      <c r="I2804" t="s">
        <v>253</v>
      </c>
      <c r="J2804" t="s">
        <v>189</v>
      </c>
      <c r="K2804" t="s">
        <v>1275</v>
      </c>
      <c r="L2804" t="s">
        <v>65</v>
      </c>
      <c r="M2804" t="str">
        <f>VLOOKUP(L2804,'A-Applications'!B:D,3,FALSE)</f>
        <v>IFS ERP</v>
      </c>
      <c r="N2804" t="s">
        <v>53</v>
      </c>
      <c r="O2804" s="42" t="s">
        <v>54</v>
      </c>
      <c r="P2804" t="s">
        <v>198</v>
      </c>
      <c r="Q2804" t="str">
        <f>VLOOKUP(KamstrupData[[#This Row],[IdLevel123]],'B-Business Capability'!B:L,10,FALSE)</f>
        <v>Order-to-Cash (O2C)</v>
      </c>
      <c r="R2804">
        <f>VLOOKUP(KamstrupData[[#This Row],[IdLevel123]],'B-Business Capability'!B:L,11,FALSE)</f>
        <v>104</v>
      </c>
      <c r="T2804" t="s">
        <v>580</v>
      </c>
      <c r="U2804" t="str">
        <f>_xlfn.CONCAT(KamstrupData[[#This Row],[CountryCode]],"_",KamstrupData[[#This Row],[Business Area]],"_",KamstrupData[[#This Row],[DepartmentTeam]])</f>
        <v>DK10_Sales &amp; Marketing_Sales</v>
      </c>
      <c r="V2804" t="str">
        <f>VLOOKUP(KamstrupData[[#This Row],[ORG_Concat]],'O-Organization'!F:H,3,FALSE)</f>
        <v>11002_DK10_Sales &amp; Marketing_Sales &amp; Marketing_Sales</v>
      </c>
    </row>
    <row r="2805" spans="2:22">
      <c r="D2805" t="s">
        <v>223</v>
      </c>
      <c r="E2805" t="str">
        <f>VLOOKUP(D2805,'B-Business Capability'!B:H,5,FALSE)</f>
        <v>Sales</v>
      </c>
      <c r="F2805" t="str">
        <f>VLOOKUP(D2805,'B-Business Capability'!B:H,6,FALSE)</f>
        <v>Quotation, Order, and Contract Management</v>
      </c>
      <c r="G2805" t="str">
        <f>VLOOKUP(D2805,'B-Business Capability'!B:H,7,FALSE)</f>
        <v>Subscription order management</v>
      </c>
      <c r="I2805" t="s">
        <v>253</v>
      </c>
      <c r="J2805" t="s">
        <v>189</v>
      </c>
      <c r="K2805" t="s">
        <v>1275</v>
      </c>
      <c r="L2805" t="s">
        <v>65</v>
      </c>
      <c r="M2805" t="str">
        <f>VLOOKUP(L2805,'A-Applications'!B:D,3,FALSE)</f>
        <v>IFS ERP</v>
      </c>
      <c r="N2805" t="s">
        <v>53</v>
      </c>
      <c r="O2805" s="42" t="s">
        <v>54</v>
      </c>
      <c r="P2805" t="s">
        <v>198</v>
      </c>
      <c r="Q2805" t="str">
        <f>VLOOKUP(KamstrupData[[#This Row],[IdLevel123]],'B-Business Capability'!B:L,10,FALSE)</f>
        <v>Subscribtion-to-Pay (S2P)</v>
      </c>
      <c r="R2805">
        <f>VLOOKUP(KamstrupData[[#This Row],[IdLevel123]],'B-Business Capability'!B:L,11,FALSE)</f>
        <v>120</v>
      </c>
      <c r="S2805" t="s">
        <v>653</v>
      </c>
      <c r="T2805" t="s">
        <v>666</v>
      </c>
      <c r="U2805" t="str">
        <f>_xlfn.CONCAT(KamstrupData[[#This Row],[CountryCode]],"_",KamstrupData[[#This Row],[Business Area]],"_",KamstrupData[[#This Row],[DepartmentTeam]])</f>
        <v>DK10_Sales &amp; Marketing_Sales</v>
      </c>
      <c r="V2805" t="str">
        <f>VLOOKUP(KamstrupData[[#This Row],[ORG_Concat]],'O-Organization'!F:H,3,FALSE)</f>
        <v>11002_DK10_Sales &amp; Marketing_Sales &amp; Marketing_Sales</v>
      </c>
    </row>
    <row r="2806" spans="2:22">
      <c r="D2806" t="s">
        <v>252</v>
      </c>
      <c r="E2806" t="str">
        <f>VLOOKUP(D2806,'B-Business Capability'!B:H,5,FALSE)</f>
        <v>Finance</v>
      </c>
      <c r="F2806" t="str">
        <f>VLOOKUP(D2806,'B-Business Capability'!B:H,6,FALSE)</f>
        <v>Settlements &amp; Payments</v>
      </c>
      <c r="G2806" t="str">
        <f>VLOOKUP(D2806,'B-Business Capability'!B:H,7,FALSE)</f>
        <v>Invoice Approval</v>
      </c>
      <c r="I2806" t="s">
        <v>253</v>
      </c>
      <c r="J2806" t="s">
        <v>189</v>
      </c>
      <c r="L2806" t="s">
        <v>65</v>
      </c>
      <c r="M2806" t="str">
        <f>VLOOKUP(L2806,'A-Applications'!B:D,3,FALSE)</f>
        <v>IFS ERP</v>
      </c>
      <c r="N2806" t="s">
        <v>53</v>
      </c>
      <c r="O2806" s="42" t="s">
        <v>62</v>
      </c>
      <c r="P2806" t="s">
        <v>254</v>
      </c>
      <c r="Q2806" t="str">
        <f>VLOOKUP(KamstrupData[[#This Row],[IdLevel123]],'B-Business Capability'!B:L,10,FALSE)</f>
        <v>Procure-to-Pay (P2P)</v>
      </c>
      <c r="R2806">
        <f>VLOOKUP(KamstrupData[[#This Row],[IdLevel123]],'B-Business Capability'!B:L,11,FALSE)</f>
        <v>520</v>
      </c>
      <c r="T2806" t="s">
        <v>255</v>
      </c>
      <c r="U2806" t="str">
        <f>_xlfn.CONCAT(KamstrupData[[#This Row],[CountryCode]],"_",KamstrupData[[#This Row],[Business Area]],"_",KamstrupData[[#This Row],[DepartmentTeam]])</f>
        <v>DK10_Sales &amp; Marketing_</v>
      </c>
      <c r="V2806" t="str">
        <f>VLOOKUP(KamstrupData[[#This Row],[ORG_Concat]],'O-Organization'!F:H,3,FALSE)</f>
        <v>11000_DK10_Sales &amp; Marketing_Sales &amp; Marketing_</v>
      </c>
    </row>
    <row r="2807" spans="2:22">
      <c r="D2807" t="s">
        <v>698</v>
      </c>
      <c r="E2807" t="str">
        <f>VLOOKUP(D2807,'B-Business Capability'!B:H,5,FALSE)</f>
        <v>Sales</v>
      </c>
      <c r="F2807" t="str">
        <f>VLOOKUP(D2807,'B-Business Capability'!B:H,6,FALSE)</f>
        <v>Sales Execution and Customer Engagement</v>
      </c>
      <c r="G2807" t="str">
        <f>VLOOKUP(D2807,'B-Business Capability'!B:H,7,FALSE)</f>
        <v>Productivity and personalization</v>
      </c>
      <c r="I2807" t="s">
        <v>253</v>
      </c>
      <c r="J2807" t="s">
        <v>189</v>
      </c>
      <c r="K2807" t="s">
        <v>249</v>
      </c>
      <c r="L2807" t="s">
        <v>699</v>
      </c>
      <c r="M2807" t="str">
        <f>VLOOKUP(L2807,'A-Applications'!B:D,3,FALSE)</f>
        <v>Sitecore AI</v>
      </c>
      <c r="N2807" t="s">
        <v>53</v>
      </c>
      <c r="O2807" s="42" t="s">
        <v>54</v>
      </c>
      <c r="P2807" t="s">
        <v>680</v>
      </c>
      <c r="Q2807" t="str">
        <f>VLOOKUP(KamstrupData[[#This Row],[IdLevel123]],'B-Business Capability'!B:L,10,FALSE)</f>
        <v>N/A</v>
      </c>
      <c r="R2807">
        <f>VLOOKUP(KamstrupData[[#This Row],[IdLevel123]],'B-Business Capability'!B:L,11,FALSE)</f>
        <v>0</v>
      </c>
      <c r="T2807" t="s">
        <v>704</v>
      </c>
      <c r="U2807" t="str">
        <f>_xlfn.CONCAT(KamstrupData[[#This Row],[CountryCode]],"_",KamstrupData[[#This Row],[Business Area]],"_",KamstrupData[[#This Row],[DepartmentTeam]])</f>
        <v>DK10_Sales &amp; Marketing_Marketing</v>
      </c>
      <c r="V2807" t="str">
        <f>VLOOKUP(KamstrupData[[#This Row],[ORG_Concat]],'O-Organization'!F:H,3,FALSE)</f>
        <v>11001_DK10_Sales &amp; Marketing_Sales &amp; Marketing_Marketing</v>
      </c>
    </row>
    <row r="2808" spans="2:22">
      <c r="B2808" s="28">
        <v>45292</v>
      </c>
      <c r="D2808" t="s">
        <v>284</v>
      </c>
      <c r="E2808" t="str">
        <f>VLOOKUP(D2808,'B-Business Capability'!B:H,5,FALSE)</f>
        <v>People and Culture</v>
      </c>
      <c r="F2808" t="str">
        <f>VLOOKUP(D2808,'B-Business Capability'!B:H,6,FALSE)</f>
        <v>Learning &amp; Development</v>
      </c>
      <c r="G2808">
        <f>VLOOKUP(D2808,'B-Business Capability'!B:H,7,FALSE)</f>
        <v>0</v>
      </c>
      <c r="I2808" t="s">
        <v>253</v>
      </c>
      <c r="J2808" t="s">
        <v>189</v>
      </c>
      <c r="L2808" t="s">
        <v>722</v>
      </c>
      <c r="M2808" t="str">
        <f>VLOOKUP(L2808,'A-Applications'!B:D,3,FALSE)</f>
        <v>Nemtilmeld</v>
      </c>
      <c r="O2808" s="42"/>
      <c r="P2808" t="s">
        <v>77</v>
      </c>
      <c r="Q2808" t="str">
        <f>VLOOKUP(KamstrupData[[#This Row],[IdLevel123]],'B-Business Capability'!B:L,10,FALSE)</f>
        <v>Hire-to-Retire (H2R)</v>
      </c>
      <c r="R2808">
        <f>VLOOKUP(KamstrupData[[#This Row],[IdLevel123]],'B-Business Capability'!B:L,11,FALSE)</f>
        <v>500</v>
      </c>
      <c r="S2808" t="s">
        <v>237</v>
      </c>
      <c r="T2808" t="s">
        <v>1296</v>
      </c>
      <c r="U2808" t="str">
        <f>_xlfn.CONCAT(KamstrupData[[#This Row],[CountryCode]],"_",KamstrupData[[#This Row],[Business Area]],"_",KamstrupData[[#This Row],[DepartmentTeam]])</f>
        <v>DK10_Sales &amp; Marketing_</v>
      </c>
      <c r="V2808" t="str">
        <f>VLOOKUP(KamstrupData[[#This Row],[ORG_Concat]],'O-Organization'!F:H,3,FALSE)</f>
        <v>11000_DK10_Sales &amp; Marketing_Sales &amp; Marketing_</v>
      </c>
    </row>
    <row r="2809" spans="2:22">
      <c r="D2809" t="s">
        <v>655</v>
      </c>
      <c r="E2809" t="str">
        <f>VLOOKUP(D2809,'B-Business Capability'!B:H,5,FALSE)</f>
        <v>Sales</v>
      </c>
      <c r="F2809" t="str">
        <f>VLOOKUP(D2809,'B-Business Capability'!B:H,6,FALSE)</f>
        <v>Sales Operations</v>
      </c>
      <c r="G2809" t="str">
        <f>VLOOKUP(D2809,'B-Business Capability'!B:H,7,FALSE)</f>
        <v>Usage and subscription billing</v>
      </c>
      <c r="I2809" t="s">
        <v>253</v>
      </c>
      <c r="J2809" t="s">
        <v>189</v>
      </c>
      <c r="K2809" t="s">
        <v>1275</v>
      </c>
      <c r="L2809" t="s">
        <v>93</v>
      </c>
      <c r="M2809" t="str">
        <f>VLOOKUP(L2809,'A-Applications'!B:D,3,FALSE)</f>
        <v>My Kamstrup</v>
      </c>
      <c r="N2809" t="s">
        <v>147</v>
      </c>
      <c r="O2809" s="42" t="s">
        <v>66</v>
      </c>
      <c r="P2809" t="s">
        <v>77</v>
      </c>
      <c r="Q2809" t="str">
        <f>VLOOKUP(KamstrupData[[#This Row],[IdLevel123]],'B-Business Capability'!B:L,10,FALSE)</f>
        <v>Subscribtion-to-Pay (S2P)</v>
      </c>
      <c r="R2809">
        <f>VLOOKUP(KamstrupData[[#This Row],[IdLevel123]],'B-Business Capability'!B:L,11,FALSE)</f>
        <v>400</v>
      </c>
      <c r="S2809" t="s">
        <v>653</v>
      </c>
      <c r="T2809" t="s">
        <v>1297</v>
      </c>
      <c r="U2809" t="str">
        <f>_xlfn.CONCAT(KamstrupData[[#This Row],[CountryCode]],"_",KamstrupData[[#This Row],[Business Area]],"_",KamstrupData[[#This Row],[DepartmentTeam]])</f>
        <v>DK10_Sales &amp; Marketing_Sales</v>
      </c>
      <c r="V2809" t="str">
        <f>VLOOKUP(KamstrupData[[#This Row],[ORG_Concat]],'O-Organization'!F:H,3,FALSE)</f>
        <v>11002_DK10_Sales &amp; Marketing_Sales &amp; Marketing_Sales</v>
      </c>
    </row>
    <row r="2810" spans="2:22">
      <c r="D2810" t="s">
        <v>1298</v>
      </c>
      <c r="E2810" t="str">
        <f>VLOOKUP(D2810,'B-Business Capability'!B:H,5,FALSE)</f>
        <v>Sales</v>
      </c>
      <c r="F2810" t="str">
        <f>VLOOKUP(D2810,'B-Business Capability'!B:H,6,FALSE)</f>
        <v>Sales Execution and Customer Engagement</v>
      </c>
      <c r="G2810" t="str">
        <f>VLOOKUP(D2810,'B-Business Capability'!B:H,7,FALSE)</f>
        <v>Omnichannel touchpoints</v>
      </c>
      <c r="I2810" t="s">
        <v>253</v>
      </c>
      <c r="J2810" t="s">
        <v>189</v>
      </c>
      <c r="K2810" t="s">
        <v>1275</v>
      </c>
      <c r="L2810" t="s">
        <v>93</v>
      </c>
      <c r="M2810" t="str">
        <f>VLOOKUP(L2810,'A-Applications'!B:D,3,FALSE)</f>
        <v>My Kamstrup</v>
      </c>
      <c r="N2810" t="s">
        <v>147</v>
      </c>
      <c r="O2810" s="42" t="s">
        <v>54</v>
      </c>
      <c r="P2810" t="s">
        <v>198</v>
      </c>
      <c r="Q2810" t="str">
        <f>VLOOKUP(KamstrupData[[#This Row],[IdLevel123]],'B-Business Capability'!B:L,10,FALSE)</f>
        <v>Customer Service and Support</v>
      </c>
      <c r="R2810">
        <f>VLOOKUP(KamstrupData[[#This Row],[IdLevel123]],'B-Business Capability'!B:L,11,FALSE)</f>
        <v>0</v>
      </c>
      <c r="T2810" t="s">
        <v>1276</v>
      </c>
      <c r="U2810" t="str">
        <f>_xlfn.CONCAT(KamstrupData[[#This Row],[CountryCode]],"_",KamstrupData[[#This Row],[Business Area]],"_",KamstrupData[[#This Row],[DepartmentTeam]])</f>
        <v>DK10_Sales &amp; Marketing_Sales</v>
      </c>
      <c r="V2810" t="str">
        <f>VLOOKUP(KamstrupData[[#This Row],[ORG_Concat]],'O-Organization'!F:H,3,FALSE)</f>
        <v>11002_DK10_Sales &amp; Marketing_Sales &amp; Marketing_Sales</v>
      </c>
    </row>
    <row r="2811" spans="2:22">
      <c r="D2811" t="s">
        <v>1299</v>
      </c>
      <c r="E2811" t="str">
        <f>VLOOKUP(D2811,'B-Business Capability'!B:H,5,FALSE)</f>
        <v>Sales</v>
      </c>
      <c r="F2811" t="str">
        <f>VLOOKUP(D2811,'B-Business Capability'!B:H,6,FALSE)</f>
        <v>Sales Management</v>
      </c>
      <c r="G2811" t="str">
        <f>VLOOKUP(D2811,'B-Business Capability'!B:H,7,FALSE)</f>
        <v>Commerce communities</v>
      </c>
      <c r="I2811" t="s">
        <v>253</v>
      </c>
      <c r="J2811" t="s">
        <v>189</v>
      </c>
      <c r="K2811" t="s">
        <v>1275</v>
      </c>
      <c r="L2811" t="s">
        <v>93</v>
      </c>
      <c r="M2811" t="str">
        <f>VLOOKUP(L2811,'A-Applications'!B:D,3,FALSE)</f>
        <v>My Kamstrup</v>
      </c>
      <c r="N2811" t="s">
        <v>53</v>
      </c>
      <c r="O2811" s="42" t="s">
        <v>54</v>
      </c>
      <c r="P2811" t="s">
        <v>197</v>
      </c>
      <c r="Q2811" t="str">
        <f>VLOOKUP(KamstrupData[[#This Row],[IdLevel123]],'B-Business Capability'!B:L,10,FALSE)</f>
        <v>N/A</v>
      </c>
      <c r="R2811">
        <f>VLOOKUP(KamstrupData[[#This Row],[IdLevel123]],'B-Business Capability'!B:L,11,FALSE)</f>
        <v>0</v>
      </c>
      <c r="T2811" t="s">
        <v>1276</v>
      </c>
      <c r="U2811" t="str">
        <f>_xlfn.CONCAT(KamstrupData[[#This Row],[CountryCode]],"_",KamstrupData[[#This Row],[Business Area]],"_",KamstrupData[[#This Row],[DepartmentTeam]])</f>
        <v>DK10_Sales &amp; Marketing_Sales</v>
      </c>
      <c r="V2811" t="str">
        <f>VLOOKUP(KamstrupData[[#This Row],[ORG_Concat]],'O-Organization'!F:H,3,FALSE)</f>
        <v>11002_DK10_Sales &amp; Marketing_Sales &amp; Marketing_Sales</v>
      </c>
    </row>
    <row r="2812" spans="2:22">
      <c r="D2812" t="s">
        <v>1300</v>
      </c>
      <c r="E2812" t="str">
        <f>VLOOKUP(D2812,'B-Business Capability'!B:H,5,FALSE)</f>
        <v>Sales</v>
      </c>
      <c r="F2812" t="str">
        <f>VLOOKUP(D2812,'B-Business Capability'!B:H,6,FALSE)</f>
        <v>Sales Management of Indirect Sales</v>
      </c>
      <c r="G2812" t="str">
        <f>VLOOKUP(D2812,'B-Business Capability'!B:H,7,FALSE)</f>
        <v>Partner channel management</v>
      </c>
      <c r="I2812" t="s">
        <v>253</v>
      </c>
      <c r="J2812" t="s">
        <v>189</v>
      </c>
      <c r="K2812" t="s">
        <v>1275</v>
      </c>
      <c r="L2812" t="s">
        <v>93</v>
      </c>
      <c r="M2812" t="str">
        <f>VLOOKUP(L2812,'A-Applications'!B:D,3,FALSE)</f>
        <v>My Kamstrup</v>
      </c>
      <c r="N2812" t="s">
        <v>147</v>
      </c>
      <c r="O2812" s="42" t="s">
        <v>54</v>
      </c>
      <c r="P2812" t="s">
        <v>1295</v>
      </c>
      <c r="Q2812" t="str">
        <f>VLOOKUP(KamstrupData[[#This Row],[IdLevel123]],'B-Business Capability'!B:L,10,FALSE)</f>
        <v>N/A</v>
      </c>
      <c r="R2812">
        <f>VLOOKUP(KamstrupData[[#This Row],[IdLevel123]],'B-Business Capability'!B:L,11,FALSE)</f>
        <v>0</v>
      </c>
      <c r="T2812" t="s">
        <v>1276</v>
      </c>
      <c r="U2812" t="str">
        <f>_xlfn.CONCAT(KamstrupData[[#This Row],[CountryCode]],"_",KamstrupData[[#This Row],[Business Area]],"_",KamstrupData[[#This Row],[DepartmentTeam]])</f>
        <v>DK10_Sales &amp; Marketing_Sales</v>
      </c>
      <c r="V2812" t="str">
        <f>VLOOKUP(KamstrupData[[#This Row],[ORG_Concat]],'O-Organization'!F:H,3,FALSE)</f>
        <v>11002_DK10_Sales &amp; Marketing_Sales &amp; Marketing_Sales</v>
      </c>
    </row>
    <row r="2813" spans="2:22">
      <c r="D2813" t="s">
        <v>1301</v>
      </c>
      <c r="E2813" t="str">
        <f>VLOOKUP(D2813,'B-Business Capability'!B:H,5,FALSE)</f>
        <v>Sales</v>
      </c>
      <c r="F2813" t="str">
        <f>VLOOKUP(D2813,'B-Business Capability'!B:H,6,FALSE)</f>
        <v>Sales Management of Indirect Sales</v>
      </c>
      <c r="G2813" t="str">
        <f>VLOOKUP(D2813,'B-Business Capability'!B:H,7,FALSE)</f>
        <v>Partner management</v>
      </c>
      <c r="I2813" t="s">
        <v>253</v>
      </c>
      <c r="J2813" t="s">
        <v>189</v>
      </c>
      <c r="K2813" t="s">
        <v>1275</v>
      </c>
      <c r="L2813" t="s">
        <v>93</v>
      </c>
      <c r="M2813" t="str">
        <f>VLOOKUP(L2813,'A-Applications'!B:D,3,FALSE)</f>
        <v>My Kamstrup</v>
      </c>
      <c r="N2813" t="s">
        <v>53</v>
      </c>
      <c r="O2813" s="42" t="s">
        <v>54</v>
      </c>
      <c r="P2813" t="s">
        <v>1295</v>
      </c>
      <c r="Q2813" t="str">
        <f>VLOOKUP(KamstrupData[[#This Row],[IdLevel123]],'B-Business Capability'!B:L,10,FALSE)</f>
        <v>N/A</v>
      </c>
      <c r="R2813">
        <f>VLOOKUP(KamstrupData[[#This Row],[IdLevel123]],'B-Business Capability'!B:L,11,FALSE)</f>
        <v>0</v>
      </c>
      <c r="T2813" t="s">
        <v>1276</v>
      </c>
      <c r="U2813" t="str">
        <f>_xlfn.CONCAT(KamstrupData[[#This Row],[CountryCode]],"_",KamstrupData[[#This Row],[Business Area]],"_",KamstrupData[[#This Row],[DepartmentTeam]])</f>
        <v>DK10_Sales &amp; Marketing_Sales</v>
      </c>
      <c r="V2813" t="str">
        <f>VLOOKUP(KamstrupData[[#This Row],[ORG_Concat]],'O-Organization'!F:H,3,FALSE)</f>
        <v>11002_DK10_Sales &amp; Marketing_Sales &amp; Marketing_Sales</v>
      </c>
    </row>
    <row r="2814" spans="2:22">
      <c r="D2814" t="s">
        <v>74</v>
      </c>
      <c r="E2814" t="str">
        <f>VLOOKUP(D2814,'B-Business Capability'!B:H,5,FALSE)</f>
        <v>Strategic Management</v>
      </c>
      <c r="F2814" t="str">
        <f>VLOOKUP(D2814,'B-Business Capability'!B:H,6,FALSE)</f>
        <v>Manage Core Business</v>
      </c>
      <c r="G2814" t="str">
        <f>VLOOKUP(D2814,'B-Business Capability'!B:H,7,FALSE)</f>
        <v>Manage Projects</v>
      </c>
      <c r="I2814" t="s">
        <v>253</v>
      </c>
      <c r="J2814" t="s">
        <v>189</v>
      </c>
      <c r="K2814" t="s">
        <v>1275</v>
      </c>
      <c r="L2814" t="s">
        <v>100</v>
      </c>
      <c r="M2814" t="str">
        <f>VLOOKUP(L2814,'A-Applications'!B:D,3,FALSE)</f>
        <v>JIRA</v>
      </c>
      <c r="N2814" t="s">
        <v>53</v>
      </c>
      <c r="O2814" s="42" t="s">
        <v>62</v>
      </c>
      <c r="P2814" t="s">
        <v>198</v>
      </c>
      <c r="Q2814" t="str">
        <f>VLOOKUP(KamstrupData[[#This Row],[IdLevel123]],'B-Business Capability'!B:L,10,FALSE)</f>
        <v>N/A</v>
      </c>
      <c r="R2814">
        <f>VLOOKUP(KamstrupData[[#This Row],[IdLevel123]],'B-Business Capability'!B:L,11,FALSE)</f>
        <v>0</v>
      </c>
      <c r="T2814" t="s">
        <v>1276</v>
      </c>
      <c r="U2814" t="str">
        <f>_xlfn.CONCAT(KamstrupData[[#This Row],[CountryCode]],"_",KamstrupData[[#This Row],[Business Area]],"_",KamstrupData[[#This Row],[DepartmentTeam]])</f>
        <v>DK10_Sales &amp; Marketing_Sales</v>
      </c>
      <c r="V2814" t="str">
        <f>VLOOKUP(KamstrupData[[#This Row],[ORG_Concat]],'O-Organization'!F:H,3,FALSE)</f>
        <v>11002_DK10_Sales &amp; Marketing_Sales &amp; Marketing_Sales</v>
      </c>
    </row>
    <row r="2815" spans="2:22">
      <c r="D2815" t="s">
        <v>1302</v>
      </c>
      <c r="E2815" t="str">
        <f>VLOOKUP(D2815,'B-Business Capability'!B:H,5,FALSE)</f>
        <v>Marketing</v>
      </c>
      <c r="F2815" t="str">
        <f>VLOOKUP(D2815,'B-Business Capability'!B:H,6,FALSE)</f>
        <v>Marketing demand management</v>
      </c>
      <c r="G2815" t="str">
        <f>VLOOKUP(D2815,'B-Business Capability'!B:H,7,FALSE)</f>
        <v>Marketing collaboration</v>
      </c>
      <c r="I2815" t="s">
        <v>253</v>
      </c>
      <c r="J2815" t="s">
        <v>189</v>
      </c>
      <c r="K2815" t="s">
        <v>249</v>
      </c>
      <c r="L2815" t="s">
        <v>100</v>
      </c>
      <c r="M2815" t="str">
        <f>VLOOKUP(L2815,'A-Applications'!B:D,3,FALSE)</f>
        <v>JIRA</v>
      </c>
      <c r="N2815" t="s">
        <v>53</v>
      </c>
      <c r="O2815" s="42" t="s">
        <v>54</v>
      </c>
      <c r="P2815" t="s">
        <v>680</v>
      </c>
      <c r="Q2815" t="str">
        <f>VLOOKUP(KamstrupData[[#This Row],[IdLevel123]],'B-Business Capability'!B:L,10,FALSE)</f>
        <v>N/A</v>
      </c>
      <c r="R2815">
        <f>VLOOKUP(KamstrupData[[#This Row],[IdLevel123]],'B-Business Capability'!B:L,11,FALSE)</f>
        <v>0</v>
      </c>
      <c r="T2815" t="s">
        <v>242</v>
      </c>
      <c r="U2815" t="str">
        <f>_xlfn.CONCAT(KamstrupData[[#This Row],[CountryCode]],"_",KamstrupData[[#This Row],[Business Area]],"_",KamstrupData[[#This Row],[DepartmentTeam]])</f>
        <v>DK10_Sales &amp; Marketing_Marketing</v>
      </c>
      <c r="V2815" t="str">
        <f>VLOOKUP(KamstrupData[[#This Row],[ORG_Concat]],'O-Organization'!F:H,3,FALSE)</f>
        <v>11001_DK10_Sales &amp; Marketing_Sales &amp; Marketing_Marketing</v>
      </c>
    </row>
    <row r="2816" spans="2:22">
      <c r="D2816" t="s">
        <v>1303</v>
      </c>
      <c r="E2816" t="str">
        <f>VLOOKUP(D2816,'B-Business Capability'!B:H,5,FALSE)</f>
        <v>Marketing</v>
      </c>
      <c r="F2816" t="str">
        <f>VLOOKUP(D2816,'B-Business Capability'!B:H,6,FALSE)</f>
        <v>Corporate communication and brand management</v>
      </c>
      <c r="G2816" t="str">
        <f>VLOOKUP(D2816,'B-Business Capability'!B:H,7,FALSE)</f>
        <v>Corporate website management</v>
      </c>
      <c r="I2816" t="s">
        <v>253</v>
      </c>
      <c r="J2816" t="s">
        <v>189</v>
      </c>
      <c r="K2816" t="s">
        <v>249</v>
      </c>
      <c r="L2816" t="s">
        <v>100</v>
      </c>
      <c r="M2816" t="str">
        <f>VLOOKUP(L2816,'A-Applications'!B:D,3,FALSE)</f>
        <v>JIRA</v>
      </c>
      <c r="N2816" t="s">
        <v>53</v>
      </c>
      <c r="O2816" s="42" t="s">
        <v>54</v>
      </c>
      <c r="P2816" t="s">
        <v>680</v>
      </c>
      <c r="Q2816" t="str">
        <f>VLOOKUP(KamstrupData[[#This Row],[IdLevel123]],'B-Business Capability'!B:L,10,FALSE)</f>
        <v>N/A</v>
      </c>
      <c r="R2816">
        <f>VLOOKUP(KamstrupData[[#This Row],[IdLevel123]],'B-Business Capability'!B:L,11,FALSE)</f>
        <v>0</v>
      </c>
      <c r="T2816" t="s">
        <v>242</v>
      </c>
      <c r="U2816" t="str">
        <f>_xlfn.CONCAT(KamstrupData[[#This Row],[CountryCode]],"_",KamstrupData[[#This Row],[Business Area]],"_",KamstrupData[[#This Row],[DepartmentTeam]])</f>
        <v>DK10_Sales &amp; Marketing_Marketing</v>
      </c>
      <c r="V2816" t="str">
        <f>VLOOKUP(KamstrupData[[#This Row],[ORG_Concat]],'O-Organization'!F:H,3,FALSE)</f>
        <v>11001_DK10_Sales &amp; Marketing_Sales &amp; Marketing_Marketing</v>
      </c>
    </row>
    <row r="2817" spans="3:22">
      <c r="C2817" s="28">
        <v>46387</v>
      </c>
      <c r="D2817" t="s">
        <v>63</v>
      </c>
      <c r="E2817" t="str">
        <f>VLOOKUP(D2817,'B-Business Capability'!B:H,5,FALSE)</f>
        <v>Finance</v>
      </c>
      <c r="F2817" t="str">
        <f>VLOOKUP(D2817,'B-Business Capability'!B:H,6,FALSE)</f>
        <v>Financial Planning &amp; Analysis</v>
      </c>
      <c r="G2817" t="str">
        <f>VLOOKUP(D2817,'B-Business Capability'!B:H,7,FALSE)</f>
        <v>Cost Accounting_Plan</v>
      </c>
      <c r="I2817" t="s">
        <v>253</v>
      </c>
      <c r="J2817" t="s">
        <v>189</v>
      </c>
      <c r="L2817" t="s">
        <v>102</v>
      </c>
      <c r="M2817" t="str">
        <f>VLOOKUP(L2817,'A-Applications'!B:D,3,FALSE)</f>
        <v>VIS</v>
      </c>
      <c r="N2817" t="s">
        <v>103</v>
      </c>
      <c r="O2817" s="42" t="s">
        <v>66</v>
      </c>
      <c r="P2817" t="s">
        <v>67</v>
      </c>
      <c r="Q2817" t="str">
        <f>VLOOKUP(KamstrupData[[#This Row],[IdLevel123]],'B-Business Capability'!B:L,10,FALSE)</f>
        <v>N/A</v>
      </c>
      <c r="R2817">
        <f>VLOOKUP(KamstrupData[[#This Row],[IdLevel123]],'B-Business Capability'!B:L,11,FALSE)</f>
        <v>0</v>
      </c>
      <c r="S2817" t="s">
        <v>265</v>
      </c>
      <c r="U2817" t="str">
        <f>_xlfn.CONCAT(KamstrupData[[#This Row],[CountryCode]],"_",KamstrupData[[#This Row],[Business Area]],"_",KamstrupData[[#This Row],[DepartmentTeam]])</f>
        <v>DK10_Sales &amp; Marketing_</v>
      </c>
      <c r="V2817" t="str">
        <f>VLOOKUP(KamstrupData[[#This Row],[ORG_Concat]],'O-Organization'!F:H,3,FALSE)</f>
        <v>11000_DK10_Sales &amp; Marketing_Sales &amp; Marketing_</v>
      </c>
    </row>
    <row r="2818" spans="3:22">
      <c r="C2818" s="28">
        <v>46387</v>
      </c>
      <c r="D2818" t="s">
        <v>104</v>
      </c>
      <c r="E2818" t="str">
        <f>VLOOKUP(D2818,'B-Business Capability'!B:H,5,FALSE)</f>
        <v>Finance</v>
      </c>
      <c r="F2818" t="str">
        <f>VLOOKUP(D2818,'B-Business Capability'!B:H,6,FALSE)</f>
        <v>Financial Planning &amp; Analysis</v>
      </c>
      <c r="G2818" t="str">
        <f>VLOOKUP(D2818,'B-Business Capability'!B:H,7,FALSE)</f>
        <v>Forecasting</v>
      </c>
      <c r="I2818" t="s">
        <v>253</v>
      </c>
      <c r="J2818" t="s">
        <v>189</v>
      </c>
      <c r="L2818" t="s">
        <v>102</v>
      </c>
      <c r="M2818" t="str">
        <f>VLOOKUP(L2818,'A-Applications'!B:D,3,FALSE)</f>
        <v>VIS</v>
      </c>
      <c r="N2818" t="s">
        <v>103</v>
      </c>
      <c r="O2818" s="42" t="s">
        <v>66</v>
      </c>
      <c r="P2818" t="s">
        <v>67</v>
      </c>
      <c r="Q2818" t="str">
        <f>VLOOKUP(KamstrupData[[#This Row],[IdLevel123]],'B-Business Capability'!B:L,10,FALSE)</f>
        <v>N/A</v>
      </c>
      <c r="R2818">
        <f>VLOOKUP(KamstrupData[[#This Row],[IdLevel123]],'B-Business Capability'!B:L,11,FALSE)</f>
        <v>0</v>
      </c>
      <c r="S2818" t="s">
        <v>265</v>
      </c>
      <c r="U2818" t="str">
        <f>_xlfn.CONCAT(KamstrupData[[#This Row],[CountryCode]],"_",KamstrupData[[#This Row],[Business Area]],"_",KamstrupData[[#This Row],[DepartmentTeam]])</f>
        <v>DK10_Sales &amp; Marketing_</v>
      </c>
      <c r="V2818" t="str">
        <f>VLOOKUP(KamstrupData[[#This Row],[ORG_Concat]],'O-Organization'!F:H,3,FALSE)</f>
        <v>11000_DK10_Sales &amp; Marketing_Sales &amp; Marketing_</v>
      </c>
    </row>
    <row r="2819" spans="3:22">
      <c r="D2819" t="s">
        <v>126</v>
      </c>
      <c r="E2819" t="str">
        <f>VLOOKUP(D2819,'B-Business Capability'!B:H,5,FALSE)</f>
        <v>Strategic Management</v>
      </c>
      <c r="F2819" t="str">
        <f>VLOOKUP(D2819,'B-Business Capability'!B:H,6,FALSE)</f>
        <v>Business Process Management</v>
      </c>
      <c r="G2819" t="str">
        <f>VLOOKUP(D2819,'B-Business Capability'!B:H,7,FALSE)</f>
        <v>Business Process Modeling</v>
      </c>
      <c r="I2819" t="s">
        <v>253</v>
      </c>
      <c r="J2819" t="s">
        <v>189</v>
      </c>
      <c r="K2819" t="s">
        <v>1275</v>
      </c>
      <c r="L2819" t="s">
        <v>105</v>
      </c>
      <c r="M2819" t="str">
        <f>VLOOKUP(L2819,'A-Applications'!B:D,3,FALSE)</f>
        <v>Microsoft Visio</v>
      </c>
      <c r="N2819" t="s">
        <v>53</v>
      </c>
      <c r="O2819" s="42" t="s">
        <v>62</v>
      </c>
      <c r="P2819" t="s">
        <v>97</v>
      </c>
      <c r="Q2819" t="str">
        <f>VLOOKUP(KamstrupData[[#This Row],[IdLevel123]],'B-Business Capability'!B:L,10,FALSE)</f>
        <v>N/A</v>
      </c>
      <c r="R2819">
        <f>VLOOKUP(KamstrupData[[#This Row],[IdLevel123]],'B-Business Capability'!B:L,11,FALSE)</f>
        <v>0</v>
      </c>
      <c r="T2819" t="s">
        <v>1276</v>
      </c>
      <c r="U2819" t="str">
        <f>_xlfn.CONCAT(KamstrupData[[#This Row],[CountryCode]],"_",KamstrupData[[#This Row],[Business Area]],"_",KamstrupData[[#This Row],[DepartmentTeam]])</f>
        <v>DK10_Sales &amp; Marketing_Sales</v>
      </c>
      <c r="V2819" t="str">
        <f>VLOOKUP(KamstrupData[[#This Row],[ORG_Concat]],'O-Organization'!F:H,3,FALSE)</f>
        <v>11002_DK10_Sales &amp; Marketing_Sales &amp; Marketing_Sales</v>
      </c>
    </row>
    <row r="2820" spans="3:22">
      <c r="D2820" t="s">
        <v>568</v>
      </c>
      <c r="E2820" t="str">
        <f>VLOOKUP(D2820,'B-Business Capability'!B:H,5,FALSE)</f>
        <v>Marketing</v>
      </c>
      <c r="F2820" t="str">
        <f>VLOOKUP(D2820,'B-Business Capability'!B:H,6,FALSE)</f>
        <v>Corporate communication and brand management</v>
      </c>
      <c r="G2820" t="str">
        <f>VLOOKUP(D2820,'B-Business Capability'!B:H,7,FALSE)</f>
        <v>Content management</v>
      </c>
      <c r="I2820" t="s">
        <v>253</v>
      </c>
      <c r="J2820" t="s">
        <v>189</v>
      </c>
      <c r="K2820" t="s">
        <v>249</v>
      </c>
      <c r="L2820" t="s">
        <v>111</v>
      </c>
      <c r="M2820" t="str">
        <f>VLOOKUP(L2820,'A-Applications'!B:D,3,FALSE)</f>
        <v>File services</v>
      </c>
      <c r="N2820" t="s">
        <v>390</v>
      </c>
      <c r="O2820" s="42" t="s">
        <v>54</v>
      </c>
      <c r="P2820" t="s">
        <v>709</v>
      </c>
      <c r="Q2820" t="str">
        <f>VLOOKUP(KamstrupData[[#This Row],[IdLevel123]],'B-Business Capability'!B:L,10,FALSE)</f>
        <v>N/A</v>
      </c>
      <c r="R2820">
        <f>VLOOKUP(KamstrupData[[#This Row],[IdLevel123]],'B-Business Capability'!B:L,11,FALSE)</f>
        <v>0</v>
      </c>
      <c r="T2820" t="s">
        <v>1304</v>
      </c>
      <c r="U2820" t="str">
        <f>_xlfn.CONCAT(KamstrupData[[#This Row],[CountryCode]],"_",KamstrupData[[#This Row],[Business Area]],"_",KamstrupData[[#This Row],[DepartmentTeam]])</f>
        <v>DK10_Sales &amp; Marketing_Marketing</v>
      </c>
      <c r="V2820" t="str">
        <f>VLOOKUP(KamstrupData[[#This Row],[ORG_Concat]],'O-Organization'!F:H,3,FALSE)</f>
        <v>11001_DK10_Sales &amp; Marketing_Sales &amp; Marketing_Marketing</v>
      </c>
    </row>
    <row r="2821" spans="3:22">
      <c r="D2821" t="s">
        <v>113</v>
      </c>
      <c r="E2821" t="str">
        <f>VLOOKUP(D2821,'B-Business Capability'!B:H,5,FALSE)</f>
        <v>Marketing</v>
      </c>
      <c r="F2821" t="str">
        <f>VLOOKUP(D2821,'B-Business Capability'!B:H,6,FALSE)</f>
        <v>Corporate communication and brand management</v>
      </c>
      <c r="G2821" t="str">
        <f>VLOOKUP(D2821,'B-Business Capability'!B:H,7,FALSE)</f>
        <v>Internal communications</v>
      </c>
      <c r="I2821" t="s">
        <v>253</v>
      </c>
      <c r="J2821" t="s">
        <v>189</v>
      </c>
      <c r="K2821" t="s">
        <v>249</v>
      </c>
      <c r="L2821" t="s">
        <v>114</v>
      </c>
      <c r="M2821" t="str">
        <f>VLOOKUP(L2821,'A-Applications'!B:D,3,FALSE)</f>
        <v>KamSite</v>
      </c>
      <c r="N2821" t="s">
        <v>103</v>
      </c>
      <c r="O2821" s="42" t="s">
        <v>54</v>
      </c>
      <c r="P2821" t="s">
        <v>685</v>
      </c>
      <c r="Q2821" t="str">
        <f>VLOOKUP(KamstrupData[[#This Row],[IdLevel123]],'B-Business Capability'!B:L,10,FALSE)</f>
        <v>N/A</v>
      </c>
      <c r="R2821">
        <f>VLOOKUP(KamstrupData[[#This Row],[IdLevel123]],'B-Business Capability'!B:L,11,FALSE)</f>
        <v>0</v>
      </c>
      <c r="T2821" t="s">
        <v>1305</v>
      </c>
      <c r="U2821" t="str">
        <f>_xlfn.CONCAT(KamstrupData[[#This Row],[CountryCode]],"_",KamstrupData[[#This Row],[Business Area]],"_",KamstrupData[[#This Row],[DepartmentTeam]])</f>
        <v>DK10_Sales &amp; Marketing_Marketing</v>
      </c>
      <c r="V2821" t="str">
        <f>VLOOKUP(KamstrupData[[#This Row],[ORG_Concat]],'O-Organization'!F:H,3,FALSE)</f>
        <v>11001_DK10_Sales &amp; Marketing_Sales &amp; Marketing_Marketing</v>
      </c>
    </row>
    <row r="2822" spans="3:22">
      <c r="D2822" t="s">
        <v>215</v>
      </c>
      <c r="E2822" t="str">
        <f>VLOOKUP(D2822,'B-Business Capability'!B:H,5,FALSE)</f>
        <v>Sales</v>
      </c>
      <c r="F2822" t="str">
        <f>VLOOKUP(D2822,'B-Business Capability'!B:H,6,FALSE)</f>
        <v>Quotation, Order, and Contract Management</v>
      </c>
      <c r="G2822" t="str">
        <f>VLOOKUP(D2822,'B-Business Capability'!B:H,7,FALSE)</f>
        <v>Bundling, configuration and subscription management</v>
      </c>
      <c r="I2822" t="s">
        <v>253</v>
      </c>
      <c r="J2822" t="s">
        <v>189</v>
      </c>
      <c r="K2822" t="s">
        <v>1275</v>
      </c>
      <c r="L2822" t="s">
        <v>410</v>
      </c>
      <c r="M2822" t="str">
        <f>VLOOKUP(L2822,'A-Applications'!B:D,3,FALSE)</f>
        <v>Licenseserver</v>
      </c>
      <c r="N2822" t="s">
        <v>53</v>
      </c>
      <c r="O2822" s="42" t="s">
        <v>66</v>
      </c>
      <c r="P2822" t="s">
        <v>198</v>
      </c>
      <c r="Q2822" t="str">
        <f>VLOOKUP(KamstrupData[[#This Row],[IdLevel123]],'B-Business Capability'!B:L,10,FALSE)</f>
        <v>Subscribtion-to-Pay (S2P)</v>
      </c>
      <c r="R2822">
        <f>VLOOKUP(KamstrupData[[#This Row],[IdLevel123]],'B-Business Capability'!B:L,11,FALSE)</f>
        <v>100</v>
      </c>
      <c r="S2822" t="s">
        <v>653</v>
      </c>
      <c r="T2822" t="s">
        <v>1306</v>
      </c>
      <c r="U2822" t="str">
        <f>_xlfn.CONCAT(KamstrupData[[#This Row],[CountryCode]],"_",KamstrupData[[#This Row],[Business Area]],"_",KamstrupData[[#This Row],[DepartmentTeam]])</f>
        <v>DK10_Sales &amp; Marketing_Sales</v>
      </c>
      <c r="V2822" t="str">
        <f>VLOOKUP(KamstrupData[[#This Row],[ORG_Concat]],'O-Organization'!F:H,3,FALSE)</f>
        <v>11002_DK10_Sales &amp; Marketing_Sales &amp; Marketing_Sales</v>
      </c>
    </row>
    <row r="2823" spans="3:22">
      <c r="D2823" t="s">
        <v>158</v>
      </c>
      <c r="E2823" t="str">
        <f>VLOOKUP(D2823,'B-Business Capability'!B:H,5,FALSE)</f>
        <v>Sales</v>
      </c>
      <c r="F2823" t="str">
        <f>VLOOKUP(D2823,'B-Business Capability'!B:H,6,FALSE)</f>
        <v>Quotation, Order, and Contract Management</v>
      </c>
      <c r="G2823" t="str">
        <f>VLOOKUP(D2823,'B-Business Capability'!B:H,7,FALSE)</f>
        <v>Sales order management and processing</v>
      </c>
      <c r="I2823" t="s">
        <v>253</v>
      </c>
      <c r="J2823" t="s">
        <v>189</v>
      </c>
      <c r="K2823" t="s">
        <v>1275</v>
      </c>
      <c r="L2823" t="s">
        <v>410</v>
      </c>
      <c r="M2823" t="str">
        <f>VLOOKUP(L2823,'A-Applications'!B:D,3,FALSE)</f>
        <v>Licenseserver</v>
      </c>
      <c r="O2823" s="42"/>
      <c r="P2823" t="s">
        <v>197</v>
      </c>
      <c r="Q2823" t="str">
        <f>VLOOKUP(KamstrupData[[#This Row],[IdLevel123]],'B-Business Capability'!B:L,10,FALSE)</f>
        <v>Order-to-Cash (O2C)</v>
      </c>
      <c r="R2823">
        <f>VLOOKUP(KamstrupData[[#This Row],[IdLevel123]],'B-Business Capability'!B:L,11,FALSE)</f>
        <v>107</v>
      </c>
      <c r="T2823" t="s">
        <v>1307</v>
      </c>
      <c r="U2823" t="str">
        <f>_xlfn.CONCAT(KamstrupData[[#This Row],[CountryCode]],"_",KamstrupData[[#This Row],[Business Area]],"_",KamstrupData[[#This Row],[DepartmentTeam]])</f>
        <v>DK10_Sales &amp; Marketing_Sales</v>
      </c>
      <c r="V2823" t="str">
        <f>VLOOKUP(KamstrupData[[#This Row],[ORG_Concat]],'O-Organization'!F:H,3,FALSE)</f>
        <v>11002_DK10_Sales &amp; Marketing_Sales &amp; Marketing_Sales</v>
      </c>
    </row>
    <row r="2824" spans="3:22">
      <c r="D2824" t="s">
        <v>223</v>
      </c>
      <c r="E2824" t="str">
        <f>VLOOKUP(D2824,'B-Business Capability'!B:H,5,FALSE)</f>
        <v>Sales</v>
      </c>
      <c r="F2824" t="str">
        <f>VLOOKUP(D2824,'B-Business Capability'!B:H,6,FALSE)</f>
        <v>Quotation, Order, and Contract Management</v>
      </c>
      <c r="G2824" t="str">
        <f>VLOOKUP(D2824,'B-Business Capability'!B:H,7,FALSE)</f>
        <v>Subscription order management</v>
      </c>
      <c r="I2824" t="s">
        <v>253</v>
      </c>
      <c r="J2824" t="s">
        <v>189</v>
      </c>
      <c r="K2824" t="s">
        <v>1275</v>
      </c>
      <c r="L2824" t="s">
        <v>410</v>
      </c>
      <c r="M2824" t="str">
        <f>VLOOKUP(L2824,'A-Applications'!B:D,3,FALSE)</f>
        <v>Licenseserver</v>
      </c>
      <c r="N2824" t="s">
        <v>53</v>
      </c>
      <c r="O2824" s="42" t="s">
        <v>54</v>
      </c>
      <c r="P2824" t="s">
        <v>198</v>
      </c>
      <c r="Q2824" t="str">
        <f>VLOOKUP(KamstrupData[[#This Row],[IdLevel123]],'B-Business Capability'!B:L,10,FALSE)</f>
        <v>Subscribtion-to-Pay (S2P)</v>
      </c>
      <c r="R2824">
        <f>VLOOKUP(KamstrupData[[#This Row],[IdLevel123]],'B-Business Capability'!B:L,11,FALSE)</f>
        <v>120</v>
      </c>
      <c r="S2824" t="s">
        <v>653</v>
      </c>
      <c r="T2824" t="s">
        <v>666</v>
      </c>
      <c r="U2824" t="str">
        <f>_xlfn.CONCAT(KamstrupData[[#This Row],[CountryCode]],"_",KamstrupData[[#This Row],[Business Area]],"_",KamstrupData[[#This Row],[DepartmentTeam]])</f>
        <v>DK10_Sales &amp; Marketing_Sales</v>
      </c>
      <c r="V2824" t="str">
        <f>VLOOKUP(KamstrupData[[#This Row],[ORG_Concat]],'O-Organization'!F:H,3,FALSE)</f>
        <v>11002_DK10_Sales &amp; Marketing_Sales &amp; Marketing_Sales</v>
      </c>
    </row>
    <row r="2825" spans="3:22">
      <c r="D2825" t="s">
        <v>658</v>
      </c>
      <c r="E2825" t="str">
        <f>VLOOKUP(D2825,'B-Business Capability'!B:H,5,FALSE)</f>
        <v>Sales</v>
      </c>
      <c r="F2825" t="str">
        <f>VLOOKUP(D2825,'B-Business Capability'!B:H,6,FALSE)</f>
        <v>Quotation, Order, and Contract Management</v>
      </c>
      <c r="G2825" t="str">
        <f>VLOOKUP(D2825,'B-Business Capability'!B:H,7,FALSE)</f>
        <v>Subscription termination</v>
      </c>
      <c r="I2825" t="s">
        <v>253</v>
      </c>
      <c r="J2825" t="s">
        <v>189</v>
      </c>
      <c r="K2825" t="s">
        <v>1275</v>
      </c>
      <c r="L2825" t="s">
        <v>410</v>
      </c>
      <c r="M2825" t="str">
        <f>VLOOKUP(L2825,'A-Applications'!B:D,3,FALSE)</f>
        <v>Licenseserver</v>
      </c>
      <c r="N2825" t="s">
        <v>53</v>
      </c>
      <c r="O2825" s="42" t="s">
        <v>54</v>
      </c>
      <c r="P2825" t="s">
        <v>77</v>
      </c>
      <c r="Q2825" t="str">
        <f>VLOOKUP(KamstrupData[[#This Row],[IdLevel123]],'B-Business Capability'!B:L,10,FALSE)</f>
        <v>Subscribtion-to-Pay (S2P)</v>
      </c>
      <c r="R2825">
        <f>VLOOKUP(KamstrupData[[#This Row],[IdLevel123]],'B-Business Capability'!B:L,11,FALSE)</f>
        <v>900</v>
      </c>
      <c r="S2825" t="s">
        <v>653</v>
      </c>
      <c r="T2825" t="s">
        <v>1306</v>
      </c>
      <c r="U2825" t="str">
        <f>_xlfn.CONCAT(KamstrupData[[#This Row],[CountryCode]],"_",KamstrupData[[#This Row],[Business Area]],"_",KamstrupData[[#This Row],[DepartmentTeam]])</f>
        <v>DK10_Sales &amp; Marketing_Sales</v>
      </c>
      <c r="V2825" t="str">
        <f>VLOOKUP(KamstrupData[[#This Row],[ORG_Concat]],'O-Organization'!F:H,3,FALSE)</f>
        <v>11002_DK10_Sales &amp; Marketing_Sales &amp; Marketing_Sales</v>
      </c>
    </row>
    <row r="2826" spans="3:22">
      <c r="D2826" t="s">
        <v>1308</v>
      </c>
      <c r="E2826" t="str">
        <f>VLOOKUP(D2826,'B-Business Capability'!B:H,5,FALSE)</f>
        <v>Sales</v>
      </c>
      <c r="F2826" t="str">
        <f>VLOOKUP(D2826,'B-Business Capability'!B:H,6,FALSE)</f>
        <v>Sales Execution and Customer Engagement</v>
      </c>
      <c r="G2826" t="str">
        <f>VLOOKUP(D2826,'B-Business Capability'!B:H,7,FALSE)</f>
        <v>Activity management and groupware integration for sales</v>
      </c>
      <c r="I2826" t="s">
        <v>253</v>
      </c>
      <c r="J2826" t="s">
        <v>189</v>
      </c>
      <c r="K2826" t="s">
        <v>1275</v>
      </c>
      <c r="L2826" t="s">
        <v>52</v>
      </c>
      <c r="M2826" t="str">
        <f>VLOOKUP(L2826,'A-Applications'!B:D,3,FALSE)</f>
        <v>Microsoft Teams</v>
      </c>
      <c r="N2826" t="s">
        <v>53</v>
      </c>
      <c r="O2826" s="42" t="s">
        <v>54</v>
      </c>
      <c r="P2826" t="s">
        <v>198</v>
      </c>
      <c r="Q2826" t="str">
        <f>VLOOKUP(KamstrupData[[#This Row],[IdLevel123]],'B-Business Capability'!B:L,10,FALSE)</f>
        <v>N/A</v>
      </c>
      <c r="R2826">
        <f>VLOOKUP(KamstrupData[[#This Row],[IdLevel123]],'B-Business Capability'!B:L,11,FALSE)</f>
        <v>0</v>
      </c>
      <c r="T2826" t="s">
        <v>1276</v>
      </c>
      <c r="U2826" t="str">
        <f>_xlfn.CONCAT(KamstrupData[[#This Row],[CountryCode]],"_",KamstrupData[[#This Row],[Business Area]],"_",KamstrupData[[#This Row],[DepartmentTeam]])</f>
        <v>DK10_Sales &amp; Marketing_Sales</v>
      </c>
      <c r="V2826" t="str">
        <f>VLOOKUP(KamstrupData[[#This Row],[ORG_Concat]],'O-Organization'!F:H,3,FALSE)</f>
        <v>11002_DK10_Sales &amp; Marketing_Sales &amp; Marketing_Sales</v>
      </c>
    </row>
    <row r="2827" spans="3:22">
      <c r="D2827" t="s">
        <v>608</v>
      </c>
      <c r="E2827" t="str">
        <f>VLOOKUP(D2827,'B-Business Capability'!B:H,5,FALSE)</f>
        <v>Sales</v>
      </c>
      <c r="F2827" t="str">
        <f>VLOOKUP(D2827,'B-Business Capability'!B:H,6,FALSE)</f>
        <v>Sales Execution and Customer Engagement</v>
      </c>
      <c r="G2827" t="str">
        <f>VLOOKUP(D2827,'B-Business Capability'!B:H,7,FALSE)</f>
        <v>Digital documents</v>
      </c>
      <c r="I2827" t="s">
        <v>253</v>
      </c>
      <c r="J2827" t="s">
        <v>189</v>
      </c>
      <c r="K2827" t="s">
        <v>1275</v>
      </c>
      <c r="L2827" t="s">
        <v>52</v>
      </c>
      <c r="M2827" t="str">
        <f>VLOOKUP(L2827,'A-Applications'!B:D,3,FALSE)</f>
        <v>Microsoft Teams</v>
      </c>
      <c r="N2827" t="s">
        <v>147</v>
      </c>
      <c r="O2827" s="42" t="s">
        <v>54</v>
      </c>
      <c r="P2827" t="s">
        <v>198</v>
      </c>
      <c r="Q2827" t="str">
        <f>VLOOKUP(KamstrupData[[#This Row],[IdLevel123]],'B-Business Capability'!B:L,10,FALSE)</f>
        <v>N/A</v>
      </c>
      <c r="R2827">
        <f>VLOOKUP(KamstrupData[[#This Row],[IdLevel123]],'B-Business Capability'!B:L,11,FALSE)</f>
        <v>0</v>
      </c>
      <c r="T2827" t="s">
        <v>1276</v>
      </c>
      <c r="U2827" t="str">
        <f>_xlfn.CONCAT(KamstrupData[[#This Row],[CountryCode]],"_",KamstrupData[[#This Row],[Business Area]],"_",KamstrupData[[#This Row],[DepartmentTeam]])</f>
        <v>DK10_Sales &amp; Marketing_Sales</v>
      </c>
      <c r="V2827" t="str">
        <f>VLOOKUP(KamstrupData[[#This Row],[ORG_Concat]],'O-Organization'!F:H,3,FALSE)</f>
        <v>11002_DK10_Sales &amp; Marketing_Sales &amp; Marketing_Sales</v>
      </c>
    </row>
    <row r="2828" spans="3:22">
      <c r="D2828" t="s">
        <v>1309</v>
      </c>
      <c r="E2828" t="str">
        <f>VLOOKUP(D2828,'B-Business Capability'!B:H,5,FALSE)</f>
        <v>Sales</v>
      </c>
      <c r="F2828" t="str">
        <f>VLOOKUP(D2828,'B-Business Capability'!B:H,6,FALSE)</f>
        <v>Sales Execution and Customer Engagement</v>
      </c>
      <c r="G2828" t="str">
        <f>VLOOKUP(D2828,'B-Business Capability'!B:H,7,FALSE)</f>
        <v>Sales collaboration</v>
      </c>
      <c r="I2828" t="s">
        <v>253</v>
      </c>
      <c r="J2828" t="s">
        <v>189</v>
      </c>
      <c r="K2828" t="s">
        <v>1275</v>
      </c>
      <c r="L2828" t="s">
        <v>52</v>
      </c>
      <c r="M2828" t="str">
        <f>VLOOKUP(L2828,'A-Applications'!B:D,3,FALSE)</f>
        <v>Microsoft Teams</v>
      </c>
      <c r="N2828" t="s">
        <v>53</v>
      </c>
      <c r="O2828" s="42" t="s">
        <v>54</v>
      </c>
      <c r="P2828" t="s">
        <v>198</v>
      </c>
      <c r="Q2828" t="str">
        <f>VLOOKUP(KamstrupData[[#This Row],[IdLevel123]],'B-Business Capability'!B:L,10,FALSE)</f>
        <v>N/A</v>
      </c>
      <c r="R2828">
        <f>VLOOKUP(KamstrupData[[#This Row],[IdLevel123]],'B-Business Capability'!B:L,11,FALSE)</f>
        <v>0</v>
      </c>
      <c r="T2828" t="s">
        <v>1276</v>
      </c>
      <c r="U2828" t="str">
        <f>_xlfn.CONCAT(KamstrupData[[#This Row],[CountryCode]],"_",KamstrupData[[#This Row],[Business Area]],"_",KamstrupData[[#This Row],[DepartmentTeam]])</f>
        <v>DK10_Sales &amp; Marketing_Sales</v>
      </c>
      <c r="V2828" t="str">
        <f>VLOOKUP(KamstrupData[[#This Row],[ORG_Concat]],'O-Organization'!F:H,3,FALSE)</f>
        <v>11002_DK10_Sales &amp; Marketing_Sales &amp; Marketing_Sales</v>
      </c>
    </row>
    <row r="2829" spans="3:22">
      <c r="D2829" t="s">
        <v>1310</v>
      </c>
      <c r="E2829" t="str">
        <f>VLOOKUP(D2829,'B-Business Capability'!B:H,5,FALSE)</f>
        <v>Sales</v>
      </c>
      <c r="F2829" t="str">
        <f>VLOOKUP(D2829,'B-Business Capability'!B:H,6,FALSE)</f>
        <v>Sales Execution and Customer Engagement</v>
      </c>
      <c r="G2829" t="str">
        <f>VLOOKUP(D2829,'B-Business Capability'!B:H,7,FALSE)</f>
        <v>Mobile sales</v>
      </c>
      <c r="I2829" t="s">
        <v>253</v>
      </c>
      <c r="J2829" t="s">
        <v>189</v>
      </c>
      <c r="K2829" t="s">
        <v>1275</v>
      </c>
      <c r="L2829" t="s">
        <v>821</v>
      </c>
      <c r="M2829" t="str">
        <f>VLOOKUP(L2829,'A-Applications'!B:D,3,FALSE)</f>
        <v>PowerApps</v>
      </c>
      <c r="N2829" t="s">
        <v>147</v>
      </c>
      <c r="O2829" s="42"/>
      <c r="P2829" t="s">
        <v>197</v>
      </c>
      <c r="Q2829" t="str">
        <f>VLOOKUP(KamstrupData[[#This Row],[IdLevel123]],'B-Business Capability'!B:L,10,FALSE)</f>
        <v>Order-to-Cash (O2C)</v>
      </c>
      <c r="R2829">
        <f>VLOOKUP(KamstrupData[[#This Row],[IdLevel123]],'B-Business Capability'!B:L,11,FALSE)</f>
        <v>520</v>
      </c>
      <c r="U2829" t="str">
        <f>_xlfn.CONCAT(KamstrupData[[#This Row],[CountryCode]],"_",KamstrupData[[#This Row],[Business Area]],"_",KamstrupData[[#This Row],[DepartmentTeam]])</f>
        <v>DK10_Sales &amp; Marketing_Sales</v>
      </c>
      <c r="V2829" t="str">
        <f>VLOOKUP(KamstrupData[[#This Row],[ORG_Concat]],'O-Organization'!F:H,3,FALSE)</f>
        <v>11002_DK10_Sales &amp; Marketing_Sales &amp; Marketing_Sales</v>
      </c>
    </row>
    <row r="2830" spans="3:22">
      <c r="D2830" t="s">
        <v>698</v>
      </c>
      <c r="E2830" t="str">
        <f>VLOOKUP(D2830,'B-Business Capability'!B:H,5,FALSE)</f>
        <v>Sales</v>
      </c>
      <c r="F2830" t="str">
        <f>VLOOKUP(D2830,'B-Business Capability'!B:H,6,FALSE)</f>
        <v>Sales Execution and Customer Engagement</v>
      </c>
      <c r="G2830" t="str">
        <f>VLOOKUP(D2830,'B-Business Capability'!B:H,7,FALSE)</f>
        <v>Productivity and personalization</v>
      </c>
      <c r="I2830" t="s">
        <v>253</v>
      </c>
      <c r="J2830" t="s">
        <v>189</v>
      </c>
      <c r="K2830" t="s">
        <v>1275</v>
      </c>
      <c r="L2830" t="s">
        <v>607</v>
      </c>
      <c r="M2830" t="str">
        <f>VLOOKUP(L2830,'A-Applications'!B:D,3,FALSE)</f>
        <v>Power Automate</v>
      </c>
      <c r="N2830" t="s">
        <v>53</v>
      </c>
      <c r="O2830" s="42" t="s">
        <v>54</v>
      </c>
      <c r="P2830" t="s">
        <v>197</v>
      </c>
      <c r="Q2830" t="str">
        <f>VLOOKUP(KamstrupData[[#This Row],[IdLevel123]],'B-Business Capability'!B:L,10,FALSE)</f>
        <v>N/A</v>
      </c>
      <c r="R2830">
        <f>VLOOKUP(KamstrupData[[#This Row],[IdLevel123]],'B-Business Capability'!B:L,11,FALSE)</f>
        <v>0</v>
      </c>
      <c r="T2830" t="s">
        <v>1311</v>
      </c>
      <c r="U2830" t="str">
        <f>_xlfn.CONCAT(KamstrupData[[#This Row],[CountryCode]],"_",KamstrupData[[#This Row],[Business Area]],"_",KamstrupData[[#This Row],[DepartmentTeam]])</f>
        <v>DK10_Sales &amp; Marketing_Sales</v>
      </c>
      <c r="V2830" t="str">
        <f>VLOOKUP(KamstrupData[[#This Row],[ORG_Concat]],'O-Organization'!F:H,3,FALSE)</f>
        <v>11002_DK10_Sales &amp; Marketing_Sales &amp; Marketing_Sales</v>
      </c>
    </row>
    <row r="2831" spans="3:22">
      <c r="D2831" t="s">
        <v>1312</v>
      </c>
      <c r="E2831" t="str">
        <f>VLOOKUP(D2831,'B-Business Capability'!B:H,5,FALSE)</f>
        <v>Marketing</v>
      </c>
      <c r="F2831" t="str">
        <f>VLOOKUP(D2831,'B-Business Capability'!B:H,6,FALSE)</f>
        <v>Data and insights management</v>
      </c>
      <c r="G2831" t="str">
        <f>VLOOKUP(D2831,'B-Business Capability'!B:H,7,FALSE)</f>
        <v>Performance meassurement</v>
      </c>
      <c r="I2831" t="s">
        <v>253</v>
      </c>
      <c r="J2831" t="s">
        <v>189</v>
      </c>
      <c r="K2831" t="s">
        <v>249</v>
      </c>
      <c r="L2831" t="s">
        <v>117</v>
      </c>
      <c r="M2831" t="str">
        <f>VLOOKUP(L2831,'A-Applications'!B:D,3,FALSE)</f>
        <v>PowerBI</v>
      </c>
      <c r="N2831" t="s">
        <v>147</v>
      </c>
      <c r="O2831" s="42" t="s">
        <v>54</v>
      </c>
      <c r="P2831" t="s">
        <v>680</v>
      </c>
      <c r="Q2831" t="str">
        <f>VLOOKUP(KamstrupData[[#This Row],[IdLevel123]],'B-Business Capability'!B:L,10,FALSE)</f>
        <v>N/A</v>
      </c>
      <c r="R2831">
        <f>VLOOKUP(KamstrupData[[#This Row],[IdLevel123]],'B-Business Capability'!B:L,11,FALSE)</f>
        <v>0</v>
      </c>
      <c r="T2831" t="s">
        <v>242</v>
      </c>
      <c r="U2831" t="str">
        <f>_xlfn.CONCAT(KamstrupData[[#This Row],[CountryCode]],"_",KamstrupData[[#This Row],[Business Area]],"_",KamstrupData[[#This Row],[DepartmentTeam]])</f>
        <v>DK10_Sales &amp; Marketing_Marketing</v>
      </c>
      <c r="V2831" t="str">
        <f>VLOOKUP(KamstrupData[[#This Row],[ORG_Concat]],'O-Organization'!F:H,3,FALSE)</f>
        <v>11001_DK10_Sales &amp; Marketing_Sales &amp; Marketing_Marketing</v>
      </c>
    </row>
    <row r="2832" spans="3:22">
      <c r="D2832" t="s">
        <v>1313</v>
      </c>
      <c r="E2832" t="str">
        <f>VLOOKUP(D2832,'B-Business Capability'!B:H,5,FALSE)</f>
        <v>Sales</v>
      </c>
      <c r="F2832" t="str">
        <f>VLOOKUP(D2832,'B-Business Capability'!B:H,6,FALSE)</f>
        <v>Sales Operations</v>
      </c>
      <c r="G2832" t="str">
        <f>VLOOKUP(D2832,'B-Business Capability'!B:H,7,FALSE)</f>
        <v>Data aggretion and validation</v>
      </c>
      <c r="I2832" t="s">
        <v>253</v>
      </c>
      <c r="J2832" t="s">
        <v>189</v>
      </c>
      <c r="K2832" t="s">
        <v>1275</v>
      </c>
      <c r="L2832" t="s">
        <v>117</v>
      </c>
      <c r="M2832" t="str">
        <f>VLOOKUP(L2832,'A-Applications'!B:D,3,FALSE)</f>
        <v>PowerBI</v>
      </c>
      <c r="N2832" t="s">
        <v>147</v>
      </c>
      <c r="O2832" s="42" t="s">
        <v>62</v>
      </c>
      <c r="P2832" t="s">
        <v>198</v>
      </c>
      <c r="Q2832" t="str">
        <f>VLOOKUP(KamstrupData[[#This Row],[IdLevel123]],'B-Business Capability'!B:L,10,FALSE)</f>
        <v>N/A</v>
      </c>
      <c r="R2832">
        <f>VLOOKUP(KamstrupData[[#This Row],[IdLevel123]],'B-Business Capability'!B:L,11,FALSE)</f>
        <v>0</v>
      </c>
      <c r="T2832" t="s">
        <v>1276</v>
      </c>
      <c r="U2832" t="str">
        <f>_xlfn.CONCAT(KamstrupData[[#This Row],[CountryCode]],"_",KamstrupData[[#This Row],[Business Area]],"_",KamstrupData[[#This Row],[DepartmentTeam]])</f>
        <v>DK10_Sales &amp; Marketing_Sales</v>
      </c>
      <c r="V2832" t="str">
        <f>VLOOKUP(KamstrupData[[#This Row],[ORG_Concat]],'O-Organization'!F:H,3,FALSE)</f>
        <v>11002_DK10_Sales &amp; Marketing_Sales &amp; Marketing_Sales</v>
      </c>
    </row>
    <row r="2833" spans="2:22">
      <c r="D2833" t="s">
        <v>1314</v>
      </c>
      <c r="E2833" t="str">
        <f>VLOOKUP(D2833,'B-Business Capability'!B:H,5,FALSE)</f>
        <v>Sales</v>
      </c>
      <c r="F2833" t="str">
        <f>VLOOKUP(D2833,'B-Business Capability'!B:H,6,FALSE)</f>
        <v>Sales Operations</v>
      </c>
      <c r="G2833" t="str">
        <f>VLOOKUP(D2833,'B-Business Capability'!B:H,7,FALSE)</f>
        <v>Territory management</v>
      </c>
      <c r="I2833" t="s">
        <v>253</v>
      </c>
      <c r="J2833" t="s">
        <v>189</v>
      </c>
      <c r="K2833" t="s">
        <v>1275</v>
      </c>
      <c r="L2833" t="s">
        <v>117</v>
      </c>
      <c r="M2833" t="str">
        <f>VLOOKUP(L2833,'A-Applications'!B:D,3,FALSE)</f>
        <v>PowerBI</v>
      </c>
      <c r="N2833" t="s">
        <v>147</v>
      </c>
      <c r="O2833" s="42" t="s">
        <v>54</v>
      </c>
      <c r="P2833" t="s">
        <v>1315</v>
      </c>
      <c r="Q2833" t="str">
        <f>VLOOKUP(KamstrupData[[#This Row],[IdLevel123]],'B-Business Capability'!B:L,10,FALSE)</f>
        <v>N/A</v>
      </c>
      <c r="R2833">
        <f>VLOOKUP(KamstrupData[[#This Row],[IdLevel123]],'B-Business Capability'!B:L,11,FALSE)</f>
        <v>0</v>
      </c>
      <c r="T2833" t="s">
        <v>1311</v>
      </c>
      <c r="U2833" t="str">
        <f>_xlfn.CONCAT(KamstrupData[[#This Row],[CountryCode]],"_",KamstrupData[[#This Row],[Business Area]],"_",KamstrupData[[#This Row],[DepartmentTeam]])</f>
        <v>DK10_Sales &amp; Marketing_Sales</v>
      </c>
      <c r="V2833" t="str">
        <f>VLOOKUP(KamstrupData[[#This Row],[ORG_Concat]],'O-Organization'!F:H,3,FALSE)</f>
        <v>11002_DK10_Sales &amp; Marketing_Sales &amp; Marketing_Sales</v>
      </c>
    </row>
    <row r="2834" spans="2:22">
      <c r="D2834" t="s">
        <v>1316</v>
      </c>
      <c r="E2834" t="str">
        <f>VLOOKUP(D2834,'B-Business Capability'!B:H,5,FALSE)</f>
        <v>Sales</v>
      </c>
      <c r="F2834" t="str">
        <f>VLOOKUP(D2834,'B-Business Capability'!B:H,6,FALSE)</f>
        <v>Sales Execution and Customer Engagement</v>
      </c>
      <c r="G2834" t="str">
        <f>VLOOKUP(D2834,'B-Business Capability'!B:H,7,FALSE)</f>
        <v>Account Insights</v>
      </c>
      <c r="I2834" t="s">
        <v>253</v>
      </c>
      <c r="J2834" t="s">
        <v>189</v>
      </c>
      <c r="K2834" t="s">
        <v>1275</v>
      </c>
      <c r="L2834" t="s">
        <v>117</v>
      </c>
      <c r="M2834" t="str">
        <f>VLOOKUP(L2834,'A-Applications'!B:D,3,FALSE)</f>
        <v>PowerBI</v>
      </c>
      <c r="N2834" t="s">
        <v>147</v>
      </c>
      <c r="O2834" s="42" t="s">
        <v>62</v>
      </c>
      <c r="P2834" t="s">
        <v>198</v>
      </c>
      <c r="Q2834" t="str">
        <f>VLOOKUP(KamstrupData[[#This Row],[IdLevel123]],'B-Business Capability'!B:L,10,FALSE)</f>
        <v>N/A</v>
      </c>
      <c r="R2834">
        <f>VLOOKUP(KamstrupData[[#This Row],[IdLevel123]],'B-Business Capability'!B:L,11,FALSE)</f>
        <v>0</v>
      </c>
      <c r="T2834" t="s">
        <v>1276</v>
      </c>
      <c r="U2834" t="str">
        <f>_xlfn.CONCAT(KamstrupData[[#This Row],[CountryCode]],"_",KamstrupData[[#This Row],[Business Area]],"_",KamstrupData[[#This Row],[DepartmentTeam]])</f>
        <v>DK10_Sales &amp; Marketing_Sales</v>
      </c>
      <c r="V2834" t="str">
        <f>VLOOKUP(KamstrupData[[#This Row],[ORG_Concat]],'O-Organization'!F:H,3,FALSE)</f>
        <v>11002_DK10_Sales &amp; Marketing_Sales &amp; Marketing_Sales</v>
      </c>
    </row>
    <row r="2835" spans="2:22">
      <c r="D2835" t="s">
        <v>1317</v>
      </c>
      <c r="E2835" t="str">
        <f>VLOOKUP(D2835,'B-Business Capability'!B:H,5,FALSE)</f>
        <v>Sales</v>
      </c>
      <c r="F2835" t="str">
        <f>VLOOKUP(D2835,'B-Business Capability'!B:H,6,FALSE)</f>
        <v>Sales Execution and Customer Engagement</v>
      </c>
      <c r="G2835" t="str">
        <f>VLOOKUP(D2835,'B-Business Capability'!B:H,7,FALSE)</f>
        <v>Customer Insights</v>
      </c>
      <c r="I2835" t="s">
        <v>253</v>
      </c>
      <c r="J2835" t="s">
        <v>189</v>
      </c>
      <c r="K2835" t="s">
        <v>1275</v>
      </c>
      <c r="L2835" t="s">
        <v>117</v>
      </c>
      <c r="M2835" t="str">
        <f>VLOOKUP(L2835,'A-Applications'!B:D,3,FALSE)</f>
        <v>PowerBI</v>
      </c>
      <c r="N2835" t="s">
        <v>147</v>
      </c>
      <c r="O2835" s="42" t="s">
        <v>62</v>
      </c>
      <c r="P2835" t="s">
        <v>1318</v>
      </c>
      <c r="Q2835" t="str">
        <f>VLOOKUP(KamstrupData[[#This Row],[IdLevel123]],'B-Business Capability'!B:L,10,FALSE)</f>
        <v>Customer Service and Support</v>
      </c>
      <c r="R2835">
        <f>VLOOKUP(KamstrupData[[#This Row],[IdLevel123]],'B-Business Capability'!B:L,11,FALSE)</f>
        <v>0</v>
      </c>
      <c r="T2835" t="s">
        <v>1319</v>
      </c>
      <c r="U2835" t="str">
        <f>_xlfn.CONCAT(KamstrupData[[#This Row],[CountryCode]],"_",KamstrupData[[#This Row],[Business Area]],"_",KamstrupData[[#This Row],[DepartmentTeam]])</f>
        <v>DK10_Sales &amp; Marketing_Sales</v>
      </c>
      <c r="V2835" t="str">
        <f>VLOOKUP(KamstrupData[[#This Row],[ORG_Concat]],'O-Organization'!F:H,3,FALSE)</f>
        <v>11002_DK10_Sales &amp; Marketing_Sales &amp; Marketing_Sales</v>
      </c>
    </row>
    <row r="2836" spans="2:22">
      <c r="D2836" t="s">
        <v>1320</v>
      </c>
      <c r="E2836" t="str">
        <f>VLOOKUP(D2836,'B-Business Capability'!B:H,5,FALSE)</f>
        <v>Sales</v>
      </c>
      <c r="F2836" t="str">
        <f>VLOOKUP(D2836,'B-Business Capability'!B:H,6,FALSE)</f>
        <v>Sales Management</v>
      </c>
      <c r="G2836" t="str">
        <f>VLOOKUP(D2836,'B-Business Capability'!B:H,7,FALSE)</f>
        <v>Sales Analytics</v>
      </c>
      <c r="I2836" t="s">
        <v>253</v>
      </c>
      <c r="J2836" t="s">
        <v>189</v>
      </c>
      <c r="K2836" t="s">
        <v>1275</v>
      </c>
      <c r="L2836" t="s">
        <v>117</v>
      </c>
      <c r="M2836" t="str">
        <f>VLOOKUP(L2836,'A-Applications'!B:D,3,FALSE)</f>
        <v>PowerBI</v>
      </c>
      <c r="N2836" t="s">
        <v>147</v>
      </c>
      <c r="O2836" s="42" t="s">
        <v>62</v>
      </c>
      <c r="P2836" t="s">
        <v>197</v>
      </c>
      <c r="Q2836" t="str">
        <f>VLOOKUP(KamstrupData[[#This Row],[IdLevel123]],'B-Business Capability'!B:L,10,FALSE)</f>
        <v>N/A</v>
      </c>
      <c r="R2836">
        <f>VLOOKUP(KamstrupData[[#This Row],[IdLevel123]],'B-Business Capability'!B:L,11,FALSE)</f>
        <v>0</v>
      </c>
      <c r="T2836" t="s">
        <v>1276</v>
      </c>
      <c r="U2836" t="str">
        <f>_xlfn.CONCAT(KamstrupData[[#This Row],[CountryCode]],"_",KamstrupData[[#This Row],[Business Area]],"_",KamstrupData[[#This Row],[DepartmentTeam]])</f>
        <v>DK10_Sales &amp; Marketing_Sales</v>
      </c>
      <c r="V2836" t="str">
        <f>VLOOKUP(KamstrupData[[#This Row],[ORG_Concat]],'O-Organization'!F:H,3,FALSE)</f>
        <v>11002_DK10_Sales &amp; Marketing_Sales &amp; Marketing_Sales</v>
      </c>
    </row>
    <row r="2837" spans="2:22">
      <c r="D2837" t="s">
        <v>1321</v>
      </c>
      <c r="E2837" t="str">
        <f>VLOOKUP(D2837,'B-Business Capability'!B:H,5,FALSE)</f>
        <v>Sales</v>
      </c>
      <c r="F2837" t="str">
        <f>VLOOKUP(D2837,'B-Business Capability'!B:H,6,FALSE)</f>
        <v>Sales Management</v>
      </c>
      <c r="G2837" t="str">
        <f>VLOOKUP(D2837,'B-Business Capability'!B:H,7,FALSE)</f>
        <v>Sales forecasting</v>
      </c>
      <c r="I2837" t="s">
        <v>253</v>
      </c>
      <c r="J2837" t="s">
        <v>189</v>
      </c>
      <c r="K2837" t="s">
        <v>1275</v>
      </c>
      <c r="L2837" t="s">
        <v>117</v>
      </c>
      <c r="M2837" t="str">
        <f>VLOOKUP(L2837,'A-Applications'!B:D,3,FALSE)</f>
        <v>PowerBI</v>
      </c>
      <c r="N2837" t="s">
        <v>147</v>
      </c>
      <c r="O2837" s="42" t="s">
        <v>54</v>
      </c>
      <c r="P2837" t="s">
        <v>1322</v>
      </c>
      <c r="Q2837" t="str">
        <f>VLOOKUP(KamstrupData[[#This Row],[IdLevel123]],'B-Business Capability'!B:L,10,FALSE)</f>
        <v>N/A</v>
      </c>
      <c r="R2837">
        <f>VLOOKUP(KamstrupData[[#This Row],[IdLevel123]],'B-Business Capability'!B:L,11,FALSE)</f>
        <v>0</v>
      </c>
      <c r="T2837" t="s">
        <v>1276</v>
      </c>
      <c r="U2837" t="str">
        <f>_xlfn.CONCAT(KamstrupData[[#This Row],[CountryCode]],"_",KamstrupData[[#This Row],[Business Area]],"_",KamstrupData[[#This Row],[DepartmentTeam]])</f>
        <v>DK10_Sales &amp; Marketing_Sales</v>
      </c>
      <c r="V2837" t="str">
        <f>VLOOKUP(KamstrupData[[#This Row],[ORG_Concat]],'O-Organization'!F:H,3,FALSE)</f>
        <v>11002_DK10_Sales &amp; Marketing_Sales &amp; Marketing_Sales</v>
      </c>
    </row>
    <row r="2838" spans="2:22">
      <c r="D2838" t="s">
        <v>1323</v>
      </c>
      <c r="E2838" t="str">
        <f>VLOOKUP(D2838,'B-Business Capability'!B:H,5,FALSE)</f>
        <v>Sales</v>
      </c>
      <c r="F2838" t="str">
        <f>VLOOKUP(D2838,'B-Business Capability'!B:H,6,FALSE)</f>
        <v>Sales Management</v>
      </c>
      <c r="G2838" t="str">
        <f>VLOOKUP(D2838,'B-Business Capability'!B:H,7,FALSE)</f>
        <v>Sales monitoring and analytics</v>
      </c>
      <c r="I2838" t="s">
        <v>253</v>
      </c>
      <c r="J2838" t="s">
        <v>189</v>
      </c>
      <c r="K2838" t="s">
        <v>1275</v>
      </c>
      <c r="L2838" t="s">
        <v>117</v>
      </c>
      <c r="M2838" t="str">
        <f>VLOOKUP(L2838,'A-Applications'!B:D,3,FALSE)</f>
        <v>PowerBI</v>
      </c>
      <c r="N2838" t="s">
        <v>147</v>
      </c>
      <c r="O2838" s="42" t="s">
        <v>62</v>
      </c>
      <c r="P2838" t="s">
        <v>198</v>
      </c>
      <c r="Q2838" t="str">
        <f>VLOOKUP(KamstrupData[[#This Row],[IdLevel123]],'B-Business Capability'!B:L,10,FALSE)</f>
        <v>N/A</v>
      </c>
      <c r="R2838">
        <f>VLOOKUP(KamstrupData[[#This Row],[IdLevel123]],'B-Business Capability'!B:L,11,FALSE)</f>
        <v>0</v>
      </c>
      <c r="T2838" t="s">
        <v>1276</v>
      </c>
      <c r="U2838" t="str">
        <f>_xlfn.CONCAT(KamstrupData[[#This Row],[CountryCode]],"_",KamstrupData[[#This Row],[Business Area]],"_",KamstrupData[[#This Row],[DepartmentTeam]])</f>
        <v>DK10_Sales &amp; Marketing_Sales</v>
      </c>
      <c r="V2838" t="str">
        <f>VLOOKUP(KamstrupData[[#This Row],[ORG_Concat]],'O-Organization'!F:H,3,FALSE)</f>
        <v>11002_DK10_Sales &amp; Marketing_Sales &amp; Marketing_Sales</v>
      </c>
    </row>
    <row r="2839" spans="2:22">
      <c r="D2839" t="s">
        <v>1324</v>
      </c>
      <c r="E2839" t="str">
        <f>VLOOKUP(D2839,'B-Business Capability'!B:H,5,FALSE)</f>
        <v>Sales</v>
      </c>
      <c r="F2839" t="str">
        <f>VLOOKUP(D2839,'B-Business Capability'!B:H,6,FALSE)</f>
        <v>Sales Management of Indirect Sales</v>
      </c>
      <c r="G2839" t="str">
        <f>VLOOKUP(D2839,'B-Business Capability'!B:H,7,FALSE)</f>
        <v>Channel analytics</v>
      </c>
      <c r="I2839" t="s">
        <v>253</v>
      </c>
      <c r="J2839" t="s">
        <v>189</v>
      </c>
      <c r="K2839" t="s">
        <v>1275</v>
      </c>
      <c r="L2839" t="s">
        <v>117</v>
      </c>
      <c r="M2839" t="str">
        <f>VLOOKUP(L2839,'A-Applications'!B:D,3,FALSE)</f>
        <v>PowerBI</v>
      </c>
      <c r="N2839" t="s">
        <v>147</v>
      </c>
      <c r="O2839" s="42" t="s">
        <v>62</v>
      </c>
      <c r="P2839" t="s">
        <v>198</v>
      </c>
      <c r="Q2839" t="str">
        <f>VLOOKUP(KamstrupData[[#This Row],[IdLevel123]],'B-Business Capability'!B:L,10,FALSE)</f>
        <v>N/A</v>
      </c>
      <c r="R2839">
        <f>VLOOKUP(KamstrupData[[#This Row],[IdLevel123]],'B-Business Capability'!B:L,11,FALSE)</f>
        <v>0</v>
      </c>
      <c r="T2839" t="s">
        <v>1276</v>
      </c>
      <c r="U2839" t="str">
        <f>_xlfn.CONCAT(KamstrupData[[#This Row],[CountryCode]],"_",KamstrupData[[#This Row],[Business Area]],"_",KamstrupData[[#This Row],[DepartmentTeam]])</f>
        <v>DK10_Sales &amp; Marketing_Sales</v>
      </c>
      <c r="V2839" t="str">
        <f>VLOOKUP(KamstrupData[[#This Row],[ORG_Concat]],'O-Organization'!F:H,3,FALSE)</f>
        <v>11002_DK10_Sales &amp; Marketing_Sales &amp; Marketing_Sales</v>
      </c>
    </row>
    <row r="2840" spans="2:22">
      <c r="D2840" t="s">
        <v>200</v>
      </c>
      <c r="E2840" t="str">
        <f>VLOOKUP(D2840,'B-Business Capability'!B:H,5,FALSE)</f>
        <v>Sales</v>
      </c>
      <c r="F2840" t="str">
        <f>VLOOKUP(D2840,'B-Business Capability'!B:H,6,FALSE)</f>
        <v>Sales Management of Indirect Sales</v>
      </c>
      <c r="G2840" t="str">
        <f>VLOOKUP(D2840,'B-Business Capability'!B:H,7,FALSE)</f>
        <v>Incentive and commision management</v>
      </c>
      <c r="I2840" t="s">
        <v>253</v>
      </c>
      <c r="J2840" t="s">
        <v>189</v>
      </c>
      <c r="K2840" t="s">
        <v>1275</v>
      </c>
      <c r="L2840" t="s">
        <v>117</v>
      </c>
      <c r="M2840" t="str">
        <f>VLOOKUP(L2840,'A-Applications'!B:D,3,FALSE)</f>
        <v>PowerBI</v>
      </c>
      <c r="N2840" t="s">
        <v>147</v>
      </c>
      <c r="O2840" s="42" t="s">
        <v>62</v>
      </c>
      <c r="P2840" t="s">
        <v>201</v>
      </c>
      <c r="Q2840" t="str">
        <f>VLOOKUP(KamstrupData[[#This Row],[IdLevel123]],'B-Business Capability'!B:L,10,FALSE)</f>
        <v>N/A</v>
      </c>
      <c r="R2840">
        <f>VLOOKUP(KamstrupData[[#This Row],[IdLevel123]],'B-Business Capability'!B:L,11,FALSE)</f>
        <v>0</v>
      </c>
      <c r="T2840" t="s">
        <v>1276</v>
      </c>
      <c r="U2840" t="str">
        <f>_xlfn.CONCAT(KamstrupData[[#This Row],[CountryCode]],"_",KamstrupData[[#This Row],[Business Area]],"_",KamstrupData[[#This Row],[DepartmentTeam]])</f>
        <v>DK10_Sales &amp; Marketing_Sales</v>
      </c>
      <c r="V2840" t="str">
        <f>VLOOKUP(KamstrupData[[#This Row],[ORG_Concat]],'O-Organization'!F:H,3,FALSE)</f>
        <v>11002_DK10_Sales &amp; Marketing_Sales &amp; Marketing_Sales</v>
      </c>
    </row>
    <row r="2841" spans="2:22">
      <c r="D2841" t="s">
        <v>1325</v>
      </c>
      <c r="E2841" t="str">
        <f>VLOOKUP(D2841,'B-Business Capability'!B:H,5,FALSE)</f>
        <v>Marketing</v>
      </c>
      <c r="F2841" t="str">
        <f>VLOOKUP(D2841,'B-Business Capability'!B:H,6,FALSE)</f>
        <v>Data and insights management</v>
      </c>
      <c r="G2841" t="str">
        <f>VLOOKUP(D2841,'B-Business Capability'!B:H,7,FALSE)</f>
        <v>Data meassurements and integration</v>
      </c>
      <c r="I2841" t="s">
        <v>253</v>
      </c>
      <c r="J2841" t="s">
        <v>189</v>
      </c>
      <c r="K2841" t="s">
        <v>249</v>
      </c>
      <c r="L2841" t="s">
        <v>117</v>
      </c>
      <c r="M2841" t="str">
        <f>VLOOKUP(L2841,'A-Applications'!B:D,3,FALSE)</f>
        <v>PowerBI</v>
      </c>
      <c r="N2841" t="s">
        <v>147</v>
      </c>
      <c r="O2841" s="42" t="s">
        <v>54</v>
      </c>
      <c r="P2841" t="s">
        <v>680</v>
      </c>
      <c r="Q2841" t="str">
        <f>VLOOKUP(KamstrupData[[#This Row],[IdLevel123]],'B-Business Capability'!B:L,10,FALSE)</f>
        <v>N/A</v>
      </c>
      <c r="R2841">
        <f>VLOOKUP(KamstrupData[[#This Row],[IdLevel123]],'B-Business Capability'!B:L,11,FALSE)</f>
        <v>0</v>
      </c>
      <c r="T2841" t="s">
        <v>1326</v>
      </c>
      <c r="U2841" t="str">
        <f>_xlfn.CONCAT(KamstrupData[[#This Row],[CountryCode]],"_",KamstrupData[[#This Row],[Business Area]],"_",KamstrupData[[#This Row],[DepartmentTeam]])</f>
        <v>DK10_Sales &amp; Marketing_Marketing</v>
      </c>
      <c r="V2841" t="str">
        <f>VLOOKUP(KamstrupData[[#This Row],[ORG_Concat]],'O-Organization'!F:H,3,FALSE)</f>
        <v>11001_DK10_Sales &amp; Marketing_Sales &amp; Marketing_Marketing</v>
      </c>
    </row>
    <row r="2842" spans="2:22">
      <c r="D2842" t="s">
        <v>1327</v>
      </c>
      <c r="E2842" t="str">
        <f>VLOOKUP(D2842,'B-Business Capability'!B:H,5,FALSE)</f>
        <v>Marketing</v>
      </c>
      <c r="F2842" t="str">
        <f>VLOOKUP(D2842,'B-Business Capability'!B:H,6,FALSE)</f>
        <v>Data and insights management</v>
      </c>
      <c r="G2842" t="str">
        <f>VLOOKUP(D2842,'B-Business Capability'!B:H,7,FALSE)</f>
        <v>Channel performance insights</v>
      </c>
      <c r="I2842" t="s">
        <v>253</v>
      </c>
      <c r="J2842" t="s">
        <v>189</v>
      </c>
      <c r="K2842" t="s">
        <v>249</v>
      </c>
      <c r="L2842" t="s">
        <v>117</v>
      </c>
      <c r="M2842" t="str">
        <f>VLOOKUP(L2842,'A-Applications'!B:D,3,FALSE)</f>
        <v>PowerBI</v>
      </c>
      <c r="N2842" t="s">
        <v>147</v>
      </c>
      <c r="O2842" s="42" t="s">
        <v>54</v>
      </c>
      <c r="P2842" t="s">
        <v>680</v>
      </c>
      <c r="Q2842" t="str">
        <f>VLOOKUP(KamstrupData[[#This Row],[IdLevel123]],'B-Business Capability'!B:L,10,FALSE)</f>
        <v>N/A</v>
      </c>
      <c r="R2842">
        <f>VLOOKUP(KamstrupData[[#This Row],[IdLevel123]],'B-Business Capability'!B:L,11,FALSE)</f>
        <v>0</v>
      </c>
      <c r="T2842" t="s">
        <v>242</v>
      </c>
      <c r="U2842" t="str">
        <f>_xlfn.CONCAT(KamstrupData[[#This Row],[CountryCode]],"_",KamstrupData[[#This Row],[Business Area]],"_",KamstrupData[[#This Row],[DepartmentTeam]])</f>
        <v>DK10_Sales &amp; Marketing_Marketing</v>
      </c>
      <c r="V2842" t="str">
        <f>VLOOKUP(KamstrupData[[#This Row],[ORG_Concat]],'O-Organization'!F:H,3,FALSE)</f>
        <v>11001_DK10_Sales &amp; Marketing_Sales &amp; Marketing_Marketing</v>
      </c>
    </row>
    <row r="2843" spans="2:22">
      <c r="D2843" t="s">
        <v>1328</v>
      </c>
      <c r="E2843" t="str">
        <f>VLOOKUP(D2843,'B-Business Capability'!B:H,5,FALSE)</f>
        <v>Marketing</v>
      </c>
      <c r="F2843" t="str">
        <f>VLOOKUP(D2843,'B-Business Capability'!B:H,6,FALSE)</f>
        <v>Marketing demand management</v>
      </c>
      <c r="G2843" t="str">
        <f>VLOOKUP(D2843,'B-Business Capability'!B:H,7,FALSE)</f>
        <v>Campaign measurement and reporting</v>
      </c>
      <c r="I2843" t="s">
        <v>253</v>
      </c>
      <c r="J2843" t="s">
        <v>189</v>
      </c>
      <c r="K2843" t="s">
        <v>249</v>
      </c>
      <c r="L2843" t="s">
        <v>117</v>
      </c>
      <c r="M2843" t="str">
        <f>VLOOKUP(L2843,'A-Applications'!B:D,3,FALSE)</f>
        <v>PowerBI</v>
      </c>
      <c r="N2843" t="s">
        <v>147</v>
      </c>
      <c r="O2843" s="42" t="s">
        <v>54</v>
      </c>
      <c r="P2843" t="s">
        <v>1273</v>
      </c>
      <c r="Q2843" t="str">
        <f>VLOOKUP(KamstrupData[[#This Row],[IdLevel123]],'B-Business Capability'!B:L,10,FALSE)</f>
        <v>N/A</v>
      </c>
      <c r="R2843">
        <f>VLOOKUP(KamstrupData[[#This Row],[IdLevel123]],'B-Business Capability'!B:L,11,FALSE)</f>
        <v>0</v>
      </c>
      <c r="T2843" t="s">
        <v>242</v>
      </c>
      <c r="U2843" t="str">
        <f>_xlfn.CONCAT(KamstrupData[[#This Row],[CountryCode]],"_",KamstrupData[[#This Row],[Business Area]],"_",KamstrupData[[#This Row],[DepartmentTeam]])</f>
        <v>DK10_Sales &amp; Marketing_Marketing</v>
      </c>
      <c r="V2843" t="str">
        <f>VLOOKUP(KamstrupData[[#This Row],[ORG_Concat]],'O-Organization'!F:H,3,FALSE)</f>
        <v>11001_DK10_Sales &amp; Marketing_Sales &amp; Marketing_Marketing</v>
      </c>
    </row>
    <row r="2844" spans="2:22">
      <c r="B2844" s="28">
        <v>45292</v>
      </c>
      <c r="D2844" t="s">
        <v>119</v>
      </c>
      <c r="E2844" t="str">
        <f>VLOOKUP(D2844,'B-Business Capability'!B:H,5,FALSE)</f>
        <v>Finance</v>
      </c>
      <c r="F2844" t="str">
        <f>VLOOKUP(D2844,'B-Business Capability'!B:H,6,FALSE)</f>
        <v>Settlements &amp; Payments</v>
      </c>
      <c r="G2844" t="str">
        <f>VLOOKUP(D2844,'B-Business Capability'!B:H,7,FALSE)</f>
        <v>Travel &amp; Expense Management</v>
      </c>
      <c r="I2844" t="s">
        <v>253</v>
      </c>
      <c r="J2844" t="s">
        <v>189</v>
      </c>
      <c r="K2844" t="s">
        <v>1275</v>
      </c>
      <c r="L2844" t="s">
        <v>120</v>
      </c>
      <c r="M2844" t="str">
        <f>VLOOKUP(L2844,'A-Applications'!B:D,3,FALSE)</f>
        <v>Concur</v>
      </c>
      <c r="N2844" t="s">
        <v>53</v>
      </c>
      <c r="O2844" s="42" t="s">
        <v>62</v>
      </c>
      <c r="P2844" t="s">
        <v>121</v>
      </c>
      <c r="Q2844" t="str">
        <f>VLOOKUP(KamstrupData[[#This Row],[IdLevel123]],'B-Business Capability'!B:L,10,FALSE)</f>
        <v>Hire-to-Retire (H2R)</v>
      </c>
      <c r="R2844">
        <f>VLOOKUP(KamstrupData[[#This Row],[IdLevel123]],'B-Business Capability'!B:L,11,FALSE)</f>
        <v>750</v>
      </c>
      <c r="S2844" t="s">
        <v>237</v>
      </c>
      <c r="T2844" t="s">
        <v>1276</v>
      </c>
      <c r="U2844" t="str">
        <f>_xlfn.CONCAT(KamstrupData[[#This Row],[CountryCode]],"_",KamstrupData[[#This Row],[Business Area]],"_",KamstrupData[[#This Row],[DepartmentTeam]])</f>
        <v>DK10_Sales &amp; Marketing_Sales</v>
      </c>
      <c r="V2844" t="str">
        <f>VLOOKUP(KamstrupData[[#This Row],[ORG_Concat]],'O-Organization'!F:H,3,FALSE)</f>
        <v>11002_DK10_Sales &amp; Marketing_Sales &amp; Marketing_Sales</v>
      </c>
    </row>
    <row r="2845" spans="2:22">
      <c r="D2845" t="s">
        <v>122</v>
      </c>
      <c r="E2845" t="str">
        <f>VLOOKUP(D2845,'B-Business Capability'!B:H,5,FALSE)</f>
        <v>Legal</v>
      </c>
      <c r="F2845" t="str">
        <f>VLOOKUP(D2845,'B-Business Capability'!B:H,6,FALSE)</f>
        <v>Ensure Compliance</v>
      </c>
      <c r="G2845">
        <f>VLOOKUP(D2845,'B-Business Capability'!B:H,7,FALSE)</f>
        <v>0</v>
      </c>
      <c r="I2845" t="s">
        <v>253</v>
      </c>
      <c r="J2845" t="s">
        <v>189</v>
      </c>
      <c r="L2845" t="s">
        <v>123</v>
      </c>
      <c r="M2845" t="str">
        <f>VLOOKUP(L2845,'A-Applications'!B:D,3,FALSE)</f>
        <v>DocuSign</v>
      </c>
      <c r="N2845" t="s">
        <v>53</v>
      </c>
      <c r="O2845" s="42" t="s">
        <v>62</v>
      </c>
      <c r="P2845" t="s">
        <v>124</v>
      </c>
      <c r="Q2845" t="str">
        <f>VLOOKUP(KamstrupData[[#This Row],[IdLevel123]],'B-Business Capability'!B:L,10,FALSE)</f>
        <v>N/A</v>
      </c>
      <c r="R2845">
        <f>VLOOKUP(KamstrupData[[#This Row],[IdLevel123]],'B-Business Capability'!B:L,11,FALSE)</f>
        <v>0</v>
      </c>
      <c r="U2845" t="str">
        <f>_xlfn.CONCAT(KamstrupData[[#This Row],[CountryCode]],"_",KamstrupData[[#This Row],[Business Area]],"_",KamstrupData[[#This Row],[DepartmentTeam]])</f>
        <v>DK10_Sales &amp; Marketing_</v>
      </c>
      <c r="V2845" t="str">
        <f>VLOOKUP(KamstrupData[[#This Row],[ORG_Concat]],'O-Organization'!F:H,3,FALSE)</f>
        <v>11000_DK10_Sales &amp; Marketing_Sales &amp; Marketing_</v>
      </c>
    </row>
    <row r="2846" spans="2:22">
      <c r="D2846" t="s">
        <v>125</v>
      </c>
      <c r="E2846" t="str">
        <f>VLOOKUP(D2846,'B-Business Capability'!B:H,5,FALSE)</f>
        <v>Sales</v>
      </c>
      <c r="F2846" t="str">
        <f>VLOOKUP(D2846,'B-Business Capability'!B:H,6,FALSE)</f>
        <v>Quotation, Order, and Contract Management</v>
      </c>
      <c r="G2846" t="str">
        <f>VLOOKUP(D2846,'B-Business Capability'!B:H,7,FALSE)</f>
        <v>Contract and engagement setup</v>
      </c>
      <c r="I2846" t="s">
        <v>253</v>
      </c>
      <c r="J2846" t="s">
        <v>189</v>
      </c>
      <c r="K2846" t="s">
        <v>1275</v>
      </c>
      <c r="L2846" t="s">
        <v>123</v>
      </c>
      <c r="M2846" t="str">
        <f>VLOOKUP(L2846,'A-Applications'!B:D,3,FALSE)</f>
        <v>DocuSign</v>
      </c>
      <c r="N2846" t="s">
        <v>53</v>
      </c>
      <c r="O2846" s="42" t="s">
        <v>66</v>
      </c>
      <c r="P2846" t="s">
        <v>124</v>
      </c>
      <c r="Q2846" t="str">
        <f>VLOOKUP(KamstrupData[[#This Row],[IdLevel123]],'B-Business Capability'!B:L,10,FALSE)</f>
        <v>Order-to-Cash (O2C)</v>
      </c>
      <c r="R2846">
        <f>VLOOKUP(KamstrupData[[#This Row],[IdLevel123]],'B-Business Capability'!B:L,11,FALSE)</f>
        <v>101</v>
      </c>
      <c r="S2846" t="s">
        <v>653</v>
      </c>
      <c r="T2846" t="s">
        <v>1329</v>
      </c>
      <c r="U2846" t="str">
        <f>_xlfn.CONCAT(KamstrupData[[#This Row],[CountryCode]],"_",KamstrupData[[#This Row],[Business Area]],"_",KamstrupData[[#This Row],[DepartmentTeam]])</f>
        <v>DK10_Sales &amp; Marketing_Sales</v>
      </c>
      <c r="V2846" t="str">
        <f>VLOOKUP(KamstrupData[[#This Row],[ORG_Concat]],'O-Organization'!F:H,3,FALSE)</f>
        <v>11002_DK10_Sales &amp; Marketing_Sales &amp; Marketing_Sales</v>
      </c>
    </row>
    <row r="2847" spans="2:22">
      <c r="D2847" t="s">
        <v>125</v>
      </c>
      <c r="E2847" t="str">
        <f>VLOOKUP(D2847,'B-Business Capability'!B:H,5,FALSE)</f>
        <v>Sales</v>
      </c>
      <c r="F2847" t="str">
        <f>VLOOKUP(D2847,'B-Business Capability'!B:H,6,FALSE)</f>
        <v>Quotation, Order, and Contract Management</v>
      </c>
      <c r="G2847" t="str">
        <f>VLOOKUP(D2847,'B-Business Capability'!B:H,7,FALSE)</f>
        <v>Contract and engagement setup</v>
      </c>
      <c r="I2847" t="s">
        <v>253</v>
      </c>
      <c r="J2847" t="s">
        <v>189</v>
      </c>
      <c r="K2847" t="s">
        <v>1275</v>
      </c>
      <c r="L2847" t="s">
        <v>123</v>
      </c>
      <c r="M2847" t="str">
        <f>VLOOKUP(L2847,'A-Applications'!B:D,3,FALSE)</f>
        <v>DocuSign</v>
      </c>
      <c r="N2847" t="s">
        <v>53</v>
      </c>
      <c r="O2847" s="42" t="s">
        <v>66</v>
      </c>
      <c r="P2847" t="s">
        <v>124</v>
      </c>
      <c r="Q2847" t="str">
        <f>VLOOKUP(KamstrupData[[#This Row],[IdLevel123]],'B-Business Capability'!B:L,10,FALSE)</f>
        <v>Order-to-Cash (O2C)</v>
      </c>
      <c r="R2847">
        <f>VLOOKUP(KamstrupData[[#This Row],[IdLevel123]],'B-Business Capability'!B:L,11,FALSE)</f>
        <v>101</v>
      </c>
      <c r="S2847" t="s">
        <v>653</v>
      </c>
      <c r="T2847" t="s">
        <v>1329</v>
      </c>
      <c r="U2847" t="str">
        <f>_xlfn.CONCAT(KamstrupData[[#This Row],[CountryCode]],"_",KamstrupData[[#This Row],[Business Area]],"_",KamstrupData[[#This Row],[DepartmentTeam]])</f>
        <v>DK10_Sales &amp; Marketing_Sales</v>
      </c>
      <c r="V2847" t="str">
        <f>VLOOKUP(KamstrupData[[#This Row],[ORG_Concat]],'O-Organization'!F:H,3,FALSE)</f>
        <v>11002_DK10_Sales &amp; Marketing_Sales &amp; Marketing_Sales</v>
      </c>
    </row>
    <row r="2848" spans="2:22">
      <c r="D2848" t="s">
        <v>125</v>
      </c>
      <c r="E2848" t="str">
        <f>VLOOKUP(D2848,'B-Business Capability'!B:H,5,FALSE)</f>
        <v>Sales</v>
      </c>
      <c r="F2848" t="str">
        <f>VLOOKUP(D2848,'B-Business Capability'!B:H,6,FALSE)</f>
        <v>Quotation, Order, and Contract Management</v>
      </c>
      <c r="G2848" t="str">
        <f>VLOOKUP(D2848,'B-Business Capability'!B:H,7,FALSE)</f>
        <v>Contract and engagement setup</v>
      </c>
      <c r="I2848" t="s">
        <v>253</v>
      </c>
      <c r="J2848" t="s">
        <v>189</v>
      </c>
      <c r="K2848" t="s">
        <v>1275</v>
      </c>
      <c r="L2848" t="s">
        <v>123</v>
      </c>
      <c r="M2848" t="str">
        <f>VLOOKUP(L2848,'A-Applications'!B:D,3,FALSE)</f>
        <v>DocuSign</v>
      </c>
      <c r="N2848" t="s">
        <v>53</v>
      </c>
      <c r="O2848" s="42" t="s">
        <v>66</v>
      </c>
      <c r="P2848" t="s">
        <v>124</v>
      </c>
      <c r="Q2848" t="str">
        <f>VLOOKUP(KamstrupData[[#This Row],[IdLevel123]],'B-Business Capability'!B:L,10,FALSE)</f>
        <v>Order-to-Cash (O2C)</v>
      </c>
      <c r="R2848">
        <f>VLOOKUP(KamstrupData[[#This Row],[IdLevel123]],'B-Business Capability'!B:L,11,FALSE)</f>
        <v>101</v>
      </c>
      <c r="T2848" t="s">
        <v>1276</v>
      </c>
      <c r="U2848" t="str">
        <f>_xlfn.CONCAT(KamstrupData[[#This Row],[CountryCode]],"_",KamstrupData[[#This Row],[Business Area]],"_",KamstrupData[[#This Row],[DepartmentTeam]])</f>
        <v>DK10_Sales &amp; Marketing_Sales</v>
      </c>
      <c r="V2848" t="str">
        <f>VLOOKUP(KamstrupData[[#This Row],[ORG_Concat]],'O-Organization'!F:H,3,FALSE)</f>
        <v>11002_DK10_Sales &amp; Marketing_Sales &amp; Marketing_Sales</v>
      </c>
    </row>
    <row r="2849" spans="2:22">
      <c r="D2849" t="s">
        <v>158</v>
      </c>
      <c r="E2849" t="str">
        <f>VLOOKUP(D2849,'B-Business Capability'!B:H,5,FALSE)</f>
        <v>Sales</v>
      </c>
      <c r="F2849" t="str">
        <f>VLOOKUP(D2849,'B-Business Capability'!B:H,6,FALSE)</f>
        <v>Quotation, Order, and Contract Management</v>
      </c>
      <c r="G2849" t="str">
        <f>VLOOKUP(D2849,'B-Business Capability'!B:H,7,FALSE)</f>
        <v>Sales order management and processing</v>
      </c>
      <c r="I2849" t="s">
        <v>253</v>
      </c>
      <c r="J2849" t="s">
        <v>189</v>
      </c>
      <c r="K2849" t="s">
        <v>1275</v>
      </c>
      <c r="L2849" t="s">
        <v>123</v>
      </c>
      <c r="M2849" t="str">
        <f>VLOOKUP(L2849,'A-Applications'!B:D,3,FALSE)</f>
        <v>DocuSign</v>
      </c>
      <c r="N2849" t="s">
        <v>53</v>
      </c>
      <c r="O2849" s="42" t="s">
        <v>62</v>
      </c>
      <c r="P2849" t="s">
        <v>198</v>
      </c>
      <c r="Q2849" t="str">
        <f>VLOOKUP(KamstrupData[[#This Row],[IdLevel123]],'B-Business Capability'!B:L,10,FALSE)</f>
        <v>Order-to-Cash (O2C)</v>
      </c>
      <c r="R2849">
        <f>VLOOKUP(KamstrupData[[#This Row],[IdLevel123]],'B-Business Capability'!B:L,11,FALSE)</f>
        <v>107</v>
      </c>
      <c r="T2849" t="s">
        <v>1276</v>
      </c>
      <c r="U2849" t="str">
        <f>_xlfn.CONCAT(KamstrupData[[#This Row],[CountryCode]],"_",KamstrupData[[#This Row],[Business Area]],"_",KamstrupData[[#This Row],[DepartmentTeam]])</f>
        <v>DK10_Sales &amp; Marketing_Sales</v>
      </c>
      <c r="V2849" t="str">
        <f>VLOOKUP(KamstrupData[[#This Row],[ORG_Concat]],'O-Organization'!F:H,3,FALSE)</f>
        <v>11002_DK10_Sales &amp; Marketing_Sales &amp; Marketing_Sales</v>
      </c>
    </row>
    <row r="2850" spans="2:22">
      <c r="D2850" t="s">
        <v>223</v>
      </c>
      <c r="E2850" t="str">
        <f>VLOOKUP(D2850,'B-Business Capability'!B:H,5,FALSE)</f>
        <v>Sales</v>
      </c>
      <c r="F2850" t="str">
        <f>VLOOKUP(D2850,'B-Business Capability'!B:H,6,FALSE)</f>
        <v>Quotation, Order, and Contract Management</v>
      </c>
      <c r="G2850" t="str">
        <f>VLOOKUP(D2850,'B-Business Capability'!B:H,7,FALSE)</f>
        <v>Subscription order management</v>
      </c>
      <c r="I2850" t="s">
        <v>253</v>
      </c>
      <c r="J2850" t="s">
        <v>189</v>
      </c>
      <c r="K2850" t="s">
        <v>1275</v>
      </c>
      <c r="L2850" t="s">
        <v>123</v>
      </c>
      <c r="M2850" t="str">
        <f>VLOOKUP(L2850,'A-Applications'!B:D,3,FALSE)</f>
        <v>DocuSign</v>
      </c>
      <c r="N2850" t="s">
        <v>53</v>
      </c>
      <c r="O2850" s="42" t="s">
        <v>54</v>
      </c>
      <c r="P2850" t="s">
        <v>198</v>
      </c>
      <c r="Q2850" t="str">
        <f>VLOOKUP(KamstrupData[[#This Row],[IdLevel123]],'B-Business Capability'!B:L,10,FALSE)</f>
        <v>Subscribtion-to-Pay (S2P)</v>
      </c>
      <c r="R2850">
        <f>VLOOKUP(KamstrupData[[#This Row],[IdLevel123]],'B-Business Capability'!B:L,11,FALSE)</f>
        <v>120</v>
      </c>
      <c r="S2850" t="s">
        <v>653</v>
      </c>
      <c r="T2850" t="s">
        <v>666</v>
      </c>
      <c r="U2850" t="str">
        <f>_xlfn.CONCAT(KamstrupData[[#This Row],[CountryCode]],"_",KamstrupData[[#This Row],[Business Area]],"_",KamstrupData[[#This Row],[DepartmentTeam]])</f>
        <v>DK10_Sales &amp; Marketing_Sales</v>
      </c>
      <c r="V2850" t="str">
        <f>VLOOKUP(KamstrupData[[#This Row],[ORG_Concat]],'O-Organization'!F:H,3,FALSE)</f>
        <v>11002_DK10_Sales &amp; Marketing_Sales &amp; Marketing_Sales</v>
      </c>
    </row>
    <row r="2851" spans="2:22">
      <c r="D2851" t="s">
        <v>122</v>
      </c>
      <c r="E2851" t="str">
        <f>VLOOKUP(D2851,'B-Business Capability'!B:H,5,FALSE)</f>
        <v>Legal</v>
      </c>
      <c r="F2851" t="str">
        <f>VLOOKUP(D2851,'B-Business Capability'!B:H,6,FALSE)</f>
        <v>Ensure Compliance</v>
      </c>
      <c r="G2851">
        <f>VLOOKUP(D2851,'B-Business Capability'!B:H,7,FALSE)</f>
        <v>0</v>
      </c>
      <c r="I2851" t="s">
        <v>253</v>
      </c>
      <c r="J2851" t="s">
        <v>189</v>
      </c>
      <c r="K2851" t="s">
        <v>1275</v>
      </c>
      <c r="L2851" t="s">
        <v>268</v>
      </c>
      <c r="M2851" t="str">
        <f>VLOOKUP(L2851,'A-Applications'!B:D,3,FALSE)</f>
        <v>Risma</v>
      </c>
      <c r="N2851" t="s">
        <v>53</v>
      </c>
      <c r="O2851" s="42" t="s">
        <v>62</v>
      </c>
      <c r="P2851" t="s">
        <v>267</v>
      </c>
      <c r="Q2851" t="str">
        <f>VLOOKUP(KamstrupData[[#This Row],[IdLevel123]],'B-Business Capability'!B:L,10,FALSE)</f>
        <v>N/A</v>
      </c>
      <c r="R2851">
        <f>VLOOKUP(KamstrupData[[#This Row],[IdLevel123]],'B-Business Capability'!B:L,11,FALSE)</f>
        <v>0</v>
      </c>
      <c r="T2851" t="s">
        <v>1276</v>
      </c>
      <c r="U2851" t="str">
        <f>_xlfn.CONCAT(KamstrupData[[#This Row],[CountryCode]],"_",KamstrupData[[#This Row],[Business Area]],"_",KamstrupData[[#This Row],[DepartmentTeam]])</f>
        <v>DK10_Sales &amp; Marketing_Sales</v>
      </c>
      <c r="V2851" t="str">
        <f>VLOOKUP(KamstrupData[[#This Row],[ORG_Concat]],'O-Organization'!F:H,3,FALSE)</f>
        <v>11002_DK10_Sales &amp; Marketing_Sales &amp; Marketing_Sales</v>
      </c>
    </row>
    <row r="2852" spans="2:22">
      <c r="D2852" t="s">
        <v>1330</v>
      </c>
      <c r="E2852" t="str">
        <f>VLOOKUP(D2852,'B-Business Capability'!B:H,5,FALSE)</f>
        <v>Marketing</v>
      </c>
      <c r="F2852" t="str">
        <f>VLOOKUP(D2852,'B-Business Capability'!B:H,6,FALSE)</f>
        <v>Corporate communication and brand management</v>
      </c>
      <c r="G2852" t="str">
        <f>VLOOKUP(D2852,'B-Business Capability'!B:H,7,FALSE)</f>
        <v>Public relations and media management</v>
      </c>
      <c r="I2852" t="s">
        <v>253</v>
      </c>
      <c r="J2852" t="s">
        <v>189</v>
      </c>
      <c r="K2852" t="s">
        <v>249</v>
      </c>
      <c r="L2852" t="s">
        <v>250</v>
      </c>
      <c r="M2852" t="str">
        <f>VLOOKUP(L2852,'A-Applications'!B:D,3,FALSE)</f>
        <v>Hypefactors</v>
      </c>
      <c r="N2852" t="s">
        <v>53</v>
      </c>
      <c r="O2852" s="42" t="s">
        <v>54</v>
      </c>
      <c r="P2852" t="s">
        <v>685</v>
      </c>
      <c r="Q2852" t="str">
        <f>VLOOKUP(KamstrupData[[#This Row],[IdLevel123]],'B-Business Capability'!B:L,10,FALSE)</f>
        <v>N/A</v>
      </c>
      <c r="R2852">
        <f>VLOOKUP(KamstrupData[[#This Row],[IdLevel123]],'B-Business Capability'!B:L,11,FALSE)</f>
        <v>0</v>
      </c>
      <c r="T2852" t="s">
        <v>242</v>
      </c>
      <c r="U2852" t="str">
        <f>_xlfn.CONCAT(KamstrupData[[#This Row],[CountryCode]],"_",KamstrupData[[#This Row],[Business Area]],"_",KamstrupData[[#This Row],[DepartmentTeam]])</f>
        <v>DK10_Sales &amp; Marketing_Marketing</v>
      </c>
      <c r="V2852" t="str">
        <f>VLOOKUP(KamstrupData[[#This Row],[ORG_Concat]],'O-Organization'!F:H,3,FALSE)</f>
        <v>11001_DK10_Sales &amp; Marketing_Sales &amp; Marketing_Marketing</v>
      </c>
    </row>
    <row r="2853" spans="2:22">
      <c r="D2853" t="s">
        <v>1331</v>
      </c>
      <c r="E2853" t="str">
        <f>VLOOKUP(D2853,'B-Business Capability'!B:H,5,FALSE)</f>
        <v>Marketing</v>
      </c>
      <c r="F2853" t="str">
        <f>VLOOKUP(D2853,'B-Business Capability'!B:H,6,FALSE)</f>
        <v>Marketing demand management</v>
      </c>
      <c r="G2853" t="str">
        <f>VLOOKUP(D2853,'B-Business Capability'!B:H,7,FALSE)</f>
        <v>Media and ad spend optimization</v>
      </c>
      <c r="I2853" t="s">
        <v>253</v>
      </c>
      <c r="J2853" t="s">
        <v>189</v>
      </c>
      <c r="K2853" t="s">
        <v>249</v>
      </c>
      <c r="L2853" t="s">
        <v>250</v>
      </c>
      <c r="M2853" t="str">
        <f>VLOOKUP(L2853,'A-Applications'!B:D,3,FALSE)</f>
        <v>Hypefactors</v>
      </c>
      <c r="N2853" t="s">
        <v>53</v>
      </c>
      <c r="O2853" s="42" t="s">
        <v>54</v>
      </c>
      <c r="P2853" t="s">
        <v>680</v>
      </c>
      <c r="Q2853" t="str">
        <f>VLOOKUP(KamstrupData[[#This Row],[IdLevel123]],'B-Business Capability'!B:L,10,FALSE)</f>
        <v>N/A</v>
      </c>
      <c r="R2853">
        <f>VLOOKUP(KamstrupData[[#This Row],[IdLevel123]],'B-Business Capability'!B:L,11,FALSE)</f>
        <v>0</v>
      </c>
      <c r="T2853" t="s">
        <v>242</v>
      </c>
      <c r="U2853" t="str">
        <f>_xlfn.CONCAT(KamstrupData[[#This Row],[CountryCode]],"_",KamstrupData[[#This Row],[Business Area]],"_",KamstrupData[[#This Row],[DepartmentTeam]])</f>
        <v>DK10_Sales &amp; Marketing_Marketing</v>
      </c>
      <c r="V2853" t="str">
        <f>VLOOKUP(KamstrupData[[#This Row],[ORG_Concat]],'O-Organization'!F:H,3,FALSE)</f>
        <v>11001_DK10_Sales &amp; Marketing_Sales &amp; Marketing_Marketing</v>
      </c>
    </row>
    <row r="2854" spans="2:22">
      <c r="D2854" t="s">
        <v>95</v>
      </c>
      <c r="E2854" t="str">
        <f>VLOOKUP(D2854,'B-Business Capability'!B:H,5,FALSE)</f>
        <v>Not mapped to capability</v>
      </c>
      <c r="F2854">
        <f>VLOOKUP(D2854,'B-Business Capability'!B:H,6,FALSE)</f>
        <v>0</v>
      </c>
      <c r="G2854">
        <f>VLOOKUP(D2854,'B-Business Capability'!B:H,7,FALSE)</f>
        <v>0</v>
      </c>
      <c r="I2854" t="s">
        <v>253</v>
      </c>
      <c r="J2854" t="s">
        <v>189</v>
      </c>
      <c r="L2854" t="s">
        <v>250</v>
      </c>
      <c r="M2854" t="str">
        <f>VLOOKUP(L2854,'A-Applications'!B:D,3,FALSE)</f>
        <v>Hypefactors</v>
      </c>
      <c r="O2854" s="42"/>
      <c r="P2854" t="s">
        <v>77</v>
      </c>
      <c r="Q2854" t="str">
        <f>VLOOKUP(KamstrupData[[#This Row],[IdLevel123]],'B-Business Capability'!B:L,10,FALSE)</f>
        <v>N/A</v>
      </c>
      <c r="R2854">
        <f>VLOOKUP(KamstrupData[[#This Row],[IdLevel123]],'B-Business Capability'!B:L,11,FALSE)</f>
        <v>0</v>
      </c>
      <c r="T2854" t="s">
        <v>1332</v>
      </c>
      <c r="U2854" t="str">
        <f>_xlfn.CONCAT(KamstrupData[[#This Row],[CountryCode]],"_",KamstrupData[[#This Row],[Business Area]],"_",KamstrupData[[#This Row],[DepartmentTeam]])</f>
        <v>DK10_Sales &amp; Marketing_</v>
      </c>
      <c r="V2854" t="str">
        <f>VLOOKUP(KamstrupData[[#This Row],[ORG_Concat]],'O-Organization'!F:H,3,FALSE)</f>
        <v>11000_DK10_Sales &amp; Marketing_Sales &amp; Marketing_</v>
      </c>
    </row>
    <row r="2855" spans="2:22">
      <c r="D2855" t="s">
        <v>409</v>
      </c>
      <c r="E2855" t="str">
        <f>VLOOKUP(D2855,'B-Business Capability'!B:H,5,FALSE)</f>
        <v>Marketing</v>
      </c>
      <c r="F2855" t="str">
        <f>VLOOKUP(D2855,'B-Business Capability'!B:H,6,FALSE)</f>
        <v>Digital channel management</v>
      </c>
      <c r="G2855" t="str">
        <f>VLOOKUP(D2855,'B-Business Capability'!B:H,7,FALSE)</f>
        <v>Partner channel management</v>
      </c>
      <c r="I2855" t="s">
        <v>253</v>
      </c>
      <c r="J2855" t="s">
        <v>189</v>
      </c>
      <c r="K2855" t="s">
        <v>249</v>
      </c>
      <c r="L2855" t="s">
        <v>1333</v>
      </c>
      <c r="M2855" t="str">
        <f>VLOOKUP(L2855,'A-Applications'!B:D,3,FALSE)</f>
        <v>IMPARTNER</v>
      </c>
      <c r="N2855" t="s">
        <v>53</v>
      </c>
      <c r="O2855" s="42" t="s">
        <v>54</v>
      </c>
      <c r="P2855" t="s">
        <v>1295</v>
      </c>
      <c r="Q2855" t="str">
        <f>VLOOKUP(KamstrupData[[#This Row],[IdLevel123]],'B-Business Capability'!B:L,10,FALSE)</f>
        <v>N/A</v>
      </c>
      <c r="R2855">
        <f>VLOOKUP(KamstrupData[[#This Row],[IdLevel123]],'B-Business Capability'!B:L,11,FALSE)</f>
        <v>0</v>
      </c>
      <c r="T2855" t="s">
        <v>1334</v>
      </c>
      <c r="U2855" t="str">
        <f>_xlfn.CONCAT(KamstrupData[[#This Row],[CountryCode]],"_",KamstrupData[[#This Row],[Business Area]],"_",KamstrupData[[#This Row],[DepartmentTeam]])</f>
        <v>DK10_Sales &amp; Marketing_Marketing</v>
      </c>
      <c r="V2855" t="str">
        <f>VLOOKUP(KamstrupData[[#This Row],[ORG_Concat]],'O-Organization'!F:H,3,FALSE)</f>
        <v>11001_DK10_Sales &amp; Marketing_Sales &amp; Marketing_Marketing</v>
      </c>
    </row>
    <row r="2856" spans="2:22">
      <c r="D2856" t="s">
        <v>716</v>
      </c>
      <c r="E2856" t="str">
        <f>VLOOKUP(D2856,'B-Business Capability'!B:H,5,FALSE)</f>
        <v>Marketing</v>
      </c>
      <c r="F2856" t="str">
        <f>VLOOKUP(D2856,'B-Business Capability'!B:H,6,FALSE)</f>
        <v>Marketing demand management</v>
      </c>
      <c r="G2856" t="str">
        <f>VLOOKUP(D2856,'B-Business Capability'!B:H,7,FALSE)</f>
        <v>Partner/Channel marketing management</v>
      </c>
      <c r="I2856" t="s">
        <v>253</v>
      </c>
      <c r="J2856" t="s">
        <v>189</v>
      </c>
      <c r="K2856" t="s">
        <v>249</v>
      </c>
      <c r="L2856" t="s">
        <v>1333</v>
      </c>
      <c r="M2856" t="str">
        <f>VLOOKUP(L2856,'A-Applications'!B:D,3,FALSE)</f>
        <v>IMPARTNER</v>
      </c>
      <c r="N2856" t="s">
        <v>53</v>
      </c>
      <c r="O2856" s="42" t="s">
        <v>54</v>
      </c>
      <c r="P2856" t="s">
        <v>1295</v>
      </c>
      <c r="Q2856" t="str">
        <f>VLOOKUP(KamstrupData[[#This Row],[IdLevel123]],'B-Business Capability'!B:L,10,FALSE)</f>
        <v>N/A</v>
      </c>
      <c r="R2856">
        <f>VLOOKUP(KamstrupData[[#This Row],[IdLevel123]],'B-Business Capability'!B:L,11,FALSE)</f>
        <v>0</v>
      </c>
      <c r="T2856" t="s">
        <v>1334</v>
      </c>
      <c r="U2856" t="str">
        <f>_xlfn.CONCAT(KamstrupData[[#This Row],[CountryCode]],"_",KamstrupData[[#This Row],[Business Area]],"_",KamstrupData[[#This Row],[DepartmentTeam]])</f>
        <v>DK10_Sales &amp; Marketing_Marketing</v>
      </c>
      <c r="V2856" t="str">
        <f>VLOOKUP(KamstrupData[[#This Row],[ORG_Concat]],'O-Organization'!F:H,3,FALSE)</f>
        <v>11001_DK10_Sales &amp; Marketing_Sales &amp; Marketing_Marketing</v>
      </c>
    </row>
    <row r="2857" spans="2:22">
      <c r="D2857" t="s">
        <v>113</v>
      </c>
      <c r="E2857" t="str">
        <f>VLOOKUP(D2857,'B-Business Capability'!B:H,5,FALSE)</f>
        <v>Marketing</v>
      </c>
      <c r="F2857" t="str">
        <f>VLOOKUP(D2857,'B-Business Capability'!B:H,6,FALSE)</f>
        <v>Corporate communication and brand management</v>
      </c>
      <c r="G2857" t="str">
        <f>VLOOKUP(D2857,'B-Business Capability'!B:H,7,FALSE)</f>
        <v>Internal communications</v>
      </c>
      <c r="I2857" t="s">
        <v>253</v>
      </c>
      <c r="J2857" t="s">
        <v>189</v>
      </c>
      <c r="K2857" t="s">
        <v>249</v>
      </c>
      <c r="L2857" t="s">
        <v>127</v>
      </c>
      <c r="M2857" t="str">
        <f>VLOOKUP(L2857,'A-Applications'!B:D,3,FALSE)</f>
        <v>Ipw</v>
      </c>
      <c r="N2857" t="s">
        <v>53</v>
      </c>
      <c r="O2857" s="42" t="s">
        <v>54</v>
      </c>
      <c r="P2857" t="s">
        <v>685</v>
      </c>
      <c r="Q2857" t="str">
        <f>VLOOKUP(KamstrupData[[#This Row],[IdLevel123]],'B-Business Capability'!B:L,10,FALSE)</f>
        <v>N/A</v>
      </c>
      <c r="R2857">
        <f>VLOOKUP(KamstrupData[[#This Row],[IdLevel123]],'B-Business Capability'!B:L,11,FALSE)</f>
        <v>0</v>
      </c>
      <c r="T2857" t="s">
        <v>242</v>
      </c>
      <c r="U2857" t="str">
        <f>_xlfn.CONCAT(KamstrupData[[#This Row],[CountryCode]],"_",KamstrupData[[#This Row],[Business Area]],"_",KamstrupData[[#This Row],[DepartmentTeam]])</f>
        <v>DK10_Sales &amp; Marketing_Marketing</v>
      </c>
      <c r="V2857" t="str">
        <f>VLOOKUP(KamstrupData[[#This Row],[ORG_Concat]],'O-Organization'!F:H,3,FALSE)</f>
        <v>11001_DK10_Sales &amp; Marketing_Sales &amp; Marketing_Marketing</v>
      </c>
    </row>
    <row r="2858" spans="2:22">
      <c r="B2858" s="28">
        <v>45292</v>
      </c>
      <c r="D2858" t="s">
        <v>610</v>
      </c>
      <c r="E2858" t="str">
        <f>VLOOKUP(D2858,'B-Business Capability'!B:H,5,FALSE)</f>
        <v>People and Culture</v>
      </c>
      <c r="F2858" t="str">
        <f>VLOOKUP(D2858,'B-Business Capability'!B:H,6,FALSE)</f>
        <v>Onboarding</v>
      </c>
      <c r="G2858">
        <f>VLOOKUP(D2858,'B-Business Capability'!B:H,7,FALSE)</f>
        <v>0</v>
      </c>
      <c r="I2858" t="s">
        <v>253</v>
      </c>
      <c r="J2858" t="s">
        <v>189</v>
      </c>
      <c r="K2858" t="s">
        <v>1275</v>
      </c>
      <c r="L2858" t="s">
        <v>127</v>
      </c>
      <c r="M2858" t="str">
        <f>VLOOKUP(L2858,'A-Applications'!B:D,3,FALSE)</f>
        <v>Ipw</v>
      </c>
      <c r="N2858" t="s">
        <v>147</v>
      </c>
      <c r="O2858" s="42" t="s">
        <v>62</v>
      </c>
      <c r="P2858" t="s">
        <v>143</v>
      </c>
      <c r="Q2858" t="str">
        <f>VLOOKUP(KamstrupData[[#This Row],[IdLevel123]],'B-Business Capability'!B:L,10,FALSE)</f>
        <v>Hire-to-Retire (H2R)</v>
      </c>
      <c r="R2858">
        <f>VLOOKUP(KamstrupData[[#This Row],[IdLevel123]],'B-Business Capability'!B:L,11,FALSE)</f>
        <v>400</v>
      </c>
      <c r="S2858" t="s">
        <v>237</v>
      </c>
      <c r="T2858" t="s">
        <v>1276</v>
      </c>
      <c r="U2858" t="str">
        <f>_xlfn.CONCAT(KamstrupData[[#This Row],[CountryCode]],"_",KamstrupData[[#This Row],[Business Area]],"_",KamstrupData[[#This Row],[DepartmentTeam]])</f>
        <v>DK10_Sales &amp; Marketing_Sales</v>
      </c>
      <c r="V2858" t="str">
        <f>VLOOKUP(KamstrupData[[#This Row],[ORG_Concat]],'O-Organization'!F:H,3,FALSE)</f>
        <v>11002_DK10_Sales &amp; Marketing_Sales &amp; Marketing_Sales</v>
      </c>
    </row>
    <row r="2859" spans="2:22">
      <c r="B2859" s="28">
        <v>45292</v>
      </c>
      <c r="D2859" t="s">
        <v>610</v>
      </c>
      <c r="E2859" t="str">
        <f>VLOOKUP(D2859,'B-Business Capability'!B:H,5,FALSE)</f>
        <v>People and Culture</v>
      </c>
      <c r="F2859" t="str">
        <f>VLOOKUP(D2859,'B-Business Capability'!B:H,6,FALSE)</f>
        <v>Onboarding</v>
      </c>
      <c r="G2859">
        <f>VLOOKUP(D2859,'B-Business Capability'!B:H,7,FALSE)</f>
        <v>0</v>
      </c>
      <c r="I2859" t="s">
        <v>253</v>
      </c>
      <c r="J2859" t="s">
        <v>189</v>
      </c>
      <c r="K2859" t="s">
        <v>1275</v>
      </c>
      <c r="L2859" t="s">
        <v>306</v>
      </c>
      <c r="M2859" t="str">
        <f>VLOOKUP(L2859,'A-Applications'!B:D,3,FALSE)</f>
        <v>LMS365 (Kamstrup-Learning)</v>
      </c>
      <c r="N2859" t="s">
        <v>147</v>
      </c>
      <c r="O2859" s="42" t="s">
        <v>62</v>
      </c>
      <c r="P2859" t="s">
        <v>143</v>
      </c>
      <c r="Q2859" t="str">
        <f>VLOOKUP(KamstrupData[[#This Row],[IdLevel123]],'B-Business Capability'!B:L,10,FALSE)</f>
        <v>Hire-to-Retire (H2R)</v>
      </c>
      <c r="R2859">
        <f>VLOOKUP(KamstrupData[[#This Row],[IdLevel123]],'B-Business Capability'!B:L,11,FALSE)</f>
        <v>400</v>
      </c>
      <c r="S2859" t="s">
        <v>237</v>
      </c>
      <c r="T2859" t="s">
        <v>1335</v>
      </c>
      <c r="U2859" t="str">
        <f>_xlfn.CONCAT(KamstrupData[[#This Row],[CountryCode]],"_",KamstrupData[[#This Row],[Business Area]],"_",KamstrupData[[#This Row],[DepartmentTeam]])</f>
        <v>DK10_Sales &amp; Marketing_Sales</v>
      </c>
      <c r="V2859" t="str">
        <f>VLOOKUP(KamstrupData[[#This Row],[ORG_Concat]],'O-Organization'!F:H,3,FALSE)</f>
        <v>11002_DK10_Sales &amp; Marketing_Sales &amp; Marketing_Sales</v>
      </c>
    </row>
    <row r="2860" spans="2:22">
      <c r="B2860" s="28">
        <v>45292</v>
      </c>
      <c r="D2860" t="s">
        <v>716</v>
      </c>
      <c r="E2860" t="str">
        <f>VLOOKUP(D2860,'B-Business Capability'!B:H,5,FALSE)</f>
        <v>Marketing</v>
      </c>
      <c r="F2860" t="str">
        <f>VLOOKUP(D2860,'B-Business Capability'!B:H,6,FALSE)</f>
        <v>Marketing demand management</v>
      </c>
      <c r="G2860" t="str">
        <f>VLOOKUP(D2860,'B-Business Capability'!B:H,7,FALSE)</f>
        <v>Partner/Channel marketing management</v>
      </c>
      <c r="I2860" t="s">
        <v>253</v>
      </c>
      <c r="J2860" t="s">
        <v>189</v>
      </c>
      <c r="K2860" t="s">
        <v>1275</v>
      </c>
      <c r="L2860" t="s">
        <v>717</v>
      </c>
      <c r="M2860" t="str">
        <f>VLOOKUP(L2860,'A-Applications'!B:D,3,FALSE)</f>
        <v>Fuse,  Digital Training for external customers</v>
      </c>
      <c r="N2860" t="s">
        <v>147</v>
      </c>
      <c r="O2860" s="42" t="s">
        <v>62</v>
      </c>
      <c r="P2860" t="s">
        <v>143</v>
      </c>
      <c r="Q2860" t="str">
        <f>VLOOKUP(KamstrupData[[#This Row],[IdLevel123]],'B-Business Capability'!B:L,10,FALSE)</f>
        <v>N/A</v>
      </c>
      <c r="R2860">
        <f>VLOOKUP(KamstrupData[[#This Row],[IdLevel123]],'B-Business Capability'!B:L,11,FALSE)</f>
        <v>0</v>
      </c>
      <c r="S2860" t="s">
        <v>237</v>
      </c>
      <c r="T2860" t="s">
        <v>1276</v>
      </c>
      <c r="U2860" t="str">
        <f>_xlfn.CONCAT(KamstrupData[[#This Row],[CountryCode]],"_",KamstrupData[[#This Row],[Business Area]],"_",KamstrupData[[#This Row],[DepartmentTeam]])</f>
        <v>DK10_Sales &amp; Marketing_Sales</v>
      </c>
      <c r="V2860" t="str">
        <f>VLOOKUP(KamstrupData[[#This Row],[ORG_Concat]],'O-Organization'!F:H,3,FALSE)</f>
        <v>11002_DK10_Sales &amp; Marketing_Sales &amp; Marketing_Sales</v>
      </c>
    </row>
    <row r="2861" spans="2:22">
      <c r="D2861" t="s">
        <v>74</v>
      </c>
      <c r="E2861" t="str">
        <f>VLOOKUP(D2861,'B-Business Capability'!B:H,5,FALSE)</f>
        <v>Strategic Management</v>
      </c>
      <c r="F2861" t="str">
        <f>VLOOKUP(D2861,'B-Business Capability'!B:H,6,FALSE)</f>
        <v>Manage Core Business</v>
      </c>
      <c r="G2861" t="str">
        <f>VLOOKUP(D2861,'B-Business Capability'!B:H,7,FALSE)</f>
        <v>Manage Projects</v>
      </c>
      <c r="I2861" t="s">
        <v>253</v>
      </c>
      <c r="J2861" t="s">
        <v>189</v>
      </c>
      <c r="K2861" t="s">
        <v>1275</v>
      </c>
      <c r="L2861" t="s">
        <v>678</v>
      </c>
      <c r="M2861" t="str">
        <f>VLOOKUP(L2861,'A-Applications'!B:D,3,FALSE)</f>
        <v>Monday.com</v>
      </c>
      <c r="N2861" t="s">
        <v>53</v>
      </c>
      <c r="O2861" s="42" t="s">
        <v>62</v>
      </c>
      <c r="P2861" t="s">
        <v>198</v>
      </c>
      <c r="Q2861" t="str">
        <f>VLOOKUP(KamstrupData[[#This Row],[IdLevel123]],'B-Business Capability'!B:L,10,FALSE)</f>
        <v>N/A</v>
      </c>
      <c r="R2861">
        <f>VLOOKUP(KamstrupData[[#This Row],[IdLevel123]],'B-Business Capability'!B:L,11,FALSE)</f>
        <v>0</v>
      </c>
      <c r="T2861" t="s">
        <v>1276</v>
      </c>
      <c r="U2861" t="str">
        <f>_xlfn.CONCAT(KamstrupData[[#This Row],[CountryCode]],"_",KamstrupData[[#This Row],[Business Area]],"_",KamstrupData[[#This Row],[DepartmentTeam]])</f>
        <v>DK10_Sales &amp; Marketing_Sales</v>
      </c>
      <c r="V2861" t="str">
        <f>VLOOKUP(KamstrupData[[#This Row],[ORG_Concat]],'O-Organization'!F:H,3,FALSE)</f>
        <v>11002_DK10_Sales &amp; Marketing_Sales &amp; Marketing_Sales</v>
      </c>
    </row>
    <row r="2862" spans="2:22">
      <c r="D2862" t="s">
        <v>1336</v>
      </c>
      <c r="E2862" t="str">
        <f>VLOOKUP(D2862,'B-Business Capability'!B:H,5,FALSE)</f>
        <v>Marketing</v>
      </c>
      <c r="F2862" t="str">
        <f>VLOOKUP(D2862,'B-Business Capability'!B:H,6,FALSE)</f>
        <v>Marketing demand management</v>
      </c>
      <c r="G2862" t="str">
        <f>VLOOKUP(D2862,'B-Business Capability'!B:H,7,FALSE)</f>
        <v>Campaign strategy and planning</v>
      </c>
      <c r="I2862" t="s">
        <v>253</v>
      </c>
      <c r="J2862" t="s">
        <v>189</v>
      </c>
      <c r="K2862" t="s">
        <v>249</v>
      </c>
      <c r="L2862" t="s">
        <v>678</v>
      </c>
      <c r="M2862" t="str">
        <f>VLOOKUP(L2862,'A-Applications'!B:D,3,FALSE)</f>
        <v>Monday.com</v>
      </c>
      <c r="N2862" t="s">
        <v>53</v>
      </c>
      <c r="O2862" s="42" t="s">
        <v>54</v>
      </c>
      <c r="P2862" t="s">
        <v>1273</v>
      </c>
      <c r="Q2862" t="str">
        <f>VLOOKUP(KamstrupData[[#This Row],[IdLevel123]],'B-Business Capability'!B:L,10,FALSE)</f>
        <v>N/A</v>
      </c>
      <c r="R2862">
        <f>VLOOKUP(KamstrupData[[#This Row],[IdLevel123]],'B-Business Capability'!B:L,11,FALSE)</f>
        <v>0</v>
      </c>
      <c r="T2862" t="s">
        <v>242</v>
      </c>
      <c r="U2862" t="str">
        <f>_xlfn.CONCAT(KamstrupData[[#This Row],[CountryCode]],"_",KamstrupData[[#This Row],[Business Area]],"_",KamstrupData[[#This Row],[DepartmentTeam]])</f>
        <v>DK10_Sales &amp; Marketing_Marketing</v>
      </c>
      <c r="V2862" t="str">
        <f>VLOOKUP(KamstrupData[[#This Row],[ORG_Concat]],'O-Organization'!F:H,3,FALSE)</f>
        <v>11001_DK10_Sales &amp; Marketing_Sales &amp; Marketing_Marketing</v>
      </c>
    </row>
    <row r="2863" spans="2:22">
      <c r="D2863" t="s">
        <v>1337</v>
      </c>
      <c r="E2863" t="str">
        <f>VLOOKUP(D2863,'B-Business Capability'!B:H,5,FALSE)</f>
        <v>Marketing</v>
      </c>
      <c r="F2863" t="str">
        <f>VLOOKUP(D2863,'B-Business Capability'!B:H,6,FALSE)</f>
        <v>Marketing demand management</v>
      </c>
      <c r="G2863" t="str">
        <f>VLOOKUP(D2863,'B-Business Capability'!B:H,7,FALSE)</f>
        <v>Campaign execution</v>
      </c>
      <c r="I2863" t="s">
        <v>253</v>
      </c>
      <c r="J2863" t="s">
        <v>189</v>
      </c>
      <c r="K2863" t="s">
        <v>249</v>
      </c>
      <c r="L2863" t="s">
        <v>678</v>
      </c>
      <c r="M2863" t="str">
        <f>VLOOKUP(L2863,'A-Applications'!B:D,3,FALSE)</f>
        <v>Monday.com</v>
      </c>
      <c r="N2863" t="s">
        <v>53</v>
      </c>
      <c r="O2863" s="42" t="s">
        <v>54</v>
      </c>
      <c r="P2863" t="s">
        <v>1273</v>
      </c>
      <c r="Q2863" t="str">
        <f>VLOOKUP(KamstrupData[[#This Row],[IdLevel123]],'B-Business Capability'!B:L,10,FALSE)</f>
        <v>N/A</v>
      </c>
      <c r="R2863">
        <f>VLOOKUP(KamstrupData[[#This Row],[IdLevel123]],'B-Business Capability'!B:L,11,FALSE)</f>
        <v>0</v>
      </c>
      <c r="T2863" t="s">
        <v>242</v>
      </c>
      <c r="U2863" t="str">
        <f>_xlfn.CONCAT(KamstrupData[[#This Row],[CountryCode]],"_",KamstrupData[[#This Row],[Business Area]],"_",KamstrupData[[#This Row],[DepartmentTeam]])</f>
        <v>DK10_Sales &amp; Marketing_Marketing</v>
      </c>
      <c r="V2863" t="str">
        <f>VLOOKUP(KamstrupData[[#This Row],[ORG_Concat]],'O-Organization'!F:H,3,FALSE)</f>
        <v>11001_DK10_Sales &amp; Marketing_Sales &amp; Marketing_Marketing</v>
      </c>
    </row>
    <row r="2864" spans="2:22">
      <c r="D2864" t="s">
        <v>1272</v>
      </c>
      <c r="E2864" t="str">
        <f>VLOOKUP(D2864,'B-Business Capability'!B:H,5,FALSE)</f>
        <v>Marketing</v>
      </c>
      <c r="F2864" t="str">
        <f>VLOOKUP(D2864,'B-Business Capability'!B:H,6,FALSE)</f>
        <v>Corporate communication and brand management</v>
      </c>
      <c r="G2864" t="str">
        <f>VLOOKUP(D2864,'B-Business Capability'!B:H,7,FALSE)</f>
        <v>Budget management and allocation</v>
      </c>
      <c r="I2864" t="s">
        <v>253</v>
      </c>
      <c r="J2864" t="s">
        <v>189</v>
      </c>
      <c r="K2864" t="s">
        <v>249</v>
      </c>
      <c r="L2864" t="s">
        <v>678</v>
      </c>
      <c r="M2864" t="str">
        <f>VLOOKUP(L2864,'A-Applications'!B:D,3,FALSE)</f>
        <v>Monday.com</v>
      </c>
      <c r="N2864" t="s">
        <v>53</v>
      </c>
      <c r="O2864" s="42" t="s">
        <v>54</v>
      </c>
      <c r="P2864" t="s">
        <v>1273</v>
      </c>
      <c r="Q2864" t="str">
        <f>VLOOKUP(KamstrupData[[#This Row],[IdLevel123]],'B-Business Capability'!B:L,10,FALSE)</f>
        <v>N/A</v>
      </c>
      <c r="R2864">
        <f>VLOOKUP(KamstrupData[[#This Row],[IdLevel123]],'B-Business Capability'!B:L,11,FALSE)</f>
        <v>0</v>
      </c>
      <c r="T2864" t="s">
        <v>242</v>
      </c>
      <c r="U2864" t="str">
        <f>_xlfn.CONCAT(KamstrupData[[#This Row],[CountryCode]],"_",KamstrupData[[#This Row],[Business Area]],"_",KamstrupData[[#This Row],[DepartmentTeam]])</f>
        <v>DK10_Sales &amp; Marketing_Marketing</v>
      </c>
      <c r="V2864" t="str">
        <f>VLOOKUP(KamstrupData[[#This Row],[ORG_Concat]],'O-Organization'!F:H,3,FALSE)</f>
        <v>11001_DK10_Sales &amp; Marketing_Sales &amp; Marketing_Marketing</v>
      </c>
    </row>
    <row r="2865" spans="3:22">
      <c r="D2865" t="s">
        <v>1302</v>
      </c>
      <c r="E2865" t="str">
        <f>VLOOKUP(D2865,'B-Business Capability'!B:H,5,FALSE)</f>
        <v>Marketing</v>
      </c>
      <c r="F2865" t="str">
        <f>VLOOKUP(D2865,'B-Business Capability'!B:H,6,FALSE)</f>
        <v>Marketing demand management</v>
      </c>
      <c r="G2865" t="str">
        <f>VLOOKUP(D2865,'B-Business Capability'!B:H,7,FALSE)</f>
        <v>Marketing collaboration</v>
      </c>
      <c r="I2865" t="s">
        <v>253</v>
      </c>
      <c r="J2865" t="s">
        <v>189</v>
      </c>
      <c r="K2865" t="s">
        <v>249</v>
      </c>
      <c r="L2865" t="s">
        <v>678</v>
      </c>
      <c r="M2865" t="str">
        <f>VLOOKUP(L2865,'A-Applications'!B:D,3,FALSE)</f>
        <v>Monday.com</v>
      </c>
      <c r="N2865" t="s">
        <v>53</v>
      </c>
      <c r="O2865" s="42" t="s">
        <v>54</v>
      </c>
      <c r="P2865" t="s">
        <v>680</v>
      </c>
      <c r="Q2865" t="str">
        <f>VLOOKUP(KamstrupData[[#This Row],[IdLevel123]],'B-Business Capability'!B:L,10,FALSE)</f>
        <v>N/A</v>
      </c>
      <c r="R2865">
        <f>VLOOKUP(KamstrupData[[#This Row],[IdLevel123]],'B-Business Capability'!B:L,11,FALSE)</f>
        <v>0</v>
      </c>
      <c r="T2865" t="s">
        <v>242</v>
      </c>
      <c r="U2865" t="str">
        <f>_xlfn.CONCAT(KamstrupData[[#This Row],[CountryCode]],"_",KamstrupData[[#This Row],[Business Area]],"_",KamstrupData[[#This Row],[DepartmentTeam]])</f>
        <v>DK10_Sales &amp; Marketing_Marketing</v>
      </c>
      <c r="V2865" t="str">
        <f>VLOOKUP(KamstrupData[[#This Row],[ORG_Concat]],'O-Organization'!F:H,3,FALSE)</f>
        <v>11001_DK10_Sales &amp; Marketing_Sales &amp; Marketing_Marketing</v>
      </c>
    </row>
    <row r="2866" spans="3:22">
      <c r="D2866" t="s">
        <v>1302</v>
      </c>
      <c r="E2866" t="str">
        <f>VLOOKUP(D2866,'B-Business Capability'!B:H,5,FALSE)</f>
        <v>Marketing</v>
      </c>
      <c r="F2866" t="str">
        <f>VLOOKUP(D2866,'B-Business Capability'!B:H,6,FALSE)</f>
        <v>Marketing demand management</v>
      </c>
      <c r="G2866" t="str">
        <f>VLOOKUP(D2866,'B-Business Capability'!B:H,7,FALSE)</f>
        <v>Marketing collaboration</v>
      </c>
      <c r="I2866" t="s">
        <v>253</v>
      </c>
      <c r="J2866" t="s">
        <v>189</v>
      </c>
      <c r="K2866" t="s">
        <v>249</v>
      </c>
      <c r="L2866" t="s">
        <v>678</v>
      </c>
      <c r="M2866" t="str">
        <f>VLOOKUP(L2866,'A-Applications'!B:D,3,FALSE)</f>
        <v>Monday.com</v>
      </c>
      <c r="N2866" t="s">
        <v>53</v>
      </c>
      <c r="O2866" s="42" t="s">
        <v>54</v>
      </c>
      <c r="P2866" t="s">
        <v>680</v>
      </c>
      <c r="Q2866" t="str">
        <f>VLOOKUP(KamstrupData[[#This Row],[IdLevel123]],'B-Business Capability'!B:L,10,FALSE)</f>
        <v>N/A</v>
      </c>
      <c r="R2866">
        <f>VLOOKUP(KamstrupData[[#This Row],[IdLevel123]],'B-Business Capability'!B:L,11,FALSE)</f>
        <v>0</v>
      </c>
      <c r="T2866" t="s">
        <v>242</v>
      </c>
      <c r="U2866" t="str">
        <f>_xlfn.CONCAT(KamstrupData[[#This Row],[CountryCode]],"_",KamstrupData[[#This Row],[Business Area]],"_",KamstrupData[[#This Row],[DepartmentTeam]])</f>
        <v>DK10_Sales &amp; Marketing_Marketing</v>
      </c>
      <c r="V2866" t="str">
        <f>VLOOKUP(KamstrupData[[#This Row],[ORG_Concat]],'O-Organization'!F:H,3,FALSE)</f>
        <v>11001_DK10_Sales &amp; Marketing_Sales &amp; Marketing_Marketing</v>
      </c>
    </row>
    <row r="2867" spans="3:22">
      <c r="D2867" t="s">
        <v>707</v>
      </c>
      <c r="E2867" t="str">
        <f>VLOOKUP(D2867,'B-Business Capability'!B:H,5,FALSE)</f>
        <v>Marketing</v>
      </c>
      <c r="F2867" t="str">
        <f>VLOOKUP(D2867,'B-Business Capability'!B:H,6,FALSE)</f>
        <v>Marketing demand management</v>
      </c>
      <c r="G2867" t="str">
        <f>VLOOKUP(D2867,'B-Business Capability'!B:H,7,FALSE)</f>
        <v>Content management</v>
      </c>
      <c r="I2867" t="s">
        <v>253</v>
      </c>
      <c r="J2867" t="s">
        <v>189</v>
      </c>
      <c r="K2867" t="s">
        <v>249</v>
      </c>
      <c r="L2867" t="s">
        <v>678</v>
      </c>
      <c r="M2867" t="str">
        <f>VLOOKUP(L2867,'A-Applications'!B:D,3,FALSE)</f>
        <v>Monday.com</v>
      </c>
      <c r="N2867" t="s">
        <v>53</v>
      </c>
      <c r="O2867" s="42" t="s">
        <v>54</v>
      </c>
      <c r="P2867" t="s">
        <v>709</v>
      </c>
      <c r="Q2867" t="str">
        <f>VLOOKUP(KamstrupData[[#This Row],[IdLevel123]],'B-Business Capability'!B:L,10,FALSE)</f>
        <v>N/A</v>
      </c>
      <c r="R2867">
        <f>VLOOKUP(KamstrupData[[#This Row],[IdLevel123]],'B-Business Capability'!B:L,11,FALSE)</f>
        <v>0</v>
      </c>
      <c r="T2867" t="s">
        <v>242</v>
      </c>
      <c r="U2867" t="str">
        <f>_xlfn.CONCAT(KamstrupData[[#This Row],[CountryCode]],"_",KamstrupData[[#This Row],[Business Area]],"_",KamstrupData[[#This Row],[DepartmentTeam]])</f>
        <v>DK10_Sales &amp; Marketing_Marketing</v>
      </c>
      <c r="V2867" t="str">
        <f>VLOOKUP(KamstrupData[[#This Row],[ORG_Concat]],'O-Organization'!F:H,3,FALSE)</f>
        <v>11001_DK10_Sales &amp; Marketing_Sales &amp; Marketing_Marketing</v>
      </c>
    </row>
    <row r="2868" spans="3:22">
      <c r="D2868" t="s">
        <v>684</v>
      </c>
      <c r="E2868" t="str">
        <f>VLOOKUP(D2868,'B-Business Capability'!B:H,5,FALSE)</f>
        <v>Marketing</v>
      </c>
      <c r="F2868" t="str">
        <f>VLOOKUP(D2868,'B-Business Capability'!B:H,6,FALSE)</f>
        <v>Customer experience and data management</v>
      </c>
      <c r="G2868" t="str">
        <f>VLOOKUP(D2868,'B-Business Capability'!B:H,7,FALSE)</f>
        <v>Customer communication management</v>
      </c>
      <c r="I2868" t="s">
        <v>253</v>
      </c>
      <c r="J2868" t="s">
        <v>189</v>
      </c>
      <c r="K2868" t="s">
        <v>249</v>
      </c>
      <c r="L2868" t="s">
        <v>678</v>
      </c>
      <c r="M2868" t="str">
        <f>VLOOKUP(L2868,'A-Applications'!B:D,3,FALSE)</f>
        <v>Monday.com</v>
      </c>
      <c r="N2868" t="s">
        <v>53</v>
      </c>
      <c r="O2868" s="42" t="s">
        <v>54</v>
      </c>
      <c r="P2868" t="s">
        <v>685</v>
      </c>
      <c r="Q2868" t="str">
        <f>VLOOKUP(KamstrupData[[#This Row],[IdLevel123]],'B-Business Capability'!B:L,10,FALSE)</f>
        <v>Customer Service and Support</v>
      </c>
      <c r="R2868">
        <f>VLOOKUP(KamstrupData[[#This Row],[IdLevel123]],'B-Business Capability'!B:L,11,FALSE)</f>
        <v>0</v>
      </c>
      <c r="T2868" t="s">
        <v>242</v>
      </c>
      <c r="U2868" t="str">
        <f>_xlfn.CONCAT(KamstrupData[[#This Row],[CountryCode]],"_",KamstrupData[[#This Row],[Business Area]],"_",KamstrupData[[#This Row],[DepartmentTeam]])</f>
        <v>DK10_Sales &amp; Marketing_Marketing</v>
      </c>
      <c r="V2868" t="str">
        <f>VLOOKUP(KamstrupData[[#This Row],[ORG_Concat]],'O-Organization'!F:H,3,FALSE)</f>
        <v>11001_DK10_Sales &amp; Marketing_Sales &amp; Marketing_Marketing</v>
      </c>
    </row>
    <row r="2869" spans="3:22">
      <c r="D2869" t="s">
        <v>1338</v>
      </c>
      <c r="E2869" t="str">
        <f>VLOOKUP(D2869,'B-Business Capability'!B:H,5,FALSE)</f>
        <v>Marketing</v>
      </c>
      <c r="F2869" t="str">
        <f>VLOOKUP(D2869,'B-Business Capability'!B:H,6,FALSE)</f>
        <v>Corporate marketing management</v>
      </c>
      <c r="G2869" t="str">
        <f>VLOOKUP(D2869,'B-Business Capability'!B:H,7,FALSE)</f>
        <v>Marketing and communication planning</v>
      </c>
      <c r="I2869" t="s">
        <v>253</v>
      </c>
      <c r="J2869" t="s">
        <v>189</v>
      </c>
      <c r="K2869" t="s">
        <v>249</v>
      </c>
      <c r="L2869" t="s">
        <v>678</v>
      </c>
      <c r="M2869" t="str">
        <f>VLOOKUP(L2869,'A-Applications'!B:D,3,FALSE)</f>
        <v>Monday.com</v>
      </c>
      <c r="N2869" t="s">
        <v>53</v>
      </c>
      <c r="O2869" s="42" t="s">
        <v>54</v>
      </c>
      <c r="P2869" t="s">
        <v>680</v>
      </c>
      <c r="Q2869" t="str">
        <f>VLOOKUP(KamstrupData[[#This Row],[IdLevel123]],'B-Business Capability'!B:L,10,FALSE)</f>
        <v>N/A</v>
      </c>
      <c r="R2869">
        <f>VLOOKUP(KamstrupData[[#This Row],[IdLevel123]],'B-Business Capability'!B:L,11,FALSE)</f>
        <v>0</v>
      </c>
      <c r="T2869" t="s">
        <v>242</v>
      </c>
      <c r="U2869" t="str">
        <f>_xlfn.CONCAT(KamstrupData[[#This Row],[CountryCode]],"_",KamstrupData[[#This Row],[Business Area]],"_",KamstrupData[[#This Row],[DepartmentTeam]])</f>
        <v>DK10_Sales &amp; Marketing_Marketing</v>
      </c>
      <c r="V2869" t="str">
        <f>VLOOKUP(KamstrupData[[#This Row],[ORG_Concat]],'O-Organization'!F:H,3,FALSE)</f>
        <v>11001_DK10_Sales &amp; Marketing_Sales &amp; Marketing_Marketing</v>
      </c>
    </row>
    <row r="2870" spans="3:22">
      <c r="D2870" t="s">
        <v>1339</v>
      </c>
      <c r="E2870" t="str">
        <f>VLOOKUP(D2870,'B-Business Capability'!B:H,5,FALSE)</f>
        <v>Marketing</v>
      </c>
      <c r="F2870" t="str">
        <f>VLOOKUP(D2870,'B-Business Capability'!B:H,6,FALSE)</f>
        <v>Marketing demand management</v>
      </c>
      <c r="G2870" t="str">
        <f>VLOOKUP(D2870,'B-Business Capability'!B:H,7,FALSE)</f>
        <v>Budget management and allocation</v>
      </c>
      <c r="I2870" t="s">
        <v>253</v>
      </c>
      <c r="J2870" t="s">
        <v>189</v>
      </c>
      <c r="K2870" t="s">
        <v>249</v>
      </c>
      <c r="L2870" t="s">
        <v>678</v>
      </c>
      <c r="M2870" t="str">
        <f>VLOOKUP(L2870,'A-Applications'!B:D,3,FALSE)</f>
        <v>Monday.com</v>
      </c>
      <c r="N2870" t="s">
        <v>53</v>
      </c>
      <c r="O2870" s="42" t="s">
        <v>54</v>
      </c>
      <c r="P2870" t="s">
        <v>1273</v>
      </c>
      <c r="Q2870" t="str">
        <f>VLOOKUP(KamstrupData[[#This Row],[IdLevel123]],'B-Business Capability'!B:L,10,FALSE)</f>
        <v>N/A</v>
      </c>
      <c r="R2870">
        <f>VLOOKUP(KamstrupData[[#This Row],[IdLevel123]],'B-Business Capability'!B:L,11,FALSE)</f>
        <v>0</v>
      </c>
      <c r="T2870" t="s">
        <v>242</v>
      </c>
      <c r="U2870" t="str">
        <f>_xlfn.CONCAT(KamstrupData[[#This Row],[CountryCode]],"_",KamstrupData[[#This Row],[Business Area]],"_",KamstrupData[[#This Row],[DepartmentTeam]])</f>
        <v>DK10_Sales &amp; Marketing_Marketing</v>
      </c>
      <c r="V2870" t="str">
        <f>VLOOKUP(KamstrupData[[#This Row],[ORG_Concat]],'O-Organization'!F:H,3,FALSE)</f>
        <v>11001_DK10_Sales &amp; Marketing_Sales &amp; Marketing_Marketing</v>
      </c>
    </row>
    <row r="2871" spans="3:22">
      <c r="C2871" s="28">
        <v>45747</v>
      </c>
      <c r="D2871" t="s">
        <v>679</v>
      </c>
      <c r="E2871" t="str">
        <f>VLOOKUP(D2871,'B-Business Capability'!B:H,5,FALSE)</f>
        <v>Marketing</v>
      </c>
      <c r="F2871" t="str">
        <f>VLOOKUP(D2871,'B-Business Capability'!B:H,6,FALSE)</f>
        <v>Marketing demand management</v>
      </c>
      <c r="G2871" t="str">
        <f>VLOOKUP(D2871,'B-Business Capability'!B:H,7,FALSE)</f>
        <v>Lead generation, management, and nurturing</v>
      </c>
      <c r="I2871" t="s">
        <v>253</v>
      </c>
      <c r="J2871" t="s">
        <v>189</v>
      </c>
      <c r="K2871" t="s">
        <v>249</v>
      </c>
      <c r="L2871" t="s">
        <v>129</v>
      </c>
      <c r="M2871" t="str">
        <f>VLOOKUP(L2871,'A-Applications'!B:D,3,FALSE)</f>
        <v>Microsoft Dynamics 365 CE (Sales)</v>
      </c>
      <c r="N2871" t="s">
        <v>103</v>
      </c>
      <c r="O2871" s="42" t="s">
        <v>54</v>
      </c>
      <c r="P2871" t="s">
        <v>680</v>
      </c>
      <c r="Q2871" t="str">
        <f>VLOOKUP(KamstrupData[[#This Row],[IdLevel123]],'B-Business Capability'!B:L,10,FALSE)</f>
        <v>N/A</v>
      </c>
      <c r="R2871">
        <f>VLOOKUP(KamstrupData[[#This Row],[IdLevel123]],'B-Business Capability'!B:L,11,FALSE)</f>
        <v>0</v>
      </c>
      <c r="T2871" t="s">
        <v>242</v>
      </c>
      <c r="U2871" t="str">
        <f>_xlfn.CONCAT(KamstrupData[[#This Row],[CountryCode]],"_",KamstrupData[[#This Row],[Business Area]],"_",KamstrupData[[#This Row],[DepartmentTeam]])</f>
        <v>DK10_Sales &amp; Marketing_Marketing</v>
      </c>
      <c r="V2871" t="str">
        <f>VLOOKUP(KamstrupData[[#This Row],[ORG_Concat]],'O-Organization'!F:H,3,FALSE)</f>
        <v>11001_DK10_Sales &amp; Marketing_Sales &amp; Marketing_Marketing</v>
      </c>
    </row>
    <row r="2872" spans="3:22">
      <c r="D2872" t="s">
        <v>682</v>
      </c>
      <c r="E2872" t="str">
        <f>VLOOKUP(D2872,'B-Business Capability'!B:H,5,FALSE)</f>
        <v>Marketing</v>
      </c>
      <c r="F2872" t="str">
        <f>VLOOKUP(D2872,'B-Business Capability'!B:H,6,FALSE)</f>
        <v>Customer experience and data management</v>
      </c>
      <c r="G2872" t="str">
        <f>VLOOKUP(D2872,'B-Business Capability'!B:H,7,FALSE)</f>
        <v>Customer data management</v>
      </c>
      <c r="I2872" t="s">
        <v>253</v>
      </c>
      <c r="J2872" t="s">
        <v>189</v>
      </c>
      <c r="K2872" t="s">
        <v>249</v>
      </c>
      <c r="L2872" t="s">
        <v>129</v>
      </c>
      <c r="M2872" t="str">
        <f>VLOOKUP(L2872,'A-Applications'!B:D,3,FALSE)</f>
        <v>Microsoft Dynamics 365 CE (Sales)</v>
      </c>
      <c r="N2872" t="s">
        <v>147</v>
      </c>
      <c r="O2872" s="42" t="s">
        <v>54</v>
      </c>
      <c r="P2872" t="s">
        <v>680</v>
      </c>
      <c r="Q2872" t="str">
        <f>VLOOKUP(KamstrupData[[#This Row],[IdLevel123]],'B-Business Capability'!B:L,10,FALSE)</f>
        <v>Customer Service and Support</v>
      </c>
      <c r="R2872">
        <f>VLOOKUP(KamstrupData[[#This Row],[IdLevel123]],'B-Business Capability'!B:L,11,FALSE)</f>
        <v>0</v>
      </c>
      <c r="T2872" t="s">
        <v>242</v>
      </c>
      <c r="U2872" t="str">
        <f>_xlfn.CONCAT(KamstrupData[[#This Row],[CountryCode]],"_",KamstrupData[[#This Row],[Business Area]],"_",KamstrupData[[#This Row],[DepartmentTeam]])</f>
        <v>DK10_Sales &amp; Marketing_Marketing</v>
      </c>
      <c r="V2872" t="str">
        <f>VLOOKUP(KamstrupData[[#This Row],[ORG_Concat]],'O-Organization'!F:H,3,FALSE)</f>
        <v>11001_DK10_Sales &amp; Marketing_Sales &amp; Marketing_Marketing</v>
      </c>
    </row>
    <row r="2873" spans="3:22">
      <c r="D2873" t="s">
        <v>1274</v>
      </c>
      <c r="E2873" t="str">
        <f>VLOOKUP(D2873,'B-Business Capability'!B:H,5,FALSE)</f>
        <v>Sales</v>
      </c>
      <c r="F2873" t="str">
        <f>VLOOKUP(D2873,'B-Business Capability'!B:H,6,FALSE)</f>
        <v>Sales Operations</v>
      </c>
      <c r="G2873" t="str">
        <f>VLOOKUP(D2873,'B-Business Capability'!B:H,7,FALSE)</f>
        <v>Billing mediation</v>
      </c>
      <c r="I2873" t="s">
        <v>253</v>
      </c>
      <c r="J2873" t="s">
        <v>189</v>
      </c>
      <c r="K2873" t="s">
        <v>1275</v>
      </c>
      <c r="L2873" t="s">
        <v>129</v>
      </c>
      <c r="M2873" t="str">
        <f>VLOOKUP(L2873,'A-Applications'!B:D,3,FALSE)</f>
        <v>Microsoft Dynamics 365 CE (Sales)</v>
      </c>
      <c r="N2873" t="s">
        <v>53</v>
      </c>
      <c r="O2873" s="42" t="s">
        <v>54</v>
      </c>
      <c r="P2873" t="s">
        <v>198</v>
      </c>
      <c r="Q2873" t="str">
        <f>VLOOKUP(KamstrupData[[#This Row],[IdLevel123]],'B-Business Capability'!B:L,10,FALSE)</f>
        <v>N/A</v>
      </c>
      <c r="R2873">
        <f>VLOOKUP(KamstrupData[[#This Row],[IdLevel123]],'B-Business Capability'!B:L,11,FALSE)</f>
        <v>0</v>
      </c>
      <c r="T2873" t="s">
        <v>1276</v>
      </c>
      <c r="U2873" t="str">
        <f>_xlfn.CONCAT(KamstrupData[[#This Row],[CountryCode]],"_",KamstrupData[[#This Row],[Business Area]],"_",KamstrupData[[#This Row],[DepartmentTeam]])</f>
        <v>DK10_Sales &amp; Marketing_Sales</v>
      </c>
      <c r="V2873" t="str">
        <f>VLOOKUP(KamstrupData[[#This Row],[ORG_Concat]],'O-Organization'!F:H,3,FALSE)</f>
        <v>11002_DK10_Sales &amp; Marketing_Sales &amp; Marketing_Sales</v>
      </c>
    </row>
    <row r="2874" spans="3:22">
      <c r="D2874" t="s">
        <v>76</v>
      </c>
      <c r="E2874" t="str">
        <f>VLOOKUP(D2874,'B-Business Capability'!B:H,5,FALSE)</f>
        <v>Sales</v>
      </c>
      <c r="F2874" t="str">
        <f>VLOOKUP(D2874,'B-Business Capability'!B:H,6,FALSE)</f>
        <v>Sales Operations</v>
      </c>
      <c r="G2874" t="str">
        <f>VLOOKUP(D2874,'B-Business Capability'!B:H,7,FALSE)</f>
        <v>Claims, returns and Refund management</v>
      </c>
      <c r="I2874" t="s">
        <v>253</v>
      </c>
      <c r="J2874" t="s">
        <v>189</v>
      </c>
      <c r="K2874" t="s">
        <v>1275</v>
      </c>
      <c r="L2874" t="s">
        <v>129</v>
      </c>
      <c r="M2874" t="str">
        <f>VLOOKUP(L2874,'A-Applications'!B:D,3,FALSE)</f>
        <v>Microsoft Dynamics 365 CE (Sales)</v>
      </c>
      <c r="N2874" t="s">
        <v>53</v>
      </c>
      <c r="O2874" s="42" t="s">
        <v>54</v>
      </c>
      <c r="P2874" t="s">
        <v>198</v>
      </c>
      <c r="Q2874" t="str">
        <f>VLOOKUP(KamstrupData[[#This Row],[IdLevel123]],'B-Business Capability'!B:L,10,FALSE)</f>
        <v>Order-to-Cash (O2C)</v>
      </c>
      <c r="R2874">
        <f>VLOOKUP(KamstrupData[[#This Row],[IdLevel123]],'B-Business Capability'!B:L,11,FALSE)</f>
        <v>600</v>
      </c>
      <c r="T2874" t="s">
        <v>1276</v>
      </c>
      <c r="U2874" t="str">
        <f>_xlfn.CONCAT(KamstrupData[[#This Row],[CountryCode]],"_",KamstrupData[[#This Row],[Business Area]],"_",KamstrupData[[#This Row],[DepartmentTeam]])</f>
        <v>DK10_Sales &amp; Marketing_Sales</v>
      </c>
      <c r="V2874" t="str">
        <f>VLOOKUP(KamstrupData[[#This Row],[ORG_Concat]],'O-Organization'!F:H,3,FALSE)</f>
        <v>11002_DK10_Sales &amp; Marketing_Sales &amp; Marketing_Sales</v>
      </c>
    </row>
    <row r="2875" spans="3:22">
      <c r="D2875" t="s">
        <v>1278</v>
      </c>
      <c r="E2875" t="str">
        <f>VLOOKUP(D2875,'B-Business Capability'!B:H,5,FALSE)</f>
        <v>Sales</v>
      </c>
      <c r="F2875" t="str">
        <f>VLOOKUP(D2875,'B-Business Capability'!B:H,6,FALSE)</f>
        <v>Sales Operations</v>
      </c>
      <c r="G2875" t="str">
        <f>VLOOKUP(D2875,'B-Business Capability'!B:H,7,FALSE)</f>
        <v>Credit and collection management</v>
      </c>
      <c r="I2875" t="s">
        <v>253</v>
      </c>
      <c r="J2875" t="s">
        <v>189</v>
      </c>
      <c r="K2875" t="s">
        <v>1275</v>
      </c>
      <c r="L2875" t="s">
        <v>129</v>
      </c>
      <c r="M2875" t="str">
        <f>VLOOKUP(L2875,'A-Applications'!B:D,3,FALSE)</f>
        <v>Microsoft Dynamics 365 CE (Sales)</v>
      </c>
      <c r="N2875" t="s">
        <v>53</v>
      </c>
      <c r="O2875" s="42" t="s">
        <v>54</v>
      </c>
      <c r="P2875" t="s">
        <v>198</v>
      </c>
      <c r="Q2875" t="str">
        <f>VLOOKUP(KamstrupData[[#This Row],[IdLevel123]],'B-Business Capability'!B:L,10,FALSE)</f>
        <v>N/A</v>
      </c>
      <c r="R2875">
        <f>VLOOKUP(KamstrupData[[#This Row],[IdLevel123]],'B-Business Capability'!B:L,11,FALSE)</f>
        <v>0</v>
      </c>
      <c r="T2875" t="s">
        <v>1276</v>
      </c>
      <c r="U2875" t="str">
        <f>_xlfn.CONCAT(KamstrupData[[#This Row],[CountryCode]],"_",KamstrupData[[#This Row],[Business Area]],"_",KamstrupData[[#This Row],[DepartmentTeam]])</f>
        <v>DK10_Sales &amp; Marketing_Sales</v>
      </c>
      <c r="V2875" t="str">
        <f>VLOOKUP(KamstrupData[[#This Row],[ORG_Concat]],'O-Organization'!F:H,3,FALSE)</f>
        <v>11002_DK10_Sales &amp; Marketing_Sales &amp; Marketing_Sales</v>
      </c>
    </row>
    <row r="2876" spans="3:22">
      <c r="D2876" t="s">
        <v>204</v>
      </c>
      <c r="E2876" t="str">
        <f>VLOOKUP(D2876,'B-Business Capability'!B:H,5,FALSE)</f>
        <v>Sales</v>
      </c>
      <c r="F2876" t="str">
        <f>VLOOKUP(D2876,'B-Business Capability'!B:H,6,FALSE)</f>
        <v>Sales Operations</v>
      </c>
      <c r="G2876" t="str">
        <f>VLOOKUP(D2876,'B-Business Capability'!B:H,7,FALSE)</f>
        <v>Customer masterdata governance</v>
      </c>
      <c r="I2876" t="s">
        <v>253</v>
      </c>
      <c r="J2876" t="s">
        <v>189</v>
      </c>
      <c r="K2876" t="s">
        <v>1275</v>
      </c>
      <c r="L2876" t="s">
        <v>129</v>
      </c>
      <c r="M2876" t="str">
        <f>VLOOKUP(L2876,'A-Applications'!B:D,3,FALSE)</f>
        <v>Microsoft Dynamics 365 CE (Sales)</v>
      </c>
      <c r="N2876" t="s">
        <v>147</v>
      </c>
      <c r="O2876" s="42" t="s">
        <v>54</v>
      </c>
      <c r="P2876" t="s">
        <v>1279</v>
      </c>
      <c r="Q2876" t="str">
        <f>VLOOKUP(KamstrupData[[#This Row],[IdLevel123]],'B-Business Capability'!B:L,10,FALSE)</f>
        <v>N/A</v>
      </c>
      <c r="R2876">
        <f>VLOOKUP(KamstrupData[[#This Row],[IdLevel123]],'B-Business Capability'!B:L,11,FALSE)</f>
        <v>0</v>
      </c>
      <c r="T2876" t="s">
        <v>1276</v>
      </c>
      <c r="U2876" t="str">
        <f>_xlfn.CONCAT(KamstrupData[[#This Row],[CountryCode]],"_",KamstrupData[[#This Row],[Business Area]],"_",KamstrupData[[#This Row],[DepartmentTeam]])</f>
        <v>DK10_Sales &amp; Marketing_Sales</v>
      </c>
      <c r="V2876" t="str">
        <f>VLOOKUP(KamstrupData[[#This Row],[ORG_Concat]],'O-Organization'!F:H,3,FALSE)</f>
        <v>11002_DK10_Sales &amp; Marketing_Sales &amp; Marketing_Sales</v>
      </c>
    </row>
    <row r="2877" spans="3:22">
      <c r="D2877" t="s">
        <v>1313</v>
      </c>
      <c r="E2877" t="str">
        <f>VLOOKUP(D2877,'B-Business Capability'!B:H,5,FALSE)</f>
        <v>Sales</v>
      </c>
      <c r="F2877" t="str">
        <f>VLOOKUP(D2877,'B-Business Capability'!B:H,6,FALSE)</f>
        <v>Sales Operations</v>
      </c>
      <c r="G2877" t="str">
        <f>VLOOKUP(D2877,'B-Business Capability'!B:H,7,FALSE)</f>
        <v>Data aggretion and validation</v>
      </c>
      <c r="I2877" t="s">
        <v>253</v>
      </c>
      <c r="J2877" t="s">
        <v>189</v>
      </c>
      <c r="K2877" t="s">
        <v>1275</v>
      </c>
      <c r="L2877" t="s">
        <v>129</v>
      </c>
      <c r="M2877" t="str">
        <f>VLOOKUP(L2877,'A-Applications'!B:D,3,FALSE)</f>
        <v>Microsoft Dynamics 365 CE (Sales)</v>
      </c>
      <c r="N2877" t="s">
        <v>147</v>
      </c>
      <c r="O2877" s="42" t="s">
        <v>54</v>
      </c>
      <c r="P2877" t="s">
        <v>198</v>
      </c>
      <c r="Q2877" t="str">
        <f>VLOOKUP(KamstrupData[[#This Row],[IdLevel123]],'B-Business Capability'!B:L,10,FALSE)</f>
        <v>N/A</v>
      </c>
      <c r="R2877">
        <f>VLOOKUP(KamstrupData[[#This Row],[IdLevel123]],'B-Business Capability'!B:L,11,FALSE)</f>
        <v>0</v>
      </c>
      <c r="T2877" t="s">
        <v>1276</v>
      </c>
      <c r="U2877" t="str">
        <f>_xlfn.CONCAT(KamstrupData[[#This Row],[CountryCode]],"_",KamstrupData[[#This Row],[Business Area]],"_",KamstrupData[[#This Row],[DepartmentTeam]])</f>
        <v>DK10_Sales &amp; Marketing_Sales</v>
      </c>
      <c r="V2877" t="str">
        <f>VLOOKUP(KamstrupData[[#This Row],[ORG_Concat]],'O-Organization'!F:H,3,FALSE)</f>
        <v>11002_DK10_Sales &amp; Marketing_Sales &amp; Marketing_Sales</v>
      </c>
    </row>
    <row r="2878" spans="3:22">
      <c r="D2878" t="s">
        <v>208</v>
      </c>
      <c r="E2878" t="str">
        <f>VLOOKUP(D2878,'B-Business Capability'!B:H,5,FALSE)</f>
        <v>Sales</v>
      </c>
      <c r="F2878" t="str">
        <f>VLOOKUP(D2878,'B-Business Capability'!B:H,6,FALSE)</f>
        <v>Sales Operations</v>
      </c>
      <c r="G2878" t="str">
        <f>VLOOKUP(D2878,'B-Business Capability'!B:H,7,FALSE)</f>
        <v>Entitlement management</v>
      </c>
      <c r="I2878" t="s">
        <v>253</v>
      </c>
      <c r="J2878" t="s">
        <v>189</v>
      </c>
      <c r="K2878" t="s">
        <v>1275</v>
      </c>
      <c r="L2878" t="s">
        <v>129</v>
      </c>
      <c r="M2878" t="str">
        <f>VLOOKUP(L2878,'A-Applications'!B:D,3,FALSE)</f>
        <v>Microsoft Dynamics 365 CE (Sales)</v>
      </c>
      <c r="N2878" t="s">
        <v>53</v>
      </c>
      <c r="O2878" s="42" t="s">
        <v>54</v>
      </c>
      <c r="P2878" t="s">
        <v>209</v>
      </c>
      <c r="Q2878" t="str">
        <f>VLOOKUP(KamstrupData[[#This Row],[IdLevel123]],'B-Business Capability'!B:L,10,FALSE)</f>
        <v>Order-to-Cash (O2C)</v>
      </c>
      <c r="R2878">
        <f>VLOOKUP(KamstrupData[[#This Row],[IdLevel123]],'B-Business Capability'!B:L,11,FALSE)</f>
        <v>610</v>
      </c>
      <c r="T2878" t="s">
        <v>1276</v>
      </c>
      <c r="U2878" t="str">
        <f>_xlfn.CONCAT(KamstrupData[[#This Row],[CountryCode]],"_",KamstrupData[[#This Row],[Business Area]],"_",KamstrupData[[#This Row],[DepartmentTeam]])</f>
        <v>DK10_Sales &amp; Marketing_Sales</v>
      </c>
      <c r="V2878" t="str">
        <f>VLOOKUP(KamstrupData[[#This Row],[ORG_Concat]],'O-Organization'!F:H,3,FALSE)</f>
        <v>11002_DK10_Sales &amp; Marketing_Sales &amp; Marketing_Sales</v>
      </c>
    </row>
    <row r="2879" spans="3:22">
      <c r="D2879" t="s">
        <v>1280</v>
      </c>
      <c r="E2879" t="str">
        <f>VLOOKUP(D2879,'B-Business Capability'!B:H,5,FALSE)</f>
        <v>Sales</v>
      </c>
      <c r="F2879" t="str">
        <f>VLOOKUP(D2879,'B-Business Capability'!B:H,6,FALSE)</f>
        <v>Sales Operations</v>
      </c>
      <c r="G2879" t="str">
        <f>VLOOKUP(D2879,'B-Business Capability'!B:H,7,FALSE)</f>
        <v>Financial customercare and dispute management</v>
      </c>
      <c r="I2879" t="s">
        <v>253</v>
      </c>
      <c r="J2879" t="s">
        <v>189</v>
      </c>
      <c r="K2879" t="s">
        <v>1275</v>
      </c>
      <c r="L2879" t="s">
        <v>129</v>
      </c>
      <c r="M2879" t="str">
        <f>VLOOKUP(L2879,'A-Applications'!B:D,3,FALSE)</f>
        <v>Microsoft Dynamics 365 CE (Sales)</v>
      </c>
      <c r="N2879" t="s">
        <v>53</v>
      </c>
      <c r="O2879" s="42" t="s">
        <v>54</v>
      </c>
      <c r="P2879" t="s">
        <v>198</v>
      </c>
      <c r="Q2879" t="str">
        <f>VLOOKUP(KamstrupData[[#This Row],[IdLevel123]],'B-Business Capability'!B:L,10,FALSE)</f>
        <v>Customer Service and Support</v>
      </c>
      <c r="R2879">
        <f>VLOOKUP(KamstrupData[[#This Row],[IdLevel123]],'B-Business Capability'!B:L,11,FALSE)</f>
        <v>0</v>
      </c>
      <c r="T2879" t="s">
        <v>1276</v>
      </c>
      <c r="U2879" t="str">
        <f>_xlfn.CONCAT(KamstrupData[[#This Row],[CountryCode]],"_",KamstrupData[[#This Row],[Business Area]],"_",KamstrupData[[#This Row],[DepartmentTeam]])</f>
        <v>DK10_Sales &amp; Marketing_Sales</v>
      </c>
      <c r="V2879" t="str">
        <f>VLOOKUP(KamstrupData[[#This Row],[ORG_Concat]],'O-Organization'!F:H,3,FALSE)</f>
        <v>11002_DK10_Sales &amp; Marketing_Sales &amp; Marketing_Sales</v>
      </c>
    </row>
    <row r="2880" spans="3:22">
      <c r="D2880" t="s">
        <v>1282</v>
      </c>
      <c r="E2880" t="str">
        <f>VLOOKUP(D2880,'B-Business Capability'!B:H,5,FALSE)</f>
        <v>Sales</v>
      </c>
      <c r="F2880" t="str">
        <f>VLOOKUP(D2880,'B-Business Capability'!B:H,6,FALSE)</f>
        <v>Sales Operations</v>
      </c>
      <c r="G2880" t="str">
        <f>VLOOKUP(D2880,'B-Business Capability'!B:H,7,FALSE)</f>
        <v>Intercompany Billing</v>
      </c>
      <c r="I2880" t="s">
        <v>253</v>
      </c>
      <c r="J2880" t="s">
        <v>189</v>
      </c>
      <c r="K2880" t="s">
        <v>1275</v>
      </c>
      <c r="L2880" t="s">
        <v>129</v>
      </c>
      <c r="M2880" t="str">
        <f>VLOOKUP(L2880,'A-Applications'!B:D,3,FALSE)</f>
        <v>Microsoft Dynamics 365 CE (Sales)</v>
      </c>
      <c r="N2880" t="s">
        <v>53</v>
      </c>
      <c r="O2880" s="42" t="s">
        <v>54</v>
      </c>
      <c r="P2880" t="s">
        <v>198</v>
      </c>
      <c r="Q2880" t="str">
        <f>VLOOKUP(KamstrupData[[#This Row],[IdLevel123]],'B-Business Capability'!B:L,10,FALSE)</f>
        <v>N/A</v>
      </c>
      <c r="R2880">
        <f>VLOOKUP(KamstrupData[[#This Row],[IdLevel123]],'B-Business Capability'!B:L,11,FALSE)</f>
        <v>0</v>
      </c>
      <c r="T2880" t="s">
        <v>1276</v>
      </c>
      <c r="U2880" t="str">
        <f>_xlfn.CONCAT(KamstrupData[[#This Row],[CountryCode]],"_",KamstrupData[[#This Row],[Business Area]],"_",KamstrupData[[#This Row],[DepartmentTeam]])</f>
        <v>DK10_Sales &amp; Marketing_Sales</v>
      </c>
      <c r="V2880" t="str">
        <f>VLOOKUP(KamstrupData[[#This Row],[ORG_Concat]],'O-Organization'!F:H,3,FALSE)</f>
        <v>11002_DK10_Sales &amp; Marketing_Sales &amp; Marketing_Sales</v>
      </c>
    </row>
    <row r="2881" spans="4:22">
      <c r="D2881" t="s">
        <v>1283</v>
      </c>
      <c r="E2881" t="str">
        <f>VLOOKUP(D2881,'B-Business Capability'!B:H,5,FALSE)</f>
        <v>Sales</v>
      </c>
      <c r="F2881" t="str">
        <f>VLOOKUP(D2881,'B-Business Capability'!B:H,6,FALSE)</f>
        <v>Sales Operations</v>
      </c>
      <c r="G2881" t="str">
        <f>VLOOKUP(D2881,'B-Business Capability'!B:H,7,FALSE)</f>
        <v>Localization and internationalization</v>
      </c>
      <c r="I2881" t="s">
        <v>253</v>
      </c>
      <c r="J2881" t="s">
        <v>189</v>
      </c>
      <c r="K2881" t="s">
        <v>1275</v>
      </c>
      <c r="L2881" t="s">
        <v>129</v>
      </c>
      <c r="M2881" t="str">
        <f>VLOOKUP(L2881,'A-Applications'!B:D,3,FALSE)</f>
        <v>Microsoft Dynamics 365 CE (Sales)</v>
      </c>
      <c r="N2881" t="s">
        <v>53</v>
      </c>
      <c r="O2881" s="42" t="s">
        <v>54</v>
      </c>
      <c r="P2881" t="s">
        <v>198</v>
      </c>
      <c r="Q2881" t="str">
        <f>VLOOKUP(KamstrupData[[#This Row],[IdLevel123]],'B-Business Capability'!B:L,10,FALSE)</f>
        <v>N/A</v>
      </c>
      <c r="R2881">
        <f>VLOOKUP(KamstrupData[[#This Row],[IdLevel123]],'B-Business Capability'!B:L,11,FALSE)</f>
        <v>0</v>
      </c>
      <c r="T2881" t="s">
        <v>1276</v>
      </c>
      <c r="U2881" t="str">
        <f>_xlfn.CONCAT(KamstrupData[[#This Row],[CountryCode]],"_",KamstrupData[[#This Row],[Business Area]],"_",KamstrupData[[#This Row],[DepartmentTeam]])</f>
        <v>DK10_Sales &amp; Marketing_Sales</v>
      </c>
      <c r="V2881" t="str">
        <f>VLOOKUP(KamstrupData[[#This Row],[ORG_Concat]],'O-Organization'!F:H,3,FALSE)</f>
        <v>11002_DK10_Sales &amp; Marketing_Sales &amp; Marketing_Sales</v>
      </c>
    </row>
    <row r="2882" spans="4:22">
      <c r="D2882" t="s">
        <v>1284</v>
      </c>
      <c r="E2882" t="str">
        <f>VLOOKUP(D2882,'B-Business Capability'!B:H,5,FALSE)</f>
        <v>Sales</v>
      </c>
      <c r="F2882" t="str">
        <f>VLOOKUP(D2882,'B-Business Capability'!B:H,6,FALSE)</f>
        <v>Sales Operations</v>
      </c>
      <c r="G2882" t="str">
        <f>VLOOKUP(D2882,'B-Business Capability'!B:H,7,FALSE)</f>
        <v>On Account billing</v>
      </c>
      <c r="I2882" t="s">
        <v>253</v>
      </c>
      <c r="J2882" t="s">
        <v>189</v>
      </c>
      <c r="K2882" t="s">
        <v>1275</v>
      </c>
      <c r="L2882" t="s">
        <v>129</v>
      </c>
      <c r="M2882" t="str">
        <f>VLOOKUP(L2882,'A-Applications'!B:D,3,FALSE)</f>
        <v>Microsoft Dynamics 365 CE (Sales)</v>
      </c>
      <c r="N2882" t="s">
        <v>53</v>
      </c>
      <c r="O2882" s="42" t="s">
        <v>54</v>
      </c>
      <c r="P2882" t="s">
        <v>198</v>
      </c>
      <c r="Q2882" t="str">
        <f>VLOOKUP(KamstrupData[[#This Row],[IdLevel123]],'B-Business Capability'!B:L,10,FALSE)</f>
        <v>N/A</v>
      </c>
      <c r="R2882">
        <f>VLOOKUP(KamstrupData[[#This Row],[IdLevel123]],'B-Business Capability'!B:L,11,FALSE)</f>
        <v>0</v>
      </c>
      <c r="T2882" t="s">
        <v>1276</v>
      </c>
      <c r="U2882" t="str">
        <f>_xlfn.CONCAT(KamstrupData[[#This Row],[CountryCode]],"_",KamstrupData[[#This Row],[Business Area]],"_",KamstrupData[[#This Row],[DepartmentTeam]])</f>
        <v>DK10_Sales &amp; Marketing_Sales</v>
      </c>
      <c r="V2882" t="str">
        <f>VLOOKUP(KamstrupData[[#This Row],[ORG_Concat]],'O-Organization'!F:H,3,FALSE)</f>
        <v>11002_DK10_Sales &amp; Marketing_Sales &amp; Marketing_Sales</v>
      </c>
    </row>
    <row r="2883" spans="4:22">
      <c r="D2883" t="s">
        <v>210</v>
      </c>
      <c r="E2883" t="str">
        <f>VLOOKUP(D2883,'B-Business Capability'!B:H,5,FALSE)</f>
        <v>Sales</v>
      </c>
      <c r="F2883" t="str">
        <f>VLOOKUP(D2883,'B-Business Capability'!B:H,6,FALSE)</f>
        <v>Sales Operations</v>
      </c>
      <c r="G2883" t="str">
        <f>VLOOKUP(D2883,'B-Business Capability'!B:H,7,FALSE)</f>
        <v>Price management</v>
      </c>
      <c r="I2883" t="s">
        <v>253</v>
      </c>
      <c r="J2883" t="s">
        <v>189</v>
      </c>
      <c r="K2883" t="s">
        <v>1275</v>
      </c>
      <c r="L2883" t="s">
        <v>129</v>
      </c>
      <c r="M2883" t="str">
        <f>VLOOKUP(L2883,'A-Applications'!B:D,3,FALSE)</f>
        <v>Microsoft Dynamics 365 CE (Sales)</v>
      </c>
      <c r="N2883" t="s">
        <v>147</v>
      </c>
      <c r="O2883" s="42" t="s">
        <v>66</v>
      </c>
      <c r="P2883" t="s">
        <v>211</v>
      </c>
      <c r="Q2883" t="str">
        <f>VLOOKUP(KamstrupData[[#This Row],[IdLevel123]],'B-Business Capability'!B:L,10,FALSE)</f>
        <v>N/A</v>
      </c>
      <c r="R2883">
        <f>VLOOKUP(KamstrupData[[#This Row],[IdLevel123]],'B-Business Capability'!B:L,11,FALSE)</f>
        <v>0</v>
      </c>
      <c r="T2883" t="s">
        <v>1276</v>
      </c>
      <c r="U2883" t="str">
        <f>_xlfn.CONCAT(KamstrupData[[#This Row],[CountryCode]],"_",KamstrupData[[#This Row],[Business Area]],"_",KamstrupData[[#This Row],[DepartmentTeam]])</f>
        <v>DK10_Sales &amp; Marketing_Sales</v>
      </c>
      <c r="V2883" t="str">
        <f>VLOOKUP(KamstrupData[[#This Row],[ORG_Concat]],'O-Organization'!F:H,3,FALSE)</f>
        <v>11002_DK10_Sales &amp; Marketing_Sales &amp; Marketing_Sales</v>
      </c>
    </row>
    <row r="2884" spans="4:22">
      <c r="D2884" t="s">
        <v>212</v>
      </c>
      <c r="E2884" t="str">
        <f>VLOOKUP(D2884,'B-Business Capability'!B:H,5,FALSE)</f>
        <v>Sales</v>
      </c>
      <c r="F2884" t="str">
        <f>VLOOKUP(D2884,'B-Business Capability'!B:H,6,FALSE)</f>
        <v>Sales Operations</v>
      </c>
      <c r="G2884" t="str">
        <f>VLOOKUP(D2884,'B-Business Capability'!B:H,7,FALSE)</f>
        <v>Pricing and charging</v>
      </c>
      <c r="I2884" t="s">
        <v>253</v>
      </c>
      <c r="J2884" t="s">
        <v>189</v>
      </c>
      <c r="K2884" t="s">
        <v>1275</v>
      </c>
      <c r="L2884" t="s">
        <v>129</v>
      </c>
      <c r="M2884" t="str">
        <f>VLOOKUP(L2884,'A-Applications'!B:D,3,FALSE)</f>
        <v>Microsoft Dynamics 365 CE (Sales)</v>
      </c>
      <c r="N2884" t="s">
        <v>147</v>
      </c>
      <c r="O2884" s="42" t="s">
        <v>66</v>
      </c>
      <c r="P2884" t="s">
        <v>211</v>
      </c>
      <c r="Q2884" t="str">
        <f>VLOOKUP(KamstrupData[[#This Row],[IdLevel123]],'B-Business Capability'!B:L,10,FALSE)</f>
        <v>Order-to-Cash (O2C)</v>
      </c>
      <c r="R2884">
        <f>VLOOKUP(KamstrupData[[#This Row],[IdLevel123]],'B-Business Capability'!B:L,11,FALSE)</f>
        <v>300</v>
      </c>
      <c r="T2884" t="s">
        <v>1276</v>
      </c>
      <c r="U2884" t="str">
        <f>_xlfn.CONCAT(KamstrupData[[#This Row],[CountryCode]],"_",KamstrupData[[#This Row],[Business Area]],"_",KamstrupData[[#This Row],[DepartmentTeam]])</f>
        <v>DK10_Sales &amp; Marketing_Sales</v>
      </c>
      <c r="V2884" t="str">
        <f>VLOOKUP(KamstrupData[[#This Row],[ORG_Concat]],'O-Organization'!F:H,3,FALSE)</f>
        <v>11002_DK10_Sales &amp; Marketing_Sales &amp; Marketing_Sales</v>
      </c>
    </row>
    <row r="2885" spans="4:22">
      <c r="D2885" t="s">
        <v>213</v>
      </c>
      <c r="E2885" t="str">
        <f>VLOOKUP(D2885,'B-Business Capability'!B:H,5,FALSE)</f>
        <v>Sales</v>
      </c>
      <c r="F2885" t="str">
        <f>VLOOKUP(D2885,'B-Business Capability'!B:H,6,FALSE)</f>
        <v>Sales Operations</v>
      </c>
      <c r="G2885" t="str">
        <f>VLOOKUP(D2885,'B-Business Capability'!B:H,7,FALSE)</f>
        <v>Pricing and promotions</v>
      </c>
      <c r="I2885" t="s">
        <v>253</v>
      </c>
      <c r="J2885" t="s">
        <v>189</v>
      </c>
      <c r="K2885" t="s">
        <v>1275</v>
      </c>
      <c r="L2885" t="s">
        <v>129</v>
      </c>
      <c r="M2885" t="str">
        <f>VLOOKUP(L2885,'A-Applications'!B:D,3,FALSE)</f>
        <v>Microsoft Dynamics 365 CE (Sales)</v>
      </c>
      <c r="N2885" t="s">
        <v>147</v>
      </c>
      <c r="O2885" s="42" t="s">
        <v>66</v>
      </c>
      <c r="P2885" t="s">
        <v>211</v>
      </c>
      <c r="Q2885" t="str">
        <f>VLOOKUP(KamstrupData[[#This Row],[IdLevel123]],'B-Business Capability'!B:L,10,FALSE)</f>
        <v>Order-to-Cash (O2C)</v>
      </c>
      <c r="R2885">
        <f>VLOOKUP(KamstrupData[[#This Row],[IdLevel123]],'B-Business Capability'!B:L,11,FALSE)</f>
        <v>310</v>
      </c>
      <c r="T2885" t="s">
        <v>1276</v>
      </c>
      <c r="U2885" t="str">
        <f>_xlfn.CONCAT(KamstrupData[[#This Row],[CountryCode]],"_",KamstrupData[[#This Row],[Business Area]],"_",KamstrupData[[#This Row],[DepartmentTeam]])</f>
        <v>DK10_Sales &amp; Marketing_Sales</v>
      </c>
      <c r="V2885" t="str">
        <f>VLOOKUP(KamstrupData[[#This Row],[ORG_Concat]],'O-Organization'!F:H,3,FALSE)</f>
        <v>11002_DK10_Sales &amp; Marketing_Sales &amp; Marketing_Sales</v>
      </c>
    </row>
    <row r="2886" spans="4:22">
      <c r="D2886" t="s">
        <v>1285</v>
      </c>
      <c r="E2886" t="str">
        <f>VLOOKUP(D2886,'B-Business Capability'!B:H,5,FALSE)</f>
        <v>Sales</v>
      </c>
      <c r="F2886" t="str">
        <f>VLOOKUP(D2886,'B-Business Capability'!B:H,6,FALSE)</f>
        <v>Sales Operations</v>
      </c>
      <c r="G2886" t="str">
        <f>VLOOKUP(D2886,'B-Business Capability'!B:H,7,FALSE)</f>
        <v>Project controlling and Accounting</v>
      </c>
      <c r="I2886" t="s">
        <v>253</v>
      </c>
      <c r="J2886" t="s">
        <v>189</v>
      </c>
      <c r="K2886" t="s">
        <v>1275</v>
      </c>
      <c r="L2886" t="s">
        <v>129</v>
      </c>
      <c r="M2886" t="str">
        <f>VLOOKUP(L2886,'A-Applications'!B:D,3,FALSE)</f>
        <v>Microsoft Dynamics 365 CE (Sales)</v>
      </c>
      <c r="N2886" t="s">
        <v>53</v>
      </c>
      <c r="O2886" s="42" t="s">
        <v>54</v>
      </c>
      <c r="P2886" t="s">
        <v>198</v>
      </c>
      <c r="Q2886" t="str">
        <f>VLOOKUP(KamstrupData[[#This Row],[IdLevel123]],'B-Business Capability'!B:L,10,FALSE)</f>
        <v>N/A</v>
      </c>
      <c r="R2886">
        <f>VLOOKUP(KamstrupData[[#This Row],[IdLevel123]],'B-Business Capability'!B:L,11,FALSE)</f>
        <v>0</v>
      </c>
      <c r="T2886" t="s">
        <v>1276</v>
      </c>
      <c r="U2886" t="str">
        <f>_xlfn.CONCAT(KamstrupData[[#This Row],[CountryCode]],"_",KamstrupData[[#This Row],[Business Area]],"_",KamstrupData[[#This Row],[DepartmentTeam]])</f>
        <v>DK10_Sales &amp; Marketing_Sales</v>
      </c>
      <c r="V2886" t="str">
        <f>VLOOKUP(KamstrupData[[#This Row],[ORG_Concat]],'O-Organization'!F:H,3,FALSE)</f>
        <v>11002_DK10_Sales &amp; Marketing_Sales &amp; Marketing_Sales</v>
      </c>
    </row>
    <row r="2887" spans="4:22">
      <c r="D2887" t="s">
        <v>1286</v>
      </c>
      <c r="E2887" t="str">
        <f>VLOOKUP(D2887,'B-Business Capability'!B:H,5,FALSE)</f>
        <v>Sales</v>
      </c>
      <c r="F2887" t="str">
        <f>VLOOKUP(D2887,'B-Business Capability'!B:H,6,FALSE)</f>
        <v>Sales Operations</v>
      </c>
      <c r="G2887" t="str">
        <f>VLOOKUP(D2887,'B-Business Capability'!B:H,7,FALSE)</f>
        <v>Receivables management and payment handling</v>
      </c>
      <c r="I2887" t="s">
        <v>253</v>
      </c>
      <c r="J2887" t="s">
        <v>189</v>
      </c>
      <c r="K2887" t="s">
        <v>1275</v>
      </c>
      <c r="L2887" t="s">
        <v>129</v>
      </c>
      <c r="M2887" t="str">
        <f>VLOOKUP(L2887,'A-Applications'!B:D,3,FALSE)</f>
        <v>Microsoft Dynamics 365 CE (Sales)</v>
      </c>
      <c r="N2887" t="s">
        <v>53</v>
      </c>
      <c r="O2887" s="42" t="s">
        <v>54</v>
      </c>
      <c r="P2887" t="s">
        <v>198</v>
      </c>
      <c r="Q2887" t="str">
        <f>VLOOKUP(KamstrupData[[#This Row],[IdLevel123]],'B-Business Capability'!B:L,10,FALSE)</f>
        <v>N/A</v>
      </c>
      <c r="R2887">
        <f>VLOOKUP(KamstrupData[[#This Row],[IdLevel123]],'B-Business Capability'!B:L,11,FALSE)</f>
        <v>0</v>
      </c>
      <c r="T2887" t="s">
        <v>1276</v>
      </c>
      <c r="U2887" t="str">
        <f>_xlfn.CONCAT(KamstrupData[[#This Row],[CountryCode]],"_",KamstrupData[[#This Row],[Business Area]],"_",KamstrupData[[#This Row],[DepartmentTeam]])</f>
        <v>DK10_Sales &amp; Marketing_Sales</v>
      </c>
      <c r="V2887" t="str">
        <f>VLOOKUP(KamstrupData[[#This Row],[ORG_Concat]],'O-Organization'!F:H,3,FALSE)</f>
        <v>11002_DK10_Sales &amp; Marketing_Sales &amp; Marketing_Sales</v>
      </c>
    </row>
    <row r="2888" spans="4:22">
      <c r="D2888" t="s">
        <v>1287</v>
      </c>
      <c r="E2888" t="str">
        <f>VLOOKUP(D2888,'B-Business Capability'!B:H,5,FALSE)</f>
        <v>Sales</v>
      </c>
      <c r="F2888" t="str">
        <f>VLOOKUP(D2888,'B-Business Capability'!B:H,6,FALSE)</f>
        <v>Sales Operations</v>
      </c>
      <c r="G2888" t="str">
        <f>VLOOKUP(D2888,'B-Business Capability'!B:H,7,FALSE)</f>
        <v>Sales billing</v>
      </c>
      <c r="I2888" t="s">
        <v>253</v>
      </c>
      <c r="J2888" t="s">
        <v>189</v>
      </c>
      <c r="K2888" t="s">
        <v>1275</v>
      </c>
      <c r="L2888" t="s">
        <v>129</v>
      </c>
      <c r="M2888" t="str">
        <f>VLOOKUP(L2888,'A-Applications'!B:D,3,FALSE)</f>
        <v>Microsoft Dynamics 365 CE (Sales)</v>
      </c>
      <c r="N2888" t="s">
        <v>53</v>
      </c>
      <c r="O2888" s="42" t="s">
        <v>54</v>
      </c>
      <c r="P2888" t="s">
        <v>198</v>
      </c>
      <c r="Q2888" t="str">
        <f>VLOOKUP(KamstrupData[[#This Row],[IdLevel123]],'B-Business Capability'!B:L,10,FALSE)</f>
        <v>Order-to-Cash (O2C)</v>
      </c>
      <c r="R2888">
        <f>VLOOKUP(KamstrupData[[#This Row],[IdLevel123]],'B-Business Capability'!B:L,11,FALSE)</f>
        <v>320</v>
      </c>
      <c r="T2888" t="s">
        <v>1276</v>
      </c>
      <c r="U2888" t="str">
        <f>_xlfn.CONCAT(KamstrupData[[#This Row],[CountryCode]],"_",KamstrupData[[#This Row],[Business Area]],"_",KamstrupData[[#This Row],[DepartmentTeam]])</f>
        <v>DK10_Sales &amp; Marketing_Sales</v>
      </c>
      <c r="V2888" t="str">
        <f>VLOOKUP(KamstrupData[[#This Row],[ORG_Concat]],'O-Organization'!F:H,3,FALSE)</f>
        <v>11002_DK10_Sales &amp; Marketing_Sales &amp; Marketing_Sales</v>
      </c>
    </row>
    <row r="2889" spans="4:22">
      <c r="D2889" t="s">
        <v>1288</v>
      </c>
      <c r="E2889" t="str">
        <f>VLOOKUP(D2889,'B-Business Capability'!B:H,5,FALSE)</f>
        <v>Sales</v>
      </c>
      <c r="F2889" t="str">
        <f>VLOOKUP(D2889,'B-Business Capability'!B:H,6,FALSE)</f>
        <v>Sales Operations</v>
      </c>
      <c r="G2889" t="str">
        <f>VLOOKUP(D2889,'B-Business Capability'!B:H,7,FALSE)</f>
        <v>Sales masterdata management</v>
      </c>
      <c r="I2889" t="s">
        <v>253</v>
      </c>
      <c r="J2889" t="s">
        <v>189</v>
      </c>
      <c r="K2889" t="s">
        <v>1275</v>
      </c>
      <c r="L2889" t="s">
        <v>129</v>
      </c>
      <c r="M2889" t="str">
        <f>VLOOKUP(L2889,'A-Applications'!B:D,3,FALSE)</f>
        <v>Microsoft Dynamics 365 CE (Sales)</v>
      </c>
      <c r="N2889" t="s">
        <v>147</v>
      </c>
      <c r="O2889" s="42" t="s">
        <v>54</v>
      </c>
      <c r="P2889" t="s">
        <v>198</v>
      </c>
      <c r="Q2889" t="str">
        <f>VLOOKUP(KamstrupData[[#This Row],[IdLevel123]],'B-Business Capability'!B:L,10,FALSE)</f>
        <v>N/A</v>
      </c>
      <c r="R2889">
        <f>VLOOKUP(KamstrupData[[#This Row],[IdLevel123]],'B-Business Capability'!B:L,11,FALSE)</f>
        <v>0</v>
      </c>
      <c r="T2889" t="s">
        <v>1276</v>
      </c>
      <c r="U2889" t="str">
        <f>_xlfn.CONCAT(KamstrupData[[#This Row],[CountryCode]],"_",KamstrupData[[#This Row],[Business Area]],"_",KamstrupData[[#This Row],[DepartmentTeam]])</f>
        <v>DK10_Sales &amp; Marketing_Sales</v>
      </c>
      <c r="V2889" t="str">
        <f>VLOOKUP(KamstrupData[[#This Row],[ORG_Concat]],'O-Organization'!F:H,3,FALSE)</f>
        <v>11002_DK10_Sales &amp; Marketing_Sales &amp; Marketing_Sales</v>
      </c>
    </row>
    <row r="2890" spans="4:22">
      <c r="D2890" t="s">
        <v>1289</v>
      </c>
      <c r="E2890" t="str">
        <f>VLOOKUP(D2890,'B-Business Capability'!B:H,5,FALSE)</f>
        <v>Sales</v>
      </c>
      <c r="F2890" t="str">
        <f>VLOOKUP(D2890,'B-Business Capability'!B:H,6,FALSE)</f>
        <v>Sales Operations</v>
      </c>
      <c r="G2890" t="str">
        <f>VLOOKUP(D2890,'B-Business Capability'!B:H,7,FALSE)</f>
        <v>Service control</v>
      </c>
      <c r="I2890" t="s">
        <v>253</v>
      </c>
      <c r="J2890" t="s">
        <v>189</v>
      </c>
      <c r="K2890" t="s">
        <v>1275</v>
      </c>
      <c r="L2890" t="s">
        <v>129</v>
      </c>
      <c r="M2890" t="str">
        <f>VLOOKUP(L2890,'A-Applications'!B:D,3,FALSE)</f>
        <v>Microsoft Dynamics 365 CE (Sales)</v>
      </c>
      <c r="N2890" t="s">
        <v>53</v>
      </c>
      <c r="O2890" s="42" t="s">
        <v>54</v>
      </c>
      <c r="P2890" t="s">
        <v>198</v>
      </c>
      <c r="Q2890" t="str">
        <f>VLOOKUP(KamstrupData[[#This Row],[IdLevel123]],'B-Business Capability'!B:L,10,FALSE)</f>
        <v>N/A</v>
      </c>
      <c r="R2890">
        <f>VLOOKUP(KamstrupData[[#This Row],[IdLevel123]],'B-Business Capability'!B:L,11,FALSE)</f>
        <v>0</v>
      </c>
      <c r="T2890" t="s">
        <v>1276</v>
      </c>
      <c r="U2890" t="str">
        <f>_xlfn.CONCAT(KamstrupData[[#This Row],[CountryCode]],"_",KamstrupData[[#This Row],[Business Area]],"_",KamstrupData[[#This Row],[DepartmentTeam]])</f>
        <v>DK10_Sales &amp; Marketing_Sales</v>
      </c>
      <c r="V2890" t="str">
        <f>VLOOKUP(KamstrupData[[#This Row],[ORG_Concat]],'O-Organization'!F:H,3,FALSE)</f>
        <v>11002_DK10_Sales &amp; Marketing_Sales &amp; Marketing_Sales</v>
      </c>
    </row>
    <row r="2891" spans="4:22">
      <c r="D2891" t="s">
        <v>1290</v>
      </c>
      <c r="E2891" t="str">
        <f>VLOOKUP(D2891,'B-Business Capability'!B:H,5,FALSE)</f>
        <v>Sales</v>
      </c>
      <c r="F2891" t="str">
        <f>VLOOKUP(D2891,'B-Business Capability'!B:H,6,FALSE)</f>
        <v>Sales Operations</v>
      </c>
      <c r="G2891" t="str">
        <f>VLOOKUP(D2891,'B-Business Capability'!B:H,7,FALSE)</f>
        <v>Solution billing</v>
      </c>
      <c r="I2891" t="s">
        <v>253</v>
      </c>
      <c r="J2891" t="s">
        <v>189</v>
      </c>
      <c r="K2891" t="s">
        <v>1275</v>
      </c>
      <c r="L2891" t="s">
        <v>129</v>
      </c>
      <c r="M2891" t="str">
        <f>VLOOKUP(L2891,'A-Applications'!B:D,3,FALSE)</f>
        <v>Microsoft Dynamics 365 CE (Sales)</v>
      </c>
      <c r="N2891" t="s">
        <v>53</v>
      </c>
      <c r="O2891" s="42" t="s">
        <v>54</v>
      </c>
      <c r="P2891" t="s">
        <v>198</v>
      </c>
      <c r="Q2891" t="str">
        <f>VLOOKUP(KamstrupData[[#This Row],[IdLevel123]],'B-Business Capability'!B:L,10,FALSE)</f>
        <v>N/A</v>
      </c>
      <c r="R2891">
        <f>VLOOKUP(KamstrupData[[#This Row],[IdLevel123]],'B-Business Capability'!B:L,11,FALSE)</f>
        <v>0</v>
      </c>
      <c r="T2891" t="s">
        <v>1276</v>
      </c>
      <c r="U2891" t="str">
        <f>_xlfn.CONCAT(KamstrupData[[#This Row],[CountryCode]],"_",KamstrupData[[#This Row],[Business Area]],"_",KamstrupData[[#This Row],[DepartmentTeam]])</f>
        <v>DK10_Sales &amp; Marketing_Sales</v>
      </c>
      <c r="V2891" t="str">
        <f>VLOOKUP(KamstrupData[[#This Row],[ORG_Concat]],'O-Organization'!F:H,3,FALSE)</f>
        <v>11002_DK10_Sales &amp; Marketing_Sales &amp; Marketing_Sales</v>
      </c>
    </row>
    <row r="2892" spans="4:22">
      <c r="D2892" t="s">
        <v>652</v>
      </c>
      <c r="E2892" t="str">
        <f>VLOOKUP(D2892,'B-Business Capability'!B:H,5,FALSE)</f>
        <v>Sales</v>
      </c>
      <c r="F2892" t="str">
        <f>VLOOKUP(D2892,'B-Business Capability'!B:H,6,FALSE)</f>
        <v>Sales Operations</v>
      </c>
      <c r="G2892" t="str">
        <f>VLOOKUP(D2892,'B-Business Capability'!B:H,7,FALSE)</f>
        <v>Subscription lifecycle management</v>
      </c>
      <c r="I2892" t="s">
        <v>253</v>
      </c>
      <c r="J2892" t="s">
        <v>189</v>
      </c>
      <c r="K2892" t="s">
        <v>1275</v>
      </c>
      <c r="L2892" t="s">
        <v>129</v>
      </c>
      <c r="M2892" t="str">
        <f>VLOOKUP(L2892,'A-Applications'!B:D,3,FALSE)</f>
        <v>Microsoft Dynamics 365 CE (Sales)</v>
      </c>
      <c r="N2892" t="s">
        <v>53</v>
      </c>
      <c r="O2892" s="42" t="s">
        <v>54</v>
      </c>
      <c r="P2892" t="s">
        <v>198</v>
      </c>
      <c r="Q2892" t="str">
        <f>VLOOKUP(KamstrupData[[#This Row],[IdLevel123]],'B-Business Capability'!B:L,10,FALSE)</f>
        <v>Subscribtion-to-Pay (S2P)</v>
      </c>
      <c r="R2892">
        <f>VLOOKUP(KamstrupData[[#This Row],[IdLevel123]],'B-Business Capability'!B:L,11,FALSE)</f>
        <v>200</v>
      </c>
      <c r="S2892" t="s">
        <v>653</v>
      </c>
      <c r="T2892" t="s">
        <v>1276</v>
      </c>
      <c r="U2892" t="str">
        <f>_xlfn.CONCAT(KamstrupData[[#This Row],[CountryCode]],"_",KamstrupData[[#This Row],[Business Area]],"_",KamstrupData[[#This Row],[DepartmentTeam]])</f>
        <v>DK10_Sales &amp; Marketing_Sales</v>
      </c>
      <c r="V2892" t="str">
        <f>VLOOKUP(KamstrupData[[#This Row],[ORG_Concat]],'O-Organization'!F:H,3,FALSE)</f>
        <v>11002_DK10_Sales &amp; Marketing_Sales &amp; Marketing_Sales</v>
      </c>
    </row>
    <row r="2893" spans="4:22">
      <c r="D2893" t="s">
        <v>1314</v>
      </c>
      <c r="E2893" t="str">
        <f>VLOOKUP(D2893,'B-Business Capability'!B:H,5,FALSE)</f>
        <v>Sales</v>
      </c>
      <c r="F2893" t="str">
        <f>VLOOKUP(D2893,'B-Business Capability'!B:H,6,FALSE)</f>
        <v>Sales Operations</v>
      </c>
      <c r="G2893" t="str">
        <f>VLOOKUP(D2893,'B-Business Capability'!B:H,7,FALSE)</f>
        <v>Territory management</v>
      </c>
      <c r="I2893" t="s">
        <v>253</v>
      </c>
      <c r="J2893" t="s">
        <v>189</v>
      </c>
      <c r="K2893" t="s">
        <v>1275</v>
      </c>
      <c r="L2893" t="s">
        <v>129</v>
      </c>
      <c r="M2893" t="str">
        <f>VLOOKUP(L2893,'A-Applications'!B:D,3,FALSE)</f>
        <v>Microsoft Dynamics 365 CE (Sales)</v>
      </c>
      <c r="N2893" t="s">
        <v>147</v>
      </c>
      <c r="O2893" s="42" t="s">
        <v>54</v>
      </c>
      <c r="P2893" t="s">
        <v>209</v>
      </c>
      <c r="Q2893" t="str">
        <f>VLOOKUP(KamstrupData[[#This Row],[IdLevel123]],'B-Business Capability'!B:L,10,FALSE)</f>
        <v>N/A</v>
      </c>
      <c r="R2893">
        <f>VLOOKUP(KamstrupData[[#This Row],[IdLevel123]],'B-Business Capability'!B:L,11,FALSE)</f>
        <v>0</v>
      </c>
      <c r="T2893" t="s">
        <v>1276</v>
      </c>
      <c r="U2893" t="str">
        <f>_xlfn.CONCAT(KamstrupData[[#This Row],[CountryCode]],"_",KamstrupData[[#This Row],[Business Area]],"_",KamstrupData[[#This Row],[DepartmentTeam]])</f>
        <v>DK10_Sales &amp; Marketing_Sales</v>
      </c>
      <c r="V2893" t="str">
        <f>VLOOKUP(KamstrupData[[#This Row],[ORG_Concat]],'O-Organization'!F:H,3,FALSE)</f>
        <v>11002_DK10_Sales &amp; Marketing_Sales &amp; Marketing_Sales</v>
      </c>
    </row>
    <row r="2894" spans="4:22">
      <c r="D2894" t="s">
        <v>1314</v>
      </c>
      <c r="E2894" t="str">
        <f>VLOOKUP(D2894,'B-Business Capability'!B:H,5,FALSE)</f>
        <v>Sales</v>
      </c>
      <c r="F2894" t="str">
        <f>VLOOKUP(D2894,'B-Business Capability'!B:H,6,FALSE)</f>
        <v>Sales Operations</v>
      </c>
      <c r="G2894" t="str">
        <f>VLOOKUP(D2894,'B-Business Capability'!B:H,7,FALSE)</f>
        <v>Territory management</v>
      </c>
      <c r="I2894" t="s">
        <v>253</v>
      </c>
      <c r="J2894" t="s">
        <v>189</v>
      </c>
      <c r="K2894" t="s">
        <v>1275</v>
      </c>
      <c r="L2894" t="s">
        <v>129</v>
      </c>
      <c r="M2894" t="str">
        <f>VLOOKUP(L2894,'A-Applications'!B:D,3,FALSE)</f>
        <v>Microsoft Dynamics 365 CE (Sales)</v>
      </c>
      <c r="N2894" t="s">
        <v>147</v>
      </c>
      <c r="O2894" s="42" t="s">
        <v>54</v>
      </c>
      <c r="P2894" t="s">
        <v>1315</v>
      </c>
      <c r="Q2894" t="str">
        <f>VLOOKUP(KamstrupData[[#This Row],[IdLevel123]],'B-Business Capability'!B:L,10,FALSE)</f>
        <v>N/A</v>
      </c>
      <c r="R2894">
        <f>VLOOKUP(KamstrupData[[#This Row],[IdLevel123]],'B-Business Capability'!B:L,11,FALSE)</f>
        <v>0</v>
      </c>
      <c r="T2894" t="s">
        <v>1311</v>
      </c>
      <c r="U2894" t="str">
        <f>_xlfn.CONCAT(KamstrupData[[#This Row],[CountryCode]],"_",KamstrupData[[#This Row],[Business Area]],"_",KamstrupData[[#This Row],[DepartmentTeam]])</f>
        <v>DK10_Sales &amp; Marketing_Sales</v>
      </c>
      <c r="V2894" t="str">
        <f>VLOOKUP(KamstrupData[[#This Row],[ORG_Concat]],'O-Organization'!F:H,3,FALSE)</f>
        <v>11002_DK10_Sales &amp; Marketing_Sales &amp; Marketing_Sales</v>
      </c>
    </row>
    <row r="2895" spans="4:22">
      <c r="D2895" t="s">
        <v>655</v>
      </c>
      <c r="E2895" t="str">
        <f>VLOOKUP(D2895,'B-Business Capability'!B:H,5,FALSE)</f>
        <v>Sales</v>
      </c>
      <c r="F2895" t="str">
        <f>VLOOKUP(D2895,'B-Business Capability'!B:H,6,FALSE)</f>
        <v>Sales Operations</v>
      </c>
      <c r="G2895" t="str">
        <f>VLOOKUP(D2895,'B-Business Capability'!B:H,7,FALSE)</f>
        <v>Usage and subscription billing</v>
      </c>
      <c r="I2895" t="s">
        <v>253</v>
      </c>
      <c r="J2895" t="s">
        <v>189</v>
      </c>
      <c r="K2895" t="s">
        <v>1275</v>
      </c>
      <c r="L2895" t="s">
        <v>129</v>
      </c>
      <c r="M2895" t="str">
        <f>VLOOKUP(L2895,'A-Applications'!B:D,3,FALSE)</f>
        <v>Microsoft Dynamics 365 CE (Sales)</v>
      </c>
      <c r="N2895" t="s">
        <v>53</v>
      </c>
      <c r="O2895" s="42" t="s">
        <v>54</v>
      </c>
      <c r="P2895" t="s">
        <v>198</v>
      </c>
      <c r="Q2895" t="str">
        <f>VLOOKUP(KamstrupData[[#This Row],[IdLevel123]],'B-Business Capability'!B:L,10,FALSE)</f>
        <v>Subscribtion-to-Pay (S2P)</v>
      </c>
      <c r="R2895">
        <f>VLOOKUP(KamstrupData[[#This Row],[IdLevel123]],'B-Business Capability'!B:L,11,FALSE)</f>
        <v>400</v>
      </c>
      <c r="S2895" t="s">
        <v>653</v>
      </c>
      <c r="T2895" t="s">
        <v>1276</v>
      </c>
      <c r="U2895" t="str">
        <f>_xlfn.CONCAT(KamstrupData[[#This Row],[CountryCode]],"_",KamstrupData[[#This Row],[Business Area]],"_",KamstrupData[[#This Row],[DepartmentTeam]])</f>
        <v>DK10_Sales &amp; Marketing_Sales</v>
      </c>
      <c r="V2895" t="str">
        <f>VLOOKUP(KamstrupData[[#This Row],[ORG_Concat]],'O-Organization'!F:H,3,FALSE)</f>
        <v>11002_DK10_Sales &amp; Marketing_Sales &amp; Marketing_Sales</v>
      </c>
    </row>
    <row r="2896" spans="4:22">
      <c r="D2896" t="s">
        <v>672</v>
      </c>
      <c r="E2896" t="str">
        <f>VLOOKUP(D2896,'B-Business Capability'!B:H,5,FALSE)</f>
        <v>Sales</v>
      </c>
      <c r="F2896" t="str">
        <f>VLOOKUP(D2896,'B-Business Capability'!B:H,6,FALSE)</f>
        <v>Sales Execution and Customer Engagement</v>
      </c>
      <c r="G2896" t="str">
        <f>VLOOKUP(D2896,'B-Business Capability'!B:H,7,FALSE)</f>
        <v>Account and contact management</v>
      </c>
      <c r="I2896" t="s">
        <v>253</v>
      </c>
      <c r="J2896" t="s">
        <v>189</v>
      </c>
      <c r="K2896" t="s">
        <v>1275</v>
      </c>
      <c r="L2896" t="s">
        <v>129</v>
      </c>
      <c r="M2896" t="str">
        <f>VLOOKUP(L2896,'A-Applications'!B:D,3,FALSE)</f>
        <v>Microsoft Dynamics 365 CE (Sales)</v>
      </c>
      <c r="N2896" t="s">
        <v>147</v>
      </c>
      <c r="O2896" s="42" t="s">
        <v>54</v>
      </c>
      <c r="P2896" t="s">
        <v>198</v>
      </c>
      <c r="Q2896" t="str">
        <f>VLOOKUP(KamstrupData[[#This Row],[IdLevel123]],'B-Business Capability'!B:L,10,FALSE)</f>
        <v>Customer Service and Support</v>
      </c>
      <c r="R2896">
        <f>VLOOKUP(KamstrupData[[#This Row],[IdLevel123]],'B-Business Capability'!B:L,11,FALSE)</f>
        <v>0</v>
      </c>
      <c r="T2896" t="s">
        <v>1276</v>
      </c>
      <c r="U2896" t="str">
        <f>_xlfn.CONCAT(KamstrupData[[#This Row],[CountryCode]],"_",KamstrupData[[#This Row],[Business Area]],"_",KamstrupData[[#This Row],[DepartmentTeam]])</f>
        <v>DK10_Sales &amp; Marketing_Sales</v>
      </c>
      <c r="V2896" t="str">
        <f>VLOOKUP(KamstrupData[[#This Row],[ORG_Concat]],'O-Organization'!F:H,3,FALSE)</f>
        <v>11002_DK10_Sales &amp; Marketing_Sales &amp; Marketing_Sales</v>
      </c>
    </row>
    <row r="2897" spans="4:22">
      <c r="D2897" t="s">
        <v>1316</v>
      </c>
      <c r="E2897" t="str">
        <f>VLOOKUP(D2897,'B-Business Capability'!B:H,5,FALSE)</f>
        <v>Sales</v>
      </c>
      <c r="F2897" t="str">
        <f>VLOOKUP(D2897,'B-Business Capability'!B:H,6,FALSE)</f>
        <v>Sales Execution and Customer Engagement</v>
      </c>
      <c r="G2897" t="str">
        <f>VLOOKUP(D2897,'B-Business Capability'!B:H,7,FALSE)</f>
        <v>Account Insights</v>
      </c>
      <c r="I2897" t="s">
        <v>253</v>
      </c>
      <c r="J2897" t="s">
        <v>189</v>
      </c>
      <c r="K2897" t="s">
        <v>1275</v>
      </c>
      <c r="L2897" t="s">
        <v>129</v>
      </c>
      <c r="M2897" t="str">
        <f>VLOOKUP(L2897,'A-Applications'!B:D,3,FALSE)</f>
        <v>Microsoft Dynamics 365 CE (Sales)</v>
      </c>
      <c r="N2897" t="s">
        <v>147</v>
      </c>
      <c r="O2897" s="42" t="s">
        <v>54</v>
      </c>
      <c r="P2897" t="s">
        <v>198</v>
      </c>
      <c r="Q2897" t="str">
        <f>VLOOKUP(KamstrupData[[#This Row],[IdLevel123]],'B-Business Capability'!B:L,10,FALSE)</f>
        <v>N/A</v>
      </c>
      <c r="R2897">
        <f>VLOOKUP(KamstrupData[[#This Row],[IdLevel123]],'B-Business Capability'!B:L,11,FALSE)</f>
        <v>0</v>
      </c>
      <c r="T2897" t="s">
        <v>1276</v>
      </c>
      <c r="U2897" t="str">
        <f>_xlfn.CONCAT(KamstrupData[[#This Row],[CountryCode]],"_",KamstrupData[[#This Row],[Business Area]],"_",KamstrupData[[#This Row],[DepartmentTeam]])</f>
        <v>DK10_Sales &amp; Marketing_Sales</v>
      </c>
      <c r="V2897" t="str">
        <f>VLOOKUP(KamstrupData[[#This Row],[ORG_Concat]],'O-Organization'!F:H,3,FALSE)</f>
        <v>11002_DK10_Sales &amp; Marketing_Sales &amp; Marketing_Sales</v>
      </c>
    </row>
    <row r="2898" spans="4:22">
      <c r="D2898" t="s">
        <v>1308</v>
      </c>
      <c r="E2898" t="str">
        <f>VLOOKUP(D2898,'B-Business Capability'!B:H,5,FALSE)</f>
        <v>Sales</v>
      </c>
      <c r="F2898" t="str">
        <f>VLOOKUP(D2898,'B-Business Capability'!B:H,6,FALSE)</f>
        <v>Sales Execution and Customer Engagement</v>
      </c>
      <c r="G2898" t="str">
        <f>VLOOKUP(D2898,'B-Business Capability'!B:H,7,FALSE)</f>
        <v>Activity management and groupware integration for sales</v>
      </c>
      <c r="I2898" t="s">
        <v>253</v>
      </c>
      <c r="J2898" t="s">
        <v>189</v>
      </c>
      <c r="K2898" t="s">
        <v>1275</v>
      </c>
      <c r="L2898" t="s">
        <v>129</v>
      </c>
      <c r="M2898" t="str">
        <f>VLOOKUP(L2898,'A-Applications'!B:D,3,FALSE)</f>
        <v>Microsoft Dynamics 365 CE (Sales)</v>
      </c>
      <c r="N2898" t="s">
        <v>147</v>
      </c>
      <c r="O2898" s="42" t="s">
        <v>54</v>
      </c>
      <c r="P2898" t="s">
        <v>198</v>
      </c>
      <c r="Q2898" t="str">
        <f>VLOOKUP(KamstrupData[[#This Row],[IdLevel123]],'B-Business Capability'!B:L,10,FALSE)</f>
        <v>N/A</v>
      </c>
      <c r="R2898">
        <f>VLOOKUP(KamstrupData[[#This Row],[IdLevel123]],'B-Business Capability'!B:L,11,FALSE)</f>
        <v>0</v>
      </c>
      <c r="T2898" t="s">
        <v>1276</v>
      </c>
      <c r="U2898" t="str">
        <f>_xlfn.CONCAT(KamstrupData[[#This Row],[CountryCode]],"_",KamstrupData[[#This Row],[Business Area]],"_",KamstrupData[[#This Row],[DepartmentTeam]])</f>
        <v>DK10_Sales &amp; Marketing_Sales</v>
      </c>
      <c r="V2898" t="str">
        <f>VLOOKUP(KamstrupData[[#This Row],[ORG_Concat]],'O-Organization'!F:H,3,FALSE)</f>
        <v>11002_DK10_Sales &amp; Marketing_Sales &amp; Marketing_Sales</v>
      </c>
    </row>
    <row r="2899" spans="4:22">
      <c r="D2899" t="s">
        <v>1317</v>
      </c>
      <c r="E2899" t="str">
        <f>VLOOKUP(D2899,'B-Business Capability'!B:H,5,FALSE)</f>
        <v>Sales</v>
      </c>
      <c r="F2899" t="str">
        <f>VLOOKUP(D2899,'B-Business Capability'!B:H,6,FALSE)</f>
        <v>Sales Execution and Customer Engagement</v>
      </c>
      <c r="G2899" t="str">
        <f>VLOOKUP(D2899,'B-Business Capability'!B:H,7,FALSE)</f>
        <v>Customer Insights</v>
      </c>
      <c r="I2899" t="s">
        <v>253</v>
      </c>
      <c r="J2899" t="s">
        <v>189</v>
      </c>
      <c r="K2899" t="s">
        <v>1275</v>
      </c>
      <c r="L2899" t="s">
        <v>129</v>
      </c>
      <c r="M2899" t="str">
        <f>VLOOKUP(L2899,'A-Applications'!B:D,3,FALSE)</f>
        <v>Microsoft Dynamics 365 CE (Sales)</v>
      </c>
      <c r="N2899" t="s">
        <v>147</v>
      </c>
      <c r="O2899" s="42" t="s">
        <v>54</v>
      </c>
      <c r="P2899" t="s">
        <v>1340</v>
      </c>
      <c r="Q2899" t="str">
        <f>VLOOKUP(KamstrupData[[#This Row],[IdLevel123]],'B-Business Capability'!B:L,10,FALSE)</f>
        <v>Customer Service and Support</v>
      </c>
      <c r="R2899">
        <f>VLOOKUP(KamstrupData[[#This Row],[IdLevel123]],'B-Business Capability'!B:L,11,FALSE)</f>
        <v>0</v>
      </c>
      <c r="T2899" t="s">
        <v>1319</v>
      </c>
      <c r="U2899" t="str">
        <f>_xlfn.CONCAT(KamstrupData[[#This Row],[CountryCode]],"_",KamstrupData[[#This Row],[Business Area]],"_",KamstrupData[[#This Row],[DepartmentTeam]])</f>
        <v>DK10_Sales &amp; Marketing_Sales</v>
      </c>
      <c r="V2899" t="str">
        <f>VLOOKUP(KamstrupData[[#This Row],[ORG_Concat]],'O-Organization'!F:H,3,FALSE)</f>
        <v>11002_DK10_Sales &amp; Marketing_Sales &amp; Marketing_Sales</v>
      </c>
    </row>
    <row r="2900" spans="4:22">
      <c r="D2900" t="s">
        <v>608</v>
      </c>
      <c r="E2900" t="str">
        <f>VLOOKUP(D2900,'B-Business Capability'!B:H,5,FALSE)</f>
        <v>Sales</v>
      </c>
      <c r="F2900" t="str">
        <f>VLOOKUP(D2900,'B-Business Capability'!B:H,6,FALSE)</f>
        <v>Sales Execution and Customer Engagement</v>
      </c>
      <c r="G2900" t="str">
        <f>VLOOKUP(D2900,'B-Business Capability'!B:H,7,FALSE)</f>
        <v>Digital documents</v>
      </c>
      <c r="I2900" t="s">
        <v>253</v>
      </c>
      <c r="J2900" t="s">
        <v>189</v>
      </c>
      <c r="K2900" t="s">
        <v>1275</v>
      </c>
      <c r="L2900" t="s">
        <v>129</v>
      </c>
      <c r="M2900" t="str">
        <f>VLOOKUP(L2900,'A-Applications'!B:D,3,FALSE)</f>
        <v>Microsoft Dynamics 365 CE (Sales)</v>
      </c>
      <c r="N2900" t="s">
        <v>147</v>
      </c>
      <c r="O2900" s="42" t="s">
        <v>54</v>
      </c>
      <c r="P2900" t="s">
        <v>198</v>
      </c>
      <c r="Q2900" t="str">
        <f>VLOOKUP(KamstrupData[[#This Row],[IdLevel123]],'B-Business Capability'!B:L,10,FALSE)</f>
        <v>N/A</v>
      </c>
      <c r="R2900">
        <f>VLOOKUP(KamstrupData[[#This Row],[IdLevel123]],'B-Business Capability'!B:L,11,FALSE)</f>
        <v>0</v>
      </c>
      <c r="T2900" t="s">
        <v>1276</v>
      </c>
      <c r="U2900" t="str">
        <f>_xlfn.CONCAT(KamstrupData[[#This Row],[CountryCode]],"_",KamstrupData[[#This Row],[Business Area]],"_",KamstrupData[[#This Row],[DepartmentTeam]])</f>
        <v>DK10_Sales &amp; Marketing_Sales</v>
      </c>
      <c r="V2900" t="str">
        <f>VLOOKUP(KamstrupData[[#This Row],[ORG_Concat]],'O-Organization'!F:H,3,FALSE)</f>
        <v>11002_DK10_Sales &amp; Marketing_Sales &amp; Marketing_Sales</v>
      </c>
    </row>
    <row r="2901" spans="4:22">
      <c r="D2901" t="s">
        <v>1298</v>
      </c>
      <c r="E2901" t="str">
        <f>VLOOKUP(D2901,'B-Business Capability'!B:H,5,FALSE)</f>
        <v>Sales</v>
      </c>
      <c r="F2901" t="str">
        <f>VLOOKUP(D2901,'B-Business Capability'!B:H,6,FALSE)</f>
        <v>Sales Execution and Customer Engagement</v>
      </c>
      <c r="G2901" t="str">
        <f>VLOOKUP(D2901,'B-Business Capability'!B:H,7,FALSE)</f>
        <v>Omnichannel touchpoints</v>
      </c>
      <c r="I2901" t="s">
        <v>253</v>
      </c>
      <c r="J2901" t="s">
        <v>189</v>
      </c>
      <c r="K2901" t="s">
        <v>1275</v>
      </c>
      <c r="L2901" t="s">
        <v>129</v>
      </c>
      <c r="M2901" t="str">
        <f>VLOOKUP(L2901,'A-Applications'!B:D,3,FALSE)</f>
        <v>Microsoft Dynamics 365 CE (Sales)</v>
      </c>
      <c r="N2901" t="s">
        <v>147</v>
      </c>
      <c r="O2901" s="42" t="s">
        <v>54</v>
      </c>
      <c r="P2901" t="s">
        <v>198</v>
      </c>
      <c r="Q2901" t="str">
        <f>VLOOKUP(KamstrupData[[#This Row],[IdLevel123]],'B-Business Capability'!B:L,10,FALSE)</f>
        <v>Customer Service and Support</v>
      </c>
      <c r="R2901">
        <f>VLOOKUP(KamstrupData[[#This Row],[IdLevel123]],'B-Business Capability'!B:L,11,FALSE)</f>
        <v>0</v>
      </c>
      <c r="T2901" t="s">
        <v>1276</v>
      </c>
      <c r="U2901" t="str">
        <f>_xlfn.CONCAT(KamstrupData[[#This Row],[CountryCode]],"_",KamstrupData[[#This Row],[Business Area]],"_",KamstrupData[[#This Row],[DepartmentTeam]])</f>
        <v>DK10_Sales &amp; Marketing_Sales</v>
      </c>
      <c r="V2901" t="str">
        <f>VLOOKUP(KamstrupData[[#This Row],[ORG_Concat]],'O-Organization'!F:H,3,FALSE)</f>
        <v>11002_DK10_Sales &amp; Marketing_Sales &amp; Marketing_Sales</v>
      </c>
    </row>
    <row r="2902" spans="4:22">
      <c r="D2902" t="s">
        <v>1294</v>
      </c>
      <c r="E2902" t="str">
        <f>VLOOKUP(D2902,'B-Business Capability'!B:H,5,FALSE)</f>
        <v>Sales</v>
      </c>
      <c r="F2902" t="str">
        <f>VLOOKUP(D2902,'B-Business Capability'!B:H,6,FALSE)</f>
        <v>Sales Execution and Customer Engagement</v>
      </c>
      <c r="G2902" t="str">
        <f>VLOOKUP(D2902,'B-Business Capability'!B:H,7,FALSE)</f>
        <v>Partner Order management</v>
      </c>
      <c r="I2902" t="s">
        <v>253</v>
      </c>
      <c r="J2902" t="s">
        <v>189</v>
      </c>
      <c r="K2902" t="s">
        <v>1275</v>
      </c>
      <c r="L2902" t="s">
        <v>129</v>
      </c>
      <c r="M2902" t="str">
        <f>VLOOKUP(L2902,'A-Applications'!B:D,3,FALSE)</f>
        <v>Microsoft Dynamics 365 CE (Sales)</v>
      </c>
      <c r="N2902" t="s">
        <v>53</v>
      </c>
      <c r="O2902" s="42" t="s">
        <v>54</v>
      </c>
      <c r="P2902" t="s">
        <v>1295</v>
      </c>
      <c r="Q2902" t="str">
        <f>VLOOKUP(KamstrupData[[#This Row],[IdLevel123]],'B-Business Capability'!B:L,10,FALSE)</f>
        <v>Order-to-Cash (O2C)</v>
      </c>
      <c r="R2902">
        <f>VLOOKUP(KamstrupData[[#This Row],[IdLevel123]],'B-Business Capability'!B:L,11,FALSE)</f>
        <v>530</v>
      </c>
      <c r="T2902" t="s">
        <v>1276</v>
      </c>
      <c r="U2902" t="str">
        <f>_xlfn.CONCAT(KamstrupData[[#This Row],[CountryCode]],"_",KamstrupData[[#This Row],[Business Area]],"_",KamstrupData[[#This Row],[DepartmentTeam]])</f>
        <v>DK10_Sales &amp; Marketing_Sales</v>
      </c>
      <c r="V2902" t="str">
        <f>VLOOKUP(KamstrupData[[#This Row],[ORG_Concat]],'O-Organization'!F:H,3,FALSE)</f>
        <v>11002_DK10_Sales &amp; Marketing_Sales &amp; Marketing_Sales</v>
      </c>
    </row>
    <row r="2903" spans="4:22">
      <c r="D2903" t="s">
        <v>214</v>
      </c>
      <c r="E2903" t="str">
        <f>VLOOKUP(D2903,'B-Business Capability'!B:H,5,FALSE)</f>
        <v>Sales</v>
      </c>
      <c r="F2903" t="str">
        <f>VLOOKUP(D2903,'B-Business Capability'!B:H,6,FALSE)</f>
        <v>Sales Execution and Customer Engagement</v>
      </c>
      <c r="G2903" t="str">
        <f>VLOOKUP(D2903,'B-Business Capability'!B:H,7,FALSE)</f>
        <v>Price and margin management</v>
      </c>
      <c r="I2903" t="s">
        <v>253</v>
      </c>
      <c r="J2903" t="s">
        <v>189</v>
      </c>
      <c r="K2903" t="s">
        <v>1275</v>
      </c>
      <c r="L2903" t="s">
        <v>129</v>
      </c>
      <c r="M2903" t="str">
        <f>VLOOKUP(L2903,'A-Applications'!B:D,3,FALSE)</f>
        <v>Microsoft Dynamics 365 CE (Sales)</v>
      </c>
      <c r="N2903" t="s">
        <v>147</v>
      </c>
      <c r="O2903" s="42" t="s">
        <v>54</v>
      </c>
      <c r="P2903" t="s">
        <v>211</v>
      </c>
      <c r="Q2903" t="str">
        <f>VLOOKUP(KamstrupData[[#This Row],[IdLevel123]],'B-Business Capability'!B:L,10,FALSE)</f>
        <v>Order-to-Cash (O2C)</v>
      </c>
      <c r="R2903">
        <f>VLOOKUP(KamstrupData[[#This Row],[IdLevel123]],'B-Business Capability'!B:L,11,FALSE)</f>
        <v>540</v>
      </c>
      <c r="T2903" t="s">
        <v>1276</v>
      </c>
      <c r="U2903" t="str">
        <f>_xlfn.CONCAT(KamstrupData[[#This Row],[CountryCode]],"_",KamstrupData[[#This Row],[Business Area]],"_",KamstrupData[[#This Row],[DepartmentTeam]])</f>
        <v>DK10_Sales &amp; Marketing_Sales</v>
      </c>
      <c r="V2903" t="str">
        <f>VLOOKUP(KamstrupData[[#This Row],[ORG_Concat]],'O-Organization'!F:H,3,FALSE)</f>
        <v>11002_DK10_Sales &amp; Marketing_Sales &amp; Marketing_Sales</v>
      </c>
    </row>
    <row r="2904" spans="4:22">
      <c r="D2904" t="s">
        <v>698</v>
      </c>
      <c r="E2904" t="str">
        <f>VLOOKUP(D2904,'B-Business Capability'!B:H,5,FALSE)</f>
        <v>Sales</v>
      </c>
      <c r="F2904" t="str">
        <f>VLOOKUP(D2904,'B-Business Capability'!B:H,6,FALSE)</f>
        <v>Sales Execution and Customer Engagement</v>
      </c>
      <c r="G2904" t="str">
        <f>VLOOKUP(D2904,'B-Business Capability'!B:H,7,FALSE)</f>
        <v>Productivity and personalization</v>
      </c>
      <c r="I2904" t="s">
        <v>253</v>
      </c>
      <c r="J2904" t="s">
        <v>189</v>
      </c>
      <c r="K2904" t="s">
        <v>1275</v>
      </c>
      <c r="L2904" t="s">
        <v>129</v>
      </c>
      <c r="M2904" t="str">
        <f>VLOOKUP(L2904,'A-Applications'!B:D,3,FALSE)</f>
        <v>Microsoft Dynamics 365 CE (Sales)</v>
      </c>
      <c r="N2904" t="s">
        <v>147</v>
      </c>
      <c r="O2904" s="42" t="s">
        <v>54</v>
      </c>
      <c r="P2904" t="s">
        <v>198</v>
      </c>
      <c r="Q2904" t="str">
        <f>VLOOKUP(KamstrupData[[#This Row],[IdLevel123]],'B-Business Capability'!B:L,10,FALSE)</f>
        <v>N/A</v>
      </c>
      <c r="R2904">
        <f>VLOOKUP(KamstrupData[[#This Row],[IdLevel123]],'B-Business Capability'!B:L,11,FALSE)</f>
        <v>0</v>
      </c>
      <c r="T2904" t="s">
        <v>1276</v>
      </c>
      <c r="U2904" t="str">
        <f>_xlfn.CONCAT(KamstrupData[[#This Row],[CountryCode]],"_",KamstrupData[[#This Row],[Business Area]],"_",KamstrupData[[#This Row],[DepartmentTeam]])</f>
        <v>DK10_Sales &amp; Marketing_Sales</v>
      </c>
      <c r="V2904" t="str">
        <f>VLOOKUP(KamstrupData[[#This Row],[ORG_Concat]],'O-Organization'!F:H,3,FALSE)</f>
        <v>11002_DK10_Sales &amp; Marketing_Sales &amp; Marketing_Sales</v>
      </c>
    </row>
    <row r="2905" spans="4:22">
      <c r="D2905" t="s">
        <v>128</v>
      </c>
      <c r="E2905" t="str">
        <f>VLOOKUP(D2905,'B-Business Capability'!B:H,5,FALSE)</f>
        <v>Sales</v>
      </c>
      <c r="F2905" t="str">
        <f>VLOOKUP(D2905,'B-Business Capability'!B:H,6,FALSE)</f>
        <v>Sales Execution and Customer Engagement</v>
      </c>
      <c r="G2905" t="str">
        <f>VLOOKUP(D2905,'B-Business Capability'!B:H,7,FALSE)</f>
        <v>Project selling</v>
      </c>
      <c r="I2905" t="s">
        <v>253</v>
      </c>
      <c r="J2905" t="s">
        <v>189</v>
      </c>
      <c r="K2905" t="s">
        <v>1275</v>
      </c>
      <c r="L2905" t="s">
        <v>129</v>
      </c>
      <c r="M2905" t="str">
        <f>VLOOKUP(L2905,'A-Applications'!B:D,3,FALSE)</f>
        <v>Microsoft Dynamics 365 CE (Sales)</v>
      </c>
      <c r="N2905" t="s">
        <v>53</v>
      </c>
      <c r="O2905" s="42" t="s">
        <v>54</v>
      </c>
      <c r="P2905" t="s">
        <v>198</v>
      </c>
      <c r="Q2905" t="str">
        <f>VLOOKUP(KamstrupData[[#This Row],[IdLevel123]],'B-Business Capability'!B:L,10,FALSE)</f>
        <v>Order-to-Cash (O2C)</v>
      </c>
      <c r="R2905">
        <f>VLOOKUP(KamstrupData[[#This Row],[IdLevel123]],'B-Business Capability'!B:L,11,FALSE)</f>
        <v>550</v>
      </c>
      <c r="T2905" t="s">
        <v>1276</v>
      </c>
      <c r="U2905" t="str">
        <f>_xlfn.CONCAT(KamstrupData[[#This Row],[CountryCode]],"_",KamstrupData[[#This Row],[Business Area]],"_",KamstrupData[[#This Row],[DepartmentTeam]])</f>
        <v>DK10_Sales &amp; Marketing_Sales</v>
      </c>
      <c r="V2905" t="str">
        <f>VLOOKUP(KamstrupData[[#This Row],[ORG_Concat]],'O-Organization'!F:H,3,FALSE)</f>
        <v>11002_DK10_Sales &amp; Marketing_Sales &amp; Marketing_Sales</v>
      </c>
    </row>
    <row r="2906" spans="4:22">
      <c r="D2906" t="s">
        <v>1309</v>
      </c>
      <c r="E2906" t="str">
        <f>VLOOKUP(D2906,'B-Business Capability'!B:H,5,FALSE)</f>
        <v>Sales</v>
      </c>
      <c r="F2906" t="str">
        <f>VLOOKUP(D2906,'B-Business Capability'!B:H,6,FALSE)</f>
        <v>Sales Execution and Customer Engagement</v>
      </c>
      <c r="G2906" t="str">
        <f>VLOOKUP(D2906,'B-Business Capability'!B:H,7,FALSE)</f>
        <v>Sales collaboration</v>
      </c>
      <c r="I2906" t="s">
        <v>253</v>
      </c>
      <c r="J2906" t="s">
        <v>189</v>
      </c>
      <c r="K2906" t="s">
        <v>1275</v>
      </c>
      <c r="L2906" t="s">
        <v>129</v>
      </c>
      <c r="M2906" t="str">
        <f>VLOOKUP(L2906,'A-Applications'!B:D,3,FALSE)</f>
        <v>Microsoft Dynamics 365 CE (Sales)</v>
      </c>
      <c r="N2906" t="s">
        <v>147</v>
      </c>
      <c r="O2906" s="42" t="s">
        <v>54</v>
      </c>
      <c r="P2906" t="s">
        <v>198</v>
      </c>
      <c r="Q2906" t="str">
        <f>VLOOKUP(KamstrupData[[#This Row],[IdLevel123]],'B-Business Capability'!B:L,10,FALSE)</f>
        <v>N/A</v>
      </c>
      <c r="R2906">
        <f>VLOOKUP(KamstrupData[[#This Row],[IdLevel123]],'B-Business Capability'!B:L,11,FALSE)</f>
        <v>0</v>
      </c>
      <c r="T2906" t="s">
        <v>1276</v>
      </c>
      <c r="U2906" t="str">
        <f>_xlfn.CONCAT(KamstrupData[[#This Row],[CountryCode]],"_",KamstrupData[[#This Row],[Business Area]],"_",KamstrupData[[#This Row],[DepartmentTeam]])</f>
        <v>DK10_Sales &amp; Marketing_Sales</v>
      </c>
      <c r="V2906" t="str">
        <f>VLOOKUP(KamstrupData[[#This Row],[ORG_Concat]],'O-Organization'!F:H,3,FALSE)</f>
        <v>11002_DK10_Sales &amp; Marketing_Sales &amp; Marketing_Sales</v>
      </c>
    </row>
    <row r="2907" spans="4:22">
      <c r="D2907" t="s">
        <v>1341</v>
      </c>
      <c r="E2907" t="str">
        <f>VLOOKUP(D2907,'B-Business Capability'!B:H,5,FALSE)</f>
        <v>Sales</v>
      </c>
      <c r="F2907" t="str">
        <f>VLOOKUP(D2907,'B-Business Capability'!B:H,6,FALSE)</f>
        <v>Sales Execution and Customer Engagement</v>
      </c>
      <c r="G2907" t="str">
        <f>VLOOKUP(D2907,'B-Business Capability'!B:H,7,FALSE)</f>
        <v>Sales lead management</v>
      </c>
      <c r="I2907" t="s">
        <v>253</v>
      </c>
      <c r="J2907" t="s">
        <v>189</v>
      </c>
      <c r="K2907" t="s">
        <v>1275</v>
      </c>
      <c r="L2907" t="s">
        <v>129</v>
      </c>
      <c r="M2907" t="str">
        <f>VLOOKUP(L2907,'A-Applications'!B:D,3,FALSE)</f>
        <v>Microsoft Dynamics 365 CE (Sales)</v>
      </c>
      <c r="N2907" t="s">
        <v>147</v>
      </c>
      <c r="O2907" s="42" t="s">
        <v>54</v>
      </c>
      <c r="P2907" t="s">
        <v>1342</v>
      </c>
      <c r="Q2907" t="str">
        <f>VLOOKUP(KamstrupData[[#This Row],[IdLevel123]],'B-Business Capability'!B:L,10,FALSE)</f>
        <v>N/A</v>
      </c>
      <c r="R2907">
        <f>VLOOKUP(KamstrupData[[#This Row],[IdLevel123]],'B-Business Capability'!B:L,11,FALSE)</f>
        <v>0</v>
      </c>
      <c r="T2907" t="s">
        <v>1276</v>
      </c>
      <c r="U2907" t="str">
        <f>_xlfn.CONCAT(KamstrupData[[#This Row],[CountryCode]],"_",KamstrupData[[#This Row],[Business Area]],"_",KamstrupData[[#This Row],[DepartmentTeam]])</f>
        <v>DK10_Sales &amp; Marketing_Sales</v>
      </c>
      <c r="V2907" t="str">
        <f>VLOOKUP(KamstrupData[[#This Row],[ORG_Concat]],'O-Organization'!F:H,3,FALSE)</f>
        <v>11002_DK10_Sales &amp; Marketing_Sales &amp; Marketing_Sales</v>
      </c>
    </row>
    <row r="2908" spans="4:22">
      <c r="D2908" t="s">
        <v>1343</v>
      </c>
      <c r="E2908" t="str">
        <f>VLOOKUP(D2908,'B-Business Capability'!B:H,5,FALSE)</f>
        <v>Sales</v>
      </c>
      <c r="F2908" t="str">
        <f>VLOOKUP(D2908,'B-Business Capability'!B:H,6,FALSE)</f>
        <v>Sales Execution and Customer Engagement</v>
      </c>
      <c r="G2908" t="str">
        <f>VLOOKUP(D2908,'B-Business Capability'!B:H,7,FALSE)</f>
        <v>Strategic account planning</v>
      </c>
      <c r="I2908" t="s">
        <v>253</v>
      </c>
      <c r="J2908" t="s">
        <v>189</v>
      </c>
      <c r="K2908" t="s">
        <v>1275</v>
      </c>
      <c r="L2908" t="s">
        <v>129</v>
      </c>
      <c r="M2908" t="str">
        <f>VLOOKUP(L2908,'A-Applications'!B:D,3,FALSE)</f>
        <v>Microsoft Dynamics 365 CE (Sales)</v>
      </c>
      <c r="N2908" t="s">
        <v>147</v>
      </c>
      <c r="O2908" s="42" t="s">
        <v>54</v>
      </c>
      <c r="P2908" t="s">
        <v>1344</v>
      </c>
      <c r="Q2908" t="str">
        <f>VLOOKUP(KamstrupData[[#This Row],[IdLevel123]],'B-Business Capability'!B:L,10,FALSE)</f>
        <v>N/A</v>
      </c>
      <c r="R2908">
        <f>VLOOKUP(KamstrupData[[#This Row],[IdLevel123]],'B-Business Capability'!B:L,11,FALSE)</f>
        <v>0</v>
      </c>
      <c r="T2908" t="s">
        <v>1276</v>
      </c>
      <c r="U2908" t="str">
        <f>_xlfn.CONCAT(KamstrupData[[#This Row],[CountryCode]],"_",KamstrupData[[#This Row],[Business Area]],"_",KamstrupData[[#This Row],[DepartmentTeam]])</f>
        <v>DK10_Sales &amp; Marketing_Sales</v>
      </c>
      <c r="V2908" t="str">
        <f>VLOOKUP(KamstrupData[[#This Row],[ORG_Concat]],'O-Organization'!F:H,3,FALSE)</f>
        <v>11002_DK10_Sales &amp; Marketing_Sales &amp; Marketing_Sales</v>
      </c>
    </row>
    <row r="2909" spans="4:22">
      <c r="D2909" t="s">
        <v>1320</v>
      </c>
      <c r="E2909" t="str">
        <f>VLOOKUP(D2909,'B-Business Capability'!B:H,5,FALSE)</f>
        <v>Sales</v>
      </c>
      <c r="F2909" t="str">
        <f>VLOOKUP(D2909,'B-Business Capability'!B:H,6,FALSE)</f>
        <v>Sales Management</v>
      </c>
      <c r="G2909" t="str">
        <f>VLOOKUP(D2909,'B-Business Capability'!B:H,7,FALSE)</f>
        <v>Sales Analytics</v>
      </c>
      <c r="I2909" t="s">
        <v>253</v>
      </c>
      <c r="J2909" t="s">
        <v>189</v>
      </c>
      <c r="K2909" t="s">
        <v>1275</v>
      </c>
      <c r="L2909" t="s">
        <v>129</v>
      </c>
      <c r="M2909" t="str">
        <f>VLOOKUP(L2909,'A-Applications'!B:D,3,FALSE)</f>
        <v>Microsoft Dynamics 365 CE (Sales)</v>
      </c>
      <c r="N2909" t="s">
        <v>147</v>
      </c>
      <c r="O2909" s="42" t="s">
        <v>54</v>
      </c>
      <c r="P2909" t="s">
        <v>198</v>
      </c>
      <c r="Q2909" t="str">
        <f>VLOOKUP(KamstrupData[[#This Row],[IdLevel123]],'B-Business Capability'!B:L,10,FALSE)</f>
        <v>N/A</v>
      </c>
      <c r="R2909">
        <f>VLOOKUP(KamstrupData[[#This Row],[IdLevel123]],'B-Business Capability'!B:L,11,FALSE)</f>
        <v>0</v>
      </c>
      <c r="T2909" t="s">
        <v>1276</v>
      </c>
      <c r="U2909" t="str">
        <f>_xlfn.CONCAT(KamstrupData[[#This Row],[CountryCode]],"_",KamstrupData[[#This Row],[Business Area]],"_",KamstrupData[[#This Row],[DepartmentTeam]])</f>
        <v>DK10_Sales &amp; Marketing_Sales</v>
      </c>
      <c r="V2909" t="str">
        <f>VLOOKUP(KamstrupData[[#This Row],[ORG_Concat]],'O-Organization'!F:H,3,FALSE)</f>
        <v>11002_DK10_Sales &amp; Marketing_Sales &amp; Marketing_Sales</v>
      </c>
    </row>
    <row r="2910" spans="4:22">
      <c r="D2910" t="s">
        <v>1321</v>
      </c>
      <c r="E2910" t="str">
        <f>VLOOKUP(D2910,'B-Business Capability'!B:H,5,FALSE)</f>
        <v>Sales</v>
      </c>
      <c r="F2910" t="str">
        <f>VLOOKUP(D2910,'B-Business Capability'!B:H,6,FALSE)</f>
        <v>Sales Management</v>
      </c>
      <c r="G2910" t="str">
        <f>VLOOKUP(D2910,'B-Business Capability'!B:H,7,FALSE)</f>
        <v>Sales forecasting</v>
      </c>
      <c r="I2910" t="s">
        <v>253</v>
      </c>
      <c r="J2910" t="s">
        <v>189</v>
      </c>
      <c r="K2910" t="s">
        <v>1275</v>
      </c>
      <c r="L2910" t="s">
        <v>129</v>
      </c>
      <c r="M2910" t="str">
        <f>VLOOKUP(L2910,'A-Applications'!B:D,3,FALSE)</f>
        <v>Microsoft Dynamics 365 CE (Sales)</v>
      </c>
      <c r="N2910" t="s">
        <v>147</v>
      </c>
      <c r="O2910" s="42" t="s">
        <v>54</v>
      </c>
      <c r="P2910" t="s">
        <v>1322</v>
      </c>
      <c r="Q2910" t="str">
        <f>VLOOKUP(KamstrupData[[#This Row],[IdLevel123]],'B-Business Capability'!B:L,10,FALSE)</f>
        <v>N/A</v>
      </c>
      <c r="R2910">
        <f>VLOOKUP(KamstrupData[[#This Row],[IdLevel123]],'B-Business Capability'!B:L,11,FALSE)</f>
        <v>0</v>
      </c>
      <c r="T2910" t="s">
        <v>1276</v>
      </c>
      <c r="U2910" t="str">
        <f>_xlfn.CONCAT(KamstrupData[[#This Row],[CountryCode]],"_",KamstrupData[[#This Row],[Business Area]],"_",KamstrupData[[#This Row],[DepartmentTeam]])</f>
        <v>DK10_Sales &amp; Marketing_Sales</v>
      </c>
      <c r="V2910" t="str">
        <f>VLOOKUP(KamstrupData[[#This Row],[ORG_Concat]],'O-Organization'!F:H,3,FALSE)</f>
        <v>11002_DK10_Sales &amp; Marketing_Sales &amp; Marketing_Sales</v>
      </c>
    </row>
    <row r="2911" spans="4:22">
      <c r="D2911" t="s">
        <v>1323</v>
      </c>
      <c r="E2911" t="str">
        <f>VLOOKUP(D2911,'B-Business Capability'!B:H,5,FALSE)</f>
        <v>Sales</v>
      </c>
      <c r="F2911" t="str">
        <f>VLOOKUP(D2911,'B-Business Capability'!B:H,6,FALSE)</f>
        <v>Sales Management</v>
      </c>
      <c r="G2911" t="str">
        <f>VLOOKUP(D2911,'B-Business Capability'!B:H,7,FALSE)</f>
        <v>Sales monitoring and analytics</v>
      </c>
      <c r="I2911" t="s">
        <v>253</v>
      </c>
      <c r="J2911" t="s">
        <v>189</v>
      </c>
      <c r="K2911" t="s">
        <v>1275</v>
      </c>
      <c r="L2911" t="s">
        <v>129</v>
      </c>
      <c r="M2911" t="str">
        <f>VLOOKUP(L2911,'A-Applications'!B:D,3,FALSE)</f>
        <v>Microsoft Dynamics 365 CE (Sales)</v>
      </c>
      <c r="N2911" t="s">
        <v>147</v>
      </c>
      <c r="O2911" s="42" t="s">
        <v>54</v>
      </c>
      <c r="P2911" t="s">
        <v>198</v>
      </c>
      <c r="Q2911" t="str">
        <f>VLOOKUP(KamstrupData[[#This Row],[IdLevel123]],'B-Business Capability'!B:L,10,FALSE)</f>
        <v>N/A</v>
      </c>
      <c r="R2911">
        <f>VLOOKUP(KamstrupData[[#This Row],[IdLevel123]],'B-Business Capability'!B:L,11,FALSE)</f>
        <v>0</v>
      </c>
      <c r="T2911" t="s">
        <v>1276</v>
      </c>
      <c r="U2911" t="str">
        <f>_xlfn.CONCAT(KamstrupData[[#This Row],[CountryCode]],"_",KamstrupData[[#This Row],[Business Area]],"_",KamstrupData[[#This Row],[DepartmentTeam]])</f>
        <v>DK10_Sales &amp; Marketing_Sales</v>
      </c>
      <c r="V2911" t="str">
        <f>VLOOKUP(KamstrupData[[#This Row],[ORG_Concat]],'O-Organization'!F:H,3,FALSE)</f>
        <v>11002_DK10_Sales &amp; Marketing_Sales &amp; Marketing_Sales</v>
      </c>
    </row>
    <row r="2912" spans="4:22">
      <c r="D2912" t="s">
        <v>1345</v>
      </c>
      <c r="E2912" t="str">
        <f>VLOOKUP(D2912,'B-Business Capability'!B:H,5,FALSE)</f>
        <v>Sales</v>
      </c>
      <c r="F2912" t="str">
        <f>VLOOKUP(D2912,'B-Business Capability'!B:H,6,FALSE)</f>
        <v>Sales Management</v>
      </c>
      <c r="G2912" t="str">
        <f>VLOOKUP(D2912,'B-Business Capability'!B:H,7,FALSE)</f>
        <v>Sales planning and monitoring</v>
      </c>
      <c r="I2912" t="s">
        <v>253</v>
      </c>
      <c r="J2912" t="s">
        <v>189</v>
      </c>
      <c r="K2912" t="s">
        <v>1275</v>
      </c>
      <c r="L2912" t="s">
        <v>129</v>
      </c>
      <c r="M2912" t="str">
        <f>VLOOKUP(L2912,'A-Applications'!B:D,3,FALSE)</f>
        <v>Microsoft Dynamics 365 CE (Sales)</v>
      </c>
      <c r="N2912" t="s">
        <v>147</v>
      </c>
      <c r="O2912" s="42" t="s">
        <v>54</v>
      </c>
      <c r="P2912" t="s">
        <v>1344</v>
      </c>
      <c r="Q2912" t="str">
        <f>VLOOKUP(KamstrupData[[#This Row],[IdLevel123]],'B-Business Capability'!B:L,10,FALSE)</f>
        <v>N/A</v>
      </c>
      <c r="R2912">
        <f>VLOOKUP(KamstrupData[[#This Row],[IdLevel123]],'B-Business Capability'!B:L,11,FALSE)</f>
        <v>0</v>
      </c>
      <c r="T2912" t="s">
        <v>1276</v>
      </c>
      <c r="U2912" t="str">
        <f>_xlfn.CONCAT(KamstrupData[[#This Row],[CountryCode]],"_",KamstrupData[[#This Row],[Business Area]],"_",KamstrupData[[#This Row],[DepartmentTeam]])</f>
        <v>DK10_Sales &amp; Marketing_Sales</v>
      </c>
      <c r="V2912" t="str">
        <f>VLOOKUP(KamstrupData[[#This Row],[ORG_Concat]],'O-Organization'!F:H,3,FALSE)</f>
        <v>11002_DK10_Sales &amp; Marketing_Sales &amp; Marketing_Sales</v>
      </c>
    </row>
    <row r="2913" spans="4:22">
      <c r="D2913" t="s">
        <v>1345</v>
      </c>
      <c r="E2913" t="str">
        <f>VLOOKUP(D2913,'B-Business Capability'!B:H,5,FALSE)</f>
        <v>Sales</v>
      </c>
      <c r="F2913" t="str">
        <f>VLOOKUP(D2913,'B-Business Capability'!B:H,6,FALSE)</f>
        <v>Sales Management</v>
      </c>
      <c r="G2913" t="str">
        <f>VLOOKUP(D2913,'B-Business Capability'!B:H,7,FALSE)</f>
        <v>Sales planning and monitoring</v>
      </c>
      <c r="I2913" t="s">
        <v>253</v>
      </c>
      <c r="J2913" t="s">
        <v>189</v>
      </c>
      <c r="K2913" t="s">
        <v>1275</v>
      </c>
      <c r="L2913" t="s">
        <v>129</v>
      </c>
      <c r="M2913" t="str">
        <f>VLOOKUP(L2913,'A-Applications'!B:D,3,FALSE)</f>
        <v>Microsoft Dynamics 365 CE (Sales)</v>
      </c>
      <c r="N2913" t="s">
        <v>53</v>
      </c>
      <c r="O2913" s="42" t="s">
        <v>62</v>
      </c>
      <c r="P2913" t="s">
        <v>1346</v>
      </c>
      <c r="Q2913" t="str">
        <f>VLOOKUP(KamstrupData[[#This Row],[IdLevel123]],'B-Business Capability'!B:L,10,FALSE)</f>
        <v>N/A</v>
      </c>
      <c r="R2913">
        <f>VLOOKUP(KamstrupData[[#This Row],[IdLevel123]],'B-Business Capability'!B:L,11,FALSE)</f>
        <v>0</v>
      </c>
      <c r="T2913" t="s">
        <v>1347</v>
      </c>
      <c r="U2913" t="str">
        <f>_xlfn.CONCAT(KamstrupData[[#This Row],[CountryCode]],"_",KamstrupData[[#This Row],[Business Area]],"_",KamstrupData[[#This Row],[DepartmentTeam]])</f>
        <v>DK10_Sales &amp; Marketing_Sales</v>
      </c>
      <c r="V2913" t="str">
        <f>VLOOKUP(KamstrupData[[#This Row],[ORG_Concat]],'O-Organization'!F:H,3,FALSE)</f>
        <v>11002_DK10_Sales &amp; Marketing_Sales &amp; Marketing_Sales</v>
      </c>
    </row>
    <row r="2914" spans="4:22">
      <c r="D2914" t="s">
        <v>125</v>
      </c>
      <c r="E2914" t="str">
        <f>VLOOKUP(D2914,'B-Business Capability'!B:H,5,FALSE)</f>
        <v>Sales</v>
      </c>
      <c r="F2914" t="str">
        <f>VLOOKUP(D2914,'B-Business Capability'!B:H,6,FALSE)</f>
        <v>Quotation, Order, and Contract Management</v>
      </c>
      <c r="G2914" t="str">
        <f>VLOOKUP(D2914,'B-Business Capability'!B:H,7,FALSE)</f>
        <v>Contract and engagement setup</v>
      </c>
      <c r="I2914" t="s">
        <v>253</v>
      </c>
      <c r="J2914" t="s">
        <v>189</v>
      </c>
      <c r="K2914" t="s">
        <v>1275</v>
      </c>
      <c r="L2914" t="s">
        <v>129</v>
      </c>
      <c r="M2914" t="str">
        <f>VLOOKUP(L2914,'A-Applications'!B:D,3,FALSE)</f>
        <v>Microsoft Dynamics 365 CE (Sales)</v>
      </c>
      <c r="N2914" t="s">
        <v>53</v>
      </c>
      <c r="O2914" s="42" t="s">
        <v>54</v>
      </c>
      <c r="P2914" t="s">
        <v>124</v>
      </c>
      <c r="Q2914" t="str">
        <f>VLOOKUP(KamstrupData[[#This Row],[IdLevel123]],'B-Business Capability'!B:L,10,FALSE)</f>
        <v>Order-to-Cash (O2C)</v>
      </c>
      <c r="R2914">
        <f>VLOOKUP(KamstrupData[[#This Row],[IdLevel123]],'B-Business Capability'!B:L,11,FALSE)</f>
        <v>101</v>
      </c>
      <c r="T2914" t="s">
        <v>1276</v>
      </c>
      <c r="U2914" t="str">
        <f>_xlfn.CONCAT(KamstrupData[[#This Row],[CountryCode]],"_",KamstrupData[[#This Row],[Business Area]],"_",KamstrupData[[#This Row],[DepartmentTeam]])</f>
        <v>DK10_Sales &amp; Marketing_Sales</v>
      </c>
      <c r="V2914" t="str">
        <f>VLOOKUP(KamstrupData[[#This Row],[ORG_Concat]],'O-Organization'!F:H,3,FALSE)</f>
        <v>11002_DK10_Sales &amp; Marketing_Sales &amp; Marketing_Sales</v>
      </c>
    </row>
    <row r="2915" spans="4:22">
      <c r="D2915" t="s">
        <v>219</v>
      </c>
      <c r="E2915" t="str">
        <f>VLOOKUP(D2915,'B-Business Capability'!B:H,5,FALSE)</f>
        <v>Sales</v>
      </c>
      <c r="F2915" t="str">
        <f>VLOOKUP(D2915,'B-Business Capability'!B:H,6,FALSE)</f>
        <v>Quotation, Order, and Contract Management</v>
      </c>
      <c r="G2915" t="str">
        <f>VLOOKUP(D2915,'B-Business Capability'!B:H,7,FALSE)</f>
        <v>Order orchestration and management</v>
      </c>
      <c r="I2915" t="s">
        <v>253</v>
      </c>
      <c r="J2915" t="s">
        <v>189</v>
      </c>
      <c r="K2915" t="s">
        <v>1275</v>
      </c>
      <c r="L2915" t="s">
        <v>129</v>
      </c>
      <c r="M2915" t="str">
        <f>VLOOKUP(L2915,'A-Applications'!B:D,3,FALSE)</f>
        <v>Microsoft Dynamics 365 CE (Sales)</v>
      </c>
      <c r="N2915" t="s">
        <v>53</v>
      </c>
      <c r="O2915" s="42" t="s">
        <v>54</v>
      </c>
      <c r="P2915" t="s">
        <v>198</v>
      </c>
      <c r="Q2915" t="str">
        <f>VLOOKUP(KamstrupData[[#This Row],[IdLevel123]],'B-Business Capability'!B:L,10,FALSE)</f>
        <v>Order-to-Cash (O2C)</v>
      </c>
      <c r="R2915">
        <f>VLOOKUP(KamstrupData[[#This Row],[IdLevel123]],'B-Business Capability'!B:L,11,FALSE)</f>
        <v>104</v>
      </c>
      <c r="T2915" t="s">
        <v>1276</v>
      </c>
      <c r="U2915" t="str">
        <f>_xlfn.CONCAT(KamstrupData[[#This Row],[CountryCode]],"_",KamstrupData[[#This Row],[Business Area]],"_",KamstrupData[[#This Row],[DepartmentTeam]])</f>
        <v>DK10_Sales &amp; Marketing_Sales</v>
      </c>
      <c r="V2915" t="str">
        <f>VLOOKUP(KamstrupData[[#This Row],[ORG_Concat]],'O-Organization'!F:H,3,FALSE)</f>
        <v>11002_DK10_Sales &amp; Marketing_Sales &amp; Marketing_Sales</v>
      </c>
    </row>
    <row r="2916" spans="4:22">
      <c r="D2916" t="s">
        <v>221</v>
      </c>
      <c r="E2916" t="str">
        <f>VLOOKUP(D2916,'B-Business Capability'!B:H,5,FALSE)</f>
        <v>Sales</v>
      </c>
      <c r="F2916" t="str">
        <f>VLOOKUP(D2916,'B-Business Capability'!B:H,6,FALSE)</f>
        <v>Quotation, Order, and Contract Management</v>
      </c>
      <c r="G2916" t="str">
        <f>VLOOKUP(D2916,'B-Business Capability'!B:H,7,FALSE)</f>
        <v>sales contract management</v>
      </c>
      <c r="I2916" t="s">
        <v>253</v>
      </c>
      <c r="J2916" t="s">
        <v>189</v>
      </c>
      <c r="K2916" t="s">
        <v>1275</v>
      </c>
      <c r="L2916" t="s">
        <v>129</v>
      </c>
      <c r="M2916" t="str">
        <f>VLOOKUP(L2916,'A-Applications'!B:D,3,FALSE)</f>
        <v>Microsoft Dynamics 365 CE (Sales)</v>
      </c>
      <c r="N2916" t="s">
        <v>53</v>
      </c>
      <c r="O2916" s="42" t="s">
        <v>54</v>
      </c>
      <c r="P2916" t="s">
        <v>124</v>
      </c>
      <c r="Q2916" t="str">
        <f>VLOOKUP(KamstrupData[[#This Row],[IdLevel123]],'B-Business Capability'!B:L,10,FALSE)</f>
        <v>Order-to-Cash (O2C)</v>
      </c>
      <c r="R2916">
        <f>VLOOKUP(KamstrupData[[#This Row],[IdLevel123]],'B-Business Capability'!B:L,11,FALSE)</f>
        <v>106</v>
      </c>
      <c r="T2916" t="s">
        <v>1276</v>
      </c>
      <c r="U2916" t="str">
        <f>_xlfn.CONCAT(KamstrupData[[#This Row],[CountryCode]],"_",KamstrupData[[#This Row],[Business Area]],"_",KamstrupData[[#This Row],[DepartmentTeam]])</f>
        <v>DK10_Sales &amp; Marketing_Sales</v>
      </c>
      <c r="V2916" t="str">
        <f>VLOOKUP(KamstrupData[[#This Row],[ORG_Concat]],'O-Organization'!F:H,3,FALSE)</f>
        <v>11002_DK10_Sales &amp; Marketing_Sales &amp; Marketing_Sales</v>
      </c>
    </row>
    <row r="2917" spans="4:22">
      <c r="D2917" t="s">
        <v>158</v>
      </c>
      <c r="E2917" t="str">
        <f>VLOOKUP(D2917,'B-Business Capability'!B:H,5,FALSE)</f>
        <v>Sales</v>
      </c>
      <c r="F2917" t="str">
        <f>VLOOKUP(D2917,'B-Business Capability'!B:H,6,FALSE)</f>
        <v>Quotation, Order, and Contract Management</v>
      </c>
      <c r="G2917" t="str">
        <f>VLOOKUP(D2917,'B-Business Capability'!B:H,7,FALSE)</f>
        <v>Sales order management and processing</v>
      </c>
      <c r="I2917" t="s">
        <v>253</v>
      </c>
      <c r="J2917" t="s">
        <v>189</v>
      </c>
      <c r="K2917" t="s">
        <v>1275</v>
      </c>
      <c r="L2917" t="s">
        <v>129</v>
      </c>
      <c r="M2917" t="str">
        <f>VLOOKUP(L2917,'A-Applications'!B:D,3,FALSE)</f>
        <v>Microsoft Dynamics 365 CE (Sales)</v>
      </c>
      <c r="N2917" t="s">
        <v>53</v>
      </c>
      <c r="O2917" s="42" t="s">
        <v>54</v>
      </c>
      <c r="P2917" t="s">
        <v>198</v>
      </c>
      <c r="Q2917" t="str">
        <f>VLOOKUP(KamstrupData[[#This Row],[IdLevel123]],'B-Business Capability'!B:L,10,FALSE)</f>
        <v>Order-to-Cash (O2C)</v>
      </c>
      <c r="R2917">
        <f>VLOOKUP(KamstrupData[[#This Row],[IdLevel123]],'B-Business Capability'!B:L,11,FALSE)</f>
        <v>107</v>
      </c>
      <c r="T2917" t="s">
        <v>1276</v>
      </c>
      <c r="U2917" t="str">
        <f>_xlfn.CONCAT(KamstrupData[[#This Row],[CountryCode]],"_",KamstrupData[[#This Row],[Business Area]],"_",KamstrupData[[#This Row],[DepartmentTeam]])</f>
        <v>DK10_Sales &amp; Marketing_Sales</v>
      </c>
      <c r="V2917" t="str">
        <f>VLOOKUP(KamstrupData[[#This Row],[ORG_Concat]],'O-Organization'!F:H,3,FALSE)</f>
        <v>11002_DK10_Sales &amp; Marketing_Sales &amp; Marketing_Sales</v>
      </c>
    </row>
    <row r="2918" spans="4:22">
      <c r="D2918" t="s">
        <v>222</v>
      </c>
      <c r="E2918" t="str">
        <f>VLOOKUP(D2918,'B-Business Capability'!B:H,5,FALSE)</f>
        <v>Sales</v>
      </c>
      <c r="F2918" t="str">
        <f>VLOOKUP(D2918,'B-Business Capability'!B:H,6,FALSE)</f>
        <v>Quotation, Order, and Contract Management</v>
      </c>
      <c r="G2918" t="str">
        <f>VLOOKUP(D2918,'B-Business Capability'!B:H,7,FALSE)</f>
        <v>Sales Rebate management</v>
      </c>
      <c r="I2918" t="s">
        <v>253</v>
      </c>
      <c r="J2918" t="s">
        <v>189</v>
      </c>
      <c r="K2918" t="s">
        <v>1275</v>
      </c>
      <c r="L2918" t="s">
        <v>129</v>
      </c>
      <c r="M2918" t="str">
        <f>VLOOKUP(L2918,'A-Applications'!B:D,3,FALSE)</f>
        <v>Microsoft Dynamics 365 CE (Sales)</v>
      </c>
      <c r="N2918" t="s">
        <v>147</v>
      </c>
      <c r="O2918" s="42" t="s">
        <v>54</v>
      </c>
      <c r="P2918" t="s">
        <v>211</v>
      </c>
      <c r="Q2918" t="str">
        <f>VLOOKUP(KamstrupData[[#This Row],[IdLevel123]],'B-Business Capability'!B:L,10,FALSE)</f>
        <v>Order-to-Cash (O2C)</v>
      </c>
      <c r="R2918">
        <f>VLOOKUP(KamstrupData[[#This Row],[IdLevel123]],'B-Business Capability'!B:L,11,FALSE)</f>
        <v>108</v>
      </c>
      <c r="T2918" t="s">
        <v>1276</v>
      </c>
      <c r="U2918" t="str">
        <f>_xlfn.CONCAT(KamstrupData[[#This Row],[CountryCode]],"_",KamstrupData[[#This Row],[Business Area]],"_",KamstrupData[[#This Row],[DepartmentTeam]])</f>
        <v>DK10_Sales &amp; Marketing_Sales</v>
      </c>
      <c r="V2918" t="str">
        <f>VLOOKUP(KamstrupData[[#This Row],[ORG_Concat]],'O-Organization'!F:H,3,FALSE)</f>
        <v>11002_DK10_Sales &amp; Marketing_Sales &amp; Marketing_Sales</v>
      </c>
    </row>
    <row r="2919" spans="4:22">
      <c r="D2919" t="s">
        <v>223</v>
      </c>
      <c r="E2919" t="str">
        <f>VLOOKUP(D2919,'B-Business Capability'!B:H,5,FALSE)</f>
        <v>Sales</v>
      </c>
      <c r="F2919" t="str">
        <f>VLOOKUP(D2919,'B-Business Capability'!B:H,6,FALSE)</f>
        <v>Quotation, Order, and Contract Management</v>
      </c>
      <c r="G2919" t="str">
        <f>VLOOKUP(D2919,'B-Business Capability'!B:H,7,FALSE)</f>
        <v>Subscription order management</v>
      </c>
      <c r="I2919" t="s">
        <v>253</v>
      </c>
      <c r="J2919" t="s">
        <v>189</v>
      </c>
      <c r="K2919" t="s">
        <v>1275</v>
      </c>
      <c r="L2919" t="s">
        <v>129</v>
      </c>
      <c r="M2919" t="str">
        <f>VLOOKUP(L2919,'A-Applications'!B:D,3,FALSE)</f>
        <v>Microsoft Dynamics 365 CE (Sales)</v>
      </c>
      <c r="N2919" t="s">
        <v>53</v>
      </c>
      <c r="O2919" s="42" t="s">
        <v>54</v>
      </c>
      <c r="P2919" t="s">
        <v>198</v>
      </c>
      <c r="Q2919" t="str">
        <f>VLOOKUP(KamstrupData[[#This Row],[IdLevel123]],'B-Business Capability'!B:L,10,FALSE)</f>
        <v>Subscribtion-to-Pay (S2P)</v>
      </c>
      <c r="R2919">
        <f>VLOOKUP(KamstrupData[[#This Row],[IdLevel123]],'B-Business Capability'!B:L,11,FALSE)</f>
        <v>120</v>
      </c>
      <c r="S2919" t="s">
        <v>653</v>
      </c>
      <c r="T2919" t="s">
        <v>1276</v>
      </c>
      <c r="U2919" t="str">
        <f>_xlfn.CONCAT(KamstrupData[[#This Row],[CountryCode]],"_",KamstrupData[[#This Row],[Business Area]],"_",KamstrupData[[#This Row],[DepartmentTeam]])</f>
        <v>DK10_Sales &amp; Marketing_Sales</v>
      </c>
      <c r="V2919" t="str">
        <f>VLOOKUP(KamstrupData[[#This Row],[ORG_Concat]],'O-Organization'!F:H,3,FALSE)</f>
        <v>11002_DK10_Sales &amp; Marketing_Sales &amp; Marketing_Sales</v>
      </c>
    </row>
    <row r="2920" spans="4:22">
      <c r="D2920" t="s">
        <v>1348</v>
      </c>
      <c r="E2920" t="str">
        <f>VLOOKUP(D2920,'B-Business Capability'!B:H,5,FALSE)</f>
        <v>Sales</v>
      </c>
      <c r="F2920" t="str">
        <f>VLOOKUP(D2920,'B-Business Capability'!B:H,6,FALSE)</f>
        <v>Sales Management of Indirect Sales</v>
      </c>
      <c r="G2920" t="str">
        <f>VLOOKUP(D2920,'B-Business Capability'!B:H,7,FALSE)</f>
        <v>Billback management</v>
      </c>
      <c r="I2920" t="s">
        <v>253</v>
      </c>
      <c r="J2920" t="s">
        <v>189</v>
      </c>
      <c r="K2920" t="s">
        <v>1275</v>
      </c>
      <c r="L2920" t="s">
        <v>129</v>
      </c>
      <c r="M2920" t="str">
        <f>VLOOKUP(L2920,'A-Applications'!B:D,3,FALSE)</f>
        <v>Microsoft Dynamics 365 CE (Sales)</v>
      </c>
      <c r="N2920" t="s">
        <v>53</v>
      </c>
      <c r="O2920" s="42" t="s">
        <v>54</v>
      </c>
      <c r="P2920" t="s">
        <v>197</v>
      </c>
      <c r="Q2920" t="str">
        <f>VLOOKUP(KamstrupData[[#This Row],[IdLevel123]],'B-Business Capability'!B:L,10,FALSE)</f>
        <v>N/A</v>
      </c>
      <c r="R2920">
        <f>VLOOKUP(KamstrupData[[#This Row],[IdLevel123]],'B-Business Capability'!B:L,11,FALSE)</f>
        <v>0</v>
      </c>
      <c r="T2920" t="s">
        <v>1349</v>
      </c>
      <c r="U2920" t="str">
        <f>_xlfn.CONCAT(KamstrupData[[#This Row],[CountryCode]],"_",KamstrupData[[#This Row],[Business Area]],"_",KamstrupData[[#This Row],[DepartmentTeam]])</f>
        <v>DK10_Sales &amp; Marketing_Sales</v>
      </c>
      <c r="V2920" t="str">
        <f>VLOOKUP(KamstrupData[[#This Row],[ORG_Concat]],'O-Organization'!F:H,3,FALSE)</f>
        <v>11002_DK10_Sales &amp; Marketing_Sales &amp; Marketing_Sales</v>
      </c>
    </row>
    <row r="2921" spans="4:22">
      <c r="D2921" t="s">
        <v>1324</v>
      </c>
      <c r="E2921" t="str">
        <f>VLOOKUP(D2921,'B-Business Capability'!B:H,5,FALSE)</f>
        <v>Sales</v>
      </c>
      <c r="F2921" t="str">
        <f>VLOOKUP(D2921,'B-Business Capability'!B:H,6,FALSE)</f>
        <v>Sales Management of Indirect Sales</v>
      </c>
      <c r="G2921" t="str">
        <f>VLOOKUP(D2921,'B-Business Capability'!B:H,7,FALSE)</f>
        <v>Channel analytics</v>
      </c>
      <c r="I2921" t="s">
        <v>253</v>
      </c>
      <c r="J2921" t="s">
        <v>189</v>
      </c>
      <c r="K2921" t="s">
        <v>1275</v>
      </c>
      <c r="L2921" t="s">
        <v>129</v>
      </c>
      <c r="M2921" t="str">
        <f>VLOOKUP(L2921,'A-Applications'!B:D,3,FALSE)</f>
        <v>Microsoft Dynamics 365 CE (Sales)</v>
      </c>
      <c r="N2921" t="s">
        <v>147</v>
      </c>
      <c r="O2921" s="42" t="s">
        <v>54</v>
      </c>
      <c r="P2921" t="s">
        <v>198</v>
      </c>
      <c r="Q2921" t="str">
        <f>VLOOKUP(KamstrupData[[#This Row],[IdLevel123]],'B-Business Capability'!B:L,10,FALSE)</f>
        <v>N/A</v>
      </c>
      <c r="R2921">
        <f>VLOOKUP(KamstrupData[[#This Row],[IdLevel123]],'B-Business Capability'!B:L,11,FALSE)</f>
        <v>0</v>
      </c>
      <c r="T2921" t="s">
        <v>1276</v>
      </c>
      <c r="U2921" t="str">
        <f>_xlfn.CONCAT(KamstrupData[[#This Row],[CountryCode]],"_",KamstrupData[[#This Row],[Business Area]],"_",KamstrupData[[#This Row],[DepartmentTeam]])</f>
        <v>DK10_Sales &amp; Marketing_Sales</v>
      </c>
      <c r="V2921" t="str">
        <f>VLOOKUP(KamstrupData[[#This Row],[ORG_Concat]],'O-Organization'!F:H,3,FALSE)</f>
        <v>11002_DK10_Sales &amp; Marketing_Sales &amp; Marketing_Sales</v>
      </c>
    </row>
    <row r="2922" spans="4:22">
      <c r="D2922" t="s">
        <v>1300</v>
      </c>
      <c r="E2922" t="str">
        <f>VLOOKUP(D2922,'B-Business Capability'!B:H,5,FALSE)</f>
        <v>Sales</v>
      </c>
      <c r="F2922" t="str">
        <f>VLOOKUP(D2922,'B-Business Capability'!B:H,6,FALSE)</f>
        <v>Sales Management of Indirect Sales</v>
      </c>
      <c r="G2922" t="str">
        <f>VLOOKUP(D2922,'B-Business Capability'!B:H,7,FALSE)</f>
        <v>Partner channel management</v>
      </c>
      <c r="I2922" t="s">
        <v>253</v>
      </c>
      <c r="J2922" t="s">
        <v>189</v>
      </c>
      <c r="K2922" t="s">
        <v>1275</v>
      </c>
      <c r="L2922" t="s">
        <v>129</v>
      </c>
      <c r="M2922" t="str">
        <f>VLOOKUP(L2922,'A-Applications'!B:D,3,FALSE)</f>
        <v>Microsoft Dynamics 365 CE (Sales)</v>
      </c>
      <c r="N2922" t="s">
        <v>147</v>
      </c>
      <c r="O2922" s="42" t="s">
        <v>54</v>
      </c>
      <c r="P2922" t="s">
        <v>1295</v>
      </c>
      <c r="Q2922" t="str">
        <f>VLOOKUP(KamstrupData[[#This Row],[IdLevel123]],'B-Business Capability'!B:L,10,FALSE)</f>
        <v>N/A</v>
      </c>
      <c r="R2922">
        <f>VLOOKUP(KamstrupData[[#This Row],[IdLevel123]],'B-Business Capability'!B:L,11,FALSE)</f>
        <v>0</v>
      </c>
      <c r="T2922" t="s">
        <v>1276</v>
      </c>
      <c r="U2922" t="str">
        <f>_xlfn.CONCAT(KamstrupData[[#This Row],[CountryCode]],"_",KamstrupData[[#This Row],[Business Area]],"_",KamstrupData[[#This Row],[DepartmentTeam]])</f>
        <v>DK10_Sales &amp; Marketing_Sales</v>
      </c>
      <c r="V2922" t="str">
        <f>VLOOKUP(KamstrupData[[#This Row],[ORG_Concat]],'O-Organization'!F:H,3,FALSE)</f>
        <v>11002_DK10_Sales &amp; Marketing_Sales &amp; Marketing_Sales</v>
      </c>
    </row>
    <row r="2923" spans="4:22">
      <c r="D2923" t="s">
        <v>1301</v>
      </c>
      <c r="E2923" t="str">
        <f>VLOOKUP(D2923,'B-Business Capability'!B:H,5,FALSE)</f>
        <v>Sales</v>
      </c>
      <c r="F2923" t="str">
        <f>VLOOKUP(D2923,'B-Business Capability'!B:H,6,FALSE)</f>
        <v>Sales Management of Indirect Sales</v>
      </c>
      <c r="G2923" t="str">
        <f>VLOOKUP(D2923,'B-Business Capability'!B:H,7,FALSE)</f>
        <v>Partner management</v>
      </c>
      <c r="I2923" t="s">
        <v>253</v>
      </c>
      <c r="J2923" t="s">
        <v>189</v>
      </c>
      <c r="K2923" t="s">
        <v>1275</v>
      </c>
      <c r="L2923" t="s">
        <v>129</v>
      </c>
      <c r="M2923" t="str">
        <f>VLOOKUP(L2923,'A-Applications'!B:D,3,FALSE)</f>
        <v>Microsoft Dynamics 365 CE (Sales)</v>
      </c>
      <c r="N2923" t="s">
        <v>147</v>
      </c>
      <c r="O2923" s="42" t="s">
        <v>54</v>
      </c>
      <c r="P2923" t="s">
        <v>1295</v>
      </c>
      <c r="Q2923" t="str">
        <f>VLOOKUP(KamstrupData[[#This Row],[IdLevel123]],'B-Business Capability'!B:L,10,FALSE)</f>
        <v>N/A</v>
      </c>
      <c r="R2923">
        <f>VLOOKUP(KamstrupData[[#This Row],[IdLevel123]],'B-Business Capability'!B:L,11,FALSE)</f>
        <v>0</v>
      </c>
      <c r="T2923" t="s">
        <v>1276</v>
      </c>
      <c r="U2923" t="str">
        <f>_xlfn.CONCAT(KamstrupData[[#This Row],[CountryCode]],"_",KamstrupData[[#This Row],[Business Area]],"_",KamstrupData[[#This Row],[DepartmentTeam]])</f>
        <v>DK10_Sales &amp; Marketing_Sales</v>
      </c>
      <c r="V2923" t="str">
        <f>VLOOKUP(KamstrupData[[#This Row],[ORG_Concat]],'O-Organization'!F:H,3,FALSE)</f>
        <v>11002_DK10_Sales &amp; Marketing_Sales &amp; Marketing_Sales</v>
      </c>
    </row>
    <row r="2924" spans="4:22">
      <c r="D2924" t="s">
        <v>225</v>
      </c>
      <c r="E2924" t="str">
        <f>VLOOKUP(D2924,'B-Business Capability'!B:H,5,FALSE)</f>
        <v>Sales</v>
      </c>
      <c r="F2924" t="str">
        <f>VLOOKUP(D2924,'B-Business Capability'!B:H,6,FALSE)</f>
        <v>Quotation, Order, and Contract Management</v>
      </c>
      <c r="G2924" t="str">
        <f>VLOOKUP(D2924,'B-Business Capability'!B:H,7,FALSE)</f>
        <v>Quote and order documents</v>
      </c>
      <c r="I2924" t="s">
        <v>253</v>
      </c>
      <c r="J2924" t="s">
        <v>189</v>
      </c>
      <c r="K2924" t="s">
        <v>1275</v>
      </c>
      <c r="L2924" t="s">
        <v>129</v>
      </c>
      <c r="M2924" t="str">
        <f>VLOOKUP(L2924,'A-Applications'!B:D,3,FALSE)</f>
        <v>Microsoft Dynamics 365 CE (Sales)</v>
      </c>
      <c r="N2924" t="s">
        <v>53</v>
      </c>
      <c r="O2924" s="42" t="s">
        <v>54</v>
      </c>
      <c r="P2924" t="s">
        <v>198</v>
      </c>
      <c r="Q2924" t="str">
        <f>VLOOKUP(KamstrupData[[#This Row],[IdLevel123]],'B-Business Capability'!B:L,10,FALSE)</f>
        <v>Order-to-Cash (O2C)</v>
      </c>
      <c r="R2924">
        <f>VLOOKUP(KamstrupData[[#This Row],[IdLevel123]],'B-Business Capability'!B:L,11,FALSE)</f>
        <v>130</v>
      </c>
      <c r="T2924" t="s">
        <v>1276</v>
      </c>
      <c r="U2924" t="str">
        <f>_xlfn.CONCAT(KamstrupData[[#This Row],[CountryCode]],"_",KamstrupData[[#This Row],[Business Area]],"_",KamstrupData[[#This Row],[DepartmentTeam]])</f>
        <v>DK10_Sales &amp; Marketing_Sales</v>
      </c>
      <c r="V2924" t="str">
        <f>VLOOKUP(KamstrupData[[#This Row],[ORG_Concat]],'O-Organization'!F:H,3,FALSE)</f>
        <v>11002_DK10_Sales &amp; Marketing_Sales &amp; Marketing_Sales</v>
      </c>
    </row>
    <row r="2925" spans="4:22">
      <c r="D2925" t="s">
        <v>1327</v>
      </c>
      <c r="E2925" t="str">
        <f>VLOOKUP(D2925,'B-Business Capability'!B:H,5,FALSE)</f>
        <v>Marketing</v>
      </c>
      <c r="F2925" t="str">
        <f>VLOOKUP(D2925,'B-Business Capability'!B:H,6,FALSE)</f>
        <v>Data and insights management</v>
      </c>
      <c r="G2925" t="str">
        <f>VLOOKUP(D2925,'B-Business Capability'!B:H,7,FALSE)</f>
        <v>Channel performance insights</v>
      </c>
      <c r="I2925" t="s">
        <v>253</v>
      </c>
      <c r="J2925" t="s">
        <v>189</v>
      </c>
      <c r="K2925" t="s">
        <v>249</v>
      </c>
      <c r="L2925" t="s">
        <v>129</v>
      </c>
      <c r="M2925" t="str">
        <f>VLOOKUP(L2925,'A-Applications'!B:D,3,FALSE)</f>
        <v>Microsoft Dynamics 365 CE (Sales)</v>
      </c>
      <c r="N2925" t="s">
        <v>53</v>
      </c>
      <c r="O2925" s="42" t="s">
        <v>54</v>
      </c>
      <c r="P2925" t="s">
        <v>680</v>
      </c>
      <c r="Q2925" t="str">
        <f>VLOOKUP(KamstrupData[[#This Row],[IdLevel123]],'B-Business Capability'!B:L,10,FALSE)</f>
        <v>N/A</v>
      </c>
      <c r="R2925">
        <f>VLOOKUP(KamstrupData[[#This Row],[IdLevel123]],'B-Business Capability'!B:L,11,FALSE)</f>
        <v>0</v>
      </c>
      <c r="T2925" t="s">
        <v>242</v>
      </c>
      <c r="U2925" t="str">
        <f>_xlfn.CONCAT(KamstrupData[[#This Row],[CountryCode]],"_",KamstrupData[[#This Row],[Business Area]],"_",KamstrupData[[#This Row],[DepartmentTeam]])</f>
        <v>DK10_Sales &amp; Marketing_Marketing</v>
      </c>
      <c r="V2925" t="str">
        <f>VLOOKUP(KamstrupData[[#This Row],[ORG_Concat]],'O-Organization'!F:H,3,FALSE)</f>
        <v>11001_DK10_Sales &amp; Marketing_Sales &amp; Marketing_Marketing</v>
      </c>
    </row>
    <row r="2926" spans="4:22">
      <c r="D2926" t="s">
        <v>686</v>
      </c>
      <c r="E2926" t="str">
        <f>VLOOKUP(D2926,'B-Business Capability'!B:H,5,FALSE)</f>
        <v>Marketing</v>
      </c>
      <c r="F2926" t="str">
        <f>VLOOKUP(D2926,'B-Business Capability'!B:H,6,FALSE)</f>
        <v>Digital channel management</v>
      </c>
      <c r="G2926" t="str">
        <f>VLOOKUP(D2926,'B-Business Capability'!B:H,7,FALSE)</f>
        <v>Customer channel management</v>
      </c>
      <c r="I2926" t="s">
        <v>253</v>
      </c>
      <c r="J2926" t="s">
        <v>189</v>
      </c>
      <c r="K2926" t="s">
        <v>249</v>
      </c>
      <c r="L2926" t="s">
        <v>129</v>
      </c>
      <c r="M2926" t="str">
        <f>VLOOKUP(L2926,'A-Applications'!B:D,3,FALSE)</f>
        <v>Microsoft Dynamics 365 CE (Sales)</v>
      </c>
      <c r="N2926" t="s">
        <v>53</v>
      </c>
      <c r="O2926" s="42" t="s">
        <v>54</v>
      </c>
      <c r="P2926" t="s">
        <v>687</v>
      </c>
      <c r="Q2926" t="str">
        <f>VLOOKUP(KamstrupData[[#This Row],[IdLevel123]],'B-Business Capability'!B:L,10,FALSE)</f>
        <v>N/A</v>
      </c>
      <c r="R2926">
        <f>VLOOKUP(KamstrupData[[#This Row],[IdLevel123]],'B-Business Capability'!B:L,11,FALSE)</f>
        <v>0</v>
      </c>
      <c r="T2926" t="s">
        <v>242</v>
      </c>
      <c r="U2926" t="str">
        <f>_xlfn.CONCAT(KamstrupData[[#This Row],[CountryCode]],"_",KamstrupData[[#This Row],[Business Area]],"_",KamstrupData[[#This Row],[DepartmentTeam]])</f>
        <v>DK10_Sales &amp; Marketing_Marketing</v>
      </c>
      <c r="V2926" t="str">
        <f>VLOOKUP(KamstrupData[[#This Row],[ORG_Concat]],'O-Organization'!F:H,3,FALSE)</f>
        <v>11001_DK10_Sales &amp; Marketing_Sales &amp; Marketing_Marketing</v>
      </c>
    </row>
    <row r="2927" spans="4:22">
      <c r="D2927" t="s">
        <v>1328</v>
      </c>
      <c r="E2927" t="str">
        <f>VLOOKUP(D2927,'B-Business Capability'!B:H,5,FALSE)</f>
        <v>Marketing</v>
      </c>
      <c r="F2927" t="str">
        <f>VLOOKUP(D2927,'B-Business Capability'!B:H,6,FALSE)</f>
        <v>Marketing demand management</v>
      </c>
      <c r="G2927" t="str">
        <f>VLOOKUP(D2927,'B-Business Capability'!B:H,7,FALSE)</f>
        <v>Campaign measurement and reporting</v>
      </c>
      <c r="I2927" t="s">
        <v>253</v>
      </c>
      <c r="J2927" t="s">
        <v>189</v>
      </c>
      <c r="K2927" t="s">
        <v>249</v>
      </c>
      <c r="L2927" t="s">
        <v>129</v>
      </c>
      <c r="M2927" t="str">
        <f>VLOOKUP(L2927,'A-Applications'!B:D,3,FALSE)</f>
        <v>Microsoft Dynamics 365 CE (Sales)</v>
      </c>
      <c r="N2927" t="s">
        <v>53</v>
      </c>
      <c r="O2927" s="42" t="s">
        <v>54</v>
      </c>
      <c r="P2927" t="s">
        <v>1273</v>
      </c>
      <c r="Q2927" t="str">
        <f>VLOOKUP(KamstrupData[[#This Row],[IdLevel123]],'B-Business Capability'!B:L,10,FALSE)</f>
        <v>N/A</v>
      </c>
      <c r="R2927">
        <f>VLOOKUP(KamstrupData[[#This Row],[IdLevel123]],'B-Business Capability'!B:L,11,FALSE)</f>
        <v>0</v>
      </c>
      <c r="T2927" t="s">
        <v>242</v>
      </c>
      <c r="U2927" t="str">
        <f>_xlfn.CONCAT(KamstrupData[[#This Row],[CountryCode]],"_",KamstrupData[[#This Row],[Business Area]],"_",KamstrupData[[#This Row],[DepartmentTeam]])</f>
        <v>DK10_Sales &amp; Marketing_Marketing</v>
      </c>
      <c r="V2927" t="str">
        <f>VLOOKUP(KamstrupData[[#This Row],[ORG_Concat]],'O-Organization'!F:H,3,FALSE)</f>
        <v>11001_DK10_Sales &amp; Marketing_Sales &amp; Marketing_Marketing</v>
      </c>
    </row>
    <row r="2928" spans="4:22">
      <c r="D2928" t="s">
        <v>199</v>
      </c>
      <c r="E2928" t="str">
        <f>VLOOKUP(D2928,'B-Business Capability'!B:H,5,FALSE)</f>
        <v>Sales</v>
      </c>
      <c r="F2928" t="str">
        <f>VLOOKUP(D2928,'B-Business Capability'!B:H,6,FALSE)</f>
        <v>Quotation, Order, and Contract Management</v>
      </c>
      <c r="G2928" t="str">
        <f>VLOOKUP(D2928,'B-Business Capability'!B:H,7,FALSE)</f>
        <v>Distributor contract management</v>
      </c>
      <c r="I2928" t="s">
        <v>253</v>
      </c>
      <c r="J2928" t="s">
        <v>189</v>
      </c>
      <c r="K2928" t="s">
        <v>1275</v>
      </c>
      <c r="L2928" t="s">
        <v>129</v>
      </c>
      <c r="M2928" t="str">
        <f>VLOOKUP(L2928,'A-Applications'!B:D,3,FALSE)</f>
        <v>Microsoft Dynamics 365 CE (Sales)</v>
      </c>
      <c r="N2928" t="s">
        <v>53</v>
      </c>
      <c r="O2928" s="42" t="s">
        <v>54</v>
      </c>
      <c r="P2928" t="s">
        <v>1295</v>
      </c>
      <c r="Q2928" t="str">
        <f>VLOOKUP(KamstrupData[[#This Row],[IdLevel123]],'B-Business Capability'!B:L,10,FALSE)</f>
        <v>Order-to-Cash (O2C)</v>
      </c>
      <c r="R2928">
        <f>VLOOKUP(KamstrupData[[#This Row],[IdLevel123]],'B-Business Capability'!B:L,11,FALSE)</f>
        <v>112</v>
      </c>
      <c r="T2928" t="s">
        <v>1276</v>
      </c>
      <c r="U2928" t="str">
        <f>_xlfn.CONCAT(KamstrupData[[#This Row],[CountryCode]],"_",KamstrupData[[#This Row],[Business Area]],"_",KamstrupData[[#This Row],[DepartmentTeam]])</f>
        <v>DK10_Sales &amp; Marketing_Sales</v>
      </c>
      <c r="V2928" t="str">
        <f>VLOOKUP(KamstrupData[[#This Row],[ORG_Concat]],'O-Organization'!F:H,3,FALSE)</f>
        <v>11002_DK10_Sales &amp; Marketing_Sales &amp; Marketing_Sales</v>
      </c>
    </row>
    <row r="2929" spans="4:22">
      <c r="D2929" t="s">
        <v>1350</v>
      </c>
      <c r="E2929" t="str">
        <f>VLOOKUP(D2929,'B-Business Capability'!B:H,5,FALSE)</f>
        <v>Marketing</v>
      </c>
      <c r="F2929" t="str">
        <f>VLOOKUP(D2929,'B-Business Capability'!B:H,6,FALSE)</f>
        <v>Marketing demand management</v>
      </c>
      <c r="G2929" t="str">
        <f>VLOOKUP(D2929,'B-Business Capability'!B:H,7,FALSE)</f>
        <v>Audience and targeting</v>
      </c>
      <c r="I2929" t="s">
        <v>253</v>
      </c>
      <c r="J2929" t="s">
        <v>189</v>
      </c>
      <c r="K2929" t="s">
        <v>249</v>
      </c>
      <c r="L2929" t="s">
        <v>676</v>
      </c>
      <c r="M2929" t="str">
        <f>VLOOKUP(L2929,'A-Applications'!B:D,3,FALSE)</f>
        <v>Microsoft Dynamics CIJ (Marketing)</v>
      </c>
      <c r="N2929" t="s">
        <v>147</v>
      </c>
      <c r="O2929" s="42" t="s">
        <v>54</v>
      </c>
      <c r="P2929" t="s">
        <v>680</v>
      </c>
      <c r="Q2929" t="str">
        <f>VLOOKUP(KamstrupData[[#This Row],[IdLevel123]],'B-Business Capability'!B:L,10,FALSE)</f>
        <v>N/A</v>
      </c>
      <c r="R2929">
        <f>VLOOKUP(KamstrupData[[#This Row],[IdLevel123]],'B-Business Capability'!B:L,11,FALSE)</f>
        <v>0</v>
      </c>
      <c r="T2929" t="s">
        <v>242</v>
      </c>
      <c r="U2929" t="str">
        <f>_xlfn.CONCAT(KamstrupData[[#This Row],[CountryCode]],"_",KamstrupData[[#This Row],[Business Area]],"_",KamstrupData[[#This Row],[DepartmentTeam]])</f>
        <v>DK10_Sales &amp; Marketing_Marketing</v>
      </c>
      <c r="V2929" t="str">
        <f>VLOOKUP(KamstrupData[[#This Row],[ORG_Concat]],'O-Organization'!F:H,3,FALSE)</f>
        <v>11001_DK10_Sales &amp; Marketing_Sales &amp; Marketing_Marketing</v>
      </c>
    </row>
    <row r="2930" spans="4:22">
      <c r="D2930" t="s">
        <v>1336</v>
      </c>
      <c r="E2930" t="str">
        <f>VLOOKUP(D2930,'B-Business Capability'!B:H,5,FALSE)</f>
        <v>Marketing</v>
      </c>
      <c r="F2930" t="str">
        <f>VLOOKUP(D2930,'B-Business Capability'!B:H,6,FALSE)</f>
        <v>Marketing demand management</v>
      </c>
      <c r="G2930" t="str">
        <f>VLOOKUP(D2930,'B-Business Capability'!B:H,7,FALSE)</f>
        <v>Campaign strategy and planning</v>
      </c>
      <c r="I2930" t="s">
        <v>253</v>
      </c>
      <c r="J2930" t="s">
        <v>189</v>
      </c>
      <c r="K2930" t="s">
        <v>249</v>
      </c>
      <c r="L2930" t="s">
        <v>676</v>
      </c>
      <c r="M2930" t="str">
        <f>VLOOKUP(L2930,'A-Applications'!B:D,3,FALSE)</f>
        <v>Microsoft Dynamics CIJ (Marketing)</v>
      </c>
      <c r="N2930" t="s">
        <v>147</v>
      </c>
      <c r="O2930" s="42" t="s">
        <v>54</v>
      </c>
      <c r="P2930" t="s">
        <v>1273</v>
      </c>
      <c r="Q2930" t="str">
        <f>VLOOKUP(KamstrupData[[#This Row],[IdLevel123]],'B-Business Capability'!B:L,10,FALSE)</f>
        <v>N/A</v>
      </c>
      <c r="R2930">
        <f>VLOOKUP(KamstrupData[[#This Row],[IdLevel123]],'B-Business Capability'!B:L,11,FALSE)</f>
        <v>0</v>
      </c>
      <c r="T2930" t="s">
        <v>242</v>
      </c>
      <c r="U2930" t="str">
        <f>_xlfn.CONCAT(KamstrupData[[#This Row],[CountryCode]],"_",KamstrupData[[#This Row],[Business Area]],"_",KamstrupData[[#This Row],[DepartmentTeam]])</f>
        <v>DK10_Sales &amp; Marketing_Marketing</v>
      </c>
      <c r="V2930" t="str">
        <f>VLOOKUP(KamstrupData[[#This Row],[ORG_Concat]],'O-Organization'!F:H,3,FALSE)</f>
        <v>11001_DK10_Sales &amp; Marketing_Sales &amp; Marketing_Marketing</v>
      </c>
    </row>
    <row r="2931" spans="4:22">
      <c r="D2931" t="s">
        <v>1337</v>
      </c>
      <c r="E2931" t="str">
        <f>VLOOKUP(D2931,'B-Business Capability'!B:H,5,FALSE)</f>
        <v>Marketing</v>
      </c>
      <c r="F2931" t="str">
        <f>VLOOKUP(D2931,'B-Business Capability'!B:H,6,FALSE)</f>
        <v>Marketing demand management</v>
      </c>
      <c r="G2931" t="str">
        <f>VLOOKUP(D2931,'B-Business Capability'!B:H,7,FALSE)</f>
        <v>Campaign execution</v>
      </c>
      <c r="I2931" t="s">
        <v>253</v>
      </c>
      <c r="J2931" t="s">
        <v>189</v>
      </c>
      <c r="K2931" t="s">
        <v>249</v>
      </c>
      <c r="L2931" t="s">
        <v>676</v>
      </c>
      <c r="M2931" t="str">
        <f>VLOOKUP(L2931,'A-Applications'!B:D,3,FALSE)</f>
        <v>Microsoft Dynamics CIJ (Marketing)</v>
      </c>
      <c r="N2931" t="s">
        <v>147</v>
      </c>
      <c r="O2931" s="42" t="s">
        <v>54</v>
      </c>
      <c r="P2931" t="s">
        <v>1273</v>
      </c>
      <c r="Q2931" t="str">
        <f>VLOOKUP(KamstrupData[[#This Row],[IdLevel123]],'B-Business Capability'!B:L,10,FALSE)</f>
        <v>N/A</v>
      </c>
      <c r="R2931">
        <f>VLOOKUP(KamstrupData[[#This Row],[IdLevel123]],'B-Business Capability'!B:L,11,FALSE)</f>
        <v>0</v>
      </c>
      <c r="T2931" t="s">
        <v>242</v>
      </c>
      <c r="U2931" t="str">
        <f>_xlfn.CONCAT(KamstrupData[[#This Row],[CountryCode]],"_",KamstrupData[[#This Row],[Business Area]],"_",KamstrupData[[#This Row],[DepartmentTeam]])</f>
        <v>DK10_Sales &amp; Marketing_Marketing</v>
      </c>
      <c r="V2931" t="str">
        <f>VLOOKUP(KamstrupData[[#This Row],[ORG_Concat]],'O-Organization'!F:H,3,FALSE)</f>
        <v>11001_DK10_Sales &amp; Marketing_Sales &amp; Marketing_Marketing</v>
      </c>
    </row>
    <row r="2932" spans="4:22">
      <c r="D2932" t="s">
        <v>409</v>
      </c>
      <c r="E2932" t="str">
        <f>VLOOKUP(D2932,'B-Business Capability'!B:H,5,FALSE)</f>
        <v>Marketing</v>
      </c>
      <c r="F2932" t="str">
        <f>VLOOKUP(D2932,'B-Business Capability'!B:H,6,FALSE)</f>
        <v>Digital channel management</v>
      </c>
      <c r="G2932" t="str">
        <f>VLOOKUP(D2932,'B-Business Capability'!B:H,7,FALSE)</f>
        <v>Partner channel management</v>
      </c>
      <c r="I2932" t="s">
        <v>253</v>
      </c>
      <c r="J2932" t="s">
        <v>189</v>
      </c>
      <c r="K2932" t="s">
        <v>249</v>
      </c>
      <c r="L2932" t="s">
        <v>676</v>
      </c>
      <c r="M2932" t="str">
        <f>VLOOKUP(L2932,'A-Applications'!B:D,3,FALSE)</f>
        <v>Microsoft Dynamics CIJ (Marketing)</v>
      </c>
      <c r="N2932" t="s">
        <v>147</v>
      </c>
      <c r="O2932" s="42" t="s">
        <v>54</v>
      </c>
      <c r="P2932" t="s">
        <v>1295</v>
      </c>
      <c r="Q2932" t="str">
        <f>VLOOKUP(KamstrupData[[#This Row],[IdLevel123]],'B-Business Capability'!B:L,10,FALSE)</f>
        <v>N/A</v>
      </c>
      <c r="R2932">
        <f>VLOOKUP(KamstrupData[[#This Row],[IdLevel123]],'B-Business Capability'!B:L,11,FALSE)</f>
        <v>0</v>
      </c>
      <c r="T2932" t="s">
        <v>1351</v>
      </c>
      <c r="U2932" t="str">
        <f>_xlfn.CONCAT(KamstrupData[[#This Row],[CountryCode]],"_",KamstrupData[[#This Row],[Business Area]],"_",KamstrupData[[#This Row],[DepartmentTeam]])</f>
        <v>DK10_Sales &amp; Marketing_Marketing</v>
      </c>
      <c r="V2932" t="str">
        <f>VLOOKUP(KamstrupData[[#This Row],[ORG_Concat]],'O-Organization'!F:H,3,FALSE)</f>
        <v>11001_DK10_Sales &amp; Marketing_Sales &amp; Marketing_Marketing</v>
      </c>
    </row>
    <row r="2933" spans="4:22">
      <c r="D2933" t="s">
        <v>679</v>
      </c>
      <c r="E2933" t="str">
        <f>VLOOKUP(D2933,'B-Business Capability'!B:H,5,FALSE)</f>
        <v>Marketing</v>
      </c>
      <c r="F2933" t="str">
        <f>VLOOKUP(D2933,'B-Business Capability'!B:H,6,FALSE)</f>
        <v>Marketing demand management</v>
      </c>
      <c r="G2933" t="str">
        <f>VLOOKUP(D2933,'B-Business Capability'!B:H,7,FALSE)</f>
        <v>Lead generation, management, and nurturing</v>
      </c>
      <c r="I2933" t="s">
        <v>253</v>
      </c>
      <c r="J2933" t="s">
        <v>189</v>
      </c>
      <c r="K2933" t="s">
        <v>249</v>
      </c>
      <c r="L2933" t="s">
        <v>676</v>
      </c>
      <c r="M2933" t="str">
        <f>VLOOKUP(L2933,'A-Applications'!B:D,3,FALSE)</f>
        <v>Microsoft Dynamics CIJ (Marketing)</v>
      </c>
      <c r="N2933" t="s">
        <v>147</v>
      </c>
      <c r="O2933" s="42" t="s">
        <v>54</v>
      </c>
      <c r="P2933" t="s">
        <v>680</v>
      </c>
      <c r="Q2933" t="str">
        <f>VLOOKUP(KamstrupData[[#This Row],[IdLevel123]],'B-Business Capability'!B:L,10,FALSE)</f>
        <v>N/A</v>
      </c>
      <c r="R2933">
        <f>VLOOKUP(KamstrupData[[#This Row],[IdLevel123]],'B-Business Capability'!B:L,11,FALSE)</f>
        <v>0</v>
      </c>
      <c r="T2933" t="s">
        <v>242</v>
      </c>
      <c r="U2933" t="str">
        <f>_xlfn.CONCAT(KamstrupData[[#This Row],[CountryCode]],"_",KamstrupData[[#This Row],[Business Area]],"_",KamstrupData[[#This Row],[DepartmentTeam]])</f>
        <v>DK10_Sales &amp; Marketing_Marketing</v>
      </c>
      <c r="V2933" t="str">
        <f>VLOOKUP(KamstrupData[[#This Row],[ORG_Concat]],'O-Organization'!F:H,3,FALSE)</f>
        <v>11001_DK10_Sales &amp; Marketing_Sales &amp; Marketing_Marketing</v>
      </c>
    </row>
    <row r="2934" spans="4:22">
      <c r="D2934" t="s">
        <v>624</v>
      </c>
      <c r="E2934" t="str">
        <f>VLOOKUP(D2934,'B-Business Capability'!B:H,5,FALSE)</f>
        <v>Marketing</v>
      </c>
      <c r="F2934" t="str">
        <f>VLOOKUP(D2934,'B-Business Capability'!B:H,6,FALSE)</f>
        <v>Digital channel management</v>
      </c>
      <c r="G2934" t="str">
        <f>VLOOKUP(D2934,'B-Business Capability'!B:H,7,FALSE)</f>
        <v>Optimization management</v>
      </c>
      <c r="I2934" t="s">
        <v>253</v>
      </c>
      <c r="J2934" t="s">
        <v>189</v>
      </c>
      <c r="K2934" t="s">
        <v>249</v>
      </c>
      <c r="L2934" t="s">
        <v>676</v>
      </c>
      <c r="M2934" t="str">
        <f>VLOOKUP(L2934,'A-Applications'!B:D,3,FALSE)</f>
        <v>Microsoft Dynamics CIJ (Marketing)</v>
      </c>
      <c r="N2934" t="s">
        <v>147</v>
      </c>
      <c r="O2934" s="42" t="s">
        <v>54</v>
      </c>
      <c r="P2934" t="s">
        <v>680</v>
      </c>
      <c r="Q2934" t="str">
        <f>VLOOKUP(KamstrupData[[#This Row],[IdLevel123]],'B-Business Capability'!B:L,10,FALSE)</f>
        <v>N/A</v>
      </c>
      <c r="R2934">
        <f>VLOOKUP(KamstrupData[[#This Row],[IdLevel123]],'B-Business Capability'!B:L,11,FALSE)</f>
        <v>0</v>
      </c>
      <c r="T2934" t="s">
        <v>242</v>
      </c>
      <c r="U2934" t="str">
        <f>_xlfn.CONCAT(KamstrupData[[#This Row],[CountryCode]],"_",KamstrupData[[#This Row],[Business Area]],"_",KamstrupData[[#This Row],[DepartmentTeam]])</f>
        <v>DK10_Sales &amp; Marketing_Marketing</v>
      </c>
      <c r="V2934" t="str">
        <f>VLOOKUP(KamstrupData[[#This Row],[ORG_Concat]],'O-Organization'!F:H,3,FALSE)</f>
        <v>11001_DK10_Sales &amp; Marketing_Sales &amp; Marketing_Marketing</v>
      </c>
    </row>
    <row r="2935" spans="4:22">
      <c r="D2935" t="s">
        <v>1352</v>
      </c>
      <c r="E2935" t="str">
        <f>VLOOKUP(D2935,'B-Business Capability'!B:H,5,FALSE)</f>
        <v>Marketing</v>
      </c>
      <c r="F2935" t="str">
        <f>VLOOKUP(D2935,'B-Business Capability'!B:H,6,FALSE)</f>
        <v>Corporate communication and brand management</v>
      </c>
      <c r="G2935" t="str">
        <f>VLOOKUP(D2935,'B-Business Capability'!B:H,7,FALSE)</f>
        <v>Social media communication</v>
      </c>
      <c r="I2935" t="s">
        <v>253</v>
      </c>
      <c r="J2935" t="s">
        <v>189</v>
      </c>
      <c r="K2935" t="s">
        <v>249</v>
      </c>
      <c r="L2935" t="s">
        <v>676</v>
      </c>
      <c r="M2935" t="str">
        <f>VLOOKUP(L2935,'A-Applications'!B:D,3,FALSE)</f>
        <v>Microsoft Dynamics CIJ (Marketing)</v>
      </c>
      <c r="N2935" t="s">
        <v>147</v>
      </c>
      <c r="O2935" s="42" t="s">
        <v>54</v>
      </c>
      <c r="P2935" t="s">
        <v>685</v>
      </c>
      <c r="Q2935" t="str">
        <f>VLOOKUP(KamstrupData[[#This Row],[IdLevel123]],'B-Business Capability'!B:L,10,FALSE)</f>
        <v>N/A</v>
      </c>
      <c r="R2935">
        <f>VLOOKUP(KamstrupData[[#This Row],[IdLevel123]],'B-Business Capability'!B:L,11,FALSE)</f>
        <v>0</v>
      </c>
      <c r="T2935" t="s">
        <v>242</v>
      </c>
      <c r="U2935" t="str">
        <f>_xlfn.CONCAT(KamstrupData[[#This Row],[CountryCode]],"_",KamstrupData[[#This Row],[Business Area]],"_",KamstrupData[[#This Row],[DepartmentTeam]])</f>
        <v>DK10_Sales &amp; Marketing_Marketing</v>
      </c>
      <c r="V2935" t="str">
        <f>VLOOKUP(KamstrupData[[#This Row],[ORG_Concat]],'O-Organization'!F:H,3,FALSE)</f>
        <v>11001_DK10_Sales &amp; Marketing_Sales &amp; Marketing_Marketing</v>
      </c>
    </row>
    <row r="2936" spans="4:22">
      <c r="D2936" t="s">
        <v>1272</v>
      </c>
      <c r="E2936" t="str">
        <f>VLOOKUP(D2936,'B-Business Capability'!B:H,5,FALSE)</f>
        <v>Marketing</v>
      </c>
      <c r="F2936" t="str">
        <f>VLOOKUP(D2936,'B-Business Capability'!B:H,6,FALSE)</f>
        <v>Corporate communication and brand management</v>
      </c>
      <c r="G2936" t="str">
        <f>VLOOKUP(D2936,'B-Business Capability'!B:H,7,FALSE)</f>
        <v>Budget management and allocation</v>
      </c>
      <c r="I2936" t="s">
        <v>253</v>
      </c>
      <c r="J2936" t="s">
        <v>189</v>
      </c>
      <c r="K2936" t="s">
        <v>249</v>
      </c>
      <c r="L2936" t="s">
        <v>676</v>
      </c>
      <c r="M2936" t="str">
        <f>VLOOKUP(L2936,'A-Applications'!B:D,3,FALSE)</f>
        <v>Microsoft Dynamics CIJ (Marketing)</v>
      </c>
      <c r="N2936" t="s">
        <v>147</v>
      </c>
      <c r="O2936" s="42" t="s">
        <v>54</v>
      </c>
      <c r="P2936" t="s">
        <v>1273</v>
      </c>
      <c r="Q2936" t="str">
        <f>VLOOKUP(KamstrupData[[#This Row],[IdLevel123]],'B-Business Capability'!B:L,10,FALSE)</f>
        <v>N/A</v>
      </c>
      <c r="R2936">
        <f>VLOOKUP(KamstrupData[[#This Row],[IdLevel123]],'B-Business Capability'!B:L,11,FALSE)</f>
        <v>0</v>
      </c>
      <c r="T2936" t="s">
        <v>242</v>
      </c>
      <c r="U2936" t="str">
        <f>_xlfn.CONCAT(KamstrupData[[#This Row],[CountryCode]],"_",KamstrupData[[#This Row],[Business Area]],"_",KamstrupData[[#This Row],[DepartmentTeam]])</f>
        <v>DK10_Sales &amp; Marketing_Marketing</v>
      </c>
      <c r="V2936" t="str">
        <f>VLOOKUP(KamstrupData[[#This Row],[ORG_Concat]],'O-Organization'!F:H,3,FALSE)</f>
        <v>11001_DK10_Sales &amp; Marketing_Sales &amp; Marketing_Marketing</v>
      </c>
    </row>
    <row r="2937" spans="4:22">
      <c r="D2937" t="s">
        <v>446</v>
      </c>
      <c r="E2937" t="str">
        <f>VLOOKUP(D2937,'B-Business Capability'!B:H,5,FALSE)</f>
        <v>Marketing</v>
      </c>
      <c r="F2937" t="str">
        <f>VLOOKUP(D2937,'B-Business Capability'!B:H,6,FALSE)</f>
        <v>Data and insights management</v>
      </c>
      <c r="G2937" t="str">
        <f>VLOOKUP(D2937,'B-Business Capability'!B:H,7,FALSE)</f>
        <v>Marketing surveys</v>
      </c>
      <c r="I2937" t="s">
        <v>253</v>
      </c>
      <c r="J2937" t="s">
        <v>189</v>
      </c>
      <c r="K2937" t="s">
        <v>249</v>
      </c>
      <c r="L2937" t="s">
        <v>676</v>
      </c>
      <c r="M2937" t="str">
        <f>VLOOKUP(L2937,'A-Applications'!B:D,3,FALSE)</f>
        <v>Microsoft Dynamics CIJ (Marketing)</v>
      </c>
      <c r="N2937" t="s">
        <v>147</v>
      </c>
      <c r="O2937" s="42" t="s">
        <v>54</v>
      </c>
      <c r="P2937" t="s">
        <v>1353</v>
      </c>
      <c r="Q2937" t="str">
        <f>VLOOKUP(KamstrupData[[#This Row],[IdLevel123]],'B-Business Capability'!B:L,10,FALSE)</f>
        <v>N/A</v>
      </c>
      <c r="R2937">
        <f>VLOOKUP(KamstrupData[[#This Row],[IdLevel123]],'B-Business Capability'!B:L,11,FALSE)</f>
        <v>0</v>
      </c>
      <c r="T2937" t="s">
        <v>1351</v>
      </c>
      <c r="U2937" t="str">
        <f>_xlfn.CONCAT(KamstrupData[[#This Row],[CountryCode]],"_",KamstrupData[[#This Row],[Business Area]],"_",KamstrupData[[#This Row],[DepartmentTeam]])</f>
        <v>DK10_Sales &amp; Marketing_Marketing</v>
      </c>
      <c r="V2937" t="str">
        <f>VLOOKUP(KamstrupData[[#This Row],[ORG_Concat]],'O-Organization'!F:H,3,FALSE)</f>
        <v>11001_DK10_Sales &amp; Marketing_Sales &amp; Marketing_Marketing</v>
      </c>
    </row>
    <row r="2938" spans="4:22">
      <c r="D2938" t="s">
        <v>1341</v>
      </c>
      <c r="E2938" t="str">
        <f>VLOOKUP(D2938,'B-Business Capability'!B:H,5,FALSE)</f>
        <v>Sales</v>
      </c>
      <c r="F2938" t="str">
        <f>VLOOKUP(D2938,'B-Business Capability'!B:H,6,FALSE)</f>
        <v>Sales Execution and Customer Engagement</v>
      </c>
      <c r="G2938" t="str">
        <f>VLOOKUP(D2938,'B-Business Capability'!B:H,7,FALSE)</f>
        <v>Sales lead management</v>
      </c>
      <c r="I2938" t="s">
        <v>253</v>
      </c>
      <c r="J2938" t="s">
        <v>189</v>
      </c>
      <c r="K2938" t="s">
        <v>1275</v>
      </c>
      <c r="L2938" t="s">
        <v>676</v>
      </c>
      <c r="M2938" t="str">
        <f>VLOOKUP(L2938,'A-Applications'!B:D,3,FALSE)</f>
        <v>Microsoft Dynamics CIJ (Marketing)</v>
      </c>
      <c r="N2938" t="s">
        <v>147</v>
      </c>
      <c r="O2938" s="42"/>
      <c r="P2938" t="s">
        <v>1342</v>
      </c>
      <c r="Q2938" t="str">
        <f>VLOOKUP(KamstrupData[[#This Row],[IdLevel123]],'B-Business Capability'!B:L,10,FALSE)</f>
        <v>N/A</v>
      </c>
      <c r="R2938">
        <f>VLOOKUP(KamstrupData[[#This Row],[IdLevel123]],'B-Business Capability'!B:L,11,FALSE)</f>
        <v>0</v>
      </c>
      <c r="U2938" t="str">
        <f>_xlfn.CONCAT(KamstrupData[[#This Row],[CountryCode]],"_",KamstrupData[[#This Row],[Business Area]],"_",KamstrupData[[#This Row],[DepartmentTeam]])</f>
        <v>DK10_Sales &amp; Marketing_Sales</v>
      </c>
      <c r="V2938" t="str">
        <f>VLOOKUP(KamstrupData[[#This Row],[ORG_Concat]],'O-Organization'!F:H,3,FALSE)</f>
        <v>11002_DK10_Sales &amp; Marketing_Sales &amp; Marketing_Sales</v>
      </c>
    </row>
    <row r="2939" spans="4:22">
      <c r="D2939" t="s">
        <v>684</v>
      </c>
      <c r="E2939" t="str">
        <f>VLOOKUP(D2939,'B-Business Capability'!B:H,5,FALSE)</f>
        <v>Marketing</v>
      </c>
      <c r="F2939" t="str">
        <f>VLOOKUP(D2939,'B-Business Capability'!B:H,6,FALSE)</f>
        <v>Customer experience and data management</v>
      </c>
      <c r="G2939" t="str">
        <f>VLOOKUP(D2939,'B-Business Capability'!B:H,7,FALSE)</f>
        <v>Customer communication management</v>
      </c>
      <c r="I2939" t="s">
        <v>253</v>
      </c>
      <c r="J2939" t="s">
        <v>189</v>
      </c>
      <c r="K2939" t="s">
        <v>249</v>
      </c>
      <c r="L2939" t="s">
        <v>676</v>
      </c>
      <c r="M2939" t="str">
        <f>VLOOKUP(L2939,'A-Applications'!B:D,3,FALSE)</f>
        <v>Microsoft Dynamics CIJ (Marketing)</v>
      </c>
      <c r="N2939" t="s">
        <v>147</v>
      </c>
      <c r="O2939" s="42" t="s">
        <v>54</v>
      </c>
      <c r="P2939" t="s">
        <v>685</v>
      </c>
      <c r="Q2939" t="str">
        <f>VLOOKUP(KamstrupData[[#This Row],[IdLevel123]],'B-Business Capability'!B:L,10,FALSE)</f>
        <v>Customer Service and Support</v>
      </c>
      <c r="R2939">
        <f>VLOOKUP(KamstrupData[[#This Row],[IdLevel123]],'B-Business Capability'!B:L,11,FALSE)</f>
        <v>0</v>
      </c>
      <c r="T2939" t="s">
        <v>242</v>
      </c>
      <c r="U2939" t="str">
        <f>_xlfn.CONCAT(KamstrupData[[#This Row],[CountryCode]],"_",KamstrupData[[#This Row],[Business Area]],"_",KamstrupData[[#This Row],[DepartmentTeam]])</f>
        <v>DK10_Sales &amp; Marketing_Marketing</v>
      </c>
      <c r="V2939" t="str">
        <f>VLOOKUP(KamstrupData[[#This Row],[ORG_Concat]],'O-Organization'!F:H,3,FALSE)</f>
        <v>11001_DK10_Sales &amp; Marketing_Sales &amp; Marketing_Marketing</v>
      </c>
    </row>
    <row r="2940" spans="4:22">
      <c r="D2940" t="s">
        <v>1354</v>
      </c>
      <c r="E2940" t="str">
        <f>VLOOKUP(D2940,'B-Business Capability'!B:H,5,FALSE)</f>
        <v>Marketing</v>
      </c>
      <c r="F2940" t="str">
        <f>VLOOKUP(D2940,'B-Business Capability'!B:H,6,FALSE)</f>
        <v>Corporate communication and brand management</v>
      </c>
      <c r="G2940" t="str">
        <f>VLOOKUP(D2940,'B-Business Capability'!B:H,7,FALSE)</f>
        <v>External communication</v>
      </c>
      <c r="I2940" t="s">
        <v>253</v>
      </c>
      <c r="J2940" t="s">
        <v>189</v>
      </c>
      <c r="K2940" t="s">
        <v>249</v>
      </c>
      <c r="L2940" t="s">
        <v>676</v>
      </c>
      <c r="M2940" t="str">
        <f>VLOOKUP(L2940,'A-Applications'!B:D,3,FALSE)</f>
        <v>Microsoft Dynamics CIJ (Marketing)</v>
      </c>
      <c r="N2940" t="s">
        <v>147</v>
      </c>
      <c r="O2940" s="42" t="s">
        <v>54</v>
      </c>
      <c r="P2940" t="s">
        <v>685</v>
      </c>
      <c r="Q2940" t="str">
        <f>VLOOKUP(KamstrupData[[#This Row],[IdLevel123]],'B-Business Capability'!B:L,10,FALSE)</f>
        <v>N/A</v>
      </c>
      <c r="R2940">
        <f>VLOOKUP(KamstrupData[[#This Row],[IdLevel123]],'B-Business Capability'!B:L,11,FALSE)</f>
        <v>0</v>
      </c>
      <c r="T2940" t="s">
        <v>242</v>
      </c>
      <c r="U2940" t="str">
        <f>_xlfn.CONCAT(KamstrupData[[#This Row],[CountryCode]],"_",KamstrupData[[#This Row],[Business Area]],"_",KamstrupData[[#This Row],[DepartmentTeam]])</f>
        <v>DK10_Sales &amp; Marketing_Marketing</v>
      </c>
      <c r="V2940" t="str">
        <f>VLOOKUP(KamstrupData[[#This Row],[ORG_Concat]],'O-Organization'!F:H,3,FALSE)</f>
        <v>11001_DK10_Sales &amp; Marketing_Sales &amp; Marketing_Marketing</v>
      </c>
    </row>
    <row r="2941" spans="4:22">
      <c r="D2941" t="s">
        <v>1327</v>
      </c>
      <c r="E2941" t="str">
        <f>VLOOKUP(D2941,'B-Business Capability'!B:H,5,FALSE)</f>
        <v>Marketing</v>
      </c>
      <c r="F2941" t="str">
        <f>VLOOKUP(D2941,'B-Business Capability'!B:H,6,FALSE)</f>
        <v>Data and insights management</v>
      </c>
      <c r="G2941" t="str">
        <f>VLOOKUP(D2941,'B-Business Capability'!B:H,7,FALSE)</f>
        <v>Channel performance insights</v>
      </c>
      <c r="I2941" t="s">
        <v>253</v>
      </c>
      <c r="J2941" t="s">
        <v>189</v>
      </c>
      <c r="K2941" t="s">
        <v>249</v>
      </c>
      <c r="L2941" t="s">
        <v>676</v>
      </c>
      <c r="M2941" t="str">
        <f>VLOOKUP(L2941,'A-Applications'!B:D,3,FALSE)</f>
        <v>Microsoft Dynamics CIJ (Marketing)</v>
      </c>
      <c r="N2941" t="s">
        <v>147</v>
      </c>
      <c r="O2941" s="42" t="s">
        <v>54</v>
      </c>
      <c r="P2941" t="s">
        <v>680</v>
      </c>
      <c r="Q2941" t="str">
        <f>VLOOKUP(KamstrupData[[#This Row],[IdLevel123]],'B-Business Capability'!B:L,10,FALSE)</f>
        <v>N/A</v>
      </c>
      <c r="R2941">
        <f>VLOOKUP(KamstrupData[[#This Row],[IdLevel123]],'B-Business Capability'!B:L,11,FALSE)</f>
        <v>0</v>
      </c>
      <c r="T2941" t="s">
        <v>242</v>
      </c>
      <c r="U2941" t="str">
        <f>_xlfn.CONCAT(KamstrupData[[#This Row],[CountryCode]],"_",KamstrupData[[#This Row],[Business Area]],"_",KamstrupData[[#This Row],[DepartmentTeam]])</f>
        <v>DK10_Sales &amp; Marketing_Marketing</v>
      </c>
      <c r="V2941" t="str">
        <f>VLOOKUP(KamstrupData[[#This Row],[ORG_Concat]],'O-Organization'!F:H,3,FALSE)</f>
        <v>11001_DK10_Sales &amp; Marketing_Sales &amp; Marketing_Marketing</v>
      </c>
    </row>
    <row r="2942" spans="4:22">
      <c r="D2942" t="s">
        <v>1355</v>
      </c>
      <c r="E2942" t="str">
        <f>VLOOKUP(D2942,'B-Business Capability'!B:H,5,FALSE)</f>
        <v>Marketing</v>
      </c>
      <c r="F2942" t="str">
        <f>VLOOKUP(D2942,'B-Business Capability'!B:H,6,FALSE)</f>
        <v>Data and insights management</v>
      </c>
      <c r="G2942" t="str">
        <f>VLOOKUP(D2942,'B-Business Capability'!B:H,7,FALSE)</f>
        <v>Customer journey insight management</v>
      </c>
      <c r="I2942" t="s">
        <v>253</v>
      </c>
      <c r="J2942" t="s">
        <v>189</v>
      </c>
      <c r="K2942" t="s">
        <v>249</v>
      </c>
      <c r="L2942" t="s">
        <v>676</v>
      </c>
      <c r="M2942" t="str">
        <f>VLOOKUP(L2942,'A-Applications'!B:D,3,FALSE)</f>
        <v>Microsoft Dynamics CIJ (Marketing)</v>
      </c>
      <c r="N2942" t="s">
        <v>147</v>
      </c>
      <c r="O2942" s="42" t="s">
        <v>54</v>
      </c>
      <c r="P2942" t="s">
        <v>680</v>
      </c>
      <c r="Q2942" t="str">
        <f>VLOOKUP(KamstrupData[[#This Row],[IdLevel123]],'B-Business Capability'!B:L,10,FALSE)</f>
        <v>N/A</v>
      </c>
      <c r="R2942">
        <f>VLOOKUP(KamstrupData[[#This Row],[IdLevel123]],'B-Business Capability'!B:L,11,FALSE)</f>
        <v>0</v>
      </c>
      <c r="T2942" t="s">
        <v>242</v>
      </c>
      <c r="U2942" t="str">
        <f>_xlfn.CONCAT(KamstrupData[[#This Row],[CountryCode]],"_",KamstrupData[[#This Row],[Business Area]],"_",KamstrupData[[#This Row],[DepartmentTeam]])</f>
        <v>DK10_Sales &amp; Marketing_Marketing</v>
      </c>
      <c r="V2942" t="str">
        <f>VLOOKUP(KamstrupData[[#This Row],[ORG_Concat]],'O-Organization'!F:H,3,FALSE)</f>
        <v>11001_DK10_Sales &amp; Marketing_Sales &amp; Marketing_Marketing</v>
      </c>
    </row>
    <row r="2943" spans="4:22">
      <c r="D2943" t="s">
        <v>675</v>
      </c>
      <c r="E2943" t="str">
        <f>VLOOKUP(D2943,'B-Business Capability'!B:H,5,FALSE)</f>
        <v>Marketing</v>
      </c>
      <c r="F2943" t="str">
        <f>VLOOKUP(D2943,'B-Business Capability'!B:H,6,FALSE)</f>
        <v>Digital channel management</v>
      </c>
      <c r="G2943" t="str">
        <f>VLOOKUP(D2943,'B-Business Capability'!B:H,7,FALSE)</f>
        <v>Marketing automation and workflow management</v>
      </c>
      <c r="I2943" t="s">
        <v>253</v>
      </c>
      <c r="J2943" t="s">
        <v>189</v>
      </c>
      <c r="K2943" t="s">
        <v>249</v>
      </c>
      <c r="L2943" t="s">
        <v>676</v>
      </c>
      <c r="M2943" t="str">
        <f>VLOOKUP(L2943,'A-Applications'!B:D,3,FALSE)</f>
        <v>Microsoft Dynamics CIJ (Marketing)</v>
      </c>
      <c r="N2943" t="s">
        <v>147</v>
      </c>
      <c r="O2943" s="42" t="s">
        <v>54</v>
      </c>
      <c r="P2943" t="s">
        <v>680</v>
      </c>
      <c r="Q2943" t="str">
        <f>VLOOKUP(KamstrupData[[#This Row],[IdLevel123]],'B-Business Capability'!B:L,10,FALSE)</f>
        <v>N/A</v>
      </c>
      <c r="R2943">
        <f>VLOOKUP(KamstrupData[[#This Row],[IdLevel123]],'B-Business Capability'!B:L,11,FALSE)</f>
        <v>0</v>
      </c>
      <c r="T2943" t="s">
        <v>242</v>
      </c>
      <c r="U2943" t="str">
        <f>_xlfn.CONCAT(KamstrupData[[#This Row],[CountryCode]],"_",KamstrupData[[#This Row],[Business Area]],"_",KamstrupData[[#This Row],[DepartmentTeam]])</f>
        <v>DK10_Sales &amp; Marketing_Marketing</v>
      </c>
      <c r="V2943" t="str">
        <f>VLOOKUP(KamstrupData[[#This Row],[ORG_Concat]],'O-Organization'!F:H,3,FALSE)</f>
        <v>11001_DK10_Sales &amp; Marketing_Sales &amp; Marketing_Marketing</v>
      </c>
    </row>
    <row r="2944" spans="4:22">
      <c r="D2944" t="s">
        <v>686</v>
      </c>
      <c r="E2944" t="str">
        <f>VLOOKUP(D2944,'B-Business Capability'!B:H,5,FALSE)</f>
        <v>Marketing</v>
      </c>
      <c r="F2944" t="str">
        <f>VLOOKUP(D2944,'B-Business Capability'!B:H,6,FALSE)</f>
        <v>Digital channel management</v>
      </c>
      <c r="G2944" t="str">
        <f>VLOOKUP(D2944,'B-Business Capability'!B:H,7,FALSE)</f>
        <v>Customer channel management</v>
      </c>
      <c r="I2944" t="s">
        <v>253</v>
      </c>
      <c r="J2944" t="s">
        <v>189</v>
      </c>
      <c r="K2944" t="s">
        <v>249</v>
      </c>
      <c r="L2944" t="s">
        <v>676</v>
      </c>
      <c r="M2944" t="str">
        <f>VLOOKUP(L2944,'A-Applications'!B:D,3,FALSE)</f>
        <v>Microsoft Dynamics CIJ (Marketing)</v>
      </c>
      <c r="N2944" t="s">
        <v>147</v>
      </c>
      <c r="O2944" s="42" t="s">
        <v>54</v>
      </c>
      <c r="P2944" t="s">
        <v>687</v>
      </c>
      <c r="Q2944" t="str">
        <f>VLOOKUP(KamstrupData[[#This Row],[IdLevel123]],'B-Business Capability'!B:L,10,FALSE)</f>
        <v>N/A</v>
      </c>
      <c r="R2944">
        <f>VLOOKUP(KamstrupData[[#This Row],[IdLevel123]],'B-Business Capability'!B:L,11,FALSE)</f>
        <v>0</v>
      </c>
      <c r="T2944" t="s">
        <v>242</v>
      </c>
      <c r="U2944" t="str">
        <f>_xlfn.CONCAT(KamstrupData[[#This Row],[CountryCode]],"_",KamstrupData[[#This Row],[Business Area]],"_",KamstrupData[[#This Row],[DepartmentTeam]])</f>
        <v>DK10_Sales &amp; Marketing_Marketing</v>
      </c>
      <c r="V2944" t="str">
        <f>VLOOKUP(KamstrupData[[#This Row],[ORG_Concat]],'O-Organization'!F:H,3,FALSE)</f>
        <v>11001_DK10_Sales &amp; Marketing_Sales &amp; Marketing_Marketing</v>
      </c>
    </row>
    <row r="2945" spans="4:22">
      <c r="D2945" t="s">
        <v>1328</v>
      </c>
      <c r="E2945" t="str">
        <f>VLOOKUP(D2945,'B-Business Capability'!B:H,5,FALSE)</f>
        <v>Marketing</v>
      </c>
      <c r="F2945" t="str">
        <f>VLOOKUP(D2945,'B-Business Capability'!B:H,6,FALSE)</f>
        <v>Marketing demand management</v>
      </c>
      <c r="G2945" t="str">
        <f>VLOOKUP(D2945,'B-Business Capability'!B:H,7,FALSE)</f>
        <v>Campaign measurement and reporting</v>
      </c>
      <c r="I2945" t="s">
        <v>253</v>
      </c>
      <c r="J2945" t="s">
        <v>189</v>
      </c>
      <c r="K2945" t="s">
        <v>249</v>
      </c>
      <c r="L2945" t="s">
        <v>676</v>
      </c>
      <c r="M2945" t="str">
        <f>VLOOKUP(L2945,'A-Applications'!B:D,3,FALSE)</f>
        <v>Microsoft Dynamics CIJ (Marketing)</v>
      </c>
      <c r="N2945" t="s">
        <v>147</v>
      </c>
      <c r="O2945" s="42" t="s">
        <v>54</v>
      </c>
      <c r="P2945" t="s">
        <v>1273</v>
      </c>
      <c r="Q2945" t="str">
        <f>VLOOKUP(KamstrupData[[#This Row],[IdLevel123]],'B-Business Capability'!B:L,10,FALSE)</f>
        <v>N/A</v>
      </c>
      <c r="R2945">
        <f>VLOOKUP(KamstrupData[[#This Row],[IdLevel123]],'B-Business Capability'!B:L,11,FALSE)</f>
        <v>0</v>
      </c>
      <c r="T2945" t="s">
        <v>242</v>
      </c>
      <c r="U2945" t="str">
        <f>_xlfn.CONCAT(KamstrupData[[#This Row],[CountryCode]],"_",KamstrupData[[#This Row],[Business Area]],"_",KamstrupData[[#This Row],[DepartmentTeam]])</f>
        <v>DK10_Sales &amp; Marketing_Marketing</v>
      </c>
      <c r="V2945" t="str">
        <f>VLOOKUP(KamstrupData[[#This Row],[ORG_Concat]],'O-Organization'!F:H,3,FALSE)</f>
        <v>11001_DK10_Sales &amp; Marketing_Sales &amp; Marketing_Marketing</v>
      </c>
    </row>
    <row r="2946" spans="4:22">
      <c r="D2946" t="s">
        <v>716</v>
      </c>
      <c r="E2946" t="str">
        <f>VLOOKUP(D2946,'B-Business Capability'!B:H,5,FALSE)</f>
        <v>Marketing</v>
      </c>
      <c r="F2946" t="str">
        <f>VLOOKUP(D2946,'B-Business Capability'!B:H,6,FALSE)</f>
        <v>Marketing demand management</v>
      </c>
      <c r="G2946" t="str">
        <f>VLOOKUP(D2946,'B-Business Capability'!B:H,7,FALSE)</f>
        <v>Partner/Channel marketing management</v>
      </c>
      <c r="I2946" t="s">
        <v>253</v>
      </c>
      <c r="J2946" t="s">
        <v>189</v>
      </c>
      <c r="K2946" t="s">
        <v>249</v>
      </c>
      <c r="L2946" t="s">
        <v>676</v>
      </c>
      <c r="M2946" t="str">
        <f>VLOOKUP(L2946,'A-Applications'!B:D,3,FALSE)</f>
        <v>Microsoft Dynamics CIJ (Marketing)</v>
      </c>
      <c r="N2946" t="s">
        <v>147</v>
      </c>
      <c r="O2946" s="42" t="s">
        <v>54</v>
      </c>
      <c r="P2946" t="s">
        <v>1295</v>
      </c>
      <c r="Q2946" t="str">
        <f>VLOOKUP(KamstrupData[[#This Row],[IdLevel123]],'B-Business Capability'!B:L,10,FALSE)</f>
        <v>N/A</v>
      </c>
      <c r="R2946">
        <f>VLOOKUP(KamstrupData[[#This Row],[IdLevel123]],'B-Business Capability'!B:L,11,FALSE)</f>
        <v>0</v>
      </c>
      <c r="T2946" t="s">
        <v>242</v>
      </c>
      <c r="U2946" t="str">
        <f>_xlfn.CONCAT(KamstrupData[[#This Row],[CountryCode]],"_",KamstrupData[[#This Row],[Business Area]],"_",KamstrupData[[#This Row],[DepartmentTeam]])</f>
        <v>DK10_Sales &amp; Marketing_Marketing</v>
      </c>
      <c r="V2946" t="str">
        <f>VLOOKUP(KamstrupData[[#This Row],[ORG_Concat]],'O-Organization'!F:H,3,FALSE)</f>
        <v>11001_DK10_Sales &amp; Marketing_Sales &amp; Marketing_Marketing</v>
      </c>
    </row>
    <row r="2947" spans="4:22">
      <c r="D2947" t="s">
        <v>1356</v>
      </c>
      <c r="E2947" t="str">
        <f>VLOOKUP(D2947,'B-Business Capability'!B:H,5,FALSE)</f>
        <v>Marketing</v>
      </c>
      <c r="F2947" t="str">
        <f>VLOOKUP(D2947,'B-Business Capability'!B:H,6,FALSE)</f>
        <v>Marketing demand management</v>
      </c>
      <c r="G2947" t="str">
        <f>VLOOKUP(D2947,'B-Business Capability'!B:H,7,FALSE)</f>
        <v>Event marketing management</v>
      </c>
      <c r="I2947" t="s">
        <v>253</v>
      </c>
      <c r="J2947" t="s">
        <v>189</v>
      </c>
      <c r="K2947" t="s">
        <v>249</v>
      </c>
      <c r="L2947" t="s">
        <v>676</v>
      </c>
      <c r="M2947" t="str">
        <f>VLOOKUP(L2947,'A-Applications'!B:D,3,FALSE)</f>
        <v>Microsoft Dynamics CIJ (Marketing)</v>
      </c>
      <c r="N2947" t="s">
        <v>147</v>
      </c>
      <c r="O2947" s="42" t="s">
        <v>54</v>
      </c>
      <c r="P2947" t="s">
        <v>680</v>
      </c>
      <c r="Q2947" t="str">
        <f>VLOOKUP(KamstrupData[[#This Row],[IdLevel123]],'B-Business Capability'!B:L,10,FALSE)</f>
        <v>N/A</v>
      </c>
      <c r="R2947">
        <f>VLOOKUP(KamstrupData[[#This Row],[IdLevel123]],'B-Business Capability'!B:L,11,FALSE)</f>
        <v>0</v>
      </c>
      <c r="T2947" t="s">
        <v>242</v>
      </c>
      <c r="U2947" t="str">
        <f>_xlfn.CONCAT(KamstrupData[[#This Row],[CountryCode]],"_",KamstrupData[[#This Row],[Business Area]],"_",KamstrupData[[#This Row],[DepartmentTeam]])</f>
        <v>DK10_Sales &amp; Marketing_Marketing</v>
      </c>
      <c r="V2947" t="str">
        <f>VLOOKUP(KamstrupData[[#This Row],[ORG_Concat]],'O-Organization'!F:H,3,FALSE)</f>
        <v>11001_DK10_Sales &amp; Marketing_Sales &amp; Marketing_Marketing</v>
      </c>
    </row>
    <row r="2948" spans="4:22">
      <c r="D2948" t="s">
        <v>1357</v>
      </c>
      <c r="E2948" t="str">
        <f>VLOOKUP(D2948,'B-Business Capability'!B:H,5,FALSE)</f>
        <v>Marketing</v>
      </c>
      <c r="F2948" t="str">
        <f>VLOOKUP(D2948,'B-Business Capability'!B:H,6,FALSE)</f>
        <v>Marketing demand management</v>
      </c>
      <c r="G2948" t="str">
        <f>VLOOKUP(D2948,'B-Business Capability'!B:H,7,FALSE)</f>
        <v>Email marketing management</v>
      </c>
      <c r="I2948" t="s">
        <v>253</v>
      </c>
      <c r="J2948" t="s">
        <v>189</v>
      </c>
      <c r="K2948" t="s">
        <v>249</v>
      </c>
      <c r="L2948" t="s">
        <v>676</v>
      </c>
      <c r="M2948" t="str">
        <f>VLOOKUP(L2948,'A-Applications'!B:D,3,FALSE)</f>
        <v>Microsoft Dynamics CIJ (Marketing)</v>
      </c>
      <c r="N2948" t="s">
        <v>147</v>
      </c>
      <c r="O2948" s="42" t="s">
        <v>54</v>
      </c>
      <c r="P2948" t="s">
        <v>680</v>
      </c>
      <c r="Q2948" t="str">
        <f>VLOOKUP(KamstrupData[[#This Row],[IdLevel123]],'B-Business Capability'!B:L,10,FALSE)</f>
        <v>N/A</v>
      </c>
      <c r="R2948">
        <f>VLOOKUP(KamstrupData[[#This Row],[IdLevel123]],'B-Business Capability'!B:L,11,FALSE)</f>
        <v>0</v>
      </c>
      <c r="T2948" t="s">
        <v>242</v>
      </c>
      <c r="U2948" t="str">
        <f>_xlfn.CONCAT(KamstrupData[[#This Row],[CountryCode]],"_",KamstrupData[[#This Row],[Business Area]],"_",KamstrupData[[#This Row],[DepartmentTeam]])</f>
        <v>DK10_Sales &amp; Marketing_Marketing</v>
      </c>
      <c r="V2948" t="str">
        <f>VLOOKUP(KamstrupData[[#This Row],[ORG_Concat]],'O-Organization'!F:H,3,FALSE)</f>
        <v>11001_DK10_Sales &amp; Marketing_Sales &amp; Marketing_Marketing</v>
      </c>
    </row>
    <row r="2949" spans="4:22">
      <c r="D2949" t="s">
        <v>1358</v>
      </c>
      <c r="E2949" t="str">
        <f>VLOOKUP(D2949,'B-Business Capability'!B:H,5,FALSE)</f>
        <v>Marketing</v>
      </c>
      <c r="F2949" t="str">
        <f>VLOOKUP(D2949,'B-Business Capability'!B:H,6,FALSE)</f>
        <v>Marketing demand management</v>
      </c>
      <c r="G2949" t="str">
        <f>VLOOKUP(D2949,'B-Business Capability'!B:H,7,FALSE)</f>
        <v>Data privacy, compliance, legal review, and risk management</v>
      </c>
      <c r="I2949" t="s">
        <v>253</v>
      </c>
      <c r="J2949" t="s">
        <v>189</v>
      </c>
      <c r="K2949" t="s">
        <v>249</v>
      </c>
      <c r="L2949" t="s">
        <v>676</v>
      </c>
      <c r="M2949" t="str">
        <f>VLOOKUP(L2949,'A-Applications'!B:D,3,FALSE)</f>
        <v>Microsoft Dynamics CIJ (Marketing)</v>
      </c>
      <c r="N2949" t="s">
        <v>147</v>
      </c>
      <c r="O2949" s="42" t="s">
        <v>54</v>
      </c>
      <c r="P2949" t="s">
        <v>269</v>
      </c>
      <c r="Q2949" t="str">
        <f>VLOOKUP(KamstrupData[[#This Row],[IdLevel123]],'B-Business Capability'!B:L,10,FALSE)</f>
        <v>N/A</v>
      </c>
      <c r="R2949">
        <f>VLOOKUP(KamstrupData[[#This Row],[IdLevel123]],'B-Business Capability'!B:L,11,FALSE)</f>
        <v>0</v>
      </c>
      <c r="T2949" t="s">
        <v>242</v>
      </c>
      <c r="U2949" t="str">
        <f>_xlfn.CONCAT(KamstrupData[[#This Row],[CountryCode]],"_",KamstrupData[[#This Row],[Business Area]],"_",KamstrupData[[#This Row],[DepartmentTeam]])</f>
        <v>DK10_Sales &amp; Marketing_Marketing</v>
      </c>
      <c r="V2949" t="str">
        <f>VLOOKUP(KamstrupData[[#This Row],[ORG_Concat]],'O-Organization'!F:H,3,FALSE)</f>
        <v>11001_DK10_Sales &amp; Marketing_Sales &amp; Marketing_Marketing</v>
      </c>
    </row>
    <row r="2950" spans="4:22">
      <c r="D2950" t="s">
        <v>1359</v>
      </c>
      <c r="E2950" t="str">
        <f>VLOOKUP(D2950,'B-Business Capability'!B:H,5,FALSE)</f>
        <v>Marketing</v>
      </c>
      <c r="F2950" t="str">
        <f>VLOOKUP(D2950,'B-Business Capability'!B:H,6,FALSE)</f>
        <v>Marketing demand management</v>
      </c>
      <c r="G2950" t="str">
        <f>VLOOKUP(D2950,'B-Business Capability'!B:H,7,FALSE)</f>
        <v>Retargeting</v>
      </c>
      <c r="I2950" t="s">
        <v>253</v>
      </c>
      <c r="J2950" t="s">
        <v>189</v>
      </c>
      <c r="K2950" t="s">
        <v>249</v>
      </c>
      <c r="L2950" t="s">
        <v>676</v>
      </c>
      <c r="M2950" t="str">
        <f>VLOOKUP(L2950,'A-Applications'!B:D,3,FALSE)</f>
        <v>Microsoft Dynamics CIJ (Marketing)</v>
      </c>
      <c r="N2950" t="s">
        <v>147</v>
      </c>
      <c r="O2950" s="42" t="s">
        <v>54</v>
      </c>
      <c r="P2950" t="s">
        <v>680</v>
      </c>
      <c r="Q2950" t="str">
        <f>VLOOKUP(KamstrupData[[#This Row],[IdLevel123]],'B-Business Capability'!B:L,10,FALSE)</f>
        <v>N/A</v>
      </c>
      <c r="R2950">
        <f>VLOOKUP(KamstrupData[[#This Row],[IdLevel123]],'B-Business Capability'!B:L,11,FALSE)</f>
        <v>0</v>
      </c>
      <c r="T2950" t="s">
        <v>1360</v>
      </c>
      <c r="U2950" t="str">
        <f>_xlfn.CONCAT(KamstrupData[[#This Row],[CountryCode]],"_",KamstrupData[[#This Row],[Business Area]],"_",KamstrupData[[#This Row],[DepartmentTeam]])</f>
        <v>DK10_Sales &amp; Marketing_Marketing</v>
      </c>
      <c r="V2950" t="str">
        <f>VLOOKUP(KamstrupData[[#This Row],[ORG_Concat]],'O-Organization'!F:H,3,FALSE)</f>
        <v>11001_DK10_Sales &amp; Marketing_Sales &amp; Marketing_Marketing</v>
      </c>
    </row>
    <row r="2951" spans="4:22">
      <c r="D2951" t="s">
        <v>679</v>
      </c>
      <c r="E2951" t="str">
        <f>VLOOKUP(D2951,'B-Business Capability'!B:H,5,FALSE)</f>
        <v>Marketing</v>
      </c>
      <c r="F2951" t="str">
        <f>VLOOKUP(D2951,'B-Business Capability'!B:H,6,FALSE)</f>
        <v>Marketing demand management</v>
      </c>
      <c r="G2951" t="str">
        <f>VLOOKUP(D2951,'B-Business Capability'!B:H,7,FALSE)</f>
        <v>Lead generation, management, and nurturing</v>
      </c>
      <c r="I2951" t="s">
        <v>253</v>
      </c>
      <c r="J2951" t="s">
        <v>189</v>
      </c>
      <c r="K2951" t="s">
        <v>249</v>
      </c>
      <c r="L2951" t="s">
        <v>613</v>
      </c>
      <c r="M2951" t="str">
        <f>VLOOKUP(L2951,'A-Applications'!B:D,3,FALSE)</f>
        <v>Dot.vu</v>
      </c>
      <c r="N2951" t="s">
        <v>53</v>
      </c>
      <c r="O2951" s="42" t="s">
        <v>54</v>
      </c>
      <c r="P2951" t="s">
        <v>680</v>
      </c>
      <c r="Q2951" t="str">
        <f>VLOOKUP(KamstrupData[[#This Row],[IdLevel123]],'B-Business Capability'!B:L,10,FALSE)</f>
        <v>N/A</v>
      </c>
      <c r="R2951">
        <f>VLOOKUP(KamstrupData[[#This Row],[IdLevel123]],'B-Business Capability'!B:L,11,FALSE)</f>
        <v>0</v>
      </c>
      <c r="T2951" t="s">
        <v>242</v>
      </c>
      <c r="U2951" t="str">
        <f>_xlfn.CONCAT(KamstrupData[[#This Row],[CountryCode]],"_",KamstrupData[[#This Row],[Business Area]],"_",KamstrupData[[#This Row],[DepartmentTeam]])</f>
        <v>DK10_Sales &amp; Marketing_Marketing</v>
      </c>
      <c r="V2951" t="str">
        <f>VLOOKUP(KamstrupData[[#This Row],[ORG_Concat]],'O-Organization'!F:H,3,FALSE)</f>
        <v>11001_DK10_Sales &amp; Marketing_Sales &amp; Marketing_Marketing</v>
      </c>
    </row>
    <row r="2952" spans="4:22">
      <c r="D2952" t="s">
        <v>1341</v>
      </c>
      <c r="E2952" t="str">
        <f>VLOOKUP(D2952,'B-Business Capability'!B:H,5,FALSE)</f>
        <v>Sales</v>
      </c>
      <c r="F2952" t="str">
        <f>VLOOKUP(D2952,'B-Business Capability'!B:H,6,FALSE)</f>
        <v>Sales Execution and Customer Engagement</v>
      </c>
      <c r="G2952" t="str">
        <f>VLOOKUP(D2952,'B-Business Capability'!B:H,7,FALSE)</f>
        <v>Sales lead management</v>
      </c>
      <c r="I2952" t="s">
        <v>253</v>
      </c>
      <c r="J2952" t="s">
        <v>189</v>
      </c>
      <c r="K2952" t="s">
        <v>1275</v>
      </c>
      <c r="L2952" t="s">
        <v>613</v>
      </c>
      <c r="M2952" t="str">
        <f>VLOOKUP(L2952,'A-Applications'!B:D,3,FALSE)</f>
        <v>Dot.vu</v>
      </c>
      <c r="N2952" t="s">
        <v>147</v>
      </c>
      <c r="O2952" s="42"/>
      <c r="P2952" t="s">
        <v>1342</v>
      </c>
      <c r="Q2952" t="str">
        <f>VLOOKUP(KamstrupData[[#This Row],[IdLevel123]],'B-Business Capability'!B:L,10,FALSE)</f>
        <v>N/A</v>
      </c>
      <c r="R2952">
        <f>VLOOKUP(KamstrupData[[#This Row],[IdLevel123]],'B-Business Capability'!B:L,11,FALSE)</f>
        <v>0</v>
      </c>
      <c r="U2952" t="str">
        <f>_xlfn.CONCAT(KamstrupData[[#This Row],[CountryCode]],"_",KamstrupData[[#This Row],[Business Area]],"_",KamstrupData[[#This Row],[DepartmentTeam]])</f>
        <v>DK10_Sales &amp; Marketing_Sales</v>
      </c>
      <c r="V2952" t="str">
        <f>VLOOKUP(KamstrupData[[#This Row],[ORG_Concat]],'O-Organization'!F:H,3,FALSE)</f>
        <v>11002_DK10_Sales &amp; Marketing_Sales &amp; Marketing_Sales</v>
      </c>
    </row>
    <row r="2953" spans="4:22">
      <c r="D2953" t="s">
        <v>95</v>
      </c>
      <c r="E2953" t="str">
        <f>VLOOKUP(D2953,'B-Business Capability'!B:H,5,FALSE)</f>
        <v>Not mapped to capability</v>
      </c>
      <c r="F2953">
        <f>VLOOKUP(D2953,'B-Business Capability'!B:H,6,FALSE)</f>
        <v>0</v>
      </c>
      <c r="G2953">
        <f>VLOOKUP(D2953,'B-Business Capability'!B:H,7,FALSE)</f>
        <v>0</v>
      </c>
      <c r="I2953" t="s">
        <v>253</v>
      </c>
      <c r="J2953" t="s">
        <v>189</v>
      </c>
      <c r="L2953" t="s">
        <v>613</v>
      </c>
      <c r="M2953" t="str">
        <f>VLOOKUP(L2953,'A-Applications'!B:D,3,FALSE)</f>
        <v>Dot.vu</v>
      </c>
      <c r="O2953" s="42"/>
      <c r="P2953" t="s">
        <v>77</v>
      </c>
      <c r="Q2953" t="str">
        <f>VLOOKUP(KamstrupData[[#This Row],[IdLevel123]],'B-Business Capability'!B:L,10,FALSE)</f>
        <v>N/A</v>
      </c>
      <c r="R2953">
        <f>VLOOKUP(KamstrupData[[#This Row],[IdLevel123]],'B-Business Capability'!B:L,11,FALSE)</f>
        <v>0</v>
      </c>
      <c r="T2953" t="s">
        <v>1332</v>
      </c>
      <c r="U2953" t="str">
        <f>_xlfn.CONCAT(KamstrupData[[#This Row],[CountryCode]],"_",KamstrupData[[#This Row],[Business Area]],"_",KamstrupData[[#This Row],[DepartmentTeam]])</f>
        <v>DK10_Sales &amp; Marketing_</v>
      </c>
      <c r="V2953" t="str">
        <f>VLOOKUP(KamstrupData[[#This Row],[ORG_Concat]],'O-Organization'!F:H,3,FALSE)</f>
        <v>11000_DK10_Sales &amp; Marketing_Sales &amp; Marketing_</v>
      </c>
    </row>
    <row r="2954" spans="4:22">
      <c r="D2954" t="s">
        <v>1361</v>
      </c>
      <c r="E2954" t="str">
        <f>VLOOKUP(D2954,'B-Business Capability'!B:H,5,FALSE)</f>
        <v>Marketing</v>
      </c>
      <c r="F2954" t="str">
        <f>VLOOKUP(D2954,'B-Business Capability'!B:H,6,FALSE)</f>
        <v>Customer experience and data management</v>
      </c>
      <c r="G2954" t="str">
        <f>VLOOKUP(D2954,'B-Business Capability'!B:H,7,FALSE)</f>
        <v>Compliance and data privacy management</v>
      </c>
      <c r="I2954" t="s">
        <v>253</v>
      </c>
      <c r="J2954" t="s">
        <v>189</v>
      </c>
      <c r="K2954" t="s">
        <v>249</v>
      </c>
      <c r="L2954" t="s">
        <v>1362</v>
      </c>
      <c r="M2954" t="str">
        <f>VLOOKUP(L2954,'A-Applications'!B:D,3,FALSE)</f>
        <v>Cookiebot</v>
      </c>
      <c r="N2954" t="s">
        <v>53</v>
      </c>
      <c r="O2954" s="42" t="s">
        <v>54</v>
      </c>
      <c r="P2954" t="s">
        <v>269</v>
      </c>
      <c r="Q2954" t="str">
        <f>VLOOKUP(KamstrupData[[#This Row],[IdLevel123]],'B-Business Capability'!B:L,10,FALSE)</f>
        <v>N/A</v>
      </c>
      <c r="R2954">
        <f>VLOOKUP(KamstrupData[[#This Row],[IdLevel123]],'B-Business Capability'!B:L,11,FALSE)</f>
        <v>0</v>
      </c>
      <c r="T2954" t="s">
        <v>242</v>
      </c>
      <c r="U2954" t="str">
        <f>_xlfn.CONCAT(KamstrupData[[#This Row],[CountryCode]],"_",KamstrupData[[#This Row],[Business Area]],"_",KamstrupData[[#This Row],[DepartmentTeam]])</f>
        <v>DK10_Sales &amp; Marketing_Marketing</v>
      </c>
      <c r="V2954" t="str">
        <f>VLOOKUP(KamstrupData[[#This Row],[ORG_Concat]],'O-Organization'!F:H,3,FALSE)</f>
        <v>11001_DK10_Sales &amp; Marketing_Sales &amp; Marketing_Marketing</v>
      </c>
    </row>
    <row r="2955" spans="4:22">
      <c r="D2955" t="s">
        <v>1303</v>
      </c>
      <c r="E2955" t="str">
        <f>VLOOKUP(D2955,'B-Business Capability'!B:H,5,FALSE)</f>
        <v>Marketing</v>
      </c>
      <c r="F2955" t="str">
        <f>VLOOKUP(D2955,'B-Business Capability'!B:H,6,FALSE)</f>
        <v>Corporate communication and brand management</v>
      </c>
      <c r="G2955" t="str">
        <f>VLOOKUP(D2955,'B-Business Capability'!B:H,7,FALSE)</f>
        <v>Corporate website management</v>
      </c>
      <c r="I2955" t="s">
        <v>253</v>
      </c>
      <c r="J2955" t="s">
        <v>189</v>
      </c>
      <c r="K2955" t="s">
        <v>249</v>
      </c>
      <c r="L2955" t="s">
        <v>1362</v>
      </c>
      <c r="M2955" t="str">
        <f>VLOOKUP(L2955,'A-Applications'!B:D,3,FALSE)</f>
        <v>Cookiebot</v>
      </c>
      <c r="N2955" t="s">
        <v>53</v>
      </c>
      <c r="O2955" s="42" t="s">
        <v>54</v>
      </c>
      <c r="P2955" t="s">
        <v>680</v>
      </c>
      <c r="Q2955" t="str">
        <f>VLOOKUP(KamstrupData[[#This Row],[IdLevel123]],'B-Business Capability'!B:L,10,FALSE)</f>
        <v>N/A</v>
      </c>
      <c r="R2955">
        <f>VLOOKUP(KamstrupData[[#This Row],[IdLevel123]],'B-Business Capability'!B:L,11,FALSE)</f>
        <v>0</v>
      </c>
      <c r="T2955" t="s">
        <v>242</v>
      </c>
      <c r="U2955" t="str">
        <f>_xlfn.CONCAT(KamstrupData[[#This Row],[CountryCode]],"_",KamstrupData[[#This Row],[Business Area]],"_",KamstrupData[[#This Row],[DepartmentTeam]])</f>
        <v>DK10_Sales &amp; Marketing_Marketing</v>
      </c>
      <c r="V2955" t="str">
        <f>VLOOKUP(KamstrupData[[#This Row],[ORG_Concat]],'O-Organization'!F:H,3,FALSE)</f>
        <v>11001_DK10_Sales &amp; Marketing_Sales &amp; Marketing_Marketing</v>
      </c>
    </row>
    <row r="2956" spans="4:22">
      <c r="D2956" t="s">
        <v>705</v>
      </c>
      <c r="E2956" t="str">
        <f>VLOOKUP(D2956,'B-Business Capability'!B:H,5,FALSE)</f>
        <v>Marketing</v>
      </c>
      <c r="F2956" t="str">
        <f>VLOOKUP(D2956,'B-Business Capability'!B:H,6,FALSE)</f>
        <v>Digital channel management</v>
      </c>
      <c r="G2956" t="str">
        <f>VLOOKUP(D2956,'B-Business Capability'!B:H,7,FALSE)</f>
        <v>Corporate website management</v>
      </c>
      <c r="I2956" t="s">
        <v>253</v>
      </c>
      <c r="J2956" t="s">
        <v>189</v>
      </c>
      <c r="K2956" t="s">
        <v>249</v>
      </c>
      <c r="L2956" t="s">
        <v>1362</v>
      </c>
      <c r="M2956" t="str">
        <f>VLOOKUP(L2956,'A-Applications'!B:D,3,FALSE)</f>
        <v>Cookiebot</v>
      </c>
      <c r="N2956" t="s">
        <v>53</v>
      </c>
      <c r="O2956" s="42" t="s">
        <v>54</v>
      </c>
      <c r="P2956" t="s">
        <v>685</v>
      </c>
      <c r="Q2956" t="str">
        <f>VLOOKUP(KamstrupData[[#This Row],[IdLevel123]],'B-Business Capability'!B:L,10,FALSE)</f>
        <v>N/A</v>
      </c>
      <c r="R2956">
        <f>VLOOKUP(KamstrupData[[#This Row],[IdLevel123]],'B-Business Capability'!B:L,11,FALSE)</f>
        <v>0</v>
      </c>
      <c r="T2956" t="s">
        <v>242</v>
      </c>
      <c r="U2956" t="str">
        <f>_xlfn.CONCAT(KamstrupData[[#This Row],[CountryCode]],"_",KamstrupData[[#This Row],[Business Area]],"_",KamstrupData[[#This Row],[DepartmentTeam]])</f>
        <v>DK10_Sales &amp; Marketing_Marketing</v>
      </c>
      <c r="V2956" t="str">
        <f>VLOOKUP(KamstrupData[[#This Row],[ORG_Concat]],'O-Organization'!F:H,3,FALSE)</f>
        <v>11001_DK10_Sales &amp; Marketing_Sales &amp; Marketing_Marketing</v>
      </c>
    </row>
    <row r="2957" spans="4:22">
      <c r="D2957" t="s">
        <v>1358</v>
      </c>
      <c r="E2957" t="str">
        <f>VLOOKUP(D2957,'B-Business Capability'!B:H,5,FALSE)</f>
        <v>Marketing</v>
      </c>
      <c r="F2957" t="str">
        <f>VLOOKUP(D2957,'B-Business Capability'!B:H,6,FALSE)</f>
        <v>Marketing demand management</v>
      </c>
      <c r="G2957" t="str">
        <f>VLOOKUP(D2957,'B-Business Capability'!B:H,7,FALSE)</f>
        <v>Data privacy, compliance, legal review, and risk management</v>
      </c>
      <c r="I2957" t="s">
        <v>253</v>
      </c>
      <c r="J2957" t="s">
        <v>189</v>
      </c>
      <c r="K2957" t="s">
        <v>249</v>
      </c>
      <c r="L2957" t="s">
        <v>1362</v>
      </c>
      <c r="M2957" t="str">
        <f>VLOOKUP(L2957,'A-Applications'!B:D,3,FALSE)</f>
        <v>Cookiebot</v>
      </c>
      <c r="N2957" t="s">
        <v>53</v>
      </c>
      <c r="O2957" s="42" t="s">
        <v>54</v>
      </c>
      <c r="P2957" t="s">
        <v>269</v>
      </c>
      <c r="Q2957" t="str">
        <f>VLOOKUP(KamstrupData[[#This Row],[IdLevel123]],'B-Business Capability'!B:L,10,FALSE)</f>
        <v>N/A</v>
      </c>
      <c r="R2957">
        <f>VLOOKUP(KamstrupData[[#This Row],[IdLevel123]],'B-Business Capability'!B:L,11,FALSE)</f>
        <v>0</v>
      </c>
      <c r="T2957" t="s">
        <v>1351</v>
      </c>
      <c r="U2957" t="str">
        <f>_xlfn.CONCAT(KamstrupData[[#This Row],[CountryCode]],"_",KamstrupData[[#This Row],[Business Area]],"_",KamstrupData[[#This Row],[DepartmentTeam]])</f>
        <v>DK10_Sales &amp; Marketing_Marketing</v>
      </c>
      <c r="V2957" t="str">
        <f>VLOOKUP(KamstrupData[[#This Row],[ORG_Concat]],'O-Organization'!F:H,3,FALSE)</f>
        <v>11001_DK10_Sales &amp; Marketing_Sales &amp; Marketing_Marketing</v>
      </c>
    </row>
    <row r="2958" spans="4:22">
      <c r="D2958" t="s">
        <v>95</v>
      </c>
      <c r="E2958" t="str">
        <f>VLOOKUP(D2958,'B-Business Capability'!B:H,5,FALSE)</f>
        <v>Not mapped to capability</v>
      </c>
      <c r="F2958">
        <f>VLOOKUP(D2958,'B-Business Capability'!B:H,6,FALSE)</f>
        <v>0</v>
      </c>
      <c r="G2958">
        <f>VLOOKUP(D2958,'B-Business Capability'!B:H,7,FALSE)</f>
        <v>0</v>
      </c>
      <c r="I2958" t="s">
        <v>253</v>
      </c>
      <c r="J2958" t="s">
        <v>189</v>
      </c>
      <c r="L2958" t="s">
        <v>1362</v>
      </c>
      <c r="M2958" t="str">
        <f>VLOOKUP(L2958,'A-Applications'!B:D,3,FALSE)</f>
        <v>Cookiebot</v>
      </c>
      <c r="O2958" s="42"/>
      <c r="P2958" t="s">
        <v>77</v>
      </c>
      <c r="Q2958" t="str">
        <f>VLOOKUP(KamstrupData[[#This Row],[IdLevel123]],'B-Business Capability'!B:L,10,FALSE)</f>
        <v>N/A</v>
      </c>
      <c r="R2958">
        <f>VLOOKUP(KamstrupData[[#This Row],[IdLevel123]],'B-Business Capability'!B:L,11,FALSE)</f>
        <v>0</v>
      </c>
      <c r="T2958" t="s">
        <v>1332</v>
      </c>
      <c r="U2958" t="str">
        <f>_xlfn.CONCAT(KamstrupData[[#This Row],[CountryCode]],"_",KamstrupData[[#This Row],[Business Area]],"_",KamstrupData[[#This Row],[DepartmentTeam]])</f>
        <v>DK10_Sales &amp; Marketing_</v>
      </c>
      <c r="V2958" t="str">
        <f>VLOOKUP(KamstrupData[[#This Row],[ORG_Concat]],'O-Organization'!F:H,3,FALSE)</f>
        <v>11000_DK10_Sales &amp; Marketing_Sales &amp; Marketing_</v>
      </c>
    </row>
    <row r="2959" spans="4:22">
      <c r="D2959" t="s">
        <v>707</v>
      </c>
      <c r="E2959" t="str">
        <f>VLOOKUP(D2959,'B-Business Capability'!B:H,5,FALSE)</f>
        <v>Marketing</v>
      </c>
      <c r="F2959" t="str">
        <f>VLOOKUP(D2959,'B-Business Capability'!B:H,6,FALSE)</f>
        <v>Marketing demand management</v>
      </c>
      <c r="G2959" t="str">
        <f>VLOOKUP(D2959,'B-Business Capability'!B:H,7,FALSE)</f>
        <v>Content management</v>
      </c>
      <c r="I2959" t="s">
        <v>253</v>
      </c>
      <c r="J2959" t="s">
        <v>189</v>
      </c>
      <c r="K2959" t="s">
        <v>249</v>
      </c>
      <c r="L2959" t="s">
        <v>581</v>
      </c>
      <c r="M2959" t="str">
        <f>VLOOKUP(L2959,'A-Applications'!B:D,3,FALSE)</f>
        <v>Canva Teams</v>
      </c>
      <c r="N2959" t="s">
        <v>147</v>
      </c>
      <c r="O2959" s="42" t="s">
        <v>54</v>
      </c>
      <c r="P2959" t="s">
        <v>709</v>
      </c>
      <c r="Q2959" t="str">
        <f>VLOOKUP(KamstrupData[[#This Row],[IdLevel123]],'B-Business Capability'!B:L,10,FALSE)</f>
        <v>N/A</v>
      </c>
      <c r="R2959">
        <f>VLOOKUP(KamstrupData[[#This Row],[IdLevel123]],'B-Business Capability'!B:L,11,FALSE)</f>
        <v>0</v>
      </c>
      <c r="T2959" t="s">
        <v>242</v>
      </c>
      <c r="U2959" t="str">
        <f>_xlfn.CONCAT(KamstrupData[[#This Row],[CountryCode]],"_",KamstrupData[[#This Row],[Business Area]],"_",KamstrupData[[#This Row],[DepartmentTeam]])</f>
        <v>DK10_Sales &amp; Marketing_Marketing</v>
      </c>
      <c r="V2959" t="str">
        <f>VLOOKUP(KamstrupData[[#This Row],[ORG_Concat]],'O-Organization'!F:H,3,FALSE)</f>
        <v>11001_DK10_Sales &amp; Marketing_Sales &amp; Marketing_Marketing</v>
      </c>
    </row>
    <row r="2960" spans="4:22">
      <c r="D2960" t="s">
        <v>1303</v>
      </c>
      <c r="E2960" t="str">
        <f>VLOOKUP(D2960,'B-Business Capability'!B:H,5,FALSE)</f>
        <v>Marketing</v>
      </c>
      <c r="F2960" t="str">
        <f>VLOOKUP(D2960,'B-Business Capability'!B:H,6,FALSE)</f>
        <v>Corporate communication and brand management</v>
      </c>
      <c r="G2960" t="str">
        <f>VLOOKUP(D2960,'B-Business Capability'!B:H,7,FALSE)</f>
        <v>Corporate website management</v>
      </c>
      <c r="I2960" t="s">
        <v>253</v>
      </c>
      <c r="J2960" t="s">
        <v>189</v>
      </c>
      <c r="K2960" t="s">
        <v>249</v>
      </c>
      <c r="L2960" t="s">
        <v>1363</v>
      </c>
      <c r="M2960" t="str">
        <f>VLOOKUP(L2960,'A-Applications'!B:D,3,FALSE)</f>
        <v>QR code generator</v>
      </c>
      <c r="N2960" t="s">
        <v>53</v>
      </c>
      <c r="O2960" s="42" t="s">
        <v>54</v>
      </c>
      <c r="P2960" t="s">
        <v>680</v>
      </c>
      <c r="Q2960" t="str">
        <f>VLOOKUP(KamstrupData[[#This Row],[IdLevel123]],'B-Business Capability'!B:L,10,FALSE)</f>
        <v>N/A</v>
      </c>
      <c r="R2960">
        <f>VLOOKUP(KamstrupData[[#This Row],[IdLevel123]],'B-Business Capability'!B:L,11,FALSE)</f>
        <v>0</v>
      </c>
      <c r="T2960" t="s">
        <v>242</v>
      </c>
      <c r="U2960" t="str">
        <f>_xlfn.CONCAT(KamstrupData[[#This Row],[CountryCode]],"_",KamstrupData[[#This Row],[Business Area]],"_",KamstrupData[[#This Row],[DepartmentTeam]])</f>
        <v>DK10_Sales &amp; Marketing_Marketing</v>
      </c>
      <c r="V2960" t="str">
        <f>VLOOKUP(KamstrupData[[#This Row],[ORG_Concat]],'O-Organization'!F:H,3,FALSE)</f>
        <v>11001_DK10_Sales &amp; Marketing_Sales &amp; Marketing_Marketing</v>
      </c>
    </row>
    <row r="2961" spans="4:22">
      <c r="D2961" t="s">
        <v>95</v>
      </c>
      <c r="E2961" t="str">
        <f>VLOOKUP(D2961,'B-Business Capability'!B:H,5,FALSE)</f>
        <v>Not mapped to capability</v>
      </c>
      <c r="F2961">
        <f>VLOOKUP(D2961,'B-Business Capability'!B:H,6,FALSE)</f>
        <v>0</v>
      </c>
      <c r="G2961">
        <f>VLOOKUP(D2961,'B-Business Capability'!B:H,7,FALSE)</f>
        <v>0</v>
      </c>
      <c r="I2961" t="s">
        <v>253</v>
      </c>
      <c r="J2961" t="s">
        <v>189</v>
      </c>
      <c r="L2961" t="s">
        <v>1363</v>
      </c>
      <c r="M2961" t="str">
        <f>VLOOKUP(L2961,'A-Applications'!B:D,3,FALSE)</f>
        <v>QR code generator</v>
      </c>
      <c r="O2961" s="42"/>
      <c r="P2961" t="s">
        <v>77</v>
      </c>
      <c r="Q2961" t="str">
        <f>VLOOKUP(KamstrupData[[#This Row],[IdLevel123]],'B-Business Capability'!B:L,10,FALSE)</f>
        <v>N/A</v>
      </c>
      <c r="R2961">
        <f>VLOOKUP(KamstrupData[[#This Row],[IdLevel123]],'B-Business Capability'!B:L,11,FALSE)</f>
        <v>0</v>
      </c>
      <c r="T2961" t="s">
        <v>1332</v>
      </c>
      <c r="U2961" t="str">
        <f>_xlfn.CONCAT(KamstrupData[[#This Row],[CountryCode]],"_",KamstrupData[[#This Row],[Business Area]],"_",KamstrupData[[#This Row],[DepartmentTeam]])</f>
        <v>DK10_Sales &amp; Marketing_</v>
      </c>
      <c r="V2961" t="str">
        <f>VLOOKUP(KamstrupData[[#This Row],[ORG_Concat]],'O-Organization'!F:H,3,FALSE)</f>
        <v>11000_DK10_Sales &amp; Marketing_Sales &amp; Marketing_</v>
      </c>
    </row>
    <row r="2962" spans="4:22">
      <c r="D2962" t="s">
        <v>1320</v>
      </c>
      <c r="E2962" t="str">
        <f>VLOOKUP(D2962,'B-Business Capability'!B:H,5,FALSE)</f>
        <v>Sales</v>
      </c>
      <c r="F2962" t="str">
        <f>VLOOKUP(D2962,'B-Business Capability'!B:H,6,FALSE)</f>
        <v>Sales Management</v>
      </c>
      <c r="G2962" t="str">
        <f>VLOOKUP(D2962,'B-Business Capability'!B:H,7,FALSE)</f>
        <v>Sales Analytics</v>
      </c>
      <c r="I2962" t="s">
        <v>253</v>
      </c>
      <c r="J2962" t="s">
        <v>189</v>
      </c>
      <c r="K2962" t="s">
        <v>1275</v>
      </c>
      <c r="L2962" t="s">
        <v>583</v>
      </c>
      <c r="M2962" t="str">
        <f>VLOOKUP(L2962,'A-Applications'!B:D,3,FALSE)</f>
        <v>ChatGPT</v>
      </c>
      <c r="N2962" t="s">
        <v>147</v>
      </c>
      <c r="O2962" s="42" t="s">
        <v>62</v>
      </c>
      <c r="P2962" t="s">
        <v>198</v>
      </c>
      <c r="Q2962" t="str">
        <f>VLOOKUP(KamstrupData[[#This Row],[IdLevel123]],'B-Business Capability'!B:L,10,FALSE)</f>
        <v>N/A</v>
      </c>
      <c r="R2962">
        <f>VLOOKUP(KamstrupData[[#This Row],[IdLevel123]],'B-Business Capability'!B:L,11,FALSE)</f>
        <v>0</v>
      </c>
      <c r="T2962" t="s">
        <v>1276</v>
      </c>
      <c r="U2962" t="str">
        <f>_xlfn.CONCAT(KamstrupData[[#This Row],[CountryCode]],"_",KamstrupData[[#This Row],[Business Area]],"_",KamstrupData[[#This Row],[DepartmentTeam]])</f>
        <v>DK10_Sales &amp; Marketing_Sales</v>
      </c>
      <c r="V2962" t="str">
        <f>VLOOKUP(KamstrupData[[#This Row],[ORG_Concat]],'O-Organization'!F:H,3,FALSE)</f>
        <v>11002_DK10_Sales &amp; Marketing_Sales &amp; Marketing_Sales</v>
      </c>
    </row>
    <row r="2963" spans="4:22">
      <c r="D2963" t="s">
        <v>1343</v>
      </c>
      <c r="E2963" t="str">
        <f>VLOOKUP(D2963,'B-Business Capability'!B:H,5,FALSE)</f>
        <v>Sales</v>
      </c>
      <c r="F2963" t="str">
        <f>VLOOKUP(D2963,'B-Business Capability'!B:H,6,FALSE)</f>
        <v>Sales Execution and Customer Engagement</v>
      </c>
      <c r="G2963" t="str">
        <f>VLOOKUP(D2963,'B-Business Capability'!B:H,7,FALSE)</f>
        <v>Strategic account planning</v>
      </c>
      <c r="I2963" t="s">
        <v>253</v>
      </c>
      <c r="J2963" t="s">
        <v>189</v>
      </c>
      <c r="K2963" t="s">
        <v>1275</v>
      </c>
      <c r="L2963" t="s">
        <v>57</v>
      </c>
      <c r="M2963" t="str">
        <f>VLOOKUP(L2963,'A-Applications'!B:D,3,FALSE)</f>
        <v>Microsoft Word</v>
      </c>
      <c r="N2963" t="s">
        <v>53</v>
      </c>
      <c r="O2963" s="42" t="s">
        <v>62</v>
      </c>
      <c r="P2963" t="s">
        <v>1279</v>
      </c>
      <c r="Q2963" t="str">
        <f>VLOOKUP(KamstrupData[[#This Row],[IdLevel123]],'B-Business Capability'!B:L,10,FALSE)</f>
        <v>N/A</v>
      </c>
      <c r="R2963">
        <f>VLOOKUP(KamstrupData[[#This Row],[IdLevel123]],'B-Business Capability'!B:L,11,FALSE)</f>
        <v>0</v>
      </c>
      <c r="T2963" t="s">
        <v>1276</v>
      </c>
      <c r="U2963" t="str">
        <f>_xlfn.CONCAT(KamstrupData[[#This Row],[CountryCode]],"_",KamstrupData[[#This Row],[Business Area]],"_",KamstrupData[[#This Row],[DepartmentTeam]])</f>
        <v>DK10_Sales &amp; Marketing_Sales</v>
      </c>
      <c r="V2963" t="str">
        <f>VLOOKUP(KamstrupData[[#This Row],[ORG_Concat]],'O-Organization'!F:H,3,FALSE)</f>
        <v>11002_DK10_Sales &amp; Marketing_Sales &amp; Marketing_Sales</v>
      </c>
    </row>
    <row r="2964" spans="4:22">
      <c r="D2964" t="s">
        <v>225</v>
      </c>
      <c r="E2964" t="str">
        <f>VLOOKUP(D2964,'B-Business Capability'!B:H,5,FALSE)</f>
        <v>Sales</v>
      </c>
      <c r="F2964" t="str">
        <f>VLOOKUP(D2964,'B-Business Capability'!B:H,6,FALSE)</f>
        <v>Quotation, Order, and Contract Management</v>
      </c>
      <c r="G2964" t="str">
        <f>VLOOKUP(D2964,'B-Business Capability'!B:H,7,FALSE)</f>
        <v>Quote and order documents</v>
      </c>
      <c r="I2964" t="s">
        <v>253</v>
      </c>
      <c r="J2964" t="s">
        <v>189</v>
      </c>
      <c r="K2964" t="s">
        <v>1275</v>
      </c>
      <c r="L2964" t="s">
        <v>57</v>
      </c>
      <c r="M2964" t="str">
        <f>VLOOKUP(L2964,'A-Applications'!B:D,3,FALSE)</f>
        <v>Microsoft Word</v>
      </c>
      <c r="N2964" t="s">
        <v>53</v>
      </c>
      <c r="O2964" s="42" t="s">
        <v>66</v>
      </c>
      <c r="P2964" t="s">
        <v>131</v>
      </c>
      <c r="Q2964" t="str">
        <f>VLOOKUP(KamstrupData[[#This Row],[IdLevel123]],'B-Business Capability'!B:L,10,FALSE)</f>
        <v>Order-to-Cash (O2C)</v>
      </c>
      <c r="R2964">
        <f>VLOOKUP(KamstrupData[[#This Row],[IdLevel123]],'B-Business Capability'!B:L,11,FALSE)</f>
        <v>130</v>
      </c>
      <c r="T2964" t="s">
        <v>1276</v>
      </c>
      <c r="U2964" t="str">
        <f>_xlfn.CONCAT(KamstrupData[[#This Row],[CountryCode]],"_",KamstrupData[[#This Row],[Business Area]],"_",KamstrupData[[#This Row],[DepartmentTeam]])</f>
        <v>DK10_Sales &amp; Marketing_Sales</v>
      </c>
      <c r="V2964" t="str">
        <f>VLOOKUP(KamstrupData[[#This Row],[ORG_Concat]],'O-Organization'!F:H,3,FALSE)</f>
        <v>11002_DK10_Sales &amp; Marketing_Sales &amp; Marketing_Sales</v>
      </c>
    </row>
    <row r="2965" spans="4:22">
      <c r="D2965" t="s">
        <v>1320</v>
      </c>
      <c r="E2965" t="str">
        <f>VLOOKUP(D2965,'B-Business Capability'!B:H,5,FALSE)</f>
        <v>Sales</v>
      </c>
      <c r="F2965" t="str">
        <f>VLOOKUP(D2965,'B-Business Capability'!B:H,6,FALSE)</f>
        <v>Sales Management</v>
      </c>
      <c r="G2965" t="str">
        <f>VLOOKUP(D2965,'B-Business Capability'!B:H,7,FALSE)</f>
        <v>Sales Analytics</v>
      </c>
      <c r="I2965" t="s">
        <v>253</v>
      </c>
      <c r="J2965" t="s">
        <v>189</v>
      </c>
      <c r="K2965" t="s">
        <v>1275</v>
      </c>
      <c r="L2965" t="s">
        <v>58</v>
      </c>
      <c r="M2965" t="str">
        <f>VLOOKUP(L2965,'A-Applications'!B:D,3,FALSE)</f>
        <v>Microsoft Excel</v>
      </c>
      <c r="N2965" t="s">
        <v>53</v>
      </c>
      <c r="O2965" s="42" t="s">
        <v>62</v>
      </c>
      <c r="P2965" t="s">
        <v>198</v>
      </c>
      <c r="Q2965" t="str">
        <f>VLOOKUP(KamstrupData[[#This Row],[IdLevel123]],'B-Business Capability'!B:L,10,FALSE)</f>
        <v>N/A</v>
      </c>
      <c r="R2965">
        <f>VLOOKUP(KamstrupData[[#This Row],[IdLevel123]],'B-Business Capability'!B:L,11,FALSE)</f>
        <v>0</v>
      </c>
      <c r="T2965" t="s">
        <v>1276</v>
      </c>
      <c r="U2965" t="str">
        <f>_xlfn.CONCAT(KamstrupData[[#This Row],[CountryCode]],"_",KamstrupData[[#This Row],[Business Area]],"_",KamstrupData[[#This Row],[DepartmentTeam]])</f>
        <v>DK10_Sales &amp; Marketing_Sales</v>
      </c>
      <c r="V2965" t="str">
        <f>VLOOKUP(KamstrupData[[#This Row],[ORG_Concat]],'O-Organization'!F:H,3,FALSE)</f>
        <v>11002_DK10_Sales &amp; Marketing_Sales &amp; Marketing_Sales</v>
      </c>
    </row>
    <row r="2966" spans="4:22">
      <c r="D2966" t="s">
        <v>1348</v>
      </c>
      <c r="E2966" t="str">
        <f>VLOOKUP(D2966,'B-Business Capability'!B:H,5,FALSE)</f>
        <v>Sales</v>
      </c>
      <c r="F2966" t="str">
        <f>VLOOKUP(D2966,'B-Business Capability'!B:H,6,FALSE)</f>
        <v>Sales Management of Indirect Sales</v>
      </c>
      <c r="G2966" t="str">
        <f>VLOOKUP(D2966,'B-Business Capability'!B:H,7,FALSE)</f>
        <v>Billback management</v>
      </c>
      <c r="I2966" t="s">
        <v>253</v>
      </c>
      <c r="J2966" t="s">
        <v>189</v>
      </c>
      <c r="K2966" t="s">
        <v>1275</v>
      </c>
      <c r="L2966" t="s">
        <v>58</v>
      </c>
      <c r="M2966" t="str">
        <f>VLOOKUP(L2966,'A-Applications'!B:D,3,FALSE)</f>
        <v>Microsoft Excel</v>
      </c>
      <c r="N2966" t="s">
        <v>390</v>
      </c>
      <c r="O2966" s="42"/>
      <c r="P2966" t="s">
        <v>197</v>
      </c>
      <c r="Q2966" t="str">
        <f>VLOOKUP(KamstrupData[[#This Row],[IdLevel123]],'B-Business Capability'!B:L,10,FALSE)</f>
        <v>N/A</v>
      </c>
      <c r="R2966">
        <f>VLOOKUP(KamstrupData[[#This Row],[IdLevel123]],'B-Business Capability'!B:L,11,FALSE)</f>
        <v>0</v>
      </c>
      <c r="U2966" t="str">
        <f>_xlfn.CONCAT(KamstrupData[[#This Row],[CountryCode]],"_",KamstrupData[[#This Row],[Business Area]],"_",KamstrupData[[#This Row],[DepartmentTeam]])</f>
        <v>DK10_Sales &amp; Marketing_Sales</v>
      </c>
      <c r="V2966" t="str">
        <f>VLOOKUP(KamstrupData[[#This Row],[ORG_Concat]],'O-Organization'!F:H,3,FALSE)</f>
        <v>11002_DK10_Sales &amp; Marketing_Sales &amp; Marketing_Sales</v>
      </c>
    </row>
    <row r="2967" spans="4:22">
      <c r="D2967" t="s">
        <v>568</v>
      </c>
      <c r="E2967" t="str">
        <f>VLOOKUP(D2967,'B-Business Capability'!B:H,5,FALSE)</f>
        <v>Marketing</v>
      </c>
      <c r="F2967" t="str">
        <f>VLOOKUP(D2967,'B-Business Capability'!B:H,6,FALSE)</f>
        <v>Corporate communication and brand management</v>
      </c>
      <c r="G2967" t="str">
        <f>VLOOKUP(D2967,'B-Business Capability'!B:H,7,FALSE)</f>
        <v>Content management</v>
      </c>
      <c r="I2967" t="s">
        <v>253</v>
      </c>
      <c r="J2967" t="s">
        <v>189</v>
      </c>
      <c r="K2967" t="s">
        <v>249</v>
      </c>
      <c r="L2967" t="s">
        <v>59</v>
      </c>
      <c r="M2967" t="str">
        <f>VLOOKUP(L2967,'A-Applications'!B:D,3,FALSE)</f>
        <v>Microsoft Power Point</v>
      </c>
      <c r="N2967" t="s">
        <v>53</v>
      </c>
      <c r="O2967" s="42" t="s">
        <v>54</v>
      </c>
      <c r="P2967" t="s">
        <v>709</v>
      </c>
      <c r="Q2967" t="str">
        <f>VLOOKUP(KamstrupData[[#This Row],[IdLevel123]],'B-Business Capability'!B:L,10,FALSE)</f>
        <v>N/A</v>
      </c>
      <c r="R2967">
        <f>VLOOKUP(KamstrupData[[#This Row],[IdLevel123]],'B-Business Capability'!B:L,11,FALSE)</f>
        <v>0</v>
      </c>
      <c r="T2967" t="s">
        <v>1276</v>
      </c>
      <c r="U2967" t="str">
        <f>_xlfn.CONCAT(KamstrupData[[#This Row],[CountryCode]],"_",KamstrupData[[#This Row],[Business Area]],"_",KamstrupData[[#This Row],[DepartmentTeam]])</f>
        <v>DK10_Sales &amp; Marketing_Marketing</v>
      </c>
      <c r="V2967" t="str">
        <f>VLOOKUP(KamstrupData[[#This Row],[ORG_Concat]],'O-Organization'!F:H,3,FALSE)</f>
        <v>11001_DK10_Sales &amp; Marketing_Sales &amp; Marketing_Marketing</v>
      </c>
    </row>
    <row r="2968" spans="4:22">
      <c r="D2968" t="s">
        <v>1345</v>
      </c>
      <c r="E2968" t="str">
        <f>VLOOKUP(D2968,'B-Business Capability'!B:H,5,FALSE)</f>
        <v>Sales</v>
      </c>
      <c r="F2968" t="str">
        <f>VLOOKUP(D2968,'B-Business Capability'!B:H,6,FALSE)</f>
        <v>Sales Management</v>
      </c>
      <c r="G2968" t="str">
        <f>VLOOKUP(D2968,'B-Business Capability'!B:H,7,FALSE)</f>
        <v>Sales planning and monitoring</v>
      </c>
      <c r="I2968" t="s">
        <v>253</v>
      </c>
      <c r="J2968" t="s">
        <v>189</v>
      </c>
      <c r="K2968" t="s">
        <v>1275</v>
      </c>
      <c r="L2968" t="s">
        <v>59</v>
      </c>
      <c r="M2968" t="str">
        <f>VLOOKUP(L2968,'A-Applications'!B:D,3,FALSE)</f>
        <v>Microsoft Power Point</v>
      </c>
      <c r="N2968" t="s">
        <v>53</v>
      </c>
      <c r="O2968" s="42" t="s">
        <v>62</v>
      </c>
      <c r="P2968" t="s">
        <v>1346</v>
      </c>
      <c r="Q2968" t="str">
        <f>VLOOKUP(KamstrupData[[#This Row],[IdLevel123]],'B-Business Capability'!B:L,10,FALSE)</f>
        <v>N/A</v>
      </c>
      <c r="R2968">
        <f>VLOOKUP(KamstrupData[[#This Row],[IdLevel123]],'B-Business Capability'!B:L,11,FALSE)</f>
        <v>0</v>
      </c>
      <c r="T2968" t="s">
        <v>1347</v>
      </c>
      <c r="U2968" t="str">
        <f>_xlfn.CONCAT(KamstrupData[[#This Row],[CountryCode]],"_",KamstrupData[[#This Row],[Business Area]],"_",KamstrupData[[#This Row],[DepartmentTeam]])</f>
        <v>DK10_Sales &amp; Marketing_Sales</v>
      </c>
      <c r="V2968" t="str">
        <f>VLOOKUP(KamstrupData[[#This Row],[ORG_Concat]],'O-Organization'!F:H,3,FALSE)</f>
        <v>11002_DK10_Sales &amp; Marketing_Sales &amp; Marketing_Sales</v>
      </c>
    </row>
    <row r="2969" spans="4:22">
      <c r="D2969" t="s">
        <v>1308</v>
      </c>
      <c r="E2969" t="str">
        <f>VLOOKUP(D2969,'B-Business Capability'!B:H,5,FALSE)</f>
        <v>Sales</v>
      </c>
      <c r="F2969" t="str">
        <f>VLOOKUP(D2969,'B-Business Capability'!B:H,6,FALSE)</f>
        <v>Sales Execution and Customer Engagement</v>
      </c>
      <c r="G2969" t="str">
        <f>VLOOKUP(D2969,'B-Business Capability'!B:H,7,FALSE)</f>
        <v>Activity management and groupware integration for sales</v>
      </c>
      <c r="I2969" t="s">
        <v>253</v>
      </c>
      <c r="J2969" t="s">
        <v>189</v>
      </c>
      <c r="K2969" t="s">
        <v>1275</v>
      </c>
      <c r="L2969" t="s">
        <v>60</v>
      </c>
      <c r="M2969" t="str">
        <f>VLOOKUP(L2969,'A-Applications'!B:D,3,FALSE)</f>
        <v>Microsoft Outlook</v>
      </c>
      <c r="N2969" t="s">
        <v>147</v>
      </c>
      <c r="O2969" s="42"/>
      <c r="P2969" t="s">
        <v>198</v>
      </c>
      <c r="Q2969" t="str">
        <f>VLOOKUP(KamstrupData[[#This Row],[IdLevel123]],'B-Business Capability'!B:L,10,FALSE)</f>
        <v>N/A</v>
      </c>
      <c r="R2969">
        <f>VLOOKUP(KamstrupData[[#This Row],[IdLevel123]],'B-Business Capability'!B:L,11,FALSE)</f>
        <v>0</v>
      </c>
      <c r="U2969" t="str">
        <f>_xlfn.CONCAT(KamstrupData[[#This Row],[CountryCode]],"_",KamstrupData[[#This Row],[Business Area]],"_",KamstrupData[[#This Row],[DepartmentTeam]])</f>
        <v>DK10_Sales &amp; Marketing_Sales</v>
      </c>
      <c r="V2969" t="str">
        <f>VLOOKUP(KamstrupData[[#This Row],[ORG_Concat]],'O-Organization'!F:H,3,FALSE)</f>
        <v>11002_DK10_Sales &amp; Marketing_Sales &amp; Marketing_Sales</v>
      </c>
    </row>
    <row r="2970" spans="4:22">
      <c r="D2970" t="s">
        <v>1308</v>
      </c>
      <c r="E2970" t="str">
        <f>VLOOKUP(D2970,'B-Business Capability'!B:H,5,FALSE)</f>
        <v>Sales</v>
      </c>
      <c r="F2970" t="str">
        <f>VLOOKUP(D2970,'B-Business Capability'!B:H,6,FALSE)</f>
        <v>Sales Execution and Customer Engagement</v>
      </c>
      <c r="G2970" t="str">
        <f>VLOOKUP(D2970,'B-Business Capability'!B:H,7,FALSE)</f>
        <v>Activity management and groupware integration for sales</v>
      </c>
      <c r="I2970" t="s">
        <v>253</v>
      </c>
      <c r="J2970" t="s">
        <v>189</v>
      </c>
      <c r="K2970" t="s">
        <v>1275</v>
      </c>
      <c r="L2970" t="s">
        <v>60</v>
      </c>
      <c r="M2970" t="str">
        <f>VLOOKUP(L2970,'A-Applications'!B:D,3,FALSE)</f>
        <v>Microsoft Outlook</v>
      </c>
      <c r="N2970" t="s">
        <v>53</v>
      </c>
      <c r="O2970" s="42" t="s">
        <v>54</v>
      </c>
      <c r="P2970" t="s">
        <v>198</v>
      </c>
      <c r="Q2970" t="str">
        <f>VLOOKUP(KamstrupData[[#This Row],[IdLevel123]],'B-Business Capability'!B:L,10,FALSE)</f>
        <v>N/A</v>
      </c>
      <c r="R2970">
        <f>VLOOKUP(KamstrupData[[#This Row],[IdLevel123]],'B-Business Capability'!B:L,11,FALSE)</f>
        <v>0</v>
      </c>
      <c r="T2970" t="s">
        <v>1276</v>
      </c>
      <c r="U2970" t="str">
        <f>_xlfn.CONCAT(KamstrupData[[#This Row],[CountryCode]],"_",KamstrupData[[#This Row],[Business Area]],"_",KamstrupData[[#This Row],[DepartmentTeam]])</f>
        <v>DK10_Sales &amp; Marketing_Sales</v>
      </c>
      <c r="V2970" t="str">
        <f>VLOOKUP(KamstrupData[[#This Row],[ORG_Concat]],'O-Organization'!F:H,3,FALSE)</f>
        <v>11002_DK10_Sales &amp; Marketing_Sales &amp; Marketing_Sales</v>
      </c>
    </row>
    <row r="2971" spans="4:22">
      <c r="D2971" t="s">
        <v>128</v>
      </c>
      <c r="E2971" t="str">
        <f>VLOOKUP(D2971,'B-Business Capability'!B:H,5,FALSE)</f>
        <v>Sales</v>
      </c>
      <c r="F2971" t="str">
        <f>VLOOKUP(D2971,'B-Business Capability'!B:H,6,FALSE)</f>
        <v>Sales Execution and Customer Engagement</v>
      </c>
      <c r="G2971" t="str">
        <f>VLOOKUP(D2971,'B-Business Capability'!B:H,7,FALSE)</f>
        <v>Project selling</v>
      </c>
      <c r="I2971" t="s">
        <v>253</v>
      </c>
      <c r="J2971" t="s">
        <v>189</v>
      </c>
      <c r="K2971" t="s">
        <v>1275</v>
      </c>
      <c r="L2971" t="s">
        <v>60</v>
      </c>
      <c r="M2971" t="str">
        <f>VLOOKUP(L2971,'A-Applications'!B:D,3,FALSE)</f>
        <v>Microsoft Outlook</v>
      </c>
      <c r="N2971" t="s">
        <v>53</v>
      </c>
      <c r="O2971" s="42" t="s">
        <v>54</v>
      </c>
      <c r="P2971" t="s">
        <v>198</v>
      </c>
      <c r="Q2971" t="str">
        <f>VLOOKUP(KamstrupData[[#This Row],[IdLevel123]],'B-Business Capability'!B:L,10,FALSE)</f>
        <v>Order-to-Cash (O2C)</v>
      </c>
      <c r="R2971">
        <f>VLOOKUP(KamstrupData[[#This Row],[IdLevel123]],'B-Business Capability'!B:L,11,FALSE)</f>
        <v>550</v>
      </c>
      <c r="T2971" t="s">
        <v>1276</v>
      </c>
      <c r="U2971" t="str">
        <f>_xlfn.CONCAT(KamstrupData[[#This Row],[CountryCode]],"_",KamstrupData[[#This Row],[Business Area]],"_",KamstrupData[[#This Row],[DepartmentTeam]])</f>
        <v>DK10_Sales &amp; Marketing_Sales</v>
      </c>
      <c r="V2971" t="str">
        <f>VLOOKUP(KamstrupData[[#This Row],[ORG_Concat]],'O-Organization'!F:H,3,FALSE)</f>
        <v>11002_DK10_Sales &amp; Marketing_Sales &amp; Marketing_Sales</v>
      </c>
    </row>
    <row r="2972" spans="4:22">
      <c r="D2972" t="s">
        <v>1309</v>
      </c>
      <c r="E2972" t="str">
        <f>VLOOKUP(D2972,'B-Business Capability'!B:H,5,FALSE)</f>
        <v>Sales</v>
      </c>
      <c r="F2972" t="str">
        <f>VLOOKUP(D2972,'B-Business Capability'!B:H,6,FALSE)</f>
        <v>Sales Execution and Customer Engagement</v>
      </c>
      <c r="G2972" t="str">
        <f>VLOOKUP(D2972,'B-Business Capability'!B:H,7,FALSE)</f>
        <v>Sales collaboration</v>
      </c>
      <c r="I2972" t="s">
        <v>253</v>
      </c>
      <c r="J2972" t="s">
        <v>189</v>
      </c>
      <c r="K2972" t="s">
        <v>1275</v>
      </c>
      <c r="L2972" t="s">
        <v>60</v>
      </c>
      <c r="M2972" t="str">
        <f>VLOOKUP(L2972,'A-Applications'!B:D,3,FALSE)</f>
        <v>Microsoft Outlook</v>
      </c>
      <c r="N2972" t="s">
        <v>53</v>
      </c>
      <c r="O2972" s="42" t="s">
        <v>54</v>
      </c>
      <c r="P2972" t="s">
        <v>198</v>
      </c>
      <c r="Q2972" t="str">
        <f>VLOOKUP(KamstrupData[[#This Row],[IdLevel123]],'B-Business Capability'!B:L,10,FALSE)</f>
        <v>N/A</v>
      </c>
      <c r="R2972">
        <f>VLOOKUP(KamstrupData[[#This Row],[IdLevel123]],'B-Business Capability'!B:L,11,FALSE)</f>
        <v>0</v>
      </c>
      <c r="T2972" t="s">
        <v>1276</v>
      </c>
      <c r="U2972" t="str">
        <f>_xlfn.CONCAT(KamstrupData[[#This Row],[CountryCode]],"_",KamstrupData[[#This Row],[Business Area]],"_",KamstrupData[[#This Row],[DepartmentTeam]])</f>
        <v>DK10_Sales &amp; Marketing_Sales</v>
      </c>
      <c r="V2972" t="str">
        <f>VLOOKUP(KamstrupData[[#This Row],[ORG_Concat]],'O-Organization'!F:H,3,FALSE)</f>
        <v>11002_DK10_Sales &amp; Marketing_Sales &amp; Marketing_Sales</v>
      </c>
    </row>
    <row r="2973" spans="4:22">
      <c r="D2973" t="s">
        <v>1341</v>
      </c>
      <c r="E2973" t="str">
        <f>VLOOKUP(D2973,'B-Business Capability'!B:H,5,FALSE)</f>
        <v>Sales</v>
      </c>
      <c r="F2973" t="str">
        <f>VLOOKUP(D2973,'B-Business Capability'!B:H,6,FALSE)</f>
        <v>Sales Execution and Customer Engagement</v>
      </c>
      <c r="G2973" t="str">
        <f>VLOOKUP(D2973,'B-Business Capability'!B:H,7,FALSE)</f>
        <v>Sales lead management</v>
      </c>
      <c r="I2973" t="s">
        <v>253</v>
      </c>
      <c r="J2973" t="s">
        <v>189</v>
      </c>
      <c r="K2973" t="s">
        <v>1275</v>
      </c>
      <c r="L2973" t="s">
        <v>60</v>
      </c>
      <c r="M2973" t="str">
        <f>VLOOKUP(L2973,'A-Applications'!B:D,3,FALSE)</f>
        <v>Microsoft Outlook</v>
      </c>
      <c r="N2973" t="s">
        <v>53</v>
      </c>
      <c r="O2973" s="42" t="s">
        <v>54</v>
      </c>
      <c r="P2973" t="s">
        <v>1342</v>
      </c>
      <c r="Q2973" t="str">
        <f>VLOOKUP(KamstrupData[[#This Row],[IdLevel123]],'B-Business Capability'!B:L,10,FALSE)</f>
        <v>N/A</v>
      </c>
      <c r="R2973">
        <f>VLOOKUP(KamstrupData[[#This Row],[IdLevel123]],'B-Business Capability'!B:L,11,FALSE)</f>
        <v>0</v>
      </c>
      <c r="T2973" t="s">
        <v>1276</v>
      </c>
      <c r="U2973" t="str">
        <f>_xlfn.CONCAT(KamstrupData[[#This Row],[CountryCode]],"_",KamstrupData[[#This Row],[Business Area]],"_",KamstrupData[[#This Row],[DepartmentTeam]])</f>
        <v>DK10_Sales &amp; Marketing_Sales</v>
      </c>
      <c r="V2973" t="str">
        <f>VLOOKUP(KamstrupData[[#This Row],[ORG_Concat]],'O-Organization'!F:H,3,FALSE)</f>
        <v>11002_DK10_Sales &amp; Marketing_Sales &amp; Marketing_Sales</v>
      </c>
    </row>
    <row r="2974" spans="4:22">
      <c r="D2974" t="s">
        <v>158</v>
      </c>
      <c r="E2974" t="str">
        <f>VLOOKUP(D2974,'B-Business Capability'!B:H,5,FALSE)</f>
        <v>Sales</v>
      </c>
      <c r="F2974" t="str">
        <f>VLOOKUP(D2974,'B-Business Capability'!B:H,6,FALSE)</f>
        <v>Quotation, Order, and Contract Management</v>
      </c>
      <c r="G2974" t="str">
        <f>VLOOKUP(D2974,'B-Business Capability'!B:H,7,FALSE)</f>
        <v>Sales order management and processing</v>
      </c>
      <c r="I2974" t="s">
        <v>253</v>
      </c>
      <c r="J2974" t="s">
        <v>189</v>
      </c>
      <c r="K2974" t="s">
        <v>1275</v>
      </c>
      <c r="L2974" t="s">
        <v>60</v>
      </c>
      <c r="M2974" t="str">
        <f>VLOOKUP(L2974,'A-Applications'!B:D,3,FALSE)</f>
        <v>Microsoft Outlook</v>
      </c>
      <c r="N2974" t="s">
        <v>53</v>
      </c>
      <c r="O2974" s="42" t="s">
        <v>54</v>
      </c>
      <c r="P2974" t="s">
        <v>198</v>
      </c>
      <c r="Q2974" t="str">
        <f>VLOOKUP(KamstrupData[[#This Row],[IdLevel123]],'B-Business Capability'!B:L,10,FALSE)</f>
        <v>Order-to-Cash (O2C)</v>
      </c>
      <c r="R2974">
        <f>VLOOKUP(KamstrupData[[#This Row],[IdLevel123]],'B-Business Capability'!B:L,11,FALSE)</f>
        <v>107</v>
      </c>
      <c r="T2974" t="s">
        <v>1276</v>
      </c>
      <c r="U2974" t="str">
        <f>_xlfn.CONCAT(KamstrupData[[#This Row],[CountryCode]],"_",KamstrupData[[#This Row],[Business Area]],"_",KamstrupData[[#This Row],[DepartmentTeam]])</f>
        <v>DK10_Sales &amp; Marketing_Sales</v>
      </c>
      <c r="V2974" t="str">
        <f>VLOOKUP(KamstrupData[[#This Row],[ORG_Concat]],'O-Organization'!F:H,3,FALSE)</f>
        <v>11002_DK10_Sales &amp; Marketing_Sales &amp; Marketing_Sales</v>
      </c>
    </row>
    <row r="2975" spans="4:22">
      <c r="D2975" t="s">
        <v>225</v>
      </c>
      <c r="E2975" t="str">
        <f>VLOOKUP(D2975,'B-Business Capability'!B:H,5,FALSE)</f>
        <v>Sales</v>
      </c>
      <c r="F2975" t="str">
        <f>VLOOKUP(D2975,'B-Business Capability'!B:H,6,FALSE)</f>
        <v>Quotation, Order, and Contract Management</v>
      </c>
      <c r="G2975" t="str">
        <f>VLOOKUP(D2975,'B-Business Capability'!B:H,7,FALSE)</f>
        <v>Quote and order documents</v>
      </c>
      <c r="I2975" t="s">
        <v>253</v>
      </c>
      <c r="J2975" t="s">
        <v>189</v>
      </c>
      <c r="K2975" t="s">
        <v>1275</v>
      </c>
      <c r="L2975" t="s">
        <v>60</v>
      </c>
      <c r="M2975" t="str">
        <f>VLOOKUP(L2975,'A-Applications'!B:D,3,FALSE)</f>
        <v>Microsoft Outlook</v>
      </c>
      <c r="N2975" t="s">
        <v>53</v>
      </c>
      <c r="O2975" s="42" t="s">
        <v>54</v>
      </c>
      <c r="P2975" t="s">
        <v>198</v>
      </c>
      <c r="Q2975" t="str">
        <f>VLOOKUP(KamstrupData[[#This Row],[IdLevel123]],'B-Business Capability'!B:L,10,FALSE)</f>
        <v>Order-to-Cash (O2C)</v>
      </c>
      <c r="R2975">
        <f>VLOOKUP(KamstrupData[[#This Row],[IdLevel123]],'B-Business Capability'!B:L,11,FALSE)</f>
        <v>130</v>
      </c>
      <c r="T2975" t="s">
        <v>1276</v>
      </c>
      <c r="U2975" t="str">
        <f>_xlfn.CONCAT(KamstrupData[[#This Row],[CountryCode]],"_",KamstrupData[[#This Row],[Business Area]],"_",KamstrupData[[#This Row],[DepartmentTeam]])</f>
        <v>DK10_Sales &amp; Marketing_Sales</v>
      </c>
      <c r="V2975" t="str">
        <f>VLOOKUP(KamstrupData[[#This Row],[ORG_Concat]],'O-Organization'!F:H,3,FALSE)</f>
        <v>11002_DK10_Sales &amp; Marketing_Sales &amp; Marketing_Sales</v>
      </c>
    </row>
    <row r="2976" spans="4:22">
      <c r="D2976" t="s">
        <v>568</v>
      </c>
      <c r="E2976" t="str">
        <f>VLOOKUP(D2976,'B-Business Capability'!B:H,5,FALSE)</f>
        <v>Marketing</v>
      </c>
      <c r="F2976" t="str">
        <f>VLOOKUP(D2976,'B-Business Capability'!B:H,6,FALSE)</f>
        <v>Corporate communication and brand management</v>
      </c>
      <c r="G2976" t="str">
        <f>VLOOKUP(D2976,'B-Business Capability'!B:H,7,FALSE)</f>
        <v>Content management</v>
      </c>
      <c r="I2976" t="s">
        <v>253</v>
      </c>
      <c r="J2976" t="s">
        <v>189</v>
      </c>
      <c r="K2976" t="s">
        <v>249</v>
      </c>
      <c r="L2976" t="s">
        <v>699</v>
      </c>
      <c r="M2976" t="str">
        <f>VLOOKUP(L2976,'A-Applications'!B:D,3,FALSE)</f>
        <v>Sitecore AI</v>
      </c>
      <c r="N2976" t="s">
        <v>147</v>
      </c>
      <c r="O2976" s="42" t="s">
        <v>66</v>
      </c>
      <c r="P2976" t="s">
        <v>709</v>
      </c>
      <c r="Q2976" t="str">
        <f>VLOOKUP(KamstrupData[[#This Row],[IdLevel123]],'B-Business Capability'!B:L,10,FALSE)</f>
        <v>N/A</v>
      </c>
      <c r="R2976">
        <f>VLOOKUP(KamstrupData[[#This Row],[IdLevel123]],'B-Business Capability'!B:L,11,FALSE)</f>
        <v>0</v>
      </c>
      <c r="T2976" t="s">
        <v>242</v>
      </c>
      <c r="U2976" t="str">
        <f>_xlfn.CONCAT(KamstrupData[[#This Row],[CountryCode]],"_",KamstrupData[[#This Row],[Business Area]],"_",KamstrupData[[#This Row],[DepartmentTeam]])</f>
        <v>DK10_Sales &amp; Marketing_Marketing</v>
      </c>
      <c r="V2976" t="str">
        <f>VLOOKUP(KamstrupData[[#This Row],[ORG_Concat]],'O-Organization'!F:H,3,FALSE)</f>
        <v>11001_DK10_Sales &amp; Marketing_Sales &amp; Marketing_Marketing</v>
      </c>
    </row>
    <row r="2977" spans="3:22">
      <c r="D2977" t="s">
        <v>1303</v>
      </c>
      <c r="E2977" t="str">
        <f>VLOOKUP(D2977,'B-Business Capability'!B:H,5,FALSE)</f>
        <v>Marketing</v>
      </c>
      <c r="F2977" t="str">
        <f>VLOOKUP(D2977,'B-Business Capability'!B:H,6,FALSE)</f>
        <v>Corporate communication and brand management</v>
      </c>
      <c r="G2977" t="str">
        <f>VLOOKUP(D2977,'B-Business Capability'!B:H,7,FALSE)</f>
        <v>Corporate website management</v>
      </c>
      <c r="I2977" t="s">
        <v>253</v>
      </c>
      <c r="J2977" t="s">
        <v>189</v>
      </c>
      <c r="K2977" t="s">
        <v>249</v>
      </c>
      <c r="L2977" t="s">
        <v>699</v>
      </c>
      <c r="M2977" t="str">
        <f>VLOOKUP(L2977,'A-Applications'!B:D,3,FALSE)</f>
        <v>Sitecore AI</v>
      </c>
      <c r="N2977" t="s">
        <v>147</v>
      </c>
      <c r="O2977" s="42" t="s">
        <v>66</v>
      </c>
      <c r="P2977" t="s">
        <v>680</v>
      </c>
      <c r="Q2977" t="str">
        <f>VLOOKUP(KamstrupData[[#This Row],[IdLevel123]],'B-Business Capability'!B:L,10,FALSE)</f>
        <v>N/A</v>
      </c>
      <c r="R2977">
        <f>VLOOKUP(KamstrupData[[#This Row],[IdLevel123]],'B-Business Capability'!B:L,11,FALSE)</f>
        <v>0</v>
      </c>
      <c r="T2977" t="s">
        <v>242</v>
      </c>
      <c r="U2977" t="str">
        <f>_xlfn.CONCAT(KamstrupData[[#This Row],[CountryCode]],"_",KamstrupData[[#This Row],[Business Area]],"_",KamstrupData[[#This Row],[DepartmentTeam]])</f>
        <v>DK10_Sales &amp; Marketing_Marketing</v>
      </c>
      <c r="V2977" t="str">
        <f>VLOOKUP(KamstrupData[[#This Row],[ORG_Concat]],'O-Organization'!F:H,3,FALSE)</f>
        <v>11001_DK10_Sales &amp; Marketing_Sales &amp; Marketing_Marketing</v>
      </c>
    </row>
    <row r="2978" spans="3:22">
      <c r="D2978" t="s">
        <v>705</v>
      </c>
      <c r="E2978" t="str">
        <f>VLOOKUP(D2978,'B-Business Capability'!B:H,5,FALSE)</f>
        <v>Marketing</v>
      </c>
      <c r="F2978" t="str">
        <f>VLOOKUP(D2978,'B-Business Capability'!B:H,6,FALSE)</f>
        <v>Digital channel management</v>
      </c>
      <c r="G2978" t="str">
        <f>VLOOKUP(D2978,'B-Business Capability'!B:H,7,FALSE)</f>
        <v>Corporate website management</v>
      </c>
      <c r="I2978" t="s">
        <v>253</v>
      </c>
      <c r="J2978" t="s">
        <v>189</v>
      </c>
      <c r="K2978" t="s">
        <v>249</v>
      </c>
      <c r="L2978" t="s">
        <v>699</v>
      </c>
      <c r="M2978" t="str">
        <f>VLOOKUP(L2978,'A-Applications'!B:D,3,FALSE)</f>
        <v>Sitecore AI</v>
      </c>
      <c r="N2978" t="s">
        <v>147</v>
      </c>
      <c r="O2978" s="42" t="s">
        <v>66</v>
      </c>
      <c r="P2978" t="s">
        <v>685</v>
      </c>
      <c r="Q2978" t="str">
        <f>VLOOKUP(KamstrupData[[#This Row],[IdLevel123]],'B-Business Capability'!B:L,10,FALSE)</f>
        <v>N/A</v>
      </c>
      <c r="R2978">
        <f>VLOOKUP(KamstrupData[[#This Row],[IdLevel123]],'B-Business Capability'!B:L,11,FALSE)</f>
        <v>0</v>
      </c>
      <c r="T2978" t="s">
        <v>242</v>
      </c>
      <c r="U2978" t="str">
        <f>_xlfn.CONCAT(KamstrupData[[#This Row],[CountryCode]],"_",KamstrupData[[#This Row],[Business Area]],"_",KamstrupData[[#This Row],[DepartmentTeam]])</f>
        <v>DK10_Sales &amp; Marketing_Marketing</v>
      </c>
      <c r="V2978" t="str">
        <f>VLOOKUP(KamstrupData[[#This Row],[ORG_Concat]],'O-Organization'!F:H,3,FALSE)</f>
        <v>11001_DK10_Sales &amp; Marketing_Sales &amp; Marketing_Marketing</v>
      </c>
    </row>
    <row r="2979" spans="3:22">
      <c r="D2979" t="s">
        <v>1358</v>
      </c>
      <c r="E2979" t="str">
        <f>VLOOKUP(D2979,'B-Business Capability'!B:H,5,FALSE)</f>
        <v>Marketing</v>
      </c>
      <c r="F2979" t="str">
        <f>VLOOKUP(D2979,'B-Business Capability'!B:H,6,FALSE)</f>
        <v>Marketing demand management</v>
      </c>
      <c r="G2979" t="str">
        <f>VLOOKUP(D2979,'B-Business Capability'!B:H,7,FALSE)</f>
        <v>Data privacy, compliance, legal review, and risk management</v>
      </c>
      <c r="I2979" t="s">
        <v>253</v>
      </c>
      <c r="J2979" t="s">
        <v>189</v>
      </c>
      <c r="K2979" t="s">
        <v>249</v>
      </c>
      <c r="L2979" t="s">
        <v>699</v>
      </c>
      <c r="M2979" t="str">
        <f>VLOOKUP(L2979,'A-Applications'!B:D,3,FALSE)</f>
        <v>Sitecore AI</v>
      </c>
      <c r="N2979" t="s">
        <v>147</v>
      </c>
      <c r="O2979" s="42" t="s">
        <v>66</v>
      </c>
      <c r="P2979" t="s">
        <v>269</v>
      </c>
      <c r="Q2979" t="str">
        <f>VLOOKUP(KamstrupData[[#This Row],[IdLevel123]],'B-Business Capability'!B:L,10,FALSE)</f>
        <v>N/A</v>
      </c>
      <c r="R2979">
        <f>VLOOKUP(KamstrupData[[#This Row],[IdLevel123]],'B-Business Capability'!B:L,11,FALSE)</f>
        <v>0</v>
      </c>
      <c r="T2979" t="s">
        <v>242</v>
      </c>
      <c r="U2979" t="str">
        <f>_xlfn.CONCAT(KamstrupData[[#This Row],[CountryCode]],"_",KamstrupData[[#This Row],[Business Area]],"_",KamstrupData[[#This Row],[DepartmentTeam]])</f>
        <v>DK10_Sales &amp; Marketing_Marketing</v>
      </c>
      <c r="V2979" t="str">
        <f>VLOOKUP(KamstrupData[[#This Row],[ORG_Concat]],'O-Organization'!F:H,3,FALSE)</f>
        <v>11001_DK10_Sales &amp; Marketing_Sales &amp; Marketing_Marketing</v>
      </c>
    </row>
    <row r="2980" spans="3:22">
      <c r="C2980" s="28">
        <v>46022</v>
      </c>
      <c r="D2980" t="s">
        <v>568</v>
      </c>
      <c r="E2980" t="str">
        <f>VLOOKUP(D2980,'B-Business Capability'!B:H,5,FALSE)</f>
        <v>Marketing</v>
      </c>
      <c r="F2980" t="str">
        <f>VLOOKUP(D2980,'B-Business Capability'!B:H,6,FALSE)</f>
        <v>Corporate communication and brand management</v>
      </c>
      <c r="G2980" t="str">
        <f>VLOOKUP(D2980,'B-Business Capability'!B:H,7,FALSE)</f>
        <v>Content management</v>
      </c>
      <c r="I2980" t="s">
        <v>253</v>
      </c>
      <c r="J2980" t="s">
        <v>189</v>
      </c>
      <c r="K2980" t="s">
        <v>249</v>
      </c>
      <c r="L2980" t="s">
        <v>1364</v>
      </c>
      <c r="M2980" t="str">
        <f>VLOOKUP(L2980,'A-Applications'!B:D,3,FALSE)</f>
        <v>Air</v>
      </c>
      <c r="N2980" t="s">
        <v>147</v>
      </c>
      <c r="O2980" s="42" t="s">
        <v>54</v>
      </c>
      <c r="P2980" t="s">
        <v>709</v>
      </c>
      <c r="Q2980" t="str">
        <f>VLOOKUP(KamstrupData[[#This Row],[IdLevel123]],'B-Business Capability'!B:L,10,FALSE)</f>
        <v>N/A</v>
      </c>
      <c r="R2980">
        <f>VLOOKUP(KamstrupData[[#This Row],[IdLevel123]],'B-Business Capability'!B:L,11,FALSE)</f>
        <v>0</v>
      </c>
      <c r="S2980" t="s">
        <v>1365</v>
      </c>
      <c r="T2980" t="s">
        <v>242</v>
      </c>
      <c r="U2980" t="str">
        <f>_xlfn.CONCAT(KamstrupData[[#This Row],[CountryCode]],"_",KamstrupData[[#This Row],[Business Area]],"_",KamstrupData[[#This Row],[DepartmentTeam]])</f>
        <v>DK10_Sales &amp; Marketing_Marketing</v>
      </c>
      <c r="V2980" t="str">
        <f>VLOOKUP(KamstrupData[[#This Row],[ORG_Concat]],'O-Organization'!F:H,3,FALSE)</f>
        <v>11001_DK10_Sales &amp; Marketing_Sales &amp; Marketing_Marketing</v>
      </c>
    </row>
    <row r="2981" spans="3:22">
      <c r="C2981" s="28">
        <v>46022</v>
      </c>
      <c r="D2981" t="s">
        <v>707</v>
      </c>
      <c r="E2981" t="str">
        <f>VLOOKUP(D2981,'B-Business Capability'!B:H,5,FALSE)</f>
        <v>Marketing</v>
      </c>
      <c r="F2981" t="str">
        <f>VLOOKUP(D2981,'B-Business Capability'!B:H,6,FALSE)</f>
        <v>Marketing demand management</v>
      </c>
      <c r="G2981" t="str">
        <f>VLOOKUP(D2981,'B-Business Capability'!B:H,7,FALSE)</f>
        <v>Content management</v>
      </c>
      <c r="I2981" t="s">
        <v>253</v>
      </c>
      <c r="J2981" t="s">
        <v>189</v>
      </c>
      <c r="K2981" t="s">
        <v>249</v>
      </c>
      <c r="L2981" t="s">
        <v>1364</v>
      </c>
      <c r="M2981" t="str">
        <f>VLOOKUP(L2981,'A-Applications'!B:D,3,FALSE)</f>
        <v>Air</v>
      </c>
      <c r="N2981" t="s">
        <v>147</v>
      </c>
      <c r="O2981" s="42" t="s">
        <v>54</v>
      </c>
      <c r="P2981" t="s">
        <v>709</v>
      </c>
      <c r="Q2981" t="str">
        <f>VLOOKUP(KamstrupData[[#This Row],[IdLevel123]],'B-Business Capability'!B:L,10,FALSE)</f>
        <v>N/A</v>
      </c>
      <c r="R2981">
        <f>VLOOKUP(KamstrupData[[#This Row],[IdLevel123]],'B-Business Capability'!B:L,11,FALSE)</f>
        <v>0</v>
      </c>
      <c r="S2981" t="s">
        <v>1365</v>
      </c>
      <c r="T2981" t="s">
        <v>242</v>
      </c>
      <c r="U2981" t="str">
        <f>_xlfn.CONCAT(KamstrupData[[#This Row],[CountryCode]],"_",KamstrupData[[#This Row],[Business Area]],"_",KamstrupData[[#This Row],[DepartmentTeam]])</f>
        <v>DK10_Sales &amp; Marketing_Marketing</v>
      </c>
      <c r="V2981" t="str">
        <f>VLOOKUP(KamstrupData[[#This Row],[ORG_Concat]],'O-Organization'!F:H,3,FALSE)</f>
        <v>11001_DK10_Sales &amp; Marketing_Sales &amp; Marketing_Marketing</v>
      </c>
    </row>
    <row r="2982" spans="3:22">
      <c r="D2982" t="s">
        <v>1336</v>
      </c>
      <c r="E2982" t="str">
        <f>VLOOKUP(D2982,'B-Business Capability'!B:H,5,FALSE)</f>
        <v>Marketing</v>
      </c>
      <c r="F2982" t="str">
        <f>VLOOKUP(D2982,'B-Business Capability'!B:H,6,FALSE)</f>
        <v>Marketing demand management</v>
      </c>
      <c r="G2982" t="str">
        <f>VLOOKUP(D2982,'B-Business Capability'!B:H,7,FALSE)</f>
        <v>Campaign strategy and planning</v>
      </c>
      <c r="I2982" t="s">
        <v>253</v>
      </c>
      <c r="J2982" t="s">
        <v>189</v>
      </c>
      <c r="K2982" t="s">
        <v>249</v>
      </c>
      <c r="L2982" t="s">
        <v>316</v>
      </c>
      <c r="M2982" t="str">
        <f>VLOOKUP(L2982,'A-Applications'!B:D,3,FALSE)</f>
        <v>Miro</v>
      </c>
      <c r="N2982" t="s">
        <v>53</v>
      </c>
      <c r="O2982" s="42" t="s">
        <v>54</v>
      </c>
      <c r="P2982" t="s">
        <v>1273</v>
      </c>
      <c r="Q2982" t="str">
        <f>VLOOKUP(KamstrupData[[#This Row],[IdLevel123]],'B-Business Capability'!B:L,10,FALSE)</f>
        <v>N/A</v>
      </c>
      <c r="R2982">
        <f>VLOOKUP(KamstrupData[[#This Row],[IdLevel123]],'B-Business Capability'!B:L,11,FALSE)</f>
        <v>0</v>
      </c>
      <c r="T2982" t="s">
        <v>242</v>
      </c>
      <c r="U2982" t="str">
        <f>_xlfn.CONCAT(KamstrupData[[#This Row],[CountryCode]],"_",KamstrupData[[#This Row],[Business Area]],"_",KamstrupData[[#This Row],[DepartmentTeam]])</f>
        <v>DK10_Sales &amp; Marketing_Marketing</v>
      </c>
      <c r="V2982" t="str">
        <f>VLOOKUP(KamstrupData[[#This Row],[ORG_Concat]],'O-Organization'!F:H,3,FALSE)</f>
        <v>11001_DK10_Sales &amp; Marketing_Sales &amp; Marketing_Marketing</v>
      </c>
    </row>
    <row r="2983" spans="3:22">
      <c r="D2983" t="s">
        <v>1309</v>
      </c>
      <c r="E2983" t="str">
        <f>VLOOKUP(D2983,'B-Business Capability'!B:H,5,FALSE)</f>
        <v>Sales</v>
      </c>
      <c r="F2983" t="str">
        <f>VLOOKUP(D2983,'B-Business Capability'!B:H,6,FALSE)</f>
        <v>Sales Execution and Customer Engagement</v>
      </c>
      <c r="G2983" t="str">
        <f>VLOOKUP(D2983,'B-Business Capability'!B:H,7,FALSE)</f>
        <v>Sales collaboration</v>
      </c>
      <c r="I2983" t="s">
        <v>253</v>
      </c>
      <c r="J2983" t="s">
        <v>189</v>
      </c>
      <c r="K2983" t="s">
        <v>1275</v>
      </c>
      <c r="L2983" t="s">
        <v>316</v>
      </c>
      <c r="M2983" t="str">
        <f>VLOOKUP(L2983,'A-Applications'!B:D,3,FALSE)</f>
        <v>Miro</v>
      </c>
      <c r="N2983" t="s">
        <v>53</v>
      </c>
      <c r="O2983" s="42" t="s">
        <v>62</v>
      </c>
      <c r="P2983" t="s">
        <v>198</v>
      </c>
      <c r="Q2983" t="str">
        <f>VLOOKUP(KamstrupData[[#This Row],[IdLevel123]],'B-Business Capability'!B:L,10,FALSE)</f>
        <v>N/A</v>
      </c>
      <c r="R2983">
        <f>VLOOKUP(KamstrupData[[#This Row],[IdLevel123]],'B-Business Capability'!B:L,11,FALSE)</f>
        <v>0</v>
      </c>
      <c r="T2983" t="s">
        <v>1276</v>
      </c>
      <c r="U2983" t="str">
        <f>_xlfn.CONCAT(KamstrupData[[#This Row],[CountryCode]],"_",KamstrupData[[#This Row],[Business Area]],"_",KamstrupData[[#This Row],[DepartmentTeam]])</f>
        <v>DK10_Sales &amp; Marketing_Sales</v>
      </c>
      <c r="V2983" t="str">
        <f>VLOOKUP(KamstrupData[[#This Row],[ORG_Concat]],'O-Organization'!F:H,3,FALSE)</f>
        <v>11002_DK10_Sales &amp; Marketing_Sales &amp; Marketing_Sales</v>
      </c>
    </row>
    <row r="2984" spans="3:22">
      <c r="D2984" t="s">
        <v>95</v>
      </c>
      <c r="E2984" t="str">
        <f>VLOOKUP(D2984,'B-Business Capability'!B:H,5,FALSE)</f>
        <v>Not mapped to capability</v>
      </c>
      <c r="F2984">
        <f>VLOOKUP(D2984,'B-Business Capability'!B:H,6,FALSE)</f>
        <v>0</v>
      </c>
      <c r="G2984">
        <f>VLOOKUP(D2984,'B-Business Capability'!B:H,7,FALSE)</f>
        <v>0</v>
      </c>
      <c r="I2984" t="s">
        <v>253</v>
      </c>
      <c r="J2984" t="s">
        <v>189</v>
      </c>
      <c r="L2984" t="s">
        <v>316</v>
      </c>
      <c r="M2984" t="str">
        <f>VLOOKUP(L2984,'A-Applications'!B:D,3,FALSE)</f>
        <v>Miro</v>
      </c>
      <c r="O2984" s="42"/>
      <c r="P2984" t="s">
        <v>77</v>
      </c>
      <c r="Q2984" t="str">
        <f>VLOOKUP(KamstrupData[[#This Row],[IdLevel123]],'B-Business Capability'!B:L,10,FALSE)</f>
        <v>N/A</v>
      </c>
      <c r="R2984">
        <f>VLOOKUP(KamstrupData[[#This Row],[IdLevel123]],'B-Business Capability'!B:L,11,FALSE)</f>
        <v>0</v>
      </c>
      <c r="T2984" t="s">
        <v>1332</v>
      </c>
      <c r="U2984" t="str">
        <f>_xlfn.CONCAT(KamstrupData[[#This Row],[CountryCode]],"_",KamstrupData[[#This Row],[Business Area]],"_",KamstrupData[[#This Row],[DepartmentTeam]])</f>
        <v>DK10_Sales &amp; Marketing_</v>
      </c>
      <c r="V2984" t="str">
        <f>VLOOKUP(KamstrupData[[#This Row],[ORG_Concat]],'O-Organization'!F:H,3,FALSE)</f>
        <v>11000_DK10_Sales &amp; Marketing_Sales &amp; Marketing_</v>
      </c>
    </row>
    <row r="2985" spans="3:22">
      <c r="D2985" t="s">
        <v>1313</v>
      </c>
      <c r="E2985" t="str">
        <f>VLOOKUP(D2985,'B-Business Capability'!B:H,5,FALSE)</f>
        <v>Sales</v>
      </c>
      <c r="F2985" t="str">
        <f>VLOOKUP(D2985,'B-Business Capability'!B:H,6,FALSE)</f>
        <v>Sales Operations</v>
      </c>
      <c r="G2985" t="str">
        <f>VLOOKUP(D2985,'B-Business Capability'!B:H,7,FALSE)</f>
        <v>Data aggretion and validation</v>
      </c>
      <c r="I2985" t="s">
        <v>253</v>
      </c>
      <c r="J2985" t="s">
        <v>189</v>
      </c>
      <c r="K2985" t="s">
        <v>1275</v>
      </c>
      <c r="L2985" t="s">
        <v>205</v>
      </c>
      <c r="M2985" t="str">
        <f>VLOOKUP(L2985,'A-Applications'!B:D,3,FALSE)</f>
        <v>Dunn and Bradstreet (Finance Analytics)</v>
      </c>
      <c r="N2985" t="s">
        <v>147</v>
      </c>
      <c r="O2985" s="42" t="s">
        <v>66</v>
      </c>
      <c r="P2985" t="s">
        <v>1279</v>
      </c>
      <c r="Q2985" t="str">
        <f>VLOOKUP(KamstrupData[[#This Row],[IdLevel123]],'B-Business Capability'!B:L,10,FALSE)</f>
        <v>N/A</v>
      </c>
      <c r="R2985">
        <f>VLOOKUP(KamstrupData[[#This Row],[IdLevel123]],'B-Business Capability'!B:L,11,FALSE)</f>
        <v>0</v>
      </c>
      <c r="T2985" t="s">
        <v>1366</v>
      </c>
      <c r="U2985" t="str">
        <f>_xlfn.CONCAT(KamstrupData[[#This Row],[CountryCode]],"_",KamstrupData[[#This Row],[Business Area]],"_",KamstrupData[[#This Row],[DepartmentTeam]])</f>
        <v>DK10_Sales &amp; Marketing_Sales</v>
      </c>
      <c r="V2985" t="str">
        <f>VLOOKUP(KamstrupData[[#This Row],[ORG_Concat]],'O-Organization'!F:H,3,FALSE)</f>
        <v>11002_DK10_Sales &amp; Marketing_Sales &amp; Marketing_Sales</v>
      </c>
    </row>
    <row r="2986" spans="3:22">
      <c r="D2986" t="s">
        <v>74</v>
      </c>
      <c r="E2986" t="str">
        <f>VLOOKUP(D2986,'B-Business Capability'!B:H,5,FALSE)</f>
        <v>Strategic Management</v>
      </c>
      <c r="F2986" t="str">
        <f>VLOOKUP(D2986,'B-Business Capability'!B:H,6,FALSE)</f>
        <v>Manage Core Business</v>
      </c>
      <c r="G2986" t="str">
        <f>VLOOKUP(D2986,'B-Business Capability'!B:H,7,FALSE)</f>
        <v>Manage Projects</v>
      </c>
      <c r="I2986" t="s">
        <v>253</v>
      </c>
      <c r="J2986" t="s">
        <v>189</v>
      </c>
      <c r="K2986" t="s">
        <v>1275</v>
      </c>
      <c r="L2986" t="s">
        <v>317</v>
      </c>
      <c r="M2986" t="str">
        <f>VLOOKUP(L2986,'A-Applications'!B:D,3,FALSE)</f>
        <v>Think-Cell</v>
      </c>
      <c r="N2986" t="s">
        <v>53</v>
      </c>
      <c r="O2986" s="42" t="s">
        <v>62</v>
      </c>
      <c r="P2986" t="s">
        <v>198</v>
      </c>
      <c r="Q2986" t="str">
        <f>VLOOKUP(KamstrupData[[#This Row],[IdLevel123]],'B-Business Capability'!B:L,10,FALSE)</f>
        <v>N/A</v>
      </c>
      <c r="R2986">
        <f>VLOOKUP(KamstrupData[[#This Row],[IdLevel123]],'B-Business Capability'!B:L,11,FALSE)</f>
        <v>0</v>
      </c>
      <c r="T2986" t="s">
        <v>1367</v>
      </c>
      <c r="U2986" t="str">
        <f>_xlfn.CONCAT(KamstrupData[[#This Row],[CountryCode]],"_",KamstrupData[[#This Row],[Business Area]],"_",KamstrupData[[#This Row],[DepartmentTeam]])</f>
        <v>DK10_Sales &amp; Marketing_Sales</v>
      </c>
      <c r="V2986" t="str">
        <f>VLOOKUP(KamstrupData[[#This Row],[ORG_Concat]],'O-Organization'!F:H,3,FALSE)</f>
        <v>11002_DK10_Sales &amp; Marketing_Sales &amp; Marketing_Sales</v>
      </c>
    </row>
    <row r="2987" spans="3:22">
      <c r="D2987" t="s">
        <v>624</v>
      </c>
      <c r="E2987" t="str">
        <f>VLOOKUP(D2987,'B-Business Capability'!B:H,5,FALSE)</f>
        <v>Marketing</v>
      </c>
      <c r="F2987" t="str">
        <f>VLOOKUP(D2987,'B-Business Capability'!B:H,6,FALSE)</f>
        <v>Digital channel management</v>
      </c>
      <c r="G2987" t="str">
        <f>VLOOKUP(D2987,'B-Business Capability'!B:H,7,FALSE)</f>
        <v>Optimization management</v>
      </c>
      <c r="I2987" t="s">
        <v>253</v>
      </c>
      <c r="J2987" t="s">
        <v>189</v>
      </c>
      <c r="K2987" t="s">
        <v>249</v>
      </c>
      <c r="L2987" t="s">
        <v>628</v>
      </c>
      <c r="M2987" t="str">
        <f>VLOOKUP(L2987,'A-Applications'!B:D,3,FALSE)</f>
        <v>Hotjar</v>
      </c>
      <c r="N2987" t="s">
        <v>53</v>
      </c>
      <c r="O2987" s="42" t="s">
        <v>54</v>
      </c>
      <c r="P2987" t="s">
        <v>680</v>
      </c>
      <c r="Q2987" t="str">
        <f>VLOOKUP(KamstrupData[[#This Row],[IdLevel123]],'B-Business Capability'!B:L,10,FALSE)</f>
        <v>N/A</v>
      </c>
      <c r="R2987">
        <f>VLOOKUP(KamstrupData[[#This Row],[IdLevel123]],'B-Business Capability'!B:L,11,FALSE)</f>
        <v>0</v>
      </c>
      <c r="T2987" t="s">
        <v>242</v>
      </c>
      <c r="U2987" t="str">
        <f>_xlfn.CONCAT(KamstrupData[[#This Row],[CountryCode]],"_",KamstrupData[[#This Row],[Business Area]],"_",KamstrupData[[#This Row],[DepartmentTeam]])</f>
        <v>DK10_Sales &amp; Marketing_Marketing</v>
      </c>
      <c r="V2987" t="str">
        <f>VLOOKUP(KamstrupData[[#This Row],[ORG_Concat]],'O-Organization'!F:H,3,FALSE)</f>
        <v>11001_DK10_Sales &amp; Marketing_Sales &amp; Marketing_Marketing</v>
      </c>
    </row>
    <row r="2988" spans="3:22">
      <c r="D2988" t="s">
        <v>1312</v>
      </c>
      <c r="E2988" t="str">
        <f>VLOOKUP(D2988,'B-Business Capability'!B:H,5,FALSE)</f>
        <v>Marketing</v>
      </c>
      <c r="F2988" t="str">
        <f>VLOOKUP(D2988,'B-Business Capability'!B:H,6,FALSE)</f>
        <v>Data and insights management</v>
      </c>
      <c r="G2988" t="str">
        <f>VLOOKUP(D2988,'B-Business Capability'!B:H,7,FALSE)</f>
        <v>Performance meassurement</v>
      </c>
      <c r="I2988" t="s">
        <v>253</v>
      </c>
      <c r="J2988" t="s">
        <v>189</v>
      </c>
      <c r="K2988" t="s">
        <v>249</v>
      </c>
      <c r="L2988" t="s">
        <v>628</v>
      </c>
      <c r="M2988" t="str">
        <f>VLOOKUP(L2988,'A-Applications'!B:D,3,FALSE)</f>
        <v>Hotjar</v>
      </c>
      <c r="N2988" t="s">
        <v>53</v>
      </c>
      <c r="O2988" s="42" t="s">
        <v>54</v>
      </c>
      <c r="P2988" t="s">
        <v>680</v>
      </c>
      <c r="Q2988" t="str">
        <f>VLOOKUP(KamstrupData[[#This Row],[IdLevel123]],'B-Business Capability'!B:L,10,FALSE)</f>
        <v>N/A</v>
      </c>
      <c r="R2988">
        <f>VLOOKUP(KamstrupData[[#This Row],[IdLevel123]],'B-Business Capability'!B:L,11,FALSE)</f>
        <v>0</v>
      </c>
      <c r="T2988" t="s">
        <v>1368</v>
      </c>
      <c r="U2988" t="str">
        <f>_xlfn.CONCAT(KamstrupData[[#This Row],[CountryCode]],"_",KamstrupData[[#This Row],[Business Area]],"_",KamstrupData[[#This Row],[DepartmentTeam]])</f>
        <v>DK10_Sales &amp; Marketing_Marketing</v>
      </c>
      <c r="V2988" t="str">
        <f>VLOOKUP(KamstrupData[[#This Row],[ORG_Concat]],'O-Organization'!F:H,3,FALSE)</f>
        <v>11001_DK10_Sales &amp; Marketing_Sales &amp; Marketing_Marketing</v>
      </c>
    </row>
    <row r="2989" spans="3:22">
      <c r="D2989" t="s">
        <v>1317</v>
      </c>
      <c r="E2989" t="str">
        <f>VLOOKUP(D2989,'B-Business Capability'!B:H,5,FALSE)</f>
        <v>Sales</v>
      </c>
      <c r="F2989" t="str">
        <f>VLOOKUP(D2989,'B-Business Capability'!B:H,6,FALSE)</f>
        <v>Sales Execution and Customer Engagement</v>
      </c>
      <c r="G2989" t="str">
        <f>VLOOKUP(D2989,'B-Business Capability'!B:H,7,FALSE)</f>
        <v>Customer Insights</v>
      </c>
      <c r="I2989" t="s">
        <v>253</v>
      </c>
      <c r="J2989" t="s">
        <v>189</v>
      </c>
      <c r="K2989" t="s">
        <v>1275</v>
      </c>
      <c r="L2989" t="s">
        <v>625</v>
      </c>
      <c r="M2989" t="str">
        <f>VLOOKUP(L2989,'A-Applications'!B:D,3,FALSE)</f>
        <v>Google Analytics</v>
      </c>
      <c r="O2989" s="42"/>
      <c r="P2989" t="s">
        <v>1369</v>
      </c>
      <c r="Q2989" t="str">
        <f>VLOOKUP(KamstrupData[[#This Row],[IdLevel123]],'B-Business Capability'!B:L,10,FALSE)</f>
        <v>Customer Service and Support</v>
      </c>
      <c r="R2989">
        <f>VLOOKUP(KamstrupData[[#This Row],[IdLevel123]],'B-Business Capability'!B:L,11,FALSE)</f>
        <v>0</v>
      </c>
      <c r="T2989" t="s">
        <v>1370</v>
      </c>
      <c r="U2989" t="str">
        <f>_xlfn.CONCAT(KamstrupData[[#This Row],[CountryCode]],"_",KamstrupData[[#This Row],[Business Area]],"_",KamstrupData[[#This Row],[DepartmentTeam]])</f>
        <v>DK10_Sales &amp; Marketing_Sales</v>
      </c>
      <c r="V2989" t="str">
        <f>VLOOKUP(KamstrupData[[#This Row],[ORG_Concat]],'O-Organization'!F:H,3,FALSE)</f>
        <v>11002_DK10_Sales &amp; Marketing_Sales &amp; Marketing_Sales</v>
      </c>
    </row>
    <row r="2990" spans="3:22">
      <c r="D2990" t="s">
        <v>1327</v>
      </c>
      <c r="E2990" t="str">
        <f>VLOOKUP(D2990,'B-Business Capability'!B:H,5,FALSE)</f>
        <v>Marketing</v>
      </c>
      <c r="F2990" t="str">
        <f>VLOOKUP(D2990,'B-Business Capability'!B:H,6,FALSE)</f>
        <v>Data and insights management</v>
      </c>
      <c r="G2990" t="str">
        <f>VLOOKUP(D2990,'B-Business Capability'!B:H,7,FALSE)</f>
        <v>Channel performance insights</v>
      </c>
      <c r="I2990" t="s">
        <v>253</v>
      </c>
      <c r="J2990" t="s">
        <v>189</v>
      </c>
      <c r="K2990" t="s">
        <v>249</v>
      </c>
      <c r="L2990" t="s">
        <v>625</v>
      </c>
      <c r="M2990" t="str">
        <f>VLOOKUP(L2990,'A-Applications'!B:D,3,FALSE)</f>
        <v>Google Analytics</v>
      </c>
      <c r="N2990" t="s">
        <v>53</v>
      </c>
      <c r="O2990" s="42" t="s">
        <v>54</v>
      </c>
      <c r="P2990" t="s">
        <v>680</v>
      </c>
      <c r="Q2990" t="str">
        <f>VLOOKUP(KamstrupData[[#This Row],[IdLevel123]],'B-Business Capability'!B:L,10,FALSE)</f>
        <v>N/A</v>
      </c>
      <c r="R2990">
        <f>VLOOKUP(KamstrupData[[#This Row],[IdLevel123]],'B-Business Capability'!B:L,11,FALSE)</f>
        <v>0</v>
      </c>
      <c r="T2990" t="s">
        <v>242</v>
      </c>
      <c r="U2990" t="str">
        <f>_xlfn.CONCAT(KamstrupData[[#This Row],[CountryCode]],"_",KamstrupData[[#This Row],[Business Area]],"_",KamstrupData[[#This Row],[DepartmentTeam]])</f>
        <v>DK10_Sales &amp; Marketing_Marketing</v>
      </c>
      <c r="V2990" t="str">
        <f>VLOOKUP(KamstrupData[[#This Row],[ORG_Concat]],'O-Organization'!F:H,3,FALSE)</f>
        <v>11001_DK10_Sales &amp; Marketing_Sales &amp; Marketing_Marketing</v>
      </c>
    </row>
    <row r="2991" spans="3:22">
      <c r="D2991" t="s">
        <v>1328</v>
      </c>
      <c r="E2991" t="str">
        <f>VLOOKUP(D2991,'B-Business Capability'!B:H,5,FALSE)</f>
        <v>Marketing</v>
      </c>
      <c r="F2991" t="str">
        <f>VLOOKUP(D2991,'B-Business Capability'!B:H,6,FALSE)</f>
        <v>Marketing demand management</v>
      </c>
      <c r="G2991" t="str">
        <f>VLOOKUP(D2991,'B-Business Capability'!B:H,7,FALSE)</f>
        <v>Campaign measurement and reporting</v>
      </c>
      <c r="I2991" t="s">
        <v>253</v>
      </c>
      <c r="J2991" t="s">
        <v>189</v>
      </c>
      <c r="K2991" t="s">
        <v>249</v>
      </c>
      <c r="L2991" t="s">
        <v>625</v>
      </c>
      <c r="M2991" t="str">
        <f>VLOOKUP(L2991,'A-Applications'!B:D,3,FALSE)</f>
        <v>Google Analytics</v>
      </c>
      <c r="N2991" t="s">
        <v>53</v>
      </c>
      <c r="O2991" s="42" t="s">
        <v>54</v>
      </c>
      <c r="P2991" t="s">
        <v>1273</v>
      </c>
      <c r="Q2991" t="str">
        <f>VLOOKUP(KamstrupData[[#This Row],[IdLevel123]],'B-Business Capability'!B:L,10,FALSE)</f>
        <v>N/A</v>
      </c>
      <c r="R2991">
        <f>VLOOKUP(KamstrupData[[#This Row],[IdLevel123]],'B-Business Capability'!B:L,11,FALSE)</f>
        <v>0</v>
      </c>
      <c r="T2991" t="s">
        <v>242</v>
      </c>
      <c r="U2991" t="str">
        <f>_xlfn.CONCAT(KamstrupData[[#This Row],[CountryCode]],"_",KamstrupData[[#This Row],[Business Area]],"_",KamstrupData[[#This Row],[DepartmentTeam]])</f>
        <v>DK10_Sales &amp; Marketing_Marketing</v>
      </c>
      <c r="V2991" t="str">
        <f>VLOOKUP(KamstrupData[[#This Row],[ORG_Concat]],'O-Organization'!F:H,3,FALSE)</f>
        <v>11001_DK10_Sales &amp; Marketing_Sales &amp; Marketing_Marketing</v>
      </c>
    </row>
    <row r="2992" spans="3:22">
      <c r="D2992" t="s">
        <v>1331</v>
      </c>
      <c r="E2992" t="str">
        <f>VLOOKUP(D2992,'B-Business Capability'!B:H,5,FALSE)</f>
        <v>Marketing</v>
      </c>
      <c r="F2992" t="str">
        <f>VLOOKUP(D2992,'B-Business Capability'!B:H,6,FALSE)</f>
        <v>Marketing demand management</v>
      </c>
      <c r="G2992" t="str">
        <f>VLOOKUP(D2992,'B-Business Capability'!B:H,7,FALSE)</f>
        <v>Media and ad spend optimization</v>
      </c>
      <c r="I2992" t="s">
        <v>253</v>
      </c>
      <c r="J2992" t="s">
        <v>189</v>
      </c>
      <c r="K2992" t="s">
        <v>249</v>
      </c>
      <c r="L2992" t="s">
        <v>625</v>
      </c>
      <c r="M2992" t="str">
        <f>VLOOKUP(L2992,'A-Applications'!B:D,3,FALSE)</f>
        <v>Google Analytics</v>
      </c>
      <c r="N2992" t="s">
        <v>53</v>
      </c>
      <c r="O2992" s="42" t="s">
        <v>54</v>
      </c>
      <c r="P2992" t="s">
        <v>680</v>
      </c>
      <c r="Q2992" t="str">
        <f>VLOOKUP(KamstrupData[[#This Row],[IdLevel123]],'B-Business Capability'!B:L,10,FALSE)</f>
        <v>N/A</v>
      </c>
      <c r="R2992">
        <f>VLOOKUP(KamstrupData[[#This Row],[IdLevel123]],'B-Business Capability'!B:L,11,FALSE)</f>
        <v>0</v>
      </c>
      <c r="T2992" t="s">
        <v>242</v>
      </c>
      <c r="U2992" t="str">
        <f>_xlfn.CONCAT(KamstrupData[[#This Row],[CountryCode]],"_",KamstrupData[[#This Row],[Business Area]],"_",KamstrupData[[#This Row],[DepartmentTeam]])</f>
        <v>DK10_Sales &amp; Marketing_Marketing</v>
      </c>
      <c r="V2992" t="str">
        <f>VLOOKUP(KamstrupData[[#This Row],[ORG_Concat]],'O-Organization'!F:H,3,FALSE)</f>
        <v>11001_DK10_Sales &amp; Marketing_Sales &amp; Marketing_Marketing</v>
      </c>
    </row>
    <row r="2993" spans="4:22">
      <c r="D2993" t="s">
        <v>95</v>
      </c>
      <c r="E2993" t="str">
        <f>VLOOKUP(D2993,'B-Business Capability'!B:H,5,FALSE)</f>
        <v>Not mapped to capability</v>
      </c>
      <c r="F2993">
        <f>VLOOKUP(D2993,'B-Business Capability'!B:H,6,FALSE)</f>
        <v>0</v>
      </c>
      <c r="G2993">
        <f>VLOOKUP(D2993,'B-Business Capability'!B:H,7,FALSE)</f>
        <v>0</v>
      </c>
      <c r="I2993" t="s">
        <v>253</v>
      </c>
      <c r="J2993" t="s">
        <v>189</v>
      </c>
      <c r="L2993" t="s">
        <v>625</v>
      </c>
      <c r="M2993" t="str">
        <f>VLOOKUP(L2993,'A-Applications'!B:D,3,FALSE)</f>
        <v>Google Analytics</v>
      </c>
      <c r="O2993" s="42"/>
      <c r="P2993" t="s">
        <v>77</v>
      </c>
      <c r="Q2993" t="str">
        <f>VLOOKUP(KamstrupData[[#This Row],[IdLevel123]],'B-Business Capability'!B:L,10,FALSE)</f>
        <v>N/A</v>
      </c>
      <c r="R2993">
        <f>VLOOKUP(KamstrupData[[#This Row],[IdLevel123]],'B-Business Capability'!B:L,11,FALSE)</f>
        <v>0</v>
      </c>
      <c r="T2993" t="s">
        <v>1332</v>
      </c>
      <c r="U2993" t="str">
        <f>_xlfn.CONCAT(KamstrupData[[#This Row],[CountryCode]],"_",KamstrupData[[#This Row],[Business Area]],"_",KamstrupData[[#This Row],[DepartmentTeam]])</f>
        <v>DK10_Sales &amp; Marketing_</v>
      </c>
      <c r="V2993" t="str">
        <f>VLOOKUP(KamstrupData[[#This Row],[ORG_Concat]],'O-Organization'!F:H,3,FALSE)</f>
        <v>11000_DK10_Sales &amp; Marketing_Sales &amp; Marketing_</v>
      </c>
    </row>
    <row r="2994" spans="4:22">
      <c r="D2994" t="s">
        <v>95</v>
      </c>
      <c r="E2994" t="str">
        <f>VLOOKUP(D2994,'B-Business Capability'!B:H,5,FALSE)</f>
        <v>Not mapped to capability</v>
      </c>
      <c r="F2994">
        <f>VLOOKUP(D2994,'B-Business Capability'!B:H,6,FALSE)</f>
        <v>0</v>
      </c>
      <c r="G2994">
        <f>VLOOKUP(D2994,'B-Business Capability'!B:H,7,FALSE)</f>
        <v>0</v>
      </c>
      <c r="I2994" t="s">
        <v>253</v>
      </c>
      <c r="J2994" t="s">
        <v>189</v>
      </c>
      <c r="L2994" t="s">
        <v>1371</v>
      </c>
      <c r="M2994" t="str">
        <f>VLOOKUP(L2994,'A-Applications'!B:D,3,FALSE)</f>
        <v>Google My Business Manager</v>
      </c>
      <c r="O2994" s="42"/>
      <c r="P2994" t="s">
        <v>77</v>
      </c>
      <c r="Q2994" t="str">
        <f>VLOOKUP(KamstrupData[[#This Row],[IdLevel123]],'B-Business Capability'!B:L,10,FALSE)</f>
        <v>N/A</v>
      </c>
      <c r="R2994">
        <f>VLOOKUP(KamstrupData[[#This Row],[IdLevel123]],'B-Business Capability'!B:L,11,FALSE)</f>
        <v>0</v>
      </c>
      <c r="T2994" t="s">
        <v>1332</v>
      </c>
      <c r="U2994" t="str">
        <f>_xlfn.CONCAT(KamstrupData[[#This Row],[CountryCode]],"_",KamstrupData[[#This Row],[Business Area]],"_",KamstrupData[[#This Row],[DepartmentTeam]])</f>
        <v>DK10_Sales &amp; Marketing_</v>
      </c>
      <c r="V2994" t="str">
        <f>VLOOKUP(KamstrupData[[#This Row],[ORG_Concat]],'O-Organization'!F:H,3,FALSE)</f>
        <v>11000_DK10_Sales &amp; Marketing_Sales &amp; Marketing_</v>
      </c>
    </row>
    <row r="2995" spans="4:22">
      <c r="D2995" t="s">
        <v>446</v>
      </c>
      <c r="E2995" t="str">
        <f>VLOOKUP(D2995,'B-Business Capability'!B:H,5,FALSE)</f>
        <v>Marketing</v>
      </c>
      <c r="F2995" t="str">
        <f>VLOOKUP(D2995,'B-Business Capability'!B:H,6,FALSE)</f>
        <v>Data and insights management</v>
      </c>
      <c r="G2995" t="str">
        <f>VLOOKUP(D2995,'B-Business Capability'!B:H,7,FALSE)</f>
        <v>Marketing surveys</v>
      </c>
      <c r="I2995" t="s">
        <v>253</v>
      </c>
      <c r="J2995" t="s">
        <v>189</v>
      </c>
      <c r="K2995" t="s">
        <v>249</v>
      </c>
      <c r="L2995" t="s">
        <v>1372</v>
      </c>
      <c r="M2995" t="str">
        <f>VLOOKUP(L2995,'A-Applications'!B:D,3,FALSE)</f>
        <v>Microsoft Customer Voice</v>
      </c>
      <c r="N2995" t="s">
        <v>53</v>
      </c>
      <c r="O2995" s="42" t="s">
        <v>54</v>
      </c>
      <c r="P2995" t="s">
        <v>1353</v>
      </c>
      <c r="Q2995" t="str">
        <f>VLOOKUP(KamstrupData[[#This Row],[IdLevel123]],'B-Business Capability'!B:L,10,FALSE)</f>
        <v>N/A</v>
      </c>
      <c r="R2995">
        <f>VLOOKUP(KamstrupData[[#This Row],[IdLevel123]],'B-Business Capability'!B:L,11,FALSE)</f>
        <v>0</v>
      </c>
      <c r="T2995" t="s">
        <v>242</v>
      </c>
      <c r="U2995" t="str">
        <f>_xlfn.CONCAT(KamstrupData[[#This Row],[CountryCode]],"_",KamstrupData[[#This Row],[Business Area]],"_",KamstrupData[[#This Row],[DepartmentTeam]])</f>
        <v>DK10_Sales &amp; Marketing_Marketing</v>
      </c>
      <c r="V2995" t="str">
        <f>VLOOKUP(KamstrupData[[#This Row],[ORG_Concat]],'O-Organization'!F:H,3,FALSE)</f>
        <v>11001_DK10_Sales &amp; Marketing_Sales &amp; Marketing_Marketing</v>
      </c>
    </row>
    <row r="2996" spans="4:22">
      <c r="D2996" t="s">
        <v>1317</v>
      </c>
      <c r="E2996" t="str">
        <f>VLOOKUP(D2996,'B-Business Capability'!B:H,5,FALSE)</f>
        <v>Sales</v>
      </c>
      <c r="F2996" t="str">
        <f>VLOOKUP(D2996,'B-Business Capability'!B:H,6,FALSE)</f>
        <v>Sales Execution and Customer Engagement</v>
      </c>
      <c r="G2996" t="str">
        <f>VLOOKUP(D2996,'B-Business Capability'!B:H,7,FALSE)</f>
        <v>Customer Insights</v>
      </c>
      <c r="I2996" t="s">
        <v>253</v>
      </c>
      <c r="J2996" t="s">
        <v>189</v>
      </c>
      <c r="K2996" t="s">
        <v>1275</v>
      </c>
      <c r="L2996" t="s">
        <v>1372</v>
      </c>
      <c r="M2996" t="str">
        <f>VLOOKUP(L2996,'A-Applications'!B:D,3,FALSE)</f>
        <v>Microsoft Customer Voice</v>
      </c>
      <c r="N2996" t="s">
        <v>53</v>
      </c>
      <c r="O2996" s="42" t="s">
        <v>62</v>
      </c>
      <c r="P2996" t="s">
        <v>1353</v>
      </c>
      <c r="Q2996" t="str">
        <f>VLOOKUP(KamstrupData[[#This Row],[IdLevel123]],'B-Business Capability'!B:L,10,FALSE)</f>
        <v>Customer Service and Support</v>
      </c>
      <c r="R2996">
        <f>VLOOKUP(KamstrupData[[#This Row],[IdLevel123]],'B-Business Capability'!B:L,11,FALSE)</f>
        <v>0</v>
      </c>
      <c r="T2996" t="s">
        <v>1373</v>
      </c>
      <c r="U2996" t="str">
        <f>_xlfn.CONCAT(KamstrupData[[#This Row],[CountryCode]],"_",KamstrupData[[#This Row],[Business Area]],"_",KamstrupData[[#This Row],[DepartmentTeam]])</f>
        <v>DK10_Sales &amp; Marketing_Sales</v>
      </c>
      <c r="V2996" t="str">
        <f>VLOOKUP(KamstrupData[[#This Row],[ORG_Concat]],'O-Organization'!F:H,3,FALSE)</f>
        <v>11002_DK10_Sales &amp; Marketing_Sales &amp; Marketing_Sales</v>
      </c>
    </row>
    <row r="2997" spans="4:22">
      <c r="D2997" t="s">
        <v>95</v>
      </c>
      <c r="E2997" t="str">
        <f>VLOOKUP(D2997,'B-Business Capability'!B:H,5,FALSE)</f>
        <v>Not mapped to capability</v>
      </c>
      <c r="F2997">
        <f>VLOOKUP(D2997,'B-Business Capability'!B:H,6,FALSE)</f>
        <v>0</v>
      </c>
      <c r="G2997">
        <f>VLOOKUP(D2997,'B-Business Capability'!B:H,7,FALSE)</f>
        <v>0</v>
      </c>
      <c r="I2997" t="s">
        <v>253</v>
      </c>
      <c r="J2997" t="s">
        <v>189</v>
      </c>
      <c r="L2997" t="s">
        <v>1372</v>
      </c>
      <c r="M2997" t="str">
        <f>VLOOKUP(L2997,'A-Applications'!B:D,3,FALSE)</f>
        <v>Microsoft Customer Voice</v>
      </c>
      <c r="O2997" s="42"/>
      <c r="P2997" t="s">
        <v>77</v>
      </c>
      <c r="Q2997" t="str">
        <f>VLOOKUP(KamstrupData[[#This Row],[IdLevel123]],'B-Business Capability'!B:L,10,FALSE)</f>
        <v>N/A</v>
      </c>
      <c r="R2997">
        <f>VLOOKUP(KamstrupData[[#This Row],[IdLevel123]],'B-Business Capability'!B:L,11,FALSE)</f>
        <v>0</v>
      </c>
      <c r="T2997" t="s">
        <v>1332</v>
      </c>
      <c r="U2997" t="str">
        <f>_xlfn.CONCAT(KamstrupData[[#This Row],[CountryCode]],"_",KamstrupData[[#This Row],[Business Area]],"_",KamstrupData[[#This Row],[DepartmentTeam]])</f>
        <v>DK10_Sales &amp; Marketing_</v>
      </c>
      <c r="V2997" t="str">
        <f>VLOOKUP(KamstrupData[[#This Row],[ORG_Concat]],'O-Organization'!F:H,3,FALSE)</f>
        <v>11000_DK10_Sales &amp; Marketing_Sales &amp; Marketing_</v>
      </c>
    </row>
    <row r="2998" spans="4:22">
      <c r="D2998" t="s">
        <v>713</v>
      </c>
      <c r="E2998" t="str">
        <f>VLOOKUP(D2998,'B-Business Capability'!B:H,5,FALSE)</f>
        <v>Marketing</v>
      </c>
      <c r="F2998" t="str">
        <f>VLOOKUP(D2998,'B-Business Capability'!B:H,6,FALSE)</f>
        <v>Digital channel management</v>
      </c>
      <c r="G2998" t="str">
        <f>VLOOKUP(D2998,'B-Business Capability'!B:H,7,FALSE)</f>
        <v>Social media management</v>
      </c>
      <c r="I2998" t="s">
        <v>253</v>
      </c>
      <c r="J2998" t="s">
        <v>189</v>
      </c>
      <c r="K2998" t="s">
        <v>249</v>
      </c>
      <c r="L2998" t="s">
        <v>1374</v>
      </c>
      <c r="M2998" t="str">
        <f>VLOOKUP(L2998,'A-Applications'!B:D,3,FALSE)</f>
        <v>Facebook</v>
      </c>
      <c r="N2998" t="s">
        <v>53</v>
      </c>
      <c r="O2998" s="42" t="s">
        <v>54</v>
      </c>
      <c r="P2998" t="s">
        <v>685</v>
      </c>
      <c r="Q2998" t="str">
        <f>VLOOKUP(KamstrupData[[#This Row],[IdLevel123]],'B-Business Capability'!B:L,10,FALSE)</f>
        <v>Customer Service and Support</v>
      </c>
      <c r="R2998">
        <f>VLOOKUP(KamstrupData[[#This Row],[IdLevel123]],'B-Business Capability'!B:L,11,FALSE)</f>
        <v>0</v>
      </c>
      <c r="T2998" t="s">
        <v>242</v>
      </c>
      <c r="U2998" t="str">
        <f>_xlfn.CONCAT(KamstrupData[[#This Row],[CountryCode]],"_",KamstrupData[[#This Row],[Business Area]],"_",KamstrupData[[#This Row],[DepartmentTeam]])</f>
        <v>DK10_Sales &amp; Marketing_Marketing</v>
      </c>
      <c r="V2998" t="str">
        <f>VLOOKUP(KamstrupData[[#This Row],[ORG_Concat]],'O-Organization'!F:H,3,FALSE)</f>
        <v>11001_DK10_Sales &amp; Marketing_Sales &amp; Marketing_Marketing</v>
      </c>
    </row>
    <row r="2999" spans="4:22">
      <c r="D2999" t="s">
        <v>95</v>
      </c>
      <c r="E2999" t="str">
        <f>VLOOKUP(D2999,'B-Business Capability'!B:H,5,FALSE)</f>
        <v>Not mapped to capability</v>
      </c>
      <c r="F2999">
        <f>VLOOKUP(D2999,'B-Business Capability'!B:H,6,FALSE)</f>
        <v>0</v>
      </c>
      <c r="G2999">
        <f>VLOOKUP(D2999,'B-Business Capability'!B:H,7,FALSE)</f>
        <v>0</v>
      </c>
      <c r="I2999" t="s">
        <v>253</v>
      </c>
      <c r="J2999" t="s">
        <v>189</v>
      </c>
      <c r="L2999" t="s">
        <v>1374</v>
      </c>
      <c r="M2999" t="str">
        <f>VLOOKUP(L2999,'A-Applications'!B:D,3,FALSE)</f>
        <v>Facebook</v>
      </c>
      <c r="O2999" s="42"/>
      <c r="P2999" t="s">
        <v>77</v>
      </c>
      <c r="Q2999" t="str">
        <f>VLOOKUP(KamstrupData[[#This Row],[IdLevel123]],'B-Business Capability'!B:L,10,FALSE)</f>
        <v>N/A</v>
      </c>
      <c r="R2999">
        <f>VLOOKUP(KamstrupData[[#This Row],[IdLevel123]],'B-Business Capability'!B:L,11,FALSE)</f>
        <v>0</v>
      </c>
      <c r="T2999" t="s">
        <v>1332</v>
      </c>
      <c r="U2999" t="str">
        <f>_xlfn.CONCAT(KamstrupData[[#This Row],[CountryCode]],"_",KamstrupData[[#This Row],[Business Area]],"_",KamstrupData[[#This Row],[DepartmentTeam]])</f>
        <v>DK10_Sales &amp; Marketing_</v>
      </c>
      <c r="V2999" t="str">
        <f>VLOOKUP(KamstrupData[[#This Row],[ORG_Concat]],'O-Organization'!F:H,3,FALSE)</f>
        <v>11000_DK10_Sales &amp; Marketing_Sales &amp; Marketing_</v>
      </c>
    </row>
    <row r="3000" spans="4:22">
      <c r="D3000" t="s">
        <v>95</v>
      </c>
      <c r="E3000" t="str">
        <f>VLOOKUP(D3000,'B-Business Capability'!B:H,5,FALSE)</f>
        <v>Not mapped to capability</v>
      </c>
      <c r="F3000">
        <f>VLOOKUP(D3000,'B-Business Capability'!B:H,6,FALSE)</f>
        <v>0</v>
      </c>
      <c r="G3000">
        <f>VLOOKUP(D3000,'B-Business Capability'!B:H,7,FALSE)</f>
        <v>0</v>
      </c>
      <c r="I3000" t="s">
        <v>253</v>
      </c>
      <c r="J3000" t="s">
        <v>189</v>
      </c>
      <c r="L3000" t="s">
        <v>1375</v>
      </c>
      <c r="M3000" t="str">
        <f>VLOOKUP(L3000,'A-Applications'!B:D,3,FALSE)</f>
        <v>Instagram</v>
      </c>
      <c r="O3000" s="42"/>
      <c r="P3000" t="s">
        <v>77</v>
      </c>
      <c r="Q3000" t="str">
        <f>VLOOKUP(KamstrupData[[#This Row],[IdLevel123]],'B-Business Capability'!B:L,10,FALSE)</f>
        <v>N/A</v>
      </c>
      <c r="R3000">
        <f>VLOOKUP(KamstrupData[[#This Row],[IdLevel123]],'B-Business Capability'!B:L,11,FALSE)</f>
        <v>0</v>
      </c>
      <c r="T3000" t="s">
        <v>1332</v>
      </c>
      <c r="U3000" t="str">
        <f>_xlfn.CONCAT(KamstrupData[[#This Row],[CountryCode]],"_",KamstrupData[[#This Row],[Business Area]],"_",KamstrupData[[#This Row],[DepartmentTeam]])</f>
        <v>DK10_Sales &amp; Marketing_</v>
      </c>
      <c r="V3000" t="str">
        <f>VLOOKUP(KamstrupData[[#This Row],[ORG_Concat]],'O-Organization'!F:H,3,FALSE)</f>
        <v>11000_DK10_Sales &amp; Marketing_Sales &amp; Marketing_</v>
      </c>
    </row>
    <row r="3001" spans="4:22">
      <c r="D3001" t="s">
        <v>713</v>
      </c>
      <c r="E3001" t="str">
        <f>VLOOKUP(D3001,'B-Business Capability'!B:H,5,FALSE)</f>
        <v>Marketing</v>
      </c>
      <c r="F3001" t="str">
        <f>VLOOKUP(D3001,'B-Business Capability'!B:H,6,FALSE)</f>
        <v>Digital channel management</v>
      </c>
      <c r="G3001" t="str">
        <f>VLOOKUP(D3001,'B-Business Capability'!B:H,7,FALSE)</f>
        <v>Social media management</v>
      </c>
      <c r="I3001" t="s">
        <v>253</v>
      </c>
      <c r="J3001" t="s">
        <v>189</v>
      </c>
      <c r="K3001" t="s">
        <v>249</v>
      </c>
      <c r="L3001" t="s">
        <v>825</v>
      </c>
      <c r="M3001" t="str">
        <f>VLOOKUP(L3001,'A-Applications'!B:D,3,FALSE)</f>
        <v>Linkedin</v>
      </c>
      <c r="N3001" t="s">
        <v>53</v>
      </c>
      <c r="O3001" s="42" t="s">
        <v>54</v>
      </c>
      <c r="P3001" t="s">
        <v>685</v>
      </c>
      <c r="Q3001" t="str">
        <f>VLOOKUP(KamstrupData[[#This Row],[IdLevel123]],'B-Business Capability'!B:L,10,FALSE)</f>
        <v>Customer Service and Support</v>
      </c>
      <c r="R3001">
        <f>VLOOKUP(KamstrupData[[#This Row],[IdLevel123]],'B-Business Capability'!B:L,11,FALSE)</f>
        <v>0</v>
      </c>
      <c r="T3001" t="s">
        <v>242</v>
      </c>
      <c r="U3001" t="str">
        <f>_xlfn.CONCAT(KamstrupData[[#This Row],[CountryCode]],"_",KamstrupData[[#This Row],[Business Area]],"_",KamstrupData[[#This Row],[DepartmentTeam]])</f>
        <v>DK10_Sales &amp; Marketing_Marketing</v>
      </c>
      <c r="V3001" t="str">
        <f>VLOOKUP(KamstrupData[[#This Row],[ORG_Concat]],'O-Organization'!F:H,3,FALSE)</f>
        <v>11001_DK10_Sales &amp; Marketing_Sales &amp; Marketing_Marketing</v>
      </c>
    </row>
    <row r="3002" spans="4:22">
      <c r="D3002" t="s">
        <v>95</v>
      </c>
      <c r="E3002" t="str">
        <f>VLOOKUP(D3002,'B-Business Capability'!B:H,5,FALSE)</f>
        <v>Not mapped to capability</v>
      </c>
      <c r="F3002">
        <f>VLOOKUP(D3002,'B-Business Capability'!B:H,6,FALSE)</f>
        <v>0</v>
      </c>
      <c r="G3002">
        <f>VLOOKUP(D3002,'B-Business Capability'!B:H,7,FALSE)</f>
        <v>0</v>
      </c>
      <c r="I3002" t="s">
        <v>253</v>
      </c>
      <c r="J3002" t="s">
        <v>189</v>
      </c>
      <c r="L3002" t="s">
        <v>825</v>
      </c>
      <c r="M3002" t="str">
        <f>VLOOKUP(L3002,'A-Applications'!B:D,3,FALSE)</f>
        <v>Linkedin</v>
      </c>
      <c r="O3002" s="42"/>
      <c r="P3002" t="s">
        <v>77</v>
      </c>
      <c r="Q3002" t="str">
        <f>VLOOKUP(KamstrupData[[#This Row],[IdLevel123]],'B-Business Capability'!B:L,10,FALSE)</f>
        <v>N/A</v>
      </c>
      <c r="R3002">
        <f>VLOOKUP(KamstrupData[[#This Row],[IdLevel123]],'B-Business Capability'!B:L,11,FALSE)</f>
        <v>0</v>
      </c>
      <c r="T3002" t="s">
        <v>1332</v>
      </c>
      <c r="U3002" t="str">
        <f>_xlfn.CONCAT(KamstrupData[[#This Row],[CountryCode]],"_",KamstrupData[[#This Row],[Business Area]],"_",KamstrupData[[#This Row],[DepartmentTeam]])</f>
        <v>DK10_Sales &amp; Marketing_</v>
      </c>
      <c r="V3002" t="str">
        <f>VLOOKUP(KamstrupData[[#This Row],[ORG_Concat]],'O-Organization'!F:H,3,FALSE)</f>
        <v>11000_DK10_Sales &amp; Marketing_Sales &amp; Marketing_</v>
      </c>
    </row>
    <row r="3003" spans="4:22">
      <c r="D3003" t="s">
        <v>1376</v>
      </c>
      <c r="E3003" t="str">
        <f>VLOOKUP(D3003,'B-Business Capability'!B:H,5,FALSE)</f>
        <v>Marketing</v>
      </c>
      <c r="F3003" t="str">
        <f>VLOOKUP(D3003,'B-Business Capability'!B:H,6,FALSE)</f>
        <v>Digital channel management</v>
      </c>
      <c r="G3003" t="str">
        <f>VLOOKUP(D3003,'B-Business Capability'!B:H,7,FALSE)</f>
        <v>SEM management</v>
      </c>
      <c r="I3003" t="s">
        <v>253</v>
      </c>
      <c r="J3003" t="s">
        <v>189</v>
      </c>
      <c r="K3003" t="s">
        <v>249</v>
      </c>
      <c r="L3003" t="s">
        <v>1377</v>
      </c>
      <c r="M3003" t="str">
        <f>VLOOKUP(L3003,'A-Applications'!B:D,3,FALSE)</f>
        <v>Storyblok</v>
      </c>
      <c r="N3003" t="s">
        <v>53</v>
      </c>
      <c r="O3003" s="42" t="s">
        <v>54</v>
      </c>
      <c r="P3003" t="s">
        <v>680</v>
      </c>
      <c r="Q3003" t="str">
        <f>VLOOKUP(KamstrupData[[#This Row],[IdLevel123]],'B-Business Capability'!B:L,10,FALSE)</f>
        <v>N/A</v>
      </c>
      <c r="R3003">
        <f>VLOOKUP(KamstrupData[[#This Row],[IdLevel123]],'B-Business Capability'!B:L,11,FALSE)</f>
        <v>0</v>
      </c>
      <c r="T3003" t="s">
        <v>242</v>
      </c>
      <c r="U3003" t="str">
        <f>_xlfn.CONCAT(KamstrupData[[#This Row],[CountryCode]],"_",KamstrupData[[#This Row],[Business Area]],"_",KamstrupData[[#This Row],[DepartmentTeam]])</f>
        <v>DK10_Sales &amp; Marketing_Marketing</v>
      </c>
      <c r="V3003" t="str">
        <f>VLOOKUP(KamstrupData[[#This Row],[ORG_Concat]],'O-Organization'!F:H,3,FALSE)</f>
        <v>11001_DK10_Sales &amp; Marketing_Sales &amp; Marketing_Marketing</v>
      </c>
    </row>
    <row r="3004" spans="4:22">
      <c r="D3004" t="s">
        <v>95</v>
      </c>
      <c r="E3004" t="str">
        <f>VLOOKUP(D3004,'B-Business Capability'!B:H,5,FALSE)</f>
        <v>Not mapped to capability</v>
      </c>
      <c r="F3004">
        <f>VLOOKUP(D3004,'B-Business Capability'!B:H,6,FALSE)</f>
        <v>0</v>
      </c>
      <c r="G3004">
        <f>VLOOKUP(D3004,'B-Business Capability'!B:H,7,FALSE)</f>
        <v>0</v>
      </c>
      <c r="I3004" t="s">
        <v>253</v>
      </c>
      <c r="J3004" t="s">
        <v>189</v>
      </c>
      <c r="L3004" t="s">
        <v>1377</v>
      </c>
      <c r="M3004" t="str">
        <f>VLOOKUP(L3004,'A-Applications'!B:D,3,FALSE)</f>
        <v>Storyblok</v>
      </c>
      <c r="O3004" s="42"/>
      <c r="P3004" t="s">
        <v>77</v>
      </c>
      <c r="Q3004" t="str">
        <f>VLOOKUP(KamstrupData[[#This Row],[IdLevel123]],'B-Business Capability'!B:L,10,FALSE)</f>
        <v>N/A</v>
      </c>
      <c r="R3004">
        <f>VLOOKUP(KamstrupData[[#This Row],[IdLevel123]],'B-Business Capability'!B:L,11,FALSE)</f>
        <v>0</v>
      </c>
      <c r="T3004" t="s">
        <v>1332</v>
      </c>
      <c r="U3004" t="str">
        <f>_xlfn.CONCAT(KamstrupData[[#This Row],[CountryCode]],"_",KamstrupData[[#This Row],[Business Area]],"_",KamstrupData[[#This Row],[DepartmentTeam]])</f>
        <v>DK10_Sales &amp; Marketing_</v>
      </c>
      <c r="V3004" t="str">
        <f>VLOOKUP(KamstrupData[[#This Row],[ORG_Concat]],'O-Organization'!F:H,3,FALSE)</f>
        <v>11000_DK10_Sales &amp; Marketing_Sales &amp; Marketing_</v>
      </c>
    </row>
    <row r="3005" spans="4:22">
      <c r="D3005" t="s">
        <v>1356</v>
      </c>
      <c r="E3005" t="str">
        <f>VLOOKUP(D3005,'B-Business Capability'!B:H,5,FALSE)</f>
        <v>Marketing</v>
      </c>
      <c r="F3005" t="str">
        <f>VLOOKUP(D3005,'B-Business Capability'!B:H,6,FALSE)</f>
        <v>Marketing demand management</v>
      </c>
      <c r="G3005" t="str">
        <f>VLOOKUP(D3005,'B-Business Capability'!B:H,7,FALSE)</f>
        <v>Event marketing management</v>
      </c>
      <c r="I3005" t="s">
        <v>253</v>
      </c>
      <c r="J3005" t="s">
        <v>189</v>
      </c>
      <c r="K3005" t="s">
        <v>249</v>
      </c>
      <c r="L3005" t="s">
        <v>1378</v>
      </c>
      <c r="M3005" t="str">
        <f>VLOOKUP(L3005,'A-Applications'!B:D,3,FALSE)</f>
        <v>Event create</v>
      </c>
      <c r="N3005" t="s">
        <v>390</v>
      </c>
      <c r="O3005" s="42" t="s">
        <v>54</v>
      </c>
      <c r="P3005" t="s">
        <v>680</v>
      </c>
      <c r="Q3005" t="str">
        <f>VLOOKUP(KamstrupData[[#This Row],[IdLevel123]],'B-Business Capability'!B:L,10,FALSE)</f>
        <v>N/A</v>
      </c>
      <c r="R3005">
        <f>VLOOKUP(KamstrupData[[#This Row],[IdLevel123]],'B-Business Capability'!B:L,11,FALSE)</f>
        <v>0</v>
      </c>
      <c r="T3005" t="s">
        <v>242</v>
      </c>
      <c r="U3005" t="str">
        <f>_xlfn.CONCAT(KamstrupData[[#This Row],[CountryCode]],"_",KamstrupData[[#This Row],[Business Area]],"_",KamstrupData[[#This Row],[DepartmentTeam]])</f>
        <v>DK10_Sales &amp; Marketing_Marketing</v>
      </c>
      <c r="V3005" t="str">
        <f>VLOOKUP(KamstrupData[[#This Row],[ORG_Concat]],'O-Organization'!F:H,3,FALSE)</f>
        <v>11001_DK10_Sales &amp; Marketing_Sales &amp; Marketing_Marketing</v>
      </c>
    </row>
    <row r="3006" spans="4:22">
      <c r="D3006" t="s">
        <v>1379</v>
      </c>
      <c r="E3006" t="str">
        <f>VLOOKUP(D3006,'B-Business Capability'!B:H,5,FALSE)</f>
        <v>Marketing</v>
      </c>
      <c r="F3006" t="str">
        <f>VLOOKUP(D3006,'B-Business Capability'!B:H,6,FALSE)</f>
        <v>Digital channel management</v>
      </c>
      <c r="G3006" t="str">
        <f>VLOOKUP(D3006,'B-Business Capability'!B:H,7,FALSE)</f>
        <v>Hosting and infrastucture management</v>
      </c>
      <c r="I3006" t="s">
        <v>253</v>
      </c>
      <c r="J3006" t="s">
        <v>189</v>
      </c>
      <c r="K3006" t="s">
        <v>249</v>
      </c>
      <c r="L3006" t="s">
        <v>1380</v>
      </c>
      <c r="M3006" t="str">
        <f>VLOOKUP(L3006,'A-Applications'!B:D,3,FALSE)</f>
        <v>Vercel</v>
      </c>
      <c r="N3006" t="s">
        <v>53</v>
      </c>
      <c r="O3006" s="42" t="s">
        <v>54</v>
      </c>
      <c r="P3006" t="s">
        <v>685</v>
      </c>
      <c r="Q3006" t="str">
        <f>VLOOKUP(KamstrupData[[#This Row],[IdLevel123]],'B-Business Capability'!B:L,10,FALSE)</f>
        <v>N/A</v>
      </c>
      <c r="R3006">
        <f>VLOOKUP(KamstrupData[[#This Row],[IdLevel123]],'B-Business Capability'!B:L,11,FALSE)</f>
        <v>0</v>
      </c>
      <c r="T3006" t="s">
        <v>242</v>
      </c>
      <c r="U3006" t="str">
        <f>_xlfn.CONCAT(KamstrupData[[#This Row],[CountryCode]],"_",KamstrupData[[#This Row],[Business Area]],"_",KamstrupData[[#This Row],[DepartmentTeam]])</f>
        <v>DK10_Sales &amp; Marketing_Marketing</v>
      </c>
      <c r="V3006" t="str">
        <f>VLOOKUP(KamstrupData[[#This Row],[ORG_Concat]],'O-Organization'!F:H,3,FALSE)</f>
        <v>11001_DK10_Sales &amp; Marketing_Sales &amp; Marketing_Marketing</v>
      </c>
    </row>
    <row r="3007" spans="4:22">
      <c r="D3007" t="s">
        <v>95</v>
      </c>
      <c r="E3007" t="str">
        <f>VLOOKUP(D3007,'B-Business Capability'!B:H,5,FALSE)</f>
        <v>Not mapped to capability</v>
      </c>
      <c r="F3007">
        <f>VLOOKUP(D3007,'B-Business Capability'!B:H,6,FALSE)</f>
        <v>0</v>
      </c>
      <c r="G3007">
        <f>VLOOKUP(D3007,'B-Business Capability'!B:H,7,FALSE)</f>
        <v>0</v>
      </c>
      <c r="I3007" t="s">
        <v>253</v>
      </c>
      <c r="J3007" t="s">
        <v>189</v>
      </c>
      <c r="L3007" t="s">
        <v>1380</v>
      </c>
      <c r="M3007" t="str">
        <f>VLOOKUP(L3007,'A-Applications'!B:D,3,FALSE)</f>
        <v>Vercel</v>
      </c>
      <c r="O3007" s="42"/>
      <c r="P3007" t="s">
        <v>77</v>
      </c>
      <c r="Q3007" t="str">
        <f>VLOOKUP(KamstrupData[[#This Row],[IdLevel123]],'B-Business Capability'!B:L,10,FALSE)</f>
        <v>N/A</v>
      </c>
      <c r="R3007">
        <f>VLOOKUP(KamstrupData[[#This Row],[IdLevel123]],'B-Business Capability'!B:L,11,FALSE)</f>
        <v>0</v>
      </c>
      <c r="T3007" t="s">
        <v>1332</v>
      </c>
      <c r="U3007" t="str">
        <f>_xlfn.CONCAT(KamstrupData[[#This Row],[CountryCode]],"_",KamstrupData[[#This Row],[Business Area]],"_",KamstrupData[[#This Row],[DepartmentTeam]])</f>
        <v>DK10_Sales &amp; Marketing_</v>
      </c>
      <c r="V3007" t="str">
        <f>VLOOKUP(KamstrupData[[#This Row],[ORG_Concat]],'O-Organization'!F:H,3,FALSE)</f>
        <v>11000_DK10_Sales &amp; Marketing_Sales &amp; Marketing_</v>
      </c>
    </row>
    <row r="3008" spans="4:22">
      <c r="D3008" t="s">
        <v>1379</v>
      </c>
      <c r="E3008" t="str">
        <f>VLOOKUP(D3008,'B-Business Capability'!B:H,5,FALSE)</f>
        <v>Marketing</v>
      </c>
      <c r="F3008" t="str">
        <f>VLOOKUP(D3008,'B-Business Capability'!B:H,6,FALSE)</f>
        <v>Digital channel management</v>
      </c>
      <c r="G3008" t="str">
        <f>VLOOKUP(D3008,'B-Business Capability'!B:H,7,FALSE)</f>
        <v>Hosting and infrastucture management</v>
      </c>
      <c r="I3008" t="s">
        <v>253</v>
      </c>
      <c r="J3008" t="s">
        <v>189</v>
      </c>
      <c r="K3008" t="s">
        <v>249</v>
      </c>
      <c r="L3008" t="s">
        <v>422</v>
      </c>
      <c r="M3008" t="str">
        <f>VLOOKUP(L3008,'A-Applications'!B:D,3,FALSE)</f>
        <v>Azure</v>
      </c>
      <c r="N3008" t="s">
        <v>53</v>
      </c>
      <c r="O3008" s="42" t="s">
        <v>54</v>
      </c>
      <c r="P3008" t="s">
        <v>685</v>
      </c>
      <c r="Q3008" t="str">
        <f>VLOOKUP(KamstrupData[[#This Row],[IdLevel123]],'B-Business Capability'!B:L,10,FALSE)</f>
        <v>N/A</v>
      </c>
      <c r="R3008">
        <f>VLOOKUP(KamstrupData[[#This Row],[IdLevel123]],'B-Business Capability'!B:L,11,FALSE)</f>
        <v>0</v>
      </c>
      <c r="T3008" t="s">
        <v>242</v>
      </c>
      <c r="U3008" t="str">
        <f>_xlfn.CONCAT(KamstrupData[[#This Row],[CountryCode]],"_",KamstrupData[[#This Row],[Business Area]],"_",KamstrupData[[#This Row],[DepartmentTeam]])</f>
        <v>DK10_Sales &amp; Marketing_Marketing</v>
      </c>
      <c r="V3008" t="str">
        <f>VLOOKUP(KamstrupData[[#This Row],[ORG_Concat]],'O-Organization'!F:H,3,FALSE)</f>
        <v>11001_DK10_Sales &amp; Marketing_Sales &amp; Marketing_Marketing</v>
      </c>
    </row>
    <row r="3009" spans="2:22">
      <c r="D3009" t="s">
        <v>95</v>
      </c>
      <c r="E3009" t="str">
        <f>VLOOKUP(D3009,'B-Business Capability'!B:H,5,FALSE)</f>
        <v>Not mapped to capability</v>
      </c>
      <c r="F3009">
        <f>VLOOKUP(D3009,'B-Business Capability'!B:H,6,FALSE)</f>
        <v>0</v>
      </c>
      <c r="G3009">
        <f>VLOOKUP(D3009,'B-Business Capability'!B:H,7,FALSE)</f>
        <v>0</v>
      </c>
      <c r="I3009" t="s">
        <v>253</v>
      </c>
      <c r="J3009" t="s">
        <v>189</v>
      </c>
      <c r="L3009" t="s">
        <v>422</v>
      </c>
      <c r="M3009" t="str">
        <f>VLOOKUP(L3009,'A-Applications'!B:D,3,FALSE)</f>
        <v>Azure</v>
      </c>
      <c r="O3009" s="42"/>
      <c r="P3009" t="s">
        <v>77</v>
      </c>
      <c r="Q3009" t="str">
        <f>VLOOKUP(KamstrupData[[#This Row],[IdLevel123]],'B-Business Capability'!B:L,10,FALSE)</f>
        <v>N/A</v>
      </c>
      <c r="R3009">
        <f>VLOOKUP(KamstrupData[[#This Row],[IdLevel123]],'B-Business Capability'!B:L,11,FALSE)</f>
        <v>0</v>
      </c>
      <c r="T3009" t="s">
        <v>1332</v>
      </c>
      <c r="U3009" t="str">
        <f>_xlfn.CONCAT(KamstrupData[[#This Row],[CountryCode]],"_",KamstrupData[[#This Row],[Business Area]],"_",KamstrupData[[#This Row],[DepartmentTeam]])</f>
        <v>DK10_Sales &amp; Marketing_</v>
      </c>
      <c r="V3009" t="str">
        <f>VLOOKUP(KamstrupData[[#This Row],[ORG_Concat]],'O-Organization'!F:H,3,FALSE)</f>
        <v>11000_DK10_Sales &amp; Marketing_Sales &amp; Marketing_</v>
      </c>
    </row>
    <row r="3010" spans="2:22">
      <c r="D3010" t="s">
        <v>1303</v>
      </c>
      <c r="E3010" t="str">
        <f>VLOOKUP(D3010,'B-Business Capability'!B:H,5,FALSE)</f>
        <v>Marketing</v>
      </c>
      <c r="F3010" t="str">
        <f>VLOOKUP(D3010,'B-Business Capability'!B:H,6,FALSE)</f>
        <v>Corporate communication and brand management</v>
      </c>
      <c r="G3010" t="str">
        <f>VLOOKUP(D3010,'B-Business Capability'!B:H,7,FALSE)</f>
        <v>Corporate website management</v>
      </c>
      <c r="I3010" t="s">
        <v>253</v>
      </c>
      <c r="J3010" t="s">
        <v>189</v>
      </c>
      <c r="K3010" t="s">
        <v>249</v>
      </c>
      <c r="L3010" t="s">
        <v>714</v>
      </c>
      <c r="M3010" t="str">
        <f>VLOOKUP(L3010,'A-Applications'!B:D,3,FALSE)</f>
        <v>Youtube</v>
      </c>
      <c r="N3010" t="s">
        <v>53</v>
      </c>
      <c r="O3010" s="42" t="s">
        <v>54</v>
      </c>
      <c r="P3010" t="s">
        <v>680</v>
      </c>
      <c r="Q3010" t="str">
        <f>VLOOKUP(KamstrupData[[#This Row],[IdLevel123]],'B-Business Capability'!B:L,10,FALSE)</f>
        <v>N/A</v>
      </c>
      <c r="R3010">
        <f>VLOOKUP(KamstrupData[[#This Row],[IdLevel123]],'B-Business Capability'!B:L,11,FALSE)</f>
        <v>0</v>
      </c>
      <c r="T3010" t="s">
        <v>242</v>
      </c>
      <c r="U3010" t="str">
        <f>_xlfn.CONCAT(KamstrupData[[#This Row],[CountryCode]],"_",KamstrupData[[#This Row],[Business Area]],"_",KamstrupData[[#This Row],[DepartmentTeam]])</f>
        <v>DK10_Sales &amp; Marketing_Marketing</v>
      </c>
      <c r="V3010" t="str">
        <f>VLOOKUP(KamstrupData[[#This Row],[ORG_Concat]],'O-Organization'!F:H,3,FALSE)</f>
        <v>11001_DK10_Sales &amp; Marketing_Sales &amp; Marketing_Marketing</v>
      </c>
    </row>
    <row r="3011" spans="2:22">
      <c r="D3011" t="s">
        <v>713</v>
      </c>
      <c r="E3011" t="str">
        <f>VLOOKUP(D3011,'B-Business Capability'!B:H,5,FALSE)</f>
        <v>Marketing</v>
      </c>
      <c r="F3011" t="str">
        <f>VLOOKUP(D3011,'B-Business Capability'!B:H,6,FALSE)</f>
        <v>Digital channel management</v>
      </c>
      <c r="G3011" t="str">
        <f>VLOOKUP(D3011,'B-Business Capability'!B:H,7,FALSE)</f>
        <v>Social media management</v>
      </c>
      <c r="I3011" t="s">
        <v>253</v>
      </c>
      <c r="J3011" t="s">
        <v>189</v>
      </c>
      <c r="K3011" t="s">
        <v>249</v>
      </c>
      <c r="L3011" t="s">
        <v>714</v>
      </c>
      <c r="M3011" t="str">
        <f>VLOOKUP(L3011,'A-Applications'!B:D,3,FALSE)</f>
        <v>Youtube</v>
      </c>
      <c r="N3011" t="s">
        <v>53</v>
      </c>
      <c r="O3011" s="42" t="s">
        <v>54</v>
      </c>
      <c r="P3011" t="s">
        <v>685</v>
      </c>
      <c r="Q3011" t="str">
        <f>VLOOKUP(KamstrupData[[#This Row],[IdLevel123]],'B-Business Capability'!B:L,10,FALSE)</f>
        <v>Customer Service and Support</v>
      </c>
      <c r="R3011">
        <f>VLOOKUP(KamstrupData[[#This Row],[IdLevel123]],'B-Business Capability'!B:L,11,FALSE)</f>
        <v>0</v>
      </c>
      <c r="T3011" t="s">
        <v>242</v>
      </c>
      <c r="U3011" t="str">
        <f>_xlfn.CONCAT(KamstrupData[[#This Row],[CountryCode]],"_",KamstrupData[[#This Row],[Business Area]],"_",KamstrupData[[#This Row],[DepartmentTeam]])</f>
        <v>DK10_Sales &amp; Marketing_Marketing</v>
      </c>
      <c r="V3011" t="str">
        <f>VLOOKUP(KamstrupData[[#This Row],[ORG_Concat]],'O-Organization'!F:H,3,FALSE)</f>
        <v>11001_DK10_Sales &amp; Marketing_Sales &amp; Marketing_Marketing</v>
      </c>
    </row>
    <row r="3012" spans="2:22">
      <c r="D3012" t="s">
        <v>95</v>
      </c>
      <c r="E3012" t="str">
        <f>VLOOKUP(D3012,'B-Business Capability'!B:H,5,FALSE)</f>
        <v>Not mapped to capability</v>
      </c>
      <c r="F3012">
        <f>VLOOKUP(D3012,'B-Business Capability'!B:H,6,FALSE)</f>
        <v>0</v>
      </c>
      <c r="G3012">
        <f>VLOOKUP(D3012,'B-Business Capability'!B:H,7,FALSE)</f>
        <v>0</v>
      </c>
      <c r="I3012" t="s">
        <v>253</v>
      </c>
      <c r="J3012" t="s">
        <v>189</v>
      </c>
      <c r="L3012" t="s">
        <v>714</v>
      </c>
      <c r="M3012" t="str">
        <f>VLOOKUP(L3012,'A-Applications'!B:D,3,FALSE)</f>
        <v>Youtube</v>
      </c>
      <c r="O3012" s="42"/>
      <c r="P3012" t="s">
        <v>77</v>
      </c>
      <c r="Q3012" t="str">
        <f>VLOOKUP(KamstrupData[[#This Row],[IdLevel123]],'B-Business Capability'!B:L,10,FALSE)</f>
        <v>N/A</v>
      </c>
      <c r="R3012">
        <f>VLOOKUP(KamstrupData[[#This Row],[IdLevel123]],'B-Business Capability'!B:L,11,FALSE)</f>
        <v>0</v>
      </c>
      <c r="T3012" t="s">
        <v>1332</v>
      </c>
      <c r="U3012" t="str">
        <f>_xlfn.CONCAT(KamstrupData[[#This Row],[CountryCode]],"_",KamstrupData[[#This Row],[Business Area]],"_",KamstrupData[[#This Row],[DepartmentTeam]])</f>
        <v>DK10_Sales &amp; Marketing_</v>
      </c>
      <c r="V3012" t="str">
        <f>VLOOKUP(KamstrupData[[#This Row],[ORG_Concat]],'O-Organization'!F:H,3,FALSE)</f>
        <v>11000_DK10_Sales &amp; Marketing_Sales &amp; Marketing_</v>
      </c>
    </row>
    <row r="3013" spans="2:22">
      <c r="D3013" t="s">
        <v>95</v>
      </c>
      <c r="E3013" t="str">
        <f>VLOOKUP(D3013,'B-Business Capability'!B:H,5,FALSE)</f>
        <v>Not mapped to capability</v>
      </c>
      <c r="F3013">
        <f>VLOOKUP(D3013,'B-Business Capability'!B:H,6,FALSE)</f>
        <v>0</v>
      </c>
      <c r="G3013">
        <f>VLOOKUP(D3013,'B-Business Capability'!B:H,7,FALSE)</f>
        <v>0</v>
      </c>
      <c r="I3013" t="s">
        <v>253</v>
      </c>
      <c r="J3013" t="s">
        <v>189</v>
      </c>
      <c r="L3013" t="s">
        <v>1089</v>
      </c>
      <c r="M3013" t="str">
        <f>VLOOKUP(L3013,'A-Applications'!B:D,3,FALSE)</f>
        <v>WhatsApp</v>
      </c>
      <c r="N3013" t="s">
        <v>53</v>
      </c>
      <c r="O3013" s="42" t="s">
        <v>62</v>
      </c>
      <c r="P3013" t="s">
        <v>77</v>
      </c>
      <c r="Q3013" t="str">
        <f>VLOOKUP(KamstrupData[[#This Row],[IdLevel123]],'B-Business Capability'!B:L,10,FALSE)</f>
        <v>N/A</v>
      </c>
      <c r="R3013">
        <f>VLOOKUP(KamstrupData[[#This Row],[IdLevel123]],'B-Business Capability'!B:L,11,FALSE)</f>
        <v>0</v>
      </c>
      <c r="T3013" t="s">
        <v>1332</v>
      </c>
      <c r="U3013" t="str">
        <f>_xlfn.CONCAT(KamstrupData[[#This Row],[CountryCode]],"_",KamstrupData[[#This Row],[Business Area]],"_",KamstrupData[[#This Row],[DepartmentTeam]])</f>
        <v>DK10_Sales &amp; Marketing_</v>
      </c>
      <c r="V3013" t="str">
        <f>VLOOKUP(KamstrupData[[#This Row],[ORG_Concat]],'O-Organization'!F:H,3,FALSE)</f>
        <v>11000_DK10_Sales &amp; Marketing_Sales &amp; Marketing_</v>
      </c>
    </row>
    <row r="3014" spans="2:22">
      <c r="B3014" s="28">
        <v>45292</v>
      </c>
      <c r="D3014" t="s">
        <v>119</v>
      </c>
      <c r="E3014" t="str">
        <f>VLOOKUP(D3014,'B-Business Capability'!B:H,5,FALSE)</f>
        <v>Finance</v>
      </c>
      <c r="F3014" t="str">
        <f>VLOOKUP(D3014,'B-Business Capability'!B:H,6,FALSE)</f>
        <v>Settlements &amp; Payments</v>
      </c>
      <c r="G3014" t="str">
        <f>VLOOKUP(D3014,'B-Business Capability'!B:H,7,FALSE)</f>
        <v>Travel &amp; Expense Management</v>
      </c>
      <c r="I3014" t="s">
        <v>253</v>
      </c>
      <c r="J3014" t="s">
        <v>189</v>
      </c>
      <c r="K3014" t="s">
        <v>1275</v>
      </c>
      <c r="L3014" t="s">
        <v>138</v>
      </c>
      <c r="M3014" t="str">
        <f>VLOOKUP(L3014,'A-Applications'!B:D,3,FALSE)</f>
        <v>Travelpool</v>
      </c>
      <c r="N3014" t="s">
        <v>53</v>
      </c>
      <c r="O3014" s="42" t="s">
        <v>62</v>
      </c>
      <c r="P3014" t="s">
        <v>139</v>
      </c>
      <c r="Q3014" t="str">
        <f>VLOOKUP(KamstrupData[[#This Row],[IdLevel123]],'B-Business Capability'!B:L,10,FALSE)</f>
        <v>Hire-to-Retire (H2R)</v>
      </c>
      <c r="R3014">
        <f>VLOOKUP(KamstrupData[[#This Row],[IdLevel123]],'B-Business Capability'!B:L,11,FALSE)</f>
        <v>750</v>
      </c>
      <c r="S3014" t="s">
        <v>237</v>
      </c>
      <c r="T3014" t="s">
        <v>1276</v>
      </c>
      <c r="U3014" t="str">
        <f>_xlfn.CONCAT(KamstrupData[[#This Row],[CountryCode]],"_",KamstrupData[[#This Row],[Business Area]],"_",KamstrupData[[#This Row],[DepartmentTeam]])</f>
        <v>DK10_Sales &amp; Marketing_Sales</v>
      </c>
      <c r="V3014" t="str">
        <f>VLOOKUP(KamstrupData[[#This Row],[ORG_Concat]],'O-Organization'!F:H,3,FALSE)</f>
        <v>11002_DK10_Sales &amp; Marketing_Sales &amp; Marketing_Sales</v>
      </c>
    </row>
    <row r="3015" spans="2:22">
      <c r="B3015" s="28">
        <v>45292</v>
      </c>
      <c r="D3015" t="s">
        <v>119</v>
      </c>
      <c r="E3015" t="str">
        <f>VLOOKUP(D3015,'B-Business Capability'!B:H,5,FALSE)</f>
        <v>Finance</v>
      </c>
      <c r="F3015" t="str">
        <f>VLOOKUP(D3015,'B-Business Capability'!B:H,6,FALSE)</f>
        <v>Settlements &amp; Payments</v>
      </c>
      <c r="G3015" t="str">
        <f>VLOOKUP(D3015,'B-Business Capability'!B:H,7,FALSE)</f>
        <v>Travel &amp; Expense Management</v>
      </c>
      <c r="I3015" t="s">
        <v>253</v>
      </c>
      <c r="J3015" t="s">
        <v>189</v>
      </c>
      <c r="K3015" t="s">
        <v>1275</v>
      </c>
      <c r="L3015" t="s">
        <v>138</v>
      </c>
      <c r="M3015" t="str">
        <f>VLOOKUP(L3015,'A-Applications'!B:D,3,FALSE)</f>
        <v>Travelpool</v>
      </c>
      <c r="N3015" t="s">
        <v>53</v>
      </c>
      <c r="O3015" s="42" t="s">
        <v>62</v>
      </c>
      <c r="P3015" t="s">
        <v>139</v>
      </c>
      <c r="Q3015" t="str">
        <f>VLOOKUP(KamstrupData[[#This Row],[IdLevel123]],'B-Business Capability'!B:L,10,FALSE)</f>
        <v>Hire-to-Retire (H2R)</v>
      </c>
      <c r="R3015">
        <f>VLOOKUP(KamstrupData[[#This Row],[IdLevel123]],'B-Business Capability'!B:L,11,FALSE)</f>
        <v>750</v>
      </c>
      <c r="S3015" t="s">
        <v>237</v>
      </c>
      <c r="T3015" t="s">
        <v>1276</v>
      </c>
      <c r="U3015" t="str">
        <f>_xlfn.CONCAT(KamstrupData[[#This Row],[CountryCode]],"_",KamstrupData[[#This Row],[Business Area]],"_",KamstrupData[[#This Row],[DepartmentTeam]])</f>
        <v>DK10_Sales &amp; Marketing_Sales</v>
      </c>
      <c r="V3015" t="str">
        <f>VLOOKUP(KamstrupData[[#This Row],[ORG_Concat]],'O-Organization'!F:H,3,FALSE)</f>
        <v>11002_DK10_Sales &amp; Marketing_Sales &amp; Marketing_Sales</v>
      </c>
    </row>
    <row r="3016" spans="2:22">
      <c r="D3016" t="s">
        <v>220</v>
      </c>
      <c r="E3016" t="str">
        <f>VLOOKUP(D3016,'B-Business Capability'!B:H,5,FALSE)</f>
        <v>Sales</v>
      </c>
      <c r="F3016" t="str">
        <f>VLOOKUP(D3016,'B-Business Capability'!B:H,6,FALSE)</f>
        <v>Quotation, Order, and Contract Management</v>
      </c>
      <c r="G3016" t="str">
        <f>VLOOKUP(D3016,'B-Business Capability'!B:H,7,FALSE)</f>
        <v>Product configuration</v>
      </c>
      <c r="I3016" t="s">
        <v>253</v>
      </c>
      <c r="J3016" t="s">
        <v>189</v>
      </c>
      <c r="K3016" t="s">
        <v>1275</v>
      </c>
      <c r="L3016" t="s">
        <v>1381</v>
      </c>
      <c r="M3016" t="str">
        <f>VLOOKUP(L3016,'A-Applications'!B:D,3,FALSE)</f>
        <v>Go autonomous</v>
      </c>
      <c r="N3016" t="s">
        <v>147</v>
      </c>
      <c r="O3016" s="42" t="s">
        <v>54</v>
      </c>
      <c r="P3016" t="s">
        <v>198</v>
      </c>
      <c r="Q3016" t="str">
        <f>VLOOKUP(KamstrupData[[#This Row],[IdLevel123]],'B-Business Capability'!B:L,10,FALSE)</f>
        <v>Order-to-Cash (O2C)</v>
      </c>
      <c r="R3016">
        <f>VLOOKUP(KamstrupData[[#This Row],[IdLevel123]],'B-Business Capability'!B:L,11,FALSE)</f>
        <v>105</v>
      </c>
      <c r="T3016" t="s">
        <v>255</v>
      </c>
      <c r="U3016" t="str">
        <f>_xlfn.CONCAT(KamstrupData[[#This Row],[CountryCode]],"_",KamstrupData[[#This Row],[Business Area]],"_",KamstrupData[[#This Row],[DepartmentTeam]])</f>
        <v>DK10_Sales &amp; Marketing_Sales</v>
      </c>
      <c r="V3016" t="str">
        <f>VLOOKUP(KamstrupData[[#This Row],[ORG_Concat]],'O-Organization'!F:H,3,FALSE)</f>
        <v>11002_DK10_Sales &amp; Marketing_Sales &amp; Marketing_Sales</v>
      </c>
    </row>
    <row r="3017" spans="2:22">
      <c r="D3017" t="s">
        <v>158</v>
      </c>
      <c r="E3017" t="str">
        <f>VLOOKUP(D3017,'B-Business Capability'!B:H,5,FALSE)</f>
        <v>Sales</v>
      </c>
      <c r="F3017" t="str">
        <f>VLOOKUP(D3017,'B-Business Capability'!B:H,6,FALSE)</f>
        <v>Quotation, Order, and Contract Management</v>
      </c>
      <c r="G3017" t="str">
        <f>VLOOKUP(D3017,'B-Business Capability'!B:H,7,FALSE)</f>
        <v>Sales order management and processing</v>
      </c>
      <c r="I3017" t="s">
        <v>253</v>
      </c>
      <c r="J3017" t="s">
        <v>189</v>
      </c>
      <c r="K3017" t="s">
        <v>1275</v>
      </c>
      <c r="L3017" t="s">
        <v>1381</v>
      </c>
      <c r="M3017" t="str">
        <f>VLOOKUP(L3017,'A-Applications'!B:D,3,FALSE)</f>
        <v>Go autonomous</v>
      </c>
      <c r="N3017" t="s">
        <v>147</v>
      </c>
      <c r="O3017" s="42" t="s">
        <v>54</v>
      </c>
      <c r="P3017" t="s">
        <v>198</v>
      </c>
      <c r="Q3017" t="str">
        <f>VLOOKUP(KamstrupData[[#This Row],[IdLevel123]],'B-Business Capability'!B:L,10,FALSE)</f>
        <v>Order-to-Cash (O2C)</v>
      </c>
      <c r="R3017">
        <f>VLOOKUP(KamstrupData[[#This Row],[IdLevel123]],'B-Business Capability'!B:L,11,FALSE)</f>
        <v>107</v>
      </c>
      <c r="T3017" t="s">
        <v>255</v>
      </c>
      <c r="U3017" t="str">
        <f>_xlfn.CONCAT(KamstrupData[[#This Row],[CountryCode]],"_",KamstrupData[[#This Row],[Business Area]],"_",KamstrupData[[#This Row],[DepartmentTeam]])</f>
        <v>DK10_Sales &amp; Marketing_Sales</v>
      </c>
      <c r="V3017" t="str">
        <f>VLOOKUP(KamstrupData[[#This Row],[ORG_Concat]],'O-Organization'!F:H,3,FALSE)</f>
        <v>11002_DK10_Sales &amp; Marketing_Sales &amp; Marketing_Sales</v>
      </c>
    </row>
    <row r="3018" spans="2:22">
      <c r="D3018" t="s">
        <v>225</v>
      </c>
      <c r="E3018" t="str">
        <f>VLOOKUP(D3018,'B-Business Capability'!B:H,5,FALSE)</f>
        <v>Sales</v>
      </c>
      <c r="F3018" t="str">
        <f>VLOOKUP(D3018,'B-Business Capability'!B:H,6,FALSE)</f>
        <v>Quotation, Order, and Contract Management</v>
      </c>
      <c r="G3018" t="str">
        <f>VLOOKUP(D3018,'B-Business Capability'!B:H,7,FALSE)</f>
        <v>Quote and order documents</v>
      </c>
      <c r="I3018" t="s">
        <v>253</v>
      </c>
      <c r="J3018" t="s">
        <v>189</v>
      </c>
      <c r="K3018" t="s">
        <v>1275</v>
      </c>
      <c r="L3018" t="s">
        <v>1381</v>
      </c>
      <c r="M3018" t="str">
        <f>VLOOKUP(L3018,'A-Applications'!B:D,3,FALSE)</f>
        <v>Go autonomous</v>
      </c>
      <c r="N3018" t="s">
        <v>147</v>
      </c>
      <c r="O3018" s="42" t="s">
        <v>54</v>
      </c>
      <c r="P3018" t="s">
        <v>198</v>
      </c>
      <c r="Q3018" t="str">
        <f>VLOOKUP(KamstrupData[[#This Row],[IdLevel123]],'B-Business Capability'!B:L,10,FALSE)</f>
        <v>Order-to-Cash (O2C)</v>
      </c>
      <c r="R3018">
        <f>VLOOKUP(KamstrupData[[#This Row],[IdLevel123]],'B-Business Capability'!B:L,11,FALSE)</f>
        <v>130</v>
      </c>
      <c r="T3018" t="s">
        <v>255</v>
      </c>
      <c r="U3018" t="str">
        <f>_xlfn.CONCAT(KamstrupData[[#This Row],[CountryCode]],"_",KamstrupData[[#This Row],[Business Area]],"_",KamstrupData[[#This Row],[DepartmentTeam]])</f>
        <v>DK10_Sales &amp; Marketing_Sales</v>
      </c>
      <c r="V3018" t="str">
        <f>VLOOKUP(KamstrupData[[#This Row],[ORG_Concat]],'O-Organization'!F:H,3,FALSE)</f>
        <v>11002_DK10_Sales &amp; Marketing_Sales &amp; Marketing_Sales</v>
      </c>
    </row>
    <row r="3019" spans="2:22">
      <c r="D3019" t="s">
        <v>74</v>
      </c>
      <c r="E3019" t="str">
        <f>VLOOKUP(D3019,'B-Business Capability'!B:H,5,FALSE)</f>
        <v>Strategic Management</v>
      </c>
      <c r="F3019" t="str">
        <f>VLOOKUP(D3019,'B-Business Capability'!B:H,6,FALSE)</f>
        <v>Manage Core Business</v>
      </c>
      <c r="G3019" t="str">
        <f>VLOOKUP(D3019,'B-Business Capability'!B:H,7,FALSE)</f>
        <v>Manage Projects</v>
      </c>
      <c r="I3019" t="s">
        <v>253</v>
      </c>
      <c r="J3019" t="s">
        <v>189</v>
      </c>
      <c r="K3019" t="s">
        <v>1275</v>
      </c>
      <c r="L3019" t="s">
        <v>61</v>
      </c>
      <c r="M3019" t="str">
        <f>VLOOKUP(L3019,'A-Applications'!B:D,3,FALSE)</f>
        <v>Microsoft OneNote</v>
      </c>
      <c r="N3019" t="s">
        <v>53</v>
      </c>
      <c r="O3019" s="42" t="s">
        <v>62</v>
      </c>
      <c r="P3019" t="s">
        <v>77</v>
      </c>
      <c r="Q3019" t="str">
        <f>VLOOKUP(KamstrupData[[#This Row],[IdLevel123]],'B-Business Capability'!B:L,10,FALSE)</f>
        <v>N/A</v>
      </c>
      <c r="R3019">
        <f>VLOOKUP(KamstrupData[[#This Row],[IdLevel123]],'B-Business Capability'!B:L,11,FALSE)</f>
        <v>0</v>
      </c>
      <c r="T3019" t="s">
        <v>1276</v>
      </c>
      <c r="U3019" t="str">
        <f>_xlfn.CONCAT(KamstrupData[[#This Row],[CountryCode]],"_",KamstrupData[[#This Row],[Business Area]],"_",KamstrupData[[#This Row],[DepartmentTeam]])</f>
        <v>DK10_Sales &amp; Marketing_Sales</v>
      </c>
      <c r="V3019" t="str">
        <f>VLOOKUP(KamstrupData[[#This Row],[ORG_Concat]],'O-Organization'!F:H,3,FALSE)</f>
        <v>11002_DK10_Sales &amp; Marketing_Sales &amp; Marketing_Sales</v>
      </c>
    </row>
    <row r="3020" spans="2:22">
      <c r="D3020" t="s">
        <v>1308</v>
      </c>
      <c r="E3020" t="str">
        <f>VLOOKUP(D3020,'B-Business Capability'!B:H,5,FALSE)</f>
        <v>Sales</v>
      </c>
      <c r="F3020" t="str">
        <f>VLOOKUP(D3020,'B-Business Capability'!B:H,6,FALSE)</f>
        <v>Sales Execution and Customer Engagement</v>
      </c>
      <c r="G3020" t="str">
        <f>VLOOKUP(D3020,'B-Business Capability'!B:H,7,FALSE)</f>
        <v>Activity management and groupware integration for sales</v>
      </c>
      <c r="I3020" t="s">
        <v>253</v>
      </c>
      <c r="J3020" t="s">
        <v>189</v>
      </c>
      <c r="K3020" t="s">
        <v>1275</v>
      </c>
      <c r="L3020" t="s">
        <v>521</v>
      </c>
      <c r="M3020" t="str">
        <f>VLOOKUP(L3020,'A-Applications'!B:D,3,FALSE)</f>
        <v>Microsoft Loop</v>
      </c>
      <c r="N3020" t="s">
        <v>53</v>
      </c>
      <c r="O3020" s="42" t="s">
        <v>62</v>
      </c>
      <c r="P3020" t="s">
        <v>197</v>
      </c>
      <c r="Q3020" t="str">
        <f>VLOOKUP(KamstrupData[[#This Row],[IdLevel123]],'B-Business Capability'!B:L,10,FALSE)</f>
        <v>N/A</v>
      </c>
      <c r="R3020">
        <f>VLOOKUP(KamstrupData[[#This Row],[IdLevel123]],'B-Business Capability'!B:L,11,FALSE)</f>
        <v>0</v>
      </c>
      <c r="T3020" t="s">
        <v>1311</v>
      </c>
      <c r="U3020" t="str">
        <f>_xlfn.CONCAT(KamstrupData[[#This Row],[CountryCode]],"_",KamstrupData[[#This Row],[Business Area]],"_",KamstrupData[[#This Row],[DepartmentTeam]])</f>
        <v>DK10_Sales &amp; Marketing_Sales</v>
      </c>
      <c r="V3020" t="str">
        <f>VLOOKUP(KamstrupData[[#This Row],[ORG_Concat]],'O-Organization'!F:H,3,FALSE)</f>
        <v>11002_DK10_Sales &amp; Marketing_Sales &amp; Marketing_Sales</v>
      </c>
    </row>
    <row r="3021" spans="2:22">
      <c r="D3021" t="s">
        <v>1298</v>
      </c>
      <c r="E3021" t="str">
        <f>VLOOKUP(D3021,'B-Business Capability'!B:H,5,FALSE)</f>
        <v>Sales</v>
      </c>
      <c r="F3021" t="str">
        <f>VLOOKUP(D3021,'B-Business Capability'!B:H,6,FALSE)</f>
        <v>Sales Execution and Customer Engagement</v>
      </c>
      <c r="G3021" t="str">
        <f>VLOOKUP(D3021,'B-Business Capability'!B:H,7,FALSE)</f>
        <v>Omnichannel touchpoints</v>
      </c>
      <c r="I3021" t="s">
        <v>253</v>
      </c>
      <c r="J3021" t="s">
        <v>189</v>
      </c>
      <c r="K3021" t="s">
        <v>1275</v>
      </c>
      <c r="L3021" t="s">
        <v>521</v>
      </c>
      <c r="M3021" t="str">
        <f>VLOOKUP(L3021,'A-Applications'!B:D,3,FALSE)</f>
        <v>Microsoft Loop</v>
      </c>
      <c r="N3021" t="s">
        <v>53</v>
      </c>
      <c r="O3021" s="42" t="s">
        <v>62</v>
      </c>
      <c r="P3021" t="s">
        <v>197</v>
      </c>
      <c r="Q3021" t="str">
        <f>VLOOKUP(KamstrupData[[#This Row],[IdLevel123]],'B-Business Capability'!B:L,10,FALSE)</f>
        <v>Customer Service and Support</v>
      </c>
      <c r="R3021">
        <f>VLOOKUP(KamstrupData[[#This Row],[IdLevel123]],'B-Business Capability'!B:L,11,FALSE)</f>
        <v>0</v>
      </c>
      <c r="T3021" t="s">
        <v>1311</v>
      </c>
      <c r="U3021" t="str">
        <f>_xlfn.CONCAT(KamstrupData[[#This Row],[CountryCode]],"_",KamstrupData[[#This Row],[Business Area]],"_",KamstrupData[[#This Row],[DepartmentTeam]])</f>
        <v>DK10_Sales &amp; Marketing_Sales</v>
      </c>
      <c r="V3021" t="str">
        <f>VLOOKUP(KamstrupData[[#This Row],[ORG_Concat]],'O-Organization'!F:H,3,FALSE)</f>
        <v>11002_DK10_Sales &amp; Marketing_Sales &amp; Marketing_Sales</v>
      </c>
    </row>
    <row r="3022" spans="2:22">
      <c r="D3022" t="s">
        <v>698</v>
      </c>
      <c r="E3022" t="str">
        <f>VLOOKUP(D3022,'B-Business Capability'!B:H,5,FALSE)</f>
        <v>Sales</v>
      </c>
      <c r="F3022" t="str">
        <f>VLOOKUP(D3022,'B-Business Capability'!B:H,6,FALSE)</f>
        <v>Sales Execution and Customer Engagement</v>
      </c>
      <c r="G3022" t="str">
        <f>VLOOKUP(D3022,'B-Business Capability'!B:H,7,FALSE)</f>
        <v>Productivity and personalization</v>
      </c>
      <c r="I3022" t="s">
        <v>253</v>
      </c>
      <c r="J3022" t="s">
        <v>189</v>
      </c>
      <c r="K3022" t="s">
        <v>1275</v>
      </c>
      <c r="L3022" t="s">
        <v>521</v>
      </c>
      <c r="M3022" t="str">
        <f>VLOOKUP(L3022,'A-Applications'!B:D,3,FALSE)</f>
        <v>Microsoft Loop</v>
      </c>
      <c r="N3022" t="s">
        <v>53</v>
      </c>
      <c r="O3022" s="42" t="s">
        <v>62</v>
      </c>
      <c r="P3022" t="s">
        <v>197</v>
      </c>
      <c r="Q3022" t="str">
        <f>VLOOKUP(KamstrupData[[#This Row],[IdLevel123]],'B-Business Capability'!B:L,10,FALSE)</f>
        <v>N/A</v>
      </c>
      <c r="R3022">
        <f>VLOOKUP(KamstrupData[[#This Row],[IdLevel123]],'B-Business Capability'!B:L,11,FALSE)</f>
        <v>0</v>
      </c>
      <c r="T3022" t="s">
        <v>1311</v>
      </c>
      <c r="U3022" t="str">
        <f>_xlfn.CONCAT(KamstrupData[[#This Row],[CountryCode]],"_",KamstrupData[[#This Row],[Business Area]],"_",KamstrupData[[#This Row],[DepartmentTeam]])</f>
        <v>DK10_Sales &amp; Marketing_Sales</v>
      </c>
      <c r="V3022" t="str">
        <f>VLOOKUP(KamstrupData[[#This Row],[ORG_Concat]],'O-Organization'!F:H,3,FALSE)</f>
        <v>11002_DK10_Sales &amp; Marketing_Sales &amp; Marketing_Sales</v>
      </c>
    </row>
    <row r="3023" spans="2:22">
      <c r="D3023" t="s">
        <v>1309</v>
      </c>
      <c r="E3023" t="str">
        <f>VLOOKUP(D3023,'B-Business Capability'!B:H,5,FALSE)</f>
        <v>Sales</v>
      </c>
      <c r="F3023" t="str">
        <f>VLOOKUP(D3023,'B-Business Capability'!B:H,6,FALSE)</f>
        <v>Sales Execution and Customer Engagement</v>
      </c>
      <c r="G3023" t="str">
        <f>VLOOKUP(D3023,'B-Business Capability'!B:H,7,FALSE)</f>
        <v>Sales collaboration</v>
      </c>
      <c r="I3023" t="s">
        <v>253</v>
      </c>
      <c r="J3023" t="s">
        <v>189</v>
      </c>
      <c r="K3023" t="s">
        <v>1275</v>
      </c>
      <c r="L3023" t="s">
        <v>521</v>
      </c>
      <c r="M3023" t="str">
        <f>VLOOKUP(L3023,'A-Applications'!B:D,3,FALSE)</f>
        <v>Microsoft Loop</v>
      </c>
      <c r="N3023" t="s">
        <v>53</v>
      </c>
      <c r="O3023" s="42" t="s">
        <v>62</v>
      </c>
      <c r="P3023" t="s">
        <v>197</v>
      </c>
      <c r="Q3023" t="str">
        <f>VLOOKUP(KamstrupData[[#This Row],[IdLevel123]],'B-Business Capability'!B:L,10,FALSE)</f>
        <v>N/A</v>
      </c>
      <c r="R3023">
        <f>VLOOKUP(KamstrupData[[#This Row],[IdLevel123]],'B-Business Capability'!B:L,11,FALSE)</f>
        <v>0</v>
      </c>
      <c r="T3023" t="s">
        <v>1311</v>
      </c>
      <c r="U3023" t="str">
        <f>_xlfn.CONCAT(KamstrupData[[#This Row],[CountryCode]],"_",KamstrupData[[#This Row],[Business Area]],"_",KamstrupData[[#This Row],[DepartmentTeam]])</f>
        <v>DK10_Sales &amp; Marketing_Sales</v>
      </c>
      <c r="V3023" t="str">
        <f>VLOOKUP(KamstrupData[[#This Row],[ORG_Concat]],'O-Organization'!F:H,3,FALSE)</f>
        <v>11002_DK10_Sales &amp; Marketing_Sales &amp; Marketing_Sales</v>
      </c>
    </row>
    <row r="3024" spans="2:22">
      <c r="D3024" t="s">
        <v>1345</v>
      </c>
      <c r="E3024" t="str">
        <f>VLOOKUP(D3024,'B-Business Capability'!B:H,5,FALSE)</f>
        <v>Sales</v>
      </c>
      <c r="F3024" t="str">
        <f>VLOOKUP(D3024,'B-Business Capability'!B:H,6,FALSE)</f>
        <v>Sales Management</v>
      </c>
      <c r="G3024" t="str">
        <f>VLOOKUP(D3024,'B-Business Capability'!B:H,7,FALSE)</f>
        <v>Sales planning and monitoring</v>
      </c>
      <c r="I3024" t="s">
        <v>253</v>
      </c>
      <c r="J3024" t="s">
        <v>189</v>
      </c>
      <c r="K3024" t="s">
        <v>1275</v>
      </c>
      <c r="L3024" t="s">
        <v>521</v>
      </c>
      <c r="M3024" t="str">
        <f>VLOOKUP(L3024,'A-Applications'!B:D,3,FALSE)</f>
        <v>Microsoft Loop</v>
      </c>
      <c r="N3024" t="s">
        <v>53</v>
      </c>
      <c r="O3024" s="42" t="s">
        <v>62</v>
      </c>
      <c r="P3024" t="s">
        <v>197</v>
      </c>
      <c r="Q3024" t="str">
        <f>VLOOKUP(KamstrupData[[#This Row],[IdLevel123]],'B-Business Capability'!B:L,10,FALSE)</f>
        <v>N/A</v>
      </c>
      <c r="R3024">
        <f>VLOOKUP(KamstrupData[[#This Row],[IdLevel123]],'B-Business Capability'!B:L,11,FALSE)</f>
        <v>0</v>
      </c>
      <c r="T3024" t="s">
        <v>1382</v>
      </c>
      <c r="U3024" t="str">
        <f>_xlfn.CONCAT(KamstrupData[[#This Row],[CountryCode]],"_",KamstrupData[[#This Row],[Business Area]],"_",KamstrupData[[#This Row],[DepartmentTeam]])</f>
        <v>DK10_Sales &amp; Marketing_Sales</v>
      </c>
      <c r="V3024" t="str">
        <f>VLOOKUP(KamstrupData[[#This Row],[ORG_Concat]],'O-Organization'!F:H,3,FALSE)</f>
        <v>11002_DK10_Sales &amp; Marketing_Sales &amp; Marketing_Sales</v>
      </c>
    </row>
    <row r="3025" spans="4:22">
      <c r="D3025" t="s">
        <v>74</v>
      </c>
      <c r="E3025" t="str">
        <f>VLOOKUP(D3025,'B-Business Capability'!B:H,5,FALSE)</f>
        <v>Strategic Management</v>
      </c>
      <c r="F3025" t="str">
        <f>VLOOKUP(D3025,'B-Business Capability'!B:H,6,FALSE)</f>
        <v>Manage Core Business</v>
      </c>
      <c r="G3025" t="str">
        <f>VLOOKUP(D3025,'B-Business Capability'!B:H,7,FALSE)</f>
        <v>Manage Projects</v>
      </c>
      <c r="I3025" t="s">
        <v>253</v>
      </c>
      <c r="J3025" t="s">
        <v>189</v>
      </c>
      <c r="K3025" t="s">
        <v>1275</v>
      </c>
      <c r="L3025" t="s">
        <v>1383</v>
      </c>
      <c r="M3025" t="str">
        <f>VLOOKUP(L3025,'A-Applications'!B:D,3,FALSE)</f>
        <v>Microsoft Planner</v>
      </c>
      <c r="N3025" t="s">
        <v>53</v>
      </c>
      <c r="O3025" s="42" t="s">
        <v>62</v>
      </c>
      <c r="P3025" t="s">
        <v>198</v>
      </c>
      <c r="Q3025" t="str">
        <f>VLOOKUP(KamstrupData[[#This Row],[IdLevel123]],'B-Business Capability'!B:L,10,FALSE)</f>
        <v>N/A</v>
      </c>
      <c r="R3025">
        <f>VLOOKUP(KamstrupData[[#This Row],[IdLevel123]],'B-Business Capability'!B:L,11,FALSE)</f>
        <v>0</v>
      </c>
      <c r="T3025" t="s">
        <v>1276</v>
      </c>
      <c r="U3025" t="str">
        <f>_xlfn.CONCAT(KamstrupData[[#This Row],[CountryCode]],"_",KamstrupData[[#This Row],[Business Area]],"_",KamstrupData[[#This Row],[DepartmentTeam]])</f>
        <v>DK10_Sales &amp; Marketing_Sales</v>
      </c>
      <c r="V3025" t="str">
        <f>VLOOKUP(KamstrupData[[#This Row],[ORG_Concat]],'O-Organization'!F:H,3,FALSE)</f>
        <v>11002_DK10_Sales &amp; Marketing_Sales &amp; Marketing_Sales</v>
      </c>
    </row>
    <row r="3026" spans="4:22">
      <c r="D3026" t="s">
        <v>1317</v>
      </c>
      <c r="E3026" t="str">
        <f>VLOOKUP(D3026,'B-Business Capability'!B:H,5,FALSE)</f>
        <v>Sales</v>
      </c>
      <c r="F3026" t="str">
        <f>VLOOKUP(D3026,'B-Business Capability'!B:H,6,FALSE)</f>
        <v>Sales Execution and Customer Engagement</v>
      </c>
      <c r="G3026" t="str">
        <f>VLOOKUP(D3026,'B-Business Capability'!B:H,7,FALSE)</f>
        <v>Customer Insights</v>
      </c>
      <c r="I3026" t="s">
        <v>253</v>
      </c>
      <c r="J3026" t="s">
        <v>189</v>
      </c>
      <c r="K3026" t="s">
        <v>1275</v>
      </c>
      <c r="L3026" t="s">
        <v>285</v>
      </c>
      <c r="M3026" t="str">
        <f>VLOOKUP(L3026,'A-Applications'!B:D,3,FALSE)</f>
        <v>Microsoft Forms</v>
      </c>
      <c r="N3026" t="s">
        <v>53</v>
      </c>
      <c r="O3026" s="42" t="s">
        <v>62</v>
      </c>
      <c r="P3026" t="s">
        <v>1384</v>
      </c>
      <c r="Q3026" t="str">
        <f>VLOOKUP(KamstrupData[[#This Row],[IdLevel123]],'B-Business Capability'!B:L,10,FALSE)</f>
        <v>Customer Service and Support</v>
      </c>
      <c r="R3026">
        <f>VLOOKUP(KamstrupData[[#This Row],[IdLevel123]],'B-Business Capability'!B:L,11,FALSE)</f>
        <v>0</v>
      </c>
      <c r="T3026" t="s">
        <v>1276</v>
      </c>
      <c r="U3026" t="str">
        <f>_xlfn.CONCAT(KamstrupData[[#This Row],[CountryCode]],"_",KamstrupData[[#This Row],[Business Area]],"_",KamstrupData[[#This Row],[DepartmentTeam]])</f>
        <v>DK10_Sales &amp; Marketing_Sales</v>
      </c>
      <c r="V3026" t="str">
        <f>VLOOKUP(KamstrupData[[#This Row],[ORG_Concat]],'O-Organization'!F:H,3,FALSE)</f>
        <v>11002_DK10_Sales &amp; Marketing_Sales &amp; Marketing_Sales</v>
      </c>
    </row>
    <row r="3027" spans="4:22">
      <c r="D3027" t="s">
        <v>1309</v>
      </c>
      <c r="E3027" t="str">
        <f>VLOOKUP(D3027,'B-Business Capability'!B:H,5,FALSE)</f>
        <v>Sales</v>
      </c>
      <c r="F3027" t="str">
        <f>VLOOKUP(D3027,'B-Business Capability'!B:H,6,FALSE)</f>
        <v>Sales Execution and Customer Engagement</v>
      </c>
      <c r="G3027" t="str">
        <f>VLOOKUP(D3027,'B-Business Capability'!B:H,7,FALSE)</f>
        <v>Sales collaboration</v>
      </c>
      <c r="I3027" t="s">
        <v>253</v>
      </c>
      <c r="J3027" t="s">
        <v>189</v>
      </c>
      <c r="K3027" t="s">
        <v>1275</v>
      </c>
      <c r="L3027" t="s">
        <v>908</v>
      </c>
      <c r="M3027" t="str">
        <f>VLOOKUP(L3027,'A-Applications'!B:D,3,FALSE)</f>
        <v>Microsoft Teams Whiteboard</v>
      </c>
      <c r="N3027" t="s">
        <v>53</v>
      </c>
      <c r="O3027" s="42" t="s">
        <v>62</v>
      </c>
      <c r="P3027" t="s">
        <v>198</v>
      </c>
      <c r="Q3027" t="str">
        <f>VLOOKUP(KamstrupData[[#This Row],[IdLevel123]],'B-Business Capability'!B:L,10,FALSE)</f>
        <v>N/A</v>
      </c>
      <c r="R3027">
        <f>VLOOKUP(KamstrupData[[#This Row],[IdLevel123]],'B-Business Capability'!B:L,11,FALSE)</f>
        <v>0</v>
      </c>
      <c r="T3027" t="s">
        <v>1276</v>
      </c>
      <c r="U3027" t="str">
        <f>_xlfn.CONCAT(KamstrupData[[#This Row],[CountryCode]],"_",KamstrupData[[#This Row],[Business Area]],"_",KamstrupData[[#This Row],[DepartmentTeam]])</f>
        <v>DK10_Sales &amp; Marketing_Sales</v>
      </c>
      <c r="V3027" t="str">
        <f>VLOOKUP(KamstrupData[[#This Row],[ORG_Concat]],'O-Organization'!F:H,3,FALSE)</f>
        <v>11002_DK10_Sales &amp; Marketing_Sales &amp; Marketing_Sales</v>
      </c>
    </row>
    <row r="3028" spans="4:22">
      <c r="D3028" t="s">
        <v>1320</v>
      </c>
      <c r="E3028" t="str">
        <f>VLOOKUP(D3028,'B-Business Capability'!B:H,5,FALSE)</f>
        <v>Sales</v>
      </c>
      <c r="F3028" t="str">
        <f>VLOOKUP(D3028,'B-Business Capability'!B:H,6,FALSE)</f>
        <v>Sales Management</v>
      </c>
      <c r="G3028" t="str">
        <f>VLOOKUP(D3028,'B-Business Capability'!B:H,7,FALSE)</f>
        <v>Sales Analytics</v>
      </c>
      <c r="I3028" t="s">
        <v>253</v>
      </c>
      <c r="J3028" t="s">
        <v>189</v>
      </c>
      <c r="K3028" t="s">
        <v>1275</v>
      </c>
      <c r="L3028" t="s">
        <v>146</v>
      </c>
      <c r="M3028" t="str">
        <f>VLOOKUP(L3028,'A-Applications'!B:D,3,FALSE)</f>
        <v>Microsoft CoPilot</v>
      </c>
      <c r="N3028" t="s">
        <v>147</v>
      </c>
      <c r="O3028" s="42" t="s">
        <v>62</v>
      </c>
      <c r="P3028" t="s">
        <v>198</v>
      </c>
      <c r="Q3028" t="str">
        <f>VLOOKUP(KamstrupData[[#This Row],[IdLevel123]],'B-Business Capability'!B:L,10,FALSE)</f>
        <v>N/A</v>
      </c>
      <c r="R3028">
        <f>VLOOKUP(KamstrupData[[#This Row],[IdLevel123]],'B-Business Capability'!B:L,11,FALSE)</f>
        <v>0</v>
      </c>
      <c r="T3028" t="s">
        <v>1276</v>
      </c>
      <c r="U3028" t="str">
        <f>_xlfn.CONCAT(KamstrupData[[#This Row],[CountryCode]],"_",KamstrupData[[#This Row],[Business Area]],"_",KamstrupData[[#This Row],[DepartmentTeam]])</f>
        <v>DK10_Sales &amp; Marketing_Sales</v>
      </c>
      <c r="V3028" t="str">
        <f>VLOOKUP(KamstrupData[[#This Row],[ORG_Concat]],'O-Organization'!F:H,3,FALSE)</f>
        <v>11002_DK10_Sales &amp; Marketing_Sales &amp; Marketing_Sales</v>
      </c>
    </row>
    <row r="3029" spans="4:22">
      <c r="D3029" t="s">
        <v>1101</v>
      </c>
      <c r="E3029" t="str">
        <f>VLOOKUP(D3029,'B-Business Capability'!B:H,5,FALSE)</f>
        <v>Marketing</v>
      </c>
      <c r="F3029" t="str">
        <f>VLOOKUP(D3029,'B-Business Capability'!B:H,6,FALSE)</f>
        <v>Corporate communication and brand management</v>
      </c>
      <c r="G3029" t="str">
        <f>VLOOKUP(D3029,'B-Business Capability'!B:H,7,FALSE)</f>
        <v>Localization and translation management</v>
      </c>
      <c r="I3029" t="s">
        <v>253</v>
      </c>
      <c r="J3029" t="s">
        <v>189</v>
      </c>
      <c r="K3029" t="s">
        <v>249</v>
      </c>
      <c r="L3029" t="s">
        <v>146</v>
      </c>
      <c r="M3029" t="str">
        <f>VLOOKUP(L3029,'A-Applications'!B:D,3,FALSE)</f>
        <v>Microsoft CoPilot</v>
      </c>
      <c r="N3029" t="s">
        <v>53</v>
      </c>
      <c r="O3029" s="42" t="s">
        <v>54</v>
      </c>
      <c r="P3029" t="s">
        <v>680</v>
      </c>
      <c r="Q3029" t="str">
        <f>VLOOKUP(KamstrupData[[#This Row],[IdLevel123]],'B-Business Capability'!B:L,10,FALSE)</f>
        <v>N/A</v>
      </c>
      <c r="R3029">
        <f>VLOOKUP(KamstrupData[[#This Row],[IdLevel123]],'B-Business Capability'!B:L,11,FALSE)</f>
        <v>0</v>
      </c>
      <c r="T3029" t="s">
        <v>242</v>
      </c>
      <c r="U3029" t="str">
        <f>_xlfn.CONCAT(KamstrupData[[#This Row],[CountryCode]],"_",KamstrupData[[#This Row],[Business Area]],"_",KamstrupData[[#This Row],[DepartmentTeam]])</f>
        <v>DK10_Sales &amp; Marketing_Marketing</v>
      </c>
      <c r="V3029" t="str">
        <f>VLOOKUP(KamstrupData[[#This Row],[ORG_Concat]],'O-Organization'!F:H,3,FALSE)</f>
        <v>11001_DK10_Sales &amp; Marketing_Sales &amp; Marketing_Marketing</v>
      </c>
    </row>
    <row r="3030" spans="4:22">
      <c r="D3030" t="s">
        <v>1320</v>
      </c>
      <c r="E3030" t="str">
        <f>VLOOKUP(D3030,'B-Business Capability'!B:H,5,FALSE)</f>
        <v>Sales</v>
      </c>
      <c r="F3030" t="str">
        <f>VLOOKUP(D3030,'B-Business Capability'!B:H,6,FALSE)</f>
        <v>Sales Management</v>
      </c>
      <c r="G3030" t="str">
        <f>VLOOKUP(D3030,'B-Business Capability'!B:H,7,FALSE)</f>
        <v>Sales Analytics</v>
      </c>
      <c r="I3030" t="s">
        <v>253</v>
      </c>
      <c r="J3030" t="s">
        <v>189</v>
      </c>
      <c r="K3030" t="s">
        <v>1275</v>
      </c>
      <c r="L3030" t="s">
        <v>1385</v>
      </c>
      <c r="M3030" t="str">
        <f>VLOOKUP(L3030,'A-Applications'!B:D,3,FALSE)</f>
        <v>Microsoft Viva Insights (Outlook)</v>
      </c>
      <c r="N3030" t="s">
        <v>53</v>
      </c>
      <c r="O3030" s="42" t="s">
        <v>62</v>
      </c>
      <c r="P3030" t="s">
        <v>198</v>
      </c>
      <c r="Q3030" t="str">
        <f>VLOOKUP(KamstrupData[[#This Row],[IdLevel123]],'B-Business Capability'!B:L,10,FALSE)</f>
        <v>N/A</v>
      </c>
      <c r="R3030">
        <f>VLOOKUP(KamstrupData[[#This Row],[IdLevel123]],'B-Business Capability'!B:L,11,FALSE)</f>
        <v>0</v>
      </c>
      <c r="T3030" t="s">
        <v>1276</v>
      </c>
      <c r="U3030" t="str">
        <f>_xlfn.CONCAT(KamstrupData[[#This Row],[CountryCode]],"_",KamstrupData[[#This Row],[Business Area]],"_",KamstrupData[[#This Row],[DepartmentTeam]])</f>
        <v>DK10_Sales &amp; Marketing_Sales</v>
      </c>
      <c r="V3030" t="str">
        <f>VLOOKUP(KamstrupData[[#This Row],[ORG_Concat]],'O-Organization'!F:H,3,FALSE)</f>
        <v>11002_DK10_Sales &amp; Marketing_Sales &amp; Marketing_Sales</v>
      </c>
    </row>
    <row r="3031" spans="4:22">
      <c r="D3031" t="s">
        <v>74</v>
      </c>
      <c r="E3031" t="str">
        <f>VLOOKUP(D3031,'B-Business Capability'!B:H,5,FALSE)</f>
        <v>Strategic Management</v>
      </c>
      <c r="F3031" t="str">
        <f>VLOOKUP(D3031,'B-Business Capability'!B:H,6,FALSE)</f>
        <v>Manage Core Business</v>
      </c>
      <c r="G3031" t="str">
        <f>VLOOKUP(D3031,'B-Business Capability'!B:H,7,FALSE)</f>
        <v>Manage Projects</v>
      </c>
      <c r="I3031" t="s">
        <v>253</v>
      </c>
      <c r="J3031" t="s">
        <v>189</v>
      </c>
      <c r="K3031" t="s">
        <v>1275</v>
      </c>
      <c r="L3031" t="s">
        <v>322</v>
      </c>
      <c r="M3031" t="str">
        <f>VLOOKUP(L3031,'A-Applications'!B:D,3,FALSE)</f>
        <v>Azure DevOps</v>
      </c>
      <c r="N3031" t="s">
        <v>53</v>
      </c>
      <c r="O3031" s="42" t="s">
        <v>62</v>
      </c>
      <c r="P3031" t="s">
        <v>198</v>
      </c>
      <c r="Q3031" t="str">
        <f>VLOOKUP(KamstrupData[[#This Row],[IdLevel123]],'B-Business Capability'!B:L,10,FALSE)</f>
        <v>N/A</v>
      </c>
      <c r="R3031">
        <f>VLOOKUP(KamstrupData[[#This Row],[IdLevel123]],'B-Business Capability'!B:L,11,FALSE)</f>
        <v>0</v>
      </c>
      <c r="T3031" t="s">
        <v>1276</v>
      </c>
      <c r="U3031" t="str">
        <f>_xlfn.CONCAT(KamstrupData[[#This Row],[CountryCode]],"_",KamstrupData[[#This Row],[Business Area]],"_",KamstrupData[[#This Row],[DepartmentTeam]])</f>
        <v>DK10_Sales &amp; Marketing_Sales</v>
      </c>
      <c r="V3031" t="str">
        <f>VLOOKUP(KamstrupData[[#This Row],[ORG_Concat]],'O-Organization'!F:H,3,FALSE)</f>
        <v>11002_DK10_Sales &amp; Marketing_Sales &amp; Marketing_Sales</v>
      </c>
    </row>
    <row r="3032" spans="4:22">
      <c r="D3032" t="s">
        <v>1317</v>
      </c>
      <c r="E3032" t="str">
        <f>VLOOKUP(D3032,'B-Business Capability'!B:H,5,FALSE)</f>
        <v>Sales</v>
      </c>
      <c r="F3032" t="str">
        <f>VLOOKUP(D3032,'B-Business Capability'!B:H,6,FALSE)</f>
        <v>Sales Execution and Customer Engagement</v>
      </c>
      <c r="G3032" t="str">
        <f>VLOOKUP(D3032,'B-Business Capability'!B:H,7,FALSE)</f>
        <v>Customer Insights</v>
      </c>
      <c r="I3032" t="s">
        <v>253</v>
      </c>
      <c r="J3032" t="s">
        <v>189</v>
      </c>
      <c r="K3032" t="s">
        <v>1275</v>
      </c>
      <c r="L3032" t="s">
        <v>424</v>
      </c>
      <c r="M3032" t="str">
        <f>VLOOKUP(L3032,'A-Applications'!B:D,3,FALSE)</f>
        <v>Ennova</v>
      </c>
      <c r="N3032" t="s">
        <v>147</v>
      </c>
      <c r="O3032" s="42" t="s">
        <v>62</v>
      </c>
      <c r="P3032" t="s">
        <v>1340</v>
      </c>
      <c r="Q3032" t="str">
        <f>VLOOKUP(KamstrupData[[#This Row],[IdLevel123]],'B-Business Capability'!B:L,10,FALSE)</f>
        <v>Customer Service and Support</v>
      </c>
      <c r="R3032">
        <f>VLOOKUP(KamstrupData[[#This Row],[IdLevel123]],'B-Business Capability'!B:L,11,FALSE)</f>
        <v>0</v>
      </c>
      <c r="T3032" t="s">
        <v>1386</v>
      </c>
      <c r="U3032" t="str">
        <f>_xlfn.CONCAT(KamstrupData[[#This Row],[CountryCode]],"_",KamstrupData[[#This Row],[Business Area]],"_",KamstrupData[[#This Row],[DepartmentTeam]])</f>
        <v>DK10_Sales &amp; Marketing_Sales</v>
      </c>
      <c r="V3032" t="str">
        <f>VLOOKUP(KamstrupData[[#This Row],[ORG_Concat]],'O-Organization'!F:H,3,FALSE)</f>
        <v>11002_DK10_Sales &amp; Marketing_Sales &amp; Marketing_Sales</v>
      </c>
    </row>
    <row r="3033" spans="4:22">
      <c r="D3033" t="s">
        <v>698</v>
      </c>
      <c r="E3033" t="str">
        <f>VLOOKUP(D3033,'B-Business Capability'!B:H,5,FALSE)</f>
        <v>Sales</v>
      </c>
      <c r="F3033" t="str">
        <f>VLOOKUP(D3033,'B-Business Capability'!B:H,6,FALSE)</f>
        <v>Sales Execution and Customer Engagement</v>
      </c>
      <c r="G3033" t="str">
        <f>VLOOKUP(D3033,'B-Business Capability'!B:H,7,FALSE)</f>
        <v>Productivity and personalization</v>
      </c>
      <c r="I3033" t="s">
        <v>253</v>
      </c>
      <c r="J3033" t="s">
        <v>189</v>
      </c>
      <c r="K3033" t="s">
        <v>1275</v>
      </c>
      <c r="L3033" t="s">
        <v>207</v>
      </c>
      <c r="M3033" t="str">
        <f>VLOOKUP(L3033,'A-Applications'!B:D,3,FALSE)</f>
        <v>Adobe Acrobat</v>
      </c>
      <c r="N3033" t="s">
        <v>53</v>
      </c>
      <c r="O3033" s="42" t="s">
        <v>62</v>
      </c>
      <c r="P3033" t="s">
        <v>198</v>
      </c>
      <c r="Q3033" t="str">
        <f>VLOOKUP(KamstrupData[[#This Row],[IdLevel123]],'B-Business Capability'!B:L,10,FALSE)</f>
        <v>N/A</v>
      </c>
      <c r="R3033">
        <f>VLOOKUP(KamstrupData[[#This Row],[IdLevel123]],'B-Business Capability'!B:L,11,FALSE)</f>
        <v>0</v>
      </c>
      <c r="T3033" t="s">
        <v>1276</v>
      </c>
      <c r="U3033" t="str">
        <f>_xlfn.CONCAT(KamstrupData[[#This Row],[CountryCode]],"_",KamstrupData[[#This Row],[Business Area]],"_",KamstrupData[[#This Row],[DepartmentTeam]])</f>
        <v>DK10_Sales &amp; Marketing_Sales</v>
      </c>
      <c r="V3033" t="str">
        <f>VLOOKUP(KamstrupData[[#This Row],[ORG_Concat]],'O-Organization'!F:H,3,FALSE)</f>
        <v>11002_DK10_Sales &amp; Marketing_Sales &amp; Marketing_Sales</v>
      </c>
    </row>
    <row r="3034" spans="4:22">
      <c r="D3034" t="s">
        <v>698</v>
      </c>
      <c r="E3034" t="str">
        <f>VLOOKUP(D3034,'B-Business Capability'!B:H,5,FALSE)</f>
        <v>Sales</v>
      </c>
      <c r="F3034" t="str">
        <f>VLOOKUP(D3034,'B-Business Capability'!B:H,6,FALSE)</f>
        <v>Sales Execution and Customer Engagement</v>
      </c>
      <c r="G3034" t="str">
        <f>VLOOKUP(D3034,'B-Business Capability'!B:H,7,FALSE)</f>
        <v>Productivity and personalization</v>
      </c>
      <c r="I3034" t="s">
        <v>253</v>
      </c>
      <c r="J3034" t="s">
        <v>189</v>
      </c>
      <c r="K3034" t="s">
        <v>1275</v>
      </c>
      <c r="L3034" t="s">
        <v>623</v>
      </c>
      <c r="M3034" t="str">
        <f>VLOOKUP(L3034,'A-Applications'!B:D,3,FALSE)</f>
        <v>VLC Media player</v>
      </c>
      <c r="N3034" t="s">
        <v>53</v>
      </c>
      <c r="O3034" s="42" t="s">
        <v>62</v>
      </c>
      <c r="P3034" t="s">
        <v>198</v>
      </c>
      <c r="Q3034" t="str">
        <f>VLOOKUP(KamstrupData[[#This Row],[IdLevel123]],'B-Business Capability'!B:L,10,FALSE)</f>
        <v>N/A</v>
      </c>
      <c r="R3034">
        <f>VLOOKUP(KamstrupData[[#This Row],[IdLevel123]],'B-Business Capability'!B:L,11,FALSE)</f>
        <v>0</v>
      </c>
      <c r="T3034" t="s">
        <v>1276</v>
      </c>
      <c r="U3034" t="str">
        <f>_xlfn.CONCAT(KamstrupData[[#This Row],[CountryCode]],"_",KamstrupData[[#This Row],[Business Area]],"_",KamstrupData[[#This Row],[DepartmentTeam]])</f>
        <v>DK10_Sales &amp; Marketing_Sales</v>
      </c>
      <c r="V3034" t="str">
        <f>VLOOKUP(KamstrupData[[#This Row],[ORG_Concat]],'O-Organization'!F:H,3,FALSE)</f>
        <v>11002_DK10_Sales &amp; Marketing_Sales &amp; Marketing_Sales</v>
      </c>
    </row>
    <row r="3035" spans="4:22">
      <c r="D3035" t="s">
        <v>1316</v>
      </c>
      <c r="E3035" t="str">
        <f>VLOOKUP(D3035,'B-Business Capability'!B:H,5,FALSE)</f>
        <v>Sales</v>
      </c>
      <c r="F3035" t="str">
        <f>VLOOKUP(D3035,'B-Business Capability'!B:H,6,FALSE)</f>
        <v>Sales Execution and Customer Engagement</v>
      </c>
      <c r="G3035" t="str">
        <f>VLOOKUP(D3035,'B-Business Capability'!B:H,7,FALSE)</f>
        <v>Account Insights</v>
      </c>
      <c r="I3035" t="s">
        <v>253</v>
      </c>
      <c r="J3035" t="s">
        <v>189</v>
      </c>
      <c r="K3035" t="s">
        <v>1275</v>
      </c>
      <c r="L3035" t="s">
        <v>1387</v>
      </c>
      <c r="M3035" t="str">
        <f>VLOOKUP(L3035,'A-Applications'!B:D,3,FALSE)</f>
        <v>MS-CRM ADD-ONS</v>
      </c>
      <c r="N3035" t="s">
        <v>390</v>
      </c>
      <c r="O3035" s="42" t="s">
        <v>62</v>
      </c>
      <c r="P3035" t="s">
        <v>1279</v>
      </c>
      <c r="Q3035" t="str">
        <f>VLOOKUP(KamstrupData[[#This Row],[IdLevel123]],'B-Business Capability'!B:L,10,FALSE)</f>
        <v>N/A</v>
      </c>
      <c r="R3035">
        <f>VLOOKUP(KamstrupData[[#This Row],[IdLevel123]],'B-Business Capability'!B:L,11,FALSE)</f>
        <v>0</v>
      </c>
      <c r="T3035" t="s">
        <v>1388</v>
      </c>
      <c r="U3035" t="str">
        <f>_xlfn.CONCAT(KamstrupData[[#This Row],[CountryCode]],"_",KamstrupData[[#This Row],[Business Area]],"_",KamstrupData[[#This Row],[DepartmentTeam]])</f>
        <v>DK10_Sales &amp; Marketing_Sales</v>
      </c>
      <c r="V3035" t="str">
        <f>VLOOKUP(KamstrupData[[#This Row],[ORG_Concat]],'O-Organization'!F:H,3,FALSE)</f>
        <v>11002_DK10_Sales &amp; Marketing_Sales &amp; Marketing_Sales</v>
      </c>
    </row>
    <row r="3036" spans="4:22">
      <c r="D3036" t="s">
        <v>608</v>
      </c>
      <c r="E3036" t="str">
        <f>VLOOKUP(D3036,'B-Business Capability'!B:H,5,FALSE)</f>
        <v>Sales</v>
      </c>
      <c r="F3036" t="str">
        <f>VLOOKUP(D3036,'B-Business Capability'!B:H,6,FALSE)</f>
        <v>Sales Execution and Customer Engagement</v>
      </c>
      <c r="G3036" t="str">
        <f>VLOOKUP(D3036,'B-Business Capability'!B:H,7,FALSE)</f>
        <v>Digital documents</v>
      </c>
      <c r="I3036" t="s">
        <v>253</v>
      </c>
      <c r="J3036" t="s">
        <v>189</v>
      </c>
      <c r="K3036" t="s">
        <v>1275</v>
      </c>
      <c r="L3036" t="s">
        <v>1387</v>
      </c>
      <c r="M3036" t="str">
        <f>VLOOKUP(L3036,'A-Applications'!B:D,3,FALSE)</f>
        <v>MS-CRM ADD-ONS</v>
      </c>
      <c r="N3036" t="s">
        <v>390</v>
      </c>
      <c r="O3036" s="42" t="s">
        <v>62</v>
      </c>
      <c r="P3036" t="s">
        <v>1279</v>
      </c>
      <c r="Q3036" t="str">
        <f>VLOOKUP(KamstrupData[[#This Row],[IdLevel123]],'B-Business Capability'!B:L,10,FALSE)</f>
        <v>N/A</v>
      </c>
      <c r="R3036">
        <f>VLOOKUP(KamstrupData[[#This Row],[IdLevel123]],'B-Business Capability'!B:L,11,FALSE)</f>
        <v>0</v>
      </c>
      <c r="T3036" t="s">
        <v>1388</v>
      </c>
      <c r="U3036" t="str">
        <f>_xlfn.CONCAT(KamstrupData[[#This Row],[CountryCode]],"_",KamstrupData[[#This Row],[Business Area]],"_",KamstrupData[[#This Row],[DepartmentTeam]])</f>
        <v>DK10_Sales &amp; Marketing_Sales</v>
      </c>
      <c r="V3036" t="str">
        <f>VLOOKUP(KamstrupData[[#This Row],[ORG_Concat]],'O-Organization'!F:H,3,FALSE)</f>
        <v>11002_DK10_Sales &amp; Marketing_Sales &amp; Marketing_Sales</v>
      </c>
    </row>
    <row r="3037" spans="4:22">
      <c r="D3037" t="s">
        <v>698</v>
      </c>
      <c r="E3037" t="str">
        <f>VLOOKUP(D3037,'B-Business Capability'!B:H,5,FALSE)</f>
        <v>Sales</v>
      </c>
      <c r="F3037" t="str">
        <f>VLOOKUP(D3037,'B-Business Capability'!B:H,6,FALSE)</f>
        <v>Sales Execution and Customer Engagement</v>
      </c>
      <c r="G3037" t="str">
        <f>VLOOKUP(D3037,'B-Business Capability'!B:H,7,FALSE)</f>
        <v>Productivity and personalization</v>
      </c>
      <c r="I3037" t="s">
        <v>253</v>
      </c>
      <c r="J3037" t="s">
        <v>189</v>
      </c>
      <c r="K3037" t="s">
        <v>1275</v>
      </c>
      <c r="L3037" t="s">
        <v>1387</v>
      </c>
      <c r="M3037" t="str">
        <f>VLOOKUP(L3037,'A-Applications'!B:D,3,FALSE)</f>
        <v>MS-CRM ADD-ONS</v>
      </c>
      <c r="N3037" t="s">
        <v>390</v>
      </c>
      <c r="O3037" s="42" t="s">
        <v>62</v>
      </c>
      <c r="P3037" t="s">
        <v>1279</v>
      </c>
      <c r="Q3037" t="str">
        <f>VLOOKUP(KamstrupData[[#This Row],[IdLevel123]],'B-Business Capability'!B:L,10,FALSE)</f>
        <v>N/A</v>
      </c>
      <c r="R3037">
        <f>VLOOKUP(KamstrupData[[#This Row],[IdLevel123]],'B-Business Capability'!B:L,11,FALSE)</f>
        <v>0</v>
      </c>
      <c r="T3037" t="s">
        <v>1389</v>
      </c>
      <c r="U3037" t="str">
        <f>_xlfn.CONCAT(KamstrupData[[#This Row],[CountryCode]],"_",KamstrupData[[#This Row],[Business Area]],"_",KamstrupData[[#This Row],[DepartmentTeam]])</f>
        <v>DK10_Sales &amp; Marketing_Sales</v>
      </c>
      <c r="V3037" t="str">
        <f>VLOOKUP(KamstrupData[[#This Row],[ORG_Concat]],'O-Organization'!F:H,3,FALSE)</f>
        <v>11002_DK10_Sales &amp; Marketing_Sales &amp; Marketing_Sales</v>
      </c>
    </row>
    <row r="3038" spans="4:22">
      <c r="D3038" t="s">
        <v>1343</v>
      </c>
      <c r="E3038" t="str">
        <f>VLOOKUP(D3038,'B-Business Capability'!B:H,5,FALSE)</f>
        <v>Sales</v>
      </c>
      <c r="F3038" t="str">
        <f>VLOOKUP(D3038,'B-Business Capability'!B:H,6,FALSE)</f>
        <v>Sales Execution and Customer Engagement</v>
      </c>
      <c r="G3038" t="str">
        <f>VLOOKUP(D3038,'B-Business Capability'!B:H,7,FALSE)</f>
        <v>Strategic account planning</v>
      </c>
      <c r="I3038" t="s">
        <v>253</v>
      </c>
      <c r="J3038" t="s">
        <v>189</v>
      </c>
      <c r="K3038" t="s">
        <v>1275</v>
      </c>
      <c r="L3038" t="s">
        <v>1387</v>
      </c>
      <c r="M3038" t="str">
        <f>VLOOKUP(L3038,'A-Applications'!B:D,3,FALSE)</f>
        <v>MS-CRM ADD-ONS</v>
      </c>
      <c r="N3038" t="s">
        <v>390</v>
      </c>
      <c r="O3038" s="42" t="s">
        <v>62</v>
      </c>
      <c r="P3038" t="s">
        <v>1279</v>
      </c>
      <c r="Q3038" t="str">
        <f>VLOOKUP(KamstrupData[[#This Row],[IdLevel123]],'B-Business Capability'!B:L,10,FALSE)</f>
        <v>N/A</v>
      </c>
      <c r="R3038">
        <f>VLOOKUP(KamstrupData[[#This Row],[IdLevel123]],'B-Business Capability'!B:L,11,FALSE)</f>
        <v>0</v>
      </c>
      <c r="T3038" t="s">
        <v>1388</v>
      </c>
      <c r="U3038" t="str">
        <f>_xlfn.CONCAT(KamstrupData[[#This Row],[CountryCode]],"_",KamstrupData[[#This Row],[Business Area]],"_",KamstrupData[[#This Row],[DepartmentTeam]])</f>
        <v>DK10_Sales &amp; Marketing_Sales</v>
      </c>
      <c r="V3038" t="str">
        <f>VLOOKUP(KamstrupData[[#This Row],[ORG_Concat]],'O-Organization'!F:H,3,FALSE)</f>
        <v>11002_DK10_Sales &amp; Marketing_Sales &amp; Marketing_Sales</v>
      </c>
    </row>
    <row r="3039" spans="4:22">
      <c r="D3039" t="s">
        <v>1390</v>
      </c>
      <c r="E3039" t="str">
        <f>VLOOKUP(D3039,'B-Business Capability'!B:H,5,FALSE)</f>
        <v>Sales</v>
      </c>
      <c r="F3039">
        <f>VLOOKUP(D3039,'B-Business Capability'!B:H,6,FALSE)</f>
        <v>0</v>
      </c>
      <c r="G3039">
        <f>VLOOKUP(D3039,'B-Business Capability'!B:H,7,FALSE)</f>
        <v>0</v>
      </c>
      <c r="I3039" t="s">
        <v>253</v>
      </c>
      <c r="J3039" t="s">
        <v>189</v>
      </c>
      <c r="L3039" t="s">
        <v>425</v>
      </c>
      <c r="M3039" t="str">
        <f>VLOOKUP(L3039,'A-Applications'!B:D,3,FALSE)</f>
        <v>Google Chrome</v>
      </c>
      <c r="N3039" t="s">
        <v>53</v>
      </c>
      <c r="O3039" s="42" t="s">
        <v>62</v>
      </c>
      <c r="P3039" t="s">
        <v>55</v>
      </c>
      <c r="Q3039" t="str">
        <f>VLOOKUP(KamstrupData[[#This Row],[IdLevel123]],'B-Business Capability'!B:L,10,FALSE)</f>
        <v>N/A</v>
      </c>
      <c r="R3039">
        <f>VLOOKUP(KamstrupData[[#This Row],[IdLevel123]],'B-Business Capability'!B:L,11,FALSE)</f>
        <v>0</v>
      </c>
      <c r="U3039" t="str">
        <f>_xlfn.CONCAT(KamstrupData[[#This Row],[CountryCode]],"_",KamstrupData[[#This Row],[Business Area]],"_",KamstrupData[[#This Row],[DepartmentTeam]])</f>
        <v>DK10_Sales &amp; Marketing_</v>
      </c>
      <c r="V3039" t="str">
        <f>VLOOKUP(KamstrupData[[#This Row],[ORG_Concat]],'O-Organization'!F:H,3,FALSE)</f>
        <v>11000_DK10_Sales &amp; Marketing_Sales &amp; Marketing_</v>
      </c>
    </row>
    <row r="3040" spans="4:22">
      <c r="D3040" t="s">
        <v>208</v>
      </c>
      <c r="E3040" t="str">
        <f>VLOOKUP(D3040,'B-Business Capability'!B:H,5,FALSE)</f>
        <v>Sales</v>
      </c>
      <c r="F3040" t="str">
        <f>VLOOKUP(D3040,'B-Business Capability'!B:H,6,FALSE)</f>
        <v>Sales Operations</v>
      </c>
      <c r="G3040" t="str">
        <f>VLOOKUP(D3040,'B-Business Capability'!B:H,7,FALSE)</f>
        <v>Entitlement management</v>
      </c>
      <c r="I3040" t="s">
        <v>253</v>
      </c>
      <c r="J3040" t="s">
        <v>189</v>
      </c>
      <c r="K3040" t="s">
        <v>1275</v>
      </c>
      <c r="L3040" t="s">
        <v>148</v>
      </c>
      <c r="M3040" t="str">
        <f>VLOOKUP(L3040,'A-Applications'!B:D,3,FALSE)</f>
        <v>Oracle CPQ</v>
      </c>
      <c r="N3040" t="s">
        <v>53</v>
      </c>
      <c r="O3040" s="42" t="s">
        <v>54</v>
      </c>
      <c r="P3040" t="s">
        <v>209</v>
      </c>
      <c r="Q3040" t="str">
        <f>VLOOKUP(KamstrupData[[#This Row],[IdLevel123]],'B-Business Capability'!B:L,10,FALSE)</f>
        <v>Order-to-Cash (O2C)</v>
      </c>
      <c r="R3040">
        <f>VLOOKUP(KamstrupData[[#This Row],[IdLevel123]],'B-Business Capability'!B:L,11,FALSE)</f>
        <v>610</v>
      </c>
      <c r="U3040" t="str">
        <f>_xlfn.CONCAT(KamstrupData[[#This Row],[CountryCode]],"_",KamstrupData[[#This Row],[Business Area]],"_",KamstrupData[[#This Row],[DepartmentTeam]])</f>
        <v>DK10_Sales &amp; Marketing_Sales</v>
      </c>
      <c r="V3040" t="str">
        <f>VLOOKUP(KamstrupData[[#This Row],[ORG_Concat]],'O-Organization'!F:H,3,FALSE)</f>
        <v>11002_DK10_Sales &amp; Marketing_Sales &amp; Marketing_Sales</v>
      </c>
    </row>
    <row r="3041" spans="4:22">
      <c r="D3041" t="s">
        <v>210</v>
      </c>
      <c r="E3041" t="str">
        <f>VLOOKUP(D3041,'B-Business Capability'!B:H,5,FALSE)</f>
        <v>Sales</v>
      </c>
      <c r="F3041" t="str">
        <f>VLOOKUP(D3041,'B-Business Capability'!B:H,6,FALSE)</f>
        <v>Sales Operations</v>
      </c>
      <c r="G3041" t="str">
        <f>VLOOKUP(D3041,'B-Business Capability'!B:H,7,FALSE)</f>
        <v>Price management</v>
      </c>
      <c r="I3041" t="s">
        <v>253</v>
      </c>
      <c r="J3041" t="s">
        <v>189</v>
      </c>
      <c r="K3041" t="s">
        <v>1275</v>
      </c>
      <c r="L3041" t="s">
        <v>148</v>
      </c>
      <c r="M3041" t="str">
        <f>VLOOKUP(L3041,'A-Applications'!B:D,3,FALSE)</f>
        <v>Oracle CPQ</v>
      </c>
      <c r="N3041" t="s">
        <v>53</v>
      </c>
      <c r="O3041" s="42" t="s">
        <v>54</v>
      </c>
      <c r="P3041" t="s">
        <v>211</v>
      </c>
      <c r="Q3041" t="str">
        <f>VLOOKUP(KamstrupData[[#This Row],[IdLevel123]],'B-Business Capability'!B:L,10,FALSE)</f>
        <v>N/A</v>
      </c>
      <c r="R3041">
        <f>VLOOKUP(KamstrupData[[#This Row],[IdLevel123]],'B-Business Capability'!B:L,11,FALSE)</f>
        <v>0</v>
      </c>
      <c r="U3041" t="str">
        <f>_xlfn.CONCAT(KamstrupData[[#This Row],[CountryCode]],"_",KamstrupData[[#This Row],[Business Area]],"_",KamstrupData[[#This Row],[DepartmentTeam]])</f>
        <v>DK10_Sales &amp; Marketing_Sales</v>
      </c>
      <c r="V3041" t="str">
        <f>VLOOKUP(KamstrupData[[#This Row],[ORG_Concat]],'O-Organization'!F:H,3,FALSE)</f>
        <v>11002_DK10_Sales &amp; Marketing_Sales &amp; Marketing_Sales</v>
      </c>
    </row>
    <row r="3042" spans="4:22">
      <c r="D3042" t="s">
        <v>212</v>
      </c>
      <c r="E3042" t="str">
        <f>VLOOKUP(D3042,'B-Business Capability'!B:H,5,FALSE)</f>
        <v>Sales</v>
      </c>
      <c r="F3042" t="str">
        <f>VLOOKUP(D3042,'B-Business Capability'!B:H,6,FALSE)</f>
        <v>Sales Operations</v>
      </c>
      <c r="G3042" t="str">
        <f>VLOOKUP(D3042,'B-Business Capability'!B:H,7,FALSE)</f>
        <v>Pricing and charging</v>
      </c>
      <c r="I3042" t="s">
        <v>253</v>
      </c>
      <c r="J3042" t="s">
        <v>189</v>
      </c>
      <c r="K3042" t="s">
        <v>1275</v>
      </c>
      <c r="L3042" t="s">
        <v>148</v>
      </c>
      <c r="M3042" t="str">
        <f>VLOOKUP(L3042,'A-Applications'!B:D,3,FALSE)</f>
        <v>Oracle CPQ</v>
      </c>
      <c r="N3042" t="s">
        <v>53</v>
      </c>
      <c r="O3042" s="42" t="s">
        <v>66</v>
      </c>
      <c r="P3042" t="s">
        <v>211</v>
      </c>
      <c r="Q3042" t="str">
        <f>VLOOKUP(KamstrupData[[#This Row],[IdLevel123]],'B-Business Capability'!B:L,10,FALSE)</f>
        <v>Order-to-Cash (O2C)</v>
      </c>
      <c r="R3042">
        <f>VLOOKUP(KamstrupData[[#This Row],[IdLevel123]],'B-Business Capability'!B:L,11,FALSE)</f>
        <v>300</v>
      </c>
      <c r="U3042" t="str">
        <f>_xlfn.CONCAT(KamstrupData[[#This Row],[CountryCode]],"_",KamstrupData[[#This Row],[Business Area]],"_",KamstrupData[[#This Row],[DepartmentTeam]])</f>
        <v>DK10_Sales &amp; Marketing_Sales</v>
      </c>
      <c r="V3042" t="str">
        <f>VLOOKUP(KamstrupData[[#This Row],[ORG_Concat]],'O-Organization'!F:H,3,FALSE)</f>
        <v>11002_DK10_Sales &amp; Marketing_Sales &amp; Marketing_Sales</v>
      </c>
    </row>
    <row r="3043" spans="4:22">
      <c r="D3043" t="s">
        <v>213</v>
      </c>
      <c r="E3043" t="str">
        <f>VLOOKUP(D3043,'B-Business Capability'!B:H,5,FALSE)</f>
        <v>Sales</v>
      </c>
      <c r="F3043" t="str">
        <f>VLOOKUP(D3043,'B-Business Capability'!B:H,6,FALSE)</f>
        <v>Sales Operations</v>
      </c>
      <c r="G3043" t="str">
        <f>VLOOKUP(D3043,'B-Business Capability'!B:H,7,FALSE)</f>
        <v>Pricing and promotions</v>
      </c>
      <c r="I3043" t="s">
        <v>253</v>
      </c>
      <c r="J3043" t="s">
        <v>189</v>
      </c>
      <c r="K3043" t="s">
        <v>1275</v>
      </c>
      <c r="L3043" t="s">
        <v>148</v>
      </c>
      <c r="M3043" t="str">
        <f>VLOOKUP(L3043,'A-Applications'!B:D,3,FALSE)</f>
        <v>Oracle CPQ</v>
      </c>
      <c r="N3043" t="s">
        <v>53</v>
      </c>
      <c r="O3043" s="42" t="s">
        <v>54</v>
      </c>
      <c r="P3043" t="s">
        <v>211</v>
      </c>
      <c r="Q3043" t="str">
        <f>VLOOKUP(KamstrupData[[#This Row],[IdLevel123]],'B-Business Capability'!B:L,10,FALSE)</f>
        <v>Order-to-Cash (O2C)</v>
      </c>
      <c r="R3043">
        <f>VLOOKUP(KamstrupData[[#This Row],[IdLevel123]],'B-Business Capability'!B:L,11,FALSE)</f>
        <v>310</v>
      </c>
      <c r="U3043" t="str">
        <f>_xlfn.CONCAT(KamstrupData[[#This Row],[CountryCode]],"_",KamstrupData[[#This Row],[Business Area]],"_",KamstrupData[[#This Row],[DepartmentTeam]])</f>
        <v>DK10_Sales &amp; Marketing_Sales</v>
      </c>
      <c r="V3043" t="str">
        <f>VLOOKUP(KamstrupData[[#This Row],[ORG_Concat]],'O-Organization'!F:H,3,FALSE)</f>
        <v>11002_DK10_Sales &amp; Marketing_Sales &amp; Marketing_Sales</v>
      </c>
    </row>
    <row r="3044" spans="4:22">
      <c r="D3044" t="s">
        <v>652</v>
      </c>
      <c r="E3044" t="str">
        <f>VLOOKUP(D3044,'B-Business Capability'!B:H,5,FALSE)</f>
        <v>Sales</v>
      </c>
      <c r="F3044" t="str">
        <f>VLOOKUP(D3044,'B-Business Capability'!B:H,6,FALSE)</f>
        <v>Sales Operations</v>
      </c>
      <c r="G3044" t="str">
        <f>VLOOKUP(D3044,'B-Business Capability'!B:H,7,FALSE)</f>
        <v>Subscription lifecycle management</v>
      </c>
      <c r="I3044" t="s">
        <v>253</v>
      </c>
      <c r="J3044" t="s">
        <v>189</v>
      </c>
      <c r="K3044" t="s">
        <v>1275</v>
      </c>
      <c r="L3044" t="s">
        <v>148</v>
      </c>
      <c r="M3044" t="str">
        <f>VLOOKUP(L3044,'A-Applications'!B:D,3,FALSE)</f>
        <v>Oracle CPQ</v>
      </c>
      <c r="N3044" t="s">
        <v>53</v>
      </c>
      <c r="O3044" s="42" t="s">
        <v>66</v>
      </c>
      <c r="P3044" t="s">
        <v>198</v>
      </c>
      <c r="Q3044" t="str">
        <f>VLOOKUP(KamstrupData[[#This Row],[IdLevel123]],'B-Business Capability'!B:L,10,FALSE)</f>
        <v>Subscribtion-to-Pay (S2P)</v>
      </c>
      <c r="R3044">
        <f>VLOOKUP(KamstrupData[[#This Row],[IdLevel123]],'B-Business Capability'!B:L,11,FALSE)</f>
        <v>200</v>
      </c>
      <c r="S3044" t="s">
        <v>653</v>
      </c>
      <c r="T3044" t="s">
        <v>1306</v>
      </c>
      <c r="U3044" t="str">
        <f>_xlfn.CONCAT(KamstrupData[[#This Row],[CountryCode]],"_",KamstrupData[[#This Row],[Business Area]],"_",KamstrupData[[#This Row],[DepartmentTeam]])</f>
        <v>DK10_Sales &amp; Marketing_Sales</v>
      </c>
      <c r="V3044" t="str">
        <f>VLOOKUP(KamstrupData[[#This Row],[ORG_Concat]],'O-Organization'!F:H,3,FALSE)</f>
        <v>11002_DK10_Sales &amp; Marketing_Sales &amp; Marketing_Sales</v>
      </c>
    </row>
    <row r="3045" spans="4:22">
      <c r="D3045" t="s">
        <v>655</v>
      </c>
      <c r="E3045" t="str">
        <f>VLOOKUP(D3045,'B-Business Capability'!B:H,5,FALSE)</f>
        <v>Sales</v>
      </c>
      <c r="F3045" t="str">
        <f>VLOOKUP(D3045,'B-Business Capability'!B:H,6,FALSE)</f>
        <v>Sales Operations</v>
      </c>
      <c r="G3045" t="str">
        <f>VLOOKUP(D3045,'B-Business Capability'!B:H,7,FALSE)</f>
        <v>Usage and subscription billing</v>
      </c>
      <c r="I3045" t="s">
        <v>253</v>
      </c>
      <c r="J3045" t="s">
        <v>189</v>
      </c>
      <c r="K3045" t="s">
        <v>1275</v>
      </c>
      <c r="L3045" t="s">
        <v>148</v>
      </c>
      <c r="M3045" t="str">
        <f>VLOOKUP(L3045,'A-Applications'!B:D,3,FALSE)</f>
        <v>Oracle CPQ</v>
      </c>
      <c r="N3045" t="s">
        <v>53</v>
      </c>
      <c r="O3045" s="42" t="s">
        <v>54</v>
      </c>
      <c r="P3045" t="s">
        <v>198</v>
      </c>
      <c r="Q3045" t="str">
        <f>VLOOKUP(KamstrupData[[#This Row],[IdLevel123]],'B-Business Capability'!B:L,10,FALSE)</f>
        <v>Subscribtion-to-Pay (S2P)</v>
      </c>
      <c r="R3045">
        <f>VLOOKUP(KamstrupData[[#This Row],[IdLevel123]],'B-Business Capability'!B:L,11,FALSE)</f>
        <v>400</v>
      </c>
      <c r="S3045" t="s">
        <v>653</v>
      </c>
      <c r="T3045" t="s">
        <v>1306</v>
      </c>
      <c r="U3045" t="str">
        <f>_xlfn.CONCAT(KamstrupData[[#This Row],[CountryCode]],"_",KamstrupData[[#This Row],[Business Area]],"_",KamstrupData[[#This Row],[DepartmentTeam]])</f>
        <v>DK10_Sales &amp; Marketing_Sales</v>
      </c>
      <c r="V3045" t="str">
        <f>VLOOKUP(KamstrupData[[#This Row],[ORG_Concat]],'O-Organization'!F:H,3,FALSE)</f>
        <v>11002_DK10_Sales &amp; Marketing_Sales &amp; Marketing_Sales</v>
      </c>
    </row>
    <row r="3046" spans="4:22">
      <c r="D3046" t="s">
        <v>214</v>
      </c>
      <c r="E3046" t="str">
        <f>VLOOKUP(D3046,'B-Business Capability'!B:H,5,FALSE)</f>
        <v>Sales</v>
      </c>
      <c r="F3046" t="str">
        <f>VLOOKUP(D3046,'B-Business Capability'!B:H,6,FALSE)</f>
        <v>Sales Execution and Customer Engagement</v>
      </c>
      <c r="G3046" t="str">
        <f>VLOOKUP(D3046,'B-Business Capability'!B:H,7,FALSE)</f>
        <v>Price and margin management</v>
      </c>
      <c r="I3046" t="s">
        <v>253</v>
      </c>
      <c r="J3046" t="s">
        <v>189</v>
      </c>
      <c r="K3046" t="s">
        <v>1275</v>
      </c>
      <c r="L3046" t="s">
        <v>148</v>
      </c>
      <c r="M3046" t="str">
        <f>VLOOKUP(L3046,'A-Applications'!B:D,3,FALSE)</f>
        <v>Oracle CPQ</v>
      </c>
      <c r="N3046" t="s">
        <v>53</v>
      </c>
      <c r="O3046" s="42" t="s">
        <v>54</v>
      </c>
      <c r="P3046" t="s">
        <v>211</v>
      </c>
      <c r="Q3046" t="str">
        <f>VLOOKUP(KamstrupData[[#This Row],[IdLevel123]],'B-Business Capability'!B:L,10,FALSE)</f>
        <v>Order-to-Cash (O2C)</v>
      </c>
      <c r="R3046">
        <f>VLOOKUP(KamstrupData[[#This Row],[IdLevel123]],'B-Business Capability'!B:L,11,FALSE)</f>
        <v>540</v>
      </c>
      <c r="U3046" t="str">
        <f>_xlfn.CONCAT(KamstrupData[[#This Row],[CountryCode]],"_",KamstrupData[[#This Row],[Business Area]],"_",KamstrupData[[#This Row],[DepartmentTeam]])</f>
        <v>DK10_Sales &amp; Marketing_Sales</v>
      </c>
      <c r="V3046" t="str">
        <f>VLOOKUP(KamstrupData[[#This Row],[ORG_Concat]],'O-Organization'!F:H,3,FALSE)</f>
        <v>11002_DK10_Sales &amp; Marketing_Sales &amp; Marketing_Sales</v>
      </c>
    </row>
    <row r="3047" spans="4:22">
      <c r="D3047" t="s">
        <v>215</v>
      </c>
      <c r="E3047" t="str">
        <f>VLOOKUP(D3047,'B-Business Capability'!B:H,5,FALSE)</f>
        <v>Sales</v>
      </c>
      <c r="F3047" t="str">
        <f>VLOOKUP(D3047,'B-Business Capability'!B:H,6,FALSE)</f>
        <v>Quotation, Order, and Contract Management</v>
      </c>
      <c r="G3047" t="str">
        <f>VLOOKUP(D3047,'B-Business Capability'!B:H,7,FALSE)</f>
        <v>Bundling, configuration and subscription management</v>
      </c>
      <c r="I3047" t="s">
        <v>253</v>
      </c>
      <c r="J3047" t="s">
        <v>189</v>
      </c>
      <c r="K3047" t="s">
        <v>1275</v>
      </c>
      <c r="L3047" t="s">
        <v>148</v>
      </c>
      <c r="M3047" t="str">
        <f>VLOOKUP(L3047,'A-Applications'!B:D,3,FALSE)</f>
        <v>Oracle CPQ</v>
      </c>
      <c r="N3047" t="s">
        <v>53</v>
      </c>
      <c r="O3047" s="42" t="s">
        <v>66</v>
      </c>
      <c r="P3047" t="s">
        <v>198</v>
      </c>
      <c r="Q3047" t="str">
        <f>VLOOKUP(KamstrupData[[#This Row],[IdLevel123]],'B-Business Capability'!B:L,10,FALSE)</f>
        <v>Subscribtion-to-Pay (S2P)</v>
      </c>
      <c r="R3047">
        <f>VLOOKUP(KamstrupData[[#This Row],[IdLevel123]],'B-Business Capability'!B:L,11,FALSE)</f>
        <v>100</v>
      </c>
      <c r="S3047" t="s">
        <v>653</v>
      </c>
      <c r="T3047" t="s">
        <v>1276</v>
      </c>
      <c r="U3047" t="str">
        <f>_xlfn.CONCAT(KamstrupData[[#This Row],[CountryCode]],"_",KamstrupData[[#This Row],[Business Area]],"_",KamstrupData[[#This Row],[DepartmentTeam]])</f>
        <v>DK10_Sales &amp; Marketing_Sales</v>
      </c>
      <c r="V3047" t="str">
        <f>VLOOKUP(KamstrupData[[#This Row],[ORG_Concat]],'O-Organization'!F:H,3,FALSE)</f>
        <v>11002_DK10_Sales &amp; Marketing_Sales &amp; Marketing_Sales</v>
      </c>
    </row>
    <row r="3048" spans="4:22">
      <c r="D3048" t="s">
        <v>216</v>
      </c>
      <c r="E3048" t="str">
        <f>VLOOKUP(D3048,'B-Business Capability'!B:H,5,FALSE)</f>
        <v>Sales</v>
      </c>
      <c r="F3048" t="str">
        <f>VLOOKUP(D3048,'B-Business Capability'!B:H,6,FALSE)</f>
        <v>Quotation, Order, and Contract Management</v>
      </c>
      <c r="G3048" t="str">
        <f>VLOOKUP(D3048,'B-Business Capability'!B:H,7,FALSE)</f>
        <v>Configurable products analytics</v>
      </c>
      <c r="I3048" t="s">
        <v>253</v>
      </c>
      <c r="J3048" t="s">
        <v>189</v>
      </c>
      <c r="K3048" t="s">
        <v>1275</v>
      </c>
      <c r="L3048" t="s">
        <v>148</v>
      </c>
      <c r="M3048" t="str">
        <f>VLOOKUP(L3048,'A-Applications'!B:D,3,FALSE)</f>
        <v>Oracle CPQ</v>
      </c>
      <c r="N3048" t="s">
        <v>53</v>
      </c>
      <c r="O3048" s="42" t="s">
        <v>54</v>
      </c>
      <c r="P3048" t="s">
        <v>198</v>
      </c>
      <c r="Q3048" t="str">
        <f>VLOOKUP(KamstrupData[[#This Row],[IdLevel123]],'B-Business Capability'!B:L,10,FALSE)</f>
        <v>Order-to-Cash (O2C)</v>
      </c>
      <c r="R3048">
        <f>VLOOKUP(KamstrupData[[#This Row],[IdLevel123]],'B-Business Capability'!B:L,11,FALSE)</f>
        <v>100</v>
      </c>
      <c r="U3048" t="str">
        <f>_xlfn.CONCAT(KamstrupData[[#This Row],[CountryCode]],"_",KamstrupData[[#This Row],[Business Area]],"_",KamstrupData[[#This Row],[DepartmentTeam]])</f>
        <v>DK10_Sales &amp; Marketing_Sales</v>
      </c>
      <c r="V3048" t="str">
        <f>VLOOKUP(KamstrupData[[#This Row],[ORG_Concat]],'O-Organization'!F:H,3,FALSE)</f>
        <v>11002_DK10_Sales &amp; Marketing_Sales &amp; Marketing_Sales</v>
      </c>
    </row>
    <row r="3049" spans="4:22">
      <c r="D3049" t="s">
        <v>125</v>
      </c>
      <c r="E3049" t="str">
        <f>VLOOKUP(D3049,'B-Business Capability'!B:H,5,FALSE)</f>
        <v>Sales</v>
      </c>
      <c r="F3049" t="str">
        <f>VLOOKUP(D3049,'B-Business Capability'!B:H,6,FALSE)</f>
        <v>Quotation, Order, and Contract Management</v>
      </c>
      <c r="G3049" t="str">
        <f>VLOOKUP(D3049,'B-Business Capability'!B:H,7,FALSE)</f>
        <v>Contract and engagement setup</v>
      </c>
      <c r="I3049" t="s">
        <v>253</v>
      </c>
      <c r="J3049" t="s">
        <v>189</v>
      </c>
      <c r="K3049" t="s">
        <v>1275</v>
      </c>
      <c r="L3049" t="s">
        <v>148</v>
      </c>
      <c r="M3049" t="str">
        <f>VLOOKUP(L3049,'A-Applications'!B:D,3,FALSE)</f>
        <v>Oracle CPQ</v>
      </c>
      <c r="N3049" t="s">
        <v>53</v>
      </c>
      <c r="O3049" s="42" t="s">
        <v>66</v>
      </c>
      <c r="P3049" t="s">
        <v>198</v>
      </c>
      <c r="Q3049" t="str">
        <f>VLOOKUP(KamstrupData[[#This Row],[IdLevel123]],'B-Business Capability'!B:L,10,FALSE)</f>
        <v>Order-to-Cash (O2C)</v>
      </c>
      <c r="R3049">
        <f>VLOOKUP(KamstrupData[[#This Row],[IdLevel123]],'B-Business Capability'!B:L,11,FALSE)</f>
        <v>101</v>
      </c>
      <c r="U3049" t="str">
        <f>_xlfn.CONCAT(KamstrupData[[#This Row],[CountryCode]],"_",KamstrupData[[#This Row],[Business Area]],"_",KamstrupData[[#This Row],[DepartmentTeam]])</f>
        <v>DK10_Sales &amp; Marketing_Sales</v>
      </c>
      <c r="V3049" t="str">
        <f>VLOOKUP(KamstrupData[[#This Row],[ORG_Concat]],'O-Organization'!F:H,3,FALSE)</f>
        <v>11002_DK10_Sales &amp; Marketing_Sales &amp; Marketing_Sales</v>
      </c>
    </row>
    <row r="3050" spans="4:22">
      <c r="D3050" t="s">
        <v>217</v>
      </c>
      <c r="E3050" t="str">
        <f>VLOOKUP(D3050,'B-Business Capability'!B:H,5,FALSE)</f>
        <v>Sales</v>
      </c>
      <c r="F3050" t="str">
        <f>VLOOKUP(D3050,'B-Business Capability'!B:H,6,FALSE)</f>
        <v>Quotation, Order, and Contract Management</v>
      </c>
      <c r="G3050" t="str">
        <f>VLOOKUP(D3050,'B-Business Capability'!B:H,7,FALSE)</f>
        <v>Intelligent configuration for recycling materials</v>
      </c>
      <c r="I3050" t="s">
        <v>253</v>
      </c>
      <c r="J3050" t="s">
        <v>189</v>
      </c>
      <c r="K3050" t="s">
        <v>1275</v>
      </c>
      <c r="L3050" t="s">
        <v>148</v>
      </c>
      <c r="M3050" t="str">
        <f>VLOOKUP(L3050,'A-Applications'!B:D,3,FALSE)</f>
        <v>Oracle CPQ</v>
      </c>
      <c r="N3050" t="s">
        <v>53</v>
      </c>
      <c r="O3050" s="42" t="s">
        <v>54</v>
      </c>
      <c r="P3050" t="s">
        <v>198</v>
      </c>
      <c r="Q3050" t="str">
        <f>VLOOKUP(KamstrupData[[#This Row],[IdLevel123]],'B-Business Capability'!B:L,10,FALSE)</f>
        <v>Order-to-Cash (O2C)</v>
      </c>
      <c r="R3050">
        <f>VLOOKUP(KamstrupData[[#This Row],[IdLevel123]],'B-Business Capability'!B:L,11,FALSE)</f>
        <v>102</v>
      </c>
      <c r="U3050" t="str">
        <f>_xlfn.CONCAT(KamstrupData[[#This Row],[CountryCode]],"_",KamstrupData[[#This Row],[Business Area]],"_",KamstrupData[[#This Row],[DepartmentTeam]])</f>
        <v>DK10_Sales &amp; Marketing_Sales</v>
      </c>
      <c r="V3050" t="str">
        <f>VLOOKUP(KamstrupData[[#This Row],[ORG_Concat]],'O-Organization'!F:H,3,FALSE)</f>
        <v>11002_DK10_Sales &amp; Marketing_Sales &amp; Marketing_Sales</v>
      </c>
    </row>
    <row r="3051" spans="4:22">
      <c r="D3051" t="s">
        <v>218</v>
      </c>
      <c r="E3051" t="str">
        <f>VLOOKUP(D3051,'B-Business Capability'!B:H,5,FALSE)</f>
        <v>Sales</v>
      </c>
      <c r="F3051" t="str">
        <f>VLOOKUP(D3051,'B-Business Capability'!B:H,6,FALSE)</f>
        <v>Quotation, Order, and Contract Management</v>
      </c>
      <c r="G3051" t="str">
        <f>VLOOKUP(D3051,'B-Business Capability'!B:H,7,FALSE)</f>
        <v>Mobile customer order capture</v>
      </c>
      <c r="I3051" t="s">
        <v>253</v>
      </c>
      <c r="J3051" t="s">
        <v>189</v>
      </c>
      <c r="K3051" t="s">
        <v>1275</v>
      </c>
      <c r="L3051" t="s">
        <v>148</v>
      </c>
      <c r="M3051" t="str">
        <f>VLOOKUP(L3051,'A-Applications'!B:D,3,FALSE)</f>
        <v>Oracle CPQ</v>
      </c>
      <c r="N3051" t="s">
        <v>53</v>
      </c>
      <c r="O3051" s="42" t="s">
        <v>54</v>
      </c>
      <c r="P3051" t="s">
        <v>198</v>
      </c>
      <c r="Q3051" t="str">
        <f>VLOOKUP(KamstrupData[[#This Row],[IdLevel123]],'B-Business Capability'!B:L,10,FALSE)</f>
        <v>Order-to-Cash (O2C)</v>
      </c>
      <c r="R3051">
        <f>VLOOKUP(KamstrupData[[#This Row],[IdLevel123]],'B-Business Capability'!B:L,11,FALSE)</f>
        <v>103</v>
      </c>
      <c r="U3051" t="str">
        <f>_xlfn.CONCAT(KamstrupData[[#This Row],[CountryCode]],"_",KamstrupData[[#This Row],[Business Area]],"_",KamstrupData[[#This Row],[DepartmentTeam]])</f>
        <v>DK10_Sales &amp; Marketing_Sales</v>
      </c>
      <c r="V3051" t="str">
        <f>VLOOKUP(KamstrupData[[#This Row],[ORG_Concat]],'O-Organization'!F:H,3,FALSE)</f>
        <v>11002_DK10_Sales &amp; Marketing_Sales &amp; Marketing_Sales</v>
      </c>
    </row>
    <row r="3052" spans="4:22">
      <c r="D3052" t="s">
        <v>219</v>
      </c>
      <c r="E3052" t="str">
        <f>VLOOKUP(D3052,'B-Business Capability'!B:H,5,FALSE)</f>
        <v>Sales</v>
      </c>
      <c r="F3052" t="str">
        <f>VLOOKUP(D3052,'B-Business Capability'!B:H,6,FALSE)</f>
        <v>Quotation, Order, and Contract Management</v>
      </c>
      <c r="G3052" t="str">
        <f>VLOOKUP(D3052,'B-Business Capability'!B:H,7,FALSE)</f>
        <v>Order orchestration and management</v>
      </c>
      <c r="I3052" t="s">
        <v>253</v>
      </c>
      <c r="J3052" t="s">
        <v>189</v>
      </c>
      <c r="K3052" t="s">
        <v>1275</v>
      </c>
      <c r="L3052" t="s">
        <v>148</v>
      </c>
      <c r="M3052" t="str">
        <f>VLOOKUP(L3052,'A-Applications'!B:D,3,FALSE)</f>
        <v>Oracle CPQ</v>
      </c>
      <c r="N3052" t="s">
        <v>53</v>
      </c>
      <c r="O3052" s="42" t="s">
        <v>66</v>
      </c>
      <c r="P3052" t="s">
        <v>198</v>
      </c>
      <c r="Q3052" t="str">
        <f>VLOOKUP(KamstrupData[[#This Row],[IdLevel123]],'B-Business Capability'!B:L,10,FALSE)</f>
        <v>Order-to-Cash (O2C)</v>
      </c>
      <c r="R3052">
        <f>VLOOKUP(KamstrupData[[#This Row],[IdLevel123]],'B-Business Capability'!B:L,11,FALSE)</f>
        <v>104</v>
      </c>
      <c r="U3052" t="str">
        <f>_xlfn.CONCAT(KamstrupData[[#This Row],[CountryCode]],"_",KamstrupData[[#This Row],[Business Area]],"_",KamstrupData[[#This Row],[DepartmentTeam]])</f>
        <v>DK10_Sales &amp; Marketing_Sales</v>
      </c>
      <c r="V3052" t="str">
        <f>VLOOKUP(KamstrupData[[#This Row],[ORG_Concat]],'O-Organization'!F:H,3,FALSE)</f>
        <v>11002_DK10_Sales &amp; Marketing_Sales &amp; Marketing_Sales</v>
      </c>
    </row>
    <row r="3053" spans="4:22">
      <c r="D3053" t="s">
        <v>220</v>
      </c>
      <c r="E3053" t="str">
        <f>VLOOKUP(D3053,'B-Business Capability'!B:H,5,FALSE)</f>
        <v>Sales</v>
      </c>
      <c r="F3053" t="str">
        <f>VLOOKUP(D3053,'B-Business Capability'!B:H,6,FALSE)</f>
        <v>Quotation, Order, and Contract Management</v>
      </c>
      <c r="G3053" t="str">
        <f>VLOOKUP(D3053,'B-Business Capability'!B:H,7,FALSE)</f>
        <v>Product configuration</v>
      </c>
      <c r="I3053" t="s">
        <v>253</v>
      </c>
      <c r="J3053" t="s">
        <v>189</v>
      </c>
      <c r="K3053" t="s">
        <v>1275</v>
      </c>
      <c r="L3053" t="s">
        <v>148</v>
      </c>
      <c r="M3053" t="str">
        <f>VLOOKUP(L3053,'A-Applications'!B:D,3,FALSE)</f>
        <v>Oracle CPQ</v>
      </c>
      <c r="N3053" t="s">
        <v>53</v>
      </c>
      <c r="O3053" s="42" t="s">
        <v>66</v>
      </c>
      <c r="P3053" t="s">
        <v>198</v>
      </c>
      <c r="Q3053" t="str">
        <f>VLOOKUP(KamstrupData[[#This Row],[IdLevel123]],'B-Business Capability'!B:L,10,FALSE)</f>
        <v>Order-to-Cash (O2C)</v>
      </c>
      <c r="R3053">
        <f>VLOOKUP(KamstrupData[[#This Row],[IdLevel123]],'B-Business Capability'!B:L,11,FALSE)</f>
        <v>105</v>
      </c>
      <c r="U3053" t="str">
        <f>_xlfn.CONCAT(KamstrupData[[#This Row],[CountryCode]],"_",KamstrupData[[#This Row],[Business Area]],"_",KamstrupData[[#This Row],[DepartmentTeam]])</f>
        <v>DK10_Sales &amp; Marketing_Sales</v>
      </c>
      <c r="V3053" t="str">
        <f>VLOOKUP(KamstrupData[[#This Row],[ORG_Concat]],'O-Organization'!F:H,3,FALSE)</f>
        <v>11002_DK10_Sales &amp; Marketing_Sales &amp; Marketing_Sales</v>
      </c>
    </row>
    <row r="3054" spans="4:22">
      <c r="D3054" t="s">
        <v>221</v>
      </c>
      <c r="E3054" t="str">
        <f>VLOOKUP(D3054,'B-Business Capability'!B:H,5,FALSE)</f>
        <v>Sales</v>
      </c>
      <c r="F3054" t="str">
        <f>VLOOKUP(D3054,'B-Business Capability'!B:H,6,FALSE)</f>
        <v>Quotation, Order, and Contract Management</v>
      </c>
      <c r="G3054" t="str">
        <f>VLOOKUP(D3054,'B-Business Capability'!B:H,7,FALSE)</f>
        <v>sales contract management</v>
      </c>
      <c r="I3054" t="s">
        <v>253</v>
      </c>
      <c r="J3054" t="s">
        <v>189</v>
      </c>
      <c r="K3054" t="s">
        <v>1275</v>
      </c>
      <c r="L3054" t="s">
        <v>148</v>
      </c>
      <c r="M3054" t="str">
        <f>VLOOKUP(L3054,'A-Applications'!B:D,3,FALSE)</f>
        <v>Oracle CPQ</v>
      </c>
      <c r="N3054" t="s">
        <v>53</v>
      </c>
      <c r="O3054" s="42" t="s">
        <v>66</v>
      </c>
      <c r="P3054" t="s">
        <v>198</v>
      </c>
      <c r="Q3054" t="str">
        <f>VLOOKUP(KamstrupData[[#This Row],[IdLevel123]],'B-Business Capability'!B:L,10,FALSE)</f>
        <v>Order-to-Cash (O2C)</v>
      </c>
      <c r="R3054">
        <f>VLOOKUP(KamstrupData[[#This Row],[IdLevel123]],'B-Business Capability'!B:L,11,FALSE)</f>
        <v>106</v>
      </c>
      <c r="U3054" t="str">
        <f>_xlfn.CONCAT(KamstrupData[[#This Row],[CountryCode]],"_",KamstrupData[[#This Row],[Business Area]],"_",KamstrupData[[#This Row],[DepartmentTeam]])</f>
        <v>DK10_Sales &amp; Marketing_Sales</v>
      </c>
      <c r="V3054" t="str">
        <f>VLOOKUP(KamstrupData[[#This Row],[ORG_Concat]],'O-Organization'!F:H,3,FALSE)</f>
        <v>11002_DK10_Sales &amp; Marketing_Sales &amp; Marketing_Sales</v>
      </c>
    </row>
    <row r="3055" spans="4:22">
      <c r="D3055" t="s">
        <v>158</v>
      </c>
      <c r="E3055" t="str">
        <f>VLOOKUP(D3055,'B-Business Capability'!B:H,5,FALSE)</f>
        <v>Sales</v>
      </c>
      <c r="F3055" t="str">
        <f>VLOOKUP(D3055,'B-Business Capability'!B:H,6,FALSE)</f>
        <v>Quotation, Order, and Contract Management</v>
      </c>
      <c r="G3055" t="str">
        <f>VLOOKUP(D3055,'B-Business Capability'!B:H,7,FALSE)</f>
        <v>Sales order management and processing</v>
      </c>
      <c r="I3055" t="s">
        <v>253</v>
      </c>
      <c r="J3055" t="s">
        <v>189</v>
      </c>
      <c r="K3055" t="s">
        <v>1275</v>
      </c>
      <c r="L3055" t="s">
        <v>148</v>
      </c>
      <c r="M3055" t="str">
        <f>VLOOKUP(L3055,'A-Applications'!B:D,3,FALSE)</f>
        <v>Oracle CPQ</v>
      </c>
      <c r="N3055" t="s">
        <v>53</v>
      </c>
      <c r="O3055" s="42" t="s">
        <v>66</v>
      </c>
      <c r="P3055" t="s">
        <v>198</v>
      </c>
      <c r="Q3055" t="str">
        <f>VLOOKUP(KamstrupData[[#This Row],[IdLevel123]],'B-Business Capability'!B:L,10,FALSE)</f>
        <v>Order-to-Cash (O2C)</v>
      </c>
      <c r="R3055">
        <f>VLOOKUP(KamstrupData[[#This Row],[IdLevel123]],'B-Business Capability'!B:L,11,FALSE)</f>
        <v>107</v>
      </c>
      <c r="U3055" t="str">
        <f>_xlfn.CONCAT(KamstrupData[[#This Row],[CountryCode]],"_",KamstrupData[[#This Row],[Business Area]],"_",KamstrupData[[#This Row],[DepartmentTeam]])</f>
        <v>DK10_Sales &amp; Marketing_Sales</v>
      </c>
      <c r="V3055" t="str">
        <f>VLOOKUP(KamstrupData[[#This Row],[ORG_Concat]],'O-Organization'!F:H,3,FALSE)</f>
        <v>11002_DK10_Sales &amp; Marketing_Sales &amp; Marketing_Sales</v>
      </c>
    </row>
    <row r="3056" spans="4:22">
      <c r="D3056" t="s">
        <v>158</v>
      </c>
      <c r="E3056" t="str">
        <f>VLOOKUP(D3056,'B-Business Capability'!B:H,5,FALSE)</f>
        <v>Sales</v>
      </c>
      <c r="F3056" t="str">
        <f>VLOOKUP(D3056,'B-Business Capability'!B:H,6,FALSE)</f>
        <v>Quotation, Order, and Contract Management</v>
      </c>
      <c r="G3056" t="str">
        <f>VLOOKUP(D3056,'B-Business Capability'!B:H,7,FALSE)</f>
        <v>Sales order management and processing</v>
      </c>
      <c r="I3056" t="s">
        <v>253</v>
      </c>
      <c r="J3056" t="s">
        <v>189</v>
      </c>
      <c r="K3056" t="s">
        <v>1275</v>
      </c>
      <c r="L3056" t="s">
        <v>148</v>
      </c>
      <c r="M3056" t="str">
        <f>VLOOKUP(L3056,'A-Applications'!B:D,3,FALSE)</f>
        <v>Oracle CPQ</v>
      </c>
      <c r="N3056" t="s">
        <v>147</v>
      </c>
      <c r="O3056" s="42" t="s">
        <v>66</v>
      </c>
      <c r="P3056" t="s">
        <v>1391</v>
      </c>
      <c r="Q3056" t="str">
        <f>VLOOKUP(KamstrupData[[#This Row],[IdLevel123]],'B-Business Capability'!B:L,10,FALSE)</f>
        <v>Order-to-Cash (O2C)</v>
      </c>
      <c r="R3056">
        <f>VLOOKUP(KamstrupData[[#This Row],[IdLevel123]],'B-Business Capability'!B:L,11,FALSE)</f>
        <v>107</v>
      </c>
      <c r="T3056" t="s">
        <v>1311</v>
      </c>
      <c r="U3056" t="str">
        <f>_xlfn.CONCAT(KamstrupData[[#This Row],[CountryCode]],"_",KamstrupData[[#This Row],[Business Area]],"_",KamstrupData[[#This Row],[DepartmentTeam]])</f>
        <v>DK10_Sales &amp; Marketing_Sales</v>
      </c>
      <c r="V3056" t="str">
        <f>VLOOKUP(KamstrupData[[#This Row],[ORG_Concat]],'O-Organization'!F:H,3,FALSE)</f>
        <v>11002_DK10_Sales &amp; Marketing_Sales &amp; Marketing_Sales</v>
      </c>
    </row>
    <row r="3057" spans="3:22">
      <c r="D3057" t="s">
        <v>222</v>
      </c>
      <c r="E3057" t="str">
        <f>VLOOKUP(D3057,'B-Business Capability'!B:H,5,FALSE)</f>
        <v>Sales</v>
      </c>
      <c r="F3057" t="str">
        <f>VLOOKUP(D3057,'B-Business Capability'!B:H,6,FALSE)</f>
        <v>Quotation, Order, and Contract Management</v>
      </c>
      <c r="G3057" t="str">
        <f>VLOOKUP(D3057,'B-Business Capability'!B:H,7,FALSE)</f>
        <v>Sales Rebate management</v>
      </c>
      <c r="I3057" t="s">
        <v>253</v>
      </c>
      <c r="J3057" t="s">
        <v>189</v>
      </c>
      <c r="K3057" t="s">
        <v>1275</v>
      </c>
      <c r="L3057" t="s">
        <v>148</v>
      </c>
      <c r="M3057" t="str">
        <f>VLOOKUP(L3057,'A-Applications'!B:D,3,FALSE)</f>
        <v>Oracle CPQ</v>
      </c>
      <c r="N3057" t="s">
        <v>53</v>
      </c>
      <c r="O3057" s="42" t="s">
        <v>66</v>
      </c>
      <c r="P3057" t="s">
        <v>198</v>
      </c>
      <c r="Q3057" t="str">
        <f>VLOOKUP(KamstrupData[[#This Row],[IdLevel123]],'B-Business Capability'!B:L,10,FALSE)</f>
        <v>Order-to-Cash (O2C)</v>
      </c>
      <c r="R3057">
        <f>VLOOKUP(KamstrupData[[#This Row],[IdLevel123]],'B-Business Capability'!B:L,11,FALSE)</f>
        <v>108</v>
      </c>
      <c r="U3057" t="str">
        <f>_xlfn.CONCAT(KamstrupData[[#This Row],[CountryCode]],"_",KamstrupData[[#This Row],[Business Area]],"_",KamstrupData[[#This Row],[DepartmentTeam]])</f>
        <v>DK10_Sales &amp; Marketing_Sales</v>
      </c>
      <c r="V3057" t="str">
        <f>VLOOKUP(KamstrupData[[#This Row],[ORG_Concat]],'O-Organization'!F:H,3,FALSE)</f>
        <v>11002_DK10_Sales &amp; Marketing_Sales &amp; Marketing_Sales</v>
      </c>
    </row>
    <row r="3058" spans="3:22">
      <c r="D3058" t="s">
        <v>223</v>
      </c>
      <c r="E3058" t="str">
        <f>VLOOKUP(D3058,'B-Business Capability'!B:H,5,FALSE)</f>
        <v>Sales</v>
      </c>
      <c r="F3058" t="str">
        <f>VLOOKUP(D3058,'B-Business Capability'!B:H,6,FALSE)</f>
        <v>Quotation, Order, and Contract Management</v>
      </c>
      <c r="G3058" t="str">
        <f>VLOOKUP(D3058,'B-Business Capability'!B:H,7,FALSE)</f>
        <v>Subscription order management</v>
      </c>
      <c r="I3058" t="s">
        <v>253</v>
      </c>
      <c r="J3058" t="s">
        <v>189</v>
      </c>
      <c r="K3058" t="s">
        <v>1275</v>
      </c>
      <c r="L3058" t="s">
        <v>148</v>
      </c>
      <c r="M3058" t="str">
        <f>VLOOKUP(L3058,'A-Applications'!B:D,3,FALSE)</f>
        <v>Oracle CPQ</v>
      </c>
      <c r="N3058" t="s">
        <v>53</v>
      </c>
      <c r="O3058" s="42" t="s">
        <v>66</v>
      </c>
      <c r="P3058" t="s">
        <v>198</v>
      </c>
      <c r="Q3058" t="str">
        <f>VLOOKUP(KamstrupData[[#This Row],[IdLevel123]],'B-Business Capability'!B:L,10,FALSE)</f>
        <v>Subscribtion-to-Pay (S2P)</v>
      </c>
      <c r="R3058">
        <f>VLOOKUP(KamstrupData[[#This Row],[IdLevel123]],'B-Business Capability'!B:L,11,FALSE)</f>
        <v>120</v>
      </c>
      <c r="S3058" t="s">
        <v>653</v>
      </c>
      <c r="T3058" t="s">
        <v>1276</v>
      </c>
      <c r="U3058" t="str">
        <f>_xlfn.CONCAT(KamstrupData[[#This Row],[CountryCode]],"_",KamstrupData[[#This Row],[Business Area]],"_",KamstrupData[[#This Row],[DepartmentTeam]])</f>
        <v>DK10_Sales &amp; Marketing_Sales</v>
      </c>
      <c r="V3058" t="str">
        <f>VLOOKUP(KamstrupData[[#This Row],[ORG_Concat]],'O-Organization'!F:H,3,FALSE)</f>
        <v>11002_DK10_Sales &amp; Marketing_Sales &amp; Marketing_Sales</v>
      </c>
    </row>
    <row r="3059" spans="3:22">
      <c r="D3059" t="s">
        <v>224</v>
      </c>
      <c r="E3059" t="str">
        <f>VLOOKUP(D3059,'B-Business Capability'!B:H,5,FALSE)</f>
        <v>Sales</v>
      </c>
      <c r="F3059" t="str">
        <f>VLOOKUP(D3059,'B-Business Capability'!B:H,6,FALSE)</f>
        <v>Quotation, Order, and Contract Management</v>
      </c>
      <c r="G3059" t="str">
        <f>VLOOKUP(D3059,'B-Business Capability'!B:H,7,FALSE)</f>
        <v>Variant configuration</v>
      </c>
      <c r="I3059" t="s">
        <v>253</v>
      </c>
      <c r="J3059" t="s">
        <v>189</v>
      </c>
      <c r="K3059" t="s">
        <v>1275</v>
      </c>
      <c r="L3059" t="s">
        <v>148</v>
      </c>
      <c r="M3059" t="str">
        <f>VLOOKUP(L3059,'A-Applications'!B:D,3,FALSE)</f>
        <v>Oracle CPQ</v>
      </c>
      <c r="N3059" t="s">
        <v>147</v>
      </c>
      <c r="O3059" s="42" t="s">
        <v>66</v>
      </c>
      <c r="P3059" t="s">
        <v>198</v>
      </c>
      <c r="Q3059" t="str">
        <f>VLOOKUP(KamstrupData[[#This Row],[IdLevel123]],'B-Business Capability'!B:L,10,FALSE)</f>
        <v>Order-to-Cash (O2C)</v>
      </c>
      <c r="R3059">
        <f>VLOOKUP(KamstrupData[[#This Row],[IdLevel123]],'B-Business Capability'!B:L,11,FALSE)</f>
        <v>109</v>
      </c>
      <c r="U3059" t="str">
        <f>_xlfn.CONCAT(KamstrupData[[#This Row],[CountryCode]],"_",KamstrupData[[#This Row],[Business Area]],"_",KamstrupData[[#This Row],[DepartmentTeam]])</f>
        <v>DK10_Sales &amp; Marketing_Sales</v>
      </c>
      <c r="V3059" t="str">
        <f>VLOOKUP(KamstrupData[[#This Row],[ORG_Concat]],'O-Organization'!F:H,3,FALSE)</f>
        <v>11002_DK10_Sales &amp; Marketing_Sales &amp; Marketing_Sales</v>
      </c>
    </row>
    <row r="3060" spans="3:22">
      <c r="D3060" t="s">
        <v>225</v>
      </c>
      <c r="E3060" t="str">
        <f>VLOOKUP(D3060,'B-Business Capability'!B:H,5,FALSE)</f>
        <v>Sales</v>
      </c>
      <c r="F3060" t="str">
        <f>VLOOKUP(D3060,'B-Business Capability'!B:H,6,FALSE)</f>
        <v>Quotation, Order, and Contract Management</v>
      </c>
      <c r="G3060" t="str">
        <f>VLOOKUP(D3060,'B-Business Capability'!B:H,7,FALSE)</f>
        <v>Quote and order documents</v>
      </c>
      <c r="I3060" t="s">
        <v>253</v>
      </c>
      <c r="J3060" t="s">
        <v>189</v>
      </c>
      <c r="K3060" t="s">
        <v>1275</v>
      </c>
      <c r="L3060" t="s">
        <v>148</v>
      </c>
      <c r="M3060" t="str">
        <f>VLOOKUP(L3060,'A-Applications'!B:D,3,FALSE)</f>
        <v>Oracle CPQ</v>
      </c>
      <c r="N3060" t="s">
        <v>147</v>
      </c>
      <c r="O3060" s="42" t="s">
        <v>66</v>
      </c>
      <c r="P3060" t="s">
        <v>198</v>
      </c>
      <c r="Q3060" t="str">
        <f>VLOOKUP(KamstrupData[[#This Row],[IdLevel123]],'B-Business Capability'!B:L,10,FALSE)</f>
        <v>Order-to-Cash (O2C)</v>
      </c>
      <c r="R3060">
        <f>VLOOKUP(KamstrupData[[#This Row],[IdLevel123]],'B-Business Capability'!B:L,11,FALSE)</f>
        <v>130</v>
      </c>
      <c r="T3060" t="s">
        <v>1276</v>
      </c>
      <c r="U3060" t="str">
        <f>_xlfn.CONCAT(KamstrupData[[#This Row],[CountryCode]],"_",KamstrupData[[#This Row],[Business Area]],"_",KamstrupData[[#This Row],[DepartmentTeam]])</f>
        <v>DK10_Sales &amp; Marketing_Sales</v>
      </c>
      <c r="V3060" t="str">
        <f>VLOOKUP(KamstrupData[[#This Row],[ORG_Concat]],'O-Organization'!F:H,3,FALSE)</f>
        <v>11002_DK10_Sales &amp; Marketing_Sales &amp; Marketing_Sales</v>
      </c>
    </row>
    <row r="3061" spans="3:22">
      <c r="D3061" t="s">
        <v>658</v>
      </c>
      <c r="E3061" t="str">
        <f>VLOOKUP(D3061,'B-Business Capability'!B:H,5,FALSE)</f>
        <v>Sales</v>
      </c>
      <c r="F3061" t="str">
        <f>VLOOKUP(D3061,'B-Business Capability'!B:H,6,FALSE)</f>
        <v>Quotation, Order, and Contract Management</v>
      </c>
      <c r="G3061" t="str">
        <f>VLOOKUP(D3061,'B-Business Capability'!B:H,7,FALSE)</f>
        <v>Subscription termination</v>
      </c>
      <c r="I3061" t="s">
        <v>253</v>
      </c>
      <c r="J3061" t="s">
        <v>189</v>
      </c>
      <c r="K3061" t="s">
        <v>1275</v>
      </c>
      <c r="L3061" t="s">
        <v>148</v>
      </c>
      <c r="M3061" t="str">
        <f>VLOOKUP(L3061,'A-Applications'!B:D,3,FALSE)</f>
        <v>Oracle CPQ</v>
      </c>
      <c r="N3061" t="s">
        <v>53</v>
      </c>
      <c r="O3061" s="42" t="s">
        <v>54</v>
      </c>
      <c r="P3061" t="s">
        <v>77</v>
      </c>
      <c r="Q3061" t="str">
        <f>VLOOKUP(KamstrupData[[#This Row],[IdLevel123]],'B-Business Capability'!B:L,10,FALSE)</f>
        <v>Subscribtion-to-Pay (S2P)</v>
      </c>
      <c r="R3061">
        <f>VLOOKUP(KamstrupData[[#This Row],[IdLevel123]],'B-Business Capability'!B:L,11,FALSE)</f>
        <v>900</v>
      </c>
      <c r="S3061" t="s">
        <v>653</v>
      </c>
      <c r="T3061" t="s">
        <v>1306</v>
      </c>
      <c r="U3061" t="str">
        <f>_xlfn.CONCAT(KamstrupData[[#This Row],[CountryCode]],"_",KamstrupData[[#This Row],[Business Area]],"_",KamstrupData[[#This Row],[DepartmentTeam]])</f>
        <v>DK10_Sales &amp; Marketing_Sales</v>
      </c>
      <c r="V3061" t="str">
        <f>VLOOKUP(KamstrupData[[#This Row],[ORG_Concat]],'O-Organization'!F:H,3,FALSE)</f>
        <v>11002_DK10_Sales &amp; Marketing_Sales &amp; Marketing_Sales</v>
      </c>
    </row>
    <row r="3062" spans="3:22">
      <c r="D3062" t="s">
        <v>204</v>
      </c>
      <c r="E3062" t="str">
        <f>VLOOKUP(D3062,'B-Business Capability'!B:H,5,FALSE)</f>
        <v>Sales</v>
      </c>
      <c r="F3062" t="str">
        <f>VLOOKUP(D3062,'B-Business Capability'!B:H,6,FALSE)</f>
        <v>Sales Operations</v>
      </c>
      <c r="G3062" t="str">
        <f>VLOOKUP(D3062,'B-Business Capability'!B:H,7,FALSE)</f>
        <v>Customer masterdata governance</v>
      </c>
      <c r="I3062" t="s">
        <v>253</v>
      </c>
      <c r="J3062" t="s">
        <v>189</v>
      </c>
      <c r="K3062" t="s">
        <v>1275</v>
      </c>
      <c r="L3062" t="s">
        <v>1392</v>
      </c>
      <c r="M3062" t="str">
        <f>VLOOKUP(L3062,'A-Applications'!B:D,3,FALSE)</f>
        <v>Dunn and Bradstreet (Hoovers)</v>
      </c>
      <c r="N3062" t="s">
        <v>147</v>
      </c>
      <c r="O3062" s="42" t="s">
        <v>66</v>
      </c>
      <c r="P3062" t="s">
        <v>1279</v>
      </c>
      <c r="Q3062" t="str">
        <f>VLOOKUP(KamstrupData[[#This Row],[IdLevel123]],'B-Business Capability'!B:L,10,FALSE)</f>
        <v>N/A</v>
      </c>
      <c r="R3062">
        <f>VLOOKUP(KamstrupData[[#This Row],[IdLevel123]],'B-Business Capability'!B:L,11,FALSE)</f>
        <v>0</v>
      </c>
      <c r="T3062" t="s">
        <v>1366</v>
      </c>
      <c r="U3062" t="str">
        <f>_xlfn.CONCAT(KamstrupData[[#This Row],[CountryCode]],"_",KamstrupData[[#This Row],[Business Area]],"_",KamstrupData[[#This Row],[DepartmentTeam]])</f>
        <v>DK10_Sales &amp; Marketing_Sales</v>
      </c>
      <c r="V3062" t="str">
        <f>VLOOKUP(KamstrupData[[#This Row],[ORG_Concat]],'O-Organization'!F:H,3,FALSE)</f>
        <v>11002_DK10_Sales &amp; Marketing_Sales &amp; Marketing_Sales</v>
      </c>
    </row>
    <row r="3063" spans="3:22">
      <c r="D3063" t="s">
        <v>1313</v>
      </c>
      <c r="E3063" t="str">
        <f>VLOOKUP(D3063,'B-Business Capability'!B:H,5,FALSE)</f>
        <v>Sales</v>
      </c>
      <c r="F3063" t="str">
        <f>VLOOKUP(D3063,'B-Business Capability'!B:H,6,FALSE)</f>
        <v>Sales Operations</v>
      </c>
      <c r="G3063" t="str">
        <f>VLOOKUP(D3063,'B-Business Capability'!B:H,7,FALSE)</f>
        <v>Data aggretion and validation</v>
      </c>
      <c r="I3063" t="s">
        <v>253</v>
      </c>
      <c r="J3063" t="s">
        <v>189</v>
      </c>
      <c r="K3063" t="s">
        <v>1275</v>
      </c>
      <c r="L3063" t="s">
        <v>1392</v>
      </c>
      <c r="M3063" t="str">
        <f>VLOOKUP(L3063,'A-Applications'!B:D,3,FALSE)</f>
        <v>Dunn and Bradstreet (Hoovers)</v>
      </c>
      <c r="N3063" t="s">
        <v>147</v>
      </c>
      <c r="O3063" s="42" t="s">
        <v>66</v>
      </c>
      <c r="P3063" t="s">
        <v>1279</v>
      </c>
      <c r="Q3063" t="str">
        <f>VLOOKUP(KamstrupData[[#This Row],[IdLevel123]],'B-Business Capability'!B:L,10,FALSE)</f>
        <v>N/A</v>
      </c>
      <c r="R3063">
        <f>VLOOKUP(KamstrupData[[#This Row],[IdLevel123]],'B-Business Capability'!B:L,11,FALSE)</f>
        <v>0</v>
      </c>
      <c r="T3063" t="s">
        <v>1366</v>
      </c>
      <c r="U3063" t="str">
        <f>_xlfn.CONCAT(KamstrupData[[#This Row],[CountryCode]],"_",KamstrupData[[#This Row],[Business Area]],"_",KamstrupData[[#This Row],[DepartmentTeam]])</f>
        <v>DK10_Sales &amp; Marketing_Sales</v>
      </c>
      <c r="V3063" t="str">
        <f>VLOOKUP(KamstrupData[[#This Row],[ORG_Concat]],'O-Organization'!F:H,3,FALSE)</f>
        <v>11002_DK10_Sales &amp; Marketing_Sales &amp; Marketing_Sales</v>
      </c>
    </row>
    <row r="3064" spans="3:22">
      <c r="D3064" s="72" t="s">
        <v>1288</v>
      </c>
      <c r="E3064" t="str">
        <f>VLOOKUP(D3064,'B-Business Capability'!B:H,5,FALSE)</f>
        <v>Sales</v>
      </c>
      <c r="F3064" t="str">
        <f>VLOOKUP(D3064,'B-Business Capability'!B:H,6,FALSE)</f>
        <v>Sales Operations</v>
      </c>
      <c r="G3064" t="str">
        <f>VLOOKUP(D3064,'B-Business Capability'!B:H,7,FALSE)</f>
        <v>Sales masterdata management</v>
      </c>
      <c r="I3064" t="s">
        <v>253</v>
      </c>
      <c r="J3064" t="s">
        <v>189</v>
      </c>
      <c r="K3064" t="s">
        <v>1275</v>
      </c>
      <c r="L3064" t="s">
        <v>1392</v>
      </c>
      <c r="M3064" t="str">
        <f>VLOOKUP(L3064,'A-Applications'!B:D,3,FALSE)</f>
        <v>Dunn and Bradstreet (Hoovers)</v>
      </c>
      <c r="N3064" t="s">
        <v>147</v>
      </c>
      <c r="O3064" s="42" t="s">
        <v>66</v>
      </c>
      <c r="P3064" t="s">
        <v>1279</v>
      </c>
      <c r="Q3064" t="str">
        <f>VLOOKUP(KamstrupData[[#This Row],[IdLevel123]],'B-Business Capability'!B:L,10,FALSE)</f>
        <v>N/A</v>
      </c>
      <c r="R3064">
        <f>VLOOKUP(KamstrupData[[#This Row],[IdLevel123]],'B-Business Capability'!B:L,11,FALSE)</f>
        <v>0</v>
      </c>
      <c r="T3064" t="s">
        <v>1366</v>
      </c>
      <c r="U3064" t="str">
        <f>_xlfn.CONCAT(KamstrupData[[#This Row],[CountryCode]],"_",KamstrupData[[#This Row],[Business Area]],"_",KamstrupData[[#This Row],[DepartmentTeam]])</f>
        <v>DK10_Sales &amp; Marketing_Sales</v>
      </c>
      <c r="V3064" t="str">
        <f>VLOOKUP(KamstrupData[[#This Row],[ORG_Concat]],'O-Organization'!F:H,3,FALSE)</f>
        <v>11002_DK10_Sales &amp; Marketing_Sales &amp; Marketing_Sales</v>
      </c>
    </row>
    <row r="3065" spans="3:22">
      <c r="D3065" t="s">
        <v>158</v>
      </c>
      <c r="E3065" t="str">
        <f>VLOOKUP(D3065,'B-Business Capability'!B:H,5,FALSE)</f>
        <v>Sales</v>
      </c>
      <c r="F3065" t="str">
        <f>VLOOKUP(D3065,'B-Business Capability'!B:H,6,FALSE)</f>
        <v>Quotation, Order, and Contract Management</v>
      </c>
      <c r="G3065" t="str">
        <f>VLOOKUP(D3065,'B-Business Capability'!B:H,7,FALSE)</f>
        <v>Sales order management and processing</v>
      </c>
      <c r="I3065" t="s">
        <v>253</v>
      </c>
      <c r="J3065" t="s">
        <v>189</v>
      </c>
      <c r="K3065" t="s">
        <v>1275</v>
      </c>
      <c r="L3065" t="s">
        <v>150</v>
      </c>
      <c r="M3065" t="str">
        <f>VLOOKUP(L3065,'A-Applications'!B:D,3,FALSE)</f>
        <v>VIS-Quote Calculation Tool</v>
      </c>
      <c r="N3065" t="s">
        <v>103</v>
      </c>
      <c r="O3065" s="42" t="s">
        <v>66</v>
      </c>
      <c r="P3065" t="s">
        <v>198</v>
      </c>
      <c r="Q3065" t="str">
        <f>VLOOKUP(KamstrupData[[#This Row],[IdLevel123]],'B-Business Capability'!B:L,10,FALSE)</f>
        <v>Order-to-Cash (O2C)</v>
      </c>
      <c r="R3065">
        <f>VLOOKUP(KamstrupData[[#This Row],[IdLevel123]],'B-Business Capability'!B:L,11,FALSE)</f>
        <v>107</v>
      </c>
      <c r="S3065" t="s">
        <v>265</v>
      </c>
      <c r="T3065" t="s">
        <v>298</v>
      </c>
      <c r="U3065" t="str">
        <f>_xlfn.CONCAT(KamstrupData[[#This Row],[CountryCode]],"_",KamstrupData[[#This Row],[Business Area]],"_",KamstrupData[[#This Row],[DepartmentTeam]])</f>
        <v>DK10_Sales &amp; Marketing_Sales</v>
      </c>
      <c r="V3065" t="str">
        <f>VLOOKUP(KamstrupData[[#This Row],[ORG_Concat]],'O-Organization'!F:H,3,FALSE)</f>
        <v>11002_DK10_Sales &amp; Marketing_Sales &amp; Marketing_Sales</v>
      </c>
    </row>
    <row r="3066" spans="3:22">
      <c r="C3066" s="28">
        <v>46022</v>
      </c>
      <c r="D3066" t="s">
        <v>1393</v>
      </c>
      <c r="E3066" t="str">
        <f>VLOOKUP(D3066,'B-Business Capability'!B:H,5,FALSE)</f>
        <v>Marketing</v>
      </c>
      <c r="F3066" t="str">
        <f>VLOOKUP(D3066,'B-Business Capability'!B:H,6,FALSE)</f>
        <v>Corporate communication and brand management</v>
      </c>
      <c r="G3066" t="str">
        <f>VLOOKUP(D3066,'B-Business Capability'!B:H,7,FALSE)</f>
        <v>Global brand management</v>
      </c>
      <c r="I3066" t="s">
        <v>253</v>
      </c>
      <c r="J3066" t="s">
        <v>189</v>
      </c>
      <c r="K3066" t="s">
        <v>249</v>
      </c>
      <c r="L3066" t="s">
        <v>154</v>
      </c>
      <c r="M3066" t="str">
        <f>VLOOKUP(L3066,'A-Applications'!B:D,3,FALSE)</f>
        <v>Media Center</v>
      </c>
      <c r="N3066" t="s">
        <v>103</v>
      </c>
      <c r="O3066" s="42" t="s">
        <v>54</v>
      </c>
      <c r="P3066" t="s">
        <v>1394</v>
      </c>
      <c r="Q3066" t="str">
        <f>VLOOKUP(KamstrupData[[#This Row],[IdLevel123]],'B-Business Capability'!B:L,10,FALSE)</f>
        <v>N/A</v>
      </c>
      <c r="R3066">
        <f>VLOOKUP(KamstrupData[[#This Row],[IdLevel123]],'B-Business Capability'!B:L,11,FALSE)</f>
        <v>0</v>
      </c>
      <c r="S3066" t="s">
        <v>1365</v>
      </c>
      <c r="T3066" t="s">
        <v>242</v>
      </c>
      <c r="U3066" t="str">
        <f>_xlfn.CONCAT(KamstrupData[[#This Row],[CountryCode]],"_",KamstrupData[[#This Row],[Business Area]],"_",KamstrupData[[#This Row],[DepartmentTeam]])</f>
        <v>DK10_Sales &amp; Marketing_Marketing</v>
      </c>
      <c r="V3066" t="str">
        <f>VLOOKUP(KamstrupData[[#This Row],[ORG_Concat]],'O-Organization'!F:H,3,FALSE)</f>
        <v>11001_DK10_Sales &amp; Marketing_Sales &amp; Marketing_Marketing</v>
      </c>
    </row>
    <row r="3067" spans="3:22">
      <c r="C3067" s="28">
        <v>46022</v>
      </c>
      <c r="D3067" t="s">
        <v>568</v>
      </c>
      <c r="E3067" t="str">
        <f>VLOOKUP(D3067,'B-Business Capability'!B:H,5,FALSE)</f>
        <v>Marketing</v>
      </c>
      <c r="F3067" t="str">
        <f>VLOOKUP(D3067,'B-Business Capability'!B:H,6,FALSE)</f>
        <v>Corporate communication and brand management</v>
      </c>
      <c r="G3067" t="str">
        <f>VLOOKUP(D3067,'B-Business Capability'!B:H,7,FALSE)</f>
        <v>Content management</v>
      </c>
      <c r="I3067" t="s">
        <v>253</v>
      </c>
      <c r="J3067" t="s">
        <v>189</v>
      </c>
      <c r="K3067" t="s">
        <v>249</v>
      </c>
      <c r="L3067" t="s">
        <v>1395</v>
      </c>
      <c r="M3067" t="str">
        <f>VLOOKUP(L3067,'A-Applications'!B:D,3,FALSE)</f>
        <v>Cumulus</v>
      </c>
      <c r="N3067" t="s">
        <v>103</v>
      </c>
      <c r="O3067" s="42" t="s">
        <v>54</v>
      </c>
      <c r="P3067" t="s">
        <v>709</v>
      </c>
      <c r="Q3067" t="str">
        <f>VLOOKUP(KamstrupData[[#This Row],[IdLevel123]],'B-Business Capability'!B:L,10,FALSE)</f>
        <v>N/A</v>
      </c>
      <c r="R3067">
        <f>VLOOKUP(KamstrupData[[#This Row],[IdLevel123]],'B-Business Capability'!B:L,11,FALSE)</f>
        <v>0</v>
      </c>
      <c r="S3067" t="s">
        <v>1365</v>
      </c>
      <c r="T3067" t="s">
        <v>242</v>
      </c>
      <c r="U3067" t="str">
        <f>_xlfn.CONCAT(KamstrupData[[#This Row],[CountryCode]],"_",KamstrupData[[#This Row],[Business Area]],"_",KamstrupData[[#This Row],[DepartmentTeam]])</f>
        <v>DK10_Sales &amp; Marketing_Marketing</v>
      </c>
      <c r="V3067" t="str">
        <f>VLOOKUP(KamstrupData[[#This Row],[ORG_Concat]],'O-Organization'!F:H,3,FALSE)</f>
        <v>11001_DK10_Sales &amp; Marketing_Sales &amp; Marketing_Marketing</v>
      </c>
    </row>
    <row r="3068" spans="3:22">
      <c r="C3068" s="28">
        <v>46022</v>
      </c>
      <c r="D3068" t="s">
        <v>1393</v>
      </c>
      <c r="E3068" t="str">
        <f>VLOOKUP(D3068,'B-Business Capability'!B:H,5,FALSE)</f>
        <v>Marketing</v>
      </c>
      <c r="F3068" t="str">
        <f>VLOOKUP(D3068,'B-Business Capability'!B:H,6,FALSE)</f>
        <v>Corporate communication and brand management</v>
      </c>
      <c r="G3068" t="str">
        <f>VLOOKUP(D3068,'B-Business Capability'!B:H,7,FALSE)</f>
        <v>Global brand management</v>
      </c>
      <c r="I3068" t="s">
        <v>253</v>
      </c>
      <c r="J3068" t="s">
        <v>189</v>
      </c>
      <c r="K3068" t="s">
        <v>249</v>
      </c>
      <c r="L3068" t="s">
        <v>1395</v>
      </c>
      <c r="M3068" t="str">
        <f>VLOOKUP(L3068,'A-Applications'!B:D,3,FALSE)</f>
        <v>Cumulus</v>
      </c>
      <c r="N3068" t="s">
        <v>103</v>
      </c>
      <c r="O3068" s="42" t="s">
        <v>54</v>
      </c>
      <c r="P3068" t="s">
        <v>1394</v>
      </c>
      <c r="Q3068" t="str">
        <f>VLOOKUP(KamstrupData[[#This Row],[IdLevel123]],'B-Business Capability'!B:L,10,FALSE)</f>
        <v>N/A</v>
      </c>
      <c r="R3068">
        <f>VLOOKUP(KamstrupData[[#This Row],[IdLevel123]],'B-Business Capability'!B:L,11,FALSE)</f>
        <v>0</v>
      </c>
      <c r="S3068" t="s">
        <v>1365</v>
      </c>
      <c r="T3068" t="s">
        <v>242</v>
      </c>
      <c r="U3068" t="str">
        <f>_xlfn.CONCAT(KamstrupData[[#This Row],[CountryCode]],"_",KamstrupData[[#This Row],[Business Area]],"_",KamstrupData[[#This Row],[DepartmentTeam]])</f>
        <v>DK10_Sales &amp; Marketing_Marketing</v>
      </c>
      <c r="V3068" t="str">
        <f>VLOOKUP(KamstrupData[[#This Row],[ORG_Concat]],'O-Organization'!F:H,3,FALSE)</f>
        <v>11001_DK10_Sales &amp; Marketing_Sales &amp; Marketing_Marketing</v>
      </c>
    </row>
    <row r="3069" spans="3:22">
      <c r="D3069" t="s">
        <v>113</v>
      </c>
      <c r="E3069" t="str">
        <f>VLOOKUP(D3069,'B-Business Capability'!B:H,5,FALSE)</f>
        <v>Marketing</v>
      </c>
      <c r="F3069" t="str">
        <f>VLOOKUP(D3069,'B-Business Capability'!B:H,6,FALSE)</f>
        <v>Corporate communication and brand management</v>
      </c>
      <c r="G3069" t="str">
        <f>VLOOKUP(D3069,'B-Business Capability'!B:H,7,FALSE)</f>
        <v>Internal communications</v>
      </c>
      <c r="I3069" t="s">
        <v>253</v>
      </c>
      <c r="J3069" t="s">
        <v>189</v>
      </c>
      <c r="K3069" t="s">
        <v>249</v>
      </c>
      <c r="L3069" t="s">
        <v>1396</v>
      </c>
      <c r="M3069" t="str">
        <f>VLOOKUP(L3069,'A-Applications'!B:D,3,FALSE)</f>
        <v>Viva Engage</v>
      </c>
      <c r="N3069" t="s">
        <v>147</v>
      </c>
      <c r="O3069" s="42" t="s">
        <v>54</v>
      </c>
      <c r="P3069" t="s">
        <v>685</v>
      </c>
      <c r="Q3069" t="str">
        <f>VLOOKUP(KamstrupData[[#This Row],[IdLevel123]],'B-Business Capability'!B:L,10,FALSE)</f>
        <v>N/A</v>
      </c>
      <c r="R3069">
        <f>VLOOKUP(KamstrupData[[#This Row],[IdLevel123]],'B-Business Capability'!B:L,11,FALSE)</f>
        <v>0</v>
      </c>
      <c r="T3069" t="s">
        <v>242</v>
      </c>
      <c r="U3069" t="str">
        <f>_xlfn.CONCAT(KamstrupData[[#This Row],[CountryCode]],"_",KamstrupData[[#This Row],[Business Area]],"_",KamstrupData[[#This Row],[DepartmentTeam]])</f>
        <v>DK10_Sales &amp; Marketing_Marketing</v>
      </c>
      <c r="V3069" t="str">
        <f>VLOOKUP(KamstrupData[[#This Row],[ORG_Concat]],'O-Organization'!F:H,3,FALSE)</f>
        <v>11001_DK10_Sales &amp; Marketing_Sales &amp; Marketing_Marketing</v>
      </c>
    </row>
    <row r="3070" spans="3:22">
      <c r="D3070" t="s">
        <v>1303</v>
      </c>
      <c r="E3070" t="str">
        <f>VLOOKUP(D3070,'B-Business Capability'!B:H,5,FALSE)</f>
        <v>Marketing</v>
      </c>
      <c r="F3070" t="str">
        <f>VLOOKUP(D3070,'B-Business Capability'!B:H,6,FALSE)</f>
        <v>Corporate communication and brand management</v>
      </c>
      <c r="G3070" t="str">
        <f>VLOOKUP(D3070,'B-Business Capability'!B:H,7,FALSE)</f>
        <v>Corporate website management</v>
      </c>
      <c r="I3070" t="s">
        <v>253</v>
      </c>
      <c r="J3070" t="s">
        <v>189</v>
      </c>
      <c r="K3070" t="s">
        <v>249</v>
      </c>
      <c r="L3070" t="s">
        <v>1397</v>
      </c>
      <c r="M3070" t="str">
        <f>VLOOKUP(L3070,'A-Applications'!B:D,3,FALSE)</f>
        <v>Google tag manager</v>
      </c>
      <c r="N3070" t="s">
        <v>53</v>
      </c>
      <c r="O3070" s="42" t="s">
        <v>54</v>
      </c>
      <c r="P3070" t="s">
        <v>680</v>
      </c>
      <c r="Q3070" t="str">
        <f>VLOOKUP(KamstrupData[[#This Row],[IdLevel123]],'B-Business Capability'!B:L,10,FALSE)</f>
        <v>N/A</v>
      </c>
      <c r="R3070">
        <f>VLOOKUP(KamstrupData[[#This Row],[IdLevel123]],'B-Business Capability'!B:L,11,FALSE)</f>
        <v>0</v>
      </c>
      <c r="T3070" t="s">
        <v>242</v>
      </c>
      <c r="U3070" t="str">
        <f>_xlfn.CONCAT(KamstrupData[[#This Row],[CountryCode]],"_",KamstrupData[[#This Row],[Business Area]],"_",KamstrupData[[#This Row],[DepartmentTeam]])</f>
        <v>DK10_Sales &amp; Marketing_Marketing</v>
      </c>
      <c r="V3070" t="str">
        <f>VLOOKUP(KamstrupData[[#This Row],[ORG_Concat]],'O-Organization'!F:H,3,FALSE)</f>
        <v>11001_DK10_Sales &amp; Marketing_Sales &amp; Marketing_Marketing</v>
      </c>
    </row>
    <row r="3071" spans="3:22">
      <c r="D3071" t="s">
        <v>568</v>
      </c>
      <c r="E3071" t="str">
        <f>VLOOKUP(D3071,'B-Business Capability'!B:H,5,FALSE)</f>
        <v>Marketing</v>
      </c>
      <c r="F3071" t="str">
        <f>VLOOKUP(D3071,'B-Business Capability'!B:H,6,FALSE)</f>
        <v>Corporate communication and brand management</v>
      </c>
      <c r="G3071" t="str">
        <f>VLOOKUP(D3071,'B-Business Capability'!B:H,7,FALSE)</f>
        <v>Content management</v>
      </c>
      <c r="I3071" t="s">
        <v>253</v>
      </c>
      <c r="J3071" t="s">
        <v>189</v>
      </c>
      <c r="K3071" t="s">
        <v>249</v>
      </c>
      <c r="L3071" t="s">
        <v>632</v>
      </c>
      <c r="M3071" t="str">
        <f>VLOOKUP(L3071,'A-Applications'!B:D,3,FALSE)</f>
        <v>Adobe Creative Cloud</v>
      </c>
      <c r="N3071" t="s">
        <v>53</v>
      </c>
      <c r="O3071" s="42" t="s">
        <v>54</v>
      </c>
      <c r="P3071" t="s">
        <v>709</v>
      </c>
      <c r="Q3071" t="str">
        <f>VLOOKUP(KamstrupData[[#This Row],[IdLevel123]],'B-Business Capability'!B:L,10,FALSE)</f>
        <v>N/A</v>
      </c>
      <c r="R3071">
        <f>VLOOKUP(KamstrupData[[#This Row],[IdLevel123]],'B-Business Capability'!B:L,11,FALSE)</f>
        <v>0</v>
      </c>
      <c r="T3071" t="s">
        <v>242</v>
      </c>
      <c r="U3071" t="str">
        <f>_xlfn.CONCAT(KamstrupData[[#This Row],[CountryCode]],"_",KamstrupData[[#This Row],[Business Area]],"_",KamstrupData[[#This Row],[DepartmentTeam]])</f>
        <v>DK10_Sales &amp; Marketing_Marketing</v>
      </c>
      <c r="V3071" t="str">
        <f>VLOOKUP(KamstrupData[[#This Row],[ORG_Concat]],'O-Organization'!F:H,3,FALSE)</f>
        <v>11001_DK10_Sales &amp; Marketing_Sales &amp; Marketing_Marketing</v>
      </c>
    </row>
    <row r="3072" spans="3:22">
      <c r="D3072" t="s">
        <v>1398</v>
      </c>
      <c r="E3072" t="str">
        <f>VLOOKUP(D3072,'B-Business Capability'!B:H,5,FALSE)</f>
        <v>Marketing</v>
      </c>
      <c r="F3072" t="str">
        <f>VLOOKUP(D3072,'B-Business Capability'!B:H,6,FALSE)</f>
        <v>Corporate communication and brand management</v>
      </c>
      <c r="G3072" t="str">
        <f>VLOOKUP(D3072,'B-Business Capability'!B:H,7,FALSE)</f>
        <v>Employee engagement and advocacy</v>
      </c>
      <c r="I3072" t="s">
        <v>253</v>
      </c>
      <c r="J3072" t="s">
        <v>189</v>
      </c>
      <c r="K3072" t="s">
        <v>249</v>
      </c>
      <c r="L3072" t="s">
        <v>1399</v>
      </c>
      <c r="M3072" t="str">
        <f>VLOOKUP(L3072,'A-Applications'!B:D,3,FALSE)</f>
        <v>Sociuu</v>
      </c>
      <c r="N3072" t="s">
        <v>53</v>
      </c>
      <c r="O3072" s="42" t="s">
        <v>54</v>
      </c>
      <c r="P3072" t="s">
        <v>685</v>
      </c>
      <c r="Q3072" t="str">
        <f>VLOOKUP(KamstrupData[[#This Row],[IdLevel123]],'B-Business Capability'!B:L,10,FALSE)</f>
        <v>N/A</v>
      </c>
      <c r="R3072">
        <f>VLOOKUP(KamstrupData[[#This Row],[IdLevel123]],'B-Business Capability'!B:L,11,FALSE)</f>
        <v>0</v>
      </c>
      <c r="T3072" t="s">
        <v>242</v>
      </c>
      <c r="U3072" t="str">
        <f>_xlfn.CONCAT(KamstrupData[[#This Row],[CountryCode]],"_",KamstrupData[[#This Row],[Business Area]],"_",KamstrupData[[#This Row],[DepartmentTeam]])</f>
        <v>DK10_Sales &amp; Marketing_Marketing</v>
      </c>
      <c r="V3072" t="str">
        <f>VLOOKUP(KamstrupData[[#This Row],[ORG_Concat]],'O-Organization'!F:H,3,FALSE)</f>
        <v>11001_DK10_Sales &amp; Marketing_Sales &amp; Marketing_Marketing</v>
      </c>
    </row>
    <row r="3073" spans="2:22">
      <c r="D3073" s="28" t="s">
        <v>526</v>
      </c>
      <c r="E3073" t="str">
        <f>VLOOKUP(D3073,'B-Business Capability'!B:H,5,FALSE)</f>
        <v>Digital Platform and Operations</v>
      </c>
      <c r="F3073" t="str">
        <f>VLOOKUP(D3073,'B-Business Capability'!B:H,6,FALSE)</f>
        <v>Operations</v>
      </c>
      <c r="G3073" t="str">
        <f>VLOOKUP(D3073,'B-Business Capability'!B:H,7,FALSE)</f>
        <v>IT Service Management</v>
      </c>
      <c r="I3073" t="s">
        <v>253</v>
      </c>
      <c r="J3073" t="s">
        <v>189</v>
      </c>
      <c r="K3073" t="s">
        <v>1275</v>
      </c>
      <c r="L3073" t="s">
        <v>157</v>
      </c>
      <c r="M3073" t="str">
        <f>VLOOKUP(L3073,'A-Applications'!B:D,3,FALSE)</f>
        <v>ServiceNow</v>
      </c>
      <c r="N3073" t="s">
        <v>53</v>
      </c>
      <c r="O3073" s="42" t="s">
        <v>62</v>
      </c>
      <c r="P3073" t="s">
        <v>323</v>
      </c>
      <c r="Q3073" t="str">
        <f>VLOOKUP(KamstrupData[[#This Row],[IdLevel123]],'B-Business Capability'!B:L,10,FALSE)</f>
        <v>N/A</v>
      </c>
      <c r="R3073">
        <f>VLOOKUP(KamstrupData[[#This Row],[IdLevel123]],'B-Business Capability'!B:L,11,FALSE)</f>
        <v>0</v>
      </c>
      <c r="T3073" t="s">
        <v>1276</v>
      </c>
      <c r="U3073" t="str">
        <f>_xlfn.CONCAT(KamstrupData[[#This Row],[CountryCode]],"_",KamstrupData[[#This Row],[Business Area]],"_",KamstrupData[[#This Row],[DepartmentTeam]])</f>
        <v>DK10_Sales &amp; Marketing_Sales</v>
      </c>
      <c r="V3073" t="str">
        <f>VLOOKUP(KamstrupData[[#This Row],[ORG_Concat]],'O-Organization'!F:H,3,FALSE)</f>
        <v>11002_DK10_Sales &amp; Marketing_Sales &amp; Marketing_Sales</v>
      </c>
    </row>
    <row r="3074" spans="2:22">
      <c r="D3074" t="s">
        <v>652</v>
      </c>
      <c r="E3074" t="str">
        <f>VLOOKUP(D3074,'B-Business Capability'!B:H,5,FALSE)</f>
        <v>Sales</v>
      </c>
      <c r="F3074" t="str">
        <f>VLOOKUP(D3074,'B-Business Capability'!B:H,6,FALSE)</f>
        <v>Sales Operations</v>
      </c>
      <c r="G3074" t="str">
        <f>VLOOKUP(D3074,'B-Business Capability'!B:H,7,FALSE)</f>
        <v>Subscription lifecycle management</v>
      </c>
      <c r="I3074" t="s">
        <v>253</v>
      </c>
      <c r="J3074" t="s">
        <v>189</v>
      </c>
      <c r="K3074" t="s">
        <v>1275</v>
      </c>
      <c r="L3074" t="s">
        <v>157</v>
      </c>
      <c r="M3074" t="str">
        <f>VLOOKUP(L3074,'A-Applications'!B:D,3,FALSE)</f>
        <v>ServiceNow</v>
      </c>
      <c r="N3074" t="s">
        <v>53</v>
      </c>
      <c r="O3074" s="42" t="s">
        <v>54</v>
      </c>
      <c r="P3074" t="s">
        <v>198</v>
      </c>
      <c r="Q3074" t="str">
        <f>VLOOKUP(KamstrupData[[#This Row],[IdLevel123]],'B-Business Capability'!B:L,10,FALSE)</f>
        <v>Subscribtion-to-Pay (S2P)</v>
      </c>
      <c r="R3074">
        <f>VLOOKUP(KamstrupData[[#This Row],[IdLevel123]],'B-Business Capability'!B:L,11,FALSE)</f>
        <v>200</v>
      </c>
      <c r="S3074" t="s">
        <v>653</v>
      </c>
      <c r="T3074" t="s">
        <v>1306</v>
      </c>
      <c r="U3074" t="str">
        <f>_xlfn.CONCAT(KamstrupData[[#This Row],[CountryCode]],"_",KamstrupData[[#This Row],[Business Area]],"_",KamstrupData[[#This Row],[DepartmentTeam]])</f>
        <v>DK10_Sales &amp; Marketing_Sales</v>
      </c>
      <c r="V3074" t="str">
        <f>VLOOKUP(KamstrupData[[#This Row],[ORG_Concat]],'O-Organization'!F:H,3,FALSE)</f>
        <v>11002_DK10_Sales &amp; Marketing_Sales &amp; Marketing_Sales</v>
      </c>
    </row>
    <row r="3075" spans="2:22">
      <c r="D3075" t="s">
        <v>1317</v>
      </c>
      <c r="E3075" t="str">
        <f>VLOOKUP(D3075,'B-Business Capability'!B:H,5,FALSE)</f>
        <v>Sales</v>
      </c>
      <c r="F3075" t="str">
        <f>VLOOKUP(D3075,'B-Business Capability'!B:H,6,FALSE)</f>
        <v>Sales Execution and Customer Engagement</v>
      </c>
      <c r="G3075" t="str">
        <f>VLOOKUP(D3075,'B-Business Capability'!B:H,7,FALSE)</f>
        <v>Customer Insights</v>
      </c>
      <c r="I3075" t="s">
        <v>253</v>
      </c>
      <c r="J3075" t="s">
        <v>189</v>
      </c>
      <c r="K3075" t="s">
        <v>1275</v>
      </c>
      <c r="L3075" t="s">
        <v>157</v>
      </c>
      <c r="M3075" t="str">
        <f>VLOOKUP(L3075,'A-Applications'!B:D,3,FALSE)</f>
        <v>ServiceNow</v>
      </c>
      <c r="N3075" t="s">
        <v>53</v>
      </c>
      <c r="O3075" s="42" t="s">
        <v>62</v>
      </c>
      <c r="P3075" t="s">
        <v>1353</v>
      </c>
      <c r="Q3075" t="str">
        <f>VLOOKUP(KamstrupData[[#This Row],[IdLevel123]],'B-Business Capability'!B:L,10,FALSE)</f>
        <v>Customer Service and Support</v>
      </c>
      <c r="R3075">
        <f>VLOOKUP(KamstrupData[[#This Row],[IdLevel123]],'B-Business Capability'!B:L,11,FALSE)</f>
        <v>0</v>
      </c>
      <c r="T3075" t="s">
        <v>1319</v>
      </c>
      <c r="U3075" t="str">
        <f>_xlfn.CONCAT(KamstrupData[[#This Row],[CountryCode]],"_",KamstrupData[[#This Row],[Business Area]],"_",KamstrupData[[#This Row],[DepartmentTeam]])</f>
        <v>DK10_Sales &amp; Marketing_Sales</v>
      </c>
      <c r="V3075" t="str">
        <f>VLOOKUP(KamstrupData[[#This Row],[ORG_Concat]],'O-Organization'!F:H,3,FALSE)</f>
        <v>11002_DK10_Sales &amp; Marketing_Sales &amp; Marketing_Sales</v>
      </c>
    </row>
    <row r="3076" spans="2:22">
      <c r="D3076" t="s">
        <v>1317</v>
      </c>
      <c r="E3076" t="str">
        <f>VLOOKUP(D3076,'B-Business Capability'!B:H,5,FALSE)</f>
        <v>Sales</v>
      </c>
      <c r="F3076" t="str">
        <f>VLOOKUP(D3076,'B-Business Capability'!B:H,6,FALSE)</f>
        <v>Sales Execution and Customer Engagement</v>
      </c>
      <c r="G3076" t="str">
        <f>VLOOKUP(D3076,'B-Business Capability'!B:H,7,FALSE)</f>
        <v>Customer Insights</v>
      </c>
      <c r="I3076" t="s">
        <v>253</v>
      </c>
      <c r="J3076" t="s">
        <v>189</v>
      </c>
      <c r="K3076" t="s">
        <v>1275</v>
      </c>
      <c r="L3076" t="s">
        <v>157</v>
      </c>
      <c r="M3076" t="str">
        <f>VLOOKUP(L3076,'A-Applications'!B:D,3,FALSE)</f>
        <v>ServiceNow</v>
      </c>
      <c r="N3076" t="s">
        <v>53</v>
      </c>
      <c r="O3076" s="42" t="s">
        <v>62</v>
      </c>
      <c r="P3076" t="s">
        <v>1400</v>
      </c>
      <c r="Q3076" t="str">
        <f>VLOOKUP(KamstrupData[[#This Row],[IdLevel123]],'B-Business Capability'!B:L,10,FALSE)</f>
        <v>Customer Service and Support</v>
      </c>
      <c r="R3076">
        <f>VLOOKUP(KamstrupData[[#This Row],[IdLevel123]],'B-Business Capability'!B:L,11,FALSE)</f>
        <v>0</v>
      </c>
      <c r="T3076" t="s">
        <v>1319</v>
      </c>
      <c r="U3076" t="str">
        <f>_xlfn.CONCAT(KamstrupData[[#This Row],[CountryCode]],"_",KamstrupData[[#This Row],[Business Area]],"_",KamstrupData[[#This Row],[DepartmentTeam]])</f>
        <v>DK10_Sales &amp; Marketing_Sales</v>
      </c>
      <c r="V3076" t="str">
        <f>VLOOKUP(KamstrupData[[#This Row],[ORG_Concat]],'O-Organization'!F:H,3,FALSE)</f>
        <v>11002_DK10_Sales &amp; Marketing_Sales &amp; Marketing_Sales</v>
      </c>
    </row>
    <row r="3077" spans="2:22">
      <c r="D3077" t="s">
        <v>223</v>
      </c>
      <c r="E3077" t="str">
        <f>VLOOKUP(D3077,'B-Business Capability'!B:H,5,FALSE)</f>
        <v>Sales</v>
      </c>
      <c r="F3077" t="str">
        <f>VLOOKUP(D3077,'B-Business Capability'!B:H,6,FALSE)</f>
        <v>Quotation, Order, and Contract Management</v>
      </c>
      <c r="G3077" t="str">
        <f>VLOOKUP(D3077,'B-Business Capability'!B:H,7,FALSE)</f>
        <v>Subscription order management</v>
      </c>
      <c r="I3077" t="s">
        <v>253</v>
      </c>
      <c r="J3077" t="s">
        <v>189</v>
      </c>
      <c r="K3077" t="s">
        <v>1275</v>
      </c>
      <c r="L3077" t="s">
        <v>157</v>
      </c>
      <c r="M3077" t="str">
        <f>VLOOKUP(L3077,'A-Applications'!B:D,3,FALSE)</f>
        <v>ServiceNow</v>
      </c>
      <c r="N3077" t="s">
        <v>53</v>
      </c>
      <c r="O3077" s="42" t="s">
        <v>54</v>
      </c>
      <c r="P3077" t="s">
        <v>198</v>
      </c>
      <c r="Q3077" t="str">
        <f>VLOOKUP(KamstrupData[[#This Row],[IdLevel123]],'B-Business Capability'!B:L,10,FALSE)</f>
        <v>Subscribtion-to-Pay (S2P)</v>
      </c>
      <c r="R3077">
        <f>VLOOKUP(KamstrupData[[#This Row],[IdLevel123]],'B-Business Capability'!B:L,11,FALSE)</f>
        <v>120</v>
      </c>
      <c r="S3077" t="s">
        <v>653</v>
      </c>
      <c r="T3077" t="s">
        <v>666</v>
      </c>
      <c r="U3077" t="str">
        <f>_xlfn.CONCAT(KamstrupData[[#This Row],[CountryCode]],"_",KamstrupData[[#This Row],[Business Area]],"_",KamstrupData[[#This Row],[DepartmentTeam]])</f>
        <v>DK10_Sales &amp; Marketing_Sales</v>
      </c>
      <c r="V3077" t="str">
        <f>VLOOKUP(KamstrupData[[#This Row],[ORG_Concat]],'O-Organization'!F:H,3,FALSE)</f>
        <v>11002_DK10_Sales &amp; Marketing_Sales &amp; Marketing_Sales</v>
      </c>
    </row>
    <row r="3078" spans="2:22">
      <c r="D3078" t="s">
        <v>658</v>
      </c>
      <c r="E3078" t="str">
        <f>VLOOKUP(D3078,'B-Business Capability'!B:H,5,FALSE)</f>
        <v>Sales</v>
      </c>
      <c r="F3078" t="str">
        <f>VLOOKUP(D3078,'B-Business Capability'!B:H,6,FALSE)</f>
        <v>Quotation, Order, and Contract Management</v>
      </c>
      <c r="G3078" t="str">
        <f>VLOOKUP(D3078,'B-Business Capability'!B:H,7,FALSE)</f>
        <v>Subscription termination</v>
      </c>
      <c r="I3078" t="s">
        <v>253</v>
      </c>
      <c r="J3078" t="s">
        <v>189</v>
      </c>
      <c r="K3078" t="s">
        <v>1275</v>
      </c>
      <c r="L3078" t="s">
        <v>157</v>
      </c>
      <c r="M3078" t="str">
        <f>VLOOKUP(L3078,'A-Applications'!B:D,3,FALSE)</f>
        <v>ServiceNow</v>
      </c>
      <c r="N3078" t="s">
        <v>53</v>
      </c>
      <c r="O3078" s="42" t="s">
        <v>54</v>
      </c>
      <c r="P3078" t="s">
        <v>77</v>
      </c>
      <c r="Q3078" t="str">
        <f>VLOOKUP(KamstrupData[[#This Row],[IdLevel123]],'B-Business Capability'!B:L,10,FALSE)</f>
        <v>Subscribtion-to-Pay (S2P)</v>
      </c>
      <c r="R3078">
        <f>VLOOKUP(KamstrupData[[#This Row],[IdLevel123]],'B-Business Capability'!B:L,11,FALSE)</f>
        <v>900</v>
      </c>
      <c r="S3078" t="s">
        <v>653</v>
      </c>
      <c r="T3078" t="s">
        <v>1306</v>
      </c>
      <c r="U3078" t="str">
        <f>_xlfn.CONCAT(KamstrupData[[#This Row],[CountryCode]],"_",KamstrupData[[#This Row],[Business Area]],"_",KamstrupData[[#This Row],[DepartmentTeam]])</f>
        <v>DK10_Sales &amp; Marketing_Sales</v>
      </c>
      <c r="V3078" t="str">
        <f>VLOOKUP(KamstrupData[[#This Row],[ORG_Concat]],'O-Organization'!F:H,3,FALSE)</f>
        <v>11002_DK10_Sales &amp; Marketing_Sales &amp; Marketing_Sales</v>
      </c>
    </row>
    <row r="3079" spans="2:22">
      <c r="D3079" t="s">
        <v>78</v>
      </c>
      <c r="E3079" t="str">
        <f>VLOOKUP(D3079,'B-Business Capability'!B:H,5,FALSE)</f>
        <v>Customer Service</v>
      </c>
      <c r="F3079" t="str">
        <f>VLOOKUP(D3079,'B-Business Capability'!B:H,6,FALSE)</f>
        <v>Customer Service and Support</v>
      </c>
      <c r="G3079" t="str">
        <f>VLOOKUP(D3079,'B-Business Capability'!B:H,7,FALSE)</f>
        <v>Service Request Management</v>
      </c>
      <c r="I3079" t="s">
        <v>253</v>
      </c>
      <c r="J3079" t="s">
        <v>189</v>
      </c>
      <c r="K3079" t="s">
        <v>1275</v>
      </c>
      <c r="L3079" t="s">
        <v>157</v>
      </c>
      <c r="M3079" t="str">
        <f>VLOOKUP(L3079,'A-Applications'!B:D,3,FALSE)</f>
        <v>ServiceNow</v>
      </c>
      <c r="N3079" t="s">
        <v>53</v>
      </c>
      <c r="O3079" s="42" t="s">
        <v>54</v>
      </c>
      <c r="P3079" t="s">
        <v>198</v>
      </c>
      <c r="Q3079" t="str">
        <f>VLOOKUP(KamstrupData[[#This Row],[IdLevel123]],'B-Business Capability'!B:L,10,FALSE)</f>
        <v>Customer Service and Support</v>
      </c>
      <c r="R3079">
        <f>VLOOKUP(KamstrupData[[#This Row],[IdLevel123]],'B-Business Capability'!B:L,11,FALSE)</f>
        <v>0</v>
      </c>
      <c r="T3079" t="s">
        <v>1276</v>
      </c>
      <c r="U3079" t="str">
        <f>_xlfn.CONCAT(KamstrupData[[#This Row],[CountryCode]],"_",KamstrupData[[#This Row],[Business Area]],"_",KamstrupData[[#This Row],[DepartmentTeam]])</f>
        <v>DK10_Sales &amp; Marketing_Sales</v>
      </c>
      <c r="V3079" t="str">
        <f>VLOOKUP(KamstrupData[[#This Row],[ORG_Concat]],'O-Organization'!F:H,3,FALSE)</f>
        <v>11002_DK10_Sales &amp; Marketing_Sales &amp; Marketing_Sales</v>
      </c>
    </row>
    <row r="3080" spans="2:22">
      <c r="D3080" t="s">
        <v>215</v>
      </c>
      <c r="E3080" t="str">
        <f>VLOOKUP(D3080,'B-Business Capability'!B:H,5,FALSE)</f>
        <v>Sales</v>
      </c>
      <c r="F3080" t="str">
        <f>VLOOKUP(D3080,'B-Business Capability'!B:H,6,FALSE)</f>
        <v>Quotation, Order, and Contract Management</v>
      </c>
      <c r="G3080" t="str">
        <f>VLOOKUP(D3080,'B-Business Capability'!B:H,7,FALSE)</f>
        <v>Bundling, configuration and subscription management</v>
      </c>
      <c r="I3080" t="s">
        <v>253</v>
      </c>
      <c r="J3080" t="s">
        <v>189</v>
      </c>
      <c r="K3080" t="s">
        <v>1275</v>
      </c>
      <c r="L3080" t="s">
        <v>167</v>
      </c>
      <c r="M3080" t="str">
        <f>VLOOKUP(L3080,'A-Applications'!B:D,3,FALSE)</f>
        <v>License Tool</v>
      </c>
      <c r="N3080" t="s">
        <v>53</v>
      </c>
      <c r="O3080" s="42" t="s">
        <v>66</v>
      </c>
      <c r="P3080" t="s">
        <v>198</v>
      </c>
      <c r="Q3080" t="str">
        <f>VLOOKUP(KamstrupData[[#This Row],[IdLevel123]],'B-Business Capability'!B:L,10,FALSE)</f>
        <v>Subscribtion-to-Pay (S2P)</v>
      </c>
      <c r="R3080">
        <f>VLOOKUP(KamstrupData[[#This Row],[IdLevel123]],'B-Business Capability'!B:L,11,FALSE)</f>
        <v>100</v>
      </c>
      <c r="S3080" t="s">
        <v>653</v>
      </c>
      <c r="T3080" t="s">
        <v>1306</v>
      </c>
      <c r="U3080" t="str">
        <f>_xlfn.CONCAT(KamstrupData[[#This Row],[CountryCode]],"_",KamstrupData[[#This Row],[Business Area]],"_",KamstrupData[[#This Row],[DepartmentTeam]])</f>
        <v>DK10_Sales &amp; Marketing_Sales</v>
      </c>
      <c r="V3080" t="str">
        <f>VLOOKUP(KamstrupData[[#This Row],[ORG_Concat]],'O-Organization'!F:H,3,FALSE)</f>
        <v>11002_DK10_Sales &amp; Marketing_Sales &amp; Marketing_Sales</v>
      </c>
    </row>
    <row r="3081" spans="2:22">
      <c r="D3081" t="s">
        <v>1401</v>
      </c>
      <c r="E3081" t="str">
        <f>VLOOKUP(D3081,'B-Business Capability'!B:H,5,FALSE)</f>
        <v>Marketing</v>
      </c>
      <c r="F3081">
        <f>VLOOKUP(D3081,'B-Business Capability'!B:H,6,FALSE)</f>
        <v>0</v>
      </c>
      <c r="G3081">
        <f>VLOOKUP(D3081,'B-Business Capability'!B:H,7,FALSE)</f>
        <v>0</v>
      </c>
      <c r="I3081" t="s">
        <v>253</v>
      </c>
      <c r="J3081" t="s">
        <v>189</v>
      </c>
      <c r="K3081" t="s">
        <v>249</v>
      </c>
      <c r="L3081" t="s">
        <v>758</v>
      </c>
      <c r="M3081" t="str">
        <f>VLOOKUP(L3081,'A-Applications'!B:D,3,FALSE)</f>
        <v xml:space="preserve">MentiMeter </v>
      </c>
      <c r="N3081" t="s">
        <v>53</v>
      </c>
      <c r="O3081" s="42" t="s">
        <v>62</v>
      </c>
      <c r="P3081" t="s">
        <v>77</v>
      </c>
      <c r="Q3081" t="str">
        <f>VLOOKUP(KamstrupData[[#This Row],[IdLevel123]],'B-Business Capability'!B:L,10,FALSE)</f>
        <v>N/A</v>
      </c>
      <c r="R3081">
        <f>VLOOKUP(KamstrupData[[#This Row],[IdLevel123]],'B-Business Capability'!B:L,11,FALSE)</f>
        <v>0</v>
      </c>
      <c r="T3081" t="s">
        <v>1402</v>
      </c>
      <c r="U3081" t="str">
        <f>_xlfn.CONCAT(KamstrupData[[#This Row],[CountryCode]],"_",KamstrupData[[#This Row],[Business Area]],"_",KamstrupData[[#This Row],[DepartmentTeam]])</f>
        <v>DK10_Sales &amp; Marketing_Marketing</v>
      </c>
      <c r="V3081" t="str">
        <f>VLOOKUP(KamstrupData[[#This Row],[ORG_Concat]],'O-Organization'!F:H,3,FALSE)</f>
        <v>11001_DK10_Sales &amp; Marketing_Sales &amp; Marketing_Marketing</v>
      </c>
    </row>
    <row r="3082" spans="2:22">
      <c r="D3082" t="s">
        <v>192</v>
      </c>
      <c r="E3082" t="str">
        <f>VLOOKUP(D3082,'B-Business Capability'!B:H,5,FALSE)</f>
        <v>Sales</v>
      </c>
      <c r="F3082" t="str">
        <f>VLOOKUP(D3082,'B-Business Capability'!B:H,6,FALSE)</f>
        <v>Sales Execution and Customer Engagement</v>
      </c>
      <c r="G3082">
        <f>VLOOKUP(D3082,'B-Business Capability'!B:H,7,FALSE)</f>
        <v>0</v>
      </c>
      <c r="I3082" t="s">
        <v>253</v>
      </c>
      <c r="J3082" t="s">
        <v>189</v>
      </c>
      <c r="K3082" t="s">
        <v>1275</v>
      </c>
      <c r="L3082" t="s">
        <v>758</v>
      </c>
      <c r="M3082" t="str">
        <f>VLOOKUP(L3082,'A-Applications'!B:D,3,FALSE)</f>
        <v xml:space="preserve">MentiMeter </v>
      </c>
      <c r="N3082" t="s">
        <v>53</v>
      </c>
      <c r="O3082" s="42" t="s">
        <v>62</v>
      </c>
      <c r="P3082" t="s">
        <v>77</v>
      </c>
      <c r="Q3082" t="str">
        <f>VLOOKUP(KamstrupData[[#This Row],[IdLevel123]],'B-Business Capability'!B:L,10,FALSE)</f>
        <v>Order-to-Cash (O2C)</v>
      </c>
      <c r="R3082">
        <f>VLOOKUP(KamstrupData[[#This Row],[IdLevel123]],'B-Business Capability'!B:L,11,FALSE)</f>
        <v>500</v>
      </c>
      <c r="T3082" t="s">
        <v>1403</v>
      </c>
      <c r="U3082" t="str">
        <f>_xlfn.CONCAT(KamstrupData[[#This Row],[CountryCode]],"_",KamstrupData[[#This Row],[Business Area]],"_",KamstrupData[[#This Row],[DepartmentTeam]])</f>
        <v>DK10_Sales &amp; Marketing_Sales</v>
      </c>
      <c r="V3082" t="str">
        <f>VLOOKUP(KamstrupData[[#This Row],[ORG_Concat]],'O-Organization'!F:H,3,FALSE)</f>
        <v>11002_DK10_Sales &amp; Marketing_Sales &amp; Marketing_Sales</v>
      </c>
    </row>
    <row r="3083" spans="2:22">
      <c r="B3083" s="28">
        <v>45717</v>
      </c>
      <c r="D3083" t="s">
        <v>568</v>
      </c>
      <c r="E3083" t="str">
        <f>VLOOKUP(D3083,'B-Business Capability'!B:H,5,FALSE)</f>
        <v>Marketing</v>
      </c>
      <c r="F3083" t="str">
        <f>VLOOKUP(D3083,'B-Business Capability'!B:H,6,FALSE)</f>
        <v>Corporate communication and brand management</v>
      </c>
      <c r="G3083" t="str">
        <f>VLOOKUP(D3083,'B-Business Capability'!B:H,7,FALSE)</f>
        <v>Content management</v>
      </c>
      <c r="I3083" t="s">
        <v>253</v>
      </c>
      <c r="J3083" t="s">
        <v>189</v>
      </c>
      <c r="K3083" t="s">
        <v>249</v>
      </c>
      <c r="L3083" t="s">
        <v>701</v>
      </c>
      <c r="M3083" t="str">
        <f>VLOOKUP(L3083,'A-Applications'!B:D,3,FALSE)</f>
        <v>Sitecore Content HUB</v>
      </c>
      <c r="N3083" t="s">
        <v>147</v>
      </c>
      <c r="O3083" s="42" t="s">
        <v>54</v>
      </c>
      <c r="P3083" t="s">
        <v>709</v>
      </c>
      <c r="Q3083" t="str">
        <f>VLOOKUP(KamstrupData[[#This Row],[IdLevel123]],'B-Business Capability'!B:L,10,FALSE)</f>
        <v>N/A</v>
      </c>
      <c r="R3083">
        <f>VLOOKUP(KamstrupData[[#This Row],[IdLevel123]],'B-Business Capability'!B:L,11,FALSE)</f>
        <v>0</v>
      </c>
      <c r="S3083" t="s">
        <v>1404</v>
      </c>
      <c r="T3083" t="s">
        <v>704</v>
      </c>
      <c r="U3083" t="str">
        <f>_xlfn.CONCAT(KamstrupData[[#This Row],[CountryCode]],"_",KamstrupData[[#This Row],[Business Area]],"_",KamstrupData[[#This Row],[DepartmentTeam]])</f>
        <v>DK10_Sales &amp; Marketing_Marketing</v>
      </c>
      <c r="V3083" t="str">
        <f>VLOOKUP(KamstrupData[[#This Row],[ORG_Concat]],'O-Organization'!F:H,3,FALSE)</f>
        <v>11001_DK10_Sales &amp; Marketing_Sales &amp; Marketing_Marketing</v>
      </c>
    </row>
    <row r="3084" spans="2:22">
      <c r="B3084" s="28">
        <v>45717</v>
      </c>
      <c r="D3084" t="s">
        <v>707</v>
      </c>
      <c r="E3084" t="str">
        <f>VLOOKUP(D3084,'B-Business Capability'!B:H,5,FALSE)</f>
        <v>Marketing</v>
      </c>
      <c r="F3084" t="str">
        <f>VLOOKUP(D3084,'B-Business Capability'!B:H,6,FALSE)</f>
        <v>Marketing demand management</v>
      </c>
      <c r="G3084" t="str">
        <f>VLOOKUP(D3084,'B-Business Capability'!B:H,7,FALSE)</f>
        <v>Content management</v>
      </c>
      <c r="I3084" t="s">
        <v>253</v>
      </c>
      <c r="J3084" t="s">
        <v>189</v>
      </c>
      <c r="K3084" t="s">
        <v>249</v>
      </c>
      <c r="L3084" t="s">
        <v>701</v>
      </c>
      <c r="M3084" t="str">
        <f>VLOOKUP(L3084,'A-Applications'!B:D,3,FALSE)</f>
        <v>Sitecore Content HUB</v>
      </c>
      <c r="N3084" t="s">
        <v>147</v>
      </c>
      <c r="O3084" s="42" t="s">
        <v>54</v>
      </c>
      <c r="P3084" t="s">
        <v>709</v>
      </c>
      <c r="Q3084" t="str">
        <f>VLOOKUP(KamstrupData[[#This Row],[IdLevel123]],'B-Business Capability'!B:L,10,FALSE)</f>
        <v>N/A</v>
      </c>
      <c r="R3084">
        <f>VLOOKUP(KamstrupData[[#This Row],[IdLevel123]],'B-Business Capability'!B:L,11,FALSE)</f>
        <v>0</v>
      </c>
      <c r="S3084" t="s">
        <v>1404</v>
      </c>
      <c r="T3084" t="s">
        <v>704</v>
      </c>
      <c r="U3084" t="str">
        <f>_xlfn.CONCAT(KamstrupData[[#This Row],[CountryCode]],"_",KamstrupData[[#This Row],[Business Area]],"_",KamstrupData[[#This Row],[DepartmentTeam]])</f>
        <v>DK10_Sales &amp; Marketing_Marketing</v>
      </c>
      <c r="V3084" t="str">
        <f>VLOOKUP(KamstrupData[[#This Row],[ORG_Concat]],'O-Organization'!F:H,3,FALSE)</f>
        <v>11001_DK10_Sales &amp; Marketing_Sales &amp; Marketing_Marketing</v>
      </c>
    </row>
    <row r="3085" spans="2:22">
      <c r="B3085" s="28">
        <v>45717</v>
      </c>
      <c r="D3085" t="s">
        <v>1405</v>
      </c>
      <c r="E3085" t="str">
        <f>VLOOKUP(D3085,'B-Business Capability'!B:H,5,FALSE)</f>
        <v>Sales</v>
      </c>
      <c r="F3085" t="str">
        <f>VLOOKUP(D3085,'B-Business Capability'!B:H,6,FALSE)</f>
        <v>Sales Operations</v>
      </c>
      <c r="G3085" t="str">
        <f>VLOOKUP(D3085,'B-Business Capability'!B:H,7,FALSE)</f>
        <v>Product content and catalog management</v>
      </c>
      <c r="I3085" t="s">
        <v>253</v>
      </c>
      <c r="J3085" t="s">
        <v>189</v>
      </c>
      <c r="K3085" t="s">
        <v>1275</v>
      </c>
      <c r="L3085" t="s">
        <v>701</v>
      </c>
      <c r="M3085" t="str">
        <f>VLOOKUP(L3085,'A-Applications'!B:D,3,FALSE)</f>
        <v>Sitecore Content HUB</v>
      </c>
      <c r="N3085" t="s">
        <v>147</v>
      </c>
      <c r="O3085" s="42" t="s">
        <v>54</v>
      </c>
      <c r="P3085" t="s">
        <v>197</v>
      </c>
      <c r="Q3085" t="str">
        <f>VLOOKUP(KamstrupData[[#This Row],[IdLevel123]],'B-Business Capability'!B:L,10,FALSE)</f>
        <v>N/A</v>
      </c>
      <c r="R3085">
        <f>VLOOKUP(KamstrupData[[#This Row],[IdLevel123]],'B-Business Capability'!B:L,11,FALSE)</f>
        <v>0</v>
      </c>
      <c r="S3085" t="s">
        <v>1404</v>
      </c>
      <c r="T3085" t="s">
        <v>704</v>
      </c>
      <c r="U3085" t="str">
        <f>_xlfn.CONCAT(KamstrupData[[#This Row],[CountryCode]],"_",KamstrupData[[#This Row],[Business Area]],"_",KamstrupData[[#This Row],[DepartmentTeam]])</f>
        <v>DK10_Sales &amp; Marketing_Sales</v>
      </c>
      <c r="V3085" t="str">
        <f>VLOOKUP(KamstrupData[[#This Row],[ORG_Concat]],'O-Organization'!F:H,3,FALSE)</f>
        <v>11002_DK10_Sales &amp; Marketing_Sales &amp; Marketing_Sales</v>
      </c>
    </row>
    <row r="3086" spans="2:22">
      <c r="B3086" s="28">
        <v>45717</v>
      </c>
      <c r="D3086" t="s">
        <v>1393</v>
      </c>
      <c r="E3086" t="str">
        <f>VLOOKUP(D3086,'B-Business Capability'!B:H,5,FALSE)</f>
        <v>Marketing</v>
      </c>
      <c r="F3086" t="str">
        <f>VLOOKUP(D3086,'B-Business Capability'!B:H,6,FALSE)</f>
        <v>Corporate communication and brand management</v>
      </c>
      <c r="G3086" t="str">
        <f>VLOOKUP(D3086,'B-Business Capability'!B:H,7,FALSE)</f>
        <v>Global brand management</v>
      </c>
      <c r="I3086" t="s">
        <v>253</v>
      </c>
      <c r="J3086" t="s">
        <v>189</v>
      </c>
      <c r="K3086" t="s">
        <v>249</v>
      </c>
      <c r="L3086" t="s">
        <v>701</v>
      </c>
      <c r="M3086" t="str">
        <f>VLOOKUP(L3086,'A-Applications'!B:D,3,FALSE)</f>
        <v>Sitecore Content HUB</v>
      </c>
      <c r="N3086" t="s">
        <v>147</v>
      </c>
      <c r="O3086" s="42" t="s">
        <v>54</v>
      </c>
      <c r="P3086" t="s">
        <v>709</v>
      </c>
      <c r="Q3086" t="str">
        <f>VLOOKUP(KamstrupData[[#This Row],[IdLevel123]],'B-Business Capability'!B:L,10,FALSE)</f>
        <v>N/A</v>
      </c>
      <c r="R3086">
        <f>VLOOKUP(KamstrupData[[#This Row],[IdLevel123]],'B-Business Capability'!B:L,11,FALSE)</f>
        <v>0</v>
      </c>
      <c r="S3086" t="s">
        <v>1404</v>
      </c>
      <c r="T3086" t="s">
        <v>704</v>
      </c>
      <c r="U3086" t="str">
        <f>_xlfn.CONCAT(KamstrupData[[#This Row],[CountryCode]],"_",KamstrupData[[#This Row],[Business Area]],"_",KamstrupData[[#This Row],[DepartmentTeam]])</f>
        <v>DK10_Sales &amp; Marketing_Marketing</v>
      </c>
      <c r="V3086" t="str">
        <f>VLOOKUP(KamstrupData[[#This Row],[ORG_Concat]],'O-Organization'!F:H,3,FALSE)</f>
        <v>11001_DK10_Sales &amp; Marketing_Sales &amp; Marketing_Marketing</v>
      </c>
    </row>
    <row r="3087" spans="2:22">
      <c r="B3087" s="28">
        <v>45717</v>
      </c>
      <c r="D3087" t="s">
        <v>1393</v>
      </c>
      <c r="E3087" t="str">
        <f>VLOOKUP(D3087,'B-Business Capability'!B:H,5,FALSE)</f>
        <v>Marketing</v>
      </c>
      <c r="F3087" t="str">
        <f>VLOOKUP(D3087,'B-Business Capability'!B:H,6,FALSE)</f>
        <v>Corporate communication and brand management</v>
      </c>
      <c r="G3087" t="str">
        <f>VLOOKUP(D3087,'B-Business Capability'!B:H,7,FALSE)</f>
        <v>Global brand management</v>
      </c>
      <c r="I3087" t="s">
        <v>253</v>
      </c>
      <c r="J3087" t="s">
        <v>189</v>
      </c>
      <c r="K3087" t="s">
        <v>249</v>
      </c>
      <c r="L3087" t="s">
        <v>701</v>
      </c>
      <c r="M3087" t="str">
        <f>VLOOKUP(L3087,'A-Applications'!B:D,3,FALSE)</f>
        <v>Sitecore Content HUB</v>
      </c>
      <c r="N3087" t="s">
        <v>147</v>
      </c>
      <c r="O3087" s="42" t="s">
        <v>54</v>
      </c>
      <c r="P3087" t="s">
        <v>1394</v>
      </c>
      <c r="Q3087" t="str">
        <f>VLOOKUP(KamstrupData[[#This Row],[IdLevel123]],'B-Business Capability'!B:L,10,FALSE)</f>
        <v>N/A</v>
      </c>
      <c r="R3087">
        <f>VLOOKUP(KamstrupData[[#This Row],[IdLevel123]],'B-Business Capability'!B:L,11,FALSE)</f>
        <v>0</v>
      </c>
      <c r="S3087" t="s">
        <v>1404</v>
      </c>
      <c r="T3087" t="s">
        <v>704</v>
      </c>
      <c r="U3087" t="str">
        <f>_xlfn.CONCAT(KamstrupData[[#This Row],[CountryCode]],"_",KamstrupData[[#This Row],[Business Area]],"_",KamstrupData[[#This Row],[DepartmentTeam]])</f>
        <v>DK10_Sales &amp; Marketing_Marketing</v>
      </c>
      <c r="V3087" t="str">
        <f>VLOOKUP(KamstrupData[[#This Row],[ORG_Concat]],'O-Organization'!F:H,3,FALSE)</f>
        <v>11001_DK10_Sales &amp; Marketing_Sales &amp; Marketing_Marketing</v>
      </c>
    </row>
    <row r="3088" spans="2:22">
      <c r="D3088" t="s">
        <v>627</v>
      </c>
      <c r="E3088" t="str">
        <f>VLOOKUP(D3088,'B-Business Capability'!B:H,5,FALSE)</f>
        <v>Marketing</v>
      </c>
      <c r="F3088" t="str">
        <f>VLOOKUP(D3088,'B-Business Capability'!B:H,6,FALSE)</f>
        <v>Digital channel management</v>
      </c>
      <c r="G3088" t="str">
        <f>VLOOKUP(D3088,'B-Business Capability'!B:H,7,FALSE)</f>
        <v>User experience (UX) design and testing</v>
      </c>
      <c r="I3088" t="s">
        <v>253</v>
      </c>
      <c r="J3088" t="s">
        <v>189</v>
      </c>
      <c r="K3088" t="s">
        <v>249</v>
      </c>
      <c r="L3088" t="s">
        <v>701</v>
      </c>
      <c r="M3088" t="str">
        <f>VLOOKUP(L3088,'A-Applications'!B:D,3,FALSE)</f>
        <v>Sitecore Content HUB</v>
      </c>
      <c r="N3088" t="s">
        <v>53</v>
      </c>
      <c r="O3088" s="42" t="s">
        <v>54</v>
      </c>
      <c r="P3088" t="s">
        <v>680</v>
      </c>
      <c r="Q3088" t="str">
        <f>VLOOKUP(KamstrupData[[#This Row],[IdLevel123]],'B-Business Capability'!B:L,10,FALSE)</f>
        <v>Idea-to-Release (I2R)</v>
      </c>
      <c r="R3088">
        <f>VLOOKUP(KamstrupData[[#This Row],[IdLevel123]],'B-Business Capability'!B:L,11,FALSE)</f>
        <v>0</v>
      </c>
      <c r="T3088" t="s">
        <v>704</v>
      </c>
      <c r="U3088" t="str">
        <f>_xlfn.CONCAT(KamstrupData[[#This Row],[CountryCode]],"_",KamstrupData[[#This Row],[Business Area]],"_",KamstrupData[[#This Row],[DepartmentTeam]])</f>
        <v>DK10_Sales &amp; Marketing_Marketing</v>
      </c>
      <c r="V3088" t="str">
        <f>VLOOKUP(KamstrupData[[#This Row],[ORG_Concat]],'O-Organization'!F:H,3,FALSE)</f>
        <v>11001_DK10_Sales &amp; Marketing_Sales &amp; Marketing_Marketing</v>
      </c>
    </row>
    <row r="3089" spans="2:22">
      <c r="D3089" t="s">
        <v>1101</v>
      </c>
      <c r="E3089" t="str">
        <f>VLOOKUP(D3089,'B-Business Capability'!B:H,5,FALSE)</f>
        <v>Marketing</v>
      </c>
      <c r="F3089" t="str">
        <f>VLOOKUP(D3089,'B-Business Capability'!B:H,6,FALSE)</f>
        <v>Corporate communication and brand management</v>
      </c>
      <c r="G3089" t="str">
        <f>VLOOKUP(D3089,'B-Business Capability'!B:H,7,FALSE)</f>
        <v>Localization and translation management</v>
      </c>
      <c r="I3089" t="s">
        <v>253</v>
      </c>
      <c r="J3089" t="s">
        <v>189</v>
      </c>
      <c r="K3089" t="s">
        <v>249</v>
      </c>
      <c r="L3089" t="s">
        <v>1057</v>
      </c>
      <c r="M3089" t="str">
        <f>VLOOKUP(L3089,'A-Applications'!B:D,3,FALSE)</f>
        <v>Azure AI Translator</v>
      </c>
      <c r="N3089" t="s">
        <v>390</v>
      </c>
      <c r="O3089" s="42" t="s">
        <v>54</v>
      </c>
      <c r="P3089" t="s">
        <v>680</v>
      </c>
      <c r="Q3089" t="str">
        <f>VLOOKUP(KamstrupData[[#This Row],[IdLevel123]],'B-Business Capability'!B:L,10,FALSE)</f>
        <v>N/A</v>
      </c>
      <c r="R3089">
        <f>VLOOKUP(KamstrupData[[#This Row],[IdLevel123]],'B-Business Capability'!B:L,11,FALSE)</f>
        <v>0</v>
      </c>
      <c r="S3089" t="s">
        <v>440</v>
      </c>
      <c r="T3089" t="s">
        <v>242</v>
      </c>
      <c r="U3089" t="str">
        <f>_xlfn.CONCAT(KamstrupData[[#This Row],[CountryCode]],"_",KamstrupData[[#This Row],[Business Area]],"_",KamstrupData[[#This Row],[DepartmentTeam]])</f>
        <v>DK10_Sales &amp; Marketing_Marketing</v>
      </c>
      <c r="V3089" t="str">
        <f>VLOOKUP(KamstrupData[[#This Row],[ORG_Concat]],'O-Organization'!F:H,3,FALSE)</f>
        <v>11001_DK10_Sales &amp; Marketing_Sales &amp; Marketing_Marketing</v>
      </c>
    </row>
    <row r="3090" spans="2:22">
      <c r="D3090" t="s">
        <v>1303</v>
      </c>
      <c r="E3090" t="str">
        <f>VLOOKUP(D3090,'B-Business Capability'!B:H,5,FALSE)</f>
        <v>Marketing</v>
      </c>
      <c r="F3090" t="str">
        <f>VLOOKUP(D3090,'B-Business Capability'!B:H,6,FALSE)</f>
        <v>Corporate communication and brand management</v>
      </c>
      <c r="G3090" t="str">
        <f>VLOOKUP(D3090,'B-Business Capability'!B:H,7,FALSE)</f>
        <v>Corporate website management</v>
      </c>
      <c r="I3090" t="s">
        <v>253</v>
      </c>
      <c r="J3090" t="s">
        <v>189</v>
      </c>
      <c r="K3090" t="s">
        <v>249</v>
      </c>
      <c r="L3090" t="s">
        <v>528</v>
      </c>
      <c r="M3090" t="str">
        <f>VLOOKUP(L3090,'A-Applications'!B:D,3,FALSE)</f>
        <v>Zabbix</v>
      </c>
      <c r="N3090" t="s">
        <v>53</v>
      </c>
      <c r="O3090" s="42" t="s">
        <v>54</v>
      </c>
      <c r="P3090" t="s">
        <v>680</v>
      </c>
      <c r="Q3090" t="str">
        <f>VLOOKUP(KamstrupData[[#This Row],[IdLevel123]],'B-Business Capability'!B:L,10,FALSE)</f>
        <v>N/A</v>
      </c>
      <c r="R3090">
        <f>VLOOKUP(KamstrupData[[#This Row],[IdLevel123]],'B-Business Capability'!B:L,11,FALSE)</f>
        <v>0</v>
      </c>
      <c r="T3090" t="s">
        <v>242</v>
      </c>
      <c r="U3090" t="str">
        <f>_xlfn.CONCAT(KamstrupData[[#This Row],[CountryCode]],"_",KamstrupData[[#This Row],[Business Area]],"_",KamstrupData[[#This Row],[DepartmentTeam]])</f>
        <v>DK10_Sales &amp; Marketing_Marketing</v>
      </c>
      <c r="V3090" t="str">
        <f>VLOOKUP(KamstrupData[[#This Row],[ORG_Concat]],'O-Organization'!F:H,3,FALSE)</f>
        <v>11001_DK10_Sales &amp; Marketing_Sales &amp; Marketing_Marketing</v>
      </c>
    </row>
    <row r="3091" spans="2:22">
      <c r="D3091" t="s">
        <v>705</v>
      </c>
      <c r="E3091" t="str">
        <f>VLOOKUP(D3091,'B-Business Capability'!B:H,5,FALSE)</f>
        <v>Marketing</v>
      </c>
      <c r="F3091" t="str">
        <f>VLOOKUP(D3091,'B-Business Capability'!B:H,6,FALSE)</f>
        <v>Digital channel management</v>
      </c>
      <c r="G3091" t="str">
        <f>VLOOKUP(D3091,'B-Business Capability'!B:H,7,FALSE)</f>
        <v>Corporate website management</v>
      </c>
      <c r="I3091" t="s">
        <v>253</v>
      </c>
      <c r="J3091" t="s">
        <v>189</v>
      </c>
      <c r="K3091" t="s">
        <v>249</v>
      </c>
      <c r="L3091" t="s">
        <v>528</v>
      </c>
      <c r="M3091" t="str">
        <f>VLOOKUP(L3091,'A-Applications'!B:D,3,FALSE)</f>
        <v>Zabbix</v>
      </c>
      <c r="N3091" t="s">
        <v>53</v>
      </c>
      <c r="O3091" s="42" t="s">
        <v>54</v>
      </c>
      <c r="P3091" t="s">
        <v>685</v>
      </c>
      <c r="Q3091" t="str">
        <f>VLOOKUP(KamstrupData[[#This Row],[IdLevel123]],'B-Business Capability'!B:L,10,FALSE)</f>
        <v>N/A</v>
      </c>
      <c r="R3091">
        <f>VLOOKUP(KamstrupData[[#This Row],[IdLevel123]],'B-Business Capability'!B:L,11,FALSE)</f>
        <v>0</v>
      </c>
      <c r="T3091" t="s">
        <v>242</v>
      </c>
      <c r="U3091" t="str">
        <f>_xlfn.CONCAT(KamstrupData[[#This Row],[CountryCode]],"_",KamstrupData[[#This Row],[Business Area]],"_",KamstrupData[[#This Row],[DepartmentTeam]])</f>
        <v>DK10_Sales &amp; Marketing_Marketing</v>
      </c>
      <c r="V3091" t="str">
        <f>VLOOKUP(KamstrupData[[#This Row],[ORG_Concat]],'O-Organization'!F:H,3,FALSE)</f>
        <v>11001_DK10_Sales &amp; Marketing_Sales &amp; Marketing_Marketing</v>
      </c>
    </row>
    <row r="3092" spans="2:22">
      <c r="D3092" t="s">
        <v>1379</v>
      </c>
      <c r="E3092" t="str">
        <f>VLOOKUP(D3092,'B-Business Capability'!B:H,5,FALSE)</f>
        <v>Marketing</v>
      </c>
      <c r="F3092" t="str">
        <f>VLOOKUP(D3092,'B-Business Capability'!B:H,6,FALSE)</f>
        <v>Digital channel management</v>
      </c>
      <c r="G3092" t="str">
        <f>VLOOKUP(D3092,'B-Business Capability'!B:H,7,FALSE)</f>
        <v>Hosting and infrastucture management</v>
      </c>
      <c r="I3092" t="s">
        <v>253</v>
      </c>
      <c r="J3092" t="s">
        <v>189</v>
      </c>
      <c r="K3092" t="s">
        <v>249</v>
      </c>
      <c r="L3092" t="s">
        <v>528</v>
      </c>
      <c r="M3092" t="str">
        <f>VLOOKUP(L3092,'A-Applications'!B:D,3,FALSE)</f>
        <v>Zabbix</v>
      </c>
      <c r="N3092" t="s">
        <v>53</v>
      </c>
      <c r="O3092" s="42" t="s">
        <v>54</v>
      </c>
      <c r="P3092" t="s">
        <v>685</v>
      </c>
      <c r="Q3092" t="str">
        <f>VLOOKUP(KamstrupData[[#This Row],[IdLevel123]],'B-Business Capability'!B:L,10,FALSE)</f>
        <v>N/A</v>
      </c>
      <c r="R3092">
        <f>VLOOKUP(KamstrupData[[#This Row],[IdLevel123]],'B-Business Capability'!B:L,11,FALSE)</f>
        <v>0</v>
      </c>
      <c r="T3092" t="s">
        <v>242</v>
      </c>
      <c r="U3092" t="str">
        <f>_xlfn.CONCAT(KamstrupData[[#This Row],[CountryCode]],"_",KamstrupData[[#This Row],[Business Area]],"_",KamstrupData[[#This Row],[DepartmentTeam]])</f>
        <v>DK10_Sales &amp; Marketing_Marketing</v>
      </c>
      <c r="V3092" t="str">
        <f>VLOOKUP(KamstrupData[[#This Row],[ORG_Concat]],'O-Organization'!F:H,3,FALSE)</f>
        <v>11001_DK10_Sales &amp; Marketing_Sales &amp; Marketing_Marketing</v>
      </c>
    </row>
    <row r="3093" spans="2:22">
      <c r="D3093" t="s">
        <v>95</v>
      </c>
      <c r="E3093" t="str">
        <f>VLOOKUP(D3093,'B-Business Capability'!B:H,5,FALSE)</f>
        <v>Not mapped to capability</v>
      </c>
      <c r="F3093">
        <f>VLOOKUP(D3093,'B-Business Capability'!B:H,6,FALSE)</f>
        <v>0</v>
      </c>
      <c r="G3093">
        <f>VLOOKUP(D3093,'B-Business Capability'!B:H,7,FALSE)</f>
        <v>0</v>
      </c>
      <c r="I3093" t="s">
        <v>253</v>
      </c>
      <c r="J3093" t="s">
        <v>189</v>
      </c>
      <c r="K3093" t="s">
        <v>1275</v>
      </c>
      <c r="L3093" t="s">
        <v>188</v>
      </c>
      <c r="M3093" t="str">
        <f>VLOOKUP(L3093,'A-Applications'!B:D,3,FALSE)</f>
        <v>Orbit</v>
      </c>
      <c r="O3093" s="42"/>
      <c r="P3093" t="s">
        <v>77</v>
      </c>
      <c r="Q3093" t="str">
        <f>VLOOKUP(KamstrupData[[#This Row],[IdLevel123]],'B-Business Capability'!B:L,10,FALSE)</f>
        <v>N/A</v>
      </c>
      <c r="R3093">
        <f>VLOOKUP(KamstrupData[[#This Row],[IdLevel123]],'B-Business Capability'!B:L,11,FALSE)</f>
        <v>0</v>
      </c>
      <c r="S3093" t="s">
        <v>870</v>
      </c>
      <c r="T3093" t="s">
        <v>1406</v>
      </c>
      <c r="U3093" t="str">
        <f>_xlfn.CONCAT(KamstrupData[[#This Row],[CountryCode]],"_",KamstrupData[[#This Row],[Business Area]],"_",KamstrupData[[#This Row],[DepartmentTeam]])</f>
        <v>DK10_Sales &amp; Marketing_Sales</v>
      </c>
      <c r="V3093" t="str">
        <f>VLOOKUP(KamstrupData[[#This Row],[ORG_Concat]],'O-Organization'!F:H,3,FALSE)</f>
        <v>11002_DK10_Sales &amp; Marketing_Sales &amp; Marketing_Sales</v>
      </c>
    </row>
    <row r="3094" spans="2:22">
      <c r="D3094" t="s">
        <v>615</v>
      </c>
      <c r="E3094" t="str">
        <f>VLOOKUP(D3094,'B-Business Capability'!B:H,5,FALSE)</f>
        <v>Marketing</v>
      </c>
      <c r="F3094" t="str">
        <f>VLOOKUP(D3094,'B-Business Capability'!B:H,6,FALSE)</f>
        <v>Customer experience and data management</v>
      </c>
      <c r="G3094" t="str">
        <f>VLOOKUP(D3094,'B-Business Capability'!B:H,7,FALSE)</f>
        <v>Customer experience management</v>
      </c>
      <c r="I3094" t="s">
        <v>253</v>
      </c>
      <c r="J3094" t="s">
        <v>189</v>
      </c>
      <c r="K3094" t="s">
        <v>249</v>
      </c>
      <c r="L3094" t="s">
        <v>537</v>
      </c>
      <c r="M3094" t="str">
        <f>VLOOKUP(L3094,'A-Applications'!B:D,3,FALSE)</f>
        <v>TBD</v>
      </c>
      <c r="O3094" s="42"/>
      <c r="P3094" t="s">
        <v>680</v>
      </c>
      <c r="Q3094" t="str">
        <f>VLOOKUP(KamstrupData[[#This Row],[IdLevel123]],'B-Business Capability'!B:L,10,FALSE)</f>
        <v>Customer Service and Support</v>
      </c>
      <c r="R3094">
        <f>VLOOKUP(KamstrupData[[#This Row],[IdLevel123]],'B-Business Capability'!B:L,11,FALSE)</f>
        <v>0</v>
      </c>
      <c r="T3094" t="s">
        <v>1407</v>
      </c>
      <c r="U3094" t="str">
        <f>_xlfn.CONCAT(KamstrupData[[#This Row],[CountryCode]],"_",KamstrupData[[#This Row],[Business Area]],"_",KamstrupData[[#This Row],[DepartmentTeam]])</f>
        <v>DK10_Sales &amp; Marketing_Marketing</v>
      </c>
      <c r="V3094" t="str">
        <f>VLOOKUP(KamstrupData[[#This Row],[ORG_Concat]],'O-Organization'!F:H,3,FALSE)</f>
        <v>11001_DK10_Sales &amp; Marketing_Sales &amp; Marketing_Marketing</v>
      </c>
    </row>
    <row r="3095" spans="2:22">
      <c r="D3095" t="s">
        <v>1408</v>
      </c>
      <c r="E3095" t="str">
        <f>VLOOKUP(D3095,'B-Business Capability'!B:H,5,FALSE)</f>
        <v>Sales</v>
      </c>
      <c r="F3095" t="str">
        <f>VLOOKUP(D3095,'B-Business Capability'!B:H,6,FALSE)</f>
        <v>Sales Operations</v>
      </c>
      <c r="G3095" t="str">
        <f>VLOOKUP(D3095,'B-Business Capability'!B:H,7,FALSE)</f>
        <v>Media Conversion</v>
      </c>
      <c r="I3095" t="s">
        <v>253</v>
      </c>
      <c r="J3095" t="s">
        <v>189</v>
      </c>
      <c r="K3095" t="s">
        <v>1275</v>
      </c>
      <c r="L3095" t="s">
        <v>537</v>
      </c>
      <c r="M3095" t="str">
        <f>VLOOKUP(L3095,'A-Applications'!B:D,3,FALSE)</f>
        <v>TBD</v>
      </c>
      <c r="O3095" s="42"/>
      <c r="P3095" t="s">
        <v>197</v>
      </c>
      <c r="Q3095" t="str">
        <f>VLOOKUP(KamstrupData[[#This Row],[IdLevel123]],'B-Business Capability'!B:L,10,FALSE)</f>
        <v>N/A</v>
      </c>
      <c r="R3095">
        <f>VLOOKUP(KamstrupData[[#This Row],[IdLevel123]],'B-Business Capability'!B:L,11,FALSE)</f>
        <v>0</v>
      </c>
      <c r="T3095" t="s">
        <v>1409</v>
      </c>
      <c r="U3095" t="str">
        <f>_xlfn.CONCAT(KamstrupData[[#This Row],[CountryCode]],"_",KamstrupData[[#This Row],[Business Area]],"_",KamstrupData[[#This Row],[DepartmentTeam]])</f>
        <v>DK10_Sales &amp; Marketing_Sales</v>
      </c>
      <c r="V3095" t="str">
        <f>VLOOKUP(KamstrupData[[#This Row],[ORG_Concat]],'O-Organization'!F:H,3,FALSE)</f>
        <v>11002_DK10_Sales &amp; Marketing_Sales &amp; Marketing_Sales</v>
      </c>
    </row>
    <row r="3096" spans="2:22">
      <c r="D3096" t="s">
        <v>1410</v>
      </c>
      <c r="E3096" t="str">
        <f>VLOOKUP(D3096,'B-Business Capability'!B:H,5,FALSE)</f>
        <v>Sales</v>
      </c>
      <c r="F3096" t="str">
        <f>VLOOKUP(D3096,'B-Business Capability'!B:H,6,FALSE)</f>
        <v>Sales Operations</v>
      </c>
      <c r="G3096" t="str">
        <f>VLOOKUP(D3096,'B-Business Capability'!B:H,7,FALSE)</f>
        <v>Usage consumption capture</v>
      </c>
      <c r="I3096" t="s">
        <v>253</v>
      </c>
      <c r="J3096" t="s">
        <v>189</v>
      </c>
      <c r="K3096" t="s">
        <v>1275</v>
      </c>
      <c r="L3096" t="s">
        <v>537</v>
      </c>
      <c r="M3096" t="str">
        <f>VLOOKUP(L3096,'A-Applications'!B:D,3,FALSE)</f>
        <v>TBD</v>
      </c>
      <c r="O3096" s="42"/>
      <c r="P3096" t="s">
        <v>197</v>
      </c>
      <c r="Q3096" t="str">
        <f>VLOOKUP(KamstrupData[[#This Row],[IdLevel123]],'B-Business Capability'!B:L,10,FALSE)</f>
        <v>Subscribtion-to-Pay (S2P)</v>
      </c>
      <c r="R3096">
        <f>VLOOKUP(KamstrupData[[#This Row],[IdLevel123]],'B-Business Capability'!B:L,11,FALSE)</f>
        <v>300</v>
      </c>
      <c r="T3096" t="s">
        <v>1411</v>
      </c>
      <c r="U3096" t="str">
        <f>_xlfn.CONCAT(KamstrupData[[#This Row],[CountryCode]],"_",KamstrupData[[#This Row],[Business Area]],"_",KamstrupData[[#This Row],[DepartmentTeam]])</f>
        <v>DK10_Sales &amp; Marketing_Sales</v>
      </c>
      <c r="V3096" t="str">
        <f>VLOOKUP(KamstrupData[[#This Row],[ORG_Concat]],'O-Organization'!F:H,3,FALSE)</f>
        <v>11002_DK10_Sales &amp; Marketing_Sales &amp; Marketing_Sales</v>
      </c>
    </row>
    <row r="3097" spans="2:22">
      <c r="D3097" t="s">
        <v>1412</v>
      </c>
      <c r="E3097" t="str">
        <f>VLOOKUP(D3097,'B-Business Capability'!B:H,5,FALSE)</f>
        <v>Sales</v>
      </c>
      <c r="F3097" t="str">
        <f>VLOOKUP(D3097,'B-Business Capability'!B:H,6,FALSE)</f>
        <v>Sales Execution and Customer Engagement</v>
      </c>
      <c r="G3097" t="str">
        <f>VLOOKUP(D3097,'B-Business Capability'!B:H,7,FALSE)</f>
        <v>Commodity Sales</v>
      </c>
      <c r="I3097" t="s">
        <v>253</v>
      </c>
      <c r="J3097" t="s">
        <v>189</v>
      </c>
      <c r="K3097" t="s">
        <v>1275</v>
      </c>
      <c r="L3097" t="s">
        <v>537</v>
      </c>
      <c r="M3097" t="str">
        <f>VLOOKUP(L3097,'A-Applications'!B:D,3,FALSE)</f>
        <v>TBD</v>
      </c>
      <c r="O3097" s="42"/>
      <c r="P3097" t="s">
        <v>197</v>
      </c>
      <c r="Q3097" t="str">
        <f>VLOOKUP(KamstrupData[[#This Row],[IdLevel123]],'B-Business Capability'!B:L,10,FALSE)</f>
        <v>Order-to-Cash (O2C)</v>
      </c>
      <c r="R3097">
        <f>VLOOKUP(KamstrupData[[#This Row],[IdLevel123]],'B-Business Capability'!B:L,11,FALSE)</f>
        <v>500</v>
      </c>
      <c r="T3097" t="s">
        <v>812</v>
      </c>
      <c r="U3097" t="str">
        <f>_xlfn.CONCAT(KamstrupData[[#This Row],[CountryCode]],"_",KamstrupData[[#This Row],[Business Area]],"_",KamstrupData[[#This Row],[DepartmentTeam]])</f>
        <v>DK10_Sales &amp; Marketing_Sales</v>
      </c>
      <c r="V3097" t="str">
        <f>VLOOKUP(KamstrupData[[#This Row],[ORG_Concat]],'O-Organization'!F:H,3,FALSE)</f>
        <v>11002_DK10_Sales &amp; Marketing_Sales &amp; Marketing_Sales</v>
      </c>
    </row>
    <row r="3098" spans="2:22">
      <c r="B3098" s="28">
        <v>45870</v>
      </c>
      <c r="D3098" t="s">
        <v>158</v>
      </c>
      <c r="E3098" t="str">
        <f>VLOOKUP(D3098,'B-Business Capability'!B:H,5,FALSE)</f>
        <v>Sales</v>
      </c>
      <c r="F3098" t="str">
        <f>VLOOKUP(D3098,'B-Business Capability'!B:H,6,FALSE)</f>
        <v>Quotation, Order, and Contract Management</v>
      </c>
      <c r="G3098" t="str">
        <f>VLOOKUP(D3098,'B-Business Capability'!B:H,7,FALSE)</f>
        <v>Sales order management and processing</v>
      </c>
      <c r="I3098" t="s">
        <v>253</v>
      </c>
      <c r="J3098" t="s">
        <v>189</v>
      </c>
      <c r="K3098" t="s">
        <v>1275</v>
      </c>
      <c r="L3098" t="s">
        <v>537</v>
      </c>
      <c r="M3098" t="str">
        <f>VLOOKUP(L3098,'A-Applications'!B:D,3,FALSE)</f>
        <v>TBD</v>
      </c>
      <c r="N3098" t="s">
        <v>147</v>
      </c>
      <c r="O3098" s="42" t="s">
        <v>66</v>
      </c>
      <c r="P3098" t="s">
        <v>198</v>
      </c>
      <c r="Q3098" t="str">
        <f>VLOOKUP(KamstrupData[[#This Row],[IdLevel123]],'B-Business Capability'!B:L,10,FALSE)</f>
        <v>Order-to-Cash (O2C)</v>
      </c>
      <c r="R3098">
        <f>VLOOKUP(KamstrupData[[#This Row],[IdLevel123]],'B-Business Capability'!B:L,11,FALSE)</f>
        <v>107</v>
      </c>
      <c r="S3098" t="s">
        <v>809</v>
      </c>
      <c r="T3098" t="s">
        <v>298</v>
      </c>
      <c r="U3098" t="str">
        <f>_xlfn.CONCAT(KamstrupData[[#This Row],[CountryCode]],"_",KamstrupData[[#This Row],[Business Area]],"_",KamstrupData[[#This Row],[DepartmentTeam]])</f>
        <v>DK10_Sales &amp; Marketing_Sales</v>
      </c>
      <c r="V3098" t="str">
        <f>VLOOKUP(KamstrupData[[#This Row],[ORG_Concat]],'O-Organization'!F:H,3,FALSE)</f>
        <v>11002_DK10_Sales &amp; Marketing_Sales &amp; Marketing_Sales</v>
      </c>
    </row>
    <row r="3099" spans="2:22">
      <c r="D3099" t="s">
        <v>95</v>
      </c>
      <c r="E3099" t="str">
        <f>VLOOKUP(D3099,'B-Business Capability'!B:H,5,FALSE)</f>
        <v>Not mapped to capability</v>
      </c>
      <c r="F3099">
        <f>VLOOKUP(D3099,'B-Business Capability'!B:H,6,FALSE)</f>
        <v>0</v>
      </c>
      <c r="G3099">
        <f>VLOOKUP(D3099,'B-Business Capability'!B:H,7,FALSE)</f>
        <v>0</v>
      </c>
      <c r="I3099" t="s">
        <v>253</v>
      </c>
      <c r="J3099" t="s">
        <v>189</v>
      </c>
      <c r="K3099" t="s">
        <v>1275</v>
      </c>
      <c r="L3099" t="s">
        <v>537</v>
      </c>
      <c r="M3099" t="str">
        <f>VLOOKUP(L3099,'A-Applications'!B:D,3,FALSE)</f>
        <v>TBD</v>
      </c>
      <c r="O3099" s="42"/>
      <c r="P3099" t="s">
        <v>1413</v>
      </c>
      <c r="Q3099" t="str">
        <f>VLOOKUP(KamstrupData[[#This Row],[IdLevel123]],'B-Business Capability'!B:L,10,FALSE)</f>
        <v>N/A</v>
      </c>
      <c r="R3099">
        <f>VLOOKUP(KamstrupData[[#This Row],[IdLevel123]],'B-Business Capability'!B:L,11,FALSE)</f>
        <v>0</v>
      </c>
      <c r="T3099" t="s">
        <v>1414</v>
      </c>
      <c r="U3099" t="str">
        <f>_xlfn.CONCAT(KamstrupData[[#This Row],[CountryCode]],"_",KamstrupData[[#This Row],[Business Area]],"_",KamstrupData[[#This Row],[DepartmentTeam]])</f>
        <v>DK10_Sales &amp; Marketing_Sales</v>
      </c>
      <c r="V3099" t="str">
        <f>VLOOKUP(KamstrupData[[#This Row],[ORG_Concat]],'O-Organization'!F:H,3,FALSE)</f>
        <v>11002_DK10_Sales &amp; Marketing_Sales &amp; Marketing_Sales</v>
      </c>
    </row>
    <row r="3100" spans="2:22">
      <c r="D3100" t="s">
        <v>95</v>
      </c>
      <c r="E3100" t="str">
        <f>VLOOKUP(D3100,'B-Business Capability'!B:H,5,FALSE)</f>
        <v>Not mapped to capability</v>
      </c>
      <c r="F3100">
        <f>VLOOKUP(D3100,'B-Business Capability'!B:H,6,FALSE)</f>
        <v>0</v>
      </c>
      <c r="G3100">
        <f>VLOOKUP(D3100,'B-Business Capability'!B:H,7,FALSE)</f>
        <v>0</v>
      </c>
      <c r="I3100" t="s">
        <v>253</v>
      </c>
      <c r="J3100" t="s">
        <v>189</v>
      </c>
      <c r="L3100" t="s">
        <v>537</v>
      </c>
      <c r="M3100" t="str">
        <f>VLOOKUP(L3100,'A-Applications'!B:D,3,FALSE)</f>
        <v>TBD</v>
      </c>
      <c r="O3100" s="42"/>
      <c r="P3100" t="s">
        <v>1415</v>
      </c>
      <c r="Q3100" t="str">
        <f>VLOOKUP(KamstrupData[[#This Row],[IdLevel123]],'B-Business Capability'!B:L,10,FALSE)</f>
        <v>N/A</v>
      </c>
      <c r="R3100">
        <f>VLOOKUP(KamstrupData[[#This Row],[IdLevel123]],'B-Business Capability'!B:L,11,FALSE)</f>
        <v>0</v>
      </c>
      <c r="T3100" t="s">
        <v>1416</v>
      </c>
      <c r="U3100" t="str">
        <f>_xlfn.CONCAT(KamstrupData[[#This Row],[CountryCode]],"_",KamstrupData[[#This Row],[Business Area]],"_",KamstrupData[[#This Row],[DepartmentTeam]])</f>
        <v>DK10_Sales &amp; Marketing_</v>
      </c>
      <c r="V3100" t="str">
        <f>VLOOKUP(KamstrupData[[#This Row],[ORG_Concat]],'O-Organization'!F:H,3,FALSE)</f>
        <v>11000_DK10_Sales &amp; Marketing_Sales &amp; Marketing_</v>
      </c>
    </row>
    <row r="3101" spans="2:22">
      <c r="D3101" t="s">
        <v>1417</v>
      </c>
      <c r="E3101" t="str">
        <f>VLOOKUP(D3101,'B-Business Capability'!B:H,5,FALSE)</f>
        <v>Marketing</v>
      </c>
      <c r="F3101" t="str">
        <f>VLOOKUP(D3101,'B-Business Capability'!B:H,6,FALSE)</f>
        <v>Corporate communication and brand management</v>
      </c>
      <c r="G3101" t="str">
        <f>VLOOKUP(D3101,'B-Business Capability'!B:H,7,FALSE)</f>
        <v>Crisis communication</v>
      </c>
      <c r="I3101" t="s">
        <v>253</v>
      </c>
      <c r="J3101" t="s">
        <v>189</v>
      </c>
      <c r="K3101" t="s">
        <v>249</v>
      </c>
      <c r="L3101" t="s">
        <v>650</v>
      </c>
      <c r="M3101" t="str">
        <f>VLOOKUP(L3101,'A-Applications'!B:D,3,FALSE)</f>
        <v>No application</v>
      </c>
      <c r="O3101" s="42" t="s">
        <v>54</v>
      </c>
      <c r="P3101" t="s">
        <v>685</v>
      </c>
      <c r="Q3101" t="str">
        <f>VLOOKUP(KamstrupData[[#This Row],[IdLevel123]],'B-Business Capability'!B:L,10,FALSE)</f>
        <v>N/A</v>
      </c>
      <c r="R3101">
        <f>VLOOKUP(KamstrupData[[#This Row],[IdLevel123]],'B-Business Capability'!B:L,11,FALSE)</f>
        <v>0</v>
      </c>
      <c r="T3101" t="s">
        <v>242</v>
      </c>
      <c r="U3101" t="str">
        <f>_xlfn.CONCAT(KamstrupData[[#This Row],[CountryCode]],"_",KamstrupData[[#This Row],[Business Area]],"_",KamstrupData[[#This Row],[DepartmentTeam]])</f>
        <v>DK10_Sales &amp; Marketing_Marketing</v>
      </c>
      <c r="V3101" t="str">
        <f>VLOOKUP(KamstrupData[[#This Row],[ORG_Concat]],'O-Organization'!F:H,3,FALSE)</f>
        <v>11001_DK10_Sales &amp; Marketing_Sales &amp; Marketing_Marketing</v>
      </c>
    </row>
    <row r="3102" spans="2:22">
      <c r="D3102" s="28" t="s">
        <v>698</v>
      </c>
      <c r="E3102" t="str">
        <f>VLOOKUP(D3102,'B-Business Capability'!B:H,5,FALSE)</f>
        <v>Sales</v>
      </c>
      <c r="F3102" t="str">
        <f>VLOOKUP(D3102,'B-Business Capability'!B:H,6,FALSE)</f>
        <v>Sales Execution and Customer Engagement</v>
      </c>
      <c r="G3102" t="str">
        <f>VLOOKUP(D3102,'B-Business Capability'!B:H,7,FALSE)</f>
        <v>Productivity and personalization</v>
      </c>
      <c r="I3102" t="s">
        <v>253</v>
      </c>
      <c r="J3102" t="s">
        <v>189</v>
      </c>
      <c r="K3102" t="s">
        <v>1275</v>
      </c>
      <c r="L3102" t="s">
        <v>581</v>
      </c>
      <c r="M3102" t="str">
        <f>VLOOKUP(L3102,'A-Applications'!B:D,3,FALSE)</f>
        <v>Canva Teams</v>
      </c>
      <c r="N3102" t="s">
        <v>53</v>
      </c>
      <c r="O3102" s="42" t="s">
        <v>62</v>
      </c>
      <c r="P3102" t="s">
        <v>198</v>
      </c>
      <c r="Q3102" t="str">
        <f>VLOOKUP(KamstrupData[[#This Row],[IdLevel123]],'B-Business Capability'!B:L,10,FALSE)</f>
        <v>N/A</v>
      </c>
      <c r="R3102">
        <f>VLOOKUP(KamstrupData[[#This Row],[IdLevel123]],'B-Business Capability'!B:L,11,FALSE)</f>
        <v>0</v>
      </c>
      <c r="T3102" t="s">
        <v>1276</v>
      </c>
      <c r="U3102" t="str">
        <f>_xlfn.CONCAT(KamstrupData[[#This Row],[CountryCode]],"_",KamstrupData[[#This Row],[Business Area]],"_",KamstrupData[[#This Row],[DepartmentTeam]])</f>
        <v>DK10_Sales &amp; Marketing_Sales</v>
      </c>
      <c r="V3102" t="str">
        <f>VLOOKUP(KamstrupData[[#This Row],[ORG_Concat]],'O-Organization'!F:H,3,FALSE)</f>
        <v>11002_DK10_Sales &amp; Marketing_Sales &amp; Marketing_Sales</v>
      </c>
    </row>
    <row r="3103" spans="2:22">
      <c r="D3103" s="28" t="s">
        <v>95</v>
      </c>
      <c r="E3103" t="str">
        <f>VLOOKUP(D3103,'B-Business Capability'!B:H,5,FALSE)</f>
        <v>Not mapped to capability</v>
      </c>
      <c r="F3103">
        <f>VLOOKUP(D3103,'B-Business Capability'!B:H,6,FALSE)</f>
        <v>0</v>
      </c>
      <c r="G3103">
        <f>VLOOKUP(D3103,'B-Business Capability'!B:H,7,FALSE)</f>
        <v>0</v>
      </c>
      <c r="I3103" t="s">
        <v>253</v>
      </c>
      <c r="J3103" t="s">
        <v>189</v>
      </c>
      <c r="L3103" t="s">
        <v>581</v>
      </c>
      <c r="M3103" t="str">
        <f>VLOOKUP(L3103,'A-Applications'!B:D,3,FALSE)</f>
        <v>Canva Teams</v>
      </c>
      <c r="N3103" t="s">
        <v>53</v>
      </c>
      <c r="O3103" s="42" t="s">
        <v>62</v>
      </c>
      <c r="P3103" t="s">
        <v>77</v>
      </c>
      <c r="Q3103" t="str">
        <f>VLOOKUP(KamstrupData[[#This Row],[IdLevel123]],'B-Business Capability'!B:L,10,FALSE)</f>
        <v>N/A</v>
      </c>
      <c r="R3103">
        <f>VLOOKUP(KamstrupData[[#This Row],[IdLevel123]],'B-Business Capability'!B:L,11,FALSE)</f>
        <v>0</v>
      </c>
      <c r="U3103" t="str">
        <f>_xlfn.CONCAT(KamstrupData[[#This Row],[CountryCode]],"_",KamstrupData[[#This Row],[Business Area]],"_",KamstrupData[[#This Row],[DepartmentTeam]])</f>
        <v>DK10_Sales &amp; Marketing_</v>
      </c>
      <c r="V3103" t="str">
        <f>VLOOKUP(KamstrupData[[#This Row],[ORG_Concat]],'O-Organization'!F:H,3,FALSE)</f>
        <v>11000_DK10_Sales &amp; Marketing_Sales &amp; Marketing_</v>
      </c>
    </row>
    <row r="3104" spans="2:22">
      <c r="D3104" s="28" t="s">
        <v>95</v>
      </c>
      <c r="E3104" t="str">
        <f>VLOOKUP(D3104,'B-Business Capability'!B:H,5,FALSE)</f>
        <v>Not mapped to capability</v>
      </c>
      <c r="F3104">
        <f>VLOOKUP(D3104,'B-Business Capability'!B:H,6,FALSE)</f>
        <v>0</v>
      </c>
      <c r="G3104">
        <f>VLOOKUP(D3104,'B-Business Capability'!B:H,7,FALSE)</f>
        <v>0</v>
      </c>
      <c r="I3104" t="s">
        <v>253</v>
      </c>
      <c r="J3104" t="s">
        <v>189</v>
      </c>
      <c r="K3104" t="s">
        <v>249</v>
      </c>
      <c r="L3104" t="s">
        <v>1418</v>
      </c>
      <c r="M3104" t="str">
        <f>VLOOKUP(L3104,'A-Applications'!B:D,3,FALSE)</f>
        <v>Google Cloud (Server side tracking)</v>
      </c>
      <c r="O3104" s="42"/>
      <c r="P3104" t="s">
        <v>77</v>
      </c>
      <c r="Q3104" t="str">
        <f>VLOOKUP(KamstrupData[[#This Row],[IdLevel123]],'B-Business Capability'!B:L,10,FALSE)</f>
        <v>N/A</v>
      </c>
      <c r="R3104">
        <f>VLOOKUP(KamstrupData[[#This Row],[IdLevel123]],'B-Business Capability'!B:L,11,FALSE)</f>
        <v>0</v>
      </c>
      <c r="U3104" t="str">
        <f>_xlfn.CONCAT(KamstrupData[[#This Row],[CountryCode]],"_",KamstrupData[[#This Row],[Business Area]],"_",KamstrupData[[#This Row],[DepartmentTeam]])</f>
        <v>DK10_Sales &amp; Marketing_Marketing</v>
      </c>
      <c r="V3104" t="str">
        <f>VLOOKUP(KamstrupData[[#This Row],[ORG_Concat]],'O-Organization'!F:H,3,FALSE)</f>
        <v>11001_DK10_Sales &amp; Marketing_Sales &amp; Marketing_Marketing</v>
      </c>
    </row>
    <row r="3105" spans="4:22">
      <c r="D3105" t="s">
        <v>1419</v>
      </c>
      <c r="E3105" t="str">
        <f>VLOOKUP(D3105,'B-Business Capability'!B:H,5,FALSE)</f>
        <v>Procurement &amp; Logistics</v>
      </c>
      <c r="F3105" t="str">
        <f>VLOOKUP(D3105,'B-Business Capability'!B:H,6,FALSE)</f>
        <v>Purchasing</v>
      </c>
      <c r="G3105">
        <f>VLOOKUP(D3105,'B-Business Capability'!B:H,7,FALSE)</f>
        <v>0</v>
      </c>
      <c r="I3105" t="s">
        <v>253</v>
      </c>
      <c r="J3105" t="s">
        <v>1246</v>
      </c>
      <c r="K3105" t="s">
        <v>1420</v>
      </c>
      <c r="L3105" t="s">
        <v>65</v>
      </c>
      <c r="M3105" t="str">
        <f>VLOOKUP(L3105,'A-Applications'!B:D,3,FALSE)</f>
        <v>IFS ERP</v>
      </c>
      <c r="N3105" t="s">
        <v>53</v>
      </c>
      <c r="O3105" s="42" t="s">
        <v>54</v>
      </c>
      <c r="P3105" t="s">
        <v>1421</v>
      </c>
      <c r="Q3105" t="str">
        <f>VLOOKUP(KamstrupData[[#This Row],[IdLevel123]],'B-Business Capability'!B:L,10,FALSE)</f>
        <v>Procure-to-Pay (P2P)</v>
      </c>
      <c r="R3105">
        <f>VLOOKUP(KamstrupData[[#This Row],[IdLevel123]],'B-Business Capability'!B:L,11,FALSE)</f>
        <v>300</v>
      </c>
      <c r="T3105" t="s">
        <v>1422</v>
      </c>
      <c r="U3105" t="str">
        <f>_xlfn.CONCAT(KamstrupData[[#This Row],[CountryCode]],"_",KamstrupData[[#This Row],[Business Area]],"_",KamstrupData[[#This Row],[DepartmentTeam]])</f>
        <v>DK10_Supply Chain_Sourcing</v>
      </c>
      <c r="V3105" t="str">
        <f>VLOOKUP(KamstrupData[[#This Row],[ORG_Concat]],'O-Organization'!F:H,3,FALSE)</f>
        <v>11160_DK10_Supply Chain_Supply Chain_Sourcing</v>
      </c>
    </row>
    <row r="3106" spans="4:22">
      <c r="D3106" t="s">
        <v>1423</v>
      </c>
      <c r="E3106" t="str">
        <f>VLOOKUP(D3106,'B-Business Capability'!B:H,5,FALSE)</f>
        <v>Procurement &amp; Logistics</v>
      </c>
      <c r="F3106" t="str">
        <f>VLOOKUP(D3106,'B-Business Capability'!B:H,6,FALSE)</f>
        <v>Sourcing</v>
      </c>
      <c r="G3106">
        <f>VLOOKUP(D3106,'B-Business Capability'!B:H,7,FALSE)</f>
        <v>0</v>
      </c>
      <c r="I3106" t="s">
        <v>253</v>
      </c>
      <c r="J3106" t="s">
        <v>1246</v>
      </c>
      <c r="K3106" t="s">
        <v>1420</v>
      </c>
      <c r="L3106" t="s">
        <v>65</v>
      </c>
      <c r="M3106" t="str">
        <f>VLOOKUP(L3106,'A-Applications'!B:D,3,FALSE)</f>
        <v>IFS ERP</v>
      </c>
      <c r="N3106" t="s">
        <v>53</v>
      </c>
      <c r="O3106" s="42" t="s">
        <v>62</v>
      </c>
      <c r="P3106" t="s">
        <v>1424</v>
      </c>
      <c r="Q3106" t="str">
        <f>VLOOKUP(KamstrupData[[#This Row],[IdLevel123]],'B-Business Capability'!B:L,10,FALSE)</f>
        <v>Procure-to-Pay (P2P)</v>
      </c>
      <c r="R3106">
        <f>VLOOKUP(KamstrupData[[#This Row],[IdLevel123]],'B-Business Capability'!B:L,11,FALSE)</f>
        <v>100</v>
      </c>
      <c r="T3106" t="s">
        <v>1425</v>
      </c>
      <c r="U3106" t="str">
        <f>_xlfn.CONCAT(KamstrupData[[#This Row],[CountryCode]],"_",KamstrupData[[#This Row],[Business Area]],"_",KamstrupData[[#This Row],[DepartmentTeam]])</f>
        <v>DK10_Supply Chain_Sourcing</v>
      </c>
      <c r="V3106" t="str">
        <f>VLOOKUP(KamstrupData[[#This Row],[ORG_Concat]],'O-Organization'!F:H,3,FALSE)</f>
        <v>11160_DK10_Supply Chain_Supply Chain_Sourcing</v>
      </c>
    </row>
    <row r="3107" spans="4:22">
      <c r="D3107" t="s">
        <v>1426</v>
      </c>
      <c r="E3107" t="str">
        <f>VLOOKUP(D3107,'B-Business Capability'!B:H,5,FALSE)</f>
        <v>Manufacturing</v>
      </c>
      <c r="F3107" t="str">
        <f>VLOOKUP(D3107,'B-Business Capability'!B:H,6,FALSE)</f>
        <v>Change Management</v>
      </c>
      <c r="G3107">
        <f>VLOOKUP(D3107,'B-Business Capability'!B:H,7,FALSE)</f>
        <v>0</v>
      </c>
      <c r="I3107" t="s">
        <v>253</v>
      </c>
      <c r="J3107" t="s">
        <v>1246</v>
      </c>
      <c r="L3107" t="s">
        <v>65</v>
      </c>
      <c r="M3107" t="str">
        <f>VLOOKUP(L3107,'A-Applications'!B:D,3,FALSE)</f>
        <v>IFS ERP</v>
      </c>
      <c r="N3107" t="s">
        <v>53</v>
      </c>
      <c r="O3107" s="42" t="s">
        <v>66</v>
      </c>
      <c r="P3107" t="s">
        <v>191</v>
      </c>
      <c r="Q3107" t="str">
        <f>VLOOKUP(KamstrupData[[#This Row],[IdLevel123]],'B-Business Capability'!B:L,10,FALSE)</f>
        <v>Idea-to-Release (I2R)</v>
      </c>
      <c r="R3107">
        <f>VLOOKUP(KamstrupData[[#This Row],[IdLevel123]],'B-Business Capability'!B:L,11,FALSE)</f>
        <v>470</v>
      </c>
      <c r="U3107" t="str">
        <f>_xlfn.CONCAT(KamstrupData[[#This Row],[CountryCode]],"_",KamstrupData[[#This Row],[Business Area]],"_",KamstrupData[[#This Row],[DepartmentTeam]])</f>
        <v>DK10_Supply Chain_</v>
      </c>
      <c r="V3107" t="str">
        <f>VLOOKUP(KamstrupData[[#This Row],[ORG_Concat]],'O-Organization'!F:H,3,FALSE)</f>
        <v>11028_DK10_Supply Chain_Supply Chain_</v>
      </c>
    </row>
    <row r="3108" spans="4:22">
      <c r="D3108" t="s">
        <v>576</v>
      </c>
      <c r="E3108" t="str">
        <f>VLOOKUP(D3108,'B-Business Capability'!B:H,5,FALSE)</f>
        <v>Manufacturing</v>
      </c>
      <c r="F3108" t="str">
        <f>VLOOKUP(D3108,'B-Business Capability'!B:H,6,FALSE)</f>
        <v>Product Design &amp; Planning</v>
      </c>
      <c r="G3108">
        <f>VLOOKUP(D3108,'B-Business Capability'!B:H,7,FALSE)</f>
        <v>0</v>
      </c>
      <c r="I3108" t="s">
        <v>253</v>
      </c>
      <c r="J3108" t="s">
        <v>1246</v>
      </c>
      <c r="L3108" t="s">
        <v>65</v>
      </c>
      <c r="M3108" t="str">
        <f>VLOOKUP(L3108,'A-Applications'!B:D,3,FALSE)</f>
        <v>IFS ERP</v>
      </c>
      <c r="N3108" t="s">
        <v>53</v>
      </c>
      <c r="O3108" s="42" t="s">
        <v>54</v>
      </c>
      <c r="P3108" t="s">
        <v>191</v>
      </c>
      <c r="Q3108" t="str">
        <f>VLOOKUP(KamstrupData[[#This Row],[IdLevel123]],'B-Business Capability'!B:L,10,FALSE)</f>
        <v>Idea-to-Release (I2R)</v>
      </c>
      <c r="R3108">
        <f>VLOOKUP(KamstrupData[[#This Row],[IdLevel123]],'B-Business Capability'!B:L,11,FALSE)</f>
        <v>450</v>
      </c>
      <c r="U3108" t="str">
        <f>_xlfn.CONCAT(KamstrupData[[#This Row],[CountryCode]],"_",KamstrupData[[#This Row],[Business Area]],"_",KamstrupData[[#This Row],[DepartmentTeam]])</f>
        <v>DK10_Supply Chain_</v>
      </c>
      <c r="V3108" t="str">
        <f>VLOOKUP(KamstrupData[[#This Row],[ORG_Concat]],'O-Organization'!F:H,3,FALSE)</f>
        <v>11028_DK10_Supply Chain_Supply Chain_</v>
      </c>
    </row>
    <row r="3109" spans="4:22">
      <c r="D3109" t="s">
        <v>561</v>
      </c>
      <c r="E3109" t="str">
        <f>VLOOKUP(D3109,'B-Business Capability'!B:H,5,FALSE)</f>
        <v>Manufacturing</v>
      </c>
      <c r="F3109" t="str">
        <f>VLOOKUP(D3109,'B-Business Capability'!B:H,6,FALSE)</f>
        <v>Manufacturing Order Management</v>
      </c>
      <c r="G3109">
        <f>VLOOKUP(D3109,'B-Business Capability'!B:H,7,FALSE)</f>
        <v>0</v>
      </c>
      <c r="I3109" t="s">
        <v>253</v>
      </c>
      <c r="J3109" t="s">
        <v>1246</v>
      </c>
      <c r="L3109" t="s">
        <v>65</v>
      </c>
      <c r="M3109" t="str">
        <f>VLOOKUP(L3109,'A-Applications'!B:D,3,FALSE)</f>
        <v>IFS ERP</v>
      </c>
      <c r="N3109" t="s">
        <v>53</v>
      </c>
      <c r="O3109" s="42" t="s">
        <v>66</v>
      </c>
      <c r="P3109" t="s">
        <v>191</v>
      </c>
      <c r="Q3109" t="str">
        <f>VLOOKUP(KamstrupData[[#This Row],[IdLevel123]],'B-Business Capability'!B:L,10,FALSE)</f>
        <v>Plan-to-Produce (P2P)</v>
      </c>
      <c r="R3109">
        <f>VLOOKUP(KamstrupData[[#This Row],[IdLevel123]],'B-Business Capability'!B:L,11,FALSE)</f>
        <v>0</v>
      </c>
      <c r="U3109" t="str">
        <f>_xlfn.CONCAT(KamstrupData[[#This Row],[CountryCode]],"_",KamstrupData[[#This Row],[Business Area]],"_",KamstrupData[[#This Row],[DepartmentTeam]])</f>
        <v>DK10_Supply Chain_</v>
      </c>
      <c r="V3109" t="str">
        <f>VLOOKUP(KamstrupData[[#This Row],[ORG_Concat]],'O-Organization'!F:H,3,FALSE)</f>
        <v>11028_DK10_Supply Chain_Supply Chain_</v>
      </c>
    </row>
    <row r="3110" spans="4:22">
      <c r="D3110" t="s">
        <v>1427</v>
      </c>
      <c r="E3110" t="str">
        <f>VLOOKUP(D3110,'B-Business Capability'!B:H,5,FALSE)</f>
        <v>Manufacturing</v>
      </c>
      <c r="F3110" t="str">
        <f>VLOOKUP(D3110,'B-Business Capability'!B:H,6,FALSE)</f>
        <v>Manufacturing Steering</v>
      </c>
      <c r="G3110">
        <f>VLOOKUP(D3110,'B-Business Capability'!B:H,7,FALSE)</f>
        <v>0</v>
      </c>
      <c r="I3110" t="s">
        <v>253</v>
      </c>
      <c r="J3110" t="s">
        <v>1246</v>
      </c>
      <c r="L3110" t="s">
        <v>65</v>
      </c>
      <c r="M3110" t="str">
        <f>VLOOKUP(L3110,'A-Applications'!B:D,3,FALSE)</f>
        <v>IFS ERP</v>
      </c>
      <c r="N3110" t="s">
        <v>147</v>
      </c>
      <c r="O3110" s="42" t="s">
        <v>66</v>
      </c>
      <c r="P3110" t="s">
        <v>1428</v>
      </c>
      <c r="Q3110" t="str">
        <f>VLOOKUP(KamstrupData[[#This Row],[IdLevel123]],'B-Business Capability'!B:L,10,FALSE)</f>
        <v>Plan-to-Produce (P2P)</v>
      </c>
      <c r="R3110">
        <f>VLOOKUP(KamstrupData[[#This Row],[IdLevel123]],'B-Business Capability'!B:L,11,FALSE)</f>
        <v>0</v>
      </c>
      <c r="T3110" t="s">
        <v>1429</v>
      </c>
      <c r="U3110" t="str">
        <f>_xlfn.CONCAT(KamstrupData[[#This Row],[CountryCode]],"_",KamstrupData[[#This Row],[Business Area]],"_",KamstrupData[[#This Row],[DepartmentTeam]])</f>
        <v>DK10_Supply Chain_</v>
      </c>
      <c r="V3110" t="str">
        <f>VLOOKUP(KamstrupData[[#This Row],[ORG_Concat]],'O-Organization'!F:H,3,FALSE)</f>
        <v>11028_DK10_Supply Chain_Supply Chain_</v>
      </c>
    </row>
    <row r="3111" spans="4:22">
      <c r="D3111" t="s">
        <v>1427</v>
      </c>
      <c r="E3111" t="str">
        <f>VLOOKUP(D3111,'B-Business Capability'!B:H,5,FALSE)</f>
        <v>Manufacturing</v>
      </c>
      <c r="F3111" t="str">
        <f>VLOOKUP(D3111,'B-Business Capability'!B:H,6,FALSE)</f>
        <v>Manufacturing Steering</v>
      </c>
      <c r="G3111">
        <f>VLOOKUP(D3111,'B-Business Capability'!B:H,7,FALSE)</f>
        <v>0</v>
      </c>
      <c r="I3111" t="s">
        <v>253</v>
      </c>
      <c r="J3111" t="s">
        <v>1246</v>
      </c>
      <c r="L3111" t="s">
        <v>65</v>
      </c>
      <c r="M3111" t="str">
        <f>VLOOKUP(L3111,'A-Applications'!B:D,3,FALSE)</f>
        <v>IFS ERP</v>
      </c>
      <c r="N3111" t="s">
        <v>147</v>
      </c>
      <c r="O3111" s="42" t="s">
        <v>66</v>
      </c>
      <c r="P3111" t="s">
        <v>1430</v>
      </c>
      <c r="Q3111" t="str">
        <f>VLOOKUP(KamstrupData[[#This Row],[IdLevel123]],'B-Business Capability'!B:L,10,FALSE)</f>
        <v>Plan-to-Produce (P2P)</v>
      </c>
      <c r="R3111">
        <f>VLOOKUP(KamstrupData[[#This Row],[IdLevel123]],'B-Business Capability'!B:L,11,FALSE)</f>
        <v>0</v>
      </c>
      <c r="T3111" t="s">
        <v>1429</v>
      </c>
      <c r="U3111" t="str">
        <f>_xlfn.CONCAT(KamstrupData[[#This Row],[CountryCode]],"_",KamstrupData[[#This Row],[Business Area]],"_",KamstrupData[[#This Row],[DepartmentTeam]])</f>
        <v>DK10_Supply Chain_</v>
      </c>
      <c r="V3111" t="str">
        <f>VLOOKUP(KamstrupData[[#This Row],[ORG_Concat]],'O-Organization'!F:H,3,FALSE)</f>
        <v>11028_DK10_Supply Chain_Supply Chain_</v>
      </c>
    </row>
    <row r="3112" spans="4:22">
      <c r="D3112" t="s">
        <v>1427</v>
      </c>
      <c r="E3112" t="str">
        <f>VLOOKUP(D3112,'B-Business Capability'!B:H,5,FALSE)</f>
        <v>Manufacturing</v>
      </c>
      <c r="F3112" t="str">
        <f>VLOOKUP(D3112,'B-Business Capability'!B:H,6,FALSE)</f>
        <v>Manufacturing Steering</v>
      </c>
      <c r="G3112">
        <f>VLOOKUP(D3112,'B-Business Capability'!B:H,7,FALSE)</f>
        <v>0</v>
      </c>
      <c r="I3112" t="s">
        <v>253</v>
      </c>
      <c r="J3112" t="s">
        <v>1246</v>
      </c>
      <c r="L3112" t="s">
        <v>65</v>
      </c>
      <c r="M3112" t="str">
        <f>VLOOKUP(L3112,'A-Applications'!B:D,3,FALSE)</f>
        <v>IFS ERP</v>
      </c>
      <c r="N3112" t="s">
        <v>147</v>
      </c>
      <c r="O3112" s="42" t="s">
        <v>66</v>
      </c>
      <c r="P3112" t="s">
        <v>1431</v>
      </c>
      <c r="Q3112" t="str">
        <f>VLOOKUP(KamstrupData[[#This Row],[IdLevel123]],'B-Business Capability'!B:L,10,FALSE)</f>
        <v>Plan-to-Produce (P2P)</v>
      </c>
      <c r="R3112">
        <f>VLOOKUP(KamstrupData[[#This Row],[IdLevel123]],'B-Business Capability'!B:L,11,FALSE)</f>
        <v>0</v>
      </c>
      <c r="T3112" t="s">
        <v>1429</v>
      </c>
      <c r="U3112" t="str">
        <f>_xlfn.CONCAT(KamstrupData[[#This Row],[CountryCode]],"_",KamstrupData[[#This Row],[Business Area]],"_",KamstrupData[[#This Row],[DepartmentTeam]])</f>
        <v>DK10_Supply Chain_</v>
      </c>
      <c r="V3112" t="str">
        <f>VLOOKUP(KamstrupData[[#This Row],[ORG_Concat]],'O-Organization'!F:H,3,FALSE)</f>
        <v>11028_DK10_Supply Chain_Supply Chain_</v>
      </c>
    </row>
    <row r="3113" spans="4:22">
      <c r="D3113" t="s">
        <v>1427</v>
      </c>
      <c r="E3113" t="str">
        <f>VLOOKUP(D3113,'B-Business Capability'!B:H,5,FALSE)</f>
        <v>Manufacturing</v>
      </c>
      <c r="F3113" t="str">
        <f>VLOOKUP(D3113,'B-Business Capability'!B:H,6,FALSE)</f>
        <v>Manufacturing Steering</v>
      </c>
      <c r="G3113">
        <f>VLOOKUP(D3113,'B-Business Capability'!B:H,7,FALSE)</f>
        <v>0</v>
      </c>
      <c r="I3113" t="s">
        <v>253</v>
      </c>
      <c r="J3113" t="s">
        <v>1246</v>
      </c>
      <c r="L3113" t="s">
        <v>65</v>
      </c>
      <c r="M3113" t="str">
        <f>VLOOKUP(L3113,'A-Applications'!B:D,3,FALSE)</f>
        <v>IFS ERP</v>
      </c>
      <c r="N3113" t="s">
        <v>147</v>
      </c>
      <c r="O3113" s="42" t="s">
        <v>66</v>
      </c>
      <c r="P3113" t="s">
        <v>1432</v>
      </c>
      <c r="Q3113" t="str">
        <f>VLOOKUP(KamstrupData[[#This Row],[IdLevel123]],'B-Business Capability'!B:L,10,FALSE)</f>
        <v>Plan-to-Produce (P2P)</v>
      </c>
      <c r="R3113">
        <f>VLOOKUP(KamstrupData[[#This Row],[IdLevel123]],'B-Business Capability'!B:L,11,FALSE)</f>
        <v>0</v>
      </c>
      <c r="T3113" t="s">
        <v>1429</v>
      </c>
      <c r="U3113" t="str">
        <f>_xlfn.CONCAT(KamstrupData[[#This Row],[CountryCode]],"_",KamstrupData[[#This Row],[Business Area]],"_",KamstrupData[[#This Row],[DepartmentTeam]])</f>
        <v>DK10_Supply Chain_</v>
      </c>
      <c r="V3113" t="str">
        <f>VLOOKUP(KamstrupData[[#This Row],[ORG_Concat]],'O-Organization'!F:H,3,FALSE)</f>
        <v>11028_DK10_Supply Chain_Supply Chain_</v>
      </c>
    </row>
    <row r="3114" spans="4:22">
      <c r="D3114" t="s">
        <v>1427</v>
      </c>
      <c r="E3114" t="str">
        <f>VLOOKUP(D3114,'B-Business Capability'!B:H,5,FALSE)</f>
        <v>Manufacturing</v>
      </c>
      <c r="F3114" t="str">
        <f>VLOOKUP(D3114,'B-Business Capability'!B:H,6,FALSE)</f>
        <v>Manufacturing Steering</v>
      </c>
      <c r="G3114">
        <f>VLOOKUP(D3114,'B-Business Capability'!B:H,7,FALSE)</f>
        <v>0</v>
      </c>
      <c r="I3114" t="s">
        <v>253</v>
      </c>
      <c r="J3114" t="s">
        <v>1246</v>
      </c>
      <c r="L3114" t="s">
        <v>65</v>
      </c>
      <c r="M3114" t="str">
        <f>VLOOKUP(L3114,'A-Applications'!B:D,3,FALSE)</f>
        <v>IFS ERP</v>
      </c>
      <c r="N3114" t="s">
        <v>147</v>
      </c>
      <c r="O3114" s="42" t="s">
        <v>66</v>
      </c>
      <c r="P3114" t="s">
        <v>1433</v>
      </c>
      <c r="Q3114" t="str">
        <f>VLOOKUP(KamstrupData[[#This Row],[IdLevel123]],'B-Business Capability'!B:L,10,FALSE)</f>
        <v>Plan-to-Produce (P2P)</v>
      </c>
      <c r="R3114">
        <f>VLOOKUP(KamstrupData[[#This Row],[IdLevel123]],'B-Business Capability'!B:L,11,FALSE)</f>
        <v>0</v>
      </c>
      <c r="T3114" t="s">
        <v>1429</v>
      </c>
      <c r="U3114" t="str">
        <f>_xlfn.CONCAT(KamstrupData[[#This Row],[CountryCode]],"_",KamstrupData[[#This Row],[Business Area]],"_",KamstrupData[[#This Row],[DepartmentTeam]])</f>
        <v>DK10_Supply Chain_</v>
      </c>
      <c r="V3114" t="str">
        <f>VLOOKUP(KamstrupData[[#This Row],[ORG_Concat]],'O-Organization'!F:H,3,FALSE)</f>
        <v>11028_DK10_Supply Chain_Supply Chain_</v>
      </c>
    </row>
    <row r="3115" spans="4:22">
      <c r="D3115" t="s">
        <v>1427</v>
      </c>
      <c r="E3115" t="str">
        <f>VLOOKUP(D3115,'B-Business Capability'!B:H,5,FALSE)</f>
        <v>Manufacturing</v>
      </c>
      <c r="F3115" t="str">
        <f>VLOOKUP(D3115,'B-Business Capability'!B:H,6,FALSE)</f>
        <v>Manufacturing Steering</v>
      </c>
      <c r="G3115">
        <f>VLOOKUP(D3115,'B-Business Capability'!B:H,7,FALSE)</f>
        <v>0</v>
      </c>
      <c r="I3115" t="s">
        <v>253</v>
      </c>
      <c r="J3115" t="s">
        <v>1246</v>
      </c>
      <c r="L3115" t="s">
        <v>65</v>
      </c>
      <c r="M3115" t="str">
        <f>VLOOKUP(L3115,'A-Applications'!B:D,3,FALSE)</f>
        <v>IFS ERP</v>
      </c>
      <c r="N3115" t="s">
        <v>147</v>
      </c>
      <c r="O3115" s="42" t="s">
        <v>66</v>
      </c>
      <c r="P3115" t="s">
        <v>1434</v>
      </c>
      <c r="Q3115" t="str">
        <f>VLOOKUP(KamstrupData[[#This Row],[IdLevel123]],'B-Business Capability'!B:L,10,FALSE)</f>
        <v>Plan-to-Produce (P2P)</v>
      </c>
      <c r="R3115">
        <f>VLOOKUP(KamstrupData[[#This Row],[IdLevel123]],'B-Business Capability'!B:L,11,FALSE)</f>
        <v>0</v>
      </c>
      <c r="T3115" t="s">
        <v>1429</v>
      </c>
      <c r="U3115" t="str">
        <f>_xlfn.CONCAT(KamstrupData[[#This Row],[CountryCode]],"_",KamstrupData[[#This Row],[Business Area]],"_",KamstrupData[[#This Row],[DepartmentTeam]])</f>
        <v>DK10_Supply Chain_</v>
      </c>
      <c r="V3115" t="str">
        <f>VLOOKUP(KamstrupData[[#This Row],[ORG_Concat]],'O-Organization'!F:H,3,FALSE)</f>
        <v>11028_DK10_Supply Chain_Supply Chain_</v>
      </c>
    </row>
    <row r="3116" spans="4:22">
      <c r="D3116" t="s">
        <v>1427</v>
      </c>
      <c r="E3116" t="str">
        <f>VLOOKUP(D3116,'B-Business Capability'!B:H,5,FALSE)</f>
        <v>Manufacturing</v>
      </c>
      <c r="F3116" t="str">
        <f>VLOOKUP(D3116,'B-Business Capability'!B:H,6,FALSE)</f>
        <v>Manufacturing Steering</v>
      </c>
      <c r="G3116">
        <f>VLOOKUP(D3116,'B-Business Capability'!B:H,7,FALSE)</f>
        <v>0</v>
      </c>
      <c r="I3116" t="s">
        <v>253</v>
      </c>
      <c r="J3116" t="s">
        <v>1246</v>
      </c>
      <c r="L3116" t="s">
        <v>65</v>
      </c>
      <c r="M3116" t="str">
        <f>VLOOKUP(L3116,'A-Applications'!B:D,3,FALSE)</f>
        <v>IFS ERP</v>
      </c>
      <c r="N3116" t="s">
        <v>147</v>
      </c>
      <c r="O3116" s="42" t="s">
        <v>66</v>
      </c>
      <c r="P3116" t="s">
        <v>1435</v>
      </c>
      <c r="Q3116" t="str">
        <f>VLOOKUP(KamstrupData[[#This Row],[IdLevel123]],'B-Business Capability'!B:L,10,FALSE)</f>
        <v>Plan-to-Produce (P2P)</v>
      </c>
      <c r="R3116">
        <f>VLOOKUP(KamstrupData[[#This Row],[IdLevel123]],'B-Business Capability'!B:L,11,FALSE)</f>
        <v>0</v>
      </c>
      <c r="T3116" t="s">
        <v>1429</v>
      </c>
      <c r="U3116" t="str">
        <f>_xlfn.CONCAT(KamstrupData[[#This Row],[CountryCode]],"_",KamstrupData[[#This Row],[Business Area]],"_",KamstrupData[[#This Row],[DepartmentTeam]])</f>
        <v>DK10_Supply Chain_</v>
      </c>
      <c r="V3116" t="str">
        <f>VLOOKUP(KamstrupData[[#This Row],[ORG_Concat]],'O-Organization'!F:H,3,FALSE)</f>
        <v>11028_DK10_Supply Chain_Supply Chain_</v>
      </c>
    </row>
    <row r="3117" spans="4:22">
      <c r="D3117" t="s">
        <v>1427</v>
      </c>
      <c r="E3117" t="str">
        <f>VLOOKUP(D3117,'B-Business Capability'!B:H,5,FALSE)</f>
        <v>Manufacturing</v>
      </c>
      <c r="F3117" t="str">
        <f>VLOOKUP(D3117,'B-Business Capability'!B:H,6,FALSE)</f>
        <v>Manufacturing Steering</v>
      </c>
      <c r="G3117">
        <f>VLOOKUP(D3117,'B-Business Capability'!B:H,7,FALSE)</f>
        <v>0</v>
      </c>
      <c r="I3117" t="s">
        <v>253</v>
      </c>
      <c r="J3117" t="s">
        <v>1246</v>
      </c>
      <c r="L3117" t="s">
        <v>65</v>
      </c>
      <c r="M3117" t="str">
        <f>VLOOKUP(L3117,'A-Applications'!B:D,3,FALSE)</f>
        <v>IFS ERP</v>
      </c>
      <c r="N3117" t="s">
        <v>53</v>
      </c>
      <c r="O3117" s="42" t="s">
        <v>66</v>
      </c>
      <c r="P3117" t="s">
        <v>191</v>
      </c>
      <c r="Q3117" t="str">
        <f>VLOOKUP(KamstrupData[[#This Row],[IdLevel123]],'B-Business Capability'!B:L,10,FALSE)</f>
        <v>Plan-to-Produce (P2P)</v>
      </c>
      <c r="R3117">
        <f>VLOOKUP(KamstrupData[[#This Row],[IdLevel123]],'B-Business Capability'!B:L,11,FALSE)</f>
        <v>0</v>
      </c>
      <c r="U3117" t="str">
        <f>_xlfn.CONCAT(KamstrupData[[#This Row],[CountryCode]],"_",KamstrupData[[#This Row],[Business Area]],"_",KamstrupData[[#This Row],[DepartmentTeam]])</f>
        <v>DK10_Supply Chain_</v>
      </c>
      <c r="V3117" t="str">
        <f>VLOOKUP(KamstrupData[[#This Row],[ORG_Concat]],'O-Organization'!F:H,3,FALSE)</f>
        <v>11028_DK10_Supply Chain_Supply Chain_</v>
      </c>
    </row>
    <row r="3118" spans="4:22">
      <c r="D3118" t="s">
        <v>1436</v>
      </c>
      <c r="E3118" t="str">
        <f>VLOOKUP(D3118,'B-Business Capability'!B:H,5,FALSE)</f>
        <v>Procurement &amp; Logistics</v>
      </c>
      <c r="F3118" t="str">
        <f>VLOOKUP(D3118,'B-Business Capability'!B:H,6,FALSE)</f>
        <v>Logistics Management</v>
      </c>
      <c r="G3118" t="str">
        <f>VLOOKUP(D3118,'B-Business Capability'!B:H,7,FALSE)</f>
        <v>Manage Demand Forecast</v>
      </c>
      <c r="I3118" t="s">
        <v>253</v>
      </c>
      <c r="J3118" t="s">
        <v>1246</v>
      </c>
      <c r="L3118" t="s">
        <v>65</v>
      </c>
      <c r="M3118" t="str">
        <f>VLOOKUP(L3118,'A-Applications'!B:D,3,FALSE)</f>
        <v>IFS ERP</v>
      </c>
      <c r="N3118" t="s">
        <v>147</v>
      </c>
      <c r="O3118" s="42" t="s">
        <v>66</v>
      </c>
      <c r="P3118" t="s">
        <v>1322</v>
      </c>
      <c r="Q3118" t="str">
        <f>VLOOKUP(KamstrupData[[#This Row],[IdLevel123]],'B-Business Capability'!B:L,10,FALSE)</f>
        <v>Make-to-Delivery (M2D)</v>
      </c>
      <c r="R3118">
        <f>VLOOKUP(KamstrupData[[#This Row],[IdLevel123]],'B-Business Capability'!B:L,11,FALSE)</f>
        <v>0</v>
      </c>
      <c r="U3118" t="str">
        <f>_xlfn.CONCAT(KamstrupData[[#This Row],[CountryCode]],"_",KamstrupData[[#This Row],[Business Area]],"_",KamstrupData[[#This Row],[DepartmentTeam]])</f>
        <v>DK10_Supply Chain_</v>
      </c>
      <c r="V3118" t="str">
        <f>VLOOKUP(KamstrupData[[#This Row],[ORG_Concat]],'O-Organization'!F:H,3,FALSE)</f>
        <v>11028_DK10_Supply Chain_Supply Chain_</v>
      </c>
    </row>
    <row r="3119" spans="4:22">
      <c r="D3119" t="s">
        <v>1437</v>
      </c>
      <c r="E3119" t="str">
        <f>VLOOKUP(D3119,'B-Business Capability'!B:H,5,FALSE)</f>
        <v>Procurement &amp; Logistics</v>
      </c>
      <c r="F3119" t="str">
        <f>VLOOKUP(D3119,'B-Business Capability'!B:H,6,FALSE)</f>
        <v>Logistics Management</v>
      </c>
      <c r="G3119" t="str">
        <f>VLOOKUP(D3119,'B-Business Capability'!B:H,7,FALSE)</f>
        <v>Manage Logistic Order</v>
      </c>
      <c r="I3119" t="s">
        <v>253</v>
      </c>
      <c r="J3119" t="s">
        <v>1246</v>
      </c>
      <c r="L3119" t="s">
        <v>65</v>
      </c>
      <c r="M3119" t="str">
        <f>VLOOKUP(L3119,'A-Applications'!B:D,3,FALSE)</f>
        <v>IFS ERP</v>
      </c>
      <c r="N3119" t="s">
        <v>53</v>
      </c>
      <c r="O3119" s="42" t="s">
        <v>66</v>
      </c>
      <c r="P3119" t="s">
        <v>1438</v>
      </c>
      <c r="Q3119" t="str">
        <f>VLOOKUP(KamstrupData[[#This Row],[IdLevel123]],'B-Business Capability'!B:L,10,FALSE)</f>
        <v>Make-to-Delivery (M2D)</v>
      </c>
      <c r="R3119">
        <f>VLOOKUP(KamstrupData[[#This Row],[IdLevel123]],'B-Business Capability'!B:L,11,FALSE)</f>
        <v>0</v>
      </c>
      <c r="U3119" t="str">
        <f>_xlfn.CONCAT(KamstrupData[[#This Row],[CountryCode]],"_",KamstrupData[[#This Row],[Business Area]],"_",KamstrupData[[#This Row],[DepartmentTeam]])</f>
        <v>DK10_Supply Chain_</v>
      </c>
      <c r="V3119" t="str">
        <f>VLOOKUP(KamstrupData[[#This Row],[ORG_Concat]],'O-Organization'!F:H,3,FALSE)</f>
        <v>11028_DK10_Supply Chain_Supply Chain_</v>
      </c>
    </row>
    <row r="3120" spans="4:22">
      <c r="D3120" t="s">
        <v>1439</v>
      </c>
      <c r="E3120" t="str">
        <f>VLOOKUP(D3120,'B-Business Capability'!B:H,5,FALSE)</f>
        <v>Procurement &amp; Logistics</v>
      </c>
      <c r="F3120" t="str">
        <f>VLOOKUP(D3120,'B-Business Capability'!B:H,6,FALSE)</f>
        <v>Logistics Management</v>
      </c>
      <c r="G3120" t="str">
        <f>VLOOKUP(D3120,'B-Business Capability'!B:H,7,FALSE)</f>
        <v>Manage Returns</v>
      </c>
      <c r="I3120" t="s">
        <v>253</v>
      </c>
      <c r="J3120" t="s">
        <v>1246</v>
      </c>
      <c r="L3120" t="s">
        <v>65</v>
      </c>
      <c r="M3120" t="str">
        <f>VLOOKUP(L3120,'A-Applications'!B:D,3,FALSE)</f>
        <v>IFS ERP</v>
      </c>
      <c r="N3120" t="s">
        <v>53</v>
      </c>
      <c r="O3120" s="42" t="s">
        <v>66</v>
      </c>
      <c r="P3120" t="s">
        <v>1440</v>
      </c>
      <c r="Q3120" t="str">
        <f>VLOOKUP(KamstrupData[[#This Row],[IdLevel123]],'B-Business Capability'!B:L,10,FALSE)</f>
        <v>Make-to-Delivery (M2D)</v>
      </c>
      <c r="R3120">
        <f>VLOOKUP(KamstrupData[[#This Row],[IdLevel123]],'B-Business Capability'!B:L,11,FALSE)</f>
        <v>0</v>
      </c>
      <c r="U3120" t="str">
        <f>_xlfn.CONCAT(KamstrupData[[#This Row],[CountryCode]],"_",KamstrupData[[#This Row],[Business Area]],"_",KamstrupData[[#This Row],[DepartmentTeam]])</f>
        <v>DK10_Supply Chain_</v>
      </c>
      <c r="V3120" t="str">
        <f>VLOOKUP(KamstrupData[[#This Row],[ORG_Concat]],'O-Organization'!F:H,3,FALSE)</f>
        <v>11028_DK10_Supply Chain_Supply Chain_</v>
      </c>
    </row>
    <row r="3121" spans="2:22">
      <c r="B3121" s="28">
        <v>46023</v>
      </c>
      <c r="C3121" s="28">
        <v>47118</v>
      </c>
      <c r="D3121" t="s">
        <v>1439</v>
      </c>
      <c r="E3121" t="str">
        <f>VLOOKUP(D3121,'B-Business Capability'!B:H,5,FALSE)</f>
        <v>Procurement &amp; Logistics</v>
      </c>
      <c r="F3121" t="str">
        <f>VLOOKUP(D3121,'B-Business Capability'!B:H,6,FALSE)</f>
        <v>Logistics Management</v>
      </c>
      <c r="G3121" t="str">
        <f>VLOOKUP(D3121,'B-Business Capability'!B:H,7,FALSE)</f>
        <v>Manage Returns</v>
      </c>
      <c r="I3121" t="s">
        <v>253</v>
      </c>
      <c r="J3121" t="s">
        <v>1246</v>
      </c>
      <c r="L3121" t="s">
        <v>65</v>
      </c>
      <c r="M3121" t="str">
        <f>VLOOKUP(L3121,'A-Applications'!B:D,3,FALSE)</f>
        <v>IFS ERP</v>
      </c>
      <c r="O3121" s="42"/>
      <c r="P3121" t="s">
        <v>191</v>
      </c>
      <c r="Q3121" t="str">
        <f>VLOOKUP(KamstrupData[[#This Row],[IdLevel123]],'B-Business Capability'!B:L,10,FALSE)</f>
        <v>Make-to-Delivery (M2D)</v>
      </c>
      <c r="R3121">
        <f>VLOOKUP(KamstrupData[[#This Row],[IdLevel123]],'B-Business Capability'!B:L,11,FALSE)</f>
        <v>0</v>
      </c>
      <c r="S3121" t="s">
        <v>1441</v>
      </c>
      <c r="U3121" t="str">
        <f>_xlfn.CONCAT(KamstrupData[[#This Row],[CountryCode]],"_",KamstrupData[[#This Row],[Business Area]],"_",KamstrupData[[#This Row],[DepartmentTeam]])</f>
        <v>DK10_Supply Chain_</v>
      </c>
      <c r="V3121" t="str">
        <f>VLOOKUP(KamstrupData[[#This Row],[ORG_Concat]],'O-Organization'!F:H,3,FALSE)</f>
        <v>11028_DK10_Supply Chain_Supply Chain_</v>
      </c>
    </row>
    <row r="3122" spans="2:22">
      <c r="D3122" t="s">
        <v>1442</v>
      </c>
      <c r="E3122" t="str">
        <f>VLOOKUP(D3122,'B-Business Capability'!B:H,5,FALSE)</f>
        <v>Procurement &amp; Logistics</v>
      </c>
      <c r="F3122" t="str">
        <f>VLOOKUP(D3122,'B-Business Capability'!B:H,6,FALSE)</f>
        <v>Purchasing</v>
      </c>
      <c r="G3122" t="str">
        <f>VLOOKUP(D3122,'B-Business Capability'!B:H,7,FALSE)</f>
        <v>Approve &amp; Transmit Order</v>
      </c>
      <c r="I3122" t="s">
        <v>253</v>
      </c>
      <c r="J3122" t="s">
        <v>1246</v>
      </c>
      <c r="L3122" t="s">
        <v>65</v>
      </c>
      <c r="M3122" t="str">
        <f>VLOOKUP(L3122,'A-Applications'!B:D,3,FALSE)</f>
        <v>IFS ERP</v>
      </c>
      <c r="N3122" t="s">
        <v>53</v>
      </c>
      <c r="O3122" s="42" t="s">
        <v>54</v>
      </c>
      <c r="P3122" t="s">
        <v>1440</v>
      </c>
      <c r="Q3122" t="str">
        <f>VLOOKUP(KamstrupData[[#This Row],[IdLevel123]],'B-Business Capability'!B:L,10,FALSE)</f>
        <v>Procure-to-Pay (P2P)</v>
      </c>
      <c r="R3122">
        <f>VLOOKUP(KamstrupData[[#This Row],[IdLevel123]],'B-Business Capability'!B:L,11,FALSE)</f>
        <v>310</v>
      </c>
      <c r="U3122" t="str">
        <f>_xlfn.CONCAT(KamstrupData[[#This Row],[CountryCode]],"_",KamstrupData[[#This Row],[Business Area]],"_",KamstrupData[[#This Row],[DepartmentTeam]])</f>
        <v>DK10_Supply Chain_</v>
      </c>
      <c r="V3122" t="str">
        <f>VLOOKUP(KamstrupData[[#This Row],[ORG_Concat]],'O-Organization'!F:H,3,FALSE)</f>
        <v>11028_DK10_Supply Chain_Supply Chain_</v>
      </c>
    </row>
    <row r="3123" spans="2:22">
      <c r="D3123" t="s">
        <v>1443</v>
      </c>
      <c r="E3123" t="str">
        <f>VLOOKUP(D3123,'B-Business Capability'!B:H,5,FALSE)</f>
        <v>Procurement &amp; Logistics</v>
      </c>
      <c r="F3123" t="str">
        <f>VLOOKUP(D3123,'B-Business Capability'!B:H,6,FALSE)</f>
        <v>Purchasing</v>
      </c>
      <c r="G3123" t="str">
        <f>VLOOKUP(D3123,'B-Business Capability'!B:H,7,FALSE)</f>
        <v>Define Sourcing Strategy</v>
      </c>
      <c r="I3123" t="s">
        <v>253</v>
      </c>
      <c r="J3123" t="s">
        <v>1246</v>
      </c>
      <c r="L3123" t="s">
        <v>65</v>
      </c>
      <c r="M3123" t="str">
        <f>VLOOKUP(L3123,'A-Applications'!B:D,3,FALSE)</f>
        <v>IFS ERP</v>
      </c>
      <c r="N3123" t="s">
        <v>147</v>
      </c>
      <c r="O3123" s="42" t="s">
        <v>66</v>
      </c>
      <c r="P3123" t="s">
        <v>1444</v>
      </c>
      <c r="Q3123" t="str">
        <f>VLOOKUP(KamstrupData[[#This Row],[IdLevel123]],'B-Business Capability'!B:L,10,FALSE)</f>
        <v>Procure-to-Pay (P2P)</v>
      </c>
      <c r="R3123">
        <f>VLOOKUP(KamstrupData[[#This Row],[IdLevel123]],'B-Business Capability'!B:L,11,FALSE)</f>
        <v>120</v>
      </c>
      <c r="T3123" t="s">
        <v>1429</v>
      </c>
      <c r="U3123" t="str">
        <f>_xlfn.CONCAT(KamstrupData[[#This Row],[CountryCode]],"_",KamstrupData[[#This Row],[Business Area]],"_",KamstrupData[[#This Row],[DepartmentTeam]])</f>
        <v>DK10_Supply Chain_</v>
      </c>
      <c r="V3123" t="str">
        <f>VLOOKUP(KamstrupData[[#This Row],[ORG_Concat]],'O-Organization'!F:H,3,FALSE)</f>
        <v>11028_DK10_Supply Chain_Supply Chain_</v>
      </c>
    </row>
    <row r="3124" spans="2:22">
      <c r="D3124" t="s">
        <v>1443</v>
      </c>
      <c r="E3124" t="str">
        <f>VLOOKUP(D3124,'B-Business Capability'!B:H,5,FALSE)</f>
        <v>Procurement &amp; Logistics</v>
      </c>
      <c r="F3124" t="str">
        <f>VLOOKUP(D3124,'B-Business Capability'!B:H,6,FALSE)</f>
        <v>Purchasing</v>
      </c>
      <c r="G3124" t="str">
        <f>VLOOKUP(D3124,'B-Business Capability'!B:H,7,FALSE)</f>
        <v>Define Sourcing Strategy</v>
      </c>
      <c r="I3124" t="s">
        <v>253</v>
      </c>
      <c r="J3124" t="s">
        <v>1246</v>
      </c>
      <c r="L3124" t="s">
        <v>65</v>
      </c>
      <c r="M3124" t="str">
        <f>VLOOKUP(L3124,'A-Applications'!B:D,3,FALSE)</f>
        <v>IFS ERP</v>
      </c>
      <c r="N3124" t="s">
        <v>147</v>
      </c>
      <c r="O3124" s="42" t="s">
        <v>66</v>
      </c>
      <c r="P3124" t="s">
        <v>1445</v>
      </c>
      <c r="Q3124" t="str">
        <f>VLOOKUP(KamstrupData[[#This Row],[IdLevel123]],'B-Business Capability'!B:L,10,FALSE)</f>
        <v>Procure-to-Pay (P2P)</v>
      </c>
      <c r="R3124">
        <f>VLOOKUP(KamstrupData[[#This Row],[IdLevel123]],'B-Business Capability'!B:L,11,FALSE)</f>
        <v>120</v>
      </c>
      <c r="T3124" t="s">
        <v>1429</v>
      </c>
      <c r="U3124" t="str">
        <f>_xlfn.CONCAT(KamstrupData[[#This Row],[CountryCode]],"_",KamstrupData[[#This Row],[Business Area]],"_",KamstrupData[[#This Row],[DepartmentTeam]])</f>
        <v>DK10_Supply Chain_</v>
      </c>
      <c r="V3124" t="str">
        <f>VLOOKUP(KamstrupData[[#This Row],[ORG_Concat]],'O-Organization'!F:H,3,FALSE)</f>
        <v>11028_DK10_Supply Chain_Supply Chain_</v>
      </c>
    </row>
    <row r="3125" spans="2:22">
      <c r="D3125" t="s">
        <v>1446</v>
      </c>
      <c r="E3125" t="str">
        <f>VLOOKUP(D3125,'B-Business Capability'!B:H,5,FALSE)</f>
        <v>Procurement &amp; Logistics</v>
      </c>
      <c r="F3125" t="str">
        <f>VLOOKUP(D3125,'B-Business Capability'!B:H,6,FALSE)</f>
        <v>Purchasing</v>
      </c>
      <c r="G3125" t="str">
        <f>VLOOKUP(D3125,'B-Business Capability'!B:H,7,FALSE)</f>
        <v>Manage Purchase Catalogue</v>
      </c>
      <c r="I3125" t="s">
        <v>253</v>
      </c>
      <c r="J3125" t="s">
        <v>1246</v>
      </c>
      <c r="L3125" t="s">
        <v>65</v>
      </c>
      <c r="M3125" t="str">
        <f>VLOOKUP(L3125,'A-Applications'!B:D,3,FALSE)</f>
        <v>IFS ERP</v>
      </c>
      <c r="N3125" t="s">
        <v>53</v>
      </c>
      <c r="O3125" s="42" t="s">
        <v>54</v>
      </c>
      <c r="P3125" t="s">
        <v>1440</v>
      </c>
      <c r="Q3125" t="str">
        <f>VLOOKUP(KamstrupData[[#This Row],[IdLevel123]],'B-Business Capability'!B:L,10,FALSE)</f>
        <v>Procure-to-Pay (P2P)</v>
      </c>
      <c r="R3125">
        <f>VLOOKUP(KamstrupData[[#This Row],[IdLevel123]],'B-Business Capability'!B:L,11,FALSE)</f>
        <v>320</v>
      </c>
      <c r="U3125" t="str">
        <f>_xlfn.CONCAT(KamstrupData[[#This Row],[CountryCode]],"_",KamstrupData[[#This Row],[Business Area]],"_",KamstrupData[[#This Row],[DepartmentTeam]])</f>
        <v>DK10_Supply Chain_</v>
      </c>
      <c r="V3125" t="str">
        <f>VLOOKUP(KamstrupData[[#This Row],[ORG_Concat]],'O-Organization'!F:H,3,FALSE)</f>
        <v>11028_DK10_Supply Chain_Supply Chain_</v>
      </c>
    </row>
    <row r="3126" spans="2:22">
      <c r="D3126" t="s">
        <v>1447</v>
      </c>
      <c r="E3126" t="str">
        <f>VLOOKUP(D3126,'B-Business Capability'!B:H,5,FALSE)</f>
        <v>Procurement &amp; Logistics</v>
      </c>
      <c r="F3126" t="str">
        <f>VLOOKUP(D3126,'B-Business Capability'!B:H,6,FALSE)</f>
        <v>Purchasing</v>
      </c>
      <c r="G3126" t="str">
        <f>VLOOKUP(D3126,'B-Business Capability'!B:H,7,FALSE)</f>
        <v>Manage Purchase Order</v>
      </c>
      <c r="I3126" t="s">
        <v>253</v>
      </c>
      <c r="J3126" t="s">
        <v>1246</v>
      </c>
      <c r="L3126" t="s">
        <v>65</v>
      </c>
      <c r="M3126" t="str">
        <f>VLOOKUP(L3126,'A-Applications'!B:D,3,FALSE)</f>
        <v>IFS ERP</v>
      </c>
      <c r="N3126" t="s">
        <v>147</v>
      </c>
      <c r="O3126" s="42" t="s">
        <v>66</v>
      </c>
      <c r="P3126" t="s">
        <v>1448</v>
      </c>
      <c r="Q3126" t="str">
        <f>VLOOKUP(KamstrupData[[#This Row],[IdLevel123]],'B-Business Capability'!B:L,10,FALSE)</f>
        <v>Procure-to-Pay (P2P)</v>
      </c>
      <c r="R3126">
        <f>VLOOKUP(KamstrupData[[#This Row],[IdLevel123]],'B-Business Capability'!B:L,11,FALSE)</f>
        <v>150</v>
      </c>
      <c r="T3126" t="s">
        <v>1429</v>
      </c>
      <c r="U3126" t="str">
        <f>_xlfn.CONCAT(KamstrupData[[#This Row],[CountryCode]],"_",KamstrupData[[#This Row],[Business Area]],"_",KamstrupData[[#This Row],[DepartmentTeam]])</f>
        <v>DK10_Supply Chain_</v>
      </c>
      <c r="V3126" t="str">
        <f>VLOOKUP(KamstrupData[[#This Row],[ORG_Concat]],'O-Organization'!F:H,3,FALSE)</f>
        <v>11028_DK10_Supply Chain_Supply Chain_</v>
      </c>
    </row>
    <row r="3127" spans="2:22">
      <c r="D3127" t="s">
        <v>1447</v>
      </c>
      <c r="E3127" t="str">
        <f>VLOOKUP(D3127,'B-Business Capability'!B:H,5,FALSE)</f>
        <v>Procurement &amp; Logistics</v>
      </c>
      <c r="F3127" t="str">
        <f>VLOOKUP(D3127,'B-Business Capability'!B:H,6,FALSE)</f>
        <v>Purchasing</v>
      </c>
      <c r="G3127" t="str">
        <f>VLOOKUP(D3127,'B-Business Capability'!B:H,7,FALSE)</f>
        <v>Manage Purchase Order</v>
      </c>
      <c r="I3127" t="s">
        <v>253</v>
      </c>
      <c r="J3127" t="s">
        <v>1246</v>
      </c>
      <c r="L3127" t="s">
        <v>65</v>
      </c>
      <c r="M3127" t="str">
        <f>VLOOKUP(L3127,'A-Applications'!B:D,3,FALSE)</f>
        <v>IFS ERP</v>
      </c>
      <c r="N3127" t="s">
        <v>53</v>
      </c>
      <c r="O3127" s="42" t="s">
        <v>54</v>
      </c>
      <c r="P3127" t="s">
        <v>1440</v>
      </c>
      <c r="Q3127" t="str">
        <f>VLOOKUP(KamstrupData[[#This Row],[IdLevel123]],'B-Business Capability'!B:L,10,FALSE)</f>
        <v>Procure-to-Pay (P2P)</v>
      </c>
      <c r="R3127">
        <f>VLOOKUP(KamstrupData[[#This Row],[IdLevel123]],'B-Business Capability'!B:L,11,FALSE)</f>
        <v>150</v>
      </c>
      <c r="U3127" t="str">
        <f>_xlfn.CONCAT(KamstrupData[[#This Row],[CountryCode]],"_",KamstrupData[[#This Row],[Business Area]],"_",KamstrupData[[#This Row],[DepartmentTeam]])</f>
        <v>DK10_Supply Chain_</v>
      </c>
      <c r="V3127" t="str">
        <f>VLOOKUP(KamstrupData[[#This Row],[ORG_Concat]],'O-Organization'!F:H,3,FALSE)</f>
        <v>11028_DK10_Supply Chain_Supply Chain_</v>
      </c>
    </row>
    <row r="3128" spans="2:22">
      <c r="D3128" t="s">
        <v>1449</v>
      </c>
      <c r="E3128" t="str">
        <f>VLOOKUP(D3128,'B-Business Capability'!B:H,5,FALSE)</f>
        <v>Procurement &amp; Logistics</v>
      </c>
      <c r="F3128" t="str">
        <f>VLOOKUP(D3128,'B-Business Capability'!B:H,6,FALSE)</f>
        <v>Purchasing</v>
      </c>
      <c r="G3128" t="str">
        <f>VLOOKUP(D3128,'B-Business Capability'!B:H,7,FALSE)</f>
        <v>Manage Purchase Procedure</v>
      </c>
      <c r="I3128" t="s">
        <v>253</v>
      </c>
      <c r="J3128" t="s">
        <v>1246</v>
      </c>
      <c r="L3128" t="s">
        <v>65</v>
      </c>
      <c r="M3128" t="str">
        <f>VLOOKUP(L3128,'A-Applications'!B:D,3,FALSE)</f>
        <v>IFS ERP</v>
      </c>
      <c r="N3128" t="s">
        <v>147</v>
      </c>
      <c r="O3128" s="42" t="s">
        <v>66</v>
      </c>
      <c r="P3128" t="s">
        <v>1450</v>
      </c>
      <c r="Q3128" t="str">
        <f>VLOOKUP(KamstrupData[[#This Row],[IdLevel123]],'B-Business Capability'!B:L,10,FALSE)</f>
        <v>Procure-to-Pay (P2P)</v>
      </c>
      <c r="R3128">
        <f>VLOOKUP(KamstrupData[[#This Row],[IdLevel123]],'B-Business Capability'!B:L,11,FALSE)</f>
        <v>340</v>
      </c>
      <c r="T3128" t="s">
        <v>1429</v>
      </c>
      <c r="U3128" t="str">
        <f>_xlfn.CONCAT(KamstrupData[[#This Row],[CountryCode]],"_",KamstrupData[[#This Row],[Business Area]],"_",KamstrupData[[#This Row],[DepartmentTeam]])</f>
        <v>DK10_Supply Chain_</v>
      </c>
      <c r="V3128" t="str">
        <f>VLOOKUP(KamstrupData[[#This Row],[ORG_Concat]],'O-Organization'!F:H,3,FALSE)</f>
        <v>11028_DK10_Supply Chain_Supply Chain_</v>
      </c>
    </row>
    <row r="3129" spans="2:22">
      <c r="D3129" t="s">
        <v>1449</v>
      </c>
      <c r="E3129" t="str">
        <f>VLOOKUP(D3129,'B-Business Capability'!B:H,5,FALSE)</f>
        <v>Procurement &amp; Logistics</v>
      </c>
      <c r="F3129" t="str">
        <f>VLOOKUP(D3129,'B-Business Capability'!B:H,6,FALSE)</f>
        <v>Purchasing</v>
      </c>
      <c r="G3129" t="str">
        <f>VLOOKUP(D3129,'B-Business Capability'!B:H,7,FALSE)</f>
        <v>Manage Purchase Procedure</v>
      </c>
      <c r="I3129" t="s">
        <v>253</v>
      </c>
      <c r="J3129" t="s">
        <v>1246</v>
      </c>
      <c r="L3129" t="s">
        <v>65</v>
      </c>
      <c r="M3129" t="str">
        <f>VLOOKUP(L3129,'A-Applications'!B:D,3,FALSE)</f>
        <v>IFS ERP</v>
      </c>
      <c r="N3129" t="s">
        <v>53</v>
      </c>
      <c r="O3129" s="42" t="s">
        <v>54</v>
      </c>
      <c r="P3129" t="s">
        <v>1440</v>
      </c>
      <c r="Q3129" t="str">
        <f>VLOOKUP(KamstrupData[[#This Row],[IdLevel123]],'B-Business Capability'!B:L,10,FALSE)</f>
        <v>Procure-to-Pay (P2P)</v>
      </c>
      <c r="R3129">
        <f>VLOOKUP(KamstrupData[[#This Row],[IdLevel123]],'B-Business Capability'!B:L,11,FALSE)</f>
        <v>340</v>
      </c>
      <c r="U3129" t="str">
        <f>_xlfn.CONCAT(KamstrupData[[#This Row],[CountryCode]],"_",KamstrupData[[#This Row],[Business Area]],"_",KamstrupData[[#This Row],[DepartmentTeam]])</f>
        <v>DK10_Supply Chain_</v>
      </c>
      <c r="V3129" t="str">
        <f>VLOOKUP(KamstrupData[[#This Row],[ORG_Concat]],'O-Organization'!F:H,3,FALSE)</f>
        <v>11028_DK10_Supply Chain_Supply Chain_</v>
      </c>
    </row>
    <row r="3130" spans="2:22">
      <c r="D3130" t="s">
        <v>1451</v>
      </c>
      <c r="E3130" t="str">
        <f>VLOOKUP(D3130,'B-Business Capability'!B:H,5,FALSE)</f>
        <v>Procurement &amp; Logistics</v>
      </c>
      <c r="F3130" t="str">
        <f>VLOOKUP(D3130,'B-Business Capability'!B:H,6,FALSE)</f>
        <v>Purchasing</v>
      </c>
      <c r="G3130" t="str">
        <f>VLOOKUP(D3130,'B-Business Capability'!B:H,7,FALSE)</f>
        <v>Manage Purchase Requirements</v>
      </c>
      <c r="I3130" t="s">
        <v>253</v>
      </c>
      <c r="J3130" t="s">
        <v>1246</v>
      </c>
      <c r="L3130" t="s">
        <v>65</v>
      </c>
      <c r="M3130" t="str">
        <f>VLOOKUP(L3130,'A-Applications'!B:D,3,FALSE)</f>
        <v>IFS ERP</v>
      </c>
      <c r="N3130" t="s">
        <v>53</v>
      </c>
      <c r="O3130" s="42" t="s">
        <v>54</v>
      </c>
      <c r="P3130" t="s">
        <v>1440</v>
      </c>
      <c r="Q3130" t="str">
        <f>VLOOKUP(KamstrupData[[#This Row],[IdLevel123]],'B-Business Capability'!B:L,10,FALSE)</f>
        <v>Procure-to-Pay (P2P)</v>
      </c>
      <c r="R3130">
        <f>VLOOKUP(KamstrupData[[#This Row],[IdLevel123]],'B-Business Capability'!B:L,11,FALSE)</f>
        <v>330</v>
      </c>
      <c r="U3130" t="str">
        <f>_xlfn.CONCAT(KamstrupData[[#This Row],[CountryCode]],"_",KamstrupData[[#This Row],[Business Area]],"_",KamstrupData[[#This Row],[DepartmentTeam]])</f>
        <v>DK10_Supply Chain_</v>
      </c>
      <c r="V3130" t="str">
        <f>VLOOKUP(KamstrupData[[#This Row],[ORG_Concat]],'O-Organization'!F:H,3,FALSE)</f>
        <v>11028_DK10_Supply Chain_Supply Chain_</v>
      </c>
    </row>
    <row r="3131" spans="2:22">
      <c r="D3131" t="s">
        <v>1452</v>
      </c>
      <c r="E3131" t="str">
        <f>VLOOKUP(D3131,'B-Business Capability'!B:H,5,FALSE)</f>
        <v>Procurement &amp; Logistics</v>
      </c>
      <c r="F3131" t="str">
        <f>VLOOKUP(D3131,'B-Business Capability'!B:H,6,FALSE)</f>
        <v>Purchasing</v>
      </c>
      <c r="G3131" t="str">
        <f>VLOOKUP(D3131,'B-Business Capability'!B:H,7,FALSE)</f>
        <v>Manage Purchase Requisition</v>
      </c>
      <c r="I3131" t="s">
        <v>253</v>
      </c>
      <c r="J3131" t="s">
        <v>1246</v>
      </c>
      <c r="L3131" t="s">
        <v>65</v>
      </c>
      <c r="M3131" t="str">
        <f>VLOOKUP(L3131,'A-Applications'!B:D,3,FALSE)</f>
        <v>IFS ERP</v>
      </c>
      <c r="N3131" t="s">
        <v>53</v>
      </c>
      <c r="O3131" s="42" t="s">
        <v>54</v>
      </c>
      <c r="P3131" t="s">
        <v>1440</v>
      </c>
      <c r="Q3131" t="str">
        <f>VLOOKUP(KamstrupData[[#This Row],[IdLevel123]],'B-Business Capability'!B:L,10,FALSE)</f>
        <v>Procure-to-Pay (P2P)</v>
      </c>
      <c r="R3131">
        <f>VLOOKUP(KamstrupData[[#This Row],[IdLevel123]],'B-Business Capability'!B:L,11,FALSE)</f>
        <v>130</v>
      </c>
      <c r="U3131" t="str">
        <f>_xlfn.CONCAT(KamstrupData[[#This Row],[CountryCode]],"_",KamstrupData[[#This Row],[Business Area]],"_",KamstrupData[[#This Row],[DepartmentTeam]])</f>
        <v>DK10_Supply Chain_</v>
      </c>
      <c r="V3131" t="str">
        <f>VLOOKUP(KamstrupData[[#This Row],[ORG_Concat]],'O-Organization'!F:H,3,FALSE)</f>
        <v>11028_DK10_Supply Chain_Supply Chain_</v>
      </c>
    </row>
    <row r="3132" spans="2:22" ht="15" customHeight="1">
      <c r="D3132" t="s">
        <v>1453</v>
      </c>
      <c r="E3132" t="str">
        <f>VLOOKUP(D3132,'B-Business Capability'!B:H,5,FALSE)</f>
        <v>Procurement &amp; Logistics</v>
      </c>
      <c r="F3132" t="str">
        <f>VLOOKUP(D3132,'B-Business Capability'!B:H,6,FALSE)</f>
        <v>Warehouse Management</v>
      </c>
      <c r="G3132" t="str">
        <f>VLOOKUP(D3132,'B-Business Capability'!B:H,7,FALSE)</f>
        <v>Goods Receipt &amp; Service Entry</v>
      </c>
      <c r="I3132" t="s">
        <v>253</v>
      </c>
      <c r="J3132" t="s">
        <v>1246</v>
      </c>
      <c r="L3132" t="s">
        <v>65</v>
      </c>
      <c r="M3132" t="str">
        <f>VLOOKUP(L3132,'A-Applications'!B:D,3,FALSE)</f>
        <v>IFS ERP</v>
      </c>
      <c r="N3132" t="s">
        <v>53</v>
      </c>
      <c r="O3132" s="42" t="s">
        <v>66</v>
      </c>
      <c r="P3132" t="s">
        <v>1454</v>
      </c>
      <c r="Q3132" t="str">
        <f>VLOOKUP(KamstrupData[[#This Row],[IdLevel123]],'B-Business Capability'!B:L,10,FALSE)</f>
        <v>Procure-to-Pay (P2P)</v>
      </c>
      <c r="R3132">
        <f>VLOOKUP(KamstrupData[[#This Row],[IdLevel123]],'B-Business Capability'!B:L,11,FALSE)</f>
        <v>410</v>
      </c>
      <c r="U3132" t="str">
        <f>_xlfn.CONCAT(KamstrupData[[#This Row],[CountryCode]],"_",KamstrupData[[#This Row],[Business Area]],"_",KamstrupData[[#This Row],[DepartmentTeam]])</f>
        <v>DK10_Supply Chain_</v>
      </c>
      <c r="V3132" t="str">
        <f>VLOOKUP(KamstrupData[[#This Row],[ORG_Concat]],'O-Organization'!F:H,3,FALSE)</f>
        <v>11028_DK10_Supply Chain_Supply Chain_</v>
      </c>
    </row>
    <row r="3133" spans="2:22" ht="15" customHeight="1">
      <c r="D3133" t="s">
        <v>1455</v>
      </c>
      <c r="E3133" t="str">
        <f>VLOOKUP(D3133,'B-Business Capability'!B:H,5,FALSE)</f>
        <v>Procurement &amp; Logistics</v>
      </c>
      <c r="F3133" t="str">
        <f>VLOOKUP(D3133,'B-Business Capability'!B:H,6,FALSE)</f>
        <v>Warehouse Management</v>
      </c>
      <c r="G3133" t="str">
        <f>VLOOKUP(D3133,'B-Business Capability'!B:H,7,FALSE)</f>
        <v>Manage Claims</v>
      </c>
      <c r="I3133" t="s">
        <v>253</v>
      </c>
      <c r="J3133" t="s">
        <v>1246</v>
      </c>
      <c r="L3133" t="s">
        <v>65</v>
      </c>
      <c r="M3133" t="str">
        <f>VLOOKUP(L3133,'A-Applications'!B:D,3,FALSE)</f>
        <v>IFS ERP</v>
      </c>
      <c r="N3133" t="s">
        <v>53</v>
      </c>
      <c r="O3133" s="42" t="s">
        <v>66</v>
      </c>
      <c r="P3133" t="s">
        <v>1456</v>
      </c>
      <c r="Q3133" t="str">
        <f>VLOOKUP(KamstrupData[[#This Row],[IdLevel123]],'B-Business Capability'!B:L,10,FALSE)</f>
        <v>Procure-to-Pay (P2P)</v>
      </c>
      <c r="R3133">
        <f>VLOOKUP(KamstrupData[[#This Row],[IdLevel123]],'B-Business Capability'!B:L,11,FALSE)</f>
        <v>430</v>
      </c>
      <c r="U3133" t="str">
        <f>_xlfn.CONCAT(KamstrupData[[#This Row],[CountryCode]],"_",KamstrupData[[#This Row],[Business Area]],"_",KamstrupData[[#This Row],[DepartmentTeam]])</f>
        <v>DK10_Supply Chain_</v>
      </c>
      <c r="V3133" t="str">
        <f>VLOOKUP(KamstrupData[[#This Row],[ORG_Concat]],'O-Organization'!F:H,3,FALSE)</f>
        <v>11028_DK10_Supply Chain_Supply Chain_</v>
      </c>
    </row>
    <row r="3134" spans="2:22" ht="15" customHeight="1">
      <c r="B3134" s="28">
        <v>46023</v>
      </c>
      <c r="C3134" s="28">
        <v>47118</v>
      </c>
      <c r="D3134" t="s">
        <v>1455</v>
      </c>
      <c r="E3134" t="str">
        <f>VLOOKUP(D3134,'B-Business Capability'!B:H,5,FALSE)</f>
        <v>Procurement &amp; Logistics</v>
      </c>
      <c r="F3134" t="str">
        <f>VLOOKUP(D3134,'B-Business Capability'!B:H,6,FALSE)</f>
        <v>Warehouse Management</v>
      </c>
      <c r="G3134" t="str">
        <f>VLOOKUP(D3134,'B-Business Capability'!B:H,7,FALSE)</f>
        <v>Manage Claims</v>
      </c>
      <c r="I3134" t="s">
        <v>253</v>
      </c>
      <c r="J3134" t="s">
        <v>1246</v>
      </c>
      <c r="L3134" t="s">
        <v>65</v>
      </c>
      <c r="M3134" t="str">
        <f>VLOOKUP(L3134,'A-Applications'!B:D,3,FALSE)</f>
        <v>IFS ERP</v>
      </c>
      <c r="O3134" s="42"/>
      <c r="P3134" t="s">
        <v>191</v>
      </c>
      <c r="Q3134" t="str">
        <f>VLOOKUP(KamstrupData[[#This Row],[IdLevel123]],'B-Business Capability'!B:L,10,FALSE)</f>
        <v>Procure-to-Pay (P2P)</v>
      </c>
      <c r="R3134">
        <f>VLOOKUP(KamstrupData[[#This Row],[IdLevel123]],'B-Business Capability'!B:L,11,FALSE)</f>
        <v>430</v>
      </c>
      <c r="S3134" t="s">
        <v>1441</v>
      </c>
      <c r="U3134" t="str">
        <f>_xlfn.CONCAT(KamstrupData[[#This Row],[CountryCode]],"_",KamstrupData[[#This Row],[Business Area]],"_",KamstrupData[[#This Row],[DepartmentTeam]])</f>
        <v>DK10_Supply Chain_</v>
      </c>
      <c r="V3134" t="str">
        <f>VLOOKUP(KamstrupData[[#This Row],[ORG_Concat]],'O-Organization'!F:H,3,FALSE)</f>
        <v>11028_DK10_Supply Chain_Supply Chain_</v>
      </c>
    </row>
    <row r="3135" spans="2:22" ht="15" customHeight="1">
      <c r="D3135" t="s">
        <v>1457</v>
      </c>
      <c r="E3135" t="str">
        <f>VLOOKUP(D3135,'B-Business Capability'!B:H,5,FALSE)</f>
        <v>Manufacturing</v>
      </c>
      <c r="F3135" t="str">
        <f>VLOOKUP(D3135,'B-Business Capability'!B:H,6,FALSE)</f>
        <v>Maintenance</v>
      </c>
      <c r="G3135" t="str">
        <f>VLOOKUP(D3135,'B-Business Capability'!B:H,7,FALSE)</f>
        <v>Handle Spare Parts</v>
      </c>
      <c r="I3135" t="s">
        <v>253</v>
      </c>
      <c r="J3135" t="s">
        <v>1246</v>
      </c>
      <c r="L3135" t="s">
        <v>65</v>
      </c>
      <c r="M3135" t="str">
        <f>VLOOKUP(L3135,'A-Applications'!B:D,3,FALSE)</f>
        <v>IFS ERP</v>
      </c>
      <c r="N3135" t="s">
        <v>147</v>
      </c>
      <c r="O3135" s="42" t="s">
        <v>66</v>
      </c>
      <c r="P3135" t="s">
        <v>1458</v>
      </c>
      <c r="Q3135" t="str">
        <f>VLOOKUP(KamstrupData[[#This Row],[IdLevel123]],'B-Business Capability'!B:L,10,FALSE)</f>
        <v>Maintenance and Support</v>
      </c>
      <c r="R3135">
        <f>VLOOKUP(KamstrupData[[#This Row],[IdLevel123]],'B-Business Capability'!B:L,11,FALSE)</f>
        <v>0</v>
      </c>
      <c r="U3135" t="str">
        <f>_xlfn.CONCAT(KamstrupData[[#This Row],[CountryCode]],"_",KamstrupData[[#This Row],[Business Area]],"_",KamstrupData[[#This Row],[DepartmentTeam]])</f>
        <v>DK10_Supply Chain_</v>
      </c>
      <c r="V3135" t="str">
        <f>VLOOKUP(KamstrupData[[#This Row],[ORG_Concat]],'O-Organization'!F:H,3,FALSE)</f>
        <v>11028_DK10_Supply Chain_Supply Chain_</v>
      </c>
    </row>
    <row r="3136" spans="2:22" ht="15" customHeight="1">
      <c r="D3136" t="s">
        <v>1459</v>
      </c>
      <c r="E3136" t="str">
        <f>VLOOKUP(D3136,'B-Business Capability'!B:H,5,FALSE)</f>
        <v>Manufacturing</v>
      </c>
      <c r="F3136" t="str">
        <f>VLOOKUP(D3136,'B-Business Capability'!B:H,6,FALSE)</f>
        <v>Maintenance</v>
      </c>
      <c r="G3136" t="str">
        <f>VLOOKUP(D3136,'B-Business Capability'!B:H,7,FALSE)</f>
        <v>Manage Maintenance Plan</v>
      </c>
      <c r="I3136" t="s">
        <v>253</v>
      </c>
      <c r="J3136" t="s">
        <v>1246</v>
      </c>
      <c r="L3136" t="s">
        <v>65</v>
      </c>
      <c r="M3136" t="str">
        <f>VLOOKUP(L3136,'A-Applications'!B:D,3,FALSE)</f>
        <v>IFS ERP</v>
      </c>
      <c r="N3136" t="s">
        <v>147</v>
      </c>
      <c r="O3136" s="42" t="s">
        <v>66</v>
      </c>
      <c r="P3136" t="s">
        <v>1458</v>
      </c>
      <c r="Q3136" t="str">
        <f>VLOOKUP(KamstrupData[[#This Row],[IdLevel123]],'B-Business Capability'!B:L,10,FALSE)</f>
        <v>Maintenance and Support</v>
      </c>
      <c r="R3136">
        <f>VLOOKUP(KamstrupData[[#This Row],[IdLevel123]],'B-Business Capability'!B:L,11,FALSE)</f>
        <v>0</v>
      </c>
      <c r="U3136" t="str">
        <f>_xlfn.CONCAT(KamstrupData[[#This Row],[CountryCode]],"_",KamstrupData[[#This Row],[Business Area]],"_",KamstrupData[[#This Row],[DepartmentTeam]])</f>
        <v>DK10_Supply Chain_</v>
      </c>
      <c r="V3136" t="str">
        <f>VLOOKUP(KamstrupData[[#This Row],[ORG_Concat]],'O-Organization'!F:H,3,FALSE)</f>
        <v>11028_DK10_Supply Chain_Supply Chain_</v>
      </c>
    </row>
    <row r="3137" spans="4:22" ht="15" customHeight="1">
      <c r="D3137" t="s">
        <v>1460</v>
      </c>
      <c r="E3137" t="str">
        <f>VLOOKUP(D3137,'B-Business Capability'!B:H,5,FALSE)</f>
        <v>Manufacturing</v>
      </c>
      <c r="F3137" t="str">
        <f>VLOOKUP(D3137,'B-Business Capability'!B:H,6,FALSE)</f>
        <v>Maintenance</v>
      </c>
      <c r="G3137" t="str">
        <f>VLOOKUP(D3137,'B-Business Capability'!B:H,7,FALSE)</f>
        <v>Recognize &amp; Recover Failure</v>
      </c>
      <c r="I3137" t="s">
        <v>253</v>
      </c>
      <c r="J3137" t="s">
        <v>1246</v>
      </c>
      <c r="L3137" t="s">
        <v>65</v>
      </c>
      <c r="M3137" t="str">
        <f>VLOOKUP(L3137,'A-Applications'!B:D,3,FALSE)</f>
        <v>IFS ERP</v>
      </c>
      <c r="N3137" t="s">
        <v>147</v>
      </c>
      <c r="O3137" s="42" t="s">
        <v>66</v>
      </c>
      <c r="P3137" t="s">
        <v>1458</v>
      </c>
      <c r="Q3137" t="str">
        <f>VLOOKUP(KamstrupData[[#This Row],[IdLevel123]],'B-Business Capability'!B:L,10,FALSE)</f>
        <v>Maintenance and Support</v>
      </c>
      <c r="R3137">
        <f>VLOOKUP(KamstrupData[[#This Row],[IdLevel123]],'B-Business Capability'!B:L,11,FALSE)</f>
        <v>0</v>
      </c>
      <c r="U3137" t="str">
        <f>_xlfn.CONCAT(KamstrupData[[#This Row],[CountryCode]],"_",KamstrupData[[#This Row],[Business Area]],"_",KamstrupData[[#This Row],[DepartmentTeam]])</f>
        <v>DK10_Supply Chain_</v>
      </c>
      <c r="V3137" t="str">
        <f>VLOOKUP(KamstrupData[[#This Row],[ORG_Concat]],'O-Organization'!F:H,3,FALSE)</f>
        <v>11028_DK10_Supply Chain_Supply Chain_</v>
      </c>
    </row>
    <row r="3138" spans="4:22" ht="15" customHeight="1">
      <c r="D3138" t="s">
        <v>1461</v>
      </c>
      <c r="E3138" t="str">
        <f>VLOOKUP(D3138,'B-Business Capability'!B:H,5,FALSE)</f>
        <v>Manufacturing</v>
      </c>
      <c r="F3138" t="str">
        <f>VLOOKUP(D3138,'B-Business Capability'!B:H,6,FALSE)</f>
        <v>Materials Management</v>
      </c>
      <c r="G3138" t="str">
        <f>VLOOKUP(D3138,'B-Business Capability'!B:H,7,FALSE)</f>
        <v>Fetch Material</v>
      </c>
      <c r="I3138" t="s">
        <v>253</v>
      </c>
      <c r="J3138" t="s">
        <v>1246</v>
      </c>
      <c r="L3138" t="s">
        <v>65</v>
      </c>
      <c r="M3138" t="str">
        <f>VLOOKUP(L3138,'A-Applications'!B:D,3,FALSE)</f>
        <v>IFS ERP</v>
      </c>
      <c r="N3138" t="s">
        <v>53</v>
      </c>
      <c r="O3138" s="42" t="s">
        <v>66</v>
      </c>
      <c r="P3138" t="s">
        <v>1462</v>
      </c>
      <c r="Q3138" t="str">
        <f>VLOOKUP(KamstrupData[[#This Row],[IdLevel123]],'B-Business Capability'!B:L,10,FALSE)</f>
        <v>Procure-to-Pay (P2P)</v>
      </c>
      <c r="R3138">
        <f>VLOOKUP(KamstrupData[[#This Row],[IdLevel123]],'B-Business Capability'!B:L,11,FALSE)</f>
        <v>425</v>
      </c>
      <c r="U3138" t="str">
        <f>_xlfn.CONCAT(KamstrupData[[#This Row],[CountryCode]],"_",KamstrupData[[#This Row],[Business Area]],"_",KamstrupData[[#This Row],[DepartmentTeam]])</f>
        <v>DK10_Supply Chain_</v>
      </c>
      <c r="V3138" t="str">
        <f>VLOOKUP(KamstrupData[[#This Row],[ORG_Concat]],'O-Organization'!F:H,3,FALSE)</f>
        <v>11028_DK10_Supply Chain_Supply Chain_</v>
      </c>
    </row>
    <row r="3139" spans="4:22" ht="15" customHeight="1">
      <c r="D3139" t="s">
        <v>1463</v>
      </c>
      <c r="E3139" t="str">
        <f>VLOOKUP(D3139,'B-Business Capability'!B:H,5,FALSE)</f>
        <v>Manufacturing</v>
      </c>
      <c r="F3139" t="str">
        <f>VLOOKUP(D3139,'B-Business Capability'!B:H,6,FALSE)</f>
        <v>Materials Management</v>
      </c>
      <c r="G3139" t="str">
        <f>VLOOKUP(D3139,'B-Business Capability'!B:H,7,FALSE)</f>
        <v>Handle Dangerous Goods</v>
      </c>
      <c r="I3139" t="s">
        <v>253</v>
      </c>
      <c r="J3139" t="s">
        <v>1246</v>
      </c>
      <c r="L3139" t="s">
        <v>65</v>
      </c>
      <c r="M3139" t="str">
        <f>VLOOKUP(L3139,'A-Applications'!B:D,3,FALSE)</f>
        <v>IFS ERP</v>
      </c>
      <c r="N3139" t="s">
        <v>53</v>
      </c>
      <c r="O3139" s="42" t="s">
        <v>66</v>
      </c>
      <c r="P3139" t="s">
        <v>1464</v>
      </c>
      <c r="Q3139" t="str">
        <f>VLOOKUP(KamstrupData[[#This Row],[IdLevel123]],'B-Business Capability'!B:L,10,FALSE)</f>
        <v>N/A</v>
      </c>
      <c r="R3139">
        <f>VLOOKUP(KamstrupData[[#This Row],[IdLevel123]],'B-Business Capability'!B:L,11,FALSE)</f>
        <v>0</v>
      </c>
      <c r="U3139" t="str">
        <f>_xlfn.CONCAT(KamstrupData[[#This Row],[CountryCode]],"_",KamstrupData[[#This Row],[Business Area]],"_",KamstrupData[[#This Row],[DepartmentTeam]])</f>
        <v>DK10_Supply Chain_</v>
      </c>
      <c r="V3139" t="str">
        <f>VLOOKUP(KamstrupData[[#This Row],[ORG_Concat]],'O-Organization'!F:H,3,FALSE)</f>
        <v>11028_DK10_Supply Chain_Supply Chain_</v>
      </c>
    </row>
    <row r="3140" spans="4:22" ht="15" customHeight="1">
      <c r="D3140" t="s">
        <v>1465</v>
      </c>
      <c r="E3140" t="str">
        <f>VLOOKUP(D3140,'B-Business Capability'!B:H,5,FALSE)</f>
        <v>Manufacturing</v>
      </c>
      <c r="F3140" t="str">
        <f>VLOOKUP(D3140,'B-Business Capability'!B:H,6,FALSE)</f>
        <v>Materials Management</v>
      </c>
      <c r="G3140" t="str">
        <f>VLOOKUP(D3140,'B-Business Capability'!B:H,7,FALSE)</f>
        <v>Manage Containers</v>
      </c>
      <c r="I3140" t="s">
        <v>253</v>
      </c>
      <c r="J3140" t="s">
        <v>1246</v>
      </c>
      <c r="L3140" t="s">
        <v>65</v>
      </c>
      <c r="M3140" t="str">
        <f>VLOOKUP(L3140,'A-Applications'!B:D,3,FALSE)</f>
        <v>IFS ERP</v>
      </c>
      <c r="N3140" t="s">
        <v>53</v>
      </c>
      <c r="O3140" s="42" t="s">
        <v>66</v>
      </c>
      <c r="P3140" t="s">
        <v>1464</v>
      </c>
      <c r="Q3140" t="str">
        <f>VLOOKUP(KamstrupData[[#This Row],[IdLevel123]],'B-Business Capability'!B:L,10,FALSE)</f>
        <v>N/A</v>
      </c>
      <c r="R3140">
        <f>VLOOKUP(KamstrupData[[#This Row],[IdLevel123]],'B-Business Capability'!B:L,11,FALSE)</f>
        <v>0</v>
      </c>
      <c r="U3140" t="str">
        <f>_xlfn.CONCAT(KamstrupData[[#This Row],[CountryCode]],"_",KamstrupData[[#This Row],[Business Area]],"_",KamstrupData[[#This Row],[DepartmentTeam]])</f>
        <v>DK10_Supply Chain_</v>
      </c>
      <c r="V3140" t="str">
        <f>VLOOKUP(KamstrupData[[#This Row],[ORG_Concat]],'O-Organization'!F:H,3,FALSE)</f>
        <v>11028_DK10_Supply Chain_Supply Chain_</v>
      </c>
    </row>
    <row r="3141" spans="4:22">
      <c r="D3141" t="s">
        <v>1466</v>
      </c>
      <c r="E3141" t="str">
        <f>VLOOKUP(D3141,'B-Business Capability'!B:H,5,FALSE)</f>
        <v>Manufacturing</v>
      </c>
      <c r="F3141" t="str">
        <f>VLOOKUP(D3141,'B-Business Capability'!B:H,6,FALSE)</f>
        <v>Materials Management</v>
      </c>
      <c r="G3141" t="str">
        <f>VLOOKUP(D3141,'B-Business Capability'!B:H,7,FALSE)</f>
        <v>Manage Incoming Materials</v>
      </c>
      <c r="I3141" t="s">
        <v>253</v>
      </c>
      <c r="J3141" t="s">
        <v>1246</v>
      </c>
      <c r="L3141" t="s">
        <v>65</v>
      </c>
      <c r="M3141" t="str">
        <f>VLOOKUP(L3141,'A-Applications'!B:D,3,FALSE)</f>
        <v>IFS ERP</v>
      </c>
      <c r="N3141" t="s">
        <v>53</v>
      </c>
      <c r="O3141" s="42" t="s">
        <v>66</v>
      </c>
      <c r="P3141" t="s">
        <v>1454</v>
      </c>
      <c r="Q3141" t="str">
        <f>VLOOKUP(KamstrupData[[#This Row],[IdLevel123]],'B-Business Capability'!B:L,10,FALSE)</f>
        <v>Procure-to-Pay (P2P)</v>
      </c>
      <c r="R3141">
        <f>VLOOKUP(KamstrupData[[#This Row],[IdLevel123]],'B-Business Capability'!B:L,11,FALSE)</f>
        <v>420</v>
      </c>
      <c r="U3141" t="str">
        <f>_xlfn.CONCAT(KamstrupData[[#This Row],[CountryCode]],"_",KamstrupData[[#This Row],[Business Area]],"_",KamstrupData[[#This Row],[DepartmentTeam]])</f>
        <v>DK10_Supply Chain_</v>
      </c>
      <c r="V3141" t="str">
        <f>VLOOKUP(KamstrupData[[#This Row],[ORG_Concat]],'O-Organization'!F:H,3,FALSE)</f>
        <v>11028_DK10_Supply Chain_Supply Chain_</v>
      </c>
    </row>
    <row r="3142" spans="4:22" ht="15" customHeight="1">
      <c r="D3142" t="s">
        <v>1467</v>
      </c>
      <c r="E3142" t="str">
        <f>VLOOKUP(D3142,'B-Business Capability'!B:H,5,FALSE)</f>
        <v>Manufacturing</v>
      </c>
      <c r="F3142" t="str">
        <f>VLOOKUP(D3142,'B-Business Capability'!B:H,6,FALSE)</f>
        <v>Materials Management</v>
      </c>
      <c r="G3142" t="str">
        <f>VLOOKUP(D3142,'B-Business Capability'!B:H,7,FALSE)</f>
        <v>Manage Material Requirements</v>
      </c>
      <c r="I3142" t="s">
        <v>253</v>
      </c>
      <c r="J3142" t="s">
        <v>1246</v>
      </c>
      <c r="L3142" t="s">
        <v>65</v>
      </c>
      <c r="M3142" t="str">
        <f>VLOOKUP(L3142,'A-Applications'!B:D,3,FALSE)</f>
        <v>IFS ERP</v>
      </c>
      <c r="N3142" t="s">
        <v>53</v>
      </c>
      <c r="O3142" s="42" t="s">
        <v>66</v>
      </c>
      <c r="P3142" t="s">
        <v>1438</v>
      </c>
      <c r="Q3142" t="str">
        <f>VLOOKUP(KamstrupData[[#This Row],[IdLevel123]],'B-Business Capability'!B:L,10,FALSE)</f>
        <v>Plan-to-Produce (P2P)</v>
      </c>
      <c r="R3142">
        <f>VLOOKUP(KamstrupData[[#This Row],[IdLevel123]],'B-Business Capability'!B:L,11,FALSE)</f>
        <v>0</v>
      </c>
      <c r="U3142" t="str">
        <f>_xlfn.CONCAT(KamstrupData[[#This Row],[CountryCode]],"_",KamstrupData[[#This Row],[Business Area]],"_",KamstrupData[[#This Row],[DepartmentTeam]])</f>
        <v>DK10_Supply Chain_</v>
      </c>
      <c r="V3142" t="str">
        <f>VLOOKUP(KamstrupData[[#This Row],[ORG_Concat]],'O-Organization'!F:H,3,FALSE)</f>
        <v>11028_DK10_Supply Chain_Supply Chain_</v>
      </c>
    </row>
    <row r="3143" spans="4:22" ht="15" customHeight="1">
      <c r="D3143" t="s">
        <v>74</v>
      </c>
      <c r="E3143" t="str">
        <f>VLOOKUP(D3143,'B-Business Capability'!B:H,5,FALSE)</f>
        <v>Strategic Management</v>
      </c>
      <c r="F3143" t="str">
        <f>VLOOKUP(D3143,'B-Business Capability'!B:H,6,FALSE)</f>
        <v>Manage Core Business</v>
      </c>
      <c r="G3143" t="str">
        <f>VLOOKUP(D3143,'B-Business Capability'!B:H,7,FALSE)</f>
        <v>Manage Projects</v>
      </c>
      <c r="I3143" t="s">
        <v>253</v>
      </c>
      <c r="J3143" t="s">
        <v>1246</v>
      </c>
      <c r="L3143" t="s">
        <v>65</v>
      </c>
      <c r="M3143" t="str">
        <f>VLOOKUP(L3143,'A-Applications'!B:D,3,FALSE)</f>
        <v>IFS ERP</v>
      </c>
      <c r="N3143" t="s">
        <v>53</v>
      </c>
      <c r="O3143" s="42" t="s">
        <v>66</v>
      </c>
      <c r="P3143" t="s">
        <v>1468</v>
      </c>
      <c r="Q3143" t="str">
        <f>VLOOKUP(KamstrupData[[#This Row],[IdLevel123]],'B-Business Capability'!B:L,10,FALSE)</f>
        <v>N/A</v>
      </c>
      <c r="R3143">
        <f>VLOOKUP(KamstrupData[[#This Row],[IdLevel123]],'B-Business Capability'!B:L,11,FALSE)</f>
        <v>0</v>
      </c>
      <c r="U3143" t="str">
        <f>_xlfn.CONCAT(KamstrupData[[#This Row],[CountryCode]],"_",KamstrupData[[#This Row],[Business Area]],"_",KamstrupData[[#This Row],[DepartmentTeam]])</f>
        <v>DK10_Supply Chain_</v>
      </c>
      <c r="V3143" t="str">
        <f>VLOOKUP(KamstrupData[[#This Row],[ORG_Concat]],'O-Organization'!F:H,3,FALSE)</f>
        <v>11028_DK10_Supply Chain_Supply Chain_</v>
      </c>
    </row>
    <row r="3144" spans="4:22" ht="15" customHeight="1">
      <c r="D3144" t="s">
        <v>76</v>
      </c>
      <c r="E3144" t="str">
        <f>VLOOKUP(D3144,'B-Business Capability'!B:H,5,FALSE)</f>
        <v>Sales</v>
      </c>
      <c r="F3144" t="str">
        <f>VLOOKUP(D3144,'B-Business Capability'!B:H,6,FALSE)</f>
        <v>Sales Operations</v>
      </c>
      <c r="G3144" t="str">
        <f>VLOOKUP(D3144,'B-Business Capability'!B:H,7,FALSE)</f>
        <v>Claims, returns and Refund management</v>
      </c>
      <c r="I3144" t="s">
        <v>253</v>
      </c>
      <c r="J3144" t="s">
        <v>1246</v>
      </c>
      <c r="K3144" t="s">
        <v>1469</v>
      </c>
      <c r="L3144" t="s">
        <v>65</v>
      </c>
      <c r="M3144" t="str">
        <f>VLOOKUP(L3144,'A-Applications'!B:D,3,FALSE)</f>
        <v>IFS ERP</v>
      </c>
      <c r="N3144" t="s">
        <v>53</v>
      </c>
      <c r="O3144" s="42" t="s">
        <v>54</v>
      </c>
      <c r="P3144" t="s">
        <v>1470</v>
      </c>
      <c r="Q3144" t="str">
        <f>VLOOKUP(KamstrupData[[#This Row],[IdLevel123]],'B-Business Capability'!B:L,10,FALSE)</f>
        <v>Order-to-Cash (O2C)</v>
      </c>
      <c r="R3144">
        <f>VLOOKUP(KamstrupData[[#This Row],[IdLevel123]],'B-Business Capability'!B:L,11,FALSE)</f>
        <v>600</v>
      </c>
      <c r="T3144" t="s">
        <v>1471</v>
      </c>
      <c r="U3144" t="str">
        <f>_xlfn.CONCAT(KamstrupData[[#This Row],[CountryCode]],"_",KamstrupData[[#This Row],[Business Area]],"_",KamstrupData[[#This Row],[DepartmentTeam]])</f>
        <v>DK10_Supply Chain_Product Service</v>
      </c>
      <c r="V3144" t="str">
        <f>VLOOKUP(KamstrupData[[#This Row],[ORG_Concat]],'O-Organization'!F:H,3,FALSE)</f>
        <v>11164_DK10_Supply Chain_Supply Chain_Product Service</v>
      </c>
    </row>
    <row r="3145" spans="4:22" ht="15" customHeight="1">
      <c r="D3145" t="s">
        <v>158</v>
      </c>
      <c r="E3145" t="str">
        <f>VLOOKUP(D3145,'B-Business Capability'!B:H,5,FALSE)</f>
        <v>Sales</v>
      </c>
      <c r="F3145" t="str">
        <f>VLOOKUP(D3145,'B-Business Capability'!B:H,6,FALSE)</f>
        <v>Quotation, Order, and Contract Management</v>
      </c>
      <c r="G3145" t="str">
        <f>VLOOKUP(D3145,'B-Business Capability'!B:H,7,FALSE)</f>
        <v>Sales order management and processing</v>
      </c>
      <c r="I3145" t="s">
        <v>253</v>
      </c>
      <c r="J3145" t="s">
        <v>1246</v>
      </c>
      <c r="K3145" t="s">
        <v>1469</v>
      </c>
      <c r="L3145" t="s">
        <v>65</v>
      </c>
      <c r="M3145" t="str">
        <f>VLOOKUP(L3145,'A-Applications'!B:D,3,FALSE)</f>
        <v>IFS ERP</v>
      </c>
      <c r="N3145" t="s">
        <v>53</v>
      </c>
      <c r="O3145" s="42" t="s">
        <v>62</v>
      </c>
      <c r="P3145" t="s">
        <v>97</v>
      </c>
      <c r="Q3145" t="str">
        <f>VLOOKUP(KamstrupData[[#This Row],[IdLevel123]],'B-Business Capability'!B:L,10,FALSE)</f>
        <v>Order-to-Cash (O2C)</v>
      </c>
      <c r="R3145">
        <f>VLOOKUP(KamstrupData[[#This Row],[IdLevel123]],'B-Business Capability'!B:L,11,FALSE)</f>
        <v>107</v>
      </c>
      <c r="T3145" t="s">
        <v>582</v>
      </c>
      <c r="U3145" t="str">
        <f>_xlfn.CONCAT(KamstrupData[[#This Row],[CountryCode]],"_",KamstrupData[[#This Row],[Business Area]],"_",KamstrupData[[#This Row],[DepartmentTeam]])</f>
        <v>DK10_Supply Chain_Product Service</v>
      </c>
      <c r="V3145" t="str">
        <f>VLOOKUP(KamstrupData[[#This Row],[ORG_Concat]],'O-Organization'!F:H,3,FALSE)</f>
        <v>11164_DK10_Supply Chain_Supply Chain_Product Service</v>
      </c>
    </row>
    <row r="3146" spans="4:22" ht="15" customHeight="1">
      <c r="D3146" t="s">
        <v>252</v>
      </c>
      <c r="E3146" t="str">
        <f>VLOOKUP(D3146,'B-Business Capability'!B:H,5,FALSE)</f>
        <v>Finance</v>
      </c>
      <c r="F3146" t="str">
        <f>VLOOKUP(D3146,'B-Business Capability'!B:H,6,FALSE)</f>
        <v>Settlements &amp; Payments</v>
      </c>
      <c r="G3146" t="str">
        <f>VLOOKUP(D3146,'B-Business Capability'!B:H,7,FALSE)</f>
        <v>Invoice Approval</v>
      </c>
      <c r="I3146" t="s">
        <v>253</v>
      </c>
      <c r="J3146" t="s">
        <v>1246</v>
      </c>
      <c r="L3146" t="s">
        <v>65</v>
      </c>
      <c r="M3146" t="str">
        <f>VLOOKUP(L3146,'A-Applications'!B:D,3,FALSE)</f>
        <v>IFS ERP</v>
      </c>
      <c r="N3146" t="s">
        <v>53</v>
      </c>
      <c r="O3146" s="42" t="s">
        <v>62</v>
      </c>
      <c r="P3146" t="s">
        <v>254</v>
      </c>
      <c r="Q3146" t="str">
        <f>VLOOKUP(KamstrupData[[#This Row],[IdLevel123]],'B-Business Capability'!B:L,10,FALSE)</f>
        <v>Procure-to-Pay (P2P)</v>
      </c>
      <c r="R3146">
        <f>VLOOKUP(KamstrupData[[#This Row],[IdLevel123]],'B-Business Capability'!B:L,11,FALSE)</f>
        <v>520</v>
      </c>
      <c r="T3146" t="s">
        <v>255</v>
      </c>
      <c r="U3146" t="str">
        <f>_xlfn.CONCAT(KamstrupData[[#This Row],[CountryCode]],"_",KamstrupData[[#This Row],[Business Area]],"_",KamstrupData[[#This Row],[DepartmentTeam]])</f>
        <v>DK10_Supply Chain_</v>
      </c>
      <c r="V3146" t="str">
        <f>VLOOKUP(KamstrupData[[#This Row],[ORG_Concat]],'O-Organization'!F:H,3,FALSE)</f>
        <v>11028_DK10_Supply Chain_Supply Chain_</v>
      </c>
    </row>
    <row r="3147" spans="4:22" ht="15" customHeight="1">
      <c r="D3147" t="s">
        <v>1242</v>
      </c>
      <c r="E3147" t="str">
        <f>VLOOKUP(D3147,'B-Business Capability'!B:H,5,FALSE)</f>
        <v>Governance, Risk and Compliance</v>
      </c>
      <c r="F3147" t="str">
        <f>VLOOKUP(D3147,'B-Business Capability'!B:H,6,FALSE)</f>
        <v>Enterprise Risk and Compliance</v>
      </c>
      <c r="G3147" t="str">
        <f>VLOOKUP(D3147,'B-Business Capability'!B:H,7,FALSE)</f>
        <v>Risk Management</v>
      </c>
      <c r="I3147" t="s">
        <v>253</v>
      </c>
      <c r="J3147" t="s">
        <v>1246</v>
      </c>
      <c r="K3147" t="s">
        <v>1420</v>
      </c>
      <c r="L3147" t="s">
        <v>65</v>
      </c>
      <c r="M3147" t="str">
        <f>VLOOKUP(L3147,'A-Applications'!B:D,3,FALSE)</f>
        <v>IFS ERP</v>
      </c>
      <c r="N3147" t="s">
        <v>147</v>
      </c>
      <c r="O3147" s="42" t="s">
        <v>62</v>
      </c>
      <c r="P3147" t="s">
        <v>1472</v>
      </c>
      <c r="Q3147" t="str">
        <f>VLOOKUP(KamstrupData[[#This Row],[IdLevel123]],'B-Business Capability'!B:L,10,FALSE)</f>
        <v>N/A</v>
      </c>
      <c r="R3147">
        <f>VLOOKUP(KamstrupData[[#This Row],[IdLevel123]],'B-Business Capability'!B:L,11,FALSE)</f>
        <v>0</v>
      </c>
      <c r="T3147" t="s">
        <v>1473</v>
      </c>
      <c r="U3147" t="str">
        <f>_xlfn.CONCAT(KamstrupData[[#This Row],[CountryCode]],"_",KamstrupData[[#This Row],[Business Area]],"_",KamstrupData[[#This Row],[DepartmentTeam]])</f>
        <v>DK10_Supply Chain_Sourcing</v>
      </c>
      <c r="V3147" t="str">
        <f>VLOOKUP(KamstrupData[[#This Row],[ORG_Concat]],'O-Organization'!F:H,3,FALSE)</f>
        <v>11160_DK10_Supply Chain_Supply Chain_Sourcing</v>
      </c>
    </row>
    <row r="3148" spans="4:22" ht="15" customHeight="1">
      <c r="D3148" t="s">
        <v>80</v>
      </c>
      <c r="E3148" t="str">
        <f>VLOOKUP(D3148,'B-Business Capability'!B:H,5,FALSE)</f>
        <v>Customer Service</v>
      </c>
      <c r="F3148" t="str">
        <f>VLOOKUP(D3148,'B-Business Capability'!B:H,6,FALSE)</f>
        <v>Customer Service and Support</v>
      </c>
      <c r="G3148" t="str">
        <f>VLOOKUP(D3148,'B-Business Capability'!B:H,7,FALSE)</f>
        <v>Customer Warranty Claim Processing</v>
      </c>
      <c r="I3148" t="s">
        <v>253</v>
      </c>
      <c r="J3148" t="s">
        <v>1246</v>
      </c>
      <c r="K3148" t="s">
        <v>1469</v>
      </c>
      <c r="L3148" t="s">
        <v>65</v>
      </c>
      <c r="M3148" t="str">
        <f>VLOOKUP(L3148,'A-Applications'!B:D,3,FALSE)</f>
        <v>IFS ERP</v>
      </c>
      <c r="N3148" t="s">
        <v>147</v>
      </c>
      <c r="O3148" s="42" t="s">
        <v>66</v>
      </c>
      <c r="P3148" t="s">
        <v>1470</v>
      </c>
      <c r="Q3148" t="str">
        <f>VLOOKUP(KamstrupData[[#This Row],[IdLevel123]],'B-Business Capability'!B:L,10,FALSE)</f>
        <v>Customer Service and Support</v>
      </c>
      <c r="R3148">
        <f>VLOOKUP(KamstrupData[[#This Row],[IdLevel123]],'B-Business Capability'!B:L,11,FALSE)</f>
        <v>0</v>
      </c>
      <c r="T3148" t="s">
        <v>1471</v>
      </c>
      <c r="U3148" t="str">
        <f>_xlfn.CONCAT(KamstrupData[[#This Row],[CountryCode]],"_",KamstrupData[[#This Row],[Business Area]],"_",KamstrupData[[#This Row],[DepartmentTeam]])</f>
        <v>DK10_Supply Chain_Product Service</v>
      </c>
      <c r="V3148" t="str">
        <f>VLOOKUP(KamstrupData[[#This Row],[ORG_Concat]],'O-Organization'!F:H,3,FALSE)</f>
        <v>11164_DK10_Supply Chain_Supply Chain_Product Service</v>
      </c>
    </row>
    <row r="3149" spans="4:22" ht="15" customHeight="1">
      <c r="D3149" t="s">
        <v>78</v>
      </c>
      <c r="E3149" t="str">
        <f>VLOOKUP(D3149,'B-Business Capability'!B:H,5,FALSE)</f>
        <v>Customer Service</v>
      </c>
      <c r="F3149" t="str">
        <f>VLOOKUP(D3149,'B-Business Capability'!B:H,6,FALSE)</f>
        <v>Customer Service and Support</v>
      </c>
      <c r="G3149" t="str">
        <f>VLOOKUP(D3149,'B-Business Capability'!B:H,7,FALSE)</f>
        <v>Service Request Management</v>
      </c>
      <c r="I3149" t="s">
        <v>253</v>
      </c>
      <c r="J3149" t="s">
        <v>1246</v>
      </c>
      <c r="K3149" t="s">
        <v>1469</v>
      </c>
      <c r="L3149" t="s">
        <v>83</v>
      </c>
      <c r="M3149" t="str">
        <f>VLOOKUP(L3149,'A-Applications'!B:D,3,FALSE)</f>
        <v>Encryption Key Service (EKS)</v>
      </c>
      <c r="N3149" t="s">
        <v>53</v>
      </c>
      <c r="O3149" s="42" t="s">
        <v>66</v>
      </c>
      <c r="P3149" t="s">
        <v>97</v>
      </c>
      <c r="Q3149" t="str">
        <f>VLOOKUP(KamstrupData[[#This Row],[IdLevel123]],'B-Business Capability'!B:L,10,FALSE)</f>
        <v>Customer Service and Support</v>
      </c>
      <c r="R3149">
        <f>VLOOKUP(KamstrupData[[#This Row],[IdLevel123]],'B-Business Capability'!B:L,11,FALSE)</f>
        <v>0</v>
      </c>
      <c r="T3149" t="s">
        <v>1474</v>
      </c>
      <c r="U3149" t="str">
        <f>_xlfn.CONCAT(KamstrupData[[#This Row],[CountryCode]],"_",KamstrupData[[#This Row],[Business Area]],"_",KamstrupData[[#This Row],[DepartmentTeam]])</f>
        <v>DK10_Supply Chain_Product Service</v>
      </c>
      <c r="V3149" t="str">
        <f>VLOOKUP(KamstrupData[[#This Row],[ORG_Concat]],'O-Organization'!F:H,3,FALSE)</f>
        <v>11164_DK10_Supply Chain_Supply Chain_Product Service</v>
      </c>
    </row>
    <row r="3150" spans="4:22" ht="15" customHeight="1">
      <c r="D3150" t="s">
        <v>95</v>
      </c>
      <c r="E3150" t="str">
        <f>VLOOKUP(D3150,'B-Business Capability'!B:H,5,FALSE)</f>
        <v>Not mapped to capability</v>
      </c>
      <c r="F3150">
        <f>VLOOKUP(D3150,'B-Business Capability'!B:H,6,FALSE)</f>
        <v>0</v>
      </c>
      <c r="G3150">
        <f>VLOOKUP(D3150,'B-Business Capability'!B:H,7,FALSE)</f>
        <v>0</v>
      </c>
      <c r="I3150" t="s">
        <v>253</v>
      </c>
      <c r="J3150" t="s">
        <v>1246</v>
      </c>
      <c r="K3150" t="s">
        <v>1475</v>
      </c>
      <c r="L3150" t="s">
        <v>360</v>
      </c>
      <c r="M3150" t="str">
        <f>VLOOKUP(L3150,'A-Applications'!B:D,3,FALSE)</f>
        <v>DotMemory</v>
      </c>
      <c r="O3150" s="42"/>
      <c r="P3150" t="s">
        <v>77</v>
      </c>
      <c r="Q3150" t="str">
        <f>VLOOKUP(KamstrupData[[#This Row],[IdLevel123]],'B-Business Capability'!B:L,10,FALSE)</f>
        <v>N/A</v>
      </c>
      <c r="R3150">
        <f>VLOOKUP(KamstrupData[[#This Row],[IdLevel123]],'B-Business Capability'!B:L,11,FALSE)</f>
        <v>0</v>
      </c>
      <c r="T3150" t="s">
        <v>361</v>
      </c>
      <c r="U3150" t="str">
        <f>_xlfn.CONCAT(KamstrupData[[#This Row],[CountryCode]],"_",KamstrupData[[#This Row],[Business Area]],"_",KamstrupData[[#This Row],[DepartmentTeam]])</f>
        <v>DK10_Supply Chain_Manufactoring Software</v>
      </c>
      <c r="V3150" t="str">
        <f>VLOOKUP(KamstrupData[[#This Row],[ORG_Concat]],'O-Organization'!F:H,3,FALSE)</f>
        <v>11158_DK10_Supply Chain_Supply Chain_Manufactoring Software</v>
      </c>
    </row>
    <row r="3151" spans="4:22" ht="15" customHeight="1">
      <c r="D3151" t="s">
        <v>95</v>
      </c>
      <c r="E3151" t="str">
        <f>VLOOKUP(D3151,'B-Business Capability'!B:H,5,FALSE)</f>
        <v>Not mapped to capability</v>
      </c>
      <c r="F3151">
        <f>VLOOKUP(D3151,'B-Business Capability'!B:H,6,FALSE)</f>
        <v>0</v>
      </c>
      <c r="G3151">
        <f>VLOOKUP(D3151,'B-Business Capability'!B:H,7,FALSE)</f>
        <v>0</v>
      </c>
      <c r="I3151" t="s">
        <v>253</v>
      </c>
      <c r="J3151" t="s">
        <v>1246</v>
      </c>
      <c r="K3151" t="s">
        <v>1475</v>
      </c>
      <c r="L3151" t="s">
        <v>362</v>
      </c>
      <c r="M3151" t="str">
        <f>VLOOKUP(L3151,'A-Applications'!B:D,3,FALSE)</f>
        <v>DotTrace</v>
      </c>
      <c r="O3151" s="42"/>
      <c r="P3151" t="s">
        <v>77</v>
      </c>
      <c r="Q3151" t="str">
        <f>VLOOKUP(KamstrupData[[#This Row],[IdLevel123]],'B-Business Capability'!B:L,10,FALSE)</f>
        <v>N/A</v>
      </c>
      <c r="R3151">
        <f>VLOOKUP(KamstrupData[[#This Row],[IdLevel123]],'B-Business Capability'!B:L,11,FALSE)</f>
        <v>0</v>
      </c>
      <c r="T3151" t="s">
        <v>361</v>
      </c>
      <c r="U3151" t="str">
        <f>_xlfn.CONCAT(KamstrupData[[#This Row],[CountryCode]],"_",KamstrupData[[#This Row],[Business Area]],"_",KamstrupData[[#This Row],[DepartmentTeam]])</f>
        <v>DK10_Supply Chain_Manufactoring Software</v>
      </c>
      <c r="V3151" t="str">
        <f>VLOOKUP(KamstrupData[[#This Row],[ORG_Concat]],'O-Organization'!F:H,3,FALSE)</f>
        <v>11158_DK10_Supply Chain_Supply Chain_Manufactoring Software</v>
      </c>
    </row>
    <row r="3152" spans="4:22" ht="15" customHeight="1">
      <c r="D3152" t="s">
        <v>1476</v>
      </c>
      <c r="E3152" t="str">
        <f>VLOOKUP(D3152,'B-Business Capability'!B:H,5,FALSE)</f>
        <v>Manufacturing</v>
      </c>
      <c r="F3152" t="str">
        <f>VLOOKUP(D3152,'B-Business Capability'!B:H,6,FALSE)</f>
        <v>Manufacturing Steering</v>
      </c>
      <c r="G3152" t="str">
        <f>VLOOKUP(D3152,'B-Business Capability'!B:H,7,FALSE)</f>
        <v>Retrieve Product Information</v>
      </c>
      <c r="I3152" t="s">
        <v>253</v>
      </c>
      <c r="J3152" t="s">
        <v>1246</v>
      </c>
      <c r="K3152" t="s">
        <v>1477</v>
      </c>
      <c r="L3152" t="s">
        <v>1478</v>
      </c>
      <c r="M3152" t="str">
        <f>VLOOKUP(L3152,'A-Applications'!B:D,3,FALSE)</f>
        <v>File Viewer +5</v>
      </c>
      <c r="N3152" t="s">
        <v>53</v>
      </c>
      <c r="O3152" s="42" t="s">
        <v>54</v>
      </c>
      <c r="P3152" t="s">
        <v>77</v>
      </c>
      <c r="Q3152" t="str">
        <f>VLOOKUP(KamstrupData[[#This Row],[IdLevel123]],'B-Business Capability'!B:L,10,FALSE)</f>
        <v>N/A</v>
      </c>
      <c r="R3152">
        <f>VLOOKUP(KamstrupData[[#This Row],[IdLevel123]],'B-Business Capability'!B:L,11,FALSE)</f>
        <v>0</v>
      </c>
      <c r="T3152" t="s">
        <v>1479</v>
      </c>
      <c r="U3152" t="str">
        <f>_xlfn.CONCAT(KamstrupData[[#This Row],[CountryCode]],"_",KamstrupData[[#This Row],[Business Area]],"_",KamstrupData[[#This Row],[DepartmentTeam]])</f>
        <v>DK10_Supply Chain_Production</v>
      </c>
      <c r="V3152" t="str">
        <f>VLOOKUP(KamstrupData[[#This Row],[ORG_Concat]],'O-Organization'!F:H,3,FALSE)</f>
        <v>11159_DK10_Supply Chain_Supply Chain_Production</v>
      </c>
    </row>
    <row r="3153" spans="2:22" ht="15" customHeight="1">
      <c r="D3153" t="s">
        <v>1480</v>
      </c>
      <c r="E3153" t="str">
        <f>VLOOKUP(D3153,'B-Business Capability'!B:H,5,FALSE)</f>
        <v>Manufacturing</v>
      </c>
      <c r="F3153" t="str">
        <f>VLOOKUP(D3153,'B-Business Capability'!B:H,6,FALSE)</f>
        <v>Manufacturing Software</v>
      </c>
      <c r="G3153">
        <f>VLOOKUP(D3153,'B-Business Capability'!B:H,7,FALSE)</f>
        <v>0</v>
      </c>
      <c r="I3153" t="s">
        <v>253</v>
      </c>
      <c r="J3153" t="s">
        <v>1246</v>
      </c>
      <c r="K3153" t="s">
        <v>1477</v>
      </c>
      <c r="L3153" t="s">
        <v>1481</v>
      </c>
      <c r="M3153" t="str">
        <f>VLOOKUP(L3153,'A-Applications'!B:D,3,FALSE)</f>
        <v>Cyberoptics</v>
      </c>
      <c r="O3153" s="42"/>
      <c r="P3153" t="s">
        <v>77</v>
      </c>
      <c r="Q3153" t="str">
        <f>VLOOKUP(KamstrupData[[#This Row],[IdLevel123]],'B-Business Capability'!B:L,10,FALSE)</f>
        <v>Plan-to-Produce (P2P)</v>
      </c>
      <c r="R3153">
        <f>VLOOKUP(KamstrupData[[#This Row],[IdLevel123]],'B-Business Capability'!B:L,11,FALSE)</f>
        <v>0</v>
      </c>
      <c r="T3153" t="s">
        <v>1482</v>
      </c>
      <c r="U3153" t="str">
        <f>_xlfn.CONCAT(KamstrupData[[#This Row],[CountryCode]],"_",KamstrupData[[#This Row],[Business Area]],"_",KamstrupData[[#This Row],[DepartmentTeam]])</f>
        <v>DK10_Supply Chain_Production</v>
      </c>
      <c r="V3153" t="str">
        <f>VLOOKUP(KamstrupData[[#This Row],[ORG_Concat]],'O-Organization'!F:H,3,FALSE)</f>
        <v>11159_DK10_Supply Chain_Supply Chain_Production</v>
      </c>
    </row>
    <row r="3154" spans="2:22" ht="15" customHeight="1">
      <c r="D3154" t="s">
        <v>1436</v>
      </c>
      <c r="E3154" t="str">
        <f>VLOOKUP(D3154,'B-Business Capability'!B:H,5,FALSE)</f>
        <v>Procurement &amp; Logistics</v>
      </c>
      <c r="F3154" t="str">
        <f>VLOOKUP(D3154,'B-Business Capability'!B:H,6,FALSE)</f>
        <v>Logistics Management</v>
      </c>
      <c r="G3154" t="str">
        <f>VLOOKUP(D3154,'B-Business Capability'!B:H,7,FALSE)</f>
        <v>Manage Demand Forecast</v>
      </c>
      <c r="I3154" t="s">
        <v>253</v>
      </c>
      <c r="J3154" t="s">
        <v>1246</v>
      </c>
      <c r="L3154" t="s">
        <v>887</v>
      </c>
      <c r="M3154" t="str">
        <f>VLOOKUP(L3154,'A-Applications'!B:D,3,FALSE)</f>
        <v>Python</v>
      </c>
      <c r="N3154" t="s">
        <v>53</v>
      </c>
      <c r="O3154" s="42" t="s">
        <v>54</v>
      </c>
      <c r="P3154" t="s">
        <v>1483</v>
      </c>
      <c r="Q3154" t="str">
        <f>VLOOKUP(KamstrupData[[#This Row],[IdLevel123]],'B-Business Capability'!B:L,10,FALSE)</f>
        <v>Make-to-Delivery (M2D)</v>
      </c>
      <c r="R3154">
        <f>VLOOKUP(KamstrupData[[#This Row],[IdLevel123]],'B-Business Capability'!B:L,11,FALSE)</f>
        <v>0</v>
      </c>
      <c r="T3154" t="s">
        <v>1429</v>
      </c>
      <c r="U3154" t="str">
        <f>_xlfn.CONCAT(KamstrupData[[#This Row],[CountryCode]],"_",KamstrupData[[#This Row],[Business Area]],"_",KamstrupData[[#This Row],[DepartmentTeam]])</f>
        <v>DK10_Supply Chain_</v>
      </c>
      <c r="V3154" t="str">
        <f>VLOOKUP(KamstrupData[[#This Row],[ORG_Concat]],'O-Organization'!F:H,3,FALSE)</f>
        <v>11028_DK10_Supply Chain_Supply Chain_</v>
      </c>
    </row>
    <row r="3155" spans="2:22" ht="15" customHeight="1">
      <c r="D3155" t="s">
        <v>156</v>
      </c>
      <c r="E3155" t="str">
        <f>VLOOKUP(D3155,'B-Business Capability'!B:H,5,FALSE)</f>
        <v>Customer Relationship</v>
      </c>
      <c r="F3155" t="str">
        <f>VLOOKUP(D3155,'B-Business Capability'!B:H,6,FALSE)</f>
        <v>Customer Management</v>
      </c>
      <c r="G3155" t="str">
        <f>VLOOKUP(D3155,'B-Business Capability'!B:H,7,FALSE)</f>
        <v>Manage Customer</v>
      </c>
      <c r="I3155" t="s">
        <v>253</v>
      </c>
      <c r="J3155" t="s">
        <v>1246</v>
      </c>
      <c r="K3155" t="s">
        <v>1469</v>
      </c>
      <c r="L3155" t="s">
        <v>93</v>
      </c>
      <c r="M3155" t="str">
        <f>VLOOKUP(L3155,'A-Applications'!B:D,3,FALSE)</f>
        <v>My Kamstrup</v>
      </c>
      <c r="N3155" t="s">
        <v>147</v>
      </c>
      <c r="O3155" s="42" t="s">
        <v>66</v>
      </c>
      <c r="P3155" t="s">
        <v>97</v>
      </c>
      <c r="Q3155" t="str">
        <f>VLOOKUP(KamstrupData[[#This Row],[IdLevel123]],'B-Business Capability'!B:L,10,FALSE)</f>
        <v>Customer Service and Support</v>
      </c>
      <c r="R3155">
        <f>VLOOKUP(KamstrupData[[#This Row],[IdLevel123]],'B-Business Capability'!B:L,11,FALSE)</f>
        <v>0</v>
      </c>
      <c r="T3155" t="s">
        <v>1474</v>
      </c>
      <c r="U3155" t="str">
        <f>_xlfn.CONCAT(KamstrupData[[#This Row],[CountryCode]],"_",KamstrupData[[#This Row],[Business Area]],"_",KamstrupData[[#This Row],[DepartmentTeam]])</f>
        <v>DK10_Supply Chain_Product Service</v>
      </c>
      <c r="V3155" t="str">
        <f>VLOOKUP(KamstrupData[[#This Row],[ORG_Concat]],'O-Organization'!F:H,3,FALSE)</f>
        <v>11164_DK10_Supply Chain_Supply Chain_Product Service</v>
      </c>
    </row>
    <row r="3156" spans="2:22" ht="15" customHeight="1">
      <c r="D3156" t="s">
        <v>1484</v>
      </c>
      <c r="E3156" t="str">
        <f>VLOOKUP(D3156,'B-Business Capability'!B:H,5,FALSE)</f>
        <v>Manufacturing</v>
      </c>
      <c r="F3156" t="str">
        <f>VLOOKUP(D3156,'B-Business Capability'!B:H,6,FALSE)</f>
        <v>Manufacturing Software</v>
      </c>
      <c r="G3156" t="str">
        <f>VLOOKUP(D3156,'B-Business Capability'!B:H,7,FALSE)</f>
        <v>Software development</v>
      </c>
      <c r="I3156" t="s">
        <v>253</v>
      </c>
      <c r="J3156" t="s">
        <v>1246</v>
      </c>
      <c r="K3156" t="s">
        <v>1475</v>
      </c>
      <c r="L3156" t="s">
        <v>889</v>
      </c>
      <c r="M3156" t="str">
        <f>VLOOKUP(L3156,'A-Applications'!B:D,3,FALSE)</f>
        <v>List&amp;Label</v>
      </c>
      <c r="N3156" t="s">
        <v>53</v>
      </c>
      <c r="O3156" s="42" t="s">
        <v>66</v>
      </c>
      <c r="P3156" t="s">
        <v>1485</v>
      </c>
      <c r="Q3156" t="str">
        <f>VLOOKUP(KamstrupData[[#This Row],[IdLevel123]],'B-Business Capability'!B:L,10,FALSE)</f>
        <v>Idea-to-Release (I2R)</v>
      </c>
      <c r="R3156">
        <f>VLOOKUP(KamstrupData[[#This Row],[IdLevel123]],'B-Business Capability'!B:L,11,FALSE)</f>
        <v>970</v>
      </c>
      <c r="T3156" t="s">
        <v>1486</v>
      </c>
      <c r="U3156" t="str">
        <f>_xlfn.CONCAT(KamstrupData[[#This Row],[CountryCode]],"_",KamstrupData[[#This Row],[Business Area]],"_",KamstrupData[[#This Row],[DepartmentTeam]])</f>
        <v>DK10_Supply Chain_Manufactoring Software</v>
      </c>
      <c r="V3156" t="str">
        <f>VLOOKUP(KamstrupData[[#This Row],[ORG_Concat]],'O-Organization'!F:H,3,FALSE)</f>
        <v>11158_DK10_Supply Chain_Supply Chain_Manufactoring Software</v>
      </c>
    </row>
    <row r="3157" spans="2:22" ht="15" customHeight="1">
      <c r="B3157" s="28">
        <v>45292</v>
      </c>
      <c r="D3157" t="s">
        <v>284</v>
      </c>
      <c r="E3157" t="str">
        <f>VLOOKUP(D3157,'B-Business Capability'!B:H,5,FALSE)</f>
        <v>People and Culture</v>
      </c>
      <c r="F3157" t="str">
        <f>VLOOKUP(D3157,'B-Business Capability'!B:H,6,FALSE)</f>
        <v>Learning &amp; Development</v>
      </c>
      <c r="G3157">
        <f>VLOOKUP(D3157,'B-Business Capability'!B:H,7,FALSE)</f>
        <v>0</v>
      </c>
      <c r="I3157" t="s">
        <v>253</v>
      </c>
      <c r="J3157" t="s">
        <v>1246</v>
      </c>
      <c r="K3157" t="s">
        <v>1475</v>
      </c>
      <c r="L3157" t="s">
        <v>389</v>
      </c>
      <c r="M3157" t="str">
        <f>VLOOKUP(L3157,'A-Applications'!B:D,3,FALSE)</f>
        <v>Pluralsight Skills</v>
      </c>
      <c r="N3157" t="s">
        <v>147</v>
      </c>
      <c r="O3157" s="42" t="s">
        <v>62</v>
      </c>
      <c r="P3157" t="s">
        <v>1485</v>
      </c>
      <c r="Q3157" t="str">
        <f>VLOOKUP(KamstrupData[[#This Row],[IdLevel123]],'B-Business Capability'!B:L,10,FALSE)</f>
        <v>Hire-to-Retire (H2R)</v>
      </c>
      <c r="R3157">
        <f>VLOOKUP(KamstrupData[[#This Row],[IdLevel123]],'B-Business Capability'!B:L,11,FALSE)</f>
        <v>500</v>
      </c>
      <c r="S3157" t="s">
        <v>237</v>
      </c>
      <c r="T3157" t="s">
        <v>1487</v>
      </c>
      <c r="U3157" t="str">
        <f>_xlfn.CONCAT(KamstrupData[[#This Row],[CountryCode]],"_",KamstrupData[[#This Row],[Business Area]],"_",KamstrupData[[#This Row],[DepartmentTeam]])</f>
        <v>DK10_Supply Chain_Manufactoring Software</v>
      </c>
      <c r="V3157" t="str">
        <f>VLOOKUP(KamstrupData[[#This Row],[ORG_Concat]],'O-Organization'!F:H,3,FALSE)</f>
        <v>11158_DK10_Supply Chain_Supply Chain_Manufactoring Software</v>
      </c>
    </row>
    <row r="3158" spans="2:22" ht="15" customHeight="1">
      <c r="D3158" t="s">
        <v>1484</v>
      </c>
      <c r="E3158" t="str">
        <f>VLOOKUP(D3158,'B-Business Capability'!B:H,5,FALSE)</f>
        <v>Manufacturing</v>
      </c>
      <c r="F3158" t="str">
        <f>VLOOKUP(D3158,'B-Business Capability'!B:H,6,FALSE)</f>
        <v>Manufacturing Software</v>
      </c>
      <c r="G3158" t="str">
        <f>VLOOKUP(D3158,'B-Business Capability'!B:H,7,FALSE)</f>
        <v>Software development</v>
      </c>
      <c r="I3158" t="s">
        <v>253</v>
      </c>
      <c r="J3158" t="s">
        <v>1246</v>
      </c>
      <c r="K3158" t="s">
        <v>1475</v>
      </c>
      <c r="L3158" t="s">
        <v>890</v>
      </c>
      <c r="M3158" t="str">
        <f>VLOOKUP(L3158,'A-Applications'!B:D,3,FALSE)</f>
        <v>LINQ Pad (https://www.linqpad.net/)</v>
      </c>
      <c r="N3158" t="s">
        <v>53</v>
      </c>
      <c r="O3158" s="42" t="s">
        <v>62</v>
      </c>
      <c r="P3158" t="s">
        <v>1485</v>
      </c>
      <c r="Q3158" t="str">
        <f>VLOOKUP(KamstrupData[[#This Row],[IdLevel123]],'B-Business Capability'!B:L,10,FALSE)</f>
        <v>Idea-to-Release (I2R)</v>
      </c>
      <c r="R3158">
        <f>VLOOKUP(KamstrupData[[#This Row],[IdLevel123]],'B-Business Capability'!B:L,11,FALSE)</f>
        <v>970</v>
      </c>
      <c r="T3158" t="s">
        <v>1486</v>
      </c>
      <c r="U3158" t="str">
        <f>_xlfn.CONCAT(KamstrupData[[#This Row],[CountryCode]],"_",KamstrupData[[#This Row],[Business Area]],"_",KamstrupData[[#This Row],[DepartmentTeam]])</f>
        <v>DK10_Supply Chain_Manufactoring Software</v>
      </c>
      <c r="V3158" t="str">
        <f>VLOOKUP(KamstrupData[[#This Row],[ORG_Concat]],'O-Organization'!F:H,3,FALSE)</f>
        <v>11158_DK10_Supply Chain_Supply Chain_Manufactoring Software</v>
      </c>
    </row>
    <row r="3159" spans="2:22" ht="15" customHeight="1">
      <c r="D3159" t="s">
        <v>985</v>
      </c>
      <c r="E3159" t="str">
        <f>VLOOKUP(D3159,'B-Business Capability'!B:H,5,FALSE)</f>
        <v>OT Hosting</v>
      </c>
      <c r="F3159" t="str">
        <f>VLOOKUP(D3159,'B-Business Capability'!B:H,6,FALSE)</f>
        <v>OT Operations &amp; Service</v>
      </c>
      <c r="G3159" t="str">
        <f>VLOOKUP(D3159,'B-Business Capability'!B:H,7,FALSE)</f>
        <v>Third-Party Software</v>
      </c>
      <c r="I3159" t="s">
        <v>253</v>
      </c>
      <c r="J3159" t="s">
        <v>1246</v>
      </c>
      <c r="K3159" t="s">
        <v>1469</v>
      </c>
      <c r="L3159" t="s">
        <v>98</v>
      </c>
      <c r="M3159" t="str">
        <f>VLOOKUP(L3159,'A-Applications'!B:D,3,FALSE)</f>
        <v>Notepad++(https://notepad-plus-plus.org/)</v>
      </c>
      <c r="N3159" t="s">
        <v>53</v>
      </c>
      <c r="O3159" s="42" t="s">
        <v>62</v>
      </c>
      <c r="P3159" t="s">
        <v>97</v>
      </c>
      <c r="Q3159" t="str">
        <f>VLOOKUP(KamstrupData[[#This Row],[IdLevel123]],'B-Business Capability'!B:L,10,FALSE)</f>
        <v>N/A</v>
      </c>
      <c r="R3159">
        <f>VLOOKUP(KamstrupData[[#This Row],[IdLevel123]],'B-Business Capability'!B:L,11,FALSE)</f>
        <v>0</v>
      </c>
      <c r="T3159" t="s">
        <v>1488</v>
      </c>
      <c r="U3159" t="str">
        <f>_xlfn.CONCAT(KamstrupData[[#This Row],[CountryCode]],"_",KamstrupData[[#This Row],[Business Area]],"_",KamstrupData[[#This Row],[DepartmentTeam]])</f>
        <v>DK10_Supply Chain_Product Service</v>
      </c>
      <c r="V3159" t="str">
        <f>VLOOKUP(KamstrupData[[#This Row],[ORG_Concat]],'O-Organization'!F:H,3,FALSE)</f>
        <v>11164_DK10_Supply Chain_Supply Chain_Product Service</v>
      </c>
    </row>
    <row r="3160" spans="2:22" ht="15" customHeight="1">
      <c r="D3160" t="s">
        <v>78</v>
      </c>
      <c r="E3160" t="str">
        <f>VLOOKUP(D3160,'B-Business Capability'!B:H,5,FALSE)</f>
        <v>Customer Service</v>
      </c>
      <c r="F3160" t="str">
        <f>VLOOKUP(D3160,'B-Business Capability'!B:H,6,FALSE)</f>
        <v>Customer Service and Support</v>
      </c>
      <c r="G3160" t="str">
        <f>VLOOKUP(D3160,'B-Business Capability'!B:H,7,FALSE)</f>
        <v>Service Request Management</v>
      </c>
      <c r="I3160" t="s">
        <v>253</v>
      </c>
      <c r="J3160" t="s">
        <v>1246</v>
      </c>
      <c r="K3160" t="s">
        <v>1469</v>
      </c>
      <c r="L3160" t="s">
        <v>398</v>
      </c>
      <c r="M3160" t="str">
        <f>VLOOKUP(L3160,'A-Applications'!B:D,3,FALSE)</f>
        <v>Remote Desktop Conn. Manager</v>
      </c>
      <c r="N3160" t="s">
        <v>53</v>
      </c>
      <c r="O3160" s="42" t="s">
        <v>54</v>
      </c>
      <c r="P3160" t="s">
        <v>97</v>
      </c>
      <c r="Q3160" t="str">
        <f>VLOOKUP(KamstrupData[[#This Row],[IdLevel123]],'B-Business Capability'!B:L,10,FALSE)</f>
        <v>Customer Service and Support</v>
      </c>
      <c r="R3160">
        <f>VLOOKUP(KamstrupData[[#This Row],[IdLevel123]],'B-Business Capability'!B:L,11,FALSE)</f>
        <v>0</v>
      </c>
      <c r="T3160" t="s">
        <v>1474</v>
      </c>
      <c r="U3160" t="str">
        <f>_xlfn.CONCAT(KamstrupData[[#This Row],[CountryCode]],"_",KamstrupData[[#This Row],[Business Area]],"_",KamstrupData[[#This Row],[DepartmentTeam]])</f>
        <v>DK10_Supply Chain_Product Service</v>
      </c>
      <c r="V3160" t="str">
        <f>VLOOKUP(KamstrupData[[#This Row],[ORG_Concat]],'O-Organization'!F:H,3,FALSE)</f>
        <v>11164_DK10_Supply Chain_Supply Chain_Product Service</v>
      </c>
    </row>
    <row r="3161" spans="2:22" ht="15" customHeight="1">
      <c r="D3161" t="s">
        <v>985</v>
      </c>
      <c r="E3161" t="str">
        <f>VLOOKUP(D3161,'B-Business Capability'!B:H,5,FALSE)</f>
        <v>OT Hosting</v>
      </c>
      <c r="F3161" t="str">
        <f>VLOOKUP(D3161,'B-Business Capability'!B:H,6,FALSE)</f>
        <v>OT Operations &amp; Service</v>
      </c>
      <c r="G3161" t="str">
        <f>VLOOKUP(D3161,'B-Business Capability'!B:H,7,FALSE)</f>
        <v>Third-Party Software</v>
      </c>
      <c r="I3161" t="s">
        <v>253</v>
      </c>
      <c r="J3161" t="s">
        <v>1246</v>
      </c>
      <c r="K3161" t="s">
        <v>1469</v>
      </c>
      <c r="L3161" t="s">
        <v>99</v>
      </c>
      <c r="M3161" t="str">
        <f>VLOOKUP(L3161,'A-Applications'!B:D,3,FALSE)</f>
        <v>SnagIt</v>
      </c>
      <c r="N3161" t="s">
        <v>53</v>
      </c>
      <c r="O3161" s="42" t="s">
        <v>62</v>
      </c>
      <c r="P3161" t="s">
        <v>97</v>
      </c>
      <c r="Q3161" t="str">
        <f>VLOOKUP(KamstrupData[[#This Row],[IdLevel123]],'B-Business Capability'!B:L,10,FALSE)</f>
        <v>N/A</v>
      </c>
      <c r="R3161">
        <f>VLOOKUP(KamstrupData[[#This Row],[IdLevel123]],'B-Business Capability'!B:L,11,FALSE)</f>
        <v>0</v>
      </c>
      <c r="T3161" t="s">
        <v>1488</v>
      </c>
      <c r="U3161" t="str">
        <f>_xlfn.CONCAT(KamstrupData[[#This Row],[CountryCode]],"_",KamstrupData[[#This Row],[Business Area]],"_",KamstrupData[[#This Row],[DepartmentTeam]])</f>
        <v>DK10_Supply Chain_Product Service</v>
      </c>
      <c r="V3161" t="str">
        <f>VLOOKUP(KamstrupData[[#This Row],[ORG_Concat]],'O-Organization'!F:H,3,FALSE)</f>
        <v>11164_DK10_Supply Chain_Supply Chain_Product Service</v>
      </c>
    </row>
    <row r="3162" spans="2:22" ht="15" customHeight="1">
      <c r="D3162" t="s">
        <v>1484</v>
      </c>
      <c r="E3162" t="str">
        <f>VLOOKUP(D3162,'B-Business Capability'!B:H,5,FALSE)</f>
        <v>Manufacturing</v>
      </c>
      <c r="F3162" t="str">
        <f>VLOOKUP(D3162,'B-Business Capability'!B:H,6,FALSE)</f>
        <v>Manufacturing Software</v>
      </c>
      <c r="G3162" t="str">
        <f>VLOOKUP(D3162,'B-Business Capability'!B:H,7,FALSE)</f>
        <v>Software development</v>
      </c>
      <c r="I3162" t="s">
        <v>253</v>
      </c>
      <c r="J3162" t="s">
        <v>1246</v>
      </c>
      <c r="K3162" t="s">
        <v>1475</v>
      </c>
      <c r="L3162" t="s">
        <v>973</v>
      </c>
      <c r="M3162" t="str">
        <f>VLOOKUP(L3162,'A-Applications'!B:D,3,FALSE)</f>
        <v>DotCover</v>
      </c>
      <c r="N3162" t="s">
        <v>53</v>
      </c>
      <c r="O3162" s="42" t="s">
        <v>62</v>
      </c>
      <c r="P3162" t="s">
        <v>1485</v>
      </c>
      <c r="Q3162" t="str">
        <f>VLOOKUP(KamstrupData[[#This Row],[IdLevel123]],'B-Business Capability'!B:L,10,FALSE)</f>
        <v>Idea-to-Release (I2R)</v>
      </c>
      <c r="R3162">
        <f>VLOOKUP(KamstrupData[[#This Row],[IdLevel123]],'B-Business Capability'!B:L,11,FALSE)</f>
        <v>970</v>
      </c>
      <c r="T3162" t="s">
        <v>1486</v>
      </c>
      <c r="U3162" t="str">
        <f>_xlfn.CONCAT(KamstrupData[[#This Row],[CountryCode]],"_",KamstrupData[[#This Row],[Business Area]],"_",KamstrupData[[#This Row],[DepartmentTeam]])</f>
        <v>DK10_Supply Chain_Manufactoring Software</v>
      </c>
      <c r="V3162" t="str">
        <f>VLOOKUP(KamstrupData[[#This Row],[ORG_Concat]],'O-Organization'!F:H,3,FALSE)</f>
        <v>11158_DK10_Supply Chain_Supply Chain_Manufactoring Software</v>
      </c>
    </row>
    <row r="3163" spans="2:22" ht="15" customHeight="1">
      <c r="D3163" t="s">
        <v>1484</v>
      </c>
      <c r="E3163" t="str">
        <f>VLOOKUP(D3163,'B-Business Capability'!B:H,5,FALSE)</f>
        <v>Manufacturing</v>
      </c>
      <c r="F3163" t="str">
        <f>VLOOKUP(D3163,'B-Business Capability'!B:H,6,FALSE)</f>
        <v>Manufacturing Software</v>
      </c>
      <c r="G3163" t="str">
        <f>VLOOKUP(D3163,'B-Business Capability'!B:H,7,FALSE)</f>
        <v>Software development</v>
      </c>
      <c r="I3163" t="s">
        <v>253</v>
      </c>
      <c r="J3163" t="s">
        <v>1246</v>
      </c>
      <c r="K3163" t="s">
        <v>1475</v>
      </c>
      <c r="L3163" t="s">
        <v>891</v>
      </c>
      <c r="M3163" t="str">
        <f>VLOOKUP(L3163,'A-Applications'!B:D,3,FALSE)</f>
        <v>ReSharper</v>
      </c>
      <c r="N3163" t="s">
        <v>53</v>
      </c>
      <c r="O3163" s="42" t="s">
        <v>62</v>
      </c>
      <c r="P3163" t="s">
        <v>1485</v>
      </c>
      <c r="Q3163" t="str">
        <f>VLOOKUP(KamstrupData[[#This Row],[IdLevel123]],'B-Business Capability'!B:L,10,FALSE)</f>
        <v>Idea-to-Release (I2R)</v>
      </c>
      <c r="R3163">
        <f>VLOOKUP(KamstrupData[[#This Row],[IdLevel123]],'B-Business Capability'!B:L,11,FALSE)</f>
        <v>970</v>
      </c>
      <c r="T3163" t="s">
        <v>1486</v>
      </c>
      <c r="U3163" t="str">
        <f>_xlfn.CONCAT(KamstrupData[[#This Row],[CountryCode]],"_",KamstrupData[[#This Row],[Business Area]],"_",KamstrupData[[#This Row],[DepartmentTeam]])</f>
        <v>DK10_Supply Chain_Manufactoring Software</v>
      </c>
      <c r="V3163" t="str">
        <f>VLOOKUP(KamstrupData[[#This Row],[ORG_Concat]],'O-Organization'!F:H,3,FALSE)</f>
        <v>11158_DK10_Supply Chain_Supply Chain_Manufactoring Software</v>
      </c>
    </row>
    <row r="3164" spans="2:22" ht="15" customHeight="1">
      <c r="C3164" s="28">
        <v>46387</v>
      </c>
      <c r="D3164" t="s">
        <v>63</v>
      </c>
      <c r="E3164" t="str">
        <f>VLOOKUP(D3164,'B-Business Capability'!B:H,5,FALSE)</f>
        <v>Finance</v>
      </c>
      <c r="F3164" t="str">
        <f>VLOOKUP(D3164,'B-Business Capability'!B:H,6,FALSE)</f>
        <v>Financial Planning &amp; Analysis</v>
      </c>
      <c r="G3164" t="str">
        <f>VLOOKUP(D3164,'B-Business Capability'!B:H,7,FALSE)</f>
        <v>Cost Accounting_Plan</v>
      </c>
      <c r="I3164" t="s">
        <v>253</v>
      </c>
      <c r="J3164" t="s">
        <v>1246</v>
      </c>
      <c r="K3164" t="s">
        <v>1469</v>
      </c>
      <c r="L3164" t="s">
        <v>102</v>
      </c>
      <c r="M3164" t="str">
        <f>VLOOKUP(L3164,'A-Applications'!B:D,3,FALSE)</f>
        <v>VIS</v>
      </c>
      <c r="N3164" t="s">
        <v>103</v>
      </c>
      <c r="O3164" s="42" t="s">
        <v>66</v>
      </c>
      <c r="P3164" t="s">
        <v>67</v>
      </c>
      <c r="Q3164" t="str">
        <f>VLOOKUP(KamstrupData[[#This Row],[IdLevel123]],'B-Business Capability'!B:L,10,FALSE)</f>
        <v>N/A</v>
      </c>
      <c r="R3164">
        <f>VLOOKUP(KamstrupData[[#This Row],[IdLevel123]],'B-Business Capability'!B:L,11,FALSE)</f>
        <v>0</v>
      </c>
      <c r="S3164" t="s">
        <v>265</v>
      </c>
      <c r="T3164" t="s">
        <v>1488</v>
      </c>
      <c r="U3164" t="str">
        <f>_xlfn.CONCAT(KamstrupData[[#This Row],[CountryCode]],"_",KamstrupData[[#This Row],[Business Area]],"_",KamstrupData[[#This Row],[DepartmentTeam]])</f>
        <v>DK10_Supply Chain_Product Service</v>
      </c>
      <c r="V3164" t="str">
        <f>VLOOKUP(KamstrupData[[#This Row],[ORG_Concat]],'O-Organization'!F:H,3,FALSE)</f>
        <v>11164_DK10_Supply Chain_Supply Chain_Product Service</v>
      </c>
    </row>
    <row r="3165" spans="2:22" ht="15" customHeight="1">
      <c r="C3165" s="28">
        <v>46387</v>
      </c>
      <c r="D3165" t="s">
        <v>104</v>
      </c>
      <c r="E3165" t="str">
        <f>VLOOKUP(D3165,'B-Business Capability'!B:H,5,FALSE)</f>
        <v>Finance</v>
      </c>
      <c r="F3165" t="str">
        <f>VLOOKUP(D3165,'B-Business Capability'!B:H,6,FALSE)</f>
        <v>Financial Planning &amp; Analysis</v>
      </c>
      <c r="G3165" t="str">
        <f>VLOOKUP(D3165,'B-Business Capability'!B:H,7,FALSE)</f>
        <v>Forecasting</v>
      </c>
      <c r="I3165" t="s">
        <v>253</v>
      </c>
      <c r="J3165" t="s">
        <v>1246</v>
      </c>
      <c r="K3165" t="s">
        <v>1469</v>
      </c>
      <c r="L3165" t="s">
        <v>102</v>
      </c>
      <c r="M3165" t="str">
        <f>VLOOKUP(L3165,'A-Applications'!B:D,3,FALSE)</f>
        <v>VIS</v>
      </c>
      <c r="N3165" t="s">
        <v>103</v>
      </c>
      <c r="O3165" s="42" t="s">
        <v>66</v>
      </c>
      <c r="P3165" t="s">
        <v>67</v>
      </c>
      <c r="Q3165" t="str">
        <f>VLOOKUP(KamstrupData[[#This Row],[IdLevel123]],'B-Business Capability'!B:L,10,FALSE)</f>
        <v>N/A</v>
      </c>
      <c r="R3165">
        <f>VLOOKUP(KamstrupData[[#This Row],[IdLevel123]],'B-Business Capability'!B:L,11,FALSE)</f>
        <v>0</v>
      </c>
      <c r="S3165" t="s">
        <v>265</v>
      </c>
      <c r="T3165" t="s">
        <v>1488</v>
      </c>
      <c r="U3165" t="str">
        <f>_xlfn.CONCAT(KamstrupData[[#This Row],[CountryCode]],"_",KamstrupData[[#This Row],[Business Area]],"_",KamstrupData[[#This Row],[DepartmentTeam]])</f>
        <v>DK10_Supply Chain_Product Service</v>
      </c>
      <c r="V3165" t="str">
        <f>VLOOKUP(KamstrupData[[#This Row],[ORG_Concat]],'O-Organization'!F:H,3,FALSE)</f>
        <v>11164_DK10_Supply Chain_Supply Chain_Product Service</v>
      </c>
    </row>
    <row r="3166" spans="2:22" ht="15" customHeight="1">
      <c r="D3166" t="s">
        <v>1484</v>
      </c>
      <c r="E3166" t="str">
        <f>VLOOKUP(D3166,'B-Business Capability'!B:H,5,FALSE)</f>
        <v>Manufacturing</v>
      </c>
      <c r="F3166" t="str">
        <f>VLOOKUP(D3166,'B-Business Capability'!B:H,6,FALSE)</f>
        <v>Manufacturing Software</v>
      </c>
      <c r="G3166" t="str">
        <f>VLOOKUP(D3166,'B-Business Capability'!B:H,7,FALSE)</f>
        <v>Software development</v>
      </c>
      <c r="I3166" t="s">
        <v>253</v>
      </c>
      <c r="J3166" t="s">
        <v>1246</v>
      </c>
      <c r="K3166" t="s">
        <v>1475</v>
      </c>
      <c r="L3166" t="s">
        <v>405</v>
      </c>
      <c r="M3166" t="str">
        <f>VLOOKUP(L3166,'A-Applications'!B:D,3,FALSE)</f>
        <v>Microsoft Visual Studio Pro MSDN</v>
      </c>
      <c r="N3166" t="s">
        <v>53</v>
      </c>
      <c r="O3166" s="42" t="s">
        <v>54</v>
      </c>
      <c r="P3166" t="s">
        <v>1485</v>
      </c>
      <c r="Q3166" t="str">
        <f>VLOOKUP(KamstrupData[[#This Row],[IdLevel123]],'B-Business Capability'!B:L,10,FALSE)</f>
        <v>Idea-to-Release (I2R)</v>
      </c>
      <c r="R3166">
        <f>VLOOKUP(KamstrupData[[#This Row],[IdLevel123]],'B-Business Capability'!B:L,11,FALSE)</f>
        <v>970</v>
      </c>
      <c r="T3166" t="s">
        <v>1486</v>
      </c>
      <c r="U3166" t="str">
        <f>_xlfn.CONCAT(KamstrupData[[#This Row],[CountryCode]],"_",KamstrupData[[#This Row],[Business Area]],"_",KamstrupData[[#This Row],[DepartmentTeam]])</f>
        <v>DK10_Supply Chain_Manufactoring Software</v>
      </c>
      <c r="V3166" t="str">
        <f>VLOOKUP(KamstrupData[[#This Row],[ORG_Concat]],'O-Organization'!F:H,3,FALSE)</f>
        <v>11158_DK10_Supply Chain_Supply Chain_Manufactoring Software</v>
      </c>
    </row>
    <row r="3167" spans="2:22" ht="15" customHeight="1">
      <c r="D3167" t="s">
        <v>74</v>
      </c>
      <c r="E3167" t="str">
        <f>VLOOKUP(D3167,'B-Business Capability'!B:H,5,FALSE)</f>
        <v>Strategic Management</v>
      </c>
      <c r="F3167" t="str">
        <f>VLOOKUP(D3167,'B-Business Capability'!B:H,6,FALSE)</f>
        <v>Manage Core Business</v>
      </c>
      <c r="G3167" t="str">
        <f>VLOOKUP(D3167,'B-Business Capability'!B:H,7,FALSE)</f>
        <v>Manage Projects</v>
      </c>
      <c r="I3167" t="s">
        <v>253</v>
      </c>
      <c r="J3167" t="s">
        <v>1246</v>
      </c>
      <c r="L3167" t="s">
        <v>105</v>
      </c>
      <c r="M3167" t="str">
        <f>VLOOKUP(L3167,'A-Applications'!B:D,3,FALSE)</f>
        <v>Microsoft Visio</v>
      </c>
      <c r="N3167" t="s">
        <v>53</v>
      </c>
      <c r="O3167" s="42" t="s">
        <v>62</v>
      </c>
      <c r="P3167" t="s">
        <v>1489</v>
      </c>
      <c r="Q3167" t="str">
        <f>VLOOKUP(KamstrupData[[#This Row],[IdLevel123]],'B-Business Capability'!B:L,10,FALSE)</f>
        <v>N/A</v>
      </c>
      <c r="R3167">
        <f>VLOOKUP(KamstrupData[[#This Row],[IdLevel123]],'B-Business Capability'!B:L,11,FALSE)</f>
        <v>0</v>
      </c>
      <c r="T3167" t="s">
        <v>1490</v>
      </c>
      <c r="U3167" t="str">
        <f>_xlfn.CONCAT(KamstrupData[[#This Row],[CountryCode]],"_",KamstrupData[[#This Row],[Business Area]],"_",KamstrupData[[#This Row],[DepartmentTeam]])</f>
        <v>DK10_Supply Chain_</v>
      </c>
      <c r="V3167" t="str">
        <f>VLOOKUP(KamstrupData[[#This Row],[ORG_Concat]],'O-Organization'!F:H,3,FALSE)</f>
        <v>11028_DK10_Supply Chain_Supply Chain_</v>
      </c>
    </row>
    <row r="3168" spans="2:22" ht="15" customHeight="1">
      <c r="D3168" t="s">
        <v>513</v>
      </c>
      <c r="E3168" t="str">
        <f>VLOOKUP(D3168,'B-Business Capability'!B:H,5,FALSE)</f>
        <v>Strategic Management</v>
      </c>
      <c r="F3168" t="str">
        <f>VLOOKUP(D3168,'B-Business Capability'!B:H,6,FALSE)</f>
        <v>Business Process Management</v>
      </c>
      <c r="G3168" t="str">
        <f>VLOOKUP(D3168,'B-Business Capability'!B:H,7,FALSE)</f>
        <v>Business Process Optimization</v>
      </c>
      <c r="I3168" t="s">
        <v>253</v>
      </c>
      <c r="J3168" t="s">
        <v>1246</v>
      </c>
      <c r="K3168" t="s">
        <v>1469</v>
      </c>
      <c r="L3168" t="s">
        <v>105</v>
      </c>
      <c r="M3168" t="str">
        <f>VLOOKUP(L3168,'A-Applications'!B:D,3,FALSE)</f>
        <v>Microsoft Visio</v>
      </c>
      <c r="N3168" t="s">
        <v>53</v>
      </c>
      <c r="O3168" s="42" t="s">
        <v>62</v>
      </c>
      <c r="P3168" t="s">
        <v>97</v>
      </c>
      <c r="Q3168" t="str">
        <f>VLOOKUP(KamstrupData[[#This Row],[IdLevel123]],'B-Business Capability'!B:L,10,FALSE)</f>
        <v>Order-to-Cash (O2C)</v>
      </c>
      <c r="R3168">
        <f>VLOOKUP(KamstrupData[[#This Row],[IdLevel123]],'B-Business Capability'!B:L,11,FALSE)</f>
        <v>800</v>
      </c>
      <c r="T3168" t="s">
        <v>1488</v>
      </c>
      <c r="U3168" t="str">
        <f>_xlfn.CONCAT(KamstrupData[[#This Row],[CountryCode]],"_",KamstrupData[[#This Row],[Business Area]],"_",KamstrupData[[#This Row],[DepartmentTeam]])</f>
        <v>DK10_Supply Chain_Product Service</v>
      </c>
      <c r="V3168" t="str">
        <f>VLOOKUP(KamstrupData[[#This Row],[ORG_Concat]],'O-Organization'!F:H,3,FALSE)</f>
        <v>11164_DK10_Supply Chain_Supply Chain_Product Service</v>
      </c>
    </row>
    <row r="3169" spans="4:22">
      <c r="D3169" t="s">
        <v>1491</v>
      </c>
      <c r="E3169" t="str">
        <f>VLOOKUP(D3169,'B-Business Capability'!B:H,5,FALSE)</f>
        <v>Procurement &amp; Logistics</v>
      </c>
      <c r="F3169" t="str">
        <f>VLOOKUP(D3169,'B-Business Capability'!B:H,6,FALSE)</f>
        <v>Logistics Management</v>
      </c>
      <c r="G3169" t="str">
        <f>VLOOKUP(D3169,'B-Business Capability'!B:H,7,FALSE)</f>
        <v>Manage Transportation</v>
      </c>
      <c r="I3169" t="s">
        <v>253</v>
      </c>
      <c r="J3169" t="s">
        <v>1246</v>
      </c>
      <c r="L3169" t="s">
        <v>1492</v>
      </c>
      <c r="M3169" t="str">
        <f>VLOOKUP(L3169,'A-Applications'!B:D,3,FALSE)</f>
        <v>TMS</v>
      </c>
      <c r="N3169" t="s">
        <v>53</v>
      </c>
      <c r="O3169" s="42" t="s">
        <v>54</v>
      </c>
      <c r="P3169" t="s">
        <v>1493</v>
      </c>
      <c r="Q3169" t="str">
        <f>VLOOKUP(KamstrupData[[#This Row],[IdLevel123]],'B-Business Capability'!B:L,10,FALSE)</f>
        <v>Make-to-Delivery (M2D)</v>
      </c>
      <c r="R3169">
        <f>VLOOKUP(KamstrupData[[#This Row],[IdLevel123]],'B-Business Capability'!B:L,11,FALSE)</f>
        <v>0</v>
      </c>
      <c r="U3169" t="str">
        <f>_xlfn.CONCAT(KamstrupData[[#This Row],[CountryCode]],"_",KamstrupData[[#This Row],[Business Area]],"_",KamstrupData[[#This Row],[DepartmentTeam]])</f>
        <v>DK10_Supply Chain_</v>
      </c>
      <c r="V3169" t="str">
        <f>VLOOKUP(KamstrupData[[#This Row],[ORG_Concat]],'O-Organization'!F:H,3,FALSE)</f>
        <v>11028_DK10_Supply Chain_Supply Chain_</v>
      </c>
    </row>
    <row r="3170" spans="4:22" ht="15" customHeight="1">
      <c r="D3170" t="s">
        <v>1484</v>
      </c>
      <c r="E3170" t="str">
        <f>VLOOKUP(D3170,'B-Business Capability'!B:H,5,FALSE)</f>
        <v>Manufacturing</v>
      </c>
      <c r="F3170" t="str">
        <f>VLOOKUP(D3170,'B-Business Capability'!B:H,6,FALSE)</f>
        <v>Manufacturing Software</v>
      </c>
      <c r="G3170" t="str">
        <f>VLOOKUP(D3170,'B-Business Capability'!B:H,7,FALSE)</f>
        <v>Software development</v>
      </c>
      <c r="I3170" t="s">
        <v>253</v>
      </c>
      <c r="J3170" t="s">
        <v>1246</v>
      </c>
      <c r="K3170" t="s">
        <v>1475</v>
      </c>
      <c r="L3170" t="s">
        <v>107</v>
      </c>
      <c r="M3170" t="str">
        <f>VLOOKUP(L3170,'A-Applications'!B:D,3,FALSE)</f>
        <v>GITLAB</v>
      </c>
      <c r="N3170" t="s">
        <v>53</v>
      </c>
      <c r="O3170" s="42" t="s">
        <v>66</v>
      </c>
      <c r="P3170" t="s">
        <v>1485</v>
      </c>
      <c r="Q3170" t="str">
        <f>VLOOKUP(KamstrupData[[#This Row],[IdLevel123]],'B-Business Capability'!B:L,10,FALSE)</f>
        <v>Idea-to-Release (I2R)</v>
      </c>
      <c r="R3170">
        <f>VLOOKUP(KamstrupData[[#This Row],[IdLevel123]],'B-Business Capability'!B:L,11,FALSE)</f>
        <v>970</v>
      </c>
      <c r="T3170" t="s">
        <v>1486</v>
      </c>
      <c r="U3170" t="str">
        <f>_xlfn.CONCAT(KamstrupData[[#This Row],[CountryCode]],"_",KamstrupData[[#This Row],[Business Area]],"_",KamstrupData[[#This Row],[DepartmentTeam]])</f>
        <v>DK10_Supply Chain_Manufactoring Software</v>
      </c>
      <c r="V3170" t="str">
        <f>VLOOKUP(KamstrupData[[#This Row],[ORG_Concat]],'O-Organization'!F:H,3,FALSE)</f>
        <v>11158_DK10_Supply Chain_Supply Chain_Manufactoring Software</v>
      </c>
    </row>
    <row r="3171" spans="4:22" ht="15" customHeight="1">
      <c r="D3171" t="s">
        <v>1289</v>
      </c>
      <c r="E3171" t="str">
        <f>VLOOKUP(D3171,'B-Business Capability'!B:H,5,FALSE)</f>
        <v>Sales</v>
      </c>
      <c r="F3171" t="str">
        <f>VLOOKUP(D3171,'B-Business Capability'!B:H,6,FALSE)</f>
        <v>Sales Operations</v>
      </c>
      <c r="G3171" t="str">
        <f>VLOOKUP(D3171,'B-Business Capability'!B:H,7,FALSE)</f>
        <v>Service control</v>
      </c>
      <c r="I3171" t="s">
        <v>253</v>
      </c>
      <c r="J3171" t="s">
        <v>1246</v>
      </c>
      <c r="K3171" t="s">
        <v>1469</v>
      </c>
      <c r="L3171" t="s">
        <v>108</v>
      </c>
      <c r="M3171" t="str">
        <f>VLOOKUP(L3171,'A-Applications'!B:D,3,FALSE)</f>
        <v>QAD ERP</v>
      </c>
      <c r="N3171" t="s">
        <v>103</v>
      </c>
      <c r="O3171" s="42" t="s">
        <v>54</v>
      </c>
      <c r="P3171" t="s">
        <v>97</v>
      </c>
      <c r="Q3171" t="str">
        <f>VLOOKUP(KamstrupData[[#This Row],[IdLevel123]],'B-Business Capability'!B:L,10,FALSE)</f>
        <v>N/A</v>
      </c>
      <c r="R3171">
        <f>VLOOKUP(KamstrupData[[#This Row],[IdLevel123]],'B-Business Capability'!B:L,11,FALSE)</f>
        <v>0</v>
      </c>
      <c r="T3171" t="s">
        <v>1474</v>
      </c>
      <c r="U3171" t="str">
        <f>_xlfn.CONCAT(KamstrupData[[#This Row],[CountryCode]],"_",KamstrupData[[#This Row],[Business Area]],"_",KamstrupData[[#This Row],[DepartmentTeam]])</f>
        <v>DK10_Supply Chain_Product Service</v>
      </c>
      <c r="V3171" t="str">
        <f>VLOOKUP(KamstrupData[[#This Row],[ORG_Concat]],'O-Organization'!F:H,3,FALSE)</f>
        <v>11164_DK10_Supply Chain_Supply Chain_Product Service</v>
      </c>
    </row>
    <row r="3172" spans="4:22" ht="15" customHeight="1">
      <c r="D3172" t="s">
        <v>359</v>
      </c>
      <c r="E3172" t="str">
        <f>VLOOKUP(D3172,'B-Business Capability'!B:H,5,FALSE)</f>
        <v>Product &amp; Software Development</v>
      </c>
      <c r="F3172" t="str">
        <f>VLOOKUP(D3172,'B-Business Capability'!B:H,6,FALSE)</f>
        <v>Quality Management</v>
      </c>
      <c r="G3172" t="str">
        <f>VLOOKUP(D3172,'B-Business Capability'!B:H,7,FALSE)</f>
        <v>Test Quality</v>
      </c>
      <c r="I3172" t="s">
        <v>253</v>
      </c>
      <c r="J3172" t="s">
        <v>1246</v>
      </c>
      <c r="L3172" t="s">
        <v>1494</v>
      </c>
      <c r="M3172" t="str">
        <f>VLOOKUP(L3172,'A-Applications'!B:D,3,FALSE)</f>
        <v>QDA-IQS</v>
      </c>
      <c r="N3172" t="s">
        <v>53</v>
      </c>
      <c r="O3172" s="42" t="s">
        <v>66</v>
      </c>
      <c r="P3172" t="s">
        <v>1495</v>
      </c>
      <c r="Q3172" t="str">
        <f>VLOOKUP(KamstrupData[[#This Row],[IdLevel123]],'B-Business Capability'!B:L,10,FALSE)</f>
        <v>Idea-to-Release (I2R)</v>
      </c>
      <c r="R3172">
        <f>VLOOKUP(KamstrupData[[#This Row],[IdLevel123]],'B-Business Capability'!B:L,11,FALSE)</f>
        <v>906</v>
      </c>
      <c r="T3172" t="s">
        <v>1429</v>
      </c>
      <c r="U3172" t="str">
        <f>_xlfn.CONCAT(KamstrupData[[#This Row],[CountryCode]],"_",KamstrupData[[#This Row],[Business Area]],"_",KamstrupData[[#This Row],[DepartmentTeam]])</f>
        <v>DK10_Supply Chain_</v>
      </c>
      <c r="V3172" t="str">
        <f>VLOOKUP(KamstrupData[[#This Row],[ORG_Concat]],'O-Organization'!F:H,3,FALSE)</f>
        <v>11028_DK10_Supply Chain_Supply Chain_</v>
      </c>
    </row>
    <row r="3173" spans="4:22" ht="15" customHeight="1">
      <c r="D3173" t="s">
        <v>78</v>
      </c>
      <c r="E3173" t="str">
        <f>VLOOKUP(D3173,'B-Business Capability'!B:H,5,FALSE)</f>
        <v>Customer Service</v>
      </c>
      <c r="F3173" t="str">
        <f>VLOOKUP(D3173,'B-Business Capability'!B:H,6,FALSE)</f>
        <v>Customer Service and Support</v>
      </c>
      <c r="G3173" t="str">
        <f>VLOOKUP(D3173,'B-Business Capability'!B:H,7,FALSE)</f>
        <v>Service Request Management</v>
      </c>
      <c r="I3173" t="s">
        <v>253</v>
      </c>
      <c r="J3173" t="s">
        <v>1246</v>
      </c>
      <c r="K3173" t="s">
        <v>1469</v>
      </c>
      <c r="L3173" t="s">
        <v>110</v>
      </c>
      <c r="M3173" t="str">
        <f>VLOOKUP(L3173,'A-Applications'!B:D,3,FALSE)</f>
        <v>Bomgar/BeyondTrust</v>
      </c>
      <c r="N3173" t="s">
        <v>53</v>
      </c>
      <c r="O3173" s="42" t="s">
        <v>54</v>
      </c>
      <c r="P3173" t="s">
        <v>97</v>
      </c>
      <c r="Q3173" t="str">
        <f>VLOOKUP(KamstrupData[[#This Row],[IdLevel123]],'B-Business Capability'!B:L,10,FALSE)</f>
        <v>Customer Service and Support</v>
      </c>
      <c r="R3173">
        <f>VLOOKUP(KamstrupData[[#This Row],[IdLevel123]],'B-Business Capability'!B:L,11,FALSE)</f>
        <v>0</v>
      </c>
      <c r="T3173" t="s">
        <v>1474</v>
      </c>
      <c r="U3173" t="str">
        <f>_xlfn.CONCAT(KamstrupData[[#This Row],[CountryCode]],"_",KamstrupData[[#This Row],[Business Area]],"_",KamstrupData[[#This Row],[DepartmentTeam]])</f>
        <v>DK10_Supply Chain_Product Service</v>
      </c>
      <c r="V3173" t="str">
        <f>VLOOKUP(KamstrupData[[#This Row],[ORG_Concat]],'O-Organization'!F:H,3,FALSE)</f>
        <v>11164_DK10_Supply Chain_Supply Chain_Product Service</v>
      </c>
    </row>
    <row r="3174" spans="4:22" ht="15" customHeight="1">
      <c r="D3174" t="s">
        <v>1496</v>
      </c>
      <c r="E3174" t="str">
        <f>VLOOKUP(D3174,'B-Business Capability'!B:H,5,FALSE)</f>
        <v>Procurement &amp; Logistics</v>
      </c>
      <c r="F3174" t="str">
        <f>VLOOKUP(D3174,'B-Business Capability'!B:H,6,FALSE)</f>
        <v>Purchasing</v>
      </c>
      <c r="G3174" t="str">
        <f>VLOOKUP(D3174,'B-Business Capability'!B:H,7,FALSE)</f>
        <v>Decide On Sourcing</v>
      </c>
      <c r="I3174" t="s">
        <v>253</v>
      </c>
      <c r="J3174" t="s">
        <v>1246</v>
      </c>
      <c r="K3174" t="s">
        <v>1420</v>
      </c>
      <c r="L3174" t="s">
        <v>111</v>
      </c>
      <c r="M3174" t="str">
        <f>VLOOKUP(L3174,'A-Applications'!B:D,3,FALSE)</f>
        <v>File services</v>
      </c>
      <c r="N3174" t="s">
        <v>53</v>
      </c>
      <c r="O3174" s="42" t="s">
        <v>62</v>
      </c>
      <c r="P3174" t="s">
        <v>1497</v>
      </c>
      <c r="Q3174" t="str">
        <f>VLOOKUP(KamstrupData[[#This Row],[IdLevel123]],'B-Business Capability'!B:L,10,FALSE)</f>
        <v>Procure-to-Pay (P2P)</v>
      </c>
      <c r="R3174">
        <f>VLOOKUP(KamstrupData[[#This Row],[IdLevel123]],'B-Business Capability'!B:L,11,FALSE)</f>
        <v>125</v>
      </c>
      <c r="T3174" t="s">
        <v>1422</v>
      </c>
      <c r="U3174" t="str">
        <f>_xlfn.CONCAT(KamstrupData[[#This Row],[CountryCode]],"_",KamstrupData[[#This Row],[Business Area]],"_",KamstrupData[[#This Row],[DepartmentTeam]])</f>
        <v>DK10_Supply Chain_Sourcing</v>
      </c>
      <c r="V3174" t="str">
        <f>VLOOKUP(KamstrupData[[#This Row],[ORG_Concat]],'O-Organization'!F:H,3,FALSE)</f>
        <v>11160_DK10_Supply Chain_Supply Chain_Sourcing</v>
      </c>
    </row>
    <row r="3175" spans="4:22" ht="15" customHeight="1">
      <c r="D3175" t="s">
        <v>985</v>
      </c>
      <c r="E3175" t="str">
        <f>VLOOKUP(D3175,'B-Business Capability'!B:H,5,FALSE)</f>
        <v>OT Hosting</v>
      </c>
      <c r="F3175" t="str">
        <f>VLOOKUP(D3175,'B-Business Capability'!B:H,6,FALSE)</f>
        <v>OT Operations &amp; Service</v>
      </c>
      <c r="G3175" t="str">
        <f>VLOOKUP(D3175,'B-Business Capability'!B:H,7,FALSE)</f>
        <v>Third-Party Software</v>
      </c>
      <c r="I3175" t="s">
        <v>253</v>
      </c>
      <c r="J3175" t="s">
        <v>1246</v>
      </c>
      <c r="K3175" t="s">
        <v>1469</v>
      </c>
      <c r="L3175" t="s">
        <v>112</v>
      </c>
      <c r="M3175" t="str">
        <f>VLOOKUP(L3175,'A-Applications'!B:D,3,FALSE)</f>
        <v>FTP services</v>
      </c>
      <c r="N3175" t="s">
        <v>53</v>
      </c>
      <c r="O3175" s="42" t="s">
        <v>62</v>
      </c>
      <c r="P3175" t="s">
        <v>97</v>
      </c>
      <c r="Q3175" t="str">
        <f>VLOOKUP(KamstrupData[[#This Row],[IdLevel123]],'B-Business Capability'!B:L,10,FALSE)</f>
        <v>N/A</v>
      </c>
      <c r="R3175">
        <f>VLOOKUP(KamstrupData[[#This Row],[IdLevel123]],'B-Business Capability'!B:L,11,FALSE)</f>
        <v>0</v>
      </c>
      <c r="T3175" t="s">
        <v>1488</v>
      </c>
      <c r="U3175" t="str">
        <f>_xlfn.CONCAT(KamstrupData[[#This Row],[CountryCode]],"_",KamstrupData[[#This Row],[Business Area]],"_",KamstrupData[[#This Row],[DepartmentTeam]])</f>
        <v>DK10_Supply Chain_Product Service</v>
      </c>
      <c r="V3175" t="str">
        <f>VLOOKUP(KamstrupData[[#This Row],[ORG_Concat]],'O-Organization'!F:H,3,FALSE)</f>
        <v>11164_DK10_Supply Chain_Supply Chain_Product Service</v>
      </c>
    </row>
    <row r="3176" spans="4:22" ht="15" customHeight="1">
      <c r="D3176" t="s">
        <v>1419</v>
      </c>
      <c r="E3176" t="str">
        <f>VLOOKUP(D3176,'B-Business Capability'!B:H,5,FALSE)</f>
        <v>Procurement &amp; Logistics</v>
      </c>
      <c r="F3176" t="str">
        <f>VLOOKUP(D3176,'B-Business Capability'!B:H,6,FALSE)</f>
        <v>Purchasing</v>
      </c>
      <c r="G3176">
        <f>VLOOKUP(D3176,'B-Business Capability'!B:H,7,FALSE)</f>
        <v>0</v>
      </c>
      <c r="I3176" t="s">
        <v>253</v>
      </c>
      <c r="J3176" t="s">
        <v>1246</v>
      </c>
      <c r="K3176" t="s">
        <v>1420</v>
      </c>
      <c r="L3176" t="s">
        <v>52</v>
      </c>
      <c r="M3176" t="str">
        <f>VLOOKUP(L3176,'A-Applications'!B:D,3,FALSE)</f>
        <v>Microsoft Teams</v>
      </c>
      <c r="N3176" t="s">
        <v>53</v>
      </c>
      <c r="O3176" s="42" t="s">
        <v>54</v>
      </c>
      <c r="P3176" t="s">
        <v>1421</v>
      </c>
      <c r="Q3176" t="str">
        <f>VLOOKUP(KamstrupData[[#This Row],[IdLevel123]],'B-Business Capability'!B:L,10,FALSE)</f>
        <v>Procure-to-Pay (P2P)</v>
      </c>
      <c r="R3176">
        <f>VLOOKUP(KamstrupData[[#This Row],[IdLevel123]],'B-Business Capability'!B:L,11,FALSE)</f>
        <v>300</v>
      </c>
      <c r="T3176" t="s">
        <v>1422</v>
      </c>
      <c r="U3176" t="str">
        <f>_xlfn.CONCAT(KamstrupData[[#This Row],[CountryCode]],"_",KamstrupData[[#This Row],[Business Area]],"_",KamstrupData[[#This Row],[DepartmentTeam]])</f>
        <v>DK10_Supply Chain_Sourcing</v>
      </c>
      <c r="V3176" t="str">
        <f>VLOOKUP(KamstrupData[[#This Row],[ORG_Concat]],'O-Organization'!F:H,3,FALSE)</f>
        <v>11160_DK10_Supply Chain_Supply Chain_Sourcing</v>
      </c>
    </row>
    <row r="3177" spans="4:22" ht="15" customHeight="1">
      <c r="D3177" t="s">
        <v>1498</v>
      </c>
      <c r="E3177" t="str">
        <f>VLOOKUP(D3177,'B-Business Capability'!B:H,5,FALSE)</f>
        <v>Procurement &amp; Logistics</v>
      </c>
      <c r="F3177" t="str">
        <f>VLOOKUP(D3177,'B-Business Capability'!B:H,6,FALSE)</f>
        <v>Supplier Contact Management</v>
      </c>
      <c r="G3177" t="str">
        <f>VLOOKUP(D3177,'B-Business Capability'!B:H,7,FALSE)</f>
        <v>Manage Supplier Contract</v>
      </c>
      <c r="I3177" t="s">
        <v>253</v>
      </c>
      <c r="J3177" t="s">
        <v>1246</v>
      </c>
      <c r="K3177" t="s">
        <v>1420</v>
      </c>
      <c r="L3177" t="s">
        <v>52</v>
      </c>
      <c r="M3177" t="str">
        <f>VLOOKUP(L3177,'A-Applications'!B:D,3,FALSE)</f>
        <v>Microsoft Teams</v>
      </c>
      <c r="N3177" t="s">
        <v>53</v>
      </c>
      <c r="O3177" s="42" t="s">
        <v>62</v>
      </c>
      <c r="P3177" t="s">
        <v>1499</v>
      </c>
      <c r="Q3177" t="str">
        <f>VLOOKUP(KamstrupData[[#This Row],[IdLevel123]],'B-Business Capability'!B:L,10,FALSE)</f>
        <v>Procure-to-Pay (P2P)</v>
      </c>
      <c r="R3177">
        <f>VLOOKUP(KamstrupData[[#This Row],[IdLevel123]],'B-Business Capability'!B:L,11,FALSE)</f>
        <v>230</v>
      </c>
      <c r="T3177" t="s">
        <v>1422</v>
      </c>
      <c r="U3177" t="str">
        <f>_xlfn.CONCAT(KamstrupData[[#This Row],[CountryCode]],"_",KamstrupData[[#This Row],[Business Area]],"_",KamstrupData[[#This Row],[DepartmentTeam]])</f>
        <v>DK10_Supply Chain_Sourcing</v>
      </c>
      <c r="V3177" t="str">
        <f>VLOOKUP(KamstrupData[[#This Row],[ORG_Concat]],'O-Organization'!F:H,3,FALSE)</f>
        <v>11160_DK10_Supply Chain_Supply Chain_Sourcing</v>
      </c>
    </row>
    <row r="3178" spans="4:22" ht="15" customHeight="1">
      <c r="D3178" t="s">
        <v>1446</v>
      </c>
      <c r="E3178" t="str">
        <f>VLOOKUP(D3178,'B-Business Capability'!B:H,5,FALSE)</f>
        <v>Procurement &amp; Logistics</v>
      </c>
      <c r="F3178" t="str">
        <f>VLOOKUP(D3178,'B-Business Capability'!B:H,6,FALSE)</f>
        <v>Purchasing</v>
      </c>
      <c r="G3178" t="str">
        <f>VLOOKUP(D3178,'B-Business Capability'!B:H,7,FALSE)</f>
        <v>Manage Purchase Catalogue</v>
      </c>
      <c r="I3178" t="s">
        <v>253</v>
      </c>
      <c r="J3178" t="s">
        <v>1246</v>
      </c>
      <c r="K3178" t="s">
        <v>1420</v>
      </c>
      <c r="L3178" t="s">
        <v>605</v>
      </c>
      <c r="M3178" t="str">
        <f>VLOOKUP(L3178,'A-Applications'!B:D,3,FALSE)</f>
        <v>Aras Innovator PLM</v>
      </c>
      <c r="N3178" t="s">
        <v>53</v>
      </c>
      <c r="O3178" s="42" t="s">
        <v>62</v>
      </c>
      <c r="P3178" t="s">
        <v>1500</v>
      </c>
      <c r="Q3178" t="str">
        <f>VLOOKUP(KamstrupData[[#This Row],[IdLevel123]],'B-Business Capability'!B:L,10,FALSE)</f>
        <v>Procure-to-Pay (P2P)</v>
      </c>
      <c r="R3178">
        <f>VLOOKUP(KamstrupData[[#This Row],[IdLevel123]],'B-Business Capability'!B:L,11,FALSE)</f>
        <v>320</v>
      </c>
      <c r="T3178" t="s">
        <v>1422</v>
      </c>
      <c r="U3178" t="str">
        <f>_xlfn.CONCAT(KamstrupData[[#This Row],[CountryCode]],"_",KamstrupData[[#This Row],[Business Area]],"_",KamstrupData[[#This Row],[DepartmentTeam]])</f>
        <v>DK10_Supply Chain_Sourcing</v>
      </c>
      <c r="V3178" t="str">
        <f>VLOOKUP(KamstrupData[[#This Row],[ORG_Concat]],'O-Organization'!F:H,3,FALSE)</f>
        <v>11160_DK10_Supply Chain_Supply Chain_Sourcing</v>
      </c>
    </row>
    <row r="3179" spans="4:22" ht="15" customHeight="1">
      <c r="D3179" t="s">
        <v>1446</v>
      </c>
      <c r="E3179" t="str">
        <f>VLOOKUP(D3179,'B-Business Capability'!B:H,5,FALSE)</f>
        <v>Procurement &amp; Logistics</v>
      </c>
      <c r="F3179" t="str">
        <f>VLOOKUP(D3179,'B-Business Capability'!B:H,6,FALSE)</f>
        <v>Purchasing</v>
      </c>
      <c r="G3179" t="str">
        <f>VLOOKUP(D3179,'B-Business Capability'!B:H,7,FALSE)</f>
        <v>Manage Purchase Catalogue</v>
      </c>
      <c r="I3179" t="s">
        <v>253</v>
      </c>
      <c r="J3179" t="s">
        <v>1246</v>
      </c>
      <c r="K3179" t="s">
        <v>1420</v>
      </c>
      <c r="L3179" t="s">
        <v>605</v>
      </c>
      <c r="M3179" t="str">
        <f>VLOOKUP(L3179,'A-Applications'!B:D,3,FALSE)</f>
        <v>Aras Innovator PLM</v>
      </c>
      <c r="N3179" t="s">
        <v>53</v>
      </c>
      <c r="O3179" s="42" t="s">
        <v>54</v>
      </c>
      <c r="P3179" t="s">
        <v>1501</v>
      </c>
      <c r="Q3179" t="str">
        <f>VLOOKUP(KamstrupData[[#This Row],[IdLevel123]],'B-Business Capability'!B:L,10,FALSE)</f>
        <v>Procure-to-Pay (P2P)</v>
      </c>
      <c r="R3179">
        <f>VLOOKUP(KamstrupData[[#This Row],[IdLevel123]],'B-Business Capability'!B:L,11,FALSE)</f>
        <v>320</v>
      </c>
      <c r="T3179" t="s">
        <v>1422</v>
      </c>
      <c r="U3179" t="str">
        <f>_xlfn.CONCAT(KamstrupData[[#This Row],[CountryCode]],"_",KamstrupData[[#This Row],[Business Area]],"_",KamstrupData[[#This Row],[DepartmentTeam]])</f>
        <v>DK10_Supply Chain_Sourcing</v>
      </c>
      <c r="V3179" t="str">
        <f>VLOOKUP(KamstrupData[[#This Row],[ORG_Concat]],'O-Organization'!F:H,3,FALSE)</f>
        <v>11160_DK10_Supply Chain_Supply Chain_Sourcing</v>
      </c>
    </row>
    <row r="3180" spans="4:22" ht="15" customHeight="1">
      <c r="D3180" t="s">
        <v>1446</v>
      </c>
      <c r="E3180" t="str">
        <f>VLOOKUP(D3180,'B-Business Capability'!B:H,5,FALSE)</f>
        <v>Procurement &amp; Logistics</v>
      </c>
      <c r="F3180" t="str">
        <f>VLOOKUP(D3180,'B-Business Capability'!B:H,6,FALSE)</f>
        <v>Purchasing</v>
      </c>
      <c r="G3180" t="str">
        <f>VLOOKUP(D3180,'B-Business Capability'!B:H,7,FALSE)</f>
        <v>Manage Purchase Catalogue</v>
      </c>
      <c r="I3180" t="s">
        <v>253</v>
      </c>
      <c r="J3180" t="s">
        <v>1246</v>
      </c>
      <c r="K3180" t="s">
        <v>1420</v>
      </c>
      <c r="L3180" t="s">
        <v>605</v>
      </c>
      <c r="M3180" t="str">
        <f>VLOOKUP(L3180,'A-Applications'!B:D,3,FALSE)</f>
        <v>Aras Innovator PLM</v>
      </c>
      <c r="N3180" t="s">
        <v>53</v>
      </c>
      <c r="O3180" s="42" t="s">
        <v>54</v>
      </c>
      <c r="P3180" t="s">
        <v>1502</v>
      </c>
      <c r="Q3180" t="str">
        <f>VLOOKUP(KamstrupData[[#This Row],[IdLevel123]],'B-Business Capability'!B:L,10,FALSE)</f>
        <v>Procure-to-Pay (P2P)</v>
      </c>
      <c r="R3180">
        <f>VLOOKUP(KamstrupData[[#This Row],[IdLevel123]],'B-Business Capability'!B:L,11,FALSE)</f>
        <v>320</v>
      </c>
      <c r="T3180" t="s">
        <v>1422</v>
      </c>
      <c r="U3180" t="str">
        <f>_xlfn.CONCAT(KamstrupData[[#This Row],[CountryCode]],"_",KamstrupData[[#This Row],[Business Area]],"_",KamstrupData[[#This Row],[DepartmentTeam]])</f>
        <v>DK10_Supply Chain_Sourcing</v>
      </c>
      <c r="V3180" t="str">
        <f>VLOOKUP(KamstrupData[[#This Row],[ORG_Concat]],'O-Organization'!F:H,3,FALSE)</f>
        <v>11160_DK10_Supply Chain_Supply Chain_Sourcing</v>
      </c>
    </row>
    <row r="3181" spans="4:22" ht="15" customHeight="1">
      <c r="D3181" t="s">
        <v>84</v>
      </c>
      <c r="E3181" t="str">
        <f>VLOOKUP(D3181,'B-Business Capability'!B:H,5,FALSE)</f>
        <v>OT Hosting</v>
      </c>
      <c r="F3181" t="str">
        <f>VLOOKUP(D3181,'B-Business Capability'!B:H,6,FALSE)</f>
        <v>OT Operations &amp; Service</v>
      </c>
      <c r="G3181">
        <f>VLOOKUP(D3181,'B-Business Capability'!B:H,7,FALSE)</f>
        <v>0</v>
      </c>
      <c r="I3181" t="s">
        <v>253</v>
      </c>
      <c r="J3181" t="s">
        <v>1246</v>
      </c>
      <c r="K3181" t="s">
        <v>1469</v>
      </c>
      <c r="L3181" t="s">
        <v>1503</v>
      </c>
      <c r="M3181" t="str">
        <f>VLOOKUP(L3181,'A-Applications'!B:D,3,FALSE)</f>
        <v>Billing Com</v>
      </c>
      <c r="N3181" t="s">
        <v>53</v>
      </c>
      <c r="O3181" s="42" t="s">
        <v>54</v>
      </c>
      <c r="P3181" t="s">
        <v>97</v>
      </c>
      <c r="Q3181" t="str">
        <f>VLOOKUP(KamstrupData[[#This Row],[IdLevel123]],'B-Business Capability'!B:L,10,FALSE)</f>
        <v>N/A</v>
      </c>
      <c r="R3181">
        <f>VLOOKUP(KamstrupData[[#This Row],[IdLevel123]],'B-Business Capability'!B:L,11,FALSE)</f>
        <v>0</v>
      </c>
      <c r="T3181" t="s">
        <v>1488</v>
      </c>
      <c r="U3181" t="str">
        <f>_xlfn.CONCAT(KamstrupData[[#This Row],[CountryCode]],"_",KamstrupData[[#This Row],[Business Area]],"_",KamstrupData[[#This Row],[DepartmentTeam]])</f>
        <v>DK10_Supply Chain_Product Service</v>
      </c>
      <c r="V3181" t="str">
        <f>VLOOKUP(KamstrupData[[#This Row],[ORG_Concat]],'O-Organization'!F:H,3,FALSE)</f>
        <v>11164_DK10_Supply Chain_Supply Chain_Product Service</v>
      </c>
    </row>
    <row r="3182" spans="4:22" ht="15" customHeight="1">
      <c r="D3182" t="s">
        <v>983</v>
      </c>
      <c r="E3182" t="str">
        <f>VLOOKUP(D3182,'B-Business Capability'!B:H,5,FALSE)</f>
        <v>OT Hosting</v>
      </c>
      <c r="F3182" t="str">
        <f>VLOOKUP(D3182,'B-Business Capability'!B:H,6,FALSE)</f>
        <v>Customer Experience &amp; Interface</v>
      </c>
      <c r="G3182" t="str">
        <f>VLOOKUP(D3182,'B-Business Capability'!B:H,7,FALSE)</f>
        <v>Licens, Usage &amp; Billing Management</v>
      </c>
      <c r="I3182" t="s">
        <v>253</v>
      </c>
      <c r="J3182" t="s">
        <v>1246</v>
      </c>
      <c r="K3182" t="s">
        <v>1469</v>
      </c>
      <c r="L3182" t="s">
        <v>1017</v>
      </c>
      <c r="M3182" t="str">
        <f>VLOOKUP(L3182,'A-Applications'!B:D,3,FALSE)</f>
        <v>PcBase</v>
      </c>
      <c r="N3182" t="s">
        <v>103</v>
      </c>
      <c r="O3182" s="42" t="s">
        <v>54</v>
      </c>
      <c r="P3182" t="s">
        <v>97</v>
      </c>
      <c r="Q3182" t="str">
        <f>VLOOKUP(KamstrupData[[#This Row],[IdLevel123]],'B-Business Capability'!B:L,10,FALSE)</f>
        <v>N/A</v>
      </c>
      <c r="R3182">
        <f>VLOOKUP(KamstrupData[[#This Row],[IdLevel123]],'B-Business Capability'!B:L,11,FALSE)</f>
        <v>0</v>
      </c>
      <c r="T3182" t="s">
        <v>1474</v>
      </c>
      <c r="U3182" t="str">
        <f>_xlfn.CONCAT(KamstrupData[[#This Row],[CountryCode]],"_",KamstrupData[[#This Row],[Business Area]],"_",KamstrupData[[#This Row],[DepartmentTeam]])</f>
        <v>DK10_Supply Chain_Product Service</v>
      </c>
      <c r="V3182" t="str">
        <f>VLOOKUP(KamstrupData[[#This Row],[ORG_Concat]],'O-Organization'!F:H,3,FALSE)</f>
        <v>11164_DK10_Supply Chain_Supply Chain_Product Service</v>
      </c>
    </row>
    <row r="3183" spans="4:22" ht="15" customHeight="1">
      <c r="D3183" t="s">
        <v>1419</v>
      </c>
      <c r="E3183" t="str">
        <f>VLOOKUP(D3183,'B-Business Capability'!B:H,5,FALSE)</f>
        <v>Procurement &amp; Logistics</v>
      </c>
      <c r="F3183" t="str">
        <f>VLOOKUP(D3183,'B-Business Capability'!B:H,6,FALSE)</f>
        <v>Purchasing</v>
      </c>
      <c r="G3183">
        <f>VLOOKUP(D3183,'B-Business Capability'!B:H,7,FALSE)</f>
        <v>0</v>
      </c>
      <c r="I3183" t="s">
        <v>253</v>
      </c>
      <c r="J3183" t="s">
        <v>1246</v>
      </c>
      <c r="K3183" t="s">
        <v>1420</v>
      </c>
      <c r="L3183" t="s">
        <v>266</v>
      </c>
      <c r="M3183" t="str">
        <f>VLOOKUP(L3183,'A-Applications'!B:D,3,FALSE)</f>
        <v>Sharepoint</v>
      </c>
      <c r="N3183" t="s">
        <v>53</v>
      </c>
      <c r="O3183" s="42" t="s">
        <v>62</v>
      </c>
      <c r="P3183" t="s">
        <v>1421</v>
      </c>
      <c r="Q3183" t="str">
        <f>VLOOKUP(KamstrupData[[#This Row],[IdLevel123]],'B-Business Capability'!B:L,10,FALSE)</f>
        <v>Procure-to-Pay (P2P)</v>
      </c>
      <c r="R3183">
        <f>VLOOKUP(KamstrupData[[#This Row],[IdLevel123]],'B-Business Capability'!B:L,11,FALSE)</f>
        <v>300</v>
      </c>
      <c r="T3183" t="s">
        <v>1422</v>
      </c>
      <c r="U3183" t="str">
        <f>_xlfn.CONCAT(KamstrupData[[#This Row],[CountryCode]],"_",KamstrupData[[#This Row],[Business Area]],"_",KamstrupData[[#This Row],[DepartmentTeam]])</f>
        <v>DK10_Supply Chain_Sourcing</v>
      </c>
      <c r="V3183" t="str">
        <f>VLOOKUP(KamstrupData[[#This Row],[ORG_Concat]],'O-Organization'!F:H,3,FALSE)</f>
        <v>11160_DK10_Supply Chain_Supply Chain_Sourcing</v>
      </c>
    </row>
    <row r="3184" spans="4:22">
      <c r="D3184" t="s">
        <v>1459</v>
      </c>
      <c r="E3184" t="str">
        <f>VLOOKUP(D3184,'B-Business Capability'!B:H,5,FALSE)</f>
        <v>Manufacturing</v>
      </c>
      <c r="F3184" t="str">
        <f>VLOOKUP(D3184,'B-Business Capability'!B:H,6,FALSE)</f>
        <v>Maintenance</v>
      </c>
      <c r="G3184" t="str">
        <f>VLOOKUP(D3184,'B-Business Capability'!B:H,7,FALSE)</f>
        <v>Manage Maintenance Plan</v>
      </c>
      <c r="I3184" t="s">
        <v>253</v>
      </c>
      <c r="J3184" t="s">
        <v>1246</v>
      </c>
      <c r="L3184" t="s">
        <v>821</v>
      </c>
      <c r="M3184" t="str">
        <f>VLOOKUP(L3184,'A-Applications'!B:D,3,FALSE)</f>
        <v>PowerApps</v>
      </c>
      <c r="N3184" t="s">
        <v>147</v>
      </c>
      <c r="O3184" s="42" t="s">
        <v>62</v>
      </c>
      <c r="P3184" t="s">
        <v>1458</v>
      </c>
      <c r="Q3184" t="str">
        <f>VLOOKUP(KamstrupData[[#This Row],[IdLevel123]],'B-Business Capability'!B:L,10,FALSE)</f>
        <v>Maintenance and Support</v>
      </c>
      <c r="R3184">
        <f>VLOOKUP(KamstrupData[[#This Row],[IdLevel123]],'B-Business Capability'!B:L,11,FALSE)</f>
        <v>0</v>
      </c>
      <c r="T3184" t="s">
        <v>1504</v>
      </c>
      <c r="U3184" t="str">
        <f>_xlfn.CONCAT(KamstrupData[[#This Row],[CountryCode]],"_",KamstrupData[[#This Row],[Business Area]],"_",KamstrupData[[#This Row],[DepartmentTeam]])</f>
        <v>DK10_Supply Chain_</v>
      </c>
      <c r="V3184" t="str">
        <f>VLOOKUP(KamstrupData[[#This Row],[ORG_Concat]],'O-Organization'!F:H,3,FALSE)</f>
        <v>11028_DK10_Supply Chain_Supply Chain_</v>
      </c>
    </row>
    <row r="3185" spans="2:22">
      <c r="D3185" t="s">
        <v>1419</v>
      </c>
      <c r="E3185" t="str">
        <f>VLOOKUP(D3185,'B-Business Capability'!B:H,5,FALSE)</f>
        <v>Procurement &amp; Logistics</v>
      </c>
      <c r="F3185" t="str">
        <f>VLOOKUP(D3185,'B-Business Capability'!B:H,6,FALSE)</f>
        <v>Purchasing</v>
      </c>
      <c r="G3185">
        <f>VLOOKUP(D3185,'B-Business Capability'!B:H,7,FALSE)</f>
        <v>0</v>
      </c>
      <c r="I3185" t="s">
        <v>253</v>
      </c>
      <c r="J3185" t="s">
        <v>1246</v>
      </c>
      <c r="K3185" t="s">
        <v>1420</v>
      </c>
      <c r="L3185" t="s">
        <v>117</v>
      </c>
      <c r="M3185" t="str">
        <f>VLOOKUP(L3185,'A-Applications'!B:D,3,FALSE)</f>
        <v>PowerBI</v>
      </c>
      <c r="N3185" t="s">
        <v>147</v>
      </c>
      <c r="O3185" s="42" t="s">
        <v>54</v>
      </c>
      <c r="P3185" t="s">
        <v>1421</v>
      </c>
      <c r="Q3185" t="str">
        <f>VLOOKUP(KamstrupData[[#This Row],[IdLevel123]],'B-Business Capability'!B:L,10,FALSE)</f>
        <v>Procure-to-Pay (P2P)</v>
      </c>
      <c r="R3185">
        <f>VLOOKUP(KamstrupData[[#This Row],[IdLevel123]],'B-Business Capability'!B:L,11,FALSE)</f>
        <v>300</v>
      </c>
      <c r="T3185" t="s">
        <v>1422</v>
      </c>
      <c r="U3185" t="str">
        <f>_xlfn.CONCAT(KamstrupData[[#This Row],[CountryCode]],"_",KamstrupData[[#This Row],[Business Area]],"_",KamstrupData[[#This Row],[DepartmentTeam]])</f>
        <v>DK10_Supply Chain_Sourcing</v>
      </c>
      <c r="V3185" t="str">
        <f>VLOOKUP(KamstrupData[[#This Row],[ORG_Concat]],'O-Organization'!F:H,3,FALSE)</f>
        <v>11160_DK10_Supply Chain_Supply Chain_Sourcing</v>
      </c>
    </row>
    <row r="3186" spans="2:22">
      <c r="D3186" t="s">
        <v>1427</v>
      </c>
      <c r="E3186" t="str">
        <f>VLOOKUP(D3186,'B-Business Capability'!B:H,5,FALSE)</f>
        <v>Manufacturing</v>
      </c>
      <c r="F3186" t="str">
        <f>VLOOKUP(D3186,'B-Business Capability'!B:H,6,FALSE)</f>
        <v>Manufacturing Steering</v>
      </c>
      <c r="G3186">
        <f>VLOOKUP(D3186,'B-Business Capability'!B:H,7,FALSE)</f>
        <v>0</v>
      </c>
      <c r="I3186" t="s">
        <v>253</v>
      </c>
      <c r="J3186" t="s">
        <v>1246</v>
      </c>
      <c r="L3186" t="s">
        <v>117</v>
      </c>
      <c r="M3186" t="str">
        <f>VLOOKUP(L3186,'A-Applications'!B:D,3,FALSE)</f>
        <v>PowerBI</v>
      </c>
      <c r="N3186" t="s">
        <v>147</v>
      </c>
      <c r="O3186" s="42" t="s">
        <v>62</v>
      </c>
      <c r="P3186" t="s">
        <v>1505</v>
      </c>
      <c r="Q3186" t="str">
        <f>VLOOKUP(KamstrupData[[#This Row],[IdLevel123]],'B-Business Capability'!B:L,10,FALSE)</f>
        <v>Plan-to-Produce (P2P)</v>
      </c>
      <c r="R3186">
        <f>VLOOKUP(KamstrupData[[#This Row],[IdLevel123]],'B-Business Capability'!B:L,11,FALSE)</f>
        <v>0</v>
      </c>
      <c r="T3186" t="s">
        <v>1506</v>
      </c>
      <c r="U3186" t="str">
        <f>_xlfn.CONCAT(KamstrupData[[#This Row],[CountryCode]],"_",KamstrupData[[#This Row],[Business Area]],"_",KamstrupData[[#This Row],[DepartmentTeam]])</f>
        <v>DK10_Supply Chain_</v>
      </c>
      <c r="V3186" t="str">
        <f>VLOOKUP(KamstrupData[[#This Row],[ORG_Concat]],'O-Organization'!F:H,3,FALSE)</f>
        <v>11028_DK10_Supply Chain_Supply Chain_</v>
      </c>
    </row>
    <row r="3187" spans="2:22">
      <c r="D3187" t="s">
        <v>762</v>
      </c>
      <c r="E3187" t="str">
        <f>VLOOKUP(D3187,'B-Business Capability'!B:H,5,FALSE)</f>
        <v>Finance</v>
      </c>
      <c r="F3187" t="str">
        <f>VLOOKUP(D3187,'B-Business Capability'!B:H,6,FALSE)</f>
        <v>Asset Management</v>
      </c>
      <c r="G3187" t="str">
        <f>VLOOKUP(D3187,'B-Business Capability'!B:H,7,FALSE)</f>
        <v>Asset Performance Mgmt</v>
      </c>
      <c r="I3187" t="s">
        <v>253</v>
      </c>
      <c r="J3187" t="s">
        <v>1246</v>
      </c>
      <c r="L3187" t="s">
        <v>117</v>
      </c>
      <c r="M3187" t="str">
        <f>VLOOKUP(L3187,'A-Applications'!B:D,3,FALSE)</f>
        <v>PowerBI</v>
      </c>
      <c r="N3187" t="s">
        <v>147</v>
      </c>
      <c r="O3187" s="42" t="s">
        <v>62</v>
      </c>
      <c r="P3187" t="s">
        <v>1458</v>
      </c>
      <c r="Q3187" t="str">
        <f>VLOOKUP(KamstrupData[[#This Row],[IdLevel123]],'B-Business Capability'!B:L,10,FALSE)</f>
        <v>N/A</v>
      </c>
      <c r="R3187">
        <f>VLOOKUP(KamstrupData[[#This Row],[IdLevel123]],'B-Business Capability'!B:L,11,FALSE)</f>
        <v>0</v>
      </c>
      <c r="T3187" t="s">
        <v>1507</v>
      </c>
      <c r="U3187" t="str">
        <f>_xlfn.CONCAT(KamstrupData[[#This Row],[CountryCode]],"_",KamstrupData[[#This Row],[Business Area]],"_",KamstrupData[[#This Row],[DepartmentTeam]])</f>
        <v>DK10_Supply Chain_</v>
      </c>
      <c r="V3187" t="str">
        <f>VLOOKUP(KamstrupData[[#This Row],[ORG_Concat]],'O-Organization'!F:H,3,FALSE)</f>
        <v>11028_DK10_Supply Chain_Supply Chain_</v>
      </c>
    </row>
    <row r="3188" spans="2:22">
      <c r="D3188" t="s">
        <v>767</v>
      </c>
      <c r="E3188" t="str">
        <f>VLOOKUP(D3188,'B-Business Capability'!B:H,5,FALSE)</f>
        <v>Finance</v>
      </c>
      <c r="F3188" t="str">
        <f>VLOOKUP(D3188,'B-Business Capability'!B:H,6,FALSE)</f>
        <v>Asset Management</v>
      </c>
      <c r="G3188" t="str">
        <f>VLOOKUP(D3188,'B-Business Capability'!B:H,7,FALSE)</f>
        <v>Decommissioning</v>
      </c>
      <c r="I3188" t="s">
        <v>253</v>
      </c>
      <c r="J3188" t="s">
        <v>1246</v>
      </c>
      <c r="L3188" t="s">
        <v>117</v>
      </c>
      <c r="M3188" t="str">
        <f>VLOOKUP(L3188,'A-Applications'!B:D,3,FALSE)</f>
        <v>PowerBI</v>
      </c>
      <c r="N3188" t="s">
        <v>147</v>
      </c>
      <c r="O3188" s="42" t="s">
        <v>62</v>
      </c>
      <c r="P3188" t="s">
        <v>1458</v>
      </c>
      <c r="Q3188" t="str">
        <f>VLOOKUP(KamstrupData[[#This Row],[IdLevel123]],'B-Business Capability'!B:L,10,FALSE)</f>
        <v>N/A</v>
      </c>
      <c r="R3188">
        <f>VLOOKUP(KamstrupData[[#This Row],[IdLevel123]],'B-Business Capability'!B:L,11,FALSE)</f>
        <v>0</v>
      </c>
      <c r="T3188" t="s">
        <v>1508</v>
      </c>
      <c r="U3188" t="str">
        <f>_xlfn.CONCAT(KamstrupData[[#This Row],[CountryCode]],"_",KamstrupData[[#This Row],[Business Area]],"_",KamstrupData[[#This Row],[DepartmentTeam]])</f>
        <v>DK10_Supply Chain_</v>
      </c>
      <c r="V3188" t="str">
        <f>VLOOKUP(KamstrupData[[#This Row],[ORG_Concat]],'O-Organization'!F:H,3,FALSE)</f>
        <v>11028_DK10_Supply Chain_Supply Chain_</v>
      </c>
    </row>
    <row r="3189" spans="2:22">
      <c r="D3189" t="s">
        <v>768</v>
      </c>
      <c r="E3189" t="str">
        <f>VLOOKUP(D3189,'B-Business Capability'!B:H,5,FALSE)</f>
        <v>Finance</v>
      </c>
      <c r="F3189" t="str">
        <f>VLOOKUP(D3189,'B-Business Capability'!B:H,6,FALSE)</f>
        <v>Asset Management</v>
      </c>
      <c r="G3189" t="str">
        <f>VLOOKUP(D3189,'B-Business Capability'!B:H,7,FALSE)</f>
        <v>Investment Planning</v>
      </c>
      <c r="I3189" t="s">
        <v>253</v>
      </c>
      <c r="J3189" t="s">
        <v>1246</v>
      </c>
      <c r="L3189" t="s">
        <v>117</v>
      </c>
      <c r="M3189" t="str">
        <f>VLOOKUP(L3189,'A-Applications'!B:D,3,FALSE)</f>
        <v>PowerBI</v>
      </c>
      <c r="N3189" t="s">
        <v>147</v>
      </c>
      <c r="O3189" s="42" t="s">
        <v>62</v>
      </c>
      <c r="P3189" t="s">
        <v>1458</v>
      </c>
      <c r="Q3189" t="str">
        <f>VLOOKUP(KamstrupData[[#This Row],[IdLevel123]],'B-Business Capability'!B:L,10,FALSE)</f>
        <v>N/A</v>
      </c>
      <c r="R3189">
        <f>VLOOKUP(KamstrupData[[#This Row],[IdLevel123]],'B-Business Capability'!B:L,11,FALSE)</f>
        <v>0</v>
      </c>
      <c r="T3189" t="s">
        <v>1508</v>
      </c>
      <c r="U3189" t="str">
        <f>_xlfn.CONCAT(KamstrupData[[#This Row],[CountryCode]],"_",KamstrupData[[#This Row],[Business Area]],"_",KamstrupData[[#This Row],[DepartmentTeam]])</f>
        <v>DK10_Supply Chain_</v>
      </c>
      <c r="V3189" t="str">
        <f>VLOOKUP(KamstrupData[[#This Row],[ORG_Concat]],'O-Organization'!F:H,3,FALSE)</f>
        <v>11028_DK10_Supply Chain_Supply Chain_</v>
      </c>
    </row>
    <row r="3190" spans="2:22">
      <c r="D3190" t="s">
        <v>1436</v>
      </c>
      <c r="E3190" t="str">
        <f>VLOOKUP(D3190,'B-Business Capability'!B:H,5,FALSE)</f>
        <v>Procurement &amp; Logistics</v>
      </c>
      <c r="F3190" t="str">
        <f>VLOOKUP(D3190,'B-Business Capability'!B:H,6,FALSE)</f>
        <v>Logistics Management</v>
      </c>
      <c r="G3190" t="str">
        <f>VLOOKUP(D3190,'B-Business Capability'!B:H,7,FALSE)</f>
        <v>Manage Demand Forecast</v>
      </c>
      <c r="I3190" t="s">
        <v>253</v>
      </c>
      <c r="J3190" t="s">
        <v>1246</v>
      </c>
      <c r="L3190" t="s">
        <v>117</v>
      </c>
      <c r="M3190" t="str">
        <f>VLOOKUP(L3190,'A-Applications'!B:D,3,FALSE)</f>
        <v>PowerBI</v>
      </c>
      <c r="N3190" t="s">
        <v>53</v>
      </c>
      <c r="O3190" s="42" t="s">
        <v>54</v>
      </c>
      <c r="P3190" t="s">
        <v>1483</v>
      </c>
      <c r="Q3190" t="str">
        <f>VLOOKUP(KamstrupData[[#This Row],[IdLevel123]],'B-Business Capability'!B:L,10,FALSE)</f>
        <v>Make-to-Delivery (M2D)</v>
      </c>
      <c r="R3190">
        <f>VLOOKUP(KamstrupData[[#This Row],[IdLevel123]],'B-Business Capability'!B:L,11,FALSE)</f>
        <v>0</v>
      </c>
      <c r="T3190" t="s">
        <v>1429</v>
      </c>
      <c r="U3190" t="str">
        <f>_xlfn.CONCAT(KamstrupData[[#This Row],[CountryCode]],"_",KamstrupData[[#This Row],[Business Area]],"_",KamstrupData[[#This Row],[DepartmentTeam]])</f>
        <v>DK10_Supply Chain_</v>
      </c>
      <c r="V3190" t="str">
        <f>VLOOKUP(KamstrupData[[#This Row],[ORG_Concat]],'O-Organization'!F:H,3,FALSE)</f>
        <v>11028_DK10_Supply Chain_Supply Chain_</v>
      </c>
    </row>
    <row r="3191" spans="2:22">
      <c r="D3191" t="s">
        <v>866</v>
      </c>
      <c r="E3191" t="str">
        <f>VLOOKUP(D3191,'B-Business Capability'!B:H,5,FALSE)</f>
        <v>Product &amp; Software Development</v>
      </c>
      <c r="F3191" t="str">
        <f>VLOOKUP(D3191,'B-Business Capability'!B:H,6,FALSE)</f>
        <v>Quality Management</v>
      </c>
      <c r="G3191" t="str">
        <f>VLOOKUP(D3191,'B-Business Capability'!B:H,7,FALSE)</f>
        <v>Track Quality</v>
      </c>
      <c r="I3191" t="s">
        <v>253</v>
      </c>
      <c r="J3191" t="s">
        <v>1246</v>
      </c>
      <c r="L3191" t="s">
        <v>117</v>
      </c>
      <c r="M3191" t="str">
        <f>VLOOKUP(L3191,'A-Applications'!B:D,3,FALSE)</f>
        <v>PowerBI</v>
      </c>
      <c r="N3191" t="s">
        <v>147</v>
      </c>
      <c r="O3191" s="42" t="s">
        <v>62</v>
      </c>
      <c r="P3191" t="s">
        <v>1509</v>
      </c>
      <c r="Q3191" t="str">
        <f>VLOOKUP(KamstrupData[[#This Row],[IdLevel123]],'B-Business Capability'!B:L,10,FALSE)</f>
        <v>Idea-to-Release (I2R)</v>
      </c>
      <c r="R3191">
        <f>VLOOKUP(KamstrupData[[#This Row],[IdLevel123]],'B-Business Capability'!B:L,11,FALSE)</f>
        <v>908</v>
      </c>
      <c r="T3191" t="s">
        <v>1510</v>
      </c>
      <c r="U3191" t="str">
        <f>_xlfn.CONCAT(KamstrupData[[#This Row],[CountryCode]],"_",KamstrupData[[#This Row],[Business Area]],"_",KamstrupData[[#This Row],[DepartmentTeam]])</f>
        <v>DK10_Supply Chain_</v>
      </c>
      <c r="V3191" t="str">
        <f>VLOOKUP(KamstrupData[[#This Row],[ORG_Concat]],'O-Organization'!F:H,3,FALSE)</f>
        <v>11028_DK10_Supply Chain_Supply Chain_</v>
      </c>
    </row>
    <row r="3192" spans="2:22">
      <c r="D3192" t="s">
        <v>1511</v>
      </c>
      <c r="E3192" t="str">
        <f>VLOOKUP(D3192,'B-Business Capability'!B:H,5,FALSE)</f>
        <v>Supply Chain</v>
      </c>
      <c r="F3192" t="str">
        <f>VLOOKUP(D3192,'B-Business Capability'!B:H,6,FALSE)</f>
        <v>Supply Chain Performance Monitoring</v>
      </c>
      <c r="G3192">
        <f>VLOOKUP(D3192,'B-Business Capability'!B:H,7,FALSE)</f>
        <v>0</v>
      </c>
      <c r="I3192" t="s">
        <v>253</v>
      </c>
      <c r="J3192" t="s">
        <v>1246</v>
      </c>
      <c r="L3192" t="s">
        <v>117</v>
      </c>
      <c r="M3192" t="str">
        <f>VLOOKUP(L3192,'A-Applications'!B:D,3,FALSE)</f>
        <v>PowerBI</v>
      </c>
      <c r="N3192" t="s">
        <v>147</v>
      </c>
      <c r="O3192" s="42" t="s">
        <v>62</v>
      </c>
      <c r="P3192" t="s">
        <v>191</v>
      </c>
      <c r="Q3192" t="str">
        <f>VLOOKUP(KamstrupData[[#This Row],[IdLevel123]],'B-Business Capability'!B:L,10,FALSE)</f>
        <v>N/A</v>
      </c>
      <c r="R3192">
        <f>VLOOKUP(KamstrupData[[#This Row],[IdLevel123]],'B-Business Capability'!B:L,11,FALSE)</f>
        <v>0</v>
      </c>
      <c r="U3192" t="str">
        <f>_xlfn.CONCAT(KamstrupData[[#This Row],[CountryCode]],"_",KamstrupData[[#This Row],[Business Area]],"_",KamstrupData[[#This Row],[DepartmentTeam]])</f>
        <v>DK10_Supply Chain_</v>
      </c>
      <c r="V3192" t="str">
        <f>VLOOKUP(KamstrupData[[#This Row],[ORG_Concat]],'O-Organization'!F:H,3,FALSE)</f>
        <v>11028_DK10_Supply Chain_Supply Chain_</v>
      </c>
    </row>
    <row r="3193" spans="2:22">
      <c r="D3193" t="s">
        <v>118</v>
      </c>
      <c r="E3193" t="str">
        <f>VLOOKUP(D3193,'B-Business Capability'!B:H,5,FALSE)</f>
        <v>Customer Service</v>
      </c>
      <c r="F3193" t="str">
        <f>VLOOKUP(D3193,'B-Business Capability'!B:H,6,FALSE)</f>
        <v>Customer Service Strategy and Planning</v>
      </c>
      <c r="G3193" t="str">
        <f>VLOOKUP(D3193,'B-Business Capability'!B:H,7,FALSE)</f>
        <v>Customer Service Analytics</v>
      </c>
      <c r="I3193" t="s">
        <v>253</v>
      </c>
      <c r="J3193" t="s">
        <v>1246</v>
      </c>
      <c r="K3193" t="s">
        <v>1469</v>
      </c>
      <c r="L3193" t="s">
        <v>117</v>
      </c>
      <c r="M3193" t="str">
        <f>VLOOKUP(L3193,'A-Applications'!B:D,3,FALSE)</f>
        <v>PowerBI</v>
      </c>
      <c r="N3193" t="s">
        <v>53</v>
      </c>
      <c r="O3193" s="42" t="s">
        <v>54</v>
      </c>
      <c r="P3193" t="s">
        <v>97</v>
      </c>
      <c r="Q3193" t="str">
        <f>VLOOKUP(KamstrupData[[#This Row],[IdLevel123]],'B-Business Capability'!B:L,10,FALSE)</f>
        <v>Customer Service and Support</v>
      </c>
      <c r="R3193">
        <f>VLOOKUP(KamstrupData[[#This Row],[IdLevel123]],'B-Business Capability'!B:L,11,FALSE)</f>
        <v>0</v>
      </c>
      <c r="T3193" t="s">
        <v>1474</v>
      </c>
      <c r="U3193" t="str">
        <f>_xlfn.CONCAT(KamstrupData[[#This Row],[CountryCode]],"_",KamstrupData[[#This Row],[Business Area]],"_",KamstrupData[[#This Row],[DepartmentTeam]])</f>
        <v>DK10_Supply Chain_Product Service</v>
      </c>
      <c r="V3193" t="str">
        <f>VLOOKUP(KamstrupData[[#This Row],[ORG_Concat]],'O-Organization'!F:H,3,FALSE)</f>
        <v>11164_DK10_Supply Chain_Supply Chain_Product Service</v>
      </c>
    </row>
    <row r="3194" spans="2:22">
      <c r="B3194" s="28">
        <v>45292</v>
      </c>
      <c r="D3194" t="s">
        <v>119</v>
      </c>
      <c r="E3194" t="str">
        <f>VLOOKUP(D3194,'B-Business Capability'!B:H,5,FALSE)</f>
        <v>Finance</v>
      </c>
      <c r="F3194" t="str">
        <f>VLOOKUP(D3194,'B-Business Capability'!B:H,6,FALSE)</f>
        <v>Settlements &amp; Payments</v>
      </c>
      <c r="G3194" t="str">
        <f>VLOOKUP(D3194,'B-Business Capability'!B:H,7,FALSE)</f>
        <v>Travel &amp; Expense Management</v>
      </c>
      <c r="I3194" t="s">
        <v>253</v>
      </c>
      <c r="J3194" t="s">
        <v>1246</v>
      </c>
      <c r="K3194" t="s">
        <v>1469</v>
      </c>
      <c r="L3194" t="s">
        <v>120</v>
      </c>
      <c r="M3194" t="str">
        <f>VLOOKUP(L3194,'A-Applications'!B:D,3,FALSE)</f>
        <v>Concur</v>
      </c>
      <c r="N3194" t="s">
        <v>53</v>
      </c>
      <c r="O3194" s="42" t="s">
        <v>62</v>
      </c>
      <c r="P3194" t="s">
        <v>139</v>
      </c>
      <c r="Q3194" t="str">
        <f>VLOOKUP(KamstrupData[[#This Row],[IdLevel123]],'B-Business Capability'!B:L,10,FALSE)</f>
        <v>Hire-to-Retire (H2R)</v>
      </c>
      <c r="R3194">
        <f>VLOOKUP(KamstrupData[[#This Row],[IdLevel123]],'B-Business Capability'!B:L,11,FALSE)</f>
        <v>750</v>
      </c>
      <c r="S3194" t="s">
        <v>237</v>
      </c>
      <c r="T3194" t="s">
        <v>1488</v>
      </c>
      <c r="U3194" t="str">
        <f>_xlfn.CONCAT(KamstrupData[[#This Row],[CountryCode]],"_",KamstrupData[[#This Row],[Business Area]],"_",KamstrupData[[#This Row],[DepartmentTeam]])</f>
        <v>DK10_Supply Chain_Product Service</v>
      </c>
      <c r="V3194" t="str">
        <f>VLOOKUP(KamstrupData[[#This Row],[ORG_Concat]],'O-Organization'!F:H,3,FALSE)</f>
        <v>11164_DK10_Supply Chain_Supply Chain_Product Service</v>
      </c>
    </row>
    <row r="3195" spans="2:22">
      <c r="D3195" t="s">
        <v>1423</v>
      </c>
      <c r="E3195" t="str">
        <f>VLOOKUP(D3195,'B-Business Capability'!B:H,5,FALSE)</f>
        <v>Procurement &amp; Logistics</v>
      </c>
      <c r="F3195" t="str">
        <f>VLOOKUP(D3195,'B-Business Capability'!B:H,6,FALSE)</f>
        <v>Sourcing</v>
      </c>
      <c r="G3195">
        <f>VLOOKUP(D3195,'B-Business Capability'!B:H,7,FALSE)</f>
        <v>0</v>
      </c>
      <c r="I3195" t="s">
        <v>253</v>
      </c>
      <c r="J3195" t="s">
        <v>1246</v>
      </c>
      <c r="K3195" t="s">
        <v>1420</v>
      </c>
      <c r="L3195" t="s">
        <v>123</v>
      </c>
      <c r="M3195" t="str">
        <f>VLOOKUP(L3195,'A-Applications'!B:D,3,FALSE)</f>
        <v>DocuSign</v>
      </c>
      <c r="N3195" t="s">
        <v>53</v>
      </c>
      <c r="O3195" s="42" t="s">
        <v>62</v>
      </c>
      <c r="P3195" t="s">
        <v>1424</v>
      </c>
      <c r="Q3195" t="str">
        <f>VLOOKUP(KamstrupData[[#This Row],[IdLevel123]],'B-Business Capability'!B:L,10,FALSE)</f>
        <v>Procure-to-Pay (P2P)</v>
      </c>
      <c r="R3195">
        <f>VLOOKUP(KamstrupData[[#This Row],[IdLevel123]],'B-Business Capability'!B:L,11,FALSE)</f>
        <v>100</v>
      </c>
      <c r="T3195" t="s">
        <v>1425</v>
      </c>
      <c r="U3195" t="str">
        <f>_xlfn.CONCAT(KamstrupData[[#This Row],[CountryCode]],"_",KamstrupData[[#This Row],[Business Area]],"_",KamstrupData[[#This Row],[DepartmentTeam]])</f>
        <v>DK10_Supply Chain_Sourcing</v>
      </c>
      <c r="V3195" t="str">
        <f>VLOOKUP(KamstrupData[[#This Row],[ORG_Concat]],'O-Organization'!F:H,3,FALSE)</f>
        <v>11160_DK10_Supply Chain_Supply Chain_Sourcing</v>
      </c>
    </row>
    <row r="3196" spans="2:22">
      <c r="D3196" t="s">
        <v>122</v>
      </c>
      <c r="E3196" t="str">
        <f>VLOOKUP(D3196,'B-Business Capability'!B:H,5,FALSE)</f>
        <v>Legal</v>
      </c>
      <c r="F3196" t="str">
        <f>VLOOKUP(D3196,'B-Business Capability'!B:H,6,FALSE)</f>
        <v>Ensure Compliance</v>
      </c>
      <c r="G3196">
        <f>VLOOKUP(D3196,'B-Business Capability'!B:H,7,FALSE)</f>
        <v>0</v>
      </c>
      <c r="I3196" t="s">
        <v>253</v>
      </c>
      <c r="J3196" t="s">
        <v>1246</v>
      </c>
      <c r="L3196" t="s">
        <v>123</v>
      </c>
      <c r="M3196" t="str">
        <f>VLOOKUP(L3196,'A-Applications'!B:D,3,FALSE)</f>
        <v>DocuSign</v>
      </c>
      <c r="N3196" t="s">
        <v>53</v>
      </c>
      <c r="O3196" s="42" t="s">
        <v>62</v>
      </c>
      <c r="P3196" t="s">
        <v>124</v>
      </c>
      <c r="Q3196" t="str">
        <f>VLOOKUP(KamstrupData[[#This Row],[IdLevel123]],'B-Business Capability'!B:L,10,FALSE)</f>
        <v>N/A</v>
      </c>
      <c r="R3196">
        <f>VLOOKUP(KamstrupData[[#This Row],[IdLevel123]],'B-Business Capability'!B:L,11,FALSE)</f>
        <v>0</v>
      </c>
      <c r="U3196" t="str">
        <f>_xlfn.CONCAT(KamstrupData[[#This Row],[CountryCode]],"_",KamstrupData[[#This Row],[Business Area]],"_",KamstrupData[[#This Row],[DepartmentTeam]])</f>
        <v>DK10_Supply Chain_</v>
      </c>
      <c r="V3196" t="str">
        <f>VLOOKUP(KamstrupData[[#This Row],[ORG_Concat]],'O-Organization'!F:H,3,FALSE)</f>
        <v>11028_DK10_Supply Chain_Supply Chain_</v>
      </c>
    </row>
    <row r="3197" spans="2:22">
      <c r="D3197" t="s">
        <v>1496</v>
      </c>
      <c r="E3197" t="str">
        <f>VLOOKUP(D3197,'B-Business Capability'!B:H,5,FALSE)</f>
        <v>Procurement &amp; Logistics</v>
      </c>
      <c r="F3197" t="str">
        <f>VLOOKUP(D3197,'B-Business Capability'!B:H,6,FALSE)</f>
        <v>Purchasing</v>
      </c>
      <c r="G3197" t="str">
        <f>VLOOKUP(D3197,'B-Business Capability'!B:H,7,FALSE)</f>
        <v>Decide On Sourcing</v>
      </c>
      <c r="I3197" t="s">
        <v>253</v>
      </c>
      <c r="J3197" t="s">
        <v>1246</v>
      </c>
      <c r="K3197" t="s">
        <v>1420</v>
      </c>
      <c r="L3197" t="s">
        <v>123</v>
      </c>
      <c r="M3197" t="str">
        <f>VLOOKUP(L3197,'A-Applications'!B:D,3,FALSE)</f>
        <v>DocuSign</v>
      </c>
      <c r="N3197" t="s">
        <v>53</v>
      </c>
      <c r="O3197" s="42" t="s">
        <v>62</v>
      </c>
      <c r="P3197" t="s">
        <v>1497</v>
      </c>
      <c r="Q3197" t="str">
        <f>VLOOKUP(KamstrupData[[#This Row],[IdLevel123]],'B-Business Capability'!B:L,10,FALSE)</f>
        <v>Procure-to-Pay (P2P)</v>
      </c>
      <c r="R3197">
        <f>VLOOKUP(KamstrupData[[#This Row],[IdLevel123]],'B-Business Capability'!B:L,11,FALSE)</f>
        <v>125</v>
      </c>
      <c r="T3197" t="s">
        <v>1422</v>
      </c>
      <c r="U3197" t="str">
        <f>_xlfn.CONCAT(KamstrupData[[#This Row],[CountryCode]],"_",KamstrupData[[#This Row],[Business Area]],"_",KamstrupData[[#This Row],[DepartmentTeam]])</f>
        <v>DK10_Supply Chain_Sourcing</v>
      </c>
      <c r="V3197" t="str">
        <f>VLOOKUP(KamstrupData[[#This Row],[ORG_Concat]],'O-Organization'!F:H,3,FALSE)</f>
        <v>11160_DK10_Supply Chain_Supply Chain_Sourcing</v>
      </c>
    </row>
    <row r="3198" spans="2:22">
      <c r="D3198" t="s">
        <v>1498</v>
      </c>
      <c r="E3198" t="str">
        <f>VLOOKUP(D3198,'B-Business Capability'!B:H,5,FALSE)</f>
        <v>Procurement &amp; Logistics</v>
      </c>
      <c r="F3198" t="str">
        <f>VLOOKUP(D3198,'B-Business Capability'!B:H,6,FALSE)</f>
        <v>Supplier Contact Management</v>
      </c>
      <c r="G3198" t="str">
        <f>VLOOKUP(D3198,'B-Business Capability'!B:H,7,FALSE)</f>
        <v>Manage Supplier Contract</v>
      </c>
      <c r="I3198" t="s">
        <v>253</v>
      </c>
      <c r="J3198" t="s">
        <v>1246</v>
      </c>
      <c r="K3198" t="s">
        <v>1420</v>
      </c>
      <c r="L3198" t="s">
        <v>123</v>
      </c>
      <c r="M3198" t="str">
        <f>VLOOKUP(L3198,'A-Applications'!B:D,3,FALSE)</f>
        <v>DocuSign</v>
      </c>
      <c r="N3198" t="s">
        <v>53</v>
      </c>
      <c r="O3198" s="42" t="s">
        <v>62</v>
      </c>
      <c r="P3198" t="s">
        <v>1499</v>
      </c>
      <c r="Q3198" t="str">
        <f>VLOOKUP(KamstrupData[[#This Row],[IdLevel123]],'B-Business Capability'!B:L,10,FALSE)</f>
        <v>Procure-to-Pay (P2P)</v>
      </c>
      <c r="R3198">
        <f>VLOOKUP(KamstrupData[[#This Row],[IdLevel123]],'B-Business Capability'!B:L,11,FALSE)</f>
        <v>230</v>
      </c>
      <c r="T3198" t="s">
        <v>1422</v>
      </c>
      <c r="U3198" t="str">
        <f>_xlfn.CONCAT(KamstrupData[[#This Row],[CountryCode]],"_",KamstrupData[[#This Row],[Business Area]],"_",KamstrupData[[#This Row],[DepartmentTeam]])</f>
        <v>DK10_Supply Chain_Sourcing</v>
      </c>
      <c r="V3198" t="str">
        <f>VLOOKUP(KamstrupData[[#This Row],[ORG_Concat]],'O-Organization'!F:H,3,FALSE)</f>
        <v>11160_DK10_Supply Chain_Supply Chain_Sourcing</v>
      </c>
    </row>
    <row r="3199" spans="2:22">
      <c r="D3199" t="s">
        <v>158</v>
      </c>
      <c r="E3199" t="str">
        <f>VLOOKUP(D3199,'B-Business Capability'!B:H,5,FALSE)</f>
        <v>Sales</v>
      </c>
      <c r="F3199" t="str">
        <f>VLOOKUP(D3199,'B-Business Capability'!B:H,6,FALSE)</f>
        <v>Quotation, Order, and Contract Management</v>
      </c>
      <c r="G3199" t="str">
        <f>VLOOKUP(D3199,'B-Business Capability'!B:H,7,FALSE)</f>
        <v>Sales order management and processing</v>
      </c>
      <c r="I3199" t="s">
        <v>253</v>
      </c>
      <c r="J3199" t="s">
        <v>1246</v>
      </c>
      <c r="K3199" t="s">
        <v>1469</v>
      </c>
      <c r="L3199" t="s">
        <v>123</v>
      </c>
      <c r="M3199" t="str">
        <f>VLOOKUP(L3199,'A-Applications'!B:D,3,FALSE)</f>
        <v>DocuSign</v>
      </c>
      <c r="N3199" t="s">
        <v>53</v>
      </c>
      <c r="O3199" s="42" t="s">
        <v>62</v>
      </c>
      <c r="P3199" t="s">
        <v>97</v>
      </c>
      <c r="Q3199" t="str">
        <f>VLOOKUP(KamstrupData[[#This Row],[IdLevel123]],'B-Business Capability'!B:L,10,FALSE)</f>
        <v>Order-to-Cash (O2C)</v>
      </c>
      <c r="R3199">
        <f>VLOOKUP(KamstrupData[[#This Row],[IdLevel123]],'B-Business Capability'!B:L,11,FALSE)</f>
        <v>107</v>
      </c>
      <c r="T3199" t="s">
        <v>1474</v>
      </c>
      <c r="U3199" t="str">
        <f>_xlfn.CONCAT(KamstrupData[[#This Row],[CountryCode]],"_",KamstrupData[[#This Row],[Business Area]],"_",KamstrupData[[#This Row],[DepartmentTeam]])</f>
        <v>DK10_Supply Chain_Product Service</v>
      </c>
      <c r="V3199" t="str">
        <f>VLOOKUP(KamstrupData[[#This Row],[ORG_Concat]],'O-Organization'!F:H,3,FALSE)</f>
        <v>11164_DK10_Supply Chain_Supply Chain_Product Service</v>
      </c>
    </row>
    <row r="3200" spans="2:22">
      <c r="B3200" s="28">
        <v>46023</v>
      </c>
      <c r="C3200" s="28">
        <v>47118</v>
      </c>
      <c r="D3200" t="s">
        <v>898</v>
      </c>
      <c r="E3200" t="str">
        <f>VLOOKUP(D3200,'B-Business Capability'!B:H,5,FALSE)</f>
        <v>Product &amp; Software Development</v>
      </c>
      <c r="F3200" t="str">
        <f>VLOOKUP(D3200,'B-Business Capability'!B:H,6,FALSE)</f>
        <v>Product &amp; Software Delivery</v>
      </c>
      <c r="G3200" t="str">
        <f>VLOOKUP(D3200,'B-Business Capability'!B:H,7,FALSE)</f>
        <v>Manage Product &amp; Software Traceability</v>
      </c>
      <c r="I3200" t="s">
        <v>253</v>
      </c>
      <c r="J3200" t="s">
        <v>1246</v>
      </c>
      <c r="L3200" t="s">
        <v>127</v>
      </c>
      <c r="M3200" t="str">
        <f>VLOOKUP(L3200,'A-Applications'!B:D,3,FALSE)</f>
        <v>Ipw</v>
      </c>
      <c r="O3200" s="42"/>
      <c r="P3200" t="s">
        <v>407</v>
      </c>
      <c r="Q3200" t="str">
        <f>VLOOKUP(KamstrupData[[#This Row],[IdLevel123]],'B-Business Capability'!B:L,10,FALSE)</f>
        <v>Idea-to-Release (I2R)</v>
      </c>
      <c r="R3200">
        <f>VLOOKUP(KamstrupData[[#This Row],[IdLevel123]],'B-Business Capability'!B:L,11,FALSE)</f>
        <v>510</v>
      </c>
      <c r="S3200" t="s">
        <v>1441</v>
      </c>
      <c r="U3200" t="str">
        <f>_xlfn.CONCAT(KamstrupData[[#This Row],[CountryCode]],"_",KamstrupData[[#This Row],[Business Area]],"_",KamstrupData[[#This Row],[DepartmentTeam]])</f>
        <v>DK10_Supply Chain_</v>
      </c>
      <c r="V3200" t="str">
        <f>VLOOKUP(KamstrupData[[#This Row],[ORG_Concat]],'O-Organization'!F:H,3,FALSE)</f>
        <v>11028_DK10_Supply Chain_Supply Chain_</v>
      </c>
    </row>
    <row r="3201" spans="2:22">
      <c r="B3201" s="28">
        <v>46023</v>
      </c>
      <c r="C3201" s="28">
        <v>47118</v>
      </c>
      <c r="D3201" t="s">
        <v>444</v>
      </c>
      <c r="E3201" t="str">
        <f>VLOOKUP(D3201,'B-Business Capability'!B:H,5,FALSE)</f>
        <v>Product &amp; Software Development</v>
      </c>
      <c r="F3201" t="str">
        <f>VLOOKUP(D3201,'B-Business Capability'!B:H,6,FALSE)</f>
        <v>Product &amp; Software Delivery</v>
      </c>
      <c r="G3201" t="str">
        <f>VLOOKUP(D3201,'B-Business Capability'!B:H,7,FALSE)</f>
        <v>Test Quality Performance</v>
      </c>
      <c r="I3201" t="s">
        <v>253</v>
      </c>
      <c r="J3201" t="s">
        <v>1246</v>
      </c>
      <c r="L3201" t="s">
        <v>127</v>
      </c>
      <c r="M3201" t="str">
        <f>VLOOKUP(L3201,'A-Applications'!B:D,3,FALSE)</f>
        <v>Ipw</v>
      </c>
      <c r="O3201" s="42"/>
      <c r="P3201" t="s">
        <v>847</v>
      </c>
      <c r="Q3201" t="str">
        <f>VLOOKUP(KamstrupData[[#This Row],[IdLevel123]],'B-Business Capability'!B:L,10,FALSE)</f>
        <v>Idea-to-Release (I2R)</v>
      </c>
      <c r="R3201">
        <f>VLOOKUP(KamstrupData[[#This Row],[IdLevel123]],'B-Business Capability'!B:L,11,FALSE)</f>
        <v>530</v>
      </c>
      <c r="S3201" t="s">
        <v>1441</v>
      </c>
      <c r="U3201" t="str">
        <f>_xlfn.CONCAT(KamstrupData[[#This Row],[CountryCode]],"_",KamstrupData[[#This Row],[Business Area]],"_",KamstrupData[[#This Row],[DepartmentTeam]])</f>
        <v>DK10_Supply Chain_</v>
      </c>
      <c r="V3201" t="str">
        <f>VLOOKUP(KamstrupData[[#This Row],[ORG_Concat]],'O-Organization'!F:H,3,FALSE)</f>
        <v>11028_DK10_Supply Chain_Supply Chain_</v>
      </c>
    </row>
    <row r="3202" spans="2:22">
      <c r="B3202" s="28">
        <v>46023</v>
      </c>
      <c r="C3202" s="28">
        <v>47118</v>
      </c>
      <c r="D3202" t="s">
        <v>1080</v>
      </c>
      <c r="E3202" t="str">
        <f>VLOOKUP(D3202,'B-Business Capability'!B:H,5,FALSE)</f>
        <v>Product &amp; Software Development</v>
      </c>
      <c r="F3202" t="str">
        <f>VLOOKUP(D3202,'B-Business Capability'!B:H,6,FALSE)</f>
        <v>Quality Management</v>
      </c>
      <c r="G3202" t="str">
        <f>VLOOKUP(D3202,'B-Business Capability'!B:H,7,FALSE)</f>
        <v>Manage Debugging</v>
      </c>
      <c r="I3202" t="s">
        <v>253</v>
      </c>
      <c r="J3202" t="s">
        <v>1246</v>
      </c>
      <c r="L3202" t="s">
        <v>127</v>
      </c>
      <c r="M3202" t="str">
        <f>VLOOKUP(L3202,'A-Applications'!B:D,3,FALSE)</f>
        <v>Ipw</v>
      </c>
      <c r="O3202" s="42"/>
      <c r="P3202" t="s">
        <v>407</v>
      </c>
      <c r="Q3202" t="str">
        <f>VLOOKUP(KamstrupData[[#This Row],[IdLevel123]],'B-Business Capability'!B:L,10,FALSE)</f>
        <v>Idea-to-Release (I2R)</v>
      </c>
      <c r="R3202">
        <f>VLOOKUP(KamstrupData[[#This Row],[IdLevel123]],'B-Business Capability'!B:L,11,FALSE)</f>
        <v>902</v>
      </c>
      <c r="S3202" t="s">
        <v>1441</v>
      </c>
      <c r="U3202" t="str">
        <f>_xlfn.CONCAT(KamstrupData[[#This Row],[CountryCode]],"_",KamstrupData[[#This Row],[Business Area]],"_",KamstrupData[[#This Row],[DepartmentTeam]])</f>
        <v>DK10_Supply Chain_</v>
      </c>
      <c r="V3202" t="str">
        <f>VLOOKUP(KamstrupData[[#This Row],[ORG_Concat]],'O-Organization'!F:H,3,FALSE)</f>
        <v>11028_DK10_Supply Chain_Supply Chain_</v>
      </c>
    </row>
    <row r="3203" spans="2:22">
      <c r="B3203" s="28">
        <v>46023</v>
      </c>
      <c r="C3203" s="28">
        <v>47118</v>
      </c>
      <c r="D3203" t="s">
        <v>866</v>
      </c>
      <c r="E3203" t="str">
        <f>VLOOKUP(D3203,'B-Business Capability'!B:H,5,FALSE)</f>
        <v>Product &amp; Software Development</v>
      </c>
      <c r="F3203" t="str">
        <f>VLOOKUP(D3203,'B-Business Capability'!B:H,6,FALSE)</f>
        <v>Quality Management</v>
      </c>
      <c r="G3203" t="str">
        <f>VLOOKUP(D3203,'B-Business Capability'!B:H,7,FALSE)</f>
        <v>Track Quality</v>
      </c>
      <c r="I3203" t="s">
        <v>253</v>
      </c>
      <c r="J3203" t="s">
        <v>1246</v>
      </c>
      <c r="L3203" t="s">
        <v>127</v>
      </c>
      <c r="M3203" t="str">
        <f>VLOOKUP(L3203,'A-Applications'!B:D,3,FALSE)</f>
        <v>Ipw</v>
      </c>
      <c r="O3203" s="42"/>
      <c r="P3203" t="s">
        <v>847</v>
      </c>
      <c r="Q3203" t="str">
        <f>VLOOKUP(KamstrupData[[#This Row],[IdLevel123]],'B-Business Capability'!B:L,10,FALSE)</f>
        <v>Idea-to-Release (I2R)</v>
      </c>
      <c r="R3203">
        <f>VLOOKUP(KamstrupData[[#This Row],[IdLevel123]],'B-Business Capability'!B:L,11,FALSE)</f>
        <v>908</v>
      </c>
      <c r="S3203" t="s">
        <v>1441</v>
      </c>
      <c r="U3203" t="str">
        <f>_xlfn.CONCAT(KamstrupData[[#This Row],[CountryCode]],"_",KamstrupData[[#This Row],[Business Area]],"_",KamstrupData[[#This Row],[DepartmentTeam]])</f>
        <v>DK10_Supply Chain_</v>
      </c>
      <c r="V3203" t="str">
        <f>VLOOKUP(KamstrupData[[#This Row],[ORG_Concat]],'O-Organization'!F:H,3,FALSE)</f>
        <v>11028_DK10_Supply Chain_Supply Chain_</v>
      </c>
    </row>
    <row r="3204" spans="2:22">
      <c r="B3204" s="28">
        <v>46023</v>
      </c>
      <c r="C3204" s="28">
        <v>47118</v>
      </c>
      <c r="D3204" t="s">
        <v>919</v>
      </c>
      <c r="E3204" t="str">
        <f>VLOOKUP(D3204,'B-Business Capability'!B:H,5,FALSE)</f>
        <v>Manufacturing</v>
      </c>
      <c r="F3204" t="str">
        <f>VLOOKUP(D3204,'B-Business Capability'!B:H,6,FALSE)</f>
        <v>Change Management</v>
      </c>
      <c r="G3204" t="str">
        <f>VLOOKUP(D3204,'B-Business Capability'!B:H,7,FALSE)</f>
        <v>Manage Deviation Allowance</v>
      </c>
      <c r="I3204" t="s">
        <v>253</v>
      </c>
      <c r="J3204" t="s">
        <v>1246</v>
      </c>
      <c r="L3204" t="s">
        <v>127</v>
      </c>
      <c r="M3204" t="str">
        <f>VLOOKUP(L3204,'A-Applications'!B:D,3,FALSE)</f>
        <v>Ipw</v>
      </c>
      <c r="O3204" s="42"/>
      <c r="P3204" t="s">
        <v>847</v>
      </c>
      <c r="Q3204" t="str">
        <f>VLOOKUP(KamstrupData[[#This Row],[IdLevel123]],'B-Business Capability'!B:L,10,FALSE)</f>
        <v>Quote-to-Quality (Q2Q)</v>
      </c>
      <c r="R3204">
        <f>VLOOKUP(KamstrupData[[#This Row],[IdLevel123]],'B-Business Capability'!B:L,11,FALSE)</f>
        <v>0</v>
      </c>
      <c r="S3204" t="s">
        <v>1441</v>
      </c>
      <c r="U3204" t="str">
        <f>_xlfn.CONCAT(KamstrupData[[#This Row],[CountryCode]],"_",KamstrupData[[#This Row],[Business Area]],"_",KamstrupData[[#This Row],[DepartmentTeam]])</f>
        <v>DK10_Supply Chain_</v>
      </c>
      <c r="V3204" t="str">
        <f>VLOOKUP(KamstrupData[[#This Row],[ORG_Concat]],'O-Organization'!F:H,3,FALSE)</f>
        <v>11028_DK10_Supply Chain_Supply Chain_</v>
      </c>
    </row>
    <row r="3205" spans="2:22">
      <c r="D3205" t="s">
        <v>126</v>
      </c>
      <c r="E3205" t="str">
        <f>VLOOKUP(D3205,'B-Business Capability'!B:H,5,FALSE)</f>
        <v>Strategic Management</v>
      </c>
      <c r="F3205" t="str">
        <f>VLOOKUP(D3205,'B-Business Capability'!B:H,6,FALSE)</f>
        <v>Business Process Management</v>
      </c>
      <c r="G3205" t="str">
        <f>VLOOKUP(D3205,'B-Business Capability'!B:H,7,FALSE)</f>
        <v>Business Process Modeling</v>
      </c>
      <c r="I3205" t="s">
        <v>253</v>
      </c>
      <c r="J3205" t="s">
        <v>1246</v>
      </c>
      <c r="L3205" t="s">
        <v>127</v>
      </c>
      <c r="M3205" t="str">
        <f>VLOOKUP(L3205,'A-Applications'!B:D,3,FALSE)</f>
        <v>Ipw</v>
      </c>
      <c r="N3205" t="s">
        <v>53</v>
      </c>
      <c r="O3205" s="42" t="s">
        <v>54</v>
      </c>
      <c r="P3205" t="s">
        <v>305</v>
      </c>
      <c r="Q3205" t="str">
        <f>VLOOKUP(KamstrupData[[#This Row],[IdLevel123]],'B-Business Capability'!B:L,10,FALSE)</f>
        <v>N/A</v>
      </c>
      <c r="R3205">
        <f>VLOOKUP(KamstrupData[[#This Row],[IdLevel123]],'B-Business Capability'!B:L,11,FALSE)</f>
        <v>0</v>
      </c>
      <c r="T3205" t="s">
        <v>1512</v>
      </c>
      <c r="U3205" t="str">
        <f>_xlfn.CONCAT(KamstrupData[[#This Row],[CountryCode]],"_",KamstrupData[[#This Row],[Business Area]],"_",KamstrupData[[#This Row],[DepartmentTeam]])</f>
        <v>DK10_Supply Chain_</v>
      </c>
      <c r="V3205" t="str">
        <f>VLOOKUP(KamstrupData[[#This Row],[ORG_Concat]],'O-Organization'!F:H,3,FALSE)</f>
        <v>11028_DK10_Supply Chain_Supply Chain_</v>
      </c>
    </row>
    <row r="3206" spans="2:22">
      <c r="B3206" s="28">
        <v>46023</v>
      </c>
      <c r="C3206" s="28">
        <v>47118</v>
      </c>
      <c r="D3206" t="s">
        <v>126</v>
      </c>
      <c r="E3206" t="str">
        <f>VLOOKUP(D3206,'B-Business Capability'!B:H,5,FALSE)</f>
        <v>Strategic Management</v>
      </c>
      <c r="F3206" t="str">
        <f>VLOOKUP(D3206,'B-Business Capability'!B:H,6,FALSE)</f>
        <v>Business Process Management</v>
      </c>
      <c r="G3206" t="str">
        <f>VLOOKUP(D3206,'B-Business Capability'!B:H,7,FALSE)</f>
        <v>Business Process Modeling</v>
      </c>
      <c r="I3206" t="s">
        <v>253</v>
      </c>
      <c r="J3206" t="s">
        <v>1246</v>
      </c>
      <c r="L3206" t="s">
        <v>127</v>
      </c>
      <c r="M3206" t="str">
        <f>VLOOKUP(L3206,'A-Applications'!B:D,3,FALSE)</f>
        <v>Ipw</v>
      </c>
      <c r="O3206" s="42"/>
      <c r="P3206" t="s">
        <v>305</v>
      </c>
      <c r="Q3206" t="str">
        <f>VLOOKUP(KamstrupData[[#This Row],[IdLevel123]],'B-Business Capability'!B:L,10,FALSE)</f>
        <v>N/A</v>
      </c>
      <c r="R3206">
        <f>VLOOKUP(KamstrupData[[#This Row],[IdLevel123]],'B-Business Capability'!B:L,11,FALSE)</f>
        <v>0</v>
      </c>
      <c r="S3206" t="s">
        <v>1441</v>
      </c>
      <c r="U3206" t="str">
        <f>_xlfn.CONCAT(KamstrupData[[#This Row],[CountryCode]],"_",KamstrupData[[#This Row],[Business Area]],"_",KamstrupData[[#This Row],[DepartmentTeam]])</f>
        <v>DK10_Supply Chain_</v>
      </c>
      <c r="V3206" t="str">
        <f>VLOOKUP(KamstrupData[[#This Row],[ORG_Concat]],'O-Organization'!F:H,3,FALSE)</f>
        <v>11028_DK10_Supply Chain_Supply Chain_</v>
      </c>
    </row>
    <row r="3207" spans="2:22">
      <c r="D3207" t="s">
        <v>513</v>
      </c>
      <c r="E3207" t="str">
        <f>VLOOKUP(D3207,'B-Business Capability'!B:H,5,FALSE)</f>
        <v>Strategic Management</v>
      </c>
      <c r="F3207" t="str">
        <f>VLOOKUP(D3207,'B-Business Capability'!B:H,6,FALSE)</f>
        <v>Business Process Management</v>
      </c>
      <c r="G3207" t="str">
        <f>VLOOKUP(D3207,'B-Business Capability'!B:H,7,FALSE)</f>
        <v>Business Process Optimization</v>
      </c>
      <c r="I3207" t="s">
        <v>253</v>
      </c>
      <c r="J3207" t="s">
        <v>1246</v>
      </c>
      <c r="L3207" t="s">
        <v>127</v>
      </c>
      <c r="M3207" t="str">
        <f>VLOOKUP(L3207,'A-Applications'!B:D,3,FALSE)</f>
        <v>Ipw</v>
      </c>
      <c r="N3207" t="s">
        <v>53</v>
      </c>
      <c r="O3207" s="42" t="s">
        <v>54</v>
      </c>
      <c r="P3207" t="s">
        <v>305</v>
      </c>
      <c r="Q3207" t="str">
        <f>VLOOKUP(KamstrupData[[#This Row],[IdLevel123]],'B-Business Capability'!B:L,10,FALSE)</f>
        <v>Order-to-Cash (O2C)</v>
      </c>
      <c r="R3207">
        <f>VLOOKUP(KamstrupData[[#This Row],[IdLevel123]],'B-Business Capability'!B:L,11,FALSE)</f>
        <v>800</v>
      </c>
      <c r="T3207" t="s">
        <v>1512</v>
      </c>
      <c r="U3207" t="str">
        <f>_xlfn.CONCAT(KamstrupData[[#This Row],[CountryCode]],"_",KamstrupData[[#This Row],[Business Area]],"_",KamstrupData[[#This Row],[DepartmentTeam]])</f>
        <v>DK10_Supply Chain_</v>
      </c>
      <c r="V3207" t="str">
        <f>VLOOKUP(KamstrupData[[#This Row],[ORG_Concat]],'O-Organization'!F:H,3,FALSE)</f>
        <v>11028_DK10_Supply Chain_Supply Chain_</v>
      </c>
    </row>
    <row r="3208" spans="2:22">
      <c r="B3208" s="28">
        <v>46023</v>
      </c>
      <c r="C3208" s="28">
        <v>47118</v>
      </c>
      <c r="D3208" t="s">
        <v>921</v>
      </c>
      <c r="E3208" t="str">
        <f>VLOOKUP(D3208,'B-Business Capability'!B:H,5,FALSE)</f>
        <v>Governance, Risk and Compliance</v>
      </c>
      <c r="F3208" t="str">
        <f>VLOOKUP(D3208,'B-Business Capability'!B:H,6,FALSE)</f>
        <v>Enterprise Risk and Compliance</v>
      </c>
      <c r="G3208" t="str">
        <f>VLOOKUP(D3208,'B-Business Capability'!B:H,7,FALSE)</f>
        <v>Non Conformance</v>
      </c>
      <c r="I3208" t="s">
        <v>253</v>
      </c>
      <c r="J3208" t="s">
        <v>1246</v>
      </c>
      <c r="L3208" t="s">
        <v>127</v>
      </c>
      <c r="M3208" t="str">
        <f>VLOOKUP(L3208,'A-Applications'!B:D,3,FALSE)</f>
        <v>Ipw</v>
      </c>
      <c r="O3208" s="42"/>
      <c r="P3208" t="s">
        <v>847</v>
      </c>
      <c r="Q3208" t="str">
        <f>VLOOKUP(KamstrupData[[#This Row],[IdLevel123]],'B-Business Capability'!B:L,10,FALSE)</f>
        <v>N/A</v>
      </c>
      <c r="R3208">
        <f>VLOOKUP(KamstrupData[[#This Row],[IdLevel123]],'B-Business Capability'!B:L,11,FALSE)</f>
        <v>0</v>
      </c>
      <c r="S3208" t="s">
        <v>1441</v>
      </c>
      <c r="U3208" t="str">
        <f>_xlfn.CONCAT(KamstrupData[[#This Row],[CountryCode]],"_",KamstrupData[[#This Row],[Business Area]],"_",KamstrupData[[#This Row],[DepartmentTeam]])</f>
        <v>DK10_Supply Chain_</v>
      </c>
      <c r="V3208" t="str">
        <f>VLOOKUP(KamstrupData[[#This Row],[ORG_Concat]],'O-Organization'!F:H,3,FALSE)</f>
        <v>11028_DK10_Supply Chain_Supply Chain_</v>
      </c>
    </row>
    <row r="3209" spans="2:22">
      <c r="B3209" s="28">
        <v>46023</v>
      </c>
      <c r="C3209" s="28">
        <v>47118</v>
      </c>
      <c r="D3209" t="s">
        <v>1236</v>
      </c>
      <c r="E3209" t="str">
        <f>VLOOKUP(D3209,'B-Business Capability'!B:H,5,FALSE)</f>
        <v>Sustainability Management</v>
      </c>
      <c r="F3209" t="str">
        <f>VLOOKUP(D3209,'B-Business Capability'!B:H,6,FALSE)</f>
        <v>Sustainable Operations</v>
      </c>
      <c r="G3209" t="str">
        <f>VLOOKUP(D3209,'B-Business Capability'!B:H,7,FALSE)</f>
        <v>Hazardous Substance Management</v>
      </c>
      <c r="I3209" t="s">
        <v>253</v>
      </c>
      <c r="J3209" t="s">
        <v>1246</v>
      </c>
      <c r="L3209" t="s">
        <v>127</v>
      </c>
      <c r="M3209" t="str">
        <f>VLOOKUP(L3209,'A-Applications'!B:D,3,FALSE)</f>
        <v>Ipw</v>
      </c>
      <c r="O3209" s="42"/>
      <c r="P3209" t="s">
        <v>267</v>
      </c>
      <c r="Q3209" t="str">
        <f>VLOOKUP(KamstrupData[[#This Row],[IdLevel123]],'B-Business Capability'!B:L,10,FALSE)</f>
        <v>N/A</v>
      </c>
      <c r="R3209">
        <f>VLOOKUP(KamstrupData[[#This Row],[IdLevel123]],'B-Business Capability'!B:L,11,FALSE)</f>
        <v>0</v>
      </c>
      <c r="S3209" t="s">
        <v>1441</v>
      </c>
      <c r="U3209" t="str">
        <f>_xlfn.CONCAT(KamstrupData[[#This Row],[CountryCode]],"_",KamstrupData[[#This Row],[Business Area]],"_",KamstrupData[[#This Row],[DepartmentTeam]])</f>
        <v>DK10_Supply Chain_</v>
      </c>
      <c r="V3209" t="str">
        <f>VLOOKUP(KamstrupData[[#This Row],[ORG_Concat]],'O-Organization'!F:H,3,FALSE)</f>
        <v>11028_DK10_Supply Chain_Supply Chain_</v>
      </c>
    </row>
    <row r="3210" spans="2:22">
      <c r="B3210" s="28">
        <v>46082</v>
      </c>
      <c r="C3210" s="28">
        <v>47118</v>
      </c>
      <c r="D3210" t="s">
        <v>78</v>
      </c>
      <c r="E3210" t="str">
        <f>VLOOKUP(D3210,'B-Business Capability'!B:H,5,FALSE)</f>
        <v>Customer Service</v>
      </c>
      <c r="F3210" t="str">
        <f>VLOOKUP(D3210,'B-Business Capability'!B:H,6,FALSE)</f>
        <v>Customer Service and Support</v>
      </c>
      <c r="G3210" t="str">
        <f>VLOOKUP(D3210,'B-Business Capability'!B:H,7,FALSE)</f>
        <v>Service Request Management</v>
      </c>
      <c r="I3210" t="s">
        <v>253</v>
      </c>
      <c r="J3210" t="s">
        <v>1246</v>
      </c>
      <c r="L3210" t="s">
        <v>127</v>
      </c>
      <c r="M3210" t="str">
        <f>VLOOKUP(L3210,'A-Applications'!B:D,3,FALSE)</f>
        <v>Ipw</v>
      </c>
      <c r="O3210" s="42"/>
      <c r="P3210" t="s">
        <v>847</v>
      </c>
      <c r="Q3210" t="str">
        <f>VLOOKUP(KamstrupData[[#This Row],[IdLevel123]],'B-Business Capability'!B:L,10,FALSE)</f>
        <v>Customer Service and Support</v>
      </c>
      <c r="R3210">
        <f>VLOOKUP(KamstrupData[[#This Row],[IdLevel123]],'B-Business Capability'!B:L,11,FALSE)</f>
        <v>0</v>
      </c>
      <c r="S3210" t="s">
        <v>1441</v>
      </c>
      <c r="U3210" t="str">
        <f>_xlfn.CONCAT(KamstrupData[[#This Row],[CountryCode]],"_",KamstrupData[[#This Row],[Business Area]],"_",KamstrupData[[#This Row],[DepartmentTeam]])</f>
        <v>DK10_Supply Chain_</v>
      </c>
      <c r="V3210" t="str">
        <f>VLOOKUP(KamstrupData[[#This Row],[ORG_Concat]],'O-Organization'!F:H,3,FALSE)</f>
        <v>11028_DK10_Supply Chain_Supply Chain_</v>
      </c>
    </row>
    <row r="3211" spans="2:22">
      <c r="B3211" s="28">
        <v>46082</v>
      </c>
      <c r="C3211" s="28">
        <v>47118</v>
      </c>
      <c r="D3211" t="s">
        <v>159</v>
      </c>
      <c r="E3211" t="str">
        <f>VLOOKUP(D3211,'B-Business Capability'!B:H,5,FALSE)</f>
        <v>Customer Service</v>
      </c>
      <c r="F3211" t="str">
        <f>VLOOKUP(D3211,'B-Business Capability'!B:H,6,FALSE)</f>
        <v>Customer Service and Support</v>
      </c>
      <c r="G3211" t="str">
        <f>VLOOKUP(D3211,'B-Business Capability'!B:H,7,FALSE)</f>
        <v>Complaints Management</v>
      </c>
      <c r="I3211" t="s">
        <v>253</v>
      </c>
      <c r="J3211" t="s">
        <v>1246</v>
      </c>
      <c r="L3211" t="s">
        <v>127</v>
      </c>
      <c r="M3211" t="str">
        <f>VLOOKUP(L3211,'A-Applications'!B:D,3,FALSE)</f>
        <v>Ipw</v>
      </c>
      <c r="O3211" s="42"/>
      <c r="P3211" t="s">
        <v>847</v>
      </c>
      <c r="Q3211" t="str">
        <f>VLOOKUP(KamstrupData[[#This Row],[IdLevel123]],'B-Business Capability'!B:L,10,FALSE)</f>
        <v>Customer Service and Support</v>
      </c>
      <c r="R3211">
        <f>VLOOKUP(KamstrupData[[#This Row],[IdLevel123]],'B-Business Capability'!B:L,11,FALSE)</f>
        <v>0</v>
      </c>
      <c r="S3211" t="s">
        <v>1441</v>
      </c>
      <c r="U3211" t="str">
        <f>_xlfn.CONCAT(KamstrupData[[#This Row],[CountryCode]],"_",KamstrupData[[#This Row],[Business Area]],"_",KamstrupData[[#This Row],[DepartmentTeam]])</f>
        <v>DK10_Supply Chain_</v>
      </c>
      <c r="V3211" t="str">
        <f>VLOOKUP(KamstrupData[[#This Row],[ORG_Concat]],'O-Organization'!F:H,3,FALSE)</f>
        <v>11028_DK10_Supply Chain_Supply Chain_</v>
      </c>
    </row>
    <row r="3212" spans="2:22">
      <c r="B3212" s="28">
        <v>46082</v>
      </c>
      <c r="C3212" s="28">
        <v>47118</v>
      </c>
      <c r="D3212" t="s">
        <v>160</v>
      </c>
      <c r="E3212" t="str">
        <f>VLOOKUP(D3212,'B-Business Capability'!B:H,5,FALSE)</f>
        <v>Customer Service</v>
      </c>
      <c r="F3212" t="str">
        <f>VLOOKUP(D3212,'B-Business Capability'!B:H,6,FALSE)</f>
        <v>Customer Service and Support</v>
      </c>
      <c r="G3212" t="str">
        <f>VLOOKUP(D3212,'B-Business Capability'!B:H,7,FALSE)</f>
        <v>Customer Claims Management</v>
      </c>
      <c r="I3212" t="s">
        <v>253</v>
      </c>
      <c r="J3212" t="s">
        <v>1246</v>
      </c>
      <c r="L3212" t="s">
        <v>127</v>
      </c>
      <c r="M3212" t="str">
        <f>VLOOKUP(L3212,'A-Applications'!B:D,3,FALSE)</f>
        <v>Ipw</v>
      </c>
      <c r="O3212" s="42"/>
      <c r="P3212" t="s">
        <v>847</v>
      </c>
      <c r="Q3212" t="str">
        <f>VLOOKUP(KamstrupData[[#This Row],[IdLevel123]],'B-Business Capability'!B:L,10,FALSE)</f>
        <v>Customer Service and Support</v>
      </c>
      <c r="R3212">
        <f>VLOOKUP(KamstrupData[[#This Row],[IdLevel123]],'B-Business Capability'!B:L,11,FALSE)</f>
        <v>0</v>
      </c>
      <c r="S3212" t="s">
        <v>1441</v>
      </c>
      <c r="U3212" t="str">
        <f>_xlfn.CONCAT(KamstrupData[[#This Row],[CountryCode]],"_",KamstrupData[[#This Row],[Business Area]],"_",KamstrupData[[#This Row],[DepartmentTeam]])</f>
        <v>DK10_Supply Chain_</v>
      </c>
      <c r="V3212" t="str">
        <f>VLOOKUP(KamstrupData[[#This Row],[ORG_Concat]],'O-Organization'!F:H,3,FALSE)</f>
        <v>11028_DK10_Supply Chain_Supply Chain_</v>
      </c>
    </row>
    <row r="3213" spans="2:22">
      <c r="B3213" s="28">
        <v>46082</v>
      </c>
      <c r="C3213" s="28">
        <v>47118</v>
      </c>
      <c r="D3213" t="s">
        <v>161</v>
      </c>
      <c r="E3213" t="str">
        <f>VLOOKUP(D3213,'B-Business Capability'!B:H,5,FALSE)</f>
        <v>Customer Service</v>
      </c>
      <c r="F3213" t="str">
        <f>VLOOKUP(D3213,'B-Business Capability'!B:H,6,FALSE)</f>
        <v>Customer Service and Support</v>
      </c>
      <c r="G3213" t="str">
        <f>VLOOKUP(D3213,'B-Business Capability'!B:H,7,FALSE)</f>
        <v>Customer Returns Management</v>
      </c>
      <c r="I3213" t="s">
        <v>253</v>
      </c>
      <c r="J3213" t="s">
        <v>1246</v>
      </c>
      <c r="L3213" t="s">
        <v>127</v>
      </c>
      <c r="M3213" t="str">
        <f>VLOOKUP(L3213,'A-Applications'!B:D,3,FALSE)</f>
        <v>Ipw</v>
      </c>
      <c r="O3213" s="42"/>
      <c r="P3213" t="s">
        <v>847</v>
      </c>
      <c r="Q3213" t="str">
        <f>VLOOKUP(KamstrupData[[#This Row],[IdLevel123]],'B-Business Capability'!B:L,10,FALSE)</f>
        <v>Customer Service and Support</v>
      </c>
      <c r="R3213">
        <f>VLOOKUP(KamstrupData[[#This Row],[IdLevel123]],'B-Business Capability'!B:L,11,FALSE)</f>
        <v>0</v>
      </c>
      <c r="S3213" t="s">
        <v>1441</v>
      </c>
      <c r="U3213" t="str">
        <f>_xlfn.CONCAT(KamstrupData[[#This Row],[CountryCode]],"_",KamstrupData[[#This Row],[Business Area]],"_",KamstrupData[[#This Row],[DepartmentTeam]])</f>
        <v>DK10_Supply Chain_</v>
      </c>
      <c r="V3213" t="str">
        <f>VLOOKUP(KamstrupData[[#This Row],[ORG_Concat]],'O-Organization'!F:H,3,FALSE)</f>
        <v>11028_DK10_Supply Chain_Supply Chain_</v>
      </c>
    </row>
    <row r="3214" spans="2:22">
      <c r="B3214" s="28">
        <v>46082</v>
      </c>
      <c r="C3214" s="28">
        <v>47118</v>
      </c>
      <c r="D3214" t="s">
        <v>80</v>
      </c>
      <c r="E3214" t="str">
        <f>VLOOKUP(D3214,'B-Business Capability'!B:H,5,FALSE)</f>
        <v>Customer Service</v>
      </c>
      <c r="F3214" t="str">
        <f>VLOOKUP(D3214,'B-Business Capability'!B:H,6,FALSE)</f>
        <v>Customer Service and Support</v>
      </c>
      <c r="G3214" t="str">
        <f>VLOOKUP(D3214,'B-Business Capability'!B:H,7,FALSE)</f>
        <v>Customer Warranty Claim Processing</v>
      </c>
      <c r="I3214" t="s">
        <v>253</v>
      </c>
      <c r="J3214" t="s">
        <v>1246</v>
      </c>
      <c r="L3214" t="s">
        <v>127</v>
      </c>
      <c r="M3214" t="str">
        <f>VLOOKUP(L3214,'A-Applications'!B:D,3,FALSE)</f>
        <v>Ipw</v>
      </c>
      <c r="O3214" s="42"/>
      <c r="P3214" t="s">
        <v>847</v>
      </c>
      <c r="Q3214" t="str">
        <f>VLOOKUP(KamstrupData[[#This Row],[IdLevel123]],'B-Business Capability'!B:L,10,FALSE)</f>
        <v>Customer Service and Support</v>
      </c>
      <c r="R3214">
        <f>VLOOKUP(KamstrupData[[#This Row],[IdLevel123]],'B-Business Capability'!B:L,11,FALSE)</f>
        <v>0</v>
      </c>
      <c r="S3214" t="s">
        <v>1441</v>
      </c>
      <c r="U3214" t="str">
        <f>_xlfn.CONCAT(KamstrupData[[#This Row],[CountryCode]],"_",KamstrupData[[#This Row],[Business Area]],"_",KamstrupData[[#This Row],[DepartmentTeam]])</f>
        <v>DK10_Supply Chain_</v>
      </c>
      <c r="V3214" t="str">
        <f>VLOOKUP(KamstrupData[[#This Row],[ORG_Concat]],'O-Organization'!F:H,3,FALSE)</f>
        <v>11028_DK10_Supply Chain_Supply Chain_</v>
      </c>
    </row>
    <row r="3215" spans="2:22">
      <c r="B3215" s="28">
        <v>46082</v>
      </c>
      <c r="C3215" s="28">
        <v>47118</v>
      </c>
      <c r="D3215" t="s">
        <v>163</v>
      </c>
      <c r="E3215" t="str">
        <f>VLOOKUP(D3215,'B-Business Capability'!B:H,5,FALSE)</f>
        <v>Customer Service</v>
      </c>
      <c r="F3215" t="str">
        <f>VLOOKUP(D3215,'B-Business Capability'!B:H,6,FALSE)</f>
        <v>Customer Service and Support</v>
      </c>
      <c r="G3215" t="str">
        <f>VLOOKUP(D3215,'B-Business Capability'!B:H,7,FALSE)</f>
        <v>Recall Management</v>
      </c>
      <c r="I3215" t="s">
        <v>253</v>
      </c>
      <c r="J3215" t="s">
        <v>1246</v>
      </c>
      <c r="L3215" t="s">
        <v>127</v>
      </c>
      <c r="M3215" t="str">
        <f>VLOOKUP(L3215,'A-Applications'!B:D,3,FALSE)</f>
        <v>Ipw</v>
      </c>
      <c r="O3215" s="42"/>
      <c r="P3215" t="s">
        <v>1470</v>
      </c>
      <c r="Q3215" t="str">
        <f>VLOOKUP(KamstrupData[[#This Row],[IdLevel123]],'B-Business Capability'!B:L,10,FALSE)</f>
        <v>Customer Service and Support</v>
      </c>
      <c r="R3215">
        <f>VLOOKUP(KamstrupData[[#This Row],[IdLevel123]],'B-Business Capability'!B:L,11,FALSE)</f>
        <v>0</v>
      </c>
      <c r="S3215" t="s">
        <v>1441</v>
      </c>
      <c r="U3215" t="str">
        <f>_xlfn.CONCAT(KamstrupData[[#This Row],[CountryCode]],"_",KamstrupData[[#This Row],[Business Area]],"_",KamstrupData[[#This Row],[DepartmentTeam]])</f>
        <v>DK10_Supply Chain_</v>
      </c>
      <c r="V3215" t="str">
        <f>VLOOKUP(KamstrupData[[#This Row],[ORG_Concat]],'O-Organization'!F:H,3,FALSE)</f>
        <v>11028_DK10_Supply Chain_Supply Chain_</v>
      </c>
    </row>
    <row r="3216" spans="2:22">
      <c r="B3216" s="28">
        <v>46082</v>
      </c>
      <c r="C3216" s="28">
        <v>47118</v>
      </c>
      <c r="D3216" t="s">
        <v>152</v>
      </c>
      <c r="E3216" t="str">
        <f>VLOOKUP(D3216,'B-Business Capability'!B:H,5,FALSE)</f>
        <v>Customer Service</v>
      </c>
      <c r="F3216" t="str">
        <f>VLOOKUP(D3216,'B-Business Capability'!B:H,6,FALSE)</f>
        <v>Customer Service and Support</v>
      </c>
      <c r="G3216" t="str">
        <f>VLOOKUP(D3216,'B-Business Capability'!B:H,7,FALSE)</f>
        <v>Service Knowledge Base Management</v>
      </c>
      <c r="I3216" t="s">
        <v>253</v>
      </c>
      <c r="J3216" t="s">
        <v>1246</v>
      </c>
      <c r="L3216" t="s">
        <v>127</v>
      </c>
      <c r="M3216" t="str">
        <f>VLOOKUP(L3216,'A-Applications'!B:D,3,FALSE)</f>
        <v>Ipw</v>
      </c>
      <c r="O3216" s="42"/>
      <c r="P3216" t="s">
        <v>847</v>
      </c>
      <c r="Q3216" t="str">
        <f>VLOOKUP(KamstrupData[[#This Row],[IdLevel123]],'B-Business Capability'!B:L,10,FALSE)</f>
        <v>Customer Service and Support</v>
      </c>
      <c r="R3216">
        <f>VLOOKUP(KamstrupData[[#This Row],[IdLevel123]],'B-Business Capability'!B:L,11,FALSE)</f>
        <v>0</v>
      </c>
      <c r="S3216" t="s">
        <v>1441</v>
      </c>
      <c r="U3216" t="str">
        <f>_xlfn.CONCAT(KamstrupData[[#This Row],[CountryCode]],"_",KamstrupData[[#This Row],[Business Area]],"_",KamstrupData[[#This Row],[DepartmentTeam]])</f>
        <v>DK10_Supply Chain_</v>
      </c>
      <c r="V3216" t="str">
        <f>VLOOKUP(KamstrupData[[#This Row],[ORG_Concat]],'O-Organization'!F:H,3,FALSE)</f>
        <v>11028_DK10_Supply Chain_Supply Chain_</v>
      </c>
    </row>
    <row r="3217" spans="2:22">
      <c r="B3217" s="28">
        <v>46082</v>
      </c>
      <c r="C3217" s="28">
        <v>47118</v>
      </c>
      <c r="D3217" t="s">
        <v>118</v>
      </c>
      <c r="E3217" t="str">
        <f>VLOOKUP(D3217,'B-Business Capability'!B:H,5,FALSE)</f>
        <v>Customer Service</v>
      </c>
      <c r="F3217" t="str">
        <f>VLOOKUP(D3217,'B-Business Capability'!B:H,6,FALSE)</f>
        <v>Customer Service Strategy and Planning</v>
      </c>
      <c r="G3217" t="str">
        <f>VLOOKUP(D3217,'B-Business Capability'!B:H,7,FALSE)</f>
        <v>Customer Service Analytics</v>
      </c>
      <c r="I3217" t="s">
        <v>253</v>
      </c>
      <c r="J3217" t="s">
        <v>1246</v>
      </c>
      <c r="L3217" t="s">
        <v>127</v>
      </c>
      <c r="M3217" t="str">
        <f>VLOOKUP(L3217,'A-Applications'!B:D,3,FALSE)</f>
        <v>Ipw</v>
      </c>
      <c r="O3217" s="42"/>
      <c r="P3217" t="s">
        <v>1470</v>
      </c>
      <c r="Q3217" t="str">
        <f>VLOOKUP(KamstrupData[[#This Row],[IdLevel123]],'B-Business Capability'!B:L,10,FALSE)</f>
        <v>Customer Service and Support</v>
      </c>
      <c r="R3217">
        <f>VLOOKUP(KamstrupData[[#This Row],[IdLevel123]],'B-Business Capability'!B:L,11,FALSE)</f>
        <v>0</v>
      </c>
      <c r="S3217" t="s">
        <v>1441</v>
      </c>
      <c r="U3217" t="str">
        <f>_xlfn.CONCAT(KamstrupData[[#This Row],[CountryCode]],"_",KamstrupData[[#This Row],[Business Area]],"_",KamstrupData[[#This Row],[DepartmentTeam]])</f>
        <v>DK10_Supply Chain_</v>
      </c>
      <c r="V3217" t="str">
        <f>VLOOKUP(KamstrupData[[#This Row],[ORG_Concat]],'O-Organization'!F:H,3,FALSE)</f>
        <v>11028_DK10_Supply Chain_Supply Chain_</v>
      </c>
    </row>
    <row r="3218" spans="2:22">
      <c r="B3218" s="28">
        <v>45292</v>
      </c>
      <c r="D3218" t="s">
        <v>284</v>
      </c>
      <c r="E3218" t="str">
        <f>VLOOKUP(D3218,'B-Business Capability'!B:H,5,FALSE)</f>
        <v>People and Culture</v>
      </c>
      <c r="F3218" t="str">
        <f>VLOOKUP(D3218,'B-Business Capability'!B:H,6,FALSE)</f>
        <v>Learning &amp; Development</v>
      </c>
      <c r="G3218">
        <f>VLOOKUP(D3218,'B-Business Capability'!B:H,7,FALSE)</f>
        <v>0</v>
      </c>
      <c r="I3218" t="s">
        <v>253</v>
      </c>
      <c r="J3218" t="s">
        <v>1246</v>
      </c>
      <c r="K3218" t="s">
        <v>1469</v>
      </c>
      <c r="L3218" t="s">
        <v>306</v>
      </c>
      <c r="M3218" t="str">
        <f>VLOOKUP(L3218,'A-Applications'!B:D,3,FALSE)</f>
        <v>LMS365 (Kamstrup-Learning)</v>
      </c>
      <c r="N3218" t="s">
        <v>53</v>
      </c>
      <c r="O3218" s="42" t="s">
        <v>62</v>
      </c>
      <c r="P3218" t="s">
        <v>1513</v>
      </c>
      <c r="Q3218" t="str">
        <f>VLOOKUP(KamstrupData[[#This Row],[IdLevel123]],'B-Business Capability'!B:L,10,FALSE)</f>
        <v>Hire-to-Retire (H2R)</v>
      </c>
      <c r="R3218">
        <f>VLOOKUP(KamstrupData[[#This Row],[IdLevel123]],'B-Business Capability'!B:L,11,FALSE)</f>
        <v>500</v>
      </c>
      <c r="S3218" t="s">
        <v>237</v>
      </c>
      <c r="T3218" t="s">
        <v>1488</v>
      </c>
      <c r="U3218" t="str">
        <f>_xlfn.CONCAT(KamstrupData[[#This Row],[CountryCode]],"_",KamstrupData[[#This Row],[Business Area]],"_",KamstrupData[[#This Row],[DepartmentTeam]])</f>
        <v>DK10_Supply Chain_Product Service</v>
      </c>
      <c r="V3218" t="str">
        <f>VLOOKUP(KamstrupData[[#This Row],[ORG_Concat]],'O-Organization'!F:H,3,FALSE)</f>
        <v>11164_DK10_Supply Chain_Supply Chain_Product Service</v>
      </c>
    </row>
    <row r="3219" spans="2:22">
      <c r="D3219" t="s">
        <v>359</v>
      </c>
      <c r="E3219" t="str">
        <f>VLOOKUP(D3219,'B-Business Capability'!B:H,5,FALSE)</f>
        <v>Product &amp; Software Development</v>
      </c>
      <c r="F3219" t="str">
        <f>VLOOKUP(D3219,'B-Business Capability'!B:H,6,FALSE)</f>
        <v>Quality Management</v>
      </c>
      <c r="G3219" t="str">
        <f>VLOOKUP(D3219,'B-Business Capability'!B:H,7,FALSE)</f>
        <v>Test Quality</v>
      </c>
      <c r="I3219" t="s">
        <v>253</v>
      </c>
      <c r="J3219" t="s">
        <v>1246</v>
      </c>
      <c r="L3219" t="s">
        <v>1514</v>
      </c>
      <c r="M3219" t="str">
        <f>VLOOKUP(L3219,'A-Applications'!B:D,3,FALSE)</f>
        <v>Minitab</v>
      </c>
      <c r="N3219" t="s">
        <v>53</v>
      </c>
      <c r="O3219" s="42" t="s">
        <v>54</v>
      </c>
      <c r="P3219" t="s">
        <v>77</v>
      </c>
      <c r="Q3219" t="str">
        <f>VLOOKUP(KamstrupData[[#This Row],[IdLevel123]],'B-Business Capability'!B:L,10,FALSE)</f>
        <v>Idea-to-Release (I2R)</v>
      </c>
      <c r="R3219">
        <f>VLOOKUP(KamstrupData[[#This Row],[IdLevel123]],'B-Business Capability'!B:L,11,FALSE)</f>
        <v>906</v>
      </c>
      <c r="T3219" t="s">
        <v>1515</v>
      </c>
      <c r="U3219" t="str">
        <f>_xlfn.CONCAT(KamstrupData[[#This Row],[CountryCode]],"_",KamstrupData[[#This Row],[Business Area]],"_",KamstrupData[[#This Row],[DepartmentTeam]])</f>
        <v>DK10_Supply Chain_</v>
      </c>
      <c r="V3219" t="str">
        <f>VLOOKUP(KamstrupData[[#This Row],[ORG_Concat]],'O-Organization'!F:H,3,FALSE)</f>
        <v>11028_DK10_Supply Chain_Supply Chain_</v>
      </c>
    </row>
    <row r="3220" spans="2:22">
      <c r="D3220" t="s">
        <v>1443</v>
      </c>
      <c r="E3220" t="str">
        <f>VLOOKUP(D3220,'B-Business Capability'!B:H,5,FALSE)</f>
        <v>Procurement &amp; Logistics</v>
      </c>
      <c r="F3220" t="str">
        <f>VLOOKUP(D3220,'B-Business Capability'!B:H,6,FALSE)</f>
        <v>Purchasing</v>
      </c>
      <c r="G3220" t="str">
        <f>VLOOKUP(D3220,'B-Business Capability'!B:H,7,FALSE)</f>
        <v>Define Sourcing Strategy</v>
      </c>
      <c r="I3220" t="s">
        <v>253</v>
      </c>
      <c r="J3220" t="s">
        <v>1246</v>
      </c>
      <c r="K3220" t="s">
        <v>1420</v>
      </c>
      <c r="L3220" t="s">
        <v>1516</v>
      </c>
      <c r="M3220" t="str">
        <f>VLOOKUP(L3220,'A-Applications'!B:D,3,FALSE)</f>
        <v>Forecast - Industrial</v>
      </c>
      <c r="N3220" t="s">
        <v>53</v>
      </c>
      <c r="O3220" s="42" t="s">
        <v>62</v>
      </c>
      <c r="P3220" t="s">
        <v>1517</v>
      </c>
      <c r="Q3220" t="str">
        <f>VLOOKUP(KamstrupData[[#This Row],[IdLevel123]],'B-Business Capability'!B:L,10,FALSE)</f>
        <v>Procure-to-Pay (P2P)</v>
      </c>
      <c r="R3220">
        <f>VLOOKUP(KamstrupData[[#This Row],[IdLevel123]],'B-Business Capability'!B:L,11,FALSE)</f>
        <v>120</v>
      </c>
      <c r="T3220" t="s">
        <v>1422</v>
      </c>
      <c r="U3220" t="str">
        <f>_xlfn.CONCAT(KamstrupData[[#This Row],[CountryCode]],"_",KamstrupData[[#This Row],[Business Area]],"_",KamstrupData[[#This Row],[DepartmentTeam]])</f>
        <v>DK10_Supply Chain_Sourcing</v>
      </c>
      <c r="V3220" t="str">
        <f>VLOOKUP(KamstrupData[[#This Row],[ORG_Concat]],'O-Organization'!F:H,3,FALSE)</f>
        <v>11160_DK10_Supply Chain_Supply Chain_Sourcing</v>
      </c>
    </row>
    <row r="3221" spans="2:22">
      <c r="D3221" t="s">
        <v>1518</v>
      </c>
      <c r="E3221" t="str">
        <f>VLOOKUP(D3221,'B-Business Capability'!B:H,5,FALSE)</f>
        <v>Procurement &amp; Logistics</v>
      </c>
      <c r="F3221" t="str">
        <f>VLOOKUP(D3221,'B-Business Capability'!B:H,6,FALSE)</f>
        <v>Purchasing</v>
      </c>
      <c r="G3221" t="str">
        <f>VLOOKUP(D3221,'B-Business Capability'!B:H,7,FALSE)</f>
        <v>Manage Category</v>
      </c>
      <c r="I3221" t="s">
        <v>253</v>
      </c>
      <c r="J3221" t="s">
        <v>1246</v>
      </c>
      <c r="K3221" t="s">
        <v>1420</v>
      </c>
      <c r="L3221" t="s">
        <v>1516</v>
      </c>
      <c r="M3221" t="str">
        <f>VLOOKUP(L3221,'A-Applications'!B:D,3,FALSE)</f>
        <v>Forecast - Industrial</v>
      </c>
      <c r="N3221" t="s">
        <v>53</v>
      </c>
      <c r="O3221" s="42" t="s">
        <v>62</v>
      </c>
      <c r="P3221" t="s">
        <v>1517</v>
      </c>
      <c r="Q3221" t="str">
        <f>VLOOKUP(KamstrupData[[#This Row],[IdLevel123]],'B-Business Capability'!B:L,10,FALSE)</f>
        <v>Procure-to-Pay (P2P)</v>
      </c>
      <c r="R3221">
        <f>VLOOKUP(KamstrupData[[#This Row],[IdLevel123]],'B-Business Capability'!B:L,11,FALSE)</f>
        <v>140</v>
      </c>
      <c r="T3221" t="s">
        <v>1422</v>
      </c>
      <c r="U3221" t="str">
        <f>_xlfn.CONCAT(KamstrupData[[#This Row],[CountryCode]],"_",KamstrupData[[#This Row],[Business Area]],"_",KamstrupData[[#This Row],[DepartmentTeam]])</f>
        <v>DK10_Supply Chain_Sourcing</v>
      </c>
      <c r="V3221" t="str">
        <f>VLOOKUP(KamstrupData[[#This Row],[ORG_Concat]],'O-Organization'!F:H,3,FALSE)</f>
        <v>11160_DK10_Supply Chain_Supply Chain_Sourcing</v>
      </c>
    </row>
    <row r="3222" spans="2:22">
      <c r="D3222" t="s">
        <v>1518</v>
      </c>
      <c r="E3222" t="str">
        <f>VLOOKUP(D3222,'B-Business Capability'!B:H,5,FALSE)</f>
        <v>Procurement &amp; Logistics</v>
      </c>
      <c r="F3222" t="str">
        <f>VLOOKUP(D3222,'B-Business Capability'!B:H,6,FALSE)</f>
        <v>Purchasing</v>
      </c>
      <c r="G3222" t="str">
        <f>VLOOKUP(D3222,'B-Business Capability'!B:H,7,FALSE)</f>
        <v>Manage Category</v>
      </c>
      <c r="I3222" t="s">
        <v>253</v>
      </c>
      <c r="J3222" t="s">
        <v>1246</v>
      </c>
      <c r="K3222" t="s">
        <v>1420</v>
      </c>
      <c r="L3222" t="s">
        <v>1516</v>
      </c>
      <c r="M3222" t="str">
        <f>VLOOKUP(L3222,'A-Applications'!B:D,3,FALSE)</f>
        <v>Forecast - Industrial</v>
      </c>
      <c r="N3222" t="s">
        <v>53</v>
      </c>
      <c r="O3222" s="42" t="s">
        <v>62</v>
      </c>
      <c r="P3222" t="s">
        <v>1519</v>
      </c>
      <c r="Q3222" t="str">
        <f>VLOOKUP(KamstrupData[[#This Row],[IdLevel123]],'B-Business Capability'!B:L,10,FALSE)</f>
        <v>Procure-to-Pay (P2P)</v>
      </c>
      <c r="R3222">
        <f>VLOOKUP(KamstrupData[[#This Row],[IdLevel123]],'B-Business Capability'!B:L,11,FALSE)</f>
        <v>140</v>
      </c>
      <c r="T3222" t="s">
        <v>1422</v>
      </c>
      <c r="U3222" t="str">
        <f>_xlfn.CONCAT(KamstrupData[[#This Row],[CountryCode]],"_",KamstrupData[[#This Row],[Business Area]],"_",KamstrupData[[#This Row],[DepartmentTeam]])</f>
        <v>DK10_Supply Chain_Sourcing</v>
      </c>
      <c r="V3222" t="str">
        <f>VLOOKUP(KamstrupData[[#This Row],[ORG_Concat]],'O-Organization'!F:H,3,FALSE)</f>
        <v>11160_DK10_Supply Chain_Supply Chain_Sourcing</v>
      </c>
    </row>
    <row r="3223" spans="2:22">
      <c r="D3223" t="s">
        <v>74</v>
      </c>
      <c r="E3223" t="str">
        <f>VLOOKUP(D3223,'B-Business Capability'!B:H,5,FALSE)</f>
        <v>Strategic Management</v>
      </c>
      <c r="F3223" t="str">
        <f>VLOOKUP(D3223,'B-Business Capability'!B:H,6,FALSE)</f>
        <v>Manage Core Business</v>
      </c>
      <c r="G3223" t="str">
        <f>VLOOKUP(D3223,'B-Business Capability'!B:H,7,FALSE)</f>
        <v>Manage Projects</v>
      </c>
      <c r="I3223" t="s">
        <v>253</v>
      </c>
      <c r="J3223" t="s">
        <v>1246</v>
      </c>
      <c r="L3223" t="s">
        <v>308</v>
      </c>
      <c r="M3223" t="str">
        <f>VLOOKUP(L3223,'A-Applications'!B:D,3,FALSE)</f>
        <v>ProjectFlow 365</v>
      </c>
      <c r="N3223" t="s">
        <v>53</v>
      </c>
      <c r="O3223" s="42" t="s">
        <v>62</v>
      </c>
      <c r="P3223" t="s">
        <v>1520</v>
      </c>
      <c r="Q3223" t="str">
        <f>VLOOKUP(KamstrupData[[#This Row],[IdLevel123]],'B-Business Capability'!B:L,10,FALSE)</f>
        <v>N/A</v>
      </c>
      <c r="R3223">
        <f>VLOOKUP(KamstrupData[[#This Row],[IdLevel123]],'B-Business Capability'!B:L,11,FALSE)</f>
        <v>0</v>
      </c>
      <c r="T3223" t="s">
        <v>1429</v>
      </c>
      <c r="U3223" t="str">
        <f>_xlfn.CONCAT(KamstrupData[[#This Row],[CountryCode]],"_",KamstrupData[[#This Row],[Business Area]],"_",KamstrupData[[#This Row],[DepartmentTeam]])</f>
        <v>DK10_Supply Chain_</v>
      </c>
      <c r="V3223" t="str">
        <f>VLOOKUP(KamstrupData[[#This Row],[ORG_Concat]],'O-Organization'!F:H,3,FALSE)</f>
        <v>11028_DK10_Supply Chain_Supply Chain_</v>
      </c>
    </row>
    <row r="3224" spans="2:22">
      <c r="D3224" t="s">
        <v>74</v>
      </c>
      <c r="E3224" t="str">
        <f>VLOOKUP(D3224,'B-Business Capability'!B:H,5,FALSE)</f>
        <v>Strategic Management</v>
      </c>
      <c r="F3224" t="str">
        <f>VLOOKUP(D3224,'B-Business Capability'!B:H,6,FALSE)</f>
        <v>Manage Core Business</v>
      </c>
      <c r="G3224" t="str">
        <f>VLOOKUP(D3224,'B-Business Capability'!B:H,7,FALSE)</f>
        <v>Manage Projects</v>
      </c>
      <c r="I3224" t="s">
        <v>253</v>
      </c>
      <c r="J3224" t="s">
        <v>1246</v>
      </c>
      <c r="L3224" t="s">
        <v>308</v>
      </c>
      <c r="M3224" t="str">
        <f>VLOOKUP(L3224,'A-Applications'!B:D,3,FALSE)</f>
        <v>ProjectFlow 365</v>
      </c>
      <c r="N3224" t="s">
        <v>147</v>
      </c>
      <c r="O3224" s="42" t="s">
        <v>62</v>
      </c>
      <c r="P3224" t="s">
        <v>1521</v>
      </c>
      <c r="Q3224" t="str">
        <f>VLOOKUP(KamstrupData[[#This Row],[IdLevel123]],'B-Business Capability'!B:L,10,FALSE)</f>
        <v>N/A</v>
      </c>
      <c r="R3224">
        <f>VLOOKUP(KamstrupData[[#This Row],[IdLevel123]],'B-Business Capability'!B:L,11,FALSE)</f>
        <v>0</v>
      </c>
      <c r="T3224" t="s">
        <v>1429</v>
      </c>
      <c r="U3224" t="str">
        <f>_xlfn.CONCAT(KamstrupData[[#This Row],[CountryCode]],"_",KamstrupData[[#This Row],[Business Area]],"_",KamstrupData[[#This Row],[DepartmentTeam]])</f>
        <v>DK10_Supply Chain_</v>
      </c>
      <c r="V3224" t="str">
        <f>VLOOKUP(KamstrupData[[#This Row],[ORG_Concat]],'O-Organization'!F:H,3,FALSE)</f>
        <v>11028_DK10_Supply Chain_Supply Chain_</v>
      </c>
    </row>
    <row r="3225" spans="2:22">
      <c r="D3225" t="s">
        <v>74</v>
      </c>
      <c r="E3225" t="str">
        <f>VLOOKUP(D3225,'B-Business Capability'!B:H,5,FALSE)</f>
        <v>Strategic Management</v>
      </c>
      <c r="F3225" t="str">
        <f>VLOOKUP(D3225,'B-Business Capability'!B:H,6,FALSE)</f>
        <v>Manage Core Business</v>
      </c>
      <c r="G3225" t="str">
        <f>VLOOKUP(D3225,'B-Business Capability'!B:H,7,FALSE)</f>
        <v>Manage Projects</v>
      </c>
      <c r="I3225" t="s">
        <v>253</v>
      </c>
      <c r="J3225" t="s">
        <v>1246</v>
      </c>
      <c r="L3225" t="s">
        <v>308</v>
      </c>
      <c r="M3225" t="str">
        <f>VLOOKUP(L3225,'A-Applications'!B:D,3,FALSE)</f>
        <v>ProjectFlow 365</v>
      </c>
      <c r="N3225" t="s">
        <v>147</v>
      </c>
      <c r="O3225" s="42" t="s">
        <v>62</v>
      </c>
      <c r="P3225" t="s">
        <v>1522</v>
      </c>
      <c r="Q3225" t="str">
        <f>VLOOKUP(KamstrupData[[#This Row],[IdLevel123]],'B-Business Capability'!B:L,10,FALSE)</f>
        <v>N/A</v>
      </c>
      <c r="R3225">
        <f>VLOOKUP(KamstrupData[[#This Row],[IdLevel123]],'B-Business Capability'!B:L,11,FALSE)</f>
        <v>0</v>
      </c>
      <c r="U3225" t="str">
        <f>_xlfn.CONCAT(KamstrupData[[#This Row],[CountryCode]],"_",KamstrupData[[#This Row],[Business Area]],"_",KamstrupData[[#This Row],[DepartmentTeam]])</f>
        <v>DK10_Supply Chain_</v>
      </c>
      <c r="V3225" t="str">
        <f>VLOOKUP(KamstrupData[[#This Row],[ORG_Concat]],'O-Organization'!F:H,3,FALSE)</f>
        <v>11028_DK10_Supply Chain_Supply Chain_</v>
      </c>
    </row>
    <row r="3226" spans="2:22">
      <c r="D3226" t="s">
        <v>1426</v>
      </c>
      <c r="E3226" t="str">
        <f>VLOOKUP(D3226,'B-Business Capability'!B:H,5,FALSE)</f>
        <v>Manufacturing</v>
      </c>
      <c r="F3226" t="str">
        <f>VLOOKUP(D3226,'B-Business Capability'!B:H,6,FALSE)</f>
        <v>Change Management</v>
      </c>
      <c r="G3226">
        <f>VLOOKUP(D3226,'B-Business Capability'!B:H,7,FALSE)</f>
        <v>0</v>
      </c>
      <c r="I3226" t="s">
        <v>253</v>
      </c>
      <c r="J3226" t="s">
        <v>1246</v>
      </c>
      <c r="L3226" t="s">
        <v>1523</v>
      </c>
      <c r="M3226" t="str">
        <f>VLOOKUP(L3226,'A-Applications'!B:D,3,FALSE)</f>
        <v>QDA</v>
      </c>
      <c r="N3226" t="s">
        <v>53</v>
      </c>
      <c r="O3226" s="42" t="s">
        <v>66</v>
      </c>
      <c r="P3226" t="s">
        <v>191</v>
      </c>
      <c r="Q3226" t="str">
        <f>VLOOKUP(KamstrupData[[#This Row],[IdLevel123]],'B-Business Capability'!B:L,10,FALSE)</f>
        <v>Idea-to-Release (I2R)</v>
      </c>
      <c r="R3226">
        <f>VLOOKUP(KamstrupData[[#This Row],[IdLevel123]],'B-Business Capability'!B:L,11,FALSE)</f>
        <v>470</v>
      </c>
      <c r="T3226" t="s">
        <v>1524</v>
      </c>
      <c r="U3226" t="str">
        <f>_xlfn.CONCAT(KamstrupData[[#This Row],[CountryCode]],"_",KamstrupData[[#This Row],[Business Area]],"_",KamstrupData[[#This Row],[DepartmentTeam]])</f>
        <v>DK10_Supply Chain_</v>
      </c>
      <c r="V3226" t="str">
        <f>VLOOKUP(KamstrupData[[#This Row],[ORG_Concat]],'O-Organization'!F:H,3,FALSE)</f>
        <v>11028_DK10_Supply Chain_Supply Chain_</v>
      </c>
    </row>
    <row r="3227" spans="2:22">
      <c r="D3227" t="s">
        <v>1427</v>
      </c>
      <c r="E3227" t="str">
        <f>VLOOKUP(D3227,'B-Business Capability'!B:H,5,FALSE)</f>
        <v>Manufacturing</v>
      </c>
      <c r="F3227" t="str">
        <f>VLOOKUP(D3227,'B-Business Capability'!B:H,6,FALSE)</f>
        <v>Manufacturing Steering</v>
      </c>
      <c r="G3227">
        <f>VLOOKUP(D3227,'B-Business Capability'!B:H,7,FALSE)</f>
        <v>0</v>
      </c>
      <c r="I3227" t="s">
        <v>253</v>
      </c>
      <c r="J3227" t="s">
        <v>1246</v>
      </c>
      <c r="L3227" t="s">
        <v>1523</v>
      </c>
      <c r="M3227" t="str">
        <f>VLOOKUP(L3227,'A-Applications'!B:D,3,FALSE)</f>
        <v>QDA</v>
      </c>
      <c r="N3227" t="s">
        <v>53</v>
      </c>
      <c r="O3227" s="42" t="s">
        <v>66</v>
      </c>
      <c r="P3227" t="s">
        <v>1505</v>
      </c>
      <c r="Q3227" t="str">
        <f>VLOOKUP(KamstrupData[[#This Row],[IdLevel123]],'B-Business Capability'!B:L,10,FALSE)</f>
        <v>Plan-to-Produce (P2P)</v>
      </c>
      <c r="R3227">
        <f>VLOOKUP(KamstrupData[[#This Row],[IdLevel123]],'B-Business Capability'!B:L,11,FALSE)</f>
        <v>0</v>
      </c>
      <c r="T3227" t="s">
        <v>1429</v>
      </c>
      <c r="U3227" t="str">
        <f>_xlfn.CONCAT(KamstrupData[[#This Row],[CountryCode]],"_",KamstrupData[[#This Row],[Business Area]],"_",KamstrupData[[#This Row],[DepartmentTeam]])</f>
        <v>DK10_Supply Chain_</v>
      </c>
      <c r="V3227" t="str">
        <f>VLOOKUP(KamstrupData[[#This Row],[ORG_Concat]],'O-Organization'!F:H,3,FALSE)</f>
        <v>11028_DK10_Supply Chain_Supply Chain_</v>
      </c>
    </row>
    <row r="3228" spans="2:22">
      <c r="D3228" t="s">
        <v>1453</v>
      </c>
      <c r="E3228" t="str">
        <f>VLOOKUP(D3228,'B-Business Capability'!B:H,5,FALSE)</f>
        <v>Procurement &amp; Logistics</v>
      </c>
      <c r="F3228" t="str">
        <f>VLOOKUP(D3228,'B-Business Capability'!B:H,6,FALSE)</f>
        <v>Warehouse Management</v>
      </c>
      <c r="G3228" t="str">
        <f>VLOOKUP(D3228,'B-Business Capability'!B:H,7,FALSE)</f>
        <v>Goods Receipt &amp; Service Entry</v>
      </c>
      <c r="I3228" t="s">
        <v>253</v>
      </c>
      <c r="J3228" t="s">
        <v>1246</v>
      </c>
      <c r="L3228" t="s">
        <v>1523</v>
      </c>
      <c r="M3228" t="str">
        <f>VLOOKUP(L3228,'A-Applications'!B:D,3,FALSE)</f>
        <v>QDA</v>
      </c>
      <c r="N3228" t="s">
        <v>53</v>
      </c>
      <c r="O3228" s="42" t="s">
        <v>66</v>
      </c>
      <c r="P3228" t="s">
        <v>1454</v>
      </c>
      <c r="Q3228" t="str">
        <f>VLOOKUP(KamstrupData[[#This Row],[IdLevel123]],'B-Business Capability'!B:L,10,FALSE)</f>
        <v>Procure-to-Pay (P2P)</v>
      </c>
      <c r="R3228">
        <f>VLOOKUP(KamstrupData[[#This Row],[IdLevel123]],'B-Business Capability'!B:L,11,FALSE)</f>
        <v>410</v>
      </c>
      <c r="U3228" t="str">
        <f>_xlfn.CONCAT(KamstrupData[[#This Row],[CountryCode]],"_",KamstrupData[[#This Row],[Business Area]],"_",KamstrupData[[#This Row],[DepartmentTeam]])</f>
        <v>DK10_Supply Chain_</v>
      </c>
      <c r="V3228" t="str">
        <f>VLOOKUP(KamstrupData[[#This Row],[ORG_Concat]],'O-Organization'!F:H,3,FALSE)</f>
        <v>11028_DK10_Supply Chain_Supply Chain_</v>
      </c>
    </row>
    <row r="3229" spans="2:22">
      <c r="D3229" t="s">
        <v>1455</v>
      </c>
      <c r="E3229" t="str">
        <f>VLOOKUP(D3229,'B-Business Capability'!B:H,5,FALSE)</f>
        <v>Procurement &amp; Logistics</v>
      </c>
      <c r="F3229" t="str">
        <f>VLOOKUP(D3229,'B-Business Capability'!B:H,6,FALSE)</f>
        <v>Warehouse Management</v>
      </c>
      <c r="G3229" t="str">
        <f>VLOOKUP(D3229,'B-Business Capability'!B:H,7,FALSE)</f>
        <v>Manage Claims</v>
      </c>
      <c r="I3229" t="s">
        <v>253</v>
      </c>
      <c r="J3229" t="s">
        <v>1246</v>
      </c>
      <c r="K3229" t="s">
        <v>1420</v>
      </c>
      <c r="L3229" t="s">
        <v>1523</v>
      </c>
      <c r="M3229" t="str">
        <f>VLOOKUP(L3229,'A-Applications'!B:D,3,FALSE)</f>
        <v>QDA</v>
      </c>
      <c r="N3229" t="s">
        <v>147</v>
      </c>
      <c r="O3229" s="42" t="s">
        <v>62</v>
      </c>
      <c r="P3229" t="s">
        <v>1525</v>
      </c>
      <c r="Q3229" t="str">
        <f>VLOOKUP(KamstrupData[[#This Row],[IdLevel123]],'B-Business Capability'!B:L,10,FALSE)</f>
        <v>Procure-to-Pay (P2P)</v>
      </c>
      <c r="R3229">
        <f>VLOOKUP(KamstrupData[[#This Row],[IdLevel123]],'B-Business Capability'!B:L,11,FALSE)</f>
        <v>430</v>
      </c>
      <c r="T3229" t="s">
        <v>1526</v>
      </c>
      <c r="U3229" t="str">
        <f>_xlfn.CONCAT(KamstrupData[[#This Row],[CountryCode]],"_",KamstrupData[[#This Row],[Business Area]],"_",KamstrupData[[#This Row],[DepartmentTeam]])</f>
        <v>DK10_Supply Chain_Sourcing</v>
      </c>
      <c r="V3229" t="str">
        <f>VLOOKUP(KamstrupData[[#This Row],[ORG_Concat]],'O-Organization'!F:H,3,FALSE)</f>
        <v>11160_DK10_Supply Chain_Supply Chain_Sourcing</v>
      </c>
    </row>
    <row r="3230" spans="2:22">
      <c r="D3230" t="s">
        <v>1455</v>
      </c>
      <c r="E3230" t="str">
        <f>VLOOKUP(D3230,'B-Business Capability'!B:H,5,FALSE)</f>
        <v>Procurement &amp; Logistics</v>
      </c>
      <c r="F3230" t="str">
        <f>VLOOKUP(D3230,'B-Business Capability'!B:H,6,FALSE)</f>
        <v>Warehouse Management</v>
      </c>
      <c r="G3230" t="str">
        <f>VLOOKUP(D3230,'B-Business Capability'!B:H,7,FALSE)</f>
        <v>Manage Claims</v>
      </c>
      <c r="I3230" t="s">
        <v>253</v>
      </c>
      <c r="J3230" t="s">
        <v>1246</v>
      </c>
      <c r="L3230" t="s">
        <v>1523</v>
      </c>
      <c r="M3230" t="str">
        <f>VLOOKUP(L3230,'A-Applications'!B:D,3,FALSE)</f>
        <v>QDA</v>
      </c>
      <c r="N3230" t="s">
        <v>53</v>
      </c>
      <c r="O3230" s="42" t="s">
        <v>66</v>
      </c>
      <c r="P3230" t="s">
        <v>1456</v>
      </c>
      <c r="Q3230" t="str">
        <f>VLOOKUP(KamstrupData[[#This Row],[IdLevel123]],'B-Business Capability'!B:L,10,FALSE)</f>
        <v>Procure-to-Pay (P2P)</v>
      </c>
      <c r="R3230">
        <f>VLOOKUP(KamstrupData[[#This Row],[IdLevel123]],'B-Business Capability'!B:L,11,FALSE)</f>
        <v>430</v>
      </c>
      <c r="T3230" t="s">
        <v>1527</v>
      </c>
      <c r="U3230" t="str">
        <f>_xlfn.CONCAT(KamstrupData[[#This Row],[CountryCode]],"_",KamstrupData[[#This Row],[Business Area]],"_",KamstrupData[[#This Row],[DepartmentTeam]])</f>
        <v>DK10_Supply Chain_</v>
      </c>
      <c r="V3230" t="str">
        <f>VLOOKUP(KamstrupData[[#This Row],[ORG_Concat]],'O-Organization'!F:H,3,FALSE)</f>
        <v>11028_DK10_Supply Chain_Supply Chain_</v>
      </c>
    </row>
    <row r="3231" spans="2:22">
      <c r="D3231" t="s">
        <v>156</v>
      </c>
      <c r="E3231" t="str">
        <f>VLOOKUP(D3231,'B-Business Capability'!B:H,5,FALSE)</f>
        <v>Customer Relationship</v>
      </c>
      <c r="F3231" t="str">
        <f>VLOOKUP(D3231,'B-Business Capability'!B:H,6,FALSE)</f>
        <v>Customer Management</v>
      </c>
      <c r="G3231" t="str">
        <f>VLOOKUP(D3231,'B-Business Capability'!B:H,7,FALSE)</f>
        <v>Manage Customer</v>
      </c>
      <c r="I3231" t="s">
        <v>253</v>
      </c>
      <c r="J3231" t="s">
        <v>1246</v>
      </c>
      <c r="K3231" t="s">
        <v>1469</v>
      </c>
      <c r="L3231" t="s">
        <v>129</v>
      </c>
      <c r="M3231" t="str">
        <f>VLOOKUP(L3231,'A-Applications'!B:D,3,FALSE)</f>
        <v>Microsoft Dynamics 365 CE (Sales)</v>
      </c>
      <c r="N3231" t="s">
        <v>53</v>
      </c>
      <c r="O3231" s="42" t="s">
        <v>62</v>
      </c>
      <c r="P3231" t="s">
        <v>97</v>
      </c>
      <c r="Q3231" t="str">
        <f>VLOOKUP(KamstrupData[[#This Row],[IdLevel123]],'B-Business Capability'!B:L,10,FALSE)</f>
        <v>Customer Service and Support</v>
      </c>
      <c r="R3231">
        <f>VLOOKUP(KamstrupData[[#This Row],[IdLevel123]],'B-Business Capability'!B:L,11,FALSE)</f>
        <v>0</v>
      </c>
      <c r="T3231" t="s">
        <v>1474</v>
      </c>
      <c r="U3231" t="str">
        <f>_xlfn.CONCAT(KamstrupData[[#This Row],[CountryCode]],"_",KamstrupData[[#This Row],[Business Area]],"_",KamstrupData[[#This Row],[DepartmentTeam]])</f>
        <v>DK10_Supply Chain_Product Service</v>
      </c>
      <c r="V3231" t="str">
        <f>VLOOKUP(KamstrupData[[#This Row],[ORG_Concat]],'O-Organization'!F:H,3,FALSE)</f>
        <v>11164_DK10_Supply Chain_Supply Chain_Product Service</v>
      </c>
    </row>
    <row r="3232" spans="2:22">
      <c r="D3232" t="s">
        <v>983</v>
      </c>
      <c r="E3232" t="str">
        <f>VLOOKUP(D3232,'B-Business Capability'!B:H,5,FALSE)</f>
        <v>OT Hosting</v>
      </c>
      <c r="F3232" t="str">
        <f>VLOOKUP(D3232,'B-Business Capability'!B:H,6,FALSE)</f>
        <v>Customer Experience &amp; Interface</v>
      </c>
      <c r="G3232" t="str">
        <f>VLOOKUP(D3232,'B-Business Capability'!B:H,7,FALSE)</f>
        <v>Licens, Usage &amp; Billing Management</v>
      </c>
      <c r="I3232" t="s">
        <v>253</v>
      </c>
      <c r="J3232" t="s">
        <v>1246</v>
      </c>
      <c r="K3232" t="s">
        <v>1469</v>
      </c>
      <c r="L3232" t="s">
        <v>134</v>
      </c>
      <c r="M3232" t="str">
        <f>VLOOKUP(L3232,'A-Applications'!B:D,3,FALSE)</f>
        <v>READy</v>
      </c>
      <c r="N3232" t="s">
        <v>147</v>
      </c>
      <c r="O3232" s="42" t="s">
        <v>54</v>
      </c>
      <c r="P3232" t="s">
        <v>97</v>
      </c>
      <c r="Q3232" t="str">
        <f>VLOOKUP(KamstrupData[[#This Row],[IdLevel123]],'B-Business Capability'!B:L,10,FALSE)</f>
        <v>N/A</v>
      </c>
      <c r="R3232">
        <f>VLOOKUP(KamstrupData[[#This Row],[IdLevel123]],'B-Business Capability'!B:L,11,FALSE)</f>
        <v>0</v>
      </c>
      <c r="T3232" t="s">
        <v>1474</v>
      </c>
      <c r="U3232" t="str">
        <f>_xlfn.CONCAT(KamstrupData[[#This Row],[CountryCode]],"_",KamstrupData[[#This Row],[Business Area]],"_",KamstrupData[[#This Row],[DepartmentTeam]])</f>
        <v>DK10_Supply Chain_Product Service</v>
      </c>
      <c r="V3232" t="str">
        <f>VLOOKUP(KamstrupData[[#This Row],[ORG_Concat]],'O-Organization'!F:H,3,FALSE)</f>
        <v>11164_DK10_Supply Chain_Supply Chain_Product Service</v>
      </c>
    </row>
    <row r="3233" spans="3:22">
      <c r="C3233" s="28">
        <v>46022</v>
      </c>
      <c r="D3233" t="s">
        <v>1457</v>
      </c>
      <c r="E3233" t="str">
        <f>VLOOKUP(D3233,'B-Business Capability'!B:H,5,FALSE)</f>
        <v>Manufacturing</v>
      </c>
      <c r="F3233" t="str">
        <f>VLOOKUP(D3233,'B-Business Capability'!B:H,6,FALSE)</f>
        <v>Maintenance</v>
      </c>
      <c r="G3233" t="str">
        <f>VLOOKUP(D3233,'B-Business Capability'!B:H,7,FALSE)</f>
        <v>Handle Spare Parts</v>
      </c>
      <c r="I3233" t="s">
        <v>253</v>
      </c>
      <c r="J3233" t="s">
        <v>1246</v>
      </c>
      <c r="L3233" t="s">
        <v>1528</v>
      </c>
      <c r="M3233" t="str">
        <f>VLOOKUP(L3233,'A-Applications'!B:D,3,FALSE)</f>
        <v>PM5</v>
      </c>
      <c r="N3233" t="s">
        <v>103</v>
      </c>
      <c r="O3233" s="42" t="s">
        <v>54</v>
      </c>
      <c r="P3233" t="s">
        <v>1458</v>
      </c>
      <c r="Q3233" t="str">
        <f>VLOOKUP(KamstrupData[[#This Row],[IdLevel123]],'B-Business Capability'!B:L,10,FALSE)</f>
        <v>Maintenance and Support</v>
      </c>
      <c r="R3233">
        <f>VLOOKUP(KamstrupData[[#This Row],[IdLevel123]],'B-Business Capability'!B:L,11,FALSE)</f>
        <v>0</v>
      </c>
      <c r="S3233" t="s">
        <v>1529</v>
      </c>
      <c r="U3233" t="str">
        <f>_xlfn.CONCAT(KamstrupData[[#This Row],[CountryCode]],"_",KamstrupData[[#This Row],[Business Area]],"_",KamstrupData[[#This Row],[DepartmentTeam]])</f>
        <v>DK10_Supply Chain_</v>
      </c>
      <c r="V3233" t="str">
        <f>VLOOKUP(KamstrupData[[#This Row],[ORG_Concat]],'O-Organization'!F:H,3,FALSE)</f>
        <v>11028_DK10_Supply Chain_Supply Chain_</v>
      </c>
    </row>
    <row r="3234" spans="3:22">
      <c r="C3234" s="28">
        <v>46022</v>
      </c>
      <c r="D3234" t="s">
        <v>1459</v>
      </c>
      <c r="E3234" t="str">
        <f>VLOOKUP(D3234,'B-Business Capability'!B:H,5,FALSE)</f>
        <v>Manufacturing</v>
      </c>
      <c r="F3234" t="str">
        <f>VLOOKUP(D3234,'B-Business Capability'!B:H,6,FALSE)</f>
        <v>Maintenance</v>
      </c>
      <c r="G3234" t="str">
        <f>VLOOKUP(D3234,'B-Business Capability'!B:H,7,FALSE)</f>
        <v>Manage Maintenance Plan</v>
      </c>
      <c r="I3234" t="s">
        <v>253</v>
      </c>
      <c r="J3234" t="s">
        <v>1246</v>
      </c>
      <c r="L3234" t="s">
        <v>1528</v>
      </c>
      <c r="M3234" t="str">
        <f>VLOOKUP(L3234,'A-Applications'!B:D,3,FALSE)</f>
        <v>PM5</v>
      </c>
      <c r="N3234" t="s">
        <v>103</v>
      </c>
      <c r="O3234" s="42" t="s">
        <v>54</v>
      </c>
      <c r="P3234" t="s">
        <v>1458</v>
      </c>
      <c r="Q3234" t="str">
        <f>VLOOKUP(KamstrupData[[#This Row],[IdLevel123]],'B-Business Capability'!B:L,10,FALSE)</f>
        <v>Maintenance and Support</v>
      </c>
      <c r="R3234">
        <f>VLOOKUP(KamstrupData[[#This Row],[IdLevel123]],'B-Business Capability'!B:L,11,FALSE)</f>
        <v>0</v>
      </c>
      <c r="S3234" t="s">
        <v>1529</v>
      </c>
      <c r="U3234" t="str">
        <f>_xlfn.CONCAT(KamstrupData[[#This Row],[CountryCode]],"_",KamstrupData[[#This Row],[Business Area]],"_",KamstrupData[[#This Row],[DepartmentTeam]])</f>
        <v>DK10_Supply Chain_</v>
      </c>
      <c r="V3234" t="str">
        <f>VLOOKUP(KamstrupData[[#This Row],[ORG_Concat]],'O-Organization'!F:H,3,FALSE)</f>
        <v>11028_DK10_Supply Chain_Supply Chain_</v>
      </c>
    </row>
    <row r="3235" spans="3:22">
      <c r="C3235" s="28">
        <v>46022</v>
      </c>
      <c r="D3235" t="s">
        <v>1460</v>
      </c>
      <c r="E3235" t="str">
        <f>VLOOKUP(D3235,'B-Business Capability'!B:H,5,FALSE)</f>
        <v>Manufacturing</v>
      </c>
      <c r="F3235" t="str">
        <f>VLOOKUP(D3235,'B-Business Capability'!B:H,6,FALSE)</f>
        <v>Maintenance</v>
      </c>
      <c r="G3235" t="str">
        <f>VLOOKUP(D3235,'B-Business Capability'!B:H,7,FALSE)</f>
        <v>Recognize &amp; Recover Failure</v>
      </c>
      <c r="I3235" t="s">
        <v>253</v>
      </c>
      <c r="J3235" t="s">
        <v>1246</v>
      </c>
      <c r="L3235" t="s">
        <v>1528</v>
      </c>
      <c r="M3235" t="str">
        <f>VLOOKUP(L3235,'A-Applications'!B:D,3,FALSE)</f>
        <v>PM5</v>
      </c>
      <c r="N3235" t="s">
        <v>103</v>
      </c>
      <c r="O3235" s="42" t="s">
        <v>54</v>
      </c>
      <c r="P3235" t="s">
        <v>1458</v>
      </c>
      <c r="Q3235" t="str">
        <f>VLOOKUP(KamstrupData[[#This Row],[IdLevel123]],'B-Business Capability'!B:L,10,FALSE)</f>
        <v>Maintenance and Support</v>
      </c>
      <c r="R3235">
        <f>VLOOKUP(KamstrupData[[#This Row],[IdLevel123]],'B-Business Capability'!B:L,11,FALSE)</f>
        <v>0</v>
      </c>
      <c r="S3235" t="s">
        <v>1529</v>
      </c>
      <c r="U3235" t="str">
        <f>_xlfn.CONCAT(KamstrupData[[#This Row],[CountryCode]],"_",KamstrupData[[#This Row],[Business Area]],"_",KamstrupData[[#This Row],[DepartmentTeam]])</f>
        <v>DK10_Supply Chain_</v>
      </c>
      <c r="V3235" t="str">
        <f>VLOOKUP(KamstrupData[[#This Row],[ORG_Concat]],'O-Organization'!F:H,3,FALSE)</f>
        <v>11028_DK10_Supply Chain_Supply Chain_</v>
      </c>
    </row>
    <row r="3236" spans="3:22">
      <c r="D3236" t="s">
        <v>158</v>
      </c>
      <c r="E3236" t="str">
        <f>VLOOKUP(D3236,'B-Business Capability'!B:H,5,FALSE)</f>
        <v>Sales</v>
      </c>
      <c r="F3236" t="str">
        <f>VLOOKUP(D3236,'B-Business Capability'!B:H,6,FALSE)</f>
        <v>Quotation, Order, and Contract Management</v>
      </c>
      <c r="G3236" t="str">
        <f>VLOOKUP(D3236,'B-Business Capability'!B:H,7,FALSE)</f>
        <v>Sales order management and processing</v>
      </c>
      <c r="I3236" t="s">
        <v>253</v>
      </c>
      <c r="J3236" t="s">
        <v>1246</v>
      </c>
      <c r="K3236" t="s">
        <v>1469</v>
      </c>
      <c r="L3236" s="76" t="s">
        <v>1530</v>
      </c>
      <c r="M3236" s="76" t="str">
        <f>VLOOKUP(L3236,'A-Applications'!B:D,3,FALSE)</f>
        <v>Microsoft Access</v>
      </c>
      <c r="N3236" s="76" t="s">
        <v>103</v>
      </c>
      <c r="O3236" s="77" t="s">
        <v>66</v>
      </c>
      <c r="P3236" t="s">
        <v>1470</v>
      </c>
      <c r="Q3236" t="str">
        <f>VLOOKUP(KamstrupData[[#This Row],[IdLevel123]],'B-Business Capability'!B:L,10,FALSE)</f>
        <v>Order-to-Cash (O2C)</v>
      </c>
      <c r="R3236">
        <f>VLOOKUP(KamstrupData[[#This Row],[IdLevel123]],'B-Business Capability'!B:L,11,FALSE)</f>
        <v>107</v>
      </c>
      <c r="T3236" t="s">
        <v>1531</v>
      </c>
      <c r="U3236" t="str">
        <f>_xlfn.CONCAT(KamstrupData[[#This Row],[CountryCode]],"_",KamstrupData[[#This Row],[Business Area]],"_",KamstrupData[[#This Row],[DepartmentTeam]])</f>
        <v>DK10_Supply Chain_Product Service</v>
      </c>
      <c r="V3236" t="str">
        <f>VLOOKUP(KamstrupData[[#This Row],[ORG_Concat]],'O-Organization'!F:H,3,FALSE)</f>
        <v>11164_DK10_Supply Chain_Supply Chain_Product Service</v>
      </c>
    </row>
    <row r="3237" spans="3:22">
      <c r="D3237" t="s">
        <v>611</v>
      </c>
      <c r="E3237" t="str">
        <f>VLOOKUP(D3237,'B-Business Capability'!B:H,5,FALSE)</f>
        <v>Strategic Management</v>
      </c>
      <c r="F3237" t="str">
        <f>VLOOKUP(D3237,'B-Business Capability'!B:H,6,FALSE)</f>
        <v>Enterprise Effectiveness &amp; Project Management</v>
      </c>
      <c r="G3237" t="str">
        <f>VLOOKUP(D3237,'B-Business Capability'!B:H,7,FALSE)</f>
        <v>Develop Projects</v>
      </c>
      <c r="I3237" t="s">
        <v>253</v>
      </c>
      <c r="J3237" t="s">
        <v>1246</v>
      </c>
      <c r="L3237" t="s">
        <v>57</v>
      </c>
      <c r="M3237" t="str">
        <f>VLOOKUP(L3237,'A-Applications'!B:D,3,FALSE)</f>
        <v>Microsoft Word</v>
      </c>
      <c r="N3237" t="s">
        <v>53</v>
      </c>
      <c r="O3237" s="42" t="s">
        <v>62</v>
      </c>
      <c r="P3237" t="s">
        <v>1532</v>
      </c>
      <c r="Q3237" t="str">
        <f>VLOOKUP(KamstrupData[[#This Row],[IdLevel123]],'B-Business Capability'!B:L,10,FALSE)</f>
        <v>N/A</v>
      </c>
      <c r="R3237">
        <f>VLOOKUP(KamstrupData[[#This Row],[IdLevel123]],'B-Business Capability'!B:L,11,FALSE)</f>
        <v>0</v>
      </c>
      <c r="T3237" t="s">
        <v>1429</v>
      </c>
      <c r="U3237" t="str">
        <f>_xlfn.CONCAT(KamstrupData[[#This Row],[CountryCode]],"_",KamstrupData[[#This Row],[Business Area]],"_",KamstrupData[[#This Row],[DepartmentTeam]])</f>
        <v>DK10_Supply Chain_</v>
      </c>
      <c r="V3237" t="str">
        <f>VLOOKUP(KamstrupData[[#This Row],[ORG_Concat]],'O-Organization'!F:H,3,FALSE)</f>
        <v>11028_DK10_Supply Chain_Supply Chain_</v>
      </c>
    </row>
    <row r="3238" spans="3:22">
      <c r="D3238" t="s">
        <v>611</v>
      </c>
      <c r="E3238" t="str">
        <f>VLOOKUP(D3238,'B-Business Capability'!B:H,5,FALSE)</f>
        <v>Strategic Management</v>
      </c>
      <c r="F3238" t="str">
        <f>VLOOKUP(D3238,'B-Business Capability'!B:H,6,FALSE)</f>
        <v>Enterprise Effectiveness &amp; Project Management</v>
      </c>
      <c r="G3238" t="str">
        <f>VLOOKUP(D3238,'B-Business Capability'!B:H,7,FALSE)</f>
        <v>Develop Projects</v>
      </c>
      <c r="I3238" t="s">
        <v>253</v>
      </c>
      <c r="J3238" t="s">
        <v>1246</v>
      </c>
      <c r="L3238" t="s">
        <v>58</v>
      </c>
      <c r="M3238" t="str">
        <f>VLOOKUP(L3238,'A-Applications'!B:D,3,FALSE)</f>
        <v>Microsoft Excel</v>
      </c>
      <c r="N3238" t="s">
        <v>53</v>
      </c>
      <c r="O3238" s="42" t="s">
        <v>62</v>
      </c>
      <c r="P3238" t="s">
        <v>1532</v>
      </c>
      <c r="Q3238" t="str">
        <f>VLOOKUP(KamstrupData[[#This Row],[IdLevel123]],'B-Business Capability'!B:L,10,FALSE)</f>
        <v>N/A</v>
      </c>
      <c r="R3238">
        <f>VLOOKUP(KamstrupData[[#This Row],[IdLevel123]],'B-Business Capability'!B:L,11,FALSE)</f>
        <v>0</v>
      </c>
      <c r="T3238" t="s">
        <v>1429</v>
      </c>
      <c r="U3238" t="str">
        <f>_xlfn.CONCAT(KamstrupData[[#This Row],[CountryCode]],"_",KamstrupData[[#This Row],[Business Area]],"_",KamstrupData[[#This Row],[DepartmentTeam]])</f>
        <v>DK10_Supply Chain_</v>
      </c>
      <c r="V3238" t="str">
        <f>VLOOKUP(KamstrupData[[#This Row],[ORG_Concat]],'O-Organization'!F:H,3,FALSE)</f>
        <v>11028_DK10_Supply Chain_Supply Chain_</v>
      </c>
    </row>
    <row r="3239" spans="3:22">
      <c r="D3239" t="s">
        <v>1533</v>
      </c>
      <c r="E3239" t="str">
        <f>VLOOKUP(D3239,'B-Business Capability'!B:H,5,FALSE)</f>
        <v>Governance, Risk and Compliance</v>
      </c>
      <c r="F3239" t="str">
        <f>VLOOKUP(D3239,'B-Business Capability'!B:H,6,FALSE)</f>
        <v>Enterprise Risk Management</v>
      </c>
      <c r="G3239" t="str">
        <f>VLOOKUP(D3239,'B-Business Capability'!B:H,7,FALSE)</f>
        <v>Manage Security</v>
      </c>
      <c r="I3239" t="s">
        <v>253</v>
      </c>
      <c r="J3239" t="s">
        <v>1246</v>
      </c>
      <c r="L3239" t="s">
        <v>58</v>
      </c>
      <c r="M3239" t="str">
        <f>VLOOKUP(L3239,'A-Applications'!B:D,3,FALSE)</f>
        <v>Microsoft Excel</v>
      </c>
      <c r="N3239" t="s">
        <v>53</v>
      </c>
      <c r="O3239" s="42" t="s">
        <v>66</v>
      </c>
      <c r="P3239" t="s">
        <v>1534</v>
      </c>
      <c r="Q3239" t="str">
        <f>VLOOKUP(KamstrupData[[#This Row],[IdLevel123]],'B-Business Capability'!B:L,10,FALSE)</f>
        <v>N/A</v>
      </c>
      <c r="R3239">
        <f>VLOOKUP(KamstrupData[[#This Row],[IdLevel123]],'B-Business Capability'!B:L,11,FALSE)</f>
        <v>0</v>
      </c>
      <c r="T3239" t="s">
        <v>1429</v>
      </c>
      <c r="U3239" t="str">
        <f>_xlfn.CONCAT(KamstrupData[[#This Row],[CountryCode]],"_",KamstrupData[[#This Row],[Business Area]],"_",KamstrupData[[#This Row],[DepartmentTeam]])</f>
        <v>DK10_Supply Chain_</v>
      </c>
      <c r="V3239" t="str">
        <f>VLOOKUP(KamstrupData[[#This Row],[ORG_Concat]],'O-Organization'!F:H,3,FALSE)</f>
        <v>11028_DK10_Supply Chain_Supply Chain_</v>
      </c>
    </row>
    <row r="3240" spans="3:22">
      <c r="D3240" t="s">
        <v>762</v>
      </c>
      <c r="E3240" t="str">
        <f>VLOOKUP(D3240,'B-Business Capability'!B:H,5,FALSE)</f>
        <v>Finance</v>
      </c>
      <c r="F3240" t="str">
        <f>VLOOKUP(D3240,'B-Business Capability'!B:H,6,FALSE)</f>
        <v>Asset Management</v>
      </c>
      <c r="G3240" t="str">
        <f>VLOOKUP(D3240,'B-Business Capability'!B:H,7,FALSE)</f>
        <v>Asset Performance Mgmt</v>
      </c>
      <c r="I3240" t="s">
        <v>253</v>
      </c>
      <c r="J3240" t="s">
        <v>1246</v>
      </c>
      <c r="K3240" t="s">
        <v>1420</v>
      </c>
      <c r="L3240" t="s">
        <v>58</v>
      </c>
      <c r="M3240" t="str">
        <f>VLOOKUP(L3240,'A-Applications'!B:D,3,FALSE)</f>
        <v>Microsoft Excel</v>
      </c>
      <c r="N3240" t="s">
        <v>147</v>
      </c>
      <c r="O3240" s="42" t="s">
        <v>62</v>
      </c>
      <c r="P3240" t="s">
        <v>1535</v>
      </c>
      <c r="Q3240" t="str">
        <f>VLOOKUP(KamstrupData[[#This Row],[IdLevel123]],'B-Business Capability'!B:L,10,FALSE)</f>
        <v>N/A</v>
      </c>
      <c r="R3240">
        <f>VLOOKUP(KamstrupData[[#This Row],[IdLevel123]],'B-Business Capability'!B:L,11,FALSE)</f>
        <v>0</v>
      </c>
      <c r="T3240" t="s">
        <v>1536</v>
      </c>
      <c r="U3240" t="str">
        <f>_xlfn.CONCAT(KamstrupData[[#This Row],[CountryCode]],"_",KamstrupData[[#This Row],[Business Area]],"_",KamstrupData[[#This Row],[DepartmentTeam]])</f>
        <v>DK10_Supply Chain_Sourcing</v>
      </c>
      <c r="V3240" t="str">
        <f>VLOOKUP(KamstrupData[[#This Row],[ORG_Concat]],'O-Organization'!F:H,3,FALSE)</f>
        <v>11160_DK10_Supply Chain_Supply Chain_Sourcing</v>
      </c>
    </row>
    <row r="3241" spans="3:22">
      <c r="D3241" t="s">
        <v>1436</v>
      </c>
      <c r="E3241" t="str">
        <f>VLOOKUP(D3241,'B-Business Capability'!B:H,5,FALSE)</f>
        <v>Procurement &amp; Logistics</v>
      </c>
      <c r="F3241" t="str">
        <f>VLOOKUP(D3241,'B-Business Capability'!B:H,6,FALSE)</f>
        <v>Logistics Management</v>
      </c>
      <c r="G3241" t="str">
        <f>VLOOKUP(D3241,'B-Business Capability'!B:H,7,FALSE)</f>
        <v>Manage Demand Forecast</v>
      </c>
      <c r="I3241" t="s">
        <v>253</v>
      </c>
      <c r="J3241" t="s">
        <v>1246</v>
      </c>
      <c r="L3241" t="s">
        <v>58</v>
      </c>
      <c r="M3241" t="str">
        <f>VLOOKUP(L3241,'A-Applications'!B:D,3,FALSE)</f>
        <v>Microsoft Excel</v>
      </c>
      <c r="N3241" t="s">
        <v>53</v>
      </c>
      <c r="O3241" s="42" t="s">
        <v>54</v>
      </c>
      <c r="P3241" t="s">
        <v>1483</v>
      </c>
      <c r="Q3241" t="str">
        <f>VLOOKUP(KamstrupData[[#This Row],[IdLevel123]],'B-Business Capability'!B:L,10,FALSE)</f>
        <v>Make-to-Delivery (M2D)</v>
      </c>
      <c r="R3241">
        <f>VLOOKUP(KamstrupData[[#This Row],[IdLevel123]],'B-Business Capability'!B:L,11,FALSE)</f>
        <v>0</v>
      </c>
      <c r="T3241" t="s">
        <v>1429</v>
      </c>
      <c r="U3241" t="str">
        <f>_xlfn.CONCAT(KamstrupData[[#This Row],[CountryCode]],"_",KamstrupData[[#This Row],[Business Area]],"_",KamstrupData[[#This Row],[DepartmentTeam]])</f>
        <v>DK10_Supply Chain_</v>
      </c>
      <c r="V3241" t="str">
        <f>VLOOKUP(KamstrupData[[#This Row],[ORG_Concat]],'O-Organization'!F:H,3,FALSE)</f>
        <v>11028_DK10_Supply Chain_Supply Chain_</v>
      </c>
    </row>
    <row r="3242" spans="3:22">
      <c r="D3242" t="s">
        <v>1443</v>
      </c>
      <c r="E3242" t="str">
        <f>VLOOKUP(D3242,'B-Business Capability'!B:H,5,FALSE)</f>
        <v>Procurement &amp; Logistics</v>
      </c>
      <c r="F3242" t="str">
        <f>VLOOKUP(D3242,'B-Business Capability'!B:H,6,FALSE)</f>
        <v>Purchasing</v>
      </c>
      <c r="G3242" t="str">
        <f>VLOOKUP(D3242,'B-Business Capability'!B:H,7,FALSE)</f>
        <v>Define Sourcing Strategy</v>
      </c>
      <c r="I3242" t="s">
        <v>253</v>
      </c>
      <c r="J3242" t="s">
        <v>1246</v>
      </c>
      <c r="K3242" t="s">
        <v>1420</v>
      </c>
      <c r="L3242" t="s">
        <v>58</v>
      </c>
      <c r="M3242" t="str">
        <f>VLOOKUP(L3242,'A-Applications'!B:D,3,FALSE)</f>
        <v>Microsoft Excel</v>
      </c>
      <c r="N3242" t="s">
        <v>53</v>
      </c>
      <c r="O3242" s="42" t="s">
        <v>62</v>
      </c>
      <c r="P3242" t="s">
        <v>1517</v>
      </c>
      <c r="Q3242" t="str">
        <f>VLOOKUP(KamstrupData[[#This Row],[IdLevel123]],'B-Business Capability'!B:L,10,FALSE)</f>
        <v>Procure-to-Pay (P2P)</v>
      </c>
      <c r="R3242">
        <f>VLOOKUP(KamstrupData[[#This Row],[IdLevel123]],'B-Business Capability'!B:L,11,FALSE)</f>
        <v>120</v>
      </c>
      <c r="T3242" t="s">
        <v>1422</v>
      </c>
      <c r="U3242" t="str">
        <f>_xlfn.CONCAT(KamstrupData[[#This Row],[CountryCode]],"_",KamstrupData[[#This Row],[Business Area]],"_",KamstrupData[[#This Row],[DepartmentTeam]])</f>
        <v>DK10_Supply Chain_Sourcing</v>
      </c>
      <c r="V3242" t="str">
        <f>VLOOKUP(KamstrupData[[#This Row],[ORG_Concat]],'O-Organization'!F:H,3,FALSE)</f>
        <v>11160_DK10_Supply Chain_Supply Chain_Sourcing</v>
      </c>
    </row>
    <row r="3243" spans="3:22">
      <c r="D3243" t="s">
        <v>1443</v>
      </c>
      <c r="E3243" t="str">
        <f>VLOOKUP(D3243,'B-Business Capability'!B:H,5,FALSE)</f>
        <v>Procurement &amp; Logistics</v>
      </c>
      <c r="F3243" t="str">
        <f>VLOOKUP(D3243,'B-Business Capability'!B:H,6,FALSE)</f>
        <v>Purchasing</v>
      </c>
      <c r="G3243" t="str">
        <f>VLOOKUP(D3243,'B-Business Capability'!B:H,7,FALSE)</f>
        <v>Define Sourcing Strategy</v>
      </c>
      <c r="I3243" t="s">
        <v>253</v>
      </c>
      <c r="J3243" t="s">
        <v>1246</v>
      </c>
      <c r="L3243" t="s">
        <v>58</v>
      </c>
      <c r="M3243" t="str">
        <f>VLOOKUP(L3243,'A-Applications'!B:D,3,FALSE)</f>
        <v>Microsoft Excel</v>
      </c>
      <c r="N3243" t="s">
        <v>53</v>
      </c>
      <c r="O3243" s="42" t="s">
        <v>54</v>
      </c>
      <c r="P3243" t="s">
        <v>1445</v>
      </c>
      <c r="Q3243" t="str">
        <f>VLOOKUP(KamstrupData[[#This Row],[IdLevel123]],'B-Business Capability'!B:L,10,FALSE)</f>
        <v>Procure-to-Pay (P2P)</v>
      </c>
      <c r="R3243">
        <f>VLOOKUP(KamstrupData[[#This Row],[IdLevel123]],'B-Business Capability'!B:L,11,FALSE)</f>
        <v>120</v>
      </c>
      <c r="T3243" t="s">
        <v>1429</v>
      </c>
      <c r="U3243" t="str">
        <f>_xlfn.CONCAT(KamstrupData[[#This Row],[CountryCode]],"_",KamstrupData[[#This Row],[Business Area]],"_",KamstrupData[[#This Row],[DepartmentTeam]])</f>
        <v>DK10_Supply Chain_</v>
      </c>
      <c r="V3243" t="str">
        <f>VLOOKUP(KamstrupData[[#This Row],[ORG_Concat]],'O-Organization'!F:H,3,FALSE)</f>
        <v>11028_DK10_Supply Chain_Supply Chain_</v>
      </c>
    </row>
    <row r="3244" spans="3:22">
      <c r="D3244" t="s">
        <v>1537</v>
      </c>
      <c r="E3244" t="str">
        <f>VLOOKUP(D3244,'B-Business Capability'!B:H,5,FALSE)</f>
        <v>Procurement &amp; Logistics</v>
      </c>
      <c r="F3244" t="str">
        <f>VLOOKUP(D3244,'B-Business Capability'!B:H,6,FALSE)</f>
        <v>Purchasing</v>
      </c>
      <c r="G3244" t="str">
        <f>VLOOKUP(D3244,'B-Business Capability'!B:H,7,FALSE)</f>
        <v>Tendering</v>
      </c>
      <c r="I3244" t="s">
        <v>253</v>
      </c>
      <c r="J3244" t="s">
        <v>1246</v>
      </c>
      <c r="K3244" t="s">
        <v>1420</v>
      </c>
      <c r="L3244" t="s">
        <v>58</v>
      </c>
      <c r="M3244" t="str">
        <f>VLOOKUP(L3244,'A-Applications'!B:D,3,FALSE)</f>
        <v>Microsoft Excel</v>
      </c>
      <c r="N3244" t="s">
        <v>53</v>
      </c>
      <c r="O3244" s="42" t="s">
        <v>62</v>
      </c>
      <c r="P3244" t="s">
        <v>1538</v>
      </c>
      <c r="Q3244" t="str">
        <f>VLOOKUP(KamstrupData[[#This Row],[IdLevel123]],'B-Business Capability'!B:L,10,FALSE)</f>
        <v>Procure-to-Pay (P2P)</v>
      </c>
      <c r="R3244">
        <f>VLOOKUP(KamstrupData[[#This Row],[IdLevel123]],'B-Business Capability'!B:L,11,FALSE)</f>
        <v>170</v>
      </c>
      <c r="T3244" t="s">
        <v>1422</v>
      </c>
      <c r="U3244" t="str">
        <f>_xlfn.CONCAT(KamstrupData[[#This Row],[CountryCode]],"_",KamstrupData[[#This Row],[Business Area]],"_",KamstrupData[[#This Row],[DepartmentTeam]])</f>
        <v>DK10_Supply Chain_Sourcing</v>
      </c>
      <c r="V3244" t="str">
        <f>VLOOKUP(KamstrupData[[#This Row],[ORG_Concat]],'O-Organization'!F:H,3,FALSE)</f>
        <v>11160_DK10_Supply Chain_Supply Chain_Sourcing</v>
      </c>
    </row>
    <row r="3245" spans="3:22">
      <c r="D3245" t="s">
        <v>1455</v>
      </c>
      <c r="E3245" t="str">
        <f>VLOOKUP(D3245,'B-Business Capability'!B:H,5,FALSE)</f>
        <v>Procurement &amp; Logistics</v>
      </c>
      <c r="F3245" t="str">
        <f>VLOOKUP(D3245,'B-Business Capability'!B:H,6,FALSE)</f>
        <v>Warehouse Management</v>
      </c>
      <c r="G3245" t="str">
        <f>VLOOKUP(D3245,'B-Business Capability'!B:H,7,FALSE)</f>
        <v>Manage Claims</v>
      </c>
      <c r="I3245" t="s">
        <v>253</v>
      </c>
      <c r="J3245" t="s">
        <v>1246</v>
      </c>
      <c r="K3245" t="s">
        <v>1420</v>
      </c>
      <c r="L3245" t="s">
        <v>58</v>
      </c>
      <c r="M3245" t="str">
        <f>VLOOKUP(L3245,'A-Applications'!B:D,3,FALSE)</f>
        <v>Microsoft Excel</v>
      </c>
      <c r="N3245" t="s">
        <v>147</v>
      </c>
      <c r="O3245" s="42" t="s">
        <v>62</v>
      </c>
      <c r="P3245" t="s">
        <v>1525</v>
      </c>
      <c r="Q3245" t="str">
        <f>VLOOKUP(KamstrupData[[#This Row],[IdLevel123]],'B-Business Capability'!B:L,10,FALSE)</f>
        <v>Procure-to-Pay (P2P)</v>
      </c>
      <c r="R3245">
        <f>VLOOKUP(KamstrupData[[#This Row],[IdLevel123]],'B-Business Capability'!B:L,11,FALSE)</f>
        <v>430</v>
      </c>
      <c r="T3245" t="s">
        <v>1526</v>
      </c>
      <c r="U3245" t="str">
        <f>_xlfn.CONCAT(KamstrupData[[#This Row],[CountryCode]],"_",KamstrupData[[#This Row],[Business Area]],"_",KamstrupData[[#This Row],[DepartmentTeam]])</f>
        <v>DK10_Supply Chain_Sourcing</v>
      </c>
      <c r="V3245" t="str">
        <f>VLOOKUP(KamstrupData[[#This Row],[ORG_Concat]],'O-Organization'!F:H,3,FALSE)</f>
        <v>11160_DK10_Supply Chain_Supply Chain_Sourcing</v>
      </c>
    </row>
    <row r="3246" spans="3:22">
      <c r="D3246" t="s">
        <v>866</v>
      </c>
      <c r="E3246" t="str">
        <f>VLOOKUP(D3246,'B-Business Capability'!B:H,5,FALSE)</f>
        <v>Product &amp; Software Development</v>
      </c>
      <c r="F3246" t="str">
        <f>VLOOKUP(D3246,'B-Business Capability'!B:H,6,FALSE)</f>
        <v>Quality Management</v>
      </c>
      <c r="G3246" t="str">
        <f>VLOOKUP(D3246,'B-Business Capability'!B:H,7,FALSE)</f>
        <v>Track Quality</v>
      </c>
      <c r="I3246" t="s">
        <v>253</v>
      </c>
      <c r="J3246" t="s">
        <v>1246</v>
      </c>
      <c r="L3246" t="s">
        <v>58</v>
      </c>
      <c r="M3246" t="str">
        <f>VLOOKUP(L3246,'A-Applications'!B:D,3,FALSE)</f>
        <v>Microsoft Excel</v>
      </c>
      <c r="N3246" t="s">
        <v>53</v>
      </c>
      <c r="O3246" s="42" t="s">
        <v>54</v>
      </c>
      <c r="P3246" t="s">
        <v>1509</v>
      </c>
      <c r="Q3246" t="str">
        <f>VLOOKUP(KamstrupData[[#This Row],[IdLevel123]],'B-Business Capability'!B:L,10,FALSE)</f>
        <v>Idea-to-Release (I2R)</v>
      </c>
      <c r="R3246">
        <f>VLOOKUP(KamstrupData[[#This Row],[IdLevel123]],'B-Business Capability'!B:L,11,FALSE)</f>
        <v>908</v>
      </c>
      <c r="T3246" t="s">
        <v>1539</v>
      </c>
      <c r="U3246" t="str">
        <f>_xlfn.CONCAT(KamstrupData[[#This Row],[CountryCode]],"_",KamstrupData[[#This Row],[Business Area]],"_",KamstrupData[[#This Row],[DepartmentTeam]])</f>
        <v>DK10_Supply Chain_</v>
      </c>
      <c r="V3246" t="str">
        <f>VLOOKUP(KamstrupData[[#This Row],[ORG_Concat]],'O-Organization'!F:H,3,FALSE)</f>
        <v>11028_DK10_Supply Chain_Supply Chain_</v>
      </c>
    </row>
    <row r="3247" spans="3:22">
      <c r="D3247" t="s">
        <v>866</v>
      </c>
      <c r="E3247" t="str">
        <f>VLOOKUP(D3247,'B-Business Capability'!B:H,5,FALSE)</f>
        <v>Product &amp; Software Development</v>
      </c>
      <c r="F3247" t="str">
        <f>VLOOKUP(D3247,'B-Business Capability'!B:H,6,FALSE)</f>
        <v>Quality Management</v>
      </c>
      <c r="G3247" t="str">
        <f>VLOOKUP(D3247,'B-Business Capability'!B:H,7,FALSE)</f>
        <v>Track Quality</v>
      </c>
      <c r="I3247" t="s">
        <v>253</v>
      </c>
      <c r="J3247" t="s">
        <v>1246</v>
      </c>
      <c r="L3247" t="s">
        <v>58</v>
      </c>
      <c r="M3247" t="str">
        <f>VLOOKUP(L3247,'A-Applications'!B:D,3,FALSE)</f>
        <v>Microsoft Excel</v>
      </c>
      <c r="N3247" t="s">
        <v>53</v>
      </c>
      <c r="O3247" s="42" t="s">
        <v>54</v>
      </c>
      <c r="P3247" t="s">
        <v>1509</v>
      </c>
      <c r="Q3247" t="str">
        <f>VLOOKUP(KamstrupData[[#This Row],[IdLevel123]],'B-Business Capability'!B:L,10,FALSE)</f>
        <v>Idea-to-Release (I2R)</v>
      </c>
      <c r="R3247">
        <f>VLOOKUP(KamstrupData[[#This Row],[IdLevel123]],'B-Business Capability'!B:L,11,FALSE)</f>
        <v>908</v>
      </c>
      <c r="T3247" t="s">
        <v>1540</v>
      </c>
      <c r="U3247" t="str">
        <f>_xlfn.CONCAT(KamstrupData[[#This Row],[CountryCode]],"_",KamstrupData[[#This Row],[Business Area]],"_",KamstrupData[[#This Row],[DepartmentTeam]])</f>
        <v>DK10_Supply Chain_</v>
      </c>
      <c r="V3247" t="str">
        <f>VLOOKUP(KamstrupData[[#This Row],[ORG_Concat]],'O-Organization'!F:H,3,FALSE)</f>
        <v>11028_DK10_Supply Chain_Supply Chain_</v>
      </c>
    </row>
    <row r="3248" spans="3:22">
      <c r="D3248" t="s">
        <v>74</v>
      </c>
      <c r="E3248" t="str">
        <f>VLOOKUP(D3248,'B-Business Capability'!B:H,5,FALSE)</f>
        <v>Strategic Management</v>
      </c>
      <c r="F3248" t="str">
        <f>VLOOKUP(D3248,'B-Business Capability'!B:H,6,FALSE)</f>
        <v>Manage Core Business</v>
      </c>
      <c r="G3248" t="str">
        <f>VLOOKUP(D3248,'B-Business Capability'!B:H,7,FALSE)</f>
        <v>Manage Projects</v>
      </c>
      <c r="I3248" t="s">
        <v>253</v>
      </c>
      <c r="J3248" t="s">
        <v>1246</v>
      </c>
      <c r="L3248" t="s">
        <v>58</v>
      </c>
      <c r="M3248" t="str">
        <f>VLOOKUP(L3248,'A-Applications'!B:D,3,FALSE)</f>
        <v>Microsoft Excel</v>
      </c>
      <c r="N3248" t="s">
        <v>53</v>
      </c>
      <c r="O3248" s="42" t="s">
        <v>62</v>
      </c>
      <c r="P3248" t="s">
        <v>1520</v>
      </c>
      <c r="Q3248" t="str">
        <f>VLOOKUP(KamstrupData[[#This Row],[IdLevel123]],'B-Business Capability'!B:L,10,FALSE)</f>
        <v>N/A</v>
      </c>
      <c r="R3248">
        <f>VLOOKUP(KamstrupData[[#This Row],[IdLevel123]],'B-Business Capability'!B:L,11,FALSE)</f>
        <v>0</v>
      </c>
      <c r="T3248" t="s">
        <v>1429</v>
      </c>
      <c r="U3248" t="str">
        <f>_xlfn.CONCAT(KamstrupData[[#This Row],[CountryCode]],"_",KamstrupData[[#This Row],[Business Area]],"_",KamstrupData[[#This Row],[DepartmentTeam]])</f>
        <v>DK10_Supply Chain_</v>
      </c>
      <c r="V3248" t="str">
        <f>VLOOKUP(KamstrupData[[#This Row],[ORG_Concat]],'O-Organization'!F:H,3,FALSE)</f>
        <v>11028_DK10_Supply Chain_Supply Chain_</v>
      </c>
    </row>
    <row r="3249" spans="4:22">
      <c r="D3249" t="s">
        <v>513</v>
      </c>
      <c r="E3249" t="str">
        <f>VLOOKUP(D3249,'B-Business Capability'!B:H,5,FALSE)</f>
        <v>Strategic Management</v>
      </c>
      <c r="F3249" t="str">
        <f>VLOOKUP(D3249,'B-Business Capability'!B:H,6,FALSE)</f>
        <v>Business Process Management</v>
      </c>
      <c r="G3249" t="str">
        <f>VLOOKUP(D3249,'B-Business Capability'!B:H,7,FALSE)</f>
        <v>Business Process Optimization</v>
      </c>
      <c r="I3249" t="s">
        <v>253</v>
      </c>
      <c r="J3249" t="s">
        <v>1246</v>
      </c>
      <c r="L3249" t="s">
        <v>58</v>
      </c>
      <c r="M3249" t="str">
        <f>VLOOKUP(L3249,'A-Applications'!B:D,3,FALSE)</f>
        <v>Microsoft Excel</v>
      </c>
      <c r="N3249" t="s">
        <v>53</v>
      </c>
      <c r="O3249" s="42" t="s">
        <v>54</v>
      </c>
      <c r="P3249" t="s">
        <v>1541</v>
      </c>
      <c r="Q3249" t="str">
        <f>VLOOKUP(KamstrupData[[#This Row],[IdLevel123]],'B-Business Capability'!B:L,10,FALSE)</f>
        <v>Order-to-Cash (O2C)</v>
      </c>
      <c r="R3249">
        <f>VLOOKUP(KamstrupData[[#This Row],[IdLevel123]],'B-Business Capability'!B:L,11,FALSE)</f>
        <v>800</v>
      </c>
      <c r="T3249" t="s">
        <v>1429</v>
      </c>
      <c r="U3249" t="str">
        <f>_xlfn.CONCAT(KamstrupData[[#This Row],[CountryCode]],"_",KamstrupData[[#This Row],[Business Area]],"_",KamstrupData[[#This Row],[DepartmentTeam]])</f>
        <v>DK10_Supply Chain_</v>
      </c>
      <c r="V3249" t="str">
        <f>VLOOKUP(KamstrupData[[#This Row],[ORG_Concat]],'O-Organization'!F:H,3,FALSE)</f>
        <v>11028_DK10_Supply Chain_Supply Chain_</v>
      </c>
    </row>
    <row r="3250" spans="4:22">
      <c r="D3250" t="s">
        <v>1242</v>
      </c>
      <c r="E3250" t="str">
        <f>VLOOKUP(D3250,'B-Business Capability'!B:H,5,FALSE)</f>
        <v>Governance, Risk and Compliance</v>
      </c>
      <c r="F3250" t="str">
        <f>VLOOKUP(D3250,'B-Business Capability'!B:H,6,FALSE)</f>
        <v>Enterprise Risk and Compliance</v>
      </c>
      <c r="G3250" t="str">
        <f>VLOOKUP(D3250,'B-Business Capability'!B:H,7,FALSE)</f>
        <v>Risk Management</v>
      </c>
      <c r="I3250" t="s">
        <v>253</v>
      </c>
      <c r="J3250" t="s">
        <v>1246</v>
      </c>
      <c r="K3250" t="s">
        <v>1420</v>
      </c>
      <c r="L3250" t="s">
        <v>58</v>
      </c>
      <c r="M3250" t="str">
        <f>VLOOKUP(L3250,'A-Applications'!B:D,3,FALSE)</f>
        <v>Microsoft Excel</v>
      </c>
      <c r="N3250" t="s">
        <v>147</v>
      </c>
      <c r="O3250" s="42" t="s">
        <v>62</v>
      </c>
      <c r="P3250" t="s">
        <v>1472</v>
      </c>
      <c r="Q3250" t="str">
        <f>VLOOKUP(KamstrupData[[#This Row],[IdLevel123]],'B-Business Capability'!B:L,10,FALSE)</f>
        <v>N/A</v>
      </c>
      <c r="R3250">
        <f>VLOOKUP(KamstrupData[[#This Row],[IdLevel123]],'B-Business Capability'!B:L,11,FALSE)</f>
        <v>0</v>
      </c>
      <c r="T3250" t="s">
        <v>1473</v>
      </c>
      <c r="U3250" t="str">
        <f>_xlfn.CONCAT(KamstrupData[[#This Row],[CountryCode]],"_",KamstrupData[[#This Row],[Business Area]],"_",KamstrupData[[#This Row],[DepartmentTeam]])</f>
        <v>DK10_Supply Chain_Sourcing</v>
      </c>
      <c r="V3250" t="str">
        <f>VLOOKUP(KamstrupData[[#This Row],[ORG_Concat]],'O-Organization'!F:H,3,FALSE)</f>
        <v>11160_DK10_Supply Chain_Supply Chain_Sourcing</v>
      </c>
    </row>
    <row r="3251" spans="4:22">
      <c r="D3251" t="s">
        <v>611</v>
      </c>
      <c r="E3251" t="str">
        <f>VLOOKUP(D3251,'B-Business Capability'!B:H,5,FALSE)</f>
        <v>Strategic Management</v>
      </c>
      <c r="F3251" t="str">
        <f>VLOOKUP(D3251,'B-Business Capability'!B:H,6,FALSE)</f>
        <v>Enterprise Effectiveness &amp; Project Management</v>
      </c>
      <c r="G3251" t="str">
        <f>VLOOKUP(D3251,'B-Business Capability'!B:H,7,FALSE)</f>
        <v>Develop Projects</v>
      </c>
      <c r="I3251" t="s">
        <v>253</v>
      </c>
      <c r="J3251" t="s">
        <v>1246</v>
      </c>
      <c r="L3251" t="s">
        <v>59</v>
      </c>
      <c r="M3251" t="str">
        <f>VLOOKUP(L3251,'A-Applications'!B:D,3,FALSE)</f>
        <v>Microsoft Power Point</v>
      </c>
      <c r="N3251" t="s">
        <v>53</v>
      </c>
      <c r="O3251" s="42" t="s">
        <v>62</v>
      </c>
      <c r="P3251" t="s">
        <v>1532</v>
      </c>
      <c r="Q3251" t="str">
        <f>VLOOKUP(KamstrupData[[#This Row],[IdLevel123]],'B-Business Capability'!B:L,10,FALSE)</f>
        <v>N/A</v>
      </c>
      <c r="R3251">
        <f>VLOOKUP(KamstrupData[[#This Row],[IdLevel123]],'B-Business Capability'!B:L,11,FALSE)</f>
        <v>0</v>
      </c>
      <c r="T3251" t="s">
        <v>1429</v>
      </c>
      <c r="U3251" t="str">
        <f>_xlfn.CONCAT(KamstrupData[[#This Row],[CountryCode]],"_",KamstrupData[[#This Row],[Business Area]],"_",KamstrupData[[#This Row],[DepartmentTeam]])</f>
        <v>DK10_Supply Chain_</v>
      </c>
      <c r="V3251" t="str">
        <f>VLOOKUP(KamstrupData[[#This Row],[ORG_Concat]],'O-Organization'!F:H,3,FALSE)</f>
        <v>11028_DK10_Supply Chain_Supply Chain_</v>
      </c>
    </row>
    <row r="3252" spans="4:22">
      <c r="D3252" t="s">
        <v>1436</v>
      </c>
      <c r="E3252" t="str">
        <f>VLOOKUP(D3252,'B-Business Capability'!B:H,5,FALSE)</f>
        <v>Procurement &amp; Logistics</v>
      </c>
      <c r="F3252" t="str">
        <f>VLOOKUP(D3252,'B-Business Capability'!B:H,6,FALSE)</f>
        <v>Logistics Management</v>
      </c>
      <c r="G3252" t="str">
        <f>VLOOKUP(D3252,'B-Business Capability'!B:H,7,FALSE)</f>
        <v>Manage Demand Forecast</v>
      </c>
      <c r="I3252" t="s">
        <v>253</v>
      </c>
      <c r="J3252" t="s">
        <v>1246</v>
      </c>
      <c r="L3252" t="s">
        <v>59</v>
      </c>
      <c r="M3252" t="str">
        <f>VLOOKUP(L3252,'A-Applications'!B:D,3,FALSE)</f>
        <v>Microsoft Power Point</v>
      </c>
      <c r="N3252" t="s">
        <v>53</v>
      </c>
      <c r="O3252" s="42" t="s">
        <v>54</v>
      </c>
      <c r="P3252" t="s">
        <v>1483</v>
      </c>
      <c r="Q3252" t="str">
        <f>VLOOKUP(KamstrupData[[#This Row],[IdLevel123]],'B-Business Capability'!B:L,10,FALSE)</f>
        <v>Make-to-Delivery (M2D)</v>
      </c>
      <c r="R3252">
        <f>VLOOKUP(KamstrupData[[#This Row],[IdLevel123]],'B-Business Capability'!B:L,11,FALSE)</f>
        <v>0</v>
      </c>
      <c r="T3252" t="s">
        <v>1429</v>
      </c>
      <c r="U3252" t="str">
        <f>_xlfn.CONCAT(KamstrupData[[#This Row],[CountryCode]],"_",KamstrupData[[#This Row],[Business Area]],"_",KamstrupData[[#This Row],[DepartmentTeam]])</f>
        <v>DK10_Supply Chain_</v>
      </c>
      <c r="V3252" t="str">
        <f>VLOOKUP(KamstrupData[[#This Row],[ORG_Concat]],'O-Organization'!F:H,3,FALSE)</f>
        <v>11028_DK10_Supply Chain_Supply Chain_</v>
      </c>
    </row>
    <row r="3253" spans="4:22">
      <c r="D3253" t="s">
        <v>1443</v>
      </c>
      <c r="E3253" t="str">
        <f>VLOOKUP(D3253,'B-Business Capability'!B:H,5,FALSE)</f>
        <v>Procurement &amp; Logistics</v>
      </c>
      <c r="F3253" t="str">
        <f>VLOOKUP(D3253,'B-Business Capability'!B:H,6,FALSE)</f>
        <v>Purchasing</v>
      </c>
      <c r="G3253" t="str">
        <f>VLOOKUP(D3253,'B-Business Capability'!B:H,7,FALSE)</f>
        <v>Define Sourcing Strategy</v>
      </c>
      <c r="I3253" t="s">
        <v>253</v>
      </c>
      <c r="J3253" t="s">
        <v>1246</v>
      </c>
      <c r="L3253" t="s">
        <v>59</v>
      </c>
      <c r="M3253" t="str">
        <f>VLOOKUP(L3253,'A-Applications'!B:D,3,FALSE)</f>
        <v>Microsoft Power Point</v>
      </c>
      <c r="N3253" t="s">
        <v>53</v>
      </c>
      <c r="O3253" s="42" t="s">
        <v>62</v>
      </c>
      <c r="P3253" t="s">
        <v>1445</v>
      </c>
      <c r="Q3253" t="str">
        <f>VLOOKUP(KamstrupData[[#This Row],[IdLevel123]],'B-Business Capability'!B:L,10,FALSE)</f>
        <v>Procure-to-Pay (P2P)</v>
      </c>
      <c r="R3253">
        <f>VLOOKUP(KamstrupData[[#This Row],[IdLevel123]],'B-Business Capability'!B:L,11,FALSE)</f>
        <v>120</v>
      </c>
      <c r="T3253" t="s">
        <v>1429</v>
      </c>
      <c r="U3253" t="str">
        <f>_xlfn.CONCAT(KamstrupData[[#This Row],[CountryCode]],"_",KamstrupData[[#This Row],[Business Area]],"_",KamstrupData[[#This Row],[DepartmentTeam]])</f>
        <v>DK10_Supply Chain_</v>
      </c>
      <c r="V3253" t="str">
        <f>VLOOKUP(KamstrupData[[#This Row],[ORG_Concat]],'O-Organization'!F:H,3,FALSE)</f>
        <v>11028_DK10_Supply Chain_Supply Chain_</v>
      </c>
    </row>
    <row r="3254" spans="4:22">
      <c r="D3254" t="s">
        <v>74</v>
      </c>
      <c r="E3254" t="str">
        <f>VLOOKUP(D3254,'B-Business Capability'!B:H,5,FALSE)</f>
        <v>Strategic Management</v>
      </c>
      <c r="F3254" t="str">
        <f>VLOOKUP(D3254,'B-Business Capability'!B:H,6,FALSE)</f>
        <v>Manage Core Business</v>
      </c>
      <c r="G3254" t="str">
        <f>VLOOKUP(D3254,'B-Business Capability'!B:H,7,FALSE)</f>
        <v>Manage Projects</v>
      </c>
      <c r="I3254" t="s">
        <v>253</v>
      </c>
      <c r="J3254" t="s">
        <v>1246</v>
      </c>
      <c r="L3254" t="s">
        <v>59</v>
      </c>
      <c r="M3254" t="str">
        <f>VLOOKUP(L3254,'A-Applications'!B:D,3,FALSE)</f>
        <v>Microsoft Power Point</v>
      </c>
      <c r="N3254" t="s">
        <v>53</v>
      </c>
      <c r="O3254" s="42" t="s">
        <v>62</v>
      </c>
      <c r="P3254" t="s">
        <v>1520</v>
      </c>
      <c r="Q3254" t="str">
        <f>VLOOKUP(KamstrupData[[#This Row],[IdLevel123]],'B-Business Capability'!B:L,10,FALSE)</f>
        <v>N/A</v>
      </c>
      <c r="R3254">
        <f>VLOOKUP(KamstrupData[[#This Row],[IdLevel123]],'B-Business Capability'!B:L,11,FALSE)</f>
        <v>0</v>
      </c>
      <c r="T3254" t="s">
        <v>1429</v>
      </c>
      <c r="U3254" t="str">
        <f>_xlfn.CONCAT(KamstrupData[[#This Row],[CountryCode]],"_",KamstrupData[[#This Row],[Business Area]],"_",KamstrupData[[#This Row],[DepartmentTeam]])</f>
        <v>DK10_Supply Chain_</v>
      </c>
      <c r="V3254" t="str">
        <f>VLOOKUP(KamstrupData[[#This Row],[ORG_Concat]],'O-Organization'!F:H,3,FALSE)</f>
        <v>11028_DK10_Supply Chain_Supply Chain_</v>
      </c>
    </row>
    <row r="3255" spans="4:22">
      <c r="D3255" t="s">
        <v>1542</v>
      </c>
      <c r="E3255" t="str">
        <f>VLOOKUP(D3255,'B-Business Capability'!B:H,5,FALSE)</f>
        <v>Supply Chain</v>
      </c>
      <c r="F3255" t="str">
        <f>VLOOKUP(D3255,'B-Business Capability'!B:H,6,FALSE)</f>
        <v>Supply Chain Strategy &amp; Planning</v>
      </c>
      <c r="G3255">
        <f>VLOOKUP(D3255,'B-Business Capability'!B:H,7,FALSE)</f>
        <v>0</v>
      </c>
      <c r="I3255" t="s">
        <v>253</v>
      </c>
      <c r="J3255" t="s">
        <v>1246</v>
      </c>
      <c r="L3255" t="s">
        <v>59</v>
      </c>
      <c r="M3255" t="str">
        <f>VLOOKUP(L3255,'A-Applications'!B:D,3,FALSE)</f>
        <v>Microsoft Power Point</v>
      </c>
      <c r="N3255" t="s">
        <v>53</v>
      </c>
      <c r="O3255" s="42" t="s">
        <v>62</v>
      </c>
      <c r="P3255" t="s">
        <v>191</v>
      </c>
      <c r="Q3255" t="str">
        <f>VLOOKUP(KamstrupData[[#This Row],[IdLevel123]],'B-Business Capability'!B:L,10,FALSE)</f>
        <v>Procure-to-Pay (P2P)</v>
      </c>
      <c r="R3255">
        <f>VLOOKUP(KamstrupData[[#This Row],[IdLevel123]],'B-Business Capability'!B:L,11,FALSE)</f>
        <v>620</v>
      </c>
      <c r="U3255" t="str">
        <f>_xlfn.CONCAT(KamstrupData[[#This Row],[CountryCode]],"_",KamstrupData[[#This Row],[Business Area]],"_",KamstrupData[[#This Row],[DepartmentTeam]])</f>
        <v>DK10_Supply Chain_</v>
      </c>
      <c r="V3255" t="str">
        <f>VLOOKUP(KamstrupData[[#This Row],[ORG_Concat]],'O-Organization'!F:H,3,FALSE)</f>
        <v>11028_DK10_Supply Chain_Supply Chain_</v>
      </c>
    </row>
    <row r="3256" spans="4:22">
      <c r="D3256" t="s">
        <v>513</v>
      </c>
      <c r="E3256" t="str">
        <f>VLOOKUP(D3256,'B-Business Capability'!B:H,5,FALSE)</f>
        <v>Strategic Management</v>
      </c>
      <c r="F3256" t="str">
        <f>VLOOKUP(D3256,'B-Business Capability'!B:H,6,FALSE)</f>
        <v>Business Process Management</v>
      </c>
      <c r="G3256" t="str">
        <f>VLOOKUP(D3256,'B-Business Capability'!B:H,7,FALSE)</f>
        <v>Business Process Optimization</v>
      </c>
      <c r="I3256" t="s">
        <v>253</v>
      </c>
      <c r="J3256" t="s">
        <v>1246</v>
      </c>
      <c r="L3256" t="s">
        <v>59</v>
      </c>
      <c r="M3256" t="str">
        <f>VLOOKUP(L3256,'A-Applications'!B:D,3,FALSE)</f>
        <v>Microsoft Power Point</v>
      </c>
      <c r="N3256" t="s">
        <v>53</v>
      </c>
      <c r="O3256" s="42" t="s">
        <v>62</v>
      </c>
      <c r="P3256" t="s">
        <v>1541</v>
      </c>
      <c r="Q3256" t="str">
        <f>VLOOKUP(KamstrupData[[#This Row],[IdLevel123]],'B-Business Capability'!B:L,10,FALSE)</f>
        <v>Order-to-Cash (O2C)</v>
      </c>
      <c r="R3256">
        <f>VLOOKUP(KamstrupData[[#This Row],[IdLevel123]],'B-Business Capability'!B:L,11,FALSE)</f>
        <v>800</v>
      </c>
      <c r="T3256" t="s">
        <v>1429</v>
      </c>
      <c r="U3256" t="str">
        <f>_xlfn.CONCAT(KamstrupData[[#This Row],[CountryCode]],"_",KamstrupData[[#This Row],[Business Area]],"_",KamstrupData[[#This Row],[DepartmentTeam]])</f>
        <v>DK10_Supply Chain_</v>
      </c>
      <c r="V3256" t="str">
        <f>VLOOKUP(KamstrupData[[#This Row],[ORG_Concat]],'O-Organization'!F:H,3,FALSE)</f>
        <v>11028_DK10_Supply Chain_Supply Chain_</v>
      </c>
    </row>
    <row r="3257" spans="4:22">
      <c r="D3257" t="s">
        <v>1449</v>
      </c>
      <c r="E3257" t="str">
        <f>VLOOKUP(D3257,'B-Business Capability'!B:H,5,FALSE)</f>
        <v>Procurement &amp; Logistics</v>
      </c>
      <c r="F3257" t="str">
        <f>VLOOKUP(D3257,'B-Business Capability'!B:H,6,FALSE)</f>
        <v>Purchasing</v>
      </c>
      <c r="G3257" t="str">
        <f>VLOOKUP(D3257,'B-Business Capability'!B:H,7,FALSE)</f>
        <v>Manage Purchase Procedure</v>
      </c>
      <c r="I3257" t="s">
        <v>253</v>
      </c>
      <c r="J3257" t="s">
        <v>1246</v>
      </c>
      <c r="L3257" t="s">
        <v>60</v>
      </c>
      <c r="M3257" t="str">
        <f>VLOOKUP(L3257,'A-Applications'!B:D,3,FALSE)</f>
        <v>Microsoft Outlook</v>
      </c>
      <c r="N3257" t="s">
        <v>53</v>
      </c>
      <c r="O3257" s="42" t="s">
        <v>62</v>
      </c>
      <c r="P3257" t="s">
        <v>1450</v>
      </c>
      <c r="Q3257" t="str">
        <f>VLOOKUP(KamstrupData[[#This Row],[IdLevel123]],'B-Business Capability'!B:L,10,FALSE)</f>
        <v>Procure-to-Pay (P2P)</v>
      </c>
      <c r="R3257">
        <f>VLOOKUP(KamstrupData[[#This Row],[IdLevel123]],'B-Business Capability'!B:L,11,FALSE)</f>
        <v>340</v>
      </c>
      <c r="T3257" t="s">
        <v>1429</v>
      </c>
      <c r="U3257" t="str">
        <f>_xlfn.CONCAT(KamstrupData[[#This Row],[CountryCode]],"_",KamstrupData[[#This Row],[Business Area]],"_",KamstrupData[[#This Row],[DepartmentTeam]])</f>
        <v>DK10_Supply Chain_</v>
      </c>
      <c r="V3257" t="str">
        <f>VLOOKUP(KamstrupData[[#This Row],[ORG_Concat]],'O-Organization'!F:H,3,FALSE)</f>
        <v>11028_DK10_Supply Chain_Supply Chain_</v>
      </c>
    </row>
    <row r="3258" spans="4:22">
      <c r="D3258" t="s">
        <v>1496</v>
      </c>
      <c r="E3258" t="str">
        <f>VLOOKUP(D3258,'B-Business Capability'!B:H,5,FALSE)</f>
        <v>Procurement &amp; Logistics</v>
      </c>
      <c r="F3258" t="str">
        <f>VLOOKUP(D3258,'B-Business Capability'!B:H,6,FALSE)</f>
        <v>Purchasing</v>
      </c>
      <c r="G3258" t="str">
        <f>VLOOKUP(D3258,'B-Business Capability'!B:H,7,FALSE)</f>
        <v>Decide On Sourcing</v>
      </c>
      <c r="I3258" t="s">
        <v>253</v>
      </c>
      <c r="J3258" t="s">
        <v>1246</v>
      </c>
      <c r="K3258" t="s">
        <v>1420</v>
      </c>
      <c r="L3258" t="s">
        <v>202</v>
      </c>
      <c r="M3258" t="str">
        <f>VLOOKUP(L3258,'A-Applications'!B:D,3,FALSE)</f>
        <v>DocuSign CLM</v>
      </c>
      <c r="N3258" t="s">
        <v>53</v>
      </c>
      <c r="O3258" s="42" t="s">
        <v>62</v>
      </c>
      <c r="P3258" t="s">
        <v>1497</v>
      </c>
      <c r="Q3258" t="str">
        <f>VLOOKUP(KamstrupData[[#This Row],[IdLevel123]],'B-Business Capability'!B:L,10,FALSE)</f>
        <v>Procure-to-Pay (P2P)</v>
      </c>
      <c r="R3258">
        <f>VLOOKUP(KamstrupData[[#This Row],[IdLevel123]],'B-Business Capability'!B:L,11,FALSE)</f>
        <v>125</v>
      </c>
      <c r="T3258" t="s">
        <v>1422</v>
      </c>
      <c r="U3258" t="str">
        <f>_xlfn.CONCAT(KamstrupData[[#This Row],[CountryCode]],"_",KamstrupData[[#This Row],[Business Area]],"_",KamstrupData[[#This Row],[DepartmentTeam]])</f>
        <v>DK10_Supply Chain_Sourcing</v>
      </c>
      <c r="V3258" t="str">
        <f>VLOOKUP(KamstrupData[[#This Row],[ORG_Concat]],'O-Organization'!F:H,3,FALSE)</f>
        <v>11160_DK10_Supply Chain_Supply Chain_Sourcing</v>
      </c>
    </row>
    <row r="3259" spans="4:22">
      <c r="D3259" t="s">
        <v>1498</v>
      </c>
      <c r="E3259" t="str">
        <f>VLOOKUP(D3259,'B-Business Capability'!B:H,5,FALSE)</f>
        <v>Procurement &amp; Logistics</v>
      </c>
      <c r="F3259" t="str">
        <f>VLOOKUP(D3259,'B-Business Capability'!B:H,6,FALSE)</f>
        <v>Supplier Contact Management</v>
      </c>
      <c r="G3259" t="str">
        <f>VLOOKUP(D3259,'B-Business Capability'!B:H,7,FALSE)</f>
        <v>Manage Supplier Contract</v>
      </c>
      <c r="I3259" t="s">
        <v>253</v>
      </c>
      <c r="J3259" t="s">
        <v>1246</v>
      </c>
      <c r="K3259" t="s">
        <v>1420</v>
      </c>
      <c r="L3259" t="s">
        <v>202</v>
      </c>
      <c r="M3259" t="str">
        <f>VLOOKUP(L3259,'A-Applications'!B:D,3,FALSE)</f>
        <v>DocuSign CLM</v>
      </c>
      <c r="N3259" t="s">
        <v>53</v>
      </c>
      <c r="O3259" s="42" t="s">
        <v>62</v>
      </c>
      <c r="P3259" t="s">
        <v>1499</v>
      </c>
      <c r="Q3259" t="str">
        <f>VLOOKUP(KamstrupData[[#This Row],[IdLevel123]],'B-Business Capability'!B:L,10,FALSE)</f>
        <v>Procure-to-Pay (P2P)</v>
      </c>
      <c r="R3259">
        <f>VLOOKUP(KamstrupData[[#This Row],[IdLevel123]],'B-Business Capability'!B:L,11,FALSE)</f>
        <v>230</v>
      </c>
      <c r="T3259" t="s">
        <v>1422</v>
      </c>
      <c r="U3259" t="str">
        <f>_xlfn.CONCAT(KamstrupData[[#This Row],[CountryCode]],"_",KamstrupData[[#This Row],[Business Area]],"_",KamstrupData[[#This Row],[DepartmentTeam]])</f>
        <v>DK10_Supply Chain_Sourcing</v>
      </c>
      <c r="V3259" t="str">
        <f>VLOOKUP(KamstrupData[[#This Row],[ORG_Concat]],'O-Organization'!F:H,3,FALSE)</f>
        <v>11160_DK10_Supply Chain_Supply Chain_Sourcing</v>
      </c>
    </row>
    <row r="3260" spans="4:22">
      <c r="D3260" t="s">
        <v>158</v>
      </c>
      <c r="E3260" t="str">
        <f>VLOOKUP(D3260,'B-Business Capability'!B:H,5,FALSE)</f>
        <v>Sales</v>
      </c>
      <c r="F3260" t="str">
        <f>VLOOKUP(D3260,'B-Business Capability'!B:H,6,FALSE)</f>
        <v>Quotation, Order, and Contract Management</v>
      </c>
      <c r="G3260" t="str">
        <f>VLOOKUP(D3260,'B-Business Capability'!B:H,7,FALSE)</f>
        <v>Sales order management and processing</v>
      </c>
      <c r="I3260" t="s">
        <v>253</v>
      </c>
      <c r="J3260" t="s">
        <v>1246</v>
      </c>
      <c r="K3260" t="s">
        <v>1469</v>
      </c>
      <c r="L3260" t="s">
        <v>202</v>
      </c>
      <c r="M3260" t="str">
        <f>VLOOKUP(L3260,'A-Applications'!B:D,3,FALSE)</f>
        <v>DocuSign CLM</v>
      </c>
      <c r="N3260" t="s">
        <v>53</v>
      </c>
      <c r="O3260" s="42" t="s">
        <v>62</v>
      </c>
      <c r="P3260" t="s">
        <v>97</v>
      </c>
      <c r="Q3260" t="str">
        <f>VLOOKUP(KamstrupData[[#This Row],[IdLevel123]],'B-Business Capability'!B:L,10,FALSE)</f>
        <v>Order-to-Cash (O2C)</v>
      </c>
      <c r="R3260">
        <f>VLOOKUP(KamstrupData[[#This Row],[IdLevel123]],'B-Business Capability'!B:L,11,FALSE)</f>
        <v>107</v>
      </c>
      <c r="T3260" t="s">
        <v>1474</v>
      </c>
      <c r="U3260" t="str">
        <f>_xlfn.CONCAT(KamstrupData[[#This Row],[CountryCode]],"_",KamstrupData[[#This Row],[Business Area]],"_",KamstrupData[[#This Row],[DepartmentTeam]])</f>
        <v>DK10_Supply Chain_Product Service</v>
      </c>
      <c r="V3260" t="str">
        <f>VLOOKUP(KamstrupData[[#This Row],[ORG_Concat]],'O-Organization'!F:H,3,FALSE)</f>
        <v>11164_DK10_Supply Chain_Supply Chain_Product Service</v>
      </c>
    </row>
    <row r="3261" spans="4:22">
      <c r="D3261" t="s">
        <v>74</v>
      </c>
      <c r="E3261" t="str">
        <f>VLOOKUP(D3261,'B-Business Capability'!B:H,5,FALSE)</f>
        <v>Strategic Management</v>
      </c>
      <c r="F3261" t="str">
        <f>VLOOKUP(D3261,'B-Business Capability'!B:H,6,FALSE)</f>
        <v>Manage Core Business</v>
      </c>
      <c r="G3261" t="str">
        <f>VLOOKUP(D3261,'B-Business Capability'!B:H,7,FALSE)</f>
        <v>Manage Projects</v>
      </c>
      <c r="I3261" t="s">
        <v>253</v>
      </c>
      <c r="J3261" t="s">
        <v>1246</v>
      </c>
      <c r="L3261" t="s">
        <v>316</v>
      </c>
      <c r="M3261" t="str">
        <f>VLOOKUP(L3261,'A-Applications'!B:D,3,FALSE)</f>
        <v>Miro</v>
      </c>
      <c r="N3261" t="s">
        <v>53</v>
      </c>
      <c r="O3261" s="42" t="s">
        <v>62</v>
      </c>
      <c r="P3261" t="s">
        <v>1468</v>
      </c>
      <c r="Q3261" t="str">
        <f>VLOOKUP(KamstrupData[[#This Row],[IdLevel123]],'B-Business Capability'!B:L,10,FALSE)</f>
        <v>N/A</v>
      </c>
      <c r="R3261">
        <f>VLOOKUP(KamstrupData[[#This Row],[IdLevel123]],'B-Business Capability'!B:L,11,FALSE)</f>
        <v>0</v>
      </c>
      <c r="U3261" t="str">
        <f>_xlfn.CONCAT(KamstrupData[[#This Row],[CountryCode]],"_",KamstrupData[[#This Row],[Business Area]],"_",KamstrupData[[#This Row],[DepartmentTeam]])</f>
        <v>DK10_Supply Chain_</v>
      </c>
      <c r="V3261" t="str">
        <f>VLOOKUP(KamstrupData[[#This Row],[ORG_Concat]],'O-Organization'!F:H,3,FALSE)</f>
        <v>11028_DK10_Supply Chain_Supply Chain_</v>
      </c>
    </row>
    <row r="3262" spans="4:22">
      <c r="D3262" t="s">
        <v>985</v>
      </c>
      <c r="E3262" t="str">
        <f>VLOOKUP(D3262,'B-Business Capability'!B:H,5,FALSE)</f>
        <v>OT Hosting</v>
      </c>
      <c r="F3262" t="str">
        <f>VLOOKUP(D3262,'B-Business Capability'!B:H,6,FALSE)</f>
        <v>OT Operations &amp; Service</v>
      </c>
      <c r="G3262" t="str">
        <f>VLOOKUP(D3262,'B-Business Capability'!B:H,7,FALSE)</f>
        <v>Third-Party Software</v>
      </c>
      <c r="I3262" t="s">
        <v>253</v>
      </c>
      <c r="J3262" t="s">
        <v>1246</v>
      </c>
      <c r="K3262" t="s">
        <v>1469</v>
      </c>
      <c r="L3262" t="s">
        <v>316</v>
      </c>
      <c r="M3262" t="str">
        <f>VLOOKUP(L3262,'A-Applications'!B:D,3,FALSE)</f>
        <v>Miro</v>
      </c>
      <c r="N3262" t="s">
        <v>53</v>
      </c>
      <c r="O3262" s="42" t="s">
        <v>62</v>
      </c>
      <c r="P3262" t="s">
        <v>97</v>
      </c>
      <c r="Q3262" t="str">
        <f>VLOOKUP(KamstrupData[[#This Row],[IdLevel123]],'B-Business Capability'!B:L,10,FALSE)</f>
        <v>N/A</v>
      </c>
      <c r="R3262">
        <f>VLOOKUP(KamstrupData[[#This Row],[IdLevel123]],'B-Business Capability'!B:L,11,FALSE)</f>
        <v>0</v>
      </c>
      <c r="T3262" t="s">
        <v>1488</v>
      </c>
      <c r="U3262" t="str">
        <f>_xlfn.CONCAT(KamstrupData[[#This Row],[CountryCode]],"_",KamstrupData[[#This Row],[Business Area]],"_",KamstrupData[[#This Row],[DepartmentTeam]])</f>
        <v>DK10_Supply Chain_Product Service</v>
      </c>
      <c r="V3262" t="str">
        <f>VLOOKUP(KamstrupData[[#This Row],[ORG_Concat]],'O-Organization'!F:H,3,FALSE)</f>
        <v>11164_DK10_Supply Chain_Supply Chain_Product Service</v>
      </c>
    </row>
    <row r="3263" spans="4:22">
      <c r="D3263" t="s">
        <v>1496</v>
      </c>
      <c r="E3263" t="str">
        <f>VLOOKUP(D3263,'B-Business Capability'!B:H,5,FALSE)</f>
        <v>Procurement &amp; Logistics</v>
      </c>
      <c r="F3263" t="str">
        <f>VLOOKUP(D3263,'B-Business Capability'!B:H,6,FALSE)</f>
        <v>Purchasing</v>
      </c>
      <c r="G3263" t="str">
        <f>VLOOKUP(D3263,'B-Business Capability'!B:H,7,FALSE)</f>
        <v>Decide On Sourcing</v>
      </c>
      <c r="I3263" t="s">
        <v>253</v>
      </c>
      <c r="J3263" t="s">
        <v>1246</v>
      </c>
      <c r="K3263" t="s">
        <v>1420</v>
      </c>
      <c r="L3263" t="s">
        <v>205</v>
      </c>
      <c r="M3263" t="str">
        <f>VLOOKUP(L3263,'A-Applications'!B:D,3,FALSE)</f>
        <v>Dunn and Bradstreet (Finance Analytics)</v>
      </c>
      <c r="N3263" t="s">
        <v>53</v>
      </c>
      <c r="O3263" s="42" t="s">
        <v>62</v>
      </c>
      <c r="P3263" t="s">
        <v>1497</v>
      </c>
      <c r="Q3263" t="str">
        <f>VLOOKUP(KamstrupData[[#This Row],[IdLevel123]],'B-Business Capability'!B:L,10,FALSE)</f>
        <v>Procure-to-Pay (P2P)</v>
      </c>
      <c r="R3263">
        <f>VLOOKUP(KamstrupData[[#This Row],[IdLevel123]],'B-Business Capability'!B:L,11,FALSE)</f>
        <v>125</v>
      </c>
      <c r="T3263" t="s">
        <v>1422</v>
      </c>
      <c r="U3263" t="str">
        <f>_xlfn.CONCAT(KamstrupData[[#This Row],[CountryCode]],"_",KamstrupData[[#This Row],[Business Area]],"_",KamstrupData[[#This Row],[DepartmentTeam]])</f>
        <v>DK10_Supply Chain_Sourcing</v>
      </c>
      <c r="V3263" t="str">
        <f>VLOOKUP(KamstrupData[[#This Row],[ORG_Concat]],'O-Organization'!F:H,3,FALSE)</f>
        <v>11160_DK10_Supply Chain_Supply Chain_Sourcing</v>
      </c>
    </row>
    <row r="3264" spans="4:22">
      <c r="D3264" t="s">
        <v>95</v>
      </c>
      <c r="E3264" t="str">
        <f>VLOOKUP(D3264,'B-Business Capability'!B:H,5,FALSE)</f>
        <v>Not mapped to capability</v>
      </c>
      <c r="F3264">
        <f>VLOOKUP(D3264,'B-Business Capability'!B:H,6,FALSE)</f>
        <v>0</v>
      </c>
      <c r="G3264">
        <f>VLOOKUP(D3264,'B-Business Capability'!B:H,7,FALSE)</f>
        <v>0</v>
      </c>
      <c r="I3264" t="s">
        <v>253</v>
      </c>
      <c r="J3264" t="s">
        <v>1246</v>
      </c>
      <c r="K3264" t="s">
        <v>1420</v>
      </c>
      <c r="L3264" t="s">
        <v>205</v>
      </c>
      <c r="M3264" t="str">
        <f>VLOOKUP(L3264,'A-Applications'!B:D,3,FALSE)</f>
        <v>Dunn and Bradstreet (Finance Analytics)</v>
      </c>
      <c r="O3264" s="42"/>
      <c r="P3264" t="s">
        <v>1543</v>
      </c>
      <c r="Q3264" t="str">
        <f>VLOOKUP(KamstrupData[[#This Row],[IdLevel123]],'B-Business Capability'!B:L,10,FALSE)</f>
        <v>N/A</v>
      </c>
      <c r="R3264">
        <f>VLOOKUP(KamstrupData[[#This Row],[IdLevel123]],'B-Business Capability'!B:L,11,FALSE)</f>
        <v>0</v>
      </c>
      <c r="T3264" t="s">
        <v>1544</v>
      </c>
      <c r="U3264" t="str">
        <f>_xlfn.CONCAT(KamstrupData[[#This Row],[CountryCode]],"_",KamstrupData[[#This Row],[Business Area]],"_",KamstrupData[[#This Row],[DepartmentTeam]])</f>
        <v>DK10_Supply Chain_Sourcing</v>
      </c>
      <c r="V3264" t="str">
        <f>VLOOKUP(KamstrupData[[#This Row],[ORG_Concat]],'O-Organization'!F:H,3,FALSE)</f>
        <v>11160_DK10_Supply Chain_Supply Chain_Sourcing</v>
      </c>
    </row>
    <row r="3265" spans="2:22">
      <c r="D3265" t="s">
        <v>1419</v>
      </c>
      <c r="E3265" t="str">
        <f>VLOOKUP(D3265,'B-Business Capability'!B:H,5,FALSE)</f>
        <v>Procurement &amp; Logistics</v>
      </c>
      <c r="F3265" t="str">
        <f>VLOOKUP(D3265,'B-Business Capability'!B:H,6,FALSE)</f>
        <v>Purchasing</v>
      </c>
      <c r="G3265">
        <f>VLOOKUP(D3265,'B-Business Capability'!B:H,7,FALSE)</f>
        <v>0</v>
      </c>
      <c r="I3265" t="s">
        <v>253</v>
      </c>
      <c r="J3265" t="s">
        <v>1246</v>
      </c>
      <c r="K3265" t="s">
        <v>1420</v>
      </c>
      <c r="L3265" t="s">
        <v>317</v>
      </c>
      <c r="M3265" t="str">
        <f>VLOOKUP(L3265,'A-Applications'!B:D,3,FALSE)</f>
        <v>Think-Cell</v>
      </c>
      <c r="N3265" t="s">
        <v>53</v>
      </c>
      <c r="O3265" s="42" t="s">
        <v>62</v>
      </c>
      <c r="P3265" t="s">
        <v>1421</v>
      </c>
      <c r="Q3265" t="str">
        <f>VLOOKUP(KamstrupData[[#This Row],[IdLevel123]],'B-Business Capability'!B:L,10,FALSE)</f>
        <v>Procure-to-Pay (P2P)</v>
      </c>
      <c r="R3265">
        <f>VLOOKUP(KamstrupData[[#This Row],[IdLevel123]],'B-Business Capability'!B:L,11,FALSE)</f>
        <v>300</v>
      </c>
      <c r="T3265" t="s">
        <v>1422</v>
      </c>
      <c r="U3265" t="str">
        <f>_xlfn.CONCAT(KamstrupData[[#This Row],[CountryCode]],"_",KamstrupData[[#This Row],[Business Area]],"_",KamstrupData[[#This Row],[DepartmentTeam]])</f>
        <v>DK10_Supply Chain_Sourcing</v>
      </c>
      <c r="V3265" t="str">
        <f>VLOOKUP(KamstrupData[[#This Row],[ORG_Concat]],'O-Organization'!F:H,3,FALSE)</f>
        <v>11160_DK10_Supply Chain_Supply Chain_Sourcing</v>
      </c>
    </row>
    <row r="3266" spans="2:22">
      <c r="D3266" t="s">
        <v>74</v>
      </c>
      <c r="E3266" t="str">
        <f>VLOOKUP(D3266,'B-Business Capability'!B:H,5,FALSE)</f>
        <v>Strategic Management</v>
      </c>
      <c r="F3266" t="str">
        <f>VLOOKUP(D3266,'B-Business Capability'!B:H,6,FALSE)</f>
        <v>Manage Core Business</v>
      </c>
      <c r="G3266" t="str">
        <f>VLOOKUP(D3266,'B-Business Capability'!B:H,7,FALSE)</f>
        <v>Manage Projects</v>
      </c>
      <c r="I3266" t="s">
        <v>253</v>
      </c>
      <c r="J3266" t="s">
        <v>1246</v>
      </c>
      <c r="L3266" t="s">
        <v>317</v>
      </c>
      <c r="M3266" t="str">
        <f>VLOOKUP(L3266,'A-Applications'!B:D,3,FALSE)</f>
        <v>Think-Cell</v>
      </c>
      <c r="N3266" t="s">
        <v>53</v>
      </c>
      <c r="O3266" s="42" t="s">
        <v>62</v>
      </c>
      <c r="P3266" t="s">
        <v>1468</v>
      </c>
      <c r="Q3266" t="str">
        <f>VLOOKUP(KamstrupData[[#This Row],[IdLevel123]],'B-Business Capability'!B:L,10,FALSE)</f>
        <v>N/A</v>
      </c>
      <c r="R3266">
        <f>VLOOKUP(KamstrupData[[#This Row],[IdLevel123]],'B-Business Capability'!B:L,11,FALSE)</f>
        <v>0</v>
      </c>
      <c r="U3266" t="str">
        <f>_xlfn.CONCAT(KamstrupData[[#This Row],[CountryCode]],"_",KamstrupData[[#This Row],[Business Area]],"_",KamstrupData[[#This Row],[DepartmentTeam]])</f>
        <v>DK10_Supply Chain_</v>
      </c>
      <c r="V3266" t="str">
        <f>VLOOKUP(KamstrupData[[#This Row],[ORG_Concat]],'O-Organization'!F:H,3,FALSE)</f>
        <v>11028_DK10_Supply Chain_Supply Chain_</v>
      </c>
    </row>
    <row r="3267" spans="2:22">
      <c r="D3267" t="s">
        <v>1511</v>
      </c>
      <c r="E3267" t="str">
        <f>VLOOKUP(D3267,'B-Business Capability'!B:H,5,FALSE)</f>
        <v>Supply Chain</v>
      </c>
      <c r="F3267" t="str">
        <f>VLOOKUP(D3267,'B-Business Capability'!B:H,6,FALSE)</f>
        <v>Supply Chain Performance Monitoring</v>
      </c>
      <c r="G3267">
        <f>VLOOKUP(D3267,'B-Business Capability'!B:H,7,FALSE)</f>
        <v>0</v>
      </c>
      <c r="I3267" t="s">
        <v>253</v>
      </c>
      <c r="J3267" t="s">
        <v>1246</v>
      </c>
      <c r="L3267" t="s">
        <v>1545</v>
      </c>
      <c r="M3267" t="str">
        <f>VLOOKUP(L3267,'A-Applications'!B:D,3,FALSE)</f>
        <v>DMaaST</v>
      </c>
      <c r="N3267" t="s">
        <v>147</v>
      </c>
      <c r="O3267" s="42" t="s">
        <v>54</v>
      </c>
      <c r="P3267" t="s">
        <v>191</v>
      </c>
      <c r="Q3267" t="str">
        <f>VLOOKUP(KamstrupData[[#This Row],[IdLevel123]],'B-Business Capability'!B:L,10,FALSE)</f>
        <v>N/A</v>
      </c>
      <c r="R3267">
        <f>VLOOKUP(KamstrupData[[#This Row],[IdLevel123]],'B-Business Capability'!B:L,11,FALSE)</f>
        <v>0</v>
      </c>
      <c r="U3267" t="str">
        <f>_xlfn.CONCAT(KamstrupData[[#This Row],[CountryCode]],"_",KamstrupData[[#This Row],[Business Area]],"_",KamstrupData[[#This Row],[DepartmentTeam]])</f>
        <v>DK10_Supply Chain_</v>
      </c>
      <c r="V3267" t="str">
        <f>VLOOKUP(KamstrupData[[#This Row],[ORG_Concat]],'O-Organization'!F:H,3,FALSE)</f>
        <v>11028_DK10_Supply Chain_Supply Chain_</v>
      </c>
    </row>
    <row r="3268" spans="2:22">
      <c r="B3268" s="28">
        <v>45292</v>
      </c>
      <c r="D3268" t="s">
        <v>119</v>
      </c>
      <c r="E3268" t="str">
        <f>VLOOKUP(D3268,'B-Business Capability'!B:H,5,FALSE)</f>
        <v>Finance</v>
      </c>
      <c r="F3268" t="str">
        <f>VLOOKUP(D3268,'B-Business Capability'!B:H,6,FALSE)</f>
        <v>Settlements &amp; Payments</v>
      </c>
      <c r="G3268" t="str">
        <f>VLOOKUP(D3268,'B-Business Capability'!B:H,7,FALSE)</f>
        <v>Travel &amp; Expense Management</v>
      </c>
      <c r="I3268" t="s">
        <v>253</v>
      </c>
      <c r="J3268" t="s">
        <v>1246</v>
      </c>
      <c r="K3268" t="s">
        <v>1469</v>
      </c>
      <c r="L3268" t="s">
        <v>138</v>
      </c>
      <c r="M3268" t="str">
        <f>VLOOKUP(L3268,'A-Applications'!B:D,3,FALSE)</f>
        <v>Travelpool</v>
      </c>
      <c r="N3268" t="s">
        <v>53</v>
      </c>
      <c r="O3268" s="42" t="s">
        <v>62</v>
      </c>
      <c r="P3268" t="s">
        <v>139</v>
      </c>
      <c r="Q3268" t="str">
        <f>VLOOKUP(KamstrupData[[#This Row],[IdLevel123]],'B-Business Capability'!B:L,10,FALSE)</f>
        <v>Hire-to-Retire (H2R)</v>
      </c>
      <c r="R3268">
        <f>VLOOKUP(KamstrupData[[#This Row],[IdLevel123]],'B-Business Capability'!B:L,11,FALSE)</f>
        <v>750</v>
      </c>
      <c r="S3268" t="s">
        <v>237</v>
      </c>
      <c r="T3268" t="s">
        <v>1488</v>
      </c>
      <c r="U3268" t="str">
        <f>_xlfn.CONCAT(KamstrupData[[#This Row],[CountryCode]],"_",KamstrupData[[#This Row],[Business Area]],"_",KamstrupData[[#This Row],[DepartmentTeam]])</f>
        <v>DK10_Supply Chain_Product Service</v>
      </c>
      <c r="V3268" t="str">
        <f>VLOOKUP(KamstrupData[[#This Row],[ORG_Concat]],'O-Organization'!F:H,3,FALSE)</f>
        <v>11164_DK10_Supply Chain_Supply Chain_Product Service</v>
      </c>
    </row>
    <row r="3269" spans="2:22">
      <c r="B3269" s="28">
        <v>46143</v>
      </c>
      <c r="D3269" s="28" t="s">
        <v>78</v>
      </c>
      <c r="E3269" t="str">
        <f>VLOOKUP(D3269,'B-Business Capability'!B:H,5,FALSE)</f>
        <v>Customer Service</v>
      </c>
      <c r="F3269" t="str">
        <f>VLOOKUP(D3269,'B-Business Capability'!B:H,6,FALSE)</f>
        <v>Customer Service and Support</v>
      </c>
      <c r="G3269" t="str">
        <f>VLOOKUP(D3269,'B-Business Capability'!B:H,7,FALSE)</f>
        <v>Service Request Management</v>
      </c>
      <c r="I3269" t="s">
        <v>253</v>
      </c>
      <c r="J3269" t="s">
        <v>1246</v>
      </c>
      <c r="L3269" t="s">
        <v>319</v>
      </c>
      <c r="M3269" t="str">
        <f>VLOOKUP(L3269,'A-Applications'!B:D,3,FALSE)</f>
        <v>Azure Integration Services</v>
      </c>
      <c r="N3269" t="s">
        <v>147</v>
      </c>
      <c r="O3269" s="42"/>
      <c r="P3269" t="s">
        <v>97</v>
      </c>
      <c r="Q3269" t="str">
        <f>VLOOKUP(KamstrupData[[#This Row],[IdLevel123]],'B-Business Capability'!B:L,10,FALSE)</f>
        <v>Customer Service and Support</v>
      </c>
      <c r="R3269">
        <f>VLOOKUP(KamstrupData[[#This Row],[IdLevel123]],'B-Business Capability'!B:L,11,FALSE)</f>
        <v>0</v>
      </c>
      <c r="S3269" t="s">
        <v>1027</v>
      </c>
      <c r="U3269" t="str">
        <f>_xlfn.CONCAT(KamstrupData[[#This Row],[CountryCode]],"_",KamstrupData[[#This Row],[Business Area]],"_",KamstrupData[[#This Row],[DepartmentTeam]])</f>
        <v>DK10_Supply Chain_</v>
      </c>
      <c r="V3269" t="str">
        <f>VLOOKUP(KamstrupData[[#This Row],[ORG_Concat]],'O-Organization'!F:H,3,FALSE)</f>
        <v>11028_DK10_Supply Chain_Supply Chain_</v>
      </c>
    </row>
    <row r="3270" spans="2:22">
      <c r="B3270" s="28">
        <v>45292</v>
      </c>
      <c r="C3270" s="28">
        <v>46203</v>
      </c>
      <c r="D3270" t="s">
        <v>78</v>
      </c>
      <c r="E3270" t="str">
        <f>VLOOKUP(D3270,'B-Business Capability'!B:H,5,FALSE)</f>
        <v>Customer Service</v>
      </c>
      <c r="F3270" t="str">
        <f>VLOOKUP(D3270,'B-Business Capability'!B:H,6,FALSE)</f>
        <v>Customer Service and Support</v>
      </c>
      <c r="G3270" t="str">
        <f>VLOOKUP(D3270,'B-Business Capability'!B:H,7,FALSE)</f>
        <v>Service Request Management</v>
      </c>
      <c r="I3270" t="s">
        <v>253</v>
      </c>
      <c r="J3270" t="s">
        <v>1246</v>
      </c>
      <c r="K3270" t="s">
        <v>1469</v>
      </c>
      <c r="L3270" t="s">
        <v>1051</v>
      </c>
      <c r="M3270" t="str">
        <f>VLOOKUP(L3270,'A-Applications'!B:D,3,FALSE)</f>
        <v>Mapforce</v>
      </c>
      <c r="N3270" t="s">
        <v>53</v>
      </c>
      <c r="O3270" s="42" t="s">
        <v>54</v>
      </c>
      <c r="P3270" t="s">
        <v>97</v>
      </c>
      <c r="Q3270" t="str">
        <f>VLOOKUP(KamstrupData[[#This Row],[IdLevel123]],'B-Business Capability'!B:L,10,FALSE)</f>
        <v>Customer Service and Support</v>
      </c>
      <c r="R3270">
        <f>VLOOKUP(KamstrupData[[#This Row],[IdLevel123]],'B-Business Capability'!B:L,11,FALSE)</f>
        <v>0</v>
      </c>
      <c r="S3270" t="s">
        <v>1029</v>
      </c>
      <c r="T3270" t="s">
        <v>1488</v>
      </c>
      <c r="U3270" t="str">
        <f>_xlfn.CONCAT(KamstrupData[[#This Row],[CountryCode]],"_",KamstrupData[[#This Row],[Business Area]],"_",KamstrupData[[#This Row],[DepartmentTeam]])</f>
        <v>DK10_Supply Chain_Product Service</v>
      </c>
      <c r="V3270" t="str">
        <f>VLOOKUP(KamstrupData[[#This Row],[ORG_Concat]],'O-Organization'!F:H,3,FALSE)</f>
        <v>11164_DK10_Supply Chain_Supply Chain_Product Service</v>
      </c>
    </row>
    <row r="3271" spans="2:22">
      <c r="D3271" t="s">
        <v>985</v>
      </c>
      <c r="E3271" t="str">
        <f>VLOOKUP(D3271,'B-Business Capability'!B:H,5,FALSE)</f>
        <v>OT Hosting</v>
      </c>
      <c r="F3271" t="str">
        <f>VLOOKUP(D3271,'B-Business Capability'!B:H,6,FALSE)</f>
        <v>OT Operations &amp; Service</v>
      </c>
      <c r="G3271" t="str">
        <f>VLOOKUP(D3271,'B-Business Capability'!B:H,7,FALSE)</f>
        <v>Third-Party Software</v>
      </c>
      <c r="I3271" t="s">
        <v>253</v>
      </c>
      <c r="J3271" t="s">
        <v>1246</v>
      </c>
      <c r="K3271" t="s">
        <v>1469</v>
      </c>
      <c r="L3271" t="s">
        <v>207</v>
      </c>
      <c r="M3271" t="str">
        <f>VLOOKUP(L3271,'A-Applications'!B:D,3,FALSE)</f>
        <v>Adobe Acrobat</v>
      </c>
      <c r="N3271" t="s">
        <v>53</v>
      </c>
      <c r="O3271" s="42" t="s">
        <v>62</v>
      </c>
      <c r="P3271" t="s">
        <v>97</v>
      </c>
      <c r="Q3271" t="str">
        <f>VLOOKUP(KamstrupData[[#This Row],[IdLevel123]],'B-Business Capability'!B:L,10,FALSE)</f>
        <v>N/A</v>
      </c>
      <c r="R3271">
        <f>VLOOKUP(KamstrupData[[#This Row],[IdLevel123]],'B-Business Capability'!B:L,11,FALSE)</f>
        <v>0</v>
      </c>
      <c r="T3271" t="s">
        <v>1488</v>
      </c>
      <c r="U3271" t="str">
        <f>_xlfn.CONCAT(KamstrupData[[#This Row],[CountryCode]],"_",KamstrupData[[#This Row],[Business Area]],"_",KamstrupData[[#This Row],[DepartmentTeam]])</f>
        <v>DK10_Supply Chain_Product Service</v>
      </c>
      <c r="V3271" t="str">
        <f>VLOOKUP(KamstrupData[[#This Row],[ORG_Concat]],'O-Organization'!F:H,3,FALSE)</f>
        <v>11164_DK10_Supply Chain_Supply Chain_Product Service</v>
      </c>
    </row>
    <row r="3272" spans="2:22">
      <c r="D3272" t="s">
        <v>378</v>
      </c>
      <c r="E3272" t="str">
        <f>VLOOKUP(D3272,'B-Business Capability'!B:H,5,FALSE)</f>
        <v>Digital Platform and Operations</v>
      </c>
      <c r="F3272" t="str">
        <f>VLOOKUP(D3272,'B-Business Capability'!B:H,6,FALSE)</f>
        <v>Engineering &amp; Platform</v>
      </c>
      <c r="G3272" t="str">
        <f>VLOOKUP(D3272,'B-Business Capability'!B:H,7,FALSE)</f>
        <v>Quality Assurance, test and Control</v>
      </c>
      <c r="I3272" t="s">
        <v>253</v>
      </c>
      <c r="J3272" t="s">
        <v>1246</v>
      </c>
      <c r="K3272" t="s">
        <v>1469</v>
      </c>
      <c r="L3272" t="s">
        <v>425</v>
      </c>
      <c r="M3272" t="str">
        <f>VLOOKUP(L3272,'A-Applications'!B:D,3,FALSE)</f>
        <v>Google Chrome</v>
      </c>
      <c r="N3272" t="s">
        <v>53</v>
      </c>
      <c r="O3272" s="42" t="s">
        <v>62</v>
      </c>
      <c r="P3272" t="s">
        <v>97</v>
      </c>
      <c r="Q3272" t="str">
        <f>VLOOKUP(KamstrupData[[#This Row],[IdLevel123]],'B-Business Capability'!B:L,10,FALSE)</f>
        <v>N/A</v>
      </c>
      <c r="R3272">
        <f>VLOOKUP(KamstrupData[[#This Row],[IdLevel123]],'B-Business Capability'!B:L,11,FALSE)</f>
        <v>0</v>
      </c>
      <c r="T3272" t="s">
        <v>1488</v>
      </c>
      <c r="U3272" t="str">
        <f>_xlfn.CONCAT(KamstrupData[[#This Row],[CountryCode]],"_",KamstrupData[[#This Row],[Business Area]],"_",KamstrupData[[#This Row],[DepartmentTeam]])</f>
        <v>DK10_Supply Chain_Product Service</v>
      </c>
      <c r="V3272" t="str">
        <f>VLOOKUP(KamstrupData[[#This Row],[ORG_Concat]],'O-Organization'!F:H,3,FALSE)</f>
        <v>11164_DK10_Supply Chain_Supply Chain_Product Service</v>
      </c>
    </row>
    <row r="3273" spans="2:22">
      <c r="D3273" t="s">
        <v>983</v>
      </c>
      <c r="E3273" t="str">
        <f>VLOOKUP(D3273,'B-Business Capability'!B:H,5,FALSE)</f>
        <v>OT Hosting</v>
      </c>
      <c r="F3273" t="str">
        <f>VLOOKUP(D3273,'B-Business Capability'!B:H,6,FALSE)</f>
        <v>Customer Experience &amp; Interface</v>
      </c>
      <c r="G3273" t="str">
        <f>VLOOKUP(D3273,'B-Business Capability'!B:H,7,FALSE)</f>
        <v>Licens, Usage &amp; Billing Management</v>
      </c>
      <c r="I3273" t="s">
        <v>253</v>
      </c>
      <c r="J3273" t="s">
        <v>1246</v>
      </c>
      <c r="K3273" t="s">
        <v>1469</v>
      </c>
      <c r="L3273" t="s">
        <v>910</v>
      </c>
      <c r="M3273" t="str">
        <f>VLOOKUP(L3273,'A-Applications'!B:D,3,FALSE)</f>
        <v>Metertool</v>
      </c>
      <c r="N3273" t="s">
        <v>147</v>
      </c>
      <c r="O3273" s="42" t="s">
        <v>54</v>
      </c>
      <c r="P3273" t="s">
        <v>97</v>
      </c>
      <c r="Q3273" t="str">
        <f>VLOOKUP(KamstrupData[[#This Row],[IdLevel123]],'B-Business Capability'!B:L,10,FALSE)</f>
        <v>N/A</v>
      </c>
      <c r="R3273">
        <f>VLOOKUP(KamstrupData[[#This Row],[IdLevel123]],'B-Business Capability'!B:L,11,FALSE)</f>
        <v>0</v>
      </c>
      <c r="T3273" t="s">
        <v>1474</v>
      </c>
      <c r="U3273" t="str">
        <f>_xlfn.CONCAT(KamstrupData[[#This Row],[CountryCode]],"_",KamstrupData[[#This Row],[Business Area]],"_",KamstrupData[[#This Row],[DepartmentTeam]])</f>
        <v>DK10_Supply Chain_Product Service</v>
      </c>
      <c r="V3273" t="str">
        <f>VLOOKUP(KamstrupData[[#This Row],[ORG_Concat]],'O-Organization'!F:H,3,FALSE)</f>
        <v>11164_DK10_Supply Chain_Supply Chain_Product Service</v>
      </c>
    </row>
    <row r="3274" spans="2:22">
      <c r="D3274" t="s">
        <v>983</v>
      </c>
      <c r="E3274" t="str">
        <f>VLOOKUP(D3274,'B-Business Capability'!B:H,5,FALSE)</f>
        <v>OT Hosting</v>
      </c>
      <c r="F3274" t="str">
        <f>VLOOKUP(D3274,'B-Business Capability'!B:H,6,FALSE)</f>
        <v>Customer Experience &amp; Interface</v>
      </c>
      <c r="G3274" t="str">
        <f>VLOOKUP(D3274,'B-Business Capability'!B:H,7,FALSE)</f>
        <v>Licens, Usage &amp; Billing Management</v>
      </c>
      <c r="I3274" t="s">
        <v>253</v>
      </c>
      <c r="J3274" t="s">
        <v>1246</v>
      </c>
      <c r="K3274" t="s">
        <v>1469</v>
      </c>
      <c r="L3274" t="s">
        <v>631</v>
      </c>
      <c r="M3274" t="str">
        <f>VLOOKUP(L3274,'A-Applications'!B:D,3,FALSE)</f>
        <v>Logview</v>
      </c>
      <c r="N3274" t="s">
        <v>147</v>
      </c>
      <c r="O3274" s="42" t="s">
        <v>54</v>
      </c>
      <c r="P3274" t="s">
        <v>97</v>
      </c>
      <c r="Q3274" t="str">
        <f>VLOOKUP(KamstrupData[[#This Row],[IdLevel123]],'B-Business Capability'!B:L,10,FALSE)</f>
        <v>N/A</v>
      </c>
      <c r="R3274">
        <f>VLOOKUP(KamstrupData[[#This Row],[IdLevel123]],'B-Business Capability'!B:L,11,FALSE)</f>
        <v>0</v>
      </c>
      <c r="T3274" t="s">
        <v>1474</v>
      </c>
      <c r="U3274" t="str">
        <f>_xlfn.CONCAT(KamstrupData[[#This Row],[CountryCode]],"_",KamstrupData[[#This Row],[Business Area]],"_",KamstrupData[[#This Row],[DepartmentTeam]])</f>
        <v>DK10_Supply Chain_Product Service</v>
      </c>
      <c r="V3274" t="str">
        <f>VLOOKUP(KamstrupData[[#This Row],[ORG_Concat]],'O-Organization'!F:H,3,FALSE)</f>
        <v>11164_DK10_Supply Chain_Supply Chain_Product Service</v>
      </c>
    </row>
    <row r="3275" spans="2:22">
      <c r="D3275" t="s">
        <v>983</v>
      </c>
      <c r="E3275" t="str">
        <f>VLOOKUP(D3275,'B-Business Capability'!B:H,5,FALSE)</f>
        <v>OT Hosting</v>
      </c>
      <c r="F3275" t="str">
        <f>VLOOKUP(D3275,'B-Business Capability'!B:H,6,FALSE)</f>
        <v>Customer Experience &amp; Interface</v>
      </c>
      <c r="G3275" t="str">
        <f>VLOOKUP(D3275,'B-Business Capability'!B:H,7,FALSE)</f>
        <v>Licens, Usage &amp; Billing Management</v>
      </c>
      <c r="I3275" t="s">
        <v>253</v>
      </c>
      <c r="J3275" t="s">
        <v>1246</v>
      </c>
      <c r="K3275" t="s">
        <v>1469</v>
      </c>
      <c r="L3275" t="s">
        <v>1546</v>
      </c>
      <c r="M3275" t="str">
        <f>VLOOKUP(L3275,'A-Applications'!B:D,3,FALSE)</f>
        <v>Datatool</v>
      </c>
      <c r="N3275" t="s">
        <v>53</v>
      </c>
      <c r="O3275" s="42" t="s">
        <v>54</v>
      </c>
      <c r="P3275" t="s">
        <v>97</v>
      </c>
      <c r="Q3275" t="str">
        <f>VLOOKUP(KamstrupData[[#This Row],[IdLevel123]],'B-Business Capability'!B:L,10,FALSE)</f>
        <v>N/A</v>
      </c>
      <c r="R3275">
        <f>VLOOKUP(KamstrupData[[#This Row],[IdLevel123]],'B-Business Capability'!B:L,11,FALSE)</f>
        <v>0</v>
      </c>
      <c r="T3275" t="s">
        <v>1474</v>
      </c>
      <c r="U3275" t="str">
        <f>_xlfn.CONCAT(KamstrupData[[#This Row],[CountryCode]],"_",KamstrupData[[#This Row],[Business Area]],"_",KamstrupData[[#This Row],[DepartmentTeam]])</f>
        <v>DK10_Supply Chain_Product Service</v>
      </c>
      <c r="V3275" t="str">
        <f>VLOOKUP(KamstrupData[[#This Row],[ORG_Concat]],'O-Organization'!F:H,3,FALSE)</f>
        <v>11164_DK10_Supply Chain_Supply Chain_Product Service</v>
      </c>
    </row>
    <row r="3276" spans="2:22">
      <c r="D3276" t="s">
        <v>983</v>
      </c>
      <c r="E3276" t="str">
        <f>VLOOKUP(D3276,'B-Business Capability'!B:H,5,FALSE)</f>
        <v>OT Hosting</v>
      </c>
      <c r="F3276" t="str">
        <f>VLOOKUP(D3276,'B-Business Capability'!B:H,6,FALSE)</f>
        <v>Customer Experience &amp; Interface</v>
      </c>
      <c r="G3276" t="str">
        <f>VLOOKUP(D3276,'B-Business Capability'!B:H,7,FALSE)</f>
        <v>Licens, Usage &amp; Billing Management</v>
      </c>
      <c r="I3276" t="s">
        <v>253</v>
      </c>
      <c r="J3276" t="s">
        <v>1246</v>
      </c>
      <c r="K3276" t="s">
        <v>1469</v>
      </c>
      <c r="L3276" t="s">
        <v>1547</v>
      </c>
      <c r="M3276" t="str">
        <f>VLOOKUP(L3276,'A-Applications'!B:D,3,FALSE)</f>
        <v>Laptool</v>
      </c>
      <c r="N3276" t="s">
        <v>147</v>
      </c>
      <c r="O3276" s="42" t="s">
        <v>54</v>
      </c>
      <c r="P3276" t="s">
        <v>97</v>
      </c>
      <c r="Q3276" t="str">
        <f>VLOOKUP(KamstrupData[[#This Row],[IdLevel123]],'B-Business Capability'!B:L,10,FALSE)</f>
        <v>N/A</v>
      </c>
      <c r="R3276">
        <f>VLOOKUP(KamstrupData[[#This Row],[IdLevel123]],'B-Business Capability'!B:L,11,FALSE)</f>
        <v>0</v>
      </c>
      <c r="T3276" t="s">
        <v>1474</v>
      </c>
      <c r="U3276" t="str">
        <f>_xlfn.CONCAT(KamstrupData[[#This Row],[CountryCode]],"_",KamstrupData[[#This Row],[Business Area]],"_",KamstrupData[[#This Row],[DepartmentTeam]])</f>
        <v>DK10_Supply Chain_Product Service</v>
      </c>
      <c r="V3276" t="str">
        <f>VLOOKUP(KamstrupData[[#This Row],[ORG_Concat]],'O-Organization'!F:H,3,FALSE)</f>
        <v>11164_DK10_Supply Chain_Supply Chain_Product Service</v>
      </c>
    </row>
    <row r="3277" spans="2:22">
      <c r="D3277" t="s">
        <v>983</v>
      </c>
      <c r="E3277" t="str">
        <f>VLOOKUP(D3277,'B-Business Capability'!B:H,5,FALSE)</f>
        <v>OT Hosting</v>
      </c>
      <c r="F3277" t="str">
        <f>VLOOKUP(D3277,'B-Business Capability'!B:H,6,FALSE)</f>
        <v>Customer Experience &amp; Interface</v>
      </c>
      <c r="G3277" t="str">
        <f>VLOOKUP(D3277,'B-Business Capability'!B:H,7,FALSE)</f>
        <v>Licens, Usage &amp; Billing Management</v>
      </c>
      <c r="I3277" t="s">
        <v>253</v>
      </c>
      <c r="J3277" t="s">
        <v>1246</v>
      </c>
      <c r="K3277" t="s">
        <v>1469</v>
      </c>
      <c r="L3277" t="s">
        <v>151</v>
      </c>
      <c r="M3277" t="str">
        <f>VLOOKUP(L3277,'A-Applications'!B:D,3,FALSE)</f>
        <v>Metertool X</v>
      </c>
      <c r="N3277" t="s">
        <v>147</v>
      </c>
      <c r="O3277" s="42" t="s">
        <v>54</v>
      </c>
      <c r="P3277" t="s">
        <v>97</v>
      </c>
      <c r="Q3277" t="str">
        <f>VLOOKUP(KamstrupData[[#This Row],[IdLevel123]],'B-Business Capability'!B:L,10,FALSE)</f>
        <v>N/A</v>
      </c>
      <c r="R3277">
        <f>VLOOKUP(KamstrupData[[#This Row],[IdLevel123]],'B-Business Capability'!B:L,11,FALSE)</f>
        <v>0</v>
      </c>
      <c r="T3277" t="s">
        <v>1474</v>
      </c>
      <c r="U3277" t="str">
        <f>_xlfn.CONCAT(KamstrupData[[#This Row],[CountryCode]],"_",KamstrupData[[#This Row],[Business Area]],"_",KamstrupData[[#This Row],[DepartmentTeam]])</f>
        <v>DK10_Supply Chain_Product Service</v>
      </c>
      <c r="V3277" t="str">
        <f>VLOOKUP(KamstrupData[[#This Row],[ORG_Concat]],'O-Organization'!F:H,3,FALSE)</f>
        <v>11164_DK10_Supply Chain_Supply Chain_Product Service</v>
      </c>
    </row>
    <row r="3278" spans="2:22">
      <c r="D3278" t="s">
        <v>985</v>
      </c>
      <c r="E3278" t="str">
        <f>VLOOKUP(D3278,'B-Business Capability'!B:H,5,FALSE)</f>
        <v>OT Hosting</v>
      </c>
      <c r="F3278" t="str">
        <f>VLOOKUP(D3278,'B-Business Capability'!B:H,6,FALSE)</f>
        <v>OT Operations &amp; Service</v>
      </c>
      <c r="G3278" t="str">
        <f>VLOOKUP(D3278,'B-Business Capability'!B:H,7,FALSE)</f>
        <v>Third-Party Software</v>
      </c>
      <c r="I3278" t="s">
        <v>253</v>
      </c>
      <c r="J3278" t="s">
        <v>1246</v>
      </c>
      <c r="K3278" t="s">
        <v>1469</v>
      </c>
      <c r="L3278" t="s">
        <v>1094</v>
      </c>
      <c r="M3278" t="str">
        <f>VLOOKUP(L3278,'A-Applications'!B:D,3,FALSE)</f>
        <v>MB Sheet</v>
      </c>
      <c r="N3278" t="s">
        <v>53</v>
      </c>
      <c r="O3278" s="42" t="s">
        <v>62</v>
      </c>
      <c r="P3278" t="s">
        <v>97</v>
      </c>
      <c r="Q3278" t="str">
        <f>VLOOKUP(KamstrupData[[#This Row],[IdLevel123]],'B-Business Capability'!B:L,10,FALSE)</f>
        <v>N/A</v>
      </c>
      <c r="R3278">
        <f>VLOOKUP(KamstrupData[[#This Row],[IdLevel123]],'B-Business Capability'!B:L,11,FALSE)</f>
        <v>0</v>
      </c>
      <c r="T3278" t="s">
        <v>1474</v>
      </c>
      <c r="U3278" t="str">
        <f>_xlfn.CONCAT(KamstrupData[[#This Row],[CountryCode]],"_",KamstrupData[[#This Row],[Business Area]],"_",KamstrupData[[#This Row],[DepartmentTeam]])</f>
        <v>DK10_Supply Chain_Product Service</v>
      </c>
      <c r="V3278" t="str">
        <f>VLOOKUP(KamstrupData[[#This Row],[ORG_Concat]],'O-Organization'!F:H,3,FALSE)</f>
        <v>11164_DK10_Supply Chain_Supply Chain_Product Service</v>
      </c>
    </row>
    <row r="3279" spans="2:22">
      <c r="D3279" t="s">
        <v>1496</v>
      </c>
      <c r="E3279" t="str">
        <f>VLOOKUP(D3279,'B-Business Capability'!B:H,5,FALSE)</f>
        <v>Procurement &amp; Logistics</v>
      </c>
      <c r="F3279" t="str">
        <f>VLOOKUP(D3279,'B-Business Capability'!B:H,6,FALSE)</f>
        <v>Purchasing</v>
      </c>
      <c r="G3279" t="str">
        <f>VLOOKUP(D3279,'B-Business Capability'!B:H,7,FALSE)</f>
        <v>Decide On Sourcing</v>
      </c>
      <c r="I3279" t="s">
        <v>253</v>
      </c>
      <c r="J3279" t="s">
        <v>1246</v>
      </c>
      <c r="K3279" t="s">
        <v>1420</v>
      </c>
      <c r="L3279" t="s">
        <v>1548</v>
      </c>
      <c r="M3279" t="str">
        <f>VLOOKUP(L3279,'A-Applications'!B:D,3,FALSE)</f>
        <v>Dow Jones Riskcenter - Financial Crime Search</v>
      </c>
      <c r="N3279" t="s">
        <v>53</v>
      </c>
      <c r="O3279" s="42" t="s">
        <v>62</v>
      </c>
      <c r="P3279" t="s">
        <v>1497</v>
      </c>
      <c r="Q3279" t="str">
        <f>VLOOKUP(KamstrupData[[#This Row],[IdLevel123]],'B-Business Capability'!B:L,10,FALSE)</f>
        <v>Procure-to-Pay (P2P)</v>
      </c>
      <c r="R3279">
        <f>VLOOKUP(KamstrupData[[#This Row],[IdLevel123]],'B-Business Capability'!B:L,11,FALSE)</f>
        <v>125</v>
      </c>
      <c r="T3279" t="s">
        <v>1422</v>
      </c>
      <c r="U3279" t="str">
        <f>_xlfn.CONCAT(KamstrupData[[#This Row],[CountryCode]],"_",KamstrupData[[#This Row],[Business Area]],"_",KamstrupData[[#This Row],[DepartmentTeam]])</f>
        <v>DK10_Supply Chain_Sourcing</v>
      </c>
      <c r="V3279" t="str">
        <f>VLOOKUP(KamstrupData[[#This Row],[ORG_Concat]],'O-Organization'!F:H,3,FALSE)</f>
        <v>11160_DK10_Supply Chain_Supply Chain_Sourcing</v>
      </c>
    </row>
    <row r="3280" spans="2:22">
      <c r="D3280" t="s">
        <v>1549</v>
      </c>
      <c r="E3280" t="str">
        <f>VLOOKUP(D3280,'B-Business Capability'!B:H,5,FALSE)</f>
        <v>Sustainability Management</v>
      </c>
      <c r="F3280" t="str">
        <f>VLOOKUP(D3280,'B-Business Capability'!B:H,6,FALSE)</f>
        <v>Sustainability Performance Management</v>
      </c>
      <c r="G3280" t="str">
        <f>VLOOKUP(D3280,'B-Business Capability'!B:H,7,FALSE)</f>
        <v>Emission Result Validation</v>
      </c>
      <c r="I3280" t="s">
        <v>253</v>
      </c>
      <c r="J3280" t="s">
        <v>1246</v>
      </c>
      <c r="K3280" t="s">
        <v>1420</v>
      </c>
      <c r="L3280" t="s">
        <v>1269</v>
      </c>
      <c r="M3280" t="str">
        <f>VLOOKUP(L3280,'A-Applications'!B:D,3,FALSE)</f>
        <v>Ecovadis</v>
      </c>
      <c r="N3280" t="s">
        <v>147</v>
      </c>
      <c r="O3280" s="42" t="s">
        <v>62</v>
      </c>
      <c r="P3280" t="s">
        <v>1497</v>
      </c>
      <c r="Q3280" t="str">
        <f>VLOOKUP(KamstrupData[[#This Row],[IdLevel123]],'B-Business Capability'!B:L,10,FALSE)</f>
        <v>N/A</v>
      </c>
      <c r="R3280">
        <f>VLOOKUP(KamstrupData[[#This Row],[IdLevel123]],'B-Business Capability'!B:L,11,FALSE)</f>
        <v>0</v>
      </c>
      <c r="T3280" t="s">
        <v>1422</v>
      </c>
      <c r="U3280" t="str">
        <f>_xlfn.CONCAT(KamstrupData[[#This Row],[CountryCode]],"_",KamstrupData[[#This Row],[Business Area]],"_",KamstrupData[[#This Row],[DepartmentTeam]])</f>
        <v>DK10_Supply Chain_Sourcing</v>
      </c>
      <c r="V3280" t="str">
        <f>VLOOKUP(KamstrupData[[#This Row],[ORG_Concat]],'O-Organization'!F:H,3,FALSE)</f>
        <v>11160_DK10_Supply Chain_Supply Chain_Sourcing</v>
      </c>
    </row>
    <row r="3281" spans="4:22">
      <c r="D3281" t="s">
        <v>1550</v>
      </c>
      <c r="E3281" t="str">
        <f>VLOOKUP(D3281,'B-Business Capability'!B:H,5,FALSE)</f>
        <v>Sustainability Management</v>
      </c>
      <c r="F3281" t="str">
        <f>VLOOKUP(D3281,'B-Business Capability'!B:H,6,FALSE)</f>
        <v>Sustainability Performance Management</v>
      </c>
      <c r="G3281" t="str">
        <f>VLOOKUP(D3281,'B-Business Capability'!B:H,7,FALSE)</f>
        <v>Emissions Factors Management</v>
      </c>
      <c r="I3281" t="s">
        <v>253</v>
      </c>
      <c r="J3281" t="s">
        <v>1246</v>
      </c>
      <c r="K3281" t="s">
        <v>1420</v>
      </c>
      <c r="L3281" t="s">
        <v>1269</v>
      </c>
      <c r="M3281" t="str">
        <f>VLOOKUP(L3281,'A-Applications'!B:D,3,FALSE)</f>
        <v>Ecovadis</v>
      </c>
      <c r="N3281" t="s">
        <v>147</v>
      </c>
      <c r="O3281" s="42" t="s">
        <v>62</v>
      </c>
      <c r="P3281" t="s">
        <v>1497</v>
      </c>
      <c r="Q3281" t="str">
        <f>VLOOKUP(KamstrupData[[#This Row],[IdLevel123]],'B-Business Capability'!B:L,10,FALSE)</f>
        <v>N/A</v>
      </c>
      <c r="R3281">
        <f>VLOOKUP(KamstrupData[[#This Row],[IdLevel123]],'B-Business Capability'!B:L,11,FALSE)</f>
        <v>0</v>
      </c>
      <c r="T3281" t="s">
        <v>1422</v>
      </c>
      <c r="U3281" t="str">
        <f>_xlfn.CONCAT(KamstrupData[[#This Row],[CountryCode]],"_",KamstrupData[[#This Row],[Business Area]],"_",KamstrupData[[#This Row],[DepartmentTeam]])</f>
        <v>DK10_Supply Chain_Sourcing</v>
      </c>
      <c r="V3281" t="str">
        <f>VLOOKUP(KamstrupData[[#This Row],[ORG_Concat]],'O-Organization'!F:H,3,FALSE)</f>
        <v>11160_DK10_Supply Chain_Supply Chain_Sourcing</v>
      </c>
    </row>
    <row r="3282" spans="4:22">
      <c r="D3282" t="s">
        <v>1551</v>
      </c>
      <c r="E3282" t="str">
        <f>VLOOKUP(D3282,'B-Business Capability'!B:H,5,FALSE)</f>
        <v>Sustainability Management</v>
      </c>
      <c r="F3282" t="str">
        <f>VLOOKUP(D3282,'B-Business Capability'!B:H,6,FALSE)</f>
        <v>Sustainability Performance Management</v>
      </c>
      <c r="G3282" t="str">
        <f>VLOOKUP(D3282,'B-Business Capability'!B:H,7,FALSE)</f>
        <v>Formulas and Equations Management</v>
      </c>
      <c r="I3282" t="s">
        <v>253</v>
      </c>
      <c r="J3282" t="s">
        <v>1246</v>
      </c>
      <c r="K3282" t="s">
        <v>1420</v>
      </c>
      <c r="L3282" t="s">
        <v>1269</v>
      </c>
      <c r="M3282" t="str">
        <f>VLOOKUP(L3282,'A-Applications'!B:D,3,FALSE)</f>
        <v>Ecovadis</v>
      </c>
      <c r="N3282" t="s">
        <v>147</v>
      </c>
      <c r="O3282" s="42" t="s">
        <v>62</v>
      </c>
      <c r="P3282" t="s">
        <v>1497</v>
      </c>
      <c r="Q3282" t="str">
        <f>VLOOKUP(KamstrupData[[#This Row],[IdLevel123]],'B-Business Capability'!B:L,10,FALSE)</f>
        <v>N/A</v>
      </c>
      <c r="R3282">
        <f>VLOOKUP(KamstrupData[[#This Row],[IdLevel123]],'B-Business Capability'!B:L,11,FALSE)</f>
        <v>0</v>
      </c>
      <c r="T3282" t="s">
        <v>1422</v>
      </c>
      <c r="U3282" t="str">
        <f>_xlfn.CONCAT(KamstrupData[[#This Row],[CountryCode]],"_",KamstrupData[[#This Row],[Business Area]],"_",KamstrupData[[#This Row],[DepartmentTeam]])</f>
        <v>DK10_Supply Chain_Sourcing</v>
      </c>
      <c r="V3282" t="str">
        <f>VLOOKUP(KamstrupData[[#This Row],[ORG_Concat]],'O-Organization'!F:H,3,FALSE)</f>
        <v>11160_DK10_Supply Chain_Supply Chain_Sourcing</v>
      </c>
    </row>
    <row r="3283" spans="4:22">
      <c r="D3283" t="s">
        <v>1552</v>
      </c>
      <c r="E3283" t="str">
        <f>VLOOKUP(D3283,'B-Business Capability'!B:H,5,FALSE)</f>
        <v>Sustainability Management</v>
      </c>
      <c r="F3283" t="str">
        <f>VLOOKUP(D3283,'B-Business Capability'!B:H,6,FALSE)</f>
        <v>Sustainability Performance Management</v>
      </c>
      <c r="G3283" t="str">
        <f>VLOOKUP(D3283,'B-Business Capability'!B:H,7,FALSE)</f>
        <v>Sustainability Audit Preparation</v>
      </c>
      <c r="I3283" t="s">
        <v>253</v>
      </c>
      <c r="J3283" t="s">
        <v>1246</v>
      </c>
      <c r="K3283" t="s">
        <v>1420</v>
      </c>
      <c r="L3283" t="s">
        <v>1269</v>
      </c>
      <c r="M3283" t="str">
        <f>VLOOKUP(L3283,'A-Applications'!B:D,3,FALSE)</f>
        <v>Ecovadis</v>
      </c>
      <c r="N3283" t="s">
        <v>147</v>
      </c>
      <c r="O3283" s="42" t="s">
        <v>62</v>
      </c>
      <c r="P3283" t="s">
        <v>1497</v>
      </c>
      <c r="Q3283" t="str">
        <f>VLOOKUP(KamstrupData[[#This Row],[IdLevel123]],'B-Business Capability'!B:L,10,FALSE)</f>
        <v>N/A</v>
      </c>
      <c r="R3283">
        <f>VLOOKUP(KamstrupData[[#This Row],[IdLevel123]],'B-Business Capability'!B:L,11,FALSE)</f>
        <v>0</v>
      </c>
      <c r="T3283" t="s">
        <v>1422</v>
      </c>
      <c r="U3283" t="str">
        <f>_xlfn.CONCAT(KamstrupData[[#This Row],[CountryCode]],"_",KamstrupData[[#This Row],[Business Area]],"_",KamstrupData[[#This Row],[DepartmentTeam]])</f>
        <v>DK10_Supply Chain_Sourcing</v>
      </c>
      <c r="V3283" t="str">
        <f>VLOOKUP(KamstrupData[[#This Row],[ORG_Concat]],'O-Organization'!F:H,3,FALSE)</f>
        <v>11160_DK10_Supply Chain_Supply Chain_Sourcing</v>
      </c>
    </row>
    <row r="3284" spans="4:22">
      <c r="D3284" t="s">
        <v>1270</v>
      </c>
      <c r="E3284" t="str">
        <f>VLOOKUP(D3284,'B-Business Capability'!B:H,5,FALSE)</f>
        <v>Sustainability Management</v>
      </c>
      <c r="F3284" t="str">
        <f>VLOOKUP(D3284,'B-Business Capability'!B:H,6,FALSE)</f>
        <v>Sustainability Performance Management</v>
      </c>
      <c r="G3284" t="str">
        <f>VLOOKUP(D3284,'B-Business Capability'!B:H,7,FALSE)</f>
        <v>Sustainability Disclosure Management</v>
      </c>
      <c r="I3284" t="s">
        <v>253</v>
      </c>
      <c r="J3284" t="s">
        <v>1246</v>
      </c>
      <c r="K3284" t="s">
        <v>1420</v>
      </c>
      <c r="L3284" t="s">
        <v>1269</v>
      </c>
      <c r="M3284" t="str">
        <f>VLOOKUP(L3284,'A-Applications'!B:D,3,FALSE)</f>
        <v>Ecovadis</v>
      </c>
      <c r="N3284" t="s">
        <v>147</v>
      </c>
      <c r="O3284" s="42" t="s">
        <v>62</v>
      </c>
      <c r="P3284" t="s">
        <v>1497</v>
      </c>
      <c r="Q3284" t="str">
        <f>VLOOKUP(KamstrupData[[#This Row],[IdLevel123]],'B-Business Capability'!B:L,10,FALSE)</f>
        <v>N/A</v>
      </c>
      <c r="R3284">
        <f>VLOOKUP(KamstrupData[[#This Row],[IdLevel123]],'B-Business Capability'!B:L,11,FALSE)</f>
        <v>0</v>
      </c>
      <c r="T3284" t="s">
        <v>1422</v>
      </c>
      <c r="U3284" t="str">
        <f>_xlfn.CONCAT(KamstrupData[[#This Row],[CountryCode]],"_",KamstrupData[[#This Row],[Business Area]],"_",KamstrupData[[#This Row],[DepartmentTeam]])</f>
        <v>DK10_Supply Chain_Sourcing</v>
      </c>
      <c r="V3284" t="str">
        <f>VLOOKUP(KamstrupData[[#This Row],[ORG_Concat]],'O-Organization'!F:H,3,FALSE)</f>
        <v>11160_DK10_Supply Chain_Supply Chain_Sourcing</v>
      </c>
    </row>
    <row r="3285" spans="4:22">
      <c r="D3285" t="s">
        <v>1553</v>
      </c>
      <c r="E3285" t="str">
        <f>VLOOKUP(D3285,'B-Business Capability'!B:H,5,FALSE)</f>
        <v>Sustainability Management</v>
      </c>
      <c r="F3285" t="str">
        <f>VLOOKUP(D3285,'B-Business Capability'!B:H,6,FALSE)</f>
        <v>Sustainability Performance Management</v>
      </c>
      <c r="G3285" t="str">
        <f>VLOOKUP(D3285,'B-Business Capability'!B:H,7,FALSE)</f>
        <v>Sustainability Objective Management</v>
      </c>
      <c r="I3285" t="s">
        <v>253</v>
      </c>
      <c r="J3285" t="s">
        <v>1246</v>
      </c>
      <c r="K3285" t="s">
        <v>1420</v>
      </c>
      <c r="L3285" t="s">
        <v>1269</v>
      </c>
      <c r="M3285" t="str">
        <f>VLOOKUP(L3285,'A-Applications'!B:D,3,FALSE)</f>
        <v>Ecovadis</v>
      </c>
      <c r="N3285" t="s">
        <v>147</v>
      </c>
      <c r="O3285" s="42" t="s">
        <v>62</v>
      </c>
      <c r="P3285" t="s">
        <v>1497</v>
      </c>
      <c r="Q3285" t="str">
        <f>VLOOKUP(KamstrupData[[#This Row],[IdLevel123]],'B-Business Capability'!B:L,10,FALSE)</f>
        <v>N/A</v>
      </c>
      <c r="R3285">
        <f>VLOOKUP(KamstrupData[[#This Row],[IdLevel123]],'B-Business Capability'!B:L,11,FALSE)</f>
        <v>0</v>
      </c>
      <c r="T3285" t="s">
        <v>1422</v>
      </c>
      <c r="U3285" t="str">
        <f>_xlfn.CONCAT(KamstrupData[[#This Row],[CountryCode]],"_",KamstrupData[[#This Row],[Business Area]],"_",KamstrupData[[#This Row],[DepartmentTeam]])</f>
        <v>DK10_Supply Chain_Sourcing</v>
      </c>
      <c r="V3285" t="str">
        <f>VLOOKUP(KamstrupData[[#This Row],[ORG_Concat]],'O-Organization'!F:H,3,FALSE)</f>
        <v>11160_DK10_Supply Chain_Supply Chain_Sourcing</v>
      </c>
    </row>
    <row r="3286" spans="4:22">
      <c r="D3286" t="s">
        <v>1554</v>
      </c>
      <c r="E3286" t="str">
        <f>VLOOKUP(D3286,'B-Business Capability'!B:H,5,FALSE)</f>
        <v>Sustainability Management</v>
      </c>
      <c r="F3286" t="str">
        <f>VLOOKUP(D3286,'B-Business Capability'!B:H,6,FALSE)</f>
        <v>Sustainability Performance Management</v>
      </c>
      <c r="G3286" t="str">
        <f>VLOOKUP(D3286,'B-Business Capability'!B:H,7,FALSE)</f>
        <v>Sustainability Strategy Definition</v>
      </c>
      <c r="I3286" t="s">
        <v>253</v>
      </c>
      <c r="J3286" t="s">
        <v>1246</v>
      </c>
      <c r="K3286" t="s">
        <v>1420</v>
      </c>
      <c r="L3286" t="s">
        <v>1269</v>
      </c>
      <c r="M3286" t="str">
        <f>VLOOKUP(L3286,'A-Applications'!B:D,3,FALSE)</f>
        <v>Ecovadis</v>
      </c>
      <c r="N3286" t="s">
        <v>147</v>
      </c>
      <c r="O3286" s="42" t="s">
        <v>62</v>
      </c>
      <c r="P3286" t="s">
        <v>1497</v>
      </c>
      <c r="Q3286" t="str">
        <f>VLOOKUP(KamstrupData[[#This Row],[IdLevel123]],'B-Business Capability'!B:L,10,FALSE)</f>
        <v>N/A</v>
      </c>
      <c r="R3286">
        <f>VLOOKUP(KamstrupData[[#This Row],[IdLevel123]],'B-Business Capability'!B:L,11,FALSE)</f>
        <v>0</v>
      </c>
      <c r="T3286" t="s">
        <v>1422</v>
      </c>
      <c r="U3286" t="str">
        <f>_xlfn.CONCAT(KamstrupData[[#This Row],[CountryCode]],"_",KamstrupData[[#This Row],[Business Area]],"_",KamstrupData[[#This Row],[DepartmentTeam]])</f>
        <v>DK10_Supply Chain_Sourcing</v>
      </c>
      <c r="V3286" t="str">
        <f>VLOOKUP(KamstrupData[[#This Row],[ORG_Concat]],'O-Organization'!F:H,3,FALSE)</f>
        <v>11160_DK10_Supply Chain_Supply Chain_Sourcing</v>
      </c>
    </row>
    <row r="3287" spans="4:22">
      <c r="D3287" t="s">
        <v>296</v>
      </c>
      <c r="E3287" t="str">
        <f>VLOOKUP(D3287,'B-Business Capability'!B:H,5,FALSE)</f>
        <v>Digital Platform and Operations</v>
      </c>
      <c r="F3287" t="str">
        <f>VLOOKUP(D3287,'B-Business Capability'!B:H,6,FALSE)</f>
        <v>AI, Data &amp; Analytics</v>
      </c>
      <c r="G3287" t="str">
        <f>VLOOKUP(D3287,'B-Business Capability'!B:H,7,FALSE)</f>
        <v>Data Processing &amp; Modeling</v>
      </c>
      <c r="I3287" t="s">
        <v>253</v>
      </c>
      <c r="J3287" t="s">
        <v>1246</v>
      </c>
      <c r="K3287" t="s">
        <v>1475</v>
      </c>
      <c r="L3287" t="s">
        <v>430</v>
      </c>
      <c r="M3287" t="str">
        <f>VLOOKUP(L3287,'A-Applications'!B:D,3,FALSE)</f>
        <v>RabbitMQ</v>
      </c>
      <c r="N3287" t="s">
        <v>147</v>
      </c>
      <c r="O3287" s="42" t="s">
        <v>66</v>
      </c>
      <c r="P3287" t="s">
        <v>77</v>
      </c>
      <c r="Q3287" t="str">
        <f>VLOOKUP(KamstrupData[[#This Row],[IdLevel123]],'B-Business Capability'!B:L,10,FALSE)</f>
        <v>N/A</v>
      </c>
      <c r="R3287">
        <f>VLOOKUP(KamstrupData[[#This Row],[IdLevel123]],'B-Business Capability'!B:L,11,FALSE)</f>
        <v>0</v>
      </c>
      <c r="T3287" t="s">
        <v>1555</v>
      </c>
      <c r="U3287" t="str">
        <f>_xlfn.CONCAT(KamstrupData[[#This Row],[CountryCode]],"_",KamstrupData[[#This Row],[Business Area]],"_",KamstrupData[[#This Row],[DepartmentTeam]])</f>
        <v>DK10_Supply Chain_Manufactoring Software</v>
      </c>
      <c r="V3287" t="str">
        <f>VLOOKUP(KamstrupData[[#This Row],[ORG_Concat]],'O-Organization'!F:H,3,FALSE)</f>
        <v>11158_DK10_Supply Chain_Supply Chain_Manufactoring Software</v>
      </c>
    </row>
    <row r="3288" spans="4:22">
      <c r="D3288" t="s">
        <v>985</v>
      </c>
      <c r="E3288" t="str">
        <f>VLOOKUP(D3288,'B-Business Capability'!B:H,5,FALSE)</f>
        <v>OT Hosting</v>
      </c>
      <c r="F3288" t="str">
        <f>VLOOKUP(D3288,'B-Business Capability'!B:H,6,FALSE)</f>
        <v>OT Operations &amp; Service</v>
      </c>
      <c r="G3288" t="str">
        <f>VLOOKUP(D3288,'B-Business Capability'!B:H,7,FALSE)</f>
        <v>Third-Party Software</v>
      </c>
      <c r="I3288" t="s">
        <v>253</v>
      </c>
      <c r="J3288" t="s">
        <v>1246</v>
      </c>
      <c r="K3288" t="s">
        <v>1469</v>
      </c>
      <c r="L3288" t="s">
        <v>155</v>
      </c>
      <c r="M3288" t="str">
        <f>VLOOKUP(L3288,'A-Applications'!B:D,3,FALSE)</f>
        <v>FileZilla</v>
      </c>
      <c r="N3288" t="s">
        <v>53</v>
      </c>
      <c r="O3288" s="42" t="s">
        <v>62</v>
      </c>
      <c r="P3288" t="s">
        <v>97</v>
      </c>
      <c r="Q3288" t="str">
        <f>VLOOKUP(KamstrupData[[#This Row],[IdLevel123]],'B-Business Capability'!B:L,10,FALSE)</f>
        <v>N/A</v>
      </c>
      <c r="R3288">
        <f>VLOOKUP(KamstrupData[[#This Row],[IdLevel123]],'B-Business Capability'!B:L,11,FALSE)</f>
        <v>0</v>
      </c>
      <c r="T3288" t="s">
        <v>1488</v>
      </c>
      <c r="U3288" t="str">
        <f>_xlfn.CONCAT(KamstrupData[[#This Row],[CountryCode]],"_",KamstrupData[[#This Row],[Business Area]],"_",KamstrupData[[#This Row],[DepartmentTeam]])</f>
        <v>DK10_Supply Chain_Product Service</v>
      </c>
      <c r="V3288" t="str">
        <f>VLOOKUP(KamstrupData[[#This Row],[ORG_Concat]],'O-Organization'!F:H,3,FALSE)</f>
        <v>11164_DK10_Supply Chain_Supply Chain_Product Service</v>
      </c>
    </row>
    <row r="3289" spans="4:22">
      <c r="D3289" t="s">
        <v>985</v>
      </c>
      <c r="E3289" t="str">
        <f>VLOOKUP(D3289,'B-Business Capability'!B:H,5,FALSE)</f>
        <v>OT Hosting</v>
      </c>
      <c r="F3289" t="str">
        <f>VLOOKUP(D3289,'B-Business Capability'!B:H,6,FALSE)</f>
        <v>OT Operations &amp; Service</v>
      </c>
      <c r="G3289" t="str">
        <f>VLOOKUP(D3289,'B-Business Capability'!B:H,7,FALSE)</f>
        <v>Third-Party Software</v>
      </c>
      <c r="I3289" t="s">
        <v>253</v>
      </c>
      <c r="J3289" t="s">
        <v>1246</v>
      </c>
      <c r="K3289" t="s">
        <v>1469</v>
      </c>
      <c r="L3289" t="s">
        <v>1556</v>
      </c>
      <c r="M3289" t="str">
        <f>VLOOKUP(L3289,'A-Applications'!B:D,3,FALSE)</f>
        <v>Test and Development tool</v>
      </c>
      <c r="N3289" t="s">
        <v>53</v>
      </c>
      <c r="O3289" s="42" t="s">
        <v>62</v>
      </c>
      <c r="P3289" t="s">
        <v>97</v>
      </c>
      <c r="Q3289" t="str">
        <f>VLOOKUP(KamstrupData[[#This Row],[IdLevel123]],'B-Business Capability'!B:L,10,FALSE)</f>
        <v>N/A</v>
      </c>
      <c r="R3289">
        <f>VLOOKUP(KamstrupData[[#This Row],[IdLevel123]],'B-Business Capability'!B:L,11,FALSE)</f>
        <v>0</v>
      </c>
      <c r="T3289" t="s">
        <v>1488</v>
      </c>
      <c r="U3289" t="str">
        <f>_xlfn.CONCAT(KamstrupData[[#This Row],[CountryCode]],"_",KamstrupData[[#This Row],[Business Area]],"_",KamstrupData[[#This Row],[DepartmentTeam]])</f>
        <v>DK10_Supply Chain_Product Service</v>
      </c>
      <c r="V3289" t="str">
        <f>VLOOKUP(KamstrupData[[#This Row],[ORG_Concat]],'O-Organization'!F:H,3,FALSE)</f>
        <v>11164_DK10_Supply Chain_Supply Chain_Product Service</v>
      </c>
    </row>
    <row r="3290" spans="4:22">
      <c r="D3290" t="s">
        <v>985</v>
      </c>
      <c r="E3290" t="str">
        <f>VLOOKUP(D3290,'B-Business Capability'!B:H,5,FALSE)</f>
        <v>OT Hosting</v>
      </c>
      <c r="F3290" t="str">
        <f>VLOOKUP(D3290,'B-Business Capability'!B:H,6,FALSE)</f>
        <v>OT Operations &amp; Service</v>
      </c>
      <c r="G3290" t="str">
        <f>VLOOKUP(D3290,'B-Business Capability'!B:H,7,FALSE)</f>
        <v>Third-Party Software</v>
      </c>
      <c r="I3290" t="s">
        <v>253</v>
      </c>
      <c r="J3290" t="s">
        <v>1246</v>
      </c>
      <c r="K3290" t="s">
        <v>1469</v>
      </c>
      <c r="L3290" t="s">
        <v>1557</v>
      </c>
      <c r="M3290" t="str">
        <f>VLOOKUP(L3290,'A-Applications'!B:D,3,FALSE)</f>
        <v>EMH Variomod Manager</v>
      </c>
      <c r="N3290" t="s">
        <v>53</v>
      </c>
      <c r="O3290" s="42" t="s">
        <v>54</v>
      </c>
      <c r="P3290" t="s">
        <v>97</v>
      </c>
      <c r="Q3290" t="str">
        <f>VLOOKUP(KamstrupData[[#This Row],[IdLevel123]],'B-Business Capability'!B:L,10,FALSE)</f>
        <v>N/A</v>
      </c>
      <c r="R3290">
        <f>VLOOKUP(KamstrupData[[#This Row],[IdLevel123]],'B-Business Capability'!B:L,11,FALSE)</f>
        <v>0</v>
      </c>
      <c r="T3290" t="s">
        <v>1488</v>
      </c>
      <c r="U3290" t="str">
        <f>_xlfn.CONCAT(KamstrupData[[#This Row],[CountryCode]],"_",KamstrupData[[#This Row],[Business Area]],"_",KamstrupData[[#This Row],[DepartmentTeam]])</f>
        <v>DK10_Supply Chain_Product Service</v>
      </c>
      <c r="V3290" t="str">
        <f>VLOOKUP(KamstrupData[[#This Row],[ORG_Concat]],'O-Organization'!F:H,3,FALSE)</f>
        <v>11164_DK10_Supply Chain_Supply Chain_Product Service</v>
      </c>
    </row>
    <row r="3291" spans="4:22">
      <c r="D3291" t="s">
        <v>985</v>
      </c>
      <c r="E3291" t="str">
        <f>VLOOKUP(D3291,'B-Business Capability'!B:H,5,FALSE)</f>
        <v>OT Hosting</v>
      </c>
      <c r="F3291" t="str">
        <f>VLOOKUP(D3291,'B-Business Capability'!B:H,6,FALSE)</f>
        <v>OT Operations &amp; Service</v>
      </c>
      <c r="G3291" t="str">
        <f>VLOOKUP(D3291,'B-Business Capability'!B:H,7,FALSE)</f>
        <v>Third-Party Software</v>
      </c>
      <c r="I3291" t="s">
        <v>253</v>
      </c>
      <c r="J3291" t="s">
        <v>1246</v>
      </c>
      <c r="K3291" t="s">
        <v>1469</v>
      </c>
      <c r="L3291" t="s">
        <v>1558</v>
      </c>
      <c r="M3291" t="str">
        <f>VLOOKUP(L3291,'A-Applications'!B:D,3,FALSE)</f>
        <v>EMH-Combi-Master</v>
      </c>
      <c r="N3291" t="s">
        <v>53</v>
      </c>
      <c r="O3291" s="42" t="s">
        <v>54</v>
      </c>
      <c r="P3291" t="s">
        <v>97</v>
      </c>
      <c r="Q3291" t="str">
        <f>VLOOKUP(KamstrupData[[#This Row],[IdLevel123]],'B-Business Capability'!B:L,10,FALSE)</f>
        <v>N/A</v>
      </c>
      <c r="R3291">
        <f>VLOOKUP(KamstrupData[[#This Row],[IdLevel123]],'B-Business Capability'!B:L,11,FALSE)</f>
        <v>0</v>
      </c>
      <c r="T3291" t="s">
        <v>1488</v>
      </c>
      <c r="U3291" t="str">
        <f>_xlfn.CONCAT(KamstrupData[[#This Row],[CountryCode]],"_",KamstrupData[[#This Row],[Business Area]],"_",KamstrupData[[#This Row],[DepartmentTeam]])</f>
        <v>DK10_Supply Chain_Product Service</v>
      </c>
      <c r="V3291" t="str">
        <f>VLOOKUP(KamstrupData[[#This Row],[ORG_Concat]],'O-Organization'!F:H,3,FALSE)</f>
        <v>11164_DK10_Supply Chain_Supply Chain_Product Service</v>
      </c>
    </row>
    <row r="3292" spans="4:22">
      <c r="D3292" t="s">
        <v>985</v>
      </c>
      <c r="E3292" t="str">
        <f>VLOOKUP(D3292,'B-Business Capability'!B:H,5,FALSE)</f>
        <v>OT Hosting</v>
      </c>
      <c r="F3292" t="str">
        <f>VLOOKUP(D3292,'B-Business Capability'!B:H,6,FALSE)</f>
        <v>OT Operations &amp; Service</v>
      </c>
      <c r="G3292" t="str">
        <f>VLOOKUP(D3292,'B-Business Capability'!B:H,7,FALSE)</f>
        <v>Third-Party Software</v>
      </c>
      <c r="I3292" t="s">
        <v>253</v>
      </c>
      <c r="J3292" t="s">
        <v>1246</v>
      </c>
      <c r="K3292" t="s">
        <v>1469</v>
      </c>
      <c r="L3292" t="s">
        <v>434</v>
      </c>
      <c r="M3292" t="str">
        <f>VLOOKUP(L3292,'A-Applications'!B:D,3,FALSE)</f>
        <v>Total Commander</v>
      </c>
      <c r="N3292" t="s">
        <v>53</v>
      </c>
      <c r="O3292" s="42" t="s">
        <v>62</v>
      </c>
      <c r="P3292" t="s">
        <v>97</v>
      </c>
      <c r="Q3292" t="str">
        <f>VLOOKUP(KamstrupData[[#This Row],[IdLevel123]],'B-Business Capability'!B:L,10,FALSE)</f>
        <v>N/A</v>
      </c>
      <c r="R3292">
        <f>VLOOKUP(KamstrupData[[#This Row],[IdLevel123]],'B-Business Capability'!B:L,11,FALSE)</f>
        <v>0</v>
      </c>
      <c r="T3292" t="s">
        <v>1488</v>
      </c>
      <c r="U3292" t="str">
        <f>_xlfn.CONCAT(KamstrupData[[#This Row],[CountryCode]],"_",KamstrupData[[#This Row],[Business Area]],"_",KamstrupData[[#This Row],[DepartmentTeam]])</f>
        <v>DK10_Supply Chain_Product Service</v>
      </c>
      <c r="V3292" t="str">
        <f>VLOOKUP(KamstrupData[[#This Row],[ORG_Concat]],'O-Organization'!F:H,3,FALSE)</f>
        <v>11164_DK10_Supply Chain_Supply Chain_Product Service</v>
      </c>
    </row>
    <row r="3293" spans="4:22">
      <c r="D3293" t="s">
        <v>156</v>
      </c>
      <c r="E3293" t="str">
        <f>VLOOKUP(D3293,'B-Business Capability'!B:H,5,FALSE)</f>
        <v>Customer Relationship</v>
      </c>
      <c r="F3293" t="str">
        <f>VLOOKUP(D3293,'B-Business Capability'!B:H,6,FALSE)</f>
        <v>Customer Management</v>
      </c>
      <c r="G3293" t="str">
        <f>VLOOKUP(D3293,'B-Business Capability'!B:H,7,FALSE)</f>
        <v>Manage Customer</v>
      </c>
      <c r="I3293" t="s">
        <v>253</v>
      </c>
      <c r="J3293" t="s">
        <v>1246</v>
      </c>
      <c r="K3293" t="s">
        <v>1469</v>
      </c>
      <c r="L3293" t="s">
        <v>157</v>
      </c>
      <c r="M3293" t="str">
        <f>VLOOKUP(L3293,'A-Applications'!B:D,3,FALSE)</f>
        <v>ServiceNow</v>
      </c>
      <c r="N3293" t="s">
        <v>147</v>
      </c>
      <c r="O3293" s="42" t="s">
        <v>66</v>
      </c>
      <c r="P3293" t="s">
        <v>1470</v>
      </c>
      <c r="Q3293" t="str">
        <f>VLOOKUP(KamstrupData[[#This Row],[IdLevel123]],'B-Business Capability'!B:L,10,FALSE)</f>
        <v>Customer Service and Support</v>
      </c>
      <c r="R3293">
        <f>VLOOKUP(KamstrupData[[#This Row],[IdLevel123]],'B-Business Capability'!B:L,11,FALSE)</f>
        <v>0</v>
      </c>
      <c r="T3293" t="s">
        <v>1559</v>
      </c>
      <c r="U3293" t="str">
        <f>_xlfn.CONCAT(KamstrupData[[#This Row],[CountryCode]],"_",KamstrupData[[#This Row],[Business Area]],"_",KamstrupData[[#This Row],[DepartmentTeam]])</f>
        <v>DK10_Supply Chain_Product Service</v>
      </c>
      <c r="V3293" t="str">
        <f>VLOOKUP(KamstrupData[[#This Row],[ORG_Concat]],'O-Organization'!F:H,3,FALSE)</f>
        <v>11164_DK10_Supply Chain_Supply Chain_Product Service</v>
      </c>
    </row>
    <row r="3294" spans="4:22">
      <c r="D3294" t="s">
        <v>156</v>
      </c>
      <c r="E3294" t="str">
        <f>VLOOKUP(D3294,'B-Business Capability'!B:H,5,FALSE)</f>
        <v>Customer Relationship</v>
      </c>
      <c r="F3294" t="str">
        <f>VLOOKUP(D3294,'B-Business Capability'!B:H,6,FALSE)</f>
        <v>Customer Management</v>
      </c>
      <c r="G3294" t="str">
        <f>VLOOKUP(D3294,'B-Business Capability'!B:H,7,FALSE)</f>
        <v>Manage Customer</v>
      </c>
      <c r="I3294" t="s">
        <v>253</v>
      </c>
      <c r="J3294" t="s">
        <v>1246</v>
      </c>
      <c r="K3294" t="s">
        <v>1469</v>
      </c>
      <c r="L3294" t="s">
        <v>157</v>
      </c>
      <c r="M3294" t="str">
        <f>VLOOKUP(L3294,'A-Applications'!B:D,3,FALSE)</f>
        <v>ServiceNow</v>
      </c>
      <c r="N3294" t="s">
        <v>53</v>
      </c>
      <c r="O3294" s="42" t="s">
        <v>66</v>
      </c>
      <c r="P3294" t="s">
        <v>1470</v>
      </c>
      <c r="Q3294" t="str">
        <f>VLOOKUP(KamstrupData[[#This Row],[IdLevel123]],'B-Business Capability'!B:L,10,FALSE)</f>
        <v>Customer Service and Support</v>
      </c>
      <c r="R3294">
        <f>VLOOKUP(KamstrupData[[#This Row],[IdLevel123]],'B-Business Capability'!B:L,11,FALSE)</f>
        <v>0</v>
      </c>
      <c r="T3294" t="s">
        <v>1560</v>
      </c>
      <c r="U3294" t="str">
        <f>_xlfn.CONCAT(KamstrupData[[#This Row],[CountryCode]],"_",KamstrupData[[#This Row],[Business Area]],"_",KamstrupData[[#This Row],[DepartmentTeam]])</f>
        <v>DK10_Supply Chain_Product Service</v>
      </c>
      <c r="V3294" t="str">
        <f>VLOOKUP(KamstrupData[[#This Row],[ORG_Concat]],'O-Organization'!F:H,3,FALSE)</f>
        <v>11164_DK10_Supply Chain_Supply Chain_Product Service</v>
      </c>
    </row>
    <row r="3295" spans="4:22">
      <c r="D3295" t="s">
        <v>158</v>
      </c>
      <c r="E3295" t="str">
        <f>VLOOKUP(D3295,'B-Business Capability'!B:H,5,FALSE)</f>
        <v>Sales</v>
      </c>
      <c r="F3295" t="str">
        <f>VLOOKUP(D3295,'B-Business Capability'!B:H,6,FALSE)</f>
        <v>Quotation, Order, and Contract Management</v>
      </c>
      <c r="G3295" t="str">
        <f>VLOOKUP(D3295,'B-Business Capability'!B:H,7,FALSE)</f>
        <v>Sales order management and processing</v>
      </c>
      <c r="I3295" t="s">
        <v>253</v>
      </c>
      <c r="J3295" t="s">
        <v>1246</v>
      </c>
      <c r="K3295" t="s">
        <v>1469</v>
      </c>
      <c r="L3295" t="s">
        <v>157</v>
      </c>
      <c r="M3295" t="str">
        <f>VLOOKUP(L3295,'A-Applications'!B:D,3,FALSE)</f>
        <v>ServiceNow</v>
      </c>
      <c r="N3295" t="s">
        <v>53</v>
      </c>
      <c r="O3295" s="42" t="s">
        <v>62</v>
      </c>
      <c r="P3295" t="s">
        <v>1470</v>
      </c>
      <c r="Q3295" t="str">
        <f>VLOOKUP(KamstrupData[[#This Row],[IdLevel123]],'B-Business Capability'!B:L,10,FALSE)</f>
        <v>Order-to-Cash (O2C)</v>
      </c>
      <c r="R3295">
        <f>VLOOKUP(KamstrupData[[#This Row],[IdLevel123]],'B-Business Capability'!B:L,11,FALSE)</f>
        <v>107</v>
      </c>
      <c r="T3295" t="s">
        <v>1561</v>
      </c>
      <c r="U3295" t="str">
        <f>_xlfn.CONCAT(KamstrupData[[#This Row],[CountryCode]],"_",KamstrupData[[#This Row],[Business Area]],"_",KamstrupData[[#This Row],[DepartmentTeam]])</f>
        <v>DK10_Supply Chain_Product Service</v>
      </c>
      <c r="V3295" t="str">
        <f>VLOOKUP(KamstrupData[[#This Row],[ORG_Concat]],'O-Organization'!F:H,3,FALSE)</f>
        <v>11164_DK10_Supply Chain_Supply Chain_Product Service</v>
      </c>
    </row>
    <row r="3296" spans="4:22">
      <c r="D3296" t="s">
        <v>78</v>
      </c>
      <c r="E3296" t="str">
        <f>VLOOKUP(D3296,'B-Business Capability'!B:H,5,FALSE)</f>
        <v>Customer Service</v>
      </c>
      <c r="F3296" t="str">
        <f>VLOOKUP(D3296,'B-Business Capability'!B:H,6,FALSE)</f>
        <v>Customer Service and Support</v>
      </c>
      <c r="G3296" t="str">
        <f>VLOOKUP(D3296,'B-Business Capability'!B:H,7,FALSE)</f>
        <v>Service Request Management</v>
      </c>
      <c r="I3296" t="s">
        <v>253</v>
      </c>
      <c r="J3296" t="s">
        <v>1246</v>
      </c>
      <c r="K3296" t="s">
        <v>1469</v>
      </c>
      <c r="L3296" t="s">
        <v>157</v>
      </c>
      <c r="M3296" t="str">
        <f>VLOOKUP(L3296,'A-Applications'!B:D,3,FALSE)</f>
        <v>ServiceNow</v>
      </c>
      <c r="N3296" t="s">
        <v>53</v>
      </c>
      <c r="O3296" s="42" t="s">
        <v>66</v>
      </c>
      <c r="P3296" t="s">
        <v>1470</v>
      </c>
      <c r="Q3296" t="str">
        <f>VLOOKUP(KamstrupData[[#This Row],[IdLevel123]],'B-Business Capability'!B:L,10,FALSE)</f>
        <v>Customer Service and Support</v>
      </c>
      <c r="R3296">
        <f>VLOOKUP(KamstrupData[[#This Row],[IdLevel123]],'B-Business Capability'!B:L,11,FALSE)</f>
        <v>0</v>
      </c>
      <c r="T3296" t="s">
        <v>1561</v>
      </c>
      <c r="U3296" t="str">
        <f>_xlfn.CONCAT(KamstrupData[[#This Row],[CountryCode]],"_",KamstrupData[[#This Row],[Business Area]],"_",KamstrupData[[#This Row],[DepartmentTeam]])</f>
        <v>DK10_Supply Chain_Product Service</v>
      </c>
      <c r="V3296" t="str">
        <f>VLOOKUP(KamstrupData[[#This Row],[ORG_Concat]],'O-Organization'!F:H,3,FALSE)</f>
        <v>11164_DK10_Supply Chain_Supply Chain_Product Service</v>
      </c>
    </row>
    <row r="3297" spans="2:22">
      <c r="D3297" t="s">
        <v>159</v>
      </c>
      <c r="E3297" t="str">
        <f>VLOOKUP(D3297,'B-Business Capability'!B:H,5,FALSE)</f>
        <v>Customer Service</v>
      </c>
      <c r="F3297" t="str">
        <f>VLOOKUP(D3297,'B-Business Capability'!B:H,6,FALSE)</f>
        <v>Customer Service and Support</v>
      </c>
      <c r="G3297" t="str">
        <f>VLOOKUP(D3297,'B-Business Capability'!B:H,7,FALSE)</f>
        <v>Complaints Management</v>
      </c>
      <c r="I3297" t="s">
        <v>253</v>
      </c>
      <c r="J3297" t="s">
        <v>1246</v>
      </c>
      <c r="K3297" t="s">
        <v>1469</v>
      </c>
      <c r="L3297" t="s">
        <v>157</v>
      </c>
      <c r="M3297" t="str">
        <f>VLOOKUP(L3297,'A-Applications'!B:D,3,FALSE)</f>
        <v>ServiceNow</v>
      </c>
      <c r="N3297" t="s">
        <v>147</v>
      </c>
      <c r="O3297" s="42" t="s">
        <v>54</v>
      </c>
      <c r="P3297" t="s">
        <v>1470</v>
      </c>
      <c r="Q3297" t="str">
        <f>VLOOKUP(KamstrupData[[#This Row],[IdLevel123]],'B-Business Capability'!B:L,10,FALSE)</f>
        <v>Customer Service and Support</v>
      </c>
      <c r="R3297">
        <f>VLOOKUP(KamstrupData[[#This Row],[IdLevel123]],'B-Business Capability'!B:L,11,FALSE)</f>
        <v>0</v>
      </c>
      <c r="T3297" t="s">
        <v>1561</v>
      </c>
      <c r="U3297" t="str">
        <f>_xlfn.CONCAT(KamstrupData[[#This Row],[CountryCode]],"_",KamstrupData[[#This Row],[Business Area]],"_",KamstrupData[[#This Row],[DepartmentTeam]])</f>
        <v>DK10_Supply Chain_Product Service</v>
      </c>
      <c r="V3297" t="str">
        <f>VLOOKUP(KamstrupData[[#This Row],[ORG_Concat]],'O-Organization'!F:H,3,FALSE)</f>
        <v>11164_DK10_Supply Chain_Supply Chain_Product Service</v>
      </c>
    </row>
    <row r="3298" spans="2:22">
      <c r="D3298" t="s">
        <v>160</v>
      </c>
      <c r="E3298" t="str">
        <f>VLOOKUP(D3298,'B-Business Capability'!B:H,5,FALSE)</f>
        <v>Customer Service</v>
      </c>
      <c r="F3298" t="str">
        <f>VLOOKUP(D3298,'B-Business Capability'!B:H,6,FALSE)</f>
        <v>Customer Service and Support</v>
      </c>
      <c r="G3298" t="str">
        <f>VLOOKUP(D3298,'B-Business Capability'!B:H,7,FALSE)</f>
        <v>Customer Claims Management</v>
      </c>
      <c r="I3298" t="s">
        <v>253</v>
      </c>
      <c r="J3298" t="s">
        <v>1246</v>
      </c>
      <c r="K3298" t="s">
        <v>1469</v>
      </c>
      <c r="L3298" t="s">
        <v>157</v>
      </c>
      <c r="M3298" t="str">
        <f>VLOOKUP(L3298,'A-Applications'!B:D,3,FALSE)</f>
        <v>ServiceNow</v>
      </c>
      <c r="N3298" t="s">
        <v>147</v>
      </c>
      <c r="O3298" s="42" t="s">
        <v>54</v>
      </c>
      <c r="P3298" t="s">
        <v>1470</v>
      </c>
      <c r="Q3298" t="str">
        <f>VLOOKUP(KamstrupData[[#This Row],[IdLevel123]],'B-Business Capability'!B:L,10,FALSE)</f>
        <v>Customer Service and Support</v>
      </c>
      <c r="R3298">
        <f>VLOOKUP(KamstrupData[[#This Row],[IdLevel123]],'B-Business Capability'!B:L,11,FALSE)</f>
        <v>0</v>
      </c>
      <c r="T3298" t="s">
        <v>1561</v>
      </c>
      <c r="U3298" t="str">
        <f>_xlfn.CONCAT(KamstrupData[[#This Row],[CountryCode]],"_",KamstrupData[[#This Row],[Business Area]],"_",KamstrupData[[#This Row],[DepartmentTeam]])</f>
        <v>DK10_Supply Chain_Product Service</v>
      </c>
      <c r="V3298" t="str">
        <f>VLOOKUP(KamstrupData[[#This Row],[ORG_Concat]],'O-Organization'!F:H,3,FALSE)</f>
        <v>11164_DK10_Supply Chain_Supply Chain_Product Service</v>
      </c>
    </row>
    <row r="3299" spans="2:22">
      <c r="D3299" t="s">
        <v>161</v>
      </c>
      <c r="E3299" t="str">
        <f>VLOOKUP(D3299,'B-Business Capability'!B:H,5,FALSE)</f>
        <v>Customer Service</v>
      </c>
      <c r="F3299" t="str">
        <f>VLOOKUP(D3299,'B-Business Capability'!B:H,6,FALSE)</f>
        <v>Customer Service and Support</v>
      </c>
      <c r="G3299" t="str">
        <f>VLOOKUP(D3299,'B-Business Capability'!B:H,7,FALSE)</f>
        <v>Customer Returns Management</v>
      </c>
      <c r="I3299" t="s">
        <v>253</v>
      </c>
      <c r="J3299" t="s">
        <v>1246</v>
      </c>
      <c r="K3299" t="s">
        <v>1469</v>
      </c>
      <c r="L3299" t="s">
        <v>157</v>
      </c>
      <c r="M3299" t="str">
        <f>VLOOKUP(L3299,'A-Applications'!B:D,3,FALSE)</f>
        <v>ServiceNow</v>
      </c>
      <c r="N3299" t="s">
        <v>147</v>
      </c>
      <c r="O3299" s="42" t="s">
        <v>54</v>
      </c>
      <c r="P3299" t="s">
        <v>1470</v>
      </c>
      <c r="Q3299" t="str">
        <f>VLOOKUP(KamstrupData[[#This Row],[IdLevel123]],'B-Business Capability'!B:L,10,FALSE)</f>
        <v>Customer Service and Support</v>
      </c>
      <c r="R3299">
        <f>VLOOKUP(KamstrupData[[#This Row],[IdLevel123]],'B-Business Capability'!B:L,11,FALSE)</f>
        <v>0</v>
      </c>
      <c r="T3299" t="s">
        <v>1561</v>
      </c>
      <c r="U3299" t="str">
        <f>_xlfn.CONCAT(KamstrupData[[#This Row],[CountryCode]],"_",KamstrupData[[#This Row],[Business Area]],"_",KamstrupData[[#This Row],[DepartmentTeam]])</f>
        <v>DK10_Supply Chain_Product Service</v>
      </c>
      <c r="V3299" t="str">
        <f>VLOOKUP(KamstrupData[[#This Row],[ORG_Concat]],'O-Organization'!F:H,3,FALSE)</f>
        <v>11164_DK10_Supply Chain_Supply Chain_Product Service</v>
      </c>
    </row>
    <row r="3300" spans="2:22">
      <c r="D3300" t="s">
        <v>80</v>
      </c>
      <c r="E3300" t="str">
        <f>VLOOKUP(D3300,'B-Business Capability'!B:H,5,FALSE)</f>
        <v>Customer Service</v>
      </c>
      <c r="F3300" t="str">
        <f>VLOOKUP(D3300,'B-Business Capability'!B:H,6,FALSE)</f>
        <v>Customer Service and Support</v>
      </c>
      <c r="G3300" t="str">
        <f>VLOOKUP(D3300,'B-Business Capability'!B:H,7,FALSE)</f>
        <v>Customer Warranty Claim Processing</v>
      </c>
      <c r="I3300" t="s">
        <v>253</v>
      </c>
      <c r="J3300" t="s">
        <v>1246</v>
      </c>
      <c r="K3300" t="s">
        <v>1469</v>
      </c>
      <c r="L3300" t="s">
        <v>157</v>
      </c>
      <c r="M3300" t="str">
        <f>VLOOKUP(L3300,'A-Applications'!B:D,3,FALSE)</f>
        <v>ServiceNow</v>
      </c>
      <c r="N3300" t="s">
        <v>147</v>
      </c>
      <c r="O3300" s="42" t="s">
        <v>66</v>
      </c>
      <c r="P3300" t="s">
        <v>1470</v>
      </c>
      <c r="Q3300" t="str">
        <f>VLOOKUP(KamstrupData[[#This Row],[IdLevel123]],'B-Business Capability'!B:L,10,FALSE)</f>
        <v>Customer Service and Support</v>
      </c>
      <c r="R3300">
        <f>VLOOKUP(KamstrupData[[#This Row],[IdLevel123]],'B-Business Capability'!B:L,11,FALSE)</f>
        <v>0</v>
      </c>
      <c r="T3300" t="s">
        <v>1561</v>
      </c>
      <c r="U3300" t="str">
        <f>_xlfn.CONCAT(KamstrupData[[#This Row],[CountryCode]],"_",KamstrupData[[#This Row],[Business Area]],"_",KamstrupData[[#This Row],[DepartmentTeam]])</f>
        <v>DK10_Supply Chain_Product Service</v>
      </c>
      <c r="V3300" t="str">
        <f>VLOOKUP(KamstrupData[[#This Row],[ORG_Concat]],'O-Organization'!F:H,3,FALSE)</f>
        <v>11164_DK10_Supply Chain_Supply Chain_Product Service</v>
      </c>
    </row>
    <row r="3301" spans="2:22">
      <c r="D3301" t="s">
        <v>162</v>
      </c>
      <c r="E3301" t="str">
        <f>VLOOKUP(D3301,'B-Business Capability'!B:H,5,FALSE)</f>
        <v>Customer Service</v>
      </c>
      <c r="F3301" t="str">
        <f>VLOOKUP(D3301,'B-Business Capability'!B:H,6,FALSE)</f>
        <v>Customer Service and Support</v>
      </c>
      <c r="G3301" t="str">
        <f>VLOOKUP(D3301,'B-Business Capability'!B:H,7,FALSE)</f>
        <v>Inquiry Management</v>
      </c>
      <c r="I3301" t="s">
        <v>253</v>
      </c>
      <c r="J3301" t="s">
        <v>1246</v>
      </c>
      <c r="K3301" t="s">
        <v>1469</v>
      </c>
      <c r="L3301" t="s">
        <v>157</v>
      </c>
      <c r="M3301" t="str">
        <f>VLOOKUP(L3301,'A-Applications'!B:D,3,FALSE)</f>
        <v>ServiceNow</v>
      </c>
      <c r="N3301" t="s">
        <v>53</v>
      </c>
      <c r="O3301" s="42" t="s">
        <v>54</v>
      </c>
      <c r="P3301" t="s">
        <v>1470</v>
      </c>
      <c r="Q3301" t="str">
        <f>VLOOKUP(KamstrupData[[#This Row],[IdLevel123]],'B-Business Capability'!B:L,10,FALSE)</f>
        <v>Customer Service and Support</v>
      </c>
      <c r="R3301">
        <f>VLOOKUP(KamstrupData[[#This Row],[IdLevel123]],'B-Business Capability'!B:L,11,FALSE)</f>
        <v>0</v>
      </c>
      <c r="T3301" t="s">
        <v>1561</v>
      </c>
      <c r="U3301" t="str">
        <f>_xlfn.CONCAT(KamstrupData[[#This Row],[CountryCode]],"_",KamstrupData[[#This Row],[Business Area]],"_",KamstrupData[[#This Row],[DepartmentTeam]])</f>
        <v>DK10_Supply Chain_Product Service</v>
      </c>
      <c r="V3301" t="str">
        <f>VLOOKUP(KamstrupData[[#This Row],[ORG_Concat]],'O-Organization'!F:H,3,FALSE)</f>
        <v>11164_DK10_Supply Chain_Supply Chain_Product Service</v>
      </c>
    </row>
    <row r="3302" spans="2:22">
      <c r="D3302" t="s">
        <v>163</v>
      </c>
      <c r="E3302" t="str">
        <f>VLOOKUP(D3302,'B-Business Capability'!B:H,5,FALSE)</f>
        <v>Customer Service</v>
      </c>
      <c r="F3302" t="str">
        <f>VLOOKUP(D3302,'B-Business Capability'!B:H,6,FALSE)</f>
        <v>Customer Service and Support</v>
      </c>
      <c r="G3302" t="str">
        <f>VLOOKUP(D3302,'B-Business Capability'!B:H,7,FALSE)</f>
        <v>Recall Management</v>
      </c>
      <c r="I3302" t="s">
        <v>253</v>
      </c>
      <c r="J3302" t="s">
        <v>1246</v>
      </c>
      <c r="K3302" t="s">
        <v>1469</v>
      </c>
      <c r="L3302" t="s">
        <v>157</v>
      </c>
      <c r="M3302" t="str">
        <f>VLOOKUP(L3302,'A-Applications'!B:D,3,FALSE)</f>
        <v>ServiceNow</v>
      </c>
      <c r="N3302" t="s">
        <v>147</v>
      </c>
      <c r="O3302" s="42" t="s">
        <v>66</v>
      </c>
      <c r="P3302" t="s">
        <v>1470</v>
      </c>
      <c r="Q3302" t="str">
        <f>VLOOKUP(KamstrupData[[#This Row],[IdLevel123]],'B-Business Capability'!B:L,10,FALSE)</f>
        <v>Customer Service and Support</v>
      </c>
      <c r="R3302">
        <f>VLOOKUP(KamstrupData[[#This Row],[IdLevel123]],'B-Business Capability'!B:L,11,FALSE)</f>
        <v>0</v>
      </c>
      <c r="T3302" t="s">
        <v>1561</v>
      </c>
      <c r="U3302" t="str">
        <f>_xlfn.CONCAT(KamstrupData[[#This Row],[CountryCode]],"_",KamstrupData[[#This Row],[Business Area]],"_",KamstrupData[[#This Row],[DepartmentTeam]])</f>
        <v>DK10_Supply Chain_Product Service</v>
      </c>
      <c r="V3302" t="str">
        <f>VLOOKUP(KamstrupData[[#This Row],[ORG_Concat]],'O-Organization'!F:H,3,FALSE)</f>
        <v>11164_DK10_Supply Chain_Supply Chain_Product Service</v>
      </c>
    </row>
    <row r="3303" spans="2:22">
      <c r="D3303" t="s">
        <v>94</v>
      </c>
      <c r="E3303" t="str">
        <f>VLOOKUP(D3303,'B-Business Capability'!B:H,5,FALSE)</f>
        <v>Customer Service</v>
      </c>
      <c r="F3303" t="str">
        <f>VLOOKUP(D3303,'B-Business Capability'!B:H,6,FALSE)</f>
        <v>Customer Service and Support</v>
      </c>
      <c r="G3303" t="str">
        <f>VLOOKUP(D3303,'B-Business Capability'!B:H,7,FALSE)</f>
        <v>Self-Service Engagement</v>
      </c>
      <c r="I3303" t="s">
        <v>253</v>
      </c>
      <c r="J3303" t="s">
        <v>1246</v>
      </c>
      <c r="K3303" t="s">
        <v>1469</v>
      </c>
      <c r="L3303" t="s">
        <v>157</v>
      </c>
      <c r="M3303" t="str">
        <f>VLOOKUP(L3303,'A-Applications'!B:D,3,FALSE)</f>
        <v>ServiceNow</v>
      </c>
      <c r="N3303" t="s">
        <v>147</v>
      </c>
      <c r="O3303" s="42" t="s">
        <v>54</v>
      </c>
      <c r="P3303" t="s">
        <v>1470</v>
      </c>
      <c r="Q3303" t="str">
        <f>VLOOKUP(KamstrupData[[#This Row],[IdLevel123]],'B-Business Capability'!B:L,10,FALSE)</f>
        <v>Customer Service and Support</v>
      </c>
      <c r="R3303">
        <f>VLOOKUP(KamstrupData[[#This Row],[IdLevel123]],'B-Business Capability'!B:L,11,FALSE)</f>
        <v>0</v>
      </c>
      <c r="T3303" t="s">
        <v>1561</v>
      </c>
      <c r="U3303" t="str">
        <f>_xlfn.CONCAT(KamstrupData[[#This Row],[CountryCode]],"_",KamstrupData[[#This Row],[Business Area]],"_",KamstrupData[[#This Row],[DepartmentTeam]])</f>
        <v>DK10_Supply Chain_Product Service</v>
      </c>
      <c r="V3303" t="str">
        <f>VLOOKUP(KamstrupData[[#This Row],[ORG_Concat]],'O-Organization'!F:H,3,FALSE)</f>
        <v>11164_DK10_Supply Chain_Supply Chain_Product Service</v>
      </c>
    </row>
    <row r="3304" spans="2:22">
      <c r="D3304" t="s">
        <v>152</v>
      </c>
      <c r="E3304" t="str">
        <f>VLOOKUP(D3304,'B-Business Capability'!B:H,5,FALSE)</f>
        <v>Customer Service</v>
      </c>
      <c r="F3304" t="str">
        <f>VLOOKUP(D3304,'B-Business Capability'!B:H,6,FALSE)</f>
        <v>Customer Service and Support</v>
      </c>
      <c r="G3304" t="str">
        <f>VLOOKUP(D3304,'B-Business Capability'!B:H,7,FALSE)</f>
        <v>Service Knowledge Base Management</v>
      </c>
      <c r="I3304" t="s">
        <v>253</v>
      </c>
      <c r="J3304" t="s">
        <v>1246</v>
      </c>
      <c r="K3304" t="s">
        <v>1469</v>
      </c>
      <c r="L3304" t="s">
        <v>157</v>
      </c>
      <c r="M3304" t="str">
        <f>VLOOKUP(L3304,'A-Applications'!B:D,3,FALSE)</f>
        <v>ServiceNow</v>
      </c>
      <c r="N3304" t="s">
        <v>53</v>
      </c>
      <c r="O3304" s="42" t="s">
        <v>54</v>
      </c>
      <c r="P3304" t="s">
        <v>1470</v>
      </c>
      <c r="Q3304" t="str">
        <f>VLOOKUP(KamstrupData[[#This Row],[IdLevel123]],'B-Business Capability'!B:L,10,FALSE)</f>
        <v>Customer Service and Support</v>
      </c>
      <c r="R3304">
        <f>VLOOKUP(KamstrupData[[#This Row],[IdLevel123]],'B-Business Capability'!B:L,11,FALSE)</f>
        <v>0</v>
      </c>
      <c r="T3304" t="s">
        <v>1561</v>
      </c>
      <c r="U3304" t="str">
        <f>_xlfn.CONCAT(KamstrupData[[#This Row],[CountryCode]],"_",KamstrupData[[#This Row],[Business Area]],"_",KamstrupData[[#This Row],[DepartmentTeam]])</f>
        <v>DK10_Supply Chain_Product Service</v>
      </c>
      <c r="V3304" t="str">
        <f>VLOOKUP(KamstrupData[[#This Row],[ORG_Concat]],'O-Organization'!F:H,3,FALSE)</f>
        <v>11164_DK10_Supply Chain_Supply Chain_Product Service</v>
      </c>
    </row>
    <row r="3305" spans="2:22">
      <c r="D3305" t="s">
        <v>164</v>
      </c>
      <c r="E3305" t="str">
        <f>VLOOKUP(D3305,'B-Business Capability'!B:H,5,FALSE)</f>
        <v>Customer Service</v>
      </c>
      <c r="F3305" t="str">
        <f>VLOOKUP(D3305,'B-Business Capability'!B:H,6,FALSE)</f>
        <v>Customer Service and Support</v>
      </c>
      <c r="G3305" t="str">
        <f>VLOOKUP(D3305,'B-Business Capability'!B:H,7,FALSE)</f>
        <v>Service Level Management</v>
      </c>
      <c r="I3305" t="s">
        <v>253</v>
      </c>
      <c r="J3305" t="s">
        <v>1246</v>
      </c>
      <c r="K3305" t="s">
        <v>1469</v>
      </c>
      <c r="L3305" t="s">
        <v>157</v>
      </c>
      <c r="M3305" t="str">
        <f>VLOOKUP(L3305,'A-Applications'!B:D,3,FALSE)</f>
        <v>ServiceNow</v>
      </c>
      <c r="N3305" t="s">
        <v>53</v>
      </c>
      <c r="O3305" s="42" t="s">
        <v>54</v>
      </c>
      <c r="P3305" t="s">
        <v>1470</v>
      </c>
      <c r="Q3305" t="str">
        <f>VLOOKUP(KamstrupData[[#This Row],[IdLevel123]],'B-Business Capability'!B:L,10,FALSE)</f>
        <v>Customer Service and Support</v>
      </c>
      <c r="R3305">
        <f>VLOOKUP(KamstrupData[[#This Row],[IdLevel123]],'B-Business Capability'!B:L,11,FALSE)</f>
        <v>0</v>
      </c>
      <c r="T3305" t="s">
        <v>1561</v>
      </c>
      <c r="U3305" t="str">
        <f>_xlfn.CONCAT(KamstrupData[[#This Row],[CountryCode]],"_",KamstrupData[[#This Row],[Business Area]],"_",KamstrupData[[#This Row],[DepartmentTeam]])</f>
        <v>DK10_Supply Chain_Product Service</v>
      </c>
      <c r="V3305" t="str">
        <f>VLOOKUP(KamstrupData[[#This Row],[ORG_Concat]],'O-Organization'!F:H,3,FALSE)</f>
        <v>11164_DK10_Supply Chain_Supply Chain_Product Service</v>
      </c>
    </row>
    <row r="3306" spans="2:22">
      <c r="D3306" t="s">
        <v>118</v>
      </c>
      <c r="E3306" t="str">
        <f>VLOOKUP(D3306,'B-Business Capability'!B:H,5,FALSE)</f>
        <v>Customer Service</v>
      </c>
      <c r="F3306" t="str">
        <f>VLOOKUP(D3306,'B-Business Capability'!B:H,6,FALSE)</f>
        <v>Customer Service Strategy and Planning</v>
      </c>
      <c r="G3306" t="str">
        <f>VLOOKUP(D3306,'B-Business Capability'!B:H,7,FALSE)</f>
        <v>Customer Service Analytics</v>
      </c>
      <c r="I3306" t="s">
        <v>253</v>
      </c>
      <c r="J3306" t="s">
        <v>1246</v>
      </c>
      <c r="K3306" t="s">
        <v>1469</v>
      </c>
      <c r="L3306" t="s">
        <v>157</v>
      </c>
      <c r="M3306" t="str">
        <f>VLOOKUP(L3306,'A-Applications'!B:D,3,FALSE)</f>
        <v>ServiceNow</v>
      </c>
      <c r="N3306" t="s">
        <v>53</v>
      </c>
      <c r="O3306" s="42" t="s">
        <v>54</v>
      </c>
      <c r="P3306" t="s">
        <v>1470</v>
      </c>
      <c r="Q3306" t="str">
        <f>VLOOKUP(KamstrupData[[#This Row],[IdLevel123]],'B-Business Capability'!B:L,10,FALSE)</f>
        <v>Customer Service and Support</v>
      </c>
      <c r="R3306">
        <f>VLOOKUP(KamstrupData[[#This Row],[IdLevel123]],'B-Business Capability'!B:L,11,FALSE)</f>
        <v>0</v>
      </c>
      <c r="T3306" t="s">
        <v>1561</v>
      </c>
      <c r="U3306" t="str">
        <f>_xlfn.CONCAT(KamstrupData[[#This Row],[CountryCode]],"_",KamstrupData[[#This Row],[Business Area]],"_",KamstrupData[[#This Row],[DepartmentTeam]])</f>
        <v>DK10_Supply Chain_Product Service</v>
      </c>
      <c r="V3306" t="str">
        <f>VLOOKUP(KamstrupData[[#This Row],[ORG_Concat]],'O-Organization'!F:H,3,FALSE)</f>
        <v>11164_DK10_Supply Chain_Supply Chain_Product Service</v>
      </c>
    </row>
    <row r="3307" spans="2:22">
      <c r="D3307" t="s">
        <v>165</v>
      </c>
      <c r="E3307" t="str">
        <f>VLOOKUP(D3307,'B-Business Capability'!B:H,5,FALSE)</f>
        <v>Customer Service</v>
      </c>
      <c r="F3307" t="str">
        <f>VLOOKUP(D3307,'B-Business Capability'!B:H,6,FALSE)</f>
        <v>Customer Service Strategy and Planning</v>
      </c>
      <c r="G3307" t="str">
        <f>VLOOKUP(D3307,'B-Business Capability'!B:H,7,FALSE)</f>
        <v>Customer Service Planning and Forecasting</v>
      </c>
      <c r="I3307" t="s">
        <v>253</v>
      </c>
      <c r="J3307" t="s">
        <v>1246</v>
      </c>
      <c r="K3307" t="s">
        <v>1469</v>
      </c>
      <c r="L3307" t="s">
        <v>157</v>
      </c>
      <c r="M3307" t="str">
        <f>VLOOKUP(L3307,'A-Applications'!B:D,3,FALSE)</f>
        <v>ServiceNow</v>
      </c>
      <c r="N3307" t="s">
        <v>53</v>
      </c>
      <c r="O3307" s="42" t="s">
        <v>54</v>
      </c>
      <c r="P3307" t="s">
        <v>1470</v>
      </c>
      <c r="Q3307" t="str">
        <f>VLOOKUP(KamstrupData[[#This Row],[IdLevel123]],'B-Business Capability'!B:L,10,FALSE)</f>
        <v>Customer Service and Support</v>
      </c>
      <c r="R3307">
        <f>VLOOKUP(KamstrupData[[#This Row],[IdLevel123]],'B-Business Capability'!B:L,11,FALSE)</f>
        <v>0</v>
      </c>
      <c r="T3307" t="s">
        <v>1561</v>
      </c>
      <c r="U3307" t="str">
        <f>_xlfn.CONCAT(KamstrupData[[#This Row],[CountryCode]],"_",KamstrupData[[#This Row],[Business Area]],"_",KamstrupData[[#This Row],[DepartmentTeam]])</f>
        <v>DK10_Supply Chain_Product Service</v>
      </c>
      <c r="V3307" t="str">
        <f>VLOOKUP(KamstrupData[[#This Row],[ORG_Concat]],'O-Organization'!F:H,3,FALSE)</f>
        <v>11164_DK10_Supply Chain_Supply Chain_Product Service</v>
      </c>
    </row>
    <row r="3308" spans="2:22">
      <c r="D3308" t="s">
        <v>166</v>
      </c>
      <c r="E3308" t="str">
        <f>VLOOKUP(D3308,'B-Business Capability'!B:H,5,FALSE)</f>
        <v>Customer Service</v>
      </c>
      <c r="F3308" t="str">
        <f>VLOOKUP(D3308,'B-Business Capability'!B:H,6,FALSE)</f>
        <v>Customer Service Strategy and Planning</v>
      </c>
      <c r="G3308" t="str">
        <f>VLOOKUP(D3308,'B-Business Capability'!B:H,7,FALSE)</f>
        <v>Customer Service Strategy Management</v>
      </c>
      <c r="I3308" t="s">
        <v>253</v>
      </c>
      <c r="J3308" t="s">
        <v>1246</v>
      </c>
      <c r="K3308" t="s">
        <v>1469</v>
      </c>
      <c r="L3308" t="s">
        <v>157</v>
      </c>
      <c r="M3308" t="str">
        <f>VLOOKUP(L3308,'A-Applications'!B:D,3,FALSE)</f>
        <v>ServiceNow</v>
      </c>
      <c r="N3308" t="s">
        <v>53</v>
      </c>
      <c r="O3308" s="42" t="s">
        <v>54</v>
      </c>
      <c r="P3308" t="s">
        <v>1470</v>
      </c>
      <c r="Q3308" t="str">
        <f>VLOOKUP(KamstrupData[[#This Row],[IdLevel123]],'B-Business Capability'!B:L,10,FALSE)</f>
        <v>Customer Service and Support</v>
      </c>
      <c r="R3308">
        <f>VLOOKUP(KamstrupData[[#This Row],[IdLevel123]],'B-Business Capability'!B:L,11,FALSE)</f>
        <v>0</v>
      </c>
      <c r="T3308" t="s">
        <v>1561</v>
      </c>
      <c r="U3308" t="str">
        <f>_xlfn.CONCAT(KamstrupData[[#This Row],[CountryCode]],"_",KamstrupData[[#This Row],[Business Area]],"_",KamstrupData[[#This Row],[DepartmentTeam]])</f>
        <v>DK10_Supply Chain_Product Service</v>
      </c>
      <c r="V3308" t="str">
        <f>VLOOKUP(KamstrupData[[#This Row],[ORG_Concat]],'O-Organization'!F:H,3,FALSE)</f>
        <v>11164_DK10_Supply Chain_Supply Chain_Product Service</v>
      </c>
    </row>
    <row r="3309" spans="2:22">
      <c r="D3309" t="s">
        <v>1562</v>
      </c>
      <c r="E3309" t="str">
        <f>VLOOKUP(D3309,'B-Business Capability'!B:H,5,FALSE)</f>
        <v>Manufacturing</v>
      </c>
      <c r="F3309" t="str">
        <f>VLOOKUP(D3309,'B-Business Capability'!B:H,6,FALSE)</f>
        <v>Manufacturing Software</v>
      </c>
      <c r="G3309" t="str">
        <f>VLOOKUP(D3309,'B-Business Capability'!B:H,7,FALSE)</f>
        <v>Support</v>
      </c>
      <c r="I3309" t="s">
        <v>253</v>
      </c>
      <c r="J3309" t="s">
        <v>1246</v>
      </c>
      <c r="K3309" t="s">
        <v>1475</v>
      </c>
      <c r="L3309" t="s">
        <v>157</v>
      </c>
      <c r="M3309" t="str">
        <f>VLOOKUP(L3309,'A-Applications'!B:D,3,FALSE)</f>
        <v>ServiceNow</v>
      </c>
      <c r="N3309" t="s">
        <v>147</v>
      </c>
      <c r="O3309" s="42" t="s">
        <v>54</v>
      </c>
      <c r="P3309" t="s">
        <v>1485</v>
      </c>
      <c r="Q3309" t="str">
        <f>VLOOKUP(KamstrupData[[#This Row],[IdLevel123]],'B-Business Capability'!B:L,10,FALSE)</f>
        <v>N/A</v>
      </c>
      <c r="R3309">
        <f>VLOOKUP(KamstrupData[[#This Row],[IdLevel123]],'B-Business Capability'!B:L,11,FALSE)</f>
        <v>0</v>
      </c>
      <c r="T3309" t="s">
        <v>1486</v>
      </c>
      <c r="U3309" t="str">
        <f>_xlfn.CONCAT(KamstrupData[[#This Row],[CountryCode]],"_",KamstrupData[[#This Row],[Business Area]],"_",KamstrupData[[#This Row],[DepartmentTeam]])</f>
        <v>DK10_Supply Chain_Manufactoring Software</v>
      </c>
      <c r="V3309" t="str">
        <f>VLOOKUP(KamstrupData[[#This Row],[ORG_Concat]],'O-Organization'!F:H,3,FALSE)</f>
        <v>11158_DK10_Supply Chain_Supply Chain_Manufactoring Software</v>
      </c>
    </row>
    <row r="3310" spans="2:22">
      <c r="D3310" t="s">
        <v>985</v>
      </c>
      <c r="E3310" t="str">
        <f>VLOOKUP(D3310,'B-Business Capability'!B:H,5,FALSE)</f>
        <v>OT Hosting</v>
      </c>
      <c r="F3310" t="str">
        <f>VLOOKUP(D3310,'B-Business Capability'!B:H,6,FALSE)</f>
        <v>OT Operations &amp; Service</v>
      </c>
      <c r="G3310" t="str">
        <f>VLOOKUP(D3310,'B-Business Capability'!B:H,7,FALSE)</f>
        <v>Third-Party Software</v>
      </c>
      <c r="I3310" t="s">
        <v>253</v>
      </c>
      <c r="J3310" t="s">
        <v>1246</v>
      </c>
      <c r="K3310" t="s">
        <v>1469</v>
      </c>
      <c r="L3310" t="s">
        <v>1100</v>
      </c>
      <c r="M3310" t="str">
        <f>VLOOKUP(L3310,'A-Applications'!B:D,3,FALSE)</f>
        <v>YABE (Yest Another BACnet Exlporer)</v>
      </c>
      <c r="N3310" t="s">
        <v>53</v>
      </c>
      <c r="O3310" s="42" t="s">
        <v>62</v>
      </c>
      <c r="P3310" t="s">
        <v>97</v>
      </c>
      <c r="Q3310" t="str">
        <f>VLOOKUP(KamstrupData[[#This Row],[IdLevel123]],'B-Business Capability'!B:L,10,FALSE)</f>
        <v>N/A</v>
      </c>
      <c r="R3310">
        <f>VLOOKUP(KamstrupData[[#This Row],[IdLevel123]],'B-Business Capability'!B:L,11,FALSE)</f>
        <v>0</v>
      </c>
      <c r="T3310" t="s">
        <v>1488</v>
      </c>
      <c r="U3310" t="str">
        <f>_xlfn.CONCAT(KamstrupData[[#This Row],[CountryCode]],"_",KamstrupData[[#This Row],[Business Area]],"_",KamstrupData[[#This Row],[DepartmentTeam]])</f>
        <v>DK10_Supply Chain_Product Service</v>
      </c>
      <c r="V3310" t="str">
        <f>VLOOKUP(KamstrupData[[#This Row],[ORG_Concat]],'O-Organization'!F:H,3,FALSE)</f>
        <v>11164_DK10_Supply Chain_Supply Chain_Product Service</v>
      </c>
    </row>
    <row r="3311" spans="2:22">
      <c r="B3311" s="28">
        <v>46387</v>
      </c>
      <c r="C3311" s="28">
        <v>46387</v>
      </c>
      <c r="D3311" t="s">
        <v>1484</v>
      </c>
      <c r="E3311" t="str">
        <f>VLOOKUP(D3311,'B-Business Capability'!B:H,5,FALSE)</f>
        <v>Manufacturing</v>
      </c>
      <c r="F3311" t="str">
        <f>VLOOKUP(D3311,'B-Business Capability'!B:H,6,FALSE)</f>
        <v>Manufacturing Software</v>
      </c>
      <c r="G3311" t="str">
        <f>VLOOKUP(D3311,'B-Business Capability'!B:H,7,FALSE)</f>
        <v>Software development</v>
      </c>
      <c r="I3311" t="s">
        <v>253</v>
      </c>
      <c r="J3311" t="s">
        <v>1246</v>
      </c>
      <c r="K3311" t="s">
        <v>1475</v>
      </c>
      <c r="L3311" t="s">
        <v>1563</v>
      </c>
      <c r="M3311" t="str">
        <f>VLOOKUP(L3311,'A-Applications'!B:D,3,FALSE)</f>
        <v>Infragistics</v>
      </c>
      <c r="N3311" t="s">
        <v>390</v>
      </c>
      <c r="O3311" s="42" t="s">
        <v>54</v>
      </c>
      <c r="P3311" t="s">
        <v>1485</v>
      </c>
      <c r="Q3311" t="str">
        <f>VLOOKUP(KamstrupData[[#This Row],[IdLevel123]],'B-Business Capability'!B:L,10,FALSE)</f>
        <v>Idea-to-Release (I2R)</v>
      </c>
      <c r="R3311">
        <f>VLOOKUP(KamstrupData[[#This Row],[IdLevel123]],'B-Business Capability'!B:L,11,FALSE)</f>
        <v>970</v>
      </c>
      <c r="T3311" t="s">
        <v>1564</v>
      </c>
      <c r="U3311" t="str">
        <f>_xlfn.CONCAT(KamstrupData[[#This Row],[CountryCode]],"_",KamstrupData[[#This Row],[Business Area]],"_",KamstrupData[[#This Row],[DepartmentTeam]])</f>
        <v>DK10_Supply Chain_Manufactoring Software</v>
      </c>
      <c r="V3311" t="str">
        <f>VLOOKUP(KamstrupData[[#This Row],[ORG_Concat]],'O-Organization'!F:H,3,FALSE)</f>
        <v>11158_DK10_Supply Chain_Supply Chain_Manufactoring Software</v>
      </c>
    </row>
    <row r="3312" spans="2:22">
      <c r="C3312" s="28">
        <v>46022</v>
      </c>
      <c r="D3312" t="s">
        <v>1484</v>
      </c>
      <c r="E3312" t="str">
        <f>VLOOKUP(D3312,'B-Business Capability'!B:H,5,FALSE)</f>
        <v>Manufacturing</v>
      </c>
      <c r="F3312" t="str">
        <f>VLOOKUP(D3312,'B-Business Capability'!B:H,6,FALSE)</f>
        <v>Manufacturing Software</v>
      </c>
      <c r="G3312" t="str">
        <f>VLOOKUP(D3312,'B-Business Capability'!B:H,7,FALSE)</f>
        <v>Software development</v>
      </c>
      <c r="I3312" t="s">
        <v>253</v>
      </c>
      <c r="J3312" t="s">
        <v>1246</v>
      </c>
      <c r="K3312" t="s">
        <v>1475</v>
      </c>
      <c r="L3312" t="s">
        <v>437</v>
      </c>
      <c r="M3312" t="str">
        <f>VLOOKUP(L3312,'A-Applications'!B:D,3,FALSE)</f>
        <v>ReadyAPI</v>
      </c>
      <c r="N3312" t="s">
        <v>103</v>
      </c>
      <c r="O3312" s="42" t="s">
        <v>54</v>
      </c>
      <c r="P3312" t="s">
        <v>1485</v>
      </c>
      <c r="Q3312" t="str">
        <f>VLOOKUP(KamstrupData[[#This Row],[IdLevel123]],'B-Business Capability'!B:L,10,FALSE)</f>
        <v>Idea-to-Release (I2R)</v>
      </c>
      <c r="R3312">
        <f>VLOOKUP(KamstrupData[[#This Row],[IdLevel123]],'B-Business Capability'!B:L,11,FALSE)</f>
        <v>970</v>
      </c>
      <c r="T3312" t="s">
        <v>1565</v>
      </c>
      <c r="U3312" t="str">
        <f>_xlfn.CONCAT(KamstrupData[[#This Row],[CountryCode]],"_",KamstrupData[[#This Row],[Business Area]],"_",KamstrupData[[#This Row],[DepartmentTeam]])</f>
        <v>DK10_Supply Chain_Manufactoring Software</v>
      </c>
      <c r="V3312" t="str">
        <f>VLOOKUP(KamstrupData[[#This Row],[ORG_Concat]],'O-Organization'!F:H,3,FALSE)</f>
        <v>11158_DK10_Supply Chain_Supply Chain_Manufactoring Software</v>
      </c>
    </row>
    <row r="3313" spans="3:22">
      <c r="C3313" s="28">
        <v>46022</v>
      </c>
      <c r="D3313" t="s">
        <v>1439</v>
      </c>
      <c r="E3313" t="str">
        <f>VLOOKUP(D3313,'B-Business Capability'!B:H,5,FALSE)</f>
        <v>Procurement &amp; Logistics</v>
      </c>
      <c r="F3313" t="str">
        <f>VLOOKUP(D3313,'B-Business Capability'!B:H,6,FALSE)</f>
        <v>Logistics Management</v>
      </c>
      <c r="G3313" t="str">
        <f>VLOOKUP(D3313,'B-Business Capability'!B:H,7,FALSE)</f>
        <v>Manage Returns</v>
      </c>
      <c r="I3313" t="s">
        <v>253</v>
      </c>
      <c r="J3313" t="s">
        <v>1246</v>
      </c>
      <c r="L3313" t="s">
        <v>226</v>
      </c>
      <c r="M3313" t="str">
        <f>VLOOKUP(L3313,'A-Applications'!B:D,3,FALSE)</f>
        <v>Reliance</v>
      </c>
      <c r="N3313" t="s">
        <v>103</v>
      </c>
      <c r="O3313" s="42" t="s">
        <v>54</v>
      </c>
      <c r="P3313" t="s">
        <v>1456</v>
      </c>
      <c r="Q3313" t="str">
        <f>VLOOKUP(KamstrupData[[#This Row],[IdLevel123]],'B-Business Capability'!B:L,10,FALSE)</f>
        <v>Make-to-Delivery (M2D)</v>
      </c>
      <c r="R3313">
        <f>VLOOKUP(KamstrupData[[#This Row],[IdLevel123]],'B-Business Capability'!B:L,11,FALSE)</f>
        <v>0</v>
      </c>
      <c r="S3313" t="s">
        <v>920</v>
      </c>
      <c r="T3313" t="s">
        <v>1566</v>
      </c>
      <c r="U3313" t="str">
        <f>_xlfn.CONCAT(KamstrupData[[#This Row],[CountryCode]],"_",KamstrupData[[#This Row],[Business Area]],"_",KamstrupData[[#This Row],[DepartmentTeam]])</f>
        <v>DK10_Supply Chain_</v>
      </c>
      <c r="V3313" t="str">
        <f>VLOOKUP(KamstrupData[[#This Row],[ORG_Concat]],'O-Organization'!F:H,3,FALSE)</f>
        <v>11028_DK10_Supply Chain_Supply Chain_</v>
      </c>
    </row>
    <row r="3314" spans="3:22">
      <c r="C3314" s="28">
        <v>46022</v>
      </c>
      <c r="D3314" t="s">
        <v>1439</v>
      </c>
      <c r="E3314" t="str">
        <f>VLOOKUP(D3314,'B-Business Capability'!B:H,5,FALSE)</f>
        <v>Procurement &amp; Logistics</v>
      </c>
      <c r="F3314" t="str">
        <f>VLOOKUP(D3314,'B-Business Capability'!B:H,6,FALSE)</f>
        <v>Logistics Management</v>
      </c>
      <c r="G3314" t="str">
        <f>VLOOKUP(D3314,'B-Business Capability'!B:H,7,FALSE)</f>
        <v>Manage Returns</v>
      </c>
      <c r="I3314" t="s">
        <v>253</v>
      </c>
      <c r="J3314" t="s">
        <v>1246</v>
      </c>
      <c r="L3314" t="s">
        <v>226</v>
      </c>
      <c r="M3314" t="str">
        <f>VLOOKUP(L3314,'A-Applications'!B:D,3,FALSE)</f>
        <v>Reliance</v>
      </c>
      <c r="N3314" t="s">
        <v>103</v>
      </c>
      <c r="O3314" s="42" t="s">
        <v>54</v>
      </c>
      <c r="P3314" t="s">
        <v>1567</v>
      </c>
      <c r="Q3314" t="str">
        <f>VLOOKUP(KamstrupData[[#This Row],[IdLevel123]],'B-Business Capability'!B:L,10,FALSE)</f>
        <v>Make-to-Delivery (M2D)</v>
      </c>
      <c r="R3314">
        <f>VLOOKUP(KamstrupData[[#This Row],[IdLevel123]],'B-Business Capability'!B:L,11,FALSE)</f>
        <v>0</v>
      </c>
      <c r="S3314" t="s">
        <v>920</v>
      </c>
      <c r="T3314" t="s">
        <v>1429</v>
      </c>
      <c r="U3314" t="str">
        <f>_xlfn.CONCAT(KamstrupData[[#This Row],[CountryCode]],"_",KamstrupData[[#This Row],[Business Area]],"_",KamstrupData[[#This Row],[DepartmentTeam]])</f>
        <v>DK10_Supply Chain_</v>
      </c>
      <c r="V3314" t="str">
        <f>VLOOKUP(KamstrupData[[#This Row],[ORG_Concat]],'O-Organization'!F:H,3,FALSE)</f>
        <v>11028_DK10_Supply Chain_Supply Chain_</v>
      </c>
    </row>
    <row r="3315" spans="3:22">
      <c r="C3315" s="28">
        <v>46022</v>
      </c>
      <c r="D3315" t="s">
        <v>1455</v>
      </c>
      <c r="E3315" t="str">
        <f>VLOOKUP(D3315,'B-Business Capability'!B:H,5,FALSE)</f>
        <v>Procurement &amp; Logistics</v>
      </c>
      <c r="F3315" t="str">
        <f>VLOOKUP(D3315,'B-Business Capability'!B:H,6,FALSE)</f>
        <v>Warehouse Management</v>
      </c>
      <c r="G3315" t="str">
        <f>VLOOKUP(D3315,'B-Business Capability'!B:H,7,FALSE)</f>
        <v>Manage Claims</v>
      </c>
      <c r="I3315" t="s">
        <v>253</v>
      </c>
      <c r="J3315" t="s">
        <v>1246</v>
      </c>
      <c r="L3315" t="s">
        <v>226</v>
      </c>
      <c r="M3315" t="str">
        <f>VLOOKUP(L3315,'A-Applications'!B:D,3,FALSE)</f>
        <v>Reliance</v>
      </c>
      <c r="N3315" t="s">
        <v>103</v>
      </c>
      <c r="O3315" s="42" t="s">
        <v>54</v>
      </c>
      <c r="P3315" t="s">
        <v>1456</v>
      </c>
      <c r="Q3315" t="str">
        <f>VLOOKUP(KamstrupData[[#This Row],[IdLevel123]],'B-Business Capability'!B:L,10,FALSE)</f>
        <v>Procure-to-Pay (P2P)</v>
      </c>
      <c r="R3315">
        <f>VLOOKUP(KamstrupData[[#This Row],[IdLevel123]],'B-Business Capability'!B:L,11,FALSE)</f>
        <v>430</v>
      </c>
      <c r="S3315" t="s">
        <v>920</v>
      </c>
      <c r="T3315" t="s">
        <v>1566</v>
      </c>
      <c r="U3315" t="str">
        <f>_xlfn.CONCAT(KamstrupData[[#This Row],[CountryCode]],"_",KamstrupData[[#This Row],[Business Area]],"_",KamstrupData[[#This Row],[DepartmentTeam]])</f>
        <v>DK10_Supply Chain_</v>
      </c>
      <c r="V3315" t="str">
        <f>VLOOKUP(KamstrupData[[#This Row],[ORG_Concat]],'O-Organization'!F:H,3,FALSE)</f>
        <v>11028_DK10_Supply Chain_Supply Chain_</v>
      </c>
    </row>
    <row r="3316" spans="3:22">
      <c r="C3316" s="28">
        <v>46022</v>
      </c>
      <c r="D3316" t="s">
        <v>1455</v>
      </c>
      <c r="E3316" t="str">
        <f>VLOOKUP(D3316,'B-Business Capability'!B:H,5,FALSE)</f>
        <v>Procurement &amp; Logistics</v>
      </c>
      <c r="F3316" t="str">
        <f>VLOOKUP(D3316,'B-Business Capability'!B:H,6,FALSE)</f>
        <v>Warehouse Management</v>
      </c>
      <c r="G3316" t="str">
        <f>VLOOKUP(D3316,'B-Business Capability'!B:H,7,FALSE)</f>
        <v>Manage Claims</v>
      </c>
      <c r="I3316" t="s">
        <v>253</v>
      </c>
      <c r="J3316" t="s">
        <v>1246</v>
      </c>
      <c r="L3316" t="s">
        <v>226</v>
      </c>
      <c r="M3316" t="str">
        <f>VLOOKUP(L3316,'A-Applications'!B:D,3,FALSE)</f>
        <v>Reliance</v>
      </c>
      <c r="N3316" t="s">
        <v>103</v>
      </c>
      <c r="O3316" s="42" t="s">
        <v>54</v>
      </c>
      <c r="P3316" t="s">
        <v>1567</v>
      </c>
      <c r="Q3316" t="str">
        <f>VLOOKUP(KamstrupData[[#This Row],[IdLevel123]],'B-Business Capability'!B:L,10,FALSE)</f>
        <v>Procure-to-Pay (P2P)</v>
      </c>
      <c r="R3316">
        <f>VLOOKUP(KamstrupData[[#This Row],[IdLevel123]],'B-Business Capability'!B:L,11,FALSE)</f>
        <v>430</v>
      </c>
      <c r="S3316" t="s">
        <v>920</v>
      </c>
      <c r="T3316" t="s">
        <v>1429</v>
      </c>
      <c r="U3316" t="str">
        <f>_xlfn.CONCAT(KamstrupData[[#This Row],[CountryCode]],"_",KamstrupData[[#This Row],[Business Area]],"_",KamstrupData[[#This Row],[DepartmentTeam]])</f>
        <v>DK10_Supply Chain_</v>
      </c>
      <c r="V3316" t="str">
        <f>VLOOKUP(KamstrupData[[#This Row],[ORG_Concat]],'O-Organization'!F:H,3,FALSE)</f>
        <v>11028_DK10_Supply Chain_Supply Chain_</v>
      </c>
    </row>
    <row r="3317" spans="3:22">
      <c r="C3317" s="28">
        <v>46022</v>
      </c>
      <c r="D3317" t="s">
        <v>1455</v>
      </c>
      <c r="E3317" t="str">
        <f>VLOOKUP(D3317,'B-Business Capability'!B:H,5,FALSE)</f>
        <v>Procurement &amp; Logistics</v>
      </c>
      <c r="F3317" t="str">
        <f>VLOOKUP(D3317,'B-Business Capability'!B:H,6,FALSE)</f>
        <v>Warehouse Management</v>
      </c>
      <c r="G3317" t="str">
        <f>VLOOKUP(D3317,'B-Business Capability'!B:H,7,FALSE)</f>
        <v>Manage Claims</v>
      </c>
      <c r="I3317" t="s">
        <v>253</v>
      </c>
      <c r="J3317" t="s">
        <v>1246</v>
      </c>
      <c r="L3317" t="s">
        <v>226</v>
      </c>
      <c r="M3317" t="str">
        <f>VLOOKUP(L3317,'A-Applications'!B:D,3,FALSE)</f>
        <v>Reliance</v>
      </c>
      <c r="N3317" t="s">
        <v>103</v>
      </c>
      <c r="O3317" s="42" t="s">
        <v>54</v>
      </c>
      <c r="P3317" t="s">
        <v>1568</v>
      </c>
      <c r="Q3317" t="str">
        <f>VLOOKUP(KamstrupData[[#This Row],[IdLevel123]],'B-Business Capability'!B:L,10,FALSE)</f>
        <v>Procure-to-Pay (P2P)</v>
      </c>
      <c r="R3317">
        <f>VLOOKUP(KamstrupData[[#This Row],[IdLevel123]],'B-Business Capability'!B:L,11,FALSE)</f>
        <v>430</v>
      </c>
      <c r="S3317" t="s">
        <v>920</v>
      </c>
      <c r="T3317" t="s">
        <v>1429</v>
      </c>
      <c r="U3317" t="str">
        <f>_xlfn.CONCAT(KamstrupData[[#This Row],[CountryCode]],"_",KamstrupData[[#This Row],[Business Area]],"_",KamstrupData[[#This Row],[DepartmentTeam]])</f>
        <v>DK10_Supply Chain_</v>
      </c>
      <c r="V3317" t="str">
        <f>VLOOKUP(KamstrupData[[#This Row],[ORG_Concat]],'O-Organization'!F:H,3,FALSE)</f>
        <v>11028_DK10_Supply Chain_Supply Chain_</v>
      </c>
    </row>
    <row r="3318" spans="3:22">
      <c r="C3318" s="28">
        <v>46022</v>
      </c>
      <c r="D3318" t="s">
        <v>919</v>
      </c>
      <c r="E3318" t="str">
        <f>VLOOKUP(D3318,'B-Business Capability'!B:H,5,FALSE)</f>
        <v>Manufacturing</v>
      </c>
      <c r="F3318" t="str">
        <f>VLOOKUP(D3318,'B-Business Capability'!B:H,6,FALSE)</f>
        <v>Change Management</v>
      </c>
      <c r="G3318" t="str">
        <f>VLOOKUP(D3318,'B-Business Capability'!B:H,7,FALSE)</f>
        <v>Manage Deviation Allowance</v>
      </c>
      <c r="I3318" t="s">
        <v>253</v>
      </c>
      <c r="J3318" t="s">
        <v>1246</v>
      </c>
      <c r="L3318" t="s">
        <v>226</v>
      </c>
      <c r="M3318" t="str">
        <f>VLOOKUP(L3318,'A-Applications'!B:D,3,FALSE)</f>
        <v>Reliance</v>
      </c>
      <c r="N3318" t="s">
        <v>103</v>
      </c>
      <c r="O3318" s="42" t="s">
        <v>54</v>
      </c>
      <c r="P3318" t="s">
        <v>191</v>
      </c>
      <c r="Q3318" t="str">
        <f>VLOOKUP(KamstrupData[[#This Row],[IdLevel123]],'B-Business Capability'!B:L,10,FALSE)</f>
        <v>Quote-to-Quality (Q2Q)</v>
      </c>
      <c r="R3318">
        <f>VLOOKUP(KamstrupData[[#This Row],[IdLevel123]],'B-Business Capability'!B:L,11,FALSE)</f>
        <v>0</v>
      </c>
      <c r="S3318" t="s">
        <v>920</v>
      </c>
      <c r="T3318" t="s">
        <v>1569</v>
      </c>
      <c r="U3318" t="str">
        <f>_xlfn.CONCAT(KamstrupData[[#This Row],[CountryCode]],"_",KamstrupData[[#This Row],[Business Area]],"_",KamstrupData[[#This Row],[DepartmentTeam]])</f>
        <v>DK10_Supply Chain_</v>
      </c>
      <c r="V3318" t="str">
        <f>VLOOKUP(KamstrupData[[#This Row],[ORG_Concat]],'O-Organization'!F:H,3,FALSE)</f>
        <v>11028_DK10_Supply Chain_Supply Chain_</v>
      </c>
    </row>
    <row r="3319" spans="3:22">
      <c r="C3319" s="28">
        <v>45808</v>
      </c>
      <c r="D3319" t="s">
        <v>126</v>
      </c>
      <c r="E3319" t="str">
        <f>VLOOKUP(D3319,'B-Business Capability'!B:H,5,FALSE)</f>
        <v>Strategic Management</v>
      </c>
      <c r="F3319" t="str">
        <f>VLOOKUP(D3319,'B-Business Capability'!B:H,6,FALSE)</f>
        <v>Business Process Management</v>
      </c>
      <c r="G3319" t="str">
        <f>VLOOKUP(D3319,'B-Business Capability'!B:H,7,FALSE)</f>
        <v>Business Process Modeling</v>
      </c>
      <c r="I3319" t="s">
        <v>253</v>
      </c>
      <c r="J3319" t="s">
        <v>1246</v>
      </c>
      <c r="L3319" t="s">
        <v>226</v>
      </c>
      <c r="M3319" t="str">
        <f>VLOOKUP(L3319,'A-Applications'!B:D,3,FALSE)</f>
        <v>Reliance</v>
      </c>
      <c r="N3319" t="s">
        <v>103</v>
      </c>
      <c r="O3319" s="42" t="s">
        <v>54</v>
      </c>
      <c r="P3319" t="s">
        <v>305</v>
      </c>
      <c r="Q3319" t="str">
        <f>VLOOKUP(KamstrupData[[#This Row],[IdLevel123]],'B-Business Capability'!B:L,10,FALSE)</f>
        <v>N/A</v>
      </c>
      <c r="R3319">
        <f>VLOOKUP(KamstrupData[[#This Row],[IdLevel123]],'B-Business Capability'!B:L,11,FALSE)</f>
        <v>0</v>
      </c>
      <c r="S3319" t="s">
        <v>920</v>
      </c>
      <c r="T3319" t="s">
        <v>1570</v>
      </c>
      <c r="U3319" t="str">
        <f>_xlfn.CONCAT(KamstrupData[[#This Row],[CountryCode]],"_",KamstrupData[[#This Row],[Business Area]],"_",KamstrupData[[#This Row],[DepartmentTeam]])</f>
        <v>DK10_Supply Chain_</v>
      </c>
      <c r="V3319" t="str">
        <f>VLOOKUP(KamstrupData[[#This Row],[ORG_Concat]],'O-Organization'!F:H,3,FALSE)</f>
        <v>11028_DK10_Supply Chain_Supply Chain_</v>
      </c>
    </row>
    <row r="3320" spans="3:22">
      <c r="C3320" s="28">
        <v>46173</v>
      </c>
      <c r="D3320" t="s">
        <v>159</v>
      </c>
      <c r="E3320" t="str">
        <f>VLOOKUP(D3320,'B-Business Capability'!B:H,5,FALSE)</f>
        <v>Customer Service</v>
      </c>
      <c r="F3320" t="str">
        <f>VLOOKUP(D3320,'B-Business Capability'!B:H,6,FALSE)</f>
        <v>Customer Service and Support</v>
      </c>
      <c r="G3320" t="str">
        <f>VLOOKUP(D3320,'B-Business Capability'!B:H,7,FALSE)</f>
        <v>Complaints Management</v>
      </c>
      <c r="I3320" t="s">
        <v>253</v>
      </c>
      <c r="J3320" t="s">
        <v>1246</v>
      </c>
      <c r="K3320" t="s">
        <v>1469</v>
      </c>
      <c r="L3320" t="s">
        <v>226</v>
      </c>
      <c r="M3320" t="str">
        <f>VLOOKUP(L3320,'A-Applications'!B:D,3,FALSE)</f>
        <v>Reliance</v>
      </c>
      <c r="N3320" t="s">
        <v>103</v>
      </c>
      <c r="O3320" s="42" t="s">
        <v>54</v>
      </c>
      <c r="P3320" t="s">
        <v>1470</v>
      </c>
      <c r="Q3320" t="str">
        <f>VLOOKUP(KamstrupData[[#This Row],[IdLevel123]],'B-Business Capability'!B:L,10,FALSE)</f>
        <v>Customer Service and Support</v>
      </c>
      <c r="R3320">
        <f>VLOOKUP(KamstrupData[[#This Row],[IdLevel123]],'B-Business Capability'!B:L,11,FALSE)</f>
        <v>0</v>
      </c>
      <c r="S3320" t="s">
        <v>920</v>
      </c>
      <c r="T3320" t="s">
        <v>1488</v>
      </c>
      <c r="U3320" t="str">
        <f>_xlfn.CONCAT(KamstrupData[[#This Row],[CountryCode]],"_",KamstrupData[[#This Row],[Business Area]],"_",KamstrupData[[#This Row],[DepartmentTeam]])</f>
        <v>DK10_Supply Chain_Product Service</v>
      </c>
      <c r="V3320" t="str">
        <f>VLOOKUP(KamstrupData[[#This Row],[ORG_Concat]],'O-Organization'!F:H,3,FALSE)</f>
        <v>11164_DK10_Supply Chain_Supply Chain_Product Service</v>
      </c>
    </row>
    <row r="3321" spans="3:22">
      <c r="C3321" s="28">
        <v>46173</v>
      </c>
      <c r="D3321" t="s">
        <v>160</v>
      </c>
      <c r="E3321" t="str">
        <f>VLOOKUP(D3321,'B-Business Capability'!B:H,5,FALSE)</f>
        <v>Customer Service</v>
      </c>
      <c r="F3321" t="str">
        <f>VLOOKUP(D3321,'B-Business Capability'!B:H,6,FALSE)</f>
        <v>Customer Service and Support</v>
      </c>
      <c r="G3321" t="str">
        <f>VLOOKUP(D3321,'B-Business Capability'!B:H,7,FALSE)</f>
        <v>Customer Claims Management</v>
      </c>
      <c r="I3321" t="s">
        <v>253</v>
      </c>
      <c r="J3321" t="s">
        <v>1246</v>
      </c>
      <c r="K3321" t="s">
        <v>1469</v>
      </c>
      <c r="L3321" t="s">
        <v>226</v>
      </c>
      <c r="M3321" t="str">
        <f>VLOOKUP(L3321,'A-Applications'!B:D,3,FALSE)</f>
        <v>Reliance</v>
      </c>
      <c r="N3321" t="s">
        <v>103</v>
      </c>
      <c r="O3321" s="42" t="s">
        <v>54</v>
      </c>
      <c r="P3321" t="s">
        <v>1470</v>
      </c>
      <c r="Q3321" t="str">
        <f>VLOOKUP(KamstrupData[[#This Row],[IdLevel123]],'B-Business Capability'!B:L,10,FALSE)</f>
        <v>Customer Service and Support</v>
      </c>
      <c r="R3321">
        <f>VLOOKUP(KamstrupData[[#This Row],[IdLevel123]],'B-Business Capability'!B:L,11,FALSE)</f>
        <v>0</v>
      </c>
      <c r="S3321" t="s">
        <v>920</v>
      </c>
      <c r="T3321" t="s">
        <v>1488</v>
      </c>
      <c r="U3321" t="str">
        <f>_xlfn.CONCAT(KamstrupData[[#This Row],[CountryCode]],"_",KamstrupData[[#This Row],[Business Area]],"_",KamstrupData[[#This Row],[DepartmentTeam]])</f>
        <v>DK10_Supply Chain_Product Service</v>
      </c>
      <c r="V3321" t="str">
        <f>VLOOKUP(KamstrupData[[#This Row],[ORG_Concat]],'O-Organization'!F:H,3,FALSE)</f>
        <v>11164_DK10_Supply Chain_Supply Chain_Product Service</v>
      </c>
    </row>
    <row r="3322" spans="3:22">
      <c r="C3322" s="28">
        <v>46173</v>
      </c>
      <c r="D3322" t="s">
        <v>161</v>
      </c>
      <c r="E3322" t="str">
        <f>VLOOKUP(D3322,'B-Business Capability'!B:H,5,FALSE)</f>
        <v>Customer Service</v>
      </c>
      <c r="F3322" t="str">
        <f>VLOOKUP(D3322,'B-Business Capability'!B:H,6,FALSE)</f>
        <v>Customer Service and Support</v>
      </c>
      <c r="G3322" t="str">
        <f>VLOOKUP(D3322,'B-Business Capability'!B:H,7,FALSE)</f>
        <v>Customer Returns Management</v>
      </c>
      <c r="I3322" t="s">
        <v>253</v>
      </c>
      <c r="J3322" t="s">
        <v>1246</v>
      </c>
      <c r="K3322" t="s">
        <v>1469</v>
      </c>
      <c r="L3322" t="s">
        <v>226</v>
      </c>
      <c r="M3322" t="str">
        <f>VLOOKUP(L3322,'A-Applications'!B:D,3,FALSE)</f>
        <v>Reliance</v>
      </c>
      <c r="N3322" t="s">
        <v>103</v>
      </c>
      <c r="O3322" s="42" t="s">
        <v>54</v>
      </c>
      <c r="P3322" t="s">
        <v>1470</v>
      </c>
      <c r="Q3322" t="str">
        <f>VLOOKUP(KamstrupData[[#This Row],[IdLevel123]],'B-Business Capability'!B:L,10,FALSE)</f>
        <v>Customer Service and Support</v>
      </c>
      <c r="R3322">
        <f>VLOOKUP(KamstrupData[[#This Row],[IdLevel123]],'B-Business Capability'!B:L,11,FALSE)</f>
        <v>0</v>
      </c>
      <c r="S3322" t="s">
        <v>920</v>
      </c>
      <c r="T3322" t="s">
        <v>1488</v>
      </c>
      <c r="U3322" t="str">
        <f>_xlfn.CONCAT(KamstrupData[[#This Row],[CountryCode]],"_",KamstrupData[[#This Row],[Business Area]],"_",KamstrupData[[#This Row],[DepartmentTeam]])</f>
        <v>DK10_Supply Chain_Product Service</v>
      </c>
      <c r="V3322" t="str">
        <f>VLOOKUP(KamstrupData[[#This Row],[ORG_Concat]],'O-Organization'!F:H,3,FALSE)</f>
        <v>11164_DK10_Supply Chain_Supply Chain_Product Service</v>
      </c>
    </row>
    <row r="3323" spans="3:22">
      <c r="C3323" s="28">
        <v>46173</v>
      </c>
      <c r="D3323" t="s">
        <v>80</v>
      </c>
      <c r="E3323" t="str">
        <f>VLOOKUP(D3323,'B-Business Capability'!B:H,5,FALSE)</f>
        <v>Customer Service</v>
      </c>
      <c r="F3323" t="str">
        <f>VLOOKUP(D3323,'B-Business Capability'!B:H,6,FALSE)</f>
        <v>Customer Service and Support</v>
      </c>
      <c r="G3323" t="str">
        <f>VLOOKUP(D3323,'B-Business Capability'!B:H,7,FALSE)</f>
        <v>Customer Warranty Claim Processing</v>
      </c>
      <c r="I3323" t="s">
        <v>253</v>
      </c>
      <c r="J3323" t="s">
        <v>1246</v>
      </c>
      <c r="K3323" t="s">
        <v>1469</v>
      </c>
      <c r="L3323" t="s">
        <v>226</v>
      </c>
      <c r="M3323" t="str">
        <f>VLOOKUP(L3323,'A-Applications'!B:D,3,FALSE)</f>
        <v>Reliance</v>
      </c>
      <c r="N3323" t="s">
        <v>103</v>
      </c>
      <c r="O3323" s="42" t="s">
        <v>54</v>
      </c>
      <c r="P3323" t="s">
        <v>1470</v>
      </c>
      <c r="Q3323" t="str">
        <f>VLOOKUP(KamstrupData[[#This Row],[IdLevel123]],'B-Business Capability'!B:L,10,FALSE)</f>
        <v>Customer Service and Support</v>
      </c>
      <c r="R3323">
        <f>VLOOKUP(KamstrupData[[#This Row],[IdLevel123]],'B-Business Capability'!B:L,11,FALSE)</f>
        <v>0</v>
      </c>
      <c r="S3323" t="s">
        <v>920</v>
      </c>
      <c r="T3323" t="s">
        <v>1488</v>
      </c>
      <c r="U3323" t="str">
        <f>_xlfn.CONCAT(KamstrupData[[#This Row],[CountryCode]],"_",KamstrupData[[#This Row],[Business Area]],"_",KamstrupData[[#This Row],[DepartmentTeam]])</f>
        <v>DK10_Supply Chain_Product Service</v>
      </c>
      <c r="V3323" t="str">
        <f>VLOOKUP(KamstrupData[[#This Row],[ORG_Concat]],'O-Organization'!F:H,3,FALSE)</f>
        <v>11164_DK10_Supply Chain_Supply Chain_Product Service</v>
      </c>
    </row>
    <row r="3324" spans="3:22">
      <c r="C3324" s="28">
        <v>46173</v>
      </c>
      <c r="D3324" t="s">
        <v>163</v>
      </c>
      <c r="E3324" t="str">
        <f>VLOOKUP(D3324,'B-Business Capability'!B:H,5,FALSE)</f>
        <v>Customer Service</v>
      </c>
      <c r="F3324" t="str">
        <f>VLOOKUP(D3324,'B-Business Capability'!B:H,6,FALSE)</f>
        <v>Customer Service and Support</v>
      </c>
      <c r="G3324" t="str">
        <f>VLOOKUP(D3324,'B-Business Capability'!B:H,7,FALSE)</f>
        <v>Recall Management</v>
      </c>
      <c r="I3324" t="s">
        <v>253</v>
      </c>
      <c r="J3324" t="s">
        <v>1246</v>
      </c>
      <c r="K3324" t="s">
        <v>1469</v>
      </c>
      <c r="L3324" t="s">
        <v>226</v>
      </c>
      <c r="M3324" t="str">
        <f>VLOOKUP(L3324,'A-Applications'!B:D,3,FALSE)</f>
        <v>Reliance</v>
      </c>
      <c r="N3324" t="s">
        <v>103</v>
      </c>
      <c r="O3324" s="42" t="s">
        <v>66</v>
      </c>
      <c r="P3324" t="s">
        <v>1470</v>
      </c>
      <c r="Q3324" t="str">
        <f>VLOOKUP(KamstrupData[[#This Row],[IdLevel123]],'B-Business Capability'!B:L,10,FALSE)</f>
        <v>Customer Service and Support</v>
      </c>
      <c r="R3324">
        <f>VLOOKUP(KamstrupData[[#This Row],[IdLevel123]],'B-Business Capability'!B:L,11,FALSE)</f>
        <v>0</v>
      </c>
      <c r="S3324" t="s">
        <v>920</v>
      </c>
      <c r="T3324" t="s">
        <v>1488</v>
      </c>
      <c r="U3324" t="str">
        <f>_xlfn.CONCAT(KamstrupData[[#This Row],[CountryCode]],"_",KamstrupData[[#This Row],[Business Area]],"_",KamstrupData[[#This Row],[DepartmentTeam]])</f>
        <v>DK10_Supply Chain_Product Service</v>
      </c>
      <c r="V3324" t="str">
        <f>VLOOKUP(KamstrupData[[#This Row],[ORG_Concat]],'O-Organization'!F:H,3,FALSE)</f>
        <v>11164_DK10_Supply Chain_Supply Chain_Product Service</v>
      </c>
    </row>
    <row r="3325" spans="3:22">
      <c r="C3325" s="28">
        <v>46173</v>
      </c>
      <c r="D3325" t="s">
        <v>118</v>
      </c>
      <c r="E3325" t="str">
        <f>VLOOKUP(D3325,'B-Business Capability'!B:H,5,FALSE)</f>
        <v>Customer Service</v>
      </c>
      <c r="F3325" t="str">
        <f>VLOOKUP(D3325,'B-Business Capability'!B:H,6,FALSE)</f>
        <v>Customer Service Strategy and Planning</v>
      </c>
      <c r="G3325" t="str">
        <f>VLOOKUP(D3325,'B-Business Capability'!B:H,7,FALSE)</f>
        <v>Customer Service Analytics</v>
      </c>
      <c r="I3325" t="s">
        <v>253</v>
      </c>
      <c r="J3325" t="s">
        <v>1246</v>
      </c>
      <c r="K3325" t="s">
        <v>1469</v>
      </c>
      <c r="L3325" t="s">
        <v>226</v>
      </c>
      <c r="M3325" t="str">
        <f>VLOOKUP(L3325,'A-Applications'!B:D,3,FALSE)</f>
        <v>Reliance</v>
      </c>
      <c r="N3325" t="s">
        <v>103</v>
      </c>
      <c r="O3325" s="42" t="s">
        <v>54</v>
      </c>
      <c r="P3325" t="s">
        <v>1470</v>
      </c>
      <c r="Q3325" t="str">
        <f>VLOOKUP(KamstrupData[[#This Row],[IdLevel123]],'B-Business Capability'!B:L,10,FALSE)</f>
        <v>Customer Service and Support</v>
      </c>
      <c r="R3325">
        <f>VLOOKUP(KamstrupData[[#This Row],[IdLevel123]],'B-Business Capability'!B:L,11,FALSE)</f>
        <v>0</v>
      </c>
      <c r="S3325" t="s">
        <v>920</v>
      </c>
      <c r="T3325" t="s">
        <v>1488</v>
      </c>
      <c r="U3325" t="str">
        <f>_xlfn.CONCAT(KamstrupData[[#This Row],[CountryCode]],"_",KamstrupData[[#This Row],[Business Area]],"_",KamstrupData[[#This Row],[DepartmentTeam]])</f>
        <v>DK10_Supply Chain_Product Service</v>
      </c>
      <c r="V3325" t="str">
        <f>VLOOKUP(KamstrupData[[#This Row],[ORG_Concat]],'O-Organization'!F:H,3,FALSE)</f>
        <v>11164_DK10_Supply Chain_Supply Chain_Product Service</v>
      </c>
    </row>
    <row r="3326" spans="3:22">
      <c r="D3326" t="s">
        <v>318</v>
      </c>
      <c r="E3326" t="str">
        <f>VLOOKUP(D3326,'B-Business Capability'!B:H,5,FALSE)</f>
        <v>Digital Platform and Operations</v>
      </c>
      <c r="F3326" t="str">
        <f>VLOOKUP(D3326,'B-Business Capability'!B:H,6,FALSE)</f>
        <v>AI, Data &amp; Analytics</v>
      </c>
      <c r="G3326" t="str">
        <f>VLOOKUP(D3326,'B-Business Capability'!B:H,7,FALSE)</f>
        <v>Data Management</v>
      </c>
      <c r="I3326" t="s">
        <v>253</v>
      </c>
      <c r="J3326" t="s">
        <v>1246</v>
      </c>
      <c r="L3326" t="s">
        <v>337</v>
      </c>
      <c r="M3326" t="str">
        <f>VLOOKUP(L3326,'A-Applications'!B:D,3,FALSE)</f>
        <v>Microsoft Fabric</v>
      </c>
      <c r="N3326" t="s">
        <v>147</v>
      </c>
      <c r="O3326" s="42" t="s">
        <v>66</v>
      </c>
      <c r="P3326" t="s">
        <v>97</v>
      </c>
      <c r="Q3326" t="str">
        <f>VLOOKUP(KamstrupData[[#This Row],[IdLevel123]],'B-Business Capability'!B:L,10,FALSE)</f>
        <v>N/A</v>
      </c>
      <c r="R3326">
        <f>VLOOKUP(KamstrupData[[#This Row],[IdLevel123]],'B-Business Capability'!B:L,11,FALSE)</f>
        <v>0</v>
      </c>
      <c r="T3326" t="s">
        <v>1512</v>
      </c>
      <c r="U3326" t="str">
        <f>_xlfn.CONCAT(KamstrupData[[#This Row],[CountryCode]],"_",KamstrupData[[#This Row],[Business Area]],"_",KamstrupData[[#This Row],[DepartmentTeam]])</f>
        <v>DK10_Supply Chain_</v>
      </c>
      <c r="V3326" t="str">
        <f>VLOOKUP(KamstrupData[[#This Row],[ORG_Concat]],'O-Organization'!F:H,3,FALSE)</f>
        <v>11028_DK10_Supply Chain_Supply Chain_</v>
      </c>
    </row>
    <row r="3327" spans="3:22">
      <c r="D3327" t="s">
        <v>296</v>
      </c>
      <c r="E3327" t="str">
        <f>VLOOKUP(D3327,'B-Business Capability'!B:H,5,FALSE)</f>
        <v>Digital Platform and Operations</v>
      </c>
      <c r="F3327" t="str">
        <f>VLOOKUP(D3327,'B-Business Capability'!B:H,6,FALSE)</f>
        <v>AI, Data &amp; Analytics</v>
      </c>
      <c r="G3327" t="str">
        <f>VLOOKUP(D3327,'B-Business Capability'!B:H,7,FALSE)</f>
        <v>Data Processing &amp; Modeling</v>
      </c>
      <c r="I3327" t="s">
        <v>253</v>
      </c>
      <c r="J3327" t="s">
        <v>1246</v>
      </c>
      <c r="L3327" t="s">
        <v>337</v>
      </c>
      <c r="M3327" t="str">
        <f>VLOOKUP(L3327,'A-Applications'!B:D,3,FALSE)</f>
        <v>Microsoft Fabric</v>
      </c>
      <c r="N3327" t="s">
        <v>147</v>
      </c>
      <c r="O3327" s="42" t="s">
        <v>66</v>
      </c>
      <c r="P3327" t="s">
        <v>97</v>
      </c>
      <c r="Q3327" t="str">
        <f>VLOOKUP(KamstrupData[[#This Row],[IdLevel123]],'B-Business Capability'!B:L,10,FALSE)</f>
        <v>N/A</v>
      </c>
      <c r="R3327">
        <f>VLOOKUP(KamstrupData[[#This Row],[IdLevel123]],'B-Business Capability'!B:L,11,FALSE)</f>
        <v>0</v>
      </c>
      <c r="T3327" t="s">
        <v>1512</v>
      </c>
      <c r="U3327" t="str">
        <f>_xlfn.CONCAT(KamstrupData[[#This Row],[CountryCode]],"_",KamstrupData[[#This Row],[Business Area]],"_",KamstrupData[[#This Row],[DepartmentTeam]])</f>
        <v>DK10_Supply Chain_</v>
      </c>
      <c r="V3327" t="str">
        <f>VLOOKUP(KamstrupData[[#This Row],[ORG_Concat]],'O-Organization'!F:H,3,FALSE)</f>
        <v>11028_DK10_Supply Chain_Supply Chain_</v>
      </c>
    </row>
    <row r="3328" spans="3:22">
      <c r="D3328" t="s">
        <v>296</v>
      </c>
      <c r="E3328" t="str">
        <f>VLOOKUP(D3328,'B-Business Capability'!B:H,5,FALSE)</f>
        <v>Digital Platform and Operations</v>
      </c>
      <c r="F3328" t="str">
        <f>VLOOKUP(D3328,'B-Business Capability'!B:H,6,FALSE)</f>
        <v>AI, Data &amp; Analytics</v>
      </c>
      <c r="G3328" t="str">
        <f>VLOOKUP(D3328,'B-Business Capability'!B:H,7,FALSE)</f>
        <v>Data Processing &amp; Modeling</v>
      </c>
      <c r="I3328" t="s">
        <v>253</v>
      </c>
      <c r="J3328" t="s">
        <v>1246</v>
      </c>
      <c r="L3328" t="s">
        <v>337</v>
      </c>
      <c r="M3328" t="str">
        <f>VLOOKUP(L3328,'A-Applications'!B:D,3,FALSE)</f>
        <v>Microsoft Fabric</v>
      </c>
      <c r="N3328" t="s">
        <v>147</v>
      </c>
      <c r="O3328" s="42" t="s">
        <v>66</v>
      </c>
      <c r="P3328" t="s">
        <v>97</v>
      </c>
      <c r="Q3328" t="str">
        <f>VLOOKUP(KamstrupData[[#This Row],[IdLevel123]],'B-Business Capability'!B:L,10,FALSE)</f>
        <v>N/A</v>
      </c>
      <c r="R3328">
        <f>VLOOKUP(KamstrupData[[#This Row],[IdLevel123]],'B-Business Capability'!B:L,11,FALSE)</f>
        <v>0</v>
      </c>
      <c r="T3328" t="s">
        <v>1512</v>
      </c>
      <c r="U3328" t="str">
        <f>_xlfn.CONCAT(KamstrupData[[#This Row],[CountryCode]],"_",KamstrupData[[#This Row],[Business Area]],"_",KamstrupData[[#This Row],[DepartmentTeam]])</f>
        <v>DK10_Supply Chain_</v>
      </c>
      <c r="V3328" t="str">
        <f>VLOOKUP(KamstrupData[[#This Row],[ORG_Concat]],'O-Organization'!F:H,3,FALSE)</f>
        <v>11028_DK10_Supply Chain_Supply Chain_</v>
      </c>
    </row>
    <row r="3329" spans="4:22">
      <c r="D3329" t="s">
        <v>1484</v>
      </c>
      <c r="E3329" t="str">
        <f>VLOOKUP(D3329,'B-Business Capability'!B:H,5,FALSE)</f>
        <v>Manufacturing</v>
      </c>
      <c r="F3329" t="str">
        <f>VLOOKUP(D3329,'B-Business Capability'!B:H,6,FALSE)</f>
        <v>Manufacturing Software</v>
      </c>
      <c r="G3329" t="str">
        <f>VLOOKUP(D3329,'B-Business Capability'!B:H,7,FALSE)</f>
        <v>Software development</v>
      </c>
      <c r="I3329" t="s">
        <v>253</v>
      </c>
      <c r="J3329" t="s">
        <v>1246</v>
      </c>
      <c r="K3329" t="s">
        <v>1475</v>
      </c>
      <c r="L3329" t="s">
        <v>1571</v>
      </c>
      <c r="M3329" t="str">
        <f>VLOOKUP(L3329,'A-Applications'!B:D,3,FALSE)</f>
        <v>Crystal Reports</v>
      </c>
      <c r="N3329" t="s">
        <v>103</v>
      </c>
      <c r="O3329" s="42" t="s">
        <v>66</v>
      </c>
      <c r="P3329" t="s">
        <v>1485</v>
      </c>
      <c r="Q3329" t="str">
        <f>VLOOKUP(KamstrupData[[#This Row],[IdLevel123]],'B-Business Capability'!B:L,10,FALSE)</f>
        <v>Idea-to-Release (I2R)</v>
      </c>
      <c r="R3329">
        <f>VLOOKUP(KamstrupData[[#This Row],[IdLevel123]],'B-Business Capability'!B:L,11,FALSE)</f>
        <v>970</v>
      </c>
      <c r="T3329" t="s">
        <v>1572</v>
      </c>
      <c r="U3329" t="str">
        <f>_xlfn.CONCAT(KamstrupData[[#This Row],[CountryCode]],"_",KamstrupData[[#This Row],[Business Area]],"_",KamstrupData[[#This Row],[DepartmentTeam]])</f>
        <v>DK10_Supply Chain_Manufactoring Software</v>
      </c>
      <c r="V3329" t="str">
        <f>VLOOKUP(KamstrupData[[#This Row],[ORG_Concat]],'O-Organization'!F:H,3,FALSE)</f>
        <v>11158_DK10_Supply Chain_Supply Chain_Manufactoring Software</v>
      </c>
    </row>
    <row r="3330" spans="4:22">
      <c r="D3330" t="s">
        <v>1484</v>
      </c>
      <c r="E3330" t="str">
        <f>VLOOKUP(D3330,'B-Business Capability'!B:H,5,FALSE)</f>
        <v>Manufacturing</v>
      </c>
      <c r="F3330" t="str">
        <f>VLOOKUP(D3330,'B-Business Capability'!B:H,6,FALSE)</f>
        <v>Manufacturing Software</v>
      </c>
      <c r="G3330" t="str">
        <f>VLOOKUP(D3330,'B-Business Capability'!B:H,7,FALSE)</f>
        <v>Software development</v>
      </c>
      <c r="I3330" t="s">
        <v>253</v>
      </c>
      <c r="J3330" t="s">
        <v>1246</v>
      </c>
      <c r="K3330" t="s">
        <v>1475</v>
      </c>
      <c r="L3330" t="s">
        <v>999</v>
      </c>
      <c r="M3330" t="str">
        <f>VLOOKUP(L3330,'A-Applications'!B:D,3,FALSE)</f>
        <v>DotPeek</v>
      </c>
      <c r="N3330" t="s">
        <v>53</v>
      </c>
      <c r="O3330" s="42" t="s">
        <v>62</v>
      </c>
      <c r="P3330" t="s">
        <v>1485</v>
      </c>
      <c r="Q3330" t="str">
        <f>VLOOKUP(KamstrupData[[#This Row],[IdLevel123]],'B-Business Capability'!B:L,10,FALSE)</f>
        <v>Idea-to-Release (I2R)</v>
      </c>
      <c r="R3330">
        <f>VLOOKUP(KamstrupData[[#This Row],[IdLevel123]],'B-Business Capability'!B:L,11,FALSE)</f>
        <v>970</v>
      </c>
      <c r="T3330" t="s">
        <v>1486</v>
      </c>
      <c r="U3330" t="str">
        <f>_xlfn.CONCAT(KamstrupData[[#This Row],[CountryCode]],"_",KamstrupData[[#This Row],[Business Area]],"_",KamstrupData[[#This Row],[DepartmentTeam]])</f>
        <v>DK10_Supply Chain_Manufactoring Software</v>
      </c>
      <c r="V3330" t="str">
        <f>VLOOKUP(KamstrupData[[#This Row],[ORG_Concat]],'O-Organization'!F:H,3,FALSE)</f>
        <v>11158_DK10_Supply Chain_Supply Chain_Manufactoring Software</v>
      </c>
    </row>
    <row r="3331" spans="4:22">
      <c r="D3331" t="s">
        <v>74</v>
      </c>
      <c r="E3331" t="str">
        <f>VLOOKUP(D3331,'B-Business Capability'!B:H,5,FALSE)</f>
        <v>Strategic Management</v>
      </c>
      <c r="F3331" t="str">
        <f>VLOOKUP(D3331,'B-Business Capability'!B:H,6,FALSE)</f>
        <v>Manage Core Business</v>
      </c>
      <c r="G3331" t="str">
        <f>VLOOKUP(D3331,'B-Business Capability'!B:H,7,FALSE)</f>
        <v>Manage Projects</v>
      </c>
      <c r="I3331" t="s">
        <v>253</v>
      </c>
      <c r="J3331" t="s">
        <v>1246</v>
      </c>
      <c r="K3331" t="s">
        <v>1469</v>
      </c>
      <c r="L3331" t="s">
        <v>188</v>
      </c>
      <c r="M3331" t="str">
        <f>VLOOKUP(L3331,'A-Applications'!B:D,3,FALSE)</f>
        <v>Orbit</v>
      </c>
      <c r="N3331" t="s">
        <v>53</v>
      </c>
      <c r="O3331" s="42" t="s">
        <v>62</v>
      </c>
      <c r="P3331" t="s">
        <v>77</v>
      </c>
      <c r="Q3331" t="str">
        <f>VLOOKUP(KamstrupData[[#This Row],[IdLevel123]],'B-Business Capability'!B:L,10,FALSE)</f>
        <v>N/A</v>
      </c>
      <c r="R3331">
        <f>VLOOKUP(KamstrupData[[#This Row],[IdLevel123]],'B-Business Capability'!B:L,11,FALSE)</f>
        <v>0</v>
      </c>
      <c r="S3331" t="s">
        <v>870</v>
      </c>
      <c r="T3331" t="s">
        <v>1573</v>
      </c>
      <c r="U3331" t="str">
        <f>_xlfn.CONCAT(KamstrupData[[#This Row],[CountryCode]],"_",KamstrupData[[#This Row],[Business Area]],"_",KamstrupData[[#This Row],[DepartmentTeam]])</f>
        <v>DK10_Supply Chain_Product Service</v>
      </c>
      <c r="V3331" t="str">
        <f>VLOOKUP(KamstrupData[[#This Row],[ORG_Concat]],'O-Organization'!F:H,3,FALSE)</f>
        <v>11164_DK10_Supply Chain_Supply Chain_Product Service</v>
      </c>
    </row>
    <row r="3332" spans="4:22">
      <c r="D3332" t="s">
        <v>95</v>
      </c>
      <c r="E3332" t="str">
        <f>VLOOKUP(D3332,'B-Business Capability'!B:H,5,FALSE)</f>
        <v>Not mapped to capability</v>
      </c>
      <c r="F3332">
        <f>VLOOKUP(D3332,'B-Business Capability'!B:H,6,FALSE)</f>
        <v>0</v>
      </c>
      <c r="G3332">
        <f>VLOOKUP(D3332,'B-Business Capability'!B:H,7,FALSE)</f>
        <v>0</v>
      </c>
      <c r="I3332" t="s">
        <v>253</v>
      </c>
      <c r="J3332" t="s">
        <v>1246</v>
      </c>
      <c r="K3332" t="s">
        <v>1475</v>
      </c>
      <c r="L3332" t="s">
        <v>1574</v>
      </c>
      <c r="M3332" t="str">
        <f>VLOOKUP(L3332,'A-Applications'!B:D,3,FALSE)</f>
        <v>Wats Enterprise</v>
      </c>
      <c r="O3332" s="42"/>
      <c r="P3332" t="s">
        <v>77</v>
      </c>
      <c r="Q3332" t="str">
        <f>VLOOKUP(KamstrupData[[#This Row],[IdLevel123]],'B-Business Capability'!B:L,10,FALSE)</f>
        <v>N/A</v>
      </c>
      <c r="R3332">
        <f>VLOOKUP(KamstrupData[[#This Row],[IdLevel123]],'B-Business Capability'!B:L,11,FALSE)</f>
        <v>0</v>
      </c>
      <c r="T3332" t="s">
        <v>1575</v>
      </c>
      <c r="U3332" t="str">
        <f>_xlfn.CONCAT(KamstrupData[[#This Row],[CountryCode]],"_",KamstrupData[[#This Row],[Business Area]],"_",KamstrupData[[#This Row],[DepartmentTeam]])</f>
        <v>DK10_Supply Chain_Manufactoring Software</v>
      </c>
      <c r="V3332" t="str">
        <f>VLOOKUP(KamstrupData[[#This Row],[ORG_Concat]],'O-Organization'!F:H,3,FALSE)</f>
        <v>11158_DK10_Supply Chain_Supply Chain_Manufactoring Software</v>
      </c>
    </row>
    <row r="3333" spans="4:22">
      <c r="D3333" t="s">
        <v>95</v>
      </c>
      <c r="E3333" t="str">
        <f>VLOOKUP(D3333,'B-Business Capability'!B:H,5,FALSE)</f>
        <v>Not mapped to capability</v>
      </c>
      <c r="F3333">
        <f>VLOOKUP(D3333,'B-Business Capability'!B:H,6,FALSE)</f>
        <v>0</v>
      </c>
      <c r="G3333">
        <f>VLOOKUP(D3333,'B-Business Capability'!B:H,7,FALSE)</f>
        <v>0</v>
      </c>
      <c r="I3333" t="s">
        <v>253</v>
      </c>
      <c r="J3333" t="s">
        <v>1246</v>
      </c>
      <c r="L3333" t="s">
        <v>1576</v>
      </c>
      <c r="M3333" t="str">
        <f>VLOOKUP(L3333,'A-Applications'!B:D,3,FALSE)</f>
        <v>Fusion Legacy</v>
      </c>
      <c r="O3333" s="42"/>
      <c r="P3333" t="s">
        <v>77</v>
      </c>
      <c r="Q3333" t="str">
        <f>VLOOKUP(KamstrupData[[#This Row],[IdLevel123]],'B-Business Capability'!B:L,10,FALSE)</f>
        <v>N/A</v>
      </c>
      <c r="R3333">
        <f>VLOOKUP(KamstrupData[[#This Row],[IdLevel123]],'B-Business Capability'!B:L,11,FALSE)</f>
        <v>0</v>
      </c>
      <c r="T3333" t="s">
        <v>1577</v>
      </c>
      <c r="U3333" t="str">
        <f>_xlfn.CONCAT(KamstrupData[[#This Row],[CountryCode]],"_",KamstrupData[[#This Row],[Business Area]],"_",KamstrupData[[#This Row],[DepartmentTeam]])</f>
        <v>DK10_Supply Chain_</v>
      </c>
      <c r="V3333" t="str">
        <f>VLOOKUP(KamstrupData[[#This Row],[ORG_Concat]],'O-Organization'!F:H,3,FALSE)</f>
        <v>11028_DK10_Supply Chain_Supply Chain_</v>
      </c>
    </row>
    <row r="3334" spans="4:22">
      <c r="D3334" t="s">
        <v>95</v>
      </c>
      <c r="E3334" t="str">
        <f>VLOOKUP(D3334,'B-Business Capability'!B:H,5,FALSE)</f>
        <v>Not mapped to capability</v>
      </c>
      <c r="F3334">
        <f>VLOOKUP(D3334,'B-Business Capability'!B:H,6,FALSE)</f>
        <v>0</v>
      </c>
      <c r="G3334">
        <f>VLOOKUP(D3334,'B-Business Capability'!B:H,7,FALSE)</f>
        <v>0</v>
      </c>
      <c r="I3334" t="s">
        <v>253</v>
      </c>
      <c r="J3334" t="s">
        <v>1246</v>
      </c>
      <c r="K3334" t="s">
        <v>1477</v>
      </c>
      <c r="L3334" t="s">
        <v>1578</v>
      </c>
      <c r="M3334" t="str">
        <f>VLOOKUP(L3334,'A-Applications'!B:D,3,FALSE)</f>
        <v>Valor SMT Engeneering Pack bundle</v>
      </c>
      <c r="O3334" s="42"/>
      <c r="P3334" t="s">
        <v>77</v>
      </c>
      <c r="Q3334" t="str">
        <f>VLOOKUP(KamstrupData[[#This Row],[IdLevel123]],'B-Business Capability'!B:L,10,FALSE)</f>
        <v>N/A</v>
      </c>
      <c r="R3334">
        <f>VLOOKUP(KamstrupData[[#This Row],[IdLevel123]],'B-Business Capability'!B:L,11,FALSE)</f>
        <v>0</v>
      </c>
      <c r="T3334" t="s">
        <v>649</v>
      </c>
      <c r="U3334" t="str">
        <f>_xlfn.CONCAT(KamstrupData[[#This Row],[CountryCode]],"_",KamstrupData[[#This Row],[Business Area]],"_",KamstrupData[[#This Row],[DepartmentTeam]])</f>
        <v>DK10_Supply Chain_Production</v>
      </c>
      <c r="V3334" t="str">
        <f>VLOOKUP(KamstrupData[[#This Row],[ORG_Concat]],'O-Organization'!F:H,3,FALSE)</f>
        <v>11159_DK10_Supply Chain_Supply Chain_Production</v>
      </c>
    </row>
    <row r="3335" spans="4:22">
      <c r="D3335" t="s">
        <v>95</v>
      </c>
      <c r="E3335" t="str">
        <f>VLOOKUP(D3335,'B-Business Capability'!B:H,5,FALSE)</f>
        <v>Not mapped to capability</v>
      </c>
      <c r="F3335">
        <f>VLOOKUP(D3335,'B-Business Capability'!B:H,6,FALSE)</f>
        <v>0</v>
      </c>
      <c r="G3335">
        <f>VLOOKUP(D3335,'B-Business Capability'!B:H,7,FALSE)</f>
        <v>0</v>
      </c>
      <c r="I3335" t="s">
        <v>253</v>
      </c>
      <c r="J3335" t="s">
        <v>1246</v>
      </c>
      <c r="K3335" t="s">
        <v>1469</v>
      </c>
      <c r="L3335" t="s">
        <v>1579</v>
      </c>
      <c r="M3335" t="str">
        <f>VLOOKUP(L3335,'A-Applications'!B:D,3,FALSE)</f>
        <v>DISCUS</v>
      </c>
      <c r="O3335" s="42"/>
      <c r="P3335" t="s">
        <v>77</v>
      </c>
      <c r="Q3335" t="str">
        <f>VLOOKUP(KamstrupData[[#This Row],[IdLevel123]],'B-Business Capability'!B:L,10,FALSE)</f>
        <v>N/A</v>
      </c>
      <c r="R3335">
        <f>VLOOKUP(KamstrupData[[#This Row],[IdLevel123]],'B-Business Capability'!B:L,11,FALSE)</f>
        <v>0</v>
      </c>
      <c r="T3335" t="s">
        <v>1580</v>
      </c>
      <c r="U3335" t="str">
        <f>_xlfn.CONCAT(KamstrupData[[#This Row],[CountryCode]],"_",KamstrupData[[#This Row],[Business Area]],"_",KamstrupData[[#This Row],[DepartmentTeam]])</f>
        <v>DK10_Supply Chain_Product Service</v>
      </c>
      <c r="V3335" t="str">
        <f>VLOOKUP(KamstrupData[[#This Row],[ORG_Concat]],'O-Organization'!F:H,3,FALSE)</f>
        <v>11164_DK10_Supply Chain_Supply Chain_Product Service</v>
      </c>
    </row>
    <row r="3336" spans="4:22">
      <c r="D3336" t="s">
        <v>576</v>
      </c>
      <c r="E3336" t="str">
        <f>VLOOKUP(D3336,'B-Business Capability'!B:H,5,FALSE)</f>
        <v>Manufacturing</v>
      </c>
      <c r="F3336" t="str">
        <f>VLOOKUP(D3336,'B-Business Capability'!B:H,6,FALSE)</f>
        <v>Product Design &amp; Planning</v>
      </c>
      <c r="G3336">
        <f>VLOOKUP(D3336,'B-Business Capability'!B:H,7,FALSE)</f>
        <v>0</v>
      </c>
      <c r="I3336" t="s">
        <v>253</v>
      </c>
      <c r="J3336" t="s">
        <v>1246</v>
      </c>
      <c r="L3336" t="s">
        <v>1581</v>
      </c>
      <c r="M3336" t="str">
        <f>VLOOKUP(L3336,'A-Applications'!B:D,3,FALSE)</f>
        <v>KAMES  Components</v>
      </c>
      <c r="N3336" t="s">
        <v>147</v>
      </c>
      <c r="O3336" s="42" t="s">
        <v>66</v>
      </c>
      <c r="P3336" t="s">
        <v>191</v>
      </c>
      <c r="Q3336" t="str">
        <f>VLOOKUP(KamstrupData[[#This Row],[IdLevel123]],'B-Business Capability'!B:L,10,FALSE)</f>
        <v>Idea-to-Release (I2R)</v>
      </c>
      <c r="R3336">
        <f>VLOOKUP(KamstrupData[[#This Row],[IdLevel123]],'B-Business Capability'!B:L,11,FALSE)</f>
        <v>450</v>
      </c>
      <c r="U3336" t="str">
        <f>_xlfn.CONCAT(KamstrupData[[#This Row],[CountryCode]],"_",KamstrupData[[#This Row],[Business Area]],"_",KamstrupData[[#This Row],[DepartmentTeam]])</f>
        <v>DK10_Supply Chain_</v>
      </c>
      <c r="V3336" t="str">
        <f>VLOOKUP(KamstrupData[[#This Row],[ORG_Concat]],'O-Organization'!F:H,3,FALSE)</f>
        <v>11028_DK10_Supply Chain_Supply Chain_</v>
      </c>
    </row>
    <row r="3337" spans="4:22">
      <c r="D3337" t="s">
        <v>561</v>
      </c>
      <c r="E3337" t="str">
        <f>VLOOKUP(D3337,'B-Business Capability'!B:H,5,FALSE)</f>
        <v>Manufacturing</v>
      </c>
      <c r="F3337" t="str">
        <f>VLOOKUP(D3337,'B-Business Capability'!B:H,6,FALSE)</f>
        <v>Manufacturing Order Management</v>
      </c>
      <c r="G3337">
        <f>VLOOKUP(D3337,'B-Business Capability'!B:H,7,FALSE)</f>
        <v>0</v>
      </c>
      <c r="I3337" t="s">
        <v>253</v>
      </c>
      <c r="J3337" t="s">
        <v>1246</v>
      </c>
      <c r="L3337" t="s">
        <v>1581</v>
      </c>
      <c r="M3337" t="str">
        <f>VLOOKUP(L3337,'A-Applications'!B:D,3,FALSE)</f>
        <v>KAMES  Components</v>
      </c>
      <c r="N3337" t="s">
        <v>147</v>
      </c>
      <c r="O3337" s="42" t="s">
        <v>369</v>
      </c>
      <c r="P3337" t="s">
        <v>191</v>
      </c>
      <c r="Q3337" t="str">
        <f>VLOOKUP(KamstrupData[[#This Row],[IdLevel123]],'B-Business Capability'!B:L,10,FALSE)</f>
        <v>Plan-to-Produce (P2P)</v>
      </c>
      <c r="R3337">
        <f>VLOOKUP(KamstrupData[[#This Row],[IdLevel123]],'B-Business Capability'!B:L,11,FALSE)</f>
        <v>0</v>
      </c>
      <c r="U3337" t="str">
        <f>_xlfn.CONCAT(KamstrupData[[#This Row],[CountryCode]],"_",KamstrupData[[#This Row],[Business Area]],"_",KamstrupData[[#This Row],[DepartmentTeam]])</f>
        <v>DK10_Supply Chain_</v>
      </c>
      <c r="V3337" t="str">
        <f>VLOOKUP(KamstrupData[[#This Row],[ORG_Concat]],'O-Organization'!F:H,3,FALSE)</f>
        <v>11028_DK10_Supply Chain_Supply Chain_</v>
      </c>
    </row>
    <row r="3338" spans="4:22">
      <c r="D3338" t="s">
        <v>1427</v>
      </c>
      <c r="E3338" t="str">
        <f>VLOOKUP(D3338,'B-Business Capability'!B:H,5,FALSE)</f>
        <v>Manufacturing</v>
      </c>
      <c r="F3338" t="str">
        <f>VLOOKUP(D3338,'B-Business Capability'!B:H,6,FALSE)</f>
        <v>Manufacturing Steering</v>
      </c>
      <c r="G3338">
        <f>VLOOKUP(D3338,'B-Business Capability'!B:H,7,FALSE)</f>
        <v>0</v>
      </c>
      <c r="I3338" t="s">
        <v>253</v>
      </c>
      <c r="J3338" t="s">
        <v>1246</v>
      </c>
      <c r="L3338" t="s">
        <v>1581</v>
      </c>
      <c r="M3338" t="str">
        <f>VLOOKUP(L3338,'A-Applications'!B:D,3,FALSE)</f>
        <v>KAMES  Components</v>
      </c>
      <c r="N3338" t="s">
        <v>147</v>
      </c>
      <c r="O3338" s="42" t="s">
        <v>66</v>
      </c>
      <c r="P3338" t="s">
        <v>191</v>
      </c>
      <c r="Q3338" t="str">
        <f>VLOOKUP(KamstrupData[[#This Row],[IdLevel123]],'B-Business Capability'!B:L,10,FALSE)</f>
        <v>Plan-to-Produce (P2P)</v>
      </c>
      <c r="R3338">
        <f>VLOOKUP(KamstrupData[[#This Row],[IdLevel123]],'B-Business Capability'!B:L,11,FALSE)</f>
        <v>0</v>
      </c>
      <c r="U3338" t="str">
        <f>_xlfn.CONCAT(KamstrupData[[#This Row],[CountryCode]],"_",KamstrupData[[#This Row],[Business Area]],"_",KamstrupData[[#This Row],[DepartmentTeam]])</f>
        <v>DK10_Supply Chain_</v>
      </c>
      <c r="V3338" t="str">
        <f>VLOOKUP(KamstrupData[[#This Row],[ORG_Concat]],'O-Organization'!F:H,3,FALSE)</f>
        <v>11028_DK10_Supply Chain_Supply Chain_</v>
      </c>
    </row>
    <row r="3339" spans="4:22">
      <c r="D3339" t="s">
        <v>1427</v>
      </c>
      <c r="E3339" t="str">
        <f>VLOOKUP(D3339,'B-Business Capability'!B:H,5,FALSE)</f>
        <v>Manufacturing</v>
      </c>
      <c r="F3339" t="str">
        <f>VLOOKUP(D3339,'B-Business Capability'!B:H,6,FALSE)</f>
        <v>Manufacturing Steering</v>
      </c>
      <c r="G3339">
        <f>VLOOKUP(D3339,'B-Business Capability'!B:H,7,FALSE)</f>
        <v>0</v>
      </c>
      <c r="I3339" t="s">
        <v>253</v>
      </c>
      <c r="J3339" t="s">
        <v>1246</v>
      </c>
      <c r="L3339" t="s">
        <v>1581</v>
      </c>
      <c r="M3339" t="str">
        <f>VLOOKUP(L3339,'A-Applications'!B:D,3,FALSE)</f>
        <v>KAMES  Components</v>
      </c>
      <c r="N3339" t="s">
        <v>147</v>
      </c>
      <c r="O3339" s="42" t="s">
        <v>66</v>
      </c>
      <c r="P3339" t="s">
        <v>1434</v>
      </c>
      <c r="Q3339" t="str">
        <f>VLOOKUP(KamstrupData[[#This Row],[IdLevel123]],'B-Business Capability'!B:L,10,FALSE)</f>
        <v>Plan-to-Produce (P2P)</v>
      </c>
      <c r="R3339">
        <f>VLOOKUP(KamstrupData[[#This Row],[IdLevel123]],'B-Business Capability'!B:L,11,FALSE)</f>
        <v>0</v>
      </c>
      <c r="T3339" t="s">
        <v>1429</v>
      </c>
      <c r="U3339" t="str">
        <f>_xlfn.CONCAT(KamstrupData[[#This Row],[CountryCode]],"_",KamstrupData[[#This Row],[Business Area]],"_",KamstrupData[[#This Row],[DepartmentTeam]])</f>
        <v>DK10_Supply Chain_</v>
      </c>
      <c r="V3339" t="str">
        <f>VLOOKUP(KamstrupData[[#This Row],[ORG_Concat]],'O-Organization'!F:H,3,FALSE)</f>
        <v>11028_DK10_Supply Chain_Supply Chain_</v>
      </c>
    </row>
    <row r="3340" spans="4:22">
      <c r="D3340" t="s">
        <v>1427</v>
      </c>
      <c r="E3340" t="str">
        <f>VLOOKUP(D3340,'B-Business Capability'!B:H,5,FALSE)</f>
        <v>Manufacturing</v>
      </c>
      <c r="F3340" t="str">
        <f>VLOOKUP(D3340,'B-Business Capability'!B:H,6,FALSE)</f>
        <v>Manufacturing Steering</v>
      </c>
      <c r="G3340">
        <f>VLOOKUP(D3340,'B-Business Capability'!B:H,7,FALSE)</f>
        <v>0</v>
      </c>
      <c r="I3340" t="s">
        <v>253</v>
      </c>
      <c r="J3340" t="s">
        <v>1246</v>
      </c>
      <c r="L3340" t="s">
        <v>1581</v>
      </c>
      <c r="M3340" t="str">
        <f>VLOOKUP(L3340,'A-Applications'!B:D,3,FALSE)</f>
        <v>KAMES  Components</v>
      </c>
      <c r="N3340" t="s">
        <v>147</v>
      </c>
      <c r="O3340" s="42" t="s">
        <v>66</v>
      </c>
      <c r="P3340" t="s">
        <v>1428</v>
      </c>
      <c r="Q3340" t="str">
        <f>VLOOKUP(KamstrupData[[#This Row],[IdLevel123]],'B-Business Capability'!B:L,10,FALSE)</f>
        <v>Plan-to-Produce (P2P)</v>
      </c>
      <c r="R3340">
        <f>VLOOKUP(KamstrupData[[#This Row],[IdLevel123]],'B-Business Capability'!B:L,11,FALSE)</f>
        <v>0</v>
      </c>
      <c r="T3340" t="s">
        <v>1429</v>
      </c>
      <c r="U3340" t="str">
        <f>_xlfn.CONCAT(KamstrupData[[#This Row],[CountryCode]],"_",KamstrupData[[#This Row],[Business Area]],"_",KamstrupData[[#This Row],[DepartmentTeam]])</f>
        <v>DK10_Supply Chain_</v>
      </c>
      <c r="V3340" t="str">
        <f>VLOOKUP(KamstrupData[[#This Row],[ORG_Concat]],'O-Organization'!F:H,3,FALSE)</f>
        <v>11028_DK10_Supply Chain_Supply Chain_</v>
      </c>
    </row>
    <row r="3341" spans="4:22">
      <c r="D3341" t="s">
        <v>1427</v>
      </c>
      <c r="E3341" t="str">
        <f>VLOOKUP(D3341,'B-Business Capability'!B:H,5,FALSE)</f>
        <v>Manufacturing</v>
      </c>
      <c r="F3341" t="str">
        <f>VLOOKUP(D3341,'B-Business Capability'!B:H,6,FALSE)</f>
        <v>Manufacturing Steering</v>
      </c>
      <c r="G3341">
        <f>VLOOKUP(D3341,'B-Business Capability'!B:H,7,FALSE)</f>
        <v>0</v>
      </c>
      <c r="I3341" t="s">
        <v>253</v>
      </c>
      <c r="J3341" t="s">
        <v>1246</v>
      </c>
      <c r="L3341" t="s">
        <v>1581</v>
      </c>
      <c r="M3341" t="str">
        <f>VLOOKUP(L3341,'A-Applications'!B:D,3,FALSE)</f>
        <v>KAMES  Components</v>
      </c>
      <c r="N3341" t="s">
        <v>147</v>
      </c>
      <c r="O3341" s="42" t="s">
        <v>66</v>
      </c>
      <c r="P3341" t="s">
        <v>1430</v>
      </c>
      <c r="Q3341" t="str">
        <f>VLOOKUP(KamstrupData[[#This Row],[IdLevel123]],'B-Business Capability'!B:L,10,FALSE)</f>
        <v>Plan-to-Produce (P2P)</v>
      </c>
      <c r="R3341">
        <f>VLOOKUP(KamstrupData[[#This Row],[IdLevel123]],'B-Business Capability'!B:L,11,FALSE)</f>
        <v>0</v>
      </c>
      <c r="T3341" t="s">
        <v>1429</v>
      </c>
      <c r="U3341" t="str">
        <f>_xlfn.CONCAT(KamstrupData[[#This Row],[CountryCode]],"_",KamstrupData[[#This Row],[Business Area]],"_",KamstrupData[[#This Row],[DepartmentTeam]])</f>
        <v>DK10_Supply Chain_</v>
      </c>
      <c r="V3341" t="str">
        <f>VLOOKUP(KamstrupData[[#This Row],[ORG_Concat]],'O-Organization'!F:H,3,FALSE)</f>
        <v>11028_DK10_Supply Chain_Supply Chain_</v>
      </c>
    </row>
    <row r="3342" spans="4:22">
      <c r="D3342" t="s">
        <v>1427</v>
      </c>
      <c r="E3342" t="str">
        <f>VLOOKUP(D3342,'B-Business Capability'!B:H,5,FALSE)</f>
        <v>Manufacturing</v>
      </c>
      <c r="F3342" t="str">
        <f>VLOOKUP(D3342,'B-Business Capability'!B:H,6,FALSE)</f>
        <v>Manufacturing Steering</v>
      </c>
      <c r="G3342">
        <f>VLOOKUP(D3342,'B-Business Capability'!B:H,7,FALSE)</f>
        <v>0</v>
      </c>
      <c r="I3342" t="s">
        <v>253</v>
      </c>
      <c r="J3342" t="s">
        <v>1246</v>
      </c>
      <c r="L3342" t="s">
        <v>1581</v>
      </c>
      <c r="M3342" t="str">
        <f>VLOOKUP(L3342,'A-Applications'!B:D,3,FALSE)</f>
        <v>KAMES  Components</v>
      </c>
      <c r="N3342" t="s">
        <v>147</v>
      </c>
      <c r="O3342" s="42" t="s">
        <v>66</v>
      </c>
      <c r="P3342" t="s">
        <v>1431</v>
      </c>
      <c r="Q3342" t="str">
        <f>VLOOKUP(KamstrupData[[#This Row],[IdLevel123]],'B-Business Capability'!B:L,10,FALSE)</f>
        <v>Plan-to-Produce (P2P)</v>
      </c>
      <c r="R3342">
        <f>VLOOKUP(KamstrupData[[#This Row],[IdLevel123]],'B-Business Capability'!B:L,11,FALSE)</f>
        <v>0</v>
      </c>
      <c r="T3342" t="s">
        <v>1429</v>
      </c>
      <c r="U3342" t="str">
        <f>_xlfn.CONCAT(KamstrupData[[#This Row],[CountryCode]],"_",KamstrupData[[#This Row],[Business Area]],"_",KamstrupData[[#This Row],[DepartmentTeam]])</f>
        <v>DK10_Supply Chain_</v>
      </c>
      <c r="V3342" t="str">
        <f>VLOOKUP(KamstrupData[[#This Row],[ORG_Concat]],'O-Organization'!F:H,3,FALSE)</f>
        <v>11028_DK10_Supply Chain_Supply Chain_</v>
      </c>
    </row>
    <row r="3343" spans="4:22">
      <c r="D3343" t="s">
        <v>1427</v>
      </c>
      <c r="E3343" t="str">
        <f>VLOOKUP(D3343,'B-Business Capability'!B:H,5,FALSE)</f>
        <v>Manufacturing</v>
      </c>
      <c r="F3343" t="str">
        <f>VLOOKUP(D3343,'B-Business Capability'!B:H,6,FALSE)</f>
        <v>Manufacturing Steering</v>
      </c>
      <c r="G3343">
        <f>VLOOKUP(D3343,'B-Business Capability'!B:H,7,FALSE)</f>
        <v>0</v>
      </c>
      <c r="I3343" t="s">
        <v>253</v>
      </c>
      <c r="J3343" t="s">
        <v>1246</v>
      </c>
      <c r="L3343" t="s">
        <v>1581</v>
      </c>
      <c r="M3343" t="str">
        <f>VLOOKUP(L3343,'A-Applications'!B:D,3,FALSE)</f>
        <v>KAMES  Components</v>
      </c>
      <c r="N3343" t="s">
        <v>147</v>
      </c>
      <c r="O3343" s="42" t="s">
        <v>66</v>
      </c>
      <c r="P3343" t="s">
        <v>1432</v>
      </c>
      <c r="Q3343" t="str">
        <f>VLOOKUP(KamstrupData[[#This Row],[IdLevel123]],'B-Business Capability'!B:L,10,FALSE)</f>
        <v>Plan-to-Produce (P2P)</v>
      </c>
      <c r="R3343">
        <f>VLOOKUP(KamstrupData[[#This Row],[IdLevel123]],'B-Business Capability'!B:L,11,FALSE)</f>
        <v>0</v>
      </c>
      <c r="T3343" t="s">
        <v>1429</v>
      </c>
      <c r="U3343" t="str">
        <f>_xlfn.CONCAT(KamstrupData[[#This Row],[CountryCode]],"_",KamstrupData[[#This Row],[Business Area]],"_",KamstrupData[[#This Row],[DepartmentTeam]])</f>
        <v>DK10_Supply Chain_</v>
      </c>
      <c r="V3343" t="str">
        <f>VLOOKUP(KamstrupData[[#This Row],[ORG_Concat]],'O-Organization'!F:H,3,FALSE)</f>
        <v>11028_DK10_Supply Chain_Supply Chain_</v>
      </c>
    </row>
    <row r="3344" spans="4:22">
      <c r="D3344" t="s">
        <v>1427</v>
      </c>
      <c r="E3344" t="str">
        <f>VLOOKUP(D3344,'B-Business Capability'!B:H,5,FALSE)</f>
        <v>Manufacturing</v>
      </c>
      <c r="F3344" t="str">
        <f>VLOOKUP(D3344,'B-Business Capability'!B:H,6,FALSE)</f>
        <v>Manufacturing Steering</v>
      </c>
      <c r="G3344">
        <f>VLOOKUP(D3344,'B-Business Capability'!B:H,7,FALSE)</f>
        <v>0</v>
      </c>
      <c r="I3344" t="s">
        <v>253</v>
      </c>
      <c r="J3344" t="s">
        <v>1246</v>
      </c>
      <c r="L3344" t="s">
        <v>1581</v>
      </c>
      <c r="M3344" t="str">
        <f>VLOOKUP(L3344,'A-Applications'!B:D,3,FALSE)</f>
        <v>KAMES  Components</v>
      </c>
      <c r="N3344" t="s">
        <v>147</v>
      </c>
      <c r="O3344" s="42" t="s">
        <v>66</v>
      </c>
      <c r="P3344" t="s">
        <v>1433</v>
      </c>
      <c r="Q3344" t="str">
        <f>VLOOKUP(KamstrupData[[#This Row],[IdLevel123]],'B-Business Capability'!B:L,10,FALSE)</f>
        <v>Plan-to-Produce (P2P)</v>
      </c>
      <c r="R3344">
        <f>VLOOKUP(KamstrupData[[#This Row],[IdLevel123]],'B-Business Capability'!B:L,11,FALSE)</f>
        <v>0</v>
      </c>
      <c r="T3344" t="s">
        <v>1429</v>
      </c>
      <c r="U3344" t="str">
        <f>_xlfn.CONCAT(KamstrupData[[#This Row],[CountryCode]],"_",KamstrupData[[#This Row],[Business Area]],"_",KamstrupData[[#This Row],[DepartmentTeam]])</f>
        <v>DK10_Supply Chain_</v>
      </c>
      <c r="V3344" t="str">
        <f>VLOOKUP(KamstrupData[[#This Row],[ORG_Concat]],'O-Organization'!F:H,3,FALSE)</f>
        <v>11028_DK10_Supply Chain_Supply Chain_</v>
      </c>
    </row>
    <row r="3345" spans="4:22">
      <c r="D3345" t="s">
        <v>1427</v>
      </c>
      <c r="E3345" t="str">
        <f>VLOOKUP(D3345,'B-Business Capability'!B:H,5,FALSE)</f>
        <v>Manufacturing</v>
      </c>
      <c r="F3345" t="str">
        <f>VLOOKUP(D3345,'B-Business Capability'!B:H,6,FALSE)</f>
        <v>Manufacturing Steering</v>
      </c>
      <c r="G3345">
        <f>VLOOKUP(D3345,'B-Business Capability'!B:H,7,FALSE)</f>
        <v>0</v>
      </c>
      <c r="I3345" t="s">
        <v>253</v>
      </c>
      <c r="J3345" t="s">
        <v>1246</v>
      </c>
      <c r="L3345" t="s">
        <v>1581</v>
      </c>
      <c r="M3345" t="str">
        <f>VLOOKUP(L3345,'A-Applications'!B:D,3,FALSE)</f>
        <v>KAMES  Components</v>
      </c>
      <c r="N3345" t="s">
        <v>147</v>
      </c>
      <c r="O3345" s="42" t="s">
        <v>66</v>
      </c>
      <c r="P3345" t="s">
        <v>1435</v>
      </c>
      <c r="Q3345" t="str">
        <f>VLOOKUP(KamstrupData[[#This Row],[IdLevel123]],'B-Business Capability'!B:L,10,FALSE)</f>
        <v>Plan-to-Produce (P2P)</v>
      </c>
      <c r="R3345">
        <f>VLOOKUP(KamstrupData[[#This Row],[IdLevel123]],'B-Business Capability'!B:L,11,FALSE)</f>
        <v>0</v>
      </c>
      <c r="T3345" t="s">
        <v>1429</v>
      </c>
      <c r="U3345" t="str">
        <f>_xlfn.CONCAT(KamstrupData[[#This Row],[CountryCode]],"_",KamstrupData[[#This Row],[Business Area]],"_",KamstrupData[[#This Row],[DepartmentTeam]])</f>
        <v>DK10_Supply Chain_</v>
      </c>
      <c r="V3345" t="str">
        <f>VLOOKUP(KamstrupData[[#This Row],[ORG_Concat]],'O-Organization'!F:H,3,FALSE)</f>
        <v>11028_DK10_Supply Chain_Supply Chain_</v>
      </c>
    </row>
    <row r="3346" spans="4:22">
      <c r="D3346" t="s">
        <v>762</v>
      </c>
      <c r="E3346" t="str">
        <f>VLOOKUP(D3346,'B-Business Capability'!B:H,5,FALSE)</f>
        <v>Finance</v>
      </c>
      <c r="F3346" t="str">
        <f>VLOOKUP(D3346,'B-Business Capability'!B:H,6,FALSE)</f>
        <v>Asset Management</v>
      </c>
      <c r="G3346" t="str">
        <f>VLOOKUP(D3346,'B-Business Capability'!B:H,7,FALSE)</f>
        <v>Asset Performance Mgmt</v>
      </c>
      <c r="I3346" t="s">
        <v>253</v>
      </c>
      <c r="J3346" t="s">
        <v>1246</v>
      </c>
      <c r="L3346" t="s">
        <v>1581</v>
      </c>
      <c r="M3346" t="str">
        <f>VLOOKUP(L3346,'A-Applications'!B:D,3,FALSE)</f>
        <v>KAMES  Components</v>
      </c>
      <c r="N3346" t="s">
        <v>147</v>
      </c>
      <c r="O3346" s="42" t="s">
        <v>66</v>
      </c>
      <c r="P3346" t="s">
        <v>1582</v>
      </c>
      <c r="Q3346" t="str">
        <f>VLOOKUP(KamstrupData[[#This Row],[IdLevel123]],'B-Business Capability'!B:L,10,FALSE)</f>
        <v>N/A</v>
      </c>
      <c r="R3346">
        <f>VLOOKUP(KamstrupData[[#This Row],[IdLevel123]],'B-Business Capability'!B:L,11,FALSE)</f>
        <v>0</v>
      </c>
      <c r="T3346" t="s">
        <v>1429</v>
      </c>
      <c r="U3346" t="str">
        <f>_xlfn.CONCAT(KamstrupData[[#This Row],[CountryCode]],"_",KamstrupData[[#This Row],[Business Area]],"_",KamstrupData[[#This Row],[DepartmentTeam]])</f>
        <v>DK10_Supply Chain_</v>
      </c>
      <c r="V3346" t="str">
        <f>VLOOKUP(KamstrupData[[#This Row],[ORG_Concat]],'O-Organization'!F:H,3,FALSE)</f>
        <v>11028_DK10_Supply Chain_Supply Chain_</v>
      </c>
    </row>
    <row r="3347" spans="4:22">
      <c r="D3347" t="s">
        <v>359</v>
      </c>
      <c r="E3347" t="str">
        <f>VLOOKUP(D3347,'B-Business Capability'!B:H,5,FALSE)</f>
        <v>Product &amp; Software Development</v>
      </c>
      <c r="F3347" t="str">
        <f>VLOOKUP(D3347,'B-Business Capability'!B:H,6,FALSE)</f>
        <v>Quality Management</v>
      </c>
      <c r="G3347" t="str">
        <f>VLOOKUP(D3347,'B-Business Capability'!B:H,7,FALSE)</f>
        <v>Test Quality</v>
      </c>
      <c r="I3347" t="s">
        <v>253</v>
      </c>
      <c r="J3347" t="s">
        <v>1246</v>
      </c>
      <c r="L3347" t="s">
        <v>1581</v>
      </c>
      <c r="M3347" t="str">
        <f>VLOOKUP(L3347,'A-Applications'!B:D,3,FALSE)</f>
        <v>KAMES  Components</v>
      </c>
      <c r="N3347" t="s">
        <v>147</v>
      </c>
      <c r="O3347" s="42" t="s">
        <v>66</v>
      </c>
      <c r="P3347" t="s">
        <v>1583</v>
      </c>
      <c r="Q3347" t="str">
        <f>VLOOKUP(KamstrupData[[#This Row],[IdLevel123]],'B-Business Capability'!B:L,10,FALSE)</f>
        <v>Idea-to-Release (I2R)</v>
      </c>
      <c r="R3347">
        <f>VLOOKUP(KamstrupData[[#This Row],[IdLevel123]],'B-Business Capability'!B:L,11,FALSE)</f>
        <v>906</v>
      </c>
      <c r="T3347" t="s">
        <v>1429</v>
      </c>
      <c r="U3347" t="str">
        <f>_xlfn.CONCAT(KamstrupData[[#This Row],[CountryCode]],"_",KamstrupData[[#This Row],[Business Area]],"_",KamstrupData[[#This Row],[DepartmentTeam]])</f>
        <v>DK10_Supply Chain_</v>
      </c>
      <c r="V3347" t="str">
        <f>VLOOKUP(KamstrupData[[#This Row],[ORG_Concat]],'O-Organization'!F:H,3,FALSE)</f>
        <v>11028_DK10_Supply Chain_Supply Chain_</v>
      </c>
    </row>
    <row r="3348" spans="4:22">
      <c r="D3348" t="s">
        <v>866</v>
      </c>
      <c r="E3348" t="str">
        <f>VLOOKUP(D3348,'B-Business Capability'!B:H,5,FALSE)</f>
        <v>Product &amp; Software Development</v>
      </c>
      <c r="F3348" t="str">
        <f>VLOOKUP(D3348,'B-Business Capability'!B:H,6,FALSE)</f>
        <v>Quality Management</v>
      </c>
      <c r="G3348" t="str">
        <f>VLOOKUP(D3348,'B-Business Capability'!B:H,7,FALSE)</f>
        <v>Track Quality</v>
      </c>
      <c r="I3348" t="s">
        <v>253</v>
      </c>
      <c r="J3348" t="s">
        <v>1246</v>
      </c>
      <c r="L3348" t="s">
        <v>1581</v>
      </c>
      <c r="M3348" t="str">
        <f>VLOOKUP(L3348,'A-Applications'!B:D,3,FALSE)</f>
        <v>KAMES  Components</v>
      </c>
      <c r="N3348" t="s">
        <v>147</v>
      </c>
      <c r="O3348" s="42" t="s">
        <v>66</v>
      </c>
      <c r="P3348" t="s">
        <v>1509</v>
      </c>
      <c r="Q3348" t="str">
        <f>VLOOKUP(KamstrupData[[#This Row],[IdLevel123]],'B-Business Capability'!B:L,10,FALSE)</f>
        <v>Idea-to-Release (I2R)</v>
      </c>
      <c r="R3348">
        <f>VLOOKUP(KamstrupData[[#This Row],[IdLevel123]],'B-Business Capability'!B:L,11,FALSE)</f>
        <v>908</v>
      </c>
      <c r="T3348" t="s">
        <v>1512</v>
      </c>
      <c r="U3348" t="str">
        <f>_xlfn.CONCAT(KamstrupData[[#This Row],[CountryCode]],"_",KamstrupData[[#This Row],[Business Area]],"_",KamstrupData[[#This Row],[DepartmentTeam]])</f>
        <v>DK10_Supply Chain_</v>
      </c>
      <c r="V3348" t="str">
        <f>VLOOKUP(KamstrupData[[#This Row],[ORG_Concat]],'O-Organization'!F:H,3,FALSE)</f>
        <v>11028_DK10_Supply Chain_Supply Chain_</v>
      </c>
    </row>
    <row r="3349" spans="4:22">
      <c r="D3349" t="s">
        <v>1584</v>
      </c>
      <c r="E3349" t="str">
        <f>VLOOKUP(D3349,'B-Business Capability'!B:H,5,FALSE)</f>
        <v>Manufacturing</v>
      </c>
      <c r="F3349" t="str">
        <f>VLOOKUP(D3349,'B-Business Capability'!B:H,6,FALSE)</f>
        <v>Machine Management</v>
      </c>
      <c r="G3349" t="str">
        <f>VLOOKUP(D3349,'B-Business Capability'!B:H,7,FALSE)</f>
        <v>Build Machine</v>
      </c>
      <c r="I3349" t="s">
        <v>253</v>
      </c>
      <c r="J3349" t="s">
        <v>1246</v>
      </c>
      <c r="K3349" t="s">
        <v>1475</v>
      </c>
      <c r="L3349" t="s">
        <v>1581</v>
      </c>
      <c r="M3349" t="str">
        <f>VLOOKUP(L3349,'A-Applications'!B:D,3,FALSE)</f>
        <v>KAMES  Components</v>
      </c>
      <c r="N3349" t="s">
        <v>147</v>
      </c>
      <c r="O3349" s="42" t="s">
        <v>66</v>
      </c>
      <c r="P3349" t="s">
        <v>191</v>
      </c>
      <c r="Q3349" t="str">
        <f>VLOOKUP(KamstrupData[[#This Row],[IdLevel123]],'B-Business Capability'!B:L,10,FALSE)</f>
        <v>Plan-to-Produce (P2P)</v>
      </c>
      <c r="R3349">
        <f>VLOOKUP(KamstrupData[[#This Row],[IdLevel123]],'B-Business Capability'!B:L,11,FALSE)</f>
        <v>0</v>
      </c>
      <c r="T3349" t="s">
        <v>1486</v>
      </c>
      <c r="U3349" t="str">
        <f>_xlfn.CONCAT(KamstrupData[[#This Row],[CountryCode]],"_",KamstrupData[[#This Row],[Business Area]],"_",KamstrupData[[#This Row],[DepartmentTeam]])</f>
        <v>DK10_Supply Chain_Manufactoring Software</v>
      </c>
      <c r="V3349" t="str">
        <f>VLOOKUP(KamstrupData[[#This Row],[ORG_Concat]],'O-Organization'!F:H,3,FALSE)</f>
        <v>11158_DK10_Supply Chain_Supply Chain_Manufactoring Software</v>
      </c>
    </row>
    <row r="3350" spans="4:22">
      <c r="D3350" t="s">
        <v>1585</v>
      </c>
      <c r="E3350" t="str">
        <f>VLOOKUP(D3350,'B-Business Capability'!B:H,5,FALSE)</f>
        <v>Manufacturing</v>
      </c>
      <c r="F3350" t="str">
        <f>VLOOKUP(D3350,'B-Business Capability'!B:H,6,FALSE)</f>
        <v>Machine Management</v>
      </c>
      <c r="G3350" t="str">
        <f>VLOOKUP(D3350,'B-Business Capability'!B:H,7,FALSE)</f>
        <v>Calibrate Machine</v>
      </c>
      <c r="I3350" t="s">
        <v>253</v>
      </c>
      <c r="J3350" t="s">
        <v>1246</v>
      </c>
      <c r="K3350" t="s">
        <v>1475</v>
      </c>
      <c r="L3350" t="s">
        <v>1581</v>
      </c>
      <c r="M3350" t="str">
        <f>VLOOKUP(L3350,'A-Applications'!B:D,3,FALSE)</f>
        <v>KAMES  Components</v>
      </c>
      <c r="N3350" t="s">
        <v>147</v>
      </c>
      <c r="O3350" s="42" t="s">
        <v>66</v>
      </c>
      <c r="P3350" t="s">
        <v>191</v>
      </c>
      <c r="Q3350" t="str">
        <f>VLOOKUP(KamstrupData[[#This Row],[IdLevel123]],'B-Business Capability'!B:L,10,FALSE)</f>
        <v>Plan-to-Produce (P2P)</v>
      </c>
      <c r="R3350">
        <f>VLOOKUP(KamstrupData[[#This Row],[IdLevel123]],'B-Business Capability'!B:L,11,FALSE)</f>
        <v>0</v>
      </c>
      <c r="T3350" t="s">
        <v>1486</v>
      </c>
      <c r="U3350" t="str">
        <f>_xlfn.CONCAT(KamstrupData[[#This Row],[CountryCode]],"_",KamstrupData[[#This Row],[Business Area]],"_",KamstrupData[[#This Row],[DepartmentTeam]])</f>
        <v>DK10_Supply Chain_Manufactoring Software</v>
      </c>
      <c r="V3350" t="str">
        <f>VLOOKUP(KamstrupData[[#This Row],[ORG_Concat]],'O-Organization'!F:H,3,FALSE)</f>
        <v>11158_DK10_Supply Chain_Supply Chain_Manufactoring Software</v>
      </c>
    </row>
    <row r="3351" spans="4:22">
      <c r="D3351" t="s">
        <v>1586</v>
      </c>
      <c r="E3351" t="str">
        <f>VLOOKUP(D3351,'B-Business Capability'!B:H,5,FALSE)</f>
        <v>Manufacturing</v>
      </c>
      <c r="F3351" t="str">
        <f>VLOOKUP(D3351,'B-Business Capability'!B:H,6,FALSE)</f>
        <v>Machine Management</v>
      </c>
      <c r="G3351" t="str">
        <f>VLOOKUP(D3351,'B-Business Capability'!B:H,7,FALSE)</f>
        <v>Manage Machine Information</v>
      </c>
      <c r="I3351" t="s">
        <v>253</v>
      </c>
      <c r="J3351" t="s">
        <v>1246</v>
      </c>
      <c r="K3351" t="s">
        <v>1475</v>
      </c>
      <c r="L3351" t="s">
        <v>1581</v>
      </c>
      <c r="M3351" t="str">
        <f>VLOOKUP(L3351,'A-Applications'!B:D,3,FALSE)</f>
        <v>KAMES  Components</v>
      </c>
      <c r="N3351" t="s">
        <v>147</v>
      </c>
      <c r="O3351" s="42" t="s">
        <v>66</v>
      </c>
      <c r="P3351" t="s">
        <v>191</v>
      </c>
      <c r="Q3351" t="str">
        <f>VLOOKUP(KamstrupData[[#This Row],[IdLevel123]],'B-Business Capability'!B:L,10,FALSE)</f>
        <v>Plan-to-Produce (P2P)</v>
      </c>
      <c r="R3351">
        <f>VLOOKUP(KamstrupData[[#This Row],[IdLevel123]],'B-Business Capability'!B:L,11,FALSE)</f>
        <v>0</v>
      </c>
      <c r="T3351" t="s">
        <v>1486</v>
      </c>
      <c r="U3351" t="str">
        <f>_xlfn.CONCAT(KamstrupData[[#This Row],[CountryCode]],"_",KamstrupData[[#This Row],[Business Area]],"_",KamstrupData[[#This Row],[DepartmentTeam]])</f>
        <v>DK10_Supply Chain_Manufactoring Software</v>
      </c>
      <c r="V3351" t="str">
        <f>VLOOKUP(KamstrupData[[#This Row],[ORG_Concat]],'O-Organization'!F:H,3,FALSE)</f>
        <v>11158_DK10_Supply Chain_Supply Chain_Manufactoring Software</v>
      </c>
    </row>
    <row r="3352" spans="4:22">
      <c r="D3352" t="s">
        <v>1587</v>
      </c>
      <c r="E3352" t="str">
        <f>VLOOKUP(D3352,'B-Business Capability'!B:H,5,FALSE)</f>
        <v>Manufacturing</v>
      </c>
      <c r="F3352" t="str">
        <f>VLOOKUP(D3352,'B-Business Capability'!B:H,6,FALSE)</f>
        <v>Machine Management</v>
      </c>
      <c r="G3352" t="str">
        <f>VLOOKUP(D3352,'B-Business Capability'!B:H,7,FALSE)</f>
        <v>Operate Machine</v>
      </c>
      <c r="I3352" t="s">
        <v>253</v>
      </c>
      <c r="J3352" t="s">
        <v>1246</v>
      </c>
      <c r="K3352" t="s">
        <v>1475</v>
      </c>
      <c r="L3352" t="s">
        <v>1581</v>
      </c>
      <c r="M3352" t="str">
        <f>VLOOKUP(L3352,'A-Applications'!B:D,3,FALSE)</f>
        <v>KAMES  Components</v>
      </c>
      <c r="N3352" t="s">
        <v>147</v>
      </c>
      <c r="O3352" s="42" t="s">
        <v>66</v>
      </c>
      <c r="P3352" t="s">
        <v>191</v>
      </c>
      <c r="Q3352" t="str">
        <f>VLOOKUP(KamstrupData[[#This Row],[IdLevel123]],'B-Business Capability'!B:L,10,FALSE)</f>
        <v>Plan-to-Produce (P2P)</v>
      </c>
      <c r="R3352">
        <f>VLOOKUP(KamstrupData[[#This Row],[IdLevel123]],'B-Business Capability'!B:L,11,FALSE)</f>
        <v>0</v>
      </c>
      <c r="T3352" t="s">
        <v>1486</v>
      </c>
      <c r="U3352" t="str">
        <f>_xlfn.CONCAT(KamstrupData[[#This Row],[CountryCode]],"_",KamstrupData[[#This Row],[Business Area]],"_",KamstrupData[[#This Row],[DepartmentTeam]])</f>
        <v>DK10_Supply Chain_Manufactoring Software</v>
      </c>
      <c r="V3352" t="str">
        <f>VLOOKUP(KamstrupData[[#This Row],[ORG_Concat]],'O-Organization'!F:H,3,FALSE)</f>
        <v>11158_DK10_Supply Chain_Supply Chain_Manufactoring Software</v>
      </c>
    </row>
    <row r="3353" spans="4:22">
      <c r="D3353" t="s">
        <v>1588</v>
      </c>
      <c r="E3353" t="str">
        <f>VLOOKUP(D3353,'B-Business Capability'!B:H,5,FALSE)</f>
        <v>Manufacturing</v>
      </c>
      <c r="F3353" t="str">
        <f>VLOOKUP(D3353,'B-Business Capability'!B:H,6,FALSE)</f>
        <v>Machine Management</v>
      </c>
      <c r="G3353" t="str">
        <f>VLOOKUP(D3353,'B-Business Capability'!B:H,7,FALSE)</f>
        <v>Optimize Machine</v>
      </c>
      <c r="I3353" t="s">
        <v>253</v>
      </c>
      <c r="J3353" t="s">
        <v>1246</v>
      </c>
      <c r="K3353" t="s">
        <v>1475</v>
      </c>
      <c r="L3353" t="s">
        <v>1581</v>
      </c>
      <c r="M3353" t="str">
        <f>VLOOKUP(L3353,'A-Applications'!B:D,3,FALSE)</f>
        <v>KAMES  Components</v>
      </c>
      <c r="N3353" t="s">
        <v>147</v>
      </c>
      <c r="O3353" s="42" t="s">
        <v>66</v>
      </c>
      <c r="P3353" t="s">
        <v>191</v>
      </c>
      <c r="Q3353" t="str">
        <f>VLOOKUP(KamstrupData[[#This Row],[IdLevel123]],'B-Business Capability'!B:L,10,FALSE)</f>
        <v>Plan-to-Produce (P2P)</v>
      </c>
      <c r="R3353">
        <f>VLOOKUP(KamstrupData[[#This Row],[IdLevel123]],'B-Business Capability'!B:L,11,FALSE)</f>
        <v>0</v>
      </c>
      <c r="T3353" t="s">
        <v>1486</v>
      </c>
      <c r="U3353" t="str">
        <f>_xlfn.CONCAT(KamstrupData[[#This Row],[CountryCode]],"_",KamstrupData[[#This Row],[Business Area]],"_",KamstrupData[[#This Row],[DepartmentTeam]])</f>
        <v>DK10_Supply Chain_Manufactoring Software</v>
      </c>
      <c r="V3353" t="str">
        <f>VLOOKUP(KamstrupData[[#This Row],[ORG_Concat]],'O-Organization'!F:H,3,FALSE)</f>
        <v>11158_DK10_Supply Chain_Supply Chain_Manufactoring Software</v>
      </c>
    </row>
    <row r="3354" spans="4:22">
      <c r="D3354" t="s">
        <v>1589</v>
      </c>
      <c r="E3354" t="str">
        <f>VLOOKUP(D3354,'B-Business Capability'!B:H,5,FALSE)</f>
        <v>Manufacturing</v>
      </c>
      <c r="F3354" t="str">
        <f>VLOOKUP(D3354,'B-Business Capability'!B:H,6,FALSE)</f>
        <v>Manufacturing Order Management</v>
      </c>
      <c r="G3354" t="str">
        <f>VLOOKUP(D3354,'B-Business Capability'!B:H,7,FALSE)</f>
        <v>Manage Order Validity</v>
      </c>
      <c r="I3354" t="s">
        <v>253</v>
      </c>
      <c r="J3354" t="s">
        <v>1246</v>
      </c>
      <c r="K3354" t="s">
        <v>1475</v>
      </c>
      <c r="L3354" t="s">
        <v>1581</v>
      </c>
      <c r="M3354" t="str">
        <f>VLOOKUP(L3354,'A-Applications'!B:D,3,FALSE)</f>
        <v>KAMES  Components</v>
      </c>
      <c r="N3354" t="s">
        <v>147</v>
      </c>
      <c r="O3354" s="42" t="s">
        <v>66</v>
      </c>
      <c r="P3354" t="s">
        <v>191</v>
      </c>
      <c r="Q3354" t="str">
        <f>VLOOKUP(KamstrupData[[#This Row],[IdLevel123]],'B-Business Capability'!B:L,10,FALSE)</f>
        <v>Plan-to-Produce (P2P)</v>
      </c>
      <c r="R3354">
        <f>VLOOKUP(KamstrupData[[#This Row],[IdLevel123]],'B-Business Capability'!B:L,11,FALSE)</f>
        <v>0</v>
      </c>
      <c r="T3354" t="s">
        <v>1486</v>
      </c>
      <c r="U3354" t="str">
        <f>_xlfn.CONCAT(KamstrupData[[#This Row],[CountryCode]],"_",KamstrupData[[#This Row],[Business Area]],"_",KamstrupData[[#This Row],[DepartmentTeam]])</f>
        <v>DK10_Supply Chain_Manufactoring Software</v>
      </c>
      <c r="V3354" t="str">
        <f>VLOOKUP(KamstrupData[[#This Row],[ORG_Concat]],'O-Organization'!F:H,3,FALSE)</f>
        <v>11158_DK10_Supply Chain_Supply Chain_Manufactoring Software</v>
      </c>
    </row>
    <row r="3355" spans="4:22">
      <c r="D3355" t="s">
        <v>1590</v>
      </c>
      <c r="E3355" t="str">
        <f>VLOOKUP(D3355,'B-Business Capability'!B:H,5,FALSE)</f>
        <v>Manufacturing</v>
      </c>
      <c r="F3355" t="str">
        <f>VLOOKUP(D3355,'B-Business Capability'!B:H,6,FALSE)</f>
        <v>Manufacturing Order Management</v>
      </c>
      <c r="G3355" t="str">
        <f>VLOOKUP(D3355,'B-Business Capability'!B:H,7,FALSE)</f>
        <v>Plan Production Orders</v>
      </c>
      <c r="I3355" t="s">
        <v>253</v>
      </c>
      <c r="J3355" t="s">
        <v>1246</v>
      </c>
      <c r="K3355" t="s">
        <v>1469</v>
      </c>
      <c r="L3355" t="s">
        <v>1581</v>
      </c>
      <c r="M3355" t="str">
        <f>VLOOKUP(L3355,'A-Applications'!B:D,3,FALSE)</f>
        <v>KAMES  Components</v>
      </c>
      <c r="N3355" t="s">
        <v>147</v>
      </c>
      <c r="O3355" s="42" t="s">
        <v>66</v>
      </c>
      <c r="P3355" t="s">
        <v>191</v>
      </c>
      <c r="Q3355" t="str">
        <f>VLOOKUP(KamstrupData[[#This Row],[IdLevel123]],'B-Business Capability'!B:L,10,FALSE)</f>
        <v>Plan-to-Produce (P2P)</v>
      </c>
      <c r="R3355">
        <f>VLOOKUP(KamstrupData[[#This Row],[IdLevel123]],'B-Business Capability'!B:L,11,FALSE)</f>
        <v>0</v>
      </c>
      <c r="T3355" t="s">
        <v>1474</v>
      </c>
      <c r="U3355" t="str">
        <f>_xlfn.CONCAT(KamstrupData[[#This Row],[CountryCode]],"_",KamstrupData[[#This Row],[Business Area]],"_",KamstrupData[[#This Row],[DepartmentTeam]])</f>
        <v>DK10_Supply Chain_Product Service</v>
      </c>
      <c r="V3355" t="str">
        <f>VLOOKUP(KamstrupData[[#This Row],[ORG_Concat]],'O-Organization'!F:H,3,FALSE)</f>
        <v>11164_DK10_Supply Chain_Supply Chain_Product Service</v>
      </c>
    </row>
    <row r="3356" spans="4:22">
      <c r="D3356" t="s">
        <v>1591</v>
      </c>
      <c r="E3356" t="str">
        <f>VLOOKUP(D3356,'B-Business Capability'!B:H,5,FALSE)</f>
        <v>Manufacturing</v>
      </c>
      <c r="F3356" t="str">
        <f>VLOOKUP(D3356,'B-Business Capability'!B:H,6,FALSE)</f>
        <v>Manufacturing Steering</v>
      </c>
      <c r="G3356" t="str">
        <f>VLOOKUP(D3356,'B-Business Capability'!B:H,7,FALSE)</f>
        <v>Bill of Material Management</v>
      </c>
      <c r="I3356" t="s">
        <v>253</v>
      </c>
      <c r="J3356" t="s">
        <v>1246</v>
      </c>
      <c r="K3356" t="s">
        <v>1475</v>
      </c>
      <c r="L3356" t="s">
        <v>1581</v>
      </c>
      <c r="M3356" t="str">
        <f>VLOOKUP(L3356,'A-Applications'!B:D,3,FALSE)</f>
        <v>KAMES  Components</v>
      </c>
      <c r="N3356" t="s">
        <v>147</v>
      </c>
      <c r="O3356" s="42" t="s">
        <v>66</v>
      </c>
      <c r="P3356" t="s">
        <v>191</v>
      </c>
      <c r="Q3356" t="str">
        <f>VLOOKUP(KamstrupData[[#This Row],[IdLevel123]],'B-Business Capability'!B:L,10,FALSE)</f>
        <v>Plan-to-Produce (P2P)</v>
      </c>
      <c r="R3356">
        <f>VLOOKUP(KamstrupData[[#This Row],[IdLevel123]],'B-Business Capability'!B:L,11,FALSE)</f>
        <v>0</v>
      </c>
      <c r="T3356" t="s">
        <v>1486</v>
      </c>
      <c r="U3356" t="str">
        <f>_xlfn.CONCAT(KamstrupData[[#This Row],[CountryCode]],"_",KamstrupData[[#This Row],[Business Area]],"_",KamstrupData[[#This Row],[DepartmentTeam]])</f>
        <v>DK10_Supply Chain_Manufactoring Software</v>
      </c>
      <c r="V3356" t="str">
        <f>VLOOKUP(KamstrupData[[#This Row],[ORG_Concat]],'O-Organization'!F:H,3,FALSE)</f>
        <v>11158_DK10_Supply Chain_Supply Chain_Manufactoring Software</v>
      </c>
    </row>
    <row r="3357" spans="4:22">
      <c r="D3357" t="s">
        <v>1592</v>
      </c>
      <c r="E3357" t="str">
        <f>VLOOKUP(D3357,'B-Business Capability'!B:H,5,FALSE)</f>
        <v>Manufacturing</v>
      </c>
      <c r="F3357" t="str">
        <f>VLOOKUP(D3357,'B-Business Capability'!B:H,6,FALSE)</f>
        <v>Manufacturing Steering</v>
      </c>
      <c r="G3357" t="str">
        <f>VLOOKUP(D3357,'B-Business Capability'!B:H,7,FALSE)</f>
        <v>Deliver Product</v>
      </c>
      <c r="I3357" t="s">
        <v>253</v>
      </c>
      <c r="J3357" t="s">
        <v>1246</v>
      </c>
      <c r="K3357" t="s">
        <v>1475</v>
      </c>
      <c r="L3357" t="s">
        <v>1581</v>
      </c>
      <c r="M3357" t="str">
        <f>VLOOKUP(L3357,'A-Applications'!B:D,3,FALSE)</f>
        <v>KAMES  Components</v>
      </c>
      <c r="N3357" t="s">
        <v>147</v>
      </c>
      <c r="O3357" s="42" t="s">
        <v>66</v>
      </c>
      <c r="P3357" t="s">
        <v>191</v>
      </c>
      <c r="Q3357" t="str">
        <f>VLOOKUP(KamstrupData[[#This Row],[IdLevel123]],'B-Business Capability'!B:L,10,FALSE)</f>
        <v>Plan-to-Produce (P2P)</v>
      </c>
      <c r="R3357">
        <f>VLOOKUP(KamstrupData[[#This Row],[IdLevel123]],'B-Business Capability'!B:L,11,FALSE)</f>
        <v>0</v>
      </c>
      <c r="T3357" t="s">
        <v>1486</v>
      </c>
      <c r="U3357" t="str">
        <f>_xlfn.CONCAT(KamstrupData[[#This Row],[CountryCode]],"_",KamstrupData[[#This Row],[Business Area]],"_",KamstrupData[[#This Row],[DepartmentTeam]])</f>
        <v>DK10_Supply Chain_Manufactoring Software</v>
      </c>
      <c r="V3357" t="str">
        <f>VLOOKUP(KamstrupData[[#This Row],[ORG_Concat]],'O-Organization'!F:H,3,FALSE)</f>
        <v>11158_DK10_Supply Chain_Supply Chain_Manufactoring Software</v>
      </c>
    </row>
    <row r="3358" spans="4:22">
      <c r="D3358" t="s">
        <v>1593</v>
      </c>
      <c r="E3358" t="str">
        <f>VLOOKUP(D3358,'B-Business Capability'!B:H,5,FALSE)</f>
        <v>Manufacturing</v>
      </c>
      <c r="F3358" t="str">
        <f>VLOOKUP(D3358,'B-Business Capability'!B:H,6,FALSE)</f>
        <v>Manufacturing Steering</v>
      </c>
      <c r="G3358" t="str">
        <f>VLOOKUP(D3358,'B-Business Capability'!B:H,7,FALSE)</f>
        <v>Localize Product</v>
      </c>
      <c r="I3358" t="s">
        <v>253</v>
      </c>
      <c r="J3358" t="s">
        <v>1246</v>
      </c>
      <c r="K3358" t="s">
        <v>1475</v>
      </c>
      <c r="L3358" t="s">
        <v>1581</v>
      </c>
      <c r="M3358" t="str">
        <f>VLOOKUP(L3358,'A-Applications'!B:D,3,FALSE)</f>
        <v>KAMES  Components</v>
      </c>
      <c r="N3358" t="s">
        <v>147</v>
      </c>
      <c r="O3358" s="42" t="s">
        <v>66</v>
      </c>
      <c r="P3358" t="s">
        <v>191</v>
      </c>
      <c r="Q3358" t="str">
        <f>VLOOKUP(KamstrupData[[#This Row],[IdLevel123]],'B-Business Capability'!B:L,10,FALSE)</f>
        <v>Plan-to-Produce (P2P)</v>
      </c>
      <c r="R3358">
        <f>VLOOKUP(KamstrupData[[#This Row],[IdLevel123]],'B-Business Capability'!B:L,11,FALSE)</f>
        <v>0</v>
      </c>
      <c r="T3358" t="s">
        <v>1486</v>
      </c>
      <c r="U3358" t="str">
        <f>_xlfn.CONCAT(KamstrupData[[#This Row],[CountryCode]],"_",KamstrupData[[#This Row],[Business Area]],"_",KamstrupData[[#This Row],[DepartmentTeam]])</f>
        <v>DK10_Supply Chain_Manufactoring Software</v>
      </c>
      <c r="V3358" t="str">
        <f>VLOOKUP(KamstrupData[[#This Row],[ORG_Concat]],'O-Organization'!F:H,3,FALSE)</f>
        <v>11158_DK10_Supply Chain_Supply Chain_Manufactoring Software</v>
      </c>
    </row>
    <row r="3359" spans="4:22">
      <c r="D3359" t="s">
        <v>1594</v>
      </c>
      <c r="E3359" t="str">
        <f>VLOOKUP(D3359,'B-Business Capability'!B:H,5,FALSE)</f>
        <v>Manufacturing</v>
      </c>
      <c r="F3359" t="str">
        <f>VLOOKUP(D3359,'B-Business Capability'!B:H,6,FALSE)</f>
        <v>Manufacturing Steering</v>
      </c>
      <c r="G3359" t="str">
        <f>VLOOKUP(D3359,'B-Business Capability'!B:H,7,FALSE)</f>
        <v>Monitor Production Process</v>
      </c>
      <c r="I3359" t="s">
        <v>253</v>
      </c>
      <c r="J3359" t="s">
        <v>1246</v>
      </c>
      <c r="K3359" t="s">
        <v>1475</v>
      </c>
      <c r="L3359" t="s">
        <v>1581</v>
      </c>
      <c r="M3359" t="str">
        <f>VLOOKUP(L3359,'A-Applications'!B:D,3,FALSE)</f>
        <v>KAMES  Components</v>
      </c>
      <c r="N3359" t="s">
        <v>147</v>
      </c>
      <c r="O3359" s="42" t="s">
        <v>66</v>
      </c>
      <c r="P3359" t="s">
        <v>191</v>
      </c>
      <c r="Q3359" t="str">
        <f>VLOOKUP(KamstrupData[[#This Row],[IdLevel123]],'B-Business Capability'!B:L,10,FALSE)</f>
        <v>Plan-to-Produce (P2P)</v>
      </c>
      <c r="R3359">
        <f>VLOOKUP(KamstrupData[[#This Row],[IdLevel123]],'B-Business Capability'!B:L,11,FALSE)</f>
        <v>0</v>
      </c>
      <c r="T3359" t="s">
        <v>1486</v>
      </c>
      <c r="U3359" t="str">
        <f>_xlfn.CONCAT(KamstrupData[[#This Row],[CountryCode]],"_",KamstrupData[[#This Row],[Business Area]],"_",KamstrupData[[#This Row],[DepartmentTeam]])</f>
        <v>DK10_Supply Chain_Manufactoring Software</v>
      </c>
      <c r="V3359" t="str">
        <f>VLOOKUP(KamstrupData[[#This Row],[ORG_Concat]],'O-Organization'!F:H,3,FALSE)</f>
        <v>11158_DK10_Supply Chain_Supply Chain_Manufactoring Software</v>
      </c>
    </row>
    <row r="3360" spans="4:22">
      <c r="D3360" t="s">
        <v>1476</v>
      </c>
      <c r="E3360" t="str">
        <f>VLOOKUP(D3360,'B-Business Capability'!B:H,5,FALSE)</f>
        <v>Manufacturing</v>
      </c>
      <c r="F3360" t="str">
        <f>VLOOKUP(D3360,'B-Business Capability'!B:H,6,FALSE)</f>
        <v>Manufacturing Steering</v>
      </c>
      <c r="G3360" t="str">
        <f>VLOOKUP(D3360,'B-Business Capability'!B:H,7,FALSE)</f>
        <v>Retrieve Product Information</v>
      </c>
      <c r="I3360" t="s">
        <v>253</v>
      </c>
      <c r="J3360" t="s">
        <v>1246</v>
      </c>
      <c r="K3360" t="s">
        <v>1475</v>
      </c>
      <c r="L3360" t="s">
        <v>1581</v>
      </c>
      <c r="M3360" t="str">
        <f>VLOOKUP(L3360,'A-Applications'!B:D,3,FALSE)</f>
        <v>KAMES  Components</v>
      </c>
      <c r="N3360" t="s">
        <v>147</v>
      </c>
      <c r="O3360" s="42" t="s">
        <v>66</v>
      </c>
      <c r="P3360" t="s">
        <v>191</v>
      </c>
      <c r="Q3360" t="str">
        <f>VLOOKUP(KamstrupData[[#This Row],[IdLevel123]],'B-Business Capability'!B:L,10,FALSE)</f>
        <v>N/A</v>
      </c>
      <c r="R3360">
        <f>VLOOKUP(KamstrupData[[#This Row],[IdLevel123]],'B-Business Capability'!B:L,11,FALSE)</f>
        <v>0</v>
      </c>
      <c r="T3360" t="s">
        <v>1486</v>
      </c>
      <c r="U3360" t="str">
        <f>_xlfn.CONCAT(KamstrupData[[#This Row],[CountryCode]],"_",KamstrupData[[#This Row],[Business Area]],"_",KamstrupData[[#This Row],[DepartmentTeam]])</f>
        <v>DK10_Supply Chain_Manufactoring Software</v>
      </c>
      <c r="V3360" t="str">
        <f>VLOOKUP(KamstrupData[[#This Row],[ORG_Concat]],'O-Organization'!F:H,3,FALSE)</f>
        <v>11158_DK10_Supply Chain_Supply Chain_Manufactoring Software</v>
      </c>
    </row>
    <row r="3361" spans="4:22">
      <c r="D3361" t="s">
        <v>1511</v>
      </c>
      <c r="E3361" t="str">
        <f>VLOOKUP(D3361,'B-Business Capability'!B:H,5,FALSE)</f>
        <v>Supply Chain</v>
      </c>
      <c r="F3361" t="str">
        <f>VLOOKUP(D3361,'B-Business Capability'!B:H,6,FALSE)</f>
        <v>Supply Chain Performance Monitoring</v>
      </c>
      <c r="G3361">
        <f>VLOOKUP(D3361,'B-Business Capability'!B:H,7,FALSE)</f>
        <v>0</v>
      </c>
      <c r="I3361" t="s">
        <v>253</v>
      </c>
      <c r="J3361" t="s">
        <v>1246</v>
      </c>
      <c r="L3361" t="s">
        <v>1581</v>
      </c>
      <c r="M3361" t="str">
        <f>VLOOKUP(L3361,'A-Applications'!B:D,3,FALSE)</f>
        <v>KAMES  Components</v>
      </c>
      <c r="N3361" t="s">
        <v>53</v>
      </c>
      <c r="O3361" s="42" t="s">
        <v>66</v>
      </c>
      <c r="P3361" t="s">
        <v>191</v>
      </c>
      <c r="Q3361" t="str">
        <f>VLOOKUP(KamstrupData[[#This Row],[IdLevel123]],'B-Business Capability'!B:L,10,FALSE)</f>
        <v>N/A</v>
      </c>
      <c r="R3361">
        <f>VLOOKUP(KamstrupData[[#This Row],[IdLevel123]],'B-Business Capability'!B:L,11,FALSE)</f>
        <v>0</v>
      </c>
      <c r="U3361" t="str">
        <f>_xlfn.CONCAT(KamstrupData[[#This Row],[CountryCode]],"_",KamstrupData[[#This Row],[Business Area]],"_",KamstrupData[[#This Row],[DepartmentTeam]])</f>
        <v>DK10_Supply Chain_</v>
      </c>
      <c r="V3361" t="str">
        <f>VLOOKUP(KamstrupData[[#This Row],[ORG_Concat]],'O-Organization'!F:H,3,FALSE)</f>
        <v>11028_DK10_Supply Chain_Supply Chain_</v>
      </c>
    </row>
    <row r="3362" spans="4:22">
      <c r="D3362" t="s">
        <v>78</v>
      </c>
      <c r="E3362" t="str">
        <f>VLOOKUP(D3362,'B-Business Capability'!B:H,5,FALSE)</f>
        <v>Customer Service</v>
      </c>
      <c r="F3362" t="str">
        <f>VLOOKUP(D3362,'B-Business Capability'!B:H,6,FALSE)</f>
        <v>Customer Service and Support</v>
      </c>
      <c r="G3362" t="str">
        <f>VLOOKUP(D3362,'B-Business Capability'!B:H,7,FALSE)</f>
        <v>Service Request Management</v>
      </c>
      <c r="I3362" t="s">
        <v>253</v>
      </c>
      <c r="J3362" t="s">
        <v>1246</v>
      </c>
      <c r="K3362" t="s">
        <v>1469</v>
      </c>
      <c r="L3362" t="s">
        <v>1581</v>
      </c>
      <c r="M3362" t="str">
        <f>VLOOKUP(L3362,'A-Applications'!B:D,3,FALSE)</f>
        <v>KAMES  Components</v>
      </c>
      <c r="N3362" t="s">
        <v>53</v>
      </c>
      <c r="O3362" s="42" t="s">
        <v>54</v>
      </c>
      <c r="P3362" t="s">
        <v>97</v>
      </c>
      <c r="Q3362" t="str">
        <f>VLOOKUP(KamstrupData[[#This Row],[IdLevel123]],'B-Business Capability'!B:L,10,FALSE)</f>
        <v>Customer Service and Support</v>
      </c>
      <c r="R3362">
        <f>VLOOKUP(KamstrupData[[#This Row],[IdLevel123]],'B-Business Capability'!B:L,11,FALSE)</f>
        <v>0</v>
      </c>
      <c r="T3362" t="s">
        <v>1488</v>
      </c>
      <c r="U3362" t="str">
        <f>_xlfn.CONCAT(KamstrupData[[#This Row],[CountryCode]],"_",KamstrupData[[#This Row],[Business Area]],"_",KamstrupData[[#This Row],[DepartmentTeam]])</f>
        <v>DK10_Supply Chain_Product Service</v>
      </c>
      <c r="V3362" t="str">
        <f>VLOOKUP(KamstrupData[[#This Row],[ORG_Concat]],'O-Organization'!F:H,3,FALSE)</f>
        <v>11164_DK10_Supply Chain_Supply Chain_Product Service</v>
      </c>
    </row>
    <row r="3363" spans="4:22">
      <c r="D3363" t="s">
        <v>1242</v>
      </c>
      <c r="E3363" t="str">
        <f>VLOOKUP(D3363,'B-Business Capability'!B:H,5,FALSE)</f>
        <v>Governance, Risk and Compliance</v>
      </c>
      <c r="F3363" t="str">
        <f>VLOOKUP(D3363,'B-Business Capability'!B:H,6,FALSE)</f>
        <v>Enterprise Risk and Compliance</v>
      </c>
      <c r="G3363" t="str">
        <f>VLOOKUP(D3363,'B-Business Capability'!B:H,7,FALSE)</f>
        <v>Risk Management</v>
      </c>
      <c r="I3363" t="s">
        <v>253</v>
      </c>
      <c r="J3363" t="s">
        <v>1246</v>
      </c>
      <c r="L3363" t="s">
        <v>650</v>
      </c>
      <c r="M3363" t="str">
        <f>VLOOKUP(L3363,'A-Applications'!B:D,3,FALSE)</f>
        <v>No application</v>
      </c>
      <c r="N3363" t="s">
        <v>53</v>
      </c>
      <c r="O3363" s="42" t="s">
        <v>66</v>
      </c>
      <c r="P3363" t="s">
        <v>1595</v>
      </c>
      <c r="Q3363" t="str">
        <f>VLOOKUP(KamstrupData[[#This Row],[IdLevel123]],'B-Business Capability'!B:L,10,FALSE)</f>
        <v>N/A</v>
      </c>
      <c r="R3363">
        <f>VLOOKUP(KamstrupData[[#This Row],[IdLevel123]],'B-Business Capability'!B:L,11,FALSE)</f>
        <v>0</v>
      </c>
      <c r="T3363" t="s">
        <v>1512</v>
      </c>
      <c r="U3363" t="str">
        <f>_xlfn.CONCAT(KamstrupData[[#This Row],[CountryCode]],"_",KamstrupData[[#This Row],[Business Area]],"_",KamstrupData[[#This Row],[DepartmentTeam]])</f>
        <v>DK10_Supply Chain_</v>
      </c>
      <c r="V3363" t="str">
        <f>VLOOKUP(KamstrupData[[#This Row],[ORG_Concat]],'O-Organization'!F:H,3,FALSE)</f>
        <v>11028_DK10_Supply Chain_Supply Chain_</v>
      </c>
    </row>
    <row r="3364" spans="4:22">
      <c r="D3364" t="s">
        <v>63</v>
      </c>
      <c r="E3364" t="str">
        <f>VLOOKUP(D3364,'B-Business Capability'!B:H,5,FALSE)</f>
        <v>Finance</v>
      </c>
      <c r="F3364" t="str">
        <f>VLOOKUP(D3364,'B-Business Capability'!B:H,6,FALSE)</f>
        <v>Financial Planning &amp; Analysis</v>
      </c>
      <c r="G3364" t="str">
        <f>VLOOKUP(D3364,'B-Business Capability'!B:H,7,FALSE)</f>
        <v>Cost Accounting_Plan</v>
      </c>
      <c r="I3364" t="s">
        <v>253</v>
      </c>
      <c r="J3364" t="s">
        <v>1596</v>
      </c>
      <c r="L3364" t="s">
        <v>65</v>
      </c>
      <c r="M3364" t="str">
        <f>VLOOKUP(L3364,'A-Applications'!B:D,3,FALSE)</f>
        <v>IFS ERP</v>
      </c>
      <c r="N3364" t="s">
        <v>53</v>
      </c>
      <c r="O3364" s="42" t="s">
        <v>54</v>
      </c>
      <c r="P3364" t="s">
        <v>67</v>
      </c>
      <c r="Q3364" t="str">
        <f>VLOOKUP(KamstrupData[[#This Row],[IdLevel123]],'B-Business Capability'!B:L,10,FALSE)</f>
        <v>N/A</v>
      </c>
      <c r="R3364">
        <f>VLOOKUP(KamstrupData[[#This Row],[IdLevel123]],'B-Business Capability'!B:L,11,FALSE)</f>
        <v>0</v>
      </c>
      <c r="U3364" t="str">
        <f>_xlfn.CONCAT(KamstrupData[[#This Row],[CountryCode]],"_",KamstrupData[[#This Row],[Business Area]],"_",KamstrupData[[#This Row],[DepartmentTeam]])</f>
        <v>DK10_Water - Customer Services_</v>
      </c>
      <c r="V3364" t="str">
        <f>VLOOKUP(KamstrupData[[#This Row],[ORG_Concat]],'O-Organization'!F:H,3,FALSE)</f>
        <v>11107_DK10_Customer Service_Water - Customer Services_</v>
      </c>
    </row>
    <row r="3365" spans="4:22">
      <c r="D3365" t="s">
        <v>74</v>
      </c>
      <c r="E3365" t="str">
        <f>VLOOKUP(D3365,'B-Business Capability'!B:H,5,FALSE)</f>
        <v>Strategic Management</v>
      </c>
      <c r="F3365" t="str">
        <f>VLOOKUP(D3365,'B-Business Capability'!B:H,6,FALSE)</f>
        <v>Manage Core Business</v>
      </c>
      <c r="G3365" t="str">
        <f>VLOOKUP(D3365,'B-Business Capability'!B:H,7,FALSE)</f>
        <v>Manage Projects</v>
      </c>
      <c r="I3365" t="s">
        <v>253</v>
      </c>
      <c r="J3365" t="s">
        <v>1596</v>
      </c>
      <c r="L3365" t="s">
        <v>65</v>
      </c>
      <c r="M3365" t="str">
        <f>VLOOKUP(L3365,'A-Applications'!B:D,3,FALSE)</f>
        <v>IFS ERP</v>
      </c>
      <c r="N3365" t="s">
        <v>147</v>
      </c>
      <c r="O3365" s="42" t="s">
        <v>54</v>
      </c>
      <c r="P3365" t="s">
        <v>75</v>
      </c>
      <c r="Q3365" t="str">
        <f>VLOOKUP(KamstrupData[[#This Row],[IdLevel123]],'B-Business Capability'!B:L,10,FALSE)</f>
        <v>N/A</v>
      </c>
      <c r="R3365">
        <f>VLOOKUP(KamstrupData[[#This Row],[IdLevel123]],'B-Business Capability'!B:L,11,FALSE)</f>
        <v>0</v>
      </c>
      <c r="U3365" t="str">
        <f>_xlfn.CONCAT(KamstrupData[[#This Row],[CountryCode]],"_",KamstrupData[[#This Row],[Business Area]],"_",KamstrupData[[#This Row],[DepartmentTeam]])</f>
        <v>DK10_Water - Customer Services_</v>
      </c>
      <c r="V3365" t="str">
        <f>VLOOKUP(KamstrupData[[#This Row],[ORG_Concat]],'O-Organization'!F:H,3,FALSE)</f>
        <v>11107_DK10_Customer Service_Water - Customer Services_</v>
      </c>
    </row>
    <row r="3366" spans="4:22">
      <c r="D3366" t="s">
        <v>81</v>
      </c>
      <c r="E3366" t="str">
        <f>VLOOKUP(D3366,'B-Business Capability'!B:H,5,FALSE)</f>
        <v>Customer Service</v>
      </c>
      <c r="F3366" t="str">
        <f>VLOOKUP(D3366,'B-Business Capability'!B:H,6,FALSE)</f>
        <v>Customer Project Management</v>
      </c>
      <c r="G3366" t="str">
        <f>VLOOKUP(D3366,'B-Business Capability'!B:H,7,FALSE)</f>
        <v>Ressource Management</v>
      </c>
      <c r="I3366" t="s">
        <v>253</v>
      </c>
      <c r="J3366" t="s">
        <v>1596</v>
      </c>
      <c r="L3366" t="s">
        <v>65</v>
      </c>
      <c r="M3366" t="str">
        <f>VLOOKUP(L3366,'A-Applications'!B:D,3,FALSE)</f>
        <v>IFS ERP</v>
      </c>
      <c r="N3366" t="s">
        <v>53</v>
      </c>
      <c r="O3366" s="42" t="s">
        <v>54</v>
      </c>
      <c r="P3366" t="s">
        <v>75</v>
      </c>
      <c r="Q3366" t="str">
        <f>VLOOKUP(KamstrupData[[#This Row],[IdLevel123]],'B-Business Capability'!B:L,10,FALSE)</f>
        <v>Order-to-Cash (O2C)</v>
      </c>
      <c r="R3366">
        <f>VLOOKUP(KamstrupData[[#This Row],[IdLevel123]],'B-Business Capability'!B:L,11,FALSE)</f>
        <v>0</v>
      </c>
      <c r="U3366" t="str">
        <f>_xlfn.CONCAT(KamstrupData[[#This Row],[CountryCode]],"_",KamstrupData[[#This Row],[Business Area]],"_",KamstrupData[[#This Row],[DepartmentTeam]])</f>
        <v>DK10_Water - Customer Services_</v>
      </c>
      <c r="V3366" t="str">
        <f>VLOOKUP(KamstrupData[[#This Row],[ORG_Concat]],'O-Organization'!F:H,3,FALSE)</f>
        <v>11107_DK10_Customer Service_Water - Customer Services_</v>
      </c>
    </row>
    <row r="3367" spans="4:22">
      <c r="D3367" t="s">
        <v>82</v>
      </c>
      <c r="E3367" t="str">
        <f>VLOOKUP(D3367,'B-Business Capability'!B:H,5,FALSE)</f>
        <v>Customer Service</v>
      </c>
      <c r="F3367" t="str">
        <f>VLOOKUP(D3367,'B-Business Capability'!B:H,6,FALSE)</f>
        <v>Customer Project Management</v>
      </c>
      <c r="G3367" t="str">
        <f>VLOOKUP(D3367,'B-Business Capability'!B:H,7,FALSE)</f>
        <v>Financial Analytics and Management</v>
      </c>
      <c r="I3367" t="s">
        <v>253</v>
      </c>
      <c r="J3367" t="s">
        <v>1596</v>
      </c>
      <c r="L3367" t="s">
        <v>65</v>
      </c>
      <c r="M3367" t="str">
        <f>VLOOKUP(L3367,'A-Applications'!B:D,3,FALSE)</f>
        <v>IFS ERP</v>
      </c>
      <c r="N3367" t="s">
        <v>53</v>
      </c>
      <c r="O3367" s="42" t="s">
        <v>54</v>
      </c>
      <c r="P3367" t="s">
        <v>75</v>
      </c>
      <c r="Q3367" t="str">
        <f>VLOOKUP(KamstrupData[[#This Row],[IdLevel123]],'B-Business Capability'!B:L,10,FALSE)</f>
        <v>Order-to-Cash (O2C)</v>
      </c>
      <c r="R3367">
        <f>VLOOKUP(KamstrupData[[#This Row],[IdLevel123]],'B-Business Capability'!B:L,11,FALSE)</f>
        <v>0</v>
      </c>
      <c r="U3367" t="str">
        <f>_xlfn.CONCAT(KamstrupData[[#This Row],[CountryCode]],"_",KamstrupData[[#This Row],[Business Area]],"_",KamstrupData[[#This Row],[DepartmentTeam]])</f>
        <v>DK10_Water - Customer Services_</v>
      </c>
      <c r="V3367" t="str">
        <f>VLOOKUP(KamstrupData[[#This Row],[ORG_Concat]],'O-Organization'!F:H,3,FALSE)</f>
        <v>11107_DK10_Customer Service_Water - Customer Services_</v>
      </c>
    </row>
    <row r="3368" spans="4:22">
      <c r="D3368" t="s">
        <v>78</v>
      </c>
      <c r="E3368" t="str">
        <f>VLOOKUP(D3368,'B-Business Capability'!B:H,5,FALSE)</f>
        <v>Customer Service</v>
      </c>
      <c r="F3368" t="str">
        <f>VLOOKUP(D3368,'B-Business Capability'!B:H,6,FALSE)</f>
        <v>Customer Service and Support</v>
      </c>
      <c r="G3368" t="str">
        <f>VLOOKUP(D3368,'B-Business Capability'!B:H,7,FALSE)</f>
        <v>Service Request Management</v>
      </c>
      <c r="I3368" t="s">
        <v>253</v>
      </c>
      <c r="J3368" t="s">
        <v>1596</v>
      </c>
      <c r="L3368" t="s">
        <v>83</v>
      </c>
      <c r="M3368" t="str">
        <f>VLOOKUP(L3368,'A-Applications'!B:D,3,FALSE)</f>
        <v>Encryption Key Service (EKS)</v>
      </c>
      <c r="N3368" t="s">
        <v>53</v>
      </c>
      <c r="O3368" s="42" t="s">
        <v>66</v>
      </c>
      <c r="P3368" t="s">
        <v>79</v>
      </c>
      <c r="Q3368" t="str">
        <f>VLOOKUP(KamstrupData[[#This Row],[IdLevel123]],'B-Business Capability'!B:L,10,FALSE)</f>
        <v>Customer Service and Support</v>
      </c>
      <c r="R3368">
        <f>VLOOKUP(KamstrupData[[#This Row],[IdLevel123]],'B-Business Capability'!B:L,11,FALSE)</f>
        <v>0</v>
      </c>
      <c r="U3368" t="str">
        <f>_xlfn.CONCAT(KamstrupData[[#This Row],[CountryCode]],"_",KamstrupData[[#This Row],[Business Area]],"_",KamstrupData[[#This Row],[DepartmentTeam]])</f>
        <v>DK10_Water - Customer Services_</v>
      </c>
      <c r="V3368" t="str">
        <f>VLOOKUP(KamstrupData[[#This Row],[ORG_Concat]],'O-Organization'!F:H,3,FALSE)</f>
        <v>11107_DK10_Customer Service_Water - Customer Services_</v>
      </c>
    </row>
    <row r="3369" spans="4:22">
      <c r="D3369" t="s">
        <v>84</v>
      </c>
      <c r="E3369" t="str">
        <f>VLOOKUP(D3369,'B-Business Capability'!B:H,5,FALSE)</f>
        <v>OT Hosting</v>
      </c>
      <c r="F3369" t="str">
        <f>VLOOKUP(D3369,'B-Business Capability'!B:H,6,FALSE)</f>
        <v>OT Operations &amp; Service</v>
      </c>
      <c r="G3369">
        <f>VLOOKUP(D3369,'B-Business Capability'!B:H,7,FALSE)</f>
        <v>0</v>
      </c>
      <c r="I3369" t="s">
        <v>253</v>
      </c>
      <c r="J3369" t="s">
        <v>1596</v>
      </c>
      <c r="L3369" t="s">
        <v>83</v>
      </c>
      <c r="M3369" t="str">
        <f>VLOOKUP(L3369,'A-Applications'!B:D,3,FALSE)</f>
        <v>Encryption Key Service (EKS)</v>
      </c>
      <c r="N3369" t="s">
        <v>53</v>
      </c>
      <c r="O3369" s="42" t="s">
        <v>66</v>
      </c>
      <c r="P3369" t="s">
        <v>79</v>
      </c>
      <c r="Q3369" t="str">
        <f>VLOOKUP(KamstrupData[[#This Row],[IdLevel123]],'B-Business Capability'!B:L,10,FALSE)</f>
        <v>N/A</v>
      </c>
      <c r="R3369">
        <f>VLOOKUP(KamstrupData[[#This Row],[IdLevel123]],'B-Business Capability'!B:L,11,FALSE)</f>
        <v>0</v>
      </c>
      <c r="U3369" t="str">
        <f>_xlfn.CONCAT(KamstrupData[[#This Row],[CountryCode]],"_",KamstrupData[[#This Row],[Business Area]],"_",KamstrupData[[#This Row],[DepartmentTeam]])</f>
        <v>DK10_Water - Customer Services_</v>
      </c>
      <c r="V3369" t="str">
        <f>VLOOKUP(KamstrupData[[#This Row],[ORG_Concat]],'O-Organization'!F:H,3,FALSE)</f>
        <v>11107_DK10_Customer Service_Water - Customer Services_</v>
      </c>
    </row>
    <row r="3370" spans="4:22">
      <c r="D3370" t="s">
        <v>95</v>
      </c>
      <c r="E3370" t="str">
        <f>VLOOKUP(D3370,'B-Business Capability'!B:H,5,FALSE)</f>
        <v>Not mapped to capability</v>
      </c>
      <c r="F3370">
        <f>VLOOKUP(D3370,'B-Business Capability'!B:H,6,FALSE)</f>
        <v>0</v>
      </c>
      <c r="G3370">
        <f>VLOOKUP(D3370,'B-Business Capability'!B:H,7,FALSE)</f>
        <v>0</v>
      </c>
      <c r="I3370" t="s">
        <v>253</v>
      </c>
      <c r="J3370" t="s">
        <v>1596</v>
      </c>
      <c r="L3370" t="s">
        <v>1009</v>
      </c>
      <c r="M3370" t="str">
        <f>VLOOKUP(L3370,'A-Applications'!B:D,3,FALSE)</f>
        <v>portal-m2m.telekom</v>
      </c>
      <c r="N3370" t="s">
        <v>53</v>
      </c>
      <c r="O3370" s="42" t="s">
        <v>54</v>
      </c>
      <c r="P3370" t="s">
        <v>77</v>
      </c>
      <c r="Q3370" t="str">
        <f>VLOOKUP(KamstrupData[[#This Row],[IdLevel123]],'B-Business Capability'!B:L,10,FALSE)</f>
        <v>N/A</v>
      </c>
      <c r="R3370">
        <f>VLOOKUP(KamstrupData[[#This Row],[IdLevel123]],'B-Business Capability'!B:L,11,FALSE)</f>
        <v>0</v>
      </c>
      <c r="U3370" t="str">
        <f>_xlfn.CONCAT(KamstrupData[[#This Row],[CountryCode]],"_",KamstrupData[[#This Row],[Business Area]],"_",KamstrupData[[#This Row],[DepartmentTeam]])</f>
        <v>DK10_Water - Customer Services_</v>
      </c>
      <c r="V3370" t="str">
        <f>VLOOKUP(KamstrupData[[#This Row],[ORG_Concat]],'O-Organization'!F:H,3,FALSE)</f>
        <v>11107_DK10_Customer Service_Water - Customer Services_</v>
      </c>
    </row>
    <row r="3371" spans="4:22">
      <c r="D3371" t="s">
        <v>95</v>
      </c>
      <c r="E3371" t="str">
        <f>VLOOKUP(D3371,'B-Business Capability'!B:H,5,FALSE)</f>
        <v>Not mapped to capability</v>
      </c>
      <c r="F3371">
        <f>VLOOKUP(D3371,'B-Business Capability'!B:H,6,FALSE)</f>
        <v>0</v>
      </c>
      <c r="G3371">
        <f>VLOOKUP(D3371,'B-Business Capability'!B:H,7,FALSE)</f>
        <v>0</v>
      </c>
      <c r="I3371" t="s">
        <v>253</v>
      </c>
      <c r="J3371" t="s">
        <v>1596</v>
      </c>
      <c r="L3371" t="s">
        <v>1010</v>
      </c>
      <c r="M3371" t="str">
        <f>VLOOKUP(L3371,'A-Applications'!B:D,3,FALSE)</f>
        <v>AMR</v>
      </c>
      <c r="N3371" t="s">
        <v>390</v>
      </c>
      <c r="O3371" s="42" t="s">
        <v>54</v>
      </c>
      <c r="P3371" t="s">
        <v>77</v>
      </c>
      <c r="Q3371" t="str">
        <f>VLOOKUP(KamstrupData[[#This Row],[IdLevel123]],'B-Business Capability'!B:L,10,FALSE)</f>
        <v>N/A</v>
      </c>
      <c r="R3371">
        <f>VLOOKUP(KamstrupData[[#This Row],[IdLevel123]],'B-Business Capability'!B:L,11,FALSE)</f>
        <v>0</v>
      </c>
      <c r="T3371" t="s">
        <v>1011</v>
      </c>
      <c r="U3371" t="str">
        <f>_xlfn.CONCAT(KamstrupData[[#This Row],[CountryCode]],"_",KamstrupData[[#This Row],[Business Area]],"_",KamstrupData[[#This Row],[DepartmentTeam]])</f>
        <v>DK10_Water - Customer Services_</v>
      </c>
      <c r="V3371" t="str">
        <f>VLOOKUP(KamstrupData[[#This Row],[ORG_Concat]],'O-Organization'!F:H,3,FALSE)</f>
        <v>11107_DK10_Customer Service_Water - Customer Services_</v>
      </c>
    </row>
    <row r="3372" spans="4:22">
      <c r="D3372" t="s">
        <v>95</v>
      </c>
      <c r="E3372" t="str">
        <f>VLOOKUP(D3372,'B-Business Capability'!B:H,5,FALSE)</f>
        <v>Not mapped to capability</v>
      </c>
      <c r="F3372">
        <f>VLOOKUP(D3372,'B-Business Capability'!B:H,6,FALSE)</f>
        <v>0</v>
      </c>
      <c r="G3372">
        <f>VLOOKUP(D3372,'B-Business Capability'!B:H,7,FALSE)</f>
        <v>0</v>
      </c>
      <c r="I3372" t="s">
        <v>253</v>
      </c>
      <c r="J3372" t="s">
        <v>1596</v>
      </c>
      <c r="L3372" t="s">
        <v>1012</v>
      </c>
      <c r="M3372" t="str">
        <f>VLOOKUP(L3372,'A-Applications'!B:D,3,FALSE)</f>
        <v>Syncfusion</v>
      </c>
      <c r="N3372" t="s">
        <v>53</v>
      </c>
      <c r="O3372" s="42" t="s">
        <v>54</v>
      </c>
      <c r="P3372" t="s">
        <v>77</v>
      </c>
      <c r="Q3372" t="str">
        <f>VLOOKUP(KamstrupData[[#This Row],[IdLevel123]],'B-Business Capability'!B:L,10,FALSE)</f>
        <v>N/A</v>
      </c>
      <c r="R3372">
        <f>VLOOKUP(KamstrupData[[#This Row],[IdLevel123]],'B-Business Capability'!B:L,11,FALSE)</f>
        <v>0</v>
      </c>
      <c r="U3372" t="str">
        <f>_xlfn.CONCAT(KamstrupData[[#This Row],[CountryCode]],"_",KamstrupData[[#This Row],[Business Area]],"_",KamstrupData[[#This Row],[DepartmentTeam]])</f>
        <v>DK10_Water - Customer Services_</v>
      </c>
      <c r="V3372" t="str">
        <f>VLOOKUP(KamstrupData[[#This Row],[ORG_Concat]],'O-Organization'!F:H,3,FALSE)</f>
        <v>11107_DK10_Customer Service_Water - Customer Services_</v>
      </c>
    </row>
    <row r="3373" spans="4:22">
      <c r="D3373" t="s">
        <v>90</v>
      </c>
      <c r="E3373" t="str">
        <f>VLOOKUP(D3373,'B-Business Capability'!B:H,5,FALSE)</f>
        <v>Customer Service</v>
      </c>
      <c r="F3373" t="str">
        <f>VLOOKUP(D3373,'B-Business Capability'!B:H,6,FALSE)</f>
        <v>Customer Service and Support</v>
      </c>
      <c r="G3373">
        <f>VLOOKUP(D3373,'B-Business Capability'!B:H,7,FALSE)</f>
        <v>0</v>
      </c>
      <c r="I3373" t="s">
        <v>253</v>
      </c>
      <c r="J3373" t="s">
        <v>1596</v>
      </c>
      <c r="L3373" t="s">
        <v>91</v>
      </c>
      <c r="M3373" t="str">
        <f>VLOOKUP(L3373,'A-Applications'!B:D,3,FALSE)</f>
        <v>flonidan</v>
      </c>
      <c r="N3373" t="s">
        <v>53</v>
      </c>
      <c r="O3373" s="42" t="s">
        <v>54</v>
      </c>
      <c r="P3373" t="s">
        <v>79</v>
      </c>
      <c r="Q3373" t="str">
        <f>VLOOKUP(KamstrupData[[#This Row],[IdLevel123]],'B-Business Capability'!B:L,10,FALSE)</f>
        <v>Customer Service and Support</v>
      </c>
      <c r="R3373">
        <f>VLOOKUP(KamstrupData[[#This Row],[IdLevel123]],'B-Business Capability'!B:L,11,FALSE)</f>
        <v>0</v>
      </c>
      <c r="U3373" t="str">
        <f>_xlfn.CONCAT(KamstrupData[[#This Row],[CountryCode]],"_",KamstrupData[[#This Row],[Business Area]],"_",KamstrupData[[#This Row],[DepartmentTeam]])</f>
        <v>DK10_Water - Customer Services_</v>
      </c>
      <c r="V3373" t="str">
        <f>VLOOKUP(KamstrupData[[#This Row],[ORG_Concat]],'O-Organization'!F:H,3,FALSE)</f>
        <v>11107_DK10_Customer Service_Water - Customer Services_</v>
      </c>
    </row>
    <row r="3374" spans="4:22">
      <c r="D3374" t="s">
        <v>92</v>
      </c>
      <c r="E3374" t="str">
        <f>VLOOKUP(D3374,'B-Business Capability'!B:H,5,FALSE)</f>
        <v>Customer Service</v>
      </c>
      <c r="F3374" t="str">
        <f>VLOOKUP(D3374,'B-Business Capability'!B:H,6,FALSE)</f>
        <v>Customer Service and Support</v>
      </c>
      <c r="G3374" t="str">
        <f>VLOOKUP(D3374,'B-Business Capability'!B:H,7,FALSE)</f>
        <v>Omnichannel Customer Engagement</v>
      </c>
      <c r="I3374" t="s">
        <v>253</v>
      </c>
      <c r="J3374" t="s">
        <v>1596</v>
      </c>
      <c r="L3374" t="s">
        <v>93</v>
      </c>
      <c r="M3374" t="str">
        <f>VLOOKUP(L3374,'A-Applications'!B:D,3,FALSE)</f>
        <v>My Kamstrup</v>
      </c>
      <c r="N3374" t="s">
        <v>53</v>
      </c>
      <c r="O3374" s="42" t="s">
        <v>66</v>
      </c>
      <c r="P3374" t="s">
        <v>79</v>
      </c>
      <c r="Q3374" t="str">
        <f>VLOOKUP(KamstrupData[[#This Row],[IdLevel123]],'B-Business Capability'!B:L,10,FALSE)</f>
        <v>Customer Service and Support</v>
      </c>
      <c r="R3374">
        <f>VLOOKUP(KamstrupData[[#This Row],[IdLevel123]],'B-Business Capability'!B:L,11,FALSE)</f>
        <v>0</v>
      </c>
      <c r="U3374" t="str">
        <f>_xlfn.CONCAT(KamstrupData[[#This Row],[CountryCode]],"_",KamstrupData[[#This Row],[Business Area]],"_",KamstrupData[[#This Row],[DepartmentTeam]])</f>
        <v>DK10_Water - Customer Services_</v>
      </c>
      <c r="V3374" t="str">
        <f>VLOOKUP(KamstrupData[[#This Row],[ORG_Concat]],'O-Organization'!F:H,3,FALSE)</f>
        <v>11107_DK10_Customer Service_Water - Customer Services_</v>
      </c>
    </row>
    <row r="3375" spans="4:22">
      <c r="D3375" t="s">
        <v>94</v>
      </c>
      <c r="E3375" t="str">
        <f>VLOOKUP(D3375,'B-Business Capability'!B:H,5,FALSE)</f>
        <v>Customer Service</v>
      </c>
      <c r="F3375" t="str">
        <f>VLOOKUP(D3375,'B-Business Capability'!B:H,6,FALSE)</f>
        <v>Customer Service and Support</v>
      </c>
      <c r="G3375" t="str">
        <f>VLOOKUP(D3375,'B-Business Capability'!B:H,7,FALSE)</f>
        <v>Self-Service Engagement</v>
      </c>
      <c r="I3375" t="s">
        <v>253</v>
      </c>
      <c r="J3375" t="s">
        <v>1596</v>
      </c>
      <c r="L3375" t="s">
        <v>93</v>
      </c>
      <c r="M3375" t="str">
        <f>VLOOKUP(L3375,'A-Applications'!B:D,3,FALSE)</f>
        <v>My Kamstrup</v>
      </c>
      <c r="N3375" t="s">
        <v>53</v>
      </c>
      <c r="O3375" s="42" t="s">
        <v>66</v>
      </c>
      <c r="P3375" t="s">
        <v>79</v>
      </c>
      <c r="Q3375" t="str">
        <f>VLOOKUP(KamstrupData[[#This Row],[IdLevel123]],'B-Business Capability'!B:L,10,FALSE)</f>
        <v>Customer Service and Support</v>
      </c>
      <c r="R3375">
        <f>VLOOKUP(KamstrupData[[#This Row],[IdLevel123]],'B-Business Capability'!B:L,11,FALSE)</f>
        <v>0</v>
      </c>
      <c r="U3375" t="str">
        <f>_xlfn.CONCAT(KamstrupData[[#This Row],[CountryCode]],"_",KamstrupData[[#This Row],[Business Area]],"_",KamstrupData[[#This Row],[DepartmentTeam]])</f>
        <v>DK10_Water - Customer Services_</v>
      </c>
      <c r="V3375" t="str">
        <f>VLOOKUP(KamstrupData[[#This Row],[ORG_Concat]],'O-Organization'!F:H,3,FALSE)</f>
        <v>11107_DK10_Customer Service_Water - Customer Services_</v>
      </c>
    </row>
    <row r="3376" spans="4:22">
      <c r="D3376" t="s">
        <v>88</v>
      </c>
      <c r="E3376" t="str">
        <f>VLOOKUP(D3376,'B-Business Capability'!B:H,5,FALSE)</f>
        <v>Customer Service</v>
      </c>
      <c r="F3376" t="str">
        <f>VLOOKUP(D3376,'B-Business Capability'!B:H,6,FALSE)</f>
        <v>Customer Project Management</v>
      </c>
      <c r="G3376" t="str">
        <f>VLOOKUP(D3376,'B-Business Capability'!B:H,7,FALSE)</f>
        <v>Project Management</v>
      </c>
      <c r="I3376" t="s">
        <v>253</v>
      </c>
      <c r="J3376" t="s">
        <v>1596</v>
      </c>
      <c r="L3376" t="s">
        <v>98</v>
      </c>
      <c r="M3376" t="str">
        <f>VLOOKUP(L3376,'A-Applications'!B:D,3,FALSE)</f>
        <v>Notepad++(https://notepad-plus-plus.org/)</v>
      </c>
      <c r="N3376" t="s">
        <v>53</v>
      </c>
      <c r="O3376" s="42" t="s">
        <v>54</v>
      </c>
      <c r="P3376" t="s">
        <v>75</v>
      </c>
      <c r="Q3376" t="str">
        <f>VLOOKUP(KamstrupData[[#This Row],[IdLevel123]],'B-Business Capability'!B:L,10,FALSE)</f>
        <v>Order-to-Cash (O2C)</v>
      </c>
      <c r="R3376">
        <f>VLOOKUP(KamstrupData[[#This Row],[IdLevel123]],'B-Business Capability'!B:L,11,FALSE)</f>
        <v>0</v>
      </c>
      <c r="T3376" t="s">
        <v>1013</v>
      </c>
      <c r="U3376" t="str">
        <f>_xlfn.CONCAT(KamstrupData[[#This Row],[CountryCode]],"_",KamstrupData[[#This Row],[Business Area]],"_",KamstrupData[[#This Row],[DepartmentTeam]])</f>
        <v>DK10_Water - Customer Services_</v>
      </c>
      <c r="V3376" t="str">
        <f>VLOOKUP(KamstrupData[[#This Row],[ORG_Concat]],'O-Organization'!F:H,3,FALSE)</f>
        <v>11107_DK10_Customer Service_Water - Customer Services_</v>
      </c>
    </row>
    <row r="3377" spans="3:22">
      <c r="D3377" t="s">
        <v>88</v>
      </c>
      <c r="E3377" t="str">
        <f>VLOOKUP(D3377,'B-Business Capability'!B:H,5,FALSE)</f>
        <v>Customer Service</v>
      </c>
      <c r="F3377" t="str">
        <f>VLOOKUP(D3377,'B-Business Capability'!B:H,6,FALSE)</f>
        <v>Customer Project Management</v>
      </c>
      <c r="G3377" t="str">
        <f>VLOOKUP(D3377,'B-Business Capability'!B:H,7,FALSE)</f>
        <v>Project Management</v>
      </c>
      <c r="I3377" t="s">
        <v>253</v>
      </c>
      <c r="J3377" t="s">
        <v>1596</v>
      </c>
      <c r="L3377" t="s">
        <v>99</v>
      </c>
      <c r="M3377" t="str">
        <f>VLOOKUP(L3377,'A-Applications'!B:D,3,FALSE)</f>
        <v>SnagIt</v>
      </c>
      <c r="N3377" t="s">
        <v>53</v>
      </c>
      <c r="O3377" s="42" t="s">
        <v>54</v>
      </c>
      <c r="P3377" t="s">
        <v>75</v>
      </c>
      <c r="Q3377" t="str">
        <f>VLOOKUP(KamstrupData[[#This Row],[IdLevel123]],'B-Business Capability'!B:L,10,FALSE)</f>
        <v>Order-to-Cash (O2C)</v>
      </c>
      <c r="R3377">
        <f>VLOOKUP(KamstrupData[[#This Row],[IdLevel123]],'B-Business Capability'!B:L,11,FALSE)</f>
        <v>0</v>
      </c>
      <c r="T3377" t="s">
        <v>1013</v>
      </c>
      <c r="U3377" t="str">
        <f>_xlfn.CONCAT(KamstrupData[[#This Row],[CountryCode]],"_",KamstrupData[[#This Row],[Business Area]],"_",KamstrupData[[#This Row],[DepartmentTeam]])</f>
        <v>DK10_Water - Customer Services_</v>
      </c>
      <c r="V3377" t="str">
        <f>VLOOKUP(KamstrupData[[#This Row],[ORG_Concat]],'O-Organization'!F:H,3,FALSE)</f>
        <v>11107_DK10_Customer Service_Water - Customer Services_</v>
      </c>
    </row>
    <row r="3378" spans="3:22">
      <c r="D3378" t="s">
        <v>78</v>
      </c>
      <c r="E3378" t="str">
        <f>VLOOKUP(D3378,'B-Business Capability'!B:H,5,FALSE)</f>
        <v>Customer Service</v>
      </c>
      <c r="F3378" t="str">
        <f>VLOOKUP(D3378,'B-Business Capability'!B:H,6,FALSE)</f>
        <v>Customer Service and Support</v>
      </c>
      <c r="G3378" t="str">
        <f>VLOOKUP(D3378,'B-Business Capability'!B:H,7,FALSE)</f>
        <v>Service Request Management</v>
      </c>
      <c r="I3378" t="s">
        <v>253</v>
      </c>
      <c r="J3378" t="s">
        <v>1596</v>
      </c>
      <c r="L3378" t="s">
        <v>100</v>
      </c>
      <c r="M3378" t="str">
        <f>VLOOKUP(L3378,'A-Applications'!B:D,3,FALSE)</f>
        <v>JIRA</v>
      </c>
      <c r="N3378" t="s">
        <v>53</v>
      </c>
      <c r="O3378" s="42" t="s">
        <v>54</v>
      </c>
      <c r="P3378" t="s">
        <v>79</v>
      </c>
      <c r="Q3378" t="str">
        <f>VLOOKUP(KamstrupData[[#This Row],[IdLevel123]],'B-Business Capability'!B:L,10,FALSE)</f>
        <v>Customer Service and Support</v>
      </c>
      <c r="R3378">
        <f>VLOOKUP(KamstrupData[[#This Row],[IdLevel123]],'B-Business Capability'!B:L,11,FALSE)</f>
        <v>0</v>
      </c>
      <c r="U3378" t="str">
        <f>_xlfn.CONCAT(KamstrupData[[#This Row],[CountryCode]],"_",KamstrupData[[#This Row],[Business Area]],"_",KamstrupData[[#This Row],[DepartmentTeam]])</f>
        <v>DK10_Water - Customer Services_</v>
      </c>
      <c r="V3378" t="str">
        <f>VLOOKUP(KamstrupData[[#This Row],[ORG_Concat]],'O-Organization'!F:H,3,FALSE)</f>
        <v>11107_DK10_Customer Service_Water - Customer Services_</v>
      </c>
    </row>
    <row r="3379" spans="3:22">
      <c r="D3379" t="s">
        <v>88</v>
      </c>
      <c r="E3379" t="str">
        <f>VLOOKUP(D3379,'B-Business Capability'!B:H,5,FALSE)</f>
        <v>Customer Service</v>
      </c>
      <c r="F3379" t="str">
        <f>VLOOKUP(D3379,'B-Business Capability'!B:H,6,FALSE)</f>
        <v>Customer Project Management</v>
      </c>
      <c r="G3379" t="str">
        <f>VLOOKUP(D3379,'B-Business Capability'!B:H,7,FALSE)</f>
        <v>Project Management</v>
      </c>
      <c r="I3379" t="s">
        <v>253</v>
      </c>
      <c r="J3379" t="s">
        <v>1596</v>
      </c>
      <c r="L3379" t="s">
        <v>100</v>
      </c>
      <c r="M3379" t="str">
        <f>VLOOKUP(L3379,'A-Applications'!B:D,3,FALSE)</f>
        <v>JIRA</v>
      </c>
      <c r="N3379" t="s">
        <v>53</v>
      </c>
      <c r="O3379" s="42" t="s">
        <v>54</v>
      </c>
      <c r="P3379" t="s">
        <v>75</v>
      </c>
      <c r="Q3379" t="str">
        <f>VLOOKUP(KamstrupData[[#This Row],[IdLevel123]],'B-Business Capability'!B:L,10,FALSE)</f>
        <v>Order-to-Cash (O2C)</v>
      </c>
      <c r="R3379">
        <f>VLOOKUP(KamstrupData[[#This Row],[IdLevel123]],'B-Business Capability'!B:L,11,FALSE)</f>
        <v>0</v>
      </c>
      <c r="U3379" t="str">
        <f>_xlfn.CONCAT(KamstrupData[[#This Row],[CountryCode]],"_",KamstrupData[[#This Row],[Business Area]],"_",KamstrupData[[#This Row],[DepartmentTeam]])</f>
        <v>DK10_Water - Customer Services_</v>
      </c>
      <c r="V3379" t="str">
        <f>VLOOKUP(KamstrupData[[#This Row],[ORG_Concat]],'O-Organization'!F:H,3,FALSE)</f>
        <v>11107_DK10_Customer Service_Water - Customer Services_</v>
      </c>
    </row>
    <row r="3380" spans="3:22">
      <c r="C3380" s="28">
        <v>46387</v>
      </c>
      <c r="D3380" t="s">
        <v>63</v>
      </c>
      <c r="E3380" t="str">
        <f>VLOOKUP(D3380,'B-Business Capability'!B:H,5,FALSE)</f>
        <v>Finance</v>
      </c>
      <c r="F3380" t="str">
        <f>VLOOKUP(D3380,'B-Business Capability'!B:H,6,FALSE)</f>
        <v>Financial Planning &amp; Analysis</v>
      </c>
      <c r="G3380" t="str">
        <f>VLOOKUP(D3380,'B-Business Capability'!B:H,7,FALSE)</f>
        <v>Cost Accounting_Plan</v>
      </c>
      <c r="I3380" t="s">
        <v>253</v>
      </c>
      <c r="J3380" t="s">
        <v>1596</v>
      </c>
      <c r="L3380" t="s">
        <v>102</v>
      </c>
      <c r="M3380" t="str">
        <f>VLOOKUP(L3380,'A-Applications'!B:D,3,FALSE)</f>
        <v>VIS</v>
      </c>
      <c r="N3380" t="s">
        <v>103</v>
      </c>
      <c r="O3380" s="42" t="s">
        <v>66</v>
      </c>
      <c r="P3380" t="s">
        <v>67</v>
      </c>
      <c r="Q3380" t="str">
        <f>VLOOKUP(KamstrupData[[#This Row],[IdLevel123]],'B-Business Capability'!B:L,10,FALSE)</f>
        <v>N/A</v>
      </c>
      <c r="R3380">
        <f>VLOOKUP(KamstrupData[[#This Row],[IdLevel123]],'B-Business Capability'!B:L,11,FALSE)</f>
        <v>0</v>
      </c>
      <c r="S3380" t="s">
        <v>265</v>
      </c>
      <c r="U3380" t="str">
        <f>_xlfn.CONCAT(KamstrupData[[#This Row],[CountryCode]],"_",KamstrupData[[#This Row],[Business Area]],"_",KamstrupData[[#This Row],[DepartmentTeam]])</f>
        <v>DK10_Water - Customer Services_</v>
      </c>
      <c r="V3380" t="str">
        <f>VLOOKUP(KamstrupData[[#This Row],[ORG_Concat]],'O-Organization'!F:H,3,FALSE)</f>
        <v>11107_DK10_Customer Service_Water - Customer Services_</v>
      </c>
    </row>
    <row r="3381" spans="3:22">
      <c r="C3381" s="28">
        <v>46387</v>
      </c>
      <c r="D3381" t="s">
        <v>104</v>
      </c>
      <c r="E3381" t="str">
        <f>VLOOKUP(D3381,'B-Business Capability'!B:H,5,FALSE)</f>
        <v>Finance</v>
      </c>
      <c r="F3381" t="str">
        <f>VLOOKUP(D3381,'B-Business Capability'!B:H,6,FALSE)</f>
        <v>Financial Planning &amp; Analysis</v>
      </c>
      <c r="G3381" t="str">
        <f>VLOOKUP(D3381,'B-Business Capability'!B:H,7,FALSE)</f>
        <v>Forecasting</v>
      </c>
      <c r="I3381" t="s">
        <v>253</v>
      </c>
      <c r="J3381" t="s">
        <v>1596</v>
      </c>
      <c r="L3381" t="s">
        <v>102</v>
      </c>
      <c r="M3381" t="str">
        <f>VLOOKUP(L3381,'A-Applications'!B:D,3,FALSE)</f>
        <v>VIS</v>
      </c>
      <c r="N3381" t="s">
        <v>103</v>
      </c>
      <c r="O3381" s="42" t="s">
        <v>66</v>
      </c>
      <c r="P3381" t="s">
        <v>67</v>
      </c>
      <c r="Q3381" t="str">
        <f>VLOOKUP(KamstrupData[[#This Row],[IdLevel123]],'B-Business Capability'!B:L,10,FALSE)</f>
        <v>N/A</v>
      </c>
      <c r="R3381">
        <f>VLOOKUP(KamstrupData[[#This Row],[IdLevel123]],'B-Business Capability'!B:L,11,FALSE)</f>
        <v>0</v>
      </c>
      <c r="S3381" t="s">
        <v>265</v>
      </c>
      <c r="T3381" t="s">
        <v>837</v>
      </c>
      <c r="U3381" t="str">
        <f>_xlfn.CONCAT(KamstrupData[[#This Row],[CountryCode]],"_",KamstrupData[[#This Row],[Business Area]],"_",KamstrupData[[#This Row],[DepartmentTeam]])</f>
        <v>DK10_Water - Customer Services_</v>
      </c>
      <c r="V3381" t="str">
        <f>VLOOKUP(KamstrupData[[#This Row],[ORG_Concat]],'O-Organization'!F:H,3,FALSE)</f>
        <v>11107_DK10_Customer Service_Water - Customer Services_</v>
      </c>
    </row>
    <row r="3382" spans="3:22">
      <c r="D3382" t="s">
        <v>74</v>
      </c>
      <c r="E3382" t="str">
        <f>VLOOKUP(D3382,'B-Business Capability'!B:H,5,FALSE)</f>
        <v>Strategic Management</v>
      </c>
      <c r="F3382" t="str">
        <f>VLOOKUP(D3382,'B-Business Capability'!B:H,6,FALSE)</f>
        <v>Manage Core Business</v>
      </c>
      <c r="G3382" t="str">
        <f>VLOOKUP(D3382,'B-Business Capability'!B:H,7,FALSE)</f>
        <v>Manage Projects</v>
      </c>
      <c r="I3382" t="s">
        <v>253</v>
      </c>
      <c r="J3382" t="s">
        <v>1596</v>
      </c>
      <c r="L3382" t="s">
        <v>102</v>
      </c>
      <c r="M3382" t="str">
        <f>VLOOKUP(L3382,'A-Applications'!B:D,3,FALSE)</f>
        <v>VIS</v>
      </c>
      <c r="N3382" t="s">
        <v>103</v>
      </c>
      <c r="O3382" s="42" t="s">
        <v>66</v>
      </c>
      <c r="P3382" t="s">
        <v>75</v>
      </c>
      <c r="Q3382" t="str">
        <f>VLOOKUP(KamstrupData[[#This Row],[IdLevel123]],'B-Business Capability'!B:L,10,FALSE)</f>
        <v>N/A</v>
      </c>
      <c r="R3382">
        <f>VLOOKUP(KamstrupData[[#This Row],[IdLevel123]],'B-Business Capability'!B:L,11,FALSE)</f>
        <v>0</v>
      </c>
      <c r="S3382" t="s">
        <v>265</v>
      </c>
      <c r="U3382" t="str">
        <f>_xlfn.CONCAT(KamstrupData[[#This Row],[CountryCode]],"_",KamstrupData[[#This Row],[Business Area]],"_",KamstrupData[[#This Row],[DepartmentTeam]])</f>
        <v>DK10_Water - Customer Services_</v>
      </c>
      <c r="V3382" t="str">
        <f>VLOOKUP(KamstrupData[[#This Row],[ORG_Concat]],'O-Organization'!F:H,3,FALSE)</f>
        <v>11107_DK10_Customer Service_Water - Customer Services_</v>
      </c>
    </row>
    <row r="3383" spans="3:22">
      <c r="D3383" t="s">
        <v>74</v>
      </c>
      <c r="E3383" t="str">
        <f>VLOOKUP(D3383,'B-Business Capability'!B:H,5,FALSE)</f>
        <v>Strategic Management</v>
      </c>
      <c r="F3383" t="str">
        <f>VLOOKUP(D3383,'B-Business Capability'!B:H,6,FALSE)</f>
        <v>Manage Core Business</v>
      </c>
      <c r="G3383" t="str">
        <f>VLOOKUP(D3383,'B-Business Capability'!B:H,7,FALSE)</f>
        <v>Manage Projects</v>
      </c>
      <c r="I3383" t="s">
        <v>253</v>
      </c>
      <c r="J3383" t="s">
        <v>1596</v>
      </c>
      <c r="L3383" t="s">
        <v>105</v>
      </c>
      <c r="M3383" t="str">
        <f>VLOOKUP(L3383,'A-Applications'!B:D,3,FALSE)</f>
        <v>Microsoft Visio</v>
      </c>
      <c r="N3383" t="s">
        <v>53</v>
      </c>
      <c r="O3383" s="42" t="s">
        <v>54</v>
      </c>
      <c r="P3383" t="s">
        <v>75</v>
      </c>
      <c r="Q3383" t="str">
        <f>VLOOKUP(KamstrupData[[#This Row],[IdLevel123]],'B-Business Capability'!B:L,10,FALSE)</f>
        <v>N/A</v>
      </c>
      <c r="R3383">
        <f>VLOOKUP(KamstrupData[[#This Row],[IdLevel123]],'B-Business Capability'!B:L,11,FALSE)</f>
        <v>0</v>
      </c>
      <c r="U3383" t="str">
        <f>_xlfn.CONCAT(KamstrupData[[#This Row],[CountryCode]],"_",KamstrupData[[#This Row],[Business Area]],"_",KamstrupData[[#This Row],[DepartmentTeam]])</f>
        <v>DK10_Water - Customer Services_</v>
      </c>
      <c r="V3383" t="str">
        <f>VLOOKUP(KamstrupData[[#This Row],[ORG_Concat]],'O-Organization'!F:H,3,FALSE)</f>
        <v>11107_DK10_Customer Service_Water - Customer Services_</v>
      </c>
    </row>
    <row r="3384" spans="3:22">
      <c r="D3384" t="s">
        <v>78</v>
      </c>
      <c r="E3384" t="str">
        <f>VLOOKUP(D3384,'B-Business Capability'!B:H,5,FALSE)</f>
        <v>Customer Service</v>
      </c>
      <c r="F3384" t="str">
        <f>VLOOKUP(D3384,'B-Business Capability'!B:H,6,FALSE)</f>
        <v>Customer Service and Support</v>
      </c>
      <c r="G3384" t="str">
        <f>VLOOKUP(D3384,'B-Business Capability'!B:H,7,FALSE)</f>
        <v>Service Request Management</v>
      </c>
      <c r="I3384" t="s">
        <v>253</v>
      </c>
      <c r="J3384" t="s">
        <v>1596</v>
      </c>
      <c r="L3384" t="s">
        <v>106</v>
      </c>
      <c r="M3384" t="str">
        <f>VLOOKUP(L3384,'A-Applications'!B:D,3,FALSE)</f>
        <v>Putty</v>
      </c>
      <c r="N3384" t="s">
        <v>53</v>
      </c>
      <c r="O3384" s="42" t="s">
        <v>54</v>
      </c>
      <c r="P3384" t="s">
        <v>75</v>
      </c>
      <c r="Q3384" t="str">
        <f>VLOOKUP(KamstrupData[[#This Row],[IdLevel123]],'B-Business Capability'!B:L,10,FALSE)</f>
        <v>Customer Service and Support</v>
      </c>
      <c r="R3384">
        <f>VLOOKUP(KamstrupData[[#This Row],[IdLevel123]],'B-Business Capability'!B:L,11,FALSE)</f>
        <v>0</v>
      </c>
      <c r="U3384" t="str">
        <f>_xlfn.CONCAT(KamstrupData[[#This Row],[CountryCode]],"_",KamstrupData[[#This Row],[Business Area]],"_",KamstrupData[[#This Row],[DepartmentTeam]])</f>
        <v>DK10_Water - Customer Services_</v>
      </c>
      <c r="V3384" t="str">
        <f>VLOOKUP(KamstrupData[[#This Row],[ORG_Concat]],'O-Organization'!F:H,3,FALSE)</f>
        <v>11107_DK10_Customer Service_Water - Customer Services_</v>
      </c>
    </row>
    <row r="3385" spans="3:22">
      <c r="D3385" t="s">
        <v>88</v>
      </c>
      <c r="E3385" t="str">
        <f>VLOOKUP(D3385,'B-Business Capability'!B:H,5,FALSE)</f>
        <v>Customer Service</v>
      </c>
      <c r="F3385" t="str">
        <f>VLOOKUP(D3385,'B-Business Capability'!B:H,6,FALSE)</f>
        <v>Customer Project Management</v>
      </c>
      <c r="G3385" t="str">
        <f>VLOOKUP(D3385,'B-Business Capability'!B:H,7,FALSE)</f>
        <v>Project Management</v>
      </c>
      <c r="I3385" t="s">
        <v>253</v>
      </c>
      <c r="J3385" t="s">
        <v>1596</v>
      </c>
      <c r="L3385" t="s">
        <v>108</v>
      </c>
      <c r="M3385" t="str">
        <f>VLOOKUP(L3385,'A-Applications'!B:D,3,FALSE)</f>
        <v>QAD ERP</v>
      </c>
      <c r="N3385" t="s">
        <v>53</v>
      </c>
      <c r="O3385" s="42" t="s">
        <v>54</v>
      </c>
      <c r="P3385" t="s">
        <v>75</v>
      </c>
      <c r="Q3385" t="str">
        <f>VLOOKUP(KamstrupData[[#This Row],[IdLevel123]],'B-Business Capability'!B:L,10,FALSE)</f>
        <v>Order-to-Cash (O2C)</v>
      </c>
      <c r="R3385">
        <f>VLOOKUP(KamstrupData[[#This Row],[IdLevel123]],'B-Business Capability'!B:L,11,FALSE)</f>
        <v>0</v>
      </c>
      <c r="U3385" t="str">
        <f>_xlfn.CONCAT(KamstrupData[[#This Row],[CountryCode]],"_",KamstrupData[[#This Row],[Business Area]],"_",KamstrupData[[#This Row],[DepartmentTeam]])</f>
        <v>DK10_Water - Customer Services_</v>
      </c>
      <c r="V3385" t="str">
        <f>VLOOKUP(KamstrupData[[#This Row],[ORG_Concat]],'O-Organization'!F:H,3,FALSE)</f>
        <v>11107_DK10_Customer Service_Water - Customer Services_</v>
      </c>
    </row>
    <row r="3386" spans="3:22">
      <c r="D3386" t="s">
        <v>78</v>
      </c>
      <c r="E3386" t="str">
        <f>VLOOKUP(D3386,'B-Business Capability'!B:H,5,FALSE)</f>
        <v>Customer Service</v>
      </c>
      <c r="F3386" t="str">
        <f>VLOOKUP(D3386,'B-Business Capability'!B:H,6,FALSE)</f>
        <v>Customer Service and Support</v>
      </c>
      <c r="G3386" t="str">
        <f>VLOOKUP(D3386,'B-Business Capability'!B:H,7,FALSE)</f>
        <v>Service Request Management</v>
      </c>
      <c r="I3386" t="s">
        <v>253</v>
      </c>
      <c r="J3386" t="s">
        <v>1596</v>
      </c>
      <c r="L3386" t="s">
        <v>109</v>
      </c>
      <c r="M3386" t="str">
        <f>VLOOKUP(L3386,'A-Applications'!B:D,3,FALSE)</f>
        <v>Kamstrup GPRS Portal</v>
      </c>
      <c r="N3386" t="s">
        <v>53</v>
      </c>
      <c r="O3386" s="42" t="s">
        <v>54</v>
      </c>
      <c r="P3386" t="s">
        <v>79</v>
      </c>
      <c r="Q3386" t="str">
        <f>VLOOKUP(KamstrupData[[#This Row],[IdLevel123]],'B-Business Capability'!B:L,10,FALSE)</f>
        <v>Customer Service and Support</v>
      </c>
      <c r="R3386">
        <f>VLOOKUP(KamstrupData[[#This Row],[IdLevel123]],'B-Business Capability'!B:L,11,FALSE)</f>
        <v>0</v>
      </c>
      <c r="U3386" t="str">
        <f>_xlfn.CONCAT(KamstrupData[[#This Row],[CountryCode]],"_",KamstrupData[[#This Row],[Business Area]],"_",KamstrupData[[#This Row],[DepartmentTeam]])</f>
        <v>DK10_Water - Customer Services_</v>
      </c>
      <c r="V3386" t="str">
        <f>VLOOKUP(KamstrupData[[#This Row],[ORG_Concat]],'O-Organization'!F:H,3,FALSE)</f>
        <v>11107_DK10_Customer Service_Water - Customer Services_</v>
      </c>
    </row>
    <row r="3387" spans="3:22">
      <c r="D3387" t="s">
        <v>88</v>
      </c>
      <c r="E3387" t="str">
        <f>VLOOKUP(D3387,'B-Business Capability'!B:H,5,FALSE)</f>
        <v>Customer Service</v>
      </c>
      <c r="F3387" t="str">
        <f>VLOOKUP(D3387,'B-Business Capability'!B:H,6,FALSE)</f>
        <v>Customer Project Management</v>
      </c>
      <c r="G3387" t="str">
        <f>VLOOKUP(D3387,'B-Business Capability'!B:H,7,FALSE)</f>
        <v>Project Management</v>
      </c>
      <c r="I3387" t="s">
        <v>253</v>
      </c>
      <c r="J3387" t="s">
        <v>1596</v>
      </c>
      <c r="L3387" t="s">
        <v>109</v>
      </c>
      <c r="M3387" t="str">
        <f>VLOOKUP(L3387,'A-Applications'!B:D,3,FALSE)</f>
        <v>Kamstrup GPRS Portal</v>
      </c>
      <c r="N3387" t="s">
        <v>53</v>
      </c>
      <c r="O3387" s="42" t="s">
        <v>54</v>
      </c>
      <c r="P3387" t="s">
        <v>75</v>
      </c>
      <c r="Q3387" t="str">
        <f>VLOOKUP(KamstrupData[[#This Row],[IdLevel123]],'B-Business Capability'!B:L,10,FALSE)</f>
        <v>Order-to-Cash (O2C)</v>
      </c>
      <c r="R3387">
        <f>VLOOKUP(KamstrupData[[#This Row],[IdLevel123]],'B-Business Capability'!B:L,11,FALSE)</f>
        <v>0</v>
      </c>
      <c r="U3387" t="str">
        <f>_xlfn.CONCAT(KamstrupData[[#This Row],[CountryCode]],"_",KamstrupData[[#This Row],[Business Area]],"_",KamstrupData[[#This Row],[DepartmentTeam]])</f>
        <v>DK10_Water - Customer Services_</v>
      </c>
      <c r="V3387" t="str">
        <f>VLOOKUP(KamstrupData[[#This Row],[ORG_Concat]],'O-Organization'!F:H,3,FALSE)</f>
        <v>11107_DK10_Customer Service_Water - Customer Services_</v>
      </c>
    </row>
    <row r="3388" spans="3:22">
      <c r="D3388" t="s">
        <v>78</v>
      </c>
      <c r="E3388" t="str">
        <f>VLOOKUP(D3388,'B-Business Capability'!B:H,5,FALSE)</f>
        <v>Customer Service</v>
      </c>
      <c r="F3388" t="str">
        <f>VLOOKUP(D3388,'B-Business Capability'!B:H,6,FALSE)</f>
        <v>Customer Service and Support</v>
      </c>
      <c r="G3388" t="str">
        <f>VLOOKUP(D3388,'B-Business Capability'!B:H,7,FALSE)</f>
        <v>Service Request Management</v>
      </c>
      <c r="I3388" t="s">
        <v>253</v>
      </c>
      <c r="J3388" t="s">
        <v>1596</v>
      </c>
      <c r="L3388" t="s">
        <v>110</v>
      </c>
      <c r="M3388" t="str">
        <f>VLOOKUP(L3388,'A-Applications'!B:D,3,FALSE)</f>
        <v>Bomgar/BeyondTrust</v>
      </c>
      <c r="N3388" t="s">
        <v>53</v>
      </c>
      <c r="O3388" s="42" t="s">
        <v>54</v>
      </c>
      <c r="P3388" t="s">
        <v>79</v>
      </c>
      <c r="Q3388" t="str">
        <f>VLOOKUP(KamstrupData[[#This Row],[IdLevel123]],'B-Business Capability'!B:L,10,FALSE)</f>
        <v>Customer Service and Support</v>
      </c>
      <c r="R3388">
        <f>VLOOKUP(KamstrupData[[#This Row],[IdLevel123]],'B-Business Capability'!B:L,11,FALSE)</f>
        <v>0</v>
      </c>
      <c r="U3388" t="str">
        <f>_xlfn.CONCAT(KamstrupData[[#This Row],[CountryCode]],"_",KamstrupData[[#This Row],[Business Area]],"_",KamstrupData[[#This Row],[DepartmentTeam]])</f>
        <v>DK10_Water - Customer Services_</v>
      </c>
      <c r="V3388" t="str">
        <f>VLOOKUP(KamstrupData[[#This Row],[ORG_Concat]],'O-Organization'!F:H,3,FALSE)</f>
        <v>11107_DK10_Customer Service_Water - Customer Services_</v>
      </c>
    </row>
    <row r="3389" spans="3:22">
      <c r="D3389" t="s">
        <v>88</v>
      </c>
      <c r="E3389" t="str">
        <f>VLOOKUP(D3389,'B-Business Capability'!B:H,5,FALSE)</f>
        <v>Customer Service</v>
      </c>
      <c r="F3389" t="str">
        <f>VLOOKUP(D3389,'B-Business Capability'!B:H,6,FALSE)</f>
        <v>Customer Project Management</v>
      </c>
      <c r="G3389" t="str">
        <f>VLOOKUP(D3389,'B-Business Capability'!B:H,7,FALSE)</f>
        <v>Project Management</v>
      </c>
      <c r="I3389" t="s">
        <v>253</v>
      </c>
      <c r="J3389" t="s">
        <v>1596</v>
      </c>
      <c r="L3389" t="s">
        <v>110</v>
      </c>
      <c r="M3389" t="str">
        <f>VLOOKUP(L3389,'A-Applications'!B:D,3,FALSE)</f>
        <v>Bomgar/BeyondTrust</v>
      </c>
      <c r="N3389" t="s">
        <v>53</v>
      </c>
      <c r="O3389" s="42" t="s">
        <v>54</v>
      </c>
      <c r="P3389" t="s">
        <v>75</v>
      </c>
      <c r="Q3389" t="str">
        <f>VLOOKUP(KamstrupData[[#This Row],[IdLevel123]],'B-Business Capability'!B:L,10,FALSE)</f>
        <v>Order-to-Cash (O2C)</v>
      </c>
      <c r="R3389">
        <f>VLOOKUP(KamstrupData[[#This Row],[IdLevel123]],'B-Business Capability'!B:L,11,FALSE)</f>
        <v>0</v>
      </c>
      <c r="U3389" t="str">
        <f>_xlfn.CONCAT(KamstrupData[[#This Row],[CountryCode]],"_",KamstrupData[[#This Row],[Business Area]],"_",KamstrupData[[#This Row],[DepartmentTeam]])</f>
        <v>DK10_Water - Customer Services_</v>
      </c>
      <c r="V3389" t="str">
        <f>VLOOKUP(KamstrupData[[#This Row],[ORG_Concat]],'O-Organization'!F:H,3,FALSE)</f>
        <v>11107_DK10_Customer Service_Water - Customer Services_</v>
      </c>
    </row>
    <row r="3390" spans="3:22">
      <c r="D3390" t="s">
        <v>78</v>
      </c>
      <c r="E3390" t="str">
        <f>VLOOKUP(D3390,'B-Business Capability'!B:H,5,FALSE)</f>
        <v>Customer Service</v>
      </c>
      <c r="F3390" t="str">
        <f>VLOOKUP(D3390,'B-Business Capability'!B:H,6,FALSE)</f>
        <v>Customer Service and Support</v>
      </c>
      <c r="G3390" t="str">
        <f>VLOOKUP(D3390,'B-Business Capability'!B:H,7,FALSE)</f>
        <v>Service Request Management</v>
      </c>
      <c r="I3390" t="s">
        <v>253</v>
      </c>
      <c r="J3390" t="s">
        <v>1596</v>
      </c>
      <c r="L3390" t="s">
        <v>111</v>
      </c>
      <c r="M3390" t="str">
        <f>VLOOKUP(L3390,'A-Applications'!B:D,3,FALSE)</f>
        <v>File services</v>
      </c>
      <c r="N3390" t="s">
        <v>53</v>
      </c>
      <c r="O3390" s="42" t="s">
        <v>54</v>
      </c>
      <c r="P3390" t="s">
        <v>79</v>
      </c>
      <c r="Q3390" t="str">
        <f>VLOOKUP(KamstrupData[[#This Row],[IdLevel123]],'B-Business Capability'!B:L,10,FALSE)</f>
        <v>Customer Service and Support</v>
      </c>
      <c r="R3390">
        <f>VLOOKUP(KamstrupData[[#This Row],[IdLevel123]],'B-Business Capability'!B:L,11,FALSE)</f>
        <v>0</v>
      </c>
      <c r="U3390" t="str">
        <f>_xlfn.CONCAT(KamstrupData[[#This Row],[CountryCode]],"_",KamstrupData[[#This Row],[Business Area]],"_",KamstrupData[[#This Row],[DepartmentTeam]])</f>
        <v>DK10_Water - Customer Services_</v>
      </c>
      <c r="V3390" t="str">
        <f>VLOOKUP(KamstrupData[[#This Row],[ORG_Concat]],'O-Organization'!F:H,3,FALSE)</f>
        <v>11107_DK10_Customer Service_Water - Customer Services_</v>
      </c>
    </row>
    <row r="3391" spans="3:22">
      <c r="D3391" t="s">
        <v>88</v>
      </c>
      <c r="E3391" t="str">
        <f>VLOOKUP(D3391,'B-Business Capability'!B:H,5,FALSE)</f>
        <v>Customer Service</v>
      </c>
      <c r="F3391" t="str">
        <f>VLOOKUP(D3391,'B-Business Capability'!B:H,6,FALSE)</f>
        <v>Customer Project Management</v>
      </c>
      <c r="G3391" t="str">
        <f>VLOOKUP(D3391,'B-Business Capability'!B:H,7,FALSE)</f>
        <v>Project Management</v>
      </c>
      <c r="I3391" t="s">
        <v>253</v>
      </c>
      <c r="J3391" t="s">
        <v>1596</v>
      </c>
      <c r="L3391" t="s">
        <v>111</v>
      </c>
      <c r="M3391" t="str">
        <f>VLOOKUP(L3391,'A-Applications'!B:D,3,FALSE)</f>
        <v>File services</v>
      </c>
      <c r="N3391" t="s">
        <v>53</v>
      </c>
      <c r="O3391" s="42" t="s">
        <v>54</v>
      </c>
      <c r="P3391" t="s">
        <v>75</v>
      </c>
      <c r="Q3391" t="str">
        <f>VLOOKUP(KamstrupData[[#This Row],[IdLevel123]],'B-Business Capability'!B:L,10,FALSE)</f>
        <v>Order-to-Cash (O2C)</v>
      </c>
      <c r="R3391">
        <f>VLOOKUP(KamstrupData[[#This Row],[IdLevel123]],'B-Business Capability'!B:L,11,FALSE)</f>
        <v>0</v>
      </c>
      <c r="U3391" t="str">
        <f>_xlfn.CONCAT(KamstrupData[[#This Row],[CountryCode]],"_",KamstrupData[[#This Row],[Business Area]],"_",KamstrupData[[#This Row],[DepartmentTeam]])</f>
        <v>DK10_Water - Customer Services_</v>
      </c>
      <c r="V3391" t="str">
        <f>VLOOKUP(KamstrupData[[#This Row],[ORG_Concat]],'O-Organization'!F:H,3,FALSE)</f>
        <v>11107_DK10_Customer Service_Water - Customer Services_</v>
      </c>
    </row>
    <row r="3392" spans="3:22">
      <c r="D3392" t="s">
        <v>78</v>
      </c>
      <c r="E3392" t="str">
        <f>VLOOKUP(D3392,'B-Business Capability'!B:H,5,FALSE)</f>
        <v>Customer Service</v>
      </c>
      <c r="F3392" t="str">
        <f>VLOOKUP(D3392,'B-Business Capability'!B:H,6,FALSE)</f>
        <v>Customer Service and Support</v>
      </c>
      <c r="G3392" t="str">
        <f>VLOOKUP(D3392,'B-Business Capability'!B:H,7,FALSE)</f>
        <v>Service Request Management</v>
      </c>
      <c r="I3392" t="s">
        <v>253</v>
      </c>
      <c r="J3392" t="s">
        <v>1596</v>
      </c>
      <c r="L3392" t="s">
        <v>112</v>
      </c>
      <c r="M3392" t="str">
        <f>VLOOKUP(L3392,'A-Applications'!B:D,3,FALSE)</f>
        <v>FTP services</v>
      </c>
      <c r="N3392" t="s">
        <v>53</v>
      </c>
      <c r="O3392" s="42" t="s">
        <v>66</v>
      </c>
      <c r="P3392" t="s">
        <v>79</v>
      </c>
      <c r="Q3392" t="str">
        <f>VLOOKUP(KamstrupData[[#This Row],[IdLevel123]],'B-Business Capability'!B:L,10,FALSE)</f>
        <v>Customer Service and Support</v>
      </c>
      <c r="R3392">
        <f>VLOOKUP(KamstrupData[[#This Row],[IdLevel123]],'B-Business Capability'!B:L,11,FALSE)</f>
        <v>0</v>
      </c>
      <c r="U3392" t="str">
        <f>_xlfn.CONCAT(KamstrupData[[#This Row],[CountryCode]],"_",KamstrupData[[#This Row],[Business Area]],"_",KamstrupData[[#This Row],[DepartmentTeam]])</f>
        <v>DK10_Water - Customer Services_</v>
      </c>
      <c r="V3392" t="str">
        <f>VLOOKUP(KamstrupData[[#This Row],[ORG_Concat]],'O-Organization'!F:H,3,FALSE)</f>
        <v>11107_DK10_Customer Service_Water - Customer Services_</v>
      </c>
    </row>
    <row r="3393" spans="2:22">
      <c r="D3393" t="s">
        <v>88</v>
      </c>
      <c r="E3393" t="str">
        <f>VLOOKUP(D3393,'B-Business Capability'!B:H,5,FALSE)</f>
        <v>Customer Service</v>
      </c>
      <c r="F3393" t="str">
        <f>VLOOKUP(D3393,'B-Business Capability'!B:H,6,FALSE)</f>
        <v>Customer Project Management</v>
      </c>
      <c r="G3393" t="str">
        <f>VLOOKUP(D3393,'B-Business Capability'!B:H,7,FALSE)</f>
        <v>Project Management</v>
      </c>
      <c r="I3393" t="s">
        <v>253</v>
      </c>
      <c r="J3393" t="s">
        <v>1596</v>
      </c>
      <c r="L3393" t="s">
        <v>112</v>
      </c>
      <c r="M3393" t="str">
        <f>VLOOKUP(L3393,'A-Applications'!B:D,3,FALSE)</f>
        <v>FTP services</v>
      </c>
      <c r="N3393" t="s">
        <v>53</v>
      </c>
      <c r="O3393" s="42" t="s">
        <v>66</v>
      </c>
      <c r="P3393" t="s">
        <v>75</v>
      </c>
      <c r="Q3393" t="str">
        <f>VLOOKUP(KamstrupData[[#This Row],[IdLevel123]],'B-Business Capability'!B:L,10,FALSE)</f>
        <v>Order-to-Cash (O2C)</v>
      </c>
      <c r="R3393">
        <f>VLOOKUP(KamstrupData[[#This Row],[IdLevel123]],'B-Business Capability'!B:L,11,FALSE)</f>
        <v>0</v>
      </c>
      <c r="U3393" t="str">
        <f>_xlfn.CONCAT(KamstrupData[[#This Row],[CountryCode]],"_",KamstrupData[[#This Row],[Business Area]],"_",KamstrupData[[#This Row],[DepartmentTeam]])</f>
        <v>DK10_Water - Customer Services_</v>
      </c>
      <c r="V3393" t="str">
        <f>VLOOKUP(KamstrupData[[#This Row],[ORG_Concat]],'O-Organization'!F:H,3,FALSE)</f>
        <v>11107_DK10_Customer Service_Water - Customer Services_</v>
      </c>
    </row>
    <row r="3394" spans="2:22">
      <c r="D3394" t="s">
        <v>90</v>
      </c>
      <c r="E3394" t="str">
        <f>VLOOKUP(D3394,'B-Business Capability'!B:H,5,FALSE)</f>
        <v>Customer Service</v>
      </c>
      <c r="F3394" t="str">
        <f>VLOOKUP(D3394,'B-Business Capability'!B:H,6,FALSE)</f>
        <v>Customer Service and Support</v>
      </c>
      <c r="G3394">
        <f>VLOOKUP(D3394,'B-Business Capability'!B:H,7,FALSE)</f>
        <v>0</v>
      </c>
      <c r="I3394" t="s">
        <v>253</v>
      </c>
      <c r="J3394" t="s">
        <v>1596</v>
      </c>
      <c r="L3394" t="s">
        <v>52</v>
      </c>
      <c r="M3394" t="str">
        <f>VLOOKUP(L3394,'A-Applications'!B:D,3,FALSE)</f>
        <v>Microsoft Teams</v>
      </c>
      <c r="N3394" t="s">
        <v>53</v>
      </c>
      <c r="O3394" s="42" t="s">
        <v>54</v>
      </c>
      <c r="P3394" t="s">
        <v>55</v>
      </c>
      <c r="Q3394" t="str">
        <f>VLOOKUP(KamstrupData[[#This Row],[IdLevel123]],'B-Business Capability'!B:L,10,FALSE)</f>
        <v>Customer Service and Support</v>
      </c>
      <c r="R3394">
        <f>VLOOKUP(KamstrupData[[#This Row],[IdLevel123]],'B-Business Capability'!B:L,11,FALSE)</f>
        <v>0</v>
      </c>
      <c r="U3394" t="str">
        <f>_xlfn.CONCAT(KamstrupData[[#This Row],[CountryCode]],"_",KamstrupData[[#This Row],[Business Area]],"_",KamstrupData[[#This Row],[DepartmentTeam]])</f>
        <v>DK10_Water - Customer Services_</v>
      </c>
      <c r="V3394" t="str">
        <f>VLOOKUP(KamstrupData[[#This Row],[ORG_Concat]],'O-Organization'!F:H,3,FALSE)</f>
        <v>11107_DK10_Customer Service_Water - Customer Services_</v>
      </c>
    </row>
    <row r="3395" spans="2:22">
      <c r="D3395" t="s">
        <v>78</v>
      </c>
      <c r="E3395" t="str">
        <f>VLOOKUP(D3395,'B-Business Capability'!B:H,5,FALSE)</f>
        <v>Customer Service</v>
      </c>
      <c r="F3395" t="str">
        <f>VLOOKUP(D3395,'B-Business Capability'!B:H,6,FALSE)</f>
        <v>Customer Service and Support</v>
      </c>
      <c r="G3395" t="str">
        <f>VLOOKUP(D3395,'B-Business Capability'!B:H,7,FALSE)</f>
        <v>Service Request Management</v>
      </c>
      <c r="I3395" t="s">
        <v>253</v>
      </c>
      <c r="J3395" t="s">
        <v>1596</v>
      </c>
      <c r="L3395" t="s">
        <v>1017</v>
      </c>
      <c r="M3395" t="str">
        <f>VLOOKUP(L3395,'A-Applications'!B:D,3,FALSE)</f>
        <v>PcBase</v>
      </c>
      <c r="N3395" t="s">
        <v>390</v>
      </c>
      <c r="O3395" s="42" t="s">
        <v>54</v>
      </c>
      <c r="P3395" t="s">
        <v>79</v>
      </c>
      <c r="Q3395" t="str">
        <f>VLOOKUP(KamstrupData[[#This Row],[IdLevel123]],'B-Business Capability'!B:L,10,FALSE)</f>
        <v>Customer Service and Support</v>
      </c>
      <c r="R3395">
        <f>VLOOKUP(KamstrupData[[#This Row],[IdLevel123]],'B-Business Capability'!B:L,11,FALSE)</f>
        <v>0</v>
      </c>
      <c r="T3395" t="s">
        <v>1018</v>
      </c>
      <c r="U3395" t="str">
        <f>_xlfn.CONCAT(KamstrupData[[#This Row],[CountryCode]],"_",KamstrupData[[#This Row],[Business Area]],"_",KamstrupData[[#This Row],[DepartmentTeam]])</f>
        <v>DK10_Water - Customer Services_</v>
      </c>
      <c r="V3395" t="str">
        <f>VLOOKUP(KamstrupData[[#This Row],[ORG_Concat]],'O-Organization'!F:H,3,FALSE)</f>
        <v>11107_DK10_Customer Service_Water - Customer Services_</v>
      </c>
    </row>
    <row r="3396" spans="2:22">
      <c r="D3396" t="s">
        <v>78</v>
      </c>
      <c r="E3396" t="str">
        <f>VLOOKUP(D3396,'B-Business Capability'!B:H,5,FALSE)</f>
        <v>Customer Service</v>
      </c>
      <c r="F3396" t="str">
        <f>VLOOKUP(D3396,'B-Business Capability'!B:H,6,FALSE)</f>
        <v>Customer Service and Support</v>
      </c>
      <c r="G3396" t="str">
        <f>VLOOKUP(D3396,'B-Business Capability'!B:H,7,FALSE)</f>
        <v>Service Request Management</v>
      </c>
      <c r="I3396" t="s">
        <v>253</v>
      </c>
      <c r="J3396" t="s">
        <v>1596</v>
      </c>
      <c r="L3396" t="s">
        <v>116</v>
      </c>
      <c r="M3396" t="str">
        <f>VLOOKUP(L3396,'A-Applications'!B:D,3,FALSE)</f>
        <v>Trio</v>
      </c>
      <c r="N3396" t="s">
        <v>103</v>
      </c>
      <c r="O3396" s="42" t="s">
        <v>66</v>
      </c>
      <c r="P3396" t="s">
        <v>79</v>
      </c>
      <c r="Q3396" t="str">
        <f>VLOOKUP(KamstrupData[[#This Row],[IdLevel123]],'B-Business Capability'!B:L,10,FALSE)</f>
        <v>Customer Service and Support</v>
      </c>
      <c r="R3396">
        <f>VLOOKUP(KamstrupData[[#This Row],[IdLevel123]],'B-Business Capability'!B:L,11,FALSE)</f>
        <v>0</v>
      </c>
      <c r="U3396" t="str">
        <f>_xlfn.CONCAT(KamstrupData[[#This Row],[CountryCode]],"_",KamstrupData[[#This Row],[Business Area]],"_",KamstrupData[[#This Row],[DepartmentTeam]])</f>
        <v>DK10_Water - Customer Services_</v>
      </c>
      <c r="V3396" t="str">
        <f>VLOOKUP(KamstrupData[[#This Row],[ORG_Concat]],'O-Organization'!F:H,3,FALSE)</f>
        <v>11107_DK10_Customer Service_Water - Customer Services_</v>
      </c>
    </row>
    <row r="3397" spans="2:22">
      <c r="D3397" t="s">
        <v>84</v>
      </c>
      <c r="E3397" t="str">
        <f>VLOOKUP(D3397,'B-Business Capability'!B:H,5,FALSE)</f>
        <v>OT Hosting</v>
      </c>
      <c r="F3397" t="str">
        <f>VLOOKUP(D3397,'B-Business Capability'!B:H,6,FALSE)</f>
        <v>OT Operations &amp; Service</v>
      </c>
      <c r="G3397">
        <f>VLOOKUP(D3397,'B-Business Capability'!B:H,7,FALSE)</f>
        <v>0</v>
      </c>
      <c r="I3397" t="s">
        <v>253</v>
      </c>
      <c r="J3397" t="s">
        <v>1596</v>
      </c>
      <c r="L3397" t="s">
        <v>116</v>
      </c>
      <c r="M3397" t="str">
        <f>VLOOKUP(L3397,'A-Applications'!B:D,3,FALSE)</f>
        <v>Trio</v>
      </c>
      <c r="N3397" t="s">
        <v>103</v>
      </c>
      <c r="O3397" s="42" t="s">
        <v>66</v>
      </c>
      <c r="P3397" t="s">
        <v>79</v>
      </c>
      <c r="Q3397" t="str">
        <f>VLOOKUP(KamstrupData[[#This Row],[IdLevel123]],'B-Business Capability'!B:L,10,FALSE)</f>
        <v>N/A</v>
      </c>
      <c r="R3397">
        <f>VLOOKUP(KamstrupData[[#This Row],[IdLevel123]],'B-Business Capability'!B:L,11,FALSE)</f>
        <v>0</v>
      </c>
      <c r="U3397" t="str">
        <f>_xlfn.CONCAT(KamstrupData[[#This Row],[CountryCode]],"_",KamstrupData[[#This Row],[Business Area]],"_",KamstrupData[[#This Row],[DepartmentTeam]])</f>
        <v>DK10_Water - Customer Services_</v>
      </c>
      <c r="V3397" t="str">
        <f>VLOOKUP(KamstrupData[[#This Row],[ORG_Concat]],'O-Organization'!F:H,3,FALSE)</f>
        <v>11107_DK10_Customer Service_Water - Customer Services_</v>
      </c>
    </row>
    <row r="3398" spans="2:22">
      <c r="D3398" t="s">
        <v>63</v>
      </c>
      <c r="E3398" t="str">
        <f>VLOOKUP(D3398,'B-Business Capability'!B:H,5,FALSE)</f>
        <v>Finance</v>
      </c>
      <c r="F3398" t="str">
        <f>VLOOKUP(D3398,'B-Business Capability'!B:H,6,FALSE)</f>
        <v>Financial Planning &amp; Analysis</v>
      </c>
      <c r="G3398" t="str">
        <f>VLOOKUP(D3398,'B-Business Capability'!B:H,7,FALSE)</f>
        <v>Cost Accounting_Plan</v>
      </c>
      <c r="I3398" t="s">
        <v>253</v>
      </c>
      <c r="J3398" t="s">
        <v>1596</v>
      </c>
      <c r="L3398" t="s">
        <v>117</v>
      </c>
      <c r="M3398" t="str">
        <f>VLOOKUP(L3398,'A-Applications'!B:D,3,FALSE)</f>
        <v>PowerBI</v>
      </c>
      <c r="N3398" t="s">
        <v>53</v>
      </c>
      <c r="O3398" s="42" t="s">
        <v>62</v>
      </c>
      <c r="P3398" t="s">
        <v>67</v>
      </c>
      <c r="Q3398" t="str">
        <f>VLOOKUP(KamstrupData[[#This Row],[IdLevel123]],'B-Business Capability'!B:L,10,FALSE)</f>
        <v>N/A</v>
      </c>
      <c r="R3398">
        <f>VLOOKUP(KamstrupData[[#This Row],[IdLevel123]],'B-Business Capability'!B:L,11,FALSE)</f>
        <v>0</v>
      </c>
      <c r="U3398" t="str">
        <f>_xlfn.CONCAT(KamstrupData[[#This Row],[CountryCode]],"_",KamstrupData[[#This Row],[Business Area]],"_",KamstrupData[[#This Row],[DepartmentTeam]])</f>
        <v>DK10_Water - Customer Services_</v>
      </c>
      <c r="V3398" t="str">
        <f>VLOOKUP(KamstrupData[[#This Row],[ORG_Concat]],'O-Organization'!F:H,3,FALSE)</f>
        <v>11107_DK10_Customer Service_Water - Customer Services_</v>
      </c>
    </row>
    <row r="3399" spans="2:22">
      <c r="D3399" t="s">
        <v>74</v>
      </c>
      <c r="E3399" t="str">
        <f>VLOOKUP(D3399,'B-Business Capability'!B:H,5,FALSE)</f>
        <v>Strategic Management</v>
      </c>
      <c r="F3399" t="str">
        <f>VLOOKUP(D3399,'B-Business Capability'!B:H,6,FALSE)</f>
        <v>Manage Core Business</v>
      </c>
      <c r="G3399" t="str">
        <f>VLOOKUP(D3399,'B-Business Capability'!B:H,7,FALSE)</f>
        <v>Manage Projects</v>
      </c>
      <c r="I3399" t="s">
        <v>253</v>
      </c>
      <c r="J3399" t="s">
        <v>1596</v>
      </c>
      <c r="L3399" t="s">
        <v>117</v>
      </c>
      <c r="M3399" t="str">
        <f>VLOOKUP(L3399,'A-Applications'!B:D,3,FALSE)</f>
        <v>PowerBI</v>
      </c>
      <c r="N3399" t="s">
        <v>147</v>
      </c>
      <c r="O3399" s="42" t="s">
        <v>62</v>
      </c>
      <c r="P3399" t="s">
        <v>75</v>
      </c>
      <c r="Q3399" t="str">
        <f>VLOOKUP(KamstrupData[[#This Row],[IdLevel123]],'B-Business Capability'!B:L,10,FALSE)</f>
        <v>N/A</v>
      </c>
      <c r="R3399">
        <f>VLOOKUP(KamstrupData[[#This Row],[IdLevel123]],'B-Business Capability'!B:L,11,FALSE)</f>
        <v>0</v>
      </c>
      <c r="U3399" t="str">
        <f>_xlfn.CONCAT(KamstrupData[[#This Row],[CountryCode]],"_",KamstrupData[[#This Row],[Business Area]],"_",KamstrupData[[#This Row],[DepartmentTeam]])</f>
        <v>DK10_Water - Customer Services_</v>
      </c>
      <c r="V3399" t="str">
        <f>VLOOKUP(KamstrupData[[#This Row],[ORG_Concat]],'O-Organization'!F:H,3,FALSE)</f>
        <v>11107_DK10_Customer Service_Water - Customer Services_</v>
      </c>
    </row>
    <row r="3400" spans="2:22">
      <c r="D3400" t="s">
        <v>118</v>
      </c>
      <c r="E3400" t="str">
        <f>VLOOKUP(D3400,'B-Business Capability'!B:H,5,FALSE)</f>
        <v>Customer Service</v>
      </c>
      <c r="F3400" t="str">
        <f>VLOOKUP(D3400,'B-Business Capability'!B:H,6,FALSE)</f>
        <v>Customer Service Strategy and Planning</v>
      </c>
      <c r="G3400" t="str">
        <f>VLOOKUP(D3400,'B-Business Capability'!B:H,7,FALSE)</f>
        <v>Customer Service Analytics</v>
      </c>
      <c r="I3400" t="s">
        <v>253</v>
      </c>
      <c r="J3400" t="s">
        <v>1596</v>
      </c>
      <c r="L3400" t="s">
        <v>117</v>
      </c>
      <c r="M3400" t="str">
        <f>VLOOKUP(L3400,'A-Applications'!B:D,3,FALSE)</f>
        <v>PowerBI</v>
      </c>
      <c r="N3400" t="s">
        <v>53</v>
      </c>
      <c r="O3400" s="42" t="s">
        <v>62</v>
      </c>
      <c r="P3400" t="s">
        <v>79</v>
      </c>
      <c r="Q3400" t="str">
        <f>VLOOKUP(KamstrupData[[#This Row],[IdLevel123]],'B-Business Capability'!B:L,10,FALSE)</f>
        <v>Customer Service and Support</v>
      </c>
      <c r="R3400">
        <f>VLOOKUP(KamstrupData[[#This Row],[IdLevel123]],'B-Business Capability'!B:L,11,FALSE)</f>
        <v>0</v>
      </c>
      <c r="U3400" t="str">
        <f>_xlfn.CONCAT(KamstrupData[[#This Row],[CountryCode]],"_",KamstrupData[[#This Row],[Business Area]],"_",KamstrupData[[#This Row],[DepartmentTeam]])</f>
        <v>DK10_Water - Customer Services_</v>
      </c>
      <c r="V3400" t="str">
        <f>VLOOKUP(KamstrupData[[#This Row],[ORG_Concat]],'O-Organization'!F:H,3,FALSE)</f>
        <v>11107_DK10_Customer Service_Water - Customer Services_</v>
      </c>
    </row>
    <row r="3401" spans="2:22">
      <c r="D3401" t="s">
        <v>118</v>
      </c>
      <c r="E3401" t="str">
        <f>VLOOKUP(D3401,'B-Business Capability'!B:H,5,FALSE)</f>
        <v>Customer Service</v>
      </c>
      <c r="F3401" t="str">
        <f>VLOOKUP(D3401,'B-Business Capability'!B:H,6,FALSE)</f>
        <v>Customer Service Strategy and Planning</v>
      </c>
      <c r="G3401" t="str">
        <f>VLOOKUP(D3401,'B-Business Capability'!B:H,7,FALSE)</f>
        <v>Customer Service Analytics</v>
      </c>
      <c r="I3401" t="s">
        <v>253</v>
      </c>
      <c r="J3401" t="s">
        <v>1596</v>
      </c>
      <c r="L3401" t="s">
        <v>117</v>
      </c>
      <c r="M3401" t="str">
        <f>VLOOKUP(L3401,'A-Applications'!B:D,3,FALSE)</f>
        <v>PowerBI</v>
      </c>
      <c r="N3401" t="s">
        <v>53</v>
      </c>
      <c r="O3401" s="42" t="s">
        <v>62</v>
      </c>
      <c r="P3401" t="s">
        <v>79</v>
      </c>
      <c r="Q3401" t="str">
        <f>VLOOKUP(KamstrupData[[#This Row],[IdLevel123]],'B-Business Capability'!B:L,10,FALSE)</f>
        <v>Customer Service and Support</v>
      </c>
      <c r="R3401">
        <f>VLOOKUP(KamstrupData[[#This Row],[IdLevel123]],'B-Business Capability'!B:L,11,FALSE)</f>
        <v>0</v>
      </c>
      <c r="U3401" t="str">
        <f>_xlfn.CONCAT(KamstrupData[[#This Row],[CountryCode]],"_",KamstrupData[[#This Row],[Business Area]],"_",KamstrupData[[#This Row],[DepartmentTeam]])</f>
        <v>DK10_Water - Customer Services_</v>
      </c>
      <c r="V3401" t="str">
        <f>VLOOKUP(KamstrupData[[#This Row],[ORG_Concat]],'O-Organization'!F:H,3,FALSE)</f>
        <v>11107_DK10_Customer Service_Water - Customer Services_</v>
      </c>
    </row>
    <row r="3402" spans="2:22">
      <c r="D3402" t="s">
        <v>82</v>
      </c>
      <c r="E3402" t="str">
        <f>VLOOKUP(D3402,'B-Business Capability'!B:H,5,FALSE)</f>
        <v>Customer Service</v>
      </c>
      <c r="F3402" t="str">
        <f>VLOOKUP(D3402,'B-Business Capability'!B:H,6,FALSE)</f>
        <v>Customer Project Management</v>
      </c>
      <c r="G3402" t="str">
        <f>VLOOKUP(D3402,'B-Business Capability'!B:H,7,FALSE)</f>
        <v>Financial Analytics and Management</v>
      </c>
      <c r="I3402" t="s">
        <v>253</v>
      </c>
      <c r="J3402" t="s">
        <v>1596</v>
      </c>
      <c r="L3402" t="s">
        <v>117</v>
      </c>
      <c r="M3402" t="str">
        <f>VLOOKUP(L3402,'A-Applications'!B:D,3,FALSE)</f>
        <v>PowerBI</v>
      </c>
      <c r="N3402" t="s">
        <v>53</v>
      </c>
      <c r="O3402" s="42" t="s">
        <v>62</v>
      </c>
      <c r="P3402" t="s">
        <v>75</v>
      </c>
      <c r="Q3402" t="str">
        <f>VLOOKUP(KamstrupData[[#This Row],[IdLevel123]],'B-Business Capability'!B:L,10,FALSE)</f>
        <v>Order-to-Cash (O2C)</v>
      </c>
      <c r="R3402">
        <f>VLOOKUP(KamstrupData[[#This Row],[IdLevel123]],'B-Business Capability'!B:L,11,FALSE)</f>
        <v>0</v>
      </c>
      <c r="U3402" t="str">
        <f>_xlfn.CONCAT(KamstrupData[[#This Row],[CountryCode]],"_",KamstrupData[[#This Row],[Business Area]],"_",KamstrupData[[#This Row],[DepartmentTeam]])</f>
        <v>DK10_Water - Customer Services_</v>
      </c>
      <c r="V3402" t="str">
        <f>VLOOKUP(KamstrupData[[#This Row],[ORG_Concat]],'O-Organization'!F:H,3,FALSE)</f>
        <v>11107_DK10_Customer Service_Water - Customer Services_</v>
      </c>
    </row>
    <row r="3403" spans="2:22">
      <c r="D3403" t="s">
        <v>88</v>
      </c>
      <c r="E3403" t="str">
        <f>VLOOKUP(D3403,'B-Business Capability'!B:H,5,FALSE)</f>
        <v>Customer Service</v>
      </c>
      <c r="F3403" t="str">
        <f>VLOOKUP(D3403,'B-Business Capability'!B:H,6,FALSE)</f>
        <v>Customer Project Management</v>
      </c>
      <c r="G3403" t="str">
        <f>VLOOKUP(D3403,'B-Business Capability'!B:H,7,FALSE)</f>
        <v>Project Management</v>
      </c>
      <c r="I3403" t="s">
        <v>253</v>
      </c>
      <c r="J3403" t="s">
        <v>1596</v>
      </c>
      <c r="L3403" t="s">
        <v>117</v>
      </c>
      <c r="M3403" t="str">
        <f>VLOOKUP(L3403,'A-Applications'!B:D,3,FALSE)</f>
        <v>PowerBI</v>
      </c>
      <c r="N3403" t="s">
        <v>53</v>
      </c>
      <c r="O3403" s="42" t="s">
        <v>62</v>
      </c>
      <c r="P3403" t="s">
        <v>75</v>
      </c>
      <c r="Q3403" t="str">
        <f>VLOOKUP(KamstrupData[[#This Row],[IdLevel123]],'B-Business Capability'!B:L,10,FALSE)</f>
        <v>Order-to-Cash (O2C)</v>
      </c>
      <c r="R3403">
        <f>VLOOKUP(KamstrupData[[#This Row],[IdLevel123]],'B-Business Capability'!B:L,11,FALSE)</f>
        <v>0</v>
      </c>
      <c r="U3403" t="str">
        <f>_xlfn.CONCAT(KamstrupData[[#This Row],[CountryCode]],"_",KamstrupData[[#This Row],[Business Area]],"_",KamstrupData[[#This Row],[DepartmentTeam]])</f>
        <v>DK10_Water - Customer Services_</v>
      </c>
      <c r="V3403" t="str">
        <f>VLOOKUP(KamstrupData[[#This Row],[ORG_Concat]],'O-Organization'!F:H,3,FALSE)</f>
        <v>11107_DK10_Customer Service_Water - Customer Services_</v>
      </c>
    </row>
    <row r="3404" spans="2:22">
      <c r="B3404" s="28">
        <v>45292</v>
      </c>
      <c r="D3404" t="s">
        <v>119</v>
      </c>
      <c r="E3404" t="str">
        <f>VLOOKUP(D3404,'B-Business Capability'!B:H,5,FALSE)</f>
        <v>Finance</v>
      </c>
      <c r="F3404" t="str">
        <f>VLOOKUP(D3404,'B-Business Capability'!B:H,6,FALSE)</f>
        <v>Settlements &amp; Payments</v>
      </c>
      <c r="G3404" t="str">
        <f>VLOOKUP(D3404,'B-Business Capability'!B:H,7,FALSE)</f>
        <v>Travel &amp; Expense Management</v>
      </c>
      <c r="I3404" t="s">
        <v>253</v>
      </c>
      <c r="J3404" t="s">
        <v>1596</v>
      </c>
      <c r="L3404" t="s">
        <v>120</v>
      </c>
      <c r="M3404" t="str">
        <f>VLOOKUP(L3404,'A-Applications'!B:D,3,FALSE)</f>
        <v>Concur</v>
      </c>
      <c r="N3404" t="s">
        <v>53</v>
      </c>
      <c r="O3404" s="42" t="s">
        <v>54</v>
      </c>
      <c r="P3404" t="s">
        <v>121</v>
      </c>
      <c r="Q3404" t="str">
        <f>VLOOKUP(KamstrupData[[#This Row],[IdLevel123]],'B-Business Capability'!B:L,10,FALSE)</f>
        <v>Hire-to-Retire (H2R)</v>
      </c>
      <c r="R3404">
        <f>VLOOKUP(KamstrupData[[#This Row],[IdLevel123]],'B-Business Capability'!B:L,11,FALSE)</f>
        <v>750</v>
      </c>
      <c r="S3404" t="s">
        <v>237</v>
      </c>
      <c r="U3404" t="str">
        <f>_xlfn.CONCAT(KamstrupData[[#This Row],[CountryCode]],"_",KamstrupData[[#This Row],[Business Area]],"_",KamstrupData[[#This Row],[DepartmentTeam]])</f>
        <v>DK10_Water - Customer Services_</v>
      </c>
      <c r="V3404" t="str">
        <f>VLOOKUP(KamstrupData[[#This Row],[ORG_Concat]],'O-Organization'!F:H,3,FALSE)</f>
        <v>11107_DK10_Customer Service_Water - Customer Services_</v>
      </c>
    </row>
    <row r="3405" spans="2:22">
      <c r="D3405" t="s">
        <v>122</v>
      </c>
      <c r="E3405" t="str">
        <f>VLOOKUP(D3405,'B-Business Capability'!B:H,5,FALSE)</f>
        <v>Legal</v>
      </c>
      <c r="F3405" t="str">
        <f>VLOOKUP(D3405,'B-Business Capability'!B:H,6,FALSE)</f>
        <v>Ensure Compliance</v>
      </c>
      <c r="G3405">
        <f>VLOOKUP(D3405,'B-Business Capability'!B:H,7,FALSE)</f>
        <v>0</v>
      </c>
      <c r="I3405" t="s">
        <v>253</v>
      </c>
      <c r="J3405" t="s">
        <v>1596</v>
      </c>
      <c r="L3405" t="s">
        <v>123</v>
      </c>
      <c r="M3405" t="str">
        <f>VLOOKUP(L3405,'A-Applications'!B:D,3,FALSE)</f>
        <v>DocuSign</v>
      </c>
      <c r="N3405" t="s">
        <v>53</v>
      </c>
      <c r="O3405" s="42" t="s">
        <v>62</v>
      </c>
      <c r="P3405" t="s">
        <v>124</v>
      </c>
      <c r="Q3405" t="str">
        <f>VLOOKUP(KamstrupData[[#This Row],[IdLevel123]],'B-Business Capability'!B:L,10,FALSE)</f>
        <v>N/A</v>
      </c>
      <c r="R3405">
        <f>VLOOKUP(KamstrupData[[#This Row],[IdLevel123]],'B-Business Capability'!B:L,11,FALSE)</f>
        <v>0</v>
      </c>
      <c r="U3405" t="str">
        <f>_xlfn.CONCAT(KamstrupData[[#This Row],[CountryCode]],"_",KamstrupData[[#This Row],[Business Area]],"_",KamstrupData[[#This Row],[DepartmentTeam]])</f>
        <v>DK10_Water - Customer Services_</v>
      </c>
      <c r="V3405" t="str">
        <f>VLOOKUP(KamstrupData[[#This Row],[ORG_Concat]],'O-Organization'!F:H,3,FALSE)</f>
        <v>11107_DK10_Customer Service_Water - Customer Services_</v>
      </c>
    </row>
    <row r="3406" spans="2:22">
      <c r="D3406" t="s">
        <v>122</v>
      </c>
      <c r="E3406" t="str">
        <f>VLOOKUP(D3406,'B-Business Capability'!B:H,5,FALSE)</f>
        <v>Legal</v>
      </c>
      <c r="F3406" t="str">
        <f>VLOOKUP(D3406,'B-Business Capability'!B:H,6,FALSE)</f>
        <v>Ensure Compliance</v>
      </c>
      <c r="G3406">
        <f>VLOOKUP(D3406,'B-Business Capability'!B:H,7,FALSE)</f>
        <v>0</v>
      </c>
      <c r="I3406" t="s">
        <v>253</v>
      </c>
      <c r="J3406" t="s">
        <v>1596</v>
      </c>
      <c r="L3406" t="s">
        <v>123</v>
      </c>
      <c r="M3406" t="str">
        <f>VLOOKUP(L3406,'A-Applications'!B:D,3,FALSE)</f>
        <v>DocuSign</v>
      </c>
      <c r="N3406" t="s">
        <v>53</v>
      </c>
      <c r="O3406" s="42" t="s">
        <v>62</v>
      </c>
      <c r="P3406" t="s">
        <v>124</v>
      </c>
      <c r="Q3406" t="str">
        <f>VLOOKUP(KamstrupData[[#This Row],[IdLevel123]],'B-Business Capability'!B:L,10,FALSE)</f>
        <v>N/A</v>
      </c>
      <c r="R3406">
        <f>VLOOKUP(KamstrupData[[#This Row],[IdLevel123]],'B-Business Capability'!B:L,11,FALSE)</f>
        <v>0</v>
      </c>
      <c r="U3406" t="str">
        <f>_xlfn.CONCAT(KamstrupData[[#This Row],[CountryCode]],"_",KamstrupData[[#This Row],[Business Area]],"_",KamstrupData[[#This Row],[DepartmentTeam]])</f>
        <v>DK10_Water - Customer Services_</v>
      </c>
      <c r="V3406" t="str">
        <f>VLOOKUP(KamstrupData[[#This Row],[ORG_Concat]],'O-Organization'!F:H,3,FALSE)</f>
        <v>11107_DK10_Customer Service_Water - Customer Services_</v>
      </c>
    </row>
    <row r="3407" spans="2:22">
      <c r="D3407" t="s">
        <v>74</v>
      </c>
      <c r="E3407" t="str">
        <f>VLOOKUP(D3407,'B-Business Capability'!B:H,5,FALSE)</f>
        <v>Strategic Management</v>
      </c>
      <c r="F3407" t="str">
        <f>VLOOKUP(D3407,'B-Business Capability'!B:H,6,FALSE)</f>
        <v>Manage Core Business</v>
      </c>
      <c r="G3407" t="str">
        <f>VLOOKUP(D3407,'B-Business Capability'!B:H,7,FALSE)</f>
        <v>Manage Projects</v>
      </c>
      <c r="I3407" t="s">
        <v>253</v>
      </c>
      <c r="J3407" t="s">
        <v>1596</v>
      </c>
      <c r="L3407" t="s">
        <v>123</v>
      </c>
      <c r="M3407" t="str">
        <f>VLOOKUP(L3407,'A-Applications'!B:D,3,FALSE)</f>
        <v>DocuSign</v>
      </c>
      <c r="N3407" t="s">
        <v>53</v>
      </c>
      <c r="O3407" s="42" t="s">
        <v>54</v>
      </c>
      <c r="P3407" t="s">
        <v>75</v>
      </c>
      <c r="Q3407" t="str">
        <f>VLOOKUP(KamstrupData[[#This Row],[IdLevel123]],'B-Business Capability'!B:L,10,FALSE)</f>
        <v>N/A</v>
      </c>
      <c r="R3407">
        <f>VLOOKUP(KamstrupData[[#This Row],[IdLevel123]],'B-Business Capability'!B:L,11,FALSE)</f>
        <v>0</v>
      </c>
      <c r="U3407" t="str">
        <f>_xlfn.CONCAT(KamstrupData[[#This Row],[CountryCode]],"_",KamstrupData[[#This Row],[Business Area]],"_",KamstrupData[[#This Row],[DepartmentTeam]])</f>
        <v>DK10_Water - Customer Services_</v>
      </c>
      <c r="V3407" t="str">
        <f>VLOOKUP(KamstrupData[[#This Row],[ORG_Concat]],'O-Organization'!F:H,3,FALSE)</f>
        <v>11107_DK10_Customer Service_Water - Customer Services_</v>
      </c>
    </row>
    <row r="3408" spans="2:22">
      <c r="D3408" t="s">
        <v>125</v>
      </c>
      <c r="E3408" t="str">
        <f>VLOOKUP(D3408,'B-Business Capability'!B:H,5,FALSE)</f>
        <v>Sales</v>
      </c>
      <c r="F3408" t="str">
        <f>VLOOKUP(D3408,'B-Business Capability'!B:H,6,FALSE)</f>
        <v>Quotation, Order, and Contract Management</v>
      </c>
      <c r="G3408" t="str">
        <f>VLOOKUP(D3408,'B-Business Capability'!B:H,7,FALSE)</f>
        <v>Contract and engagement setup</v>
      </c>
      <c r="I3408" t="s">
        <v>253</v>
      </c>
      <c r="J3408" t="s">
        <v>1596</v>
      </c>
      <c r="L3408" t="s">
        <v>123</v>
      </c>
      <c r="M3408" t="str">
        <f>VLOOKUP(L3408,'A-Applications'!B:D,3,FALSE)</f>
        <v>DocuSign</v>
      </c>
      <c r="N3408" t="s">
        <v>53</v>
      </c>
      <c r="O3408" s="42" t="s">
        <v>54</v>
      </c>
      <c r="P3408" t="s">
        <v>124</v>
      </c>
      <c r="Q3408" t="str">
        <f>VLOOKUP(KamstrupData[[#This Row],[IdLevel123]],'B-Business Capability'!B:L,10,FALSE)</f>
        <v>Order-to-Cash (O2C)</v>
      </c>
      <c r="R3408">
        <f>VLOOKUP(KamstrupData[[#This Row],[IdLevel123]],'B-Business Capability'!B:L,11,FALSE)</f>
        <v>101</v>
      </c>
      <c r="U3408" t="str">
        <f>_xlfn.CONCAT(KamstrupData[[#This Row],[CountryCode]],"_",KamstrupData[[#This Row],[Business Area]],"_",KamstrupData[[#This Row],[DepartmentTeam]])</f>
        <v>DK10_Water - Customer Services_</v>
      </c>
      <c r="V3408" t="str">
        <f>VLOOKUP(KamstrupData[[#This Row],[ORG_Concat]],'O-Organization'!F:H,3,FALSE)</f>
        <v>11107_DK10_Customer Service_Water - Customer Services_</v>
      </c>
    </row>
    <row r="3409" spans="2:22">
      <c r="D3409" t="s">
        <v>88</v>
      </c>
      <c r="E3409" t="str">
        <f>VLOOKUP(D3409,'B-Business Capability'!B:H,5,FALSE)</f>
        <v>Customer Service</v>
      </c>
      <c r="F3409" t="str">
        <f>VLOOKUP(D3409,'B-Business Capability'!B:H,6,FALSE)</f>
        <v>Customer Project Management</v>
      </c>
      <c r="G3409" t="str">
        <f>VLOOKUP(D3409,'B-Business Capability'!B:H,7,FALSE)</f>
        <v>Project Management</v>
      </c>
      <c r="I3409" t="s">
        <v>253</v>
      </c>
      <c r="J3409" t="s">
        <v>1596</v>
      </c>
      <c r="L3409" t="s">
        <v>123</v>
      </c>
      <c r="M3409" t="str">
        <f>VLOOKUP(L3409,'A-Applications'!B:D,3,FALSE)</f>
        <v>DocuSign</v>
      </c>
      <c r="N3409" t="s">
        <v>53</v>
      </c>
      <c r="O3409" s="42" t="s">
        <v>54</v>
      </c>
      <c r="P3409" t="s">
        <v>75</v>
      </c>
      <c r="Q3409" t="str">
        <f>VLOOKUP(KamstrupData[[#This Row],[IdLevel123]],'B-Business Capability'!B:L,10,FALSE)</f>
        <v>Order-to-Cash (O2C)</v>
      </c>
      <c r="R3409">
        <f>VLOOKUP(KamstrupData[[#This Row],[IdLevel123]],'B-Business Capability'!B:L,11,FALSE)</f>
        <v>0</v>
      </c>
      <c r="U3409" t="str">
        <f>_xlfn.CONCAT(KamstrupData[[#This Row],[CountryCode]],"_",KamstrupData[[#This Row],[Business Area]],"_",KamstrupData[[#This Row],[DepartmentTeam]])</f>
        <v>DK10_Water - Customer Services_</v>
      </c>
      <c r="V3409" t="str">
        <f>VLOOKUP(KamstrupData[[#This Row],[ORG_Concat]],'O-Organization'!F:H,3,FALSE)</f>
        <v>11107_DK10_Customer Service_Water - Customer Services_</v>
      </c>
    </row>
    <row r="3410" spans="2:22">
      <c r="D3410" t="s">
        <v>126</v>
      </c>
      <c r="E3410" t="str">
        <f>VLOOKUP(D3410,'B-Business Capability'!B:H,5,FALSE)</f>
        <v>Strategic Management</v>
      </c>
      <c r="F3410" t="str">
        <f>VLOOKUP(D3410,'B-Business Capability'!B:H,6,FALSE)</f>
        <v>Business Process Management</v>
      </c>
      <c r="G3410" t="str">
        <f>VLOOKUP(D3410,'B-Business Capability'!B:H,7,FALSE)</f>
        <v>Business Process Modeling</v>
      </c>
      <c r="I3410" t="s">
        <v>253</v>
      </c>
      <c r="J3410" t="s">
        <v>1596</v>
      </c>
      <c r="L3410" t="s">
        <v>127</v>
      </c>
      <c r="M3410" t="str">
        <f>VLOOKUP(L3410,'A-Applications'!B:D,3,FALSE)</f>
        <v>Ipw</v>
      </c>
      <c r="N3410" t="s">
        <v>53</v>
      </c>
      <c r="O3410" s="42" t="s">
        <v>54</v>
      </c>
      <c r="P3410" t="s">
        <v>97</v>
      </c>
      <c r="Q3410" t="str">
        <f>VLOOKUP(KamstrupData[[#This Row],[IdLevel123]],'B-Business Capability'!B:L,10,FALSE)</f>
        <v>N/A</v>
      </c>
      <c r="R3410">
        <f>VLOOKUP(KamstrupData[[#This Row],[IdLevel123]],'B-Business Capability'!B:L,11,FALSE)</f>
        <v>0</v>
      </c>
      <c r="U3410" t="str">
        <f>_xlfn.CONCAT(KamstrupData[[#This Row],[CountryCode]],"_",KamstrupData[[#This Row],[Business Area]],"_",KamstrupData[[#This Row],[DepartmentTeam]])</f>
        <v>DK10_Water - Customer Services_</v>
      </c>
      <c r="V3410" t="str">
        <f>VLOOKUP(KamstrupData[[#This Row],[ORG_Concat]],'O-Organization'!F:H,3,FALSE)</f>
        <v>11107_DK10_Customer Service_Water - Customer Services_</v>
      </c>
    </row>
    <row r="3411" spans="2:22">
      <c r="D3411" t="s">
        <v>128</v>
      </c>
      <c r="E3411" t="str">
        <f>VLOOKUP(D3411,'B-Business Capability'!B:H,5,FALSE)</f>
        <v>Sales</v>
      </c>
      <c r="F3411" t="str">
        <f>VLOOKUP(D3411,'B-Business Capability'!B:H,6,FALSE)</f>
        <v>Sales Execution and Customer Engagement</v>
      </c>
      <c r="G3411" t="str">
        <f>VLOOKUP(D3411,'B-Business Capability'!B:H,7,FALSE)</f>
        <v>Project selling</v>
      </c>
      <c r="I3411" t="s">
        <v>253</v>
      </c>
      <c r="J3411" t="s">
        <v>1596</v>
      </c>
      <c r="L3411" t="s">
        <v>129</v>
      </c>
      <c r="M3411" t="str">
        <f>VLOOKUP(L3411,'A-Applications'!B:D,3,FALSE)</f>
        <v>Microsoft Dynamics 365 CE (Sales)</v>
      </c>
      <c r="N3411" t="s">
        <v>53</v>
      </c>
      <c r="O3411" s="42" t="s">
        <v>54</v>
      </c>
      <c r="P3411" t="s">
        <v>75</v>
      </c>
      <c r="Q3411" t="str">
        <f>VLOOKUP(KamstrupData[[#This Row],[IdLevel123]],'B-Business Capability'!B:L,10,FALSE)</f>
        <v>Order-to-Cash (O2C)</v>
      </c>
      <c r="R3411">
        <f>VLOOKUP(KamstrupData[[#This Row],[IdLevel123]],'B-Business Capability'!B:L,11,FALSE)</f>
        <v>550</v>
      </c>
      <c r="U3411" t="str">
        <f>_xlfn.CONCAT(KamstrupData[[#This Row],[CountryCode]],"_",KamstrupData[[#This Row],[Business Area]],"_",KamstrupData[[#This Row],[DepartmentTeam]])</f>
        <v>DK10_Water - Customer Services_</v>
      </c>
      <c r="V3411" t="str">
        <f>VLOOKUP(KamstrupData[[#This Row],[ORG_Concat]],'O-Organization'!F:H,3,FALSE)</f>
        <v>11107_DK10_Customer Service_Water - Customer Services_</v>
      </c>
    </row>
    <row r="3412" spans="2:22">
      <c r="D3412" t="s">
        <v>130</v>
      </c>
      <c r="E3412" t="str">
        <f>VLOOKUP(D3412,'B-Business Capability'!B:H,5,FALSE)</f>
        <v>Sales</v>
      </c>
      <c r="F3412" t="str">
        <f>VLOOKUP(D3412,'B-Business Capability'!B:H,6,FALSE)</f>
        <v>Quotation, Order, and Contract Management</v>
      </c>
      <c r="G3412" t="str">
        <f>VLOOKUP(D3412,'B-Business Capability'!B:H,7,FALSE)</f>
        <v>Tender or Bid management</v>
      </c>
      <c r="I3412" t="s">
        <v>253</v>
      </c>
      <c r="J3412" t="s">
        <v>1596</v>
      </c>
      <c r="L3412" t="s">
        <v>129</v>
      </c>
      <c r="M3412" t="str">
        <f>VLOOKUP(L3412,'A-Applications'!B:D,3,FALSE)</f>
        <v>Microsoft Dynamics 365 CE (Sales)</v>
      </c>
      <c r="N3412" t="s">
        <v>53</v>
      </c>
      <c r="O3412" s="42" t="s">
        <v>54</v>
      </c>
      <c r="P3412" t="s">
        <v>131</v>
      </c>
      <c r="Q3412" t="str">
        <f>VLOOKUP(KamstrupData[[#This Row],[IdLevel123]],'B-Business Capability'!B:L,10,FALSE)</f>
        <v>Order-to-Cash (O2C)</v>
      </c>
      <c r="R3412">
        <f>VLOOKUP(KamstrupData[[#This Row],[IdLevel123]],'B-Business Capability'!B:L,11,FALSE)</f>
        <v>104</v>
      </c>
      <c r="U3412" t="str">
        <f>_xlfn.CONCAT(KamstrupData[[#This Row],[CountryCode]],"_",KamstrupData[[#This Row],[Business Area]],"_",KamstrupData[[#This Row],[DepartmentTeam]])</f>
        <v>DK10_Water - Customer Services_</v>
      </c>
      <c r="V3412" t="str">
        <f>VLOOKUP(KamstrupData[[#This Row],[ORG_Concat]],'O-Organization'!F:H,3,FALSE)</f>
        <v>11107_DK10_Customer Service_Water - Customer Services_</v>
      </c>
    </row>
    <row r="3413" spans="2:22">
      <c r="D3413" t="s">
        <v>78</v>
      </c>
      <c r="E3413" t="str">
        <f>VLOOKUP(D3413,'B-Business Capability'!B:H,5,FALSE)</f>
        <v>Customer Service</v>
      </c>
      <c r="F3413" t="str">
        <f>VLOOKUP(D3413,'B-Business Capability'!B:H,6,FALSE)</f>
        <v>Customer Service and Support</v>
      </c>
      <c r="G3413" t="str">
        <f>VLOOKUP(D3413,'B-Business Capability'!B:H,7,FALSE)</f>
        <v>Service Request Management</v>
      </c>
      <c r="I3413" t="s">
        <v>253</v>
      </c>
      <c r="J3413" t="s">
        <v>1596</v>
      </c>
      <c r="L3413" t="s">
        <v>134</v>
      </c>
      <c r="M3413" t="str">
        <f>VLOOKUP(L3413,'A-Applications'!B:D,3,FALSE)</f>
        <v>READy</v>
      </c>
      <c r="N3413" t="s">
        <v>103</v>
      </c>
      <c r="O3413" s="42" t="s">
        <v>66</v>
      </c>
      <c r="P3413" t="s">
        <v>79</v>
      </c>
      <c r="Q3413" t="str">
        <f>VLOOKUP(KamstrupData[[#This Row],[IdLevel123]],'B-Business Capability'!B:L,10,FALSE)</f>
        <v>Customer Service and Support</v>
      </c>
      <c r="R3413">
        <f>VLOOKUP(KamstrupData[[#This Row],[IdLevel123]],'B-Business Capability'!B:L,11,FALSE)</f>
        <v>0</v>
      </c>
      <c r="T3413" t="s">
        <v>837</v>
      </c>
      <c r="U3413" t="str">
        <f>_xlfn.CONCAT(KamstrupData[[#This Row],[CountryCode]],"_",KamstrupData[[#This Row],[Business Area]],"_",KamstrupData[[#This Row],[DepartmentTeam]])</f>
        <v>DK10_Water - Customer Services_</v>
      </c>
      <c r="V3413" t="str">
        <f>VLOOKUP(KamstrupData[[#This Row],[ORG_Concat]],'O-Organization'!F:H,3,FALSE)</f>
        <v>11107_DK10_Customer Service_Water - Customer Services_</v>
      </c>
    </row>
    <row r="3414" spans="2:22">
      <c r="D3414" t="s">
        <v>88</v>
      </c>
      <c r="E3414" t="str">
        <f>VLOOKUP(D3414,'B-Business Capability'!B:H,5,FALSE)</f>
        <v>Customer Service</v>
      </c>
      <c r="F3414" t="str">
        <f>VLOOKUP(D3414,'B-Business Capability'!B:H,6,FALSE)</f>
        <v>Customer Project Management</v>
      </c>
      <c r="G3414" t="str">
        <f>VLOOKUP(D3414,'B-Business Capability'!B:H,7,FALSE)</f>
        <v>Project Management</v>
      </c>
      <c r="I3414" t="s">
        <v>253</v>
      </c>
      <c r="J3414" t="s">
        <v>1596</v>
      </c>
      <c r="L3414" t="s">
        <v>134</v>
      </c>
      <c r="M3414" t="str">
        <f>VLOOKUP(L3414,'A-Applications'!B:D,3,FALSE)</f>
        <v>READy</v>
      </c>
      <c r="N3414" t="s">
        <v>103</v>
      </c>
      <c r="O3414" s="42" t="s">
        <v>66</v>
      </c>
      <c r="P3414" t="s">
        <v>75</v>
      </c>
      <c r="Q3414" t="str">
        <f>VLOOKUP(KamstrupData[[#This Row],[IdLevel123]],'B-Business Capability'!B:L,10,FALSE)</f>
        <v>Order-to-Cash (O2C)</v>
      </c>
      <c r="R3414">
        <f>VLOOKUP(KamstrupData[[#This Row],[IdLevel123]],'B-Business Capability'!B:L,11,FALSE)</f>
        <v>0</v>
      </c>
      <c r="T3414" t="s">
        <v>837</v>
      </c>
      <c r="U3414" t="str">
        <f>_xlfn.CONCAT(KamstrupData[[#This Row],[CountryCode]],"_",KamstrupData[[#This Row],[Business Area]],"_",KamstrupData[[#This Row],[DepartmentTeam]])</f>
        <v>DK10_Water - Customer Services_</v>
      </c>
      <c r="V3414" t="str">
        <f>VLOOKUP(KamstrupData[[#This Row],[ORG_Concat]],'O-Organization'!F:H,3,FALSE)</f>
        <v>11107_DK10_Customer Service_Water - Customer Services_</v>
      </c>
    </row>
    <row r="3415" spans="2:22">
      <c r="D3415" t="s">
        <v>133</v>
      </c>
      <c r="E3415" t="str">
        <f>VLOOKUP(D3415,'B-Business Capability'!B:H,5,FALSE)</f>
        <v>Customer Service</v>
      </c>
      <c r="F3415" t="str">
        <f>VLOOKUP(D3415,'B-Business Capability'!B:H,6,FALSE)</f>
        <v>Customer Service and Support</v>
      </c>
      <c r="G3415" t="str">
        <f>VLOOKUP(D3415,'B-Business Capability'!B:H,7,FALSE)</f>
        <v>Customer Operations</v>
      </c>
      <c r="I3415" t="s">
        <v>253</v>
      </c>
      <c r="J3415" t="s">
        <v>1596</v>
      </c>
      <c r="L3415" t="s">
        <v>134</v>
      </c>
      <c r="M3415" t="str">
        <f>VLOOKUP(L3415,'A-Applications'!B:D,3,FALSE)</f>
        <v>READy</v>
      </c>
      <c r="N3415" t="s">
        <v>103</v>
      </c>
      <c r="O3415" s="42" t="s">
        <v>66</v>
      </c>
      <c r="P3415" t="s">
        <v>75</v>
      </c>
      <c r="Q3415" t="str">
        <f>VLOOKUP(KamstrupData[[#This Row],[IdLevel123]],'B-Business Capability'!B:L,10,FALSE)</f>
        <v>Order-to-Cash (O2C)</v>
      </c>
      <c r="R3415">
        <f>VLOOKUP(KamstrupData[[#This Row],[IdLevel123]],'B-Business Capability'!B:L,11,FALSE)</f>
        <v>0</v>
      </c>
      <c r="T3415" t="s">
        <v>837</v>
      </c>
      <c r="U3415" t="str">
        <f>_xlfn.CONCAT(KamstrupData[[#This Row],[CountryCode]],"_",KamstrupData[[#This Row],[Business Area]],"_",KamstrupData[[#This Row],[DepartmentTeam]])</f>
        <v>DK10_Water - Customer Services_</v>
      </c>
      <c r="V3415" t="str">
        <f>VLOOKUP(KamstrupData[[#This Row],[ORG_Concat]],'O-Organization'!F:H,3,FALSE)</f>
        <v>11107_DK10_Customer Service_Water - Customer Services_</v>
      </c>
    </row>
    <row r="3416" spans="2:22">
      <c r="D3416" t="s">
        <v>74</v>
      </c>
      <c r="E3416" t="str">
        <f>VLOOKUP(D3416,'B-Business Capability'!B:H,5,FALSE)</f>
        <v>Strategic Management</v>
      </c>
      <c r="F3416" t="str">
        <f>VLOOKUP(D3416,'B-Business Capability'!B:H,6,FALSE)</f>
        <v>Manage Core Business</v>
      </c>
      <c r="G3416" t="str">
        <f>VLOOKUP(D3416,'B-Business Capability'!B:H,7,FALSE)</f>
        <v>Manage Projects</v>
      </c>
      <c r="I3416" t="s">
        <v>253</v>
      </c>
      <c r="J3416" t="s">
        <v>1596</v>
      </c>
      <c r="L3416" t="s">
        <v>135</v>
      </c>
      <c r="M3416" t="str">
        <f>VLOOKUP(L3416,'A-Applications'!B:D,3,FALSE)</f>
        <v>Microsoft Project</v>
      </c>
      <c r="N3416" t="s">
        <v>53</v>
      </c>
      <c r="O3416" s="42" t="s">
        <v>54</v>
      </c>
      <c r="P3416" t="s">
        <v>75</v>
      </c>
      <c r="Q3416" t="str">
        <f>VLOOKUP(KamstrupData[[#This Row],[IdLevel123]],'B-Business Capability'!B:L,10,FALSE)</f>
        <v>N/A</v>
      </c>
      <c r="R3416">
        <f>VLOOKUP(KamstrupData[[#This Row],[IdLevel123]],'B-Business Capability'!B:L,11,FALSE)</f>
        <v>0</v>
      </c>
      <c r="U3416" t="str">
        <f>_xlfn.CONCAT(KamstrupData[[#This Row],[CountryCode]],"_",KamstrupData[[#This Row],[Business Area]],"_",KamstrupData[[#This Row],[DepartmentTeam]])</f>
        <v>DK10_Water - Customer Services_</v>
      </c>
      <c r="V3416" t="str">
        <f>VLOOKUP(KamstrupData[[#This Row],[ORG_Concat]],'O-Organization'!F:H,3,FALSE)</f>
        <v>11107_DK10_Customer Service_Water - Customer Services_</v>
      </c>
    </row>
    <row r="3417" spans="2:22">
      <c r="D3417" t="s">
        <v>88</v>
      </c>
      <c r="E3417" t="str">
        <f>VLOOKUP(D3417,'B-Business Capability'!B:H,5,FALSE)</f>
        <v>Customer Service</v>
      </c>
      <c r="F3417" t="str">
        <f>VLOOKUP(D3417,'B-Business Capability'!B:H,6,FALSE)</f>
        <v>Customer Project Management</v>
      </c>
      <c r="G3417" t="str">
        <f>VLOOKUP(D3417,'B-Business Capability'!B:H,7,FALSE)</f>
        <v>Project Management</v>
      </c>
      <c r="I3417" t="s">
        <v>253</v>
      </c>
      <c r="J3417" t="s">
        <v>1596</v>
      </c>
      <c r="L3417" t="s">
        <v>1022</v>
      </c>
      <c r="M3417" t="str">
        <f>VLOOKUP(L3417,'A-Applications'!B:D,3,FALSE)</f>
        <v>Radio mobile</v>
      </c>
      <c r="N3417" t="s">
        <v>103</v>
      </c>
      <c r="O3417" s="42" t="s">
        <v>54</v>
      </c>
      <c r="P3417" t="s">
        <v>75</v>
      </c>
      <c r="Q3417" t="str">
        <f>VLOOKUP(KamstrupData[[#This Row],[IdLevel123]],'B-Business Capability'!B:L,10,FALSE)</f>
        <v>Order-to-Cash (O2C)</v>
      </c>
      <c r="R3417">
        <f>VLOOKUP(KamstrupData[[#This Row],[IdLevel123]],'B-Business Capability'!B:L,11,FALSE)</f>
        <v>0</v>
      </c>
      <c r="T3417" t="s">
        <v>1023</v>
      </c>
      <c r="U3417" t="str">
        <f>_xlfn.CONCAT(KamstrupData[[#This Row],[CountryCode]],"_",KamstrupData[[#This Row],[Business Area]],"_",KamstrupData[[#This Row],[DepartmentTeam]])</f>
        <v>DK10_Water - Customer Services_</v>
      </c>
      <c r="V3417" t="str">
        <f>VLOOKUP(KamstrupData[[#This Row],[ORG_Concat]],'O-Organization'!F:H,3,FALSE)</f>
        <v>11107_DK10_Customer Service_Water - Customer Services_</v>
      </c>
    </row>
    <row r="3418" spans="2:22">
      <c r="D3418" t="s">
        <v>74</v>
      </c>
      <c r="E3418" t="str">
        <f>VLOOKUP(D3418,'B-Business Capability'!B:H,5,FALSE)</f>
        <v>Strategic Management</v>
      </c>
      <c r="F3418" t="str">
        <f>VLOOKUP(D3418,'B-Business Capability'!B:H,6,FALSE)</f>
        <v>Manage Core Business</v>
      </c>
      <c r="G3418" t="str">
        <f>VLOOKUP(D3418,'B-Business Capability'!B:H,7,FALSE)</f>
        <v>Manage Projects</v>
      </c>
      <c r="I3418" t="s">
        <v>253</v>
      </c>
      <c r="J3418" t="s">
        <v>1596</v>
      </c>
      <c r="L3418" t="s">
        <v>1024</v>
      </c>
      <c r="M3418" t="str">
        <f>VLOOKUP(L3418,'A-Applications'!B:D,3,FALSE)</f>
        <v>Signal Pro (EDX)</v>
      </c>
      <c r="N3418" t="s">
        <v>53</v>
      </c>
      <c r="O3418" s="42" t="s">
        <v>54</v>
      </c>
      <c r="P3418" t="s">
        <v>75</v>
      </c>
      <c r="Q3418" t="str">
        <f>VLOOKUP(KamstrupData[[#This Row],[IdLevel123]],'B-Business Capability'!B:L,10,FALSE)</f>
        <v>N/A</v>
      </c>
      <c r="R3418">
        <f>VLOOKUP(KamstrupData[[#This Row],[IdLevel123]],'B-Business Capability'!B:L,11,FALSE)</f>
        <v>0</v>
      </c>
      <c r="U3418" t="str">
        <f>_xlfn.CONCAT(KamstrupData[[#This Row],[CountryCode]],"_",KamstrupData[[#This Row],[Business Area]],"_",KamstrupData[[#This Row],[DepartmentTeam]])</f>
        <v>DK10_Water - Customer Services_</v>
      </c>
      <c r="V3418" t="str">
        <f>VLOOKUP(KamstrupData[[#This Row],[ORG_Concat]],'O-Organization'!F:H,3,FALSE)</f>
        <v>11107_DK10_Customer Service_Water - Customer Services_</v>
      </c>
    </row>
    <row r="3419" spans="2:22">
      <c r="D3419" t="s">
        <v>128</v>
      </c>
      <c r="E3419" t="str">
        <f>VLOOKUP(D3419,'B-Business Capability'!B:H,5,FALSE)</f>
        <v>Sales</v>
      </c>
      <c r="F3419" t="str">
        <f>VLOOKUP(D3419,'B-Business Capability'!B:H,6,FALSE)</f>
        <v>Sales Execution and Customer Engagement</v>
      </c>
      <c r="G3419" t="str">
        <f>VLOOKUP(D3419,'B-Business Capability'!B:H,7,FALSE)</f>
        <v>Project selling</v>
      </c>
      <c r="I3419" t="s">
        <v>253</v>
      </c>
      <c r="J3419" t="s">
        <v>1596</v>
      </c>
      <c r="L3419" t="s">
        <v>1024</v>
      </c>
      <c r="M3419" t="str">
        <f>VLOOKUP(L3419,'A-Applications'!B:D,3,FALSE)</f>
        <v>Signal Pro (EDX)</v>
      </c>
      <c r="N3419" t="s">
        <v>53</v>
      </c>
      <c r="O3419" s="42" t="s">
        <v>54</v>
      </c>
      <c r="P3419" t="s">
        <v>75</v>
      </c>
      <c r="Q3419" t="str">
        <f>VLOOKUP(KamstrupData[[#This Row],[IdLevel123]],'B-Business Capability'!B:L,10,FALSE)</f>
        <v>Order-to-Cash (O2C)</v>
      </c>
      <c r="R3419">
        <f>VLOOKUP(KamstrupData[[#This Row],[IdLevel123]],'B-Business Capability'!B:L,11,FALSE)</f>
        <v>550</v>
      </c>
      <c r="U3419" t="str">
        <f>_xlfn.CONCAT(KamstrupData[[#This Row],[CountryCode]],"_",KamstrupData[[#This Row],[Business Area]],"_",KamstrupData[[#This Row],[DepartmentTeam]])</f>
        <v>DK10_Water - Customer Services_</v>
      </c>
      <c r="V3419" t="str">
        <f>VLOOKUP(KamstrupData[[#This Row],[ORG_Concat]],'O-Organization'!F:H,3,FALSE)</f>
        <v>11107_DK10_Customer Service_Water - Customer Services_</v>
      </c>
    </row>
    <row r="3420" spans="2:22">
      <c r="D3420" t="s">
        <v>88</v>
      </c>
      <c r="E3420" t="str">
        <f>VLOOKUP(D3420,'B-Business Capability'!B:H,5,FALSE)</f>
        <v>Customer Service</v>
      </c>
      <c r="F3420" t="str">
        <f>VLOOKUP(D3420,'B-Business Capability'!B:H,6,FALSE)</f>
        <v>Customer Project Management</v>
      </c>
      <c r="G3420" t="str">
        <f>VLOOKUP(D3420,'B-Business Capability'!B:H,7,FALSE)</f>
        <v>Project Management</v>
      </c>
      <c r="I3420" t="s">
        <v>253</v>
      </c>
      <c r="J3420" t="s">
        <v>1596</v>
      </c>
      <c r="L3420" t="s">
        <v>1024</v>
      </c>
      <c r="M3420" t="str">
        <f>VLOOKUP(L3420,'A-Applications'!B:D,3,FALSE)</f>
        <v>Signal Pro (EDX)</v>
      </c>
      <c r="N3420" t="s">
        <v>53</v>
      </c>
      <c r="O3420" s="42" t="s">
        <v>54</v>
      </c>
      <c r="P3420" t="s">
        <v>75</v>
      </c>
      <c r="Q3420" t="str">
        <f>VLOOKUP(KamstrupData[[#This Row],[IdLevel123]],'B-Business Capability'!B:L,10,FALSE)</f>
        <v>Order-to-Cash (O2C)</v>
      </c>
      <c r="R3420">
        <f>VLOOKUP(KamstrupData[[#This Row],[IdLevel123]],'B-Business Capability'!B:L,11,FALSE)</f>
        <v>0</v>
      </c>
      <c r="U3420" t="str">
        <f>_xlfn.CONCAT(KamstrupData[[#This Row],[CountryCode]],"_",KamstrupData[[#This Row],[Business Area]],"_",KamstrupData[[#This Row],[DepartmentTeam]])</f>
        <v>DK10_Water - Customer Services_</v>
      </c>
      <c r="V3420" t="str">
        <f>VLOOKUP(KamstrupData[[#This Row],[ORG_Concat]],'O-Organization'!F:H,3,FALSE)</f>
        <v>11107_DK10_Customer Service_Water - Customer Services_</v>
      </c>
    </row>
    <row r="3421" spans="2:22">
      <c r="D3421" t="s">
        <v>136</v>
      </c>
      <c r="E3421" t="str">
        <f>VLOOKUP(D3421,'B-Business Capability'!B:H,5,FALSE)</f>
        <v>OT Hosting</v>
      </c>
      <c r="F3421" t="str">
        <f>VLOOKUP(D3421,'B-Business Capability'!B:H,6,FALSE)</f>
        <v>OT Platform &amp; Hosting</v>
      </c>
      <c r="G3421">
        <f>VLOOKUP(D3421,'B-Business Capability'!B:H,7,FALSE)</f>
        <v>0</v>
      </c>
      <c r="I3421" t="s">
        <v>253</v>
      </c>
      <c r="J3421" t="s">
        <v>1596</v>
      </c>
      <c r="L3421" t="s">
        <v>137</v>
      </c>
      <c r="M3421" t="str">
        <f>VLOOKUP(L3421,'A-Applications'!B:D,3,FALSE)</f>
        <v>Azure Monitoring</v>
      </c>
      <c r="N3421" t="s">
        <v>53</v>
      </c>
      <c r="O3421" s="42" t="s">
        <v>54</v>
      </c>
      <c r="P3421" t="s">
        <v>79</v>
      </c>
      <c r="Q3421" t="str">
        <f>VLOOKUP(KamstrupData[[#This Row],[IdLevel123]],'B-Business Capability'!B:L,10,FALSE)</f>
        <v>N/A</v>
      </c>
      <c r="R3421">
        <f>VLOOKUP(KamstrupData[[#This Row],[IdLevel123]],'B-Business Capability'!B:L,11,FALSE)</f>
        <v>0</v>
      </c>
      <c r="U3421" t="str">
        <f>_xlfn.CONCAT(KamstrupData[[#This Row],[CountryCode]],"_",KamstrupData[[#This Row],[Business Area]],"_",KamstrupData[[#This Row],[DepartmentTeam]])</f>
        <v>DK10_Water - Customer Services_</v>
      </c>
      <c r="V3421" t="str">
        <f>VLOOKUP(KamstrupData[[#This Row],[ORG_Concat]],'O-Organization'!F:H,3,FALSE)</f>
        <v>11107_DK10_Customer Service_Water - Customer Services_</v>
      </c>
    </row>
    <row r="3422" spans="2:22">
      <c r="D3422" t="s">
        <v>130</v>
      </c>
      <c r="E3422" t="str">
        <f>VLOOKUP(D3422,'B-Business Capability'!B:H,5,FALSE)</f>
        <v>Sales</v>
      </c>
      <c r="F3422" t="str">
        <f>VLOOKUP(D3422,'B-Business Capability'!B:H,6,FALSE)</f>
        <v>Quotation, Order, and Contract Management</v>
      </c>
      <c r="G3422" t="str">
        <f>VLOOKUP(D3422,'B-Business Capability'!B:H,7,FALSE)</f>
        <v>Tender or Bid management</v>
      </c>
      <c r="I3422" t="s">
        <v>253</v>
      </c>
      <c r="J3422" t="s">
        <v>1596</v>
      </c>
      <c r="L3422" t="s">
        <v>203</v>
      </c>
      <c r="M3422" t="str">
        <f>VLOOKUP(L3422,'A-Applications'!B:D,3,FALSE)</f>
        <v>Responsive - RFPIO</v>
      </c>
      <c r="N3422" t="s">
        <v>53</v>
      </c>
      <c r="O3422" s="42" t="s">
        <v>54</v>
      </c>
      <c r="P3422" t="s">
        <v>131</v>
      </c>
      <c r="Q3422" t="str">
        <f>VLOOKUP(KamstrupData[[#This Row],[IdLevel123]],'B-Business Capability'!B:L,10,FALSE)</f>
        <v>Order-to-Cash (O2C)</v>
      </c>
      <c r="R3422">
        <f>VLOOKUP(KamstrupData[[#This Row],[IdLevel123]],'B-Business Capability'!B:L,11,FALSE)</f>
        <v>104</v>
      </c>
      <c r="U3422" t="str">
        <f>_xlfn.CONCAT(KamstrupData[[#This Row],[CountryCode]],"_",KamstrupData[[#This Row],[Business Area]],"_",KamstrupData[[#This Row],[DepartmentTeam]])</f>
        <v>DK10_Water - Customer Services_</v>
      </c>
      <c r="V3422" t="str">
        <f>VLOOKUP(KamstrupData[[#This Row],[ORG_Concat]],'O-Organization'!F:H,3,FALSE)</f>
        <v>11107_DK10_Customer Service_Water - Customer Services_</v>
      </c>
    </row>
    <row r="3423" spans="2:22">
      <c r="B3423" s="28">
        <v>45292</v>
      </c>
      <c r="D3423" t="s">
        <v>119</v>
      </c>
      <c r="E3423" t="str">
        <f>VLOOKUP(D3423,'B-Business Capability'!B:H,5,FALSE)</f>
        <v>Finance</v>
      </c>
      <c r="F3423" t="str">
        <f>VLOOKUP(D3423,'B-Business Capability'!B:H,6,FALSE)</f>
        <v>Settlements &amp; Payments</v>
      </c>
      <c r="G3423" t="str">
        <f>VLOOKUP(D3423,'B-Business Capability'!B:H,7,FALSE)</f>
        <v>Travel &amp; Expense Management</v>
      </c>
      <c r="I3423" t="s">
        <v>253</v>
      </c>
      <c r="J3423" t="s">
        <v>1596</v>
      </c>
      <c r="L3423" t="s">
        <v>138</v>
      </c>
      <c r="M3423" t="str">
        <f>VLOOKUP(L3423,'A-Applications'!B:D,3,FALSE)</f>
        <v>Travelpool</v>
      </c>
      <c r="N3423" t="s">
        <v>53</v>
      </c>
      <c r="O3423" s="42" t="s">
        <v>62</v>
      </c>
      <c r="P3423" t="s">
        <v>139</v>
      </c>
      <c r="Q3423" t="str">
        <f>VLOOKUP(KamstrupData[[#This Row],[IdLevel123]],'B-Business Capability'!B:L,10,FALSE)</f>
        <v>Hire-to-Retire (H2R)</v>
      </c>
      <c r="R3423">
        <f>VLOOKUP(KamstrupData[[#This Row],[IdLevel123]],'B-Business Capability'!B:L,11,FALSE)</f>
        <v>750</v>
      </c>
      <c r="S3423" t="s">
        <v>237</v>
      </c>
      <c r="U3423" t="str">
        <f>_xlfn.CONCAT(KamstrupData[[#This Row],[CountryCode]],"_",KamstrupData[[#This Row],[Business Area]],"_",KamstrupData[[#This Row],[DepartmentTeam]])</f>
        <v>DK10_Water - Customer Services_</v>
      </c>
      <c r="V3423" t="str">
        <f>VLOOKUP(KamstrupData[[#This Row],[ORG_Concat]],'O-Organization'!F:H,3,FALSE)</f>
        <v>11107_DK10_Customer Service_Water - Customer Services_</v>
      </c>
    </row>
    <row r="3424" spans="2:22">
      <c r="B3424" s="28">
        <v>46143</v>
      </c>
      <c r="D3424" s="28" t="s">
        <v>78</v>
      </c>
      <c r="E3424" t="str">
        <f>VLOOKUP(D3424,'B-Business Capability'!B:H,5,FALSE)</f>
        <v>Customer Service</v>
      </c>
      <c r="F3424" t="str">
        <f>VLOOKUP(D3424,'B-Business Capability'!B:H,6,FALSE)</f>
        <v>Customer Service and Support</v>
      </c>
      <c r="G3424" t="str">
        <f>VLOOKUP(D3424,'B-Business Capability'!B:H,7,FALSE)</f>
        <v>Service Request Management</v>
      </c>
      <c r="I3424" t="s">
        <v>253</v>
      </c>
      <c r="J3424" t="s">
        <v>1596</v>
      </c>
      <c r="L3424" t="s">
        <v>319</v>
      </c>
      <c r="M3424" t="str">
        <f>VLOOKUP(L3424,'A-Applications'!B:D,3,FALSE)</f>
        <v>Azure Integration Services</v>
      </c>
      <c r="N3424" t="s">
        <v>147</v>
      </c>
      <c r="O3424" s="42"/>
      <c r="P3424" t="s">
        <v>79</v>
      </c>
      <c r="Q3424" t="str">
        <f>VLOOKUP(KamstrupData[[#This Row],[IdLevel123]],'B-Business Capability'!B:L,10,FALSE)</f>
        <v>Customer Service and Support</v>
      </c>
      <c r="R3424">
        <f>VLOOKUP(KamstrupData[[#This Row],[IdLevel123]],'B-Business Capability'!B:L,11,FALSE)</f>
        <v>0</v>
      </c>
      <c r="S3424" t="s">
        <v>1027</v>
      </c>
      <c r="U3424" t="str">
        <f>_xlfn.CONCAT(KamstrupData[[#This Row],[CountryCode]],"_",KamstrupData[[#This Row],[Business Area]],"_",KamstrupData[[#This Row],[DepartmentTeam]])</f>
        <v>DK10_Water - Customer Services_</v>
      </c>
      <c r="V3424" t="str">
        <f>VLOOKUP(KamstrupData[[#This Row],[ORG_Concat]],'O-Organization'!F:H,3,FALSE)</f>
        <v>11107_DK10_Customer Service_Water - Customer Services_</v>
      </c>
    </row>
    <row r="3425" spans="2:22">
      <c r="B3425" s="28">
        <v>46143</v>
      </c>
      <c r="D3425" s="28" t="s">
        <v>88</v>
      </c>
      <c r="E3425" t="str">
        <f>VLOOKUP(D3425,'B-Business Capability'!B:H,5,FALSE)</f>
        <v>Customer Service</v>
      </c>
      <c r="F3425" t="str">
        <f>VLOOKUP(D3425,'B-Business Capability'!B:H,6,FALSE)</f>
        <v>Customer Project Management</v>
      </c>
      <c r="G3425" t="str">
        <f>VLOOKUP(D3425,'B-Business Capability'!B:H,7,FALSE)</f>
        <v>Project Management</v>
      </c>
      <c r="I3425" t="s">
        <v>253</v>
      </c>
      <c r="J3425" t="s">
        <v>1596</v>
      </c>
      <c r="L3425" t="s">
        <v>319</v>
      </c>
      <c r="M3425" t="str">
        <f>VLOOKUP(L3425,'A-Applications'!B:D,3,FALSE)</f>
        <v>Azure Integration Services</v>
      </c>
      <c r="N3425" t="s">
        <v>147</v>
      </c>
      <c r="O3425" s="42"/>
      <c r="P3425" t="s">
        <v>75</v>
      </c>
      <c r="Q3425" t="str">
        <f>VLOOKUP(KamstrupData[[#This Row],[IdLevel123]],'B-Business Capability'!B:L,10,FALSE)</f>
        <v>Order-to-Cash (O2C)</v>
      </c>
      <c r="R3425">
        <f>VLOOKUP(KamstrupData[[#This Row],[IdLevel123]],'B-Business Capability'!B:L,11,FALSE)</f>
        <v>0</v>
      </c>
      <c r="S3425" t="s">
        <v>1027</v>
      </c>
      <c r="U3425" t="str">
        <f>_xlfn.CONCAT(KamstrupData[[#This Row],[CountryCode]],"_",KamstrupData[[#This Row],[Business Area]],"_",KamstrupData[[#This Row],[DepartmentTeam]])</f>
        <v>DK10_Water - Customer Services_</v>
      </c>
      <c r="V3425" t="str">
        <f>VLOOKUP(KamstrupData[[#This Row],[ORG_Concat]],'O-Organization'!F:H,3,FALSE)</f>
        <v>11107_DK10_Customer Service_Water - Customer Services_</v>
      </c>
    </row>
    <row r="3426" spans="2:22">
      <c r="B3426" s="28">
        <v>45292</v>
      </c>
      <c r="C3426" s="28">
        <v>46203</v>
      </c>
      <c r="D3426" t="s">
        <v>78</v>
      </c>
      <c r="E3426" t="str">
        <f>VLOOKUP(D3426,'B-Business Capability'!B:H,5,FALSE)</f>
        <v>Customer Service</v>
      </c>
      <c r="F3426" t="str">
        <f>VLOOKUP(D3426,'B-Business Capability'!B:H,6,FALSE)</f>
        <v>Customer Service and Support</v>
      </c>
      <c r="G3426" t="str">
        <f>VLOOKUP(D3426,'B-Business Capability'!B:H,7,FALSE)</f>
        <v>Service Request Management</v>
      </c>
      <c r="I3426" t="s">
        <v>253</v>
      </c>
      <c r="J3426" t="s">
        <v>1596</v>
      </c>
      <c r="L3426" t="s">
        <v>1028</v>
      </c>
      <c r="M3426" t="str">
        <f>VLOOKUP(L3426,'A-Applications'!B:D,3,FALSE)</f>
        <v>Link</v>
      </c>
      <c r="N3426" t="s">
        <v>147</v>
      </c>
      <c r="O3426" s="42" t="s">
        <v>66</v>
      </c>
      <c r="P3426" t="s">
        <v>79</v>
      </c>
      <c r="Q3426" t="str">
        <f>VLOOKUP(KamstrupData[[#This Row],[IdLevel123]],'B-Business Capability'!B:L,10,FALSE)</f>
        <v>Customer Service and Support</v>
      </c>
      <c r="R3426">
        <f>VLOOKUP(KamstrupData[[#This Row],[IdLevel123]],'B-Business Capability'!B:L,11,FALSE)</f>
        <v>0</v>
      </c>
      <c r="S3426" t="s">
        <v>1029</v>
      </c>
      <c r="U3426" t="str">
        <f>_xlfn.CONCAT(KamstrupData[[#This Row],[CountryCode]],"_",KamstrupData[[#This Row],[Business Area]],"_",KamstrupData[[#This Row],[DepartmentTeam]])</f>
        <v>DK10_Water - Customer Services_</v>
      </c>
      <c r="V3426" t="str">
        <f>VLOOKUP(KamstrupData[[#This Row],[ORG_Concat]],'O-Organization'!F:H,3,FALSE)</f>
        <v>11107_DK10_Customer Service_Water - Customer Services_</v>
      </c>
    </row>
    <row r="3427" spans="2:22">
      <c r="B3427" s="28">
        <v>45292</v>
      </c>
      <c r="C3427" s="28">
        <v>46203</v>
      </c>
      <c r="D3427" t="s">
        <v>88</v>
      </c>
      <c r="E3427" t="str">
        <f>VLOOKUP(D3427,'B-Business Capability'!B:H,5,FALSE)</f>
        <v>Customer Service</v>
      </c>
      <c r="F3427" t="str">
        <f>VLOOKUP(D3427,'B-Business Capability'!B:H,6,FALSE)</f>
        <v>Customer Project Management</v>
      </c>
      <c r="G3427" t="str">
        <f>VLOOKUP(D3427,'B-Business Capability'!B:H,7,FALSE)</f>
        <v>Project Management</v>
      </c>
      <c r="I3427" t="s">
        <v>253</v>
      </c>
      <c r="J3427" t="s">
        <v>1596</v>
      </c>
      <c r="L3427" t="s">
        <v>1028</v>
      </c>
      <c r="M3427" t="str">
        <f>VLOOKUP(L3427,'A-Applications'!B:D,3,FALSE)</f>
        <v>Link</v>
      </c>
      <c r="N3427" t="s">
        <v>147</v>
      </c>
      <c r="O3427" s="42" t="s">
        <v>66</v>
      </c>
      <c r="P3427" t="s">
        <v>75</v>
      </c>
      <c r="Q3427" t="str">
        <f>VLOOKUP(KamstrupData[[#This Row],[IdLevel123]],'B-Business Capability'!B:L,10,FALSE)</f>
        <v>Order-to-Cash (O2C)</v>
      </c>
      <c r="R3427">
        <f>VLOOKUP(KamstrupData[[#This Row],[IdLevel123]],'B-Business Capability'!B:L,11,FALSE)</f>
        <v>0</v>
      </c>
      <c r="S3427" t="s">
        <v>1029</v>
      </c>
      <c r="U3427" t="str">
        <f>_xlfn.CONCAT(KamstrupData[[#This Row],[CountryCode]],"_",KamstrupData[[#This Row],[Business Area]],"_",KamstrupData[[#This Row],[DepartmentTeam]])</f>
        <v>DK10_Water - Customer Services_</v>
      </c>
      <c r="V3427" t="str">
        <f>VLOOKUP(KamstrupData[[#This Row],[ORG_Concat]],'O-Organization'!F:H,3,FALSE)</f>
        <v>11107_DK10_Customer Service_Water - Customer Services_</v>
      </c>
    </row>
    <row r="3428" spans="2:22">
      <c r="B3428" s="28">
        <v>45658</v>
      </c>
      <c r="D3428" t="s">
        <v>141</v>
      </c>
      <c r="E3428" t="str">
        <f>VLOOKUP(D3428,'B-Business Capability'!B:H,5,FALSE)</f>
        <v>People and Culture</v>
      </c>
      <c r="F3428" t="str">
        <f>VLOOKUP(D3428,'B-Business Capability'!B:H,6,FALSE)</f>
        <v>Retentation</v>
      </c>
      <c r="G3428">
        <f>VLOOKUP(D3428,'B-Business Capability'!B:H,7,FALSE)</f>
        <v>0</v>
      </c>
      <c r="I3428" t="s">
        <v>253</v>
      </c>
      <c r="J3428" t="s">
        <v>1596</v>
      </c>
      <c r="L3428" t="s">
        <v>142</v>
      </c>
      <c r="M3428" t="str">
        <f>VLOOKUP(L3428,'A-Applications'!B:D,3,FALSE)</f>
        <v>Oracle People Hub</v>
      </c>
      <c r="N3428" t="s">
        <v>53</v>
      </c>
      <c r="O3428" s="42" t="s">
        <v>54</v>
      </c>
      <c r="P3428" t="s">
        <v>143</v>
      </c>
      <c r="Q3428" t="str">
        <f>VLOOKUP(KamstrupData[[#This Row],[IdLevel123]],'B-Business Capability'!B:L,10,FALSE)</f>
        <v>Hire-to-Retire (H2R)</v>
      </c>
      <c r="R3428">
        <f>VLOOKUP(KamstrupData[[#This Row],[IdLevel123]],'B-Business Capability'!B:L,11,FALSE)</f>
        <v>600</v>
      </c>
      <c r="S3428" t="s">
        <v>237</v>
      </c>
      <c r="U3428" t="str">
        <f>_xlfn.CONCAT(KamstrupData[[#This Row],[CountryCode]],"_",KamstrupData[[#This Row],[Business Area]],"_",KamstrupData[[#This Row],[DepartmentTeam]])</f>
        <v>DK10_Water - Customer Services_</v>
      </c>
      <c r="V3428" t="str">
        <f>VLOOKUP(KamstrupData[[#This Row],[ORG_Concat]],'O-Organization'!F:H,3,FALSE)</f>
        <v>11107_DK10_Customer Service_Water - Customer Services_</v>
      </c>
    </row>
    <row r="3429" spans="2:22">
      <c r="D3429" t="s">
        <v>88</v>
      </c>
      <c r="E3429" t="str">
        <f>VLOOKUP(D3429,'B-Business Capability'!B:H,5,FALSE)</f>
        <v>Customer Service</v>
      </c>
      <c r="F3429" t="str">
        <f>VLOOKUP(D3429,'B-Business Capability'!B:H,6,FALSE)</f>
        <v>Customer Project Management</v>
      </c>
      <c r="G3429" t="str">
        <f>VLOOKUP(D3429,'B-Business Capability'!B:H,7,FALSE)</f>
        <v>Project Management</v>
      </c>
      <c r="I3429" t="s">
        <v>253</v>
      </c>
      <c r="J3429" t="s">
        <v>1596</v>
      </c>
      <c r="L3429" t="s">
        <v>144</v>
      </c>
      <c r="M3429" t="str">
        <f>VLOOKUP(L3429,'A-Applications'!B:D,3,FALSE)</f>
        <v>Google Earth</v>
      </c>
      <c r="N3429" t="s">
        <v>53</v>
      </c>
      <c r="O3429" s="42" t="s">
        <v>54</v>
      </c>
      <c r="P3429" t="s">
        <v>75</v>
      </c>
      <c r="Q3429" t="str">
        <f>VLOOKUP(KamstrupData[[#This Row],[IdLevel123]],'B-Business Capability'!B:L,10,FALSE)</f>
        <v>Order-to-Cash (O2C)</v>
      </c>
      <c r="R3429">
        <f>VLOOKUP(KamstrupData[[#This Row],[IdLevel123]],'B-Business Capability'!B:L,11,FALSE)</f>
        <v>0</v>
      </c>
      <c r="T3429" t="s">
        <v>837</v>
      </c>
      <c r="U3429" t="str">
        <f>_xlfn.CONCAT(KamstrupData[[#This Row],[CountryCode]],"_",KamstrupData[[#This Row],[Business Area]],"_",KamstrupData[[#This Row],[DepartmentTeam]])</f>
        <v>DK10_Water - Customer Services_</v>
      </c>
      <c r="V3429" t="str">
        <f>VLOOKUP(KamstrupData[[#This Row],[ORG_Concat]],'O-Organization'!F:H,3,FALSE)</f>
        <v>11107_DK10_Customer Service_Water - Customer Services_</v>
      </c>
    </row>
    <row r="3430" spans="2:22">
      <c r="D3430" t="s">
        <v>78</v>
      </c>
      <c r="E3430" t="str">
        <f>VLOOKUP(D3430,'B-Business Capability'!B:H,5,FALSE)</f>
        <v>Customer Service</v>
      </c>
      <c r="F3430" t="str">
        <f>VLOOKUP(D3430,'B-Business Capability'!B:H,6,FALSE)</f>
        <v>Customer Service and Support</v>
      </c>
      <c r="G3430" t="str">
        <f>VLOOKUP(D3430,'B-Business Capability'!B:H,7,FALSE)</f>
        <v>Service Request Management</v>
      </c>
      <c r="I3430" t="s">
        <v>253</v>
      </c>
      <c r="J3430" t="s">
        <v>1596</v>
      </c>
      <c r="L3430" t="s">
        <v>145</v>
      </c>
      <c r="M3430" t="str">
        <f>VLOOKUP(L3430,'A-Applications'!B:D,3,FALSE)</f>
        <v>Google Earth Pro</v>
      </c>
      <c r="N3430" t="s">
        <v>53</v>
      </c>
      <c r="O3430" s="42" t="s">
        <v>54</v>
      </c>
      <c r="P3430" t="s">
        <v>79</v>
      </c>
      <c r="Q3430" t="str">
        <f>VLOOKUP(KamstrupData[[#This Row],[IdLevel123]],'B-Business Capability'!B:L,10,FALSE)</f>
        <v>Customer Service and Support</v>
      </c>
      <c r="R3430">
        <f>VLOOKUP(KamstrupData[[#This Row],[IdLevel123]],'B-Business Capability'!B:L,11,FALSE)</f>
        <v>0</v>
      </c>
      <c r="T3430" t="s">
        <v>1016</v>
      </c>
      <c r="U3430" t="str">
        <f>_xlfn.CONCAT(KamstrupData[[#This Row],[CountryCode]],"_",KamstrupData[[#This Row],[Business Area]],"_",KamstrupData[[#This Row],[DepartmentTeam]])</f>
        <v>DK10_Water - Customer Services_</v>
      </c>
      <c r="V3430" t="str">
        <f>VLOOKUP(KamstrupData[[#This Row],[ORG_Concat]],'O-Organization'!F:H,3,FALSE)</f>
        <v>11107_DK10_Customer Service_Water - Customer Services_</v>
      </c>
    </row>
    <row r="3431" spans="2:22">
      <c r="D3431" t="s">
        <v>88</v>
      </c>
      <c r="E3431" t="str">
        <f>VLOOKUP(D3431,'B-Business Capability'!B:H,5,FALSE)</f>
        <v>Customer Service</v>
      </c>
      <c r="F3431" t="str">
        <f>VLOOKUP(D3431,'B-Business Capability'!B:H,6,FALSE)</f>
        <v>Customer Project Management</v>
      </c>
      <c r="G3431" t="str">
        <f>VLOOKUP(D3431,'B-Business Capability'!B:H,7,FALSE)</f>
        <v>Project Management</v>
      </c>
      <c r="I3431" t="s">
        <v>253</v>
      </c>
      <c r="J3431" t="s">
        <v>1596</v>
      </c>
      <c r="L3431" t="s">
        <v>145</v>
      </c>
      <c r="M3431" t="str">
        <f>VLOOKUP(L3431,'A-Applications'!B:D,3,FALSE)</f>
        <v>Google Earth Pro</v>
      </c>
      <c r="N3431" t="s">
        <v>53</v>
      </c>
      <c r="O3431" s="42" t="s">
        <v>54</v>
      </c>
      <c r="P3431" t="s">
        <v>75</v>
      </c>
      <c r="Q3431" t="str">
        <f>VLOOKUP(KamstrupData[[#This Row],[IdLevel123]],'B-Business Capability'!B:L,10,FALSE)</f>
        <v>Order-to-Cash (O2C)</v>
      </c>
      <c r="R3431">
        <f>VLOOKUP(KamstrupData[[#This Row],[IdLevel123]],'B-Business Capability'!B:L,11,FALSE)</f>
        <v>0</v>
      </c>
      <c r="T3431" t="s">
        <v>1016</v>
      </c>
      <c r="U3431" t="str">
        <f>_xlfn.CONCAT(KamstrupData[[#This Row],[CountryCode]],"_",KamstrupData[[#This Row],[Business Area]],"_",KamstrupData[[#This Row],[DepartmentTeam]])</f>
        <v>DK10_Water - Customer Services_</v>
      </c>
      <c r="V3431" t="str">
        <f>VLOOKUP(KamstrupData[[#This Row],[ORG_Concat]],'O-Organization'!F:H,3,FALSE)</f>
        <v>11107_DK10_Customer Service_Water - Customer Services_</v>
      </c>
    </row>
    <row r="3432" spans="2:22">
      <c r="D3432" t="s">
        <v>1031</v>
      </c>
      <c r="E3432" t="str">
        <f>VLOOKUP(D3432,'B-Business Capability'!B:H,5,FALSE)</f>
        <v>Customer Service</v>
      </c>
      <c r="F3432" t="str">
        <f>VLOOKUP(D3432,'B-Business Capability'!B:H,6,FALSE)</f>
        <v>Customer Project Management</v>
      </c>
      <c r="G3432">
        <f>VLOOKUP(D3432,'B-Business Capability'!B:H,7,FALSE)</f>
        <v>0</v>
      </c>
      <c r="I3432" t="s">
        <v>253</v>
      </c>
      <c r="J3432" t="s">
        <v>1596</v>
      </c>
      <c r="L3432" t="s">
        <v>146</v>
      </c>
      <c r="M3432" t="str">
        <f>VLOOKUP(L3432,'A-Applications'!B:D,3,FALSE)</f>
        <v>Microsoft CoPilot</v>
      </c>
      <c r="N3432" t="s">
        <v>53</v>
      </c>
      <c r="O3432" s="42" t="s">
        <v>54</v>
      </c>
      <c r="P3432" t="s">
        <v>75</v>
      </c>
      <c r="Q3432" t="str">
        <f>VLOOKUP(KamstrupData[[#This Row],[IdLevel123]],'B-Business Capability'!B:L,10,FALSE)</f>
        <v>Order-to-Cash (O2C)</v>
      </c>
      <c r="R3432">
        <f>VLOOKUP(KamstrupData[[#This Row],[IdLevel123]],'B-Business Capability'!B:L,11,FALSE)</f>
        <v>0</v>
      </c>
      <c r="T3432" t="s">
        <v>1013</v>
      </c>
      <c r="U3432" t="str">
        <f>_xlfn.CONCAT(KamstrupData[[#This Row],[CountryCode]],"_",KamstrupData[[#This Row],[Business Area]],"_",KamstrupData[[#This Row],[DepartmentTeam]])</f>
        <v>DK10_Water - Customer Services_</v>
      </c>
      <c r="V3432" t="str">
        <f>VLOOKUP(KamstrupData[[#This Row],[ORG_Concat]],'O-Organization'!F:H,3,FALSE)</f>
        <v>11107_DK10_Customer Service_Water - Customer Services_</v>
      </c>
    </row>
    <row r="3433" spans="2:22">
      <c r="B3433" s="28">
        <v>45292</v>
      </c>
      <c r="D3433" t="s">
        <v>284</v>
      </c>
      <c r="E3433" t="str">
        <f>VLOOKUP(D3433,'B-Business Capability'!B:H,5,FALSE)</f>
        <v>People and Culture</v>
      </c>
      <c r="F3433" t="str">
        <f>VLOOKUP(D3433,'B-Business Capability'!B:H,6,FALSE)</f>
        <v>Learning &amp; Development</v>
      </c>
      <c r="G3433">
        <f>VLOOKUP(D3433,'B-Business Capability'!B:H,7,FALSE)</f>
        <v>0</v>
      </c>
      <c r="I3433" t="s">
        <v>253</v>
      </c>
      <c r="J3433" t="s">
        <v>1596</v>
      </c>
      <c r="L3433" t="s">
        <v>424</v>
      </c>
      <c r="M3433" t="str">
        <f>VLOOKUP(L3433,'A-Applications'!B:D,3,FALSE)</f>
        <v>Ennova</v>
      </c>
      <c r="N3433" t="s">
        <v>53</v>
      </c>
      <c r="O3433" s="42" t="s">
        <v>62</v>
      </c>
      <c r="P3433" t="s">
        <v>143</v>
      </c>
      <c r="Q3433" t="str">
        <f>VLOOKUP(KamstrupData[[#This Row],[IdLevel123]],'B-Business Capability'!B:L,10,FALSE)</f>
        <v>Hire-to-Retire (H2R)</v>
      </c>
      <c r="R3433">
        <f>VLOOKUP(KamstrupData[[#This Row],[IdLevel123]],'B-Business Capability'!B:L,11,FALSE)</f>
        <v>500</v>
      </c>
      <c r="S3433" t="s">
        <v>237</v>
      </c>
      <c r="T3433" t="s">
        <v>1597</v>
      </c>
      <c r="U3433" t="str">
        <f>_xlfn.CONCAT(KamstrupData[[#This Row],[CountryCode]],"_",KamstrupData[[#This Row],[Business Area]],"_",KamstrupData[[#This Row],[DepartmentTeam]])</f>
        <v>DK10_Water - Customer Services_</v>
      </c>
      <c r="V3433" t="str">
        <f>VLOOKUP(KamstrupData[[#This Row],[ORG_Concat]],'O-Organization'!F:H,3,FALSE)</f>
        <v>11107_DK10_Customer Service_Water - Customer Services_</v>
      </c>
    </row>
    <row r="3434" spans="2:22">
      <c r="D3434" t="s">
        <v>88</v>
      </c>
      <c r="E3434" t="str">
        <f>VLOOKUP(D3434,'B-Business Capability'!B:H,5,FALSE)</f>
        <v>Customer Service</v>
      </c>
      <c r="F3434" t="str">
        <f>VLOOKUP(D3434,'B-Business Capability'!B:H,6,FALSE)</f>
        <v>Customer Project Management</v>
      </c>
      <c r="G3434" t="str">
        <f>VLOOKUP(D3434,'B-Business Capability'!B:H,7,FALSE)</f>
        <v>Project Management</v>
      </c>
      <c r="I3434" t="s">
        <v>253</v>
      </c>
      <c r="J3434" t="s">
        <v>1596</v>
      </c>
      <c r="L3434" t="s">
        <v>148</v>
      </c>
      <c r="M3434" t="str">
        <f>VLOOKUP(L3434,'A-Applications'!B:D,3,FALSE)</f>
        <v>Oracle CPQ</v>
      </c>
      <c r="N3434" t="s">
        <v>53</v>
      </c>
      <c r="O3434" s="42" t="s">
        <v>54</v>
      </c>
      <c r="P3434" t="s">
        <v>75</v>
      </c>
      <c r="Q3434" t="str">
        <f>VLOOKUP(KamstrupData[[#This Row],[IdLevel123]],'B-Business Capability'!B:L,10,FALSE)</f>
        <v>Order-to-Cash (O2C)</v>
      </c>
      <c r="R3434">
        <f>VLOOKUP(KamstrupData[[#This Row],[IdLevel123]],'B-Business Capability'!B:L,11,FALSE)</f>
        <v>0</v>
      </c>
      <c r="U3434" t="str">
        <f>_xlfn.CONCAT(KamstrupData[[#This Row],[CountryCode]],"_",KamstrupData[[#This Row],[Business Area]],"_",KamstrupData[[#This Row],[DepartmentTeam]])</f>
        <v>DK10_Water - Customer Services_</v>
      </c>
      <c r="V3434" t="str">
        <f>VLOOKUP(KamstrupData[[#This Row],[ORG_Concat]],'O-Organization'!F:H,3,FALSE)</f>
        <v>11107_DK10_Customer Service_Water - Customer Services_</v>
      </c>
    </row>
    <row r="3435" spans="2:22">
      <c r="D3435" t="s">
        <v>63</v>
      </c>
      <c r="E3435" t="str">
        <f>VLOOKUP(D3435,'B-Business Capability'!B:H,5,FALSE)</f>
        <v>Finance</v>
      </c>
      <c r="F3435" t="str">
        <f>VLOOKUP(D3435,'B-Business Capability'!B:H,6,FALSE)</f>
        <v>Financial Planning &amp; Analysis</v>
      </c>
      <c r="G3435" t="str">
        <f>VLOOKUP(D3435,'B-Business Capability'!B:H,7,FALSE)</f>
        <v>Cost Accounting_Plan</v>
      </c>
      <c r="I3435" t="s">
        <v>253</v>
      </c>
      <c r="J3435" t="s">
        <v>1596</v>
      </c>
      <c r="L3435" t="s">
        <v>149</v>
      </c>
      <c r="M3435" t="str">
        <f>VLOOKUP(L3435,'A-Applications'!B:D,3,FALSE)</f>
        <v>SAP Analytics Cloud</v>
      </c>
      <c r="N3435" t="s">
        <v>53</v>
      </c>
      <c r="O3435" s="42" t="s">
        <v>54</v>
      </c>
      <c r="P3435" t="s">
        <v>67</v>
      </c>
      <c r="Q3435" t="str">
        <f>VLOOKUP(KamstrupData[[#This Row],[IdLevel123]],'B-Business Capability'!B:L,10,FALSE)</f>
        <v>N/A</v>
      </c>
      <c r="R3435">
        <f>VLOOKUP(KamstrupData[[#This Row],[IdLevel123]],'B-Business Capability'!B:L,11,FALSE)</f>
        <v>0</v>
      </c>
      <c r="U3435" t="str">
        <f>_xlfn.CONCAT(KamstrupData[[#This Row],[CountryCode]],"_",KamstrupData[[#This Row],[Business Area]],"_",KamstrupData[[#This Row],[DepartmentTeam]])</f>
        <v>DK10_Water - Customer Services_</v>
      </c>
      <c r="V3435" t="str">
        <f>VLOOKUP(KamstrupData[[#This Row],[ORG_Concat]],'O-Organization'!F:H,3,FALSE)</f>
        <v>11107_DK10_Customer Service_Water - Customer Services_</v>
      </c>
    </row>
    <row r="3436" spans="2:22">
      <c r="D3436" t="s">
        <v>104</v>
      </c>
      <c r="E3436" t="str">
        <f>VLOOKUP(D3436,'B-Business Capability'!B:H,5,FALSE)</f>
        <v>Finance</v>
      </c>
      <c r="F3436" t="str">
        <f>VLOOKUP(D3436,'B-Business Capability'!B:H,6,FALSE)</f>
        <v>Financial Planning &amp; Analysis</v>
      </c>
      <c r="G3436" t="str">
        <f>VLOOKUP(D3436,'B-Business Capability'!B:H,7,FALSE)</f>
        <v>Forecasting</v>
      </c>
      <c r="I3436" t="s">
        <v>253</v>
      </c>
      <c r="J3436" t="s">
        <v>1596</v>
      </c>
      <c r="L3436" t="s">
        <v>149</v>
      </c>
      <c r="M3436" t="str">
        <f>VLOOKUP(L3436,'A-Applications'!B:D,3,FALSE)</f>
        <v>SAP Analytics Cloud</v>
      </c>
      <c r="N3436" t="s">
        <v>53</v>
      </c>
      <c r="O3436" s="42" t="s">
        <v>54</v>
      </c>
      <c r="P3436" t="s">
        <v>67</v>
      </c>
      <c r="Q3436" t="str">
        <f>VLOOKUP(KamstrupData[[#This Row],[IdLevel123]],'B-Business Capability'!B:L,10,FALSE)</f>
        <v>N/A</v>
      </c>
      <c r="R3436">
        <f>VLOOKUP(KamstrupData[[#This Row],[IdLevel123]],'B-Business Capability'!B:L,11,FALSE)</f>
        <v>0</v>
      </c>
      <c r="U3436" t="str">
        <f>_xlfn.CONCAT(KamstrupData[[#This Row],[CountryCode]],"_",KamstrupData[[#This Row],[Business Area]],"_",KamstrupData[[#This Row],[DepartmentTeam]])</f>
        <v>DK10_Water - Customer Services_</v>
      </c>
      <c r="V3436" t="str">
        <f>VLOOKUP(KamstrupData[[#This Row],[ORG_Concat]],'O-Organization'!F:H,3,FALSE)</f>
        <v>11107_DK10_Customer Service_Water - Customer Services_</v>
      </c>
    </row>
    <row r="3437" spans="2:22">
      <c r="D3437" t="s">
        <v>74</v>
      </c>
      <c r="E3437" t="str">
        <f>VLOOKUP(D3437,'B-Business Capability'!B:H,5,FALSE)</f>
        <v>Strategic Management</v>
      </c>
      <c r="F3437" t="str">
        <f>VLOOKUP(D3437,'B-Business Capability'!B:H,6,FALSE)</f>
        <v>Manage Core Business</v>
      </c>
      <c r="G3437" t="str">
        <f>VLOOKUP(D3437,'B-Business Capability'!B:H,7,FALSE)</f>
        <v>Manage Projects</v>
      </c>
      <c r="I3437" t="s">
        <v>253</v>
      </c>
      <c r="J3437" t="s">
        <v>1596</v>
      </c>
      <c r="L3437" t="s">
        <v>149</v>
      </c>
      <c r="M3437" t="str">
        <f>VLOOKUP(L3437,'A-Applications'!B:D,3,FALSE)</f>
        <v>SAP Analytics Cloud</v>
      </c>
      <c r="N3437" t="s">
        <v>53</v>
      </c>
      <c r="O3437" s="42" t="s">
        <v>66</v>
      </c>
      <c r="P3437" t="s">
        <v>75</v>
      </c>
      <c r="Q3437" t="str">
        <f>VLOOKUP(KamstrupData[[#This Row],[IdLevel123]],'B-Business Capability'!B:L,10,FALSE)</f>
        <v>N/A</v>
      </c>
      <c r="R3437">
        <f>VLOOKUP(KamstrupData[[#This Row],[IdLevel123]],'B-Business Capability'!B:L,11,FALSE)</f>
        <v>0</v>
      </c>
      <c r="U3437" t="str">
        <f>_xlfn.CONCAT(KamstrupData[[#This Row],[CountryCode]],"_",KamstrupData[[#This Row],[Business Area]],"_",KamstrupData[[#This Row],[DepartmentTeam]])</f>
        <v>DK10_Water - Customer Services_</v>
      </c>
      <c r="V3437" t="str">
        <f>VLOOKUP(KamstrupData[[#This Row],[ORG_Concat]],'O-Organization'!F:H,3,FALSE)</f>
        <v>11107_DK10_Customer Service_Water - Customer Services_</v>
      </c>
    </row>
    <row r="3438" spans="2:22">
      <c r="D3438" t="s">
        <v>128</v>
      </c>
      <c r="E3438" t="str">
        <f>VLOOKUP(D3438,'B-Business Capability'!B:H,5,FALSE)</f>
        <v>Sales</v>
      </c>
      <c r="F3438" t="str">
        <f>VLOOKUP(D3438,'B-Business Capability'!B:H,6,FALSE)</f>
        <v>Sales Execution and Customer Engagement</v>
      </c>
      <c r="G3438" t="str">
        <f>VLOOKUP(D3438,'B-Business Capability'!B:H,7,FALSE)</f>
        <v>Project selling</v>
      </c>
      <c r="I3438" t="s">
        <v>253</v>
      </c>
      <c r="J3438" t="s">
        <v>1596</v>
      </c>
      <c r="L3438" t="s">
        <v>150</v>
      </c>
      <c r="M3438" t="str">
        <f>VLOOKUP(L3438,'A-Applications'!B:D,3,FALSE)</f>
        <v>VIS-Quote Calculation Tool</v>
      </c>
      <c r="N3438" t="s">
        <v>103</v>
      </c>
      <c r="O3438" s="42" t="s">
        <v>54</v>
      </c>
      <c r="P3438" t="s">
        <v>75</v>
      </c>
      <c r="Q3438" t="str">
        <f>VLOOKUP(KamstrupData[[#This Row],[IdLevel123]],'B-Business Capability'!B:L,10,FALSE)</f>
        <v>Order-to-Cash (O2C)</v>
      </c>
      <c r="R3438">
        <f>VLOOKUP(KamstrupData[[#This Row],[IdLevel123]],'B-Business Capability'!B:L,11,FALSE)</f>
        <v>550</v>
      </c>
      <c r="S3438" t="s">
        <v>265</v>
      </c>
      <c r="U3438" t="str">
        <f>_xlfn.CONCAT(KamstrupData[[#This Row],[CountryCode]],"_",KamstrupData[[#This Row],[Business Area]],"_",KamstrupData[[#This Row],[DepartmentTeam]])</f>
        <v>DK10_Water - Customer Services_</v>
      </c>
      <c r="V3438" t="str">
        <f>VLOOKUP(KamstrupData[[#This Row],[ORG_Concat]],'O-Organization'!F:H,3,FALSE)</f>
        <v>11107_DK10_Customer Service_Water - Customer Services_</v>
      </c>
    </row>
    <row r="3439" spans="2:22">
      <c r="D3439" t="s">
        <v>130</v>
      </c>
      <c r="E3439" t="str">
        <f>VLOOKUP(D3439,'B-Business Capability'!B:H,5,FALSE)</f>
        <v>Sales</v>
      </c>
      <c r="F3439" t="str">
        <f>VLOOKUP(D3439,'B-Business Capability'!B:H,6,FALSE)</f>
        <v>Quotation, Order, and Contract Management</v>
      </c>
      <c r="G3439" t="str">
        <f>VLOOKUP(D3439,'B-Business Capability'!B:H,7,FALSE)</f>
        <v>Tender or Bid management</v>
      </c>
      <c r="I3439" t="s">
        <v>253</v>
      </c>
      <c r="J3439" t="s">
        <v>1596</v>
      </c>
      <c r="L3439" t="s">
        <v>150</v>
      </c>
      <c r="M3439" t="str">
        <f>VLOOKUP(L3439,'A-Applications'!B:D,3,FALSE)</f>
        <v>VIS-Quote Calculation Tool</v>
      </c>
      <c r="N3439" t="s">
        <v>103</v>
      </c>
      <c r="O3439" s="42" t="s">
        <v>54</v>
      </c>
      <c r="P3439" t="s">
        <v>131</v>
      </c>
      <c r="Q3439" t="str">
        <f>VLOOKUP(KamstrupData[[#This Row],[IdLevel123]],'B-Business Capability'!B:L,10,FALSE)</f>
        <v>Order-to-Cash (O2C)</v>
      </c>
      <c r="R3439">
        <f>VLOOKUP(KamstrupData[[#This Row],[IdLevel123]],'B-Business Capability'!B:L,11,FALSE)</f>
        <v>104</v>
      </c>
      <c r="S3439" t="s">
        <v>265</v>
      </c>
      <c r="U3439" t="str">
        <f>_xlfn.CONCAT(KamstrupData[[#This Row],[CountryCode]],"_",KamstrupData[[#This Row],[Business Area]],"_",KamstrupData[[#This Row],[DepartmentTeam]])</f>
        <v>DK10_Water - Customer Services_</v>
      </c>
      <c r="V3439" t="str">
        <f>VLOOKUP(KamstrupData[[#This Row],[ORG_Concat]],'O-Organization'!F:H,3,FALSE)</f>
        <v>11107_DK10_Customer Service_Water - Customer Services_</v>
      </c>
    </row>
    <row r="3440" spans="2:22">
      <c r="D3440" t="s">
        <v>82</v>
      </c>
      <c r="E3440" t="str">
        <f>VLOOKUP(D3440,'B-Business Capability'!B:H,5,FALSE)</f>
        <v>Customer Service</v>
      </c>
      <c r="F3440" t="str">
        <f>VLOOKUP(D3440,'B-Business Capability'!B:H,6,FALSE)</f>
        <v>Customer Project Management</v>
      </c>
      <c r="G3440" t="str">
        <f>VLOOKUP(D3440,'B-Business Capability'!B:H,7,FALSE)</f>
        <v>Financial Analytics and Management</v>
      </c>
      <c r="I3440" t="s">
        <v>253</v>
      </c>
      <c r="J3440" t="s">
        <v>1596</v>
      </c>
      <c r="L3440" t="s">
        <v>150</v>
      </c>
      <c r="M3440" t="str">
        <f>VLOOKUP(L3440,'A-Applications'!B:D,3,FALSE)</f>
        <v>VIS-Quote Calculation Tool</v>
      </c>
      <c r="N3440" t="s">
        <v>103</v>
      </c>
      <c r="O3440" s="42" t="s">
        <v>54</v>
      </c>
      <c r="P3440" t="s">
        <v>75</v>
      </c>
      <c r="Q3440" t="str">
        <f>VLOOKUP(KamstrupData[[#This Row],[IdLevel123]],'B-Business Capability'!B:L,10,FALSE)</f>
        <v>Order-to-Cash (O2C)</v>
      </c>
      <c r="R3440">
        <f>VLOOKUP(KamstrupData[[#This Row],[IdLevel123]],'B-Business Capability'!B:L,11,FALSE)</f>
        <v>0</v>
      </c>
      <c r="S3440" t="s">
        <v>265</v>
      </c>
      <c r="U3440" t="str">
        <f>_xlfn.CONCAT(KamstrupData[[#This Row],[CountryCode]],"_",KamstrupData[[#This Row],[Business Area]],"_",KamstrupData[[#This Row],[DepartmentTeam]])</f>
        <v>DK10_Water - Customer Services_</v>
      </c>
      <c r="V3440" t="str">
        <f>VLOOKUP(KamstrupData[[#This Row],[ORG_Concat]],'O-Organization'!F:H,3,FALSE)</f>
        <v>11107_DK10_Customer Service_Water - Customer Services_</v>
      </c>
    </row>
    <row r="3441" spans="2:22">
      <c r="D3441" t="s">
        <v>88</v>
      </c>
      <c r="E3441" t="str">
        <f>VLOOKUP(D3441,'B-Business Capability'!B:H,5,FALSE)</f>
        <v>Customer Service</v>
      </c>
      <c r="F3441" t="str">
        <f>VLOOKUP(D3441,'B-Business Capability'!B:H,6,FALSE)</f>
        <v>Customer Project Management</v>
      </c>
      <c r="G3441" t="str">
        <f>VLOOKUP(D3441,'B-Business Capability'!B:H,7,FALSE)</f>
        <v>Project Management</v>
      </c>
      <c r="I3441" t="s">
        <v>253</v>
      </c>
      <c r="J3441" t="s">
        <v>1596</v>
      </c>
      <c r="L3441" t="s">
        <v>151</v>
      </c>
      <c r="M3441" t="str">
        <f>VLOOKUP(L3441,'A-Applications'!B:D,3,FALSE)</f>
        <v>Metertool X</v>
      </c>
      <c r="N3441" t="s">
        <v>53</v>
      </c>
      <c r="O3441" s="42" t="s">
        <v>54</v>
      </c>
      <c r="P3441" t="s">
        <v>75</v>
      </c>
      <c r="Q3441" t="str">
        <f>VLOOKUP(KamstrupData[[#This Row],[IdLevel123]],'B-Business Capability'!B:L,10,FALSE)</f>
        <v>Order-to-Cash (O2C)</v>
      </c>
      <c r="R3441">
        <f>VLOOKUP(KamstrupData[[#This Row],[IdLevel123]],'B-Business Capability'!B:L,11,FALSE)</f>
        <v>0</v>
      </c>
      <c r="T3441" t="s">
        <v>837</v>
      </c>
      <c r="U3441" t="str">
        <f>_xlfn.CONCAT(KamstrupData[[#This Row],[CountryCode]],"_",KamstrupData[[#This Row],[Business Area]],"_",KamstrupData[[#This Row],[DepartmentTeam]])</f>
        <v>DK10_Water - Customer Services_</v>
      </c>
      <c r="V3441" t="str">
        <f>VLOOKUP(KamstrupData[[#This Row],[ORG_Concat]],'O-Organization'!F:H,3,FALSE)</f>
        <v>11107_DK10_Customer Service_Water - Customer Services_</v>
      </c>
    </row>
    <row r="3442" spans="2:22">
      <c r="D3442" t="s">
        <v>152</v>
      </c>
      <c r="E3442" t="str">
        <f>VLOOKUP(D3442,'B-Business Capability'!B:H,5,FALSE)</f>
        <v>Customer Service</v>
      </c>
      <c r="F3442" t="str">
        <f>VLOOKUP(D3442,'B-Business Capability'!B:H,6,FALSE)</f>
        <v>Customer Service and Support</v>
      </c>
      <c r="G3442" t="str">
        <f>VLOOKUP(D3442,'B-Business Capability'!B:H,7,FALSE)</f>
        <v>Service Knowledge Base Management</v>
      </c>
      <c r="I3442" t="s">
        <v>253</v>
      </c>
      <c r="J3442" t="s">
        <v>1596</v>
      </c>
      <c r="L3442" t="s">
        <v>153</v>
      </c>
      <c r="M3442" t="str">
        <f>VLOOKUP(L3442,'A-Applications'!B:D,3,FALSE)</f>
        <v>VenzoAI (Kamassist)</v>
      </c>
      <c r="N3442" t="s">
        <v>147</v>
      </c>
      <c r="O3442" s="42" t="s">
        <v>54</v>
      </c>
      <c r="P3442" t="s">
        <v>79</v>
      </c>
      <c r="Q3442" t="str">
        <f>VLOOKUP(KamstrupData[[#This Row],[IdLevel123]],'B-Business Capability'!B:L,10,FALSE)</f>
        <v>Customer Service and Support</v>
      </c>
      <c r="R3442">
        <f>VLOOKUP(KamstrupData[[#This Row],[IdLevel123]],'B-Business Capability'!B:L,11,FALSE)</f>
        <v>0</v>
      </c>
      <c r="U3442" t="str">
        <f>_xlfn.CONCAT(KamstrupData[[#This Row],[CountryCode]],"_",KamstrupData[[#This Row],[Business Area]],"_",KamstrupData[[#This Row],[DepartmentTeam]])</f>
        <v>DK10_Water - Customer Services_</v>
      </c>
      <c r="V3442" t="str">
        <f>VLOOKUP(KamstrupData[[#This Row],[ORG_Concat]],'O-Organization'!F:H,3,FALSE)</f>
        <v>11107_DK10_Customer Service_Water - Customer Services_</v>
      </c>
    </row>
    <row r="3443" spans="2:22">
      <c r="D3443" t="s">
        <v>88</v>
      </c>
      <c r="E3443" t="str">
        <f>VLOOKUP(D3443,'B-Business Capability'!B:H,5,FALSE)</f>
        <v>Customer Service</v>
      </c>
      <c r="F3443" t="str">
        <f>VLOOKUP(D3443,'B-Business Capability'!B:H,6,FALSE)</f>
        <v>Customer Project Management</v>
      </c>
      <c r="G3443" t="str">
        <f>VLOOKUP(D3443,'B-Business Capability'!B:H,7,FALSE)</f>
        <v>Project Management</v>
      </c>
      <c r="I3443" t="s">
        <v>253</v>
      </c>
      <c r="J3443" t="s">
        <v>1596</v>
      </c>
      <c r="L3443" t="s">
        <v>154</v>
      </c>
      <c r="M3443" t="str">
        <f>VLOOKUP(L3443,'A-Applications'!B:D,3,FALSE)</f>
        <v>Media Center</v>
      </c>
      <c r="N3443" t="s">
        <v>53</v>
      </c>
      <c r="O3443" s="42" t="s">
        <v>54</v>
      </c>
      <c r="P3443" t="s">
        <v>75</v>
      </c>
      <c r="Q3443" t="str">
        <f>VLOOKUP(KamstrupData[[#This Row],[IdLevel123]],'B-Business Capability'!B:L,10,FALSE)</f>
        <v>Order-to-Cash (O2C)</v>
      </c>
      <c r="R3443">
        <f>VLOOKUP(KamstrupData[[#This Row],[IdLevel123]],'B-Business Capability'!B:L,11,FALSE)</f>
        <v>0</v>
      </c>
      <c r="T3443" t="s">
        <v>1013</v>
      </c>
      <c r="U3443" t="str">
        <f>_xlfn.CONCAT(KamstrupData[[#This Row],[CountryCode]],"_",KamstrupData[[#This Row],[Business Area]],"_",KamstrupData[[#This Row],[DepartmentTeam]])</f>
        <v>DK10_Water - Customer Services_</v>
      </c>
      <c r="V3443" t="str">
        <f>VLOOKUP(KamstrupData[[#This Row],[ORG_Concat]],'O-Organization'!F:H,3,FALSE)</f>
        <v>11107_DK10_Customer Service_Water - Customer Services_</v>
      </c>
    </row>
    <row r="3444" spans="2:22">
      <c r="B3444" s="28">
        <v>45292</v>
      </c>
      <c r="D3444" t="s">
        <v>236</v>
      </c>
      <c r="E3444" t="str">
        <f>VLOOKUP(D3444,'B-Business Capability'!B:H,5,FALSE)</f>
        <v>People and Culture</v>
      </c>
      <c r="F3444" t="str">
        <f>VLOOKUP(D3444,'B-Business Capability'!B:H,6,FALSE)</f>
        <v>Compensation &amp; Benefits</v>
      </c>
      <c r="G3444">
        <f>VLOOKUP(D3444,'B-Business Capability'!B:H,7,FALSE)</f>
        <v>0</v>
      </c>
      <c r="I3444" t="s">
        <v>253</v>
      </c>
      <c r="J3444" t="s">
        <v>1596</v>
      </c>
      <c r="L3444" t="s">
        <v>428</v>
      </c>
      <c r="M3444" t="str">
        <f>VLOOKUP(L3444,'A-Applications'!B:D,3,FALSE)</f>
        <v>Lessor Portal</v>
      </c>
      <c r="N3444" t="s">
        <v>53</v>
      </c>
      <c r="O3444" s="42" t="s">
        <v>54</v>
      </c>
      <c r="P3444" t="s">
        <v>429</v>
      </c>
      <c r="Q3444" t="str">
        <f>VLOOKUP(KamstrupData[[#This Row],[IdLevel123]],'B-Business Capability'!B:L,10,FALSE)</f>
        <v>Hire-to-Retire (H2R)</v>
      </c>
      <c r="R3444">
        <f>VLOOKUP(KamstrupData[[#This Row],[IdLevel123]],'B-Business Capability'!B:L,11,FALSE)</f>
        <v>700</v>
      </c>
      <c r="S3444" t="s">
        <v>237</v>
      </c>
      <c r="U3444" t="str">
        <f>_xlfn.CONCAT(KamstrupData[[#This Row],[CountryCode]],"_",KamstrupData[[#This Row],[Business Area]],"_",KamstrupData[[#This Row],[DepartmentTeam]])</f>
        <v>DK10_Water - Customer Services_</v>
      </c>
      <c r="V3444" t="str">
        <f>VLOOKUP(KamstrupData[[#This Row],[ORG_Concat]],'O-Organization'!F:H,3,FALSE)</f>
        <v>11107_DK10_Customer Service_Water - Customer Services_</v>
      </c>
    </row>
    <row r="3445" spans="2:22">
      <c r="D3445" t="s">
        <v>88</v>
      </c>
      <c r="E3445" t="str">
        <f>VLOOKUP(D3445,'B-Business Capability'!B:H,5,FALSE)</f>
        <v>Customer Service</v>
      </c>
      <c r="F3445" t="str">
        <f>VLOOKUP(D3445,'B-Business Capability'!B:H,6,FALSE)</f>
        <v>Customer Project Management</v>
      </c>
      <c r="G3445" t="str">
        <f>VLOOKUP(D3445,'B-Business Capability'!B:H,7,FALSE)</f>
        <v>Project Management</v>
      </c>
      <c r="I3445" t="s">
        <v>253</v>
      </c>
      <c r="J3445" t="s">
        <v>1596</v>
      </c>
      <c r="L3445" t="s">
        <v>431</v>
      </c>
      <c r="M3445" t="str">
        <f>VLOOKUP(L3445,'A-Applications'!B:D,3,FALSE)</f>
        <v>Postman</v>
      </c>
      <c r="N3445" t="s">
        <v>53</v>
      </c>
      <c r="O3445" s="42" t="s">
        <v>54</v>
      </c>
      <c r="P3445" t="s">
        <v>75</v>
      </c>
      <c r="Q3445" t="str">
        <f>VLOOKUP(KamstrupData[[#This Row],[IdLevel123]],'B-Business Capability'!B:L,10,FALSE)</f>
        <v>Order-to-Cash (O2C)</v>
      </c>
      <c r="R3445">
        <f>VLOOKUP(KamstrupData[[#This Row],[IdLevel123]],'B-Business Capability'!B:L,11,FALSE)</f>
        <v>0</v>
      </c>
      <c r="U3445" t="str">
        <f>_xlfn.CONCAT(KamstrupData[[#This Row],[CountryCode]],"_",KamstrupData[[#This Row],[Business Area]],"_",KamstrupData[[#This Row],[DepartmentTeam]])</f>
        <v>DK10_Water - Customer Services_</v>
      </c>
      <c r="V3445" t="str">
        <f>VLOOKUP(KamstrupData[[#This Row],[ORG_Concat]],'O-Organization'!F:H,3,FALSE)</f>
        <v>11107_DK10_Customer Service_Water - Customer Services_</v>
      </c>
    </row>
    <row r="3446" spans="2:22">
      <c r="D3446" t="s">
        <v>88</v>
      </c>
      <c r="E3446" t="str">
        <f>VLOOKUP(D3446,'B-Business Capability'!B:H,5,FALSE)</f>
        <v>Customer Service</v>
      </c>
      <c r="F3446" t="str">
        <f>VLOOKUP(D3446,'B-Business Capability'!B:H,6,FALSE)</f>
        <v>Customer Project Management</v>
      </c>
      <c r="G3446" t="str">
        <f>VLOOKUP(D3446,'B-Business Capability'!B:H,7,FALSE)</f>
        <v>Project Management</v>
      </c>
      <c r="I3446" t="s">
        <v>253</v>
      </c>
      <c r="J3446" t="s">
        <v>1596</v>
      </c>
      <c r="L3446" t="s">
        <v>155</v>
      </c>
      <c r="M3446" t="str">
        <f>VLOOKUP(L3446,'A-Applications'!B:D,3,FALSE)</f>
        <v>FileZilla</v>
      </c>
      <c r="N3446" t="s">
        <v>53</v>
      </c>
      <c r="O3446" s="42" t="s">
        <v>54</v>
      </c>
      <c r="P3446" t="s">
        <v>75</v>
      </c>
      <c r="Q3446" t="str">
        <f>VLOOKUP(KamstrupData[[#This Row],[IdLevel123]],'B-Business Capability'!B:L,10,FALSE)</f>
        <v>Order-to-Cash (O2C)</v>
      </c>
      <c r="R3446">
        <f>VLOOKUP(KamstrupData[[#This Row],[IdLevel123]],'B-Business Capability'!B:L,11,FALSE)</f>
        <v>0</v>
      </c>
      <c r="T3446" t="s">
        <v>837</v>
      </c>
      <c r="U3446" t="str">
        <f>_xlfn.CONCAT(KamstrupData[[#This Row],[CountryCode]],"_",KamstrupData[[#This Row],[Business Area]],"_",KamstrupData[[#This Row],[DepartmentTeam]])</f>
        <v>DK10_Water - Customer Services_</v>
      </c>
      <c r="V3446" t="str">
        <f>VLOOKUP(KamstrupData[[#This Row],[ORG_Concat]],'O-Organization'!F:H,3,FALSE)</f>
        <v>11107_DK10_Customer Service_Water - Customer Services_</v>
      </c>
    </row>
    <row r="3447" spans="2:22">
      <c r="D3447" t="s">
        <v>90</v>
      </c>
      <c r="E3447" t="str">
        <f>VLOOKUP(D3447,'B-Business Capability'!B:H,5,FALSE)</f>
        <v>Customer Service</v>
      </c>
      <c r="F3447" t="str">
        <f>VLOOKUP(D3447,'B-Business Capability'!B:H,6,FALSE)</f>
        <v>Customer Service and Support</v>
      </c>
      <c r="G3447">
        <f>VLOOKUP(D3447,'B-Business Capability'!B:H,7,FALSE)</f>
        <v>0</v>
      </c>
      <c r="I3447" t="s">
        <v>253</v>
      </c>
      <c r="J3447" t="s">
        <v>1596</v>
      </c>
      <c r="L3447" t="s">
        <v>157</v>
      </c>
      <c r="M3447" t="str">
        <f>VLOOKUP(L3447,'A-Applications'!B:D,3,FALSE)</f>
        <v>ServiceNow</v>
      </c>
      <c r="N3447" t="s">
        <v>147</v>
      </c>
      <c r="O3447" s="42" t="s">
        <v>66</v>
      </c>
      <c r="P3447" t="s">
        <v>79</v>
      </c>
      <c r="Q3447" t="str">
        <f>VLOOKUP(KamstrupData[[#This Row],[IdLevel123]],'B-Business Capability'!B:L,10,FALSE)</f>
        <v>Customer Service and Support</v>
      </c>
      <c r="R3447">
        <f>VLOOKUP(KamstrupData[[#This Row],[IdLevel123]],'B-Business Capability'!B:L,11,FALSE)</f>
        <v>0</v>
      </c>
      <c r="U3447" t="str">
        <f>_xlfn.CONCAT(KamstrupData[[#This Row],[CountryCode]],"_",KamstrupData[[#This Row],[Business Area]],"_",KamstrupData[[#This Row],[DepartmentTeam]])</f>
        <v>DK10_Water - Customer Services_</v>
      </c>
      <c r="V3447" t="str">
        <f>VLOOKUP(KamstrupData[[#This Row],[ORG_Concat]],'O-Organization'!F:H,3,FALSE)</f>
        <v>11107_DK10_Customer Service_Water - Customer Services_</v>
      </c>
    </row>
    <row r="3448" spans="2:22">
      <c r="D3448" t="s">
        <v>152</v>
      </c>
      <c r="E3448" t="str">
        <f>VLOOKUP(D3448,'B-Business Capability'!B:H,5,FALSE)</f>
        <v>Customer Service</v>
      </c>
      <c r="F3448" t="str">
        <f>VLOOKUP(D3448,'B-Business Capability'!B:H,6,FALSE)</f>
        <v>Customer Service and Support</v>
      </c>
      <c r="G3448" t="str">
        <f>VLOOKUP(D3448,'B-Business Capability'!B:H,7,FALSE)</f>
        <v>Service Knowledge Base Management</v>
      </c>
      <c r="I3448" t="s">
        <v>253</v>
      </c>
      <c r="J3448" t="s">
        <v>1596</v>
      </c>
      <c r="L3448" t="s">
        <v>157</v>
      </c>
      <c r="M3448" t="str">
        <f>VLOOKUP(L3448,'A-Applications'!B:D,3,FALSE)</f>
        <v>ServiceNow</v>
      </c>
      <c r="N3448" t="s">
        <v>53</v>
      </c>
      <c r="O3448" s="42" t="s">
        <v>54</v>
      </c>
      <c r="P3448" t="s">
        <v>79</v>
      </c>
      <c r="Q3448" t="str">
        <f>VLOOKUP(KamstrupData[[#This Row],[IdLevel123]],'B-Business Capability'!B:L,10,FALSE)</f>
        <v>Customer Service and Support</v>
      </c>
      <c r="R3448">
        <f>VLOOKUP(KamstrupData[[#This Row],[IdLevel123]],'B-Business Capability'!B:L,11,FALSE)</f>
        <v>0</v>
      </c>
      <c r="T3448" t="s">
        <v>839</v>
      </c>
      <c r="U3448" t="str">
        <f>_xlfn.CONCAT(KamstrupData[[#This Row],[CountryCode]],"_",KamstrupData[[#This Row],[Business Area]],"_",KamstrupData[[#This Row],[DepartmentTeam]])</f>
        <v>DK10_Water - Customer Services_</v>
      </c>
      <c r="V3448" t="str">
        <f>VLOOKUP(KamstrupData[[#This Row],[ORG_Concat]],'O-Organization'!F:H,3,FALSE)</f>
        <v>11107_DK10_Customer Service_Water - Customer Services_</v>
      </c>
    </row>
    <row r="3449" spans="2:22">
      <c r="D3449" t="s">
        <v>84</v>
      </c>
      <c r="E3449" t="str">
        <f>VLOOKUP(D3449,'B-Business Capability'!B:H,5,FALSE)</f>
        <v>OT Hosting</v>
      </c>
      <c r="F3449" t="str">
        <f>VLOOKUP(D3449,'B-Business Capability'!B:H,6,FALSE)</f>
        <v>OT Operations &amp; Service</v>
      </c>
      <c r="G3449">
        <f>VLOOKUP(D3449,'B-Business Capability'!B:H,7,FALSE)</f>
        <v>0</v>
      </c>
      <c r="I3449" t="s">
        <v>253</v>
      </c>
      <c r="J3449" t="s">
        <v>1596</v>
      </c>
      <c r="L3449" t="s">
        <v>157</v>
      </c>
      <c r="M3449" t="str">
        <f>VLOOKUP(L3449,'A-Applications'!B:D,3,FALSE)</f>
        <v>ServiceNow</v>
      </c>
      <c r="N3449" t="s">
        <v>147</v>
      </c>
      <c r="O3449" s="42" t="s">
        <v>66</v>
      </c>
      <c r="P3449" t="s">
        <v>79</v>
      </c>
      <c r="Q3449" t="str">
        <f>VLOOKUP(KamstrupData[[#This Row],[IdLevel123]],'B-Business Capability'!B:L,10,FALSE)</f>
        <v>N/A</v>
      </c>
      <c r="R3449">
        <f>VLOOKUP(KamstrupData[[#This Row],[IdLevel123]],'B-Business Capability'!B:L,11,FALSE)</f>
        <v>0</v>
      </c>
      <c r="U3449" t="str">
        <f>_xlfn.CONCAT(KamstrupData[[#This Row],[CountryCode]],"_",KamstrupData[[#This Row],[Business Area]],"_",KamstrupData[[#This Row],[DepartmentTeam]])</f>
        <v>DK10_Water - Customer Services_</v>
      </c>
      <c r="V3449" t="str">
        <f>VLOOKUP(KamstrupData[[#This Row],[ORG_Concat]],'O-Organization'!F:H,3,FALSE)</f>
        <v>11107_DK10_Customer Service_Water - Customer Services_</v>
      </c>
    </row>
    <row r="3450" spans="2:22">
      <c r="D3450" t="s">
        <v>1034</v>
      </c>
      <c r="E3450" t="str">
        <f>VLOOKUP(D3450,'B-Business Capability'!B:H,5,FALSE)</f>
        <v>Customer Service</v>
      </c>
      <c r="F3450" t="str">
        <f>VLOOKUP(D3450,'B-Business Capability'!B:H,6,FALSE)</f>
        <v>Customer Service Strategy and Planning</v>
      </c>
      <c r="G3450">
        <f>VLOOKUP(D3450,'B-Business Capability'!B:H,7,FALSE)</f>
        <v>0</v>
      </c>
      <c r="I3450" t="s">
        <v>253</v>
      </c>
      <c r="J3450" t="s">
        <v>1596</v>
      </c>
      <c r="L3450" t="s">
        <v>437</v>
      </c>
      <c r="M3450" t="str">
        <f>VLOOKUP(L3450,'A-Applications'!B:D,3,FALSE)</f>
        <v>ReadyAPI</v>
      </c>
      <c r="N3450" t="s">
        <v>53</v>
      </c>
      <c r="O3450" s="42" t="s">
        <v>54</v>
      </c>
      <c r="P3450" t="s">
        <v>75</v>
      </c>
      <c r="Q3450" t="str">
        <f>VLOOKUP(KamstrupData[[#This Row],[IdLevel123]],'B-Business Capability'!B:L,10,FALSE)</f>
        <v>Customer Service and Support</v>
      </c>
      <c r="R3450">
        <f>VLOOKUP(KamstrupData[[#This Row],[IdLevel123]],'B-Business Capability'!B:L,11,FALSE)</f>
        <v>0</v>
      </c>
      <c r="U3450" t="str">
        <f>_xlfn.CONCAT(KamstrupData[[#This Row],[CountryCode]],"_",KamstrupData[[#This Row],[Business Area]],"_",KamstrupData[[#This Row],[DepartmentTeam]])</f>
        <v>DK10_Water - Customer Services_</v>
      </c>
      <c r="V3450" t="str">
        <f>VLOOKUP(KamstrupData[[#This Row],[ORG_Concat]],'O-Organization'!F:H,3,FALSE)</f>
        <v>11107_DK10_Customer Service_Water - Customer Services_</v>
      </c>
    </row>
    <row r="3451" spans="2:22">
      <c r="D3451" t="s">
        <v>88</v>
      </c>
      <c r="E3451" t="str">
        <f>VLOOKUP(D3451,'B-Business Capability'!B:H,5,FALSE)</f>
        <v>Customer Service</v>
      </c>
      <c r="F3451" t="str">
        <f>VLOOKUP(D3451,'B-Business Capability'!B:H,6,FALSE)</f>
        <v>Customer Project Management</v>
      </c>
      <c r="G3451" t="str">
        <f>VLOOKUP(D3451,'B-Business Capability'!B:H,7,FALSE)</f>
        <v>Project Management</v>
      </c>
      <c r="I3451" t="s">
        <v>253</v>
      </c>
      <c r="J3451" t="s">
        <v>1596</v>
      </c>
      <c r="L3451" t="s">
        <v>437</v>
      </c>
      <c r="M3451" t="str">
        <f>VLOOKUP(L3451,'A-Applications'!B:D,3,FALSE)</f>
        <v>ReadyAPI</v>
      </c>
      <c r="N3451" t="s">
        <v>53</v>
      </c>
      <c r="O3451" s="42" t="s">
        <v>54</v>
      </c>
      <c r="P3451" t="s">
        <v>79</v>
      </c>
      <c r="Q3451" t="str">
        <f>VLOOKUP(KamstrupData[[#This Row],[IdLevel123]],'B-Business Capability'!B:L,10,FALSE)</f>
        <v>Order-to-Cash (O2C)</v>
      </c>
      <c r="R3451">
        <f>VLOOKUP(KamstrupData[[#This Row],[IdLevel123]],'B-Business Capability'!B:L,11,FALSE)</f>
        <v>0</v>
      </c>
      <c r="U3451" t="str">
        <f>_xlfn.CONCAT(KamstrupData[[#This Row],[CountryCode]],"_",KamstrupData[[#This Row],[Business Area]],"_",KamstrupData[[#This Row],[DepartmentTeam]])</f>
        <v>DK10_Water - Customer Services_</v>
      </c>
      <c r="V3451" t="str">
        <f>VLOOKUP(KamstrupData[[#This Row],[ORG_Concat]],'O-Organization'!F:H,3,FALSE)</f>
        <v>11107_DK10_Customer Service_Water - Customer Services_</v>
      </c>
    </row>
    <row r="3452" spans="2:22">
      <c r="D3452" t="s">
        <v>88</v>
      </c>
      <c r="E3452" t="str">
        <f>VLOOKUP(D3452,'B-Business Capability'!B:H,5,FALSE)</f>
        <v>Customer Service</v>
      </c>
      <c r="F3452" t="str">
        <f>VLOOKUP(D3452,'B-Business Capability'!B:H,6,FALSE)</f>
        <v>Customer Project Management</v>
      </c>
      <c r="G3452" t="str">
        <f>VLOOKUP(D3452,'B-Business Capability'!B:H,7,FALSE)</f>
        <v>Project Management</v>
      </c>
      <c r="I3452" t="s">
        <v>253</v>
      </c>
      <c r="J3452" t="s">
        <v>1596</v>
      </c>
      <c r="L3452" t="s">
        <v>167</v>
      </c>
      <c r="M3452" t="str">
        <f>VLOOKUP(L3452,'A-Applications'!B:D,3,FALSE)</f>
        <v>License Tool</v>
      </c>
      <c r="N3452" t="s">
        <v>53</v>
      </c>
      <c r="O3452" s="42" t="s">
        <v>54</v>
      </c>
      <c r="P3452" t="s">
        <v>75</v>
      </c>
      <c r="Q3452" t="str">
        <f>VLOOKUP(KamstrupData[[#This Row],[IdLevel123]],'B-Business Capability'!B:L,10,FALSE)</f>
        <v>Order-to-Cash (O2C)</v>
      </c>
      <c r="R3452">
        <f>VLOOKUP(KamstrupData[[#This Row],[IdLevel123]],'B-Business Capability'!B:L,11,FALSE)</f>
        <v>0</v>
      </c>
      <c r="U3452" t="str">
        <f>_xlfn.CONCAT(KamstrupData[[#This Row],[CountryCode]],"_",KamstrupData[[#This Row],[Business Area]],"_",KamstrupData[[#This Row],[DepartmentTeam]])</f>
        <v>DK10_Water - Customer Services_</v>
      </c>
      <c r="V3452" t="str">
        <f>VLOOKUP(KamstrupData[[#This Row],[ORG_Concat]],'O-Organization'!F:H,3,FALSE)</f>
        <v>11107_DK10_Customer Service_Water - Customer Services_</v>
      </c>
    </row>
    <row r="3453" spans="2:22">
      <c r="D3453" t="s">
        <v>78</v>
      </c>
      <c r="E3453" t="str">
        <f>VLOOKUP(D3453,'B-Business Capability'!B:H,5,FALSE)</f>
        <v>Customer Service</v>
      </c>
      <c r="F3453" t="str">
        <f>VLOOKUP(D3453,'B-Business Capability'!B:H,6,FALSE)</f>
        <v>Customer Service and Support</v>
      </c>
      <c r="G3453" t="str">
        <f>VLOOKUP(D3453,'B-Business Capability'!B:H,7,FALSE)</f>
        <v>Service Request Management</v>
      </c>
      <c r="I3453" t="s">
        <v>253</v>
      </c>
      <c r="J3453" t="s">
        <v>1596</v>
      </c>
      <c r="L3453" t="s">
        <v>168</v>
      </c>
      <c r="M3453" t="str">
        <f>VLOOKUP(L3453,'A-Applications'!B:D,3,FALSE)</f>
        <v>Performance Center</v>
      </c>
      <c r="N3453" t="s">
        <v>147</v>
      </c>
      <c r="O3453" s="42" t="s">
        <v>66</v>
      </c>
      <c r="P3453" t="s">
        <v>79</v>
      </c>
      <c r="Q3453" t="str">
        <f>VLOOKUP(KamstrupData[[#This Row],[IdLevel123]],'B-Business Capability'!B:L,10,FALSE)</f>
        <v>Customer Service and Support</v>
      </c>
      <c r="R3453">
        <f>VLOOKUP(KamstrupData[[#This Row],[IdLevel123]],'B-Business Capability'!B:L,11,FALSE)</f>
        <v>0</v>
      </c>
      <c r="U3453" t="str">
        <f>_xlfn.CONCAT(KamstrupData[[#This Row],[CountryCode]],"_",KamstrupData[[#This Row],[Business Area]],"_",KamstrupData[[#This Row],[DepartmentTeam]])</f>
        <v>DK10_Water - Customer Services_</v>
      </c>
      <c r="V3453" t="str">
        <f>VLOOKUP(KamstrupData[[#This Row],[ORG_Concat]],'O-Organization'!F:H,3,FALSE)</f>
        <v>11107_DK10_Customer Service_Water - Customer Services_</v>
      </c>
    </row>
    <row r="3454" spans="2:22">
      <c r="D3454" t="s">
        <v>88</v>
      </c>
      <c r="E3454" t="str">
        <f>VLOOKUP(D3454,'B-Business Capability'!B:H,5,FALSE)</f>
        <v>Customer Service</v>
      </c>
      <c r="F3454" t="str">
        <f>VLOOKUP(D3454,'B-Business Capability'!B:H,6,FALSE)</f>
        <v>Customer Project Management</v>
      </c>
      <c r="G3454" t="str">
        <f>VLOOKUP(D3454,'B-Business Capability'!B:H,7,FALSE)</f>
        <v>Project Management</v>
      </c>
      <c r="I3454" t="s">
        <v>253</v>
      </c>
      <c r="J3454" t="s">
        <v>1596</v>
      </c>
      <c r="L3454" t="s">
        <v>445</v>
      </c>
      <c r="M3454" t="str">
        <f>VLOOKUP(L3454,'A-Applications'!B:D,3,FALSE)</f>
        <v>Microsoft Visual Studio Code</v>
      </c>
      <c r="N3454" t="s">
        <v>53</v>
      </c>
      <c r="O3454" s="42" t="s">
        <v>54</v>
      </c>
      <c r="P3454" t="s">
        <v>75</v>
      </c>
      <c r="Q3454" t="str">
        <f>VLOOKUP(KamstrupData[[#This Row],[IdLevel123]],'B-Business Capability'!B:L,10,FALSE)</f>
        <v>Order-to-Cash (O2C)</v>
      </c>
      <c r="R3454">
        <f>VLOOKUP(KamstrupData[[#This Row],[IdLevel123]],'B-Business Capability'!B:L,11,FALSE)</f>
        <v>0</v>
      </c>
      <c r="U3454" t="str">
        <f>_xlfn.CONCAT(KamstrupData[[#This Row],[CountryCode]],"_",KamstrupData[[#This Row],[Business Area]],"_",KamstrupData[[#This Row],[DepartmentTeam]])</f>
        <v>DK10_Water - Customer Services_</v>
      </c>
      <c r="V3454" t="str">
        <f>VLOOKUP(KamstrupData[[#This Row],[ORG_Concat]],'O-Organization'!F:H,3,FALSE)</f>
        <v>11107_DK10_Customer Service_Water - Customer Services_</v>
      </c>
    </row>
    <row r="3455" spans="2:22">
      <c r="D3455" t="s">
        <v>78</v>
      </c>
      <c r="E3455" t="str">
        <f>VLOOKUP(D3455,'B-Business Capability'!B:H,5,FALSE)</f>
        <v>Customer Service</v>
      </c>
      <c r="F3455" t="str">
        <f>VLOOKUP(D3455,'B-Business Capability'!B:H,6,FALSE)</f>
        <v>Customer Service and Support</v>
      </c>
      <c r="G3455" t="str">
        <f>VLOOKUP(D3455,'B-Business Capability'!B:H,7,FALSE)</f>
        <v>Service Request Management</v>
      </c>
      <c r="I3455" t="s">
        <v>253</v>
      </c>
      <c r="J3455" t="s">
        <v>1596</v>
      </c>
      <c r="L3455" t="s">
        <v>172</v>
      </c>
      <c r="M3455" t="str">
        <f>VLOOKUP(L3455,'A-Applications'!B:D,3,FALSE)</f>
        <v>QGIS</v>
      </c>
      <c r="N3455" t="s">
        <v>53</v>
      </c>
      <c r="O3455" s="42" t="s">
        <v>54</v>
      </c>
      <c r="P3455" t="s">
        <v>79</v>
      </c>
      <c r="Q3455" t="str">
        <f>VLOOKUP(KamstrupData[[#This Row],[IdLevel123]],'B-Business Capability'!B:L,10,FALSE)</f>
        <v>Customer Service and Support</v>
      </c>
      <c r="R3455">
        <f>VLOOKUP(KamstrupData[[#This Row],[IdLevel123]],'B-Business Capability'!B:L,11,FALSE)</f>
        <v>0</v>
      </c>
      <c r="T3455" t="s">
        <v>1016</v>
      </c>
      <c r="U3455" t="str">
        <f>_xlfn.CONCAT(KamstrupData[[#This Row],[CountryCode]],"_",KamstrupData[[#This Row],[Business Area]],"_",KamstrupData[[#This Row],[DepartmentTeam]])</f>
        <v>DK10_Water - Customer Services_</v>
      </c>
      <c r="V3455" t="str">
        <f>VLOOKUP(KamstrupData[[#This Row],[ORG_Concat]],'O-Organization'!F:H,3,FALSE)</f>
        <v>11107_DK10_Customer Service_Water - Customer Services_</v>
      </c>
    </row>
    <row r="3456" spans="2:22">
      <c r="D3456" t="s">
        <v>88</v>
      </c>
      <c r="E3456" t="str">
        <f>VLOOKUP(D3456,'B-Business Capability'!B:H,5,FALSE)</f>
        <v>Customer Service</v>
      </c>
      <c r="F3456" t="str">
        <f>VLOOKUP(D3456,'B-Business Capability'!B:H,6,FALSE)</f>
        <v>Customer Project Management</v>
      </c>
      <c r="G3456" t="str">
        <f>VLOOKUP(D3456,'B-Business Capability'!B:H,7,FALSE)</f>
        <v>Project Management</v>
      </c>
      <c r="I3456" t="s">
        <v>253</v>
      </c>
      <c r="J3456" t="s">
        <v>1596</v>
      </c>
      <c r="L3456" t="s">
        <v>172</v>
      </c>
      <c r="M3456" t="str">
        <f>VLOOKUP(L3456,'A-Applications'!B:D,3,FALSE)</f>
        <v>QGIS</v>
      </c>
      <c r="N3456" t="s">
        <v>53</v>
      </c>
      <c r="O3456" s="42" t="s">
        <v>54</v>
      </c>
      <c r="P3456" t="s">
        <v>75</v>
      </c>
      <c r="Q3456" t="str">
        <f>VLOOKUP(KamstrupData[[#This Row],[IdLevel123]],'B-Business Capability'!B:L,10,FALSE)</f>
        <v>Order-to-Cash (O2C)</v>
      </c>
      <c r="R3456">
        <f>VLOOKUP(KamstrupData[[#This Row],[IdLevel123]],'B-Business Capability'!B:L,11,FALSE)</f>
        <v>0</v>
      </c>
      <c r="T3456" t="s">
        <v>837</v>
      </c>
      <c r="U3456" t="str">
        <f>_xlfn.CONCAT(KamstrupData[[#This Row],[CountryCode]],"_",KamstrupData[[#This Row],[Business Area]],"_",KamstrupData[[#This Row],[DepartmentTeam]])</f>
        <v>DK10_Water - Customer Services_</v>
      </c>
      <c r="V3456" t="str">
        <f>VLOOKUP(KamstrupData[[#This Row],[ORG_Concat]],'O-Organization'!F:H,3,FALSE)</f>
        <v>11107_DK10_Customer Service_Water - Customer Services_</v>
      </c>
    </row>
    <row r="3457" spans="4:22">
      <c r="D3457" t="s">
        <v>88</v>
      </c>
      <c r="E3457" t="str">
        <f>VLOOKUP(D3457,'B-Business Capability'!B:H,5,FALSE)</f>
        <v>Customer Service</v>
      </c>
      <c r="F3457" t="str">
        <f>VLOOKUP(D3457,'B-Business Capability'!B:H,6,FALSE)</f>
        <v>Customer Project Management</v>
      </c>
      <c r="G3457" t="str">
        <f>VLOOKUP(D3457,'B-Business Capability'!B:H,7,FALSE)</f>
        <v>Project Management</v>
      </c>
      <c r="I3457" t="s">
        <v>253</v>
      </c>
      <c r="J3457" t="s">
        <v>1596</v>
      </c>
      <c r="L3457" t="s">
        <v>447</v>
      </c>
      <c r="M3457" t="str">
        <f>VLOOKUP(L3457,'A-Applications'!B:D,3,FALSE)</f>
        <v>Radio Survey</v>
      </c>
      <c r="N3457" t="s">
        <v>53</v>
      </c>
      <c r="O3457" s="42" t="s">
        <v>54</v>
      </c>
      <c r="P3457" t="s">
        <v>75</v>
      </c>
      <c r="Q3457" t="str">
        <f>VLOOKUP(KamstrupData[[#This Row],[IdLevel123]],'B-Business Capability'!B:L,10,FALSE)</f>
        <v>Order-to-Cash (O2C)</v>
      </c>
      <c r="R3457">
        <f>VLOOKUP(KamstrupData[[#This Row],[IdLevel123]],'B-Business Capability'!B:L,11,FALSE)</f>
        <v>0</v>
      </c>
      <c r="T3457" t="s">
        <v>837</v>
      </c>
      <c r="U3457" t="str">
        <f>_xlfn.CONCAT(KamstrupData[[#This Row],[CountryCode]],"_",KamstrupData[[#This Row],[Business Area]],"_",KamstrupData[[#This Row],[DepartmentTeam]])</f>
        <v>DK10_Water - Customer Services_</v>
      </c>
      <c r="V3457" t="str">
        <f>VLOOKUP(KamstrupData[[#This Row],[ORG_Concat]],'O-Organization'!F:H,3,FALSE)</f>
        <v>11107_DK10_Customer Service_Water - Customer Services_</v>
      </c>
    </row>
    <row r="3458" spans="4:22">
      <c r="D3458" t="s">
        <v>128</v>
      </c>
      <c r="E3458" t="str">
        <f>VLOOKUP(D3458,'B-Business Capability'!B:H,5,FALSE)</f>
        <v>Sales</v>
      </c>
      <c r="F3458" t="str">
        <f>VLOOKUP(D3458,'B-Business Capability'!B:H,6,FALSE)</f>
        <v>Sales Execution and Customer Engagement</v>
      </c>
      <c r="G3458" t="str">
        <f>VLOOKUP(D3458,'B-Business Capability'!B:H,7,FALSE)</f>
        <v>Project selling</v>
      </c>
      <c r="I3458" t="s">
        <v>253</v>
      </c>
      <c r="J3458" t="s">
        <v>1596</v>
      </c>
      <c r="L3458" t="s">
        <v>1039</v>
      </c>
      <c r="M3458" t="str">
        <f>VLOOKUP(L3458,'A-Applications'!B:D,3,FALSE)</f>
        <v>Mastedatabasen</v>
      </c>
      <c r="N3458" t="s">
        <v>53</v>
      </c>
      <c r="O3458" s="42" t="s">
        <v>54</v>
      </c>
      <c r="P3458" t="s">
        <v>75</v>
      </c>
      <c r="Q3458" t="str">
        <f>VLOOKUP(KamstrupData[[#This Row],[IdLevel123]],'B-Business Capability'!B:L,10,FALSE)</f>
        <v>Order-to-Cash (O2C)</v>
      </c>
      <c r="R3458">
        <f>VLOOKUP(KamstrupData[[#This Row],[IdLevel123]],'B-Business Capability'!B:L,11,FALSE)</f>
        <v>550</v>
      </c>
      <c r="T3458" t="s">
        <v>837</v>
      </c>
      <c r="U3458" t="str">
        <f>_xlfn.CONCAT(KamstrupData[[#This Row],[CountryCode]],"_",KamstrupData[[#This Row],[Business Area]],"_",KamstrupData[[#This Row],[DepartmentTeam]])</f>
        <v>DK10_Water - Customer Services_</v>
      </c>
      <c r="V3458" t="str">
        <f>VLOOKUP(KamstrupData[[#This Row],[ORG_Concat]],'O-Organization'!F:H,3,FALSE)</f>
        <v>11107_DK10_Customer Service_Water - Customer Services_</v>
      </c>
    </row>
    <row r="3459" spans="4:22">
      <c r="D3459" t="s">
        <v>88</v>
      </c>
      <c r="E3459" t="str">
        <f>VLOOKUP(D3459,'B-Business Capability'!B:H,5,FALSE)</f>
        <v>Customer Service</v>
      </c>
      <c r="F3459" t="str">
        <f>VLOOKUP(D3459,'B-Business Capability'!B:H,6,FALSE)</f>
        <v>Customer Project Management</v>
      </c>
      <c r="G3459" t="str">
        <f>VLOOKUP(D3459,'B-Business Capability'!B:H,7,FALSE)</f>
        <v>Project Management</v>
      </c>
      <c r="I3459" t="s">
        <v>253</v>
      </c>
      <c r="J3459" t="s">
        <v>1596</v>
      </c>
      <c r="L3459" t="s">
        <v>1039</v>
      </c>
      <c r="M3459" t="str">
        <f>VLOOKUP(L3459,'A-Applications'!B:D,3,FALSE)</f>
        <v>Mastedatabasen</v>
      </c>
      <c r="N3459" t="s">
        <v>53</v>
      </c>
      <c r="O3459" s="42" t="s">
        <v>54</v>
      </c>
      <c r="P3459" t="s">
        <v>75</v>
      </c>
      <c r="Q3459" t="str">
        <f>VLOOKUP(KamstrupData[[#This Row],[IdLevel123]],'B-Business Capability'!B:L,10,FALSE)</f>
        <v>Order-to-Cash (O2C)</v>
      </c>
      <c r="R3459">
        <f>VLOOKUP(KamstrupData[[#This Row],[IdLevel123]],'B-Business Capability'!B:L,11,FALSE)</f>
        <v>0</v>
      </c>
      <c r="T3459" t="s">
        <v>837</v>
      </c>
      <c r="U3459" t="str">
        <f>_xlfn.CONCAT(KamstrupData[[#This Row],[CountryCode]],"_",KamstrupData[[#This Row],[Business Area]],"_",KamstrupData[[#This Row],[DepartmentTeam]])</f>
        <v>DK10_Water - Customer Services_</v>
      </c>
      <c r="V3459" t="str">
        <f>VLOOKUP(KamstrupData[[#This Row],[ORG_Concat]],'O-Organization'!F:H,3,FALSE)</f>
        <v>11107_DK10_Customer Service_Water - Customer Services_</v>
      </c>
    </row>
    <row r="3460" spans="4:22">
      <c r="D3460" t="s">
        <v>128</v>
      </c>
      <c r="E3460" t="str">
        <f>VLOOKUP(D3460,'B-Business Capability'!B:H,5,FALSE)</f>
        <v>Sales</v>
      </c>
      <c r="F3460" t="str">
        <f>VLOOKUP(D3460,'B-Business Capability'!B:H,6,FALSE)</f>
        <v>Sales Execution and Customer Engagement</v>
      </c>
      <c r="G3460" t="str">
        <f>VLOOKUP(D3460,'B-Business Capability'!B:H,7,FALSE)</f>
        <v>Project selling</v>
      </c>
      <c r="I3460" t="s">
        <v>253</v>
      </c>
      <c r="J3460" t="s">
        <v>1596</v>
      </c>
      <c r="L3460" t="s">
        <v>1040</v>
      </c>
      <c r="M3460" t="str">
        <f>VLOOKUP(L3460,'A-Applications'!B:D,3,FALSE)</f>
        <v>Skråfoto - Dataforsyningen</v>
      </c>
      <c r="N3460" t="s">
        <v>53</v>
      </c>
      <c r="O3460" s="42" t="s">
        <v>54</v>
      </c>
      <c r="P3460" t="s">
        <v>75</v>
      </c>
      <c r="Q3460" t="str">
        <f>VLOOKUP(KamstrupData[[#This Row],[IdLevel123]],'B-Business Capability'!B:L,10,FALSE)</f>
        <v>Order-to-Cash (O2C)</v>
      </c>
      <c r="R3460">
        <f>VLOOKUP(KamstrupData[[#This Row],[IdLevel123]],'B-Business Capability'!B:L,11,FALSE)</f>
        <v>550</v>
      </c>
      <c r="U3460" t="str">
        <f>_xlfn.CONCAT(KamstrupData[[#This Row],[CountryCode]],"_",KamstrupData[[#This Row],[Business Area]],"_",KamstrupData[[#This Row],[DepartmentTeam]])</f>
        <v>DK10_Water - Customer Services_</v>
      </c>
      <c r="V3460" t="str">
        <f>VLOOKUP(KamstrupData[[#This Row],[ORG_Concat]],'O-Organization'!F:H,3,FALSE)</f>
        <v>11107_DK10_Customer Service_Water - Customer Services_</v>
      </c>
    </row>
    <row r="3461" spans="4:22">
      <c r="D3461" t="s">
        <v>88</v>
      </c>
      <c r="E3461" t="str">
        <f>VLOOKUP(D3461,'B-Business Capability'!B:H,5,FALSE)</f>
        <v>Customer Service</v>
      </c>
      <c r="F3461" t="str">
        <f>VLOOKUP(D3461,'B-Business Capability'!B:H,6,FALSE)</f>
        <v>Customer Project Management</v>
      </c>
      <c r="G3461" t="str">
        <f>VLOOKUP(D3461,'B-Business Capability'!B:H,7,FALSE)</f>
        <v>Project Management</v>
      </c>
      <c r="I3461" t="s">
        <v>253</v>
      </c>
      <c r="J3461" t="s">
        <v>1596</v>
      </c>
      <c r="L3461" t="s">
        <v>1040</v>
      </c>
      <c r="M3461" t="str">
        <f>VLOOKUP(L3461,'A-Applications'!B:D,3,FALSE)</f>
        <v>Skråfoto - Dataforsyningen</v>
      </c>
      <c r="N3461" t="s">
        <v>53</v>
      </c>
      <c r="O3461" s="42" t="s">
        <v>54</v>
      </c>
      <c r="P3461" t="s">
        <v>75</v>
      </c>
      <c r="Q3461" t="str">
        <f>VLOOKUP(KamstrupData[[#This Row],[IdLevel123]],'B-Business Capability'!B:L,10,FALSE)</f>
        <v>Order-to-Cash (O2C)</v>
      </c>
      <c r="R3461">
        <f>VLOOKUP(KamstrupData[[#This Row],[IdLevel123]],'B-Business Capability'!B:L,11,FALSE)</f>
        <v>0</v>
      </c>
      <c r="U3461" t="str">
        <f>_xlfn.CONCAT(KamstrupData[[#This Row],[CountryCode]],"_",KamstrupData[[#This Row],[Business Area]],"_",KamstrupData[[#This Row],[DepartmentTeam]])</f>
        <v>DK10_Water - Customer Services_</v>
      </c>
      <c r="V3461" t="str">
        <f>VLOOKUP(KamstrupData[[#This Row],[ORG_Concat]],'O-Organization'!F:H,3,FALSE)</f>
        <v>11107_DK10_Customer Service_Water - Customer Services_</v>
      </c>
    </row>
    <row r="3462" spans="4:22">
      <c r="D3462" t="s">
        <v>88</v>
      </c>
      <c r="E3462" t="str">
        <f>VLOOKUP(D3462,'B-Business Capability'!B:H,5,FALSE)</f>
        <v>Customer Service</v>
      </c>
      <c r="F3462" t="str">
        <f>VLOOKUP(D3462,'B-Business Capability'!B:H,6,FALSE)</f>
        <v>Customer Project Management</v>
      </c>
      <c r="G3462" t="str">
        <f>VLOOKUP(D3462,'B-Business Capability'!B:H,7,FALSE)</f>
        <v>Project Management</v>
      </c>
      <c r="I3462" t="s">
        <v>253</v>
      </c>
      <c r="J3462" t="s">
        <v>1596</v>
      </c>
      <c r="L3462" t="s">
        <v>173</v>
      </c>
      <c r="M3462" t="str">
        <f>VLOOKUP(L3462,'A-Applications'!B:D,3,FALSE)</f>
        <v>Check.Kamstrup (READy device check)</v>
      </c>
      <c r="N3462" t="s">
        <v>53</v>
      </c>
      <c r="O3462" s="42" t="s">
        <v>66</v>
      </c>
      <c r="P3462" t="s">
        <v>75</v>
      </c>
      <c r="Q3462" t="str">
        <f>VLOOKUP(KamstrupData[[#This Row],[IdLevel123]],'B-Business Capability'!B:L,10,FALSE)</f>
        <v>Order-to-Cash (O2C)</v>
      </c>
      <c r="R3462">
        <f>VLOOKUP(KamstrupData[[#This Row],[IdLevel123]],'B-Business Capability'!B:L,11,FALSE)</f>
        <v>0</v>
      </c>
      <c r="T3462" t="s">
        <v>837</v>
      </c>
      <c r="U3462" t="str">
        <f>_xlfn.CONCAT(KamstrupData[[#This Row],[CountryCode]],"_",KamstrupData[[#This Row],[Business Area]],"_",KamstrupData[[#This Row],[DepartmentTeam]])</f>
        <v>DK10_Water - Customer Services_</v>
      </c>
      <c r="V3462" t="str">
        <f>VLOOKUP(KamstrupData[[#This Row],[ORG_Concat]],'O-Organization'!F:H,3,FALSE)</f>
        <v>11107_DK10_Customer Service_Water - Customer Services_</v>
      </c>
    </row>
    <row r="3463" spans="4:22">
      <c r="D3463" t="s">
        <v>88</v>
      </c>
      <c r="E3463" t="str">
        <f>VLOOKUP(D3463,'B-Business Capability'!B:H,5,FALSE)</f>
        <v>Customer Service</v>
      </c>
      <c r="F3463" t="str">
        <f>VLOOKUP(D3463,'B-Business Capability'!B:H,6,FALSE)</f>
        <v>Customer Project Management</v>
      </c>
      <c r="G3463" t="str">
        <f>VLOOKUP(D3463,'B-Business Capability'!B:H,7,FALSE)</f>
        <v>Project Management</v>
      </c>
      <c r="I3463" t="s">
        <v>253</v>
      </c>
      <c r="J3463" t="s">
        <v>1596</v>
      </c>
      <c r="L3463" t="s">
        <v>1041</v>
      </c>
      <c r="M3463" t="str">
        <f>VLOOKUP(L3463,'A-Applications'!B:D,3,FALSE)</f>
        <v>Kamstrup Traceability – Unknown device</v>
      </c>
      <c r="N3463" t="s">
        <v>53</v>
      </c>
      <c r="O3463" s="42" t="s">
        <v>62</v>
      </c>
      <c r="P3463" t="s">
        <v>75</v>
      </c>
      <c r="Q3463" t="str">
        <f>VLOOKUP(KamstrupData[[#This Row],[IdLevel123]],'B-Business Capability'!B:L,10,FALSE)</f>
        <v>Order-to-Cash (O2C)</v>
      </c>
      <c r="R3463">
        <f>VLOOKUP(KamstrupData[[#This Row],[IdLevel123]],'B-Business Capability'!B:L,11,FALSE)</f>
        <v>0</v>
      </c>
      <c r="T3463" t="s">
        <v>837</v>
      </c>
      <c r="U3463" t="str">
        <f>_xlfn.CONCAT(KamstrupData[[#This Row],[CountryCode]],"_",KamstrupData[[#This Row],[Business Area]],"_",KamstrupData[[#This Row],[DepartmentTeam]])</f>
        <v>DK10_Water - Customer Services_</v>
      </c>
      <c r="V3463" t="str">
        <f>VLOOKUP(KamstrupData[[#This Row],[ORG_Concat]],'O-Organization'!F:H,3,FALSE)</f>
        <v>11107_DK10_Customer Service_Water - Customer Services_</v>
      </c>
    </row>
    <row r="3464" spans="4:22">
      <c r="D3464" t="s">
        <v>78</v>
      </c>
      <c r="E3464" t="str">
        <f>VLOOKUP(D3464,'B-Business Capability'!B:H,5,FALSE)</f>
        <v>Customer Service</v>
      </c>
      <c r="F3464" t="str">
        <f>VLOOKUP(D3464,'B-Business Capability'!B:H,6,FALSE)</f>
        <v>Customer Service and Support</v>
      </c>
      <c r="G3464" t="str">
        <f>VLOOKUP(D3464,'B-Business Capability'!B:H,7,FALSE)</f>
        <v>Service Request Management</v>
      </c>
      <c r="I3464" t="s">
        <v>253</v>
      </c>
      <c r="J3464" t="s">
        <v>1596</v>
      </c>
      <c r="L3464" t="s">
        <v>175</v>
      </c>
      <c r="M3464" t="str">
        <f>VLOOKUP(L3464,'A-Applications'!B:D,3,FALSE)</f>
        <v>Telia Smartconnect (MNO Portal)</v>
      </c>
      <c r="N3464" t="s">
        <v>53</v>
      </c>
      <c r="O3464" s="42" t="s">
        <v>54</v>
      </c>
      <c r="P3464" t="s">
        <v>79</v>
      </c>
      <c r="Q3464" t="str">
        <f>VLOOKUP(KamstrupData[[#This Row],[IdLevel123]],'B-Business Capability'!B:L,10,FALSE)</f>
        <v>Customer Service and Support</v>
      </c>
      <c r="R3464">
        <f>VLOOKUP(KamstrupData[[#This Row],[IdLevel123]],'B-Business Capability'!B:L,11,FALSE)</f>
        <v>0</v>
      </c>
      <c r="U3464" t="str">
        <f>_xlfn.CONCAT(KamstrupData[[#This Row],[CountryCode]],"_",KamstrupData[[#This Row],[Business Area]],"_",KamstrupData[[#This Row],[DepartmentTeam]])</f>
        <v>DK10_Water - Customer Services_</v>
      </c>
      <c r="V3464" t="str">
        <f>VLOOKUP(KamstrupData[[#This Row],[ORG_Concat]],'O-Organization'!F:H,3,FALSE)</f>
        <v>11107_DK10_Customer Service_Water - Customer Services_</v>
      </c>
    </row>
    <row r="3465" spans="4:22">
      <c r="D3465" t="s">
        <v>88</v>
      </c>
      <c r="E3465" t="str">
        <f>VLOOKUP(D3465,'B-Business Capability'!B:H,5,FALSE)</f>
        <v>Customer Service</v>
      </c>
      <c r="F3465" t="str">
        <f>VLOOKUP(D3465,'B-Business Capability'!B:H,6,FALSE)</f>
        <v>Customer Project Management</v>
      </c>
      <c r="G3465" t="str">
        <f>VLOOKUP(D3465,'B-Business Capability'!B:H,7,FALSE)</f>
        <v>Project Management</v>
      </c>
      <c r="I3465" t="s">
        <v>253</v>
      </c>
      <c r="J3465" t="s">
        <v>1596</v>
      </c>
      <c r="L3465" t="s">
        <v>175</v>
      </c>
      <c r="M3465" t="str">
        <f>VLOOKUP(L3465,'A-Applications'!B:D,3,FALSE)</f>
        <v>Telia Smartconnect (MNO Portal)</v>
      </c>
      <c r="N3465" t="s">
        <v>53</v>
      </c>
      <c r="O3465" s="42" t="s">
        <v>66</v>
      </c>
      <c r="P3465" t="s">
        <v>75</v>
      </c>
      <c r="Q3465" t="str">
        <f>VLOOKUP(KamstrupData[[#This Row],[IdLevel123]],'B-Business Capability'!B:L,10,FALSE)</f>
        <v>Order-to-Cash (O2C)</v>
      </c>
      <c r="R3465">
        <f>VLOOKUP(KamstrupData[[#This Row],[IdLevel123]],'B-Business Capability'!B:L,11,FALSE)</f>
        <v>0</v>
      </c>
      <c r="U3465" t="str">
        <f>_xlfn.CONCAT(KamstrupData[[#This Row],[CountryCode]],"_",KamstrupData[[#This Row],[Business Area]],"_",KamstrupData[[#This Row],[DepartmentTeam]])</f>
        <v>DK10_Water - Customer Services_</v>
      </c>
      <c r="V3465" t="str">
        <f>VLOOKUP(KamstrupData[[#This Row],[ORG_Concat]],'O-Organization'!F:H,3,FALSE)</f>
        <v>11107_DK10_Customer Service_Water - Customer Services_</v>
      </c>
    </row>
    <row r="3466" spans="4:22">
      <c r="D3466" t="s">
        <v>78</v>
      </c>
      <c r="E3466" t="str">
        <f>VLOOKUP(D3466,'B-Business Capability'!B:H,5,FALSE)</f>
        <v>Customer Service</v>
      </c>
      <c r="F3466" t="str">
        <f>VLOOKUP(D3466,'B-Business Capability'!B:H,6,FALSE)</f>
        <v>Customer Service and Support</v>
      </c>
      <c r="G3466" t="str">
        <f>VLOOKUP(D3466,'B-Business Capability'!B:H,7,FALSE)</f>
        <v>Service Request Management</v>
      </c>
      <c r="I3466" t="s">
        <v>253</v>
      </c>
      <c r="J3466" t="s">
        <v>1596</v>
      </c>
      <c r="L3466" t="s">
        <v>176</v>
      </c>
      <c r="M3466" t="str">
        <f>VLOOKUP(L3466,'A-Applications'!B:D,3,FALSE)</f>
        <v>Azure Coverage</v>
      </c>
      <c r="N3466" t="s">
        <v>53</v>
      </c>
      <c r="O3466" s="42" t="s">
        <v>54</v>
      </c>
      <c r="P3466" t="s">
        <v>79</v>
      </c>
      <c r="Q3466" t="str">
        <f>VLOOKUP(KamstrupData[[#This Row],[IdLevel123]],'B-Business Capability'!B:L,10,FALSE)</f>
        <v>Customer Service and Support</v>
      </c>
      <c r="R3466">
        <f>VLOOKUP(KamstrupData[[#This Row],[IdLevel123]],'B-Business Capability'!B:L,11,FALSE)</f>
        <v>0</v>
      </c>
      <c r="U3466" t="str">
        <f>_xlfn.CONCAT(KamstrupData[[#This Row],[CountryCode]],"_",KamstrupData[[#This Row],[Business Area]],"_",KamstrupData[[#This Row],[DepartmentTeam]])</f>
        <v>DK10_Water - Customer Services_</v>
      </c>
      <c r="V3466" t="str">
        <f>VLOOKUP(KamstrupData[[#This Row],[ORG_Concat]],'O-Organization'!F:H,3,FALSE)</f>
        <v>11107_DK10_Customer Service_Water - Customer Services_</v>
      </c>
    </row>
    <row r="3467" spans="4:22">
      <c r="D3467" t="s">
        <v>88</v>
      </c>
      <c r="E3467" t="str">
        <f>VLOOKUP(D3467,'B-Business Capability'!B:H,5,FALSE)</f>
        <v>Customer Service</v>
      </c>
      <c r="F3467" t="str">
        <f>VLOOKUP(D3467,'B-Business Capability'!B:H,6,FALSE)</f>
        <v>Customer Project Management</v>
      </c>
      <c r="G3467" t="str">
        <f>VLOOKUP(D3467,'B-Business Capability'!B:H,7,FALSE)</f>
        <v>Project Management</v>
      </c>
      <c r="I3467" t="s">
        <v>253</v>
      </c>
      <c r="J3467" t="s">
        <v>1596</v>
      </c>
      <c r="L3467" t="s">
        <v>179</v>
      </c>
      <c r="M3467" t="str">
        <f>VLOOKUP(L3467,'A-Applications'!B:D,3,FALSE)</f>
        <v>Scruffy</v>
      </c>
      <c r="N3467" t="s">
        <v>53</v>
      </c>
      <c r="O3467" s="42" t="s">
        <v>54</v>
      </c>
      <c r="P3467" t="s">
        <v>75</v>
      </c>
      <c r="Q3467" t="str">
        <f>VLOOKUP(KamstrupData[[#This Row],[IdLevel123]],'B-Business Capability'!B:L,10,FALSE)</f>
        <v>Order-to-Cash (O2C)</v>
      </c>
      <c r="R3467">
        <f>VLOOKUP(KamstrupData[[#This Row],[IdLevel123]],'B-Business Capability'!B:L,11,FALSE)</f>
        <v>0</v>
      </c>
      <c r="U3467" t="str">
        <f>_xlfn.CONCAT(KamstrupData[[#This Row],[CountryCode]],"_",KamstrupData[[#This Row],[Business Area]],"_",KamstrupData[[#This Row],[DepartmentTeam]])</f>
        <v>DK10_Water - Customer Services_</v>
      </c>
      <c r="V3467" t="str">
        <f>VLOOKUP(KamstrupData[[#This Row],[ORG_Concat]],'O-Organization'!F:H,3,FALSE)</f>
        <v>11107_DK10_Customer Service_Water - Customer Services_</v>
      </c>
    </row>
    <row r="3468" spans="4:22">
      <c r="D3468" t="s">
        <v>78</v>
      </c>
      <c r="E3468" t="str">
        <f>VLOOKUP(D3468,'B-Business Capability'!B:H,5,FALSE)</f>
        <v>Customer Service</v>
      </c>
      <c r="F3468" t="str">
        <f>VLOOKUP(D3468,'B-Business Capability'!B:H,6,FALSE)</f>
        <v>Customer Service and Support</v>
      </c>
      <c r="G3468" t="str">
        <f>VLOOKUP(D3468,'B-Business Capability'!B:H,7,FALSE)</f>
        <v>Service Request Management</v>
      </c>
      <c r="I3468" t="s">
        <v>253</v>
      </c>
      <c r="J3468" t="s">
        <v>1596</v>
      </c>
      <c r="L3468" t="s">
        <v>1042</v>
      </c>
      <c r="M3468" t="str">
        <f>VLOOKUP(L3468,'A-Applications'!B:D,3,FALSE)</f>
        <v>Airvantage</v>
      </c>
      <c r="N3468" t="s">
        <v>53</v>
      </c>
      <c r="O3468" s="42" t="s">
        <v>54</v>
      </c>
      <c r="P3468" t="s">
        <v>79</v>
      </c>
      <c r="Q3468" t="str">
        <f>VLOOKUP(KamstrupData[[#This Row],[IdLevel123]],'B-Business Capability'!B:L,10,FALSE)</f>
        <v>Customer Service and Support</v>
      </c>
      <c r="R3468">
        <f>VLOOKUP(KamstrupData[[#This Row],[IdLevel123]],'B-Business Capability'!B:L,11,FALSE)</f>
        <v>0</v>
      </c>
      <c r="T3468" t="s">
        <v>1016</v>
      </c>
      <c r="U3468" t="str">
        <f>_xlfn.CONCAT(KamstrupData[[#This Row],[CountryCode]],"_",KamstrupData[[#This Row],[Business Area]],"_",KamstrupData[[#This Row],[DepartmentTeam]])</f>
        <v>DK10_Water - Customer Services_</v>
      </c>
      <c r="V3468" t="str">
        <f>VLOOKUP(KamstrupData[[#This Row],[ORG_Concat]],'O-Organization'!F:H,3,FALSE)</f>
        <v>11107_DK10_Customer Service_Water - Customer Services_</v>
      </c>
    </row>
    <row r="3469" spans="4:22">
      <c r="D3469" t="s">
        <v>88</v>
      </c>
      <c r="E3469" t="str">
        <f>VLOOKUP(D3469,'B-Business Capability'!B:H,5,FALSE)</f>
        <v>Customer Service</v>
      </c>
      <c r="F3469" t="str">
        <f>VLOOKUP(D3469,'B-Business Capability'!B:H,6,FALSE)</f>
        <v>Customer Project Management</v>
      </c>
      <c r="G3469" t="str">
        <f>VLOOKUP(D3469,'B-Business Capability'!B:H,7,FALSE)</f>
        <v>Project Management</v>
      </c>
      <c r="I3469" t="s">
        <v>253</v>
      </c>
      <c r="J3469" t="s">
        <v>1596</v>
      </c>
      <c r="L3469" t="s">
        <v>1042</v>
      </c>
      <c r="M3469" t="str">
        <f>VLOOKUP(L3469,'A-Applications'!B:D,3,FALSE)</f>
        <v>Airvantage</v>
      </c>
      <c r="N3469" t="s">
        <v>53</v>
      </c>
      <c r="O3469" s="42" t="s">
        <v>54</v>
      </c>
      <c r="P3469" t="s">
        <v>75</v>
      </c>
      <c r="Q3469" t="str">
        <f>VLOOKUP(KamstrupData[[#This Row],[IdLevel123]],'B-Business Capability'!B:L,10,FALSE)</f>
        <v>Order-to-Cash (O2C)</v>
      </c>
      <c r="R3469">
        <f>VLOOKUP(KamstrupData[[#This Row],[IdLevel123]],'B-Business Capability'!B:L,11,FALSE)</f>
        <v>0</v>
      </c>
      <c r="T3469" t="s">
        <v>1016</v>
      </c>
      <c r="U3469" t="str">
        <f>_xlfn.CONCAT(KamstrupData[[#This Row],[CountryCode]],"_",KamstrupData[[#This Row],[Business Area]],"_",KamstrupData[[#This Row],[DepartmentTeam]])</f>
        <v>DK10_Water - Customer Services_</v>
      </c>
      <c r="V3469" t="str">
        <f>VLOOKUP(KamstrupData[[#This Row],[ORG_Concat]],'O-Organization'!F:H,3,FALSE)</f>
        <v>11107_DK10_Customer Service_Water - Customer Services_</v>
      </c>
    </row>
    <row r="3470" spans="4:22">
      <c r="D3470" t="s">
        <v>78</v>
      </c>
      <c r="E3470" t="str">
        <f>VLOOKUP(D3470,'B-Business Capability'!B:H,5,FALSE)</f>
        <v>Customer Service</v>
      </c>
      <c r="F3470" t="str">
        <f>VLOOKUP(D3470,'B-Business Capability'!B:H,6,FALSE)</f>
        <v>Customer Service and Support</v>
      </c>
      <c r="G3470" t="str">
        <f>VLOOKUP(D3470,'B-Business Capability'!B:H,7,FALSE)</f>
        <v>Service Request Management</v>
      </c>
      <c r="I3470" t="s">
        <v>253</v>
      </c>
      <c r="J3470" t="s">
        <v>1596</v>
      </c>
      <c r="L3470" t="s">
        <v>449</v>
      </c>
      <c r="M3470" t="str">
        <f>VLOOKUP(L3470,'A-Applications'!B:D,3,FALSE)</f>
        <v>tech-tools</v>
      </c>
      <c r="N3470" t="s">
        <v>53</v>
      </c>
      <c r="O3470" s="42" t="s">
        <v>54</v>
      </c>
      <c r="P3470" t="s">
        <v>79</v>
      </c>
      <c r="Q3470" t="str">
        <f>VLOOKUP(KamstrupData[[#This Row],[IdLevel123]],'B-Business Capability'!B:L,10,FALSE)</f>
        <v>Customer Service and Support</v>
      </c>
      <c r="R3470">
        <f>VLOOKUP(KamstrupData[[#This Row],[IdLevel123]],'B-Business Capability'!B:L,11,FALSE)</f>
        <v>0</v>
      </c>
      <c r="T3470" t="s">
        <v>1016</v>
      </c>
      <c r="U3470" t="str">
        <f>_xlfn.CONCAT(KamstrupData[[#This Row],[CountryCode]],"_",KamstrupData[[#This Row],[Business Area]],"_",KamstrupData[[#This Row],[DepartmentTeam]])</f>
        <v>DK10_Water - Customer Services_</v>
      </c>
      <c r="V3470" t="str">
        <f>VLOOKUP(KamstrupData[[#This Row],[ORG_Concat]],'O-Organization'!F:H,3,FALSE)</f>
        <v>11107_DK10_Customer Service_Water - Customer Services_</v>
      </c>
    </row>
    <row r="3471" spans="4:22">
      <c r="D3471" t="s">
        <v>88</v>
      </c>
      <c r="E3471" t="str">
        <f>VLOOKUP(D3471,'B-Business Capability'!B:H,5,FALSE)</f>
        <v>Customer Service</v>
      </c>
      <c r="F3471" t="str">
        <f>VLOOKUP(D3471,'B-Business Capability'!B:H,6,FALSE)</f>
        <v>Customer Project Management</v>
      </c>
      <c r="G3471" t="str">
        <f>VLOOKUP(D3471,'B-Business Capability'!B:H,7,FALSE)</f>
        <v>Project Management</v>
      </c>
      <c r="I3471" t="s">
        <v>253</v>
      </c>
      <c r="J3471" t="s">
        <v>1596</v>
      </c>
      <c r="L3471" t="s">
        <v>449</v>
      </c>
      <c r="M3471" t="str">
        <f>VLOOKUP(L3471,'A-Applications'!B:D,3,FALSE)</f>
        <v>tech-tools</v>
      </c>
      <c r="N3471" t="s">
        <v>53</v>
      </c>
      <c r="O3471" s="42" t="s">
        <v>54</v>
      </c>
      <c r="P3471" t="s">
        <v>75</v>
      </c>
      <c r="Q3471" t="str">
        <f>VLOOKUP(KamstrupData[[#This Row],[IdLevel123]],'B-Business Capability'!B:L,10,FALSE)</f>
        <v>Order-to-Cash (O2C)</v>
      </c>
      <c r="R3471">
        <f>VLOOKUP(KamstrupData[[#This Row],[IdLevel123]],'B-Business Capability'!B:L,11,FALSE)</f>
        <v>0</v>
      </c>
      <c r="T3471" t="s">
        <v>1016</v>
      </c>
      <c r="U3471" t="str">
        <f>_xlfn.CONCAT(KamstrupData[[#This Row],[CountryCode]],"_",KamstrupData[[#This Row],[Business Area]],"_",KamstrupData[[#This Row],[DepartmentTeam]])</f>
        <v>DK10_Water - Customer Services_</v>
      </c>
      <c r="V3471" t="str">
        <f>VLOOKUP(KamstrupData[[#This Row],[ORG_Concat]],'O-Organization'!F:H,3,FALSE)</f>
        <v>11107_DK10_Customer Service_Water - Customer Services_</v>
      </c>
    </row>
    <row r="3472" spans="4:22">
      <c r="D3472" t="s">
        <v>78</v>
      </c>
      <c r="E3472" t="str">
        <f>VLOOKUP(D3472,'B-Business Capability'!B:H,5,FALSE)</f>
        <v>Customer Service</v>
      </c>
      <c r="F3472" t="str">
        <f>VLOOKUP(D3472,'B-Business Capability'!B:H,6,FALSE)</f>
        <v>Customer Service and Support</v>
      </c>
      <c r="G3472" t="str">
        <f>VLOOKUP(D3472,'B-Business Capability'!B:H,7,FALSE)</f>
        <v>Service Request Management</v>
      </c>
      <c r="I3472" t="s">
        <v>253</v>
      </c>
      <c r="J3472" t="s">
        <v>1596</v>
      </c>
      <c r="L3472" t="s">
        <v>1043</v>
      </c>
      <c r="M3472" t="str">
        <f>VLOOKUP(L3472,'A-Applications'!B:D,3,FALSE)</f>
        <v>Mappoint Gis</v>
      </c>
      <c r="N3472" t="s">
        <v>53</v>
      </c>
      <c r="O3472" s="42" t="s">
        <v>54</v>
      </c>
      <c r="P3472" t="s">
        <v>79</v>
      </c>
      <c r="Q3472" t="str">
        <f>VLOOKUP(KamstrupData[[#This Row],[IdLevel123]],'B-Business Capability'!B:L,10,FALSE)</f>
        <v>Customer Service and Support</v>
      </c>
      <c r="R3472">
        <f>VLOOKUP(KamstrupData[[#This Row],[IdLevel123]],'B-Business Capability'!B:L,11,FALSE)</f>
        <v>0</v>
      </c>
      <c r="U3472" t="str">
        <f>_xlfn.CONCAT(KamstrupData[[#This Row],[CountryCode]],"_",KamstrupData[[#This Row],[Business Area]],"_",KamstrupData[[#This Row],[DepartmentTeam]])</f>
        <v>DK10_Water - Customer Services_</v>
      </c>
      <c r="V3472" t="str">
        <f>VLOOKUP(KamstrupData[[#This Row],[ORG_Concat]],'O-Organization'!F:H,3,FALSE)</f>
        <v>11107_DK10_Customer Service_Water - Customer Services_</v>
      </c>
    </row>
    <row r="3473" spans="4:22">
      <c r="D3473" t="s">
        <v>88</v>
      </c>
      <c r="E3473" t="str">
        <f>VLOOKUP(D3473,'B-Business Capability'!B:H,5,FALSE)</f>
        <v>Customer Service</v>
      </c>
      <c r="F3473" t="str">
        <f>VLOOKUP(D3473,'B-Business Capability'!B:H,6,FALSE)</f>
        <v>Customer Project Management</v>
      </c>
      <c r="G3473" t="str">
        <f>VLOOKUP(D3473,'B-Business Capability'!B:H,7,FALSE)</f>
        <v>Project Management</v>
      </c>
      <c r="I3473" t="s">
        <v>253</v>
      </c>
      <c r="J3473" t="s">
        <v>1596</v>
      </c>
      <c r="L3473" t="s">
        <v>1043</v>
      </c>
      <c r="M3473" t="str">
        <f>VLOOKUP(L3473,'A-Applications'!B:D,3,FALSE)</f>
        <v>Mappoint Gis</v>
      </c>
      <c r="N3473" t="s">
        <v>53</v>
      </c>
      <c r="O3473" s="42" t="s">
        <v>54</v>
      </c>
      <c r="P3473" t="s">
        <v>75</v>
      </c>
      <c r="Q3473" t="str">
        <f>VLOOKUP(KamstrupData[[#This Row],[IdLevel123]],'B-Business Capability'!B:L,10,FALSE)</f>
        <v>Order-to-Cash (O2C)</v>
      </c>
      <c r="R3473">
        <f>VLOOKUP(KamstrupData[[#This Row],[IdLevel123]],'B-Business Capability'!B:L,11,FALSE)</f>
        <v>0</v>
      </c>
      <c r="U3473" t="str">
        <f>_xlfn.CONCAT(KamstrupData[[#This Row],[CountryCode]],"_",KamstrupData[[#This Row],[Business Area]],"_",KamstrupData[[#This Row],[DepartmentTeam]])</f>
        <v>DK10_Water - Customer Services_</v>
      </c>
      <c r="V3473" t="str">
        <f>VLOOKUP(KamstrupData[[#This Row],[ORG_Concat]],'O-Organization'!F:H,3,FALSE)</f>
        <v>11107_DK10_Customer Service_Water - Customer Services_</v>
      </c>
    </row>
    <row r="3474" spans="4:22">
      <c r="D3474" t="s">
        <v>78</v>
      </c>
      <c r="E3474" t="str">
        <f>VLOOKUP(D3474,'B-Business Capability'!B:H,5,FALSE)</f>
        <v>Customer Service</v>
      </c>
      <c r="F3474" t="str">
        <f>VLOOKUP(D3474,'B-Business Capability'!B:H,6,FALSE)</f>
        <v>Customer Service and Support</v>
      </c>
      <c r="G3474" t="str">
        <f>VLOOKUP(D3474,'B-Business Capability'!B:H,7,FALSE)</f>
        <v>Service Request Management</v>
      </c>
      <c r="I3474" t="s">
        <v>253</v>
      </c>
      <c r="J3474" t="s">
        <v>1596</v>
      </c>
      <c r="L3474" t="s">
        <v>180</v>
      </c>
      <c r="M3474" t="str">
        <f>VLOOKUP(L3474,'A-Applications'!B:D,3,FALSE)</f>
        <v>Keepass</v>
      </c>
      <c r="N3474" t="s">
        <v>53</v>
      </c>
      <c r="O3474" s="42" t="s">
        <v>54</v>
      </c>
      <c r="P3474" t="s">
        <v>79</v>
      </c>
      <c r="Q3474" t="str">
        <f>VLOOKUP(KamstrupData[[#This Row],[IdLevel123]],'B-Business Capability'!B:L,10,FALSE)</f>
        <v>Customer Service and Support</v>
      </c>
      <c r="R3474">
        <f>VLOOKUP(KamstrupData[[#This Row],[IdLevel123]],'B-Business Capability'!B:L,11,FALSE)</f>
        <v>0</v>
      </c>
      <c r="U3474" t="str">
        <f>_xlfn.CONCAT(KamstrupData[[#This Row],[CountryCode]],"_",KamstrupData[[#This Row],[Business Area]],"_",KamstrupData[[#This Row],[DepartmentTeam]])</f>
        <v>DK10_Water - Customer Services_</v>
      </c>
      <c r="V3474" t="str">
        <f>VLOOKUP(KamstrupData[[#This Row],[ORG_Concat]],'O-Organization'!F:H,3,FALSE)</f>
        <v>11107_DK10_Customer Service_Water - Customer Services_</v>
      </c>
    </row>
    <row r="3475" spans="4:22">
      <c r="D3475" t="s">
        <v>88</v>
      </c>
      <c r="E3475" t="str">
        <f>VLOOKUP(D3475,'B-Business Capability'!B:H,5,FALSE)</f>
        <v>Customer Service</v>
      </c>
      <c r="F3475" t="str">
        <f>VLOOKUP(D3475,'B-Business Capability'!B:H,6,FALSE)</f>
        <v>Customer Project Management</v>
      </c>
      <c r="G3475" t="str">
        <f>VLOOKUP(D3475,'B-Business Capability'!B:H,7,FALSE)</f>
        <v>Project Management</v>
      </c>
      <c r="I3475" t="s">
        <v>253</v>
      </c>
      <c r="J3475" t="s">
        <v>1596</v>
      </c>
      <c r="L3475" t="s">
        <v>180</v>
      </c>
      <c r="M3475" t="str">
        <f>VLOOKUP(L3475,'A-Applications'!B:D,3,FALSE)</f>
        <v>Keepass</v>
      </c>
      <c r="N3475" t="s">
        <v>53</v>
      </c>
      <c r="O3475" s="42" t="s">
        <v>54</v>
      </c>
      <c r="P3475" t="s">
        <v>75</v>
      </c>
      <c r="Q3475" t="str">
        <f>VLOOKUP(KamstrupData[[#This Row],[IdLevel123]],'B-Business Capability'!B:L,10,FALSE)</f>
        <v>Order-to-Cash (O2C)</v>
      </c>
      <c r="R3475">
        <f>VLOOKUP(KamstrupData[[#This Row],[IdLevel123]],'B-Business Capability'!B:L,11,FALSE)</f>
        <v>0</v>
      </c>
      <c r="U3475" t="str">
        <f>_xlfn.CONCAT(KamstrupData[[#This Row],[CountryCode]],"_",KamstrupData[[#This Row],[Business Area]],"_",KamstrupData[[#This Row],[DepartmentTeam]])</f>
        <v>DK10_Water - Customer Services_</v>
      </c>
      <c r="V3475" t="str">
        <f>VLOOKUP(KamstrupData[[#This Row],[ORG_Concat]],'O-Organization'!F:H,3,FALSE)</f>
        <v>11107_DK10_Customer Service_Water - Customer Services_</v>
      </c>
    </row>
    <row r="3476" spans="4:22">
      <c r="D3476" t="s">
        <v>88</v>
      </c>
      <c r="E3476" t="str">
        <f>VLOOKUP(D3476,'B-Business Capability'!B:H,5,FALSE)</f>
        <v>Customer Service</v>
      </c>
      <c r="F3476" t="str">
        <f>VLOOKUP(D3476,'B-Business Capability'!B:H,6,FALSE)</f>
        <v>Customer Project Management</v>
      </c>
      <c r="G3476" t="str">
        <f>VLOOKUP(D3476,'B-Business Capability'!B:H,7,FALSE)</f>
        <v>Project Management</v>
      </c>
      <c r="I3476" t="s">
        <v>253</v>
      </c>
      <c r="J3476" t="s">
        <v>1596</v>
      </c>
      <c r="L3476" t="s">
        <v>181</v>
      </c>
      <c r="M3476" t="str">
        <f>VLOOKUP(L3476,'A-Applications'!B:D,3,FALSE)</f>
        <v>Metertool HCW</v>
      </c>
      <c r="N3476" t="s">
        <v>53</v>
      </c>
      <c r="O3476" s="42" t="s">
        <v>54</v>
      </c>
      <c r="P3476" t="s">
        <v>75</v>
      </c>
      <c r="Q3476" t="str">
        <f>VLOOKUP(KamstrupData[[#This Row],[IdLevel123]],'B-Business Capability'!B:L,10,FALSE)</f>
        <v>Order-to-Cash (O2C)</v>
      </c>
      <c r="R3476">
        <f>VLOOKUP(KamstrupData[[#This Row],[IdLevel123]],'B-Business Capability'!B:L,11,FALSE)</f>
        <v>0</v>
      </c>
      <c r="T3476" t="s">
        <v>837</v>
      </c>
      <c r="U3476" t="str">
        <f>_xlfn.CONCAT(KamstrupData[[#This Row],[CountryCode]],"_",KamstrupData[[#This Row],[Business Area]],"_",KamstrupData[[#This Row],[DepartmentTeam]])</f>
        <v>DK10_Water - Customer Services_</v>
      </c>
      <c r="V3476" t="str">
        <f>VLOOKUP(KamstrupData[[#This Row],[ORG_Concat]],'O-Organization'!F:H,3,FALSE)</f>
        <v>11107_DK10_Customer Service_Water - Customer Services_</v>
      </c>
    </row>
    <row r="3477" spans="4:22">
      <c r="D3477" t="s">
        <v>88</v>
      </c>
      <c r="E3477" t="str">
        <f>VLOOKUP(D3477,'B-Business Capability'!B:H,5,FALSE)</f>
        <v>Customer Service</v>
      </c>
      <c r="F3477" t="str">
        <f>VLOOKUP(D3477,'B-Business Capability'!B:H,6,FALSE)</f>
        <v>Customer Project Management</v>
      </c>
      <c r="G3477" t="str">
        <f>VLOOKUP(D3477,'B-Business Capability'!B:H,7,FALSE)</f>
        <v>Project Management</v>
      </c>
      <c r="I3477" t="s">
        <v>253</v>
      </c>
      <c r="J3477" t="s">
        <v>1596</v>
      </c>
      <c r="L3477" t="s">
        <v>182</v>
      </c>
      <c r="M3477" t="str">
        <f>VLOOKUP(L3477,'A-Applications'!B:D,3,FALSE)</f>
        <v>Metertool READy</v>
      </c>
      <c r="N3477" t="s">
        <v>53</v>
      </c>
      <c r="O3477" s="42" t="s">
        <v>54</v>
      </c>
      <c r="P3477" t="s">
        <v>75</v>
      </c>
      <c r="Q3477" t="str">
        <f>VLOOKUP(KamstrupData[[#This Row],[IdLevel123]],'B-Business Capability'!B:L,10,FALSE)</f>
        <v>Order-to-Cash (O2C)</v>
      </c>
      <c r="R3477">
        <f>VLOOKUP(KamstrupData[[#This Row],[IdLevel123]],'B-Business Capability'!B:L,11,FALSE)</f>
        <v>0</v>
      </c>
      <c r="T3477" t="s">
        <v>837</v>
      </c>
      <c r="U3477" t="str">
        <f>_xlfn.CONCAT(KamstrupData[[#This Row],[CountryCode]],"_",KamstrupData[[#This Row],[Business Area]],"_",KamstrupData[[#This Row],[DepartmentTeam]])</f>
        <v>DK10_Water - Customer Services_</v>
      </c>
      <c r="V3477" t="str">
        <f>VLOOKUP(KamstrupData[[#This Row],[ORG_Concat]],'O-Organization'!F:H,3,FALSE)</f>
        <v>11107_DK10_Customer Service_Water - Customer Services_</v>
      </c>
    </row>
    <row r="3478" spans="4:22">
      <c r="D3478" t="s">
        <v>88</v>
      </c>
      <c r="E3478" t="str">
        <f>VLOOKUP(D3478,'B-Business Capability'!B:H,5,FALSE)</f>
        <v>Customer Service</v>
      </c>
      <c r="F3478" t="str">
        <f>VLOOKUP(D3478,'B-Business Capability'!B:H,6,FALSE)</f>
        <v>Customer Project Management</v>
      </c>
      <c r="G3478" t="str">
        <f>VLOOKUP(D3478,'B-Business Capability'!B:H,7,FALSE)</f>
        <v>Project Management</v>
      </c>
      <c r="I3478" t="s">
        <v>253</v>
      </c>
      <c r="J3478" t="s">
        <v>1596</v>
      </c>
      <c r="L3478" t="s">
        <v>183</v>
      </c>
      <c r="M3478" t="str">
        <f>VLOOKUP(L3478,'A-Applications'!B:D,3,FALSE)</f>
        <v>READy App</v>
      </c>
      <c r="N3478" t="s">
        <v>53</v>
      </c>
      <c r="O3478" s="42" t="s">
        <v>66</v>
      </c>
      <c r="P3478" t="s">
        <v>75</v>
      </c>
      <c r="Q3478" t="str">
        <f>VLOOKUP(KamstrupData[[#This Row],[IdLevel123]],'B-Business Capability'!B:L,10,FALSE)</f>
        <v>Order-to-Cash (O2C)</v>
      </c>
      <c r="R3478">
        <f>VLOOKUP(KamstrupData[[#This Row],[IdLevel123]],'B-Business Capability'!B:L,11,FALSE)</f>
        <v>0</v>
      </c>
      <c r="T3478" t="s">
        <v>837</v>
      </c>
      <c r="U3478" t="str">
        <f>_xlfn.CONCAT(KamstrupData[[#This Row],[CountryCode]],"_",KamstrupData[[#This Row],[Business Area]],"_",KamstrupData[[#This Row],[DepartmentTeam]])</f>
        <v>DK10_Water - Customer Services_</v>
      </c>
      <c r="V3478" t="str">
        <f>VLOOKUP(KamstrupData[[#This Row],[ORG_Concat]],'O-Organization'!F:H,3,FALSE)</f>
        <v>11107_DK10_Customer Service_Water - Customer Services_</v>
      </c>
    </row>
    <row r="3479" spans="4:22">
      <c r="D3479" t="s">
        <v>88</v>
      </c>
      <c r="E3479" t="str">
        <f>VLOOKUP(D3479,'B-Business Capability'!B:H,5,FALSE)</f>
        <v>Customer Service</v>
      </c>
      <c r="F3479" t="str">
        <f>VLOOKUP(D3479,'B-Business Capability'!B:H,6,FALSE)</f>
        <v>Customer Project Management</v>
      </c>
      <c r="G3479" t="str">
        <f>VLOOKUP(D3479,'B-Business Capability'!B:H,7,FALSE)</f>
        <v>Project Management</v>
      </c>
      <c r="I3479" t="s">
        <v>253</v>
      </c>
      <c r="J3479" t="s">
        <v>1596</v>
      </c>
      <c r="L3479" t="s">
        <v>184</v>
      </c>
      <c r="M3479" t="str">
        <f>VLOOKUP(L3479,'A-Applications'!B:D,3,FALSE)</f>
        <v>Omni tool network analyzer</v>
      </c>
      <c r="N3479" t="s">
        <v>53</v>
      </c>
      <c r="O3479" s="42" t="s">
        <v>54</v>
      </c>
      <c r="P3479" t="s">
        <v>75</v>
      </c>
      <c r="Q3479" t="str">
        <f>VLOOKUP(KamstrupData[[#This Row],[IdLevel123]],'B-Business Capability'!B:L,10,FALSE)</f>
        <v>Order-to-Cash (O2C)</v>
      </c>
      <c r="R3479">
        <f>VLOOKUP(KamstrupData[[#This Row],[IdLevel123]],'B-Business Capability'!B:L,11,FALSE)</f>
        <v>0</v>
      </c>
      <c r="T3479" t="s">
        <v>837</v>
      </c>
      <c r="U3479" t="str">
        <f>_xlfn.CONCAT(KamstrupData[[#This Row],[CountryCode]],"_",KamstrupData[[#This Row],[Business Area]],"_",KamstrupData[[#This Row],[DepartmentTeam]])</f>
        <v>DK10_Water - Customer Services_</v>
      </c>
      <c r="V3479" t="str">
        <f>VLOOKUP(KamstrupData[[#This Row],[ORG_Concat]],'O-Organization'!F:H,3,FALSE)</f>
        <v>11107_DK10_Customer Service_Water - Customer Services_</v>
      </c>
    </row>
    <row r="3480" spans="4:22">
      <c r="D3480" t="s">
        <v>88</v>
      </c>
      <c r="E3480" t="str">
        <f>VLOOKUP(D3480,'B-Business Capability'!B:H,5,FALSE)</f>
        <v>Customer Service</v>
      </c>
      <c r="F3480" t="str">
        <f>VLOOKUP(D3480,'B-Business Capability'!B:H,6,FALSE)</f>
        <v>Customer Project Management</v>
      </c>
      <c r="G3480" t="str">
        <f>VLOOKUP(D3480,'B-Business Capability'!B:H,7,FALSE)</f>
        <v>Project Management</v>
      </c>
      <c r="I3480" t="s">
        <v>253</v>
      </c>
      <c r="J3480" t="s">
        <v>1596</v>
      </c>
      <c r="L3480" t="s">
        <v>185</v>
      </c>
      <c r="M3480" t="str">
        <f>VLOOKUP(L3480,'A-Applications'!B:D,3,FALSE)</f>
        <v>Orbit File syncronizer</v>
      </c>
      <c r="N3480" t="s">
        <v>53</v>
      </c>
      <c r="O3480" s="42" t="s">
        <v>54</v>
      </c>
      <c r="P3480" t="s">
        <v>75</v>
      </c>
      <c r="Q3480" t="str">
        <f>VLOOKUP(KamstrupData[[#This Row],[IdLevel123]],'B-Business Capability'!B:L,10,FALSE)</f>
        <v>Order-to-Cash (O2C)</v>
      </c>
      <c r="R3480">
        <f>VLOOKUP(KamstrupData[[#This Row],[IdLevel123]],'B-Business Capability'!B:L,11,FALSE)</f>
        <v>0</v>
      </c>
      <c r="S3480" t="s">
        <v>870</v>
      </c>
      <c r="T3480" t="s">
        <v>837</v>
      </c>
      <c r="U3480" t="str">
        <f>_xlfn.CONCAT(KamstrupData[[#This Row],[CountryCode]],"_",KamstrupData[[#This Row],[Business Area]],"_",KamstrupData[[#This Row],[DepartmentTeam]])</f>
        <v>DK10_Water - Customer Services_</v>
      </c>
      <c r="V3480" t="str">
        <f>VLOOKUP(KamstrupData[[#This Row],[ORG_Concat]],'O-Organization'!F:H,3,FALSE)</f>
        <v>11107_DK10_Customer Service_Water - Customer Services_</v>
      </c>
    </row>
    <row r="3481" spans="4:22">
      <c r="D3481" t="s">
        <v>88</v>
      </c>
      <c r="E3481" t="str">
        <f>VLOOKUP(D3481,'B-Business Capability'!B:H,5,FALSE)</f>
        <v>Customer Service</v>
      </c>
      <c r="F3481" t="str">
        <f>VLOOKUP(D3481,'B-Business Capability'!B:H,6,FALSE)</f>
        <v>Customer Project Management</v>
      </c>
      <c r="G3481" t="str">
        <f>VLOOKUP(D3481,'B-Business Capability'!B:H,7,FALSE)</f>
        <v>Project Management</v>
      </c>
      <c r="I3481" t="s">
        <v>253</v>
      </c>
      <c r="J3481" t="s">
        <v>1596</v>
      </c>
      <c r="L3481" t="s">
        <v>1044</v>
      </c>
      <c r="M3481" t="str">
        <f>VLOOKUP(L3481,'A-Applications'!B:D,3,FALSE)</f>
        <v>Excel, Decoding sheets</v>
      </c>
      <c r="N3481" t="s">
        <v>53</v>
      </c>
      <c r="O3481" s="42" t="s">
        <v>54</v>
      </c>
      <c r="P3481" t="s">
        <v>75</v>
      </c>
      <c r="Q3481" t="str">
        <f>VLOOKUP(KamstrupData[[#This Row],[IdLevel123]],'B-Business Capability'!B:L,10,FALSE)</f>
        <v>Order-to-Cash (O2C)</v>
      </c>
      <c r="R3481">
        <f>VLOOKUP(KamstrupData[[#This Row],[IdLevel123]],'B-Business Capability'!B:L,11,FALSE)</f>
        <v>0</v>
      </c>
      <c r="T3481" t="s">
        <v>1013</v>
      </c>
      <c r="U3481" t="str">
        <f>_xlfn.CONCAT(KamstrupData[[#This Row],[CountryCode]],"_",KamstrupData[[#This Row],[Business Area]],"_",KamstrupData[[#This Row],[DepartmentTeam]])</f>
        <v>DK10_Water - Customer Services_</v>
      </c>
      <c r="V3481" t="str">
        <f>VLOOKUP(KamstrupData[[#This Row],[ORG_Concat]],'O-Organization'!F:H,3,FALSE)</f>
        <v>11107_DK10_Customer Service_Water - Customer Services_</v>
      </c>
    </row>
    <row r="3482" spans="4:22">
      <c r="D3482" t="s">
        <v>95</v>
      </c>
      <c r="E3482" t="str">
        <f>VLOOKUP(D3482,'B-Business Capability'!B:H,5,FALSE)</f>
        <v>Not mapped to capability</v>
      </c>
      <c r="F3482">
        <f>VLOOKUP(D3482,'B-Business Capability'!B:H,6,FALSE)</f>
        <v>0</v>
      </c>
      <c r="G3482">
        <f>VLOOKUP(D3482,'B-Business Capability'!B:H,7,FALSE)</f>
        <v>0</v>
      </c>
      <c r="I3482" t="s">
        <v>253</v>
      </c>
      <c r="J3482" t="s">
        <v>1596</v>
      </c>
      <c r="L3482" t="s">
        <v>186</v>
      </c>
      <c r="M3482" t="str">
        <f>VLOOKUP(L3482,'A-Applications'!B:D,3,FALSE)</f>
        <v>WinSCP</v>
      </c>
      <c r="N3482" t="s">
        <v>53</v>
      </c>
      <c r="O3482" s="42" t="s">
        <v>54</v>
      </c>
      <c r="P3482" t="s">
        <v>77</v>
      </c>
      <c r="Q3482" t="str">
        <f>VLOOKUP(KamstrupData[[#This Row],[IdLevel123]],'B-Business Capability'!B:L,10,FALSE)</f>
        <v>N/A</v>
      </c>
      <c r="R3482">
        <f>VLOOKUP(KamstrupData[[#This Row],[IdLevel123]],'B-Business Capability'!B:L,11,FALSE)</f>
        <v>0</v>
      </c>
      <c r="U3482" t="str">
        <f>_xlfn.CONCAT(KamstrupData[[#This Row],[CountryCode]],"_",KamstrupData[[#This Row],[Business Area]],"_",KamstrupData[[#This Row],[DepartmentTeam]])</f>
        <v>DK10_Water - Customer Services_</v>
      </c>
      <c r="V3482" t="str">
        <f>VLOOKUP(KamstrupData[[#This Row],[ORG_Concat]],'O-Organization'!F:H,3,FALSE)</f>
        <v>11107_DK10_Customer Service_Water - Customer Services_</v>
      </c>
    </row>
    <row r="3483" spans="4:22">
      <c r="D3483" t="s">
        <v>88</v>
      </c>
      <c r="E3483" t="str">
        <f>VLOOKUP(D3483,'B-Business Capability'!B:H,5,FALSE)</f>
        <v>Customer Service</v>
      </c>
      <c r="F3483" t="str">
        <f>VLOOKUP(D3483,'B-Business Capability'!B:H,6,FALSE)</f>
        <v>Customer Project Management</v>
      </c>
      <c r="G3483" t="str">
        <f>VLOOKUP(D3483,'B-Business Capability'!B:H,7,FALSE)</f>
        <v>Project Management</v>
      </c>
      <c r="I3483" t="s">
        <v>253</v>
      </c>
      <c r="J3483" t="s">
        <v>1596</v>
      </c>
      <c r="L3483" t="s">
        <v>462</v>
      </c>
      <c r="M3483" t="str">
        <f>VLOOKUP(L3483,'A-Applications'!B:D,3,FALSE)</f>
        <v>Grafana</v>
      </c>
      <c r="N3483" t="s">
        <v>53</v>
      </c>
      <c r="O3483" s="42" t="s">
        <v>54</v>
      </c>
      <c r="P3483" t="s">
        <v>75</v>
      </c>
      <c r="Q3483" t="str">
        <f>VLOOKUP(KamstrupData[[#This Row],[IdLevel123]],'B-Business Capability'!B:L,10,FALSE)</f>
        <v>Order-to-Cash (O2C)</v>
      </c>
      <c r="R3483">
        <f>VLOOKUP(KamstrupData[[#This Row],[IdLevel123]],'B-Business Capability'!B:L,11,FALSE)</f>
        <v>0</v>
      </c>
      <c r="U3483" t="str">
        <f>_xlfn.CONCAT(KamstrupData[[#This Row],[CountryCode]],"_",KamstrupData[[#This Row],[Business Area]],"_",KamstrupData[[#This Row],[DepartmentTeam]])</f>
        <v>DK10_Water - Customer Services_</v>
      </c>
      <c r="V3483" t="str">
        <f>VLOOKUP(KamstrupData[[#This Row],[ORG_Concat]],'O-Organization'!F:H,3,FALSE)</f>
        <v>11107_DK10_Customer Service_Water - Customer Services_</v>
      </c>
    </row>
    <row r="3484" spans="4:22">
      <c r="D3484" t="s">
        <v>74</v>
      </c>
      <c r="E3484" t="str">
        <f>VLOOKUP(D3484,'B-Business Capability'!B:H,5,FALSE)</f>
        <v>Strategic Management</v>
      </c>
      <c r="F3484" t="str">
        <f>VLOOKUP(D3484,'B-Business Capability'!B:H,6,FALSE)</f>
        <v>Manage Core Business</v>
      </c>
      <c r="G3484" t="str">
        <f>VLOOKUP(D3484,'B-Business Capability'!B:H,7,FALSE)</f>
        <v>Manage Projects</v>
      </c>
      <c r="I3484" t="s">
        <v>253</v>
      </c>
      <c r="J3484" t="s">
        <v>1596</v>
      </c>
      <c r="L3484" t="s">
        <v>188</v>
      </c>
      <c r="M3484" t="str">
        <f>VLOOKUP(L3484,'A-Applications'!B:D,3,FALSE)</f>
        <v>Orbit</v>
      </c>
      <c r="N3484" t="s">
        <v>53</v>
      </c>
      <c r="O3484" s="42" t="s">
        <v>62</v>
      </c>
      <c r="P3484" t="s">
        <v>75</v>
      </c>
      <c r="Q3484" t="str">
        <f>VLOOKUP(KamstrupData[[#This Row],[IdLevel123]],'B-Business Capability'!B:L,10,FALSE)</f>
        <v>N/A</v>
      </c>
      <c r="R3484">
        <f>VLOOKUP(KamstrupData[[#This Row],[IdLevel123]],'B-Business Capability'!B:L,11,FALSE)</f>
        <v>0</v>
      </c>
      <c r="U3484" t="str">
        <f>_xlfn.CONCAT(KamstrupData[[#This Row],[CountryCode]],"_",KamstrupData[[#This Row],[Business Area]],"_",KamstrupData[[#This Row],[DepartmentTeam]])</f>
        <v>DK10_Water - Customer Services_</v>
      </c>
      <c r="V3484" t="str">
        <f>VLOOKUP(KamstrupData[[#This Row],[ORG_Concat]],'O-Organization'!F:H,3,FALSE)</f>
        <v>11107_DK10_Customer Service_Water - Customer Services_</v>
      </c>
    </row>
    <row r="3485" spans="4:22">
      <c r="D3485" t="s">
        <v>88</v>
      </c>
      <c r="E3485" t="str">
        <f>VLOOKUP(D3485,'B-Business Capability'!B:H,5,FALSE)</f>
        <v>Customer Service</v>
      </c>
      <c r="F3485" t="str">
        <f>VLOOKUP(D3485,'B-Business Capability'!B:H,6,FALSE)</f>
        <v>Customer Project Management</v>
      </c>
      <c r="G3485" t="str">
        <f>VLOOKUP(D3485,'B-Business Capability'!B:H,7,FALSE)</f>
        <v>Project Management</v>
      </c>
      <c r="I3485" t="s">
        <v>253</v>
      </c>
      <c r="J3485" t="s">
        <v>1596</v>
      </c>
      <c r="L3485" t="s">
        <v>188</v>
      </c>
      <c r="M3485" t="str">
        <f>VLOOKUP(L3485,'A-Applications'!B:D,3,FALSE)</f>
        <v>Orbit</v>
      </c>
      <c r="N3485" t="s">
        <v>53</v>
      </c>
      <c r="O3485" s="42" t="s">
        <v>54</v>
      </c>
      <c r="P3485" t="s">
        <v>75</v>
      </c>
      <c r="Q3485" t="str">
        <f>VLOOKUP(KamstrupData[[#This Row],[IdLevel123]],'B-Business Capability'!B:L,10,FALSE)</f>
        <v>Order-to-Cash (O2C)</v>
      </c>
      <c r="R3485">
        <f>VLOOKUP(KamstrupData[[#This Row],[IdLevel123]],'B-Business Capability'!B:L,11,FALSE)</f>
        <v>0</v>
      </c>
      <c r="U3485" t="str">
        <f>_xlfn.CONCAT(KamstrupData[[#This Row],[CountryCode]],"_",KamstrupData[[#This Row],[Business Area]],"_",KamstrupData[[#This Row],[DepartmentTeam]])</f>
        <v>DK10_Water - Customer Services_</v>
      </c>
      <c r="V3485" t="str">
        <f>VLOOKUP(KamstrupData[[#This Row],[ORG_Concat]],'O-Organization'!F:H,3,FALSE)</f>
        <v>11107_DK10_Customer Service_Water - Customer Services_</v>
      </c>
    </row>
    <row r="3486" spans="4:22">
      <c r="D3486" t="s">
        <v>78</v>
      </c>
      <c r="E3486" t="str">
        <f>VLOOKUP(D3486,'B-Business Capability'!B:H,5,FALSE)</f>
        <v>Customer Service</v>
      </c>
      <c r="F3486" t="str">
        <f>VLOOKUP(D3486,'B-Business Capability'!B:H,6,FALSE)</f>
        <v>Customer Service and Support</v>
      </c>
      <c r="G3486" t="str">
        <f>VLOOKUP(D3486,'B-Business Capability'!B:H,7,FALSE)</f>
        <v>Service Request Management</v>
      </c>
      <c r="I3486" t="s">
        <v>253</v>
      </c>
      <c r="J3486" t="s">
        <v>1596</v>
      </c>
      <c r="L3486" t="s">
        <v>473</v>
      </c>
      <c r="M3486" t="str">
        <f>VLOOKUP(L3486,'A-Applications'!B:D,3,FALSE)</f>
        <v>FlowIQ</v>
      </c>
      <c r="N3486" t="s">
        <v>147</v>
      </c>
      <c r="O3486" s="42" t="s">
        <v>369</v>
      </c>
      <c r="P3486" t="s">
        <v>77</v>
      </c>
      <c r="Q3486" t="str">
        <f>VLOOKUP(KamstrupData[[#This Row],[IdLevel123]],'B-Business Capability'!B:L,10,FALSE)</f>
        <v>Customer Service and Support</v>
      </c>
      <c r="R3486">
        <f>VLOOKUP(KamstrupData[[#This Row],[IdLevel123]],'B-Business Capability'!B:L,11,FALSE)</f>
        <v>0</v>
      </c>
      <c r="U3486" t="str">
        <f>_xlfn.CONCAT(KamstrupData[[#This Row],[CountryCode]],"_",KamstrupData[[#This Row],[Business Area]],"_",KamstrupData[[#This Row],[DepartmentTeam]])</f>
        <v>DK10_Water - Customer Services_</v>
      </c>
      <c r="V3486" t="str">
        <f>VLOOKUP(KamstrupData[[#This Row],[ORG_Concat]],'O-Organization'!F:H,3,FALSE)</f>
        <v>11107_DK10_Customer Service_Water - Customer Services_</v>
      </c>
    </row>
    <row r="3487" spans="4:22">
      <c r="D3487" t="s">
        <v>78</v>
      </c>
      <c r="E3487" t="str">
        <f>VLOOKUP(D3487,'B-Business Capability'!B:H,5,FALSE)</f>
        <v>Customer Service</v>
      </c>
      <c r="F3487" t="str">
        <f>VLOOKUP(D3487,'B-Business Capability'!B:H,6,FALSE)</f>
        <v>Customer Service and Support</v>
      </c>
      <c r="G3487" t="str">
        <f>VLOOKUP(D3487,'B-Business Capability'!B:H,7,FALSE)</f>
        <v>Service Request Management</v>
      </c>
      <c r="I3487" t="s">
        <v>253</v>
      </c>
      <c r="J3487" t="s">
        <v>1596</v>
      </c>
      <c r="L3487" t="s">
        <v>474</v>
      </c>
      <c r="M3487" t="str">
        <f>VLOOKUP(L3487,'A-Applications'!B:D,3,FALSE)</f>
        <v>NEM (Network Monitor)</v>
      </c>
      <c r="N3487" t="s">
        <v>147</v>
      </c>
      <c r="O3487" s="42" t="s">
        <v>54</v>
      </c>
      <c r="P3487" t="s">
        <v>79</v>
      </c>
      <c r="Q3487" t="str">
        <f>VLOOKUP(KamstrupData[[#This Row],[IdLevel123]],'B-Business Capability'!B:L,10,FALSE)</f>
        <v>Customer Service and Support</v>
      </c>
      <c r="R3487">
        <f>VLOOKUP(KamstrupData[[#This Row],[IdLevel123]],'B-Business Capability'!B:L,11,FALSE)</f>
        <v>0</v>
      </c>
      <c r="T3487" t="s">
        <v>837</v>
      </c>
      <c r="U3487" t="str">
        <f>_xlfn.CONCAT(KamstrupData[[#This Row],[CountryCode]],"_",KamstrupData[[#This Row],[Business Area]],"_",KamstrupData[[#This Row],[DepartmentTeam]])</f>
        <v>DK10_Water - Customer Services_</v>
      </c>
      <c r="V3487" t="str">
        <f>VLOOKUP(KamstrupData[[#This Row],[ORG_Concat]],'O-Organization'!F:H,3,FALSE)</f>
        <v>11107_DK10_Customer Service_Water - Customer Services_</v>
      </c>
    </row>
    <row r="3488" spans="4:22">
      <c r="D3488" t="s">
        <v>88</v>
      </c>
      <c r="E3488" t="str">
        <f>VLOOKUP(D3488,'B-Business Capability'!B:H,5,FALSE)</f>
        <v>Customer Service</v>
      </c>
      <c r="F3488" t="str">
        <f>VLOOKUP(D3488,'B-Business Capability'!B:H,6,FALSE)</f>
        <v>Customer Project Management</v>
      </c>
      <c r="G3488" t="str">
        <f>VLOOKUP(D3488,'B-Business Capability'!B:H,7,FALSE)</f>
        <v>Project Management</v>
      </c>
      <c r="I3488" t="s">
        <v>253</v>
      </c>
      <c r="J3488" t="s">
        <v>1596</v>
      </c>
      <c r="L3488" t="s">
        <v>474</v>
      </c>
      <c r="M3488" t="str">
        <f>VLOOKUP(L3488,'A-Applications'!B:D,3,FALSE)</f>
        <v>NEM (Network Monitor)</v>
      </c>
      <c r="N3488" t="s">
        <v>147</v>
      </c>
      <c r="O3488" s="42" t="s">
        <v>54</v>
      </c>
      <c r="P3488" t="s">
        <v>75</v>
      </c>
      <c r="Q3488" t="str">
        <f>VLOOKUP(KamstrupData[[#This Row],[IdLevel123]],'B-Business Capability'!B:L,10,FALSE)</f>
        <v>Order-to-Cash (O2C)</v>
      </c>
      <c r="R3488">
        <f>VLOOKUP(KamstrupData[[#This Row],[IdLevel123]],'B-Business Capability'!B:L,11,FALSE)</f>
        <v>0</v>
      </c>
      <c r="T3488" t="s">
        <v>837</v>
      </c>
      <c r="U3488" t="str">
        <f>_xlfn.CONCAT(KamstrupData[[#This Row],[CountryCode]],"_",KamstrupData[[#This Row],[Business Area]],"_",KamstrupData[[#This Row],[DepartmentTeam]])</f>
        <v>DK10_Water - Customer Services_</v>
      </c>
      <c r="V3488" t="str">
        <f>VLOOKUP(KamstrupData[[#This Row],[ORG_Concat]],'O-Organization'!F:H,3,FALSE)</f>
        <v>11107_DK10_Customer Service_Water - Customer Services_</v>
      </c>
    </row>
    <row r="3489" spans="3:22">
      <c r="D3489" t="s">
        <v>133</v>
      </c>
      <c r="E3489" t="str">
        <f>VLOOKUP(D3489,'B-Business Capability'!B:H,5,FALSE)</f>
        <v>Customer Service</v>
      </c>
      <c r="F3489" t="str">
        <f>VLOOKUP(D3489,'B-Business Capability'!B:H,6,FALSE)</f>
        <v>Customer Service and Support</v>
      </c>
      <c r="G3489" t="str">
        <f>VLOOKUP(D3489,'B-Business Capability'!B:H,7,FALSE)</f>
        <v>Customer Operations</v>
      </c>
      <c r="I3489" t="s">
        <v>253</v>
      </c>
      <c r="J3489" t="s">
        <v>1596</v>
      </c>
      <c r="L3489" t="s">
        <v>474</v>
      </c>
      <c r="M3489" t="str">
        <f>VLOOKUP(L3489,'A-Applications'!B:D,3,FALSE)</f>
        <v>NEM (Network Monitor)</v>
      </c>
      <c r="N3489" t="s">
        <v>147</v>
      </c>
      <c r="O3489" s="42" t="s">
        <v>54</v>
      </c>
      <c r="P3489" t="s">
        <v>75</v>
      </c>
      <c r="Q3489" t="str">
        <f>VLOOKUP(KamstrupData[[#This Row],[IdLevel123]],'B-Business Capability'!B:L,10,FALSE)</f>
        <v>Order-to-Cash (O2C)</v>
      </c>
      <c r="R3489">
        <f>VLOOKUP(KamstrupData[[#This Row],[IdLevel123]],'B-Business Capability'!B:L,11,FALSE)</f>
        <v>0</v>
      </c>
      <c r="T3489" t="s">
        <v>837</v>
      </c>
      <c r="U3489" t="str">
        <f>_xlfn.CONCAT(KamstrupData[[#This Row],[CountryCode]],"_",KamstrupData[[#This Row],[Business Area]],"_",KamstrupData[[#This Row],[DepartmentTeam]])</f>
        <v>DK10_Water - Customer Services_</v>
      </c>
      <c r="V3489" t="str">
        <f>VLOOKUP(KamstrupData[[#This Row],[ORG_Concat]],'O-Organization'!F:H,3,FALSE)</f>
        <v>11107_DK10_Customer Service_Water - Customer Services_</v>
      </c>
    </row>
    <row r="3490" spans="3:22">
      <c r="D3490" t="s">
        <v>95</v>
      </c>
      <c r="E3490" t="str">
        <f>VLOOKUP(D3490,'B-Business Capability'!B:H,5,FALSE)</f>
        <v>Not mapped to capability</v>
      </c>
      <c r="F3490">
        <f>VLOOKUP(D3490,'B-Business Capability'!B:H,6,FALSE)</f>
        <v>0</v>
      </c>
      <c r="G3490">
        <f>VLOOKUP(D3490,'B-Business Capability'!B:H,7,FALSE)</f>
        <v>0</v>
      </c>
      <c r="I3490" t="s">
        <v>253</v>
      </c>
      <c r="J3490" t="s">
        <v>1596</v>
      </c>
      <c r="L3490" t="s">
        <v>474</v>
      </c>
      <c r="M3490" t="str">
        <f>VLOOKUP(L3490,'A-Applications'!B:D,3,FALSE)</f>
        <v>NEM (Network Monitor)</v>
      </c>
      <c r="O3490" s="42"/>
      <c r="P3490" t="s">
        <v>77</v>
      </c>
      <c r="Q3490" t="str">
        <f>VLOOKUP(KamstrupData[[#This Row],[IdLevel123]],'B-Business Capability'!B:L,10,FALSE)</f>
        <v>N/A</v>
      </c>
      <c r="R3490">
        <f>VLOOKUP(KamstrupData[[#This Row],[IdLevel123]],'B-Business Capability'!B:L,11,FALSE)</f>
        <v>0</v>
      </c>
      <c r="U3490" t="str">
        <f>_xlfn.CONCAT(KamstrupData[[#This Row],[CountryCode]],"_",KamstrupData[[#This Row],[Business Area]],"_",KamstrupData[[#This Row],[DepartmentTeam]])</f>
        <v>DK10_Water - Customer Services_</v>
      </c>
      <c r="V3490" t="str">
        <f>VLOOKUP(KamstrupData[[#This Row],[ORG_Concat]],'O-Organization'!F:H,3,FALSE)</f>
        <v>11107_DK10_Customer Service_Water - Customer Services_</v>
      </c>
    </row>
    <row r="3491" spans="3:22">
      <c r="D3491" t="s">
        <v>860</v>
      </c>
      <c r="E3491" t="str">
        <f>VLOOKUP(D3491,'B-Business Capability'!B:H,5,FALSE)</f>
        <v>Product &amp; Software Development</v>
      </c>
      <c r="F3491" t="str">
        <f>VLOOKUP(D3491,'B-Business Capability'!B:H,6,FALSE)</f>
        <v>Marketing Testing</v>
      </c>
      <c r="G3491" t="str">
        <f>VLOOKUP(D3491,'B-Business Capability'!B:H,7,FALSE)</f>
        <v>Establish Measures</v>
      </c>
      <c r="I3491" t="s">
        <v>253</v>
      </c>
      <c r="J3491" t="s">
        <v>1598</v>
      </c>
      <c r="L3491" t="s">
        <v>65</v>
      </c>
      <c r="M3491" t="str">
        <f>VLOOKUP(L3491,'A-Applications'!B:D,3,FALSE)</f>
        <v>IFS ERP</v>
      </c>
      <c r="N3491" t="s">
        <v>147</v>
      </c>
      <c r="O3491" s="42" t="s">
        <v>54</v>
      </c>
      <c r="P3491" t="s">
        <v>847</v>
      </c>
      <c r="Q3491" t="str">
        <f>VLOOKUP(KamstrupData[[#This Row],[IdLevel123]],'B-Business Capability'!B:L,10,FALSE)</f>
        <v>Idea-to-Release (I2R)</v>
      </c>
      <c r="R3491">
        <f>VLOOKUP(KamstrupData[[#This Row],[IdLevel123]],'B-Business Capability'!B:L,11,FALSE)</f>
        <v>170</v>
      </c>
      <c r="T3491" t="s">
        <v>1599</v>
      </c>
      <c r="U3491" t="str">
        <f>_xlfn.CONCAT(KamstrupData[[#This Row],[CountryCode]],"_",KamstrupData[[#This Row],[Business Area]],"_",KamstrupData[[#This Row],[DepartmentTeam]])</f>
        <v>DK10_Water - Product Management_</v>
      </c>
      <c r="V3491" t="str">
        <f>VLOOKUP(KamstrupData[[#This Row],[ORG_Concat]],'O-Organization'!F:H,3,FALSE)</f>
        <v>11091_DK10_Water_Water - Product Management_</v>
      </c>
    </row>
    <row r="3492" spans="3:22">
      <c r="D3492" t="s">
        <v>861</v>
      </c>
      <c r="E3492" t="str">
        <f>VLOOKUP(D3492,'B-Business Capability'!B:H,5,FALSE)</f>
        <v>Product &amp; Software Development</v>
      </c>
      <c r="F3492" t="str">
        <f>VLOOKUP(D3492,'B-Business Capability'!B:H,6,FALSE)</f>
        <v>Marketing Testing</v>
      </c>
      <c r="G3492" t="str">
        <f>VLOOKUP(D3492,'B-Business Capability'!B:H,7,FALSE)</f>
        <v>Evaluate Market Opportunities</v>
      </c>
      <c r="I3492" t="s">
        <v>253</v>
      </c>
      <c r="J3492" t="s">
        <v>1598</v>
      </c>
      <c r="L3492" t="s">
        <v>65</v>
      </c>
      <c r="M3492" t="str">
        <f>VLOOKUP(L3492,'A-Applications'!B:D,3,FALSE)</f>
        <v>IFS ERP</v>
      </c>
      <c r="N3492" t="s">
        <v>147</v>
      </c>
      <c r="O3492" s="42" t="s">
        <v>54</v>
      </c>
      <c r="P3492" t="s">
        <v>407</v>
      </c>
      <c r="Q3492" t="str">
        <f>VLOOKUP(KamstrupData[[#This Row],[IdLevel123]],'B-Business Capability'!B:L,10,FALSE)</f>
        <v>Idea-to-Release (I2R)</v>
      </c>
      <c r="R3492">
        <f>VLOOKUP(KamstrupData[[#This Row],[IdLevel123]],'B-Business Capability'!B:L,11,FALSE)</f>
        <v>180</v>
      </c>
      <c r="T3492" t="s">
        <v>1599</v>
      </c>
      <c r="U3492" t="str">
        <f>_xlfn.CONCAT(KamstrupData[[#This Row],[CountryCode]],"_",KamstrupData[[#This Row],[Business Area]],"_",KamstrupData[[#This Row],[DepartmentTeam]])</f>
        <v>DK10_Water - Product Management_</v>
      </c>
      <c r="V3492" t="str">
        <f>VLOOKUP(KamstrupData[[#This Row],[ORG_Concat]],'O-Organization'!F:H,3,FALSE)</f>
        <v>11091_DK10_Water_Water - Product Management_</v>
      </c>
    </row>
    <row r="3493" spans="3:22">
      <c r="D3493" t="s">
        <v>846</v>
      </c>
      <c r="E3493" t="str">
        <f>VLOOKUP(D3493,'B-Business Capability'!B:H,5,FALSE)</f>
        <v>Product &amp; Software Development</v>
      </c>
      <c r="F3493" t="str">
        <f>VLOOKUP(D3493,'B-Business Capability'!B:H,6,FALSE)</f>
        <v>Requirements Definition</v>
      </c>
      <c r="G3493" t="str">
        <f>VLOOKUP(D3493,'B-Business Capability'!B:H,7,FALSE)</f>
        <v>Evaluate Existing Products</v>
      </c>
      <c r="I3493" t="s">
        <v>253</v>
      </c>
      <c r="J3493" t="s">
        <v>1598</v>
      </c>
      <c r="L3493" t="s">
        <v>65</v>
      </c>
      <c r="M3493" t="str">
        <f>VLOOKUP(L3493,'A-Applications'!B:D,3,FALSE)</f>
        <v>IFS ERP</v>
      </c>
      <c r="N3493" t="s">
        <v>147</v>
      </c>
      <c r="O3493" s="42" t="s">
        <v>54</v>
      </c>
      <c r="P3493" t="s">
        <v>847</v>
      </c>
      <c r="Q3493" t="str">
        <f>VLOOKUP(KamstrupData[[#This Row],[IdLevel123]],'B-Business Capability'!B:L,10,FALSE)</f>
        <v>Idea-to-Release (I2R)</v>
      </c>
      <c r="R3493">
        <f>VLOOKUP(KamstrupData[[#This Row],[IdLevel123]],'B-Business Capability'!B:L,11,FALSE)</f>
        <v>210</v>
      </c>
      <c r="T3493" t="s">
        <v>1599</v>
      </c>
      <c r="U3493" t="str">
        <f>_xlfn.CONCAT(KamstrupData[[#This Row],[CountryCode]],"_",KamstrupData[[#This Row],[Business Area]],"_",KamstrupData[[#This Row],[DepartmentTeam]])</f>
        <v>DK10_Water - Product Management_</v>
      </c>
      <c r="V3493" t="str">
        <f>VLOOKUP(KamstrupData[[#This Row],[ORG_Concat]],'O-Organization'!F:H,3,FALSE)</f>
        <v>11091_DK10_Water_Water - Product Management_</v>
      </c>
    </row>
    <row r="3494" spans="3:22">
      <c r="D3494" t="s">
        <v>848</v>
      </c>
      <c r="E3494" t="str">
        <f>VLOOKUP(D3494,'B-Business Capability'!B:H,5,FALSE)</f>
        <v>Product &amp; Software Development</v>
      </c>
      <c r="F3494" t="str">
        <f>VLOOKUP(D3494,'B-Business Capability'!B:H,6,FALSE)</f>
        <v>Requirements Definition</v>
      </c>
      <c r="G3494" t="str">
        <f>VLOOKUP(D3494,'B-Business Capability'!B:H,7,FALSE)</f>
        <v>Review Demand</v>
      </c>
      <c r="I3494" t="s">
        <v>253</v>
      </c>
      <c r="J3494" t="s">
        <v>1598</v>
      </c>
      <c r="L3494" t="s">
        <v>65</v>
      </c>
      <c r="M3494" t="str">
        <f>VLOOKUP(L3494,'A-Applications'!B:D,3,FALSE)</f>
        <v>IFS ERP</v>
      </c>
      <c r="N3494" t="s">
        <v>147</v>
      </c>
      <c r="O3494" s="42" t="s">
        <v>54</v>
      </c>
      <c r="P3494" t="s">
        <v>847</v>
      </c>
      <c r="Q3494" t="str">
        <f>VLOOKUP(KamstrupData[[#This Row],[IdLevel123]],'B-Business Capability'!B:L,10,FALSE)</f>
        <v>Idea-to-Release (I2R)</v>
      </c>
      <c r="R3494">
        <f>VLOOKUP(KamstrupData[[#This Row],[IdLevel123]],'B-Business Capability'!B:L,11,FALSE)</f>
        <v>240</v>
      </c>
      <c r="T3494" t="s">
        <v>1599</v>
      </c>
      <c r="U3494" t="str">
        <f>_xlfn.CONCAT(KamstrupData[[#This Row],[CountryCode]],"_",KamstrupData[[#This Row],[Business Area]],"_",KamstrupData[[#This Row],[DepartmentTeam]])</f>
        <v>DK10_Water - Product Management_</v>
      </c>
      <c r="V3494" t="str">
        <f>VLOOKUP(KamstrupData[[#This Row],[ORG_Concat]],'O-Organization'!F:H,3,FALSE)</f>
        <v>11091_DK10_Water_Water - Product Management_</v>
      </c>
    </row>
    <row r="3495" spans="3:22">
      <c r="D3495" t="s">
        <v>853</v>
      </c>
      <c r="E3495" t="str">
        <f>VLOOKUP(D3495,'B-Business Capability'!B:H,5,FALSE)</f>
        <v>Product &amp; Software Development</v>
      </c>
      <c r="F3495" t="str">
        <f>VLOOKUP(D3495,'B-Business Capability'!B:H,6,FALSE)</f>
        <v>Quality Management</v>
      </c>
      <c r="G3495" t="str">
        <f>VLOOKUP(D3495,'B-Business Capability'!B:H,7,FALSE)</f>
        <v>Manage Product Document</v>
      </c>
      <c r="I3495" t="s">
        <v>253</v>
      </c>
      <c r="J3495" t="s">
        <v>1598</v>
      </c>
      <c r="K3495" t="s">
        <v>1600</v>
      </c>
      <c r="L3495" t="s">
        <v>99</v>
      </c>
      <c r="M3495" t="str">
        <f>VLOOKUP(L3495,'A-Applications'!B:D,3,FALSE)</f>
        <v>SnagIt</v>
      </c>
      <c r="N3495" t="s">
        <v>53</v>
      </c>
      <c r="O3495" s="42" t="s">
        <v>62</v>
      </c>
      <c r="P3495" t="s">
        <v>97</v>
      </c>
      <c r="Q3495" t="str">
        <f>VLOOKUP(KamstrupData[[#This Row],[IdLevel123]],'B-Business Capability'!B:L,10,FALSE)</f>
        <v>Idea-to-Release (I2R)</v>
      </c>
      <c r="R3495">
        <f>VLOOKUP(KamstrupData[[#This Row],[IdLevel123]],'B-Business Capability'!B:L,11,FALSE)</f>
        <v>904</v>
      </c>
      <c r="U3495" t="str">
        <f>_xlfn.CONCAT(KamstrupData[[#This Row],[CountryCode]],"_",KamstrupData[[#This Row],[Business Area]],"_",KamstrupData[[#This Row],[DepartmentTeam]])</f>
        <v>DK10_Water - Product Management_DSI</v>
      </c>
      <c r="V3495" t="str">
        <f>VLOOKUP(KamstrupData[[#This Row],[ORG_Concat]],'O-Organization'!F:H,3,FALSE)</f>
        <v>11094_DK10_Water_Water - Product Management_DSI</v>
      </c>
    </row>
    <row r="3496" spans="3:22">
      <c r="D3496" t="s">
        <v>853</v>
      </c>
      <c r="E3496" t="str">
        <f>VLOOKUP(D3496,'B-Business Capability'!B:H,5,FALSE)</f>
        <v>Product &amp; Software Development</v>
      </c>
      <c r="F3496" t="str">
        <f>VLOOKUP(D3496,'B-Business Capability'!B:H,6,FALSE)</f>
        <v>Quality Management</v>
      </c>
      <c r="G3496" t="str">
        <f>VLOOKUP(D3496,'B-Business Capability'!B:H,7,FALSE)</f>
        <v>Manage Product Document</v>
      </c>
      <c r="I3496" t="s">
        <v>253</v>
      </c>
      <c r="J3496" t="s">
        <v>1598</v>
      </c>
      <c r="K3496" t="s">
        <v>1601</v>
      </c>
      <c r="L3496" t="s">
        <v>99</v>
      </c>
      <c r="M3496" t="str">
        <f>VLOOKUP(L3496,'A-Applications'!B:D,3,FALSE)</f>
        <v>SnagIt</v>
      </c>
      <c r="N3496" t="s">
        <v>53</v>
      </c>
      <c r="O3496" s="42" t="s">
        <v>62</v>
      </c>
      <c r="P3496" t="s">
        <v>97</v>
      </c>
      <c r="Q3496" t="str">
        <f>VLOOKUP(KamstrupData[[#This Row],[IdLevel123]],'B-Business Capability'!B:L,10,FALSE)</f>
        <v>Idea-to-Release (I2R)</v>
      </c>
      <c r="R3496">
        <f>VLOOKUP(KamstrupData[[#This Row],[IdLevel123]],'B-Business Capability'!B:L,11,FALSE)</f>
        <v>904</v>
      </c>
      <c r="U3496" t="str">
        <f>_xlfn.CONCAT(KamstrupData[[#This Row],[CountryCode]],"_",KamstrupData[[#This Row],[Business Area]],"_",KamstrupData[[#This Row],[DepartmentTeam]])</f>
        <v>DK10_Water - Product Management_PPM</v>
      </c>
      <c r="V3496" t="str">
        <f>VLOOKUP(KamstrupData[[#This Row],[ORG_Concat]],'O-Organization'!F:H,3,FALSE)</f>
        <v>11096_DK10_Water_Water - Product Management_PPM</v>
      </c>
    </row>
    <row r="3497" spans="3:22">
      <c r="D3497" t="s">
        <v>853</v>
      </c>
      <c r="E3497" t="str">
        <f>VLOOKUP(D3497,'B-Business Capability'!B:H,5,FALSE)</f>
        <v>Product &amp; Software Development</v>
      </c>
      <c r="F3497" t="str">
        <f>VLOOKUP(D3497,'B-Business Capability'!B:H,6,FALSE)</f>
        <v>Quality Management</v>
      </c>
      <c r="G3497" t="str">
        <f>VLOOKUP(D3497,'B-Business Capability'!B:H,7,FALSE)</f>
        <v>Manage Product Document</v>
      </c>
      <c r="I3497" t="s">
        <v>253</v>
      </c>
      <c r="J3497" t="s">
        <v>1598</v>
      </c>
      <c r="K3497" t="s">
        <v>1602</v>
      </c>
      <c r="L3497" t="s">
        <v>99</v>
      </c>
      <c r="M3497" t="str">
        <f>VLOOKUP(L3497,'A-Applications'!B:D,3,FALSE)</f>
        <v>SnagIt</v>
      </c>
      <c r="N3497" t="s">
        <v>53</v>
      </c>
      <c r="O3497" s="42" t="s">
        <v>62</v>
      </c>
      <c r="P3497" t="s">
        <v>97</v>
      </c>
      <c r="Q3497" t="str">
        <f>VLOOKUP(KamstrupData[[#This Row],[IdLevel123]],'B-Business Capability'!B:L,10,FALSE)</f>
        <v>Idea-to-Release (I2R)</v>
      </c>
      <c r="R3497">
        <f>VLOOKUP(KamstrupData[[#This Row],[IdLevel123]],'B-Business Capability'!B:L,11,FALSE)</f>
        <v>904</v>
      </c>
      <c r="U3497" t="str">
        <f>_xlfn.CONCAT(KamstrupData[[#This Row],[CountryCode]],"_",KamstrupData[[#This Row],[Business Area]],"_",KamstrupData[[#This Row],[DepartmentTeam]])</f>
        <v>DK10_Water - Product Management_TPM</v>
      </c>
      <c r="V3497" t="str">
        <f>VLOOKUP(KamstrupData[[#This Row],[ORG_Concat]],'O-Organization'!F:H,3,FALSE)</f>
        <v>11097_DK10_Water_Water - Product Management_TPM</v>
      </c>
    </row>
    <row r="3498" spans="3:22">
      <c r="D3498" t="s">
        <v>850</v>
      </c>
      <c r="E3498" t="str">
        <f>VLOOKUP(D3498,'B-Business Capability'!B:H,5,FALSE)</f>
        <v>Product &amp; Software Development</v>
      </c>
      <c r="F3498" t="str">
        <f>VLOOKUP(D3498,'B-Business Capability'!B:H,6,FALSE)</f>
        <v>Requirements Definition</v>
      </c>
      <c r="G3498" t="str">
        <f>VLOOKUP(D3498,'B-Business Capability'!B:H,7,FALSE)</f>
        <v>Require Distribution</v>
      </c>
      <c r="I3498" t="s">
        <v>253</v>
      </c>
      <c r="J3498" t="s">
        <v>1598</v>
      </c>
      <c r="K3498" t="s">
        <v>1600</v>
      </c>
      <c r="L3498" t="s">
        <v>100</v>
      </c>
      <c r="M3498" t="str">
        <f>VLOOKUP(L3498,'A-Applications'!B:D,3,FALSE)</f>
        <v>JIRA</v>
      </c>
      <c r="N3498" t="s">
        <v>53</v>
      </c>
      <c r="O3498" s="42" t="s">
        <v>54</v>
      </c>
      <c r="P3498" t="s">
        <v>851</v>
      </c>
      <c r="Q3498" t="str">
        <f>VLOOKUP(KamstrupData[[#This Row],[IdLevel123]],'B-Business Capability'!B:L,10,FALSE)</f>
        <v>Idea-to-Release (I2R)</v>
      </c>
      <c r="R3498">
        <f>VLOOKUP(KamstrupData[[#This Row],[IdLevel123]],'B-Business Capability'!B:L,11,FALSE)</f>
        <v>230</v>
      </c>
      <c r="U3498" t="str">
        <f>_xlfn.CONCAT(KamstrupData[[#This Row],[CountryCode]],"_",KamstrupData[[#This Row],[Business Area]],"_",KamstrupData[[#This Row],[DepartmentTeam]])</f>
        <v>DK10_Water - Product Management_DSI</v>
      </c>
      <c r="V3498" t="str">
        <f>VLOOKUP(KamstrupData[[#This Row],[ORG_Concat]],'O-Organization'!F:H,3,FALSE)</f>
        <v>11094_DK10_Water_Water - Product Management_DSI</v>
      </c>
    </row>
    <row r="3499" spans="3:22">
      <c r="D3499" t="s">
        <v>850</v>
      </c>
      <c r="E3499" t="str">
        <f>VLOOKUP(D3499,'B-Business Capability'!B:H,5,FALSE)</f>
        <v>Product &amp; Software Development</v>
      </c>
      <c r="F3499" t="str">
        <f>VLOOKUP(D3499,'B-Business Capability'!B:H,6,FALSE)</f>
        <v>Requirements Definition</v>
      </c>
      <c r="G3499" t="str">
        <f>VLOOKUP(D3499,'B-Business Capability'!B:H,7,FALSE)</f>
        <v>Require Distribution</v>
      </c>
      <c r="I3499" t="s">
        <v>253</v>
      </c>
      <c r="J3499" t="s">
        <v>1598</v>
      </c>
      <c r="K3499" t="s">
        <v>1601</v>
      </c>
      <c r="L3499" t="s">
        <v>100</v>
      </c>
      <c r="M3499" t="str">
        <f>VLOOKUP(L3499,'A-Applications'!B:D,3,FALSE)</f>
        <v>JIRA</v>
      </c>
      <c r="N3499" t="s">
        <v>53</v>
      </c>
      <c r="O3499" s="42" t="s">
        <v>54</v>
      </c>
      <c r="P3499" t="s">
        <v>851</v>
      </c>
      <c r="Q3499" t="str">
        <f>VLOOKUP(KamstrupData[[#This Row],[IdLevel123]],'B-Business Capability'!B:L,10,FALSE)</f>
        <v>Idea-to-Release (I2R)</v>
      </c>
      <c r="R3499">
        <f>VLOOKUP(KamstrupData[[#This Row],[IdLevel123]],'B-Business Capability'!B:L,11,FALSE)</f>
        <v>230</v>
      </c>
      <c r="U3499" t="str">
        <f>_xlfn.CONCAT(KamstrupData[[#This Row],[CountryCode]],"_",KamstrupData[[#This Row],[Business Area]],"_",KamstrupData[[#This Row],[DepartmentTeam]])</f>
        <v>DK10_Water - Product Management_PPM</v>
      </c>
      <c r="V3499" t="str">
        <f>VLOOKUP(KamstrupData[[#This Row],[ORG_Concat]],'O-Organization'!F:H,3,FALSE)</f>
        <v>11096_DK10_Water_Water - Product Management_PPM</v>
      </c>
    </row>
    <row r="3500" spans="3:22">
      <c r="D3500" t="s">
        <v>850</v>
      </c>
      <c r="E3500" t="str">
        <f>VLOOKUP(D3500,'B-Business Capability'!B:H,5,FALSE)</f>
        <v>Product &amp; Software Development</v>
      </c>
      <c r="F3500" t="str">
        <f>VLOOKUP(D3500,'B-Business Capability'!B:H,6,FALSE)</f>
        <v>Requirements Definition</v>
      </c>
      <c r="G3500" t="str">
        <f>VLOOKUP(D3500,'B-Business Capability'!B:H,7,FALSE)</f>
        <v>Require Distribution</v>
      </c>
      <c r="I3500" t="s">
        <v>253</v>
      </c>
      <c r="J3500" t="s">
        <v>1598</v>
      </c>
      <c r="K3500" t="s">
        <v>1602</v>
      </c>
      <c r="L3500" t="s">
        <v>100</v>
      </c>
      <c r="M3500" t="str">
        <f>VLOOKUP(L3500,'A-Applications'!B:D,3,FALSE)</f>
        <v>JIRA</v>
      </c>
      <c r="N3500" t="s">
        <v>53</v>
      </c>
      <c r="O3500" s="42" t="s">
        <v>54</v>
      </c>
      <c r="P3500" t="s">
        <v>851</v>
      </c>
      <c r="Q3500" t="str">
        <f>VLOOKUP(KamstrupData[[#This Row],[IdLevel123]],'B-Business Capability'!B:L,10,FALSE)</f>
        <v>Idea-to-Release (I2R)</v>
      </c>
      <c r="R3500">
        <f>VLOOKUP(KamstrupData[[#This Row],[IdLevel123]],'B-Business Capability'!B:L,11,FALSE)</f>
        <v>230</v>
      </c>
      <c r="U3500" t="str">
        <f>_xlfn.CONCAT(KamstrupData[[#This Row],[CountryCode]],"_",KamstrupData[[#This Row],[Business Area]],"_",KamstrupData[[#This Row],[DepartmentTeam]])</f>
        <v>DK10_Water - Product Management_TPM</v>
      </c>
      <c r="V3500" t="str">
        <f>VLOOKUP(KamstrupData[[#This Row],[ORG_Concat]],'O-Organization'!F:H,3,FALSE)</f>
        <v>11097_DK10_Water_Water - Product Management_TPM</v>
      </c>
    </row>
    <row r="3501" spans="3:22">
      <c r="D3501" t="s">
        <v>160</v>
      </c>
      <c r="E3501" t="str">
        <f>VLOOKUP(D3501,'B-Business Capability'!B:H,5,FALSE)</f>
        <v>Customer Service</v>
      </c>
      <c r="F3501" t="str">
        <f>VLOOKUP(D3501,'B-Business Capability'!B:H,6,FALSE)</f>
        <v>Customer Service and Support</v>
      </c>
      <c r="G3501" t="str">
        <f>VLOOKUP(D3501,'B-Business Capability'!B:H,7,FALSE)</f>
        <v>Customer Claims Management</v>
      </c>
      <c r="I3501" t="s">
        <v>253</v>
      </c>
      <c r="J3501" t="s">
        <v>1598</v>
      </c>
      <c r="K3501" t="s">
        <v>1600</v>
      </c>
      <c r="L3501" t="s">
        <v>100</v>
      </c>
      <c r="M3501" t="str">
        <f>VLOOKUP(L3501,'A-Applications'!B:D,3,FALSE)</f>
        <v>JIRA</v>
      </c>
      <c r="N3501" t="s">
        <v>53</v>
      </c>
      <c r="O3501" s="42" t="s">
        <v>54</v>
      </c>
      <c r="P3501" t="s">
        <v>847</v>
      </c>
      <c r="Q3501" t="str">
        <f>VLOOKUP(KamstrupData[[#This Row],[IdLevel123]],'B-Business Capability'!B:L,10,FALSE)</f>
        <v>Customer Service and Support</v>
      </c>
      <c r="R3501">
        <f>VLOOKUP(KamstrupData[[#This Row],[IdLevel123]],'B-Business Capability'!B:L,11,FALSE)</f>
        <v>0</v>
      </c>
      <c r="U3501" t="str">
        <f>_xlfn.CONCAT(KamstrupData[[#This Row],[CountryCode]],"_",KamstrupData[[#This Row],[Business Area]],"_",KamstrupData[[#This Row],[DepartmentTeam]])</f>
        <v>DK10_Water - Product Management_DSI</v>
      </c>
      <c r="V3501" t="str">
        <f>VLOOKUP(KamstrupData[[#This Row],[ORG_Concat]],'O-Organization'!F:H,3,FALSE)</f>
        <v>11094_DK10_Water_Water - Product Management_DSI</v>
      </c>
    </row>
    <row r="3502" spans="3:22">
      <c r="D3502" t="s">
        <v>160</v>
      </c>
      <c r="E3502" t="str">
        <f>VLOOKUP(D3502,'B-Business Capability'!B:H,5,FALSE)</f>
        <v>Customer Service</v>
      </c>
      <c r="F3502" t="str">
        <f>VLOOKUP(D3502,'B-Business Capability'!B:H,6,FALSE)</f>
        <v>Customer Service and Support</v>
      </c>
      <c r="G3502" t="str">
        <f>VLOOKUP(D3502,'B-Business Capability'!B:H,7,FALSE)</f>
        <v>Customer Claims Management</v>
      </c>
      <c r="I3502" t="s">
        <v>253</v>
      </c>
      <c r="J3502" t="s">
        <v>1598</v>
      </c>
      <c r="K3502" t="s">
        <v>1601</v>
      </c>
      <c r="L3502" t="s">
        <v>100</v>
      </c>
      <c r="M3502" t="str">
        <f>VLOOKUP(L3502,'A-Applications'!B:D,3,FALSE)</f>
        <v>JIRA</v>
      </c>
      <c r="N3502" t="s">
        <v>53</v>
      </c>
      <c r="O3502" s="42" t="s">
        <v>54</v>
      </c>
      <c r="P3502" t="s">
        <v>847</v>
      </c>
      <c r="Q3502" t="str">
        <f>VLOOKUP(KamstrupData[[#This Row],[IdLevel123]],'B-Business Capability'!B:L,10,FALSE)</f>
        <v>Customer Service and Support</v>
      </c>
      <c r="R3502">
        <f>VLOOKUP(KamstrupData[[#This Row],[IdLevel123]],'B-Business Capability'!B:L,11,FALSE)</f>
        <v>0</v>
      </c>
      <c r="U3502" t="str">
        <f>_xlfn.CONCAT(KamstrupData[[#This Row],[CountryCode]],"_",KamstrupData[[#This Row],[Business Area]],"_",KamstrupData[[#This Row],[DepartmentTeam]])</f>
        <v>DK10_Water - Product Management_PPM</v>
      </c>
      <c r="V3502" t="str">
        <f>VLOOKUP(KamstrupData[[#This Row],[ORG_Concat]],'O-Organization'!F:H,3,FALSE)</f>
        <v>11096_DK10_Water_Water - Product Management_PPM</v>
      </c>
    </row>
    <row r="3503" spans="3:22">
      <c r="D3503" t="s">
        <v>160</v>
      </c>
      <c r="E3503" t="str">
        <f>VLOOKUP(D3503,'B-Business Capability'!B:H,5,FALSE)</f>
        <v>Customer Service</v>
      </c>
      <c r="F3503" t="str">
        <f>VLOOKUP(D3503,'B-Business Capability'!B:H,6,FALSE)</f>
        <v>Customer Service and Support</v>
      </c>
      <c r="G3503" t="str">
        <f>VLOOKUP(D3503,'B-Business Capability'!B:H,7,FALSE)</f>
        <v>Customer Claims Management</v>
      </c>
      <c r="I3503" t="s">
        <v>253</v>
      </c>
      <c r="J3503" t="s">
        <v>1598</v>
      </c>
      <c r="K3503" t="s">
        <v>1602</v>
      </c>
      <c r="L3503" t="s">
        <v>100</v>
      </c>
      <c r="M3503" t="str">
        <f>VLOOKUP(L3503,'A-Applications'!B:D,3,FALSE)</f>
        <v>JIRA</v>
      </c>
      <c r="N3503" t="s">
        <v>53</v>
      </c>
      <c r="O3503" s="42" t="s">
        <v>54</v>
      </c>
      <c r="P3503" t="s">
        <v>847</v>
      </c>
      <c r="Q3503" t="str">
        <f>VLOOKUP(KamstrupData[[#This Row],[IdLevel123]],'B-Business Capability'!B:L,10,FALSE)</f>
        <v>Customer Service and Support</v>
      </c>
      <c r="R3503">
        <f>VLOOKUP(KamstrupData[[#This Row],[IdLevel123]],'B-Business Capability'!B:L,11,FALSE)</f>
        <v>0</v>
      </c>
      <c r="U3503" t="str">
        <f>_xlfn.CONCAT(KamstrupData[[#This Row],[CountryCode]],"_",KamstrupData[[#This Row],[Business Area]],"_",KamstrupData[[#This Row],[DepartmentTeam]])</f>
        <v>DK10_Water - Product Management_TPM</v>
      </c>
      <c r="V3503" t="str">
        <f>VLOOKUP(KamstrupData[[#This Row],[ORG_Concat]],'O-Organization'!F:H,3,FALSE)</f>
        <v>11097_DK10_Water_Water - Product Management_TPM</v>
      </c>
    </row>
    <row r="3504" spans="3:22">
      <c r="C3504" s="28">
        <v>46387</v>
      </c>
      <c r="D3504" t="s">
        <v>63</v>
      </c>
      <c r="E3504" t="str">
        <f>VLOOKUP(D3504,'B-Business Capability'!B:H,5,FALSE)</f>
        <v>Finance</v>
      </c>
      <c r="F3504" t="str">
        <f>VLOOKUP(D3504,'B-Business Capability'!B:H,6,FALSE)</f>
        <v>Financial Planning &amp; Analysis</v>
      </c>
      <c r="G3504" t="str">
        <f>VLOOKUP(D3504,'B-Business Capability'!B:H,7,FALSE)</f>
        <v>Cost Accounting_Plan</v>
      </c>
      <c r="I3504" t="s">
        <v>253</v>
      </c>
      <c r="J3504" t="s">
        <v>1598</v>
      </c>
      <c r="L3504" t="s">
        <v>102</v>
      </c>
      <c r="M3504" t="str">
        <f>VLOOKUP(L3504,'A-Applications'!B:D,3,FALSE)</f>
        <v>VIS</v>
      </c>
      <c r="N3504" t="s">
        <v>103</v>
      </c>
      <c r="O3504" s="42" t="s">
        <v>54</v>
      </c>
      <c r="P3504" t="s">
        <v>67</v>
      </c>
      <c r="Q3504" t="str">
        <f>VLOOKUP(KamstrupData[[#This Row],[IdLevel123]],'B-Business Capability'!B:L,10,FALSE)</f>
        <v>N/A</v>
      </c>
      <c r="R3504">
        <f>VLOOKUP(KamstrupData[[#This Row],[IdLevel123]],'B-Business Capability'!B:L,11,FALSE)</f>
        <v>0</v>
      </c>
      <c r="S3504" t="s">
        <v>265</v>
      </c>
      <c r="U3504" t="str">
        <f>_xlfn.CONCAT(KamstrupData[[#This Row],[CountryCode]],"_",KamstrupData[[#This Row],[Business Area]],"_",KamstrupData[[#This Row],[DepartmentTeam]])</f>
        <v>DK10_Water - Product Management_</v>
      </c>
      <c r="V3504" t="str">
        <f>VLOOKUP(KamstrupData[[#This Row],[ORG_Concat]],'O-Organization'!F:H,3,FALSE)</f>
        <v>11091_DK10_Water_Water - Product Management_</v>
      </c>
    </row>
    <row r="3505" spans="3:22">
      <c r="C3505" s="28">
        <v>46387</v>
      </c>
      <c r="D3505" t="s">
        <v>104</v>
      </c>
      <c r="E3505" t="str">
        <f>VLOOKUP(D3505,'B-Business Capability'!B:H,5,FALSE)</f>
        <v>Finance</v>
      </c>
      <c r="F3505" t="str">
        <f>VLOOKUP(D3505,'B-Business Capability'!B:H,6,FALSE)</f>
        <v>Financial Planning &amp; Analysis</v>
      </c>
      <c r="G3505" t="str">
        <f>VLOOKUP(D3505,'B-Business Capability'!B:H,7,FALSE)</f>
        <v>Forecasting</v>
      </c>
      <c r="I3505" t="s">
        <v>253</v>
      </c>
      <c r="J3505" t="s">
        <v>1598</v>
      </c>
      <c r="L3505" t="s">
        <v>102</v>
      </c>
      <c r="M3505" t="str">
        <f>VLOOKUP(L3505,'A-Applications'!B:D,3,FALSE)</f>
        <v>VIS</v>
      </c>
      <c r="N3505" t="s">
        <v>103</v>
      </c>
      <c r="O3505" s="42" t="s">
        <v>54</v>
      </c>
      <c r="P3505" t="s">
        <v>67</v>
      </c>
      <c r="Q3505" t="str">
        <f>VLOOKUP(KamstrupData[[#This Row],[IdLevel123]],'B-Business Capability'!B:L,10,FALSE)</f>
        <v>N/A</v>
      </c>
      <c r="R3505">
        <f>VLOOKUP(KamstrupData[[#This Row],[IdLevel123]],'B-Business Capability'!B:L,11,FALSE)</f>
        <v>0</v>
      </c>
      <c r="S3505" t="s">
        <v>265</v>
      </c>
      <c r="U3505" t="str">
        <f>_xlfn.CONCAT(KamstrupData[[#This Row],[CountryCode]],"_",KamstrupData[[#This Row],[Business Area]],"_",KamstrupData[[#This Row],[DepartmentTeam]])</f>
        <v>DK10_Water - Product Management_</v>
      </c>
      <c r="V3505" t="str">
        <f>VLOOKUP(KamstrupData[[#This Row],[ORG_Concat]],'O-Organization'!F:H,3,FALSE)</f>
        <v>11091_DK10_Water_Water - Product Management_</v>
      </c>
    </row>
    <row r="3506" spans="3:22">
      <c r="D3506" t="s">
        <v>859</v>
      </c>
      <c r="E3506" t="str">
        <f>VLOOKUP(D3506,'B-Business Capability'!B:H,5,FALSE)</f>
        <v>Product &amp; Software Development</v>
      </c>
      <c r="F3506" t="str">
        <f>VLOOKUP(D3506,'B-Business Capability'!B:H,6,FALSE)</f>
        <v>Marketing Testing</v>
      </c>
      <c r="G3506" t="str">
        <f>VLOOKUP(D3506,'B-Business Capability'!B:H,7,FALSE)</f>
        <v>Analyse Customer Intelligence</v>
      </c>
      <c r="I3506" t="s">
        <v>253</v>
      </c>
      <c r="J3506" t="s">
        <v>1598</v>
      </c>
      <c r="K3506" t="s">
        <v>1603</v>
      </c>
      <c r="L3506" t="s">
        <v>105</v>
      </c>
      <c r="M3506" t="str">
        <f>VLOOKUP(L3506,'A-Applications'!B:D,3,FALSE)</f>
        <v>Microsoft Visio</v>
      </c>
      <c r="N3506" t="s">
        <v>53</v>
      </c>
      <c r="O3506" s="42" t="s">
        <v>62</v>
      </c>
      <c r="P3506" t="s">
        <v>77</v>
      </c>
      <c r="Q3506" t="str">
        <f>VLOOKUP(KamstrupData[[#This Row],[IdLevel123]],'B-Business Capability'!B:L,10,FALSE)</f>
        <v>Idea-to-Release (I2R)</v>
      </c>
      <c r="R3506">
        <f>VLOOKUP(KamstrupData[[#This Row],[IdLevel123]],'B-Business Capability'!B:L,11,FALSE)</f>
        <v>160</v>
      </c>
      <c r="U3506" t="str">
        <f>_xlfn.CONCAT(KamstrupData[[#This Row],[CountryCode]],"_",KamstrupData[[#This Row],[Business Area]],"_",KamstrupData[[#This Row],[DepartmentTeam]])</f>
        <v>DK10_Water - Product Management_BA</v>
      </c>
      <c r="V3506" t="str">
        <f>VLOOKUP(KamstrupData[[#This Row],[ORG_Concat]],'O-Organization'!F:H,3,FALSE)</f>
        <v>11092_DK10_Water_Water - Product Management_BA</v>
      </c>
    </row>
    <row r="3507" spans="3:22">
      <c r="D3507" t="s">
        <v>853</v>
      </c>
      <c r="E3507" t="str">
        <f>VLOOKUP(D3507,'B-Business Capability'!B:H,5,FALSE)</f>
        <v>Product &amp; Software Development</v>
      </c>
      <c r="F3507" t="str">
        <f>VLOOKUP(D3507,'B-Business Capability'!B:H,6,FALSE)</f>
        <v>Quality Management</v>
      </c>
      <c r="G3507" t="str">
        <f>VLOOKUP(D3507,'B-Business Capability'!B:H,7,FALSE)</f>
        <v>Manage Product Document</v>
      </c>
      <c r="I3507" t="s">
        <v>253</v>
      </c>
      <c r="J3507" t="s">
        <v>1598</v>
      </c>
      <c r="K3507" t="s">
        <v>1603</v>
      </c>
      <c r="L3507" t="s">
        <v>105</v>
      </c>
      <c r="M3507" t="str">
        <f>VLOOKUP(L3507,'A-Applications'!B:D,3,FALSE)</f>
        <v>Microsoft Visio</v>
      </c>
      <c r="N3507" t="s">
        <v>53</v>
      </c>
      <c r="O3507" s="42" t="s">
        <v>62</v>
      </c>
      <c r="P3507" t="s">
        <v>274</v>
      </c>
      <c r="Q3507" t="str">
        <f>VLOOKUP(KamstrupData[[#This Row],[IdLevel123]],'B-Business Capability'!B:L,10,FALSE)</f>
        <v>Idea-to-Release (I2R)</v>
      </c>
      <c r="R3507">
        <f>VLOOKUP(KamstrupData[[#This Row],[IdLevel123]],'B-Business Capability'!B:L,11,FALSE)</f>
        <v>904</v>
      </c>
      <c r="U3507" t="str">
        <f>_xlfn.CONCAT(KamstrupData[[#This Row],[CountryCode]],"_",KamstrupData[[#This Row],[Business Area]],"_",KamstrupData[[#This Row],[DepartmentTeam]])</f>
        <v>DK10_Water - Product Management_BA</v>
      </c>
      <c r="V3507" t="str">
        <f>VLOOKUP(KamstrupData[[#This Row],[ORG_Concat]],'O-Organization'!F:H,3,FALSE)</f>
        <v>11092_DK10_Water_Water - Product Management_BA</v>
      </c>
    </row>
    <row r="3508" spans="3:22">
      <c r="D3508" t="s">
        <v>853</v>
      </c>
      <c r="E3508" t="str">
        <f>VLOOKUP(D3508,'B-Business Capability'!B:H,5,FALSE)</f>
        <v>Product &amp; Software Development</v>
      </c>
      <c r="F3508" t="str">
        <f>VLOOKUP(D3508,'B-Business Capability'!B:H,6,FALSE)</f>
        <v>Quality Management</v>
      </c>
      <c r="G3508" t="str">
        <f>VLOOKUP(D3508,'B-Business Capability'!B:H,7,FALSE)</f>
        <v>Manage Product Document</v>
      </c>
      <c r="I3508" t="s">
        <v>253</v>
      </c>
      <c r="J3508" t="s">
        <v>1598</v>
      </c>
      <c r="K3508" t="s">
        <v>1600</v>
      </c>
      <c r="L3508" t="s">
        <v>302</v>
      </c>
      <c r="M3508" t="str">
        <f>VLOOKUP(L3508,'A-Applications'!B:D,3,FALSE)</f>
        <v>Confluence</v>
      </c>
      <c r="N3508" t="s">
        <v>53</v>
      </c>
      <c r="O3508" s="42" t="s">
        <v>54</v>
      </c>
      <c r="P3508" t="s">
        <v>77</v>
      </c>
      <c r="Q3508" t="str">
        <f>VLOOKUP(KamstrupData[[#This Row],[IdLevel123]],'B-Business Capability'!B:L,10,FALSE)</f>
        <v>Idea-to-Release (I2R)</v>
      </c>
      <c r="R3508">
        <f>VLOOKUP(KamstrupData[[#This Row],[IdLevel123]],'B-Business Capability'!B:L,11,FALSE)</f>
        <v>904</v>
      </c>
      <c r="U3508" t="str">
        <f>_xlfn.CONCAT(KamstrupData[[#This Row],[CountryCode]],"_",KamstrupData[[#This Row],[Business Area]],"_",KamstrupData[[#This Row],[DepartmentTeam]])</f>
        <v>DK10_Water - Product Management_DSI</v>
      </c>
      <c r="V3508" t="str">
        <f>VLOOKUP(KamstrupData[[#This Row],[ORG_Concat]],'O-Organization'!F:H,3,FALSE)</f>
        <v>11094_DK10_Water_Water - Product Management_DSI</v>
      </c>
    </row>
    <row r="3509" spans="3:22">
      <c r="D3509" t="s">
        <v>853</v>
      </c>
      <c r="E3509" t="str">
        <f>VLOOKUP(D3509,'B-Business Capability'!B:H,5,FALSE)</f>
        <v>Product &amp; Software Development</v>
      </c>
      <c r="F3509" t="str">
        <f>VLOOKUP(D3509,'B-Business Capability'!B:H,6,FALSE)</f>
        <v>Quality Management</v>
      </c>
      <c r="G3509" t="str">
        <f>VLOOKUP(D3509,'B-Business Capability'!B:H,7,FALSE)</f>
        <v>Manage Product Document</v>
      </c>
      <c r="I3509" t="s">
        <v>253</v>
      </c>
      <c r="J3509" t="s">
        <v>1598</v>
      </c>
      <c r="K3509" t="s">
        <v>1601</v>
      </c>
      <c r="L3509" t="s">
        <v>302</v>
      </c>
      <c r="M3509" t="str">
        <f>VLOOKUP(L3509,'A-Applications'!B:D,3,FALSE)</f>
        <v>Confluence</v>
      </c>
      <c r="N3509" t="s">
        <v>53</v>
      </c>
      <c r="O3509" s="42" t="s">
        <v>54</v>
      </c>
      <c r="P3509" t="s">
        <v>77</v>
      </c>
      <c r="Q3509" t="str">
        <f>VLOOKUP(KamstrupData[[#This Row],[IdLevel123]],'B-Business Capability'!B:L,10,FALSE)</f>
        <v>Idea-to-Release (I2R)</v>
      </c>
      <c r="R3509">
        <f>VLOOKUP(KamstrupData[[#This Row],[IdLevel123]],'B-Business Capability'!B:L,11,FALSE)</f>
        <v>904</v>
      </c>
      <c r="U3509" t="str">
        <f>_xlfn.CONCAT(KamstrupData[[#This Row],[CountryCode]],"_",KamstrupData[[#This Row],[Business Area]],"_",KamstrupData[[#This Row],[DepartmentTeam]])</f>
        <v>DK10_Water - Product Management_PPM</v>
      </c>
      <c r="V3509" t="str">
        <f>VLOOKUP(KamstrupData[[#This Row],[ORG_Concat]],'O-Organization'!F:H,3,FALSE)</f>
        <v>11096_DK10_Water_Water - Product Management_PPM</v>
      </c>
    </row>
    <row r="3510" spans="3:22">
      <c r="D3510" t="s">
        <v>853</v>
      </c>
      <c r="E3510" t="str">
        <f>VLOOKUP(D3510,'B-Business Capability'!B:H,5,FALSE)</f>
        <v>Product &amp; Software Development</v>
      </c>
      <c r="F3510" t="str">
        <f>VLOOKUP(D3510,'B-Business Capability'!B:H,6,FALSE)</f>
        <v>Quality Management</v>
      </c>
      <c r="G3510" t="str">
        <f>VLOOKUP(D3510,'B-Business Capability'!B:H,7,FALSE)</f>
        <v>Manage Product Document</v>
      </c>
      <c r="I3510" t="s">
        <v>253</v>
      </c>
      <c r="J3510" t="s">
        <v>1598</v>
      </c>
      <c r="K3510" t="s">
        <v>1602</v>
      </c>
      <c r="L3510" t="s">
        <v>302</v>
      </c>
      <c r="M3510" t="str">
        <f>VLOOKUP(L3510,'A-Applications'!B:D,3,FALSE)</f>
        <v>Confluence</v>
      </c>
      <c r="N3510" t="s">
        <v>53</v>
      </c>
      <c r="O3510" s="42" t="s">
        <v>54</v>
      </c>
      <c r="P3510" t="s">
        <v>77</v>
      </c>
      <c r="Q3510" t="str">
        <f>VLOOKUP(KamstrupData[[#This Row],[IdLevel123]],'B-Business Capability'!B:L,10,FALSE)</f>
        <v>Idea-to-Release (I2R)</v>
      </c>
      <c r="R3510">
        <f>VLOOKUP(KamstrupData[[#This Row],[IdLevel123]],'B-Business Capability'!B:L,11,FALSE)</f>
        <v>904</v>
      </c>
      <c r="U3510" t="str">
        <f>_xlfn.CONCAT(KamstrupData[[#This Row],[CountryCode]],"_",KamstrupData[[#This Row],[Business Area]],"_",KamstrupData[[#This Row],[DepartmentTeam]])</f>
        <v>DK10_Water - Product Management_TPM</v>
      </c>
      <c r="V3510" t="str">
        <f>VLOOKUP(KamstrupData[[#This Row],[ORG_Concat]],'O-Organization'!F:H,3,FALSE)</f>
        <v>11097_DK10_Water_Water - Product Management_TPM</v>
      </c>
    </row>
    <row r="3511" spans="3:22" ht="15" customHeight="1">
      <c r="D3511" t="s">
        <v>852</v>
      </c>
      <c r="E3511" t="str">
        <f>VLOOKUP(D3511,'B-Business Capability'!B:H,5,FALSE)</f>
        <v>Product &amp; Software Development</v>
      </c>
      <c r="F3511" t="str">
        <f>VLOOKUP(D3511,'B-Business Capability'!B:H,6,FALSE)</f>
        <v>Engineering</v>
      </c>
      <c r="G3511" t="str">
        <f>VLOOKUP(D3511,'B-Business Capability'!B:H,7,FALSE)</f>
        <v>Conceptualization</v>
      </c>
      <c r="I3511" t="s">
        <v>253</v>
      </c>
      <c r="J3511" t="s">
        <v>1598</v>
      </c>
      <c r="K3511" t="s">
        <v>1604</v>
      </c>
      <c r="L3511" t="s">
        <v>605</v>
      </c>
      <c r="M3511" t="str">
        <f>VLOOKUP(L3511,'A-Applications'!B:D,3,FALSE)</f>
        <v>Aras Innovator PLM</v>
      </c>
      <c r="N3511" t="s">
        <v>147</v>
      </c>
      <c r="O3511" s="42" t="s">
        <v>54</v>
      </c>
      <c r="P3511" t="s">
        <v>725</v>
      </c>
      <c r="Q3511" t="str">
        <f>VLOOKUP(KamstrupData[[#This Row],[IdLevel123]],'B-Business Capability'!B:L,10,FALSE)</f>
        <v>Idea-to-Release (I2R)</v>
      </c>
      <c r="R3511">
        <f>VLOOKUP(KamstrupData[[#This Row],[IdLevel123]],'B-Business Capability'!B:L,11,FALSE)</f>
        <v>410</v>
      </c>
      <c r="T3511" t="s">
        <v>1605</v>
      </c>
      <c r="U3511" t="str">
        <f>_xlfn.CONCAT(KamstrupData[[#This Row],[CountryCode]],"_",KamstrupData[[#This Row],[Business Area]],"_",KamstrupData[[#This Row],[DepartmentTeam]])</f>
        <v>DK10_Water - Product Management_Compliance</v>
      </c>
      <c r="V3511" t="str">
        <f>VLOOKUP(KamstrupData[[#This Row],[ORG_Concat]],'O-Organization'!F:H,3,FALSE)</f>
        <v>11093_DK10_Water_Water - Product Management_Compliance</v>
      </c>
    </row>
    <row r="3512" spans="3:22" ht="15" customHeight="1">
      <c r="D3512" t="s">
        <v>852</v>
      </c>
      <c r="E3512" t="str">
        <f>VLOOKUP(D3512,'B-Business Capability'!B:H,5,FALSE)</f>
        <v>Product &amp; Software Development</v>
      </c>
      <c r="F3512" t="str">
        <f>VLOOKUP(D3512,'B-Business Capability'!B:H,6,FALSE)</f>
        <v>Engineering</v>
      </c>
      <c r="G3512" t="str">
        <f>VLOOKUP(D3512,'B-Business Capability'!B:H,7,FALSE)</f>
        <v>Conceptualization</v>
      </c>
      <c r="I3512" t="s">
        <v>253</v>
      </c>
      <c r="J3512" t="s">
        <v>1598</v>
      </c>
      <c r="K3512" t="s">
        <v>1601</v>
      </c>
      <c r="L3512" t="s">
        <v>605</v>
      </c>
      <c r="M3512" t="str">
        <f>VLOOKUP(L3512,'A-Applications'!B:D,3,FALSE)</f>
        <v>Aras Innovator PLM</v>
      </c>
      <c r="N3512" t="s">
        <v>147</v>
      </c>
      <c r="O3512" s="42" t="s">
        <v>54</v>
      </c>
      <c r="P3512" t="s">
        <v>725</v>
      </c>
      <c r="Q3512" t="str">
        <f>VLOOKUP(KamstrupData[[#This Row],[IdLevel123]],'B-Business Capability'!B:L,10,FALSE)</f>
        <v>Idea-to-Release (I2R)</v>
      </c>
      <c r="R3512">
        <f>VLOOKUP(KamstrupData[[#This Row],[IdLevel123]],'B-Business Capability'!B:L,11,FALSE)</f>
        <v>410</v>
      </c>
      <c r="T3512" t="s">
        <v>1605</v>
      </c>
      <c r="U3512" t="str">
        <f>_xlfn.CONCAT(KamstrupData[[#This Row],[CountryCode]],"_",KamstrupData[[#This Row],[Business Area]],"_",KamstrupData[[#This Row],[DepartmentTeam]])</f>
        <v>DK10_Water - Product Management_PPM</v>
      </c>
      <c r="V3512" t="str">
        <f>VLOOKUP(KamstrupData[[#This Row],[ORG_Concat]],'O-Organization'!F:H,3,FALSE)</f>
        <v>11096_DK10_Water_Water - Product Management_PPM</v>
      </c>
    </row>
    <row r="3513" spans="3:22" ht="15" customHeight="1">
      <c r="D3513" t="s">
        <v>852</v>
      </c>
      <c r="E3513" t="str">
        <f>VLOOKUP(D3513,'B-Business Capability'!B:H,5,FALSE)</f>
        <v>Product &amp; Software Development</v>
      </c>
      <c r="F3513" t="str">
        <f>VLOOKUP(D3513,'B-Business Capability'!B:H,6,FALSE)</f>
        <v>Engineering</v>
      </c>
      <c r="G3513" t="str">
        <f>VLOOKUP(D3513,'B-Business Capability'!B:H,7,FALSE)</f>
        <v>Conceptualization</v>
      </c>
      <c r="I3513" t="s">
        <v>253</v>
      </c>
      <c r="J3513" t="s">
        <v>1598</v>
      </c>
      <c r="K3513" t="s">
        <v>1602</v>
      </c>
      <c r="L3513" t="s">
        <v>605</v>
      </c>
      <c r="M3513" t="str">
        <f>VLOOKUP(L3513,'A-Applications'!B:D,3,FALSE)</f>
        <v>Aras Innovator PLM</v>
      </c>
      <c r="N3513" t="s">
        <v>147</v>
      </c>
      <c r="O3513" s="42" t="s">
        <v>54</v>
      </c>
      <c r="P3513" t="s">
        <v>725</v>
      </c>
      <c r="Q3513" t="str">
        <f>VLOOKUP(KamstrupData[[#This Row],[IdLevel123]],'B-Business Capability'!B:L,10,FALSE)</f>
        <v>Idea-to-Release (I2R)</v>
      </c>
      <c r="R3513">
        <f>VLOOKUP(KamstrupData[[#This Row],[IdLevel123]],'B-Business Capability'!B:L,11,FALSE)</f>
        <v>410</v>
      </c>
      <c r="T3513" t="s">
        <v>1605</v>
      </c>
      <c r="U3513" t="str">
        <f>_xlfn.CONCAT(KamstrupData[[#This Row],[CountryCode]],"_",KamstrupData[[#This Row],[Business Area]],"_",KamstrupData[[#This Row],[DepartmentTeam]])</f>
        <v>DK10_Water - Product Management_TPM</v>
      </c>
      <c r="V3513" t="str">
        <f>VLOOKUP(KamstrupData[[#This Row],[ORG_Concat]],'O-Organization'!F:H,3,FALSE)</f>
        <v>11097_DK10_Water_Water - Product Management_TPM</v>
      </c>
    </row>
    <row r="3514" spans="3:22" ht="15" customHeight="1">
      <c r="D3514" t="s">
        <v>853</v>
      </c>
      <c r="E3514" t="str">
        <f>VLOOKUP(D3514,'B-Business Capability'!B:H,5,FALSE)</f>
        <v>Product &amp; Software Development</v>
      </c>
      <c r="F3514" t="str">
        <f>VLOOKUP(D3514,'B-Business Capability'!B:H,6,FALSE)</f>
        <v>Quality Management</v>
      </c>
      <c r="G3514" t="str">
        <f>VLOOKUP(D3514,'B-Business Capability'!B:H,7,FALSE)</f>
        <v>Manage Product Document</v>
      </c>
      <c r="I3514" t="s">
        <v>253</v>
      </c>
      <c r="J3514" t="s">
        <v>1598</v>
      </c>
      <c r="K3514" t="s">
        <v>1604</v>
      </c>
      <c r="L3514" t="s">
        <v>605</v>
      </c>
      <c r="M3514" t="str">
        <f>VLOOKUP(L3514,'A-Applications'!B:D,3,FALSE)</f>
        <v>Aras Innovator PLM</v>
      </c>
      <c r="N3514" t="s">
        <v>147</v>
      </c>
      <c r="O3514" s="42" t="s">
        <v>66</v>
      </c>
      <c r="P3514" t="s">
        <v>274</v>
      </c>
      <c r="Q3514" t="str">
        <f>VLOOKUP(KamstrupData[[#This Row],[IdLevel123]],'B-Business Capability'!B:L,10,FALSE)</f>
        <v>Idea-to-Release (I2R)</v>
      </c>
      <c r="R3514">
        <f>VLOOKUP(KamstrupData[[#This Row],[IdLevel123]],'B-Business Capability'!B:L,11,FALSE)</f>
        <v>904</v>
      </c>
      <c r="T3514" t="s">
        <v>1605</v>
      </c>
      <c r="U3514" t="str">
        <f>_xlfn.CONCAT(KamstrupData[[#This Row],[CountryCode]],"_",KamstrupData[[#This Row],[Business Area]],"_",KamstrupData[[#This Row],[DepartmentTeam]])</f>
        <v>DK10_Water - Product Management_Compliance</v>
      </c>
      <c r="V3514" t="str">
        <f>VLOOKUP(KamstrupData[[#This Row],[ORG_Concat]],'O-Organization'!F:H,3,FALSE)</f>
        <v>11093_DK10_Water_Water - Product Management_Compliance</v>
      </c>
    </row>
    <row r="3515" spans="3:22" ht="15" customHeight="1">
      <c r="D3515" t="s">
        <v>853</v>
      </c>
      <c r="E3515" t="str">
        <f>VLOOKUP(D3515,'B-Business Capability'!B:H,5,FALSE)</f>
        <v>Product &amp; Software Development</v>
      </c>
      <c r="F3515" t="str">
        <f>VLOOKUP(D3515,'B-Business Capability'!B:H,6,FALSE)</f>
        <v>Quality Management</v>
      </c>
      <c r="G3515" t="str">
        <f>VLOOKUP(D3515,'B-Business Capability'!B:H,7,FALSE)</f>
        <v>Manage Product Document</v>
      </c>
      <c r="I3515" t="s">
        <v>253</v>
      </c>
      <c r="J3515" t="s">
        <v>1598</v>
      </c>
      <c r="K3515" t="s">
        <v>1601</v>
      </c>
      <c r="L3515" t="s">
        <v>605</v>
      </c>
      <c r="M3515" t="str">
        <f>VLOOKUP(L3515,'A-Applications'!B:D,3,FALSE)</f>
        <v>Aras Innovator PLM</v>
      </c>
      <c r="N3515" t="s">
        <v>147</v>
      </c>
      <c r="O3515" s="42" t="s">
        <v>66</v>
      </c>
      <c r="P3515" t="s">
        <v>274</v>
      </c>
      <c r="Q3515" t="str">
        <f>VLOOKUP(KamstrupData[[#This Row],[IdLevel123]],'B-Business Capability'!B:L,10,FALSE)</f>
        <v>Idea-to-Release (I2R)</v>
      </c>
      <c r="R3515">
        <f>VLOOKUP(KamstrupData[[#This Row],[IdLevel123]],'B-Business Capability'!B:L,11,FALSE)</f>
        <v>904</v>
      </c>
      <c r="T3515" t="s">
        <v>1605</v>
      </c>
      <c r="U3515" t="str">
        <f>_xlfn.CONCAT(KamstrupData[[#This Row],[CountryCode]],"_",KamstrupData[[#This Row],[Business Area]],"_",KamstrupData[[#This Row],[DepartmentTeam]])</f>
        <v>DK10_Water - Product Management_PPM</v>
      </c>
      <c r="V3515" t="str">
        <f>VLOOKUP(KamstrupData[[#This Row],[ORG_Concat]],'O-Organization'!F:H,3,FALSE)</f>
        <v>11096_DK10_Water_Water - Product Management_PPM</v>
      </c>
    </row>
    <row r="3516" spans="3:22" ht="15" customHeight="1">
      <c r="D3516" t="s">
        <v>853</v>
      </c>
      <c r="E3516" t="str">
        <f>VLOOKUP(D3516,'B-Business Capability'!B:H,5,FALSE)</f>
        <v>Product &amp; Software Development</v>
      </c>
      <c r="F3516" t="str">
        <f>VLOOKUP(D3516,'B-Business Capability'!B:H,6,FALSE)</f>
        <v>Quality Management</v>
      </c>
      <c r="G3516" t="str">
        <f>VLOOKUP(D3516,'B-Business Capability'!B:H,7,FALSE)</f>
        <v>Manage Product Document</v>
      </c>
      <c r="I3516" t="s">
        <v>253</v>
      </c>
      <c r="J3516" t="s">
        <v>1598</v>
      </c>
      <c r="K3516" t="s">
        <v>1602</v>
      </c>
      <c r="L3516" t="s">
        <v>605</v>
      </c>
      <c r="M3516" t="str">
        <f>VLOOKUP(L3516,'A-Applications'!B:D,3,FALSE)</f>
        <v>Aras Innovator PLM</v>
      </c>
      <c r="N3516" t="s">
        <v>147</v>
      </c>
      <c r="O3516" s="42" t="s">
        <v>66</v>
      </c>
      <c r="P3516" t="s">
        <v>274</v>
      </c>
      <c r="Q3516" t="str">
        <f>VLOOKUP(KamstrupData[[#This Row],[IdLevel123]],'B-Business Capability'!B:L,10,FALSE)</f>
        <v>Idea-to-Release (I2R)</v>
      </c>
      <c r="R3516">
        <f>VLOOKUP(KamstrupData[[#This Row],[IdLevel123]],'B-Business Capability'!B:L,11,FALSE)</f>
        <v>904</v>
      </c>
      <c r="T3516" t="s">
        <v>1605</v>
      </c>
      <c r="U3516" t="str">
        <f>_xlfn.CONCAT(KamstrupData[[#This Row],[CountryCode]],"_",KamstrupData[[#This Row],[Business Area]],"_",KamstrupData[[#This Row],[DepartmentTeam]])</f>
        <v>DK10_Water - Product Management_TPM</v>
      </c>
      <c r="V3516" t="str">
        <f>VLOOKUP(KamstrupData[[#This Row],[ORG_Concat]],'O-Organization'!F:H,3,FALSE)</f>
        <v>11097_DK10_Water_Water - Product Management_TPM</v>
      </c>
    </row>
    <row r="3517" spans="3:22" ht="15" customHeight="1">
      <c r="D3517" t="s">
        <v>855</v>
      </c>
      <c r="E3517" t="str">
        <f>VLOOKUP(D3517,'B-Business Capability'!B:H,5,FALSE)</f>
        <v>Product &amp; Software Development</v>
      </c>
      <c r="F3517" t="str">
        <f>VLOOKUP(D3517,'B-Business Capability'!B:H,6,FALSE)</f>
        <v>R&amp;D</v>
      </c>
      <c r="G3517" t="str">
        <f>VLOOKUP(D3517,'B-Business Capability'!B:H,7,FALSE)</f>
        <v>Manage Product Portfolio</v>
      </c>
      <c r="I3517" t="s">
        <v>253</v>
      </c>
      <c r="J3517" t="s">
        <v>1598</v>
      </c>
      <c r="K3517" t="s">
        <v>1604</v>
      </c>
      <c r="L3517" t="s">
        <v>605</v>
      </c>
      <c r="M3517" t="str">
        <f>VLOOKUP(L3517,'A-Applications'!B:D,3,FALSE)</f>
        <v>Aras Innovator PLM</v>
      </c>
      <c r="N3517" t="s">
        <v>147</v>
      </c>
      <c r="O3517" s="42" t="s">
        <v>54</v>
      </c>
      <c r="P3517" t="s">
        <v>856</v>
      </c>
      <c r="Q3517" t="str">
        <f>VLOOKUP(KamstrupData[[#This Row],[IdLevel123]],'B-Business Capability'!B:L,10,FALSE)</f>
        <v>Idea-to-Release (I2R)</v>
      </c>
      <c r="R3517">
        <f>VLOOKUP(KamstrupData[[#This Row],[IdLevel123]],'B-Business Capability'!B:L,11,FALSE)</f>
        <v>330</v>
      </c>
      <c r="T3517" t="s">
        <v>1605</v>
      </c>
      <c r="U3517" t="str">
        <f>_xlfn.CONCAT(KamstrupData[[#This Row],[CountryCode]],"_",KamstrupData[[#This Row],[Business Area]],"_",KamstrupData[[#This Row],[DepartmentTeam]])</f>
        <v>DK10_Water - Product Management_Compliance</v>
      </c>
      <c r="V3517" t="str">
        <f>VLOOKUP(KamstrupData[[#This Row],[ORG_Concat]],'O-Organization'!F:H,3,FALSE)</f>
        <v>11093_DK10_Water_Water - Product Management_Compliance</v>
      </c>
    </row>
    <row r="3518" spans="3:22" ht="15" customHeight="1">
      <c r="D3518" t="s">
        <v>855</v>
      </c>
      <c r="E3518" t="str">
        <f>VLOOKUP(D3518,'B-Business Capability'!B:H,5,FALSE)</f>
        <v>Product &amp; Software Development</v>
      </c>
      <c r="F3518" t="str">
        <f>VLOOKUP(D3518,'B-Business Capability'!B:H,6,FALSE)</f>
        <v>R&amp;D</v>
      </c>
      <c r="G3518" t="str">
        <f>VLOOKUP(D3518,'B-Business Capability'!B:H,7,FALSE)</f>
        <v>Manage Product Portfolio</v>
      </c>
      <c r="I3518" t="s">
        <v>253</v>
      </c>
      <c r="J3518" t="s">
        <v>1598</v>
      </c>
      <c r="K3518" t="s">
        <v>1601</v>
      </c>
      <c r="L3518" t="s">
        <v>605</v>
      </c>
      <c r="M3518" t="str">
        <f>VLOOKUP(L3518,'A-Applications'!B:D,3,FALSE)</f>
        <v>Aras Innovator PLM</v>
      </c>
      <c r="N3518" t="s">
        <v>147</v>
      </c>
      <c r="O3518" s="42" t="s">
        <v>54</v>
      </c>
      <c r="P3518" t="s">
        <v>856</v>
      </c>
      <c r="Q3518" t="str">
        <f>VLOOKUP(KamstrupData[[#This Row],[IdLevel123]],'B-Business Capability'!B:L,10,FALSE)</f>
        <v>Idea-to-Release (I2R)</v>
      </c>
      <c r="R3518">
        <f>VLOOKUP(KamstrupData[[#This Row],[IdLevel123]],'B-Business Capability'!B:L,11,FALSE)</f>
        <v>330</v>
      </c>
      <c r="T3518" t="s">
        <v>1605</v>
      </c>
      <c r="U3518" t="str">
        <f>_xlfn.CONCAT(KamstrupData[[#This Row],[CountryCode]],"_",KamstrupData[[#This Row],[Business Area]],"_",KamstrupData[[#This Row],[DepartmentTeam]])</f>
        <v>DK10_Water - Product Management_PPM</v>
      </c>
      <c r="V3518" t="str">
        <f>VLOOKUP(KamstrupData[[#This Row],[ORG_Concat]],'O-Organization'!F:H,3,FALSE)</f>
        <v>11096_DK10_Water_Water - Product Management_PPM</v>
      </c>
    </row>
    <row r="3519" spans="3:22" ht="15" customHeight="1">
      <c r="D3519" t="s">
        <v>855</v>
      </c>
      <c r="E3519" t="str">
        <f>VLOOKUP(D3519,'B-Business Capability'!B:H,5,FALSE)</f>
        <v>Product &amp; Software Development</v>
      </c>
      <c r="F3519" t="str">
        <f>VLOOKUP(D3519,'B-Business Capability'!B:H,6,FALSE)</f>
        <v>R&amp;D</v>
      </c>
      <c r="G3519" t="str">
        <f>VLOOKUP(D3519,'B-Business Capability'!B:H,7,FALSE)</f>
        <v>Manage Product Portfolio</v>
      </c>
      <c r="I3519" t="s">
        <v>253</v>
      </c>
      <c r="J3519" t="s">
        <v>1598</v>
      </c>
      <c r="K3519" t="s">
        <v>1602</v>
      </c>
      <c r="L3519" t="s">
        <v>605</v>
      </c>
      <c r="M3519" t="str">
        <f>VLOOKUP(L3519,'A-Applications'!B:D,3,FALSE)</f>
        <v>Aras Innovator PLM</v>
      </c>
      <c r="N3519" t="s">
        <v>147</v>
      </c>
      <c r="O3519" s="42" t="s">
        <v>54</v>
      </c>
      <c r="P3519" t="s">
        <v>856</v>
      </c>
      <c r="Q3519" t="str">
        <f>VLOOKUP(KamstrupData[[#This Row],[IdLevel123]],'B-Business Capability'!B:L,10,FALSE)</f>
        <v>Idea-to-Release (I2R)</v>
      </c>
      <c r="R3519">
        <f>VLOOKUP(KamstrupData[[#This Row],[IdLevel123]],'B-Business Capability'!B:L,11,FALSE)</f>
        <v>330</v>
      </c>
      <c r="T3519" t="s">
        <v>1605</v>
      </c>
      <c r="U3519" t="str">
        <f>_xlfn.CONCAT(KamstrupData[[#This Row],[CountryCode]],"_",KamstrupData[[#This Row],[Business Area]],"_",KamstrupData[[#This Row],[DepartmentTeam]])</f>
        <v>DK10_Water - Product Management_TPM</v>
      </c>
      <c r="V3519" t="str">
        <f>VLOOKUP(KamstrupData[[#This Row],[ORG_Concat]],'O-Organization'!F:H,3,FALSE)</f>
        <v>11097_DK10_Water_Water - Product Management_TPM</v>
      </c>
    </row>
    <row r="3520" spans="3:22" ht="15" customHeight="1">
      <c r="D3520" t="s">
        <v>857</v>
      </c>
      <c r="E3520" t="str">
        <f>VLOOKUP(D3520,'B-Business Capability'!B:H,5,FALSE)</f>
        <v>Governance, Risk and Compliance</v>
      </c>
      <c r="F3520" t="str">
        <f>VLOOKUP(D3520,'B-Business Capability'!B:H,6,FALSE)</f>
        <v>Product Market Compliance</v>
      </c>
      <c r="G3520">
        <f>VLOOKUP(D3520,'B-Business Capability'!B:H,7,FALSE)</f>
        <v>0</v>
      </c>
      <c r="I3520" t="s">
        <v>253</v>
      </c>
      <c r="J3520" t="s">
        <v>1598</v>
      </c>
      <c r="K3520" t="s">
        <v>1604</v>
      </c>
      <c r="L3520" t="s">
        <v>605</v>
      </c>
      <c r="M3520" t="str">
        <f>VLOOKUP(L3520,'A-Applications'!B:D,3,FALSE)</f>
        <v>Aras Innovator PLM</v>
      </c>
      <c r="N3520" t="s">
        <v>147</v>
      </c>
      <c r="O3520" s="42" t="s">
        <v>54</v>
      </c>
      <c r="P3520" t="s">
        <v>858</v>
      </c>
      <c r="Q3520" t="str">
        <f>VLOOKUP(KamstrupData[[#This Row],[IdLevel123]],'B-Business Capability'!B:L,10,FALSE)</f>
        <v>N/A</v>
      </c>
      <c r="R3520">
        <f>VLOOKUP(KamstrupData[[#This Row],[IdLevel123]],'B-Business Capability'!B:L,11,FALSE)</f>
        <v>0</v>
      </c>
      <c r="T3520" t="s">
        <v>1605</v>
      </c>
      <c r="U3520" t="str">
        <f>_xlfn.CONCAT(KamstrupData[[#This Row],[CountryCode]],"_",KamstrupData[[#This Row],[Business Area]],"_",KamstrupData[[#This Row],[DepartmentTeam]])</f>
        <v>DK10_Water - Product Management_Compliance</v>
      </c>
      <c r="V3520" t="str">
        <f>VLOOKUP(KamstrupData[[#This Row],[ORG_Concat]],'O-Organization'!F:H,3,FALSE)</f>
        <v>11093_DK10_Water_Water - Product Management_Compliance</v>
      </c>
    </row>
    <row r="3521" spans="2:22" ht="15" customHeight="1">
      <c r="D3521" t="s">
        <v>857</v>
      </c>
      <c r="E3521" t="str">
        <f>VLOOKUP(D3521,'B-Business Capability'!B:H,5,FALSE)</f>
        <v>Governance, Risk and Compliance</v>
      </c>
      <c r="F3521" t="str">
        <f>VLOOKUP(D3521,'B-Business Capability'!B:H,6,FALSE)</f>
        <v>Product Market Compliance</v>
      </c>
      <c r="G3521">
        <f>VLOOKUP(D3521,'B-Business Capability'!B:H,7,FALSE)</f>
        <v>0</v>
      </c>
      <c r="I3521" t="s">
        <v>253</v>
      </c>
      <c r="J3521" t="s">
        <v>1598</v>
      </c>
      <c r="K3521" t="s">
        <v>1601</v>
      </c>
      <c r="L3521" t="s">
        <v>605</v>
      </c>
      <c r="M3521" t="str">
        <f>VLOOKUP(L3521,'A-Applications'!B:D,3,FALSE)</f>
        <v>Aras Innovator PLM</v>
      </c>
      <c r="N3521" t="s">
        <v>147</v>
      </c>
      <c r="O3521" s="42" t="s">
        <v>54</v>
      </c>
      <c r="P3521" t="s">
        <v>858</v>
      </c>
      <c r="Q3521" t="str">
        <f>VLOOKUP(KamstrupData[[#This Row],[IdLevel123]],'B-Business Capability'!B:L,10,FALSE)</f>
        <v>N/A</v>
      </c>
      <c r="R3521">
        <f>VLOOKUP(KamstrupData[[#This Row],[IdLevel123]],'B-Business Capability'!B:L,11,FALSE)</f>
        <v>0</v>
      </c>
      <c r="T3521" t="s">
        <v>1605</v>
      </c>
      <c r="U3521" t="str">
        <f>_xlfn.CONCAT(KamstrupData[[#This Row],[CountryCode]],"_",KamstrupData[[#This Row],[Business Area]],"_",KamstrupData[[#This Row],[DepartmentTeam]])</f>
        <v>DK10_Water - Product Management_PPM</v>
      </c>
      <c r="V3521" t="str">
        <f>VLOOKUP(KamstrupData[[#This Row],[ORG_Concat]],'O-Organization'!F:H,3,FALSE)</f>
        <v>11096_DK10_Water_Water - Product Management_PPM</v>
      </c>
    </row>
    <row r="3522" spans="2:22" ht="15" customHeight="1">
      <c r="D3522" t="s">
        <v>857</v>
      </c>
      <c r="E3522" t="str">
        <f>VLOOKUP(D3522,'B-Business Capability'!B:H,5,FALSE)</f>
        <v>Governance, Risk and Compliance</v>
      </c>
      <c r="F3522" t="str">
        <f>VLOOKUP(D3522,'B-Business Capability'!B:H,6,FALSE)</f>
        <v>Product Market Compliance</v>
      </c>
      <c r="G3522">
        <f>VLOOKUP(D3522,'B-Business Capability'!B:H,7,FALSE)</f>
        <v>0</v>
      </c>
      <c r="I3522" t="s">
        <v>253</v>
      </c>
      <c r="J3522" t="s">
        <v>1598</v>
      </c>
      <c r="K3522" t="s">
        <v>1602</v>
      </c>
      <c r="L3522" t="s">
        <v>605</v>
      </c>
      <c r="M3522" t="str">
        <f>VLOOKUP(L3522,'A-Applications'!B:D,3,FALSE)</f>
        <v>Aras Innovator PLM</v>
      </c>
      <c r="N3522" t="s">
        <v>147</v>
      </c>
      <c r="O3522" s="42" t="s">
        <v>54</v>
      </c>
      <c r="P3522" t="s">
        <v>858</v>
      </c>
      <c r="Q3522" t="str">
        <f>VLOOKUP(KamstrupData[[#This Row],[IdLevel123]],'B-Business Capability'!B:L,10,FALSE)</f>
        <v>N/A</v>
      </c>
      <c r="R3522">
        <f>VLOOKUP(KamstrupData[[#This Row],[IdLevel123]],'B-Business Capability'!B:L,11,FALSE)</f>
        <v>0</v>
      </c>
      <c r="T3522" t="s">
        <v>1605</v>
      </c>
      <c r="U3522" t="str">
        <f>_xlfn.CONCAT(KamstrupData[[#This Row],[CountryCode]],"_",KamstrupData[[#This Row],[Business Area]],"_",KamstrupData[[#This Row],[DepartmentTeam]])</f>
        <v>DK10_Water - Product Management_TPM</v>
      </c>
      <c r="V3522" t="str">
        <f>VLOOKUP(KamstrupData[[#This Row],[ORG_Concat]],'O-Organization'!F:H,3,FALSE)</f>
        <v>11097_DK10_Water_Water - Product Management_TPM</v>
      </c>
    </row>
    <row r="3523" spans="2:22" ht="15" customHeight="1">
      <c r="D3523" t="s">
        <v>853</v>
      </c>
      <c r="E3523" t="str">
        <f>VLOOKUP(D3523,'B-Business Capability'!B:H,5,FALSE)</f>
        <v>Product &amp; Software Development</v>
      </c>
      <c r="F3523" t="str">
        <f>VLOOKUP(D3523,'B-Business Capability'!B:H,6,FALSE)</f>
        <v>Quality Management</v>
      </c>
      <c r="G3523" t="str">
        <f>VLOOKUP(D3523,'B-Business Capability'!B:H,7,FALSE)</f>
        <v>Manage Product Document</v>
      </c>
      <c r="I3523" t="s">
        <v>253</v>
      </c>
      <c r="J3523" t="s">
        <v>1598</v>
      </c>
      <c r="L3523" t="s">
        <v>266</v>
      </c>
      <c r="M3523" t="str">
        <f>VLOOKUP(L3523,'A-Applications'!B:D,3,FALSE)</f>
        <v>Sharepoint</v>
      </c>
      <c r="N3523" t="s">
        <v>53</v>
      </c>
      <c r="O3523" s="42" t="s">
        <v>66</v>
      </c>
      <c r="P3523" t="s">
        <v>274</v>
      </c>
      <c r="Q3523" t="str">
        <f>VLOOKUP(KamstrupData[[#This Row],[IdLevel123]],'B-Business Capability'!B:L,10,FALSE)</f>
        <v>Idea-to-Release (I2R)</v>
      </c>
      <c r="R3523">
        <f>VLOOKUP(KamstrupData[[#This Row],[IdLevel123]],'B-Business Capability'!B:L,11,FALSE)</f>
        <v>904</v>
      </c>
      <c r="T3523" t="s">
        <v>1606</v>
      </c>
      <c r="U3523" t="str">
        <f>_xlfn.CONCAT(KamstrupData[[#This Row],[CountryCode]],"_",KamstrupData[[#This Row],[Business Area]],"_",KamstrupData[[#This Row],[DepartmentTeam]])</f>
        <v>DK10_Water - Product Management_</v>
      </c>
      <c r="V3523" t="str">
        <f>VLOOKUP(KamstrupData[[#This Row],[ORG_Concat]],'O-Organization'!F:H,3,FALSE)</f>
        <v>11091_DK10_Water_Water - Product Management_</v>
      </c>
    </row>
    <row r="3524" spans="2:22" ht="15" customHeight="1">
      <c r="D3524" t="s">
        <v>859</v>
      </c>
      <c r="E3524" t="str">
        <f>VLOOKUP(D3524,'B-Business Capability'!B:H,5,FALSE)</f>
        <v>Product &amp; Software Development</v>
      </c>
      <c r="F3524" t="str">
        <f>VLOOKUP(D3524,'B-Business Capability'!B:H,6,FALSE)</f>
        <v>Marketing Testing</v>
      </c>
      <c r="G3524" t="str">
        <f>VLOOKUP(D3524,'B-Business Capability'!B:H,7,FALSE)</f>
        <v>Analyse Customer Intelligence</v>
      </c>
      <c r="I3524" t="s">
        <v>253</v>
      </c>
      <c r="J3524" t="s">
        <v>1598</v>
      </c>
      <c r="L3524" t="s">
        <v>117</v>
      </c>
      <c r="M3524" t="str">
        <f>VLOOKUP(L3524,'A-Applications'!B:D,3,FALSE)</f>
        <v>PowerBI</v>
      </c>
      <c r="N3524" t="s">
        <v>147</v>
      </c>
      <c r="O3524" s="42" t="s">
        <v>54</v>
      </c>
      <c r="P3524" t="s">
        <v>97</v>
      </c>
      <c r="Q3524" t="str">
        <f>VLOOKUP(KamstrupData[[#This Row],[IdLevel123]],'B-Business Capability'!B:L,10,FALSE)</f>
        <v>Idea-to-Release (I2R)</v>
      </c>
      <c r="R3524">
        <f>VLOOKUP(KamstrupData[[#This Row],[IdLevel123]],'B-Business Capability'!B:L,11,FALSE)</f>
        <v>160</v>
      </c>
      <c r="T3524" t="s">
        <v>1607</v>
      </c>
      <c r="U3524" t="str">
        <f>_xlfn.CONCAT(KamstrupData[[#This Row],[CountryCode]],"_",KamstrupData[[#This Row],[Business Area]],"_",KamstrupData[[#This Row],[DepartmentTeam]])</f>
        <v>DK10_Water - Product Management_</v>
      </c>
      <c r="V3524" t="str">
        <f>VLOOKUP(KamstrupData[[#This Row],[ORG_Concat]],'O-Organization'!F:H,3,FALSE)</f>
        <v>11091_DK10_Water_Water - Product Management_</v>
      </c>
    </row>
    <row r="3525" spans="2:22" ht="15" customHeight="1">
      <c r="D3525" t="s">
        <v>860</v>
      </c>
      <c r="E3525" t="str">
        <f>VLOOKUP(D3525,'B-Business Capability'!B:H,5,FALSE)</f>
        <v>Product &amp; Software Development</v>
      </c>
      <c r="F3525" t="str">
        <f>VLOOKUP(D3525,'B-Business Capability'!B:H,6,FALSE)</f>
        <v>Marketing Testing</v>
      </c>
      <c r="G3525" t="str">
        <f>VLOOKUP(D3525,'B-Business Capability'!B:H,7,FALSE)</f>
        <v>Establish Measures</v>
      </c>
      <c r="I3525" t="s">
        <v>253</v>
      </c>
      <c r="J3525" t="s">
        <v>1598</v>
      </c>
      <c r="L3525" t="s">
        <v>117</v>
      </c>
      <c r="M3525" t="str">
        <f>VLOOKUP(L3525,'A-Applications'!B:D,3,FALSE)</f>
        <v>PowerBI</v>
      </c>
      <c r="N3525" t="s">
        <v>147</v>
      </c>
      <c r="O3525" s="42" t="s">
        <v>54</v>
      </c>
      <c r="P3525" t="s">
        <v>847</v>
      </c>
      <c r="Q3525" t="str">
        <f>VLOOKUP(KamstrupData[[#This Row],[IdLevel123]],'B-Business Capability'!B:L,10,FALSE)</f>
        <v>Idea-to-Release (I2R)</v>
      </c>
      <c r="R3525">
        <f>VLOOKUP(KamstrupData[[#This Row],[IdLevel123]],'B-Business Capability'!B:L,11,FALSE)</f>
        <v>170</v>
      </c>
      <c r="T3525" t="s">
        <v>1607</v>
      </c>
      <c r="U3525" t="str">
        <f>_xlfn.CONCAT(KamstrupData[[#This Row],[CountryCode]],"_",KamstrupData[[#This Row],[Business Area]],"_",KamstrupData[[#This Row],[DepartmentTeam]])</f>
        <v>DK10_Water - Product Management_</v>
      </c>
      <c r="V3525" t="str">
        <f>VLOOKUP(KamstrupData[[#This Row],[ORG_Concat]],'O-Organization'!F:H,3,FALSE)</f>
        <v>11091_DK10_Water_Water - Product Management_</v>
      </c>
    </row>
    <row r="3526" spans="2:22" ht="15" customHeight="1">
      <c r="D3526" t="s">
        <v>861</v>
      </c>
      <c r="E3526" t="str">
        <f>VLOOKUP(D3526,'B-Business Capability'!B:H,5,FALSE)</f>
        <v>Product &amp; Software Development</v>
      </c>
      <c r="F3526" t="str">
        <f>VLOOKUP(D3526,'B-Business Capability'!B:H,6,FALSE)</f>
        <v>Marketing Testing</v>
      </c>
      <c r="G3526" t="str">
        <f>VLOOKUP(D3526,'B-Business Capability'!B:H,7,FALSE)</f>
        <v>Evaluate Market Opportunities</v>
      </c>
      <c r="I3526" t="s">
        <v>253</v>
      </c>
      <c r="J3526" t="s">
        <v>1598</v>
      </c>
      <c r="L3526" t="s">
        <v>117</v>
      </c>
      <c r="M3526" t="str">
        <f>VLOOKUP(L3526,'A-Applications'!B:D,3,FALSE)</f>
        <v>PowerBI</v>
      </c>
      <c r="N3526" t="s">
        <v>147</v>
      </c>
      <c r="O3526" s="42" t="s">
        <v>54</v>
      </c>
      <c r="P3526" t="s">
        <v>407</v>
      </c>
      <c r="Q3526" t="str">
        <f>VLOOKUP(KamstrupData[[#This Row],[IdLevel123]],'B-Business Capability'!B:L,10,FALSE)</f>
        <v>Idea-to-Release (I2R)</v>
      </c>
      <c r="R3526">
        <f>VLOOKUP(KamstrupData[[#This Row],[IdLevel123]],'B-Business Capability'!B:L,11,FALSE)</f>
        <v>180</v>
      </c>
      <c r="T3526" t="s">
        <v>1607</v>
      </c>
      <c r="U3526" t="str">
        <f>_xlfn.CONCAT(KamstrupData[[#This Row],[CountryCode]],"_",KamstrupData[[#This Row],[Business Area]],"_",KamstrupData[[#This Row],[DepartmentTeam]])</f>
        <v>DK10_Water - Product Management_</v>
      </c>
      <c r="V3526" t="str">
        <f>VLOOKUP(KamstrupData[[#This Row],[ORG_Concat]],'O-Organization'!F:H,3,FALSE)</f>
        <v>11091_DK10_Water_Water - Product Management_</v>
      </c>
    </row>
    <row r="3527" spans="2:22" ht="15" customHeight="1">
      <c r="B3527" s="28">
        <v>45292</v>
      </c>
      <c r="D3527" t="s">
        <v>119</v>
      </c>
      <c r="E3527" t="str">
        <f>VLOOKUP(D3527,'B-Business Capability'!B:H,5,FALSE)</f>
        <v>Finance</v>
      </c>
      <c r="F3527" t="str">
        <f>VLOOKUP(D3527,'B-Business Capability'!B:H,6,FALSE)</f>
        <v>Settlements &amp; Payments</v>
      </c>
      <c r="G3527" t="str">
        <f>VLOOKUP(D3527,'B-Business Capability'!B:H,7,FALSE)</f>
        <v>Travel &amp; Expense Management</v>
      </c>
      <c r="I3527" t="s">
        <v>253</v>
      </c>
      <c r="J3527" t="s">
        <v>1598</v>
      </c>
      <c r="K3527" t="s">
        <v>1600</v>
      </c>
      <c r="L3527" t="s">
        <v>120</v>
      </c>
      <c r="M3527" t="str">
        <f>VLOOKUP(L3527,'A-Applications'!B:D,3,FALSE)</f>
        <v>Concur</v>
      </c>
      <c r="N3527" t="s">
        <v>53</v>
      </c>
      <c r="O3527" s="42" t="s">
        <v>62</v>
      </c>
      <c r="P3527" t="s">
        <v>121</v>
      </c>
      <c r="Q3527" t="str">
        <f>VLOOKUP(KamstrupData[[#This Row],[IdLevel123]],'B-Business Capability'!B:L,10,FALSE)</f>
        <v>Hire-to-Retire (H2R)</v>
      </c>
      <c r="R3527">
        <f>VLOOKUP(KamstrupData[[#This Row],[IdLevel123]],'B-Business Capability'!B:L,11,FALSE)</f>
        <v>750</v>
      </c>
      <c r="S3527" t="s">
        <v>237</v>
      </c>
      <c r="U3527" t="str">
        <f>_xlfn.CONCAT(KamstrupData[[#This Row],[CountryCode]],"_",KamstrupData[[#This Row],[Business Area]],"_",KamstrupData[[#This Row],[DepartmentTeam]])</f>
        <v>DK10_Water - Product Management_DSI</v>
      </c>
      <c r="V3527" t="str">
        <f>VLOOKUP(KamstrupData[[#This Row],[ORG_Concat]],'O-Organization'!F:H,3,FALSE)</f>
        <v>11094_DK10_Water_Water - Product Management_DSI</v>
      </c>
    </row>
    <row r="3528" spans="2:22" ht="15" customHeight="1">
      <c r="B3528" s="28">
        <v>45292</v>
      </c>
      <c r="D3528" t="s">
        <v>119</v>
      </c>
      <c r="E3528" t="str">
        <f>VLOOKUP(D3528,'B-Business Capability'!B:H,5,FALSE)</f>
        <v>Finance</v>
      </c>
      <c r="F3528" t="str">
        <f>VLOOKUP(D3528,'B-Business Capability'!B:H,6,FALSE)</f>
        <v>Settlements &amp; Payments</v>
      </c>
      <c r="G3528" t="str">
        <f>VLOOKUP(D3528,'B-Business Capability'!B:H,7,FALSE)</f>
        <v>Travel &amp; Expense Management</v>
      </c>
      <c r="I3528" t="s">
        <v>253</v>
      </c>
      <c r="J3528" t="s">
        <v>1598</v>
      </c>
      <c r="K3528" t="s">
        <v>1602</v>
      </c>
      <c r="L3528" t="s">
        <v>120</v>
      </c>
      <c r="M3528" t="str">
        <f>VLOOKUP(L3528,'A-Applications'!B:D,3,FALSE)</f>
        <v>Concur</v>
      </c>
      <c r="N3528" t="s">
        <v>53</v>
      </c>
      <c r="O3528" s="42" t="s">
        <v>62</v>
      </c>
      <c r="P3528" t="s">
        <v>121</v>
      </c>
      <c r="Q3528" t="str">
        <f>VLOOKUP(KamstrupData[[#This Row],[IdLevel123]],'B-Business Capability'!B:L,10,FALSE)</f>
        <v>Hire-to-Retire (H2R)</v>
      </c>
      <c r="R3528">
        <f>VLOOKUP(KamstrupData[[#This Row],[IdLevel123]],'B-Business Capability'!B:L,11,FALSE)</f>
        <v>750</v>
      </c>
      <c r="S3528" t="s">
        <v>237</v>
      </c>
      <c r="U3528" t="str">
        <f>_xlfn.CONCAT(KamstrupData[[#This Row],[CountryCode]],"_",KamstrupData[[#This Row],[Business Area]],"_",KamstrupData[[#This Row],[DepartmentTeam]])</f>
        <v>DK10_Water - Product Management_TPM</v>
      </c>
      <c r="V3528" t="str">
        <f>VLOOKUP(KamstrupData[[#This Row],[ORG_Concat]],'O-Organization'!F:H,3,FALSE)</f>
        <v>11097_DK10_Water_Water - Product Management_TPM</v>
      </c>
    </row>
    <row r="3529" spans="2:22" ht="15" customHeight="1">
      <c r="D3529" t="s">
        <v>76</v>
      </c>
      <c r="E3529" t="str">
        <f>VLOOKUP(D3529,'B-Business Capability'!B:H,5,FALSE)</f>
        <v>Sales</v>
      </c>
      <c r="F3529" t="str">
        <f>VLOOKUP(D3529,'B-Business Capability'!B:H,6,FALSE)</f>
        <v>Sales Operations</v>
      </c>
      <c r="G3529" t="str">
        <f>VLOOKUP(D3529,'B-Business Capability'!B:H,7,FALSE)</f>
        <v>Claims, returns and Refund management</v>
      </c>
      <c r="I3529" t="s">
        <v>253</v>
      </c>
      <c r="J3529" t="s">
        <v>1598</v>
      </c>
      <c r="K3529" t="s">
        <v>1600</v>
      </c>
      <c r="L3529" t="s">
        <v>129</v>
      </c>
      <c r="M3529" t="str">
        <f>VLOOKUP(L3529,'A-Applications'!B:D,3,FALSE)</f>
        <v>Microsoft Dynamics 365 CE (Sales)</v>
      </c>
      <c r="N3529" t="s">
        <v>53</v>
      </c>
      <c r="O3529" s="42" t="s">
        <v>62</v>
      </c>
      <c r="P3529" t="s">
        <v>198</v>
      </c>
      <c r="Q3529" t="str">
        <f>VLOOKUP(KamstrupData[[#This Row],[IdLevel123]],'B-Business Capability'!B:L,10,FALSE)</f>
        <v>Order-to-Cash (O2C)</v>
      </c>
      <c r="R3529">
        <f>VLOOKUP(KamstrupData[[#This Row],[IdLevel123]],'B-Business Capability'!B:L,11,FALSE)</f>
        <v>600</v>
      </c>
      <c r="T3529" t="s">
        <v>1608</v>
      </c>
      <c r="U3529" t="str">
        <f>_xlfn.CONCAT(KamstrupData[[#This Row],[CountryCode]],"_",KamstrupData[[#This Row],[Business Area]],"_",KamstrupData[[#This Row],[DepartmentTeam]])</f>
        <v>DK10_Water - Product Management_DSI</v>
      </c>
      <c r="V3529" t="str">
        <f>VLOOKUP(KamstrupData[[#This Row],[ORG_Concat]],'O-Organization'!F:H,3,FALSE)</f>
        <v>11094_DK10_Water_Water - Product Management_DSI</v>
      </c>
    </row>
    <row r="3530" spans="2:22" ht="15" customHeight="1">
      <c r="D3530" t="s">
        <v>76</v>
      </c>
      <c r="E3530" t="str">
        <f>VLOOKUP(D3530,'B-Business Capability'!B:H,5,FALSE)</f>
        <v>Sales</v>
      </c>
      <c r="F3530" t="str">
        <f>VLOOKUP(D3530,'B-Business Capability'!B:H,6,FALSE)</f>
        <v>Sales Operations</v>
      </c>
      <c r="G3530" t="str">
        <f>VLOOKUP(D3530,'B-Business Capability'!B:H,7,FALSE)</f>
        <v>Claims, returns and Refund management</v>
      </c>
      <c r="I3530" t="s">
        <v>253</v>
      </c>
      <c r="J3530" t="s">
        <v>1598</v>
      </c>
      <c r="K3530" t="s">
        <v>1601</v>
      </c>
      <c r="L3530" t="s">
        <v>129</v>
      </c>
      <c r="M3530" t="str">
        <f>VLOOKUP(L3530,'A-Applications'!B:D,3,FALSE)</f>
        <v>Microsoft Dynamics 365 CE (Sales)</v>
      </c>
      <c r="N3530" t="s">
        <v>53</v>
      </c>
      <c r="O3530" s="42" t="s">
        <v>62</v>
      </c>
      <c r="P3530" t="s">
        <v>198</v>
      </c>
      <c r="Q3530" t="str">
        <f>VLOOKUP(KamstrupData[[#This Row],[IdLevel123]],'B-Business Capability'!B:L,10,FALSE)</f>
        <v>Order-to-Cash (O2C)</v>
      </c>
      <c r="R3530">
        <f>VLOOKUP(KamstrupData[[#This Row],[IdLevel123]],'B-Business Capability'!B:L,11,FALSE)</f>
        <v>600</v>
      </c>
      <c r="T3530" t="s">
        <v>1608</v>
      </c>
      <c r="U3530" t="str">
        <f>_xlfn.CONCAT(KamstrupData[[#This Row],[CountryCode]],"_",KamstrupData[[#This Row],[Business Area]],"_",KamstrupData[[#This Row],[DepartmentTeam]])</f>
        <v>DK10_Water - Product Management_PPM</v>
      </c>
      <c r="V3530" t="str">
        <f>VLOOKUP(KamstrupData[[#This Row],[ORG_Concat]],'O-Organization'!F:H,3,FALSE)</f>
        <v>11096_DK10_Water_Water - Product Management_PPM</v>
      </c>
    </row>
    <row r="3531" spans="2:22" ht="15" customHeight="1">
      <c r="D3531" t="s">
        <v>76</v>
      </c>
      <c r="E3531" t="str">
        <f>VLOOKUP(D3531,'B-Business Capability'!B:H,5,FALSE)</f>
        <v>Sales</v>
      </c>
      <c r="F3531" t="str">
        <f>VLOOKUP(D3531,'B-Business Capability'!B:H,6,FALSE)</f>
        <v>Sales Operations</v>
      </c>
      <c r="G3531" t="str">
        <f>VLOOKUP(D3531,'B-Business Capability'!B:H,7,FALSE)</f>
        <v>Claims, returns and Refund management</v>
      </c>
      <c r="I3531" t="s">
        <v>253</v>
      </c>
      <c r="J3531" t="s">
        <v>1598</v>
      </c>
      <c r="K3531" t="s">
        <v>1602</v>
      </c>
      <c r="L3531" t="s">
        <v>129</v>
      </c>
      <c r="M3531" t="str">
        <f>VLOOKUP(L3531,'A-Applications'!B:D,3,FALSE)</f>
        <v>Microsoft Dynamics 365 CE (Sales)</v>
      </c>
      <c r="N3531" t="s">
        <v>53</v>
      </c>
      <c r="O3531" s="42" t="s">
        <v>62</v>
      </c>
      <c r="P3531" t="s">
        <v>198</v>
      </c>
      <c r="Q3531" t="str">
        <f>VLOOKUP(KamstrupData[[#This Row],[IdLevel123]],'B-Business Capability'!B:L,10,FALSE)</f>
        <v>Order-to-Cash (O2C)</v>
      </c>
      <c r="R3531">
        <f>VLOOKUP(KamstrupData[[#This Row],[IdLevel123]],'B-Business Capability'!B:L,11,FALSE)</f>
        <v>600</v>
      </c>
      <c r="T3531" t="s">
        <v>1608</v>
      </c>
      <c r="U3531" t="str">
        <f>_xlfn.CONCAT(KamstrupData[[#This Row],[CountryCode]],"_",KamstrupData[[#This Row],[Business Area]],"_",KamstrupData[[#This Row],[DepartmentTeam]])</f>
        <v>DK10_Water - Product Management_TPM</v>
      </c>
      <c r="V3531" t="str">
        <f>VLOOKUP(KamstrupData[[#This Row],[ORG_Concat]],'O-Organization'!F:H,3,FALSE)</f>
        <v>11097_DK10_Water_Water - Product Management_TPM</v>
      </c>
    </row>
    <row r="3532" spans="2:22" ht="15" customHeight="1">
      <c r="D3532" t="s">
        <v>568</v>
      </c>
      <c r="E3532" t="str">
        <f>VLOOKUP(D3532,'B-Business Capability'!B:H,5,FALSE)</f>
        <v>Marketing</v>
      </c>
      <c r="F3532" t="str">
        <f>VLOOKUP(D3532,'B-Business Capability'!B:H,6,FALSE)</f>
        <v>Corporate communication and brand management</v>
      </c>
      <c r="G3532" t="str">
        <f>VLOOKUP(D3532,'B-Business Capability'!B:H,7,FALSE)</f>
        <v>Content management</v>
      </c>
      <c r="I3532" t="s">
        <v>253</v>
      </c>
      <c r="J3532" t="s">
        <v>1598</v>
      </c>
      <c r="K3532" t="s">
        <v>1602</v>
      </c>
      <c r="L3532" t="s">
        <v>699</v>
      </c>
      <c r="M3532" t="str">
        <f>VLOOKUP(L3532,'A-Applications'!B:D,3,FALSE)</f>
        <v>Sitecore AI</v>
      </c>
      <c r="N3532" t="s">
        <v>53</v>
      </c>
      <c r="O3532" s="42" t="s">
        <v>54</v>
      </c>
      <c r="P3532" t="s">
        <v>709</v>
      </c>
      <c r="Q3532" t="str">
        <f>VLOOKUP(KamstrupData[[#This Row],[IdLevel123]],'B-Business Capability'!B:L,10,FALSE)</f>
        <v>N/A</v>
      </c>
      <c r="R3532">
        <f>VLOOKUP(KamstrupData[[#This Row],[IdLevel123]],'B-Business Capability'!B:L,11,FALSE)</f>
        <v>0</v>
      </c>
      <c r="U3532" t="str">
        <f>_xlfn.CONCAT(KamstrupData[[#This Row],[CountryCode]],"_",KamstrupData[[#This Row],[Business Area]],"_",KamstrupData[[#This Row],[DepartmentTeam]])</f>
        <v>DK10_Water - Product Management_TPM</v>
      </c>
      <c r="V3532" t="str">
        <f>VLOOKUP(KamstrupData[[#This Row],[ORG_Concat]],'O-Organization'!F:H,3,FALSE)</f>
        <v>11097_DK10_Water_Water - Product Management_TPM</v>
      </c>
    </row>
    <row r="3533" spans="2:22" ht="15" customHeight="1">
      <c r="D3533" t="s">
        <v>295</v>
      </c>
      <c r="E3533" t="str">
        <f>VLOOKUP(D3533,'B-Business Capability'!B:H,5,FALSE)</f>
        <v>Strategic Management</v>
      </c>
      <c r="F3533" t="str">
        <f>VLOOKUP(D3533,'B-Business Capability'!B:H,6,FALSE)</f>
        <v>Enterprise Effectiveness &amp; Project Management</v>
      </c>
      <c r="G3533" t="str">
        <f>VLOOKUP(D3533,'B-Business Capability'!B:H,7,FALSE)</f>
        <v>Task Tracking and Planning</v>
      </c>
      <c r="I3533" t="s">
        <v>253</v>
      </c>
      <c r="J3533" t="s">
        <v>1598</v>
      </c>
      <c r="K3533" t="s">
        <v>1600</v>
      </c>
      <c r="L3533" t="s">
        <v>316</v>
      </c>
      <c r="M3533" t="str">
        <f>VLOOKUP(L3533,'A-Applications'!B:D,3,FALSE)</f>
        <v>Miro</v>
      </c>
      <c r="N3533" t="s">
        <v>53</v>
      </c>
      <c r="O3533" s="42" t="s">
        <v>62</v>
      </c>
      <c r="P3533" t="s">
        <v>77</v>
      </c>
      <c r="Q3533" t="str">
        <f>VLOOKUP(KamstrupData[[#This Row],[IdLevel123]],'B-Business Capability'!B:L,10,FALSE)</f>
        <v>N/A</v>
      </c>
      <c r="R3533">
        <f>VLOOKUP(KamstrupData[[#This Row],[IdLevel123]],'B-Business Capability'!B:L,11,FALSE)</f>
        <v>0</v>
      </c>
      <c r="U3533" t="str">
        <f>_xlfn.CONCAT(KamstrupData[[#This Row],[CountryCode]],"_",KamstrupData[[#This Row],[Business Area]],"_",KamstrupData[[#This Row],[DepartmentTeam]])</f>
        <v>DK10_Water - Product Management_DSI</v>
      </c>
      <c r="V3533" t="str">
        <f>VLOOKUP(KamstrupData[[#This Row],[ORG_Concat]],'O-Organization'!F:H,3,FALSE)</f>
        <v>11094_DK10_Water_Water - Product Management_DSI</v>
      </c>
    </row>
    <row r="3534" spans="2:22" ht="15" customHeight="1">
      <c r="D3534" t="s">
        <v>295</v>
      </c>
      <c r="E3534" t="str">
        <f>VLOOKUP(D3534,'B-Business Capability'!B:H,5,FALSE)</f>
        <v>Strategic Management</v>
      </c>
      <c r="F3534" t="str">
        <f>VLOOKUP(D3534,'B-Business Capability'!B:H,6,FALSE)</f>
        <v>Enterprise Effectiveness &amp; Project Management</v>
      </c>
      <c r="G3534" t="str">
        <f>VLOOKUP(D3534,'B-Business Capability'!B:H,7,FALSE)</f>
        <v>Task Tracking and Planning</v>
      </c>
      <c r="I3534" t="s">
        <v>253</v>
      </c>
      <c r="J3534" t="s">
        <v>1598</v>
      </c>
      <c r="K3534" t="s">
        <v>1601</v>
      </c>
      <c r="L3534" t="s">
        <v>316</v>
      </c>
      <c r="M3534" t="str">
        <f>VLOOKUP(L3534,'A-Applications'!B:D,3,FALSE)</f>
        <v>Miro</v>
      </c>
      <c r="N3534" t="s">
        <v>53</v>
      </c>
      <c r="O3534" s="42" t="s">
        <v>62</v>
      </c>
      <c r="P3534" t="s">
        <v>77</v>
      </c>
      <c r="Q3534" t="str">
        <f>VLOOKUP(KamstrupData[[#This Row],[IdLevel123]],'B-Business Capability'!B:L,10,FALSE)</f>
        <v>N/A</v>
      </c>
      <c r="R3534">
        <f>VLOOKUP(KamstrupData[[#This Row],[IdLevel123]],'B-Business Capability'!B:L,11,FALSE)</f>
        <v>0</v>
      </c>
      <c r="U3534" t="str">
        <f>_xlfn.CONCAT(KamstrupData[[#This Row],[CountryCode]],"_",KamstrupData[[#This Row],[Business Area]],"_",KamstrupData[[#This Row],[DepartmentTeam]])</f>
        <v>DK10_Water - Product Management_PPM</v>
      </c>
      <c r="V3534" t="str">
        <f>VLOOKUP(KamstrupData[[#This Row],[ORG_Concat]],'O-Organization'!F:H,3,FALSE)</f>
        <v>11096_DK10_Water_Water - Product Management_PPM</v>
      </c>
    </row>
    <row r="3535" spans="2:22" ht="15" customHeight="1">
      <c r="D3535" t="s">
        <v>295</v>
      </c>
      <c r="E3535" t="str">
        <f>VLOOKUP(D3535,'B-Business Capability'!B:H,5,FALSE)</f>
        <v>Strategic Management</v>
      </c>
      <c r="F3535" t="str">
        <f>VLOOKUP(D3535,'B-Business Capability'!B:H,6,FALSE)</f>
        <v>Enterprise Effectiveness &amp; Project Management</v>
      </c>
      <c r="G3535" t="str">
        <f>VLOOKUP(D3535,'B-Business Capability'!B:H,7,FALSE)</f>
        <v>Task Tracking and Planning</v>
      </c>
      <c r="I3535" t="s">
        <v>253</v>
      </c>
      <c r="J3535" t="s">
        <v>1598</v>
      </c>
      <c r="K3535" t="s">
        <v>1602</v>
      </c>
      <c r="L3535" t="s">
        <v>316</v>
      </c>
      <c r="M3535" t="str">
        <f>VLOOKUP(L3535,'A-Applications'!B:D,3,FALSE)</f>
        <v>Miro</v>
      </c>
      <c r="N3535" t="s">
        <v>53</v>
      </c>
      <c r="O3535" s="42" t="s">
        <v>62</v>
      </c>
      <c r="P3535" t="s">
        <v>77</v>
      </c>
      <c r="Q3535" t="str">
        <f>VLOOKUP(KamstrupData[[#This Row],[IdLevel123]],'B-Business Capability'!B:L,10,FALSE)</f>
        <v>N/A</v>
      </c>
      <c r="R3535">
        <f>VLOOKUP(KamstrupData[[#This Row],[IdLevel123]],'B-Business Capability'!B:L,11,FALSE)</f>
        <v>0</v>
      </c>
      <c r="U3535" t="str">
        <f>_xlfn.CONCAT(KamstrupData[[#This Row],[CountryCode]],"_",KamstrupData[[#This Row],[Business Area]],"_",KamstrupData[[#This Row],[DepartmentTeam]])</f>
        <v>DK10_Water - Product Management_TPM</v>
      </c>
      <c r="V3535" t="str">
        <f>VLOOKUP(KamstrupData[[#This Row],[ORG_Concat]],'O-Organization'!F:H,3,FALSE)</f>
        <v>11097_DK10_Water_Water - Product Management_TPM</v>
      </c>
    </row>
    <row r="3536" spans="2:22" ht="15" customHeight="1">
      <c r="D3536" t="s">
        <v>291</v>
      </c>
      <c r="E3536" t="str">
        <f>VLOOKUP(D3536,'B-Business Capability'!B:H,5,FALSE)</f>
        <v>Strategic Management</v>
      </c>
      <c r="F3536" t="str">
        <f>VLOOKUP(D3536,'B-Business Capability'!B:H,6,FALSE)</f>
        <v>Enterprise Effectiveness &amp; Project Management</v>
      </c>
      <c r="G3536">
        <f>VLOOKUP(D3536,'B-Business Capability'!B:H,7,FALSE)</f>
        <v>0</v>
      </c>
      <c r="I3536" t="s">
        <v>253</v>
      </c>
      <c r="J3536" t="s">
        <v>1598</v>
      </c>
      <c r="K3536" t="s">
        <v>1603</v>
      </c>
      <c r="L3536" t="s">
        <v>317</v>
      </c>
      <c r="M3536" t="str">
        <f>VLOOKUP(L3536,'A-Applications'!B:D,3,FALSE)</f>
        <v>Think-Cell</v>
      </c>
      <c r="N3536" t="s">
        <v>53</v>
      </c>
      <c r="O3536" s="42" t="s">
        <v>62</v>
      </c>
      <c r="P3536" t="s">
        <v>77</v>
      </c>
      <c r="Q3536" t="str">
        <f>VLOOKUP(KamstrupData[[#This Row],[IdLevel123]],'B-Business Capability'!B:L,10,FALSE)</f>
        <v>N/A</v>
      </c>
      <c r="R3536">
        <f>VLOOKUP(KamstrupData[[#This Row],[IdLevel123]],'B-Business Capability'!B:L,11,FALSE)</f>
        <v>0</v>
      </c>
      <c r="U3536" t="str">
        <f>_xlfn.CONCAT(KamstrupData[[#This Row],[CountryCode]],"_",KamstrupData[[#This Row],[Business Area]],"_",KamstrupData[[#This Row],[DepartmentTeam]])</f>
        <v>DK10_Water - Product Management_BA</v>
      </c>
      <c r="V3536" t="str">
        <f>VLOOKUP(KamstrupData[[#This Row],[ORG_Concat]],'O-Organization'!F:H,3,FALSE)</f>
        <v>11092_DK10_Water_Water - Product Management_BA</v>
      </c>
    </row>
    <row r="3537" spans="2:22" ht="15" customHeight="1">
      <c r="D3537" t="s">
        <v>291</v>
      </c>
      <c r="E3537" t="str">
        <f>VLOOKUP(D3537,'B-Business Capability'!B:H,5,FALSE)</f>
        <v>Strategic Management</v>
      </c>
      <c r="F3537" t="str">
        <f>VLOOKUP(D3537,'B-Business Capability'!B:H,6,FALSE)</f>
        <v>Enterprise Effectiveness &amp; Project Management</v>
      </c>
      <c r="G3537">
        <f>VLOOKUP(D3537,'B-Business Capability'!B:H,7,FALSE)</f>
        <v>0</v>
      </c>
      <c r="I3537" t="s">
        <v>253</v>
      </c>
      <c r="J3537" t="s">
        <v>1598</v>
      </c>
      <c r="K3537" t="s">
        <v>1600</v>
      </c>
      <c r="L3537" t="s">
        <v>317</v>
      </c>
      <c r="M3537" t="str">
        <f>VLOOKUP(L3537,'A-Applications'!B:D,3,FALSE)</f>
        <v>Think-Cell</v>
      </c>
      <c r="N3537" t="s">
        <v>53</v>
      </c>
      <c r="O3537" s="42" t="s">
        <v>62</v>
      </c>
      <c r="P3537" t="s">
        <v>77</v>
      </c>
      <c r="Q3537" t="str">
        <f>VLOOKUP(KamstrupData[[#This Row],[IdLevel123]],'B-Business Capability'!B:L,10,FALSE)</f>
        <v>N/A</v>
      </c>
      <c r="R3537">
        <f>VLOOKUP(KamstrupData[[#This Row],[IdLevel123]],'B-Business Capability'!B:L,11,FALSE)</f>
        <v>0</v>
      </c>
      <c r="U3537" t="str">
        <f>_xlfn.CONCAT(KamstrupData[[#This Row],[CountryCode]],"_",KamstrupData[[#This Row],[Business Area]],"_",KamstrupData[[#This Row],[DepartmentTeam]])</f>
        <v>DK10_Water - Product Management_DSI</v>
      </c>
      <c r="V3537" t="str">
        <f>VLOOKUP(KamstrupData[[#This Row],[ORG_Concat]],'O-Organization'!F:H,3,FALSE)</f>
        <v>11094_DK10_Water_Water - Product Management_DSI</v>
      </c>
    </row>
    <row r="3538" spans="2:22" ht="15" customHeight="1">
      <c r="D3538" t="s">
        <v>291</v>
      </c>
      <c r="E3538" t="str">
        <f>VLOOKUP(D3538,'B-Business Capability'!B:H,5,FALSE)</f>
        <v>Strategic Management</v>
      </c>
      <c r="F3538" t="str">
        <f>VLOOKUP(D3538,'B-Business Capability'!B:H,6,FALSE)</f>
        <v>Enterprise Effectiveness &amp; Project Management</v>
      </c>
      <c r="G3538">
        <f>VLOOKUP(D3538,'B-Business Capability'!B:H,7,FALSE)</f>
        <v>0</v>
      </c>
      <c r="I3538" t="s">
        <v>253</v>
      </c>
      <c r="J3538" t="s">
        <v>1598</v>
      </c>
      <c r="K3538" t="s">
        <v>1601</v>
      </c>
      <c r="L3538" t="s">
        <v>317</v>
      </c>
      <c r="M3538" t="str">
        <f>VLOOKUP(L3538,'A-Applications'!B:D,3,FALSE)</f>
        <v>Think-Cell</v>
      </c>
      <c r="N3538" t="s">
        <v>53</v>
      </c>
      <c r="O3538" s="42" t="s">
        <v>62</v>
      </c>
      <c r="P3538" t="s">
        <v>77</v>
      </c>
      <c r="Q3538" t="str">
        <f>VLOOKUP(KamstrupData[[#This Row],[IdLevel123]],'B-Business Capability'!B:L,10,FALSE)</f>
        <v>N/A</v>
      </c>
      <c r="R3538">
        <f>VLOOKUP(KamstrupData[[#This Row],[IdLevel123]],'B-Business Capability'!B:L,11,FALSE)</f>
        <v>0</v>
      </c>
      <c r="U3538" t="str">
        <f>_xlfn.CONCAT(KamstrupData[[#This Row],[CountryCode]],"_",KamstrupData[[#This Row],[Business Area]],"_",KamstrupData[[#This Row],[DepartmentTeam]])</f>
        <v>DK10_Water - Product Management_PPM</v>
      </c>
      <c r="V3538" t="str">
        <f>VLOOKUP(KamstrupData[[#This Row],[ORG_Concat]],'O-Organization'!F:H,3,FALSE)</f>
        <v>11096_DK10_Water_Water - Product Management_PPM</v>
      </c>
    </row>
    <row r="3539" spans="2:22" ht="15" customHeight="1">
      <c r="B3539" s="28">
        <v>46143</v>
      </c>
      <c r="D3539" s="28" t="s">
        <v>296</v>
      </c>
      <c r="E3539" t="str">
        <f>VLOOKUP(D3539,'B-Business Capability'!B:H,5,FALSE)</f>
        <v>Digital Platform and Operations</v>
      </c>
      <c r="F3539" t="str">
        <f>VLOOKUP(D3539,'B-Business Capability'!B:H,6,FALSE)</f>
        <v>AI, Data &amp; Analytics</v>
      </c>
      <c r="G3539" t="str">
        <f>VLOOKUP(D3539,'B-Business Capability'!B:H,7,FALSE)</f>
        <v>Data Processing &amp; Modeling</v>
      </c>
      <c r="I3539" t="s">
        <v>253</v>
      </c>
      <c r="J3539" t="s">
        <v>1598</v>
      </c>
      <c r="L3539" t="s">
        <v>319</v>
      </c>
      <c r="M3539" t="str">
        <f>VLOOKUP(L3539,'A-Applications'!B:D,3,FALSE)</f>
        <v>Azure Integration Services</v>
      </c>
      <c r="N3539" t="s">
        <v>147</v>
      </c>
      <c r="O3539" s="42"/>
      <c r="P3539" t="s">
        <v>97</v>
      </c>
      <c r="Q3539" t="str">
        <f>VLOOKUP(KamstrupData[[#This Row],[IdLevel123]],'B-Business Capability'!B:L,10,FALSE)</f>
        <v>N/A</v>
      </c>
      <c r="R3539">
        <f>VLOOKUP(KamstrupData[[#This Row],[IdLevel123]],'B-Business Capability'!B:L,11,FALSE)</f>
        <v>0</v>
      </c>
      <c r="S3539" t="s">
        <v>1027</v>
      </c>
      <c r="U3539" t="str">
        <f>_xlfn.CONCAT(KamstrupData[[#This Row],[CountryCode]],"_",KamstrupData[[#This Row],[Business Area]],"_",KamstrupData[[#This Row],[DepartmentTeam]])</f>
        <v>DK10_Water - Product Management_</v>
      </c>
      <c r="V3539" t="str">
        <f>VLOOKUP(KamstrupData[[#This Row],[ORG_Concat]],'O-Organization'!F:H,3,FALSE)</f>
        <v>11091_DK10_Water_Water - Product Management_</v>
      </c>
    </row>
    <row r="3540" spans="2:22">
      <c r="B3540" s="28">
        <v>46143</v>
      </c>
      <c r="D3540" s="28" t="s">
        <v>296</v>
      </c>
      <c r="E3540" t="str">
        <f>VLOOKUP(D3540,'B-Business Capability'!B:H,5,FALSE)</f>
        <v>Digital Platform and Operations</v>
      </c>
      <c r="F3540" t="str">
        <f>VLOOKUP(D3540,'B-Business Capability'!B:H,6,FALSE)</f>
        <v>AI, Data &amp; Analytics</v>
      </c>
      <c r="G3540" t="str">
        <f>VLOOKUP(D3540,'B-Business Capability'!B:H,7,FALSE)</f>
        <v>Data Processing &amp; Modeling</v>
      </c>
      <c r="I3540" t="s">
        <v>253</v>
      </c>
      <c r="J3540" t="s">
        <v>1598</v>
      </c>
      <c r="L3540" t="s">
        <v>319</v>
      </c>
      <c r="M3540" t="str">
        <f>VLOOKUP(L3540,'A-Applications'!B:D,3,FALSE)</f>
        <v>Azure Integration Services</v>
      </c>
      <c r="N3540" t="s">
        <v>147</v>
      </c>
      <c r="O3540" s="42"/>
      <c r="P3540" t="s">
        <v>97</v>
      </c>
      <c r="Q3540" t="str">
        <f>VLOOKUP(KamstrupData[[#This Row],[IdLevel123]],'B-Business Capability'!B:L,10,FALSE)</f>
        <v>N/A</v>
      </c>
      <c r="R3540">
        <f>VLOOKUP(KamstrupData[[#This Row],[IdLevel123]],'B-Business Capability'!B:L,11,FALSE)</f>
        <v>0</v>
      </c>
      <c r="S3540" t="s">
        <v>1027</v>
      </c>
      <c r="U3540" t="str">
        <f>_xlfn.CONCAT(KamstrupData[[#This Row],[CountryCode]],"_",KamstrupData[[#This Row],[Business Area]],"_",KamstrupData[[#This Row],[DepartmentTeam]])</f>
        <v>DK10_Water - Product Management_</v>
      </c>
      <c r="V3540" t="str">
        <f>VLOOKUP(KamstrupData[[#This Row],[ORG_Concat]],'O-Organization'!F:H,3,FALSE)</f>
        <v>11091_DK10_Water_Water - Product Management_</v>
      </c>
    </row>
    <row r="3541" spans="2:22">
      <c r="B3541" s="28">
        <v>46143</v>
      </c>
      <c r="D3541" s="28" t="s">
        <v>296</v>
      </c>
      <c r="E3541" t="str">
        <f>VLOOKUP(D3541,'B-Business Capability'!B:H,5,FALSE)</f>
        <v>Digital Platform and Operations</v>
      </c>
      <c r="F3541" t="str">
        <f>VLOOKUP(D3541,'B-Business Capability'!B:H,6,FALSE)</f>
        <v>AI, Data &amp; Analytics</v>
      </c>
      <c r="G3541" t="str">
        <f>VLOOKUP(D3541,'B-Business Capability'!B:H,7,FALSE)</f>
        <v>Data Processing &amp; Modeling</v>
      </c>
      <c r="I3541" t="s">
        <v>253</v>
      </c>
      <c r="J3541" t="s">
        <v>1598</v>
      </c>
      <c r="L3541" t="s">
        <v>319</v>
      </c>
      <c r="M3541" t="str">
        <f>VLOOKUP(L3541,'A-Applications'!B:D,3,FALSE)</f>
        <v>Azure Integration Services</v>
      </c>
      <c r="N3541" t="s">
        <v>147</v>
      </c>
      <c r="O3541" s="42"/>
      <c r="P3541" t="s">
        <v>97</v>
      </c>
      <c r="Q3541" t="str">
        <f>VLOOKUP(KamstrupData[[#This Row],[IdLevel123]],'B-Business Capability'!B:L,10,FALSE)</f>
        <v>N/A</v>
      </c>
      <c r="R3541">
        <f>VLOOKUP(KamstrupData[[#This Row],[IdLevel123]],'B-Business Capability'!B:L,11,FALSE)</f>
        <v>0</v>
      </c>
      <c r="S3541" t="s">
        <v>1027</v>
      </c>
      <c r="U3541" t="str">
        <f>_xlfn.CONCAT(KamstrupData[[#This Row],[CountryCode]],"_",KamstrupData[[#This Row],[Business Area]],"_",KamstrupData[[#This Row],[DepartmentTeam]])</f>
        <v>DK10_Water - Product Management_</v>
      </c>
      <c r="V3541" t="str">
        <f>VLOOKUP(KamstrupData[[#This Row],[ORG_Concat]],'O-Organization'!F:H,3,FALSE)</f>
        <v>11091_DK10_Water_Water - Product Management_</v>
      </c>
    </row>
    <row r="3542" spans="2:22">
      <c r="B3542" s="28">
        <v>45292</v>
      </c>
      <c r="C3542" s="28">
        <v>46203</v>
      </c>
      <c r="D3542" t="s">
        <v>296</v>
      </c>
      <c r="E3542" t="str">
        <f>VLOOKUP(D3542,'B-Business Capability'!B:H,5,FALSE)</f>
        <v>Digital Platform and Operations</v>
      </c>
      <c r="F3542" t="str">
        <f>VLOOKUP(D3542,'B-Business Capability'!B:H,6,FALSE)</f>
        <v>AI, Data &amp; Analytics</v>
      </c>
      <c r="G3542" t="str">
        <f>VLOOKUP(D3542,'B-Business Capability'!B:H,7,FALSE)</f>
        <v>Data Processing &amp; Modeling</v>
      </c>
      <c r="I3542" t="s">
        <v>253</v>
      </c>
      <c r="J3542" t="s">
        <v>1598</v>
      </c>
      <c r="L3542" t="s">
        <v>1028</v>
      </c>
      <c r="M3542" t="str">
        <f>VLOOKUP(L3542,'A-Applications'!B:D,3,FALSE)</f>
        <v>Link</v>
      </c>
      <c r="N3542" t="s">
        <v>53</v>
      </c>
      <c r="O3542" s="42" t="s">
        <v>54</v>
      </c>
      <c r="P3542" t="s">
        <v>97</v>
      </c>
      <c r="Q3542" t="str">
        <f>VLOOKUP(KamstrupData[[#This Row],[IdLevel123]],'B-Business Capability'!B:L,10,FALSE)</f>
        <v>N/A</v>
      </c>
      <c r="R3542">
        <f>VLOOKUP(KamstrupData[[#This Row],[IdLevel123]],'B-Business Capability'!B:L,11,FALSE)</f>
        <v>0</v>
      </c>
      <c r="S3542" t="s">
        <v>1029</v>
      </c>
      <c r="T3542" t="s">
        <v>1609</v>
      </c>
      <c r="U3542" t="str">
        <f>_xlfn.CONCAT(KamstrupData[[#This Row],[CountryCode]],"_",KamstrupData[[#This Row],[Business Area]],"_",KamstrupData[[#This Row],[DepartmentTeam]])</f>
        <v>DK10_Water - Product Management_</v>
      </c>
      <c r="V3542" t="str">
        <f>VLOOKUP(KamstrupData[[#This Row],[ORG_Concat]],'O-Organization'!F:H,3,FALSE)</f>
        <v>11091_DK10_Water_Water - Product Management_</v>
      </c>
    </row>
    <row r="3543" spans="2:22">
      <c r="B3543" s="28">
        <v>45292</v>
      </c>
      <c r="C3543" s="28">
        <v>46203</v>
      </c>
      <c r="D3543" t="s">
        <v>296</v>
      </c>
      <c r="E3543" t="str">
        <f>VLOOKUP(D3543,'B-Business Capability'!B:H,5,FALSE)</f>
        <v>Digital Platform and Operations</v>
      </c>
      <c r="F3543" t="str">
        <f>VLOOKUP(D3543,'B-Business Capability'!B:H,6,FALSE)</f>
        <v>AI, Data &amp; Analytics</v>
      </c>
      <c r="G3543" t="str">
        <f>VLOOKUP(D3543,'B-Business Capability'!B:H,7,FALSE)</f>
        <v>Data Processing &amp; Modeling</v>
      </c>
      <c r="I3543" t="s">
        <v>253</v>
      </c>
      <c r="J3543" t="s">
        <v>1598</v>
      </c>
      <c r="L3543" t="s">
        <v>1051</v>
      </c>
      <c r="M3543" t="str">
        <f>VLOOKUP(L3543,'A-Applications'!B:D,3,FALSE)</f>
        <v>Mapforce</v>
      </c>
      <c r="N3543" t="s">
        <v>53</v>
      </c>
      <c r="O3543" s="42" t="s">
        <v>54</v>
      </c>
      <c r="P3543" t="s">
        <v>97</v>
      </c>
      <c r="Q3543" t="str">
        <f>VLOOKUP(KamstrupData[[#This Row],[IdLevel123]],'B-Business Capability'!B:L,10,FALSE)</f>
        <v>N/A</v>
      </c>
      <c r="R3543">
        <f>VLOOKUP(KamstrupData[[#This Row],[IdLevel123]],'B-Business Capability'!B:L,11,FALSE)</f>
        <v>0</v>
      </c>
      <c r="S3543" t="s">
        <v>1029</v>
      </c>
      <c r="T3543" t="s">
        <v>1609</v>
      </c>
      <c r="U3543" t="str">
        <f>_xlfn.CONCAT(KamstrupData[[#This Row],[CountryCode]],"_",KamstrupData[[#This Row],[Business Area]],"_",KamstrupData[[#This Row],[DepartmentTeam]])</f>
        <v>DK10_Water - Product Management_</v>
      </c>
      <c r="V3543" t="str">
        <f>VLOOKUP(KamstrupData[[#This Row],[ORG_Concat]],'O-Organization'!F:H,3,FALSE)</f>
        <v>11091_DK10_Water_Water - Product Management_</v>
      </c>
    </row>
    <row r="3544" spans="2:22">
      <c r="D3544" t="s">
        <v>291</v>
      </c>
      <c r="E3544" t="str">
        <f>VLOOKUP(D3544,'B-Business Capability'!B:H,5,FALSE)</f>
        <v>Strategic Management</v>
      </c>
      <c r="F3544" t="str">
        <f>VLOOKUP(D3544,'B-Business Capability'!B:H,6,FALSE)</f>
        <v>Enterprise Effectiveness &amp; Project Management</v>
      </c>
      <c r="G3544">
        <f>VLOOKUP(D3544,'B-Business Capability'!B:H,7,FALSE)</f>
        <v>0</v>
      </c>
      <c r="I3544" t="s">
        <v>253</v>
      </c>
      <c r="J3544" t="s">
        <v>1598</v>
      </c>
      <c r="K3544" t="s">
        <v>1600</v>
      </c>
      <c r="L3544" t="s">
        <v>61</v>
      </c>
      <c r="M3544" t="str">
        <f>VLOOKUP(L3544,'A-Applications'!B:D,3,FALSE)</f>
        <v>Microsoft OneNote</v>
      </c>
      <c r="N3544" t="s">
        <v>53</v>
      </c>
      <c r="O3544" s="42" t="s">
        <v>62</v>
      </c>
      <c r="P3544" t="s">
        <v>77</v>
      </c>
      <c r="Q3544" t="str">
        <f>VLOOKUP(KamstrupData[[#This Row],[IdLevel123]],'B-Business Capability'!B:L,10,FALSE)</f>
        <v>N/A</v>
      </c>
      <c r="R3544">
        <f>VLOOKUP(KamstrupData[[#This Row],[IdLevel123]],'B-Business Capability'!B:L,11,FALSE)</f>
        <v>0</v>
      </c>
      <c r="U3544" t="str">
        <f>_xlfn.CONCAT(KamstrupData[[#This Row],[CountryCode]],"_",KamstrupData[[#This Row],[Business Area]],"_",KamstrupData[[#This Row],[DepartmentTeam]])</f>
        <v>DK10_Water - Product Management_DSI</v>
      </c>
      <c r="V3544" t="str">
        <f>VLOOKUP(KamstrupData[[#This Row],[ORG_Concat]],'O-Organization'!F:H,3,FALSE)</f>
        <v>11094_DK10_Water_Water - Product Management_DSI</v>
      </c>
    </row>
    <row r="3545" spans="2:22">
      <c r="D3545" t="s">
        <v>291</v>
      </c>
      <c r="E3545" t="str">
        <f>VLOOKUP(D3545,'B-Business Capability'!B:H,5,FALSE)</f>
        <v>Strategic Management</v>
      </c>
      <c r="F3545" t="str">
        <f>VLOOKUP(D3545,'B-Business Capability'!B:H,6,FALSE)</f>
        <v>Enterprise Effectiveness &amp; Project Management</v>
      </c>
      <c r="G3545">
        <f>VLOOKUP(D3545,'B-Business Capability'!B:H,7,FALSE)</f>
        <v>0</v>
      </c>
      <c r="I3545" t="s">
        <v>253</v>
      </c>
      <c r="J3545" t="s">
        <v>1598</v>
      </c>
      <c r="K3545" t="s">
        <v>1601</v>
      </c>
      <c r="L3545" t="s">
        <v>61</v>
      </c>
      <c r="M3545" t="str">
        <f>VLOOKUP(L3545,'A-Applications'!B:D,3,FALSE)</f>
        <v>Microsoft OneNote</v>
      </c>
      <c r="N3545" t="s">
        <v>53</v>
      </c>
      <c r="O3545" s="42" t="s">
        <v>62</v>
      </c>
      <c r="P3545" t="s">
        <v>77</v>
      </c>
      <c r="Q3545" t="str">
        <f>VLOOKUP(KamstrupData[[#This Row],[IdLevel123]],'B-Business Capability'!B:L,10,FALSE)</f>
        <v>N/A</v>
      </c>
      <c r="R3545">
        <f>VLOOKUP(KamstrupData[[#This Row],[IdLevel123]],'B-Business Capability'!B:L,11,FALSE)</f>
        <v>0</v>
      </c>
      <c r="U3545" t="str">
        <f>_xlfn.CONCAT(KamstrupData[[#This Row],[CountryCode]],"_",KamstrupData[[#This Row],[Business Area]],"_",KamstrupData[[#This Row],[DepartmentTeam]])</f>
        <v>DK10_Water - Product Management_PPM</v>
      </c>
      <c r="V3545" t="str">
        <f>VLOOKUP(KamstrupData[[#This Row],[ORG_Concat]],'O-Organization'!F:H,3,FALSE)</f>
        <v>11096_DK10_Water_Water - Product Management_PPM</v>
      </c>
    </row>
    <row r="3546" spans="2:22">
      <c r="D3546" t="s">
        <v>291</v>
      </c>
      <c r="E3546" t="str">
        <f>VLOOKUP(D3546,'B-Business Capability'!B:H,5,FALSE)</f>
        <v>Strategic Management</v>
      </c>
      <c r="F3546" t="str">
        <f>VLOOKUP(D3546,'B-Business Capability'!B:H,6,FALSE)</f>
        <v>Enterprise Effectiveness &amp; Project Management</v>
      </c>
      <c r="G3546">
        <f>VLOOKUP(D3546,'B-Business Capability'!B:H,7,FALSE)</f>
        <v>0</v>
      </c>
      <c r="I3546" t="s">
        <v>253</v>
      </c>
      <c r="J3546" t="s">
        <v>1598</v>
      </c>
      <c r="K3546" t="s">
        <v>1602</v>
      </c>
      <c r="L3546" t="s">
        <v>61</v>
      </c>
      <c r="M3546" t="str">
        <f>VLOOKUP(L3546,'A-Applications'!B:D,3,FALSE)</f>
        <v>Microsoft OneNote</v>
      </c>
      <c r="N3546" t="s">
        <v>53</v>
      </c>
      <c r="O3546" s="42" t="s">
        <v>62</v>
      </c>
      <c r="P3546" t="s">
        <v>77</v>
      </c>
      <c r="Q3546" t="str">
        <f>VLOOKUP(KamstrupData[[#This Row],[IdLevel123]],'B-Business Capability'!B:L,10,FALSE)</f>
        <v>N/A</v>
      </c>
      <c r="R3546">
        <f>VLOOKUP(KamstrupData[[#This Row],[IdLevel123]],'B-Business Capability'!B:L,11,FALSE)</f>
        <v>0</v>
      </c>
      <c r="U3546" t="str">
        <f>_xlfn.CONCAT(KamstrupData[[#This Row],[CountryCode]],"_",KamstrupData[[#This Row],[Business Area]],"_",KamstrupData[[#This Row],[DepartmentTeam]])</f>
        <v>DK10_Water - Product Management_TPM</v>
      </c>
      <c r="V3546" t="str">
        <f>VLOOKUP(KamstrupData[[#This Row],[ORG_Concat]],'O-Organization'!F:H,3,FALSE)</f>
        <v>11097_DK10_Water_Water - Product Management_TPM</v>
      </c>
    </row>
    <row r="3547" spans="2:22">
      <c r="D3547" t="s">
        <v>291</v>
      </c>
      <c r="E3547" t="str">
        <f>VLOOKUP(D3547,'B-Business Capability'!B:H,5,FALSE)</f>
        <v>Strategic Management</v>
      </c>
      <c r="F3547" t="str">
        <f>VLOOKUP(D3547,'B-Business Capability'!B:H,6,FALSE)</f>
        <v>Enterprise Effectiveness &amp; Project Management</v>
      </c>
      <c r="G3547">
        <f>VLOOKUP(D3547,'B-Business Capability'!B:H,7,FALSE)</f>
        <v>0</v>
      </c>
      <c r="I3547" t="s">
        <v>253</v>
      </c>
      <c r="J3547" t="s">
        <v>1598</v>
      </c>
      <c r="L3547" t="s">
        <v>207</v>
      </c>
      <c r="M3547" t="str">
        <f>VLOOKUP(L3547,'A-Applications'!B:D,3,FALSE)</f>
        <v>Adobe Acrobat</v>
      </c>
      <c r="N3547" t="s">
        <v>53</v>
      </c>
      <c r="O3547" s="42" t="s">
        <v>62</v>
      </c>
      <c r="P3547" t="s">
        <v>1052</v>
      </c>
      <c r="Q3547" t="str">
        <f>VLOOKUP(KamstrupData[[#This Row],[IdLevel123]],'B-Business Capability'!B:L,10,FALSE)</f>
        <v>N/A</v>
      </c>
      <c r="R3547">
        <f>VLOOKUP(KamstrupData[[#This Row],[IdLevel123]],'B-Business Capability'!B:L,11,FALSE)</f>
        <v>0</v>
      </c>
      <c r="U3547" t="str">
        <f>_xlfn.CONCAT(KamstrupData[[#This Row],[CountryCode]],"_",KamstrupData[[#This Row],[Business Area]],"_",KamstrupData[[#This Row],[DepartmentTeam]])</f>
        <v>DK10_Water - Product Management_</v>
      </c>
      <c r="V3547" t="str">
        <f>VLOOKUP(KamstrupData[[#This Row],[ORG_Concat]],'O-Organization'!F:H,3,FALSE)</f>
        <v>11091_DK10_Water_Water - Product Management_</v>
      </c>
    </row>
    <row r="3548" spans="2:22">
      <c r="D3548" t="s">
        <v>863</v>
      </c>
      <c r="E3548" t="str">
        <f>VLOOKUP(D3548,'B-Business Capability'!B:H,5,FALSE)</f>
        <v>Product &amp; Software Development</v>
      </c>
      <c r="F3548" t="str">
        <f>VLOOKUP(D3548,'B-Business Capability'!B:H,6,FALSE)</f>
        <v>Method Development</v>
      </c>
      <c r="G3548" t="str">
        <f>VLOOKUP(D3548,'B-Business Capability'!B:H,7,FALSE)</f>
        <v>Define Method</v>
      </c>
      <c r="I3548" t="s">
        <v>253</v>
      </c>
      <c r="J3548" t="s">
        <v>1598</v>
      </c>
      <c r="K3548" t="s">
        <v>1601</v>
      </c>
      <c r="L3548" t="s">
        <v>148</v>
      </c>
      <c r="M3548" t="str">
        <f>VLOOKUP(L3548,'A-Applications'!B:D,3,FALSE)</f>
        <v>Oracle CPQ</v>
      </c>
      <c r="N3548" t="s">
        <v>53</v>
      </c>
      <c r="O3548" s="42" t="s">
        <v>54</v>
      </c>
      <c r="P3548" t="s">
        <v>844</v>
      </c>
      <c r="Q3548" t="str">
        <f>VLOOKUP(KamstrupData[[#This Row],[IdLevel123]],'B-Business Capability'!B:L,10,FALSE)</f>
        <v>Idea-to-Release (I2R)</v>
      </c>
      <c r="R3548">
        <f>VLOOKUP(KamstrupData[[#This Row],[IdLevel123]],'B-Business Capability'!B:L,11,FALSE)</f>
        <v>932</v>
      </c>
      <c r="U3548" t="str">
        <f>_xlfn.CONCAT(KamstrupData[[#This Row],[CountryCode]],"_",KamstrupData[[#This Row],[Business Area]],"_",KamstrupData[[#This Row],[DepartmentTeam]])</f>
        <v>DK10_Water - Product Management_PPM</v>
      </c>
      <c r="V3548" t="str">
        <f>VLOOKUP(KamstrupData[[#This Row],[ORG_Concat]],'O-Organization'!F:H,3,FALSE)</f>
        <v>11096_DK10_Water_Water - Product Management_PPM</v>
      </c>
    </row>
    <row r="3549" spans="2:22">
      <c r="D3549" t="s">
        <v>863</v>
      </c>
      <c r="E3549" t="str">
        <f>VLOOKUP(D3549,'B-Business Capability'!B:H,5,FALSE)</f>
        <v>Product &amp; Software Development</v>
      </c>
      <c r="F3549" t="str">
        <f>VLOOKUP(D3549,'B-Business Capability'!B:H,6,FALSE)</f>
        <v>Method Development</v>
      </c>
      <c r="G3549" t="str">
        <f>VLOOKUP(D3549,'B-Business Capability'!B:H,7,FALSE)</f>
        <v>Define Method</v>
      </c>
      <c r="I3549" t="s">
        <v>253</v>
      </c>
      <c r="J3549" t="s">
        <v>1598</v>
      </c>
      <c r="K3549" t="s">
        <v>1602</v>
      </c>
      <c r="L3549" t="s">
        <v>148</v>
      </c>
      <c r="M3549" t="str">
        <f>VLOOKUP(L3549,'A-Applications'!B:D,3,FALSE)</f>
        <v>Oracle CPQ</v>
      </c>
      <c r="N3549" t="s">
        <v>53</v>
      </c>
      <c r="O3549" s="42" t="s">
        <v>54</v>
      </c>
      <c r="P3549" t="s">
        <v>844</v>
      </c>
      <c r="Q3549" t="str">
        <f>VLOOKUP(KamstrupData[[#This Row],[IdLevel123]],'B-Business Capability'!B:L,10,FALSE)</f>
        <v>Idea-to-Release (I2R)</v>
      </c>
      <c r="R3549">
        <f>VLOOKUP(KamstrupData[[#This Row],[IdLevel123]],'B-Business Capability'!B:L,11,FALSE)</f>
        <v>932</v>
      </c>
      <c r="U3549" t="str">
        <f>_xlfn.CONCAT(KamstrupData[[#This Row],[CountryCode]],"_",KamstrupData[[#This Row],[Business Area]],"_",KamstrupData[[#This Row],[DepartmentTeam]])</f>
        <v>DK10_Water - Product Management_TPM</v>
      </c>
      <c r="V3549" t="str">
        <f>VLOOKUP(KamstrupData[[#This Row],[ORG_Concat]],'O-Organization'!F:H,3,FALSE)</f>
        <v>11097_DK10_Water_Water - Product Management_TPM</v>
      </c>
    </row>
    <row r="3550" spans="2:22">
      <c r="D3550" t="s">
        <v>853</v>
      </c>
      <c r="E3550" t="str">
        <f>VLOOKUP(D3550,'B-Business Capability'!B:H,5,FALSE)</f>
        <v>Product &amp; Software Development</v>
      </c>
      <c r="F3550" t="str">
        <f>VLOOKUP(D3550,'B-Business Capability'!B:H,6,FALSE)</f>
        <v>Quality Management</v>
      </c>
      <c r="G3550" t="str">
        <f>VLOOKUP(D3550,'B-Business Capability'!B:H,7,FALSE)</f>
        <v>Manage Product Document</v>
      </c>
      <c r="I3550" t="s">
        <v>253</v>
      </c>
      <c r="J3550" t="s">
        <v>1598</v>
      </c>
      <c r="L3550" t="s">
        <v>153</v>
      </c>
      <c r="M3550" t="str">
        <f>VLOOKUP(L3550,'A-Applications'!B:D,3,FALSE)</f>
        <v>VenzoAI (Kamassist)</v>
      </c>
      <c r="N3550" t="s">
        <v>147</v>
      </c>
      <c r="O3550" s="42" t="s">
        <v>54</v>
      </c>
      <c r="P3550" t="s">
        <v>274</v>
      </c>
      <c r="Q3550" t="str">
        <f>VLOOKUP(KamstrupData[[#This Row],[IdLevel123]],'B-Business Capability'!B:L,10,FALSE)</f>
        <v>Idea-to-Release (I2R)</v>
      </c>
      <c r="R3550">
        <f>VLOOKUP(KamstrupData[[#This Row],[IdLevel123]],'B-Business Capability'!B:L,11,FALSE)</f>
        <v>904</v>
      </c>
      <c r="T3550" t="s">
        <v>1606</v>
      </c>
      <c r="U3550" t="str">
        <f>_xlfn.CONCAT(KamstrupData[[#This Row],[CountryCode]],"_",KamstrupData[[#This Row],[Business Area]],"_",KamstrupData[[#This Row],[DepartmentTeam]])</f>
        <v>DK10_Water - Product Management_</v>
      </c>
      <c r="V3550" t="str">
        <f>VLOOKUP(KamstrupData[[#This Row],[ORG_Concat]],'O-Organization'!F:H,3,FALSE)</f>
        <v>11091_DK10_Water_Water - Product Management_</v>
      </c>
    </row>
    <row r="3551" spans="2:22">
      <c r="D3551" t="s">
        <v>853</v>
      </c>
      <c r="E3551" t="str">
        <f>VLOOKUP(D3551,'B-Business Capability'!B:H,5,FALSE)</f>
        <v>Product &amp; Software Development</v>
      </c>
      <c r="F3551" t="str">
        <f>VLOOKUP(D3551,'B-Business Capability'!B:H,6,FALSE)</f>
        <v>Quality Management</v>
      </c>
      <c r="G3551" t="str">
        <f>VLOOKUP(D3551,'B-Business Capability'!B:H,7,FALSE)</f>
        <v>Manage Product Document</v>
      </c>
      <c r="I3551" t="s">
        <v>253</v>
      </c>
      <c r="J3551" t="s">
        <v>1598</v>
      </c>
      <c r="K3551" t="s">
        <v>1602</v>
      </c>
      <c r="L3551" t="s">
        <v>632</v>
      </c>
      <c r="M3551" t="str">
        <f>VLOOKUP(L3551,'A-Applications'!B:D,3,FALSE)</f>
        <v>Adobe Creative Cloud</v>
      </c>
      <c r="N3551" t="s">
        <v>53</v>
      </c>
      <c r="O3551" s="42" t="s">
        <v>54</v>
      </c>
      <c r="P3551" t="s">
        <v>274</v>
      </c>
      <c r="Q3551" t="str">
        <f>VLOOKUP(KamstrupData[[#This Row],[IdLevel123]],'B-Business Capability'!B:L,10,FALSE)</f>
        <v>Idea-to-Release (I2R)</v>
      </c>
      <c r="R3551">
        <f>VLOOKUP(KamstrupData[[#This Row],[IdLevel123]],'B-Business Capability'!B:L,11,FALSE)</f>
        <v>904</v>
      </c>
      <c r="U3551" t="str">
        <f>_xlfn.CONCAT(KamstrupData[[#This Row],[CountryCode]],"_",KamstrupData[[#This Row],[Business Area]],"_",KamstrupData[[#This Row],[DepartmentTeam]])</f>
        <v>DK10_Water - Product Management_TPM</v>
      </c>
      <c r="V3551" t="str">
        <f>VLOOKUP(KamstrupData[[#This Row],[ORG_Concat]],'O-Organization'!F:H,3,FALSE)</f>
        <v>11097_DK10_Water_Water - Product Management_TPM</v>
      </c>
    </row>
    <row r="3552" spans="2:22">
      <c r="B3552" s="28">
        <v>45292</v>
      </c>
      <c r="D3552" t="s">
        <v>236</v>
      </c>
      <c r="E3552" t="str">
        <f>VLOOKUP(D3552,'B-Business Capability'!B:H,5,FALSE)</f>
        <v>People and Culture</v>
      </c>
      <c r="F3552" t="str">
        <f>VLOOKUP(D3552,'B-Business Capability'!B:H,6,FALSE)</f>
        <v>Compensation &amp; Benefits</v>
      </c>
      <c r="G3552">
        <f>VLOOKUP(D3552,'B-Business Capability'!B:H,7,FALSE)</f>
        <v>0</v>
      </c>
      <c r="I3552" t="s">
        <v>253</v>
      </c>
      <c r="J3552" t="s">
        <v>1598</v>
      </c>
      <c r="K3552" t="s">
        <v>1600</v>
      </c>
      <c r="L3552" t="s">
        <v>428</v>
      </c>
      <c r="M3552" t="str">
        <f>VLOOKUP(L3552,'A-Applications'!B:D,3,FALSE)</f>
        <v>Lessor Portal</v>
      </c>
      <c r="N3552" t="s">
        <v>53</v>
      </c>
      <c r="O3552" s="42" t="s">
        <v>62</v>
      </c>
      <c r="P3552" t="s">
        <v>429</v>
      </c>
      <c r="Q3552" t="str">
        <f>VLOOKUP(KamstrupData[[#This Row],[IdLevel123]],'B-Business Capability'!B:L,10,FALSE)</f>
        <v>Hire-to-Retire (H2R)</v>
      </c>
      <c r="R3552">
        <f>VLOOKUP(KamstrupData[[#This Row],[IdLevel123]],'B-Business Capability'!B:L,11,FALSE)</f>
        <v>700</v>
      </c>
      <c r="S3552" t="s">
        <v>237</v>
      </c>
      <c r="U3552" t="str">
        <f>_xlfn.CONCAT(KamstrupData[[#This Row],[CountryCode]],"_",KamstrupData[[#This Row],[Business Area]],"_",KamstrupData[[#This Row],[DepartmentTeam]])</f>
        <v>DK10_Water - Product Management_DSI</v>
      </c>
      <c r="V3552" t="str">
        <f>VLOOKUP(KamstrupData[[#This Row],[ORG_Concat]],'O-Organization'!F:H,3,FALSE)</f>
        <v>11094_DK10_Water_Water - Product Management_DSI</v>
      </c>
    </row>
    <row r="3553" spans="2:22">
      <c r="B3553" s="28">
        <v>45292</v>
      </c>
      <c r="D3553" t="s">
        <v>236</v>
      </c>
      <c r="E3553" t="str">
        <f>VLOOKUP(D3553,'B-Business Capability'!B:H,5,FALSE)</f>
        <v>People and Culture</v>
      </c>
      <c r="F3553" t="str">
        <f>VLOOKUP(D3553,'B-Business Capability'!B:H,6,FALSE)</f>
        <v>Compensation &amp; Benefits</v>
      </c>
      <c r="G3553">
        <f>VLOOKUP(D3553,'B-Business Capability'!B:H,7,FALSE)</f>
        <v>0</v>
      </c>
      <c r="I3553" t="s">
        <v>253</v>
      </c>
      <c r="J3553" t="s">
        <v>1598</v>
      </c>
      <c r="K3553" t="s">
        <v>1602</v>
      </c>
      <c r="L3553" t="s">
        <v>428</v>
      </c>
      <c r="M3553" t="str">
        <f>VLOOKUP(L3553,'A-Applications'!B:D,3,FALSE)</f>
        <v>Lessor Portal</v>
      </c>
      <c r="N3553" t="s">
        <v>53</v>
      </c>
      <c r="O3553" s="42" t="s">
        <v>62</v>
      </c>
      <c r="P3553" t="s">
        <v>429</v>
      </c>
      <c r="Q3553" t="str">
        <f>VLOOKUP(KamstrupData[[#This Row],[IdLevel123]],'B-Business Capability'!B:L,10,FALSE)</f>
        <v>Hire-to-Retire (H2R)</v>
      </c>
      <c r="R3553">
        <f>VLOOKUP(KamstrupData[[#This Row],[IdLevel123]],'B-Business Capability'!B:L,11,FALSE)</f>
        <v>700</v>
      </c>
      <c r="S3553" t="s">
        <v>237</v>
      </c>
      <c r="U3553" t="str">
        <f>_xlfn.CONCAT(KamstrupData[[#This Row],[CountryCode]],"_",KamstrupData[[#This Row],[Business Area]],"_",KamstrupData[[#This Row],[DepartmentTeam]])</f>
        <v>DK10_Water - Product Management_TPM</v>
      </c>
      <c r="V3553" t="str">
        <f>VLOOKUP(KamstrupData[[#This Row],[ORG_Concat]],'O-Organization'!F:H,3,FALSE)</f>
        <v>11097_DK10_Water_Water - Product Management_TPM</v>
      </c>
    </row>
    <row r="3554" spans="2:22">
      <c r="D3554" t="s">
        <v>507</v>
      </c>
      <c r="E3554" t="str">
        <f>VLOOKUP(D3554,'B-Business Capability'!B:H,5,FALSE)</f>
        <v>Product &amp; Software Development</v>
      </c>
      <c r="F3554" t="str">
        <f>VLOOKUP(D3554,'B-Business Capability'!B:H,6,FALSE)</f>
        <v>Engineering</v>
      </c>
      <c r="G3554" t="str">
        <f>VLOOKUP(D3554,'B-Business Capability'!B:H,7,FALSE)</f>
        <v>Construction &amp; Development</v>
      </c>
      <c r="I3554" t="s">
        <v>253</v>
      </c>
      <c r="J3554" t="s">
        <v>1598</v>
      </c>
      <c r="K3554" t="s">
        <v>1602</v>
      </c>
      <c r="L3554" t="s">
        <v>431</v>
      </c>
      <c r="M3554" t="str">
        <f>VLOOKUP(L3554,'A-Applications'!B:D,3,FALSE)</f>
        <v>Postman</v>
      </c>
      <c r="N3554" t="s">
        <v>53</v>
      </c>
      <c r="O3554" s="42" t="s">
        <v>54</v>
      </c>
      <c r="P3554" t="s">
        <v>77</v>
      </c>
      <c r="Q3554" t="str">
        <f>VLOOKUP(KamstrupData[[#This Row],[IdLevel123]],'B-Business Capability'!B:L,10,FALSE)</f>
        <v>Idea-to-Release (I2R)</v>
      </c>
      <c r="R3554">
        <f>VLOOKUP(KamstrupData[[#This Row],[IdLevel123]],'B-Business Capability'!B:L,11,FALSE)</f>
        <v>420</v>
      </c>
      <c r="U3554" t="str">
        <f>_xlfn.CONCAT(KamstrupData[[#This Row],[CountryCode]],"_",KamstrupData[[#This Row],[Business Area]],"_",KamstrupData[[#This Row],[DepartmentTeam]])</f>
        <v>DK10_Water - Product Management_TPM</v>
      </c>
      <c r="V3554" t="str">
        <f>VLOOKUP(KamstrupData[[#This Row],[ORG_Concat]],'O-Organization'!F:H,3,FALSE)</f>
        <v>11097_DK10_Water_Water - Product Management_TPM</v>
      </c>
    </row>
    <row r="3555" spans="2:22">
      <c r="D3555" t="s">
        <v>864</v>
      </c>
      <c r="E3555" t="str">
        <f>VLOOKUP(D3555,'B-Business Capability'!B:H,5,FALSE)</f>
        <v>Product &amp; Software Development</v>
      </c>
      <c r="F3555" t="str">
        <f>VLOOKUP(D3555,'B-Business Capability'!B:H,6,FALSE)</f>
        <v>Method Development</v>
      </c>
      <c r="G3555" t="str">
        <f>VLOOKUP(D3555,'B-Business Capability'!B:H,7,FALSE)</f>
        <v>Execute Method</v>
      </c>
      <c r="I3555" t="s">
        <v>253</v>
      </c>
      <c r="J3555" t="s">
        <v>1598</v>
      </c>
      <c r="L3555" t="s">
        <v>157</v>
      </c>
      <c r="M3555" t="str">
        <f>VLOOKUP(L3555,'A-Applications'!B:D,3,FALSE)</f>
        <v>ServiceNow</v>
      </c>
      <c r="N3555" t="s">
        <v>53</v>
      </c>
      <c r="O3555" s="42" t="s">
        <v>54</v>
      </c>
      <c r="P3555" t="s">
        <v>865</v>
      </c>
      <c r="Q3555" t="str">
        <f>VLOOKUP(KamstrupData[[#This Row],[IdLevel123]],'B-Business Capability'!B:L,10,FALSE)</f>
        <v>Idea-to-Release (I2R)</v>
      </c>
      <c r="R3555">
        <f>VLOOKUP(KamstrupData[[#This Row],[IdLevel123]],'B-Business Capability'!B:L,11,FALSE)</f>
        <v>934</v>
      </c>
      <c r="U3555" t="str">
        <f>_xlfn.CONCAT(KamstrupData[[#This Row],[CountryCode]],"_",KamstrupData[[#This Row],[Business Area]],"_",KamstrupData[[#This Row],[DepartmentTeam]])</f>
        <v>DK10_Water - Product Management_</v>
      </c>
      <c r="V3555" t="str">
        <f>VLOOKUP(KamstrupData[[#This Row],[ORG_Concat]],'O-Organization'!F:H,3,FALSE)</f>
        <v>11091_DK10_Water_Water - Product Management_</v>
      </c>
    </row>
    <row r="3556" spans="2:22">
      <c r="D3556" t="s">
        <v>866</v>
      </c>
      <c r="E3556" t="str">
        <f>VLOOKUP(D3556,'B-Business Capability'!B:H,5,FALSE)</f>
        <v>Product &amp; Software Development</v>
      </c>
      <c r="F3556" t="str">
        <f>VLOOKUP(D3556,'B-Business Capability'!B:H,6,FALSE)</f>
        <v>Quality Management</v>
      </c>
      <c r="G3556" t="str">
        <f>VLOOKUP(D3556,'B-Business Capability'!B:H,7,FALSE)</f>
        <v>Track Quality</v>
      </c>
      <c r="I3556" t="s">
        <v>253</v>
      </c>
      <c r="J3556" t="s">
        <v>1598</v>
      </c>
      <c r="L3556" t="s">
        <v>157</v>
      </c>
      <c r="M3556" t="str">
        <f>VLOOKUP(L3556,'A-Applications'!B:D,3,FALSE)</f>
        <v>ServiceNow</v>
      </c>
      <c r="N3556" t="s">
        <v>53</v>
      </c>
      <c r="O3556" s="42" t="s">
        <v>54</v>
      </c>
      <c r="P3556" t="s">
        <v>847</v>
      </c>
      <c r="Q3556" t="str">
        <f>VLOOKUP(KamstrupData[[#This Row],[IdLevel123]],'B-Business Capability'!B:L,10,FALSE)</f>
        <v>Idea-to-Release (I2R)</v>
      </c>
      <c r="R3556">
        <f>VLOOKUP(KamstrupData[[#This Row],[IdLevel123]],'B-Business Capability'!B:L,11,FALSE)</f>
        <v>908</v>
      </c>
      <c r="U3556" t="str">
        <f>_xlfn.CONCAT(KamstrupData[[#This Row],[CountryCode]],"_",KamstrupData[[#This Row],[Business Area]],"_",KamstrupData[[#This Row],[DepartmentTeam]])</f>
        <v>DK10_Water - Product Management_</v>
      </c>
      <c r="V3556" t="str">
        <f>VLOOKUP(KamstrupData[[#This Row],[ORG_Concat]],'O-Organization'!F:H,3,FALSE)</f>
        <v>11091_DK10_Water_Water - Product Management_</v>
      </c>
    </row>
    <row r="3557" spans="2:22">
      <c r="B3557" s="28">
        <v>45292</v>
      </c>
      <c r="C3557" s="28">
        <v>46203</v>
      </c>
      <c r="D3557" t="s">
        <v>296</v>
      </c>
      <c r="E3557" t="str">
        <f>VLOOKUP(D3557,'B-Business Capability'!B:H,5,FALSE)</f>
        <v>Digital Platform and Operations</v>
      </c>
      <c r="F3557" t="str">
        <f>VLOOKUP(D3557,'B-Business Capability'!B:H,6,FALSE)</f>
        <v>AI, Data &amp; Analytics</v>
      </c>
      <c r="G3557" t="str">
        <f>VLOOKUP(D3557,'B-Business Capability'!B:H,7,FALSE)</f>
        <v>Data Processing &amp; Modeling</v>
      </c>
      <c r="I3557" t="s">
        <v>253</v>
      </c>
      <c r="J3557" t="s">
        <v>1598</v>
      </c>
      <c r="L3557" t="s">
        <v>1054</v>
      </c>
      <c r="M3557" t="str">
        <f>VLOOKUP(L3557,'A-Applications'!B:D,3,FALSE)</f>
        <v>FlowForce</v>
      </c>
      <c r="N3557" t="s">
        <v>53</v>
      </c>
      <c r="O3557" s="42" t="s">
        <v>54</v>
      </c>
      <c r="P3557" t="s">
        <v>97</v>
      </c>
      <c r="Q3557" t="str">
        <f>VLOOKUP(KamstrupData[[#This Row],[IdLevel123]],'B-Business Capability'!B:L,10,FALSE)</f>
        <v>N/A</v>
      </c>
      <c r="R3557">
        <f>VLOOKUP(KamstrupData[[#This Row],[IdLevel123]],'B-Business Capability'!B:L,11,FALSE)</f>
        <v>0</v>
      </c>
      <c r="S3557" t="s">
        <v>1029</v>
      </c>
      <c r="T3557" t="s">
        <v>1609</v>
      </c>
      <c r="U3557" t="str">
        <f>_xlfn.CONCAT(KamstrupData[[#This Row],[CountryCode]],"_",KamstrupData[[#This Row],[Business Area]],"_",KamstrupData[[#This Row],[DepartmentTeam]])</f>
        <v>DK10_Water - Product Management_</v>
      </c>
      <c r="V3557" t="str">
        <f>VLOOKUP(KamstrupData[[#This Row],[ORG_Concat]],'O-Organization'!F:H,3,FALSE)</f>
        <v>11091_DK10_Water_Water - Product Management_</v>
      </c>
    </row>
    <row r="3558" spans="2:22">
      <c r="D3558" t="s">
        <v>95</v>
      </c>
      <c r="E3558" t="str">
        <f>VLOOKUP(D3558,'B-Business Capability'!B:H,5,FALSE)</f>
        <v>Not mapped to capability</v>
      </c>
      <c r="F3558">
        <f>VLOOKUP(D3558,'B-Business Capability'!B:H,6,FALSE)</f>
        <v>0</v>
      </c>
      <c r="G3558">
        <f>VLOOKUP(D3558,'B-Business Capability'!B:H,7,FALSE)</f>
        <v>0</v>
      </c>
      <c r="I3558" t="s">
        <v>253</v>
      </c>
      <c r="J3558" t="s">
        <v>1598</v>
      </c>
      <c r="K3558" t="s">
        <v>1600</v>
      </c>
      <c r="L3558" t="s">
        <v>439</v>
      </c>
      <c r="M3558" t="str">
        <f>VLOOKUP(L3558,'A-Applications'!B:D,3,FALSE)</f>
        <v>Crowdin</v>
      </c>
      <c r="N3558" t="s">
        <v>53</v>
      </c>
      <c r="O3558" s="42" t="s">
        <v>54</v>
      </c>
      <c r="P3558" t="s">
        <v>77</v>
      </c>
      <c r="Q3558" t="str">
        <f>VLOOKUP(KamstrupData[[#This Row],[IdLevel123]],'B-Business Capability'!B:L,10,FALSE)</f>
        <v>N/A</v>
      </c>
      <c r="R3558">
        <f>VLOOKUP(KamstrupData[[#This Row],[IdLevel123]],'B-Business Capability'!B:L,11,FALSE)</f>
        <v>0</v>
      </c>
      <c r="S3558" t="s">
        <v>440</v>
      </c>
      <c r="T3558" t="s">
        <v>1610</v>
      </c>
      <c r="U3558" t="str">
        <f>_xlfn.CONCAT(KamstrupData[[#This Row],[CountryCode]],"_",KamstrupData[[#This Row],[Business Area]],"_",KamstrupData[[#This Row],[DepartmentTeam]])</f>
        <v>DK10_Water - Product Management_DSI</v>
      </c>
      <c r="V3558" t="str">
        <f>VLOOKUP(KamstrupData[[#This Row],[ORG_Concat]],'O-Organization'!F:H,3,FALSE)</f>
        <v>11094_DK10_Water_Water - Product Management_DSI</v>
      </c>
    </row>
    <row r="3559" spans="2:22">
      <c r="D3559" t="s">
        <v>853</v>
      </c>
      <c r="E3559" t="str">
        <f>VLOOKUP(D3559,'B-Business Capability'!B:H,5,FALSE)</f>
        <v>Product &amp; Software Development</v>
      </c>
      <c r="F3559" t="str">
        <f>VLOOKUP(D3559,'B-Business Capability'!B:H,6,FALSE)</f>
        <v>Quality Management</v>
      </c>
      <c r="G3559" t="str">
        <f>VLOOKUP(D3559,'B-Business Capability'!B:H,7,FALSE)</f>
        <v>Manage Product Document</v>
      </c>
      <c r="I3559" t="s">
        <v>253</v>
      </c>
      <c r="J3559" t="s">
        <v>1598</v>
      </c>
      <c r="K3559" t="s">
        <v>1604</v>
      </c>
      <c r="L3559" t="s">
        <v>441</v>
      </c>
      <c r="M3559" t="str">
        <f>VLOOKUP(L3559,'A-Applications'!B:D,3,FALSE)</f>
        <v>7-Zip</v>
      </c>
      <c r="N3559" t="s">
        <v>53</v>
      </c>
      <c r="O3559" s="42" t="s">
        <v>62</v>
      </c>
      <c r="P3559" t="s">
        <v>97</v>
      </c>
      <c r="Q3559" t="str">
        <f>VLOOKUP(KamstrupData[[#This Row],[IdLevel123]],'B-Business Capability'!B:L,10,FALSE)</f>
        <v>Idea-to-Release (I2R)</v>
      </c>
      <c r="R3559">
        <f>VLOOKUP(KamstrupData[[#This Row],[IdLevel123]],'B-Business Capability'!B:L,11,FALSE)</f>
        <v>904</v>
      </c>
      <c r="U3559" t="str">
        <f>_xlfn.CONCAT(KamstrupData[[#This Row],[CountryCode]],"_",KamstrupData[[#This Row],[Business Area]],"_",KamstrupData[[#This Row],[DepartmentTeam]])</f>
        <v>DK10_Water - Product Management_Compliance</v>
      </c>
      <c r="V3559" t="str">
        <f>VLOOKUP(KamstrupData[[#This Row],[ORG_Concat]],'O-Organization'!F:H,3,FALSE)</f>
        <v>11093_DK10_Water_Water - Product Management_Compliance</v>
      </c>
    </row>
    <row r="3560" spans="2:22">
      <c r="D3560" t="s">
        <v>853</v>
      </c>
      <c r="E3560" t="str">
        <f>VLOOKUP(D3560,'B-Business Capability'!B:H,5,FALSE)</f>
        <v>Product &amp; Software Development</v>
      </c>
      <c r="F3560" t="str">
        <f>VLOOKUP(D3560,'B-Business Capability'!B:H,6,FALSE)</f>
        <v>Quality Management</v>
      </c>
      <c r="G3560" t="str">
        <f>VLOOKUP(D3560,'B-Business Capability'!B:H,7,FALSE)</f>
        <v>Manage Product Document</v>
      </c>
      <c r="I3560" t="s">
        <v>253</v>
      </c>
      <c r="J3560" t="s">
        <v>1598</v>
      </c>
      <c r="K3560" t="s">
        <v>1611</v>
      </c>
      <c r="L3560" t="s">
        <v>441</v>
      </c>
      <c r="M3560" t="str">
        <f>VLOOKUP(L3560,'A-Applications'!B:D,3,FALSE)</f>
        <v>7-Zip</v>
      </c>
      <c r="N3560" t="s">
        <v>53</v>
      </c>
      <c r="O3560" s="42" t="s">
        <v>62</v>
      </c>
      <c r="P3560" t="s">
        <v>97</v>
      </c>
      <c r="Q3560" t="str">
        <f>VLOOKUP(KamstrupData[[#This Row],[IdLevel123]],'B-Business Capability'!B:L,10,FALSE)</f>
        <v>Idea-to-Release (I2R)</v>
      </c>
      <c r="R3560">
        <f>VLOOKUP(KamstrupData[[#This Row],[IdLevel123]],'B-Business Capability'!B:L,11,FALSE)</f>
        <v>904</v>
      </c>
      <c r="U3560" t="str">
        <f>_xlfn.CONCAT(KamstrupData[[#This Row],[CountryCode]],"_",KamstrupData[[#This Row],[Business Area]],"_",KamstrupData[[#This Row],[DepartmentTeam]])</f>
        <v>DK10_Water - Product Management_MPM</v>
      </c>
      <c r="V3560" t="str">
        <f>VLOOKUP(KamstrupData[[#This Row],[ORG_Concat]],'O-Organization'!F:H,3,FALSE)</f>
        <v>11095_DK10_Water_Water - Product Management_MPM</v>
      </c>
    </row>
    <row r="3561" spans="2:22">
      <c r="D3561" t="s">
        <v>853</v>
      </c>
      <c r="E3561" t="str">
        <f>VLOOKUP(D3561,'B-Business Capability'!B:H,5,FALSE)</f>
        <v>Product &amp; Software Development</v>
      </c>
      <c r="F3561" t="str">
        <f>VLOOKUP(D3561,'B-Business Capability'!B:H,6,FALSE)</f>
        <v>Quality Management</v>
      </c>
      <c r="G3561" t="str">
        <f>VLOOKUP(D3561,'B-Business Capability'!B:H,7,FALSE)</f>
        <v>Manage Product Document</v>
      </c>
      <c r="I3561" t="s">
        <v>253</v>
      </c>
      <c r="J3561" t="s">
        <v>1598</v>
      </c>
      <c r="K3561" t="s">
        <v>1601</v>
      </c>
      <c r="L3561" t="s">
        <v>441</v>
      </c>
      <c r="M3561" t="str">
        <f>VLOOKUP(L3561,'A-Applications'!B:D,3,FALSE)</f>
        <v>7-Zip</v>
      </c>
      <c r="N3561" t="s">
        <v>53</v>
      </c>
      <c r="O3561" s="42" t="s">
        <v>62</v>
      </c>
      <c r="P3561" t="s">
        <v>97</v>
      </c>
      <c r="Q3561" t="str">
        <f>VLOOKUP(KamstrupData[[#This Row],[IdLevel123]],'B-Business Capability'!B:L,10,FALSE)</f>
        <v>Idea-to-Release (I2R)</v>
      </c>
      <c r="R3561">
        <f>VLOOKUP(KamstrupData[[#This Row],[IdLevel123]],'B-Business Capability'!B:L,11,FALSE)</f>
        <v>904</v>
      </c>
      <c r="U3561" t="str">
        <f>_xlfn.CONCAT(KamstrupData[[#This Row],[CountryCode]],"_",KamstrupData[[#This Row],[Business Area]],"_",KamstrupData[[#This Row],[DepartmentTeam]])</f>
        <v>DK10_Water - Product Management_PPM</v>
      </c>
      <c r="V3561" t="str">
        <f>VLOOKUP(KamstrupData[[#This Row],[ORG_Concat]],'O-Organization'!F:H,3,FALSE)</f>
        <v>11096_DK10_Water_Water - Product Management_PPM</v>
      </c>
    </row>
    <row r="3562" spans="2:22">
      <c r="D3562" t="s">
        <v>857</v>
      </c>
      <c r="E3562" t="str">
        <f>VLOOKUP(D3562,'B-Business Capability'!B:H,5,FALSE)</f>
        <v>Governance, Risk and Compliance</v>
      </c>
      <c r="F3562" t="str">
        <f>VLOOKUP(D3562,'B-Business Capability'!B:H,6,FALSE)</f>
        <v>Product Market Compliance</v>
      </c>
      <c r="G3562">
        <f>VLOOKUP(D3562,'B-Business Capability'!B:H,7,FALSE)</f>
        <v>0</v>
      </c>
      <c r="I3562" t="s">
        <v>253</v>
      </c>
      <c r="J3562" t="s">
        <v>1598</v>
      </c>
      <c r="K3562" t="s">
        <v>1604</v>
      </c>
      <c r="L3562" t="s">
        <v>753</v>
      </c>
      <c r="M3562" t="str">
        <f>VLOOKUP(L3562,'A-Applications'!B:D,3,FALSE)</f>
        <v>Dansk Standard - Distribute</v>
      </c>
      <c r="N3562" t="s">
        <v>53</v>
      </c>
      <c r="O3562" s="42" t="s">
        <v>54</v>
      </c>
      <c r="P3562" t="s">
        <v>858</v>
      </c>
      <c r="Q3562" t="str">
        <f>VLOOKUP(KamstrupData[[#This Row],[IdLevel123]],'B-Business Capability'!B:L,10,FALSE)</f>
        <v>N/A</v>
      </c>
      <c r="R3562">
        <f>VLOOKUP(KamstrupData[[#This Row],[IdLevel123]],'B-Business Capability'!B:L,11,FALSE)</f>
        <v>0</v>
      </c>
      <c r="U3562" t="str">
        <f>_xlfn.CONCAT(KamstrupData[[#This Row],[CountryCode]],"_",KamstrupData[[#This Row],[Business Area]],"_",KamstrupData[[#This Row],[DepartmentTeam]])</f>
        <v>DK10_Water - Product Management_Compliance</v>
      </c>
      <c r="V3562" t="str">
        <f>VLOOKUP(KamstrupData[[#This Row],[ORG_Concat]],'O-Organization'!F:H,3,FALSE)</f>
        <v>11093_DK10_Water_Water - Product Management_Compliance</v>
      </c>
    </row>
    <row r="3563" spans="2:22">
      <c r="D3563" t="s">
        <v>857</v>
      </c>
      <c r="E3563" t="str">
        <f>VLOOKUP(D3563,'B-Business Capability'!B:H,5,FALSE)</f>
        <v>Governance, Risk and Compliance</v>
      </c>
      <c r="F3563" t="str">
        <f>VLOOKUP(D3563,'B-Business Capability'!B:H,6,FALSE)</f>
        <v>Product Market Compliance</v>
      </c>
      <c r="G3563">
        <f>VLOOKUP(D3563,'B-Business Capability'!B:H,7,FALSE)</f>
        <v>0</v>
      </c>
      <c r="I3563" t="s">
        <v>253</v>
      </c>
      <c r="J3563" t="s">
        <v>1598</v>
      </c>
      <c r="K3563" t="s">
        <v>1602</v>
      </c>
      <c r="L3563" t="s">
        <v>753</v>
      </c>
      <c r="M3563" t="str">
        <f>VLOOKUP(L3563,'A-Applications'!B:D,3,FALSE)</f>
        <v>Dansk Standard - Distribute</v>
      </c>
      <c r="N3563" t="s">
        <v>53</v>
      </c>
      <c r="O3563" s="42" t="s">
        <v>54</v>
      </c>
      <c r="P3563" t="s">
        <v>858</v>
      </c>
      <c r="Q3563" t="str">
        <f>VLOOKUP(KamstrupData[[#This Row],[IdLevel123]],'B-Business Capability'!B:L,10,FALSE)</f>
        <v>N/A</v>
      </c>
      <c r="R3563">
        <f>VLOOKUP(KamstrupData[[#This Row],[IdLevel123]],'B-Business Capability'!B:L,11,FALSE)</f>
        <v>0</v>
      </c>
      <c r="U3563" t="str">
        <f>_xlfn.CONCAT(KamstrupData[[#This Row],[CountryCode]],"_",KamstrupData[[#This Row],[Business Area]],"_",KamstrupData[[#This Row],[DepartmentTeam]])</f>
        <v>DK10_Water - Product Management_TPM</v>
      </c>
      <c r="V3563" t="str">
        <f>VLOOKUP(KamstrupData[[#This Row],[ORG_Concat]],'O-Organization'!F:H,3,FALSE)</f>
        <v>11097_DK10_Water_Water - Product Management_TPM</v>
      </c>
    </row>
    <row r="3564" spans="2:22">
      <c r="D3564" t="s">
        <v>291</v>
      </c>
      <c r="E3564" t="str">
        <f>VLOOKUP(D3564,'B-Business Capability'!B:H,5,FALSE)</f>
        <v>Strategic Management</v>
      </c>
      <c r="F3564" t="str">
        <f>VLOOKUP(D3564,'B-Business Capability'!B:H,6,FALSE)</f>
        <v>Enterprise Effectiveness &amp; Project Management</v>
      </c>
      <c r="G3564">
        <f>VLOOKUP(D3564,'B-Business Capability'!B:H,7,FALSE)</f>
        <v>0</v>
      </c>
      <c r="I3564" t="s">
        <v>253</v>
      </c>
      <c r="J3564" t="s">
        <v>1598</v>
      </c>
      <c r="K3564" t="s">
        <v>1601</v>
      </c>
      <c r="L3564" t="s">
        <v>228</v>
      </c>
      <c r="M3564" t="str">
        <f>VLOOKUP(L3564,'A-Applications'!B:D,3,FALSE)</f>
        <v>Stardock Fences</v>
      </c>
      <c r="N3564" t="s">
        <v>53</v>
      </c>
      <c r="O3564" s="42" t="s">
        <v>54</v>
      </c>
      <c r="P3564" t="s">
        <v>77</v>
      </c>
      <c r="Q3564" t="str">
        <f>VLOOKUP(KamstrupData[[#This Row],[IdLevel123]],'B-Business Capability'!B:L,10,FALSE)</f>
        <v>N/A</v>
      </c>
      <c r="R3564">
        <f>VLOOKUP(KamstrupData[[#This Row],[IdLevel123]],'B-Business Capability'!B:L,11,FALSE)</f>
        <v>0</v>
      </c>
      <c r="U3564" t="str">
        <f>_xlfn.CONCAT(KamstrupData[[#This Row],[CountryCode]],"_",KamstrupData[[#This Row],[Business Area]],"_",KamstrupData[[#This Row],[DepartmentTeam]])</f>
        <v>DK10_Water - Product Management_PPM</v>
      </c>
      <c r="V3564" t="str">
        <f>VLOOKUP(KamstrupData[[#This Row],[ORG_Concat]],'O-Organization'!F:H,3,FALSE)</f>
        <v>11096_DK10_Water_Water - Product Management_PPM</v>
      </c>
    </row>
    <row r="3565" spans="2:22">
      <c r="D3565" t="s">
        <v>291</v>
      </c>
      <c r="E3565" t="str">
        <f>VLOOKUP(D3565,'B-Business Capability'!B:H,5,FALSE)</f>
        <v>Strategic Management</v>
      </c>
      <c r="F3565" t="str">
        <f>VLOOKUP(D3565,'B-Business Capability'!B:H,6,FALSE)</f>
        <v>Enterprise Effectiveness &amp; Project Management</v>
      </c>
      <c r="G3565">
        <f>VLOOKUP(D3565,'B-Business Capability'!B:H,7,FALSE)</f>
        <v>0</v>
      </c>
      <c r="I3565" t="s">
        <v>253</v>
      </c>
      <c r="J3565" t="s">
        <v>1598</v>
      </c>
      <c r="K3565" t="s">
        <v>1602</v>
      </c>
      <c r="L3565" t="s">
        <v>228</v>
      </c>
      <c r="M3565" t="str">
        <f>VLOOKUP(L3565,'A-Applications'!B:D,3,FALSE)</f>
        <v>Stardock Fences</v>
      </c>
      <c r="N3565" t="s">
        <v>53</v>
      </c>
      <c r="O3565" s="42" t="s">
        <v>54</v>
      </c>
      <c r="P3565" t="s">
        <v>77</v>
      </c>
      <c r="Q3565" t="str">
        <f>VLOOKUP(KamstrupData[[#This Row],[IdLevel123]],'B-Business Capability'!B:L,10,FALSE)</f>
        <v>N/A</v>
      </c>
      <c r="R3565">
        <f>VLOOKUP(KamstrupData[[#This Row],[IdLevel123]],'B-Business Capability'!B:L,11,FALSE)</f>
        <v>0</v>
      </c>
      <c r="U3565" t="str">
        <f>_xlfn.CONCAT(KamstrupData[[#This Row],[CountryCode]],"_",KamstrupData[[#This Row],[Business Area]],"_",KamstrupData[[#This Row],[DepartmentTeam]])</f>
        <v>DK10_Water - Product Management_TPM</v>
      </c>
      <c r="V3565" t="str">
        <f>VLOOKUP(KamstrupData[[#This Row],[ORG_Concat]],'O-Organization'!F:H,3,FALSE)</f>
        <v>11097_DK10_Water_Water - Product Management_TPM</v>
      </c>
    </row>
    <row r="3566" spans="2:22">
      <c r="D3566" t="s">
        <v>74</v>
      </c>
      <c r="E3566" t="str">
        <f>VLOOKUP(D3566,'B-Business Capability'!B:H,5,FALSE)</f>
        <v>Strategic Management</v>
      </c>
      <c r="F3566" t="str">
        <f>VLOOKUP(D3566,'B-Business Capability'!B:H,6,FALSE)</f>
        <v>Manage Core Business</v>
      </c>
      <c r="G3566" t="str">
        <f>VLOOKUP(D3566,'B-Business Capability'!B:H,7,FALSE)</f>
        <v>Manage Projects</v>
      </c>
      <c r="I3566" t="s">
        <v>253</v>
      </c>
      <c r="J3566" t="s">
        <v>1598</v>
      </c>
      <c r="K3566" t="s">
        <v>1600</v>
      </c>
      <c r="L3566" t="s">
        <v>188</v>
      </c>
      <c r="M3566" t="str">
        <f>VLOOKUP(L3566,'A-Applications'!B:D,3,FALSE)</f>
        <v>Orbit</v>
      </c>
      <c r="N3566" t="s">
        <v>53</v>
      </c>
      <c r="O3566" s="42" t="s">
        <v>54</v>
      </c>
      <c r="P3566" t="s">
        <v>77</v>
      </c>
      <c r="Q3566" t="str">
        <f>VLOOKUP(KamstrupData[[#This Row],[IdLevel123]],'B-Business Capability'!B:L,10,FALSE)</f>
        <v>N/A</v>
      </c>
      <c r="R3566">
        <f>VLOOKUP(KamstrupData[[#This Row],[IdLevel123]],'B-Business Capability'!B:L,11,FALSE)</f>
        <v>0</v>
      </c>
      <c r="U3566" t="str">
        <f>_xlfn.CONCAT(KamstrupData[[#This Row],[CountryCode]],"_",KamstrupData[[#This Row],[Business Area]],"_",KamstrupData[[#This Row],[DepartmentTeam]])</f>
        <v>DK10_Water - Product Management_DSI</v>
      </c>
      <c r="V3566" t="str">
        <f>VLOOKUP(KamstrupData[[#This Row],[ORG_Concat]],'O-Organization'!F:H,3,FALSE)</f>
        <v>11094_DK10_Water_Water - Product Management_DSI</v>
      </c>
    </row>
    <row r="3567" spans="2:22">
      <c r="D3567" t="s">
        <v>853</v>
      </c>
      <c r="E3567" t="str">
        <f>VLOOKUP(D3567,'B-Business Capability'!B:H,5,FALSE)</f>
        <v>Product &amp; Software Development</v>
      </c>
      <c r="F3567" t="str">
        <f>VLOOKUP(D3567,'B-Business Capability'!B:H,6,FALSE)</f>
        <v>Quality Management</v>
      </c>
      <c r="G3567" t="str">
        <f>VLOOKUP(D3567,'B-Business Capability'!B:H,7,FALSE)</f>
        <v>Manage Product Document</v>
      </c>
      <c r="I3567" t="s">
        <v>253</v>
      </c>
      <c r="J3567" t="s">
        <v>1598</v>
      </c>
      <c r="L3567" t="s">
        <v>872</v>
      </c>
      <c r="M3567" t="str">
        <f>VLOOKUP(L3567,'A-Applications'!B:D,3,FALSE)</f>
        <v>Bimobject</v>
      </c>
      <c r="O3567" s="42"/>
      <c r="P3567" t="s">
        <v>77</v>
      </c>
      <c r="Q3567" t="str">
        <f>VLOOKUP(KamstrupData[[#This Row],[IdLevel123]],'B-Business Capability'!B:L,10,FALSE)</f>
        <v>Idea-to-Release (I2R)</v>
      </c>
      <c r="R3567">
        <f>VLOOKUP(KamstrupData[[#This Row],[IdLevel123]],'B-Business Capability'!B:L,11,FALSE)</f>
        <v>904</v>
      </c>
      <c r="U3567" t="str">
        <f>_xlfn.CONCAT(KamstrupData[[#This Row],[CountryCode]],"_",KamstrupData[[#This Row],[Business Area]],"_",KamstrupData[[#This Row],[DepartmentTeam]])</f>
        <v>DK10_Water - Product Management_</v>
      </c>
      <c r="V3567" t="str">
        <f>VLOOKUP(KamstrupData[[#This Row],[ORG_Concat]],'O-Organization'!F:H,3,FALSE)</f>
        <v>11091_DK10_Water_Water - Product Management_</v>
      </c>
    </row>
    <row r="3568" spans="2:22">
      <c r="D3568" t="s">
        <v>95</v>
      </c>
      <c r="E3568" t="str">
        <f>VLOOKUP(D3568,'B-Business Capability'!B:H,5,FALSE)</f>
        <v>Not mapped to capability</v>
      </c>
      <c r="F3568">
        <f>VLOOKUP(D3568,'B-Business Capability'!B:H,6,FALSE)</f>
        <v>0</v>
      </c>
      <c r="G3568">
        <f>VLOOKUP(D3568,'B-Business Capability'!B:H,7,FALSE)</f>
        <v>0</v>
      </c>
      <c r="I3568" t="s">
        <v>253</v>
      </c>
      <c r="J3568" t="s">
        <v>1598</v>
      </c>
      <c r="K3568" t="s">
        <v>1602</v>
      </c>
      <c r="L3568" t="s">
        <v>1612</v>
      </c>
      <c r="M3568" t="str">
        <f>VLOOKUP(L3568,'A-Applications'!B:D,3,FALSE)</f>
        <v>Beeceptor</v>
      </c>
      <c r="N3568" t="s">
        <v>53</v>
      </c>
      <c r="O3568" s="42" t="s">
        <v>54</v>
      </c>
      <c r="P3568" t="s">
        <v>77</v>
      </c>
      <c r="Q3568" t="str">
        <f>VLOOKUP(KamstrupData[[#This Row],[IdLevel123]],'B-Business Capability'!B:L,10,FALSE)</f>
        <v>N/A</v>
      </c>
      <c r="R3568">
        <f>VLOOKUP(KamstrupData[[#This Row],[IdLevel123]],'B-Business Capability'!B:L,11,FALSE)</f>
        <v>0</v>
      </c>
      <c r="T3568" t="s">
        <v>1613</v>
      </c>
      <c r="U3568" t="str">
        <f>_xlfn.CONCAT(KamstrupData[[#This Row],[CountryCode]],"_",KamstrupData[[#This Row],[Business Area]],"_",KamstrupData[[#This Row],[DepartmentTeam]])</f>
        <v>DK10_Water - Product Management_TPM</v>
      </c>
      <c r="V3568" t="str">
        <f>VLOOKUP(KamstrupData[[#This Row],[ORG_Concat]],'O-Organization'!F:H,3,FALSE)</f>
        <v>11097_DK10_Water_Water - Product Management_TPM</v>
      </c>
    </row>
    <row r="3569" spans="2:22">
      <c r="D3569" t="s">
        <v>1423</v>
      </c>
      <c r="E3569" t="str">
        <f>VLOOKUP(D3569,'B-Business Capability'!B:H,5,FALSE)</f>
        <v>Procurement &amp; Logistics</v>
      </c>
      <c r="F3569" t="str">
        <f>VLOOKUP(D3569,'B-Business Capability'!B:H,6,FALSE)</f>
        <v>Sourcing</v>
      </c>
      <c r="G3569">
        <f>VLOOKUP(D3569,'B-Business Capability'!B:H,7,FALSE)</f>
        <v>0</v>
      </c>
      <c r="I3569" t="s">
        <v>253</v>
      </c>
      <c r="J3569" t="s">
        <v>1614</v>
      </c>
      <c r="K3569" t="s">
        <v>1615</v>
      </c>
      <c r="L3569" t="s">
        <v>65</v>
      </c>
      <c r="M3569" t="str">
        <f>VLOOKUP(L3569,'A-Applications'!B:D,3,FALSE)</f>
        <v>IFS ERP</v>
      </c>
      <c r="N3569" t="s">
        <v>53</v>
      </c>
      <c r="O3569" s="42" t="s">
        <v>54</v>
      </c>
      <c r="P3569" t="s">
        <v>407</v>
      </c>
      <c r="Q3569" t="str">
        <f>VLOOKUP(KamstrupData[[#This Row],[IdLevel123]],'B-Business Capability'!B:L,10,FALSE)</f>
        <v>Procure-to-Pay (P2P)</v>
      </c>
      <c r="R3569">
        <f>VLOOKUP(KamstrupData[[#This Row],[IdLevel123]],'B-Business Capability'!B:L,11,FALSE)</f>
        <v>100</v>
      </c>
      <c r="T3569" t="s">
        <v>1616</v>
      </c>
      <c r="U3569" t="str">
        <f>_xlfn.CONCAT(KamstrupData[[#This Row],[CountryCode]],"_",KamstrupData[[#This Row],[Business Area]],"_",KamstrupData[[#This Row],[DepartmentTeam]])</f>
        <v>DK10_Water - Technology Hardware_Mech</v>
      </c>
      <c r="V3569" t="str">
        <f>VLOOKUP(KamstrupData[[#This Row],[ORG_Concat]],'O-Organization'!F:H,3,FALSE)</f>
        <v>11101_DK10_Water_Water - Technology Hardware_Mech</v>
      </c>
    </row>
    <row r="3570" spans="2:22">
      <c r="B3570" s="28">
        <v>45292</v>
      </c>
      <c r="D3570" t="s">
        <v>236</v>
      </c>
      <c r="E3570" t="str">
        <f>VLOOKUP(D3570,'B-Business Capability'!B:H,5,FALSE)</f>
        <v>People and Culture</v>
      </c>
      <c r="F3570" t="str">
        <f>VLOOKUP(D3570,'B-Business Capability'!B:H,6,FALSE)</f>
        <v>Compensation &amp; Benefits</v>
      </c>
      <c r="G3570">
        <f>VLOOKUP(D3570,'B-Business Capability'!B:H,7,FALSE)</f>
        <v>0</v>
      </c>
      <c r="I3570" t="s">
        <v>253</v>
      </c>
      <c r="J3570" t="s">
        <v>1614</v>
      </c>
      <c r="K3570" t="s">
        <v>883</v>
      </c>
      <c r="L3570" t="s">
        <v>65</v>
      </c>
      <c r="M3570" t="str">
        <f>VLOOKUP(L3570,'A-Applications'!B:D,3,FALSE)</f>
        <v>IFS ERP</v>
      </c>
      <c r="N3570" t="s">
        <v>53</v>
      </c>
      <c r="O3570" s="42" t="s">
        <v>62</v>
      </c>
      <c r="P3570" t="s">
        <v>429</v>
      </c>
      <c r="Q3570" t="str">
        <f>VLOOKUP(KamstrupData[[#This Row],[IdLevel123]],'B-Business Capability'!B:L,10,FALSE)</f>
        <v>Hire-to-Retire (H2R)</v>
      </c>
      <c r="R3570">
        <f>VLOOKUP(KamstrupData[[#This Row],[IdLevel123]],'B-Business Capability'!B:L,11,FALSE)</f>
        <v>700</v>
      </c>
      <c r="S3570" t="s">
        <v>237</v>
      </c>
      <c r="T3570" t="s">
        <v>1617</v>
      </c>
      <c r="U3570" t="str">
        <f>_xlfn.CONCAT(KamstrupData[[#This Row],[CountryCode]],"_",KamstrupData[[#This Row],[Business Area]],"_",KamstrupData[[#This Row],[DepartmentTeam]])</f>
        <v>DK10_Water - Technology Hardware_Hardware</v>
      </c>
      <c r="V3570" t="str">
        <f>VLOOKUP(KamstrupData[[#This Row],[ORG_Concat]],'O-Organization'!F:H,3,FALSE)</f>
        <v>11100_DK10_Water_Water - Technology Hardware_Hardware</v>
      </c>
    </row>
    <row r="3571" spans="2:22">
      <c r="B3571" s="28">
        <v>45292</v>
      </c>
      <c r="D3571" t="s">
        <v>236</v>
      </c>
      <c r="E3571" t="str">
        <f>VLOOKUP(D3571,'B-Business Capability'!B:H,5,FALSE)</f>
        <v>People and Culture</v>
      </c>
      <c r="F3571" t="str">
        <f>VLOOKUP(D3571,'B-Business Capability'!B:H,6,FALSE)</f>
        <v>Compensation &amp; Benefits</v>
      </c>
      <c r="G3571">
        <f>VLOOKUP(D3571,'B-Business Capability'!B:H,7,FALSE)</f>
        <v>0</v>
      </c>
      <c r="I3571" t="s">
        <v>253</v>
      </c>
      <c r="J3571" t="s">
        <v>1614</v>
      </c>
      <c r="K3571" t="s">
        <v>1618</v>
      </c>
      <c r="L3571" t="s">
        <v>65</v>
      </c>
      <c r="M3571" t="str">
        <f>VLOOKUP(L3571,'A-Applications'!B:D,3,FALSE)</f>
        <v>IFS ERP</v>
      </c>
      <c r="N3571" t="s">
        <v>53</v>
      </c>
      <c r="O3571" s="42" t="s">
        <v>54</v>
      </c>
      <c r="P3571" t="s">
        <v>407</v>
      </c>
      <c r="Q3571" t="str">
        <f>VLOOKUP(KamstrupData[[#This Row],[IdLevel123]],'B-Business Capability'!B:L,10,FALSE)</f>
        <v>Hire-to-Retire (H2R)</v>
      </c>
      <c r="R3571">
        <f>VLOOKUP(KamstrupData[[#This Row],[IdLevel123]],'B-Business Capability'!B:L,11,FALSE)</f>
        <v>700</v>
      </c>
      <c r="S3571" t="s">
        <v>237</v>
      </c>
      <c r="T3571" t="s">
        <v>1619</v>
      </c>
      <c r="U3571" t="str">
        <f>_xlfn.CONCAT(KamstrupData[[#This Row],[CountryCode]],"_",KamstrupData[[#This Row],[Business Area]],"_",KamstrupData[[#This Row],[DepartmentTeam]])</f>
        <v>DK10_Water - Technology Hardware_Tech</v>
      </c>
      <c r="V3571" t="str">
        <f>VLOOKUP(KamstrupData[[#This Row],[ORG_Concat]],'O-Organization'!F:H,3,FALSE)</f>
        <v>11102_DK10_Water_Water - Technology Hardware_Tech</v>
      </c>
    </row>
    <row r="3572" spans="2:22">
      <c r="D3572" t="s">
        <v>507</v>
      </c>
      <c r="E3572" t="str">
        <f>VLOOKUP(D3572,'B-Business Capability'!B:H,5,FALSE)</f>
        <v>Product &amp; Software Development</v>
      </c>
      <c r="F3572" t="str">
        <f>VLOOKUP(D3572,'B-Business Capability'!B:H,6,FALSE)</f>
        <v>Engineering</v>
      </c>
      <c r="G3572" t="str">
        <f>VLOOKUP(D3572,'B-Business Capability'!B:H,7,FALSE)</f>
        <v>Construction &amp; Development</v>
      </c>
      <c r="I3572" t="s">
        <v>253</v>
      </c>
      <c r="J3572" t="s">
        <v>1614</v>
      </c>
      <c r="K3572" t="s">
        <v>1615</v>
      </c>
      <c r="L3572" t="s">
        <v>65</v>
      </c>
      <c r="M3572" t="str">
        <f>VLOOKUP(L3572,'A-Applications'!B:D,3,FALSE)</f>
        <v>IFS ERP</v>
      </c>
      <c r="N3572" t="s">
        <v>53</v>
      </c>
      <c r="O3572" s="42" t="s">
        <v>54</v>
      </c>
      <c r="P3572" t="s">
        <v>407</v>
      </c>
      <c r="Q3572" t="str">
        <f>VLOOKUP(KamstrupData[[#This Row],[IdLevel123]],'B-Business Capability'!B:L,10,FALSE)</f>
        <v>Idea-to-Release (I2R)</v>
      </c>
      <c r="R3572">
        <f>VLOOKUP(KamstrupData[[#This Row],[IdLevel123]],'B-Business Capability'!B:L,11,FALSE)</f>
        <v>420</v>
      </c>
      <c r="T3572" t="s">
        <v>1620</v>
      </c>
      <c r="U3572" t="str">
        <f>_xlfn.CONCAT(KamstrupData[[#This Row],[CountryCode]],"_",KamstrupData[[#This Row],[Business Area]],"_",KamstrupData[[#This Row],[DepartmentTeam]])</f>
        <v>DK10_Water - Technology Hardware_Mech</v>
      </c>
      <c r="V3572" t="str">
        <f>VLOOKUP(KamstrupData[[#This Row],[ORG_Concat]],'O-Organization'!F:H,3,FALSE)</f>
        <v>11101_DK10_Water_Water - Technology Hardware_Mech</v>
      </c>
    </row>
    <row r="3573" spans="2:22">
      <c r="D3573" t="s">
        <v>875</v>
      </c>
      <c r="E3573" t="str">
        <f>VLOOKUP(D3573,'B-Business Capability'!B:H,5,FALSE)</f>
        <v>Product &amp; Software Development</v>
      </c>
      <c r="F3573" t="str">
        <f>VLOOKUP(D3573,'B-Business Capability'!B:H,6,FALSE)</f>
        <v>Product Preparation</v>
      </c>
      <c r="G3573" t="str">
        <f>VLOOKUP(D3573,'B-Business Capability'!B:H,7,FALSE)</f>
        <v>Align Resources</v>
      </c>
      <c r="I3573" t="s">
        <v>253</v>
      </c>
      <c r="J3573" t="s">
        <v>1614</v>
      </c>
      <c r="K3573" t="s">
        <v>883</v>
      </c>
      <c r="L3573" t="s">
        <v>65</v>
      </c>
      <c r="M3573" t="str">
        <f>VLOOKUP(L3573,'A-Applications'!B:D,3,FALSE)</f>
        <v>IFS ERP</v>
      </c>
      <c r="N3573" t="s">
        <v>53</v>
      </c>
      <c r="O3573" s="42" t="s">
        <v>54</v>
      </c>
      <c r="P3573" t="s">
        <v>407</v>
      </c>
      <c r="Q3573" t="str">
        <f>VLOOKUP(KamstrupData[[#This Row],[IdLevel123]],'B-Business Capability'!B:L,10,FALSE)</f>
        <v>Idea-to-Release (I2R)</v>
      </c>
      <c r="R3573">
        <f>VLOOKUP(KamstrupData[[#This Row],[IdLevel123]],'B-Business Capability'!B:L,11,FALSE)</f>
        <v>120</v>
      </c>
      <c r="T3573" t="s">
        <v>1621</v>
      </c>
      <c r="U3573" t="str">
        <f>_xlfn.CONCAT(KamstrupData[[#This Row],[CountryCode]],"_",KamstrupData[[#This Row],[Business Area]],"_",KamstrupData[[#This Row],[DepartmentTeam]])</f>
        <v>DK10_Water - Technology Hardware_Hardware</v>
      </c>
      <c r="V3573" t="str">
        <f>VLOOKUP(KamstrupData[[#This Row],[ORG_Concat]],'O-Organization'!F:H,3,FALSE)</f>
        <v>11100_DK10_Water_Water - Technology Hardware_Hardware</v>
      </c>
    </row>
    <row r="3574" spans="2:22">
      <c r="D3574" t="s">
        <v>875</v>
      </c>
      <c r="E3574" t="str">
        <f>VLOOKUP(D3574,'B-Business Capability'!B:H,5,FALSE)</f>
        <v>Product &amp; Software Development</v>
      </c>
      <c r="F3574" t="str">
        <f>VLOOKUP(D3574,'B-Business Capability'!B:H,6,FALSE)</f>
        <v>Product Preparation</v>
      </c>
      <c r="G3574" t="str">
        <f>VLOOKUP(D3574,'B-Business Capability'!B:H,7,FALSE)</f>
        <v>Align Resources</v>
      </c>
      <c r="I3574" t="s">
        <v>253</v>
      </c>
      <c r="J3574" t="s">
        <v>1614</v>
      </c>
      <c r="K3574" t="s">
        <v>1618</v>
      </c>
      <c r="L3574" t="s">
        <v>65</v>
      </c>
      <c r="M3574" t="str">
        <f>VLOOKUP(L3574,'A-Applications'!B:D,3,FALSE)</f>
        <v>IFS ERP</v>
      </c>
      <c r="N3574" t="s">
        <v>53</v>
      </c>
      <c r="O3574" s="42" t="s">
        <v>54</v>
      </c>
      <c r="P3574" t="s">
        <v>407</v>
      </c>
      <c r="Q3574" t="str">
        <f>VLOOKUP(KamstrupData[[#This Row],[IdLevel123]],'B-Business Capability'!B:L,10,FALSE)</f>
        <v>Idea-to-Release (I2R)</v>
      </c>
      <c r="R3574">
        <f>VLOOKUP(KamstrupData[[#This Row],[IdLevel123]],'B-Business Capability'!B:L,11,FALSE)</f>
        <v>120</v>
      </c>
      <c r="T3574" t="s">
        <v>1619</v>
      </c>
      <c r="U3574" t="str">
        <f>_xlfn.CONCAT(KamstrupData[[#This Row],[CountryCode]],"_",KamstrupData[[#This Row],[Business Area]],"_",KamstrupData[[#This Row],[DepartmentTeam]])</f>
        <v>DK10_Water - Technology Hardware_Tech</v>
      </c>
      <c r="V3574" t="str">
        <f>VLOOKUP(KamstrupData[[#This Row],[ORG_Concat]],'O-Organization'!F:H,3,FALSE)</f>
        <v>11102_DK10_Water_Water - Technology Hardware_Tech</v>
      </c>
    </row>
    <row r="3575" spans="2:22">
      <c r="D3575" t="s">
        <v>876</v>
      </c>
      <c r="E3575" t="str">
        <f>VLOOKUP(D3575,'B-Business Capability'!B:H,5,FALSE)</f>
        <v>Product &amp; Software Development</v>
      </c>
      <c r="F3575" t="str">
        <f>VLOOKUP(D3575,'B-Business Capability'!B:H,6,FALSE)</f>
        <v>Product Preparation</v>
      </c>
      <c r="G3575" t="str">
        <f>VLOOKUP(D3575,'B-Business Capability'!B:H,7,FALSE)</f>
        <v>Master Production Schedule</v>
      </c>
      <c r="I3575" t="s">
        <v>253</v>
      </c>
      <c r="J3575" t="s">
        <v>1614</v>
      </c>
      <c r="K3575" t="s">
        <v>883</v>
      </c>
      <c r="L3575" t="s">
        <v>65</v>
      </c>
      <c r="M3575" t="str">
        <f>VLOOKUP(L3575,'A-Applications'!B:D,3,FALSE)</f>
        <v>IFS ERP</v>
      </c>
      <c r="N3575" t="s">
        <v>53</v>
      </c>
      <c r="O3575" s="42" t="s">
        <v>54</v>
      </c>
      <c r="P3575" t="s">
        <v>407</v>
      </c>
      <c r="Q3575" t="str">
        <f>VLOOKUP(KamstrupData[[#This Row],[IdLevel123]],'B-Business Capability'!B:L,10,FALSE)</f>
        <v>Idea-to-Release (I2R)</v>
      </c>
      <c r="R3575">
        <f>VLOOKUP(KamstrupData[[#This Row],[IdLevel123]],'B-Business Capability'!B:L,11,FALSE)</f>
        <v>130</v>
      </c>
      <c r="T3575" t="s">
        <v>1622</v>
      </c>
      <c r="U3575" t="str">
        <f>_xlfn.CONCAT(KamstrupData[[#This Row],[CountryCode]],"_",KamstrupData[[#This Row],[Business Area]],"_",KamstrupData[[#This Row],[DepartmentTeam]])</f>
        <v>DK10_Water - Technology Hardware_Hardware</v>
      </c>
      <c r="V3575" t="str">
        <f>VLOOKUP(KamstrupData[[#This Row],[ORG_Concat]],'O-Organization'!F:H,3,FALSE)</f>
        <v>11100_DK10_Water_Water - Technology Hardware_Hardware</v>
      </c>
    </row>
    <row r="3576" spans="2:22">
      <c r="D3576" t="s">
        <v>876</v>
      </c>
      <c r="E3576" t="str">
        <f>VLOOKUP(D3576,'B-Business Capability'!B:H,5,FALSE)</f>
        <v>Product &amp; Software Development</v>
      </c>
      <c r="F3576" t="str">
        <f>VLOOKUP(D3576,'B-Business Capability'!B:H,6,FALSE)</f>
        <v>Product Preparation</v>
      </c>
      <c r="G3576" t="str">
        <f>VLOOKUP(D3576,'B-Business Capability'!B:H,7,FALSE)</f>
        <v>Master Production Schedule</v>
      </c>
      <c r="I3576" t="s">
        <v>253</v>
      </c>
      <c r="J3576" t="s">
        <v>1614</v>
      </c>
      <c r="K3576" t="s">
        <v>883</v>
      </c>
      <c r="L3576" t="s">
        <v>65</v>
      </c>
      <c r="M3576" t="str">
        <f>VLOOKUP(L3576,'A-Applications'!B:D,3,FALSE)</f>
        <v>IFS ERP</v>
      </c>
      <c r="N3576" t="s">
        <v>53</v>
      </c>
      <c r="O3576" s="42" t="s">
        <v>54</v>
      </c>
      <c r="P3576" t="s">
        <v>407</v>
      </c>
      <c r="Q3576" t="str">
        <f>VLOOKUP(KamstrupData[[#This Row],[IdLevel123]],'B-Business Capability'!B:L,10,FALSE)</f>
        <v>Idea-to-Release (I2R)</v>
      </c>
      <c r="R3576">
        <f>VLOOKUP(KamstrupData[[#This Row],[IdLevel123]],'B-Business Capability'!B:L,11,FALSE)</f>
        <v>130</v>
      </c>
      <c r="T3576" t="s">
        <v>1621</v>
      </c>
      <c r="U3576" t="str">
        <f>_xlfn.CONCAT(KamstrupData[[#This Row],[CountryCode]],"_",KamstrupData[[#This Row],[Business Area]],"_",KamstrupData[[#This Row],[DepartmentTeam]])</f>
        <v>DK10_Water - Technology Hardware_Hardware</v>
      </c>
      <c r="V3576" t="str">
        <f>VLOOKUP(KamstrupData[[#This Row],[ORG_Concat]],'O-Organization'!F:H,3,FALSE)</f>
        <v>11100_DK10_Water_Water - Technology Hardware_Hardware</v>
      </c>
    </row>
    <row r="3577" spans="2:22">
      <c r="D3577" t="s">
        <v>876</v>
      </c>
      <c r="E3577" t="str">
        <f>VLOOKUP(D3577,'B-Business Capability'!B:H,5,FALSE)</f>
        <v>Product &amp; Software Development</v>
      </c>
      <c r="F3577" t="str">
        <f>VLOOKUP(D3577,'B-Business Capability'!B:H,6,FALSE)</f>
        <v>Product Preparation</v>
      </c>
      <c r="G3577" t="str">
        <f>VLOOKUP(D3577,'B-Business Capability'!B:H,7,FALSE)</f>
        <v>Master Production Schedule</v>
      </c>
      <c r="I3577" t="s">
        <v>253</v>
      </c>
      <c r="J3577" t="s">
        <v>1614</v>
      </c>
      <c r="K3577" t="s">
        <v>1618</v>
      </c>
      <c r="L3577" t="s">
        <v>65</v>
      </c>
      <c r="M3577" t="str">
        <f>VLOOKUP(L3577,'A-Applications'!B:D,3,FALSE)</f>
        <v>IFS ERP</v>
      </c>
      <c r="N3577" t="s">
        <v>53</v>
      </c>
      <c r="O3577" s="42" t="s">
        <v>54</v>
      </c>
      <c r="P3577" t="s">
        <v>407</v>
      </c>
      <c r="Q3577" t="str">
        <f>VLOOKUP(KamstrupData[[#This Row],[IdLevel123]],'B-Business Capability'!B:L,10,FALSE)</f>
        <v>Idea-to-Release (I2R)</v>
      </c>
      <c r="R3577">
        <f>VLOOKUP(KamstrupData[[#This Row],[IdLevel123]],'B-Business Capability'!B:L,11,FALSE)</f>
        <v>130</v>
      </c>
      <c r="T3577" t="s">
        <v>1619</v>
      </c>
      <c r="U3577" t="str">
        <f>_xlfn.CONCAT(KamstrupData[[#This Row],[CountryCode]],"_",KamstrupData[[#This Row],[Business Area]],"_",KamstrupData[[#This Row],[DepartmentTeam]])</f>
        <v>DK10_Water - Technology Hardware_Tech</v>
      </c>
      <c r="V3577" t="str">
        <f>VLOOKUP(KamstrupData[[#This Row],[ORG_Concat]],'O-Organization'!F:H,3,FALSE)</f>
        <v>11102_DK10_Water_Water - Technology Hardware_Tech</v>
      </c>
    </row>
    <row r="3578" spans="2:22">
      <c r="D3578" t="s">
        <v>876</v>
      </c>
      <c r="E3578" t="str">
        <f>VLOOKUP(D3578,'B-Business Capability'!B:H,5,FALSE)</f>
        <v>Product &amp; Software Development</v>
      </c>
      <c r="F3578" t="str">
        <f>VLOOKUP(D3578,'B-Business Capability'!B:H,6,FALSE)</f>
        <v>Product Preparation</v>
      </c>
      <c r="G3578" t="str">
        <f>VLOOKUP(D3578,'B-Business Capability'!B:H,7,FALSE)</f>
        <v>Master Production Schedule</v>
      </c>
      <c r="I3578" t="s">
        <v>253</v>
      </c>
      <c r="J3578" t="s">
        <v>1614</v>
      </c>
      <c r="K3578" t="s">
        <v>1618</v>
      </c>
      <c r="L3578" t="s">
        <v>65</v>
      </c>
      <c r="M3578" t="str">
        <f>VLOOKUP(L3578,'A-Applications'!B:D,3,FALSE)</f>
        <v>IFS ERP</v>
      </c>
      <c r="N3578" t="s">
        <v>53</v>
      </c>
      <c r="O3578" s="42" t="s">
        <v>54</v>
      </c>
      <c r="P3578" t="s">
        <v>407</v>
      </c>
      <c r="Q3578" t="str">
        <f>VLOOKUP(KamstrupData[[#This Row],[IdLevel123]],'B-Business Capability'!B:L,10,FALSE)</f>
        <v>Idea-to-Release (I2R)</v>
      </c>
      <c r="R3578">
        <f>VLOOKUP(KamstrupData[[#This Row],[IdLevel123]],'B-Business Capability'!B:L,11,FALSE)</f>
        <v>130</v>
      </c>
      <c r="T3578" t="s">
        <v>1619</v>
      </c>
      <c r="U3578" t="str">
        <f>_xlfn.CONCAT(KamstrupData[[#This Row],[CountryCode]],"_",KamstrupData[[#This Row],[Business Area]],"_",KamstrupData[[#This Row],[DepartmentTeam]])</f>
        <v>DK10_Water - Technology Hardware_Tech</v>
      </c>
      <c r="V3578" t="str">
        <f>VLOOKUP(KamstrupData[[#This Row],[ORG_Concat]],'O-Organization'!F:H,3,FALSE)</f>
        <v>11102_DK10_Water_Water - Technology Hardware_Tech</v>
      </c>
    </row>
    <row r="3579" spans="2:22">
      <c r="D3579" t="s">
        <v>877</v>
      </c>
      <c r="E3579" t="str">
        <f>VLOOKUP(D3579,'B-Business Capability'!B:H,5,FALSE)</f>
        <v>Product &amp; Software Development</v>
      </c>
      <c r="F3579" t="str">
        <f>VLOOKUP(D3579,'B-Business Capability'!B:H,6,FALSE)</f>
        <v>Product Preparation</v>
      </c>
      <c r="G3579" t="str">
        <f>VLOOKUP(D3579,'B-Business Capability'!B:H,7,FALSE)</f>
        <v>Procure Materials &amp; Services</v>
      </c>
      <c r="I3579" t="s">
        <v>253</v>
      </c>
      <c r="J3579" t="s">
        <v>1614</v>
      </c>
      <c r="K3579" t="s">
        <v>883</v>
      </c>
      <c r="L3579" t="s">
        <v>65</v>
      </c>
      <c r="M3579" t="str">
        <f>VLOOKUP(L3579,'A-Applications'!B:D,3,FALSE)</f>
        <v>IFS ERP</v>
      </c>
      <c r="N3579" t="s">
        <v>53</v>
      </c>
      <c r="O3579" s="42" t="s">
        <v>54</v>
      </c>
      <c r="P3579" t="s">
        <v>407</v>
      </c>
      <c r="Q3579" t="str">
        <f>VLOOKUP(KamstrupData[[#This Row],[IdLevel123]],'B-Business Capability'!B:L,10,FALSE)</f>
        <v>Idea-to-Release (I2R)</v>
      </c>
      <c r="R3579">
        <f>VLOOKUP(KamstrupData[[#This Row],[IdLevel123]],'B-Business Capability'!B:L,11,FALSE)</f>
        <v>135</v>
      </c>
      <c r="T3579" t="s">
        <v>1621</v>
      </c>
      <c r="U3579" t="str">
        <f>_xlfn.CONCAT(KamstrupData[[#This Row],[CountryCode]],"_",KamstrupData[[#This Row],[Business Area]],"_",KamstrupData[[#This Row],[DepartmentTeam]])</f>
        <v>DK10_Water - Technology Hardware_Hardware</v>
      </c>
      <c r="V3579" t="str">
        <f>VLOOKUP(KamstrupData[[#This Row],[ORG_Concat]],'O-Organization'!F:H,3,FALSE)</f>
        <v>11100_DK10_Water_Water - Technology Hardware_Hardware</v>
      </c>
    </row>
    <row r="3580" spans="2:22">
      <c r="D3580" t="s">
        <v>878</v>
      </c>
      <c r="E3580" t="str">
        <f>VLOOKUP(D3580,'B-Business Capability'!B:H,5,FALSE)</f>
        <v>Product &amp; Software Development</v>
      </c>
      <c r="F3580" t="str">
        <f>VLOOKUP(D3580,'B-Business Capability'!B:H,6,FALSE)</f>
        <v>Product Preparation</v>
      </c>
      <c r="G3580" t="str">
        <f>VLOOKUP(D3580,'B-Business Capability'!B:H,7,FALSE)</f>
        <v>Select Suppliers &amp; Developers</v>
      </c>
      <c r="I3580" t="s">
        <v>253</v>
      </c>
      <c r="J3580" t="s">
        <v>1614</v>
      </c>
      <c r="K3580" t="s">
        <v>883</v>
      </c>
      <c r="L3580" t="s">
        <v>65</v>
      </c>
      <c r="M3580" t="str">
        <f>VLOOKUP(L3580,'A-Applications'!B:D,3,FALSE)</f>
        <v>IFS ERP</v>
      </c>
      <c r="N3580" t="s">
        <v>53</v>
      </c>
      <c r="O3580" s="42" t="s">
        <v>54</v>
      </c>
      <c r="P3580" t="s">
        <v>407</v>
      </c>
      <c r="Q3580" t="str">
        <f>VLOOKUP(KamstrupData[[#This Row],[IdLevel123]],'B-Business Capability'!B:L,10,FALSE)</f>
        <v>Idea-to-Release (I2R)</v>
      </c>
      <c r="R3580">
        <f>VLOOKUP(KamstrupData[[#This Row],[IdLevel123]],'B-Business Capability'!B:L,11,FALSE)</f>
        <v>140</v>
      </c>
      <c r="T3580" t="s">
        <v>1617</v>
      </c>
      <c r="U3580" t="str">
        <f>_xlfn.CONCAT(KamstrupData[[#This Row],[CountryCode]],"_",KamstrupData[[#This Row],[Business Area]],"_",KamstrupData[[#This Row],[DepartmentTeam]])</f>
        <v>DK10_Water - Technology Hardware_Hardware</v>
      </c>
      <c r="V3580" t="str">
        <f>VLOOKUP(KamstrupData[[#This Row],[ORG_Concat]],'O-Organization'!F:H,3,FALSE)</f>
        <v>11100_DK10_Water_Water - Technology Hardware_Hardware</v>
      </c>
    </row>
    <row r="3581" spans="2:22">
      <c r="D3581" t="s">
        <v>878</v>
      </c>
      <c r="E3581" t="str">
        <f>VLOOKUP(D3581,'B-Business Capability'!B:H,5,FALSE)</f>
        <v>Product &amp; Software Development</v>
      </c>
      <c r="F3581" t="str">
        <f>VLOOKUP(D3581,'B-Business Capability'!B:H,6,FALSE)</f>
        <v>Product Preparation</v>
      </c>
      <c r="G3581" t="str">
        <f>VLOOKUP(D3581,'B-Business Capability'!B:H,7,FALSE)</f>
        <v>Select Suppliers &amp; Developers</v>
      </c>
      <c r="I3581" t="s">
        <v>253</v>
      </c>
      <c r="J3581" t="s">
        <v>1614</v>
      </c>
      <c r="K3581" t="s">
        <v>883</v>
      </c>
      <c r="L3581" t="s">
        <v>65</v>
      </c>
      <c r="M3581" t="str">
        <f>VLOOKUP(L3581,'A-Applications'!B:D,3,FALSE)</f>
        <v>IFS ERP</v>
      </c>
      <c r="N3581" t="s">
        <v>53</v>
      </c>
      <c r="O3581" s="42" t="s">
        <v>54</v>
      </c>
      <c r="P3581" t="s">
        <v>407</v>
      </c>
      <c r="Q3581" t="str">
        <f>VLOOKUP(KamstrupData[[#This Row],[IdLevel123]],'B-Business Capability'!B:L,10,FALSE)</f>
        <v>Idea-to-Release (I2R)</v>
      </c>
      <c r="R3581">
        <f>VLOOKUP(KamstrupData[[#This Row],[IdLevel123]],'B-Business Capability'!B:L,11,FALSE)</f>
        <v>140</v>
      </c>
      <c r="T3581" t="s">
        <v>1621</v>
      </c>
      <c r="U3581" t="str">
        <f>_xlfn.CONCAT(KamstrupData[[#This Row],[CountryCode]],"_",KamstrupData[[#This Row],[Business Area]],"_",KamstrupData[[#This Row],[DepartmentTeam]])</f>
        <v>DK10_Water - Technology Hardware_Hardware</v>
      </c>
      <c r="V3581" t="str">
        <f>VLOOKUP(KamstrupData[[#This Row],[ORG_Concat]],'O-Organization'!F:H,3,FALSE)</f>
        <v>11100_DK10_Water_Water - Technology Hardware_Hardware</v>
      </c>
    </row>
    <row r="3582" spans="2:22">
      <c r="D3582" t="s">
        <v>878</v>
      </c>
      <c r="E3582" t="str">
        <f>VLOOKUP(D3582,'B-Business Capability'!B:H,5,FALSE)</f>
        <v>Product &amp; Software Development</v>
      </c>
      <c r="F3582" t="str">
        <f>VLOOKUP(D3582,'B-Business Capability'!B:H,6,FALSE)</f>
        <v>Product Preparation</v>
      </c>
      <c r="G3582" t="str">
        <f>VLOOKUP(D3582,'B-Business Capability'!B:H,7,FALSE)</f>
        <v>Select Suppliers &amp; Developers</v>
      </c>
      <c r="I3582" t="s">
        <v>253</v>
      </c>
      <c r="J3582" t="s">
        <v>1614</v>
      </c>
      <c r="K3582" t="s">
        <v>1618</v>
      </c>
      <c r="L3582" t="s">
        <v>65</v>
      </c>
      <c r="M3582" t="str">
        <f>VLOOKUP(L3582,'A-Applications'!B:D,3,FALSE)</f>
        <v>IFS ERP</v>
      </c>
      <c r="N3582" t="s">
        <v>53</v>
      </c>
      <c r="O3582" s="42" t="s">
        <v>54</v>
      </c>
      <c r="P3582" t="s">
        <v>407</v>
      </c>
      <c r="Q3582" t="str">
        <f>VLOOKUP(KamstrupData[[#This Row],[IdLevel123]],'B-Business Capability'!B:L,10,FALSE)</f>
        <v>Idea-to-Release (I2R)</v>
      </c>
      <c r="R3582">
        <f>VLOOKUP(KamstrupData[[#This Row],[IdLevel123]],'B-Business Capability'!B:L,11,FALSE)</f>
        <v>140</v>
      </c>
      <c r="T3582" t="s">
        <v>1619</v>
      </c>
      <c r="U3582" t="str">
        <f>_xlfn.CONCAT(KamstrupData[[#This Row],[CountryCode]],"_",KamstrupData[[#This Row],[Business Area]],"_",KamstrupData[[#This Row],[DepartmentTeam]])</f>
        <v>DK10_Water - Technology Hardware_Tech</v>
      </c>
      <c r="V3582" t="str">
        <f>VLOOKUP(KamstrupData[[#This Row],[ORG_Concat]],'O-Organization'!F:H,3,FALSE)</f>
        <v>11102_DK10_Water_Water - Technology Hardware_Tech</v>
      </c>
    </row>
    <row r="3583" spans="2:22">
      <c r="D3583" t="s">
        <v>878</v>
      </c>
      <c r="E3583" t="str">
        <f>VLOOKUP(D3583,'B-Business Capability'!B:H,5,FALSE)</f>
        <v>Product &amp; Software Development</v>
      </c>
      <c r="F3583" t="str">
        <f>VLOOKUP(D3583,'B-Business Capability'!B:H,6,FALSE)</f>
        <v>Product Preparation</v>
      </c>
      <c r="G3583" t="str">
        <f>VLOOKUP(D3583,'B-Business Capability'!B:H,7,FALSE)</f>
        <v>Select Suppliers &amp; Developers</v>
      </c>
      <c r="I3583" t="s">
        <v>253</v>
      </c>
      <c r="J3583" t="s">
        <v>1614</v>
      </c>
      <c r="K3583" t="s">
        <v>1618</v>
      </c>
      <c r="L3583" t="s">
        <v>65</v>
      </c>
      <c r="M3583" t="str">
        <f>VLOOKUP(L3583,'A-Applications'!B:D,3,FALSE)</f>
        <v>IFS ERP</v>
      </c>
      <c r="N3583" t="s">
        <v>53</v>
      </c>
      <c r="O3583" s="42" t="s">
        <v>54</v>
      </c>
      <c r="P3583" t="s">
        <v>407</v>
      </c>
      <c r="Q3583" t="str">
        <f>VLOOKUP(KamstrupData[[#This Row],[IdLevel123]],'B-Business Capability'!B:L,10,FALSE)</f>
        <v>Idea-to-Release (I2R)</v>
      </c>
      <c r="R3583">
        <f>VLOOKUP(KamstrupData[[#This Row],[IdLevel123]],'B-Business Capability'!B:L,11,FALSE)</f>
        <v>140</v>
      </c>
      <c r="T3583" t="s">
        <v>1619</v>
      </c>
      <c r="U3583" t="str">
        <f>_xlfn.CONCAT(KamstrupData[[#This Row],[CountryCode]],"_",KamstrupData[[#This Row],[Business Area]],"_",KamstrupData[[#This Row],[DepartmentTeam]])</f>
        <v>DK10_Water - Technology Hardware_Tech</v>
      </c>
      <c r="V3583" t="str">
        <f>VLOOKUP(KamstrupData[[#This Row],[ORG_Concat]],'O-Organization'!F:H,3,FALSE)</f>
        <v>11102_DK10_Water_Water - Technology Hardware_Tech</v>
      </c>
    </row>
    <row r="3584" spans="2:22">
      <c r="D3584" t="s">
        <v>846</v>
      </c>
      <c r="E3584" t="str">
        <f>VLOOKUP(D3584,'B-Business Capability'!B:H,5,FALSE)</f>
        <v>Product &amp; Software Development</v>
      </c>
      <c r="F3584" t="str">
        <f>VLOOKUP(D3584,'B-Business Capability'!B:H,6,FALSE)</f>
        <v>Requirements Definition</v>
      </c>
      <c r="G3584" t="str">
        <f>VLOOKUP(D3584,'B-Business Capability'!B:H,7,FALSE)</f>
        <v>Evaluate Existing Products</v>
      </c>
      <c r="I3584" t="s">
        <v>253</v>
      </c>
      <c r="J3584" t="s">
        <v>1614</v>
      </c>
      <c r="K3584" t="s">
        <v>883</v>
      </c>
      <c r="L3584" t="s">
        <v>65</v>
      </c>
      <c r="M3584" t="str">
        <f>VLOOKUP(L3584,'A-Applications'!B:D,3,FALSE)</f>
        <v>IFS ERP</v>
      </c>
      <c r="N3584" t="s">
        <v>53</v>
      </c>
      <c r="O3584" s="42" t="s">
        <v>54</v>
      </c>
      <c r="P3584" t="s">
        <v>407</v>
      </c>
      <c r="Q3584" t="str">
        <f>VLOOKUP(KamstrupData[[#This Row],[IdLevel123]],'B-Business Capability'!B:L,10,FALSE)</f>
        <v>Idea-to-Release (I2R)</v>
      </c>
      <c r="R3584">
        <f>VLOOKUP(KamstrupData[[#This Row],[IdLevel123]],'B-Business Capability'!B:L,11,FALSE)</f>
        <v>210</v>
      </c>
      <c r="T3584" t="s">
        <v>1621</v>
      </c>
      <c r="U3584" t="str">
        <f>_xlfn.CONCAT(KamstrupData[[#This Row],[CountryCode]],"_",KamstrupData[[#This Row],[Business Area]],"_",KamstrupData[[#This Row],[DepartmentTeam]])</f>
        <v>DK10_Water - Technology Hardware_Hardware</v>
      </c>
      <c r="V3584" t="str">
        <f>VLOOKUP(KamstrupData[[#This Row],[ORG_Concat]],'O-Organization'!F:H,3,FALSE)</f>
        <v>11100_DK10_Water_Water - Technology Hardware_Hardware</v>
      </c>
    </row>
    <row r="3585" spans="4:22">
      <c r="D3585" t="s">
        <v>846</v>
      </c>
      <c r="E3585" t="str">
        <f>VLOOKUP(D3585,'B-Business Capability'!B:H,5,FALSE)</f>
        <v>Product &amp; Software Development</v>
      </c>
      <c r="F3585" t="str">
        <f>VLOOKUP(D3585,'B-Business Capability'!B:H,6,FALSE)</f>
        <v>Requirements Definition</v>
      </c>
      <c r="G3585" t="str">
        <f>VLOOKUP(D3585,'B-Business Capability'!B:H,7,FALSE)</f>
        <v>Evaluate Existing Products</v>
      </c>
      <c r="I3585" t="s">
        <v>253</v>
      </c>
      <c r="J3585" t="s">
        <v>1614</v>
      </c>
      <c r="K3585" t="s">
        <v>1618</v>
      </c>
      <c r="L3585" t="s">
        <v>65</v>
      </c>
      <c r="M3585" t="str">
        <f>VLOOKUP(L3585,'A-Applications'!B:D,3,FALSE)</f>
        <v>IFS ERP</v>
      </c>
      <c r="N3585" t="s">
        <v>53</v>
      </c>
      <c r="O3585" s="42" t="s">
        <v>54</v>
      </c>
      <c r="P3585" t="s">
        <v>407</v>
      </c>
      <c r="Q3585" t="str">
        <f>VLOOKUP(KamstrupData[[#This Row],[IdLevel123]],'B-Business Capability'!B:L,10,FALSE)</f>
        <v>Idea-to-Release (I2R)</v>
      </c>
      <c r="R3585">
        <f>VLOOKUP(KamstrupData[[#This Row],[IdLevel123]],'B-Business Capability'!B:L,11,FALSE)</f>
        <v>210</v>
      </c>
      <c r="T3585" t="s">
        <v>1619</v>
      </c>
      <c r="U3585" t="str">
        <f>_xlfn.CONCAT(KamstrupData[[#This Row],[CountryCode]],"_",KamstrupData[[#This Row],[Business Area]],"_",KamstrupData[[#This Row],[DepartmentTeam]])</f>
        <v>DK10_Water - Technology Hardware_Tech</v>
      </c>
      <c r="V3585" t="str">
        <f>VLOOKUP(KamstrupData[[#This Row],[ORG_Concat]],'O-Organization'!F:H,3,FALSE)</f>
        <v>11102_DK10_Water_Water - Technology Hardware_Tech</v>
      </c>
    </row>
    <row r="3586" spans="4:22">
      <c r="D3586" t="s">
        <v>879</v>
      </c>
      <c r="E3586" t="str">
        <f>VLOOKUP(D3586,'B-Business Capability'!B:H,5,FALSE)</f>
        <v>Product &amp; Software Development</v>
      </c>
      <c r="F3586" t="str">
        <f>VLOOKUP(D3586,'B-Business Capability'!B:H,6,FALSE)</f>
        <v>Requirements Definition</v>
      </c>
      <c r="G3586" t="str">
        <f>VLOOKUP(D3586,'B-Business Capability'!B:H,7,FALSE)</f>
        <v>Manage Materials</v>
      </c>
      <c r="I3586" t="s">
        <v>253</v>
      </c>
      <c r="J3586" t="s">
        <v>1614</v>
      </c>
      <c r="K3586" t="s">
        <v>883</v>
      </c>
      <c r="L3586" t="s">
        <v>65</v>
      </c>
      <c r="M3586" t="str">
        <f>VLOOKUP(L3586,'A-Applications'!B:D,3,FALSE)</f>
        <v>IFS ERP</v>
      </c>
      <c r="N3586" t="s">
        <v>53</v>
      </c>
      <c r="O3586" s="42" t="s">
        <v>54</v>
      </c>
      <c r="P3586" t="s">
        <v>407</v>
      </c>
      <c r="Q3586" t="str">
        <f>VLOOKUP(KamstrupData[[#This Row],[IdLevel123]],'B-Business Capability'!B:L,10,FALSE)</f>
        <v>Idea-to-Release (I2R)</v>
      </c>
      <c r="R3586">
        <f>VLOOKUP(KamstrupData[[#This Row],[IdLevel123]],'B-Business Capability'!B:L,11,FALSE)</f>
        <v>220</v>
      </c>
      <c r="T3586" t="s">
        <v>1621</v>
      </c>
      <c r="U3586" t="str">
        <f>_xlfn.CONCAT(KamstrupData[[#This Row],[CountryCode]],"_",KamstrupData[[#This Row],[Business Area]],"_",KamstrupData[[#This Row],[DepartmentTeam]])</f>
        <v>DK10_Water - Technology Hardware_Hardware</v>
      </c>
      <c r="V3586" t="str">
        <f>VLOOKUP(KamstrupData[[#This Row],[ORG_Concat]],'O-Organization'!F:H,3,FALSE)</f>
        <v>11100_DK10_Water_Water - Technology Hardware_Hardware</v>
      </c>
    </row>
    <row r="3587" spans="4:22">
      <c r="D3587" t="s">
        <v>879</v>
      </c>
      <c r="E3587" t="str">
        <f>VLOOKUP(D3587,'B-Business Capability'!B:H,5,FALSE)</f>
        <v>Product &amp; Software Development</v>
      </c>
      <c r="F3587" t="str">
        <f>VLOOKUP(D3587,'B-Business Capability'!B:H,6,FALSE)</f>
        <v>Requirements Definition</v>
      </c>
      <c r="G3587" t="str">
        <f>VLOOKUP(D3587,'B-Business Capability'!B:H,7,FALSE)</f>
        <v>Manage Materials</v>
      </c>
      <c r="I3587" t="s">
        <v>253</v>
      </c>
      <c r="J3587" t="s">
        <v>1614</v>
      </c>
      <c r="K3587" t="s">
        <v>1618</v>
      </c>
      <c r="L3587" t="s">
        <v>65</v>
      </c>
      <c r="M3587" t="str">
        <f>VLOOKUP(L3587,'A-Applications'!B:D,3,FALSE)</f>
        <v>IFS ERP</v>
      </c>
      <c r="N3587" t="s">
        <v>53</v>
      </c>
      <c r="O3587" s="42" t="s">
        <v>54</v>
      </c>
      <c r="P3587" t="s">
        <v>407</v>
      </c>
      <c r="Q3587" t="str">
        <f>VLOOKUP(KamstrupData[[#This Row],[IdLevel123]],'B-Business Capability'!B:L,10,FALSE)</f>
        <v>Idea-to-Release (I2R)</v>
      </c>
      <c r="R3587">
        <f>VLOOKUP(KamstrupData[[#This Row],[IdLevel123]],'B-Business Capability'!B:L,11,FALSE)</f>
        <v>220</v>
      </c>
      <c r="T3587" t="s">
        <v>1619</v>
      </c>
      <c r="U3587" t="str">
        <f>_xlfn.CONCAT(KamstrupData[[#This Row],[CountryCode]],"_",KamstrupData[[#This Row],[Business Area]],"_",KamstrupData[[#This Row],[DepartmentTeam]])</f>
        <v>DK10_Water - Technology Hardware_Tech</v>
      </c>
      <c r="V3587" t="str">
        <f>VLOOKUP(KamstrupData[[#This Row],[ORG_Concat]],'O-Organization'!F:H,3,FALSE)</f>
        <v>11102_DK10_Water_Water - Technology Hardware_Tech</v>
      </c>
    </row>
    <row r="3588" spans="4:22">
      <c r="D3588" t="s">
        <v>848</v>
      </c>
      <c r="E3588" t="str">
        <f>VLOOKUP(D3588,'B-Business Capability'!B:H,5,FALSE)</f>
        <v>Product &amp; Software Development</v>
      </c>
      <c r="F3588" t="str">
        <f>VLOOKUP(D3588,'B-Business Capability'!B:H,6,FALSE)</f>
        <v>Requirements Definition</v>
      </c>
      <c r="G3588" t="str">
        <f>VLOOKUP(D3588,'B-Business Capability'!B:H,7,FALSE)</f>
        <v>Review Demand</v>
      </c>
      <c r="I3588" t="s">
        <v>253</v>
      </c>
      <c r="J3588" t="s">
        <v>1614</v>
      </c>
      <c r="K3588" t="s">
        <v>883</v>
      </c>
      <c r="L3588" t="s">
        <v>65</v>
      </c>
      <c r="M3588" t="str">
        <f>VLOOKUP(L3588,'A-Applications'!B:D,3,FALSE)</f>
        <v>IFS ERP</v>
      </c>
      <c r="N3588" t="s">
        <v>53</v>
      </c>
      <c r="O3588" s="42" t="s">
        <v>54</v>
      </c>
      <c r="P3588" t="s">
        <v>407</v>
      </c>
      <c r="Q3588" t="str">
        <f>VLOOKUP(KamstrupData[[#This Row],[IdLevel123]],'B-Business Capability'!B:L,10,FALSE)</f>
        <v>Idea-to-Release (I2R)</v>
      </c>
      <c r="R3588">
        <f>VLOOKUP(KamstrupData[[#This Row],[IdLevel123]],'B-Business Capability'!B:L,11,FALSE)</f>
        <v>240</v>
      </c>
      <c r="T3588" t="s">
        <v>1621</v>
      </c>
      <c r="U3588" t="str">
        <f>_xlfn.CONCAT(KamstrupData[[#This Row],[CountryCode]],"_",KamstrupData[[#This Row],[Business Area]],"_",KamstrupData[[#This Row],[DepartmentTeam]])</f>
        <v>DK10_Water - Technology Hardware_Hardware</v>
      </c>
      <c r="V3588" t="str">
        <f>VLOOKUP(KamstrupData[[#This Row],[ORG_Concat]],'O-Organization'!F:H,3,FALSE)</f>
        <v>11100_DK10_Water_Water - Technology Hardware_Hardware</v>
      </c>
    </row>
    <row r="3589" spans="4:22">
      <c r="D3589" t="s">
        <v>848</v>
      </c>
      <c r="E3589" t="str">
        <f>VLOOKUP(D3589,'B-Business Capability'!B:H,5,FALSE)</f>
        <v>Product &amp; Software Development</v>
      </c>
      <c r="F3589" t="str">
        <f>VLOOKUP(D3589,'B-Business Capability'!B:H,6,FALSE)</f>
        <v>Requirements Definition</v>
      </c>
      <c r="G3589" t="str">
        <f>VLOOKUP(D3589,'B-Business Capability'!B:H,7,FALSE)</f>
        <v>Review Demand</v>
      </c>
      <c r="I3589" t="s">
        <v>253</v>
      </c>
      <c r="J3589" t="s">
        <v>1614</v>
      </c>
      <c r="K3589" t="s">
        <v>1618</v>
      </c>
      <c r="L3589" t="s">
        <v>65</v>
      </c>
      <c r="M3589" t="str">
        <f>VLOOKUP(L3589,'A-Applications'!B:D,3,FALSE)</f>
        <v>IFS ERP</v>
      </c>
      <c r="N3589" t="s">
        <v>53</v>
      </c>
      <c r="O3589" s="42" t="s">
        <v>54</v>
      </c>
      <c r="P3589" t="s">
        <v>407</v>
      </c>
      <c r="Q3589" t="str">
        <f>VLOOKUP(KamstrupData[[#This Row],[IdLevel123]],'B-Business Capability'!B:L,10,FALSE)</f>
        <v>Idea-to-Release (I2R)</v>
      </c>
      <c r="R3589">
        <f>VLOOKUP(KamstrupData[[#This Row],[IdLevel123]],'B-Business Capability'!B:L,11,FALSE)</f>
        <v>240</v>
      </c>
      <c r="T3589" t="s">
        <v>1619</v>
      </c>
      <c r="U3589" t="str">
        <f>_xlfn.CONCAT(KamstrupData[[#This Row],[CountryCode]],"_",KamstrupData[[#This Row],[Business Area]],"_",KamstrupData[[#This Row],[DepartmentTeam]])</f>
        <v>DK10_Water - Technology Hardware_Tech</v>
      </c>
      <c r="V3589" t="str">
        <f>VLOOKUP(KamstrupData[[#This Row],[ORG_Concat]],'O-Organization'!F:H,3,FALSE)</f>
        <v>11102_DK10_Water_Water - Technology Hardware_Tech</v>
      </c>
    </row>
    <row r="3590" spans="4:22">
      <c r="D3590" t="s">
        <v>74</v>
      </c>
      <c r="E3590" t="str">
        <f>VLOOKUP(D3590,'B-Business Capability'!B:H,5,FALSE)</f>
        <v>Strategic Management</v>
      </c>
      <c r="F3590" t="str">
        <f>VLOOKUP(D3590,'B-Business Capability'!B:H,6,FALSE)</f>
        <v>Manage Core Business</v>
      </c>
      <c r="G3590" t="str">
        <f>VLOOKUP(D3590,'B-Business Capability'!B:H,7,FALSE)</f>
        <v>Manage Projects</v>
      </c>
      <c r="I3590" t="s">
        <v>253</v>
      </c>
      <c r="J3590" t="s">
        <v>1614</v>
      </c>
      <c r="K3590" t="s">
        <v>883</v>
      </c>
      <c r="L3590" t="s">
        <v>65</v>
      </c>
      <c r="M3590" t="str">
        <f>VLOOKUP(L3590,'A-Applications'!B:D,3,FALSE)</f>
        <v>IFS ERP</v>
      </c>
      <c r="N3590" t="s">
        <v>53</v>
      </c>
      <c r="O3590" s="42" t="s">
        <v>54</v>
      </c>
      <c r="P3590" t="s">
        <v>407</v>
      </c>
      <c r="Q3590" t="str">
        <f>VLOOKUP(KamstrupData[[#This Row],[IdLevel123]],'B-Business Capability'!B:L,10,FALSE)</f>
        <v>N/A</v>
      </c>
      <c r="R3590">
        <f>VLOOKUP(KamstrupData[[#This Row],[IdLevel123]],'B-Business Capability'!B:L,11,FALSE)</f>
        <v>0</v>
      </c>
      <c r="T3590" t="s">
        <v>1617</v>
      </c>
      <c r="U3590" t="str">
        <f>_xlfn.CONCAT(KamstrupData[[#This Row],[CountryCode]],"_",KamstrupData[[#This Row],[Business Area]],"_",KamstrupData[[#This Row],[DepartmentTeam]])</f>
        <v>DK10_Water - Technology Hardware_Hardware</v>
      </c>
      <c r="V3590" t="str">
        <f>VLOOKUP(KamstrupData[[#This Row],[ORG_Concat]],'O-Organization'!F:H,3,FALSE)</f>
        <v>11100_DK10_Water_Water - Technology Hardware_Hardware</v>
      </c>
    </row>
    <row r="3591" spans="4:22">
      <c r="D3591" t="s">
        <v>74</v>
      </c>
      <c r="E3591" t="str">
        <f>VLOOKUP(D3591,'B-Business Capability'!B:H,5,FALSE)</f>
        <v>Strategic Management</v>
      </c>
      <c r="F3591" t="str">
        <f>VLOOKUP(D3591,'B-Business Capability'!B:H,6,FALSE)</f>
        <v>Manage Core Business</v>
      </c>
      <c r="G3591" t="str">
        <f>VLOOKUP(D3591,'B-Business Capability'!B:H,7,FALSE)</f>
        <v>Manage Projects</v>
      </c>
      <c r="I3591" t="s">
        <v>253</v>
      </c>
      <c r="J3591" t="s">
        <v>1614</v>
      </c>
      <c r="K3591" t="s">
        <v>1618</v>
      </c>
      <c r="L3591" t="s">
        <v>65</v>
      </c>
      <c r="M3591" t="str">
        <f>VLOOKUP(L3591,'A-Applications'!B:D,3,FALSE)</f>
        <v>IFS ERP</v>
      </c>
      <c r="N3591" t="s">
        <v>53</v>
      </c>
      <c r="O3591" s="42" t="s">
        <v>54</v>
      </c>
      <c r="P3591" t="s">
        <v>407</v>
      </c>
      <c r="Q3591" t="str">
        <f>VLOOKUP(KamstrupData[[#This Row],[IdLevel123]],'B-Business Capability'!B:L,10,FALSE)</f>
        <v>N/A</v>
      </c>
      <c r="R3591">
        <f>VLOOKUP(KamstrupData[[#This Row],[IdLevel123]],'B-Business Capability'!B:L,11,FALSE)</f>
        <v>0</v>
      </c>
      <c r="T3591" t="s">
        <v>1619</v>
      </c>
      <c r="U3591" t="str">
        <f>_xlfn.CONCAT(KamstrupData[[#This Row],[CountryCode]],"_",KamstrupData[[#This Row],[Business Area]],"_",KamstrupData[[#This Row],[DepartmentTeam]])</f>
        <v>DK10_Water - Technology Hardware_Tech</v>
      </c>
      <c r="V3591" t="str">
        <f>VLOOKUP(KamstrupData[[#This Row],[ORG_Concat]],'O-Organization'!F:H,3,FALSE)</f>
        <v>11102_DK10_Water_Water - Technology Hardware_Tech</v>
      </c>
    </row>
    <row r="3592" spans="4:22">
      <c r="D3592" t="s">
        <v>95</v>
      </c>
      <c r="E3592" t="str">
        <f>VLOOKUP(D3592,'B-Business Capability'!B:H,5,FALSE)</f>
        <v>Not mapped to capability</v>
      </c>
      <c r="F3592">
        <f>VLOOKUP(D3592,'B-Business Capability'!B:H,6,FALSE)</f>
        <v>0</v>
      </c>
      <c r="G3592">
        <f>VLOOKUP(D3592,'B-Business Capability'!B:H,7,FALSE)</f>
        <v>0</v>
      </c>
      <c r="I3592" t="s">
        <v>253</v>
      </c>
      <c r="J3592" t="s">
        <v>1614</v>
      </c>
      <c r="K3592" t="s">
        <v>1623</v>
      </c>
      <c r="L3592" t="s">
        <v>65</v>
      </c>
      <c r="M3592" t="str">
        <f>VLOOKUP(L3592,'A-Applications'!B:D,3,FALSE)</f>
        <v>IFS ERP</v>
      </c>
      <c r="N3592" t="s">
        <v>53</v>
      </c>
      <c r="O3592" s="42" t="s">
        <v>54</v>
      </c>
      <c r="P3592" t="s">
        <v>916</v>
      </c>
      <c r="Q3592" t="str">
        <f>VLOOKUP(KamstrupData[[#This Row],[IdLevel123]],'B-Business Capability'!B:L,10,FALSE)</f>
        <v>N/A</v>
      </c>
      <c r="R3592">
        <f>VLOOKUP(KamstrupData[[#This Row],[IdLevel123]],'B-Business Capability'!B:L,11,FALSE)</f>
        <v>0</v>
      </c>
      <c r="T3592" t="s">
        <v>1624</v>
      </c>
      <c r="U3592" t="str">
        <f>_xlfn.CONCAT(KamstrupData[[#This Row],[CountryCode]],"_",KamstrupData[[#This Row],[Business Area]],"_",KamstrupData[[#This Row],[DepartmentTeam]])</f>
        <v>DK10_Water - Technology Hardware_FW</v>
      </c>
      <c r="V3592" t="str">
        <f>VLOOKUP(KamstrupData[[#This Row],[ORG_Concat]],'O-Organization'!F:H,3,FALSE)</f>
        <v>11099_DK10_Water_Water - Technology Hardware_FW</v>
      </c>
    </row>
    <row r="3593" spans="4:22">
      <c r="D3593" t="s">
        <v>95</v>
      </c>
      <c r="E3593" t="str">
        <f>VLOOKUP(D3593,'B-Business Capability'!B:H,5,FALSE)</f>
        <v>Not mapped to capability</v>
      </c>
      <c r="F3593">
        <f>VLOOKUP(D3593,'B-Business Capability'!B:H,6,FALSE)</f>
        <v>0</v>
      </c>
      <c r="G3593">
        <f>VLOOKUP(D3593,'B-Business Capability'!B:H,7,FALSE)</f>
        <v>0</v>
      </c>
      <c r="I3593" t="s">
        <v>253</v>
      </c>
      <c r="J3593" t="s">
        <v>1614</v>
      </c>
      <c r="K3593" t="s">
        <v>883</v>
      </c>
      <c r="L3593" t="s">
        <v>1625</v>
      </c>
      <c r="M3593" t="str">
        <f>VLOOKUP(L3593,'A-Applications'!B:D,3,FALSE)</f>
        <v>Minerva Data Export</v>
      </c>
      <c r="O3593" s="42"/>
      <c r="P3593" t="s">
        <v>77</v>
      </c>
      <c r="Q3593" t="str">
        <f>VLOOKUP(KamstrupData[[#This Row],[IdLevel123]],'B-Business Capability'!B:L,10,FALSE)</f>
        <v>N/A</v>
      </c>
      <c r="R3593">
        <f>VLOOKUP(KamstrupData[[#This Row],[IdLevel123]],'B-Business Capability'!B:L,11,FALSE)</f>
        <v>0</v>
      </c>
      <c r="T3593" t="s">
        <v>1626</v>
      </c>
      <c r="U3593" t="str">
        <f>_xlfn.CONCAT(KamstrupData[[#This Row],[CountryCode]],"_",KamstrupData[[#This Row],[Business Area]],"_",KamstrupData[[#This Row],[DepartmentTeam]])</f>
        <v>DK10_Water - Technology Hardware_Hardware</v>
      </c>
      <c r="V3593" t="str">
        <f>VLOOKUP(KamstrupData[[#This Row],[ORG_Concat]],'O-Organization'!F:H,3,FALSE)</f>
        <v>11100_DK10_Water_Water - Technology Hardware_Hardware</v>
      </c>
    </row>
    <row r="3594" spans="4:22">
      <c r="D3594" t="s">
        <v>507</v>
      </c>
      <c r="E3594" t="str">
        <f>VLOOKUP(D3594,'B-Business Capability'!B:H,5,FALSE)</f>
        <v>Product &amp; Software Development</v>
      </c>
      <c r="F3594" t="str">
        <f>VLOOKUP(D3594,'B-Business Capability'!B:H,6,FALSE)</f>
        <v>Engineering</v>
      </c>
      <c r="G3594" t="str">
        <f>VLOOKUP(D3594,'B-Business Capability'!B:H,7,FALSE)</f>
        <v>Construction &amp; Development</v>
      </c>
      <c r="I3594" t="s">
        <v>253</v>
      </c>
      <c r="J3594" t="s">
        <v>1614</v>
      </c>
      <c r="K3594" t="s">
        <v>1615</v>
      </c>
      <c r="L3594" t="s">
        <v>1627</v>
      </c>
      <c r="M3594" t="str">
        <f>VLOOKUP(L3594,'A-Applications'!B:D,3,FALSE)</f>
        <v>5091843 KWMFlowConfig</v>
      </c>
      <c r="N3594" t="s">
        <v>53</v>
      </c>
      <c r="O3594" s="42" t="s">
        <v>54</v>
      </c>
      <c r="P3594" t="s">
        <v>407</v>
      </c>
      <c r="Q3594" t="str">
        <f>VLOOKUP(KamstrupData[[#This Row],[IdLevel123]],'B-Business Capability'!B:L,10,FALSE)</f>
        <v>Idea-to-Release (I2R)</v>
      </c>
      <c r="R3594">
        <f>VLOOKUP(KamstrupData[[#This Row],[IdLevel123]],'B-Business Capability'!B:L,11,FALSE)</f>
        <v>420</v>
      </c>
      <c r="U3594" t="str">
        <f>_xlfn.CONCAT(KamstrupData[[#This Row],[CountryCode]],"_",KamstrupData[[#This Row],[Business Area]],"_",KamstrupData[[#This Row],[DepartmentTeam]])</f>
        <v>DK10_Water - Technology Hardware_Mech</v>
      </c>
      <c r="V3594" t="str">
        <f>VLOOKUP(KamstrupData[[#This Row],[ORG_Concat]],'O-Organization'!F:H,3,FALSE)</f>
        <v>11101_DK10_Water_Water - Technology Hardware_Mech</v>
      </c>
    </row>
    <row r="3595" spans="4:22">
      <c r="D3595" t="s">
        <v>507</v>
      </c>
      <c r="E3595" t="str">
        <f>VLOOKUP(D3595,'B-Business Capability'!B:H,5,FALSE)</f>
        <v>Product &amp; Software Development</v>
      </c>
      <c r="F3595" t="str">
        <f>VLOOKUP(D3595,'B-Business Capability'!B:H,6,FALSE)</f>
        <v>Engineering</v>
      </c>
      <c r="G3595" t="str">
        <f>VLOOKUP(D3595,'B-Business Capability'!B:H,7,FALSE)</f>
        <v>Construction &amp; Development</v>
      </c>
      <c r="I3595" t="s">
        <v>253</v>
      </c>
      <c r="J3595" t="s">
        <v>1614</v>
      </c>
      <c r="K3595" t="s">
        <v>1615</v>
      </c>
      <c r="L3595" t="s">
        <v>1628</v>
      </c>
      <c r="M3595" t="str">
        <f>VLOOKUP(L3595,'A-Applications'!B:D,3,FALSE)</f>
        <v>WaterProductionExtractor</v>
      </c>
      <c r="N3595" t="s">
        <v>53</v>
      </c>
      <c r="O3595" s="42" t="s">
        <v>54</v>
      </c>
      <c r="P3595" t="s">
        <v>407</v>
      </c>
      <c r="Q3595" t="str">
        <f>VLOOKUP(KamstrupData[[#This Row],[IdLevel123]],'B-Business Capability'!B:L,10,FALSE)</f>
        <v>Idea-to-Release (I2R)</v>
      </c>
      <c r="R3595">
        <f>VLOOKUP(KamstrupData[[#This Row],[IdLevel123]],'B-Business Capability'!B:L,11,FALSE)</f>
        <v>420</v>
      </c>
      <c r="U3595" t="str">
        <f>_xlfn.CONCAT(KamstrupData[[#This Row],[CountryCode]],"_",KamstrupData[[#This Row],[Business Area]],"_",KamstrupData[[#This Row],[DepartmentTeam]])</f>
        <v>DK10_Water - Technology Hardware_Mech</v>
      </c>
      <c r="V3595" t="str">
        <f>VLOOKUP(KamstrupData[[#This Row],[ORG_Concat]],'O-Organization'!F:H,3,FALSE)</f>
        <v>11101_DK10_Water_Water - Technology Hardware_Mech</v>
      </c>
    </row>
    <row r="3596" spans="4:22">
      <c r="D3596" t="s">
        <v>507</v>
      </c>
      <c r="E3596" t="str">
        <f>VLOOKUP(D3596,'B-Business Capability'!B:H,5,FALSE)</f>
        <v>Product &amp; Software Development</v>
      </c>
      <c r="F3596" t="str">
        <f>VLOOKUP(D3596,'B-Business Capability'!B:H,6,FALSE)</f>
        <v>Engineering</v>
      </c>
      <c r="G3596" t="str">
        <f>VLOOKUP(D3596,'B-Business Capability'!B:H,7,FALSE)</f>
        <v>Construction &amp; Development</v>
      </c>
      <c r="I3596" t="s">
        <v>253</v>
      </c>
      <c r="J3596" t="s">
        <v>1614</v>
      </c>
      <c r="K3596" t="s">
        <v>1615</v>
      </c>
      <c r="L3596" t="s">
        <v>1629</v>
      </c>
      <c r="M3596" t="str">
        <f>VLOOKUP(L3596,'A-Applications'!B:D,3,FALSE)</f>
        <v>WaterProductionAnalyzer</v>
      </c>
      <c r="N3596" t="s">
        <v>53</v>
      </c>
      <c r="O3596" s="42" t="s">
        <v>54</v>
      </c>
      <c r="P3596" t="s">
        <v>407</v>
      </c>
      <c r="Q3596" t="str">
        <f>VLOOKUP(KamstrupData[[#This Row],[IdLevel123]],'B-Business Capability'!B:L,10,FALSE)</f>
        <v>Idea-to-Release (I2R)</v>
      </c>
      <c r="R3596">
        <f>VLOOKUP(KamstrupData[[#This Row],[IdLevel123]],'B-Business Capability'!B:L,11,FALSE)</f>
        <v>420</v>
      </c>
      <c r="U3596" t="str">
        <f>_xlfn.CONCAT(KamstrupData[[#This Row],[CountryCode]],"_",KamstrupData[[#This Row],[Business Area]],"_",KamstrupData[[#This Row],[DepartmentTeam]])</f>
        <v>DK10_Water - Technology Hardware_Mech</v>
      </c>
      <c r="V3596" t="str">
        <f>VLOOKUP(KamstrupData[[#This Row],[ORG_Concat]],'O-Organization'!F:H,3,FALSE)</f>
        <v>11101_DK10_Water_Water - Technology Hardware_Mech</v>
      </c>
    </row>
    <row r="3597" spans="4:22">
      <c r="D3597" t="s">
        <v>507</v>
      </c>
      <c r="E3597" t="str">
        <f>VLOOKUP(D3597,'B-Business Capability'!B:H,5,FALSE)</f>
        <v>Product &amp; Software Development</v>
      </c>
      <c r="F3597" t="str">
        <f>VLOOKUP(D3597,'B-Business Capability'!B:H,6,FALSE)</f>
        <v>Engineering</v>
      </c>
      <c r="G3597" t="str">
        <f>VLOOKUP(D3597,'B-Business Capability'!B:H,7,FALSE)</f>
        <v>Construction &amp; Development</v>
      </c>
      <c r="I3597" t="s">
        <v>253</v>
      </c>
      <c r="J3597" t="s">
        <v>1614</v>
      </c>
      <c r="K3597" t="s">
        <v>1615</v>
      </c>
      <c r="L3597" t="s">
        <v>1630</v>
      </c>
      <c r="M3597" t="str">
        <f>VLOOKUP(L3597,'A-Applications'!B:D,3,FALSE)</f>
        <v>TPSconverter</v>
      </c>
      <c r="N3597" t="s">
        <v>103</v>
      </c>
      <c r="O3597" s="42" t="s">
        <v>54</v>
      </c>
      <c r="P3597" t="s">
        <v>407</v>
      </c>
      <c r="Q3597" t="str">
        <f>VLOOKUP(KamstrupData[[#This Row],[IdLevel123]],'B-Business Capability'!B:L,10,FALSE)</f>
        <v>Idea-to-Release (I2R)</v>
      </c>
      <c r="R3597">
        <f>VLOOKUP(KamstrupData[[#This Row],[IdLevel123]],'B-Business Capability'!B:L,11,FALSE)</f>
        <v>420</v>
      </c>
      <c r="T3597" t="s">
        <v>1631</v>
      </c>
      <c r="U3597" t="str">
        <f>_xlfn.CONCAT(KamstrupData[[#This Row],[CountryCode]],"_",KamstrupData[[#This Row],[Business Area]],"_",KamstrupData[[#This Row],[DepartmentTeam]])</f>
        <v>DK10_Water - Technology Hardware_Mech</v>
      </c>
      <c r="V3597" t="str">
        <f>VLOOKUP(KamstrupData[[#This Row],[ORG_Concat]],'O-Organization'!F:H,3,FALSE)</f>
        <v>11101_DK10_Water_Water - Technology Hardware_Mech</v>
      </c>
    </row>
    <row r="3598" spans="4:22">
      <c r="D3598" t="s">
        <v>507</v>
      </c>
      <c r="E3598" t="str">
        <f>VLOOKUP(D3598,'B-Business Capability'!B:H,5,FALSE)</f>
        <v>Product &amp; Software Development</v>
      </c>
      <c r="F3598" t="str">
        <f>VLOOKUP(D3598,'B-Business Capability'!B:H,6,FALSE)</f>
        <v>Engineering</v>
      </c>
      <c r="G3598" t="str">
        <f>VLOOKUP(D3598,'B-Business Capability'!B:H,7,FALSE)</f>
        <v>Construction &amp; Development</v>
      </c>
      <c r="I3598" t="s">
        <v>253</v>
      </c>
      <c r="J3598" t="s">
        <v>1614</v>
      </c>
      <c r="K3598" t="s">
        <v>1615</v>
      </c>
      <c r="L3598" t="s">
        <v>1632</v>
      </c>
      <c r="M3598" t="str">
        <f>VLOOKUP(L3598,'A-Applications'!B:D,3,FALSE)</f>
        <v>CADClick</v>
      </c>
      <c r="N3598" t="s">
        <v>53</v>
      </c>
      <c r="O3598" s="42" t="s">
        <v>54</v>
      </c>
      <c r="P3598" t="s">
        <v>407</v>
      </c>
      <c r="Q3598" t="str">
        <f>VLOOKUP(KamstrupData[[#This Row],[IdLevel123]],'B-Business Capability'!B:L,10,FALSE)</f>
        <v>Idea-to-Release (I2R)</v>
      </c>
      <c r="R3598">
        <f>VLOOKUP(KamstrupData[[#This Row],[IdLevel123]],'B-Business Capability'!B:L,11,FALSE)</f>
        <v>420</v>
      </c>
      <c r="U3598" t="str">
        <f>_xlfn.CONCAT(KamstrupData[[#This Row],[CountryCode]],"_",KamstrupData[[#This Row],[Business Area]],"_",KamstrupData[[#This Row],[DepartmentTeam]])</f>
        <v>DK10_Water - Technology Hardware_Mech</v>
      </c>
      <c r="V3598" t="str">
        <f>VLOOKUP(KamstrupData[[#This Row],[ORG_Concat]],'O-Organization'!F:H,3,FALSE)</f>
        <v>11101_DK10_Water_Water - Technology Hardware_Mech</v>
      </c>
    </row>
    <row r="3599" spans="4:22">
      <c r="D3599" t="s">
        <v>507</v>
      </c>
      <c r="E3599" t="str">
        <f>VLOOKUP(D3599,'B-Business Capability'!B:H,5,FALSE)</f>
        <v>Product &amp; Software Development</v>
      </c>
      <c r="F3599" t="str">
        <f>VLOOKUP(D3599,'B-Business Capability'!B:H,6,FALSE)</f>
        <v>Engineering</v>
      </c>
      <c r="G3599" t="str">
        <f>VLOOKUP(D3599,'B-Business Capability'!B:H,7,FALSE)</f>
        <v>Construction &amp; Development</v>
      </c>
      <c r="I3599" t="s">
        <v>253</v>
      </c>
      <c r="J3599" t="s">
        <v>1614</v>
      </c>
      <c r="K3599" t="s">
        <v>1615</v>
      </c>
      <c r="L3599" t="s">
        <v>1633</v>
      </c>
      <c r="M3599" t="str">
        <f>VLOOKUP(L3599,'A-Applications'!B:D,3,FALSE)</f>
        <v>PreForm</v>
      </c>
      <c r="N3599" t="s">
        <v>53</v>
      </c>
      <c r="O3599" s="42" t="s">
        <v>54</v>
      </c>
      <c r="P3599" t="s">
        <v>407</v>
      </c>
      <c r="Q3599" t="str">
        <f>VLOOKUP(KamstrupData[[#This Row],[IdLevel123]],'B-Business Capability'!B:L,10,FALSE)</f>
        <v>Idea-to-Release (I2R)</v>
      </c>
      <c r="R3599">
        <f>VLOOKUP(KamstrupData[[#This Row],[IdLevel123]],'B-Business Capability'!B:L,11,FALSE)</f>
        <v>420</v>
      </c>
      <c r="U3599" t="str">
        <f>_xlfn.CONCAT(KamstrupData[[#This Row],[CountryCode]],"_",KamstrupData[[#This Row],[Business Area]],"_",KamstrupData[[#This Row],[DepartmentTeam]])</f>
        <v>DK10_Water - Technology Hardware_Mech</v>
      </c>
      <c r="V3599" t="str">
        <f>VLOOKUP(KamstrupData[[#This Row],[ORG_Concat]],'O-Organization'!F:H,3,FALSE)</f>
        <v>11101_DK10_Water_Water - Technology Hardware_Mech</v>
      </c>
    </row>
    <row r="3600" spans="4:22">
      <c r="D3600" t="s">
        <v>507</v>
      </c>
      <c r="E3600" t="str">
        <f>VLOOKUP(D3600,'B-Business Capability'!B:H,5,FALSE)</f>
        <v>Product &amp; Software Development</v>
      </c>
      <c r="F3600" t="str">
        <f>VLOOKUP(D3600,'B-Business Capability'!B:H,6,FALSE)</f>
        <v>Engineering</v>
      </c>
      <c r="G3600" t="str">
        <f>VLOOKUP(D3600,'B-Business Capability'!B:H,7,FALSE)</f>
        <v>Construction &amp; Development</v>
      </c>
      <c r="I3600" t="s">
        <v>253</v>
      </c>
      <c r="J3600" t="s">
        <v>1614</v>
      </c>
      <c r="K3600" t="s">
        <v>1615</v>
      </c>
      <c r="L3600" t="s">
        <v>1634</v>
      </c>
      <c r="M3600" t="str">
        <f>VLOOKUP(L3600,'A-Applications'!B:D,3,FALSE)</f>
        <v>Anycubic Slicer</v>
      </c>
      <c r="N3600" t="s">
        <v>53</v>
      </c>
      <c r="O3600" s="42" t="s">
        <v>54</v>
      </c>
      <c r="P3600" t="s">
        <v>407</v>
      </c>
      <c r="Q3600" t="str">
        <f>VLOOKUP(KamstrupData[[#This Row],[IdLevel123]],'B-Business Capability'!B:L,10,FALSE)</f>
        <v>Idea-to-Release (I2R)</v>
      </c>
      <c r="R3600">
        <f>VLOOKUP(KamstrupData[[#This Row],[IdLevel123]],'B-Business Capability'!B:L,11,FALSE)</f>
        <v>420</v>
      </c>
      <c r="U3600" t="str">
        <f>_xlfn.CONCAT(KamstrupData[[#This Row],[CountryCode]],"_",KamstrupData[[#This Row],[Business Area]],"_",KamstrupData[[#This Row],[DepartmentTeam]])</f>
        <v>DK10_Water - Technology Hardware_Mech</v>
      </c>
      <c r="V3600" t="str">
        <f>VLOOKUP(KamstrupData[[#This Row],[ORG_Concat]],'O-Organization'!F:H,3,FALSE)</f>
        <v>11101_DK10_Water_Water - Technology Hardware_Mech</v>
      </c>
    </row>
    <row r="3601" spans="4:22">
      <c r="D3601" t="s">
        <v>507</v>
      </c>
      <c r="E3601" t="str">
        <f>VLOOKUP(D3601,'B-Business Capability'!B:H,5,FALSE)</f>
        <v>Product &amp; Software Development</v>
      </c>
      <c r="F3601" t="str">
        <f>VLOOKUP(D3601,'B-Business Capability'!B:H,6,FALSE)</f>
        <v>Engineering</v>
      </c>
      <c r="G3601" t="str">
        <f>VLOOKUP(D3601,'B-Business Capability'!B:H,7,FALSE)</f>
        <v>Construction &amp; Development</v>
      </c>
      <c r="I3601" t="s">
        <v>253</v>
      </c>
      <c r="J3601" t="s">
        <v>1614</v>
      </c>
      <c r="K3601" t="s">
        <v>1615</v>
      </c>
      <c r="L3601" t="s">
        <v>1635</v>
      </c>
      <c r="M3601" t="str">
        <f>VLOOKUP(L3601,'A-Applications'!B:D,3,FALSE)</f>
        <v>ZEISS Quality Suite</v>
      </c>
      <c r="N3601" t="s">
        <v>53</v>
      </c>
      <c r="O3601" s="42" t="s">
        <v>54</v>
      </c>
      <c r="P3601" t="s">
        <v>407</v>
      </c>
      <c r="Q3601" t="str">
        <f>VLOOKUP(KamstrupData[[#This Row],[IdLevel123]],'B-Business Capability'!B:L,10,FALSE)</f>
        <v>Idea-to-Release (I2R)</v>
      </c>
      <c r="R3601">
        <f>VLOOKUP(KamstrupData[[#This Row],[IdLevel123]],'B-Business Capability'!B:L,11,FALSE)</f>
        <v>420</v>
      </c>
      <c r="U3601" t="str">
        <f>_xlfn.CONCAT(KamstrupData[[#This Row],[CountryCode]],"_",KamstrupData[[#This Row],[Business Area]],"_",KamstrupData[[#This Row],[DepartmentTeam]])</f>
        <v>DK10_Water - Technology Hardware_Mech</v>
      </c>
      <c r="V3601" t="str">
        <f>VLOOKUP(KamstrupData[[#This Row],[ORG_Concat]],'O-Organization'!F:H,3,FALSE)</f>
        <v>11101_DK10_Water_Water - Technology Hardware_Mech</v>
      </c>
    </row>
    <row r="3602" spans="4:22">
      <c r="D3602" t="s">
        <v>507</v>
      </c>
      <c r="E3602" t="str">
        <f>VLOOKUP(D3602,'B-Business Capability'!B:H,5,FALSE)</f>
        <v>Product &amp; Software Development</v>
      </c>
      <c r="F3602" t="str">
        <f>VLOOKUP(D3602,'B-Business Capability'!B:H,6,FALSE)</f>
        <v>Engineering</v>
      </c>
      <c r="G3602" t="str">
        <f>VLOOKUP(D3602,'B-Business Capability'!B:H,7,FALSE)</f>
        <v>Construction &amp; Development</v>
      </c>
      <c r="I3602" t="s">
        <v>253</v>
      </c>
      <c r="J3602" t="s">
        <v>1614</v>
      </c>
      <c r="K3602" t="s">
        <v>1615</v>
      </c>
      <c r="L3602" t="s">
        <v>1636</v>
      </c>
      <c r="M3602" t="str">
        <f>VLOOKUP(L3602,'A-Applications'!B:D,3,FALSE)</f>
        <v>Meshlab</v>
      </c>
      <c r="N3602" t="s">
        <v>53</v>
      </c>
      <c r="O3602" s="42" t="s">
        <v>54</v>
      </c>
      <c r="P3602" t="s">
        <v>407</v>
      </c>
      <c r="Q3602" t="str">
        <f>VLOOKUP(KamstrupData[[#This Row],[IdLevel123]],'B-Business Capability'!B:L,10,FALSE)</f>
        <v>Idea-to-Release (I2R)</v>
      </c>
      <c r="R3602">
        <f>VLOOKUP(KamstrupData[[#This Row],[IdLevel123]],'B-Business Capability'!B:L,11,FALSE)</f>
        <v>420</v>
      </c>
      <c r="U3602" t="str">
        <f>_xlfn.CONCAT(KamstrupData[[#This Row],[CountryCode]],"_",KamstrupData[[#This Row],[Business Area]],"_",KamstrupData[[#This Row],[DepartmentTeam]])</f>
        <v>DK10_Water - Technology Hardware_Mech</v>
      </c>
      <c r="V3602" t="str">
        <f>VLOOKUP(KamstrupData[[#This Row],[ORG_Concat]],'O-Organization'!F:H,3,FALSE)</f>
        <v>11101_DK10_Water_Water - Technology Hardware_Mech</v>
      </c>
    </row>
    <row r="3603" spans="4:22">
      <c r="D3603" t="s">
        <v>507</v>
      </c>
      <c r="E3603" t="str">
        <f>VLOOKUP(D3603,'B-Business Capability'!B:H,5,FALSE)</f>
        <v>Product &amp; Software Development</v>
      </c>
      <c r="F3603" t="str">
        <f>VLOOKUP(D3603,'B-Business Capability'!B:H,6,FALSE)</f>
        <v>Engineering</v>
      </c>
      <c r="G3603" t="str">
        <f>VLOOKUP(D3603,'B-Business Capability'!B:H,7,FALSE)</f>
        <v>Construction &amp; Development</v>
      </c>
      <c r="I3603" t="s">
        <v>253</v>
      </c>
      <c r="J3603" t="s">
        <v>1614</v>
      </c>
      <c r="K3603" t="s">
        <v>1623</v>
      </c>
      <c r="L3603" t="s">
        <v>881</v>
      </c>
      <c r="M3603" t="str">
        <f>VLOOKUP(L3603,'A-Applications'!B:D,3,FALSE)</f>
        <v>WinMerge</v>
      </c>
      <c r="N3603" t="s">
        <v>53</v>
      </c>
      <c r="O3603" s="42" t="s">
        <v>54</v>
      </c>
      <c r="P3603" t="s">
        <v>916</v>
      </c>
      <c r="Q3603" t="str">
        <f>VLOOKUP(KamstrupData[[#This Row],[IdLevel123]],'B-Business Capability'!B:L,10,FALSE)</f>
        <v>Idea-to-Release (I2R)</v>
      </c>
      <c r="R3603">
        <f>VLOOKUP(KamstrupData[[#This Row],[IdLevel123]],'B-Business Capability'!B:L,11,FALSE)</f>
        <v>420</v>
      </c>
      <c r="T3603" t="s">
        <v>1637</v>
      </c>
      <c r="U3603" t="str">
        <f>_xlfn.CONCAT(KamstrupData[[#This Row],[CountryCode]],"_",KamstrupData[[#This Row],[Business Area]],"_",KamstrupData[[#This Row],[DepartmentTeam]])</f>
        <v>DK10_Water - Technology Hardware_FW</v>
      </c>
      <c r="V3603" t="str">
        <f>VLOOKUP(KamstrupData[[#This Row],[ORG_Concat]],'O-Organization'!F:H,3,FALSE)</f>
        <v>11099_DK10_Water_Water - Technology Hardware_FW</v>
      </c>
    </row>
    <row r="3604" spans="4:22">
      <c r="D3604" t="s">
        <v>507</v>
      </c>
      <c r="E3604" t="str">
        <f>VLOOKUP(D3604,'B-Business Capability'!B:H,5,FALSE)</f>
        <v>Product &amp; Software Development</v>
      </c>
      <c r="F3604" t="str">
        <f>VLOOKUP(D3604,'B-Business Capability'!B:H,6,FALSE)</f>
        <v>Engineering</v>
      </c>
      <c r="G3604" t="str">
        <f>VLOOKUP(D3604,'B-Business Capability'!B:H,7,FALSE)</f>
        <v>Construction &amp; Development</v>
      </c>
      <c r="I3604" t="s">
        <v>253</v>
      </c>
      <c r="J3604" t="s">
        <v>1614</v>
      </c>
      <c r="K3604" t="s">
        <v>882</v>
      </c>
      <c r="L3604" t="s">
        <v>881</v>
      </c>
      <c r="M3604" t="str">
        <f>VLOOKUP(L3604,'A-Applications'!B:D,3,FALSE)</f>
        <v>WinMerge</v>
      </c>
      <c r="N3604" t="s">
        <v>53</v>
      </c>
      <c r="O3604" s="42" t="s">
        <v>62</v>
      </c>
      <c r="P3604" t="s">
        <v>407</v>
      </c>
      <c r="Q3604" t="str">
        <f>VLOOKUP(KamstrupData[[#This Row],[IdLevel123]],'B-Business Capability'!B:L,10,FALSE)</f>
        <v>Idea-to-Release (I2R)</v>
      </c>
      <c r="R3604">
        <f>VLOOKUP(KamstrupData[[#This Row],[IdLevel123]],'B-Business Capability'!B:L,11,FALSE)</f>
        <v>420</v>
      </c>
      <c r="T3604" t="s">
        <v>1638</v>
      </c>
      <c r="U3604" t="str">
        <f>_xlfn.CONCAT(KamstrupData[[#This Row],[CountryCode]],"_",KamstrupData[[#This Row],[Business Area]],"_",KamstrupData[[#This Row],[DepartmentTeam]])</f>
        <v>DK10_Water - Technology Hardware_Tools &amp; Apps</v>
      </c>
      <c r="V3604" t="str">
        <f>VLOOKUP(KamstrupData[[#This Row],[ORG_Concat]],'O-Organization'!F:H,3,FALSE)</f>
        <v>11103_DK10_Water_Water - Technology Hardware_Tools &amp; Apps</v>
      </c>
    </row>
    <row r="3605" spans="4:22">
      <c r="D3605" t="s">
        <v>507</v>
      </c>
      <c r="E3605" t="str">
        <f>VLOOKUP(D3605,'B-Business Capability'!B:H,5,FALSE)</f>
        <v>Product &amp; Software Development</v>
      </c>
      <c r="F3605" t="str">
        <f>VLOOKUP(D3605,'B-Business Capability'!B:H,6,FALSE)</f>
        <v>Engineering</v>
      </c>
      <c r="G3605" t="str">
        <f>VLOOKUP(D3605,'B-Business Capability'!B:H,7,FALSE)</f>
        <v>Construction &amp; Development</v>
      </c>
      <c r="I3605" t="s">
        <v>253</v>
      </c>
      <c r="J3605" t="s">
        <v>1614</v>
      </c>
      <c r="K3605" t="s">
        <v>883</v>
      </c>
      <c r="L3605" t="s">
        <v>1068</v>
      </c>
      <c r="M3605" t="str">
        <f>VLOOKUP(L3605,'A-Applications'!B:D,3,FALSE)</f>
        <v>Keysight ADS</v>
      </c>
      <c r="N3605" t="s">
        <v>53</v>
      </c>
      <c r="O3605" s="42" t="s">
        <v>54</v>
      </c>
      <c r="P3605" t="s">
        <v>407</v>
      </c>
      <c r="Q3605" t="str">
        <f>VLOOKUP(KamstrupData[[#This Row],[IdLevel123]],'B-Business Capability'!B:L,10,FALSE)</f>
        <v>Idea-to-Release (I2R)</v>
      </c>
      <c r="R3605">
        <f>VLOOKUP(KamstrupData[[#This Row],[IdLevel123]],'B-Business Capability'!B:L,11,FALSE)</f>
        <v>420</v>
      </c>
      <c r="T3605" t="s">
        <v>1617</v>
      </c>
      <c r="U3605" t="str">
        <f>_xlfn.CONCAT(KamstrupData[[#This Row],[CountryCode]],"_",KamstrupData[[#This Row],[Business Area]],"_",KamstrupData[[#This Row],[DepartmentTeam]])</f>
        <v>DK10_Water - Technology Hardware_Hardware</v>
      </c>
      <c r="V3605" t="str">
        <f>VLOOKUP(KamstrupData[[#This Row],[ORG_Concat]],'O-Organization'!F:H,3,FALSE)</f>
        <v>11100_DK10_Water_Water - Technology Hardware_Hardware</v>
      </c>
    </row>
    <row r="3606" spans="4:22">
      <c r="D3606" t="s">
        <v>852</v>
      </c>
      <c r="E3606" t="str">
        <f>VLOOKUP(D3606,'B-Business Capability'!B:H,5,FALSE)</f>
        <v>Product &amp; Software Development</v>
      </c>
      <c r="F3606" t="str">
        <f>VLOOKUP(D3606,'B-Business Capability'!B:H,6,FALSE)</f>
        <v>Engineering</v>
      </c>
      <c r="G3606" t="str">
        <f>VLOOKUP(D3606,'B-Business Capability'!B:H,7,FALSE)</f>
        <v>Conceptualization</v>
      </c>
      <c r="I3606" t="s">
        <v>253</v>
      </c>
      <c r="J3606" t="s">
        <v>1614</v>
      </c>
      <c r="K3606" t="s">
        <v>883</v>
      </c>
      <c r="L3606" t="s">
        <v>884</v>
      </c>
      <c r="M3606" t="str">
        <f>VLOOKUP(L3606,'A-Applications'!B:D,3,FALSE)</f>
        <v>Orcad / Cadence</v>
      </c>
      <c r="N3606" t="s">
        <v>53</v>
      </c>
      <c r="O3606" s="42" t="s">
        <v>54</v>
      </c>
      <c r="P3606" t="s">
        <v>407</v>
      </c>
      <c r="Q3606" t="str">
        <f>VLOOKUP(KamstrupData[[#This Row],[IdLevel123]],'B-Business Capability'!B:L,10,FALSE)</f>
        <v>Idea-to-Release (I2R)</v>
      </c>
      <c r="R3606">
        <f>VLOOKUP(KamstrupData[[#This Row],[IdLevel123]],'B-Business Capability'!B:L,11,FALSE)</f>
        <v>410</v>
      </c>
      <c r="T3606" t="s">
        <v>1617</v>
      </c>
      <c r="U3606" t="str">
        <f>_xlfn.CONCAT(KamstrupData[[#This Row],[CountryCode]],"_",KamstrupData[[#This Row],[Business Area]],"_",KamstrupData[[#This Row],[DepartmentTeam]])</f>
        <v>DK10_Water - Technology Hardware_Hardware</v>
      </c>
      <c r="V3606" t="str">
        <f>VLOOKUP(KamstrupData[[#This Row],[ORG_Concat]],'O-Organization'!F:H,3,FALSE)</f>
        <v>11100_DK10_Water_Water - Technology Hardware_Hardware</v>
      </c>
    </row>
    <row r="3607" spans="4:22">
      <c r="D3607" t="s">
        <v>507</v>
      </c>
      <c r="E3607" t="str">
        <f>VLOOKUP(D3607,'B-Business Capability'!B:H,5,FALSE)</f>
        <v>Product &amp; Software Development</v>
      </c>
      <c r="F3607" t="str">
        <f>VLOOKUP(D3607,'B-Business Capability'!B:H,6,FALSE)</f>
        <v>Engineering</v>
      </c>
      <c r="G3607" t="str">
        <f>VLOOKUP(D3607,'B-Business Capability'!B:H,7,FALSE)</f>
        <v>Construction &amp; Development</v>
      </c>
      <c r="I3607" t="s">
        <v>253</v>
      </c>
      <c r="J3607" t="s">
        <v>1614</v>
      </c>
      <c r="K3607" t="s">
        <v>883</v>
      </c>
      <c r="L3607" t="s">
        <v>884</v>
      </c>
      <c r="M3607" t="str">
        <f>VLOOKUP(L3607,'A-Applications'!B:D,3,FALSE)</f>
        <v>Orcad / Cadence</v>
      </c>
      <c r="N3607" t="s">
        <v>53</v>
      </c>
      <c r="O3607" s="42" t="s">
        <v>54</v>
      </c>
      <c r="P3607" t="s">
        <v>407</v>
      </c>
      <c r="Q3607" t="str">
        <f>VLOOKUP(KamstrupData[[#This Row],[IdLevel123]],'B-Business Capability'!B:L,10,FALSE)</f>
        <v>Idea-to-Release (I2R)</v>
      </c>
      <c r="R3607">
        <f>VLOOKUP(KamstrupData[[#This Row],[IdLevel123]],'B-Business Capability'!B:L,11,FALSE)</f>
        <v>420</v>
      </c>
      <c r="T3607" t="s">
        <v>1617</v>
      </c>
      <c r="U3607" t="str">
        <f>_xlfn.CONCAT(KamstrupData[[#This Row],[CountryCode]],"_",KamstrupData[[#This Row],[Business Area]],"_",KamstrupData[[#This Row],[DepartmentTeam]])</f>
        <v>DK10_Water - Technology Hardware_Hardware</v>
      </c>
      <c r="V3607" t="str">
        <f>VLOOKUP(KamstrupData[[#This Row],[ORG_Concat]],'O-Organization'!F:H,3,FALSE)</f>
        <v>11100_DK10_Water_Water - Technology Hardware_Hardware</v>
      </c>
    </row>
    <row r="3608" spans="4:22">
      <c r="D3608" t="s">
        <v>885</v>
      </c>
      <c r="E3608" t="str">
        <f>VLOOKUP(D3608,'B-Business Capability'!B:H,5,FALSE)</f>
        <v>Product &amp; Software Development</v>
      </c>
      <c r="F3608" t="str">
        <f>VLOOKUP(D3608,'B-Business Capability'!B:H,6,FALSE)</f>
        <v>Engineering</v>
      </c>
      <c r="G3608" t="str">
        <f>VLOOKUP(D3608,'B-Business Capability'!B:H,7,FALSE)</f>
        <v>Design Products &amp; Software</v>
      </c>
      <c r="I3608" t="s">
        <v>253</v>
      </c>
      <c r="J3608" t="s">
        <v>1614</v>
      </c>
      <c r="K3608" t="s">
        <v>883</v>
      </c>
      <c r="L3608" t="s">
        <v>884</v>
      </c>
      <c r="M3608" t="str">
        <f>VLOOKUP(L3608,'A-Applications'!B:D,3,FALSE)</f>
        <v>Orcad / Cadence</v>
      </c>
      <c r="N3608" t="s">
        <v>53</v>
      </c>
      <c r="O3608" s="42" t="s">
        <v>54</v>
      </c>
      <c r="P3608" t="s">
        <v>407</v>
      </c>
      <c r="Q3608" t="str">
        <f>VLOOKUP(KamstrupData[[#This Row],[IdLevel123]],'B-Business Capability'!B:L,10,FALSE)</f>
        <v>Idea-to-Release (I2R)</v>
      </c>
      <c r="R3608">
        <f>VLOOKUP(KamstrupData[[#This Row],[IdLevel123]],'B-Business Capability'!B:L,11,FALSE)</f>
        <v>430</v>
      </c>
      <c r="T3608" t="s">
        <v>1617</v>
      </c>
      <c r="U3608" t="str">
        <f>_xlfn.CONCAT(KamstrupData[[#This Row],[CountryCode]],"_",KamstrupData[[#This Row],[Business Area]],"_",KamstrupData[[#This Row],[DepartmentTeam]])</f>
        <v>DK10_Water - Technology Hardware_Hardware</v>
      </c>
      <c r="V3608" t="str">
        <f>VLOOKUP(KamstrupData[[#This Row],[ORG_Concat]],'O-Organization'!F:H,3,FALSE)</f>
        <v>11100_DK10_Water_Water - Technology Hardware_Hardware</v>
      </c>
    </row>
    <row r="3609" spans="4:22">
      <c r="D3609" t="s">
        <v>507</v>
      </c>
      <c r="E3609" t="str">
        <f>VLOOKUP(D3609,'B-Business Capability'!B:H,5,FALSE)</f>
        <v>Product &amp; Software Development</v>
      </c>
      <c r="F3609" t="str">
        <f>VLOOKUP(D3609,'B-Business Capability'!B:H,6,FALSE)</f>
        <v>Engineering</v>
      </c>
      <c r="G3609" t="str">
        <f>VLOOKUP(D3609,'B-Business Capability'!B:H,7,FALSE)</f>
        <v>Construction &amp; Development</v>
      </c>
      <c r="I3609" t="s">
        <v>253</v>
      </c>
      <c r="J3609" t="s">
        <v>1614</v>
      </c>
      <c r="K3609" t="s">
        <v>883</v>
      </c>
      <c r="L3609" t="s">
        <v>886</v>
      </c>
      <c r="M3609" t="str">
        <f>VLOOKUP(L3609,'A-Applications'!B:D,3,FALSE)</f>
        <v>Pads</v>
      </c>
      <c r="N3609" t="s">
        <v>53</v>
      </c>
      <c r="O3609" s="42" t="s">
        <v>54</v>
      </c>
      <c r="P3609" t="s">
        <v>407</v>
      </c>
      <c r="Q3609" t="str">
        <f>VLOOKUP(KamstrupData[[#This Row],[IdLevel123]],'B-Business Capability'!B:L,10,FALSE)</f>
        <v>Idea-to-Release (I2R)</v>
      </c>
      <c r="R3609">
        <f>VLOOKUP(KamstrupData[[#This Row],[IdLevel123]],'B-Business Capability'!B:L,11,FALSE)</f>
        <v>420</v>
      </c>
      <c r="T3609" t="s">
        <v>1617</v>
      </c>
      <c r="U3609" t="str">
        <f>_xlfn.CONCAT(KamstrupData[[#This Row],[CountryCode]],"_",KamstrupData[[#This Row],[Business Area]],"_",KamstrupData[[#This Row],[DepartmentTeam]])</f>
        <v>DK10_Water - Technology Hardware_Hardware</v>
      </c>
      <c r="V3609" t="str">
        <f>VLOOKUP(KamstrupData[[#This Row],[ORG_Concat]],'O-Organization'!F:H,3,FALSE)</f>
        <v>11100_DK10_Water_Water - Technology Hardware_Hardware</v>
      </c>
    </row>
    <row r="3610" spans="4:22">
      <c r="D3610" t="s">
        <v>507</v>
      </c>
      <c r="E3610" t="str">
        <f>VLOOKUP(D3610,'B-Business Capability'!B:H,5,FALSE)</f>
        <v>Product &amp; Software Development</v>
      </c>
      <c r="F3610" t="str">
        <f>VLOOKUP(D3610,'B-Business Capability'!B:H,6,FALSE)</f>
        <v>Engineering</v>
      </c>
      <c r="G3610" t="str">
        <f>VLOOKUP(D3610,'B-Business Capability'!B:H,7,FALSE)</f>
        <v>Construction &amp; Development</v>
      </c>
      <c r="I3610" t="s">
        <v>253</v>
      </c>
      <c r="J3610" t="s">
        <v>1614</v>
      </c>
      <c r="K3610" t="s">
        <v>1623</v>
      </c>
      <c r="L3610" t="s">
        <v>887</v>
      </c>
      <c r="M3610" t="str">
        <f>VLOOKUP(L3610,'A-Applications'!B:D,3,FALSE)</f>
        <v>Python</v>
      </c>
      <c r="N3610" t="s">
        <v>53</v>
      </c>
      <c r="O3610" s="42" t="s">
        <v>66</v>
      </c>
      <c r="P3610" t="s">
        <v>916</v>
      </c>
      <c r="Q3610" t="str">
        <f>VLOOKUP(KamstrupData[[#This Row],[IdLevel123]],'B-Business Capability'!B:L,10,FALSE)</f>
        <v>Idea-to-Release (I2R)</v>
      </c>
      <c r="R3610">
        <f>VLOOKUP(KamstrupData[[#This Row],[IdLevel123]],'B-Business Capability'!B:L,11,FALSE)</f>
        <v>420</v>
      </c>
      <c r="T3610" t="s">
        <v>1637</v>
      </c>
      <c r="U3610" t="str">
        <f>_xlfn.CONCAT(KamstrupData[[#This Row],[CountryCode]],"_",KamstrupData[[#This Row],[Business Area]],"_",KamstrupData[[#This Row],[DepartmentTeam]])</f>
        <v>DK10_Water - Technology Hardware_FW</v>
      </c>
      <c r="V3610" t="str">
        <f>VLOOKUP(KamstrupData[[#This Row],[ORG_Concat]],'O-Organization'!F:H,3,FALSE)</f>
        <v>11099_DK10_Water_Water - Technology Hardware_FW</v>
      </c>
    </row>
    <row r="3611" spans="4:22" ht="15" customHeight="1">
      <c r="D3611" t="s">
        <v>507</v>
      </c>
      <c r="E3611" t="str">
        <f>VLOOKUP(D3611,'B-Business Capability'!B:H,5,FALSE)</f>
        <v>Product &amp; Software Development</v>
      </c>
      <c r="F3611" t="str">
        <f>VLOOKUP(D3611,'B-Business Capability'!B:H,6,FALSE)</f>
        <v>Engineering</v>
      </c>
      <c r="G3611" t="str">
        <f>VLOOKUP(D3611,'B-Business Capability'!B:H,7,FALSE)</f>
        <v>Construction &amp; Development</v>
      </c>
      <c r="I3611" t="s">
        <v>253</v>
      </c>
      <c r="J3611" t="s">
        <v>1614</v>
      </c>
      <c r="K3611" t="s">
        <v>883</v>
      </c>
      <c r="L3611" t="s">
        <v>887</v>
      </c>
      <c r="M3611" t="str">
        <f>VLOOKUP(L3611,'A-Applications'!B:D,3,FALSE)</f>
        <v>Python</v>
      </c>
      <c r="N3611" t="s">
        <v>53</v>
      </c>
      <c r="O3611" s="42" t="s">
        <v>54</v>
      </c>
      <c r="P3611" t="s">
        <v>407</v>
      </c>
      <c r="Q3611" t="str">
        <f>VLOOKUP(KamstrupData[[#This Row],[IdLevel123]],'B-Business Capability'!B:L,10,FALSE)</f>
        <v>Idea-to-Release (I2R)</v>
      </c>
      <c r="R3611">
        <f>VLOOKUP(KamstrupData[[#This Row],[IdLevel123]],'B-Business Capability'!B:L,11,FALSE)</f>
        <v>420</v>
      </c>
      <c r="T3611" t="s">
        <v>1617</v>
      </c>
      <c r="U3611" t="str">
        <f>_xlfn.CONCAT(KamstrupData[[#This Row],[CountryCode]],"_",KamstrupData[[#This Row],[Business Area]],"_",KamstrupData[[#This Row],[DepartmentTeam]])</f>
        <v>DK10_Water - Technology Hardware_Hardware</v>
      </c>
      <c r="V3611" t="str">
        <f>VLOOKUP(KamstrupData[[#This Row],[ORG_Concat]],'O-Organization'!F:H,3,FALSE)</f>
        <v>11100_DK10_Water_Water - Technology Hardware_Hardware</v>
      </c>
    </row>
    <row r="3612" spans="4:22" ht="15" customHeight="1">
      <c r="D3612" t="s">
        <v>507</v>
      </c>
      <c r="E3612" t="str">
        <f>VLOOKUP(D3612,'B-Business Capability'!B:H,5,FALSE)</f>
        <v>Product &amp; Software Development</v>
      </c>
      <c r="F3612" t="str">
        <f>VLOOKUP(D3612,'B-Business Capability'!B:H,6,FALSE)</f>
        <v>Engineering</v>
      </c>
      <c r="G3612" t="str">
        <f>VLOOKUP(D3612,'B-Business Capability'!B:H,7,FALSE)</f>
        <v>Construction &amp; Development</v>
      </c>
      <c r="I3612" t="s">
        <v>253</v>
      </c>
      <c r="J3612" t="s">
        <v>1614</v>
      </c>
      <c r="K3612" t="s">
        <v>1615</v>
      </c>
      <c r="L3612" t="s">
        <v>887</v>
      </c>
      <c r="M3612" t="str">
        <f>VLOOKUP(L3612,'A-Applications'!B:D,3,FALSE)</f>
        <v>Python</v>
      </c>
      <c r="N3612" t="s">
        <v>53</v>
      </c>
      <c r="O3612" s="42" t="s">
        <v>54</v>
      </c>
      <c r="P3612" t="s">
        <v>407</v>
      </c>
      <c r="Q3612" t="str">
        <f>VLOOKUP(KamstrupData[[#This Row],[IdLevel123]],'B-Business Capability'!B:L,10,FALSE)</f>
        <v>Idea-to-Release (I2R)</v>
      </c>
      <c r="R3612">
        <f>VLOOKUP(KamstrupData[[#This Row],[IdLevel123]],'B-Business Capability'!B:L,11,FALSE)</f>
        <v>420</v>
      </c>
      <c r="T3612" t="s">
        <v>1620</v>
      </c>
      <c r="U3612" t="str">
        <f>_xlfn.CONCAT(KamstrupData[[#This Row],[CountryCode]],"_",KamstrupData[[#This Row],[Business Area]],"_",KamstrupData[[#This Row],[DepartmentTeam]])</f>
        <v>DK10_Water - Technology Hardware_Mech</v>
      </c>
      <c r="V3612" t="str">
        <f>VLOOKUP(KamstrupData[[#This Row],[ORG_Concat]],'O-Organization'!F:H,3,FALSE)</f>
        <v>11101_DK10_Water_Water - Technology Hardware_Mech</v>
      </c>
    </row>
    <row r="3613" spans="4:22" ht="15" customHeight="1">
      <c r="D3613" t="s">
        <v>507</v>
      </c>
      <c r="E3613" t="str">
        <f>VLOOKUP(D3613,'B-Business Capability'!B:H,5,FALSE)</f>
        <v>Product &amp; Software Development</v>
      </c>
      <c r="F3613" t="str">
        <f>VLOOKUP(D3613,'B-Business Capability'!B:H,6,FALSE)</f>
        <v>Engineering</v>
      </c>
      <c r="G3613" t="str">
        <f>VLOOKUP(D3613,'B-Business Capability'!B:H,7,FALSE)</f>
        <v>Construction &amp; Development</v>
      </c>
      <c r="I3613" t="s">
        <v>253</v>
      </c>
      <c r="J3613" t="s">
        <v>1614</v>
      </c>
      <c r="K3613" t="s">
        <v>1618</v>
      </c>
      <c r="L3613" t="s">
        <v>887</v>
      </c>
      <c r="M3613" t="str">
        <f>VLOOKUP(L3613,'A-Applications'!B:D,3,FALSE)</f>
        <v>Python</v>
      </c>
      <c r="N3613" t="s">
        <v>53</v>
      </c>
      <c r="O3613" s="42" t="s">
        <v>54</v>
      </c>
      <c r="P3613" t="s">
        <v>407</v>
      </c>
      <c r="Q3613" t="str">
        <f>VLOOKUP(KamstrupData[[#This Row],[IdLevel123]],'B-Business Capability'!B:L,10,FALSE)</f>
        <v>Idea-to-Release (I2R)</v>
      </c>
      <c r="R3613">
        <f>VLOOKUP(KamstrupData[[#This Row],[IdLevel123]],'B-Business Capability'!B:L,11,FALSE)</f>
        <v>420</v>
      </c>
      <c r="T3613" t="s">
        <v>1639</v>
      </c>
      <c r="U3613" t="str">
        <f>_xlfn.CONCAT(KamstrupData[[#This Row],[CountryCode]],"_",KamstrupData[[#This Row],[Business Area]],"_",KamstrupData[[#This Row],[DepartmentTeam]])</f>
        <v>DK10_Water - Technology Hardware_Tech</v>
      </c>
      <c r="V3613" t="str">
        <f>VLOOKUP(KamstrupData[[#This Row],[ORG_Concat]],'O-Organization'!F:H,3,FALSE)</f>
        <v>11102_DK10_Water_Water - Technology Hardware_Tech</v>
      </c>
    </row>
    <row r="3614" spans="4:22" ht="15" customHeight="1">
      <c r="D3614" t="s">
        <v>507</v>
      </c>
      <c r="E3614" t="str">
        <f>VLOOKUP(D3614,'B-Business Capability'!B:H,5,FALSE)</f>
        <v>Product &amp; Software Development</v>
      </c>
      <c r="F3614" t="str">
        <f>VLOOKUP(D3614,'B-Business Capability'!B:H,6,FALSE)</f>
        <v>Engineering</v>
      </c>
      <c r="G3614" t="str">
        <f>VLOOKUP(D3614,'B-Business Capability'!B:H,7,FALSE)</f>
        <v>Construction &amp; Development</v>
      </c>
      <c r="I3614" t="s">
        <v>253</v>
      </c>
      <c r="J3614" t="s">
        <v>1614</v>
      </c>
      <c r="K3614" t="s">
        <v>883</v>
      </c>
      <c r="L3614" t="s">
        <v>598</v>
      </c>
      <c r="M3614" t="str">
        <f>VLOOKUP(L3614,'A-Applications'!B:D,3,FALSE)</f>
        <v>SolidWorks</v>
      </c>
      <c r="N3614" t="s">
        <v>53</v>
      </c>
      <c r="O3614" s="42" t="s">
        <v>54</v>
      </c>
      <c r="P3614" t="s">
        <v>407</v>
      </c>
      <c r="Q3614" t="str">
        <f>VLOOKUP(KamstrupData[[#This Row],[IdLevel123]],'B-Business Capability'!B:L,10,FALSE)</f>
        <v>Idea-to-Release (I2R)</v>
      </c>
      <c r="R3614">
        <f>VLOOKUP(KamstrupData[[#This Row],[IdLevel123]],'B-Business Capability'!B:L,11,FALSE)</f>
        <v>420</v>
      </c>
      <c r="T3614" t="s">
        <v>1617</v>
      </c>
      <c r="U3614" t="str">
        <f>_xlfn.CONCAT(KamstrupData[[#This Row],[CountryCode]],"_",KamstrupData[[#This Row],[Business Area]],"_",KamstrupData[[#This Row],[DepartmentTeam]])</f>
        <v>DK10_Water - Technology Hardware_Hardware</v>
      </c>
      <c r="V3614" t="str">
        <f>VLOOKUP(KamstrupData[[#This Row],[ORG_Concat]],'O-Organization'!F:H,3,FALSE)</f>
        <v>11100_DK10_Water_Water - Technology Hardware_Hardware</v>
      </c>
    </row>
    <row r="3615" spans="4:22" ht="15" customHeight="1">
      <c r="D3615" t="s">
        <v>507</v>
      </c>
      <c r="E3615" t="str">
        <f>VLOOKUP(D3615,'B-Business Capability'!B:H,5,FALSE)</f>
        <v>Product &amp; Software Development</v>
      </c>
      <c r="F3615" t="str">
        <f>VLOOKUP(D3615,'B-Business Capability'!B:H,6,FALSE)</f>
        <v>Engineering</v>
      </c>
      <c r="G3615" t="str">
        <f>VLOOKUP(D3615,'B-Business Capability'!B:H,7,FALSE)</f>
        <v>Construction &amp; Development</v>
      </c>
      <c r="I3615" t="s">
        <v>253</v>
      </c>
      <c r="J3615" t="s">
        <v>1614</v>
      </c>
      <c r="K3615" t="s">
        <v>1615</v>
      </c>
      <c r="L3615" t="s">
        <v>598</v>
      </c>
      <c r="M3615" t="str">
        <f>VLOOKUP(L3615,'A-Applications'!B:D,3,FALSE)</f>
        <v>SolidWorks</v>
      </c>
      <c r="N3615" t="s">
        <v>53</v>
      </c>
      <c r="O3615" s="42" t="s">
        <v>66</v>
      </c>
      <c r="P3615" t="s">
        <v>407</v>
      </c>
      <c r="Q3615" t="str">
        <f>VLOOKUP(KamstrupData[[#This Row],[IdLevel123]],'B-Business Capability'!B:L,10,FALSE)</f>
        <v>Idea-to-Release (I2R)</v>
      </c>
      <c r="R3615">
        <f>VLOOKUP(KamstrupData[[#This Row],[IdLevel123]],'B-Business Capability'!B:L,11,FALSE)</f>
        <v>420</v>
      </c>
      <c r="T3615" t="s">
        <v>1620</v>
      </c>
      <c r="U3615" t="str">
        <f>_xlfn.CONCAT(KamstrupData[[#This Row],[CountryCode]],"_",KamstrupData[[#This Row],[Business Area]],"_",KamstrupData[[#This Row],[DepartmentTeam]])</f>
        <v>DK10_Water - Technology Hardware_Mech</v>
      </c>
      <c r="V3615" t="str">
        <f>VLOOKUP(KamstrupData[[#This Row],[ORG_Concat]],'O-Organization'!F:H,3,FALSE)</f>
        <v>11101_DK10_Water_Water - Technology Hardware_Mech</v>
      </c>
    </row>
    <row r="3616" spans="4:22" ht="15" customHeight="1">
      <c r="D3616" t="s">
        <v>507</v>
      </c>
      <c r="E3616" t="str">
        <f>VLOOKUP(D3616,'B-Business Capability'!B:H,5,FALSE)</f>
        <v>Product &amp; Software Development</v>
      </c>
      <c r="F3616" t="str">
        <f>VLOOKUP(D3616,'B-Business Capability'!B:H,6,FALSE)</f>
        <v>Engineering</v>
      </c>
      <c r="G3616" t="str">
        <f>VLOOKUP(D3616,'B-Business Capability'!B:H,7,FALSE)</f>
        <v>Construction &amp; Development</v>
      </c>
      <c r="I3616" t="s">
        <v>253</v>
      </c>
      <c r="J3616" t="s">
        <v>1614</v>
      </c>
      <c r="K3616" t="s">
        <v>882</v>
      </c>
      <c r="L3616" t="s">
        <v>889</v>
      </c>
      <c r="M3616" t="str">
        <f>VLOOKUP(L3616,'A-Applications'!B:D,3,FALSE)</f>
        <v>List&amp;Label</v>
      </c>
      <c r="N3616" t="s">
        <v>53</v>
      </c>
      <c r="O3616" s="42" t="s">
        <v>54</v>
      </c>
      <c r="P3616" t="s">
        <v>407</v>
      </c>
      <c r="Q3616" t="str">
        <f>VLOOKUP(KamstrupData[[#This Row],[IdLevel123]],'B-Business Capability'!B:L,10,FALSE)</f>
        <v>Idea-to-Release (I2R)</v>
      </c>
      <c r="R3616">
        <f>VLOOKUP(KamstrupData[[#This Row],[IdLevel123]],'B-Business Capability'!B:L,11,FALSE)</f>
        <v>420</v>
      </c>
      <c r="T3616" t="s">
        <v>1638</v>
      </c>
      <c r="U3616" t="str">
        <f>_xlfn.CONCAT(KamstrupData[[#This Row],[CountryCode]],"_",KamstrupData[[#This Row],[Business Area]],"_",KamstrupData[[#This Row],[DepartmentTeam]])</f>
        <v>DK10_Water - Technology Hardware_Tools &amp; Apps</v>
      </c>
      <c r="V3616" t="str">
        <f>VLOOKUP(KamstrupData[[#This Row],[ORG_Concat]],'O-Organization'!F:H,3,FALSE)</f>
        <v>11103_DK10_Water_Water - Technology Hardware_Tools &amp; Apps</v>
      </c>
    </row>
    <row r="3617" spans="4:22" ht="15" customHeight="1">
      <c r="D3617" t="s">
        <v>95</v>
      </c>
      <c r="E3617" t="str">
        <f>VLOOKUP(D3617,'B-Business Capability'!B:H,5,FALSE)</f>
        <v>Not mapped to capability</v>
      </c>
      <c r="F3617">
        <f>VLOOKUP(D3617,'B-Business Capability'!B:H,6,FALSE)</f>
        <v>0</v>
      </c>
      <c r="G3617">
        <f>VLOOKUP(D3617,'B-Business Capability'!B:H,7,FALSE)</f>
        <v>0</v>
      </c>
      <c r="I3617" t="s">
        <v>253</v>
      </c>
      <c r="J3617" t="s">
        <v>1614</v>
      </c>
      <c r="L3617" t="s">
        <v>889</v>
      </c>
      <c r="M3617" t="str">
        <f>VLOOKUP(L3617,'A-Applications'!B:D,3,FALSE)</f>
        <v>List&amp;Label</v>
      </c>
      <c r="N3617" t="s">
        <v>53</v>
      </c>
      <c r="O3617" t="s">
        <v>54</v>
      </c>
      <c r="P3617" t="s">
        <v>407</v>
      </c>
      <c r="Q3617" t="str">
        <f>VLOOKUP(KamstrupData[[#This Row],[IdLevel123]],'B-Business Capability'!B:L,10,FALSE)</f>
        <v>N/A</v>
      </c>
      <c r="R3617">
        <f>VLOOKUP(KamstrupData[[#This Row],[IdLevel123]],'B-Business Capability'!B:L,11,FALSE)</f>
        <v>0</v>
      </c>
      <c r="T3617" t="s">
        <v>1065</v>
      </c>
      <c r="U3617" t="str">
        <f>_xlfn.CONCAT(KamstrupData[[#This Row],[CountryCode]],"_",KamstrupData[[#This Row],[Business Area]],"_",KamstrupData[[#This Row],[DepartmentTeam]])</f>
        <v>DK10_Water - Technology Hardware_</v>
      </c>
      <c r="V3617" t="str">
        <f>VLOOKUP(KamstrupData[[#This Row],[ORG_Concat]],'O-Organization'!F:H,3,FALSE)</f>
        <v>11098_DK10_Water_Water - Technology Hardware_</v>
      </c>
    </row>
    <row r="3618" spans="4:22" ht="15" customHeight="1">
      <c r="D3618" t="s">
        <v>507</v>
      </c>
      <c r="E3618" t="str">
        <f>VLOOKUP(D3618,'B-Business Capability'!B:H,5,FALSE)</f>
        <v>Product &amp; Software Development</v>
      </c>
      <c r="F3618" t="str">
        <f>VLOOKUP(D3618,'B-Business Capability'!B:H,6,FALSE)</f>
        <v>Engineering</v>
      </c>
      <c r="G3618" t="str">
        <f>VLOOKUP(D3618,'B-Business Capability'!B:H,7,FALSE)</f>
        <v>Construction &amp; Development</v>
      </c>
      <c r="I3618" t="s">
        <v>253</v>
      </c>
      <c r="J3618" t="s">
        <v>1614</v>
      </c>
      <c r="K3618" t="s">
        <v>1623</v>
      </c>
      <c r="L3618" t="s">
        <v>392</v>
      </c>
      <c r="M3618" t="str">
        <f>VLOOKUP(L3618,'A-Applications'!B:D,3,FALSE)</f>
        <v>Chocolatey</v>
      </c>
      <c r="N3618" t="s">
        <v>53</v>
      </c>
      <c r="O3618" s="42" t="s">
        <v>54</v>
      </c>
      <c r="P3618" t="s">
        <v>916</v>
      </c>
      <c r="Q3618" t="str">
        <f>VLOOKUP(KamstrupData[[#This Row],[IdLevel123]],'B-Business Capability'!B:L,10,FALSE)</f>
        <v>Idea-to-Release (I2R)</v>
      </c>
      <c r="R3618">
        <f>VLOOKUP(KamstrupData[[#This Row],[IdLevel123]],'B-Business Capability'!B:L,11,FALSE)</f>
        <v>420</v>
      </c>
      <c r="T3618" t="s">
        <v>1637</v>
      </c>
      <c r="U3618" t="str">
        <f>_xlfn.CONCAT(KamstrupData[[#This Row],[CountryCode]],"_",KamstrupData[[#This Row],[Business Area]],"_",KamstrupData[[#This Row],[DepartmentTeam]])</f>
        <v>DK10_Water - Technology Hardware_FW</v>
      </c>
      <c r="V3618" t="str">
        <f>VLOOKUP(KamstrupData[[#This Row],[ORG_Concat]],'O-Organization'!F:H,3,FALSE)</f>
        <v>11099_DK10_Water_Water - Technology Hardware_FW</v>
      </c>
    </row>
    <row r="3619" spans="4:22" ht="15" customHeight="1">
      <c r="D3619" t="s">
        <v>507</v>
      </c>
      <c r="E3619" t="str">
        <f>VLOOKUP(D3619,'B-Business Capability'!B:H,5,FALSE)</f>
        <v>Product &amp; Software Development</v>
      </c>
      <c r="F3619" t="str">
        <f>VLOOKUP(D3619,'B-Business Capability'!B:H,6,FALSE)</f>
        <v>Engineering</v>
      </c>
      <c r="G3619" t="str">
        <f>VLOOKUP(D3619,'B-Business Capability'!B:H,7,FALSE)</f>
        <v>Construction &amp; Development</v>
      </c>
      <c r="I3619" t="s">
        <v>253</v>
      </c>
      <c r="J3619" t="s">
        <v>1614</v>
      </c>
      <c r="K3619" t="s">
        <v>1618</v>
      </c>
      <c r="L3619" t="s">
        <v>392</v>
      </c>
      <c r="M3619" t="str">
        <f>VLOOKUP(L3619,'A-Applications'!B:D,3,FALSE)</f>
        <v>Chocolatey</v>
      </c>
      <c r="N3619" t="s">
        <v>53</v>
      </c>
      <c r="O3619" t="s">
        <v>54</v>
      </c>
      <c r="P3619" t="s">
        <v>407</v>
      </c>
      <c r="Q3619" t="str">
        <f>VLOOKUP(KamstrupData[[#This Row],[IdLevel123]],'B-Business Capability'!B:L,10,FALSE)</f>
        <v>Idea-to-Release (I2R)</v>
      </c>
      <c r="R3619">
        <f>VLOOKUP(KamstrupData[[#This Row],[IdLevel123]],'B-Business Capability'!B:L,11,FALSE)</f>
        <v>420</v>
      </c>
      <c r="T3619" t="s">
        <v>1619</v>
      </c>
      <c r="U3619" t="str">
        <f>_xlfn.CONCAT(KamstrupData[[#This Row],[CountryCode]],"_",KamstrupData[[#This Row],[Business Area]],"_",KamstrupData[[#This Row],[DepartmentTeam]])</f>
        <v>DK10_Water - Technology Hardware_Tech</v>
      </c>
      <c r="V3619" t="str">
        <f>VLOOKUP(KamstrupData[[#This Row],[ORG_Concat]],'O-Organization'!F:H,3,FALSE)</f>
        <v>11102_DK10_Water_Water - Technology Hardware_Tech</v>
      </c>
    </row>
    <row r="3620" spans="4:22">
      <c r="D3620" t="s">
        <v>507</v>
      </c>
      <c r="E3620" t="str">
        <f>VLOOKUP(D3620,'B-Business Capability'!B:H,5,FALSE)</f>
        <v>Product &amp; Software Development</v>
      </c>
      <c r="F3620" t="str">
        <f>VLOOKUP(D3620,'B-Business Capability'!B:H,6,FALSE)</f>
        <v>Engineering</v>
      </c>
      <c r="G3620" t="str">
        <f>VLOOKUP(D3620,'B-Business Capability'!B:H,7,FALSE)</f>
        <v>Construction &amp; Development</v>
      </c>
      <c r="I3620" t="s">
        <v>253</v>
      </c>
      <c r="J3620" t="s">
        <v>1614</v>
      </c>
      <c r="K3620" t="s">
        <v>882</v>
      </c>
      <c r="L3620" t="s">
        <v>890</v>
      </c>
      <c r="M3620" t="str">
        <f>VLOOKUP(L3620,'A-Applications'!B:D,3,FALSE)</f>
        <v>LINQ Pad (https://www.linqpad.net/)</v>
      </c>
      <c r="N3620" t="s">
        <v>53</v>
      </c>
      <c r="O3620" s="42" t="s">
        <v>54</v>
      </c>
      <c r="P3620" t="s">
        <v>407</v>
      </c>
      <c r="Q3620" t="str">
        <f>VLOOKUP(KamstrupData[[#This Row],[IdLevel123]],'B-Business Capability'!B:L,10,FALSE)</f>
        <v>Idea-to-Release (I2R)</v>
      </c>
      <c r="R3620">
        <f>VLOOKUP(KamstrupData[[#This Row],[IdLevel123]],'B-Business Capability'!B:L,11,FALSE)</f>
        <v>420</v>
      </c>
      <c r="T3620" t="s">
        <v>1638</v>
      </c>
      <c r="U3620" t="str">
        <f>_xlfn.CONCAT(KamstrupData[[#This Row],[CountryCode]],"_",KamstrupData[[#This Row],[Business Area]],"_",KamstrupData[[#This Row],[DepartmentTeam]])</f>
        <v>DK10_Water - Technology Hardware_Tools &amp; Apps</v>
      </c>
      <c r="V3620" t="str">
        <f>VLOOKUP(KamstrupData[[#This Row],[ORG_Concat]],'O-Organization'!F:H,3,FALSE)</f>
        <v>11103_DK10_Water_Water - Technology Hardware_Tools &amp; Apps</v>
      </c>
    </row>
    <row r="3621" spans="4:22">
      <c r="D3621" t="s">
        <v>507</v>
      </c>
      <c r="E3621" t="str">
        <f>VLOOKUP(D3621,'B-Business Capability'!B:H,5,FALSE)</f>
        <v>Product &amp; Software Development</v>
      </c>
      <c r="F3621" t="str">
        <f>VLOOKUP(D3621,'B-Business Capability'!B:H,6,FALSE)</f>
        <v>Engineering</v>
      </c>
      <c r="G3621" t="str">
        <f>VLOOKUP(D3621,'B-Business Capability'!B:H,7,FALSE)</f>
        <v>Construction &amp; Development</v>
      </c>
      <c r="I3621" t="s">
        <v>253</v>
      </c>
      <c r="J3621" t="s">
        <v>1614</v>
      </c>
      <c r="K3621" t="s">
        <v>1623</v>
      </c>
      <c r="L3621" t="s">
        <v>394</v>
      </c>
      <c r="M3621" t="str">
        <f>VLOOKUP(L3621,'A-Applications'!B:D,3,FALSE)</f>
        <v>Microsoft SQL Management Studio</v>
      </c>
      <c r="N3621" t="s">
        <v>53</v>
      </c>
      <c r="O3621" s="42" t="s">
        <v>54</v>
      </c>
      <c r="P3621" t="s">
        <v>916</v>
      </c>
      <c r="Q3621" t="str">
        <f>VLOOKUP(KamstrupData[[#This Row],[IdLevel123]],'B-Business Capability'!B:L,10,FALSE)</f>
        <v>Idea-to-Release (I2R)</v>
      </c>
      <c r="R3621">
        <f>VLOOKUP(KamstrupData[[#This Row],[IdLevel123]],'B-Business Capability'!B:L,11,FALSE)</f>
        <v>420</v>
      </c>
      <c r="T3621" t="s">
        <v>1637</v>
      </c>
      <c r="U3621" t="str">
        <f>_xlfn.CONCAT(KamstrupData[[#This Row],[CountryCode]],"_",KamstrupData[[#This Row],[Business Area]],"_",KamstrupData[[#This Row],[DepartmentTeam]])</f>
        <v>DK10_Water - Technology Hardware_FW</v>
      </c>
      <c r="V3621" t="str">
        <f>VLOOKUP(KamstrupData[[#This Row],[ORG_Concat]],'O-Organization'!F:H,3,FALSE)</f>
        <v>11099_DK10_Water_Water - Technology Hardware_FW</v>
      </c>
    </row>
    <row r="3622" spans="4:22">
      <c r="D3622" t="s">
        <v>507</v>
      </c>
      <c r="E3622" t="str">
        <f>VLOOKUP(D3622,'B-Business Capability'!B:H,5,FALSE)</f>
        <v>Product &amp; Software Development</v>
      </c>
      <c r="F3622" t="str">
        <f>VLOOKUP(D3622,'B-Business Capability'!B:H,6,FALSE)</f>
        <v>Engineering</v>
      </c>
      <c r="G3622" t="str">
        <f>VLOOKUP(D3622,'B-Business Capability'!B:H,7,FALSE)</f>
        <v>Construction &amp; Development</v>
      </c>
      <c r="I3622" t="s">
        <v>253</v>
      </c>
      <c r="J3622" t="s">
        <v>1614</v>
      </c>
      <c r="K3622" t="s">
        <v>1618</v>
      </c>
      <c r="L3622" t="s">
        <v>394</v>
      </c>
      <c r="M3622" t="str">
        <f>VLOOKUP(L3622,'A-Applications'!B:D,3,FALSE)</f>
        <v>Microsoft SQL Management Studio</v>
      </c>
      <c r="N3622" t="s">
        <v>53</v>
      </c>
      <c r="O3622" s="42" t="s">
        <v>54</v>
      </c>
      <c r="P3622" t="s">
        <v>407</v>
      </c>
      <c r="Q3622" t="str">
        <f>VLOOKUP(KamstrupData[[#This Row],[IdLevel123]],'B-Business Capability'!B:L,10,FALSE)</f>
        <v>Idea-to-Release (I2R)</v>
      </c>
      <c r="R3622">
        <f>VLOOKUP(KamstrupData[[#This Row],[IdLevel123]],'B-Business Capability'!B:L,11,FALSE)</f>
        <v>420</v>
      </c>
      <c r="T3622" t="s">
        <v>1619</v>
      </c>
      <c r="U3622" t="str">
        <f>_xlfn.CONCAT(KamstrupData[[#This Row],[CountryCode]],"_",KamstrupData[[#This Row],[Business Area]],"_",KamstrupData[[#This Row],[DepartmentTeam]])</f>
        <v>DK10_Water - Technology Hardware_Tech</v>
      </c>
      <c r="V3622" t="str">
        <f>VLOOKUP(KamstrupData[[#This Row],[ORG_Concat]],'O-Organization'!F:H,3,FALSE)</f>
        <v>11102_DK10_Water_Water - Technology Hardware_Tech</v>
      </c>
    </row>
    <row r="3623" spans="4:22">
      <c r="D3623" t="s">
        <v>507</v>
      </c>
      <c r="E3623" t="str">
        <f>VLOOKUP(D3623,'B-Business Capability'!B:H,5,FALSE)</f>
        <v>Product &amp; Software Development</v>
      </c>
      <c r="F3623" t="str">
        <f>VLOOKUP(D3623,'B-Business Capability'!B:H,6,FALSE)</f>
        <v>Engineering</v>
      </c>
      <c r="G3623" t="str">
        <f>VLOOKUP(D3623,'B-Business Capability'!B:H,7,FALSE)</f>
        <v>Construction &amp; Development</v>
      </c>
      <c r="I3623" t="s">
        <v>253</v>
      </c>
      <c r="J3623" t="s">
        <v>1614</v>
      </c>
      <c r="K3623" t="s">
        <v>882</v>
      </c>
      <c r="L3623" t="s">
        <v>394</v>
      </c>
      <c r="M3623" t="str">
        <f>VLOOKUP(L3623,'A-Applications'!B:D,3,FALSE)</f>
        <v>Microsoft SQL Management Studio</v>
      </c>
      <c r="N3623" t="s">
        <v>53</v>
      </c>
      <c r="O3623" s="42" t="s">
        <v>54</v>
      </c>
      <c r="P3623" t="s">
        <v>407</v>
      </c>
      <c r="Q3623" t="str">
        <f>VLOOKUP(KamstrupData[[#This Row],[IdLevel123]],'B-Business Capability'!B:L,10,FALSE)</f>
        <v>Idea-to-Release (I2R)</v>
      </c>
      <c r="R3623">
        <f>VLOOKUP(KamstrupData[[#This Row],[IdLevel123]],'B-Business Capability'!B:L,11,FALSE)</f>
        <v>420</v>
      </c>
      <c r="T3623" t="s">
        <v>1638</v>
      </c>
      <c r="U3623" t="str">
        <f>_xlfn.CONCAT(KamstrupData[[#This Row],[CountryCode]],"_",KamstrupData[[#This Row],[Business Area]],"_",KamstrupData[[#This Row],[DepartmentTeam]])</f>
        <v>DK10_Water - Technology Hardware_Tools &amp; Apps</v>
      </c>
      <c r="V3623" t="str">
        <f>VLOOKUP(KamstrupData[[#This Row],[ORG_Concat]],'O-Organization'!F:H,3,FALSE)</f>
        <v>11103_DK10_Water_Water - Technology Hardware_Tools &amp; Apps</v>
      </c>
    </row>
    <row r="3624" spans="4:22">
      <c r="D3624" t="s">
        <v>507</v>
      </c>
      <c r="E3624" t="str">
        <f>VLOOKUP(D3624,'B-Business Capability'!B:H,5,FALSE)</f>
        <v>Product &amp; Software Development</v>
      </c>
      <c r="F3624" t="str">
        <f>VLOOKUP(D3624,'B-Business Capability'!B:H,6,FALSE)</f>
        <v>Engineering</v>
      </c>
      <c r="G3624" t="str">
        <f>VLOOKUP(D3624,'B-Business Capability'!B:H,7,FALSE)</f>
        <v>Construction &amp; Development</v>
      </c>
      <c r="I3624" t="s">
        <v>253</v>
      </c>
      <c r="J3624" t="s">
        <v>1614</v>
      </c>
      <c r="K3624" t="s">
        <v>1623</v>
      </c>
      <c r="L3624" t="s">
        <v>98</v>
      </c>
      <c r="M3624" t="str">
        <f>VLOOKUP(L3624,'A-Applications'!B:D,3,FALSE)</f>
        <v>Notepad++(https://notepad-plus-plus.org/)</v>
      </c>
      <c r="N3624" t="s">
        <v>53</v>
      </c>
      <c r="O3624" s="42" t="s">
        <v>54</v>
      </c>
      <c r="P3624" t="s">
        <v>916</v>
      </c>
      <c r="Q3624" t="str">
        <f>VLOOKUP(KamstrupData[[#This Row],[IdLevel123]],'B-Business Capability'!B:L,10,FALSE)</f>
        <v>Idea-to-Release (I2R)</v>
      </c>
      <c r="R3624">
        <f>VLOOKUP(KamstrupData[[#This Row],[IdLevel123]],'B-Business Capability'!B:L,11,FALSE)</f>
        <v>420</v>
      </c>
      <c r="T3624" t="s">
        <v>1637</v>
      </c>
      <c r="U3624" t="str">
        <f>_xlfn.CONCAT(KamstrupData[[#This Row],[CountryCode]],"_",KamstrupData[[#This Row],[Business Area]],"_",KamstrupData[[#This Row],[DepartmentTeam]])</f>
        <v>DK10_Water - Technology Hardware_FW</v>
      </c>
      <c r="V3624" t="str">
        <f>VLOOKUP(KamstrupData[[#This Row],[ORG_Concat]],'O-Organization'!F:H,3,FALSE)</f>
        <v>11099_DK10_Water_Water - Technology Hardware_FW</v>
      </c>
    </row>
    <row r="3625" spans="4:22">
      <c r="D3625" t="s">
        <v>507</v>
      </c>
      <c r="E3625" t="str">
        <f>VLOOKUP(D3625,'B-Business Capability'!B:H,5,FALSE)</f>
        <v>Product &amp; Software Development</v>
      </c>
      <c r="F3625" t="str">
        <f>VLOOKUP(D3625,'B-Business Capability'!B:H,6,FALSE)</f>
        <v>Engineering</v>
      </c>
      <c r="G3625" t="str">
        <f>VLOOKUP(D3625,'B-Business Capability'!B:H,7,FALSE)</f>
        <v>Construction &amp; Development</v>
      </c>
      <c r="I3625" t="s">
        <v>253</v>
      </c>
      <c r="J3625" t="s">
        <v>1614</v>
      </c>
      <c r="K3625" t="s">
        <v>883</v>
      </c>
      <c r="L3625" t="s">
        <v>98</v>
      </c>
      <c r="M3625" t="str">
        <f>VLOOKUP(L3625,'A-Applications'!B:D,3,FALSE)</f>
        <v>Notepad++(https://notepad-plus-plus.org/)</v>
      </c>
      <c r="N3625" t="s">
        <v>53</v>
      </c>
      <c r="O3625" s="42" t="s">
        <v>54</v>
      </c>
      <c r="P3625" t="s">
        <v>407</v>
      </c>
      <c r="Q3625" t="str">
        <f>VLOOKUP(KamstrupData[[#This Row],[IdLevel123]],'B-Business Capability'!B:L,10,FALSE)</f>
        <v>Idea-to-Release (I2R)</v>
      </c>
      <c r="R3625">
        <f>VLOOKUP(KamstrupData[[#This Row],[IdLevel123]],'B-Business Capability'!B:L,11,FALSE)</f>
        <v>420</v>
      </c>
      <c r="T3625" t="s">
        <v>1617</v>
      </c>
      <c r="U3625" t="str">
        <f>_xlfn.CONCAT(KamstrupData[[#This Row],[CountryCode]],"_",KamstrupData[[#This Row],[Business Area]],"_",KamstrupData[[#This Row],[DepartmentTeam]])</f>
        <v>DK10_Water - Technology Hardware_Hardware</v>
      </c>
      <c r="V3625" t="str">
        <f>VLOOKUP(KamstrupData[[#This Row],[ORG_Concat]],'O-Organization'!F:H,3,FALSE)</f>
        <v>11100_DK10_Water_Water - Technology Hardware_Hardware</v>
      </c>
    </row>
    <row r="3626" spans="4:22">
      <c r="D3626" t="s">
        <v>507</v>
      </c>
      <c r="E3626" t="str">
        <f>VLOOKUP(D3626,'B-Business Capability'!B:H,5,FALSE)</f>
        <v>Product &amp; Software Development</v>
      </c>
      <c r="F3626" t="str">
        <f>VLOOKUP(D3626,'B-Business Capability'!B:H,6,FALSE)</f>
        <v>Engineering</v>
      </c>
      <c r="G3626" t="str">
        <f>VLOOKUP(D3626,'B-Business Capability'!B:H,7,FALSE)</f>
        <v>Construction &amp; Development</v>
      </c>
      <c r="I3626" t="s">
        <v>253</v>
      </c>
      <c r="J3626" t="s">
        <v>1614</v>
      </c>
      <c r="K3626" t="s">
        <v>1618</v>
      </c>
      <c r="L3626" t="s">
        <v>98</v>
      </c>
      <c r="M3626" t="str">
        <f>VLOOKUP(L3626,'A-Applications'!B:D,3,FALSE)</f>
        <v>Notepad++(https://notepad-plus-plus.org/)</v>
      </c>
      <c r="N3626" t="s">
        <v>53</v>
      </c>
      <c r="O3626" s="42" t="s">
        <v>54</v>
      </c>
      <c r="P3626" t="s">
        <v>407</v>
      </c>
      <c r="Q3626" t="str">
        <f>VLOOKUP(KamstrupData[[#This Row],[IdLevel123]],'B-Business Capability'!B:L,10,FALSE)</f>
        <v>Idea-to-Release (I2R)</v>
      </c>
      <c r="R3626">
        <f>VLOOKUP(KamstrupData[[#This Row],[IdLevel123]],'B-Business Capability'!B:L,11,FALSE)</f>
        <v>420</v>
      </c>
      <c r="T3626" t="s">
        <v>1619</v>
      </c>
      <c r="U3626" t="str">
        <f>_xlfn.CONCAT(KamstrupData[[#This Row],[CountryCode]],"_",KamstrupData[[#This Row],[Business Area]],"_",KamstrupData[[#This Row],[DepartmentTeam]])</f>
        <v>DK10_Water - Technology Hardware_Tech</v>
      </c>
      <c r="V3626" t="str">
        <f>VLOOKUP(KamstrupData[[#This Row],[ORG_Concat]],'O-Organization'!F:H,3,FALSE)</f>
        <v>11102_DK10_Water_Water - Technology Hardware_Tech</v>
      </c>
    </row>
    <row r="3627" spans="4:22">
      <c r="D3627" t="s">
        <v>907</v>
      </c>
      <c r="E3627" t="str">
        <f>VLOOKUP(D3627,'B-Business Capability'!B:H,5,FALSE)</f>
        <v>Product &amp; Software Development</v>
      </c>
      <c r="F3627">
        <f>VLOOKUP(D3627,'B-Business Capability'!B:H,6,FALSE)</f>
        <v>0</v>
      </c>
      <c r="G3627">
        <f>VLOOKUP(D3627,'B-Business Capability'!B:H,7,FALSE)</f>
        <v>0</v>
      </c>
      <c r="I3627" t="s">
        <v>253</v>
      </c>
      <c r="J3627" t="s">
        <v>1614</v>
      </c>
      <c r="K3627" t="s">
        <v>883</v>
      </c>
      <c r="L3627" t="s">
        <v>99</v>
      </c>
      <c r="M3627" t="str">
        <f>VLOOKUP(L3627,'A-Applications'!B:D,3,FALSE)</f>
        <v>SnagIt</v>
      </c>
      <c r="N3627" t="s">
        <v>53</v>
      </c>
      <c r="O3627" s="42" t="s">
        <v>54</v>
      </c>
      <c r="P3627" t="s">
        <v>97</v>
      </c>
      <c r="Q3627" t="str">
        <f>VLOOKUP(KamstrupData[[#This Row],[IdLevel123]],'B-Business Capability'!B:L,10,FALSE)</f>
        <v>Idea-to-Release (I2R)</v>
      </c>
      <c r="R3627">
        <f>VLOOKUP(KamstrupData[[#This Row],[IdLevel123]],'B-Business Capability'!B:L,11,FALSE)</f>
        <v>100</v>
      </c>
      <c r="T3627" t="s">
        <v>1617</v>
      </c>
      <c r="U3627" t="str">
        <f>_xlfn.CONCAT(KamstrupData[[#This Row],[CountryCode]],"_",KamstrupData[[#This Row],[Business Area]],"_",KamstrupData[[#This Row],[DepartmentTeam]])</f>
        <v>DK10_Water - Technology Hardware_Hardware</v>
      </c>
      <c r="V3627" t="str">
        <f>VLOOKUP(KamstrupData[[#This Row],[ORG_Concat]],'O-Organization'!F:H,3,FALSE)</f>
        <v>11100_DK10_Water_Water - Technology Hardware_Hardware</v>
      </c>
    </row>
    <row r="3628" spans="4:22">
      <c r="D3628" t="s">
        <v>507</v>
      </c>
      <c r="E3628" t="str">
        <f>VLOOKUP(D3628,'B-Business Capability'!B:H,5,FALSE)</f>
        <v>Product &amp; Software Development</v>
      </c>
      <c r="F3628" t="str">
        <f>VLOOKUP(D3628,'B-Business Capability'!B:H,6,FALSE)</f>
        <v>Engineering</v>
      </c>
      <c r="G3628" t="str">
        <f>VLOOKUP(D3628,'B-Business Capability'!B:H,7,FALSE)</f>
        <v>Construction &amp; Development</v>
      </c>
      <c r="I3628" t="s">
        <v>253</v>
      </c>
      <c r="J3628" t="s">
        <v>1614</v>
      </c>
      <c r="K3628" t="s">
        <v>883</v>
      </c>
      <c r="L3628" t="s">
        <v>100</v>
      </c>
      <c r="M3628" t="str">
        <f>VLOOKUP(L3628,'A-Applications'!B:D,3,FALSE)</f>
        <v>JIRA</v>
      </c>
      <c r="N3628" t="s">
        <v>53</v>
      </c>
      <c r="O3628" s="42" t="s">
        <v>54</v>
      </c>
      <c r="P3628" t="s">
        <v>407</v>
      </c>
      <c r="Q3628" t="str">
        <f>VLOOKUP(KamstrupData[[#This Row],[IdLevel123]],'B-Business Capability'!B:L,10,FALSE)</f>
        <v>Idea-to-Release (I2R)</v>
      </c>
      <c r="R3628">
        <f>VLOOKUP(KamstrupData[[#This Row],[IdLevel123]],'B-Business Capability'!B:L,11,FALSE)</f>
        <v>420</v>
      </c>
      <c r="T3628" t="s">
        <v>1617</v>
      </c>
      <c r="U3628" t="str">
        <f>_xlfn.CONCAT(KamstrupData[[#This Row],[CountryCode]],"_",KamstrupData[[#This Row],[Business Area]],"_",KamstrupData[[#This Row],[DepartmentTeam]])</f>
        <v>DK10_Water - Technology Hardware_Hardware</v>
      </c>
      <c r="V3628" t="str">
        <f>VLOOKUP(KamstrupData[[#This Row],[ORG_Concat]],'O-Organization'!F:H,3,FALSE)</f>
        <v>11100_DK10_Water_Water - Technology Hardware_Hardware</v>
      </c>
    </row>
    <row r="3629" spans="4:22">
      <c r="D3629" t="s">
        <v>507</v>
      </c>
      <c r="E3629" t="str">
        <f>VLOOKUP(D3629,'B-Business Capability'!B:H,5,FALSE)</f>
        <v>Product &amp; Software Development</v>
      </c>
      <c r="F3629" t="str">
        <f>VLOOKUP(D3629,'B-Business Capability'!B:H,6,FALSE)</f>
        <v>Engineering</v>
      </c>
      <c r="G3629" t="str">
        <f>VLOOKUP(D3629,'B-Business Capability'!B:H,7,FALSE)</f>
        <v>Construction &amp; Development</v>
      </c>
      <c r="I3629" t="s">
        <v>253</v>
      </c>
      <c r="J3629" t="s">
        <v>1614</v>
      </c>
      <c r="K3629" t="s">
        <v>1623</v>
      </c>
      <c r="L3629" t="s">
        <v>101</v>
      </c>
      <c r="M3629" t="str">
        <f>VLOOKUP(L3629,'A-Applications'!B:D,3,FALSE)</f>
        <v>TeraTerm</v>
      </c>
      <c r="N3629" t="s">
        <v>53</v>
      </c>
      <c r="O3629" s="42" t="s">
        <v>54</v>
      </c>
      <c r="P3629" t="s">
        <v>916</v>
      </c>
      <c r="Q3629" t="str">
        <f>VLOOKUP(KamstrupData[[#This Row],[IdLevel123]],'B-Business Capability'!B:L,10,FALSE)</f>
        <v>Idea-to-Release (I2R)</v>
      </c>
      <c r="R3629">
        <f>VLOOKUP(KamstrupData[[#This Row],[IdLevel123]],'B-Business Capability'!B:L,11,FALSE)</f>
        <v>420</v>
      </c>
      <c r="T3629" t="s">
        <v>1637</v>
      </c>
      <c r="U3629" t="str">
        <f>_xlfn.CONCAT(KamstrupData[[#This Row],[CountryCode]],"_",KamstrupData[[#This Row],[Business Area]],"_",KamstrupData[[#This Row],[DepartmentTeam]])</f>
        <v>DK10_Water - Technology Hardware_FW</v>
      </c>
      <c r="V3629" t="str">
        <f>VLOOKUP(KamstrupData[[#This Row],[ORG_Concat]],'O-Organization'!F:H,3,FALSE)</f>
        <v>11099_DK10_Water_Water - Technology Hardware_FW</v>
      </c>
    </row>
    <row r="3630" spans="4:22">
      <c r="D3630" t="s">
        <v>507</v>
      </c>
      <c r="E3630" t="str">
        <f>VLOOKUP(D3630,'B-Business Capability'!B:H,5,FALSE)</f>
        <v>Product &amp; Software Development</v>
      </c>
      <c r="F3630" t="str">
        <f>VLOOKUP(D3630,'B-Business Capability'!B:H,6,FALSE)</f>
        <v>Engineering</v>
      </c>
      <c r="G3630" t="str">
        <f>VLOOKUP(D3630,'B-Business Capability'!B:H,7,FALSE)</f>
        <v>Construction &amp; Development</v>
      </c>
      <c r="I3630" t="s">
        <v>253</v>
      </c>
      <c r="J3630" t="s">
        <v>1614</v>
      </c>
      <c r="K3630" t="s">
        <v>883</v>
      </c>
      <c r="L3630" t="s">
        <v>101</v>
      </c>
      <c r="M3630" t="str">
        <f>VLOOKUP(L3630,'A-Applications'!B:D,3,FALSE)</f>
        <v>TeraTerm</v>
      </c>
      <c r="N3630" t="s">
        <v>53</v>
      </c>
      <c r="O3630" s="42" t="s">
        <v>54</v>
      </c>
      <c r="P3630" t="s">
        <v>407</v>
      </c>
      <c r="Q3630" t="str">
        <f>VLOOKUP(KamstrupData[[#This Row],[IdLevel123]],'B-Business Capability'!B:L,10,FALSE)</f>
        <v>Idea-to-Release (I2R)</v>
      </c>
      <c r="R3630">
        <f>VLOOKUP(KamstrupData[[#This Row],[IdLevel123]],'B-Business Capability'!B:L,11,FALSE)</f>
        <v>420</v>
      </c>
      <c r="T3630" t="s">
        <v>1617</v>
      </c>
      <c r="U3630" t="str">
        <f>_xlfn.CONCAT(KamstrupData[[#This Row],[CountryCode]],"_",KamstrupData[[#This Row],[Business Area]],"_",KamstrupData[[#This Row],[DepartmentTeam]])</f>
        <v>DK10_Water - Technology Hardware_Hardware</v>
      </c>
      <c r="V3630" t="str">
        <f>VLOOKUP(KamstrupData[[#This Row],[ORG_Concat]],'O-Organization'!F:H,3,FALSE)</f>
        <v>11100_DK10_Water_Water - Technology Hardware_Hardware</v>
      </c>
    </row>
    <row r="3631" spans="4:22">
      <c r="D3631" t="s">
        <v>507</v>
      </c>
      <c r="E3631" t="str">
        <f>VLOOKUP(D3631,'B-Business Capability'!B:H,5,FALSE)</f>
        <v>Product &amp; Software Development</v>
      </c>
      <c r="F3631" t="str">
        <f>VLOOKUP(D3631,'B-Business Capability'!B:H,6,FALSE)</f>
        <v>Engineering</v>
      </c>
      <c r="G3631" t="str">
        <f>VLOOKUP(D3631,'B-Business Capability'!B:H,7,FALSE)</f>
        <v>Construction &amp; Development</v>
      </c>
      <c r="I3631" t="s">
        <v>253</v>
      </c>
      <c r="J3631" t="s">
        <v>1614</v>
      </c>
      <c r="K3631" t="s">
        <v>883</v>
      </c>
      <c r="L3631" t="s">
        <v>101</v>
      </c>
      <c r="M3631" t="str">
        <f>VLOOKUP(L3631,'A-Applications'!B:D,3,FALSE)</f>
        <v>TeraTerm</v>
      </c>
      <c r="N3631" t="s">
        <v>53</v>
      </c>
      <c r="O3631" s="42" t="s">
        <v>54</v>
      </c>
      <c r="P3631" t="s">
        <v>407</v>
      </c>
      <c r="Q3631" t="str">
        <f>VLOOKUP(KamstrupData[[#This Row],[IdLevel123]],'B-Business Capability'!B:L,10,FALSE)</f>
        <v>Idea-to-Release (I2R)</v>
      </c>
      <c r="R3631">
        <f>VLOOKUP(KamstrupData[[#This Row],[IdLevel123]],'B-Business Capability'!B:L,11,FALSE)</f>
        <v>420</v>
      </c>
      <c r="T3631" t="s">
        <v>1617</v>
      </c>
      <c r="U3631" t="str">
        <f>_xlfn.CONCAT(KamstrupData[[#This Row],[CountryCode]],"_",KamstrupData[[#This Row],[Business Area]],"_",KamstrupData[[#This Row],[DepartmentTeam]])</f>
        <v>DK10_Water - Technology Hardware_Hardware</v>
      </c>
      <c r="V3631" t="str">
        <f>VLOOKUP(KamstrupData[[#This Row],[ORG_Concat]],'O-Organization'!F:H,3,FALSE)</f>
        <v>11100_DK10_Water_Water - Technology Hardware_Hardware</v>
      </c>
    </row>
    <row r="3632" spans="4:22">
      <c r="D3632" t="s">
        <v>507</v>
      </c>
      <c r="E3632" t="str">
        <f>VLOOKUP(D3632,'B-Business Capability'!B:H,5,FALSE)</f>
        <v>Product &amp; Software Development</v>
      </c>
      <c r="F3632" t="str">
        <f>VLOOKUP(D3632,'B-Business Capability'!B:H,6,FALSE)</f>
        <v>Engineering</v>
      </c>
      <c r="G3632" t="str">
        <f>VLOOKUP(D3632,'B-Business Capability'!B:H,7,FALSE)</f>
        <v>Construction &amp; Development</v>
      </c>
      <c r="I3632" t="s">
        <v>253</v>
      </c>
      <c r="J3632" t="s">
        <v>1614</v>
      </c>
      <c r="K3632" t="s">
        <v>1618</v>
      </c>
      <c r="L3632" t="s">
        <v>101</v>
      </c>
      <c r="M3632" t="str">
        <f>VLOOKUP(L3632,'A-Applications'!B:D,3,FALSE)</f>
        <v>TeraTerm</v>
      </c>
      <c r="N3632" t="s">
        <v>53</v>
      </c>
      <c r="O3632" s="42" t="s">
        <v>54</v>
      </c>
      <c r="P3632" t="s">
        <v>407</v>
      </c>
      <c r="Q3632" t="str">
        <f>VLOOKUP(KamstrupData[[#This Row],[IdLevel123]],'B-Business Capability'!B:L,10,FALSE)</f>
        <v>Idea-to-Release (I2R)</v>
      </c>
      <c r="R3632">
        <f>VLOOKUP(KamstrupData[[#This Row],[IdLevel123]],'B-Business Capability'!B:L,11,FALSE)</f>
        <v>420</v>
      </c>
      <c r="T3632" t="s">
        <v>1619</v>
      </c>
      <c r="U3632" t="str">
        <f>_xlfn.CONCAT(KamstrupData[[#This Row],[CountryCode]],"_",KamstrupData[[#This Row],[Business Area]],"_",KamstrupData[[#This Row],[DepartmentTeam]])</f>
        <v>DK10_Water - Technology Hardware_Tech</v>
      </c>
      <c r="V3632" t="str">
        <f>VLOOKUP(KamstrupData[[#This Row],[ORG_Concat]],'O-Organization'!F:H,3,FALSE)</f>
        <v>11102_DK10_Water_Water - Technology Hardware_Tech</v>
      </c>
    </row>
    <row r="3633" spans="3:22">
      <c r="D3633" t="s">
        <v>507</v>
      </c>
      <c r="E3633" t="str">
        <f>VLOOKUP(D3633,'B-Business Capability'!B:H,5,FALSE)</f>
        <v>Product &amp; Software Development</v>
      </c>
      <c r="F3633" t="str">
        <f>VLOOKUP(D3633,'B-Business Capability'!B:H,6,FALSE)</f>
        <v>Engineering</v>
      </c>
      <c r="G3633" t="str">
        <f>VLOOKUP(D3633,'B-Business Capability'!B:H,7,FALSE)</f>
        <v>Construction &amp; Development</v>
      </c>
      <c r="I3633" t="s">
        <v>253</v>
      </c>
      <c r="J3633" t="s">
        <v>1614</v>
      </c>
      <c r="K3633" t="s">
        <v>1623</v>
      </c>
      <c r="L3633" t="s">
        <v>401</v>
      </c>
      <c r="M3633" t="str">
        <f>VLOOKUP(L3633,'A-Applications'!B:D,3,FALSE)</f>
        <v>Wireshark (www.wireshark.org)</v>
      </c>
      <c r="N3633" t="s">
        <v>53</v>
      </c>
      <c r="O3633" s="42" t="s">
        <v>54</v>
      </c>
      <c r="P3633" t="s">
        <v>916</v>
      </c>
      <c r="Q3633" t="str">
        <f>VLOOKUP(KamstrupData[[#This Row],[IdLevel123]],'B-Business Capability'!B:L,10,FALSE)</f>
        <v>Idea-to-Release (I2R)</v>
      </c>
      <c r="R3633">
        <f>VLOOKUP(KamstrupData[[#This Row],[IdLevel123]],'B-Business Capability'!B:L,11,FALSE)</f>
        <v>420</v>
      </c>
      <c r="T3633" t="s">
        <v>1637</v>
      </c>
      <c r="U3633" t="str">
        <f>_xlfn.CONCAT(KamstrupData[[#This Row],[CountryCode]],"_",KamstrupData[[#This Row],[Business Area]],"_",KamstrupData[[#This Row],[DepartmentTeam]])</f>
        <v>DK10_Water - Technology Hardware_FW</v>
      </c>
      <c r="V3633" t="str">
        <f>VLOOKUP(KamstrupData[[#This Row],[ORG_Concat]],'O-Organization'!F:H,3,FALSE)</f>
        <v>11099_DK10_Water_Water - Technology Hardware_FW</v>
      </c>
    </row>
    <row r="3634" spans="3:22">
      <c r="D3634" t="s">
        <v>507</v>
      </c>
      <c r="E3634" t="str">
        <f>VLOOKUP(D3634,'B-Business Capability'!B:H,5,FALSE)</f>
        <v>Product &amp; Software Development</v>
      </c>
      <c r="F3634" t="str">
        <f>VLOOKUP(D3634,'B-Business Capability'!B:H,6,FALSE)</f>
        <v>Engineering</v>
      </c>
      <c r="G3634" t="str">
        <f>VLOOKUP(D3634,'B-Business Capability'!B:H,7,FALSE)</f>
        <v>Construction &amp; Development</v>
      </c>
      <c r="I3634" t="s">
        <v>253</v>
      </c>
      <c r="J3634" t="s">
        <v>1614</v>
      </c>
      <c r="K3634" t="s">
        <v>1618</v>
      </c>
      <c r="L3634" t="s">
        <v>401</v>
      </c>
      <c r="M3634" t="str">
        <f>VLOOKUP(L3634,'A-Applications'!B:D,3,FALSE)</f>
        <v>Wireshark (www.wireshark.org)</v>
      </c>
      <c r="N3634" t="s">
        <v>53</v>
      </c>
      <c r="O3634" s="42" t="s">
        <v>54</v>
      </c>
      <c r="P3634" t="s">
        <v>407</v>
      </c>
      <c r="Q3634" t="str">
        <f>VLOOKUP(KamstrupData[[#This Row],[IdLevel123]],'B-Business Capability'!B:L,10,FALSE)</f>
        <v>Idea-to-Release (I2R)</v>
      </c>
      <c r="R3634">
        <f>VLOOKUP(KamstrupData[[#This Row],[IdLevel123]],'B-Business Capability'!B:L,11,FALSE)</f>
        <v>420</v>
      </c>
      <c r="T3634" t="s">
        <v>1619</v>
      </c>
      <c r="U3634" t="str">
        <f>_xlfn.CONCAT(KamstrupData[[#This Row],[CountryCode]],"_",KamstrupData[[#This Row],[Business Area]],"_",KamstrupData[[#This Row],[DepartmentTeam]])</f>
        <v>DK10_Water - Technology Hardware_Tech</v>
      </c>
      <c r="V3634" t="str">
        <f>VLOOKUP(KamstrupData[[#This Row],[ORG_Concat]],'O-Organization'!F:H,3,FALSE)</f>
        <v>11102_DK10_Water_Water - Technology Hardware_Tech</v>
      </c>
    </row>
    <row r="3635" spans="3:22">
      <c r="D3635" t="s">
        <v>78</v>
      </c>
      <c r="E3635" t="str">
        <f>VLOOKUP(D3635,'B-Business Capability'!B:H,5,FALSE)</f>
        <v>Customer Service</v>
      </c>
      <c r="F3635" t="str">
        <f>VLOOKUP(D3635,'B-Business Capability'!B:H,6,FALSE)</f>
        <v>Customer Service and Support</v>
      </c>
      <c r="G3635" t="str">
        <f>VLOOKUP(D3635,'B-Business Capability'!B:H,7,FALSE)</f>
        <v>Service Request Management</v>
      </c>
      <c r="I3635" t="s">
        <v>253</v>
      </c>
      <c r="J3635" t="s">
        <v>1614</v>
      </c>
      <c r="K3635" t="s">
        <v>1623</v>
      </c>
      <c r="L3635" t="s">
        <v>401</v>
      </c>
      <c r="M3635" t="str">
        <f>VLOOKUP(L3635,'A-Applications'!B:D,3,FALSE)</f>
        <v>Wireshark (www.wireshark.org)</v>
      </c>
      <c r="N3635" t="s">
        <v>53</v>
      </c>
      <c r="O3635" s="42" t="s">
        <v>54</v>
      </c>
      <c r="P3635" t="s">
        <v>407</v>
      </c>
      <c r="Q3635" t="str">
        <f>VLOOKUP(KamstrupData[[#This Row],[IdLevel123]],'B-Business Capability'!B:L,10,FALSE)</f>
        <v>Customer Service and Support</v>
      </c>
      <c r="R3635">
        <f>VLOOKUP(KamstrupData[[#This Row],[IdLevel123]],'B-Business Capability'!B:L,11,FALSE)</f>
        <v>0</v>
      </c>
      <c r="T3635" t="s">
        <v>1637</v>
      </c>
      <c r="U3635" t="str">
        <f>_xlfn.CONCAT(KamstrupData[[#This Row],[CountryCode]],"_",KamstrupData[[#This Row],[Business Area]],"_",KamstrupData[[#This Row],[DepartmentTeam]])</f>
        <v>DK10_Water - Technology Hardware_FW</v>
      </c>
      <c r="V3635" t="str">
        <f>VLOOKUP(KamstrupData[[#This Row],[ORG_Concat]],'O-Organization'!F:H,3,FALSE)</f>
        <v>11099_DK10_Water_Water - Technology Hardware_FW</v>
      </c>
    </row>
    <row r="3636" spans="3:22">
      <c r="D3636" t="s">
        <v>78</v>
      </c>
      <c r="E3636" t="str">
        <f>VLOOKUP(D3636,'B-Business Capability'!B:H,5,FALSE)</f>
        <v>Customer Service</v>
      </c>
      <c r="F3636" t="str">
        <f>VLOOKUP(D3636,'B-Business Capability'!B:H,6,FALSE)</f>
        <v>Customer Service and Support</v>
      </c>
      <c r="G3636" t="str">
        <f>VLOOKUP(D3636,'B-Business Capability'!B:H,7,FALSE)</f>
        <v>Service Request Management</v>
      </c>
      <c r="I3636" t="s">
        <v>253</v>
      </c>
      <c r="J3636" t="s">
        <v>1614</v>
      </c>
      <c r="K3636" t="s">
        <v>1618</v>
      </c>
      <c r="L3636" t="s">
        <v>401</v>
      </c>
      <c r="M3636" t="str">
        <f>VLOOKUP(L3636,'A-Applications'!B:D,3,FALSE)</f>
        <v>Wireshark (www.wireshark.org)</v>
      </c>
      <c r="N3636" t="s">
        <v>53</v>
      </c>
      <c r="O3636" s="42" t="s">
        <v>54</v>
      </c>
      <c r="P3636" t="s">
        <v>407</v>
      </c>
      <c r="Q3636" t="str">
        <f>VLOOKUP(KamstrupData[[#This Row],[IdLevel123]],'B-Business Capability'!B:L,10,FALSE)</f>
        <v>Customer Service and Support</v>
      </c>
      <c r="R3636">
        <f>VLOOKUP(KamstrupData[[#This Row],[IdLevel123]],'B-Business Capability'!B:L,11,FALSE)</f>
        <v>0</v>
      </c>
      <c r="T3636" t="s">
        <v>1640</v>
      </c>
      <c r="U3636" t="str">
        <f>_xlfn.CONCAT(KamstrupData[[#This Row],[CountryCode]],"_",KamstrupData[[#This Row],[Business Area]],"_",KamstrupData[[#This Row],[DepartmentTeam]])</f>
        <v>DK10_Water - Technology Hardware_Tech</v>
      </c>
      <c r="V3636" t="str">
        <f>VLOOKUP(KamstrupData[[#This Row],[ORG_Concat]],'O-Organization'!F:H,3,FALSE)</f>
        <v>11102_DK10_Water_Water - Technology Hardware_Tech</v>
      </c>
    </row>
    <row r="3637" spans="3:22">
      <c r="D3637" t="s">
        <v>507</v>
      </c>
      <c r="E3637" t="str">
        <f>VLOOKUP(D3637,'B-Business Capability'!B:H,5,FALSE)</f>
        <v>Product &amp; Software Development</v>
      </c>
      <c r="F3637" t="str">
        <f>VLOOKUP(D3637,'B-Business Capability'!B:H,6,FALSE)</f>
        <v>Engineering</v>
      </c>
      <c r="G3637" t="str">
        <f>VLOOKUP(D3637,'B-Business Capability'!B:H,7,FALSE)</f>
        <v>Construction &amp; Development</v>
      </c>
      <c r="I3637" t="s">
        <v>253</v>
      </c>
      <c r="J3637" t="s">
        <v>1614</v>
      </c>
      <c r="K3637" t="s">
        <v>1623</v>
      </c>
      <c r="L3637" t="s">
        <v>1073</v>
      </c>
      <c r="M3637" t="str">
        <f>VLOOKUP(L3637,'A-Applications'!B:D,3,FALSE)</f>
        <v>GIMP (https://www.gimp.org/)</v>
      </c>
      <c r="N3637" t="s">
        <v>53</v>
      </c>
      <c r="O3637" s="42" t="s">
        <v>54</v>
      </c>
      <c r="P3637" t="s">
        <v>916</v>
      </c>
      <c r="Q3637" t="str">
        <f>VLOOKUP(KamstrupData[[#This Row],[IdLevel123]],'B-Business Capability'!B:L,10,FALSE)</f>
        <v>Idea-to-Release (I2R)</v>
      </c>
      <c r="R3637">
        <f>VLOOKUP(KamstrupData[[#This Row],[IdLevel123]],'B-Business Capability'!B:L,11,FALSE)</f>
        <v>420</v>
      </c>
      <c r="T3637" t="s">
        <v>1637</v>
      </c>
      <c r="U3637" t="str">
        <f>_xlfn.CONCAT(KamstrupData[[#This Row],[CountryCode]],"_",KamstrupData[[#This Row],[Business Area]],"_",KamstrupData[[#This Row],[DepartmentTeam]])</f>
        <v>DK10_Water - Technology Hardware_FW</v>
      </c>
      <c r="V3637" t="str">
        <f>VLOOKUP(KamstrupData[[#This Row],[ORG_Concat]],'O-Organization'!F:H,3,FALSE)</f>
        <v>11099_DK10_Water_Water - Technology Hardware_FW</v>
      </c>
    </row>
    <row r="3638" spans="3:22">
      <c r="D3638" t="s">
        <v>507</v>
      </c>
      <c r="E3638" t="str">
        <f>VLOOKUP(D3638,'B-Business Capability'!B:H,5,FALSE)</f>
        <v>Product &amp; Software Development</v>
      </c>
      <c r="F3638" t="str">
        <f>VLOOKUP(D3638,'B-Business Capability'!B:H,6,FALSE)</f>
        <v>Engineering</v>
      </c>
      <c r="G3638" t="str">
        <f>VLOOKUP(D3638,'B-Business Capability'!B:H,7,FALSE)</f>
        <v>Construction &amp; Development</v>
      </c>
      <c r="I3638" t="s">
        <v>253</v>
      </c>
      <c r="J3638" t="s">
        <v>1614</v>
      </c>
      <c r="K3638" t="s">
        <v>1623</v>
      </c>
      <c r="L3638" t="s">
        <v>601</v>
      </c>
      <c r="M3638" t="str">
        <f>VLOOKUP(L3638,'A-Applications'!B:D,3,FALSE)</f>
        <v>Inkscape (https://inkscape.org/en/)</v>
      </c>
      <c r="N3638" t="s">
        <v>53</v>
      </c>
      <c r="O3638" s="42" t="s">
        <v>54</v>
      </c>
      <c r="P3638" t="s">
        <v>916</v>
      </c>
      <c r="Q3638" t="str">
        <f>VLOOKUP(KamstrupData[[#This Row],[IdLevel123]],'B-Business Capability'!B:L,10,FALSE)</f>
        <v>Idea-to-Release (I2R)</v>
      </c>
      <c r="R3638">
        <f>VLOOKUP(KamstrupData[[#This Row],[IdLevel123]],'B-Business Capability'!B:L,11,FALSE)</f>
        <v>420</v>
      </c>
      <c r="T3638" t="s">
        <v>1637</v>
      </c>
      <c r="U3638" t="str">
        <f>_xlfn.CONCAT(KamstrupData[[#This Row],[CountryCode]],"_",KamstrupData[[#This Row],[Business Area]],"_",KamstrupData[[#This Row],[DepartmentTeam]])</f>
        <v>DK10_Water - Technology Hardware_FW</v>
      </c>
      <c r="V3638" t="str">
        <f>VLOOKUP(KamstrupData[[#This Row],[ORG_Concat]],'O-Organization'!F:H,3,FALSE)</f>
        <v>11099_DK10_Water_Water - Technology Hardware_FW</v>
      </c>
    </row>
    <row r="3639" spans="3:22">
      <c r="D3639" t="s">
        <v>507</v>
      </c>
      <c r="E3639" t="str">
        <f>VLOOKUP(D3639,'B-Business Capability'!B:H,5,FALSE)</f>
        <v>Product &amp; Software Development</v>
      </c>
      <c r="F3639" t="str">
        <f>VLOOKUP(D3639,'B-Business Capability'!B:H,6,FALSE)</f>
        <v>Engineering</v>
      </c>
      <c r="G3639" t="str">
        <f>VLOOKUP(D3639,'B-Business Capability'!B:H,7,FALSE)</f>
        <v>Construction &amp; Development</v>
      </c>
      <c r="I3639" t="s">
        <v>253</v>
      </c>
      <c r="J3639" t="s">
        <v>1614</v>
      </c>
      <c r="K3639" t="s">
        <v>1615</v>
      </c>
      <c r="L3639" t="s">
        <v>601</v>
      </c>
      <c r="M3639" t="str">
        <f>VLOOKUP(L3639,'A-Applications'!B:D,3,FALSE)</f>
        <v>Inkscape (https://inkscape.org/en/)</v>
      </c>
      <c r="N3639" t="s">
        <v>53</v>
      </c>
      <c r="O3639" s="42" t="s">
        <v>54</v>
      </c>
      <c r="P3639" t="s">
        <v>407</v>
      </c>
      <c r="Q3639" t="str">
        <f>VLOOKUP(KamstrupData[[#This Row],[IdLevel123]],'B-Business Capability'!B:L,10,FALSE)</f>
        <v>Idea-to-Release (I2R)</v>
      </c>
      <c r="R3639">
        <f>VLOOKUP(KamstrupData[[#This Row],[IdLevel123]],'B-Business Capability'!B:L,11,FALSE)</f>
        <v>420</v>
      </c>
      <c r="T3639" t="s">
        <v>1620</v>
      </c>
      <c r="U3639" t="str">
        <f>_xlfn.CONCAT(KamstrupData[[#This Row],[CountryCode]],"_",KamstrupData[[#This Row],[Business Area]],"_",KamstrupData[[#This Row],[DepartmentTeam]])</f>
        <v>DK10_Water - Technology Hardware_Mech</v>
      </c>
      <c r="V3639" t="str">
        <f>VLOOKUP(KamstrupData[[#This Row],[ORG_Concat]],'O-Organization'!F:H,3,FALSE)</f>
        <v>11101_DK10_Water_Water - Technology Hardware_Mech</v>
      </c>
    </row>
    <row r="3640" spans="3:22">
      <c r="D3640" t="s">
        <v>507</v>
      </c>
      <c r="E3640" t="str">
        <f>VLOOKUP(D3640,'B-Business Capability'!B:H,5,FALSE)</f>
        <v>Product &amp; Software Development</v>
      </c>
      <c r="F3640" t="str">
        <f>VLOOKUP(D3640,'B-Business Capability'!B:H,6,FALSE)</f>
        <v>Engineering</v>
      </c>
      <c r="G3640" t="str">
        <f>VLOOKUP(D3640,'B-Business Capability'!B:H,7,FALSE)</f>
        <v>Construction &amp; Development</v>
      </c>
      <c r="I3640" t="s">
        <v>253</v>
      </c>
      <c r="J3640" t="s">
        <v>1614</v>
      </c>
      <c r="K3640" t="s">
        <v>882</v>
      </c>
      <c r="L3640" t="s">
        <v>891</v>
      </c>
      <c r="M3640" t="str">
        <f>VLOOKUP(L3640,'A-Applications'!B:D,3,FALSE)</f>
        <v>ReSharper</v>
      </c>
      <c r="N3640" t="s">
        <v>53</v>
      </c>
      <c r="O3640" s="42" t="s">
        <v>54</v>
      </c>
      <c r="P3640" t="s">
        <v>407</v>
      </c>
      <c r="Q3640" t="str">
        <f>VLOOKUP(KamstrupData[[#This Row],[IdLevel123]],'B-Business Capability'!B:L,10,FALSE)</f>
        <v>Idea-to-Release (I2R)</v>
      </c>
      <c r="R3640">
        <f>VLOOKUP(KamstrupData[[#This Row],[IdLevel123]],'B-Business Capability'!B:L,11,FALSE)</f>
        <v>420</v>
      </c>
      <c r="T3640" t="s">
        <v>1638</v>
      </c>
      <c r="U3640" t="str">
        <f>_xlfn.CONCAT(KamstrupData[[#This Row],[CountryCode]],"_",KamstrupData[[#This Row],[Business Area]],"_",KamstrupData[[#This Row],[DepartmentTeam]])</f>
        <v>DK10_Water - Technology Hardware_Tools &amp; Apps</v>
      </c>
      <c r="V3640" t="str">
        <f>VLOOKUP(KamstrupData[[#This Row],[ORG_Concat]],'O-Organization'!F:H,3,FALSE)</f>
        <v>11103_DK10_Water_Water - Technology Hardware_Tools &amp; Apps</v>
      </c>
    </row>
    <row r="3641" spans="3:22">
      <c r="C3641" s="28">
        <v>46387</v>
      </c>
      <c r="D3641" t="s">
        <v>63</v>
      </c>
      <c r="E3641" t="str">
        <f>VLOOKUP(D3641,'B-Business Capability'!B:H,5,FALSE)</f>
        <v>Finance</v>
      </c>
      <c r="F3641" t="str">
        <f>VLOOKUP(D3641,'B-Business Capability'!B:H,6,FALSE)</f>
        <v>Financial Planning &amp; Analysis</v>
      </c>
      <c r="G3641" t="str">
        <f>VLOOKUP(D3641,'B-Business Capability'!B:H,7,FALSE)</f>
        <v>Cost Accounting_Plan</v>
      </c>
      <c r="I3641" t="s">
        <v>253</v>
      </c>
      <c r="J3641" t="s">
        <v>1614</v>
      </c>
      <c r="L3641" t="s">
        <v>102</v>
      </c>
      <c r="M3641" t="str">
        <f>VLOOKUP(L3641,'A-Applications'!B:D,3,FALSE)</f>
        <v>VIS</v>
      </c>
      <c r="N3641" t="s">
        <v>103</v>
      </c>
      <c r="O3641" s="42" t="s">
        <v>66</v>
      </c>
      <c r="P3641" t="s">
        <v>67</v>
      </c>
      <c r="Q3641" t="str">
        <f>VLOOKUP(KamstrupData[[#This Row],[IdLevel123]],'B-Business Capability'!B:L,10,FALSE)</f>
        <v>N/A</v>
      </c>
      <c r="R3641">
        <f>VLOOKUP(KamstrupData[[#This Row],[IdLevel123]],'B-Business Capability'!B:L,11,FALSE)</f>
        <v>0</v>
      </c>
      <c r="S3641" t="s">
        <v>265</v>
      </c>
      <c r="U3641" t="str">
        <f>_xlfn.CONCAT(KamstrupData[[#This Row],[CountryCode]],"_",KamstrupData[[#This Row],[Business Area]],"_",KamstrupData[[#This Row],[DepartmentTeam]])</f>
        <v>DK10_Water - Technology Hardware_</v>
      </c>
      <c r="V3641" t="str">
        <f>VLOOKUP(KamstrupData[[#This Row],[ORG_Concat]],'O-Organization'!F:H,3,FALSE)</f>
        <v>11098_DK10_Water_Water - Technology Hardware_</v>
      </c>
    </row>
    <row r="3642" spans="3:22">
      <c r="C3642" s="28">
        <v>46387</v>
      </c>
      <c r="D3642" t="s">
        <v>104</v>
      </c>
      <c r="E3642" t="str">
        <f>VLOOKUP(D3642,'B-Business Capability'!B:H,5,FALSE)</f>
        <v>Finance</v>
      </c>
      <c r="F3642" t="str">
        <f>VLOOKUP(D3642,'B-Business Capability'!B:H,6,FALSE)</f>
        <v>Financial Planning &amp; Analysis</v>
      </c>
      <c r="G3642" t="str">
        <f>VLOOKUP(D3642,'B-Business Capability'!B:H,7,FALSE)</f>
        <v>Forecasting</v>
      </c>
      <c r="I3642" t="s">
        <v>253</v>
      </c>
      <c r="J3642" t="s">
        <v>1614</v>
      </c>
      <c r="L3642" t="s">
        <v>102</v>
      </c>
      <c r="M3642" t="str">
        <f>VLOOKUP(L3642,'A-Applications'!B:D,3,FALSE)</f>
        <v>VIS</v>
      </c>
      <c r="N3642" t="s">
        <v>103</v>
      </c>
      <c r="O3642" s="42" t="s">
        <v>66</v>
      </c>
      <c r="P3642" t="s">
        <v>67</v>
      </c>
      <c r="Q3642" t="str">
        <f>VLOOKUP(KamstrupData[[#This Row],[IdLevel123]],'B-Business Capability'!B:L,10,FALSE)</f>
        <v>N/A</v>
      </c>
      <c r="R3642">
        <f>VLOOKUP(KamstrupData[[#This Row],[IdLevel123]],'B-Business Capability'!B:L,11,FALSE)</f>
        <v>0</v>
      </c>
      <c r="S3642" t="s">
        <v>265</v>
      </c>
      <c r="U3642" t="str">
        <f>_xlfn.CONCAT(KamstrupData[[#This Row],[CountryCode]],"_",KamstrupData[[#This Row],[Business Area]],"_",KamstrupData[[#This Row],[DepartmentTeam]])</f>
        <v>DK10_Water - Technology Hardware_</v>
      </c>
      <c r="V3642" t="str">
        <f>VLOOKUP(KamstrupData[[#This Row],[ORG_Concat]],'O-Organization'!F:H,3,FALSE)</f>
        <v>11098_DK10_Water_Water - Technology Hardware_</v>
      </c>
    </row>
    <row r="3643" spans="3:22">
      <c r="D3643" t="s">
        <v>507</v>
      </c>
      <c r="E3643" t="str">
        <f>VLOOKUP(D3643,'B-Business Capability'!B:H,5,FALSE)</f>
        <v>Product &amp; Software Development</v>
      </c>
      <c r="F3643" t="str">
        <f>VLOOKUP(D3643,'B-Business Capability'!B:H,6,FALSE)</f>
        <v>Engineering</v>
      </c>
      <c r="G3643" t="str">
        <f>VLOOKUP(D3643,'B-Business Capability'!B:H,7,FALSE)</f>
        <v>Construction &amp; Development</v>
      </c>
      <c r="I3643" t="s">
        <v>253</v>
      </c>
      <c r="J3643" t="s">
        <v>1614</v>
      </c>
      <c r="K3643" t="s">
        <v>1623</v>
      </c>
      <c r="L3643" t="s">
        <v>892</v>
      </c>
      <c r="M3643" t="str">
        <f>VLOOKUP(L3643,'A-Applications'!B:D,3,FALSE)</f>
        <v>Beyond Compare Pro</v>
      </c>
      <c r="N3643" t="s">
        <v>53</v>
      </c>
      <c r="O3643" s="42" t="s">
        <v>54</v>
      </c>
      <c r="P3643" t="s">
        <v>916</v>
      </c>
      <c r="Q3643" t="str">
        <f>VLOOKUP(KamstrupData[[#This Row],[IdLevel123]],'B-Business Capability'!B:L,10,FALSE)</f>
        <v>Idea-to-Release (I2R)</v>
      </c>
      <c r="R3643">
        <f>VLOOKUP(KamstrupData[[#This Row],[IdLevel123]],'B-Business Capability'!B:L,11,FALSE)</f>
        <v>420</v>
      </c>
      <c r="T3643" t="s">
        <v>1637</v>
      </c>
      <c r="U3643" t="str">
        <f>_xlfn.CONCAT(KamstrupData[[#This Row],[CountryCode]],"_",KamstrupData[[#This Row],[Business Area]],"_",KamstrupData[[#This Row],[DepartmentTeam]])</f>
        <v>DK10_Water - Technology Hardware_FW</v>
      </c>
      <c r="V3643" t="str">
        <f>VLOOKUP(KamstrupData[[#This Row],[ORG_Concat]],'O-Organization'!F:H,3,FALSE)</f>
        <v>11099_DK10_Water_Water - Technology Hardware_FW</v>
      </c>
    </row>
    <row r="3644" spans="3:22">
      <c r="D3644" t="s">
        <v>507</v>
      </c>
      <c r="E3644" t="str">
        <f>VLOOKUP(D3644,'B-Business Capability'!B:H,5,FALSE)</f>
        <v>Product &amp; Software Development</v>
      </c>
      <c r="F3644" t="str">
        <f>VLOOKUP(D3644,'B-Business Capability'!B:H,6,FALSE)</f>
        <v>Engineering</v>
      </c>
      <c r="G3644" t="str">
        <f>VLOOKUP(D3644,'B-Business Capability'!B:H,7,FALSE)</f>
        <v>Construction &amp; Development</v>
      </c>
      <c r="I3644" t="s">
        <v>253</v>
      </c>
      <c r="J3644" t="s">
        <v>1614</v>
      </c>
      <c r="K3644" t="s">
        <v>883</v>
      </c>
      <c r="L3644" t="s">
        <v>892</v>
      </c>
      <c r="M3644" t="str">
        <f>VLOOKUP(L3644,'A-Applications'!B:D,3,FALSE)</f>
        <v>Beyond Compare Pro</v>
      </c>
      <c r="N3644" t="s">
        <v>53</v>
      </c>
      <c r="O3644" s="42" t="s">
        <v>54</v>
      </c>
      <c r="P3644" t="s">
        <v>407</v>
      </c>
      <c r="Q3644" t="str">
        <f>VLOOKUP(KamstrupData[[#This Row],[IdLevel123]],'B-Business Capability'!B:L,10,FALSE)</f>
        <v>Idea-to-Release (I2R)</v>
      </c>
      <c r="R3644">
        <f>VLOOKUP(KamstrupData[[#This Row],[IdLevel123]],'B-Business Capability'!B:L,11,FALSE)</f>
        <v>420</v>
      </c>
      <c r="T3644" t="s">
        <v>1617</v>
      </c>
      <c r="U3644" t="str">
        <f>_xlfn.CONCAT(KamstrupData[[#This Row],[CountryCode]],"_",KamstrupData[[#This Row],[Business Area]],"_",KamstrupData[[#This Row],[DepartmentTeam]])</f>
        <v>DK10_Water - Technology Hardware_Hardware</v>
      </c>
      <c r="V3644" t="str">
        <f>VLOOKUP(KamstrupData[[#This Row],[ORG_Concat]],'O-Organization'!F:H,3,FALSE)</f>
        <v>11100_DK10_Water_Water - Technology Hardware_Hardware</v>
      </c>
    </row>
    <row r="3645" spans="3:22">
      <c r="D3645" t="s">
        <v>507</v>
      </c>
      <c r="E3645" t="str">
        <f>VLOOKUP(D3645,'B-Business Capability'!B:H,5,FALSE)</f>
        <v>Product &amp; Software Development</v>
      </c>
      <c r="F3645" t="str">
        <f>VLOOKUP(D3645,'B-Business Capability'!B:H,6,FALSE)</f>
        <v>Engineering</v>
      </c>
      <c r="G3645" t="str">
        <f>VLOOKUP(D3645,'B-Business Capability'!B:H,7,FALSE)</f>
        <v>Construction &amp; Development</v>
      </c>
      <c r="I3645" t="s">
        <v>253</v>
      </c>
      <c r="J3645" t="s">
        <v>1614</v>
      </c>
      <c r="K3645" t="s">
        <v>1623</v>
      </c>
      <c r="L3645" t="s">
        <v>403</v>
      </c>
      <c r="M3645" t="str">
        <f>VLOOKUP(L3645,'A-Applications'!B:D,3,FALSE)</f>
        <v>Git</v>
      </c>
      <c r="N3645" t="s">
        <v>53</v>
      </c>
      <c r="O3645" s="42" t="s">
        <v>54</v>
      </c>
      <c r="P3645" t="s">
        <v>916</v>
      </c>
      <c r="Q3645" t="str">
        <f>VLOOKUP(KamstrupData[[#This Row],[IdLevel123]],'B-Business Capability'!B:L,10,FALSE)</f>
        <v>Idea-to-Release (I2R)</v>
      </c>
      <c r="R3645">
        <f>VLOOKUP(KamstrupData[[#This Row],[IdLevel123]],'B-Business Capability'!B:L,11,FALSE)</f>
        <v>420</v>
      </c>
      <c r="T3645" t="s">
        <v>1637</v>
      </c>
      <c r="U3645" t="str">
        <f>_xlfn.CONCAT(KamstrupData[[#This Row],[CountryCode]],"_",KamstrupData[[#This Row],[Business Area]],"_",KamstrupData[[#This Row],[DepartmentTeam]])</f>
        <v>DK10_Water - Technology Hardware_FW</v>
      </c>
      <c r="V3645" t="str">
        <f>VLOOKUP(KamstrupData[[#This Row],[ORG_Concat]],'O-Organization'!F:H,3,FALSE)</f>
        <v>11099_DK10_Water_Water - Technology Hardware_FW</v>
      </c>
    </row>
    <row r="3646" spans="3:22">
      <c r="D3646" t="s">
        <v>507</v>
      </c>
      <c r="E3646" t="str">
        <f>VLOOKUP(D3646,'B-Business Capability'!B:H,5,FALSE)</f>
        <v>Product &amp; Software Development</v>
      </c>
      <c r="F3646" t="str">
        <f>VLOOKUP(D3646,'B-Business Capability'!B:H,6,FALSE)</f>
        <v>Engineering</v>
      </c>
      <c r="G3646" t="str">
        <f>VLOOKUP(D3646,'B-Business Capability'!B:H,7,FALSE)</f>
        <v>Construction &amp; Development</v>
      </c>
      <c r="I3646" t="s">
        <v>253</v>
      </c>
      <c r="J3646" t="s">
        <v>1614</v>
      </c>
      <c r="K3646" t="s">
        <v>1618</v>
      </c>
      <c r="L3646" t="s">
        <v>403</v>
      </c>
      <c r="M3646" t="str">
        <f>VLOOKUP(L3646,'A-Applications'!B:D,3,FALSE)</f>
        <v>Git</v>
      </c>
      <c r="N3646" t="s">
        <v>53</v>
      </c>
      <c r="O3646" s="42" t="s">
        <v>54</v>
      </c>
      <c r="P3646" t="s">
        <v>407</v>
      </c>
      <c r="Q3646" t="str">
        <f>VLOOKUP(KamstrupData[[#This Row],[IdLevel123]],'B-Business Capability'!B:L,10,FALSE)</f>
        <v>Idea-to-Release (I2R)</v>
      </c>
      <c r="R3646">
        <f>VLOOKUP(KamstrupData[[#This Row],[IdLevel123]],'B-Business Capability'!B:L,11,FALSE)</f>
        <v>420</v>
      </c>
      <c r="T3646" t="s">
        <v>1619</v>
      </c>
      <c r="U3646" t="str">
        <f>_xlfn.CONCAT(KamstrupData[[#This Row],[CountryCode]],"_",KamstrupData[[#This Row],[Business Area]],"_",KamstrupData[[#This Row],[DepartmentTeam]])</f>
        <v>DK10_Water - Technology Hardware_Tech</v>
      </c>
      <c r="V3646" t="str">
        <f>VLOOKUP(KamstrupData[[#This Row],[ORG_Concat]],'O-Organization'!F:H,3,FALSE)</f>
        <v>11102_DK10_Water_Water - Technology Hardware_Tech</v>
      </c>
    </row>
    <row r="3647" spans="3:22">
      <c r="D3647" t="s">
        <v>507</v>
      </c>
      <c r="E3647" t="str">
        <f>VLOOKUP(D3647,'B-Business Capability'!B:H,5,FALSE)</f>
        <v>Product &amp; Software Development</v>
      </c>
      <c r="F3647" t="str">
        <f>VLOOKUP(D3647,'B-Business Capability'!B:H,6,FALSE)</f>
        <v>Engineering</v>
      </c>
      <c r="G3647" t="str">
        <f>VLOOKUP(D3647,'B-Business Capability'!B:H,7,FALSE)</f>
        <v>Construction &amp; Development</v>
      </c>
      <c r="I3647" t="s">
        <v>253</v>
      </c>
      <c r="J3647" t="s">
        <v>1614</v>
      </c>
      <c r="K3647" t="s">
        <v>882</v>
      </c>
      <c r="L3647" t="s">
        <v>403</v>
      </c>
      <c r="M3647" t="str">
        <f>VLOOKUP(L3647,'A-Applications'!B:D,3,FALSE)</f>
        <v>Git</v>
      </c>
      <c r="N3647" t="s">
        <v>53</v>
      </c>
      <c r="O3647" s="42" t="s">
        <v>66</v>
      </c>
      <c r="P3647" t="s">
        <v>407</v>
      </c>
      <c r="Q3647" t="str">
        <f>VLOOKUP(KamstrupData[[#This Row],[IdLevel123]],'B-Business Capability'!B:L,10,FALSE)</f>
        <v>Idea-to-Release (I2R)</v>
      </c>
      <c r="R3647">
        <f>VLOOKUP(KamstrupData[[#This Row],[IdLevel123]],'B-Business Capability'!B:L,11,FALSE)</f>
        <v>420</v>
      </c>
      <c r="T3647" t="s">
        <v>1638</v>
      </c>
      <c r="U3647" t="str">
        <f>_xlfn.CONCAT(KamstrupData[[#This Row],[CountryCode]],"_",KamstrupData[[#This Row],[Business Area]],"_",KamstrupData[[#This Row],[DepartmentTeam]])</f>
        <v>DK10_Water - Technology Hardware_Tools &amp; Apps</v>
      </c>
      <c r="V3647" t="str">
        <f>VLOOKUP(KamstrupData[[#This Row],[ORG_Concat]],'O-Organization'!F:H,3,FALSE)</f>
        <v>11103_DK10_Water_Water - Technology Hardware_Tools &amp; Apps</v>
      </c>
    </row>
    <row r="3648" spans="3:22">
      <c r="D3648" t="s">
        <v>507</v>
      </c>
      <c r="E3648" t="str">
        <f>VLOOKUP(D3648,'B-Business Capability'!B:H,5,FALSE)</f>
        <v>Product &amp; Software Development</v>
      </c>
      <c r="F3648" t="str">
        <f>VLOOKUP(D3648,'B-Business Capability'!B:H,6,FALSE)</f>
        <v>Engineering</v>
      </c>
      <c r="G3648" t="str">
        <f>VLOOKUP(D3648,'B-Business Capability'!B:H,7,FALSE)</f>
        <v>Construction &amp; Development</v>
      </c>
      <c r="I3648" t="s">
        <v>253</v>
      </c>
      <c r="J3648" t="s">
        <v>1614</v>
      </c>
      <c r="K3648" t="s">
        <v>1623</v>
      </c>
      <c r="L3648" t="s">
        <v>405</v>
      </c>
      <c r="M3648" t="str">
        <f>VLOOKUP(L3648,'A-Applications'!B:D,3,FALSE)</f>
        <v>Microsoft Visual Studio Pro MSDN</v>
      </c>
      <c r="N3648" t="s">
        <v>53</v>
      </c>
      <c r="O3648" s="42" t="s">
        <v>54</v>
      </c>
      <c r="P3648" t="s">
        <v>916</v>
      </c>
      <c r="Q3648" t="str">
        <f>VLOOKUP(KamstrupData[[#This Row],[IdLevel123]],'B-Business Capability'!B:L,10,FALSE)</f>
        <v>Idea-to-Release (I2R)</v>
      </c>
      <c r="R3648">
        <f>VLOOKUP(KamstrupData[[#This Row],[IdLevel123]],'B-Business Capability'!B:L,11,FALSE)</f>
        <v>420</v>
      </c>
      <c r="T3648" t="s">
        <v>1637</v>
      </c>
      <c r="U3648" t="str">
        <f>_xlfn.CONCAT(KamstrupData[[#This Row],[CountryCode]],"_",KamstrupData[[#This Row],[Business Area]],"_",KamstrupData[[#This Row],[DepartmentTeam]])</f>
        <v>DK10_Water - Technology Hardware_FW</v>
      </c>
      <c r="V3648" t="str">
        <f>VLOOKUP(KamstrupData[[#This Row],[ORG_Concat]],'O-Organization'!F:H,3,FALSE)</f>
        <v>11099_DK10_Water_Water - Technology Hardware_FW</v>
      </c>
    </row>
    <row r="3649" spans="4:22">
      <c r="D3649" t="s">
        <v>507</v>
      </c>
      <c r="E3649" t="str">
        <f>VLOOKUP(D3649,'B-Business Capability'!B:H,5,FALSE)</f>
        <v>Product &amp; Software Development</v>
      </c>
      <c r="F3649" t="str">
        <f>VLOOKUP(D3649,'B-Business Capability'!B:H,6,FALSE)</f>
        <v>Engineering</v>
      </c>
      <c r="G3649" t="str">
        <f>VLOOKUP(D3649,'B-Business Capability'!B:H,7,FALSE)</f>
        <v>Construction &amp; Development</v>
      </c>
      <c r="I3649" t="s">
        <v>253</v>
      </c>
      <c r="J3649" t="s">
        <v>1614</v>
      </c>
      <c r="K3649" t="s">
        <v>883</v>
      </c>
      <c r="L3649" t="s">
        <v>405</v>
      </c>
      <c r="M3649" t="str">
        <f>VLOOKUP(L3649,'A-Applications'!B:D,3,FALSE)</f>
        <v>Microsoft Visual Studio Pro MSDN</v>
      </c>
      <c r="N3649" t="s">
        <v>53</v>
      </c>
      <c r="O3649" s="42" t="s">
        <v>54</v>
      </c>
      <c r="P3649" t="s">
        <v>407</v>
      </c>
      <c r="Q3649" t="str">
        <f>VLOOKUP(KamstrupData[[#This Row],[IdLevel123]],'B-Business Capability'!B:L,10,FALSE)</f>
        <v>Idea-to-Release (I2R)</v>
      </c>
      <c r="R3649">
        <f>VLOOKUP(KamstrupData[[#This Row],[IdLevel123]],'B-Business Capability'!B:L,11,FALSE)</f>
        <v>420</v>
      </c>
      <c r="T3649" t="s">
        <v>1617</v>
      </c>
      <c r="U3649" t="str">
        <f>_xlfn.CONCAT(KamstrupData[[#This Row],[CountryCode]],"_",KamstrupData[[#This Row],[Business Area]],"_",KamstrupData[[#This Row],[DepartmentTeam]])</f>
        <v>DK10_Water - Technology Hardware_Hardware</v>
      </c>
      <c r="V3649" t="str">
        <f>VLOOKUP(KamstrupData[[#This Row],[ORG_Concat]],'O-Organization'!F:H,3,FALSE)</f>
        <v>11100_DK10_Water_Water - Technology Hardware_Hardware</v>
      </c>
    </row>
    <row r="3650" spans="4:22">
      <c r="D3650" t="s">
        <v>507</v>
      </c>
      <c r="E3650" t="str">
        <f>VLOOKUP(D3650,'B-Business Capability'!B:H,5,FALSE)</f>
        <v>Product &amp; Software Development</v>
      </c>
      <c r="F3650" t="str">
        <f>VLOOKUP(D3650,'B-Business Capability'!B:H,6,FALSE)</f>
        <v>Engineering</v>
      </c>
      <c r="G3650" t="str">
        <f>VLOOKUP(D3650,'B-Business Capability'!B:H,7,FALSE)</f>
        <v>Construction &amp; Development</v>
      </c>
      <c r="I3650" t="s">
        <v>253</v>
      </c>
      <c r="J3650" t="s">
        <v>1614</v>
      </c>
      <c r="K3650" t="s">
        <v>1615</v>
      </c>
      <c r="L3650" t="s">
        <v>405</v>
      </c>
      <c r="M3650" t="str">
        <f>VLOOKUP(L3650,'A-Applications'!B:D,3,FALSE)</f>
        <v>Microsoft Visual Studio Pro MSDN</v>
      </c>
      <c r="N3650" t="s">
        <v>53</v>
      </c>
      <c r="O3650" s="42" t="s">
        <v>54</v>
      </c>
      <c r="P3650" t="s">
        <v>407</v>
      </c>
      <c r="Q3650" t="str">
        <f>VLOOKUP(KamstrupData[[#This Row],[IdLevel123]],'B-Business Capability'!B:L,10,FALSE)</f>
        <v>Idea-to-Release (I2R)</v>
      </c>
      <c r="R3650">
        <f>VLOOKUP(KamstrupData[[#This Row],[IdLevel123]],'B-Business Capability'!B:L,11,FALSE)</f>
        <v>420</v>
      </c>
      <c r="T3650" t="s">
        <v>1620</v>
      </c>
      <c r="U3650" t="str">
        <f>_xlfn.CONCAT(KamstrupData[[#This Row],[CountryCode]],"_",KamstrupData[[#This Row],[Business Area]],"_",KamstrupData[[#This Row],[DepartmentTeam]])</f>
        <v>DK10_Water - Technology Hardware_Mech</v>
      </c>
      <c r="V3650" t="str">
        <f>VLOOKUP(KamstrupData[[#This Row],[ORG_Concat]],'O-Organization'!F:H,3,FALSE)</f>
        <v>11101_DK10_Water_Water - Technology Hardware_Mech</v>
      </c>
    </row>
    <row r="3651" spans="4:22">
      <c r="D3651" t="s">
        <v>507</v>
      </c>
      <c r="E3651" t="str">
        <f>VLOOKUP(D3651,'B-Business Capability'!B:H,5,FALSE)</f>
        <v>Product &amp; Software Development</v>
      </c>
      <c r="F3651" t="str">
        <f>VLOOKUP(D3651,'B-Business Capability'!B:H,6,FALSE)</f>
        <v>Engineering</v>
      </c>
      <c r="G3651" t="str">
        <f>VLOOKUP(D3651,'B-Business Capability'!B:H,7,FALSE)</f>
        <v>Construction &amp; Development</v>
      </c>
      <c r="I3651" t="s">
        <v>253</v>
      </c>
      <c r="J3651" t="s">
        <v>1614</v>
      </c>
      <c r="K3651" t="s">
        <v>1618</v>
      </c>
      <c r="L3651" t="s">
        <v>405</v>
      </c>
      <c r="M3651" t="str">
        <f>VLOOKUP(L3651,'A-Applications'!B:D,3,FALSE)</f>
        <v>Microsoft Visual Studio Pro MSDN</v>
      </c>
      <c r="N3651" t="s">
        <v>53</v>
      </c>
      <c r="O3651" s="42" t="s">
        <v>54</v>
      </c>
      <c r="P3651" t="s">
        <v>407</v>
      </c>
      <c r="Q3651" t="str">
        <f>VLOOKUP(KamstrupData[[#This Row],[IdLevel123]],'B-Business Capability'!B:L,10,FALSE)</f>
        <v>Idea-to-Release (I2R)</v>
      </c>
      <c r="R3651">
        <f>VLOOKUP(KamstrupData[[#This Row],[IdLevel123]],'B-Business Capability'!B:L,11,FALSE)</f>
        <v>420</v>
      </c>
      <c r="T3651" t="s">
        <v>1619</v>
      </c>
      <c r="U3651" t="str">
        <f>_xlfn.CONCAT(KamstrupData[[#This Row],[CountryCode]],"_",KamstrupData[[#This Row],[Business Area]],"_",KamstrupData[[#This Row],[DepartmentTeam]])</f>
        <v>DK10_Water - Technology Hardware_Tech</v>
      </c>
      <c r="V3651" t="str">
        <f>VLOOKUP(KamstrupData[[#This Row],[ORG_Concat]],'O-Organization'!F:H,3,FALSE)</f>
        <v>11102_DK10_Water_Water - Technology Hardware_Tech</v>
      </c>
    </row>
    <row r="3652" spans="4:22">
      <c r="D3652" t="s">
        <v>507</v>
      </c>
      <c r="E3652" t="str">
        <f>VLOOKUP(D3652,'B-Business Capability'!B:H,5,FALSE)</f>
        <v>Product &amp; Software Development</v>
      </c>
      <c r="F3652" t="str">
        <f>VLOOKUP(D3652,'B-Business Capability'!B:H,6,FALSE)</f>
        <v>Engineering</v>
      </c>
      <c r="G3652" t="str">
        <f>VLOOKUP(D3652,'B-Business Capability'!B:H,7,FALSE)</f>
        <v>Construction &amp; Development</v>
      </c>
      <c r="I3652" t="s">
        <v>253</v>
      </c>
      <c r="J3652" t="s">
        <v>1614</v>
      </c>
      <c r="K3652" t="s">
        <v>882</v>
      </c>
      <c r="L3652" t="s">
        <v>405</v>
      </c>
      <c r="M3652" t="str">
        <f>VLOOKUP(L3652,'A-Applications'!B:D,3,FALSE)</f>
        <v>Microsoft Visual Studio Pro MSDN</v>
      </c>
      <c r="N3652" t="s">
        <v>53</v>
      </c>
      <c r="O3652" s="42" t="s">
        <v>54</v>
      </c>
      <c r="P3652" t="s">
        <v>407</v>
      </c>
      <c r="Q3652" t="str">
        <f>VLOOKUP(KamstrupData[[#This Row],[IdLevel123]],'B-Business Capability'!B:L,10,FALSE)</f>
        <v>Idea-to-Release (I2R)</v>
      </c>
      <c r="R3652">
        <f>VLOOKUP(KamstrupData[[#This Row],[IdLevel123]],'B-Business Capability'!B:L,11,FALSE)</f>
        <v>420</v>
      </c>
      <c r="T3652" t="s">
        <v>1638</v>
      </c>
      <c r="U3652" t="str">
        <f>_xlfn.CONCAT(KamstrupData[[#This Row],[CountryCode]],"_",KamstrupData[[#This Row],[Business Area]],"_",KamstrupData[[#This Row],[DepartmentTeam]])</f>
        <v>DK10_Water - Technology Hardware_Tools &amp; Apps</v>
      </c>
      <c r="V3652" t="str">
        <f>VLOOKUP(KamstrupData[[#This Row],[ORG_Concat]],'O-Organization'!F:H,3,FALSE)</f>
        <v>11103_DK10_Water_Water - Technology Hardware_Tools &amp; Apps</v>
      </c>
    </row>
    <row r="3653" spans="4:22">
      <c r="D3653" t="s">
        <v>507</v>
      </c>
      <c r="E3653" t="str">
        <f>VLOOKUP(D3653,'B-Business Capability'!B:H,5,FALSE)</f>
        <v>Product &amp; Software Development</v>
      </c>
      <c r="F3653" t="str">
        <f>VLOOKUP(D3653,'B-Business Capability'!B:H,6,FALSE)</f>
        <v>Engineering</v>
      </c>
      <c r="G3653" t="str">
        <f>VLOOKUP(D3653,'B-Business Capability'!B:H,7,FALSE)</f>
        <v>Construction &amp; Development</v>
      </c>
      <c r="I3653" t="s">
        <v>253</v>
      </c>
      <c r="J3653" t="s">
        <v>1614</v>
      </c>
      <c r="K3653" t="s">
        <v>1623</v>
      </c>
      <c r="L3653" t="s">
        <v>893</v>
      </c>
      <c r="M3653" t="str">
        <f>VLOOKUP(L3653,'A-Applications'!B:D,3,FALSE)</f>
        <v>J-Link</v>
      </c>
      <c r="N3653" t="s">
        <v>53</v>
      </c>
      <c r="O3653" s="42" t="s">
        <v>66</v>
      </c>
      <c r="P3653" t="s">
        <v>916</v>
      </c>
      <c r="Q3653" t="str">
        <f>VLOOKUP(KamstrupData[[#This Row],[IdLevel123]],'B-Business Capability'!B:L,10,FALSE)</f>
        <v>Idea-to-Release (I2R)</v>
      </c>
      <c r="R3653">
        <f>VLOOKUP(KamstrupData[[#This Row],[IdLevel123]],'B-Business Capability'!B:L,11,FALSE)</f>
        <v>420</v>
      </c>
      <c r="T3653" t="s">
        <v>1637</v>
      </c>
      <c r="U3653" t="str">
        <f>_xlfn.CONCAT(KamstrupData[[#This Row],[CountryCode]],"_",KamstrupData[[#This Row],[Business Area]],"_",KamstrupData[[#This Row],[DepartmentTeam]])</f>
        <v>DK10_Water - Technology Hardware_FW</v>
      </c>
      <c r="V3653" t="str">
        <f>VLOOKUP(KamstrupData[[#This Row],[ORG_Concat]],'O-Organization'!F:H,3,FALSE)</f>
        <v>11099_DK10_Water_Water - Technology Hardware_FW</v>
      </c>
    </row>
    <row r="3654" spans="4:22">
      <c r="D3654" t="s">
        <v>507</v>
      </c>
      <c r="E3654" t="str">
        <f>VLOOKUP(D3654,'B-Business Capability'!B:H,5,FALSE)</f>
        <v>Product &amp; Software Development</v>
      </c>
      <c r="F3654" t="str">
        <f>VLOOKUP(D3654,'B-Business Capability'!B:H,6,FALSE)</f>
        <v>Engineering</v>
      </c>
      <c r="G3654" t="str">
        <f>VLOOKUP(D3654,'B-Business Capability'!B:H,7,FALSE)</f>
        <v>Construction &amp; Development</v>
      </c>
      <c r="I3654" t="s">
        <v>253</v>
      </c>
      <c r="J3654" t="s">
        <v>1614</v>
      </c>
      <c r="K3654" t="s">
        <v>1623</v>
      </c>
      <c r="L3654" t="s">
        <v>1641</v>
      </c>
      <c r="M3654" t="str">
        <f>VLOOKUP(L3654,'A-Applications'!B:D,3,FALSE)</f>
        <v>Kleopetra</v>
      </c>
      <c r="N3654" t="s">
        <v>53</v>
      </c>
      <c r="O3654" s="42" t="s">
        <v>54</v>
      </c>
      <c r="P3654" t="s">
        <v>916</v>
      </c>
      <c r="Q3654" t="str">
        <f>VLOOKUP(KamstrupData[[#This Row],[IdLevel123]],'B-Business Capability'!B:L,10,FALSE)</f>
        <v>Idea-to-Release (I2R)</v>
      </c>
      <c r="R3654">
        <f>VLOOKUP(KamstrupData[[#This Row],[IdLevel123]],'B-Business Capability'!B:L,11,FALSE)</f>
        <v>420</v>
      </c>
      <c r="T3654" t="s">
        <v>1637</v>
      </c>
      <c r="U3654" t="str">
        <f>_xlfn.CONCAT(KamstrupData[[#This Row],[CountryCode]],"_",KamstrupData[[#This Row],[Business Area]],"_",KamstrupData[[#This Row],[DepartmentTeam]])</f>
        <v>DK10_Water - Technology Hardware_FW</v>
      </c>
      <c r="V3654" t="str">
        <f>VLOOKUP(KamstrupData[[#This Row],[ORG_Concat]],'O-Organization'!F:H,3,FALSE)</f>
        <v>11099_DK10_Water_Water - Technology Hardware_FW</v>
      </c>
    </row>
    <row r="3655" spans="4:22">
      <c r="D3655" t="s">
        <v>507</v>
      </c>
      <c r="E3655" t="str">
        <f>VLOOKUP(D3655,'B-Business Capability'!B:H,5,FALSE)</f>
        <v>Product &amp; Software Development</v>
      </c>
      <c r="F3655" t="str">
        <f>VLOOKUP(D3655,'B-Business Capability'!B:H,6,FALSE)</f>
        <v>Engineering</v>
      </c>
      <c r="G3655" t="str">
        <f>VLOOKUP(D3655,'B-Business Capability'!B:H,7,FALSE)</f>
        <v>Construction &amp; Development</v>
      </c>
      <c r="I3655" t="s">
        <v>253</v>
      </c>
      <c r="J3655" t="s">
        <v>1614</v>
      </c>
      <c r="K3655" t="s">
        <v>1618</v>
      </c>
      <c r="L3655" t="s">
        <v>1641</v>
      </c>
      <c r="M3655" t="str">
        <f>VLOOKUP(L3655,'A-Applications'!B:D,3,FALSE)</f>
        <v>Kleopetra</v>
      </c>
      <c r="N3655" t="s">
        <v>53</v>
      </c>
      <c r="O3655" s="42" t="s">
        <v>54</v>
      </c>
      <c r="P3655" t="s">
        <v>407</v>
      </c>
      <c r="Q3655" t="str">
        <f>VLOOKUP(KamstrupData[[#This Row],[IdLevel123]],'B-Business Capability'!B:L,10,FALSE)</f>
        <v>Idea-to-Release (I2R)</v>
      </c>
      <c r="R3655">
        <f>VLOOKUP(KamstrupData[[#This Row],[IdLevel123]],'B-Business Capability'!B:L,11,FALSE)</f>
        <v>420</v>
      </c>
      <c r="T3655" t="s">
        <v>1642</v>
      </c>
      <c r="U3655" t="str">
        <f>_xlfn.CONCAT(KamstrupData[[#This Row],[CountryCode]],"_",KamstrupData[[#This Row],[Business Area]],"_",KamstrupData[[#This Row],[DepartmentTeam]])</f>
        <v>DK10_Water - Technology Hardware_Tech</v>
      </c>
      <c r="V3655" t="str">
        <f>VLOOKUP(KamstrupData[[#This Row],[ORG_Concat]],'O-Organization'!F:H,3,FALSE)</f>
        <v>11102_DK10_Water_Water - Technology Hardware_Tech</v>
      </c>
    </row>
    <row r="3656" spans="4:22">
      <c r="D3656" t="s">
        <v>507</v>
      </c>
      <c r="E3656" t="str">
        <f>VLOOKUP(D3656,'B-Business Capability'!B:H,5,FALSE)</f>
        <v>Product &amp; Software Development</v>
      </c>
      <c r="F3656" t="str">
        <f>VLOOKUP(D3656,'B-Business Capability'!B:H,6,FALSE)</f>
        <v>Engineering</v>
      </c>
      <c r="G3656" t="str">
        <f>VLOOKUP(D3656,'B-Business Capability'!B:H,7,FALSE)</f>
        <v>Construction &amp; Development</v>
      </c>
      <c r="I3656" t="s">
        <v>253</v>
      </c>
      <c r="J3656" t="s">
        <v>1614</v>
      </c>
      <c r="K3656" t="s">
        <v>883</v>
      </c>
      <c r="L3656" t="s">
        <v>894</v>
      </c>
      <c r="M3656" t="str">
        <f>VLOOKUP(L3656,'A-Applications'!B:D,3,FALSE)</f>
        <v>Matlab</v>
      </c>
      <c r="N3656" t="s">
        <v>53</v>
      </c>
      <c r="O3656" s="42" t="s">
        <v>54</v>
      </c>
      <c r="P3656" t="s">
        <v>407</v>
      </c>
      <c r="Q3656" t="str">
        <f>VLOOKUP(KamstrupData[[#This Row],[IdLevel123]],'B-Business Capability'!B:L,10,FALSE)</f>
        <v>Idea-to-Release (I2R)</v>
      </c>
      <c r="R3656">
        <f>VLOOKUP(KamstrupData[[#This Row],[IdLevel123]],'B-Business Capability'!B:L,11,FALSE)</f>
        <v>420</v>
      </c>
      <c r="T3656" t="s">
        <v>1617</v>
      </c>
      <c r="U3656" t="str">
        <f>_xlfn.CONCAT(KamstrupData[[#This Row],[CountryCode]],"_",KamstrupData[[#This Row],[Business Area]],"_",KamstrupData[[#This Row],[DepartmentTeam]])</f>
        <v>DK10_Water - Technology Hardware_Hardware</v>
      </c>
      <c r="V3656" t="str">
        <f>VLOOKUP(KamstrupData[[#This Row],[ORG_Concat]],'O-Organization'!F:H,3,FALSE)</f>
        <v>11100_DK10_Water_Water - Technology Hardware_Hardware</v>
      </c>
    </row>
    <row r="3657" spans="4:22">
      <c r="D3657" t="s">
        <v>507</v>
      </c>
      <c r="E3657" t="str">
        <f>VLOOKUP(D3657,'B-Business Capability'!B:H,5,FALSE)</f>
        <v>Product &amp; Software Development</v>
      </c>
      <c r="F3657" t="str">
        <f>VLOOKUP(D3657,'B-Business Capability'!B:H,6,FALSE)</f>
        <v>Engineering</v>
      </c>
      <c r="G3657" t="str">
        <f>VLOOKUP(D3657,'B-Business Capability'!B:H,7,FALSE)</f>
        <v>Construction &amp; Development</v>
      </c>
      <c r="I3657" t="s">
        <v>253</v>
      </c>
      <c r="J3657" t="s">
        <v>1614</v>
      </c>
      <c r="K3657" t="s">
        <v>1615</v>
      </c>
      <c r="L3657" t="s">
        <v>894</v>
      </c>
      <c r="M3657" t="str">
        <f>VLOOKUP(L3657,'A-Applications'!B:D,3,FALSE)</f>
        <v>Matlab</v>
      </c>
      <c r="N3657" t="s">
        <v>53</v>
      </c>
      <c r="O3657" s="42" t="s">
        <v>54</v>
      </c>
      <c r="P3657" t="s">
        <v>407</v>
      </c>
      <c r="Q3657" t="str">
        <f>VLOOKUP(KamstrupData[[#This Row],[IdLevel123]],'B-Business Capability'!B:L,10,FALSE)</f>
        <v>Idea-to-Release (I2R)</v>
      </c>
      <c r="R3657">
        <f>VLOOKUP(KamstrupData[[#This Row],[IdLevel123]],'B-Business Capability'!B:L,11,FALSE)</f>
        <v>420</v>
      </c>
      <c r="T3657" t="s">
        <v>1620</v>
      </c>
      <c r="U3657" t="str">
        <f>_xlfn.CONCAT(KamstrupData[[#This Row],[CountryCode]],"_",KamstrupData[[#This Row],[Business Area]],"_",KamstrupData[[#This Row],[DepartmentTeam]])</f>
        <v>DK10_Water - Technology Hardware_Mech</v>
      </c>
      <c r="V3657" t="str">
        <f>VLOOKUP(KamstrupData[[#This Row],[ORG_Concat]],'O-Organization'!F:H,3,FALSE)</f>
        <v>11101_DK10_Water_Water - Technology Hardware_Mech</v>
      </c>
    </row>
    <row r="3658" spans="4:22">
      <c r="D3658" t="s">
        <v>852</v>
      </c>
      <c r="E3658" t="str">
        <f>VLOOKUP(D3658,'B-Business Capability'!B:H,5,FALSE)</f>
        <v>Product &amp; Software Development</v>
      </c>
      <c r="F3658" t="str">
        <f>VLOOKUP(D3658,'B-Business Capability'!B:H,6,FALSE)</f>
        <v>Engineering</v>
      </c>
      <c r="G3658" t="str">
        <f>VLOOKUP(D3658,'B-Business Capability'!B:H,7,FALSE)</f>
        <v>Conceptualization</v>
      </c>
      <c r="I3658" t="s">
        <v>253</v>
      </c>
      <c r="J3658" t="s">
        <v>1614</v>
      </c>
      <c r="K3658" t="s">
        <v>883</v>
      </c>
      <c r="L3658" t="s">
        <v>105</v>
      </c>
      <c r="M3658" t="str">
        <f>VLOOKUP(L3658,'A-Applications'!B:D,3,FALSE)</f>
        <v>Microsoft Visio</v>
      </c>
      <c r="N3658" t="s">
        <v>53</v>
      </c>
      <c r="O3658" s="42" t="s">
        <v>54</v>
      </c>
      <c r="P3658" t="s">
        <v>407</v>
      </c>
      <c r="Q3658" t="str">
        <f>VLOOKUP(KamstrupData[[#This Row],[IdLevel123]],'B-Business Capability'!B:L,10,FALSE)</f>
        <v>Idea-to-Release (I2R)</v>
      </c>
      <c r="R3658">
        <f>VLOOKUP(KamstrupData[[#This Row],[IdLevel123]],'B-Business Capability'!B:L,11,FALSE)</f>
        <v>410</v>
      </c>
      <c r="T3658" t="s">
        <v>1617</v>
      </c>
      <c r="U3658" t="str">
        <f>_xlfn.CONCAT(KamstrupData[[#This Row],[CountryCode]],"_",KamstrupData[[#This Row],[Business Area]],"_",KamstrupData[[#This Row],[DepartmentTeam]])</f>
        <v>DK10_Water - Technology Hardware_Hardware</v>
      </c>
      <c r="V3658" t="str">
        <f>VLOOKUP(KamstrupData[[#This Row],[ORG_Concat]],'O-Organization'!F:H,3,FALSE)</f>
        <v>11100_DK10_Water_Water - Technology Hardware_Hardware</v>
      </c>
    </row>
    <row r="3659" spans="4:22">
      <c r="D3659" t="s">
        <v>507</v>
      </c>
      <c r="E3659" t="str">
        <f>VLOOKUP(D3659,'B-Business Capability'!B:H,5,FALSE)</f>
        <v>Product &amp; Software Development</v>
      </c>
      <c r="F3659" t="str">
        <f>VLOOKUP(D3659,'B-Business Capability'!B:H,6,FALSE)</f>
        <v>Engineering</v>
      </c>
      <c r="G3659" t="str">
        <f>VLOOKUP(D3659,'B-Business Capability'!B:H,7,FALSE)</f>
        <v>Construction &amp; Development</v>
      </c>
      <c r="I3659" t="s">
        <v>253</v>
      </c>
      <c r="J3659" t="s">
        <v>1614</v>
      </c>
      <c r="K3659" t="s">
        <v>1623</v>
      </c>
      <c r="L3659" t="s">
        <v>105</v>
      </c>
      <c r="M3659" t="str">
        <f>VLOOKUP(L3659,'A-Applications'!B:D,3,FALSE)</f>
        <v>Microsoft Visio</v>
      </c>
      <c r="N3659" t="s">
        <v>53</v>
      </c>
      <c r="O3659" s="42" t="s">
        <v>54</v>
      </c>
      <c r="P3659" t="s">
        <v>916</v>
      </c>
      <c r="Q3659" t="str">
        <f>VLOOKUP(KamstrupData[[#This Row],[IdLevel123]],'B-Business Capability'!B:L,10,FALSE)</f>
        <v>Idea-to-Release (I2R)</v>
      </c>
      <c r="R3659">
        <f>VLOOKUP(KamstrupData[[#This Row],[IdLevel123]],'B-Business Capability'!B:L,11,FALSE)</f>
        <v>420</v>
      </c>
      <c r="T3659" t="s">
        <v>1637</v>
      </c>
      <c r="U3659" t="str">
        <f>_xlfn.CONCAT(KamstrupData[[#This Row],[CountryCode]],"_",KamstrupData[[#This Row],[Business Area]],"_",KamstrupData[[#This Row],[DepartmentTeam]])</f>
        <v>DK10_Water - Technology Hardware_FW</v>
      </c>
      <c r="V3659" t="str">
        <f>VLOOKUP(KamstrupData[[#This Row],[ORG_Concat]],'O-Organization'!F:H,3,FALSE)</f>
        <v>11099_DK10_Water_Water - Technology Hardware_FW</v>
      </c>
    </row>
    <row r="3660" spans="4:22">
      <c r="D3660" t="s">
        <v>507</v>
      </c>
      <c r="E3660" t="str">
        <f>VLOOKUP(D3660,'B-Business Capability'!B:H,5,FALSE)</f>
        <v>Product &amp; Software Development</v>
      </c>
      <c r="F3660" t="str">
        <f>VLOOKUP(D3660,'B-Business Capability'!B:H,6,FALSE)</f>
        <v>Engineering</v>
      </c>
      <c r="G3660" t="str">
        <f>VLOOKUP(D3660,'B-Business Capability'!B:H,7,FALSE)</f>
        <v>Construction &amp; Development</v>
      </c>
      <c r="I3660" t="s">
        <v>253</v>
      </c>
      <c r="J3660" t="s">
        <v>1614</v>
      </c>
      <c r="K3660" t="s">
        <v>1618</v>
      </c>
      <c r="L3660" t="s">
        <v>105</v>
      </c>
      <c r="M3660" t="str">
        <f>VLOOKUP(L3660,'A-Applications'!B:D,3,FALSE)</f>
        <v>Microsoft Visio</v>
      </c>
      <c r="N3660" t="s">
        <v>53</v>
      </c>
      <c r="O3660" s="42" t="s">
        <v>54</v>
      </c>
      <c r="P3660" t="s">
        <v>407</v>
      </c>
      <c r="Q3660" t="str">
        <f>VLOOKUP(KamstrupData[[#This Row],[IdLevel123]],'B-Business Capability'!B:L,10,FALSE)</f>
        <v>Idea-to-Release (I2R)</v>
      </c>
      <c r="R3660">
        <f>VLOOKUP(KamstrupData[[#This Row],[IdLevel123]],'B-Business Capability'!B:L,11,FALSE)</f>
        <v>420</v>
      </c>
      <c r="T3660" t="s">
        <v>1619</v>
      </c>
      <c r="U3660" t="str">
        <f>_xlfn.CONCAT(KamstrupData[[#This Row],[CountryCode]],"_",KamstrupData[[#This Row],[Business Area]],"_",KamstrupData[[#This Row],[DepartmentTeam]])</f>
        <v>DK10_Water - Technology Hardware_Tech</v>
      </c>
      <c r="V3660" t="str">
        <f>VLOOKUP(KamstrupData[[#This Row],[ORG_Concat]],'O-Organization'!F:H,3,FALSE)</f>
        <v>11102_DK10_Water_Water - Technology Hardware_Tech</v>
      </c>
    </row>
    <row r="3661" spans="4:22">
      <c r="D3661" t="s">
        <v>853</v>
      </c>
      <c r="E3661" t="str">
        <f>VLOOKUP(D3661,'B-Business Capability'!B:H,5,FALSE)</f>
        <v>Product &amp; Software Development</v>
      </c>
      <c r="F3661" t="str">
        <f>VLOOKUP(D3661,'B-Business Capability'!B:H,6,FALSE)</f>
        <v>Quality Management</v>
      </c>
      <c r="G3661" t="str">
        <f>VLOOKUP(D3661,'B-Business Capability'!B:H,7,FALSE)</f>
        <v>Manage Product Document</v>
      </c>
      <c r="I3661" t="s">
        <v>253</v>
      </c>
      <c r="J3661" t="s">
        <v>1614</v>
      </c>
      <c r="K3661" t="s">
        <v>883</v>
      </c>
      <c r="L3661" t="s">
        <v>105</v>
      </c>
      <c r="M3661" t="str">
        <f>VLOOKUP(L3661,'A-Applications'!B:D,3,FALSE)</f>
        <v>Microsoft Visio</v>
      </c>
      <c r="N3661" t="s">
        <v>53</v>
      </c>
      <c r="O3661" s="42" t="s">
        <v>54</v>
      </c>
      <c r="P3661" t="s">
        <v>407</v>
      </c>
      <c r="Q3661" t="str">
        <f>VLOOKUP(KamstrupData[[#This Row],[IdLevel123]],'B-Business Capability'!B:L,10,FALSE)</f>
        <v>Idea-to-Release (I2R)</v>
      </c>
      <c r="R3661">
        <f>VLOOKUP(KamstrupData[[#This Row],[IdLevel123]],'B-Business Capability'!B:L,11,FALSE)</f>
        <v>904</v>
      </c>
      <c r="T3661" t="s">
        <v>1617</v>
      </c>
      <c r="U3661" t="str">
        <f>_xlfn.CONCAT(KamstrupData[[#This Row],[CountryCode]],"_",KamstrupData[[#This Row],[Business Area]],"_",KamstrupData[[#This Row],[DepartmentTeam]])</f>
        <v>DK10_Water - Technology Hardware_Hardware</v>
      </c>
      <c r="V3661" t="str">
        <f>VLOOKUP(KamstrupData[[#This Row],[ORG_Concat]],'O-Organization'!F:H,3,FALSE)</f>
        <v>11100_DK10_Water_Water - Technology Hardware_Hardware</v>
      </c>
    </row>
    <row r="3662" spans="4:22">
      <c r="D3662" t="s">
        <v>853</v>
      </c>
      <c r="E3662" t="str">
        <f>VLOOKUP(D3662,'B-Business Capability'!B:H,5,FALSE)</f>
        <v>Product &amp; Software Development</v>
      </c>
      <c r="F3662" t="str">
        <f>VLOOKUP(D3662,'B-Business Capability'!B:H,6,FALSE)</f>
        <v>Quality Management</v>
      </c>
      <c r="G3662" t="str">
        <f>VLOOKUP(D3662,'B-Business Capability'!B:H,7,FALSE)</f>
        <v>Manage Product Document</v>
      </c>
      <c r="I3662" t="s">
        <v>253</v>
      </c>
      <c r="J3662" t="s">
        <v>1614</v>
      </c>
      <c r="K3662" t="s">
        <v>1618</v>
      </c>
      <c r="L3662" t="s">
        <v>105</v>
      </c>
      <c r="M3662" t="str">
        <f>VLOOKUP(L3662,'A-Applications'!B:D,3,FALSE)</f>
        <v>Microsoft Visio</v>
      </c>
      <c r="N3662" t="s">
        <v>53</v>
      </c>
      <c r="O3662" s="42" t="s">
        <v>54</v>
      </c>
      <c r="P3662" t="s">
        <v>407</v>
      </c>
      <c r="Q3662" t="str">
        <f>VLOOKUP(KamstrupData[[#This Row],[IdLevel123]],'B-Business Capability'!B:L,10,FALSE)</f>
        <v>Idea-to-Release (I2R)</v>
      </c>
      <c r="R3662">
        <f>VLOOKUP(KamstrupData[[#This Row],[IdLevel123]],'B-Business Capability'!B:L,11,FALSE)</f>
        <v>904</v>
      </c>
      <c r="T3662" t="s">
        <v>1619</v>
      </c>
      <c r="U3662" t="str">
        <f>_xlfn.CONCAT(KamstrupData[[#This Row],[CountryCode]],"_",KamstrupData[[#This Row],[Business Area]],"_",KamstrupData[[#This Row],[DepartmentTeam]])</f>
        <v>DK10_Water - Technology Hardware_Tech</v>
      </c>
      <c r="V3662" t="str">
        <f>VLOOKUP(KamstrupData[[#This Row],[ORG_Concat]],'O-Organization'!F:H,3,FALSE)</f>
        <v>11102_DK10_Water_Water - Technology Hardware_Tech</v>
      </c>
    </row>
    <row r="3663" spans="4:22">
      <c r="D3663" t="s">
        <v>507</v>
      </c>
      <c r="E3663" t="str">
        <f>VLOOKUP(D3663,'B-Business Capability'!B:H,5,FALSE)</f>
        <v>Product &amp; Software Development</v>
      </c>
      <c r="F3663" t="str">
        <f>VLOOKUP(D3663,'B-Business Capability'!B:H,6,FALSE)</f>
        <v>Engineering</v>
      </c>
      <c r="G3663" t="str">
        <f>VLOOKUP(D3663,'B-Business Capability'!B:H,7,FALSE)</f>
        <v>Construction &amp; Development</v>
      </c>
      <c r="I3663" t="s">
        <v>253</v>
      </c>
      <c r="J3663" t="s">
        <v>1614</v>
      </c>
      <c r="K3663" t="s">
        <v>883</v>
      </c>
      <c r="L3663" t="s">
        <v>895</v>
      </c>
      <c r="M3663" t="str">
        <f>VLOOKUP(L3663,'A-Applications'!B:D,3,FALSE)</f>
        <v>Picoscope</v>
      </c>
      <c r="N3663" t="s">
        <v>53</v>
      </c>
      <c r="O3663" s="42" t="s">
        <v>54</v>
      </c>
      <c r="P3663" t="s">
        <v>407</v>
      </c>
      <c r="Q3663" t="str">
        <f>VLOOKUP(KamstrupData[[#This Row],[IdLevel123]],'B-Business Capability'!B:L,10,FALSE)</f>
        <v>Idea-to-Release (I2R)</v>
      </c>
      <c r="R3663">
        <f>VLOOKUP(KamstrupData[[#This Row],[IdLevel123]],'B-Business Capability'!B:L,11,FALSE)</f>
        <v>420</v>
      </c>
      <c r="T3663" t="s">
        <v>1617</v>
      </c>
      <c r="U3663" t="str">
        <f>_xlfn.CONCAT(KamstrupData[[#This Row],[CountryCode]],"_",KamstrupData[[#This Row],[Business Area]],"_",KamstrupData[[#This Row],[DepartmentTeam]])</f>
        <v>DK10_Water - Technology Hardware_Hardware</v>
      </c>
      <c r="V3663" t="str">
        <f>VLOOKUP(KamstrupData[[#This Row],[ORG_Concat]],'O-Organization'!F:H,3,FALSE)</f>
        <v>11100_DK10_Water_Water - Technology Hardware_Hardware</v>
      </c>
    </row>
    <row r="3664" spans="4:22">
      <c r="D3664" t="s">
        <v>507</v>
      </c>
      <c r="E3664" t="str">
        <f>VLOOKUP(D3664,'B-Business Capability'!B:H,5,FALSE)</f>
        <v>Product &amp; Software Development</v>
      </c>
      <c r="F3664" t="str">
        <f>VLOOKUP(D3664,'B-Business Capability'!B:H,6,FALSE)</f>
        <v>Engineering</v>
      </c>
      <c r="G3664" t="str">
        <f>VLOOKUP(D3664,'B-Business Capability'!B:H,7,FALSE)</f>
        <v>Construction &amp; Development</v>
      </c>
      <c r="I3664" t="s">
        <v>253</v>
      </c>
      <c r="J3664" t="s">
        <v>1614</v>
      </c>
      <c r="K3664" t="s">
        <v>1615</v>
      </c>
      <c r="L3664" t="s">
        <v>895</v>
      </c>
      <c r="M3664" t="str">
        <f>VLOOKUP(L3664,'A-Applications'!B:D,3,FALSE)</f>
        <v>Picoscope</v>
      </c>
      <c r="N3664" t="s">
        <v>53</v>
      </c>
      <c r="O3664" s="42" t="s">
        <v>54</v>
      </c>
      <c r="P3664" t="s">
        <v>407</v>
      </c>
      <c r="Q3664" t="str">
        <f>VLOOKUP(KamstrupData[[#This Row],[IdLevel123]],'B-Business Capability'!B:L,10,FALSE)</f>
        <v>Idea-to-Release (I2R)</v>
      </c>
      <c r="R3664">
        <f>VLOOKUP(KamstrupData[[#This Row],[IdLevel123]],'B-Business Capability'!B:L,11,FALSE)</f>
        <v>420</v>
      </c>
      <c r="T3664" t="s">
        <v>1620</v>
      </c>
      <c r="U3664" t="str">
        <f>_xlfn.CONCAT(KamstrupData[[#This Row],[CountryCode]],"_",KamstrupData[[#This Row],[Business Area]],"_",KamstrupData[[#This Row],[DepartmentTeam]])</f>
        <v>DK10_Water - Technology Hardware_Mech</v>
      </c>
      <c r="V3664" t="str">
        <f>VLOOKUP(KamstrupData[[#This Row],[ORG_Concat]],'O-Organization'!F:H,3,FALSE)</f>
        <v>11101_DK10_Water_Water - Technology Hardware_Mech</v>
      </c>
    </row>
    <row r="3665" spans="4:22">
      <c r="D3665" t="s">
        <v>507</v>
      </c>
      <c r="E3665" t="str">
        <f>VLOOKUP(D3665,'B-Business Capability'!B:H,5,FALSE)</f>
        <v>Product &amp; Software Development</v>
      </c>
      <c r="F3665" t="str">
        <f>VLOOKUP(D3665,'B-Business Capability'!B:H,6,FALSE)</f>
        <v>Engineering</v>
      </c>
      <c r="G3665" t="str">
        <f>VLOOKUP(D3665,'B-Business Capability'!B:H,7,FALSE)</f>
        <v>Construction &amp; Development</v>
      </c>
      <c r="I3665" t="s">
        <v>253</v>
      </c>
      <c r="J3665" t="s">
        <v>1614</v>
      </c>
      <c r="K3665" t="s">
        <v>1623</v>
      </c>
      <c r="L3665" t="s">
        <v>106</v>
      </c>
      <c r="M3665" t="str">
        <f>VLOOKUP(L3665,'A-Applications'!B:D,3,FALSE)</f>
        <v>Putty</v>
      </c>
      <c r="N3665" t="s">
        <v>53</v>
      </c>
      <c r="O3665" s="42" t="s">
        <v>54</v>
      </c>
      <c r="P3665" t="s">
        <v>916</v>
      </c>
      <c r="Q3665" t="str">
        <f>VLOOKUP(KamstrupData[[#This Row],[IdLevel123]],'B-Business Capability'!B:L,10,FALSE)</f>
        <v>Idea-to-Release (I2R)</v>
      </c>
      <c r="R3665">
        <f>VLOOKUP(KamstrupData[[#This Row],[IdLevel123]],'B-Business Capability'!B:L,11,FALSE)</f>
        <v>420</v>
      </c>
      <c r="T3665" t="s">
        <v>1637</v>
      </c>
      <c r="U3665" t="str">
        <f>_xlfn.CONCAT(KamstrupData[[#This Row],[CountryCode]],"_",KamstrupData[[#This Row],[Business Area]],"_",KamstrupData[[#This Row],[DepartmentTeam]])</f>
        <v>DK10_Water - Technology Hardware_FW</v>
      </c>
      <c r="V3665" t="str">
        <f>VLOOKUP(KamstrupData[[#This Row],[ORG_Concat]],'O-Organization'!F:H,3,FALSE)</f>
        <v>11099_DK10_Water_Water - Technology Hardware_FW</v>
      </c>
    </row>
    <row r="3666" spans="4:22">
      <c r="D3666" t="s">
        <v>507</v>
      </c>
      <c r="E3666" t="str">
        <f>VLOOKUP(D3666,'B-Business Capability'!B:H,5,FALSE)</f>
        <v>Product &amp; Software Development</v>
      </c>
      <c r="F3666" t="str">
        <f>VLOOKUP(D3666,'B-Business Capability'!B:H,6,FALSE)</f>
        <v>Engineering</v>
      </c>
      <c r="G3666" t="str">
        <f>VLOOKUP(D3666,'B-Business Capability'!B:H,7,FALSE)</f>
        <v>Construction &amp; Development</v>
      </c>
      <c r="I3666" t="s">
        <v>253</v>
      </c>
      <c r="J3666" t="s">
        <v>1614</v>
      </c>
      <c r="K3666" t="s">
        <v>883</v>
      </c>
      <c r="L3666" t="s">
        <v>106</v>
      </c>
      <c r="M3666" t="str">
        <f>VLOOKUP(L3666,'A-Applications'!B:D,3,FALSE)</f>
        <v>Putty</v>
      </c>
      <c r="N3666" t="s">
        <v>53</v>
      </c>
      <c r="O3666" s="42" t="s">
        <v>54</v>
      </c>
      <c r="P3666" t="s">
        <v>407</v>
      </c>
      <c r="Q3666" t="str">
        <f>VLOOKUP(KamstrupData[[#This Row],[IdLevel123]],'B-Business Capability'!B:L,10,FALSE)</f>
        <v>Idea-to-Release (I2R)</v>
      </c>
      <c r="R3666">
        <f>VLOOKUP(KamstrupData[[#This Row],[IdLevel123]],'B-Business Capability'!B:L,11,FALSE)</f>
        <v>420</v>
      </c>
      <c r="T3666" t="s">
        <v>1617</v>
      </c>
      <c r="U3666" t="str">
        <f>_xlfn.CONCAT(KamstrupData[[#This Row],[CountryCode]],"_",KamstrupData[[#This Row],[Business Area]],"_",KamstrupData[[#This Row],[DepartmentTeam]])</f>
        <v>DK10_Water - Technology Hardware_Hardware</v>
      </c>
      <c r="V3666" t="str">
        <f>VLOOKUP(KamstrupData[[#This Row],[ORG_Concat]],'O-Organization'!F:H,3,FALSE)</f>
        <v>11100_DK10_Water_Water - Technology Hardware_Hardware</v>
      </c>
    </row>
    <row r="3667" spans="4:22">
      <c r="D3667" t="s">
        <v>507</v>
      </c>
      <c r="E3667" t="str">
        <f>VLOOKUP(D3667,'B-Business Capability'!B:H,5,FALSE)</f>
        <v>Product &amp; Software Development</v>
      </c>
      <c r="F3667" t="str">
        <f>VLOOKUP(D3667,'B-Business Capability'!B:H,6,FALSE)</f>
        <v>Engineering</v>
      </c>
      <c r="G3667" t="str">
        <f>VLOOKUP(D3667,'B-Business Capability'!B:H,7,FALSE)</f>
        <v>Construction &amp; Development</v>
      </c>
      <c r="I3667" t="s">
        <v>253</v>
      </c>
      <c r="J3667" t="s">
        <v>1614</v>
      </c>
      <c r="K3667" t="s">
        <v>1618</v>
      </c>
      <c r="L3667" t="s">
        <v>106</v>
      </c>
      <c r="M3667" t="str">
        <f>VLOOKUP(L3667,'A-Applications'!B:D,3,FALSE)</f>
        <v>Putty</v>
      </c>
      <c r="N3667" t="s">
        <v>53</v>
      </c>
      <c r="O3667" s="42" t="s">
        <v>54</v>
      </c>
      <c r="P3667" t="s">
        <v>407</v>
      </c>
      <c r="Q3667" t="str">
        <f>VLOOKUP(KamstrupData[[#This Row],[IdLevel123]],'B-Business Capability'!B:L,10,FALSE)</f>
        <v>Idea-to-Release (I2R)</v>
      </c>
      <c r="R3667">
        <f>VLOOKUP(KamstrupData[[#This Row],[IdLevel123]],'B-Business Capability'!B:L,11,FALSE)</f>
        <v>420</v>
      </c>
      <c r="T3667" t="s">
        <v>1619</v>
      </c>
      <c r="U3667" t="str">
        <f>_xlfn.CONCAT(KamstrupData[[#This Row],[CountryCode]],"_",KamstrupData[[#This Row],[Business Area]],"_",KamstrupData[[#This Row],[DepartmentTeam]])</f>
        <v>DK10_Water - Technology Hardware_Tech</v>
      </c>
      <c r="V3667" t="str">
        <f>VLOOKUP(KamstrupData[[#This Row],[ORG_Concat]],'O-Organization'!F:H,3,FALSE)</f>
        <v>11102_DK10_Water_Water - Technology Hardware_Tech</v>
      </c>
    </row>
    <row r="3668" spans="4:22">
      <c r="D3668" t="s">
        <v>507</v>
      </c>
      <c r="E3668" t="str">
        <f>VLOOKUP(D3668,'B-Business Capability'!B:H,5,FALSE)</f>
        <v>Product &amp; Software Development</v>
      </c>
      <c r="F3668" t="str">
        <f>VLOOKUP(D3668,'B-Business Capability'!B:H,6,FALSE)</f>
        <v>Engineering</v>
      </c>
      <c r="G3668" t="str">
        <f>VLOOKUP(D3668,'B-Business Capability'!B:H,7,FALSE)</f>
        <v>Construction &amp; Development</v>
      </c>
      <c r="I3668" t="s">
        <v>253</v>
      </c>
      <c r="J3668" t="s">
        <v>1614</v>
      </c>
      <c r="K3668" t="s">
        <v>1623</v>
      </c>
      <c r="L3668" t="s">
        <v>896</v>
      </c>
      <c r="M3668" t="str">
        <f>VLOOKUP(L3668,'A-Applications'!B:D,3,FALSE)</f>
        <v>SEGGER Jlink</v>
      </c>
      <c r="N3668" t="s">
        <v>53</v>
      </c>
      <c r="O3668" s="42" t="s">
        <v>66</v>
      </c>
      <c r="P3668" t="s">
        <v>916</v>
      </c>
      <c r="Q3668" t="str">
        <f>VLOOKUP(KamstrupData[[#This Row],[IdLevel123]],'B-Business Capability'!B:L,10,FALSE)</f>
        <v>Idea-to-Release (I2R)</v>
      </c>
      <c r="R3668">
        <f>VLOOKUP(KamstrupData[[#This Row],[IdLevel123]],'B-Business Capability'!B:L,11,FALSE)</f>
        <v>420</v>
      </c>
      <c r="T3668" t="s">
        <v>1637</v>
      </c>
      <c r="U3668" t="str">
        <f>_xlfn.CONCAT(KamstrupData[[#This Row],[CountryCode]],"_",KamstrupData[[#This Row],[Business Area]],"_",KamstrupData[[#This Row],[DepartmentTeam]])</f>
        <v>DK10_Water - Technology Hardware_FW</v>
      </c>
      <c r="V3668" t="str">
        <f>VLOOKUP(KamstrupData[[#This Row],[ORG_Concat]],'O-Organization'!F:H,3,FALSE)</f>
        <v>11099_DK10_Water_Water - Technology Hardware_FW</v>
      </c>
    </row>
    <row r="3669" spans="4:22">
      <c r="D3669" t="s">
        <v>507</v>
      </c>
      <c r="E3669" t="str">
        <f>VLOOKUP(D3669,'B-Business Capability'!B:H,5,FALSE)</f>
        <v>Product &amp; Software Development</v>
      </c>
      <c r="F3669" t="str">
        <f>VLOOKUP(D3669,'B-Business Capability'!B:H,6,FALSE)</f>
        <v>Engineering</v>
      </c>
      <c r="G3669" t="str">
        <f>VLOOKUP(D3669,'B-Business Capability'!B:H,7,FALSE)</f>
        <v>Construction &amp; Development</v>
      </c>
      <c r="I3669" t="s">
        <v>253</v>
      </c>
      <c r="J3669" t="s">
        <v>1614</v>
      </c>
      <c r="K3669" t="s">
        <v>883</v>
      </c>
      <c r="L3669" t="s">
        <v>896</v>
      </c>
      <c r="M3669" t="str">
        <f>VLOOKUP(L3669,'A-Applications'!B:D,3,FALSE)</f>
        <v>SEGGER Jlink</v>
      </c>
      <c r="N3669" t="s">
        <v>53</v>
      </c>
      <c r="O3669" s="42" t="s">
        <v>54</v>
      </c>
      <c r="P3669" t="s">
        <v>407</v>
      </c>
      <c r="Q3669" t="str">
        <f>VLOOKUP(KamstrupData[[#This Row],[IdLevel123]],'B-Business Capability'!B:L,10,FALSE)</f>
        <v>Idea-to-Release (I2R)</v>
      </c>
      <c r="R3669">
        <f>VLOOKUP(KamstrupData[[#This Row],[IdLevel123]],'B-Business Capability'!B:L,11,FALSE)</f>
        <v>420</v>
      </c>
      <c r="T3669" t="s">
        <v>1643</v>
      </c>
      <c r="U3669" t="str">
        <f>_xlfn.CONCAT(KamstrupData[[#This Row],[CountryCode]],"_",KamstrupData[[#This Row],[Business Area]],"_",KamstrupData[[#This Row],[DepartmentTeam]])</f>
        <v>DK10_Water - Technology Hardware_Hardware</v>
      </c>
      <c r="V3669" t="str">
        <f>VLOOKUP(KamstrupData[[#This Row],[ORG_Concat]],'O-Organization'!F:H,3,FALSE)</f>
        <v>11100_DK10_Water_Water - Technology Hardware_Hardware</v>
      </c>
    </row>
    <row r="3670" spans="4:22">
      <c r="D3670" t="s">
        <v>507</v>
      </c>
      <c r="E3670" t="str">
        <f>VLOOKUP(D3670,'B-Business Capability'!B:H,5,FALSE)</f>
        <v>Product &amp; Software Development</v>
      </c>
      <c r="F3670" t="str">
        <f>VLOOKUP(D3670,'B-Business Capability'!B:H,6,FALSE)</f>
        <v>Engineering</v>
      </c>
      <c r="G3670" t="str">
        <f>VLOOKUP(D3670,'B-Business Capability'!B:H,7,FALSE)</f>
        <v>Construction &amp; Development</v>
      </c>
      <c r="I3670" t="s">
        <v>253</v>
      </c>
      <c r="J3670" t="s">
        <v>1614</v>
      </c>
      <c r="K3670" t="s">
        <v>1618</v>
      </c>
      <c r="L3670" t="s">
        <v>896</v>
      </c>
      <c r="M3670" t="str">
        <f>VLOOKUP(L3670,'A-Applications'!B:D,3,FALSE)</f>
        <v>SEGGER Jlink</v>
      </c>
      <c r="N3670" t="s">
        <v>53</v>
      </c>
      <c r="O3670" s="42" t="s">
        <v>369</v>
      </c>
      <c r="P3670" t="s">
        <v>407</v>
      </c>
      <c r="Q3670" t="str">
        <f>VLOOKUP(KamstrupData[[#This Row],[IdLevel123]],'B-Business Capability'!B:L,10,FALSE)</f>
        <v>Idea-to-Release (I2R)</v>
      </c>
      <c r="R3670">
        <f>VLOOKUP(KamstrupData[[#This Row],[IdLevel123]],'B-Business Capability'!B:L,11,FALSE)</f>
        <v>420</v>
      </c>
      <c r="T3670" t="s">
        <v>1644</v>
      </c>
      <c r="U3670" t="str">
        <f>_xlfn.CONCAT(KamstrupData[[#This Row],[CountryCode]],"_",KamstrupData[[#This Row],[Business Area]],"_",KamstrupData[[#This Row],[DepartmentTeam]])</f>
        <v>DK10_Water - Technology Hardware_Tech</v>
      </c>
      <c r="V3670" t="str">
        <f>VLOOKUP(KamstrupData[[#This Row],[ORG_Concat]],'O-Organization'!F:H,3,FALSE)</f>
        <v>11102_DK10_Water_Water - Technology Hardware_Tech</v>
      </c>
    </row>
    <row r="3671" spans="4:22">
      <c r="D3671" t="s">
        <v>507</v>
      </c>
      <c r="E3671" t="str">
        <f>VLOOKUP(D3671,'B-Business Capability'!B:H,5,FALSE)</f>
        <v>Product &amp; Software Development</v>
      </c>
      <c r="F3671" t="str">
        <f>VLOOKUP(D3671,'B-Business Capability'!B:H,6,FALSE)</f>
        <v>Engineering</v>
      </c>
      <c r="G3671" t="str">
        <f>VLOOKUP(D3671,'B-Business Capability'!B:H,7,FALSE)</f>
        <v>Construction &amp; Development</v>
      </c>
      <c r="I3671" t="s">
        <v>253</v>
      </c>
      <c r="J3671" t="s">
        <v>1614</v>
      </c>
      <c r="K3671" t="s">
        <v>883</v>
      </c>
      <c r="L3671" t="s">
        <v>897</v>
      </c>
      <c r="M3671" t="str">
        <f>VLOOKUP(L3671,'A-Applications'!B:D,3,FALSE)</f>
        <v>CST Studio Suite</v>
      </c>
      <c r="N3671" t="s">
        <v>53</v>
      </c>
      <c r="O3671" s="42" t="s">
        <v>54</v>
      </c>
      <c r="P3671" t="s">
        <v>407</v>
      </c>
      <c r="Q3671" t="str">
        <f>VLOOKUP(KamstrupData[[#This Row],[IdLevel123]],'B-Business Capability'!B:L,10,FALSE)</f>
        <v>Idea-to-Release (I2R)</v>
      </c>
      <c r="R3671">
        <f>VLOOKUP(KamstrupData[[#This Row],[IdLevel123]],'B-Business Capability'!B:L,11,FALSE)</f>
        <v>420</v>
      </c>
      <c r="T3671" t="s">
        <v>1617</v>
      </c>
      <c r="U3671" t="str">
        <f>_xlfn.CONCAT(KamstrupData[[#This Row],[CountryCode]],"_",KamstrupData[[#This Row],[Business Area]],"_",KamstrupData[[#This Row],[DepartmentTeam]])</f>
        <v>DK10_Water - Technology Hardware_Hardware</v>
      </c>
      <c r="V3671" t="str">
        <f>VLOOKUP(KamstrupData[[#This Row],[ORG_Concat]],'O-Organization'!F:H,3,FALSE)</f>
        <v>11100_DK10_Water_Water - Technology Hardware_Hardware</v>
      </c>
    </row>
    <row r="3672" spans="4:22">
      <c r="D3672" t="s">
        <v>507</v>
      </c>
      <c r="E3672" t="str">
        <f>VLOOKUP(D3672,'B-Business Capability'!B:H,5,FALSE)</f>
        <v>Product &amp; Software Development</v>
      </c>
      <c r="F3672" t="str">
        <f>VLOOKUP(D3672,'B-Business Capability'!B:H,6,FALSE)</f>
        <v>Engineering</v>
      </c>
      <c r="G3672" t="str">
        <f>VLOOKUP(D3672,'B-Business Capability'!B:H,7,FALSE)</f>
        <v>Construction &amp; Development</v>
      </c>
      <c r="I3672" t="s">
        <v>253</v>
      </c>
      <c r="J3672" t="s">
        <v>1614</v>
      </c>
      <c r="K3672" t="s">
        <v>883</v>
      </c>
      <c r="L3672" t="s">
        <v>107</v>
      </c>
      <c r="M3672" t="str">
        <f>VLOOKUP(L3672,'A-Applications'!B:D,3,FALSE)</f>
        <v>GITLAB</v>
      </c>
      <c r="N3672" t="s">
        <v>53</v>
      </c>
      <c r="O3672" s="42" t="s">
        <v>54</v>
      </c>
      <c r="P3672" t="s">
        <v>916</v>
      </c>
      <c r="Q3672" t="str">
        <f>VLOOKUP(KamstrupData[[#This Row],[IdLevel123]],'B-Business Capability'!B:L,10,FALSE)</f>
        <v>Idea-to-Release (I2R)</v>
      </c>
      <c r="R3672">
        <f>VLOOKUP(KamstrupData[[#This Row],[IdLevel123]],'B-Business Capability'!B:L,11,FALSE)</f>
        <v>420</v>
      </c>
      <c r="T3672" t="s">
        <v>1617</v>
      </c>
      <c r="U3672" t="str">
        <f>_xlfn.CONCAT(KamstrupData[[#This Row],[CountryCode]],"_",KamstrupData[[#This Row],[Business Area]],"_",KamstrupData[[#This Row],[DepartmentTeam]])</f>
        <v>DK10_Water - Technology Hardware_Hardware</v>
      </c>
      <c r="V3672" t="str">
        <f>VLOOKUP(KamstrupData[[#This Row],[ORG_Concat]],'O-Organization'!F:H,3,FALSE)</f>
        <v>11100_DK10_Water_Water - Technology Hardware_Hardware</v>
      </c>
    </row>
    <row r="3673" spans="4:22">
      <c r="D3673" t="s">
        <v>507</v>
      </c>
      <c r="E3673" t="str">
        <f>VLOOKUP(D3673,'B-Business Capability'!B:H,5,FALSE)</f>
        <v>Product &amp; Software Development</v>
      </c>
      <c r="F3673" t="str">
        <f>VLOOKUP(D3673,'B-Business Capability'!B:H,6,FALSE)</f>
        <v>Engineering</v>
      </c>
      <c r="G3673" t="str">
        <f>VLOOKUP(D3673,'B-Business Capability'!B:H,7,FALSE)</f>
        <v>Construction &amp; Development</v>
      </c>
      <c r="I3673" t="s">
        <v>253</v>
      </c>
      <c r="J3673" t="s">
        <v>1614</v>
      </c>
      <c r="K3673" t="s">
        <v>883</v>
      </c>
      <c r="L3673" t="s">
        <v>107</v>
      </c>
      <c r="M3673" t="str">
        <f>VLOOKUP(L3673,'A-Applications'!B:D,3,FALSE)</f>
        <v>GITLAB</v>
      </c>
      <c r="N3673" t="s">
        <v>53</v>
      </c>
      <c r="O3673" s="42" t="s">
        <v>54</v>
      </c>
      <c r="P3673" t="s">
        <v>407</v>
      </c>
      <c r="Q3673" t="str">
        <f>VLOOKUP(KamstrupData[[#This Row],[IdLevel123]],'B-Business Capability'!B:L,10,FALSE)</f>
        <v>Idea-to-Release (I2R)</v>
      </c>
      <c r="R3673">
        <f>VLOOKUP(KamstrupData[[#This Row],[IdLevel123]],'B-Business Capability'!B:L,11,FALSE)</f>
        <v>420</v>
      </c>
      <c r="T3673" t="s">
        <v>1617</v>
      </c>
      <c r="U3673" t="str">
        <f>_xlfn.CONCAT(KamstrupData[[#This Row],[CountryCode]],"_",KamstrupData[[#This Row],[Business Area]],"_",KamstrupData[[#This Row],[DepartmentTeam]])</f>
        <v>DK10_Water - Technology Hardware_Hardware</v>
      </c>
      <c r="V3673" t="str">
        <f>VLOOKUP(KamstrupData[[#This Row],[ORG_Concat]],'O-Organization'!F:H,3,FALSE)</f>
        <v>11100_DK10_Water_Water - Technology Hardware_Hardware</v>
      </c>
    </row>
    <row r="3674" spans="4:22">
      <c r="D3674" t="s">
        <v>507</v>
      </c>
      <c r="E3674" t="str">
        <f>VLOOKUP(D3674,'B-Business Capability'!B:H,5,FALSE)</f>
        <v>Product &amp; Software Development</v>
      </c>
      <c r="F3674" t="str">
        <f>VLOOKUP(D3674,'B-Business Capability'!B:H,6,FALSE)</f>
        <v>Engineering</v>
      </c>
      <c r="G3674" t="str">
        <f>VLOOKUP(D3674,'B-Business Capability'!B:H,7,FALSE)</f>
        <v>Construction &amp; Development</v>
      </c>
      <c r="I3674" t="s">
        <v>253</v>
      </c>
      <c r="J3674" t="s">
        <v>1614</v>
      </c>
      <c r="K3674" t="s">
        <v>882</v>
      </c>
      <c r="L3674" t="s">
        <v>107</v>
      </c>
      <c r="M3674" t="str">
        <f>VLOOKUP(L3674,'A-Applications'!B:D,3,FALSE)</f>
        <v>GITLAB</v>
      </c>
      <c r="N3674" t="s">
        <v>53</v>
      </c>
      <c r="O3674" s="42" t="s">
        <v>369</v>
      </c>
      <c r="P3674" t="s">
        <v>407</v>
      </c>
      <c r="Q3674" t="str">
        <f>VLOOKUP(KamstrupData[[#This Row],[IdLevel123]],'B-Business Capability'!B:L,10,FALSE)</f>
        <v>Idea-to-Release (I2R)</v>
      </c>
      <c r="R3674">
        <f>VLOOKUP(KamstrupData[[#This Row],[IdLevel123]],'B-Business Capability'!B:L,11,FALSE)</f>
        <v>420</v>
      </c>
      <c r="T3674" t="s">
        <v>1638</v>
      </c>
      <c r="U3674" t="str">
        <f>_xlfn.CONCAT(KamstrupData[[#This Row],[CountryCode]],"_",KamstrupData[[#This Row],[Business Area]],"_",KamstrupData[[#This Row],[DepartmentTeam]])</f>
        <v>DK10_Water - Technology Hardware_Tools &amp; Apps</v>
      </c>
      <c r="V3674" t="str">
        <f>VLOOKUP(KamstrupData[[#This Row],[ORG_Concat]],'O-Organization'!F:H,3,FALSE)</f>
        <v>11103_DK10_Water_Water - Technology Hardware_Tools &amp; Apps</v>
      </c>
    </row>
    <row r="3675" spans="4:22">
      <c r="D3675" t="s">
        <v>898</v>
      </c>
      <c r="E3675" t="str">
        <f>VLOOKUP(D3675,'B-Business Capability'!B:H,5,FALSE)</f>
        <v>Product &amp; Software Development</v>
      </c>
      <c r="F3675" t="str">
        <f>VLOOKUP(D3675,'B-Business Capability'!B:H,6,FALSE)</f>
        <v>Product &amp; Software Delivery</v>
      </c>
      <c r="G3675" t="str">
        <f>VLOOKUP(D3675,'B-Business Capability'!B:H,7,FALSE)</f>
        <v>Manage Product &amp; Software Traceability</v>
      </c>
      <c r="I3675" t="s">
        <v>253</v>
      </c>
      <c r="J3675" t="s">
        <v>1614</v>
      </c>
      <c r="K3675" t="s">
        <v>882</v>
      </c>
      <c r="L3675" t="s">
        <v>107</v>
      </c>
      <c r="M3675" t="str">
        <f>VLOOKUP(L3675,'A-Applications'!B:D,3,FALSE)</f>
        <v>GITLAB</v>
      </c>
      <c r="N3675" t="s">
        <v>53</v>
      </c>
      <c r="O3675" s="42" t="s">
        <v>369</v>
      </c>
      <c r="P3675" t="s">
        <v>407</v>
      </c>
      <c r="Q3675" t="str">
        <f>VLOOKUP(KamstrupData[[#This Row],[IdLevel123]],'B-Business Capability'!B:L,10,FALSE)</f>
        <v>Idea-to-Release (I2R)</v>
      </c>
      <c r="R3675">
        <f>VLOOKUP(KamstrupData[[#This Row],[IdLevel123]],'B-Business Capability'!B:L,11,FALSE)</f>
        <v>510</v>
      </c>
      <c r="T3675" t="s">
        <v>1638</v>
      </c>
      <c r="U3675" t="str">
        <f>_xlfn.CONCAT(KamstrupData[[#This Row],[CountryCode]],"_",KamstrupData[[#This Row],[Business Area]],"_",KamstrupData[[#This Row],[DepartmentTeam]])</f>
        <v>DK10_Water - Technology Hardware_Tools &amp; Apps</v>
      </c>
      <c r="V3675" t="str">
        <f>VLOOKUP(KamstrupData[[#This Row],[ORG_Concat]],'O-Organization'!F:H,3,FALSE)</f>
        <v>11103_DK10_Water_Water - Technology Hardware_Tools &amp; Apps</v>
      </c>
    </row>
    <row r="3676" spans="4:22">
      <c r="D3676" t="s">
        <v>507</v>
      </c>
      <c r="E3676" t="str">
        <f>VLOOKUP(D3676,'B-Business Capability'!B:H,5,FALSE)</f>
        <v>Product &amp; Software Development</v>
      </c>
      <c r="F3676" t="str">
        <f>VLOOKUP(D3676,'B-Business Capability'!B:H,6,FALSE)</f>
        <v>Engineering</v>
      </c>
      <c r="G3676" t="str">
        <f>VLOOKUP(D3676,'B-Business Capability'!B:H,7,FALSE)</f>
        <v>Construction &amp; Development</v>
      </c>
      <c r="I3676" t="s">
        <v>253</v>
      </c>
      <c r="J3676" t="s">
        <v>1614</v>
      </c>
      <c r="K3676" t="s">
        <v>1623</v>
      </c>
      <c r="L3676" t="s">
        <v>110</v>
      </c>
      <c r="M3676" t="str">
        <f>VLOOKUP(L3676,'A-Applications'!B:D,3,FALSE)</f>
        <v>Bomgar/BeyondTrust</v>
      </c>
      <c r="N3676" t="s">
        <v>53</v>
      </c>
      <c r="O3676" s="42" t="s">
        <v>54</v>
      </c>
      <c r="P3676" t="s">
        <v>916</v>
      </c>
      <c r="Q3676" t="str">
        <f>VLOOKUP(KamstrupData[[#This Row],[IdLevel123]],'B-Business Capability'!B:L,10,FALSE)</f>
        <v>Idea-to-Release (I2R)</v>
      </c>
      <c r="R3676">
        <f>VLOOKUP(KamstrupData[[#This Row],[IdLevel123]],'B-Business Capability'!B:L,11,FALSE)</f>
        <v>420</v>
      </c>
      <c r="T3676" t="s">
        <v>1637</v>
      </c>
      <c r="U3676" t="str">
        <f>_xlfn.CONCAT(KamstrupData[[#This Row],[CountryCode]],"_",KamstrupData[[#This Row],[Business Area]],"_",KamstrupData[[#This Row],[DepartmentTeam]])</f>
        <v>DK10_Water - Technology Hardware_FW</v>
      </c>
      <c r="V3676" t="str">
        <f>VLOOKUP(KamstrupData[[#This Row],[ORG_Concat]],'O-Organization'!F:H,3,FALSE)</f>
        <v>11099_DK10_Water_Water - Technology Hardware_FW</v>
      </c>
    </row>
    <row r="3677" spans="4:22">
      <c r="D3677" t="s">
        <v>507</v>
      </c>
      <c r="E3677" t="str">
        <f>VLOOKUP(D3677,'B-Business Capability'!B:H,5,FALSE)</f>
        <v>Product &amp; Software Development</v>
      </c>
      <c r="F3677" t="str">
        <f>VLOOKUP(D3677,'B-Business Capability'!B:H,6,FALSE)</f>
        <v>Engineering</v>
      </c>
      <c r="G3677" t="str">
        <f>VLOOKUP(D3677,'B-Business Capability'!B:H,7,FALSE)</f>
        <v>Construction &amp; Development</v>
      </c>
      <c r="I3677" t="s">
        <v>253</v>
      </c>
      <c r="J3677" t="s">
        <v>1614</v>
      </c>
      <c r="K3677" t="s">
        <v>883</v>
      </c>
      <c r="L3677" t="s">
        <v>110</v>
      </c>
      <c r="M3677" t="str">
        <f>VLOOKUP(L3677,'A-Applications'!B:D,3,FALSE)</f>
        <v>Bomgar/BeyondTrust</v>
      </c>
      <c r="N3677" t="s">
        <v>53</v>
      </c>
      <c r="O3677" s="42" t="s">
        <v>54</v>
      </c>
      <c r="P3677" t="s">
        <v>407</v>
      </c>
      <c r="Q3677" t="str">
        <f>VLOOKUP(KamstrupData[[#This Row],[IdLevel123]],'B-Business Capability'!B:L,10,FALSE)</f>
        <v>Idea-to-Release (I2R)</v>
      </c>
      <c r="R3677">
        <f>VLOOKUP(KamstrupData[[#This Row],[IdLevel123]],'B-Business Capability'!B:L,11,FALSE)</f>
        <v>420</v>
      </c>
      <c r="T3677" t="s">
        <v>1617</v>
      </c>
      <c r="U3677" t="str">
        <f>_xlfn.CONCAT(KamstrupData[[#This Row],[CountryCode]],"_",KamstrupData[[#This Row],[Business Area]],"_",KamstrupData[[#This Row],[DepartmentTeam]])</f>
        <v>DK10_Water - Technology Hardware_Hardware</v>
      </c>
      <c r="V3677" t="str">
        <f>VLOOKUP(KamstrupData[[#This Row],[ORG_Concat]],'O-Organization'!F:H,3,FALSE)</f>
        <v>11100_DK10_Water_Water - Technology Hardware_Hardware</v>
      </c>
    </row>
    <row r="3678" spans="4:22">
      <c r="D3678" t="s">
        <v>507</v>
      </c>
      <c r="E3678" t="str">
        <f>VLOOKUP(D3678,'B-Business Capability'!B:H,5,FALSE)</f>
        <v>Product &amp; Software Development</v>
      </c>
      <c r="F3678" t="str">
        <f>VLOOKUP(D3678,'B-Business Capability'!B:H,6,FALSE)</f>
        <v>Engineering</v>
      </c>
      <c r="G3678" t="str">
        <f>VLOOKUP(D3678,'B-Business Capability'!B:H,7,FALSE)</f>
        <v>Construction &amp; Development</v>
      </c>
      <c r="I3678" t="s">
        <v>253</v>
      </c>
      <c r="J3678" t="s">
        <v>1614</v>
      </c>
      <c r="K3678" t="s">
        <v>1615</v>
      </c>
      <c r="L3678" t="s">
        <v>110</v>
      </c>
      <c r="M3678" t="str">
        <f>VLOOKUP(L3678,'A-Applications'!B:D,3,FALSE)</f>
        <v>Bomgar/BeyondTrust</v>
      </c>
      <c r="N3678" t="s">
        <v>53</v>
      </c>
      <c r="O3678" s="42" t="s">
        <v>54</v>
      </c>
      <c r="P3678" t="s">
        <v>407</v>
      </c>
      <c r="Q3678" t="str">
        <f>VLOOKUP(KamstrupData[[#This Row],[IdLevel123]],'B-Business Capability'!B:L,10,FALSE)</f>
        <v>Idea-to-Release (I2R)</v>
      </c>
      <c r="R3678">
        <f>VLOOKUP(KamstrupData[[#This Row],[IdLevel123]],'B-Business Capability'!B:L,11,FALSE)</f>
        <v>420</v>
      </c>
      <c r="T3678" t="s">
        <v>1620</v>
      </c>
      <c r="U3678" t="str">
        <f>_xlfn.CONCAT(KamstrupData[[#This Row],[CountryCode]],"_",KamstrupData[[#This Row],[Business Area]],"_",KamstrupData[[#This Row],[DepartmentTeam]])</f>
        <v>DK10_Water - Technology Hardware_Mech</v>
      </c>
      <c r="V3678" t="str">
        <f>VLOOKUP(KamstrupData[[#This Row],[ORG_Concat]],'O-Organization'!F:H,3,FALSE)</f>
        <v>11101_DK10_Water_Water - Technology Hardware_Mech</v>
      </c>
    </row>
    <row r="3679" spans="4:22">
      <c r="D3679" t="s">
        <v>507</v>
      </c>
      <c r="E3679" t="str">
        <f>VLOOKUP(D3679,'B-Business Capability'!B:H,5,FALSE)</f>
        <v>Product &amp; Software Development</v>
      </c>
      <c r="F3679" t="str">
        <f>VLOOKUP(D3679,'B-Business Capability'!B:H,6,FALSE)</f>
        <v>Engineering</v>
      </c>
      <c r="G3679" t="str">
        <f>VLOOKUP(D3679,'B-Business Capability'!B:H,7,FALSE)</f>
        <v>Construction &amp; Development</v>
      </c>
      <c r="I3679" t="s">
        <v>253</v>
      </c>
      <c r="J3679" t="s">
        <v>1614</v>
      </c>
      <c r="K3679" t="s">
        <v>1618</v>
      </c>
      <c r="L3679" t="s">
        <v>110</v>
      </c>
      <c r="M3679" t="str">
        <f>VLOOKUP(L3679,'A-Applications'!B:D,3,FALSE)</f>
        <v>Bomgar/BeyondTrust</v>
      </c>
      <c r="N3679" t="s">
        <v>53</v>
      </c>
      <c r="O3679" t="s">
        <v>54</v>
      </c>
      <c r="P3679" t="s">
        <v>407</v>
      </c>
      <c r="Q3679" t="str">
        <f>VLOOKUP(KamstrupData[[#This Row],[IdLevel123]],'B-Business Capability'!B:L,10,FALSE)</f>
        <v>Idea-to-Release (I2R)</v>
      </c>
      <c r="R3679">
        <f>VLOOKUP(KamstrupData[[#This Row],[IdLevel123]],'B-Business Capability'!B:L,11,FALSE)</f>
        <v>420</v>
      </c>
      <c r="T3679" t="s">
        <v>1619</v>
      </c>
      <c r="U3679" t="str">
        <f>_xlfn.CONCAT(KamstrupData[[#This Row],[CountryCode]],"_",KamstrupData[[#This Row],[Business Area]],"_",KamstrupData[[#This Row],[DepartmentTeam]])</f>
        <v>DK10_Water - Technology Hardware_Tech</v>
      </c>
      <c r="V3679" t="str">
        <f>VLOOKUP(KamstrupData[[#This Row],[ORG_Concat]],'O-Organization'!F:H,3,FALSE)</f>
        <v>11102_DK10_Water_Water - Technology Hardware_Tech</v>
      </c>
    </row>
    <row r="3680" spans="4:22">
      <c r="D3680" t="s">
        <v>507</v>
      </c>
      <c r="E3680" t="str">
        <f>VLOOKUP(D3680,'B-Business Capability'!B:H,5,FALSE)</f>
        <v>Product &amp; Software Development</v>
      </c>
      <c r="F3680" t="str">
        <f>VLOOKUP(D3680,'B-Business Capability'!B:H,6,FALSE)</f>
        <v>Engineering</v>
      </c>
      <c r="G3680" t="str">
        <f>VLOOKUP(D3680,'B-Business Capability'!B:H,7,FALSE)</f>
        <v>Construction &amp; Development</v>
      </c>
      <c r="I3680" t="s">
        <v>253</v>
      </c>
      <c r="J3680" t="s">
        <v>1614</v>
      </c>
      <c r="K3680" t="s">
        <v>882</v>
      </c>
      <c r="L3680" t="s">
        <v>110</v>
      </c>
      <c r="M3680" t="str">
        <f>VLOOKUP(L3680,'A-Applications'!B:D,3,FALSE)</f>
        <v>Bomgar/BeyondTrust</v>
      </c>
      <c r="N3680" t="s">
        <v>53</v>
      </c>
      <c r="O3680" s="42" t="s">
        <v>62</v>
      </c>
      <c r="P3680" t="s">
        <v>407</v>
      </c>
      <c r="Q3680" t="str">
        <f>VLOOKUP(KamstrupData[[#This Row],[IdLevel123]],'B-Business Capability'!B:L,10,FALSE)</f>
        <v>Idea-to-Release (I2R)</v>
      </c>
      <c r="R3680">
        <f>VLOOKUP(KamstrupData[[#This Row],[IdLevel123]],'B-Business Capability'!B:L,11,FALSE)</f>
        <v>420</v>
      </c>
      <c r="T3680" t="s">
        <v>1638</v>
      </c>
      <c r="U3680" t="str">
        <f>_xlfn.CONCAT(KamstrupData[[#This Row],[CountryCode]],"_",KamstrupData[[#This Row],[Business Area]],"_",KamstrupData[[#This Row],[DepartmentTeam]])</f>
        <v>DK10_Water - Technology Hardware_Tools &amp; Apps</v>
      </c>
      <c r="V3680" t="str">
        <f>VLOOKUP(KamstrupData[[#This Row],[ORG_Concat]],'O-Organization'!F:H,3,FALSE)</f>
        <v>11103_DK10_Water_Water - Technology Hardware_Tools &amp; Apps</v>
      </c>
    </row>
    <row r="3681" spans="4:22">
      <c r="D3681" t="s">
        <v>853</v>
      </c>
      <c r="E3681" t="str">
        <f>VLOOKUP(D3681,'B-Business Capability'!B:H,5,FALSE)</f>
        <v>Product &amp; Software Development</v>
      </c>
      <c r="F3681" t="str">
        <f>VLOOKUP(D3681,'B-Business Capability'!B:H,6,FALSE)</f>
        <v>Quality Management</v>
      </c>
      <c r="G3681" t="str">
        <f>VLOOKUP(D3681,'B-Business Capability'!B:H,7,FALSE)</f>
        <v>Manage Product Document</v>
      </c>
      <c r="I3681" t="s">
        <v>253</v>
      </c>
      <c r="J3681" t="s">
        <v>1614</v>
      </c>
      <c r="K3681" t="s">
        <v>882</v>
      </c>
      <c r="L3681" t="s">
        <v>302</v>
      </c>
      <c r="M3681" t="str">
        <f>VLOOKUP(L3681,'A-Applications'!B:D,3,FALSE)</f>
        <v>Confluence</v>
      </c>
      <c r="N3681" t="s">
        <v>53</v>
      </c>
      <c r="O3681" s="42" t="s">
        <v>62</v>
      </c>
      <c r="P3681" t="s">
        <v>407</v>
      </c>
      <c r="Q3681" t="str">
        <f>VLOOKUP(KamstrupData[[#This Row],[IdLevel123]],'B-Business Capability'!B:L,10,FALSE)</f>
        <v>Idea-to-Release (I2R)</v>
      </c>
      <c r="R3681">
        <f>VLOOKUP(KamstrupData[[#This Row],[IdLevel123]],'B-Business Capability'!B:L,11,FALSE)</f>
        <v>904</v>
      </c>
      <c r="T3681" t="s">
        <v>1638</v>
      </c>
      <c r="U3681" t="str">
        <f>_xlfn.CONCAT(KamstrupData[[#This Row],[CountryCode]],"_",KamstrupData[[#This Row],[Business Area]],"_",KamstrupData[[#This Row],[DepartmentTeam]])</f>
        <v>DK10_Water - Technology Hardware_Tools &amp; Apps</v>
      </c>
      <c r="V3681" t="str">
        <f>VLOOKUP(KamstrupData[[#This Row],[ORG_Concat]],'O-Organization'!F:H,3,FALSE)</f>
        <v>11103_DK10_Water_Water - Technology Hardware_Tools &amp; Apps</v>
      </c>
    </row>
    <row r="3682" spans="4:22">
      <c r="D3682" t="s">
        <v>74</v>
      </c>
      <c r="E3682" t="str">
        <f>VLOOKUP(D3682,'B-Business Capability'!B:H,5,FALSE)</f>
        <v>Strategic Management</v>
      </c>
      <c r="F3682" t="str">
        <f>VLOOKUP(D3682,'B-Business Capability'!B:H,6,FALSE)</f>
        <v>Manage Core Business</v>
      </c>
      <c r="G3682" t="str">
        <f>VLOOKUP(D3682,'B-Business Capability'!B:H,7,FALSE)</f>
        <v>Manage Projects</v>
      </c>
      <c r="I3682" t="s">
        <v>253</v>
      </c>
      <c r="J3682" t="s">
        <v>1614</v>
      </c>
      <c r="K3682" t="s">
        <v>883</v>
      </c>
      <c r="L3682" t="s">
        <v>302</v>
      </c>
      <c r="M3682" t="str">
        <f>VLOOKUP(L3682,'A-Applications'!B:D,3,FALSE)</f>
        <v>Confluence</v>
      </c>
      <c r="N3682" t="s">
        <v>53</v>
      </c>
      <c r="O3682" s="42" t="s">
        <v>54</v>
      </c>
      <c r="P3682" t="s">
        <v>407</v>
      </c>
      <c r="Q3682" t="str">
        <f>VLOOKUP(KamstrupData[[#This Row],[IdLevel123]],'B-Business Capability'!B:L,10,FALSE)</f>
        <v>N/A</v>
      </c>
      <c r="R3682">
        <f>VLOOKUP(KamstrupData[[#This Row],[IdLevel123]],'B-Business Capability'!B:L,11,FALSE)</f>
        <v>0</v>
      </c>
      <c r="T3682" t="s">
        <v>1617</v>
      </c>
      <c r="U3682" t="str">
        <f>_xlfn.CONCAT(KamstrupData[[#This Row],[CountryCode]],"_",KamstrupData[[#This Row],[Business Area]],"_",KamstrupData[[#This Row],[DepartmentTeam]])</f>
        <v>DK10_Water - Technology Hardware_Hardware</v>
      </c>
      <c r="V3682" t="str">
        <f>VLOOKUP(KamstrupData[[#This Row],[ORG_Concat]],'O-Organization'!F:H,3,FALSE)</f>
        <v>11100_DK10_Water_Water - Technology Hardware_Hardware</v>
      </c>
    </row>
    <row r="3683" spans="4:22">
      <c r="D3683" t="s">
        <v>507</v>
      </c>
      <c r="E3683" t="str">
        <f>VLOOKUP(D3683,'B-Business Capability'!B:H,5,FALSE)</f>
        <v>Product &amp; Software Development</v>
      </c>
      <c r="F3683" t="str">
        <f>VLOOKUP(D3683,'B-Business Capability'!B:H,6,FALSE)</f>
        <v>Engineering</v>
      </c>
      <c r="G3683" t="str">
        <f>VLOOKUP(D3683,'B-Business Capability'!B:H,7,FALSE)</f>
        <v>Construction &amp; Development</v>
      </c>
      <c r="I3683" t="s">
        <v>253</v>
      </c>
      <c r="J3683" t="s">
        <v>1614</v>
      </c>
      <c r="K3683" t="s">
        <v>1623</v>
      </c>
      <c r="L3683" t="s">
        <v>605</v>
      </c>
      <c r="M3683" t="str">
        <f>VLOOKUP(L3683,'A-Applications'!B:D,3,FALSE)</f>
        <v>Aras Innovator PLM</v>
      </c>
      <c r="N3683" t="s">
        <v>53</v>
      </c>
      <c r="O3683" s="42" t="s">
        <v>54</v>
      </c>
      <c r="P3683" t="s">
        <v>916</v>
      </c>
      <c r="Q3683" t="str">
        <f>VLOOKUP(KamstrupData[[#This Row],[IdLevel123]],'B-Business Capability'!B:L,10,FALSE)</f>
        <v>Idea-to-Release (I2R)</v>
      </c>
      <c r="R3683">
        <f>VLOOKUP(KamstrupData[[#This Row],[IdLevel123]],'B-Business Capability'!B:L,11,FALSE)</f>
        <v>420</v>
      </c>
      <c r="T3683" t="s">
        <v>1637</v>
      </c>
      <c r="U3683" t="str">
        <f>_xlfn.CONCAT(KamstrupData[[#This Row],[CountryCode]],"_",KamstrupData[[#This Row],[Business Area]],"_",KamstrupData[[#This Row],[DepartmentTeam]])</f>
        <v>DK10_Water - Technology Hardware_FW</v>
      </c>
      <c r="V3683" t="str">
        <f>VLOOKUP(KamstrupData[[#This Row],[ORG_Concat]],'O-Organization'!F:H,3,FALSE)</f>
        <v>11099_DK10_Water_Water - Technology Hardware_FW</v>
      </c>
    </row>
    <row r="3684" spans="4:22">
      <c r="D3684" t="s">
        <v>878</v>
      </c>
      <c r="E3684" t="str">
        <f>VLOOKUP(D3684,'B-Business Capability'!B:H,5,FALSE)</f>
        <v>Product &amp; Software Development</v>
      </c>
      <c r="F3684" t="str">
        <f>VLOOKUP(D3684,'B-Business Capability'!B:H,6,FALSE)</f>
        <v>Product Preparation</v>
      </c>
      <c r="G3684" t="str">
        <f>VLOOKUP(D3684,'B-Business Capability'!B:H,7,FALSE)</f>
        <v>Select Suppliers &amp; Developers</v>
      </c>
      <c r="I3684" t="s">
        <v>253</v>
      </c>
      <c r="J3684" t="s">
        <v>1614</v>
      </c>
      <c r="K3684" t="s">
        <v>883</v>
      </c>
      <c r="L3684" t="s">
        <v>605</v>
      </c>
      <c r="M3684" t="str">
        <f>VLOOKUP(L3684,'A-Applications'!B:D,3,FALSE)</f>
        <v>Aras Innovator PLM</v>
      </c>
      <c r="N3684" t="s">
        <v>53</v>
      </c>
      <c r="O3684" s="42" t="s">
        <v>54</v>
      </c>
      <c r="P3684" t="s">
        <v>407</v>
      </c>
      <c r="Q3684" t="str">
        <f>VLOOKUP(KamstrupData[[#This Row],[IdLevel123]],'B-Business Capability'!B:L,10,FALSE)</f>
        <v>Idea-to-Release (I2R)</v>
      </c>
      <c r="R3684">
        <f>VLOOKUP(KamstrupData[[#This Row],[IdLevel123]],'B-Business Capability'!B:L,11,FALSE)</f>
        <v>140</v>
      </c>
      <c r="T3684" t="s">
        <v>1617</v>
      </c>
      <c r="U3684" t="str">
        <f>_xlfn.CONCAT(KamstrupData[[#This Row],[CountryCode]],"_",KamstrupData[[#This Row],[Business Area]],"_",KamstrupData[[#This Row],[DepartmentTeam]])</f>
        <v>DK10_Water - Technology Hardware_Hardware</v>
      </c>
      <c r="V3684" t="str">
        <f>VLOOKUP(KamstrupData[[#This Row],[ORG_Concat]],'O-Organization'!F:H,3,FALSE)</f>
        <v>11100_DK10_Water_Water - Technology Hardware_Hardware</v>
      </c>
    </row>
    <row r="3685" spans="4:22">
      <c r="D3685" t="s">
        <v>1080</v>
      </c>
      <c r="E3685" t="str">
        <f>VLOOKUP(D3685,'B-Business Capability'!B:H,5,FALSE)</f>
        <v>Product &amp; Software Development</v>
      </c>
      <c r="F3685" t="str">
        <f>VLOOKUP(D3685,'B-Business Capability'!B:H,6,FALSE)</f>
        <v>Quality Management</v>
      </c>
      <c r="G3685" t="str">
        <f>VLOOKUP(D3685,'B-Business Capability'!B:H,7,FALSE)</f>
        <v>Manage Debugging</v>
      </c>
      <c r="I3685" t="s">
        <v>253</v>
      </c>
      <c r="J3685" t="s">
        <v>1614</v>
      </c>
      <c r="K3685" t="s">
        <v>883</v>
      </c>
      <c r="L3685" t="s">
        <v>605</v>
      </c>
      <c r="M3685" t="str">
        <f>VLOOKUP(L3685,'A-Applications'!B:D,3,FALSE)</f>
        <v>Aras Innovator PLM</v>
      </c>
      <c r="N3685" t="s">
        <v>53</v>
      </c>
      <c r="O3685" s="42" t="s">
        <v>54</v>
      </c>
      <c r="P3685" t="s">
        <v>407</v>
      </c>
      <c r="Q3685" t="str">
        <f>VLOOKUP(KamstrupData[[#This Row],[IdLevel123]],'B-Business Capability'!B:L,10,FALSE)</f>
        <v>Idea-to-Release (I2R)</v>
      </c>
      <c r="R3685">
        <f>VLOOKUP(KamstrupData[[#This Row],[IdLevel123]],'B-Business Capability'!B:L,11,FALSE)</f>
        <v>902</v>
      </c>
      <c r="T3685" t="s">
        <v>1617</v>
      </c>
      <c r="U3685" t="str">
        <f>_xlfn.CONCAT(KamstrupData[[#This Row],[CountryCode]],"_",KamstrupData[[#This Row],[Business Area]],"_",KamstrupData[[#This Row],[DepartmentTeam]])</f>
        <v>DK10_Water - Technology Hardware_Hardware</v>
      </c>
      <c r="V3685" t="str">
        <f>VLOOKUP(KamstrupData[[#This Row],[ORG_Concat]],'O-Organization'!F:H,3,FALSE)</f>
        <v>11100_DK10_Water_Water - Technology Hardware_Hardware</v>
      </c>
    </row>
    <row r="3686" spans="4:22">
      <c r="D3686" t="s">
        <v>853</v>
      </c>
      <c r="E3686" t="str">
        <f>VLOOKUP(D3686,'B-Business Capability'!B:H,5,FALSE)</f>
        <v>Product &amp; Software Development</v>
      </c>
      <c r="F3686" t="str">
        <f>VLOOKUP(D3686,'B-Business Capability'!B:H,6,FALSE)</f>
        <v>Quality Management</v>
      </c>
      <c r="G3686" t="str">
        <f>VLOOKUP(D3686,'B-Business Capability'!B:H,7,FALSE)</f>
        <v>Manage Product Document</v>
      </c>
      <c r="I3686" t="s">
        <v>253</v>
      </c>
      <c r="J3686" t="s">
        <v>1614</v>
      </c>
      <c r="K3686" t="s">
        <v>883</v>
      </c>
      <c r="L3686" t="s">
        <v>605</v>
      </c>
      <c r="M3686" t="str">
        <f>VLOOKUP(L3686,'A-Applications'!B:D,3,FALSE)</f>
        <v>Aras Innovator PLM</v>
      </c>
      <c r="N3686" t="s">
        <v>53</v>
      </c>
      <c r="O3686" s="42" t="s">
        <v>54</v>
      </c>
      <c r="P3686" t="s">
        <v>407</v>
      </c>
      <c r="Q3686" t="str">
        <f>VLOOKUP(KamstrupData[[#This Row],[IdLevel123]],'B-Business Capability'!B:L,10,FALSE)</f>
        <v>Idea-to-Release (I2R)</v>
      </c>
      <c r="R3686">
        <f>VLOOKUP(KamstrupData[[#This Row],[IdLevel123]],'B-Business Capability'!B:L,11,FALSE)</f>
        <v>904</v>
      </c>
      <c r="T3686" t="s">
        <v>1617</v>
      </c>
      <c r="U3686" t="str">
        <f>_xlfn.CONCAT(KamstrupData[[#This Row],[CountryCode]],"_",KamstrupData[[#This Row],[Business Area]],"_",KamstrupData[[#This Row],[DepartmentTeam]])</f>
        <v>DK10_Water - Technology Hardware_Hardware</v>
      </c>
      <c r="V3686" t="str">
        <f>VLOOKUP(KamstrupData[[#This Row],[ORG_Concat]],'O-Organization'!F:H,3,FALSE)</f>
        <v>11100_DK10_Water_Water - Technology Hardware_Hardware</v>
      </c>
    </row>
    <row r="3687" spans="4:22">
      <c r="D3687" t="s">
        <v>853</v>
      </c>
      <c r="E3687" t="str">
        <f>VLOOKUP(D3687,'B-Business Capability'!B:H,5,FALSE)</f>
        <v>Product &amp; Software Development</v>
      </c>
      <c r="F3687" t="str">
        <f>VLOOKUP(D3687,'B-Business Capability'!B:H,6,FALSE)</f>
        <v>Quality Management</v>
      </c>
      <c r="G3687" t="str">
        <f>VLOOKUP(D3687,'B-Business Capability'!B:H,7,FALSE)</f>
        <v>Manage Product Document</v>
      </c>
      <c r="I3687" t="s">
        <v>253</v>
      </c>
      <c r="J3687" t="s">
        <v>1614</v>
      </c>
      <c r="K3687" t="s">
        <v>1615</v>
      </c>
      <c r="L3687" t="s">
        <v>605</v>
      </c>
      <c r="M3687" t="str">
        <f>VLOOKUP(L3687,'A-Applications'!B:D,3,FALSE)</f>
        <v>Aras Innovator PLM</v>
      </c>
      <c r="N3687" t="s">
        <v>53</v>
      </c>
      <c r="O3687" s="42" t="s">
        <v>54</v>
      </c>
      <c r="P3687" t="s">
        <v>407</v>
      </c>
      <c r="Q3687" t="str">
        <f>VLOOKUP(KamstrupData[[#This Row],[IdLevel123]],'B-Business Capability'!B:L,10,FALSE)</f>
        <v>Idea-to-Release (I2R)</v>
      </c>
      <c r="R3687">
        <f>VLOOKUP(KamstrupData[[#This Row],[IdLevel123]],'B-Business Capability'!B:L,11,FALSE)</f>
        <v>904</v>
      </c>
      <c r="T3687" t="s">
        <v>1620</v>
      </c>
      <c r="U3687" t="str">
        <f>_xlfn.CONCAT(KamstrupData[[#This Row],[CountryCode]],"_",KamstrupData[[#This Row],[Business Area]],"_",KamstrupData[[#This Row],[DepartmentTeam]])</f>
        <v>DK10_Water - Technology Hardware_Mech</v>
      </c>
      <c r="V3687" t="str">
        <f>VLOOKUP(KamstrupData[[#This Row],[ORG_Concat]],'O-Organization'!F:H,3,FALSE)</f>
        <v>11101_DK10_Water_Water - Technology Hardware_Mech</v>
      </c>
    </row>
    <row r="3688" spans="4:22">
      <c r="D3688" t="s">
        <v>853</v>
      </c>
      <c r="E3688" t="str">
        <f>VLOOKUP(D3688,'B-Business Capability'!B:H,5,FALSE)</f>
        <v>Product &amp; Software Development</v>
      </c>
      <c r="F3688" t="str">
        <f>VLOOKUP(D3688,'B-Business Capability'!B:H,6,FALSE)</f>
        <v>Quality Management</v>
      </c>
      <c r="G3688" t="str">
        <f>VLOOKUP(D3688,'B-Business Capability'!B:H,7,FALSE)</f>
        <v>Manage Product Document</v>
      </c>
      <c r="I3688" t="s">
        <v>253</v>
      </c>
      <c r="J3688" t="s">
        <v>1614</v>
      </c>
      <c r="K3688" t="s">
        <v>1618</v>
      </c>
      <c r="L3688" t="s">
        <v>605</v>
      </c>
      <c r="M3688" t="str">
        <f>VLOOKUP(L3688,'A-Applications'!B:D,3,FALSE)</f>
        <v>Aras Innovator PLM</v>
      </c>
      <c r="N3688" t="s">
        <v>53</v>
      </c>
      <c r="O3688" s="42" t="s">
        <v>54</v>
      </c>
      <c r="P3688" t="s">
        <v>407</v>
      </c>
      <c r="Q3688" t="str">
        <f>VLOOKUP(KamstrupData[[#This Row],[IdLevel123]],'B-Business Capability'!B:L,10,FALSE)</f>
        <v>Idea-to-Release (I2R)</v>
      </c>
      <c r="R3688">
        <f>VLOOKUP(KamstrupData[[#This Row],[IdLevel123]],'B-Business Capability'!B:L,11,FALSE)</f>
        <v>904</v>
      </c>
      <c r="T3688" t="s">
        <v>1619</v>
      </c>
      <c r="U3688" t="str">
        <f>_xlfn.CONCAT(KamstrupData[[#This Row],[CountryCode]],"_",KamstrupData[[#This Row],[Business Area]],"_",KamstrupData[[#This Row],[DepartmentTeam]])</f>
        <v>DK10_Water - Technology Hardware_Tech</v>
      </c>
      <c r="V3688" t="str">
        <f>VLOOKUP(KamstrupData[[#This Row],[ORG_Concat]],'O-Organization'!F:H,3,FALSE)</f>
        <v>11102_DK10_Water_Water - Technology Hardware_Tech</v>
      </c>
    </row>
    <row r="3689" spans="4:22">
      <c r="D3689" t="s">
        <v>855</v>
      </c>
      <c r="E3689" t="str">
        <f>VLOOKUP(D3689,'B-Business Capability'!B:H,5,FALSE)</f>
        <v>Product &amp; Software Development</v>
      </c>
      <c r="F3689" t="str">
        <f>VLOOKUP(D3689,'B-Business Capability'!B:H,6,FALSE)</f>
        <v>R&amp;D</v>
      </c>
      <c r="G3689" t="str">
        <f>VLOOKUP(D3689,'B-Business Capability'!B:H,7,FALSE)</f>
        <v>Manage Product Portfolio</v>
      </c>
      <c r="I3689" t="s">
        <v>253</v>
      </c>
      <c r="J3689" t="s">
        <v>1614</v>
      </c>
      <c r="K3689" t="s">
        <v>883</v>
      </c>
      <c r="L3689" t="s">
        <v>605</v>
      </c>
      <c r="M3689" t="str">
        <f>VLOOKUP(L3689,'A-Applications'!B:D,3,FALSE)</f>
        <v>Aras Innovator PLM</v>
      </c>
      <c r="N3689" t="s">
        <v>53</v>
      </c>
      <c r="O3689" s="42" t="s">
        <v>54</v>
      </c>
      <c r="P3689" t="s">
        <v>407</v>
      </c>
      <c r="Q3689" t="str">
        <f>VLOOKUP(KamstrupData[[#This Row],[IdLevel123]],'B-Business Capability'!B:L,10,FALSE)</f>
        <v>Idea-to-Release (I2R)</v>
      </c>
      <c r="R3689">
        <f>VLOOKUP(KamstrupData[[#This Row],[IdLevel123]],'B-Business Capability'!B:L,11,FALSE)</f>
        <v>330</v>
      </c>
      <c r="T3689" t="s">
        <v>1617</v>
      </c>
      <c r="U3689" t="str">
        <f>_xlfn.CONCAT(KamstrupData[[#This Row],[CountryCode]],"_",KamstrupData[[#This Row],[Business Area]],"_",KamstrupData[[#This Row],[DepartmentTeam]])</f>
        <v>DK10_Water - Technology Hardware_Hardware</v>
      </c>
      <c r="V3689" t="str">
        <f>VLOOKUP(KamstrupData[[#This Row],[ORG_Concat]],'O-Organization'!F:H,3,FALSE)</f>
        <v>11100_DK10_Water_Water - Technology Hardware_Hardware</v>
      </c>
    </row>
    <row r="3690" spans="4:22">
      <c r="D3690" t="s">
        <v>879</v>
      </c>
      <c r="E3690" t="str">
        <f>VLOOKUP(D3690,'B-Business Capability'!B:H,5,FALSE)</f>
        <v>Product &amp; Software Development</v>
      </c>
      <c r="F3690" t="str">
        <f>VLOOKUP(D3690,'B-Business Capability'!B:H,6,FALSE)</f>
        <v>Requirements Definition</v>
      </c>
      <c r="G3690" t="str">
        <f>VLOOKUP(D3690,'B-Business Capability'!B:H,7,FALSE)</f>
        <v>Manage Materials</v>
      </c>
      <c r="I3690" t="s">
        <v>253</v>
      </c>
      <c r="J3690" t="s">
        <v>1614</v>
      </c>
      <c r="K3690" t="s">
        <v>883</v>
      </c>
      <c r="L3690" t="s">
        <v>605</v>
      </c>
      <c r="M3690" t="str">
        <f>VLOOKUP(L3690,'A-Applications'!B:D,3,FALSE)</f>
        <v>Aras Innovator PLM</v>
      </c>
      <c r="N3690" t="s">
        <v>53</v>
      </c>
      <c r="O3690" s="42" t="s">
        <v>54</v>
      </c>
      <c r="P3690" t="s">
        <v>407</v>
      </c>
      <c r="Q3690" t="str">
        <f>VLOOKUP(KamstrupData[[#This Row],[IdLevel123]],'B-Business Capability'!B:L,10,FALSE)</f>
        <v>Idea-to-Release (I2R)</v>
      </c>
      <c r="R3690">
        <f>VLOOKUP(KamstrupData[[#This Row],[IdLevel123]],'B-Business Capability'!B:L,11,FALSE)</f>
        <v>220</v>
      </c>
      <c r="T3690" t="s">
        <v>1617</v>
      </c>
      <c r="U3690" t="str">
        <f>_xlfn.CONCAT(KamstrupData[[#This Row],[CountryCode]],"_",KamstrupData[[#This Row],[Business Area]],"_",KamstrupData[[#This Row],[DepartmentTeam]])</f>
        <v>DK10_Water - Technology Hardware_Hardware</v>
      </c>
      <c r="V3690" t="str">
        <f>VLOOKUP(KamstrupData[[#This Row],[ORG_Concat]],'O-Organization'!F:H,3,FALSE)</f>
        <v>11100_DK10_Water_Water - Technology Hardware_Hardware</v>
      </c>
    </row>
    <row r="3691" spans="4:22">
      <c r="D3691" t="s">
        <v>853</v>
      </c>
      <c r="E3691" t="str">
        <f>VLOOKUP(D3691,'B-Business Capability'!B:H,5,FALSE)</f>
        <v>Product &amp; Software Development</v>
      </c>
      <c r="F3691" t="str">
        <f>VLOOKUP(D3691,'B-Business Capability'!B:H,6,FALSE)</f>
        <v>Quality Management</v>
      </c>
      <c r="G3691" t="str">
        <f>VLOOKUP(D3691,'B-Business Capability'!B:H,7,FALSE)</f>
        <v>Manage Product Document</v>
      </c>
      <c r="I3691" t="s">
        <v>253</v>
      </c>
      <c r="J3691" t="s">
        <v>1614</v>
      </c>
      <c r="K3691" t="s">
        <v>883</v>
      </c>
      <c r="L3691" t="s">
        <v>266</v>
      </c>
      <c r="M3691" t="str">
        <f>VLOOKUP(L3691,'A-Applications'!B:D,3,FALSE)</f>
        <v>Sharepoint</v>
      </c>
      <c r="N3691" t="s">
        <v>53</v>
      </c>
      <c r="O3691" s="42" t="s">
        <v>54</v>
      </c>
      <c r="P3691" t="s">
        <v>407</v>
      </c>
      <c r="Q3691" t="str">
        <f>VLOOKUP(KamstrupData[[#This Row],[IdLevel123]],'B-Business Capability'!B:L,10,FALSE)</f>
        <v>Idea-to-Release (I2R)</v>
      </c>
      <c r="R3691">
        <f>VLOOKUP(KamstrupData[[#This Row],[IdLevel123]],'B-Business Capability'!B:L,11,FALSE)</f>
        <v>904</v>
      </c>
      <c r="T3691" t="s">
        <v>1617</v>
      </c>
      <c r="U3691" t="str">
        <f>_xlfn.CONCAT(KamstrupData[[#This Row],[CountryCode]],"_",KamstrupData[[#This Row],[Business Area]],"_",KamstrupData[[#This Row],[DepartmentTeam]])</f>
        <v>DK10_Water - Technology Hardware_Hardware</v>
      </c>
      <c r="V3691" t="str">
        <f>VLOOKUP(KamstrupData[[#This Row],[ORG_Concat]],'O-Organization'!F:H,3,FALSE)</f>
        <v>11100_DK10_Water_Water - Technology Hardware_Hardware</v>
      </c>
    </row>
    <row r="3692" spans="4:22">
      <c r="D3692" t="s">
        <v>507</v>
      </c>
      <c r="E3692" t="str">
        <f>VLOOKUP(D3692,'B-Business Capability'!B:H,5,FALSE)</f>
        <v>Product &amp; Software Development</v>
      </c>
      <c r="F3692" t="str">
        <f>VLOOKUP(D3692,'B-Business Capability'!B:H,6,FALSE)</f>
        <v>Engineering</v>
      </c>
      <c r="G3692" t="str">
        <f>VLOOKUP(D3692,'B-Business Capability'!B:H,7,FALSE)</f>
        <v>Construction &amp; Development</v>
      </c>
      <c r="I3692" t="s">
        <v>253</v>
      </c>
      <c r="J3692" t="s">
        <v>1614</v>
      </c>
      <c r="K3692" t="s">
        <v>1623</v>
      </c>
      <c r="L3692" t="s">
        <v>117</v>
      </c>
      <c r="M3692" t="str">
        <f>VLOOKUP(L3692,'A-Applications'!B:D,3,FALSE)</f>
        <v>PowerBI</v>
      </c>
      <c r="N3692" t="s">
        <v>53</v>
      </c>
      <c r="O3692" s="42" t="s">
        <v>54</v>
      </c>
      <c r="P3692" t="s">
        <v>916</v>
      </c>
      <c r="Q3692" t="str">
        <f>VLOOKUP(KamstrupData[[#This Row],[IdLevel123]],'B-Business Capability'!B:L,10,FALSE)</f>
        <v>Idea-to-Release (I2R)</v>
      </c>
      <c r="R3692">
        <f>VLOOKUP(KamstrupData[[#This Row],[IdLevel123]],'B-Business Capability'!B:L,11,FALSE)</f>
        <v>420</v>
      </c>
      <c r="T3692" t="s">
        <v>1637</v>
      </c>
      <c r="U3692" t="str">
        <f>_xlfn.CONCAT(KamstrupData[[#This Row],[CountryCode]],"_",KamstrupData[[#This Row],[Business Area]],"_",KamstrupData[[#This Row],[DepartmentTeam]])</f>
        <v>DK10_Water - Technology Hardware_FW</v>
      </c>
      <c r="V3692" t="str">
        <f>VLOOKUP(KamstrupData[[#This Row],[ORG_Concat]],'O-Organization'!F:H,3,FALSE)</f>
        <v>11099_DK10_Water_Water - Technology Hardware_FW</v>
      </c>
    </row>
    <row r="3693" spans="4:22">
      <c r="D3693" t="s">
        <v>899</v>
      </c>
      <c r="E3693" t="str">
        <f>VLOOKUP(D3693,'B-Business Capability'!B:H,5,FALSE)</f>
        <v>OT Hosting</v>
      </c>
      <c r="F3693" t="str">
        <f>VLOOKUP(D3693,'B-Business Capability'!B:H,6,FALSE)</f>
        <v>OT Data &amp; Integration</v>
      </c>
      <c r="G3693" t="str">
        <f>VLOOKUP(D3693,'B-Business Capability'!B:H,7,FALSE)</f>
        <v>Data Analytics &amp; Insight Services</v>
      </c>
      <c r="I3693" t="s">
        <v>253</v>
      </c>
      <c r="J3693" t="s">
        <v>1614</v>
      </c>
      <c r="K3693" t="s">
        <v>883</v>
      </c>
      <c r="L3693" t="s">
        <v>117</v>
      </c>
      <c r="M3693" t="str">
        <f>VLOOKUP(L3693,'A-Applications'!B:D,3,FALSE)</f>
        <v>PowerBI</v>
      </c>
      <c r="N3693" t="s">
        <v>53</v>
      </c>
      <c r="O3693" s="42" t="s">
        <v>54</v>
      </c>
      <c r="P3693" t="s">
        <v>97</v>
      </c>
      <c r="Q3693" t="str">
        <f>VLOOKUP(KamstrupData[[#This Row],[IdLevel123]],'B-Business Capability'!B:L,10,FALSE)</f>
        <v>N/A</v>
      </c>
      <c r="R3693">
        <f>VLOOKUP(KamstrupData[[#This Row],[IdLevel123]],'B-Business Capability'!B:L,11,FALSE)</f>
        <v>0</v>
      </c>
      <c r="T3693" t="s">
        <v>1617</v>
      </c>
      <c r="U3693" t="str">
        <f>_xlfn.CONCAT(KamstrupData[[#This Row],[CountryCode]],"_",KamstrupData[[#This Row],[Business Area]],"_",KamstrupData[[#This Row],[DepartmentTeam]])</f>
        <v>DK10_Water - Technology Hardware_Hardware</v>
      </c>
      <c r="V3693" t="str">
        <f>VLOOKUP(KamstrupData[[#This Row],[ORG_Concat]],'O-Organization'!F:H,3,FALSE)</f>
        <v>11100_DK10_Water_Water - Technology Hardware_Hardware</v>
      </c>
    </row>
    <row r="3694" spans="4:22">
      <c r="D3694" t="s">
        <v>899</v>
      </c>
      <c r="E3694" t="str">
        <f>VLOOKUP(D3694,'B-Business Capability'!B:H,5,FALSE)</f>
        <v>OT Hosting</v>
      </c>
      <c r="F3694" t="str">
        <f>VLOOKUP(D3694,'B-Business Capability'!B:H,6,FALSE)</f>
        <v>OT Data &amp; Integration</v>
      </c>
      <c r="G3694" t="str">
        <f>VLOOKUP(D3694,'B-Business Capability'!B:H,7,FALSE)</f>
        <v>Data Analytics &amp; Insight Services</v>
      </c>
      <c r="I3694" t="s">
        <v>253</v>
      </c>
      <c r="J3694" t="s">
        <v>1614</v>
      </c>
      <c r="K3694" t="s">
        <v>1618</v>
      </c>
      <c r="L3694" t="s">
        <v>117</v>
      </c>
      <c r="M3694" t="str">
        <f>VLOOKUP(L3694,'A-Applications'!B:D,3,FALSE)</f>
        <v>PowerBI</v>
      </c>
      <c r="N3694" t="s">
        <v>53</v>
      </c>
      <c r="O3694" s="42" t="s">
        <v>54</v>
      </c>
      <c r="P3694" t="s">
        <v>97</v>
      </c>
      <c r="Q3694" t="str">
        <f>VLOOKUP(KamstrupData[[#This Row],[IdLevel123]],'B-Business Capability'!B:L,10,FALSE)</f>
        <v>N/A</v>
      </c>
      <c r="R3694">
        <f>VLOOKUP(KamstrupData[[#This Row],[IdLevel123]],'B-Business Capability'!B:L,11,FALSE)</f>
        <v>0</v>
      </c>
      <c r="T3694" t="s">
        <v>1619</v>
      </c>
      <c r="U3694" t="str">
        <f>_xlfn.CONCAT(KamstrupData[[#This Row],[CountryCode]],"_",KamstrupData[[#This Row],[Business Area]],"_",KamstrupData[[#This Row],[DepartmentTeam]])</f>
        <v>DK10_Water - Technology Hardware_Tech</v>
      </c>
      <c r="V3694" t="str">
        <f>VLOOKUP(KamstrupData[[#This Row],[ORG_Concat]],'O-Organization'!F:H,3,FALSE)</f>
        <v>11102_DK10_Water_Water - Technology Hardware_Tech</v>
      </c>
    </row>
    <row r="3695" spans="4:22">
      <c r="D3695" t="s">
        <v>907</v>
      </c>
      <c r="E3695" t="str">
        <f>VLOOKUP(D3695,'B-Business Capability'!B:H,5,FALSE)</f>
        <v>Product &amp; Software Development</v>
      </c>
      <c r="F3695">
        <f>VLOOKUP(D3695,'B-Business Capability'!B:H,6,FALSE)</f>
        <v>0</v>
      </c>
      <c r="G3695">
        <f>VLOOKUP(D3695,'B-Business Capability'!B:H,7,FALSE)</f>
        <v>0</v>
      </c>
      <c r="I3695" t="s">
        <v>253</v>
      </c>
      <c r="J3695" t="s">
        <v>1614</v>
      </c>
      <c r="K3695" t="s">
        <v>883</v>
      </c>
      <c r="L3695" t="s">
        <v>583</v>
      </c>
      <c r="M3695" t="str">
        <f>VLOOKUP(L3695,'A-Applications'!B:D,3,FALSE)</f>
        <v>ChatGPT</v>
      </c>
      <c r="N3695" t="s">
        <v>53</v>
      </c>
      <c r="O3695" s="42" t="s">
        <v>54</v>
      </c>
      <c r="P3695" t="s">
        <v>97</v>
      </c>
      <c r="Q3695" t="str">
        <f>VLOOKUP(KamstrupData[[#This Row],[IdLevel123]],'B-Business Capability'!B:L,10,FALSE)</f>
        <v>Idea-to-Release (I2R)</v>
      </c>
      <c r="R3695">
        <f>VLOOKUP(KamstrupData[[#This Row],[IdLevel123]],'B-Business Capability'!B:L,11,FALSE)</f>
        <v>100</v>
      </c>
      <c r="T3695" t="s">
        <v>1617</v>
      </c>
      <c r="U3695" t="str">
        <f>_xlfn.CONCAT(KamstrupData[[#This Row],[CountryCode]],"_",KamstrupData[[#This Row],[Business Area]],"_",KamstrupData[[#This Row],[DepartmentTeam]])</f>
        <v>DK10_Water - Technology Hardware_Hardware</v>
      </c>
      <c r="V3695" t="str">
        <f>VLOOKUP(KamstrupData[[#This Row],[ORG_Concat]],'O-Organization'!F:H,3,FALSE)</f>
        <v>11100_DK10_Water_Water - Technology Hardware_Hardware</v>
      </c>
    </row>
    <row r="3696" spans="4:22">
      <c r="D3696" t="s">
        <v>507</v>
      </c>
      <c r="E3696" t="str">
        <f>VLOOKUP(D3696,'B-Business Capability'!B:H,5,FALSE)</f>
        <v>Product &amp; Software Development</v>
      </c>
      <c r="F3696" t="str">
        <f>VLOOKUP(D3696,'B-Business Capability'!B:H,6,FALSE)</f>
        <v>Engineering</v>
      </c>
      <c r="G3696" t="str">
        <f>VLOOKUP(D3696,'B-Business Capability'!B:H,7,FALSE)</f>
        <v>Construction &amp; Development</v>
      </c>
      <c r="I3696" t="s">
        <v>253</v>
      </c>
      <c r="J3696" t="s">
        <v>1614</v>
      </c>
      <c r="K3696" t="s">
        <v>1623</v>
      </c>
      <c r="L3696" t="s">
        <v>904</v>
      </c>
      <c r="M3696" t="str">
        <f>VLOOKUP(L3696,'A-Applications'!B:D,3,FALSE)</f>
        <v>DockLight</v>
      </c>
      <c r="N3696" t="s">
        <v>53</v>
      </c>
      <c r="O3696" s="42" t="s">
        <v>54</v>
      </c>
      <c r="P3696" t="s">
        <v>916</v>
      </c>
      <c r="Q3696" t="str">
        <f>VLOOKUP(KamstrupData[[#This Row],[IdLevel123]],'B-Business Capability'!B:L,10,FALSE)</f>
        <v>Idea-to-Release (I2R)</v>
      </c>
      <c r="R3696">
        <f>VLOOKUP(KamstrupData[[#This Row],[IdLevel123]],'B-Business Capability'!B:L,11,FALSE)</f>
        <v>420</v>
      </c>
      <c r="T3696" t="s">
        <v>1637</v>
      </c>
      <c r="U3696" t="str">
        <f>_xlfn.CONCAT(KamstrupData[[#This Row],[CountryCode]],"_",KamstrupData[[#This Row],[Business Area]],"_",KamstrupData[[#This Row],[DepartmentTeam]])</f>
        <v>DK10_Water - Technology Hardware_FW</v>
      </c>
      <c r="V3696" t="str">
        <f>VLOOKUP(KamstrupData[[#This Row],[ORG_Concat]],'O-Organization'!F:H,3,FALSE)</f>
        <v>11099_DK10_Water_Water - Technology Hardware_FW</v>
      </c>
    </row>
    <row r="3697" spans="4:22">
      <c r="D3697" t="s">
        <v>507</v>
      </c>
      <c r="E3697" t="str">
        <f>VLOOKUP(D3697,'B-Business Capability'!B:H,5,FALSE)</f>
        <v>Product &amp; Software Development</v>
      </c>
      <c r="F3697" t="str">
        <f>VLOOKUP(D3697,'B-Business Capability'!B:H,6,FALSE)</f>
        <v>Engineering</v>
      </c>
      <c r="G3697" t="str">
        <f>VLOOKUP(D3697,'B-Business Capability'!B:H,7,FALSE)</f>
        <v>Construction &amp; Development</v>
      </c>
      <c r="I3697" t="s">
        <v>253</v>
      </c>
      <c r="J3697" t="s">
        <v>1614</v>
      </c>
      <c r="K3697" t="s">
        <v>883</v>
      </c>
      <c r="L3697" t="s">
        <v>904</v>
      </c>
      <c r="M3697" t="str">
        <f>VLOOKUP(L3697,'A-Applications'!B:D,3,FALSE)</f>
        <v>DockLight</v>
      </c>
      <c r="N3697" t="s">
        <v>53</v>
      </c>
      <c r="O3697" s="42" t="s">
        <v>54</v>
      </c>
      <c r="P3697" t="s">
        <v>407</v>
      </c>
      <c r="Q3697" t="str">
        <f>VLOOKUP(KamstrupData[[#This Row],[IdLevel123]],'B-Business Capability'!B:L,10,FALSE)</f>
        <v>Idea-to-Release (I2R)</v>
      </c>
      <c r="R3697">
        <f>VLOOKUP(KamstrupData[[#This Row],[IdLevel123]],'B-Business Capability'!B:L,11,FALSE)</f>
        <v>420</v>
      </c>
      <c r="T3697" t="s">
        <v>1617</v>
      </c>
      <c r="U3697" t="str">
        <f>_xlfn.CONCAT(KamstrupData[[#This Row],[CountryCode]],"_",KamstrupData[[#This Row],[Business Area]],"_",KamstrupData[[#This Row],[DepartmentTeam]])</f>
        <v>DK10_Water - Technology Hardware_Hardware</v>
      </c>
      <c r="V3697" t="str">
        <f>VLOOKUP(KamstrupData[[#This Row],[ORG_Concat]],'O-Organization'!F:H,3,FALSE)</f>
        <v>11100_DK10_Water_Water - Technology Hardware_Hardware</v>
      </c>
    </row>
    <row r="3698" spans="4:22">
      <c r="D3698" t="s">
        <v>507</v>
      </c>
      <c r="E3698" t="str">
        <f>VLOOKUP(D3698,'B-Business Capability'!B:H,5,FALSE)</f>
        <v>Product &amp; Software Development</v>
      </c>
      <c r="F3698" t="str">
        <f>VLOOKUP(D3698,'B-Business Capability'!B:H,6,FALSE)</f>
        <v>Engineering</v>
      </c>
      <c r="G3698" t="str">
        <f>VLOOKUP(D3698,'B-Business Capability'!B:H,7,FALSE)</f>
        <v>Construction &amp; Development</v>
      </c>
      <c r="I3698" t="s">
        <v>253</v>
      </c>
      <c r="J3698" t="s">
        <v>1614</v>
      </c>
      <c r="K3698" t="s">
        <v>883</v>
      </c>
      <c r="L3698" t="s">
        <v>904</v>
      </c>
      <c r="M3698" t="str">
        <f>VLOOKUP(L3698,'A-Applications'!B:D,3,FALSE)</f>
        <v>DockLight</v>
      </c>
      <c r="N3698" t="s">
        <v>53</v>
      </c>
      <c r="O3698" s="42" t="s">
        <v>54</v>
      </c>
      <c r="P3698" t="s">
        <v>407</v>
      </c>
      <c r="Q3698" t="str">
        <f>VLOOKUP(KamstrupData[[#This Row],[IdLevel123]],'B-Business Capability'!B:L,10,FALSE)</f>
        <v>Idea-to-Release (I2R)</v>
      </c>
      <c r="R3698">
        <f>VLOOKUP(KamstrupData[[#This Row],[IdLevel123]],'B-Business Capability'!B:L,11,FALSE)</f>
        <v>420</v>
      </c>
      <c r="T3698" t="s">
        <v>1617</v>
      </c>
      <c r="U3698" t="str">
        <f>_xlfn.CONCAT(KamstrupData[[#This Row],[CountryCode]],"_",KamstrupData[[#This Row],[Business Area]],"_",KamstrupData[[#This Row],[DepartmentTeam]])</f>
        <v>DK10_Water - Technology Hardware_Hardware</v>
      </c>
      <c r="V3698" t="str">
        <f>VLOOKUP(KamstrupData[[#This Row],[ORG_Concat]],'O-Organization'!F:H,3,FALSE)</f>
        <v>11100_DK10_Water_Water - Technology Hardware_Hardware</v>
      </c>
    </row>
    <row r="3699" spans="4:22">
      <c r="D3699" t="s">
        <v>507</v>
      </c>
      <c r="E3699" t="str">
        <f>VLOOKUP(D3699,'B-Business Capability'!B:H,5,FALSE)</f>
        <v>Product &amp; Software Development</v>
      </c>
      <c r="F3699" t="str">
        <f>VLOOKUP(D3699,'B-Business Capability'!B:H,6,FALSE)</f>
        <v>Engineering</v>
      </c>
      <c r="G3699" t="str">
        <f>VLOOKUP(D3699,'B-Business Capability'!B:H,7,FALSE)</f>
        <v>Construction &amp; Development</v>
      </c>
      <c r="I3699" t="s">
        <v>253</v>
      </c>
      <c r="J3699" t="s">
        <v>1614</v>
      </c>
      <c r="K3699" t="s">
        <v>1618</v>
      </c>
      <c r="L3699" t="s">
        <v>904</v>
      </c>
      <c r="M3699" t="str">
        <f>VLOOKUP(L3699,'A-Applications'!B:D,3,FALSE)</f>
        <v>DockLight</v>
      </c>
      <c r="N3699" t="s">
        <v>53</v>
      </c>
      <c r="O3699" s="42" t="s">
        <v>54</v>
      </c>
      <c r="P3699" t="s">
        <v>407</v>
      </c>
      <c r="Q3699" t="str">
        <f>VLOOKUP(KamstrupData[[#This Row],[IdLevel123]],'B-Business Capability'!B:L,10,FALSE)</f>
        <v>Idea-to-Release (I2R)</v>
      </c>
      <c r="R3699">
        <f>VLOOKUP(KamstrupData[[#This Row],[IdLevel123]],'B-Business Capability'!B:L,11,FALSE)</f>
        <v>420</v>
      </c>
      <c r="T3699" t="s">
        <v>1619</v>
      </c>
      <c r="U3699" t="str">
        <f>_xlfn.CONCAT(KamstrupData[[#This Row],[CountryCode]],"_",KamstrupData[[#This Row],[Business Area]],"_",KamstrupData[[#This Row],[DepartmentTeam]])</f>
        <v>DK10_Water - Technology Hardware_Tech</v>
      </c>
      <c r="V3699" t="str">
        <f>VLOOKUP(KamstrupData[[#This Row],[ORG_Concat]],'O-Organization'!F:H,3,FALSE)</f>
        <v>11102_DK10_Water_Water - Technology Hardware_Tech</v>
      </c>
    </row>
    <row r="3700" spans="4:22">
      <c r="D3700" t="s">
        <v>507</v>
      </c>
      <c r="E3700" t="str">
        <f>VLOOKUP(D3700,'B-Business Capability'!B:H,5,FALSE)</f>
        <v>Product &amp; Software Development</v>
      </c>
      <c r="F3700" t="str">
        <f>VLOOKUP(D3700,'B-Business Capability'!B:H,6,FALSE)</f>
        <v>Engineering</v>
      </c>
      <c r="G3700" t="str">
        <f>VLOOKUP(D3700,'B-Business Capability'!B:H,7,FALSE)</f>
        <v>Construction &amp; Development</v>
      </c>
      <c r="I3700" t="s">
        <v>253</v>
      </c>
      <c r="J3700" t="s">
        <v>1614</v>
      </c>
      <c r="K3700" t="s">
        <v>1623</v>
      </c>
      <c r="L3700" t="s">
        <v>906</v>
      </c>
      <c r="M3700" t="str">
        <f>VLOOKUP(L3700,'A-Applications'!B:D,3,FALSE)</f>
        <v>IAR Embedded Workbench for ARM Cortex-M</v>
      </c>
      <c r="N3700" t="s">
        <v>53</v>
      </c>
      <c r="O3700" s="42" t="s">
        <v>66</v>
      </c>
      <c r="P3700" t="s">
        <v>916</v>
      </c>
      <c r="Q3700" t="str">
        <f>VLOOKUP(KamstrupData[[#This Row],[IdLevel123]],'B-Business Capability'!B:L,10,FALSE)</f>
        <v>Idea-to-Release (I2R)</v>
      </c>
      <c r="R3700">
        <f>VLOOKUP(KamstrupData[[#This Row],[IdLevel123]],'B-Business Capability'!B:L,11,FALSE)</f>
        <v>420</v>
      </c>
      <c r="T3700" t="s">
        <v>1637</v>
      </c>
      <c r="U3700" t="str">
        <f>_xlfn.CONCAT(KamstrupData[[#This Row],[CountryCode]],"_",KamstrupData[[#This Row],[Business Area]],"_",KamstrupData[[#This Row],[DepartmentTeam]])</f>
        <v>DK10_Water - Technology Hardware_FW</v>
      </c>
      <c r="V3700" t="str">
        <f>VLOOKUP(KamstrupData[[#This Row],[ORG_Concat]],'O-Organization'!F:H,3,FALSE)</f>
        <v>11099_DK10_Water_Water - Technology Hardware_FW</v>
      </c>
    </row>
    <row r="3701" spans="4:22">
      <c r="D3701" t="s">
        <v>507</v>
      </c>
      <c r="E3701" t="str">
        <f>VLOOKUP(D3701,'B-Business Capability'!B:H,5,FALSE)</f>
        <v>Product &amp; Software Development</v>
      </c>
      <c r="F3701" t="str">
        <f>VLOOKUP(D3701,'B-Business Capability'!B:H,6,FALSE)</f>
        <v>Engineering</v>
      </c>
      <c r="G3701" t="str">
        <f>VLOOKUP(D3701,'B-Business Capability'!B:H,7,FALSE)</f>
        <v>Construction &amp; Development</v>
      </c>
      <c r="I3701" t="s">
        <v>253</v>
      </c>
      <c r="J3701" t="s">
        <v>1614</v>
      </c>
      <c r="K3701" t="s">
        <v>883</v>
      </c>
      <c r="L3701" t="s">
        <v>906</v>
      </c>
      <c r="M3701" t="str">
        <f>VLOOKUP(L3701,'A-Applications'!B:D,3,FALSE)</f>
        <v>IAR Embedded Workbench for ARM Cortex-M</v>
      </c>
      <c r="N3701" t="s">
        <v>53</v>
      </c>
      <c r="O3701" s="42" t="s">
        <v>54</v>
      </c>
      <c r="P3701" t="s">
        <v>407</v>
      </c>
      <c r="Q3701" t="str">
        <f>VLOOKUP(KamstrupData[[#This Row],[IdLevel123]],'B-Business Capability'!B:L,10,FALSE)</f>
        <v>Idea-to-Release (I2R)</v>
      </c>
      <c r="R3701">
        <f>VLOOKUP(KamstrupData[[#This Row],[IdLevel123]],'B-Business Capability'!B:L,11,FALSE)</f>
        <v>420</v>
      </c>
      <c r="T3701" t="s">
        <v>1617</v>
      </c>
      <c r="U3701" t="str">
        <f>_xlfn.CONCAT(KamstrupData[[#This Row],[CountryCode]],"_",KamstrupData[[#This Row],[Business Area]],"_",KamstrupData[[#This Row],[DepartmentTeam]])</f>
        <v>DK10_Water - Technology Hardware_Hardware</v>
      </c>
      <c r="V3701" t="str">
        <f>VLOOKUP(KamstrupData[[#This Row],[ORG_Concat]],'O-Organization'!F:H,3,FALSE)</f>
        <v>11100_DK10_Water_Water - Technology Hardware_Hardware</v>
      </c>
    </row>
    <row r="3702" spans="4:22">
      <c r="D3702" t="s">
        <v>507</v>
      </c>
      <c r="E3702" t="str">
        <f>VLOOKUP(D3702,'B-Business Capability'!B:H,5,FALSE)</f>
        <v>Product &amp; Software Development</v>
      </c>
      <c r="F3702" t="str">
        <f>VLOOKUP(D3702,'B-Business Capability'!B:H,6,FALSE)</f>
        <v>Engineering</v>
      </c>
      <c r="G3702" t="str">
        <f>VLOOKUP(D3702,'B-Business Capability'!B:H,7,FALSE)</f>
        <v>Construction &amp; Development</v>
      </c>
      <c r="I3702" t="s">
        <v>253</v>
      </c>
      <c r="J3702" t="s">
        <v>1614</v>
      </c>
      <c r="K3702" t="s">
        <v>1618</v>
      </c>
      <c r="L3702" t="s">
        <v>906</v>
      </c>
      <c r="M3702" t="str">
        <f>VLOOKUP(L3702,'A-Applications'!B:D,3,FALSE)</f>
        <v>IAR Embedded Workbench for ARM Cortex-M</v>
      </c>
      <c r="N3702" t="s">
        <v>53</v>
      </c>
      <c r="O3702" s="42" t="s">
        <v>369</v>
      </c>
      <c r="P3702" t="s">
        <v>407</v>
      </c>
      <c r="Q3702" t="str">
        <f>VLOOKUP(KamstrupData[[#This Row],[IdLevel123]],'B-Business Capability'!B:L,10,FALSE)</f>
        <v>Idea-to-Release (I2R)</v>
      </c>
      <c r="R3702">
        <f>VLOOKUP(KamstrupData[[#This Row],[IdLevel123]],'B-Business Capability'!B:L,11,FALSE)</f>
        <v>420</v>
      </c>
      <c r="T3702" t="s">
        <v>1619</v>
      </c>
      <c r="U3702" t="str">
        <f>_xlfn.CONCAT(KamstrupData[[#This Row],[CountryCode]],"_",KamstrupData[[#This Row],[Business Area]],"_",KamstrupData[[#This Row],[DepartmentTeam]])</f>
        <v>DK10_Water - Technology Hardware_Tech</v>
      </c>
      <c r="V3702" t="str">
        <f>VLOOKUP(KamstrupData[[#This Row],[ORG_Concat]],'O-Organization'!F:H,3,FALSE)</f>
        <v>11102_DK10_Water_Water - Technology Hardware_Tech</v>
      </c>
    </row>
    <row r="3703" spans="4:22">
      <c r="D3703" t="s">
        <v>1080</v>
      </c>
      <c r="E3703" t="str">
        <f>VLOOKUP(D3703,'B-Business Capability'!B:H,5,FALSE)</f>
        <v>Product &amp; Software Development</v>
      </c>
      <c r="F3703" t="str">
        <f>VLOOKUP(D3703,'B-Business Capability'!B:H,6,FALSE)</f>
        <v>Quality Management</v>
      </c>
      <c r="G3703" t="str">
        <f>VLOOKUP(D3703,'B-Business Capability'!B:H,7,FALSE)</f>
        <v>Manage Debugging</v>
      </c>
      <c r="I3703" t="s">
        <v>253</v>
      </c>
      <c r="J3703" t="s">
        <v>1614</v>
      </c>
      <c r="K3703" t="s">
        <v>883</v>
      </c>
      <c r="L3703" t="s">
        <v>906</v>
      </c>
      <c r="M3703" t="str">
        <f>VLOOKUP(L3703,'A-Applications'!B:D,3,FALSE)</f>
        <v>IAR Embedded Workbench for ARM Cortex-M</v>
      </c>
      <c r="N3703" t="s">
        <v>53</v>
      </c>
      <c r="O3703" s="42" t="s">
        <v>54</v>
      </c>
      <c r="P3703" t="s">
        <v>407</v>
      </c>
      <c r="Q3703" t="str">
        <f>VLOOKUP(KamstrupData[[#This Row],[IdLevel123]],'B-Business Capability'!B:L,10,FALSE)</f>
        <v>Idea-to-Release (I2R)</v>
      </c>
      <c r="R3703">
        <f>VLOOKUP(KamstrupData[[#This Row],[IdLevel123]],'B-Business Capability'!B:L,11,FALSE)</f>
        <v>902</v>
      </c>
      <c r="T3703" t="s">
        <v>1617</v>
      </c>
      <c r="U3703" t="str">
        <f>_xlfn.CONCAT(KamstrupData[[#This Row],[CountryCode]],"_",KamstrupData[[#This Row],[Business Area]],"_",KamstrupData[[#This Row],[DepartmentTeam]])</f>
        <v>DK10_Water - Technology Hardware_Hardware</v>
      </c>
      <c r="V3703" t="str">
        <f>VLOOKUP(KamstrupData[[#This Row],[ORG_Concat]],'O-Organization'!F:H,3,FALSE)</f>
        <v>11100_DK10_Water_Water - Technology Hardware_Hardware</v>
      </c>
    </row>
    <row r="3704" spans="4:22">
      <c r="D3704" t="s">
        <v>507</v>
      </c>
      <c r="E3704" t="str">
        <f>VLOOKUP(D3704,'B-Business Capability'!B:H,5,FALSE)</f>
        <v>Product &amp; Software Development</v>
      </c>
      <c r="F3704" t="str">
        <f>VLOOKUP(D3704,'B-Business Capability'!B:H,6,FALSE)</f>
        <v>Engineering</v>
      </c>
      <c r="G3704" t="str">
        <f>VLOOKUP(D3704,'B-Business Capability'!B:H,7,FALSE)</f>
        <v>Construction &amp; Development</v>
      </c>
      <c r="I3704" t="s">
        <v>253</v>
      </c>
      <c r="J3704" t="s">
        <v>1614</v>
      </c>
      <c r="K3704" t="s">
        <v>1623</v>
      </c>
      <c r="L3704" t="s">
        <v>1090</v>
      </c>
      <c r="M3704" t="str">
        <f>VLOOKUP(L3704,'A-Applications'!B:D,3,FALSE)</f>
        <v>IAR Embedded Workbench for MSP430</v>
      </c>
      <c r="N3704" t="s">
        <v>53</v>
      </c>
      <c r="O3704" s="42" t="s">
        <v>66</v>
      </c>
      <c r="P3704" t="s">
        <v>916</v>
      </c>
      <c r="Q3704" t="str">
        <f>VLOOKUP(KamstrupData[[#This Row],[IdLevel123]],'B-Business Capability'!B:L,10,FALSE)</f>
        <v>Idea-to-Release (I2R)</v>
      </c>
      <c r="R3704">
        <f>VLOOKUP(KamstrupData[[#This Row],[IdLevel123]],'B-Business Capability'!B:L,11,FALSE)</f>
        <v>420</v>
      </c>
      <c r="T3704" t="s">
        <v>1637</v>
      </c>
      <c r="U3704" t="str">
        <f>_xlfn.CONCAT(KamstrupData[[#This Row],[CountryCode]],"_",KamstrupData[[#This Row],[Business Area]],"_",KamstrupData[[#This Row],[DepartmentTeam]])</f>
        <v>DK10_Water - Technology Hardware_FW</v>
      </c>
      <c r="V3704" t="str">
        <f>VLOOKUP(KamstrupData[[#This Row],[ORG_Concat]],'O-Organization'!F:H,3,FALSE)</f>
        <v>11099_DK10_Water_Water - Technology Hardware_FW</v>
      </c>
    </row>
    <row r="3705" spans="4:22">
      <c r="D3705" t="s">
        <v>507</v>
      </c>
      <c r="E3705" t="str">
        <f>VLOOKUP(D3705,'B-Business Capability'!B:H,5,FALSE)</f>
        <v>Product &amp; Software Development</v>
      </c>
      <c r="F3705" t="str">
        <f>VLOOKUP(D3705,'B-Business Capability'!B:H,6,FALSE)</f>
        <v>Engineering</v>
      </c>
      <c r="G3705" t="str">
        <f>VLOOKUP(D3705,'B-Business Capability'!B:H,7,FALSE)</f>
        <v>Construction &amp; Development</v>
      </c>
      <c r="I3705" t="s">
        <v>253</v>
      </c>
      <c r="J3705" t="s">
        <v>1614</v>
      </c>
      <c r="K3705" t="s">
        <v>883</v>
      </c>
      <c r="L3705" t="s">
        <v>1090</v>
      </c>
      <c r="M3705" t="str">
        <f>VLOOKUP(L3705,'A-Applications'!B:D,3,FALSE)</f>
        <v>IAR Embedded Workbench for MSP430</v>
      </c>
      <c r="N3705" t="s">
        <v>53</v>
      </c>
      <c r="O3705" s="42" t="s">
        <v>54</v>
      </c>
      <c r="P3705" t="s">
        <v>407</v>
      </c>
      <c r="Q3705" t="str">
        <f>VLOOKUP(KamstrupData[[#This Row],[IdLevel123]],'B-Business Capability'!B:L,10,FALSE)</f>
        <v>Idea-to-Release (I2R)</v>
      </c>
      <c r="R3705">
        <f>VLOOKUP(KamstrupData[[#This Row],[IdLevel123]],'B-Business Capability'!B:L,11,FALSE)</f>
        <v>420</v>
      </c>
      <c r="T3705" t="s">
        <v>1617</v>
      </c>
      <c r="U3705" t="str">
        <f>_xlfn.CONCAT(KamstrupData[[#This Row],[CountryCode]],"_",KamstrupData[[#This Row],[Business Area]],"_",KamstrupData[[#This Row],[DepartmentTeam]])</f>
        <v>DK10_Water - Technology Hardware_Hardware</v>
      </c>
      <c r="V3705" t="str">
        <f>VLOOKUP(KamstrupData[[#This Row],[ORG_Concat]],'O-Organization'!F:H,3,FALSE)</f>
        <v>11100_DK10_Water_Water - Technology Hardware_Hardware</v>
      </c>
    </row>
    <row r="3706" spans="4:22">
      <c r="D3706" t="s">
        <v>507</v>
      </c>
      <c r="E3706" t="str">
        <f>VLOOKUP(D3706,'B-Business Capability'!B:H,5,FALSE)</f>
        <v>Product &amp; Software Development</v>
      </c>
      <c r="F3706" t="str">
        <f>VLOOKUP(D3706,'B-Business Capability'!B:H,6,FALSE)</f>
        <v>Engineering</v>
      </c>
      <c r="G3706" t="str">
        <f>VLOOKUP(D3706,'B-Business Capability'!B:H,7,FALSE)</f>
        <v>Construction &amp; Development</v>
      </c>
      <c r="I3706" t="s">
        <v>253</v>
      </c>
      <c r="J3706" t="s">
        <v>1614</v>
      </c>
      <c r="K3706" t="s">
        <v>1618</v>
      </c>
      <c r="L3706" t="s">
        <v>1090</v>
      </c>
      <c r="M3706" t="str">
        <f>VLOOKUP(L3706,'A-Applications'!B:D,3,FALSE)</f>
        <v>IAR Embedded Workbench for MSP430</v>
      </c>
      <c r="N3706" t="s">
        <v>53</v>
      </c>
      <c r="O3706" s="42" t="s">
        <v>369</v>
      </c>
      <c r="P3706" t="s">
        <v>407</v>
      </c>
      <c r="Q3706" t="str">
        <f>VLOOKUP(KamstrupData[[#This Row],[IdLevel123]],'B-Business Capability'!B:L,10,FALSE)</f>
        <v>Idea-to-Release (I2R)</v>
      </c>
      <c r="R3706">
        <f>VLOOKUP(KamstrupData[[#This Row],[IdLevel123]],'B-Business Capability'!B:L,11,FALSE)</f>
        <v>420</v>
      </c>
      <c r="T3706" t="s">
        <v>1619</v>
      </c>
      <c r="U3706" t="str">
        <f>_xlfn.CONCAT(KamstrupData[[#This Row],[CountryCode]],"_",KamstrupData[[#This Row],[Business Area]],"_",KamstrupData[[#This Row],[DepartmentTeam]])</f>
        <v>DK10_Water - Technology Hardware_Tech</v>
      </c>
      <c r="V3706" t="str">
        <f>VLOOKUP(KamstrupData[[#This Row],[ORG_Concat]],'O-Organization'!F:H,3,FALSE)</f>
        <v>11102_DK10_Water_Water - Technology Hardware_Tech</v>
      </c>
    </row>
    <row r="3707" spans="4:22">
      <c r="D3707" t="s">
        <v>1080</v>
      </c>
      <c r="E3707" t="str">
        <f>VLOOKUP(D3707,'B-Business Capability'!B:H,5,FALSE)</f>
        <v>Product &amp; Software Development</v>
      </c>
      <c r="F3707" t="str">
        <f>VLOOKUP(D3707,'B-Business Capability'!B:H,6,FALSE)</f>
        <v>Quality Management</v>
      </c>
      <c r="G3707" t="str">
        <f>VLOOKUP(D3707,'B-Business Capability'!B:H,7,FALSE)</f>
        <v>Manage Debugging</v>
      </c>
      <c r="I3707" t="s">
        <v>253</v>
      </c>
      <c r="J3707" t="s">
        <v>1614</v>
      </c>
      <c r="K3707" t="s">
        <v>883</v>
      </c>
      <c r="L3707" t="s">
        <v>1090</v>
      </c>
      <c r="M3707" t="str">
        <f>VLOOKUP(L3707,'A-Applications'!B:D,3,FALSE)</f>
        <v>IAR Embedded Workbench for MSP430</v>
      </c>
      <c r="N3707" t="s">
        <v>53</v>
      </c>
      <c r="O3707" s="42" t="s">
        <v>54</v>
      </c>
      <c r="P3707" t="s">
        <v>407</v>
      </c>
      <c r="Q3707" t="str">
        <f>VLOOKUP(KamstrupData[[#This Row],[IdLevel123]],'B-Business Capability'!B:L,10,FALSE)</f>
        <v>Idea-to-Release (I2R)</v>
      </c>
      <c r="R3707">
        <f>VLOOKUP(KamstrupData[[#This Row],[IdLevel123]],'B-Business Capability'!B:L,11,FALSE)</f>
        <v>902</v>
      </c>
      <c r="T3707" t="s">
        <v>1617</v>
      </c>
      <c r="U3707" t="str">
        <f>_xlfn.CONCAT(KamstrupData[[#This Row],[CountryCode]],"_",KamstrupData[[#This Row],[Business Area]],"_",KamstrupData[[#This Row],[DepartmentTeam]])</f>
        <v>DK10_Water - Technology Hardware_Hardware</v>
      </c>
      <c r="V3707" t="str">
        <f>VLOOKUP(KamstrupData[[#This Row],[ORG_Concat]],'O-Organization'!F:H,3,FALSE)</f>
        <v>11100_DK10_Water_Water - Technology Hardware_Hardware</v>
      </c>
    </row>
    <row r="3708" spans="4:22">
      <c r="D3708" t="s">
        <v>366</v>
      </c>
      <c r="E3708" t="str">
        <f>VLOOKUP(D3708,'B-Business Capability'!B:H,5,FALSE)</f>
        <v>OT Hosting</v>
      </c>
      <c r="F3708" t="str">
        <f>VLOOKUP(D3708,'B-Business Capability'!B:H,6,FALSE)</f>
        <v>OT Operations &amp; Service</v>
      </c>
      <c r="G3708" t="str">
        <f>VLOOKUP(D3708,'B-Business Capability'!B:H,7,FALSE)</f>
        <v>Telemetry &amp; Event Processing</v>
      </c>
      <c r="I3708" t="s">
        <v>253</v>
      </c>
      <c r="J3708" t="s">
        <v>1614</v>
      </c>
      <c r="K3708" t="s">
        <v>1618</v>
      </c>
      <c r="L3708" t="s">
        <v>145</v>
      </c>
      <c r="M3708" t="str">
        <f>VLOOKUP(L3708,'A-Applications'!B:D,3,FALSE)</f>
        <v>Google Earth Pro</v>
      </c>
      <c r="N3708" t="s">
        <v>53</v>
      </c>
      <c r="O3708" s="42" t="s">
        <v>62</v>
      </c>
      <c r="P3708" t="s">
        <v>407</v>
      </c>
      <c r="Q3708" t="str">
        <f>VLOOKUP(KamstrupData[[#This Row],[IdLevel123]],'B-Business Capability'!B:L,10,FALSE)</f>
        <v>N/A</v>
      </c>
      <c r="R3708">
        <f>VLOOKUP(KamstrupData[[#This Row],[IdLevel123]],'B-Business Capability'!B:L,11,FALSE)</f>
        <v>0</v>
      </c>
      <c r="T3708" t="s">
        <v>1619</v>
      </c>
      <c r="U3708" t="str">
        <f>_xlfn.CONCAT(KamstrupData[[#This Row],[CountryCode]],"_",KamstrupData[[#This Row],[Business Area]],"_",KamstrupData[[#This Row],[DepartmentTeam]])</f>
        <v>DK10_Water - Technology Hardware_Tech</v>
      </c>
      <c r="V3708" t="str">
        <f>VLOOKUP(KamstrupData[[#This Row],[ORG_Concat]],'O-Organization'!F:H,3,FALSE)</f>
        <v>11102_DK10_Water_Water - Technology Hardware_Tech</v>
      </c>
    </row>
    <row r="3709" spans="4:22">
      <c r="D3709" t="s">
        <v>907</v>
      </c>
      <c r="E3709" t="str">
        <f>VLOOKUP(D3709,'B-Business Capability'!B:H,5,FALSE)</f>
        <v>Product &amp; Software Development</v>
      </c>
      <c r="F3709">
        <f>VLOOKUP(D3709,'B-Business Capability'!B:H,6,FALSE)</f>
        <v>0</v>
      </c>
      <c r="G3709">
        <f>VLOOKUP(D3709,'B-Business Capability'!B:H,7,FALSE)</f>
        <v>0</v>
      </c>
      <c r="I3709" t="s">
        <v>253</v>
      </c>
      <c r="J3709" t="s">
        <v>1614</v>
      </c>
      <c r="K3709" t="s">
        <v>1623</v>
      </c>
      <c r="L3709" t="s">
        <v>61</v>
      </c>
      <c r="M3709" t="str">
        <f>VLOOKUP(L3709,'A-Applications'!B:D,3,FALSE)</f>
        <v>Microsoft OneNote</v>
      </c>
      <c r="N3709" t="s">
        <v>53</v>
      </c>
      <c r="O3709" s="42" t="s">
        <v>54</v>
      </c>
      <c r="P3709" t="s">
        <v>97</v>
      </c>
      <c r="Q3709" t="str">
        <f>VLOOKUP(KamstrupData[[#This Row],[IdLevel123]],'B-Business Capability'!B:L,10,FALSE)</f>
        <v>Idea-to-Release (I2R)</v>
      </c>
      <c r="R3709">
        <f>VLOOKUP(KamstrupData[[#This Row],[IdLevel123]],'B-Business Capability'!B:L,11,FALSE)</f>
        <v>100</v>
      </c>
      <c r="T3709" t="s">
        <v>1637</v>
      </c>
      <c r="U3709" t="str">
        <f>_xlfn.CONCAT(KamstrupData[[#This Row],[CountryCode]],"_",KamstrupData[[#This Row],[Business Area]],"_",KamstrupData[[#This Row],[DepartmentTeam]])</f>
        <v>DK10_Water - Technology Hardware_FW</v>
      </c>
      <c r="V3709" t="str">
        <f>VLOOKUP(KamstrupData[[#This Row],[ORG_Concat]],'O-Organization'!F:H,3,FALSE)</f>
        <v>11099_DK10_Water_Water - Technology Hardware_FW</v>
      </c>
    </row>
    <row r="3710" spans="4:22">
      <c r="D3710" t="s">
        <v>907</v>
      </c>
      <c r="E3710" t="str">
        <f>VLOOKUP(D3710,'B-Business Capability'!B:H,5,FALSE)</f>
        <v>Product &amp; Software Development</v>
      </c>
      <c r="F3710">
        <f>VLOOKUP(D3710,'B-Business Capability'!B:H,6,FALSE)</f>
        <v>0</v>
      </c>
      <c r="G3710">
        <f>VLOOKUP(D3710,'B-Business Capability'!B:H,7,FALSE)</f>
        <v>0</v>
      </c>
      <c r="I3710" t="s">
        <v>253</v>
      </c>
      <c r="J3710" t="s">
        <v>1614</v>
      </c>
      <c r="K3710" t="s">
        <v>1618</v>
      </c>
      <c r="L3710" t="s">
        <v>61</v>
      </c>
      <c r="M3710" t="str">
        <f>VLOOKUP(L3710,'A-Applications'!B:D,3,FALSE)</f>
        <v>Microsoft OneNote</v>
      </c>
      <c r="N3710" t="s">
        <v>53</v>
      </c>
      <c r="O3710" s="42" t="s">
        <v>54</v>
      </c>
      <c r="P3710" t="s">
        <v>97</v>
      </c>
      <c r="Q3710" t="str">
        <f>VLOOKUP(KamstrupData[[#This Row],[IdLevel123]],'B-Business Capability'!B:L,10,FALSE)</f>
        <v>Idea-to-Release (I2R)</v>
      </c>
      <c r="R3710">
        <f>VLOOKUP(KamstrupData[[#This Row],[IdLevel123]],'B-Business Capability'!B:L,11,FALSE)</f>
        <v>100</v>
      </c>
      <c r="T3710" t="s">
        <v>1619</v>
      </c>
      <c r="U3710" t="str">
        <f>_xlfn.CONCAT(KamstrupData[[#This Row],[CountryCode]],"_",KamstrupData[[#This Row],[Business Area]],"_",KamstrupData[[#This Row],[DepartmentTeam]])</f>
        <v>DK10_Water - Technology Hardware_Tech</v>
      </c>
      <c r="V3710" t="str">
        <f>VLOOKUP(KamstrupData[[#This Row],[ORG_Concat]],'O-Organization'!F:H,3,FALSE)</f>
        <v>11102_DK10_Water_Water - Technology Hardware_Tech</v>
      </c>
    </row>
    <row r="3711" spans="4:22">
      <c r="D3711" t="s">
        <v>907</v>
      </c>
      <c r="E3711" t="str">
        <f>VLOOKUP(D3711,'B-Business Capability'!B:H,5,FALSE)</f>
        <v>Product &amp; Software Development</v>
      </c>
      <c r="F3711">
        <f>VLOOKUP(D3711,'B-Business Capability'!B:H,6,FALSE)</f>
        <v>0</v>
      </c>
      <c r="G3711">
        <f>VLOOKUP(D3711,'B-Business Capability'!B:H,7,FALSE)</f>
        <v>0</v>
      </c>
      <c r="I3711" t="s">
        <v>253</v>
      </c>
      <c r="J3711" t="s">
        <v>1614</v>
      </c>
      <c r="K3711" t="s">
        <v>883</v>
      </c>
      <c r="L3711" t="s">
        <v>146</v>
      </c>
      <c r="M3711" t="str">
        <f>VLOOKUP(L3711,'A-Applications'!B:D,3,FALSE)</f>
        <v>Microsoft CoPilot</v>
      </c>
      <c r="N3711" t="s">
        <v>53</v>
      </c>
      <c r="O3711" s="42" t="s">
        <v>54</v>
      </c>
      <c r="P3711" t="s">
        <v>97</v>
      </c>
      <c r="Q3711" t="str">
        <f>VLOOKUP(KamstrupData[[#This Row],[IdLevel123]],'B-Business Capability'!B:L,10,FALSE)</f>
        <v>Idea-to-Release (I2R)</v>
      </c>
      <c r="R3711">
        <f>VLOOKUP(KamstrupData[[#This Row],[IdLevel123]],'B-Business Capability'!B:L,11,FALSE)</f>
        <v>100</v>
      </c>
      <c r="T3711" t="s">
        <v>1617</v>
      </c>
      <c r="U3711" t="str">
        <f>_xlfn.CONCAT(KamstrupData[[#This Row],[CountryCode]],"_",KamstrupData[[#This Row],[Business Area]],"_",KamstrupData[[#This Row],[DepartmentTeam]])</f>
        <v>DK10_Water - Technology Hardware_Hardware</v>
      </c>
      <c r="V3711" t="str">
        <f>VLOOKUP(KamstrupData[[#This Row],[ORG_Concat]],'O-Organization'!F:H,3,FALSE)</f>
        <v>11100_DK10_Water_Water - Technology Hardware_Hardware</v>
      </c>
    </row>
    <row r="3712" spans="4:22">
      <c r="D3712" t="s">
        <v>507</v>
      </c>
      <c r="E3712" t="str">
        <f>VLOOKUP(D3712,'B-Business Capability'!B:H,5,FALSE)</f>
        <v>Product &amp; Software Development</v>
      </c>
      <c r="F3712" t="str">
        <f>VLOOKUP(D3712,'B-Business Capability'!B:H,6,FALSE)</f>
        <v>Engineering</v>
      </c>
      <c r="G3712" t="str">
        <f>VLOOKUP(D3712,'B-Business Capability'!B:H,7,FALSE)</f>
        <v>Construction &amp; Development</v>
      </c>
      <c r="I3712" t="s">
        <v>253</v>
      </c>
      <c r="J3712" t="s">
        <v>1614</v>
      </c>
      <c r="K3712" t="s">
        <v>1623</v>
      </c>
      <c r="L3712" t="s">
        <v>1645</v>
      </c>
      <c r="M3712" t="str">
        <f>VLOOKUP(L3712,'A-Applications'!B:D,3,FALSE)</f>
        <v xml:space="preserve">GCC </v>
      </c>
      <c r="N3712" t="s">
        <v>53</v>
      </c>
      <c r="O3712" s="42" t="s">
        <v>66</v>
      </c>
      <c r="P3712" t="s">
        <v>916</v>
      </c>
      <c r="Q3712" t="str">
        <f>VLOOKUP(KamstrupData[[#This Row],[IdLevel123]],'B-Business Capability'!B:L,10,FALSE)</f>
        <v>Idea-to-Release (I2R)</v>
      </c>
      <c r="R3712">
        <f>VLOOKUP(KamstrupData[[#This Row],[IdLevel123]],'B-Business Capability'!B:L,11,FALSE)</f>
        <v>420</v>
      </c>
      <c r="T3712" t="s">
        <v>1637</v>
      </c>
      <c r="U3712" t="str">
        <f>_xlfn.CONCAT(KamstrupData[[#This Row],[CountryCode]],"_",KamstrupData[[#This Row],[Business Area]],"_",KamstrupData[[#This Row],[DepartmentTeam]])</f>
        <v>DK10_Water - Technology Hardware_FW</v>
      </c>
      <c r="V3712" t="str">
        <f>VLOOKUP(KamstrupData[[#This Row],[ORG_Concat]],'O-Organization'!F:H,3,FALSE)</f>
        <v>11099_DK10_Water_Water - Technology Hardware_FW</v>
      </c>
    </row>
    <row r="3713" spans="4:22">
      <c r="D3713" t="s">
        <v>907</v>
      </c>
      <c r="E3713" t="str">
        <f>VLOOKUP(D3713,'B-Business Capability'!B:H,5,FALSE)</f>
        <v>Product &amp; Software Development</v>
      </c>
      <c r="F3713">
        <f>VLOOKUP(D3713,'B-Business Capability'!B:H,6,FALSE)</f>
        <v>0</v>
      </c>
      <c r="G3713">
        <f>VLOOKUP(D3713,'B-Business Capability'!B:H,7,FALSE)</f>
        <v>0</v>
      </c>
      <c r="I3713" t="s">
        <v>253</v>
      </c>
      <c r="J3713" t="s">
        <v>1614</v>
      </c>
      <c r="K3713" t="s">
        <v>1623</v>
      </c>
      <c r="L3713" t="s">
        <v>207</v>
      </c>
      <c r="M3713" t="str">
        <f>VLOOKUP(L3713,'A-Applications'!B:D,3,FALSE)</f>
        <v>Adobe Acrobat</v>
      </c>
      <c r="N3713" t="s">
        <v>53</v>
      </c>
      <c r="O3713" s="42" t="s">
        <v>54</v>
      </c>
      <c r="P3713" t="s">
        <v>407</v>
      </c>
      <c r="Q3713" t="str">
        <f>VLOOKUP(KamstrupData[[#This Row],[IdLevel123]],'B-Business Capability'!B:L,10,FALSE)</f>
        <v>Idea-to-Release (I2R)</v>
      </c>
      <c r="R3713">
        <f>VLOOKUP(KamstrupData[[#This Row],[IdLevel123]],'B-Business Capability'!B:L,11,FALSE)</f>
        <v>100</v>
      </c>
      <c r="T3713" t="s">
        <v>1637</v>
      </c>
      <c r="U3713" t="str">
        <f>_xlfn.CONCAT(KamstrupData[[#This Row],[CountryCode]],"_",KamstrupData[[#This Row],[Business Area]],"_",KamstrupData[[#This Row],[DepartmentTeam]])</f>
        <v>DK10_Water - Technology Hardware_FW</v>
      </c>
      <c r="V3713" t="str">
        <f>VLOOKUP(KamstrupData[[#This Row],[ORG_Concat]],'O-Organization'!F:H,3,FALSE)</f>
        <v>11099_DK10_Water_Water - Technology Hardware_FW</v>
      </c>
    </row>
    <row r="3714" spans="4:22">
      <c r="D3714" t="s">
        <v>907</v>
      </c>
      <c r="E3714" t="str">
        <f>VLOOKUP(D3714,'B-Business Capability'!B:H,5,FALSE)</f>
        <v>Product &amp; Software Development</v>
      </c>
      <c r="F3714">
        <f>VLOOKUP(D3714,'B-Business Capability'!B:H,6,FALSE)</f>
        <v>0</v>
      </c>
      <c r="G3714">
        <f>VLOOKUP(D3714,'B-Business Capability'!B:H,7,FALSE)</f>
        <v>0</v>
      </c>
      <c r="I3714" t="s">
        <v>253</v>
      </c>
      <c r="J3714" t="s">
        <v>1614</v>
      </c>
      <c r="K3714" t="s">
        <v>1615</v>
      </c>
      <c r="L3714" t="s">
        <v>207</v>
      </c>
      <c r="M3714" t="str">
        <f>VLOOKUP(L3714,'A-Applications'!B:D,3,FALSE)</f>
        <v>Adobe Acrobat</v>
      </c>
      <c r="N3714" t="s">
        <v>53</v>
      </c>
      <c r="O3714" s="42" t="s">
        <v>54</v>
      </c>
      <c r="P3714" t="s">
        <v>407</v>
      </c>
      <c r="Q3714" t="str">
        <f>VLOOKUP(KamstrupData[[#This Row],[IdLevel123]],'B-Business Capability'!B:L,10,FALSE)</f>
        <v>Idea-to-Release (I2R)</v>
      </c>
      <c r="R3714">
        <f>VLOOKUP(KamstrupData[[#This Row],[IdLevel123]],'B-Business Capability'!B:L,11,FALSE)</f>
        <v>100</v>
      </c>
      <c r="T3714" t="s">
        <v>1620</v>
      </c>
      <c r="U3714" t="str">
        <f>_xlfn.CONCAT(KamstrupData[[#This Row],[CountryCode]],"_",KamstrupData[[#This Row],[Business Area]],"_",KamstrupData[[#This Row],[DepartmentTeam]])</f>
        <v>DK10_Water - Technology Hardware_Mech</v>
      </c>
      <c r="V3714" t="str">
        <f>VLOOKUP(KamstrupData[[#This Row],[ORG_Concat]],'O-Organization'!F:H,3,FALSE)</f>
        <v>11101_DK10_Water_Water - Technology Hardware_Mech</v>
      </c>
    </row>
    <row r="3715" spans="4:22">
      <c r="D3715" t="s">
        <v>907</v>
      </c>
      <c r="E3715" t="str">
        <f>VLOOKUP(D3715,'B-Business Capability'!B:H,5,FALSE)</f>
        <v>Product &amp; Software Development</v>
      </c>
      <c r="F3715">
        <f>VLOOKUP(D3715,'B-Business Capability'!B:H,6,FALSE)</f>
        <v>0</v>
      </c>
      <c r="G3715">
        <f>VLOOKUP(D3715,'B-Business Capability'!B:H,7,FALSE)</f>
        <v>0</v>
      </c>
      <c r="I3715" t="s">
        <v>253</v>
      </c>
      <c r="J3715" t="s">
        <v>1614</v>
      </c>
      <c r="K3715" t="s">
        <v>1618</v>
      </c>
      <c r="L3715" t="s">
        <v>207</v>
      </c>
      <c r="M3715" t="str">
        <f>VLOOKUP(L3715,'A-Applications'!B:D,3,FALSE)</f>
        <v>Adobe Acrobat</v>
      </c>
      <c r="N3715" t="s">
        <v>53</v>
      </c>
      <c r="O3715" t="s">
        <v>54</v>
      </c>
      <c r="P3715" t="s">
        <v>407</v>
      </c>
      <c r="Q3715" t="str">
        <f>VLOOKUP(KamstrupData[[#This Row],[IdLevel123]],'B-Business Capability'!B:L,10,FALSE)</f>
        <v>Idea-to-Release (I2R)</v>
      </c>
      <c r="R3715">
        <f>VLOOKUP(KamstrupData[[#This Row],[IdLevel123]],'B-Business Capability'!B:L,11,FALSE)</f>
        <v>100</v>
      </c>
      <c r="T3715" t="s">
        <v>1619</v>
      </c>
      <c r="U3715" t="str">
        <f>_xlfn.CONCAT(KamstrupData[[#This Row],[CountryCode]],"_",KamstrupData[[#This Row],[Business Area]],"_",KamstrupData[[#This Row],[DepartmentTeam]])</f>
        <v>DK10_Water - Technology Hardware_Tech</v>
      </c>
      <c r="V3715" t="str">
        <f>VLOOKUP(KamstrupData[[#This Row],[ORG_Concat]],'O-Organization'!F:H,3,FALSE)</f>
        <v>11102_DK10_Water_Water - Technology Hardware_Tech</v>
      </c>
    </row>
    <row r="3716" spans="4:22">
      <c r="D3716" t="s">
        <v>853</v>
      </c>
      <c r="E3716" t="str">
        <f>VLOOKUP(D3716,'B-Business Capability'!B:H,5,FALSE)</f>
        <v>Product &amp; Software Development</v>
      </c>
      <c r="F3716" t="str">
        <f>VLOOKUP(D3716,'B-Business Capability'!B:H,6,FALSE)</f>
        <v>Quality Management</v>
      </c>
      <c r="G3716" t="str">
        <f>VLOOKUP(D3716,'B-Business Capability'!B:H,7,FALSE)</f>
        <v>Manage Product Document</v>
      </c>
      <c r="I3716" t="s">
        <v>253</v>
      </c>
      <c r="J3716" t="s">
        <v>1614</v>
      </c>
      <c r="K3716" t="s">
        <v>883</v>
      </c>
      <c r="L3716" t="s">
        <v>207</v>
      </c>
      <c r="M3716" t="str">
        <f>VLOOKUP(L3716,'A-Applications'!B:D,3,FALSE)</f>
        <v>Adobe Acrobat</v>
      </c>
      <c r="N3716" t="s">
        <v>53</v>
      </c>
      <c r="O3716" s="42" t="s">
        <v>54</v>
      </c>
      <c r="P3716" t="s">
        <v>407</v>
      </c>
      <c r="Q3716" t="str">
        <f>VLOOKUP(KamstrupData[[#This Row],[IdLevel123]],'B-Business Capability'!B:L,10,FALSE)</f>
        <v>Idea-to-Release (I2R)</v>
      </c>
      <c r="R3716">
        <f>VLOOKUP(KamstrupData[[#This Row],[IdLevel123]],'B-Business Capability'!B:L,11,FALSE)</f>
        <v>904</v>
      </c>
      <c r="T3716" t="s">
        <v>1617</v>
      </c>
      <c r="U3716" t="str">
        <f>_xlfn.CONCAT(KamstrupData[[#This Row],[CountryCode]],"_",KamstrupData[[#This Row],[Business Area]],"_",KamstrupData[[#This Row],[DepartmentTeam]])</f>
        <v>DK10_Water - Technology Hardware_Hardware</v>
      </c>
      <c r="V3716" t="str">
        <f>VLOOKUP(KamstrupData[[#This Row],[ORG_Concat]],'O-Organization'!F:H,3,FALSE)</f>
        <v>11100_DK10_Water_Water - Technology Hardware_Hardware</v>
      </c>
    </row>
    <row r="3717" spans="4:22">
      <c r="D3717" t="s">
        <v>1423</v>
      </c>
      <c r="E3717" t="str">
        <f>VLOOKUP(D3717,'B-Business Capability'!B:H,5,FALSE)</f>
        <v>Procurement &amp; Logistics</v>
      </c>
      <c r="F3717" t="str">
        <f>VLOOKUP(D3717,'B-Business Capability'!B:H,6,FALSE)</f>
        <v>Sourcing</v>
      </c>
      <c r="G3717">
        <f>VLOOKUP(D3717,'B-Business Capability'!B:H,7,FALSE)</f>
        <v>0</v>
      </c>
      <c r="I3717" t="s">
        <v>253</v>
      </c>
      <c r="J3717" t="s">
        <v>1614</v>
      </c>
      <c r="K3717" t="s">
        <v>1615</v>
      </c>
      <c r="L3717" t="s">
        <v>623</v>
      </c>
      <c r="M3717" t="str">
        <f>VLOOKUP(L3717,'A-Applications'!B:D,3,FALSE)</f>
        <v>VLC Media player</v>
      </c>
      <c r="N3717" t="s">
        <v>53</v>
      </c>
      <c r="O3717" s="42" t="s">
        <v>54</v>
      </c>
      <c r="P3717" t="s">
        <v>407</v>
      </c>
      <c r="Q3717" t="str">
        <f>VLOOKUP(KamstrupData[[#This Row],[IdLevel123]],'B-Business Capability'!B:L,10,FALSE)</f>
        <v>Procure-to-Pay (P2P)</v>
      </c>
      <c r="R3717">
        <f>VLOOKUP(KamstrupData[[#This Row],[IdLevel123]],'B-Business Capability'!B:L,11,FALSE)</f>
        <v>100</v>
      </c>
      <c r="T3717" t="s">
        <v>1620</v>
      </c>
      <c r="U3717" t="str">
        <f>_xlfn.CONCAT(KamstrupData[[#This Row],[CountryCode]],"_",KamstrupData[[#This Row],[Business Area]],"_",KamstrupData[[#This Row],[DepartmentTeam]])</f>
        <v>DK10_Water - Technology Hardware_Mech</v>
      </c>
      <c r="V3717" t="str">
        <f>VLOOKUP(KamstrupData[[#This Row],[ORG_Concat]],'O-Organization'!F:H,3,FALSE)</f>
        <v>11101_DK10_Water_Water - Technology Hardware_Mech</v>
      </c>
    </row>
    <row r="3718" spans="4:22">
      <c r="D3718" t="s">
        <v>507</v>
      </c>
      <c r="E3718" t="str">
        <f>VLOOKUP(D3718,'B-Business Capability'!B:H,5,FALSE)</f>
        <v>Product &amp; Software Development</v>
      </c>
      <c r="F3718" t="str">
        <f>VLOOKUP(D3718,'B-Business Capability'!B:H,6,FALSE)</f>
        <v>Engineering</v>
      </c>
      <c r="G3718" t="str">
        <f>VLOOKUP(D3718,'B-Business Capability'!B:H,7,FALSE)</f>
        <v>Construction &amp; Development</v>
      </c>
      <c r="I3718" t="s">
        <v>253</v>
      </c>
      <c r="J3718" t="s">
        <v>1614</v>
      </c>
      <c r="K3718" t="s">
        <v>883</v>
      </c>
      <c r="L3718" t="s">
        <v>623</v>
      </c>
      <c r="M3718" t="str">
        <f>VLOOKUP(L3718,'A-Applications'!B:D,3,FALSE)</f>
        <v>VLC Media player</v>
      </c>
      <c r="N3718" t="s">
        <v>53</v>
      </c>
      <c r="O3718" s="42" t="s">
        <v>54</v>
      </c>
      <c r="P3718" t="s">
        <v>407</v>
      </c>
      <c r="Q3718" t="str">
        <f>VLOOKUP(KamstrupData[[#This Row],[IdLevel123]],'B-Business Capability'!B:L,10,FALSE)</f>
        <v>Idea-to-Release (I2R)</v>
      </c>
      <c r="R3718">
        <f>VLOOKUP(KamstrupData[[#This Row],[IdLevel123]],'B-Business Capability'!B:L,11,FALSE)</f>
        <v>420</v>
      </c>
      <c r="T3718" t="s">
        <v>1617</v>
      </c>
      <c r="U3718" t="str">
        <f>_xlfn.CONCAT(KamstrupData[[#This Row],[CountryCode]],"_",KamstrupData[[#This Row],[Business Area]],"_",KamstrupData[[#This Row],[DepartmentTeam]])</f>
        <v>DK10_Water - Technology Hardware_Hardware</v>
      </c>
      <c r="V3718" t="str">
        <f>VLOOKUP(KamstrupData[[#This Row],[ORG_Concat]],'O-Organization'!F:H,3,FALSE)</f>
        <v>11100_DK10_Water_Water - Technology Hardware_Hardware</v>
      </c>
    </row>
    <row r="3719" spans="4:22">
      <c r="D3719" t="s">
        <v>78</v>
      </c>
      <c r="E3719" t="str">
        <f>VLOOKUP(D3719,'B-Business Capability'!B:H,5,FALSE)</f>
        <v>Customer Service</v>
      </c>
      <c r="F3719" t="str">
        <f>VLOOKUP(D3719,'B-Business Capability'!B:H,6,FALSE)</f>
        <v>Customer Service and Support</v>
      </c>
      <c r="G3719" t="str">
        <f>VLOOKUP(D3719,'B-Business Capability'!B:H,7,FALSE)</f>
        <v>Service Request Management</v>
      </c>
      <c r="I3719" t="s">
        <v>253</v>
      </c>
      <c r="J3719" t="s">
        <v>1614</v>
      </c>
      <c r="K3719" t="s">
        <v>1623</v>
      </c>
      <c r="L3719" t="s">
        <v>623</v>
      </c>
      <c r="M3719" t="str">
        <f>VLOOKUP(L3719,'A-Applications'!B:D,3,FALSE)</f>
        <v>VLC Media player</v>
      </c>
      <c r="N3719" t="s">
        <v>53</v>
      </c>
      <c r="O3719" s="42" t="s">
        <v>54</v>
      </c>
      <c r="P3719" t="s">
        <v>407</v>
      </c>
      <c r="Q3719" t="str">
        <f>VLOOKUP(KamstrupData[[#This Row],[IdLevel123]],'B-Business Capability'!B:L,10,FALSE)</f>
        <v>Customer Service and Support</v>
      </c>
      <c r="R3719">
        <f>VLOOKUP(KamstrupData[[#This Row],[IdLevel123]],'B-Business Capability'!B:L,11,FALSE)</f>
        <v>0</v>
      </c>
      <c r="T3719" t="s">
        <v>1637</v>
      </c>
      <c r="U3719" t="str">
        <f>_xlfn.CONCAT(KamstrupData[[#This Row],[CountryCode]],"_",KamstrupData[[#This Row],[Business Area]],"_",KamstrupData[[#This Row],[DepartmentTeam]])</f>
        <v>DK10_Water - Technology Hardware_FW</v>
      </c>
      <c r="V3719" t="str">
        <f>VLOOKUP(KamstrupData[[#This Row],[ORG_Concat]],'O-Organization'!F:H,3,FALSE)</f>
        <v>11099_DK10_Water_Water - Technology Hardware_FW</v>
      </c>
    </row>
    <row r="3720" spans="4:22">
      <c r="D3720" t="s">
        <v>78</v>
      </c>
      <c r="E3720" t="str">
        <f>VLOOKUP(D3720,'B-Business Capability'!B:H,5,FALSE)</f>
        <v>Customer Service</v>
      </c>
      <c r="F3720" t="str">
        <f>VLOOKUP(D3720,'B-Business Capability'!B:H,6,FALSE)</f>
        <v>Customer Service and Support</v>
      </c>
      <c r="G3720" t="str">
        <f>VLOOKUP(D3720,'B-Business Capability'!B:H,7,FALSE)</f>
        <v>Service Request Management</v>
      </c>
      <c r="I3720" t="s">
        <v>253</v>
      </c>
      <c r="J3720" t="s">
        <v>1614</v>
      </c>
      <c r="K3720" t="s">
        <v>1618</v>
      </c>
      <c r="L3720" t="s">
        <v>623</v>
      </c>
      <c r="M3720" t="str">
        <f>VLOOKUP(L3720,'A-Applications'!B:D,3,FALSE)</f>
        <v>VLC Media player</v>
      </c>
      <c r="N3720" t="s">
        <v>53</v>
      </c>
      <c r="O3720" s="42" t="s">
        <v>54</v>
      </c>
      <c r="P3720" t="s">
        <v>407</v>
      </c>
      <c r="Q3720" t="str">
        <f>VLOOKUP(KamstrupData[[#This Row],[IdLevel123]],'B-Business Capability'!B:L,10,FALSE)</f>
        <v>Customer Service and Support</v>
      </c>
      <c r="R3720">
        <f>VLOOKUP(KamstrupData[[#This Row],[IdLevel123]],'B-Business Capability'!B:L,11,FALSE)</f>
        <v>0</v>
      </c>
      <c r="T3720" t="s">
        <v>1619</v>
      </c>
      <c r="U3720" t="str">
        <f>_xlfn.CONCAT(KamstrupData[[#This Row],[CountryCode]],"_",KamstrupData[[#This Row],[Business Area]],"_",KamstrupData[[#This Row],[DepartmentTeam]])</f>
        <v>DK10_Water - Technology Hardware_Tech</v>
      </c>
      <c r="V3720" t="str">
        <f>VLOOKUP(KamstrupData[[#This Row],[ORG_Concat]],'O-Organization'!F:H,3,FALSE)</f>
        <v>11102_DK10_Water_Water - Technology Hardware_Tech</v>
      </c>
    </row>
    <row r="3721" spans="4:22">
      <c r="D3721" t="s">
        <v>507</v>
      </c>
      <c r="E3721" t="str">
        <f>VLOOKUP(D3721,'B-Business Capability'!B:H,5,FALSE)</f>
        <v>Product &amp; Software Development</v>
      </c>
      <c r="F3721" t="str">
        <f>VLOOKUP(D3721,'B-Business Capability'!B:H,6,FALSE)</f>
        <v>Engineering</v>
      </c>
      <c r="G3721" t="str">
        <f>VLOOKUP(D3721,'B-Business Capability'!B:H,7,FALSE)</f>
        <v>Construction &amp; Development</v>
      </c>
      <c r="I3721" t="s">
        <v>253</v>
      </c>
      <c r="J3721" t="s">
        <v>1614</v>
      </c>
      <c r="K3721" t="s">
        <v>1623</v>
      </c>
      <c r="L3721" t="s">
        <v>148</v>
      </c>
      <c r="M3721" t="str">
        <f>VLOOKUP(L3721,'A-Applications'!B:D,3,FALSE)</f>
        <v>Oracle CPQ</v>
      </c>
      <c r="N3721" t="s">
        <v>53</v>
      </c>
      <c r="O3721" s="42" t="s">
        <v>54</v>
      </c>
      <c r="P3721" t="s">
        <v>916</v>
      </c>
      <c r="Q3721" t="str">
        <f>VLOOKUP(KamstrupData[[#This Row],[IdLevel123]],'B-Business Capability'!B:L,10,FALSE)</f>
        <v>Idea-to-Release (I2R)</v>
      </c>
      <c r="R3721">
        <f>VLOOKUP(KamstrupData[[#This Row],[IdLevel123]],'B-Business Capability'!B:L,11,FALSE)</f>
        <v>420</v>
      </c>
      <c r="T3721" t="s">
        <v>1646</v>
      </c>
      <c r="U3721" t="str">
        <f>_xlfn.CONCAT(KamstrupData[[#This Row],[CountryCode]],"_",KamstrupData[[#This Row],[Business Area]],"_",KamstrupData[[#This Row],[DepartmentTeam]])</f>
        <v>DK10_Water - Technology Hardware_FW</v>
      </c>
      <c r="V3721" t="str">
        <f>VLOOKUP(KamstrupData[[#This Row],[ORG_Concat]],'O-Organization'!F:H,3,FALSE)</f>
        <v>11099_DK10_Water_Water - Technology Hardware_FW</v>
      </c>
    </row>
    <row r="3722" spans="4:22">
      <c r="D3722" t="s">
        <v>507</v>
      </c>
      <c r="E3722" t="str">
        <f>VLOOKUP(D3722,'B-Business Capability'!B:H,5,FALSE)</f>
        <v>Product &amp; Software Development</v>
      </c>
      <c r="F3722" t="str">
        <f>VLOOKUP(D3722,'B-Business Capability'!B:H,6,FALSE)</f>
        <v>Engineering</v>
      </c>
      <c r="G3722" t="str">
        <f>VLOOKUP(D3722,'B-Business Capability'!B:H,7,FALSE)</f>
        <v>Construction &amp; Development</v>
      </c>
      <c r="I3722" t="s">
        <v>253</v>
      </c>
      <c r="J3722" t="s">
        <v>1614</v>
      </c>
      <c r="K3722" t="s">
        <v>1618</v>
      </c>
      <c r="L3722" t="s">
        <v>148</v>
      </c>
      <c r="M3722" t="str">
        <f>VLOOKUP(L3722,'A-Applications'!B:D,3,FALSE)</f>
        <v>Oracle CPQ</v>
      </c>
      <c r="N3722" t="s">
        <v>53</v>
      </c>
      <c r="O3722" s="42" t="s">
        <v>54</v>
      </c>
      <c r="P3722" t="s">
        <v>407</v>
      </c>
      <c r="Q3722" t="str">
        <f>VLOOKUP(KamstrupData[[#This Row],[IdLevel123]],'B-Business Capability'!B:L,10,FALSE)</f>
        <v>Idea-to-Release (I2R)</v>
      </c>
      <c r="R3722">
        <f>VLOOKUP(KamstrupData[[#This Row],[IdLevel123]],'B-Business Capability'!B:L,11,FALSE)</f>
        <v>420</v>
      </c>
      <c r="T3722" t="s">
        <v>1619</v>
      </c>
      <c r="U3722" t="str">
        <f>_xlfn.CONCAT(KamstrupData[[#This Row],[CountryCode]],"_",KamstrupData[[#This Row],[Business Area]],"_",KamstrupData[[#This Row],[DepartmentTeam]])</f>
        <v>DK10_Water - Technology Hardware_Tech</v>
      </c>
      <c r="V3722" t="str">
        <f>VLOOKUP(KamstrupData[[#This Row],[ORG_Concat]],'O-Organization'!F:H,3,FALSE)</f>
        <v>11102_DK10_Water_Water - Technology Hardware_Tech</v>
      </c>
    </row>
    <row r="3723" spans="4:22">
      <c r="D3723" t="s">
        <v>507</v>
      </c>
      <c r="E3723" t="str">
        <f>VLOOKUP(D3723,'B-Business Capability'!B:H,5,FALSE)</f>
        <v>Product &amp; Software Development</v>
      </c>
      <c r="F3723" t="str">
        <f>VLOOKUP(D3723,'B-Business Capability'!B:H,6,FALSE)</f>
        <v>Engineering</v>
      </c>
      <c r="G3723" t="str">
        <f>VLOOKUP(D3723,'B-Business Capability'!B:H,7,FALSE)</f>
        <v>Construction &amp; Development</v>
      </c>
      <c r="I3723" t="s">
        <v>253</v>
      </c>
      <c r="J3723" t="s">
        <v>1614</v>
      </c>
      <c r="K3723" t="s">
        <v>1618</v>
      </c>
      <c r="L3723" t="s">
        <v>910</v>
      </c>
      <c r="M3723" t="str">
        <f>VLOOKUP(L3723,'A-Applications'!B:D,3,FALSE)</f>
        <v>Metertool</v>
      </c>
      <c r="N3723" t="s">
        <v>53</v>
      </c>
      <c r="O3723" s="42" t="s">
        <v>54</v>
      </c>
      <c r="P3723" t="s">
        <v>407</v>
      </c>
      <c r="Q3723" t="str">
        <f>VLOOKUP(KamstrupData[[#This Row],[IdLevel123]],'B-Business Capability'!B:L,10,FALSE)</f>
        <v>Idea-to-Release (I2R)</v>
      </c>
      <c r="R3723">
        <f>VLOOKUP(KamstrupData[[#This Row],[IdLevel123]],'B-Business Capability'!B:L,11,FALSE)</f>
        <v>420</v>
      </c>
      <c r="T3723" t="s">
        <v>1619</v>
      </c>
      <c r="U3723" t="str">
        <f>_xlfn.CONCAT(KamstrupData[[#This Row],[CountryCode]],"_",KamstrupData[[#This Row],[Business Area]],"_",KamstrupData[[#This Row],[DepartmentTeam]])</f>
        <v>DK10_Water - Technology Hardware_Tech</v>
      </c>
      <c r="V3723" t="str">
        <f>VLOOKUP(KamstrupData[[#This Row],[ORG_Concat]],'O-Organization'!F:H,3,FALSE)</f>
        <v>11102_DK10_Water_Water - Technology Hardware_Tech</v>
      </c>
    </row>
    <row r="3724" spans="4:22">
      <c r="D3724" t="s">
        <v>507</v>
      </c>
      <c r="E3724" t="str">
        <f>VLOOKUP(D3724,'B-Business Capability'!B:H,5,FALSE)</f>
        <v>Product &amp; Software Development</v>
      </c>
      <c r="F3724" t="str">
        <f>VLOOKUP(D3724,'B-Business Capability'!B:H,6,FALSE)</f>
        <v>Engineering</v>
      </c>
      <c r="G3724" t="str">
        <f>VLOOKUP(D3724,'B-Business Capability'!B:H,7,FALSE)</f>
        <v>Construction &amp; Development</v>
      </c>
      <c r="I3724" t="s">
        <v>253</v>
      </c>
      <c r="J3724" t="s">
        <v>1614</v>
      </c>
      <c r="K3724" t="s">
        <v>883</v>
      </c>
      <c r="L3724" t="s">
        <v>631</v>
      </c>
      <c r="M3724" t="str">
        <f>VLOOKUP(L3724,'A-Applications'!B:D,3,FALSE)</f>
        <v>Logview</v>
      </c>
      <c r="N3724" t="s">
        <v>53</v>
      </c>
      <c r="O3724" s="42" t="s">
        <v>54</v>
      </c>
      <c r="P3724" t="s">
        <v>407</v>
      </c>
      <c r="Q3724" t="str">
        <f>VLOOKUP(KamstrupData[[#This Row],[IdLevel123]],'B-Business Capability'!B:L,10,FALSE)</f>
        <v>Idea-to-Release (I2R)</v>
      </c>
      <c r="R3724">
        <f>VLOOKUP(KamstrupData[[#This Row],[IdLevel123]],'B-Business Capability'!B:L,11,FALSE)</f>
        <v>420</v>
      </c>
      <c r="T3724" t="s">
        <v>1617</v>
      </c>
      <c r="U3724" t="str">
        <f>_xlfn.CONCAT(KamstrupData[[#This Row],[CountryCode]],"_",KamstrupData[[#This Row],[Business Area]],"_",KamstrupData[[#This Row],[DepartmentTeam]])</f>
        <v>DK10_Water - Technology Hardware_Hardware</v>
      </c>
      <c r="V3724" t="str">
        <f>VLOOKUP(KamstrupData[[#This Row],[ORG_Concat]],'O-Organization'!F:H,3,FALSE)</f>
        <v>11100_DK10_Water_Water - Technology Hardware_Hardware</v>
      </c>
    </row>
    <row r="3725" spans="4:22">
      <c r="D3725" t="s">
        <v>507</v>
      </c>
      <c r="E3725" t="str">
        <f>VLOOKUP(D3725,'B-Business Capability'!B:H,5,FALSE)</f>
        <v>Product &amp; Software Development</v>
      </c>
      <c r="F3725" t="str">
        <f>VLOOKUP(D3725,'B-Business Capability'!B:H,6,FALSE)</f>
        <v>Engineering</v>
      </c>
      <c r="G3725" t="str">
        <f>VLOOKUP(D3725,'B-Business Capability'!B:H,7,FALSE)</f>
        <v>Construction &amp; Development</v>
      </c>
      <c r="I3725" t="s">
        <v>253</v>
      </c>
      <c r="J3725" t="s">
        <v>1614</v>
      </c>
      <c r="K3725" t="s">
        <v>883</v>
      </c>
      <c r="L3725" t="s">
        <v>151</v>
      </c>
      <c r="M3725" t="str">
        <f>VLOOKUP(L3725,'A-Applications'!B:D,3,FALSE)</f>
        <v>Metertool X</v>
      </c>
      <c r="N3725" t="s">
        <v>53</v>
      </c>
      <c r="O3725" s="42" t="s">
        <v>54</v>
      </c>
      <c r="P3725" t="s">
        <v>407</v>
      </c>
      <c r="Q3725" t="str">
        <f>VLOOKUP(KamstrupData[[#This Row],[IdLevel123]],'B-Business Capability'!B:L,10,FALSE)</f>
        <v>Idea-to-Release (I2R)</v>
      </c>
      <c r="R3725">
        <f>VLOOKUP(KamstrupData[[#This Row],[IdLevel123]],'B-Business Capability'!B:L,11,FALSE)</f>
        <v>420</v>
      </c>
      <c r="T3725" t="s">
        <v>1617</v>
      </c>
      <c r="U3725" t="str">
        <f>_xlfn.CONCAT(KamstrupData[[#This Row],[CountryCode]],"_",KamstrupData[[#This Row],[Business Area]],"_",KamstrupData[[#This Row],[DepartmentTeam]])</f>
        <v>DK10_Water - Technology Hardware_Hardware</v>
      </c>
      <c r="V3725" t="str">
        <f>VLOOKUP(KamstrupData[[#This Row],[ORG_Concat]],'O-Organization'!F:H,3,FALSE)</f>
        <v>11100_DK10_Water_Water - Technology Hardware_Hardware</v>
      </c>
    </row>
    <row r="3726" spans="4:22">
      <c r="D3726" t="s">
        <v>507</v>
      </c>
      <c r="E3726" t="str">
        <f>VLOOKUP(D3726,'B-Business Capability'!B:H,5,FALSE)</f>
        <v>Product &amp; Software Development</v>
      </c>
      <c r="F3726" t="str">
        <f>VLOOKUP(D3726,'B-Business Capability'!B:H,6,FALSE)</f>
        <v>Engineering</v>
      </c>
      <c r="G3726" t="str">
        <f>VLOOKUP(D3726,'B-Business Capability'!B:H,7,FALSE)</f>
        <v>Construction &amp; Development</v>
      </c>
      <c r="I3726" t="s">
        <v>253</v>
      </c>
      <c r="J3726" t="s">
        <v>1614</v>
      </c>
      <c r="K3726" t="s">
        <v>1618</v>
      </c>
      <c r="L3726" t="s">
        <v>151</v>
      </c>
      <c r="M3726" t="str">
        <f>VLOOKUP(L3726,'A-Applications'!B:D,3,FALSE)</f>
        <v>Metertool X</v>
      </c>
      <c r="N3726" t="s">
        <v>53</v>
      </c>
      <c r="O3726" s="42" t="s">
        <v>54</v>
      </c>
      <c r="P3726" t="s">
        <v>407</v>
      </c>
      <c r="Q3726" t="str">
        <f>VLOOKUP(KamstrupData[[#This Row],[IdLevel123]],'B-Business Capability'!B:L,10,FALSE)</f>
        <v>Idea-to-Release (I2R)</v>
      </c>
      <c r="R3726">
        <f>VLOOKUP(KamstrupData[[#This Row],[IdLevel123]],'B-Business Capability'!B:L,11,FALSE)</f>
        <v>420</v>
      </c>
      <c r="T3726" t="s">
        <v>1619</v>
      </c>
      <c r="U3726" t="str">
        <f>_xlfn.CONCAT(KamstrupData[[#This Row],[CountryCode]],"_",KamstrupData[[#This Row],[Business Area]],"_",KamstrupData[[#This Row],[DepartmentTeam]])</f>
        <v>DK10_Water - Technology Hardware_Tech</v>
      </c>
      <c r="V3726" t="str">
        <f>VLOOKUP(KamstrupData[[#This Row],[ORG_Concat]],'O-Organization'!F:H,3,FALSE)</f>
        <v>11102_DK10_Water_Water - Technology Hardware_Tech</v>
      </c>
    </row>
    <row r="3727" spans="4:22">
      <c r="D3727" t="s">
        <v>1080</v>
      </c>
      <c r="E3727" t="str">
        <f>VLOOKUP(D3727,'B-Business Capability'!B:H,5,FALSE)</f>
        <v>Product &amp; Software Development</v>
      </c>
      <c r="F3727" t="str">
        <f>VLOOKUP(D3727,'B-Business Capability'!B:H,6,FALSE)</f>
        <v>Quality Management</v>
      </c>
      <c r="G3727" t="str">
        <f>VLOOKUP(D3727,'B-Business Capability'!B:H,7,FALSE)</f>
        <v>Manage Debugging</v>
      </c>
      <c r="I3727" t="s">
        <v>253</v>
      </c>
      <c r="J3727" t="s">
        <v>1614</v>
      </c>
      <c r="K3727" t="s">
        <v>883</v>
      </c>
      <c r="L3727" t="s">
        <v>151</v>
      </c>
      <c r="M3727" t="str">
        <f>VLOOKUP(L3727,'A-Applications'!B:D,3,FALSE)</f>
        <v>Metertool X</v>
      </c>
      <c r="N3727" t="s">
        <v>53</v>
      </c>
      <c r="O3727" s="42" t="s">
        <v>54</v>
      </c>
      <c r="P3727" t="s">
        <v>407</v>
      </c>
      <c r="Q3727" t="str">
        <f>VLOOKUP(KamstrupData[[#This Row],[IdLevel123]],'B-Business Capability'!B:L,10,FALSE)</f>
        <v>Idea-to-Release (I2R)</v>
      </c>
      <c r="R3727">
        <f>VLOOKUP(KamstrupData[[#This Row],[IdLevel123]],'B-Business Capability'!B:L,11,FALSE)</f>
        <v>902</v>
      </c>
      <c r="T3727" t="s">
        <v>1617</v>
      </c>
      <c r="U3727" t="str">
        <f>_xlfn.CONCAT(KamstrupData[[#This Row],[CountryCode]],"_",KamstrupData[[#This Row],[Business Area]],"_",KamstrupData[[#This Row],[DepartmentTeam]])</f>
        <v>DK10_Water - Technology Hardware_Hardware</v>
      </c>
      <c r="V3727" t="str">
        <f>VLOOKUP(KamstrupData[[#This Row],[ORG_Concat]],'O-Organization'!F:H,3,FALSE)</f>
        <v>11100_DK10_Water_Water - Technology Hardware_Hardware</v>
      </c>
    </row>
    <row r="3728" spans="4:22">
      <c r="D3728" t="s">
        <v>507</v>
      </c>
      <c r="E3728" t="str">
        <f>VLOOKUP(D3728,'B-Business Capability'!B:H,5,FALSE)</f>
        <v>Product &amp; Software Development</v>
      </c>
      <c r="F3728" t="str">
        <f>VLOOKUP(D3728,'B-Business Capability'!B:H,6,FALSE)</f>
        <v>Engineering</v>
      </c>
      <c r="G3728" t="str">
        <f>VLOOKUP(D3728,'B-Business Capability'!B:H,7,FALSE)</f>
        <v>Construction &amp; Development</v>
      </c>
      <c r="I3728" t="s">
        <v>253</v>
      </c>
      <c r="J3728" t="s">
        <v>1614</v>
      </c>
      <c r="K3728" t="s">
        <v>883</v>
      </c>
      <c r="L3728" t="s">
        <v>1094</v>
      </c>
      <c r="M3728" t="str">
        <f>VLOOKUP(L3728,'A-Applications'!B:D,3,FALSE)</f>
        <v>MB Sheet</v>
      </c>
      <c r="N3728" t="s">
        <v>53</v>
      </c>
      <c r="O3728" s="42" t="s">
        <v>54</v>
      </c>
      <c r="P3728" t="s">
        <v>407</v>
      </c>
      <c r="Q3728" t="str">
        <f>VLOOKUP(KamstrupData[[#This Row],[IdLevel123]],'B-Business Capability'!B:L,10,FALSE)</f>
        <v>Idea-to-Release (I2R)</v>
      </c>
      <c r="R3728">
        <f>VLOOKUP(KamstrupData[[#This Row],[IdLevel123]],'B-Business Capability'!B:L,11,FALSE)</f>
        <v>420</v>
      </c>
      <c r="T3728" t="s">
        <v>1617</v>
      </c>
      <c r="U3728" t="str">
        <f>_xlfn.CONCAT(KamstrupData[[#This Row],[CountryCode]],"_",KamstrupData[[#This Row],[Business Area]],"_",KamstrupData[[#This Row],[DepartmentTeam]])</f>
        <v>DK10_Water - Technology Hardware_Hardware</v>
      </c>
      <c r="V3728" t="str">
        <f>VLOOKUP(KamstrupData[[#This Row],[ORG_Concat]],'O-Organization'!F:H,3,FALSE)</f>
        <v>11100_DK10_Water_Water - Technology Hardware_Hardware</v>
      </c>
    </row>
    <row r="3729" spans="2:22">
      <c r="D3729" t="s">
        <v>507</v>
      </c>
      <c r="E3729" t="str">
        <f>VLOOKUP(D3729,'B-Business Capability'!B:H,5,FALSE)</f>
        <v>Product &amp; Software Development</v>
      </c>
      <c r="F3729" t="str">
        <f>VLOOKUP(D3729,'B-Business Capability'!B:H,6,FALSE)</f>
        <v>Engineering</v>
      </c>
      <c r="G3729" t="str">
        <f>VLOOKUP(D3729,'B-Business Capability'!B:H,7,FALSE)</f>
        <v>Construction &amp; Development</v>
      </c>
      <c r="I3729" t="s">
        <v>253</v>
      </c>
      <c r="J3729" t="s">
        <v>1614</v>
      </c>
      <c r="K3729" t="s">
        <v>1623</v>
      </c>
      <c r="L3729" t="s">
        <v>911</v>
      </c>
      <c r="M3729" t="str">
        <f>VLOOKUP(L3729,'A-Applications'!B:D,3,FALSE)</f>
        <v>PyCharm</v>
      </c>
      <c r="N3729" t="s">
        <v>53</v>
      </c>
      <c r="O3729" s="42" t="s">
        <v>54</v>
      </c>
      <c r="P3729" t="s">
        <v>916</v>
      </c>
      <c r="Q3729" t="str">
        <f>VLOOKUP(KamstrupData[[#This Row],[IdLevel123]],'B-Business Capability'!B:L,10,FALSE)</f>
        <v>Idea-to-Release (I2R)</v>
      </c>
      <c r="R3729">
        <f>VLOOKUP(KamstrupData[[#This Row],[IdLevel123]],'B-Business Capability'!B:L,11,FALSE)</f>
        <v>420</v>
      </c>
      <c r="T3729" t="s">
        <v>1637</v>
      </c>
      <c r="U3729" t="str">
        <f>_xlfn.CONCAT(KamstrupData[[#This Row],[CountryCode]],"_",KamstrupData[[#This Row],[Business Area]],"_",KamstrupData[[#This Row],[DepartmentTeam]])</f>
        <v>DK10_Water - Technology Hardware_FW</v>
      </c>
      <c r="V3729" t="str">
        <f>VLOOKUP(KamstrupData[[#This Row],[ORG_Concat]],'O-Organization'!F:H,3,FALSE)</f>
        <v>11099_DK10_Water_Water - Technology Hardware_FW</v>
      </c>
    </row>
    <row r="3730" spans="2:22">
      <c r="D3730" t="s">
        <v>507</v>
      </c>
      <c r="E3730" t="str">
        <f>VLOOKUP(D3730,'B-Business Capability'!B:H,5,FALSE)</f>
        <v>Product &amp; Software Development</v>
      </c>
      <c r="F3730" t="str">
        <f>VLOOKUP(D3730,'B-Business Capability'!B:H,6,FALSE)</f>
        <v>Engineering</v>
      </c>
      <c r="G3730" t="str">
        <f>VLOOKUP(D3730,'B-Business Capability'!B:H,7,FALSE)</f>
        <v>Construction &amp; Development</v>
      </c>
      <c r="I3730" t="s">
        <v>253</v>
      </c>
      <c r="J3730" t="s">
        <v>1614</v>
      </c>
      <c r="K3730" t="s">
        <v>1618</v>
      </c>
      <c r="L3730" t="s">
        <v>911</v>
      </c>
      <c r="M3730" t="str">
        <f>VLOOKUP(L3730,'A-Applications'!B:D,3,FALSE)</f>
        <v>PyCharm</v>
      </c>
      <c r="N3730" t="s">
        <v>53</v>
      </c>
      <c r="O3730" s="42" t="s">
        <v>54</v>
      </c>
      <c r="P3730" t="s">
        <v>407</v>
      </c>
      <c r="Q3730" t="str">
        <f>VLOOKUP(KamstrupData[[#This Row],[IdLevel123]],'B-Business Capability'!B:L,10,FALSE)</f>
        <v>Idea-to-Release (I2R)</v>
      </c>
      <c r="R3730">
        <f>VLOOKUP(KamstrupData[[#This Row],[IdLevel123]],'B-Business Capability'!B:L,11,FALSE)</f>
        <v>420</v>
      </c>
      <c r="T3730" t="s">
        <v>1619</v>
      </c>
      <c r="U3730" t="str">
        <f>_xlfn.CONCAT(KamstrupData[[#This Row],[CountryCode]],"_",KamstrupData[[#This Row],[Business Area]],"_",KamstrupData[[#This Row],[DepartmentTeam]])</f>
        <v>DK10_Water - Technology Hardware_Tech</v>
      </c>
      <c r="V3730" t="str">
        <f>VLOOKUP(KamstrupData[[#This Row],[ORG_Concat]],'O-Organization'!F:H,3,FALSE)</f>
        <v>11102_DK10_Water_Water - Technology Hardware_Tech</v>
      </c>
    </row>
    <row r="3731" spans="2:22">
      <c r="D3731" t="s">
        <v>507</v>
      </c>
      <c r="E3731" t="str">
        <f>VLOOKUP(D3731,'B-Business Capability'!B:H,5,FALSE)</f>
        <v>Product &amp; Software Development</v>
      </c>
      <c r="F3731" t="str">
        <f>VLOOKUP(D3731,'B-Business Capability'!B:H,6,FALSE)</f>
        <v>Engineering</v>
      </c>
      <c r="G3731" t="str">
        <f>VLOOKUP(D3731,'B-Business Capability'!B:H,7,FALSE)</f>
        <v>Construction &amp; Development</v>
      </c>
      <c r="I3731" t="s">
        <v>253</v>
      </c>
      <c r="J3731" t="s">
        <v>1614</v>
      </c>
      <c r="K3731" t="s">
        <v>1615</v>
      </c>
      <c r="L3731" t="s">
        <v>1097</v>
      </c>
      <c r="M3731" t="str">
        <f>VLOOKUP(L3731,'A-Applications'!B:D,3,FALSE)</f>
        <v>Moldex3D</v>
      </c>
      <c r="N3731" t="s">
        <v>53</v>
      </c>
      <c r="O3731" s="42" t="s">
        <v>66</v>
      </c>
      <c r="P3731" t="s">
        <v>407</v>
      </c>
      <c r="Q3731" t="str">
        <f>VLOOKUP(KamstrupData[[#This Row],[IdLevel123]],'B-Business Capability'!B:L,10,FALSE)</f>
        <v>Idea-to-Release (I2R)</v>
      </c>
      <c r="R3731">
        <f>VLOOKUP(KamstrupData[[#This Row],[IdLevel123]],'B-Business Capability'!B:L,11,FALSE)</f>
        <v>420</v>
      </c>
      <c r="T3731" t="s">
        <v>1647</v>
      </c>
      <c r="U3731" t="str">
        <f>_xlfn.CONCAT(KamstrupData[[#This Row],[CountryCode]],"_",KamstrupData[[#This Row],[Business Area]],"_",KamstrupData[[#This Row],[DepartmentTeam]])</f>
        <v>DK10_Water - Technology Hardware_Mech</v>
      </c>
      <c r="V3731" t="str">
        <f>VLOOKUP(KamstrupData[[#This Row],[ORG_Concat]],'O-Organization'!F:H,3,FALSE)</f>
        <v>11101_DK10_Water_Water - Technology Hardware_Mech</v>
      </c>
    </row>
    <row r="3732" spans="2:22">
      <c r="B3732" s="28">
        <v>45292</v>
      </c>
      <c r="D3732" t="s">
        <v>236</v>
      </c>
      <c r="E3732" t="str">
        <f>VLOOKUP(D3732,'B-Business Capability'!B:H,5,FALSE)</f>
        <v>People and Culture</v>
      </c>
      <c r="F3732" t="str">
        <f>VLOOKUP(D3732,'B-Business Capability'!B:H,6,FALSE)</f>
        <v>Compensation &amp; Benefits</v>
      </c>
      <c r="G3732">
        <f>VLOOKUP(D3732,'B-Business Capability'!B:H,7,FALSE)</f>
        <v>0</v>
      </c>
      <c r="I3732" t="s">
        <v>253</v>
      </c>
      <c r="J3732" t="s">
        <v>1614</v>
      </c>
      <c r="K3732" t="s">
        <v>883</v>
      </c>
      <c r="L3732" t="s">
        <v>428</v>
      </c>
      <c r="M3732" t="str">
        <f>VLOOKUP(L3732,'A-Applications'!B:D,3,FALSE)</f>
        <v>Lessor Portal</v>
      </c>
      <c r="N3732" t="s">
        <v>53</v>
      </c>
      <c r="O3732" s="42" t="s">
        <v>54</v>
      </c>
      <c r="P3732" t="s">
        <v>429</v>
      </c>
      <c r="Q3732" t="str">
        <f>VLOOKUP(KamstrupData[[#This Row],[IdLevel123]],'B-Business Capability'!B:L,10,FALSE)</f>
        <v>Hire-to-Retire (H2R)</v>
      </c>
      <c r="R3732">
        <f>VLOOKUP(KamstrupData[[#This Row],[IdLevel123]],'B-Business Capability'!B:L,11,FALSE)</f>
        <v>700</v>
      </c>
      <c r="S3732" t="s">
        <v>237</v>
      </c>
      <c r="T3732" t="s">
        <v>1617</v>
      </c>
      <c r="U3732" t="str">
        <f>_xlfn.CONCAT(KamstrupData[[#This Row],[CountryCode]],"_",KamstrupData[[#This Row],[Business Area]],"_",KamstrupData[[#This Row],[DepartmentTeam]])</f>
        <v>DK10_Water - Technology Hardware_Hardware</v>
      </c>
      <c r="V3732" t="str">
        <f>VLOOKUP(KamstrupData[[#This Row],[ORG_Concat]],'O-Organization'!F:H,3,FALSE)</f>
        <v>11100_DK10_Water_Water - Technology Hardware_Hardware</v>
      </c>
    </row>
    <row r="3733" spans="2:22">
      <c r="D3733" t="s">
        <v>507</v>
      </c>
      <c r="E3733" t="str">
        <f>VLOOKUP(D3733,'B-Business Capability'!B:H,5,FALSE)</f>
        <v>Product &amp; Software Development</v>
      </c>
      <c r="F3733" t="str">
        <f>VLOOKUP(D3733,'B-Business Capability'!B:H,6,FALSE)</f>
        <v>Engineering</v>
      </c>
      <c r="G3733" t="str">
        <f>VLOOKUP(D3733,'B-Business Capability'!B:H,7,FALSE)</f>
        <v>Construction &amp; Development</v>
      </c>
      <c r="I3733" t="s">
        <v>253</v>
      </c>
      <c r="J3733" t="s">
        <v>1614</v>
      </c>
      <c r="K3733" t="s">
        <v>1623</v>
      </c>
      <c r="L3733" t="s">
        <v>912</v>
      </c>
      <c r="M3733" t="str">
        <f>VLOOKUP(L3733,'A-Applications'!B:D,3,FALSE)</f>
        <v>GitKraken</v>
      </c>
      <c r="N3733" t="s">
        <v>53</v>
      </c>
      <c r="O3733" s="42" t="s">
        <v>54</v>
      </c>
      <c r="P3733" t="s">
        <v>916</v>
      </c>
      <c r="Q3733" t="str">
        <f>VLOOKUP(KamstrupData[[#This Row],[IdLevel123]],'B-Business Capability'!B:L,10,FALSE)</f>
        <v>Idea-to-Release (I2R)</v>
      </c>
      <c r="R3733">
        <f>VLOOKUP(KamstrupData[[#This Row],[IdLevel123]],'B-Business Capability'!B:L,11,FALSE)</f>
        <v>420</v>
      </c>
      <c r="T3733" t="s">
        <v>1637</v>
      </c>
      <c r="U3733" t="str">
        <f>_xlfn.CONCAT(KamstrupData[[#This Row],[CountryCode]],"_",KamstrupData[[#This Row],[Business Area]],"_",KamstrupData[[#This Row],[DepartmentTeam]])</f>
        <v>DK10_Water - Technology Hardware_FW</v>
      </c>
      <c r="V3733" t="str">
        <f>VLOOKUP(KamstrupData[[#This Row],[ORG_Concat]],'O-Organization'!F:H,3,FALSE)</f>
        <v>11099_DK10_Water_Water - Technology Hardware_FW</v>
      </c>
    </row>
    <row r="3734" spans="2:22">
      <c r="D3734" t="s">
        <v>507</v>
      </c>
      <c r="E3734" t="str">
        <f>VLOOKUP(D3734,'B-Business Capability'!B:H,5,FALSE)</f>
        <v>Product &amp; Software Development</v>
      </c>
      <c r="F3734" t="str">
        <f>VLOOKUP(D3734,'B-Business Capability'!B:H,6,FALSE)</f>
        <v>Engineering</v>
      </c>
      <c r="G3734" t="str">
        <f>VLOOKUP(D3734,'B-Business Capability'!B:H,7,FALSE)</f>
        <v>Construction &amp; Development</v>
      </c>
      <c r="I3734" t="s">
        <v>253</v>
      </c>
      <c r="J3734" t="s">
        <v>1614</v>
      </c>
      <c r="K3734" t="s">
        <v>1618</v>
      </c>
      <c r="L3734" t="s">
        <v>912</v>
      </c>
      <c r="M3734" t="str">
        <f>VLOOKUP(L3734,'A-Applications'!B:D,3,FALSE)</f>
        <v>GitKraken</v>
      </c>
      <c r="N3734" t="s">
        <v>53</v>
      </c>
      <c r="O3734" s="42" t="s">
        <v>54</v>
      </c>
      <c r="P3734" t="s">
        <v>407</v>
      </c>
      <c r="Q3734" t="str">
        <f>VLOOKUP(KamstrupData[[#This Row],[IdLevel123]],'B-Business Capability'!B:L,10,FALSE)</f>
        <v>Idea-to-Release (I2R)</v>
      </c>
      <c r="R3734">
        <f>VLOOKUP(KamstrupData[[#This Row],[IdLevel123]],'B-Business Capability'!B:L,11,FALSE)</f>
        <v>420</v>
      </c>
      <c r="T3734" t="s">
        <v>1619</v>
      </c>
      <c r="U3734" t="str">
        <f>_xlfn.CONCAT(KamstrupData[[#This Row],[CountryCode]],"_",KamstrupData[[#This Row],[Business Area]],"_",KamstrupData[[#This Row],[DepartmentTeam]])</f>
        <v>DK10_Water - Technology Hardware_Tech</v>
      </c>
      <c r="V3734" t="str">
        <f>VLOOKUP(KamstrupData[[#This Row],[ORG_Concat]],'O-Organization'!F:H,3,FALSE)</f>
        <v>11102_DK10_Water_Water - Technology Hardware_Tech</v>
      </c>
    </row>
    <row r="3735" spans="2:22">
      <c r="D3735" t="s">
        <v>898</v>
      </c>
      <c r="E3735" t="str">
        <f>VLOOKUP(D3735,'B-Business Capability'!B:H,5,FALSE)</f>
        <v>Product &amp; Software Development</v>
      </c>
      <c r="F3735" t="str">
        <f>VLOOKUP(D3735,'B-Business Capability'!B:H,6,FALSE)</f>
        <v>Product &amp; Software Delivery</v>
      </c>
      <c r="G3735" t="str">
        <f>VLOOKUP(D3735,'B-Business Capability'!B:H,7,FALSE)</f>
        <v>Manage Product &amp; Software Traceability</v>
      </c>
      <c r="I3735" t="s">
        <v>253</v>
      </c>
      <c r="J3735" t="s">
        <v>1614</v>
      </c>
      <c r="K3735" t="s">
        <v>1623</v>
      </c>
      <c r="L3735" t="s">
        <v>912</v>
      </c>
      <c r="M3735" t="str">
        <f>VLOOKUP(L3735,'A-Applications'!B:D,3,FALSE)</f>
        <v>GitKraken</v>
      </c>
      <c r="N3735" t="s">
        <v>53</v>
      </c>
      <c r="O3735" s="42" t="s">
        <v>54</v>
      </c>
      <c r="P3735" t="s">
        <v>407</v>
      </c>
      <c r="Q3735" t="str">
        <f>VLOOKUP(KamstrupData[[#This Row],[IdLevel123]],'B-Business Capability'!B:L,10,FALSE)</f>
        <v>Idea-to-Release (I2R)</v>
      </c>
      <c r="R3735">
        <f>VLOOKUP(KamstrupData[[#This Row],[IdLevel123]],'B-Business Capability'!B:L,11,FALSE)</f>
        <v>510</v>
      </c>
      <c r="T3735" t="s">
        <v>1637</v>
      </c>
      <c r="U3735" t="str">
        <f>_xlfn.CONCAT(KamstrupData[[#This Row],[CountryCode]],"_",KamstrupData[[#This Row],[Business Area]],"_",KamstrupData[[#This Row],[DepartmentTeam]])</f>
        <v>DK10_Water - Technology Hardware_FW</v>
      </c>
      <c r="V3735" t="str">
        <f>VLOOKUP(KamstrupData[[#This Row],[ORG_Concat]],'O-Organization'!F:H,3,FALSE)</f>
        <v>11099_DK10_Water_Water - Technology Hardware_FW</v>
      </c>
    </row>
    <row r="3736" spans="2:22">
      <c r="D3736" t="s">
        <v>898</v>
      </c>
      <c r="E3736" t="str">
        <f>VLOOKUP(D3736,'B-Business Capability'!B:H,5,FALSE)</f>
        <v>Product &amp; Software Development</v>
      </c>
      <c r="F3736" t="str">
        <f>VLOOKUP(D3736,'B-Business Capability'!B:H,6,FALSE)</f>
        <v>Product &amp; Software Delivery</v>
      </c>
      <c r="G3736" t="str">
        <f>VLOOKUP(D3736,'B-Business Capability'!B:H,7,FALSE)</f>
        <v>Manage Product &amp; Software Traceability</v>
      </c>
      <c r="I3736" t="s">
        <v>253</v>
      </c>
      <c r="J3736" t="s">
        <v>1614</v>
      </c>
      <c r="K3736" t="s">
        <v>1618</v>
      </c>
      <c r="L3736" t="s">
        <v>912</v>
      </c>
      <c r="M3736" t="str">
        <f>VLOOKUP(L3736,'A-Applications'!B:D,3,FALSE)</f>
        <v>GitKraken</v>
      </c>
      <c r="N3736" t="s">
        <v>53</v>
      </c>
      <c r="O3736" s="42" t="s">
        <v>54</v>
      </c>
      <c r="P3736" t="s">
        <v>916</v>
      </c>
      <c r="Q3736" t="str">
        <f>VLOOKUP(KamstrupData[[#This Row],[IdLevel123]],'B-Business Capability'!B:L,10,FALSE)</f>
        <v>Idea-to-Release (I2R)</v>
      </c>
      <c r="R3736">
        <f>VLOOKUP(KamstrupData[[#This Row],[IdLevel123]],'B-Business Capability'!B:L,11,FALSE)</f>
        <v>510</v>
      </c>
      <c r="T3736" t="s">
        <v>1619</v>
      </c>
      <c r="U3736" t="str">
        <f>_xlfn.CONCAT(KamstrupData[[#This Row],[CountryCode]],"_",KamstrupData[[#This Row],[Business Area]],"_",KamstrupData[[#This Row],[DepartmentTeam]])</f>
        <v>DK10_Water - Technology Hardware_Tech</v>
      </c>
      <c r="V3736" t="str">
        <f>VLOOKUP(KamstrupData[[#This Row],[ORG_Concat]],'O-Organization'!F:H,3,FALSE)</f>
        <v>11102_DK10_Water_Water - Technology Hardware_Tech</v>
      </c>
    </row>
    <row r="3737" spans="2:22">
      <c r="D3737" t="s">
        <v>507</v>
      </c>
      <c r="E3737" t="str">
        <f>VLOOKUP(D3737,'B-Business Capability'!B:H,5,FALSE)</f>
        <v>Product &amp; Software Development</v>
      </c>
      <c r="F3737" t="str">
        <f>VLOOKUP(D3737,'B-Business Capability'!B:H,6,FALSE)</f>
        <v>Engineering</v>
      </c>
      <c r="G3737" t="str">
        <f>VLOOKUP(D3737,'B-Business Capability'!B:H,7,FALSE)</f>
        <v>Construction &amp; Development</v>
      </c>
      <c r="I3737" t="s">
        <v>253</v>
      </c>
      <c r="J3737" t="s">
        <v>1614</v>
      </c>
      <c r="K3737" t="s">
        <v>883</v>
      </c>
      <c r="L3737" t="s">
        <v>525</v>
      </c>
      <c r="M3737" t="str">
        <f>VLOOKUP(L3737,'A-Applications'!B:D,3,FALSE)</f>
        <v>Docker</v>
      </c>
      <c r="N3737" t="s">
        <v>53</v>
      </c>
      <c r="O3737" s="42" t="s">
        <v>54</v>
      </c>
      <c r="P3737" t="s">
        <v>407</v>
      </c>
      <c r="Q3737" t="str">
        <f>VLOOKUP(KamstrupData[[#This Row],[IdLevel123]],'B-Business Capability'!B:L,10,FALSE)</f>
        <v>Idea-to-Release (I2R)</v>
      </c>
      <c r="R3737">
        <f>VLOOKUP(KamstrupData[[#This Row],[IdLevel123]],'B-Business Capability'!B:L,11,FALSE)</f>
        <v>420</v>
      </c>
      <c r="T3737" t="s">
        <v>1617</v>
      </c>
      <c r="U3737" t="str">
        <f>_xlfn.CONCAT(KamstrupData[[#This Row],[CountryCode]],"_",KamstrupData[[#This Row],[Business Area]],"_",KamstrupData[[#This Row],[DepartmentTeam]])</f>
        <v>DK10_Water - Technology Hardware_Hardware</v>
      </c>
      <c r="V3737" t="str">
        <f>VLOOKUP(KamstrupData[[#This Row],[ORG_Concat]],'O-Organization'!F:H,3,FALSE)</f>
        <v>11100_DK10_Water_Water - Technology Hardware_Hardware</v>
      </c>
    </row>
    <row r="3738" spans="2:22">
      <c r="D3738" t="s">
        <v>507</v>
      </c>
      <c r="E3738" t="str">
        <f>VLOOKUP(D3738,'B-Business Capability'!B:H,5,FALSE)</f>
        <v>Product &amp; Software Development</v>
      </c>
      <c r="F3738" t="str">
        <f>VLOOKUP(D3738,'B-Business Capability'!B:H,6,FALSE)</f>
        <v>Engineering</v>
      </c>
      <c r="G3738" t="str">
        <f>VLOOKUP(D3738,'B-Business Capability'!B:H,7,FALSE)</f>
        <v>Construction &amp; Development</v>
      </c>
      <c r="I3738" t="s">
        <v>253</v>
      </c>
      <c r="J3738" t="s">
        <v>1614</v>
      </c>
      <c r="K3738" t="s">
        <v>882</v>
      </c>
      <c r="L3738" t="s">
        <v>913</v>
      </c>
      <c r="M3738" t="str">
        <f>VLOOKUP(L3738,'A-Applications'!B:D,3,FALSE)</f>
        <v>Advanced Serial Port Monitor</v>
      </c>
      <c r="N3738" t="s">
        <v>53</v>
      </c>
      <c r="O3738" s="42" t="s">
        <v>62</v>
      </c>
      <c r="P3738" t="s">
        <v>407</v>
      </c>
      <c r="Q3738" t="str">
        <f>VLOOKUP(KamstrupData[[#This Row],[IdLevel123]],'B-Business Capability'!B:L,10,FALSE)</f>
        <v>Idea-to-Release (I2R)</v>
      </c>
      <c r="R3738">
        <f>VLOOKUP(KamstrupData[[#This Row],[IdLevel123]],'B-Business Capability'!B:L,11,FALSE)</f>
        <v>420</v>
      </c>
      <c r="T3738" t="s">
        <v>1638</v>
      </c>
      <c r="U3738" t="str">
        <f>_xlfn.CONCAT(KamstrupData[[#This Row],[CountryCode]],"_",KamstrupData[[#This Row],[Business Area]],"_",KamstrupData[[#This Row],[DepartmentTeam]])</f>
        <v>DK10_Water - Technology Hardware_Tools &amp; Apps</v>
      </c>
      <c r="V3738" t="str">
        <f>VLOOKUP(KamstrupData[[#This Row],[ORG_Concat]],'O-Organization'!F:H,3,FALSE)</f>
        <v>11103_DK10_Water_Water - Technology Hardware_Tools &amp; Apps</v>
      </c>
    </row>
    <row r="3739" spans="2:22">
      <c r="D3739" t="s">
        <v>507</v>
      </c>
      <c r="E3739" t="str">
        <f>VLOOKUP(D3739,'B-Business Capability'!B:H,5,FALSE)</f>
        <v>Product &amp; Software Development</v>
      </c>
      <c r="F3739" t="str">
        <f>VLOOKUP(D3739,'B-Business Capability'!B:H,6,FALSE)</f>
        <v>Engineering</v>
      </c>
      <c r="G3739" t="str">
        <f>VLOOKUP(D3739,'B-Business Capability'!B:H,7,FALSE)</f>
        <v>Construction &amp; Development</v>
      </c>
      <c r="I3739" t="s">
        <v>253</v>
      </c>
      <c r="J3739" t="s">
        <v>1614</v>
      </c>
      <c r="K3739" t="s">
        <v>882</v>
      </c>
      <c r="L3739" t="s">
        <v>155</v>
      </c>
      <c r="M3739" t="str">
        <f>VLOOKUP(L3739,'A-Applications'!B:D,3,FALSE)</f>
        <v>FileZilla</v>
      </c>
      <c r="N3739" t="s">
        <v>53</v>
      </c>
      <c r="O3739" s="42" t="s">
        <v>62</v>
      </c>
      <c r="P3739" t="s">
        <v>97</v>
      </c>
      <c r="Q3739" t="str">
        <f>VLOOKUP(KamstrupData[[#This Row],[IdLevel123]],'B-Business Capability'!B:L,10,FALSE)</f>
        <v>Idea-to-Release (I2R)</v>
      </c>
      <c r="R3739">
        <f>VLOOKUP(KamstrupData[[#This Row],[IdLevel123]],'B-Business Capability'!B:L,11,FALSE)</f>
        <v>420</v>
      </c>
      <c r="T3739" t="s">
        <v>1638</v>
      </c>
      <c r="U3739" t="str">
        <f>_xlfn.CONCAT(KamstrupData[[#This Row],[CountryCode]],"_",KamstrupData[[#This Row],[Business Area]],"_",KamstrupData[[#This Row],[DepartmentTeam]])</f>
        <v>DK10_Water - Technology Hardware_Tools &amp; Apps</v>
      </c>
      <c r="V3739" t="str">
        <f>VLOOKUP(KamstrupData[[#This Row],[ORG_Concat]],'O-Organization'!F:H,3,FALSE)</f>
        <v>11103_DK10_Water_Water - Technology Hardware_Tools &amp; Apps</v>
      </c>
    </row>
    <row r="3740" spans="2:22">
      <c r="D3740" t="s">
        <v>507</v>
      </c>
      <c r="E3740" t="str">
        <f>VLOOKUP(D3740,'B-Business Capability'!B:H,5,FALSE)</f>
        <v>Product &amp; Software Development</v>
      </c>
      <c r="F3740" t="str">
        <f>VLOOKUP(D3740,'B-Business Capability'!B:H,6,FALSE)</f>
        <v>Engineering</v>
      </c>
      <c r="G3740" t="str">
        <f>VLOOKUP(D3740,'B-Business Capability'!B:H,7,FALSE)</f>
        <v>Construction &amp; Development</v>
      </c>
      <c r="I3740" t="s">
        <v>253</v>
      </c>
      <c r="J3740" t="s">
        <v>1614</v>
      </c>
      <c r="K3740" t="s">
        <v>1623</v>
      </c>
      <c r="L3740" t="s">
        <v>1556</v>
      </c>
      <c r="M3740" t="str">
        <f>VLOOKUP(L3740,'A-Applications'!B:D,3,FALSE)</f>
        <v>Test and Development tool</v>
      </c>
      <c r="N3740" t="s">
        <v>53</v>
      </c>
      <c r="O3740" s="42" t="s">
        <v>54</v>
      </c>
      <c r="P3740" t="s">
        <v>916</v>
      </c>
      <c r="Q3740" t="str">
        <f>VLOOKUP(KamstrupData[[#This Row],[IdLevel123]],'B-Business Capability'!B:L,10,FALSE)</f>
        <v>Idea-to-Release (I2R)</v>
      </c>
      <c r="R3740">
        <f>VLOOKUP(KamstrupData[[#This Row],[IdLevel123]],'B-Business Capability'!B:L,11,FALSE)</f>
        <v>420</v>
      </c>
      <c r="T3740" t="s">
        <v>1637</v>
      </c>
      <c r="U3740" t="str">
        <f>_xlfn.CONCAT(KamstrupData[[#This Row],[CountryCode]],"_",KamstrupData[[#This Row],[Business Area]],"_",KamstrupData[[#This Row],[DepartmentTeam]])</f>
        <v>DK10_Water - Technology Hardware_FW</v>
      </c>
      <c r="V3740" t="str">
        <f>VLOOKUP(KamstrupData[[#This Row],[ORG_Concat]],'O-Organization'!F:H,3,FALSE)</f>
        <v>11099_DK10_Water_Water - Technology Hardware_FW</v>
      </c>
    </row>
    <row r="3741" spans="2:22">
      <c r="D3741" t="s">
        <v>507</v>
      </c>
      <c r="E3741" t="str">
        <f>VLOOKUP(D3741,'B-Business Capability'!B:H,5,FALSE)</f>
        <v>Product &amp; Software Development</v>
      </c>
      <c r="F3741" t="str">
        <f>VLOOKUP(D3741,'B-Business Capability'!B:H,6,FALSE)</f>
        <v>Engineering</v>
      </c>
      <c r="G3741" t="str">
        <f>VLOOKUP(D3741,'B-Business Capability'!B:H,7,FALSE)</f>
        <v>Construction &amp; Development</v>
      </c>
      <c r="I3741" t="s">
        <v>253</v>
      </c>
      <c r="J3741" t="s">
        <v>1614</v>
      </c>
      <c r="K3741" t="s">
        <v>1618</v>
      </c>
      <c r="L3741" t="s">
        <v>1556</v>
      </c>
      <c r="M3741" t="str">
        <f>VLOOKUP(L3741,'A-Applications'!B:D,3,FALSE)</f>
        <v>Test and Development tool</v>
      </c>
      <c r="N3741" t="s">
        <v>53</v>
      </c>
      <c r="O3741" s="42" t="s">
        <v>54</v>
      </c>
      <c r="P3741" t="s">
        <v>407</v>
      </c>
      <c r="Q3741" t="str">
        <f>VLOOKUP(KamstrupData[[#This Row],[IdLevel123]],'B-Business Capability'!B:L,10,FALSE)</f>
        <v>Idea-to-Release (I2R)</v>
      </c>
      <c r="R3741">
        <f>VLOOKUP(KamstrupData[[#This Row],[IdLevel123]],'B-Business Capability'!B:L,11,FALSE)</f>
        <v>420</v>
      </c>
      <c r="T3741" t="s">
        <v>1619</v>
      </c>
      <c r="U3741" t="str">
        <f>_xlfn.CONCAT(KamstrupData[[#This Row],[CountryCode]],"_",KamstrupData[[#This Row],[Business Area]],"_",KamstrupData[[#This Row],[DepartmentTeam]])</f>
        <v>DK10_Water - Technology Hardware_Tech</v>
      </c>
      <c r="V3741" t="str">
        <f>VLOOKUP(KamstrupData[[#This Row],[ORG_Concat]],'O-Organization'!F:H,3,FALSE)</f>
        <v>11102_DK10_Water_Water - Technology Hardware_Tech</v>
      </c>
    </row>
    <row r="3742" spans="2:22">
      <c r="D3742" t="s">
        <v>907</v>
      </c>
      <c r="E3742" t="str">
        <f>VLOOKUP(D3742,'B-Business Capability'!B:H,5,FALSE)</f>
        <v>Product &amp; Software Development</v>
      </c>
      <c r="F3742">
        <f>VLOOKUP(D3742,'B-Business Capability'!B:H,6,FALSE)</f>
        <v>0</v>
      </c>
      <c r="G3742">
        <f>VLOOKUP(D3742,'B-Business Capability'!B:H,7,FALSE)</f>
        <v>0</v>
      </c>
      <c r="I3742" t="s">
        <v>253</v>
      </c>
      <c r="J3742" t="s">
        <v>1614</v>
      </c>
      <c r="K3742" t="s">
        <v>1623</v>
      </c>
      <c r="L3742" t="s">
        <v>434</v>
      </c>
      <c r="M3742" t="str">
        <f>VLOOKUP(L3742,'A-Applications'!B:D,3,FALSE)</f>
        <v>Total Commander</v>
      </c>
      <c r="N3742" t="s">
        <v>53</v>
      </c>
      <c r="O3742" s="42" t="s">
        <v>54</v>
      </c>
      <c r="P3742" t="s">
        <v>407</v>
      </c>
      <c r="Q3742" t="str">
        <f>VLOOKUP(KamstrupData[[#This Row],[IdLevel123]],'B-Business Capability'!B:L,10,FALSE)</f>
        <v>Idea-to-Release (I2R)</v>
      </c>
      <c r="R3742">
        <f>VLOOKUP(KamstrupData[[#This Row],[IdLevel123]],'B-Business Capability'!B:L,11,FALSE)</f>
        <v>100</v>
      </c>
      <c r="T3742" t="s">
        <v>1637</v>
      </c>
      <c r="U3742" t="str">
        <f>_xlfn.CONCAT(KamstrupData[[#This Row],[CountryCode]],"_",KamstrupData[[#This Row],[Business Area]],"_",KamstrupData[[#This Row],[DepartmentTeam]])</f>
        <v>DK10_Water - Technology Hardware_FW</v>
      </c>
      <c r="V3742" t="str">
        <f>VLOOKUP(KamstrupData[[#This Row],[ORG_Concat]],'O-Organization'!F:H,3,FALSE)</f>
        <v>11099_DK10_Water_Water - Technology Hardware_FW</v>
      </c>
    </row>
    <row r="3743" spans="2:22">
      <c r="D3743" t="s">
        <v>907</v>
      </c>
      <c r="E3743" t="str">
        <f>VLOOKUP(D3743,'B-Business Capability'!B:H,5,FALSE)</f>
        <v>Product &amp; Software Development</v>
      </c>
      <c r="F3743">
        <f>VLOOKUP(D3743,'B-Business Capability'!B:H,6,FALSE)</f>
        <v>0</v>
      </c>
      <c r="G3743">
        <f>VLOOKUP(D3743,'B-Business Capability'!B:H,7,FALSE)</f>
        <v>0</v>
      </c>
      <c r="I3743" t="s">
        <v>253</v>
      </c>
      <c r="J3743" t="s">
        <v>1614</v>
      </c>
      <c r="K3743" t="s">
        <v>883</v>
      </c>
      <c r="L3743" t="s">
        <v>434</v>
      </c>
      <c r="M3743" t="str">
        <f>VLOOKUP(L3743,'A-Applications'!B:D,3,FALSE)</f>
        <v>Total Commander</v>
      </c>
      <c r="N3743" t="s">
        <v>53</v>
      </c>
      <c r="O3743" s="42" t="s">
        <v>54</v>
      </c>
      <c r="P3743" t="s">
        <v>97</v>
      </c>
      <c r="Q3743" t="str">
        <f>VLOOKUP(KamstrupData[[#This Row],[IdLevel123]],'B-Business Capability'!B:L,10,FALSE)</f>
        <v>Idea-to-Release (I2R)</v>
      </c>
      <c r="R3743">
        <f>VLOOKUP(KamstrupData[[#This Row],[IdLevel123]],'B-Business Capability'!B:L,11,FALSE)</f>
        <v>100</v>
      </c>
      <c r="T3743" t="s">
        <v>1617</v>
      </c>
      <c r="U3743" t="str">
        <f>_xlfn.CONCAT(KamstrupData[[#This Row],[CountryCode]],"_",KamstrupData[[#This Row],[Business Area]],"_",KamstrupData[[#This Row],[DepartmentTeam]])</f>
        <v>DK10_Water - Technology Hardware_Hardware</v>
      </c>
      <c r="V3743" t="str">
        <f>VLOOKUP(KamstrupData[[#This Row],[ORG_Concat]],'O-Organization'!F:H,3,FALSE)</f>
        <v>11100_DK10_Water_Water - Technology Hardware_Hardware</v>
      </c>
    </row>
    <row r="3744" spans="2:22">
      <c r="D3744" t="s">
        <v>907</v>
      </c>
      <c r="E3744" t="str">
        <f>VLOOKUP(D3744,'B-Business Capability'!B:H,5,FALSE)</f>
        <v>Product &amp; Software Development</v>
      </c>
      <c r="F3744">
        <f>VLOOKUP(D3744,'B-Business Capability'!B:H,6,FALSE)</f>
        <v>0</v>
      </c>
      <c r="G3744">
        <f>VLOOKUP(D3744,'B-Business Capability'!B:H,7,FALSE)</f>
        <v>0</v>
      </c>
      <c r="I3744" t="s">
        <v>253</v>
      </c>
      <c r="J3744" t="s">
        <v>1614</v>
      </c>
      <c r="K3744" t="s">
        <v>1618</v>
      </c>
      <c r="L3744" t="s">
        <v>434</v>
      </c>
      <c r="M3744" t="str">
        <f>VLOOKUP(L3744,'A-Applications'!B:D,3,FALSE)</f>
        <v>Total Commander</v>
      </c>
      <c r="N3744" t="s">
        <v>53</v>
      </c>
      <c r="O3744" s="42" t="s">
        <v>54</v>
      </c>
      <c r="P3744" t="s">
        <v>407</v>
      </c>
      <c r="Q3744" t="str">
        <f>VLOOKUP(KamstrupData[[#This Row],[IdLevel123]],'B-Business Capability'!B:L,10,FALSE)</f>
        <v>Idea-to-Release (I2R)</v>
      </c>
      <c r="R3744">
        <f>VLOOKUP(KamstrupData[[#This Row],[IdLevel123]],'B-Business Capability'!B:L,11,FALSE)</f>
        <v>100</v>
      </c>
      <c r="T3744" t="s">
        <v>1619</v>
      </c>
      <c r="U3744" t="str">
        <f>_xlfn.CONCAT(KamstrupData[[#This Row],[CountryCode]],"_",KamstrupData[[#This Row],[Business Area]],"_",KamstrupData[[#This Row],[DepartmentTeam]])</f>
        <v>DK10_Water - Technology Hardware_Tech</v>
      </c>
      <c r="V3744" t="str">
        <f>VLOOKUP(KamstrupData[[#This Row],[ORG_Concat]],'O-Organization'!F:H,3,FALSE)</f>
        <v>11102_DK10_Water_Water - Technology Hardware_Tech</v>
      </c>
    </row>
    <row r="3745" spans="4:22">
      <c r="D3745" t="s">
        <v>921</v>
      </c>
      <c r="E3745" t="str">
        <f>VLOOKUP(D3745,'B-Business Capability'!B:H,5,FALSE)</f>
        <v>Governance, Risk and Compliance</v>
      </c>
      <c r="F3745" t="str">
        <f>VLOOKUP(D3745,'B-Business Capability'!B:H,6,FALSE)</f>
        <v>Enterprise Risk and Compliance</v>
      </c>
      <c r="G3745" t="str">
        <f>VLOOKUP(D3745,'B-Business Capability'!B:H,7,FALSE)</f>
        <v>Non Conformance</v>
      </c>
      <c r="I3745" t="s">
        <v>253</v>
      </c>
      <c r="J3745" t="s">
        <v>1614</v>
      </c>
      <c r="K3745" t="s">
        <v>883</v>
      </c>
      <c r="L3745" t="s">
        <v>157</v>
      </c>
      <c r="M3745" t="str">
        <f>VLOOKUP(L3745,'A-Applications'!B:D,3,FALSE)</f>
        <v>ServiceNow</v>
      </c>
      <c r="N3745" t="s">
        <v>53</v>
      </c>
      <c r="O3745" s="42" t="s">
        <v>54</v>
      </c>
      <c r="P3745" t="s">
        <v>1099</v>
      </c>
      <c r="Q3745" t="str">
        <f>VLOOKUP(KamstrupData[[#This Row],[IdLevel123]],'B-Business Capability'!B:L,10,FALSE)</f>
        <v>N/A</v>
      </c>
      <c r="R3745">
        <f>VLOOKUP(KamstrupData[[#This Row],[IdLevel123]],'B-Business Capability'!B:L,11,FALSE)</f>
        <v>0</v>
      </c>
      <c r="T3745" t="s">
        <v>1617</v>
      </c>
      <c r="U3745" t="str">
        <f>_xlfn.CONCAT(KamstrupData[[#This Row],[CountryCode]],"_",KamstrupData[[#This Row],[Business Area]],"_",KamstrupData[[#This Row],[DepartmentTeam]])</f>
        <v>DK10_Water - Technology Hardware_Hardware</v>
      </c>
      <c r="V3745" t="str">
        <f>VLOOKUP(KamstrupData[[#This Row],[ORG_Concat]],'O-Organization'!F:H,3,FALSE)</f>
        <v>11100_DK10_Water_Water - Technology Hardware_Hardware</v>
      </c>
    </row>
    <row r="3746" spans="4:22">
      <c r="D3746" t="s">
        <v>78</v>
      </c>
      <c r="E3746" t="str">
        <f>VLOOKUP(D3746,'B-Business Capability'!B:H,5,FALSE)</f>
        <v>Customer Service</v>
      </c>
      <c r="F3746" t="str">
        <f>VLOOKUP(D3746,'B-Business Capability'!B:H,6,FALSE)</f>
        <v>Customer Service and Support</v>
      </c>
      <c r="G3746" t="str">
        <f>VLOOKUP(D3746,'B-Business Capability'!B:H,7,FALSE)</f>
        <v>Service Request Management</v>
      </c>
      <c r="I3746" t="s">
        <v>253</v>
      </c>
      <c r="J3746" t="s">
        <v>1614</v>
      </c>
      <c r="K3746" t="s">
        <v>1623</v>
      </c>
      <c r="L3746" t="s">
        <v>157</v>
      </c>
      <c r="M3746" t="str">
        <f>VLOOKUP(L3746,'A-Applications'!B:D,3,FALSE)</f>
        <v>ServiceNow</v>
      </c>
      <c r="N3746" t="s">
        <v>53</v>
      </c>
      <c r="O3746" s="42" t="s">
        <v>54</v>
      </c>
      <c r="P3746" t="s">
        <v>407</v>
      </c>
      <c r="Q3746" t="str">
        <f>VLOOKUP(KamstrupData[[#This Row],[IdLevel123]],'B-Business Capability'!B:L,10,FALSE)</f>
        <v>Customer Service and Support</v>
      </c>
      <c r="R3746">
        <f>VLOOKUP(KamstrupData[[#This Row],[IdLevel123]],'B-Business Capability'!B:L,11,FALSE)</f>
        <v>0</v>
      </c>
      <c r="T3746" t="s">
        <v>1637</v>
      </c>
      <c r="U3746" t="str">
        <f>_xlfn.CONCAT(KamstrupData[[#This Row],[CountryCode]],"_",KamstrupData[[#This Row],[Business Area]],"_",KamstrupData[[#This Row],[DepartmentTeam]])</f>
        <v>DK10_Water - Technology Hardware_FW</v>
      </c>
      <c r="V3746" t="str">
        <f>VLOOKUP(KamstrupData[[#This Row],[ORG_Concat]],'O-Organization'!F:H,3,FALSE)</f>
        <v>11099_DK10_Water_Water - Technology Hardware_FW</v>
      </c>
    </row>
    <row r="3747" spans="4:22">
      <c r="D3747" t="s">
        <v>78</v>
      </c>
      <c r="E3747" t="str">
        <f>VLOOKUP(D3747,'B-Business Capability'!B:H,5,FALSE)</f>
        <v>Customer Service</v>
      </c>
      <c r="F3747" t="str">
        <f>VLOOKUP(D3747,'B-Business Capability'!B:H,6,FALSE)</f>
        <v>Customer Service and Support</v>
      </c>
      <c r="G3747" t="str">
        <f>VLOOKUP(D3747,'B-Business Capability'!B:H,7,FALSE)</f>
        <v>Service Request Management</v>
      </c>
      <c r="I3747" t="s">
        <v>253</v>
      </c>
      <c r="J3747" t="s">
        <v>1614</v>
      </c>
      <c r="K3747" t="s">
        <v>1618</v>
      </c>
      <c r="L3747" t="s">
        <v>157</v>
      </c>
      <c r="M3747" t="str">
        <f>VLOOKUP(L3747,'A-Applications'!B:D,3,FALSE)</f>
        <v>ServiceNow</v>
      </c>
      <c r="N3747" t="s">
        <v>53</v>
      </c>
      <c r="O3747" s="42" t="s">
        <v>54</v>
      </c>
      <c r="P3747" t="s">
        <v>1099</v>
      </c>
      <c r="Q3747" t="str">
        <f>VLOOKUP(KamstrupData[[#This Row],[IdLevel123]],'B-Business Capability'!B:L,10,FALSE)</f>
        <v>Customer Service and Support</v>
      </c>
      <c r="R3747">
        <f>VLOOKUP(KamstrupData[[#This Row],[IdLevel123]],'B-Business Capability'!B:L,11,FALSE)</f>
        <v>0</v>
      </c>
      <c r="T3747" t="s">
        <v>1619</v>
      </c>
      <c r="U3747" t="str">
        <f>_xlfn.CONCAT(KamstrupData[[#This Row],[CountryCode]],"_",KamstrupData[[#This Row],[Business Area]],"_",KamstrupData[[#This Row],[DepartmentTeam]])</f>
        <v>DK10_Water - Technology Hardware_Tech</v>
      </c>
      <c r="V3747" t="str">
        <f>VLOOKUP(KamstrupData[[#This Row],[ORG_Concat]],'O-Organization'!F:H,3,FALSE)</f>
        <v>11102_DK10_Water_Water - Technology Hardware_Tech</v>
      </c>
    </row>
    <row r="3748" spans="4:22">
      <c r="D3748" t="s">
        <v>907</v>
      </c>
      <c r="E3748" t="str">
        <f>VLOOKUP(D3748,'B-Business Capability'!B:H,5,FALSE)</f>
        <v>Product &amp; Software Development</v>
      </c>
      <c r="F3748">
        <f>VLOOKUP(D3748,'B-Business Capability'!B:H,6,FALSE)</f>
        <v>0</v>
      </c>
      <c r="G3748">
        <f>VLOOKUP(D3748,'B-Business Capability'!B:H,7,FALSE)</f>
        <v>0</v>
      </c>
      <c r="I3748" t="s">
        <v>253</v>
      </c>
      <c r="J3748" t="s">
        <v>1614</v>
      </c>
      <c r="K3748" t="s">
        <v>1623</v>
      </c>
      <c r="L3748" t="s">
        <v>441</v>
      </c>
      <c r="M3748" t="str">
        <f>VLOOKUP(L3748,'A-Applications'!B:D,3,FALSE)</f>
        <v>7-Zip</v>
      </c>
      <c r="N3748" t="s">
        <v>53</v>
      </c>
      <c r="O3748" s="42" t="s">
        <v>54</v>
      </c>
      <c r="P3748" t="s">
        <v>407</v>
      </c>
      <c r="Q3748" t="str">
        <f>VLOOKUP(KamstrupData[[#This Row],[IdLevel123]],'B-Business Capability'!B:L,10,FALSE)</f>
        <v>Idea-to-Release (I2R)</v>
      </c>
      <c r="R3748">
        <f>VLOOKUP(KamstrupData[[#This Row],[IdLevel123]],'B-Business Capability'!B:L,11,FALSE)</f>
        <v>100</v>
      </c>
      <c r="T3748" t="s">
        <v>1637</v>
      </c>
      <c r="U3748" t="str">
        <f>_xlfn.CONCAT(KamstrupData[[#This Row],[CountryCode]],"_",KamstrupData[[#This Row],[Business Area]],"_",KamstrupData[[#This Row],[DepartmentTeam]])</f>
        <v>DK10_Water - Technology Hardware_FW</v>
      </c>
      <c r="V3748" t="str">
        <f>VLOOKUP(KamstrupData[[#This Row],[ORG_Concat]],'O-Organization'!F:H,3,FALSE)</f>
        <v>11099_DK10_Water_Water - Technology Hardware_FW</v>
      </c>
    </row>
    <row r="3749" spans="4:22">
      <c r="D3749" t="s">
        <v>907</v>
      </c>
      <c r="E3749" t="str">
        <f>VLOOKUP(D3749,'B-Business Capability'!B:H,5,FALSE)</f>
        <v>Product &amp; Software Development</v>
      </c>
      <c r="F3749">
        <f>VLOOKUP(D3749,'B-Business Capability'!B:H,6,FALSE)</f>
        <v>0</v>
      </c>
      <c r="G3749">
        <f>VLOOKUP(D3749,'B-Business Capability'!B:H,7,FALSE)</f>
        <v>0</v>
      </c>
      <c r="I3749" t="s">
        <v>253</v>
      </c>
      <c r="J3749" t="s">
        <v>1614</v>
      </c>
      <c r="K3749" t="s">
        <v>1618</v>
      </c>
      <c r="L3749" t="s">
        <v>441</v>
      </c>
      <c r="M3749" t="str">
        <f>VLOOKUP(L3749,'A-Applications'!B:D,3,FALSE)</f>
        <v>7-Zip</v>
      </c>
      <c r="N3749" t="s">
        <v>53</v>
      </c>
      <c r="O3749" t="s">
        <v>54</v>
      </c>
      <c r="P3749" t="s">
        <v>407</v>
      </c>
      <c r="Q3749" t="str">
        <f>VLOOKUP(KamstrupData[[#This Row],[IdLevel123]],'B-Business Capability'!B:L,10,FALSE)</f>
        <v>Idea-to-Release (I2R)</v>
      </c>
      <c r="R3749">
        <f>VLOOKUP(KamstrupData[[#This Row],[IdLevel123]],'B-Business Capability'!B:L,11,FALSE)</f>
        <v>100</v>
      </c>
      <c r="T3749" t="s">
        <v>1619</v>
      </c>
      <c r="U3749" t="str">
        <f>_xlfn.CONCAT(KamstrupData[[#This Row],[CountryCode]],"_",KamstrupData[[#This Row],[Business Area]],"_",KamstrupData[[#This Row],[DepartmentTeam]])</f>
        <v>DK10_Water - Technology Hardware_Tech</v>
      </c>
      <c r="V3749" t="str">
        <f>VLOOKUP(KamstrupData[[#This Row],[ORG_Concat]],'O-Organization'!F:H,3,FALSE)</f>
        <v>11102_DK10_Water_Water - Technology Hardware_Tech</v>
      </c>
    </row>
    <row r="3750" spans="4:22">
      <c r="D3750" t="s">
        <v>507</v>
      </c>
      <c r="E3750" t="str">
        <f>VLOOKUP(D3750,'B-Business Capability'!B:H,5,FALSE)</f>
        <v>Product &amp; Software Development</v>
      </c>
      <c r="F3750" t="str">
        <f>VLOOKUP(D3750,'B-Business Capability'!B:H,6,FALSE)</f>
        <v>Engineering</v>
      </c>
      <c r="G3750" t="str">
        <f>VLOOKUP(D3750,'B-Business Capability'!B:H,7,FALSE)</f>
        <v>Construction &amp; Development</v>
      </c>
      <c r="I3750" t="s">
        <v>253</v>
      </c>
      <c r="J3750" t="s">
        <v>1614</v>
      </c>
      <c r="K3750" t="s">
        <v>883</v>
      </c>
      <c r="L3750" t="s">
        <v>441</v>
      </c>
      <c r="M3750" t="str">
        <f>VLOOKUP(L3750,'A-Applications'!B:D,3,FALSE)</f>
        <v>7-Zip</v>
      </c>
      <c r="N3750" t="s">
        <v>53</v>
      </c>
      <c r="O3750" s="42" t="s">
        <v>54</v>
      </c>
      <c r="P3750" t="s">
        <v>407</v>
      </c>
      <c r="Q3750" t="str">
        <f>VLOOKUP(KamstrupData[[#This Row],[IdLevel123]],'B-Business Capability'!B:L,10,FALSE)</f>
        <v>Idea-to-Release (I2R)</v>
      </c>
      <c r="R3750">
        <f>VLOOKUP(KamstrupData[[#This Row],[IdLevel123]],'B-Business Capability'!B:L,11,FALSE)</f>
        <v>420</v>
      </c>
      <c r="T3750" t="s">
        <v>1617</v>
      </c>
      <c r="U3750" t="str">
        <f>_xlfn.CONCAT(KamstrupData[[#This Row],[CountryCode]],"_",KamstrupData[[#This Row],[Business Area]],"_",KamstrupData[[#This Row],[DepartmentTeam]])</f>
        <v>DK10_Water - Technology Hardware_Hardware</v>
      </c>
      <c r="V3750" t="str">
        <f>VLOOKUP(KamstrupData[[#This Row],[ORG_Concat]],'O-Organization'!F:H,3,FALSE)</f>
        <v>11100_DK10_Water_Water - Technology Hardware_Hardware</v>
      </c>
    </row>
    <row r="3751" spans="4:22">
      <c r="D3751" t="s">
        <v>507</v>
      </c>
      <c r="E3751" t="str">
        <f>VLOOKUP(D3751,'B-Business Capability'!B:H,5,FALSE)</f>
        <v>Product &amp; Software Development</v>
      </c>
      <c r="F3751" t="str">
        <f>VLOOKUP(D3751,'B-Business Capability'!B:H,6,FALSE)</f>
        <v>Engineering</v>
      </c>
      <c r="G3751" t="str">
        <f>VLOOKUP(D3751,'B-Business Capability'!B:H,7,FALSE)</f>
        <v>Construction &amp; Development</v>
      </c>
      <c r="I3751" t="s">
        <v>253</v>
      </c>
      <c r="J3751" t="s">
        <v>1614</v>
      </c>
      <c r="K3751" t="s">
        <v>1623</v>
      </c>
      <c r="L3751" t="s">
        <v>914</v>
      </c>
      <c r="M3751" t="str">
        <f>VLOOKUP(L3751,'A-Applications'!B:D,3,FALSE)</f>
        <v>Eclipse</v>
      </c>
      <c r="N3751" t="s">
        <v>53</v>
      </c>
      <c r="O3751" s="42" t="s">
        <v>54</v>
      </c>
      <c r="P3751" t="s">
        <v>916</v>
      </c>
      <c r="Q3751" t="str">
        <f>VLOOKUP(KamstrupData[[#This Row],[IdLevel123]],'B-Business Capability'!B:L,10,FALSE)</f>
        <v>Idea-to-Release (I2R)</v>
      </c>
      <c r="R3751">
        <f>VLOOKUP(KamstrupData[[#This Row],[IdLevel123]],'B-Business Capability'!B:L,11,FALSE)</f>
        <v>420</v>
      </c>
      <c r="T3751" t="s">
        <v>1637</v>
      </c>
      <c r="U3751" t="str">
        <f>_xlfn.CONCAT(KamstrupData[[#This Row],[CountryCode]],"_",KamstrupData[[#This Row],[Business Area]],"_",KamstrupData[[#This Row],[DepartmentTeam]])</f>
        <v>DK10_Water - Technology Hardware_FW</v>
      </c>
      <c r="V3751" t="str">
        <f>VLOOKUP(KamstrupData[[#This Row],[ORG_Concat]],'O-Organization'!F:H,3,FALSE)</f>
        <v>11099_DK10_Water_Water - Technology Hardware_FW</v>
      </c>
    </row>
    <row r="3752" spans="4:22">
      <c r="D3752" t="s">
        <v>507</v>
      </c>
      <c r="E3752" t="str">
        <f>VLOOKUP(D3752,'B-Business Capability'!B:H,5,FALSE)</f>
        <v>Product &amp; Software Development</v>
      </c>
      <c r="F3752" t="str">
        <f>VLOOKUP(D3752,'B-Business Capability'!B:H,6,FALSE)</f>
        <v>Engineering</v>
      </c>
      <c r="G3752" t="str">
        <f>VLOOKUP(D3752,'B-Business Capability'!B:H,7,FALSE)</f>
        <v>Construction &amp; Development</v>
      </c>
      <c r="I3752" t="s">
        <v>253</v>
      </c>
      <c r="J3752" t="s">
        <v>1614</v>
      </c>
      <c r="K3752" t="s">
        <v>1618</v>
      </c>
      <c r="L3752" t="s">
        <v>914</v>
      </c>
      <c r="M3752" t="str">
        <f>VLOOKUP(L3752,'A-Applications'!B:D,3,FALSE)</f>
        <v>Eclipse</v>
      </c>
      <c r="N3752" t="s">
        <v>53</v>
      </c>
      <c r="O3752" t="s">
        <v>54</v>
      </c>
      <c r="P3752" t="s">
        <v>407</v>
      </c>
      <c r="Q3752" t="str">
        <f>VLOOKUP(KamstrupData[[#This Row],[IdLevel123]],'B-Business Capability'!B:L,10,FALSE)</f>
        <v>Idea-to-Release (I2R)</v>
      </c>
      <c r="R3752">
        <f>VLOOKUP(KamstrupData[[#This Row],[IdLevel123]],'B-Business Capability'!B:L,11,FALSE)</f>
        <v>420</v>
      </c>
      <c r="T3752" t="s">
        <v>1648</v>
      </c>
      <c r="U3752" t="str">
        <f>_xlfn.CONCAT(KamstrupData[[#This Row],[CountryCode]],"_",KamstrupData[[#This Row],[Business Area]],"_",KamstrupData[[#This Row],[DepartmentTeam]])</f>
        <v>DK10_Water - Technology Hardware_Tech</v>
      </c>
      <c r="V3752" t="str">
        <f>VLOOKUP(KamstrupData[[#This Row],[ORG_Concat]],'O-Organization'!F:H,3,FALSE)</f>
        <v>11102_DK10_Water_Water - Technology Hardware_Tech</v>
      </c>
    </row>
    <row r="3753" spans="4:22">
      <c r="D3753" t="s">
        <v>507</v>
      </c>
      <c r="E3753" t="str">
        <f>VLOOKUP(D3753,'B-Business Capability'!B:H,5,FALSE)</f>
        <v>Product &amp; Software Development</v>
      </c>
      <c r="F3753" t="str">
        <f>VLOOKUP(D3753,'B-Business Capability'!B:H,6,FALSE)</f>
        <v>Engineering</v>
      </c>
      <c r="G3753" t="str">
        <f>VLOOKUP(D3753,'B-Business Capability'!B:H,7,FALSE)</f>
        <v>Construction &amp; Development</v>
      </c>
      <c r="I3753" t="s">
        <v>253</v>
      </c>
      <c r="J3753" t="s">
        <v>1614</v>
      </c>
      <c r="K3753" t="s">
        <v>883</v>
      </c>
      <c r="L3753" t="s">
        <v>753</v>
      </c>
      <c r="M3753" t="str">
        <f>VLOOKUP(L3753,'A-Applications'!B:D,3,FALSE)</f>
        <v>Dansk Standard - Distribute</v>
      </c>
      <c r="N3753" t="s">
        <v>53</v>
      </c>
      <c r="O3753" s="42" t="s">
        <v>54</v>
      </c>
      <c r="P3753" t="s">
        <v>407</v>
      </c>
      <c r="Q3753" t="str">
        <f>VLOOKUP(KamstrupData[[#This Row],[IdLevel123]],'B-Business Capability'!B:L,10,FALSE)</f>
        <v>Idea-to-Release (I2R)</v>
      </c>
      <c r="R3753">
        <f>VLOOKUP(KamstrupData[[#This Row],[IdLevel123]],'B-Business Capability'!B:L,11,FALSE)</f>
        <v>420</v>
      </c>
      <c r="T3753" t="s">
        <v>1617</v>
      </c>
      <c r="U3753" t="str">
        <f>_xlfn.CONCAT(KamstrupData[[#This Row],[CountryCode]],"_",KamstrupData[[#This Row],[Business Area]],"_",KamstrupData[[#This Row],[DepartmentTeam]])</f>
        <v>DK10_Water - Technology Hardware_Hardware</v>
      </c>
      <c r="V3753" t="str">
        <f>VLOOKUP(KamstrupData[[#This Row],[ORG_Concat]],'O-Organization'!F:H,3,FALSE)</f>
        <v>11100_DK10_Water_Water - Technology Hardware_Hardware</v>
      </c>
    </row>
    <row r="3754" spans="4:22">
      <c r="D3754" t="s">
        <v>857</v>
      </c>
      <c r="E3754" t="str">
        <f>VLOOKUP(D3754,'B-Business Capability'!B:H,5,FALSE)</f>
        <v>Governance, Risk and Compliance</v>
      </c>
      <c r="F3754" t="str">
        <f>VLOOKUP(D3754,'B-Business Capability'!B:H,6,FALSE)</f>
        <v>Product Market Compliance</v>
      </c>
      <c r="G3754">
        <f>VLOOKUP(D3754,'B-Business Capability'!B:H,7,FALSE)</f>
        <v>0</v>
      </c>
      <c r="I3754" t="s">
        <v>253</v>
      </c>
      <c r="J3754" t="s">
        <v>1614</v>
      </c>
      <c r="K3754" t="s">
        <v>883</v>
      </c>
      <c r="L3754" t="s">
        <v>753</v>
      </c>
      <c r="M3754" t="str">
        <f>VLOOKUP(L3754,'A-Applications'!B:D,3,FALSE)</f>
        <v>Dansk Standard - Distribute</v>
      </c>
      <c r="N3754" t="s">
        <v>53</v>
      </c>
      <c r="O3754" s="42" t="s">
        <v>54</v>
      </c>
      <c r="P3754" t="s">
        <v>407</v>
      </c>
      <c r="Q3754" t="str">
        <f>VLOOKUP(KamstrupData[[#This Row],[IdLevel123]],'B-Business Capability'!B:L,10,FALSE)</f>
        <v>N/A</v>
      </c>
      <c r="R3754">
        <f>VLOOKUP(KamstrupData[[#This Row],[IdLevel123]],'B-Business Capability'!B:L,11,FALSE)</f>
        <v>0</v>
      </c>
      <c r="T3754" t="s">
        <v>1617</v>
      </c>
      <c r="U3754" t="str">
        <f>_xlfn.CONCAT(KamstrupData[[#This Row],[CountryCode]],"_",KamstrupData[[#This Row],[Business Area]],"_",KamstrupData[[#This Row],[DepartmentTeam]])</f>
        <v>DK10_Water - Technology Hardware_Hardware</v>
      </c>
      <c r="V3754" t="str">
        <f>VLOOKUP(KamstrupData[[#This Row],[ORG_Concat]],'O-Organization'!F:H,3,FALSE)</f>
        <v>11100_DK10_Water_Water - Technology Hardware_Hardware</v>
      </c>
    </row>
    <row r="3755" spans="4:22">
      <c r="D3755" t="s">
        <v>507</v>
      </c>
      <c r="E3755" t="str">
        <f>VLOOKUP(D3755,'B-Business Capability'!B:H,5,FALSE)</f>
        <v>Product &amp; Software Development</v>
      </c>
      <c r="F3755" t="str">
        <f>VLOOKUP(D3755,'B-Business Capability'!B:H,6,FALSE)</f>
        <v>Engineering</v>
      </c>
      <c r="G3755" t="str">
        <f>VLOOKUP(D3755,'B-Business Capability'!B:H,7,FALSE)</f>
        <v>Construction &amp; Development</v>
      </c>
      <c r="I3755" t="s">
        <v>253</v>
      </c>
      <c r="J3755" t="s">
        <v>1614</v>
      </c>
      <c r="K3755" t="s">
        <v>1623</v>
      </c>
      <c r="L3755" t="s">
        <v>442</v>
      </c>
      <c r="M3755" t="str">
        <f>VLOOKUP(L3755,'A-Applications'!B:D,3,FALSE)</f>
        <v>Draw.IO</v>
      </c>
      <c r="N3755" t="s">
        <v>53</v>
      </c>
      <c r="O3755" s="42" t="s">
        <v>54</v>
      </c>
      <c r="P3755" t="s">
        <v>916</v>
      </c>
      <c r="Q3755" t="str">
        <f>VLOOKUP(KamstrupData[[#This Row],[IdLevel123]],'B-Business Capability'!B:L,10,FALSE)</f>
        <v>Idea-to-Release (I2R)</v>
      </c>
      <c r="R3755">
        <f>VLOOKUP(KamstrupData[[#This Row],[IdLevel123]],'B-Business Capability'!B:L,11,FALSE)</f>
        <v>420</v>
      </c>
      <c r="T3755" t="s">
        <v>1637</v>
      </c>
      <c r="U3755" t="str">
        <f>_xlfn.CONCAT(KamstrupData[[#This Row],[CountryCode]],"_",KamstrupData[[#This Row],[Business Area]],"_",KamstrupData[[#This Row],[DepartmentTeam]])</f>
        <v>DK10_Water - Technology Hardware_FW</v>
      </c>
      <c r="V3755" t="str">
        <f>VLOOKUP(KamstrupData[[#This Row],[ORG_Concat]],'O-Organization'!F:H,3,FALSE)</f>
        <v>11099_DK10_Water_Water - Technology Hardware_FW</v>
      </c>
    </row>
    <row r="3756" spans="4:22">
      <c r="D3756" t="s">
        <v>507</v>
      </c>
      <c r="E3756" t="str">
        <f>VLOOKUP(D3756,'B-Business Capability'!B:H,5,FALSE)</f>
        <v>Product &amp; Software Development</v>
      </c>
      <c r="F3756" t="str">
        <f>VLOOKUP(D3756,'B-Business Capability'!B:H,6,FALSE)</f>
        <v>Engineering</v>
      </c>
      <c r="G3756" t="str">
        <f>VLOOKUP(D3756,'B-Business Capability'!B:H,7,FALSE)</f>
        <v>Construction &amp; Development</v>
      </c>
      <c r="I3756" t="s">
        <v>253</v>
      </c>
      <c r="J3756" t="s">
        <v>1614</v>
      </c>
      <c r="K3756" t="s">
        <v>1618</v>
      </c>
      <c r="L3756" t="s">
        <v>442</v>
      </c>
      <c r="M3756" t="str">
        <f>VLOOKUP(L3756,'A-Applications'!B:D,3,FALSE)</f>
        <v>Draw.IO</v>
      </c>
      <c r="N3756" t="s">
        <v>53</v>
      </c>
      <c r="O3756" t="s">
        <v>54</v>
      </c>
      <c r="P3756" t="s">
        <v>407</v>
      </c>
      <c r="Q3756" t="str">
        <f>VLOOKUP(KamstrupData[[#This Row],[IdLevel123]],'B-Business Capability'!B:L,10,FALSE)</f>
        <v>Idea-to-Release (I2R)</v>
      </c>
      <c r="R3756">
        <f>VLOOKUP(KamstrupData[[#This Row],[IdLevel123]],'B-Business Capability'!B:L,11,FALSE)</f>
        <v>420</v>
      </c>
      <c r="T3756" t="s">
        <v>1619</v>
      </c>
      <c r="U3756" t="str">
        <f>_xlfn.CONCAT(KamstrupData[[#This Row],[CountryCode]],"_",KamstrupData[[#This Row],[Business Area]],"_",KamstrupData[[#This Row],[DepartmentTeam]])</f>
        <v>DK10_Water - Technology Hardware_Tech</v>
      </c>
      <c r="V3756" t="str">
        <f>VLOOKUP(KamstrupData[[#This Row],[ORG_Concat]],'O-Organization'!F:H,3,FALSE)</f>
        <v>11102_DK10_Water_Water - Technology Hardware_Tech</v>
      </c>
    </row>
    <row r="3757" spans="4:22">
      <c r="D3757" t="s">
        <v>853</v>
      </c>
      <c r="E3757" t="str">
        <f>VLOOKUP(D3757,'B-Business Capability'!B:H,5,FALSE)</f>
        <v>Product &amp; Software Development</v>
      </c>
      <c r="F3757" t="str">
        <f>VLOOKUP(D3757,'B-Business Capability'!B:H,6,FALSE)</f>
        <v>Quality Management</v>
      </c>
      <c r="G3757" t="str">
        <f>VLOOKUP(D3757,'B-Business Capability'!B:H,7,FALSE)</f>
        <v>Manage Product Document</v>
      </c>
      <c r="I3757" t="s">
        <v>253</v>
      </c>
      <c r="J3757" t="s">
        <v>1614</v>
      </c>
      <c r="K3757" t="s">
        <v>1623</v>
      </c>
      <c r="L3757" t="s">
        <v>442</v>
      </c>
      <c r="M3757" t="str">
        <f>VLOOKUP(L3757,'A-Applications'!B:D,3,FALSE)</f>
        <v>Draw.IO</v>
      </c>
      <c r="N3757" t="s">
        <v>53</v>
      </c>
      <c r="O3757" s="42" t="s">
        <v>54</v>
      </c>
      <c r="P3757" t="s">
        <v>407</v>
      </c>
      <c r="Q3757" t="str">
        <f>VLOOKUP(KamstrupData[[#This Row],[IdLevel123]],'B-Business Capability'!B:L,10,FALSE)</f>
        <v>Idea-to-Release (I2R)</v>
      </c>
      <c r="R3757">
        <f>VLOOKUP(KamstrupData[[#This Row],[IdLevel123]],'B-Business Capability'!B:L,11,FALSE)</f>
        <v>904</v>
      </c>
      <c r="T3757" t="s">
        <v>1637</v>
      </c>
      <c r="U3757" t="str">
        <f>_xlfn.CONCAT(KamstrupData[[#This Row],[CountryCode]],"_",KamstrupData[[#This Row],[Business Area]],"_",KamstrupData[[#This Row],[DepartmentTeam]])</f>
        <v>DK10_Water - Technology Hardware_FW</v>
      </c>
      <c r="V3757" t="str">
        <f>VLOOKUP(KamstrupData[[#This Row],[ORG_Concat]],'O-Organization'!F:H,3,FALSE)</f>
        <v>11099_DK10_Water_Water - Technology Hardware_FW</v>
      </c>
    </row>
    <row r="3758" spans="4:22">
      <c r="D3758" t="s">
        <v>853</v>
      </c>
      <c r="E3758" t="str">
        <f>VLOOKUP(D3758,'B-Business Capability'!B:H,5,FALSE)</f>
        <v>Product &amp; Software Development</v>
      </c>
      <c r="F3758" t="str">
        <f>VLOOKUP(D3758,'B-Business Capability'!B:H,6,FALSE)</f>
        <v>Quality Management</v>
      </c>
      <c r="G3758" t="str">
        <f>VLOOKUP(D3758,'B-Business Capability'!B:H,7,FALSE)</f>
        <v>Manage Product Document</v>
      </c>
      <c r="I3758" t="s">
        <v>253</v>
      </c>
      <c r="J3758" t="s">
        <v>1614</v>
      </c>
      <c r="K3758" t="s">
        <v>883</v>
      </c>
      <c r="L3758" t="s">
        <v>442</v>
      </c>
      <c r="M3758" t="str">
        <f>VLOOKUP(L3758,'A-Applications'!B:D,3,FALSE)</f>
        <v>Draw.IO</v>
      </c>
      <c r="N3758" t="s">
        <v>53</v>
      </c>
      <c r="O3758" s="42" t="s">
        <v>54</v>
      </c>
      <c r="P3758" t="s">
        <v>407</v>
      </c>
      <c r="Q3758" t="str">
        <f>VLOOKUP(KamstrupData[[#This Row],[IdLevel123]],'B-Business Capability'!B:L,10,FALSE)</f>
        <v>Idea-to-Release (I2R)</v>
      </c>
      <c r="R3758">
        <f>VLOOKUP(KamstrupData[[#This Row],[IdLevel123]],'B-Business Capability'!B:L,11,FALSE)</f>
        <v>904</v>
      </c>
      <c r="T3758" t="s">
        <v>1617</v>
      </c>
      <c r="U3758" t="str">
        <f>_xlfn.CONCAT(KamstrupData[[#This Row],[CountryCode]],"_",KamstrupData[[#This Row],[Business Area]],"_",KamstrupData[[#This Row],[DepartmentTeam]])</f>
        <v>DK10_Water - Technology Hardware_Hardware</v>
      </c>
      <c r="V3758" t="str">
        <f>VLOOKUP(KamstrupData[[#This Row],[ORG_Concat]],'O-Organization'!F:H,3,FALSE)</f>
        <v>11100_DK10_Water_Water - Technology Hardware_Hardware</v>
      </c>
    </row>
    <row r="3759" spans="4:22">
      <c r="D3759" t="s">
        <v>853</v>
      </c>
      <c r="E3759" t="str">
        <f>VLOOKUP(D3759,'B-Business Capability'!B:H,5,FALSE)</f>
        <v>Product &amp; Software Development</v>
      </c>
      <c r="F3759" t="str">
        <f>VLOOKUP(D3759,'B-Business Capability'!B:H,6,FALSE)</f>
        <v>Quality Management</v>
      </c>
      <c r="G3759" t="str">
        <f>VLOOKUP(D3759,'B-Business Capability'!B:H,7,FALSE)</f>
        <v>Manage Product Document</v>
      </c>
      <c r="I3759" t="s">
        <v>253</v>
      </c>
      <c r="J3759" t="s">
        <v>1614</v>
      </c>
      <c r="K3759" t="s">
        <v>1618</v>
      </c>
      <c r="L3759" t="s">
        <v>442</v>
      </c>
      <c r="M3759" t="str">
        <f>VLOOKUP(L3759,'A-Applications'!B:D,3,FALSE)</f>
        <v>Draw.IO</v>
      </c>
      <c r="N3759" t="s">
        <v>53</v>
      </c>
      <c r="O3759" t="s">
        <v>54</v>
      </c>
      <c r="P3759" t="s">
        <v>407</v>
      </c>
      <c r="Q3759" t="str">
        <f>VLOOKUP(KamstrupData[[#This Row],[IdLevel123]],'B-Business Capability'!B:L,10,FALSE)</f>
        <v>Idea-to-Release (I2R)</v>
      </c>
      <c r="R3759">
        <f>VLOOKUP(KamstrupData[[#This Row],[IdLevel123]],'B-Business Capability'!B:L,11,FALSE)</f>
        <v>904</v>
      </c>
      <c r="T3759" t="s">
        <v>1619</v>
      </c>
      <c r="U3759" t="str">
        <f>_xlfn.CONCAT(KamstrupData[[#This Row],[CountryCode]],"_",KamstrupData[[#This Row],[Business Area]],"_",KamstrupData[[#This Row],[DepartmentTeam]])</f>
        <v>DK10_Water - Technology Hardware_Tech</v>
      </c>
      <c r="V3759" t="str">
        <f>VLOOKUP(KamstrupData[[#This Row],[ORG_Concat]],'O-Organization'!F:H,3,FALSE)</f>
        <v>11102_DK10_Water_Water - Technology Hardware_Tech</v>
      </c>
    </row>
    <row r="3760" spans="4:22">
      <c r="D3760" t="s">
        <v>507</v>
      </c>
      <c r="E3760" t="str">
        <f>VLOOKUP(D3760,'B-Business Capability'!B:H,5,FALSE)</f>
        <v>Product &amp; Software Development</v>
      </c>
      <c r="F3760" t="str">
        <f>VLOOKUP(D3760,'B-Business Capability'!B:H,6,FALSE)</f>
        <v>Engineering</v>
      </c>
      <c r="G3760" t="str">
        <f>VLOOKUP(D3760,'B-Business Capability'!B:H,7,FALSE)</f>
        <v>Construction &amp; Development</v>
      </c>
      <c r="I3760" t="s">
        <v>253</v>
      </c>
      <c r="J3760" t="s">
        <v>1614</v>
      </c>
      <c r="K3760" t="s">
        <v>883</v>
      </c>
      <c r="L3760" t="s">
        <v>443</v>
      </c>
      <c r="M3760" t="str">
        <f>VLOOKUP(L3760,'A-Applications'!B:D,3,FALSE)</f>
        <v>VSCode</v>
      </c>
      <c r="N3760" t="s">
        <v>53</v>
      </c>
      <c r="O3760" s="42" t="s">
        <v>54</v>
      </c>
      <c r="P3760" t="s">
        <v>407</v>
      </c>
      <c r="Q3760" t="str">
        <f>VLOOKUP(KamstrupData[[#This Row],[IdLevel123]],'B-Business Capability'!B:L,10,FALSE)</f>
        <v>Idea-to-Release (I2R)</v>
      </c>
      <c r="R3760">
        <f>VLOOKUP(KamstrupData[[#This Row],[IdLevel123]],'B-Business Capability'!B:L,11,FALSE)</f>
        <v>420</v>
      </c>
      <c r="T3760" t="s">
        <v>1617</v>
      </c>
      <c r="U3760" t="str">
        <f>_xlfn.CONCAT(KamstrupData[[#This Row],[CountryCode]],"_",KamstrupData[[#This Row],[Business Area]],"_",KamstrupData[[#This Row],[DepartmentTeam]])</f>
        <v>DK10_Water - Technology Hardware_Hardware</v>
      </c>
      <c r="V3760" t="str">
        <f>VLOOKUP(KamstrupData[[#This Row],[ORG_Concat]],'O-Organization'!F:H,3,FALSE)</f>
        <v>11100_DK10_Water_Water - Technology Hardware_Hardware</v>
      </c>
    </row>
    <row r="3761" spans="3:22">
      <c r="D3761" t="s">
        <v>507</v>
      </c>
      <c r="E3761" t="str">
        <f>VLOOKUP(D3761,'B-Business Capability'!B:H,5,FALSE)</f>
        <v>Product &amp; Software Development</v>
      </c>
      <c r="F3761" t="str">
        <f>VLOOKUP(D3761,'B-Business Capability'!B:H,6,FALSE)</f>
        <v>Engineering</v>
      </c>
      <c r="G3761" t="str">
        <f>VLOOKUP(D3761,'B-Business Capability'!B:H,7,FALSE)</f>
        <v>Construction &amp; Development</v>
      </c>
      <c r="I3761" t="s">
        <v>253</v>
      </c>
      <c r="J3761" t="s">
        <v>1614</v>
      </c>
      <c r="K3761" t="s">
        <v>1623</v>
      </c>
      <c r="L3761" t="s">
        <v>445</v>
      </c>
      <c r="M3761" t="str">
        <f>VLOOKUP(L3761,'A-Applications'!B:D,3,FALSE)</f>
        <v>Microsoft Visual Studio Code</v>
      </c>
      <c r="N3761" t="s">
        <v>53</v>
      </c>
      <c r="O3761" s="42" t="s">
        <v>54</v>
      </c>
      <c r="P3761" t="s">
        <v>916</v>
      </c>
      <c r="Q3761" t="str">
        <f>VLOOKUP(KamstrupData[[#This Row],[IdLevel123]],'B-Business Capability'!B:L,10,FALSE)</f>
        <v>Idea-to-Release (I2R)</v>
      </c>
      <c r="R3761">
        <f>VLOOKUP(KamstrupData[[#This Row],[IdLevel123]],'B-Business Capability'!B:L,11,FALSE)</f>
        <v>420</v>
      </c>
      <c r="T3761" t="s">
        <v>1637</v>
      </c>
      <c r="U3761" t="str">
        <f>_xlfn.CONCAT(KamstrupData[[#This Row],[CountryCode]],"_",KamstrupData[[#This Row],[Business Area]],"_",KamstrupData[[#This Row],[DepartmentTeam]])</f>
        <v>DK10_Water - Technology Hardware_FW</v>
      </c>
      <c r="V3761" t="str">
        <f>VLOOKUP(KamstrupData[[#This Row],[ORG_Concat]],'O-Organization'!F:H,3,FALSE)</f>
        <v>11099_DK10_Water_Water - Technology Hardware_FW</v>
      </c>
    </row>
    <row r="3762" spans="3:22">
      <c r="D3762" t="s">
        <v>507</v>
      </c>
      <c r="E3762" t="str">
        <f>VLOOKUP(D3762,'B-Business Capability'!B:H,5,FALSE)</f>
        <v>Product &amp; Software Development</v>
      </c>
      <c r="F3762" t="str">
        <f>VLOOKUP(D3762,'B-Business Capability'!B:H,6,FALSE)</f>
        <v>Engineering</v>
      </c>
      <c r="G3762" t="str">
        <f>VLOOKUP(D3762,'B-Business Capability'!B:H,7,FALSE)</f>
        <v>Construction &amp; Development</v>
      </c>
      <c r="I3762" t="s">
        <v>253</v>
      </c>
      <c r="J3762" t="s">
        <v>1614</v>
      </c>
      <c r="K3762" t="s">
        <v>883</v>
      </c>
      <c r="L3762" t="s">
        <v>445</v>
      </c>
      <c r="M3762" t="str">
        <f>VLOOKUP(L3762,'A-Applications'!B:D,3,FALSE)</f>
        <v>Microsoft Visual Studio Code</v>
      </c>
      <c r="N3762" t="s">
        <v>53</v>
      </c>
      <c r="O3762" s="42" t="s">
        <v>54</v>
      </c>
      <c r="P3762" t="s">
        <v>407</v>
      </c>
      <c r="Q3762" t="str">
        <f>VLOOKUP(KamstrupData[[#This Row],[IdLevel123]],'B-Business Capability'!B:L,10,FALSE)</f>
        <v>Idea-to-Release (I2R)</v>
      </c>
      <c r="R3762">
        <f>VLOOKUP(KamstrupData[[#This Row],[IdLevel123]],'B-Business Capability'!B:L,11,FALSE)</f>
        <v>420</v>
      </c>
      <c r="T3762" t="s">
        <v>1617</v>
      </c>
      <c r="U3762" t="str">
        <f>_xlfn.CONCAT(KamstrupData[[#This Row],[CountryCode]],"_",KamstrupData[[#This Row],[Business Area]],"_",KamstrupData[[#This Row],[DepartmentTeam]])</f>
        <v>DK10_Water - Technology Hardware_Hardware</v>
      </c>
      <c r="V3762" t="str">
        <f>VLOOKUP(KamstrupData[[#This Row],[ORG_Concat]],'O-Organization'!F:H,3,FALSE)</f>
        <v>11100_DK10_Water_Water - Technology Hardware_Hardware</v>
      </c>
    </row>
    <row r="3763" spans="3:22">
      <c r="D3763" t="s">
        <v>507</v>
      </c>
      <c r="E3763" t="str">
        <f>VLOOKUP(D3763,'B-Business Capability'!B:H,5,FALSE)</f>
        <v>Product &amp; Software Development</v>
      </c>
      <c r="F3763" t="str">
        <f>VLOOKUP(D3763,'B-Business Capability'!B:H,6,FALSE)</f>
        <v>Engineering</v>
      </c>
      <c r="G3763" t="str">
        <f>VLOOKUP(D3763,'B-Business Capability'!B:H,7,FALSE)</f>
        <v>Construction &amp; Development</v>
      </c>
      <c r="I3763" t="s">
        <v>253</v>
      </c>
      <c r="J3763" t="s">
        <v>1614</v>
      </c>
      <c r="K3763" t="s">
        <v>1618</v>
      </c>
      <c r="L3763" t="s">
        <v>445</v>
      </c>
      <c r="M3763" t="str">
        <f>VLOOKUP(L3763,'A-Applications'!B:D,3,FALSE)</f>
        <v>Microsoft Visual Studio Code</v>
      </c>
      <c r="N3763" t="s">
        <v>53</v>
      </c>
      <c r="O3763" s="42" t="s">
        <v>54</v>
      </c>
      <c r="P3763" t="s">
        <v>407</v>
      </c>
      <c r="Q3763" t="str">
        <f>VLOOKUP(KamstrupData[[#This Row],[IdLevel123]],'B-Business Capability'!B:L,10,FALSE)</f>
        <v>Idea-to-Release (I2R)</v>
      </c>
      <c r="R3763">
        <f>VLOOKUP(KamstrupData[[#This Row],[IdLevel123]],'B-Business Capability'!B:L,11,FALSE)</f>
        <v>420</v>
      </c>
      <c r="T3763" t="s">
        <v>1619</v>
      </c>
      <c r="U3763" t="str">
        <f>_xlfn.CONCAT(KamstrupData[[#This Row],[CountryCode]],"_",KamstrupData[[#This Row],[Business Area]],"_",KamstrupData[[#This Row],[DepartmentTeam]])</f>
        <v>DK10_Water - Technology Hardware_Tech</v>
      </c>
      <c r="V3763" t="str">
        <f>VLOOKUP(KamstrupData[[#This Row],[ORG_Concat]],'O-Organization'!F:H,3,FALSE)</f>
        <v>11102_DK10_Water_Water - Technology Hardware_Tech</v>
      </c>
    </row>
    <row r="3764" spans="3:22">
      <c r="D3764" t="s">
        <v>507</v>
      </c>
      <c r="E3764" t="str">
        <f>VLOOKUP(D3764,'B-Business Capability'!B:H,5,FALSE)</f>
        <v>Product &amp; Software Development</v>
      </c>
      <c r="F3764" t="str">
        <f>VLOOKUP(D3764,'B-Business Capability'!B:H,6,FALSE)</f>
        <v>Engineering</v>
      </c>
      <c r="G3764" t="str">
        <f>VLOOKUP(D3764,'B-Business Capability'!B:H,7,FALSE)</f>
        <v>Construction &amp; Development</v>
      </c>
      <c r="I3764" t="s">
        <v>253</v>
      </c>
      <c r="J3764" t="s">
        <v>1614</v>
      </c>
      <c r="K3764" t="s">
        <v>882</v>
      </c>
      <c r="L3764" t="s">
        <v>445</v>
      </c>
      <c r="M3764" t="str">
        <f>VLOOKUP(L3764,'A-Applications'!B:D,3,FALSE)</f>
        <v>Microsoft Visual Studio Code</v>
      </c>
      <c r="N3764" t="s">
        <v>53</v>
      </c>
      <c r="O3764" s="42" t="s">
        <v>54</v>
      </c>
      <c r="P3764" t="s">
        <v>407</v>
      </c>
      <c r="Q3764" t="str">
        <f>VLOOKUP(KamstrupData[[#This Row],[IdLevel123]],'B-Business Capability'!B:L,10,FALSE)</f>
        <v>Idea-to-Release (I2R)</v>
      </c>
      <c r="R3764">
        <f>VLOOKUP(KamstrupData[[#This Row],[IdLevel123]],'B-Business Capability'!B:L,11,FALSE)</f>
        <v>420</v>
      </c>
      <c r="T3764" t="s">
        <v>1638</v>
      </c>
      <c r="U3764" t="str">
        <f>_xlfn.CONCAT(KamstrupData[[#This Row],[CountryCode]],"_",KamstrupData[[#This Row],[Business Area]],"_",KamstrupData[[#This Row],[DepartmentTeam]])</f>
        <v>DK10_Water - Technology Hardware_Tools &amp; Apps</v>
      </c>
      <c r="V3764" t="str">
        <f>VLOOKUP(KamstrupData[[#This Row],[ORG_Concat]],'O-Organization'!F:H,3,FALSE)</f>
        <v>11103_DK10_Water_Water - Technology Hardware_Tools &amp; Apps</v>
      </c>
    </row>
    <row r="3765" spans="3:22">
      <c r="D3765" t="s">
        <v>78</v>
      </c>
      <c r="E3765" t="str">
        <f>VLOOKUP(D3765,'B-Business Capability'!B:H,5,FALSE)</f>
        <v>Customer Service</v>
      </c>
      <c r="F3765" t="str">
        <f>VLOOKUP(D3765,'B-Business Capability'!B:H,6,FALSE)</f>
        <v>Customer Service and Support</v>
      </c>
      <c r="G3765" t="str">
        <f>VLOOKUP(D3765,'B-Business Capability'!B:H,7,FALSE)</f>
        <v>Service Request Management</v>
      </c>
      <c r="I3765" t="s">
        <v>253</v>
      </c>
      <c r="J3765" t="s">
        <v>1614</v>
      </c>
      <c r="K3765" t="s">
        <v>1623</v>
      </c>
      <c r="L3765" t="s">
        <v>172</v>
      </c>
      <c r="M3765" t="str">
        <f>VLOOKUP(L3765,'A-Applications'!B:D,3,FALSE)</f>
        <v>QGIS</v>
      </c>
      <c r="N3765" t="s">
        <v>53</v>
      </c>
      <c r="O3765" s="42" t="s">
        <v>54</v>
      </c>
      <c r="P3765" t="s">
        <v>407</v>
      </c>
      <c r="Q3765" t="str">
        <f>VLOOKUP(KamstrupData[[#This Row],[IdLevel123]],'B-Business Capability'!B:L,10,FALSE)</f>
        <v>Customer Service and Support</v>
      </c>
      <c r="R3765">
        <f>VLOOKUP(KamstrupData[[#This Row],[IdLevel123]],'B-Business Capability'!B:L,11,FALSE)</f>
        <v>0</v>
      </c>
      <c r="T3765" t="s">
        <v>1637</v>
      </c>
      <c r="U3765" t="str">
        <f>_xlfn.CONCAT(KamstrupData[[#This Row],[CountryCode]],"_",KamstrupData[[#This Row],[Business Area]],"_",KamstrupData[[#This Row],[DepartmentTeam]])</f>
        <v>DK10_Water - Technology Hardware_FW</v>
      </c>
      <c r="V3765" t="str">
        <f>VLOOKUP(KamstrupData[[#This Row],[ORG_Concat]],'O-Organization'!F:H,3,FALSE)</f>
        <v>11099_DK10_Water_Water - Technology Hardware_FW</v>
      </c>
    </row>
    <row r="3766" spans="3:22">
      <c r="D3766" t="s">
        <v>507</v>
      </c>
      <c r="E3766" t="str">
        <f>VLOOKUP(D3766,'B-Business Capability'!B:H,5,FALSE)</f>
        <v>Product &amp; Software Development</v>
      </c>
      <c r="F3766" t="str">
        <f>VLOOKUP(D3766,'B-Business Capability'!B:H,6,FALSE)</f>
        <v>Engineering</v>
      </c>
      <c r="G3766" t="str">
        <f>VLOOKUP(D3766,'B-Business Capability'!B:H,7,FALSE)</f>
        <v>Construction &amp; Development</v>
      </c>
      <c r="I3766" t="s">
        <v>253</v>
      </c>
      <c r="J3766" t="s">
        <v>1614</v>
      </c>
      <c r="K3766" t="s">
        <v>1618</v>
      </c>
      <c r="L3766" t="s">
        <v>447</v>
      </c>
      <c r="M3766" t="str">
        <f>VLOOKUP(L3766,'A-Applications'!B:D,3,FALSE)</f>
        <v>Radio Survey</v>
      </c>
      <c r="N3766" t="s">
        <v>53</v>
      </c>
      <c r="O3766" s="42" t="s">
        <v>66</v>
      </c>
      <c r="P3766" t="s">
        <v>407</v>
      </c>
      <c r="Q3766" t="str">
        <f>VLOOKUP(KamstrupData[[#This Row],[IdLevel123]],'B-Business Capability'!B:L,10,FALSE)</f>
        <v>Idea-to-Release (I2R)</v>
      </c>
      <c r="R3766">
        <f>VLOOKUP(KamstrupData[[#This Row],[IdLevel123]],'B-Business Capability'!B:L,11,FALSE)</f>
        <v>420</v>
      </c>
      <c r="T3766" t="s">
        <v>1619</v>
      </c>
      <c r="U3766" t="str">
        <f>_xlfn.CONCAT(KamstrupData[[#This Row],[CountryCode]],"_",KamstrupData[[#This Row],[Business Area]],"_",KamstrupData[[#This Row],[DepartmentTeam]])</f>
        <v>DK10_Water - Technology Hardware_Tech</v>
      </c>
      <c r="V3766" t="str">
        <f>VLOOKUP(KamstrupData[[#This Row],[ORG_Concat]],'O-Organization'!F:H,3,FALSE)</f>
        <v>11102_DK10_Water_Water - Technology Hardware_Tech</v>
      </c>
    </row>
    <row r="3767" spans="3:22">
      <c r="D3767" t="s">
        <v>78</v>
      </c>
      <c r="E3767" t="str">
        <f>VLOOKUP(D3767,'B-Business Capability'!B:H,5,FALSE)</f>
        <v>Customer Service</v>
      </c>
      <c r="F3767" t="str">
        <f>VLOOKUP(D3767,'B-Business Capability'!B:H,6,FALSE)</f>
        <v>Customer Service and Support</v>
      </c>
      <c r="G3767" t="str">
        <f>VLOOKUP(D3767,'B-Business Capability'!B:H,7,FALSE)</f>
        <v>Service Request Management</v>
      </c>
      <c r="I3767" t="s">
        <v>253</v>
      </c>
      <c r="J3767" t="s">
        <v>1614</v>
      </c>
      <c r="K3767" t="s">
        <v>1618</v>
      </c>
      <c r="L3767" t="s">
        <v>447</v>
      </c>
      <c r="M3767" t="str">
        <f>VLOOKUP(L3767,'A-Applications'!B:D,3,FALSE)</f>
        <v>Radio Survey</v>
      </c>
      <c r="N3767" t="s">
        <v>53</v>
      </c>
      <c r="O3767" s="42" t="s">
        <v>66</v>
      </c>
      <c r="P3767" t="s">
        <v>407</v>
      </c>
      <c r="Q3767" t="str">
        <f>VLOOKUP(KamstrupData[[#This Row],[IdLevel123]],'B-Business Capability'!B:L,10,FALSE)</f>
        <v>Customer Service and Support</v>
      </c>
      <c r="R3767">
        <f>VLOOKUP(KamstrupData[[#This Row],[IdLevel123]],'B-Business Capability'!B:L,11,FALSE)</f>
        <v>0</v>
      </c>
      <c r="T3767" t="s">
        <v>1619</v>
      </c>
      <c r="U3767" t="str">
        <f>_xlfn.CONCAT(KamstrupData[[#This Row],[CountryCode]],"_",KamstrupData[[#This Row],[Business Area]],"_",KamstrupData[[#This Row],[DepartmentTeam]])</f>
        <v>DK10_Water - Technology Hardware_Tech</v>
      </c>
      <c r="V3767" t="str">
        <f>VLOOKUP(KamstrupData[[#This Row],[ORG_Concat]],'O-Organization'!F:H,3,FALSE)</f>
        <v>11102_DK10_Water_Water - Technology Hardware_Tech</v>
      </c>
    </row>
    <row r="3768" spans="3:22">
      <c r="D3768" t="s">
        <v>366</v>
      </c>
      <c r="E3768" t="str">
        <f>VLOOKUP(D3768,'B-Business Capability'!B:H,5,FALSE)</f>
        <v>OT Hosting</v>
      </c>
      <c r="F3768" t="str">
        <f>VLOOKUP(D3768,'B-Business Capability'!B:H,6,FALSE)</f>
        <v>OT Operations &amp; Service</v>
      </c>
      <c r="G3768" t="str">
        <f>VLOOKUP(D3768,'B-Business Capability'!B:H,7,FALSE)</f>
        <v>Telemetry &amp; Event Processing</v>
      </c>
      <c r="I3768" t="s">
        <v>253</v>
      </c>
      <c r="J3768" t="s">
        <v>1614</v>
      </c>
      <c r="K3768" t="s">
        <v>883</v>
      </c>
      <c r="L3768" t="s">
        <v>447</v>
      </c>
      <c r="M3768" t="str">
        <f>VLOOKUP(L3768,'A-Applications'!B:D,3,FALSE)</f>
        <v>Radio Survey</v>
      </c>
      <c r="N3768" t="s">
        <v>53</v>
      </c>
      <c r="O3768" s="42" t="s">
        <v>54</v>
      </c>
      <c r="P3768" t="s">
        <v>407</v>
      </c>
      <c r="Q3768" t="str">
        <f>VLOOKUP(KamstrupData[[#This Row],[IdLevel123]],'B-Business Capability'!B:L,10,FALSE)</f>
        <v>N/A</v>
      </c>
      <c r="R3768">
        <f>VLOOKUP(KamstrupData[[#This Row],[IdLevel123]],'B-Business Capability'!B:L,11,FALSE)</f>
        <v>0</v>
      </c>
      <c r="T3768" t="s">
        <v>1617</v>
      </c>
      <c r="U3768" t="str">
        <f>_xlfn.CONCAT(KamstrupData[[#This Row],[CountryCode]],"_",KamstrupData[[#This Row],[Business Area]],"_",KamstrupData[[#This Row],[DepartmentTeam]])</f>
        <v>DK10_Water - Technology Hardware_Hardware</v>
      </c>
      <c r="V3768" t="str">
        <f>VLOOKUP(KamstrupData[[#This Row],[ORG_Concat]],'O-Organization'!F:H,3,FALSE)</f>
        <v>11100_DK10_Water_Water - Technology Hardware_Hardware</v>
      </c>
    </row>
    <row r="3769" spans="3:22">
      <c r="D3769" t="s">
        <v>78</v>
      </c>
      <c r="E3769" t="str">
        <f>VLOOKUP(D3769,'B-Business Capability'!B:H,5,FALSE)</f>
        <v>Customer Service</v>
      </c>
      <c r="F3769" t="str">
        <f>VLOOKUP(D3769,'B-Business Capability'!B:H,6,FALSE)</f>
        <v>Customer Service and Support</v>
      </c>
      <c r="G3769" t="str">
        <f>VLOOKUP(D3769,'B-Business Capability'!B:H,7,FALSE)</f>
        <v>Service Request Management</v>
      </c>
      <c r="I3769" t="s">
        <v>253</v>
      </c>
      <c r="J3769" t="s">
        <v>1614</v>
      </c>
      <c r="K3769" t="s">
        <v>1623</v>
      </c>
      <c r="L3769" t="s">
        <v>1041</v>
      </c>
      <c r="M3769" t="str">
        <f>VLOOKUP(L3769,'A-Applications'!B:D,3,FALSE)</f>
        <v>Kamstrup Traceability – Unknown device</v>
      </c>
      <c r="N3769" t="s">
        <v>53</v>
      </c>
      <c r="O3769" s="42" t="s">
        <v>54</v>
      </c>
      <c r="P3769" t="s">
        <v>407</v>
      </c>
      <c r="Q3769" t="str">
        <f>VLOOKUP(KamstrupData[[#This Row],[IdLevel123]],'B-Business Capability'!B:L,10,FALSE)</f>
        <v>Customer Service and Support</v>
      </c>
      <c r="R3769">
        <f>VLOOKUP(KamstrupData[[#This Row],[IdLevel123]],'B-Business Capability'!B:L,11,FALSE)</f>
        <v>0</v>
      </c>
      <c r="T3769" t="s">
        <v>1637</v>
      </c>
      <c r="U3769" t="str">
        <f>_xlfn.CONCAT(KamstrupData[[#This Row],[CountryCode]],"_",KamstrupData[[#This Row],[Business Area]],"_",KamstrupData[[#This Row],[DepartmentTeam]])</f>
        <v>DK10_Water - Technology Hardware_FW</v>
      </c>
      <c r="V3769" t="str">
        <f>VLOOKUP(KamstrupData[[#This Row],[ORG_Concat]],'O-Organization'!F:H,3,FALSE)</f>
        <v>11099_DK10_Water_Water - Technology Hardware_FW</v>
      </c>
    </row>
    <row r="3770" spans="3:22">
      <c r="D3770" t="s">
        <v>78</v>
      </c>
      <c r="E3770" t="str">
        <f>VLOOKUP(D3770,'B-Business Capability'!B:H,5,FALSE)</f>
        <v>Customer Service</v>
      </c>
      <c r="F3770" t="str">
        <f>VLOOKUP(D3770,'B-Business Capability'!B:H,6,FALSE)</f>
        <v>Customer Service and Support</v>
      </c>
      <c r="G3770" t="str">
        <f>VLOOKUP(D3770,'B-Business Capability'!B:H,7,FALSE)</f>
        <v>Service Request Management</v>
      </c>
      <c r="I3770" t="s">
        <v>253</v>
      </c>
      <c r="J3770" t="s">
        <v>1614</v>
      </c>
      <c r="K3770" t="s">
        <v>1618</v>
      </c>
      <c r="L3770" t="s">
        <v>1041</v>
      </c>
      <c r="M3770" t="str">
        <f>VLOOKUP(L3770,'A-Applications'!B:D,3,FALSE)</f>
        <v>Kamstrup Traceability – Unknown device</v>
      </c>
      <c r="N3770" t="s">
        <v>53</v>
      </c>
      <c r="O3770" s="42" t="s">
        <v>54</v>
      </c>
      <c r="P3770" t="s">
        <v>407</v>
      </c>
      <c r="Q3770" t="str">
        <f>VLOOKUP(KamstrupData[[#This Row],[IdLevel123]],'B-Business Capability'!B:L,10,FALSE)</f>
        <v>Customer Service and Support</v>
      </c>
      <c r="R3770">
        <f>VLOOKUP(KamstrupData[[#This Row],[IdLevel123]],'B-Business Capability'!B:L,11,FALSE)</f>
        <v>0</v>
      </c>
      <c r="T3770" t="s">
        <v>1619</v>
      </c>
      <c r="U3770" t="str">
        <f>_xlfn.CONCAT(KamstrupData[[#This Row],[CountryCode]],"_",KamstrupData[[#This Row],[Business Area]],"_",KamstrupData[[#This Row],[DepartmentTeam]])</f>
        <v>DK10_Water - Technology Hardware_Tech</v>
      </c>
      <c r="V3770" t="str">
        <f>VLOOKUP(KamstrupData[[#This Row],[ORG_Concat]],'O-Organization'!F:H,3,FALSE)</f>
        <v>11102_DK10_Water_Water - Technology Hardware_Tech</v>
      </c>
    </row>
    <row r="3771" spans="3:22">
      <c r="D3771" t="s">
        <v>507</v>
      </c>
      <c r="E3771" t="str">
        <f>VLOOKUP(D3771,'B-Business Capability'!B:H,5,FALSE)</f>
        <v>Product &amp; Software Development</v>
      </c>
      <c r="F3771" t="str">
        <f>VLOOKUP(D3771,'B-Business Capability'!B:H,6,FALSE)</f>
        <v>Engineering</v>
      </c>
      <c r="G3771" t="str">
        <f>VLOOKUP(D3771,'B-Business Capability'!B:H,7,FALSE)</f>
        <v>Construction &amp; Development</v>
      </c>
      <c r="I3771" t="s">
        <v>253</v>
      </c>
      <c r="J3771" t="s">
        <v>1614</v>
      </c>
      <c r="K3771" t="s">
        <v>883</v>
      </c>
      <c r="L3771" t="s">
        <v>1649</v>
      </c>
      <c r="M3771" t="str">
        <f>VLOOKUP(L3771,'A-Applications'!B:D,3,FALSE)</f>
        <v>Mathcad</v>
      </c>
      <c r="N3771" t="s">
        <v>53</v>
      </c>
      <c r="O3771" s="42" t="s">
        <v>54</v>
      </c>
      <c r="P3771" t="s">
        <v>407</v>
      </c>
      <c r="Q3771" t="str">
        <f>VLOOKUP(KamstrupData[[#This Row],[IdLevel123]],'B-Business Capability'!B:L,10,FALSE)</f>
        <v>Idea-to-Release (I2R)</v>
      </c>
      <c r="R3771">
        <f>VLOOKUP(KamstrupData[[#This Row],[IdLevel123]],'B-Business Capability'!B:L,11,FALSE)</f>
        <v>420</v>
      </c>
      <c r="T3771" t="s">
        <v>1617</v>
      </c>
      <c r="U3771" t="str">
        <f>_xlfn.CONCAT(KamstrupData[[#This Row],[CountryCode]],"_",KamstrupData[[#This Row],[Business Area]],"_",KamstrupData[[#This Row],[DepartmentTeam]])</f>
        <v>DK10_Water - Technology Hardware_Hardware</v>
      </c>
      <c r="V3771" t="str">
        <f>VLOOKUP(KamstrupData[[#This Row],[ORG_Concat]],'O-Organization'!F:H,3,FALSE)</f>
        <v>11100_DK10_Water_Water - Technology Hardware_Hardware</v>
      </c>
    </row>
    <row r="3772" spans="3:22">
      <c r="D3772" t="s">
        <v>507</v>
      </c>
      <c r="E3772" t="str">
        <f>VLOOKUP(D3772,'B-Business Capability'!B:H,5,FALSE)</f>
        <v>Product &amp; Software Development</v>
      </c>
      <c r="F3772" t="str">
        <f>VLOOKUP(D3772,'B-Business Capability'!B:H,6,FALSE)</f>
        <v>Engineering</v>
      </c>
      <c r="G3772" t="str">
        <f>VLOOKUP(D3772,'B-Business Capability'!B:H,7,FALSE)</f>
        <v>Construction &amp; Development</v>
      </c>
      <c r="I3772" t="s">
        <v>253</v>
      </c>
      <c r="J3772" t="s">
        <v>1614</v>
      </c>
      <c r="K3772" t="s">
        <v>1615</v>
      </c>
      <c r="L3772" t="s">
        <v>1649</v>
      </c>
      <c r="M3772" t="str">
        <f>VLOOKUP(L3772,'A-Applications'!B:D,3,FALSE)</f>
        <v>Mathcad</v>
      </c>
      <c r="N3772" t="s">
        <v>53</v>
      </c>
      <c r="O3772" s="42" t="s">
        <v>54</v>
      </c>
      <c r="P3772" t="s">
        <v>407</v>
      </c>
      <c r="Q3772" t="str">
        <f>VLOOKUP(KamstrupData[[#This Row],[IdLevel123]],'B-Business Capability'!B:L,10,FALSE)</f>
        <v>Idea-to-Release (I2R)</v>
      </c>
      <c r="R3772">
        <f>VLOOKUP(KamstrupData[[#This Row],[IdLevel123]],'B-Business Capability'!B:L,11,FALSE)</f>
        <v>420</v>
      </c>
      <c r="T3772" t="s">
        <v>1620</v>
      </c>
      <c r="U3772" t="str">
        <f>_xlfn.CONCAT(KamstrupData[[#This Row],[CountryCode]],"_",KamstrupData[[#This Row],[Business Area]],"_",KamstrupData[[#This Row],[DepartmentTeam]])</f>
        <v>DK10_Water - Technology Hardware_Mech</v>
      </c>
      <c r="V3772" t="str">
        <f>VLOOKUP(KamstrupData[[#This Row],[ORG_Concat]],'O-Organization'!F:H,3,FALSE)</f>
        <v>11101_DK10_Water_Water - Technology Hardware_Mech</v>
      </c>
    </row>
    <row r="3773" spans="3:22">
      <c r="D3773" t="s">
        <v>907</v>
      </c>
      <c r="E3773" t="str">
        <f>VLOOKUP(D3773,'B-Business Capability'!B:H,5,FALSE)</f>
        <v>Product &amp; Software Development</v>
      </c>
      <c r="F3773">
        <f>VLOOKUP(D3773,'B-Business Capability'!B:H,6,FALSE)</f>
        <v>0</v>
      </c>
      <c r="G3773">
        <f>VLOOKUP(D3773,'B-Business Capability'!B:H,7,FALSE)</f>
        <v>0</v>
      </c>
      <c r="I3773" t="s">
        <v>253</v>
      </c>
      <c r="J3773" t="s">
        <v>1614</v>
      </c>
      <c r="K3773" t="s">
        <v>1623</v>
      </c>
      <c r="L3773" t="s">
        <v>180</v>
      </c>
      <c r="M3773" t="str">
        <f>VLOOKUP(L3773,'A-Applications'!B:D,3,FALSE)</f>
        <v>Keepass</v>
      </c>
      <c r="N3773" t="s">
        <v>53</v>
      </c>
      <c r="O3773" s="42" t="s">
        <v>54</v>
      </c>
      <c r="P3773" t="s">
        <v>407</v>
      </c>
      <c r="Q3773" t="str">
        <f>VLOOKUP(KamstrupData[[#This Row],[IdLevel123]],'B-Business Capability'!B:L,10,FALSE)</f>
        <v>Idea-to-Release (I2R)</v>
      </c>
      <c r="R3773">
        <f>VLOOKUP(KamstrupData[[#This Row],[IdLevel123]],'B-Business Capability'!B:L,11,FALSE)</f>
        <v>100</v>
      </c>
      <c r="T3773" t="s">
        <v>1637</v>
      </c>
      <c r="U3773" t="str">
        <f>_xlfn.CONCAT(KamstrupData[[#This Row],[CountryCode]],"_",KamstrupData[[#This Row],[Business Area]],"_",KamstrupData[[#This Row],[DepartmentTeam]])</f>
        <v>DK10_Water - Technology Hardware_FW</v>
      </c>
      <c r="V3773" t="str">
        <f>VLOOKUP(KamstrupData[[#This Row],[ORG_Concat]],'O-Organization'!F:H,3,FALSE)</f>
        <v>11099_DK10_Water_Water - Technology Hardware_FW</v>
      </c>
    </row>
    <row r="3774" spans="3:22">
      <c r="D3774" t="s">
        <v>507</v>
      </c>
      <c r="E3774" t="str">
        <f>VLOOKUP(D3774,'B-Business Capability'!B:H,5,FALSE)</f>
        <v>Product &amp; Software Development</v>
      </c>
      <c r="F3774" t="str">
        <f>VLOOKUP(D3774,'B-Business Capability'!B:H,6,FALSE)</f>
        <v>Engineering</v>
      </c>
      <c r="G3774" t="str">
        <f>VLOOKUP(D3774,'B-Business Capability'!B:H,7,FALSE)</f>
        <v>Construction &amp; Development</v>
      </c>
      <c r="I3774" t="s">
        <v>253</v>
      </c>
      <c r="J3774" t="s">
        <v>1614</v>
      </c>
      <c r="K3774" t="s">
        <v>1618</v>
      </c>
      <c r="L3774" t="s">
        <v>180</v>
      </c>
      <c r="M3774" t="str">
        <f>VLOOKUP(L3774,'A-Applications'!B:D,3,FALSE)</f>
        <v>Keepass</v>
      </c>
      <c r="N3774" t="s">
        <v>53</v>
      </c>
      <c r="O3774" s="42" t="s">
        <v>54</v>
      </c>
      <c r="P3774" t="s">
        <v>407</v>
      </c>
      <c r="Q3774" t="str">
        <f>VLOOKUP(KamstrupData[[#This Row],[IdLevel123]],'B-Business Capability'!B:L,10,FALSE)</f>
        <v>Idea-to-Release (I2R)</v>
      </c>
      <c r="R3774">
        <f>VLOOKUP(KamstrupData[[#This Row],[IdLevel123]],'B-Business Capability'!B:L,11,FALSE)</f>
        <v>420</v>
      </c>
      <c r="T3774" t="s">
        <v>1619</v>
      </c>
      <c r="U3774" t="str">
        <f>_xlfn.CONCAT(KamstrupData[[#This Row],[CountryCode]],"_",KamstrupData[[#This Row],[Business Area]],"_",KamstrupData[[#This Row],[DepartmentTeam]])</f>
        <v>DK10_Water - Technology Hardware_Tech</v>
      </c>
      <c r="V3774" t="str">
        <f>VLOOKUP(KamstrupData[[#This Row],[ORG_Concat]],'O-Organization'!F:H,3,FALSE)</f>
        <v>11102_DK10_Water_Water - Technology Hardware_Tech</v>
      </c>
    </row>
    <row r="3775" spans="3:22">
      <c r="D3775" t="s">
        <v>507</v>
      </c>
      <c r="E3775" t="str">
        <f>VLOOKUP(D3775,'B-Business Capability'!B:H,5,FALSE)</f>
        <v>Product &amp; Software Development</v>
      </c>
      <c r="F3775" t="str">
        <f>VLOOKUP(D3775,'B-Business Capability'!B:H,6,FALSE)</f>
        <v>Engineering</v>
      </c>
      <c r="G3775" t="str">
        <f>VLOOKUP(D3775,'B-Business Capability'!B:H,7,FALSE)</f>
        <v>Construction &amp; Development</v>
      </c>
      <c r="I3775" t="s">
        <v>253</v>
      </c>
      <c r="J3775" t="s">
        <v>1614</v>
      </c>
      <c r="K3775" t="s">
        <v>1615</v>
      </c>
      <c r="L3775" t="s">
        <v>181</v>
      </c>
      <c r="M3775" t="str">
        <f>VLOOKUP(L3775,'A-Applications'!B:D,3,FALSE)</f>
        <v>Metertool HCW</v>
      </c>
      <c r="N3775" t="s">
        <v>53</v>
      </c>
      <c r="O3775" s="42" t="s">
        <v>54</v>
      </c>
      <c r="P3775" t="s">
        <v>407</v>
      </c>
      <c r="Q3775" t="str">
        <f>VLOOKUP(KamstrupData[[#This Row],[IdLevel123]],'B-Business Capability'!B:L,10,FALSE)</f>
        <v>Idea-to-Release (I2R)</v>
      </c>
      <c r="R3775">
        <f>VLOOKUP(KamstrupData[[#This Row],[IdLevel123]],'B-Business Capability'!B:L,11,FALSE)</f>
        <v>420</v>
      </c>
      <c r="T3775" t="s">
        <v>1620</v>
      </c>
      <c r="U3775" t="str">
        <f>_xlfn.CONCAT(KamstrupData[[#This Row],[CountryCode]],"_",KamstrupData[[#This Row],[Business Area]],"_",KamstrupData[[#This Row],[DepartmentTeam]])</f>
        <v>DK10_Water - Technology Hardware_Mech</v>
      </c>
      <c r="V3775" t="str">
        <f>VLOOKUP(KamstrupData[[#This Row],[ORG_Concat]],'O-Organization'!F:H,3,FALSE)</f>
        <v>11101_DK10_Water_Water - Technology Hardware_Mech</v>
      </c>
    </row>
    <row r="3776" spans="3:22">
      <c r="C3776" s="28">
        <v>46022</v>
      </c>
      <c r="D3776" t="s">
        <v>919</v>
      </c>
      <c r="E3776" t="str">
        <f>VLOOKUP(D3776,'B-Business Capability'!B:H,5,FALSE)</f>
        <v>Manufacturing</v>
      </c>
      <c r="F3776" t="str">
        <f>VLOOKUP(D3776,'B-Business Capability'!B:H,6,FALSE)</f>
        <v>Change Management</v>
      </c>
      <c r="G3776" t="str">
        <f>VLOOKUP(D3776,'B-Business Capability'!B:H,7,FALSE)</f>
        <v>Manage Deviation Allowance</v>
      </c>
      <c r="I3776" t="s">
        <v>253</v>
      </c>
      <c r="J3776" t="s">
        <v>1614</v>
      </c>
      <c r="K3776" t="s">
        <v>883</v>
      </c>
      <c r="L3776" t="s">
        <v>226</v>
      </c>
      <c r="M3776" t="str">
        <f>VLOOKUP(L3776,'A-Applications'!B:D,3,FALSE)</f>
        <v>Reliance</v>
      </c>
      <c r="N3776" t="s">
        <v>103</v>
      </c>
      <c r="O3776" s="42" t="s">
        <v>54</v>
      </c>
      <c r="P3776" t="s">
        <v>847</v>
      </c>
      <c r="Q3776" t="str">
        <f>VLOOKUP(KamstrupData[[#This Row],[IdLevel123]],'B-Business Capability'!B:L,10,FALSE)</f>
        <v>Quote-to-Quality (Q2Q)</v>
      </c>
      <c r="R3776">
        <f>VLOOKUP(KamstrupData[[#This Row],[IdLevel123]],'B-Business Capability'!B:L,11,FALSE)</f>
        <v>0</v>
      </c>
      <c r="S3776" t="s">
        <v>920</v>
      </c>
      <c r="T3776" t="s">
        <v>1617</v>
      </c>
      <c r="U3776" t="str">
        <f>_xlfn.CONCAT(KamstrupData[[#This Row],[CountryCode]],"_",KamstrupData[[#This Row],[Business Area]],"_",KamstrupData[[#This Row],[DepartmentTeam]])</f>
        <v>DK10_Water - Technology Hardware_Hardware</v>
      </c>
      <c r="V3776" t="str">
        <f>VLOOKUP(KamstrupData[[#This Row],[ORG_Concat]],'O-Organization'!F:H,3,FALSE)</f>
        <v>11100_DK10_Water_Water - Technology Hardware_Hardware</v>
      </c>
    </row>
    <row r="3777" spans="3:22">
      <c r="C3777" s="28">
        <v>46173</v>
      </c>
      <c r="D3777" t="s">
        <v>921</v>
      </c>
      <c r="E3777" t="str">
        <f>VLOOKUP(D3777,'B-Business Capability'!B:H,5,FALSE)</f>
        <v>Governance, Risk and Compliance</v>
      </c>
      <c r="F3777" t="str">
        <f>VLOOKUP(D3777,'B-Business Capability'!B:H,6,FALSE)</f>
        <v>Enterprise Risk and Compliance</v>
      </c>
      <c r="G3777" t="str">
        <f>VLOOKUP(D3777,'B-Business Capability'!B:H,7,FALSE)</f>
        <v>Non Conformance</v>
      </c>
      <c r="I3777" t="s">
        <v>253</v>
      </c>
      <c r="J3777" t="s">
        <v>1614</v>
      </c>
      <c r="K3777" t="s">
        <v>1623</v>
      </c>
      <c r="L3777" t="s">
        <v>226</v>
      </c>
      <c r="M3777" t="str">
        <f>VLOOKUP(L3777,'A-Applications'!B:D,3,FALSE)</f>
        <v>Reliance</v>
      </c>
      <c r="N3777" t="s">
        <v>53</v>
      </c>
      <c r="O3777" s="42" t="s">
        <v>54</v>
      </c>
      <c r="P3777" t="s">
        <v>407</v>
      </c>
      <c r="Q3777" t="str">
        <f>VLOOKUP(KamstrupData[[#This Row],[IdLevel123]],'B-Business Capability'!B:L,10,FALSE)</f>
        <v>N/A</v>
      </c>
      <c r="R3777">
        <f>VLOOKUP(KamstrupData[[#This Row],[IdLevel123]],'B-Business Capability'!B:L,11,FALSE)</f>
        <v>0</v>
      </c>
      <c r="S3777" t="s">
        <v>920</v>
      </c>
      <c r="T3777" t="s">
        <v>1637</v>
      </c>
      <c r="U3777" t="str">
        <f>_xlfn.CONCAT(KamstrupData[[#This Row],[CountryCode]],"_",KamstrupData[[#This Row],[Business Area]],"_",KamstrupData[[#This Row],[DepartmentTeam]])</f>
        <v>DK10_Water - Technology Hardware_FW</v>
      </c>
      <c r="V3777" t="str">
        <f>VLOOKUP(KamstrupData[[#This Row],[ORG_Concat]],'O-Organization'!F:H,3,FALSE)</f>
        <v>11099_DK10_Water_Water - Technology Hardware_FW</v>
      </c>
    </row>
    <row r="3778" spans="3:22">
      <c r="C3778" s="28">
        <v>46173</v>
      </c>
      <c r="D3778" t="s">
        <v>921</v>
      </c>
      <c r="E3778" t="str">
        <f>VLOOKUP(D3778,'B-Business Capability'!B:H,5,FALSE)</f>
        <v>Governance, Risk and Compliance</v>
      </c>
      <c r="F3778" t="str">
        <f>VLOOKUP(D3778,'B-Business Capability'!B:H,6,FALSE)</f>
        <v>Enterprise Risk and Compliance</v>
      </c>
      <c r="G3778" t="str">
        <f>VLOOKUP(D3778,'B-Business Capability'!B:H,7,FALSE)</f>
        <v>Non Conformance</v>
      </c>
      <c r="I3778" t="s">
        <v>253</v>
      </c>
      <c r="J3778" t="s">
        <v>1614</v>
      </c>
      <c r="K3778" t="s">
        <v>883</v>
      </c>
      <c r="L3778" t="s">
        <v>226</v>
      </c>
      <c r="M3778" t="str">
        <f>VLOOKUP(L3778,'A-Applications'!B:D,3,FALSE)</f>
        <v>Reliance</v>
      </c>
      <c r="N3778" t="s">
        <v>103</v>
      </c>
      <c r="O3778" s="42" t="s">
        <v>54</v>
      </c>
      <c r="P3778" t="s">
        <v>847</v>
      </c>
      <c r="Q3778" t="str">
        <f>VLOOKUP(KamstrupData[[#This Row],[IdLevel123]],'B-Business Capability'!B:L,10,FALSE)</f>
        <v>N/A</v>
      </c>
      <c r="R3778">
        <f>VLOOKUP(KamstrupData[[#This Row],[IdLevel123]],'B-Business Capability'!B:L,11,FALSE)</f>
        <v>0</v>
      </c>
      <c r="S3778" t="s">
        <v>920</v>
      </c>
      <c r="T3778" t="s">
        <v>1617</v>
      </c>
      <c r="U3778" t="str">
        <f>_xlfn.CONCAT(KamstrupData[[#This Row],[CountryCode]],"_",KamstrupData[[#This Row],[Business Area]],"_",KamstrupData[[#This Row],[DepartmentTeam]])</f>
        <v>DK10_Water - Technology Hardware_Hardware</v>
      </c>
      <c r="V3778" t="str">
        <f>VLOOKUP(KamstrupData[[#This Row],[ORG_Concat]],'O-Organization'!F:H,3,FALSE)</f>
        <v>11100_DK10_Water_Water - Technology Hardware_Hardware</v>
      </c>
    </row>
    <row r="3779" spans="3:22">
      <c r="C3779" s="28">
        <v>46173</v>
      </c>
      <c r="D3779" t="s">
        <v>921</v>
      </c>
      <c r="E3779" t="str">
        <f>VLOOKUP(D3779,'B-Business Capability'!B:H,5,FALSE)</f>
        <v>Governance, Risk and Compliance</v>
      </c>
      <c r="F3779" t="str">
        <f>VLOOKUP(D3779,'B-Business Capability'!B:H,6,FALSE)</f>
        <v>Enterprise Risk and Compliance</v>
      </c>
      <c r="G3779" t="str">
        <f>VLOOKUP(D3779,'B-Business Capability'!B:H,7,FALSE)</f>
        <v>Non Conformance</v>
      </c>
      <c r="I3779" t="s">
        <v>253</v>
      </c>
      <c r="J3779" t="s">
        <v>1614</v>
      </c>
      <c r="K3779" t="s">
        <v>1615</v>
      </c>
      <c r="L3779" t="s">
        <v>226</v>
      </c>
      <c r="M3779" t="str">
        <f>VLOOKUP(L3779,'A-Applications'!B:D,3,FALSE)</f>
        <v>Reliance</v>
      </c>
      <c r="N3779" t="s">
        <v>53</v>
      </c>
      <c r="O3779" s="42" t="s">
        <v>54</v>
      </c>
      <c r="P3779" t="s">
        <v>407</v>
      </c>
      <c r="Q3779" t="str">
        <f>VLOOKUP(KamstrupData[[#This Row],[IdLevel123]],'B-Business Capability'!B:L,10,FALSE)</f>
        <v>N/A</v>
      </c>
      <c r="R3779">
        <f>VLOOKUP(KamstrupData[[#This Row],[IdLevel123]],'B-Business Capability'!B:L,11,FALSE)</f>
        <v>0</v>
      </c>
      <c r="S3779" t="s">
        <v>920</v>
      </c>
      <c r="T3779" t="s">
        <v>1620</v>
      </c>
      <c r="U3779" t="str">
        <f>_xlfn.CONCAT(KamstrupData[[#This Row],[CountryCode]],"_",KamstrupData[[#This Row],[Business Area]],"_",KamstrupData[[#This Row],[DepartmentTeam]])</f>
        <v>DK10_Water - Technology Hardware_Mech</v>
      </c>
      <c r="V3779" t="str">
        <f>VLOOKUP(KamstrupData[[#This Row],[ORG_Concat]],'O-Organization'!F:H,3,FALSE)</f>
        <v>11101_DK10_Water_Water - Technology Hardware_Mech</v>
      </c>
    </row>
    <row r="3780" spans="3:22">
      <c r="C3780" s="28">
        <v>46173</v>
      </c>
      <c r="D3780" t="s">
        <v>921</v>
      </c>
      <c r="E3780" t="str">
        <f>VLOOKUP(D3780,'B-Business Capability'!B:H,5,FALSE)</f>
        <v>Governance, Risk and Compliance</v>
      </c>
      <c r="F3780" t="str">
        <f>VLOOKUP(D3780,'B-Business Capability'!B:H,6,FALSE)</f>
        <v>Enterprise Risk and Compliance</v>
      </c>
      <c r="G3780" t="str">
        <f>VLOOKUP(D3780,'B-Business Capability'!B:H,7,FALSE)</f>
        <v>Non Conformance</v>
      </c>
      <c r="I3780" t="s">
        <v>253</v>
      </c>
      <c r="J3780" t="s">
        <v>1614</v>
      </c>
      <c r="K3780" t="s">
        <v>1618</v>
      </c>
      <c r="L3780" t="s">
        <v>226</v>
      </c>
      <c r="M3780" t="str">
        <f>VLOOKUP(L3780,'A-Applications'!B:D,3,FALSE)</f>
        <v>Reliance</v>
      </c>
      <c r="N3780" t="s">
        <v>53</v>
      </c>
      <c r="O3780" s="42" t="s">
        <v>54</v>
      </c>
      <c r="P3780" t="s">
        <v>847</v>
      </c>
      <c r="Q3780" t="str">
        <f>VLOOKUP(KamstrupData[[#This Row],[IdLevel123]],'B-Business Capability'!B:L,10,FALSE)</f>
        <v>N/A</v>
      </c>
      <c r="R3780">
        <f>VLOOKUP(KamstrupData[[#This Row],[IdLevel123]],'B-Business Capability'!B:L,11,FALSE)</f>
        <v>0</v>
      </c>
      <c r="S3780" t="s">
        <v>920</v>
      </c>
      <c r="T3780" t="s">
        <v>1619</v>
      </c>
      <c r="U3780" t="str">
        <f>_xlfn.CONCAT(KamstrupData[[#This Row],[CountryCode]],"_",KamstrupData[[#This Row],[Business Area]],"_",KamstrupData[[#This Row],[DepartmentTeam]])</f>
        <v>DK10_Water - Technology Hardware_Tech</v>
      </c>
      <c r="V3780" t="str">
        <f>VLOOKUP(KamstrupData[[#This Row],[ORG_Concat]],'O-Organization'!F:H,3,FALSE)</f>
        <v>11102_DK10_Water_Water - Technology Hardware_Tech</v>
      </c>
    </row>
    <row r="3781" spans="3:22">
      <c r="C3781" s="28">
        <v>46173</v>
      </c>
      <c r="D3781" t="s">
        <v>160</v>
      </c>
      <c r="E3781" t="str">
        <f>VLOOKUP(D3781,'B-Business Capability'!B:H,5,FALSE)</f>
        <v>Customer Service</v>
      </c>
      <c r="F3781" t="str">
        <f>VLOOKUP(D3781,'B-Business Capability'!B:H,6,FALSE)</f>
        <v>Customer Service and Support</v>
      </c>
      <c r="G3781" t="str">
        <f>VLOOKUP(D3781,'B-Business Capability'!B:H,7,FALSE)</f>
        <v>Customer Claims Management</v>
      </c>
      <c r="I3781" t="s">
        <v>253</v>
      </c>
      <c r="J3781" t="s">
        <v>1614</v>
      </c>
      <c r="K3781" t="s">
        <v>883</v>
      </c>
      <c r="L3781" t="s">
        <v>226</v>
      </c>
      <c r="M3781" t="str">
        <f>VLOOKUP(L3781,'A-Applications'!B:D,3,FALSE)</f>
        <v>Reliance</v>
      </c>
      <c r="N3781" t="s">
        <v>103</v>
      </c>
      <c r="O3781" s="42" t="s">
        <v>54</v>
      </c>
      <c r="P3781" t="s">
        <v>847</v>
      </c>
      <c r="Q3781" t="str">
        <f>VLOOKUP(KamstrupData[[#This Row],[IdLevel123]],'B-Business Capability'!B:L,10,FALSE)</f>
        <v>Customer Service and Support</v>
      </c>
      <c r="R3781">
        <f>VLOOKUP(KamstrupData[[#This Row],[IdLevel123]],'B-Business Capability'!B:L,11,FALSE)</f>
        <v>0</v>
      </c>
      <c r="S3781" t="s">
        <v>920</v>
      </c>
      <c r="T3781" t="s">
        <v>1617</v>
      </c>
      <c r="U3781" t="str">
        <f>_xlfn.CONCAT(KamstrupData[[#This Row],[CountryCode]],"_",KamstrupData[[#This Row],[Business Area]],"_",KamstrupData[[#This Row],[DepartmentTeam]])</f>
        <v>DK10_Water - Technology Hardware_Hardware</v>
      </c>
      <c r="V3781" t="str">
        <f>VLOOKUP(KamstrupData[[#This Row],[ORG_Concat]],'O-Organization'!F:H,3,FALSE)</f>
        <v>11100_DK10_Water_Water - Technology Hardware_Hardware</v>
      </c>
    </row>
    <row r="3782" spans="3:22">
      <c r="C3782" s="28">
        <v>46173</v>
      </c>
      <c r="D3782" t="s">
        <v>152</v>
      </c>
      <c r="E3782" t="str">
        <f>VLOOKUP(D3782,'B-Business Capability'!B:H,5,FALSE)</f>
        <v>Customer Service</v>
      </c>
      <c r="F3782" t="str">
        <f>VLOOKUP(D3782,'B-Business Capability'!B:H,6,FALSE)</f>
        <v>Customer Service and Support</v>
      </c>
      <c r="G3782" t="str">
        <f>VLOOKUP(D3782,'B-Business Capability'!B:H,7,FALSE)</f>
        <v>Service Knowledge Base Management</v>
      </c>
      <c r="I3782" t="s">
        <v>253</v>
      </c>
      <c r="J3782" t="s">
        <v>1614</v>
      </c>
      <c r="K3782" t="s">
        <v>883</v>
      </c>
      <c r="L3782" t="s">
        <v>226</v>
      </c>
      <c r="M3782" t="str">
        <f>VLOOKUP(L3782,'A-Applications'!B:D,3,FALSE)</f>
        <v>Reliance</v>
      </c>
      <c r="N3782" t="s">
        <v>103</v>
      </c>
      <c r="O3782" s="42" t="s">
        <v>54</v>
      </c>
      <c r="P3782" t="s">
        <v>847</v>
      </c>
      <c r="Q3782" t="str">
        <f>VLOOKUP(KamstrupData[[#This Row],[IdLevel123]],'B-Business Capability'!B:L,10,FALSE)</f>
        <v>Customer Service and Support</v>
      </c>
      <c r="R3782">
        <f>VLOOKUP(KamstrupData[[#This Row],[IdLevel123]],'B-Business Capability'!B:L,11,FALSE)</f>
        <v>0</v>
      </c>
      <c r="S3782" t="s">
        <v>920</v>
      </c>
      <c r="T3782" t="s">
        <v>1617</v>
      </c>
      <c r="U3782" t="str">
        <f>_xlfn.CONCAT(KamstrupData[[#This Row],[CountryCode]],"_",KamstrupData[[#This Row],[Business Area]],"_",KamstrupData[[#This Row],[DepartmentTeam]])</f>
        <v>DK10_Water - Technology Hardware_Hardware</v>
      </c>
      <c r="V3782" t="str">
        <f>VLOOKUP(KamstrupData[[#This Row],[ORG_Concat]],'O-Organization'!F:H,3,FALSE)</f>
        <v>11100_DK10_Water_Water - Technology Hardware_Hardware</v>
      </c>
    </row>
    <row r="3783" spans="3:22">
      <c r="D3783" t="s">
        <v>507</v>
      </c>
      <c r="E3783" t="str">
        <f>VLOOKUP(D3783,'B-Business Capability'!B:H,5,FALSE)</f>
        <v>Product &amp; Software Development</v>
      </c>
      <c r="F3783" t="str">
        <f>VLOOKUP(D3783,'B-Business Capability'!B:H,6,FALSE)</f>
        <v>Engineering</v>
      </c>
      <c r="G3783" t="str">
        <f>VLOOKUP(D3783,'B-Business Capability'!B:H,7,FALSE)</f>
        <v>Construction &amp; Development</v>
      </c>
      <c r="I3783" t="s">
        <v>253</v>
      </c>
      <c r="J3783" t="s">
        <v>1614</v>
      </c>
      <c r="K3783" t="s">
        <v>882</v>
      </c>
      <c r="L3783" t="s">
        <v>457</v>
      </c>
      <c r="M3783" t="str">
        <f>VLOOKUP(L3783,'A-Applications'!B:D,3,FALSE)</f>
        <v>Git Bash</v>
      </c>
      <c r="N3783" t="s">
        <v>53</v>
      </c>
      <c r="O3783" s="42" t="s">
        <v>54</v>
      </c>
      <c r="P3783" t="s">
        <v>407</v>
      </c>
      <c r="Q3783" t="str">
        <f>VLOOKUP(KamstrupData[[#This Row],[IdLevel123]],'B-Business Capability'!B:L,10,FALSE)</f>
        <v>Idea-to-Release (I2R)</v>
      </c>
      <c r="R3783">
        <f>VLOOKUP(KamstrupData[[#This Row],[IdLevel123]],'B-Business Capability'!B:L,11,FALSE)</f>
        <v>420</v>
      </c>
      <c r="T3783" t="s">
        <v>1638</v>
      </c>
      <c r="U3783" t="str">
        <f>_xlfn.CONCAT(KamstrupData[[#This Row],[CountryCode]],"_",KamstrupData[[#This Row],[Business Area]],"_",KamstrupData[[#This Row],[DepartmentTeam]])</f>
        <v>DK10_Water - Technology Hardware_Tools &amp; Apps</v>
      </c>
      <c r="V3783" t="str">
        <f>VLOOKUP(KamstrupData[[#This Row],[ORG_Concat]],'O-Organization'!F:H,3,FALSE)</f>
        <v>11103_DK10_Water_Water - Technology Hardware_Tools &amp; Apps</v>
      </c>
    </row>
    <row r="3784" spans="3:22">
      <c r="D3784" t="s">
        <v>507</v>
      </c>
      <c r="E3784" t="str">
        <f>VLOOKUP(D3784,'B-Business Capability'!B:H,5,FALSE)</f>
        <v>Product &amp; Software Development</v>
      </c>
      <c r="F3784" t="str">
        <f>VLOOKUP(D3784,'B-Business Capability'!B:H,6,FALSE)</f>
        <v>Engineering</v>
      </c>
      <c r="G3784" t="str">
        <f>VLOOKUP(D3784,'B-Business Capability'!B:H,7,FALSE)</f>
        <v>Construction &amp; Development</v>
      </c>
      <c r="I3784" t="s">
        <v>253</v>
      </c>
      <c r="J3784" t="s">
        <v>1614</v>
      </c>
      <c r="K3784" t="s">
        <v>1623</v>
      </c>
      <c r="L3784" t="s">
        <v>458</v>
      </c>
      <c r="M3784" t="str">
        <f>VLOOKUP(L3784,'A-Applications'!B:D,3,FALSE)</f>
        <v>Ubuntu linux</v>
      </c>
      <c r="N3784" t="s">
        <v>53</v>
      </c>
      <c r="O3784" s="42" t="s">
        <v>66</v>
      </c>
      <c r="P3784" t="s">
        <v>916</v>
      </c>
      <c r="Q3784" t="str">
        <f>VLOOKUP(KamstrupData[[#This Row],[IdLevel123]],'B-Business Capability'!B:L,10,FALSE)</f>
        <v>Idea-to-Release (I2R)</v>
      </c>
      <c r="R3784">
        <f>VLOOKUP(KamstrupData[[#This Row],[IdLevel123]],'B-Business Capability'!B:L,11,FALSE)</f>
        <v>420</v>
      </c>
      <c r="T3784" t="s">
        <v>1637</v>
      </c>
      <c r="U3784" t="str">
        <f>_xlfn.CONCAT(KamstrupData[[#This Row],[CountryCode]],"_",KamstrupData[[#This Row],[Business Area]],"_",KamstrupData[[#This Row],[DepartmentTeam]])</f>
        <v>DK10_Water - Technology Hardware_FW</v>
      </c>
      <c r="V3784" t="str">
        <f>VLOOKUP(KamstrupData[[#This Row],[ORG_Concat]],'O-Organization'!F:H,3,FALSE)</f>
        <v>11099_DK10_Water_Water - Technology Hardware_FW</v>
      </c>
    </row>
    <row r="3785" spans="3:22">
      <c r="D3785" t="s">
        <v>507</v>
      </c>
      <c r="E3785" t="str">
        <f>VLOOKUP(D3785,'B-Business Capability'!B:H,5,FALSE)</f>
        <v>Product &amp; Software Development</v>
      </c>
      <c r="F3785" t="str">
        <f>VLOOKUP(D3785,'B-Business Capability'!B:H,6,FALSE)</f>
        <v>Engineering</v>
      </c>
      <c r="G3785" t="str">
        <f>VLOOKUP(D3785,'B-Business Capability'!B:H,7,FALSE)</f>
        <v>Construction &amp; Development</v>
      </c>
      <c r="I3785" t="s">
        <v>253</v>
      </c>
      <c r="J3785" t="s">
        <v>1614</v>
      </c>
      <c r="K3785" t="s">
        <v>883</v>
      </c>
      <c r="L3785" t="s">
        <v>459</v>
      </c>
      <c r="M3785" t="str">
        <f>VLOOKUP(L3785,'A-Applications'!B:D,3,FALSE)</f>
        <v>Cisco VPN</v>
      </c>
      <c r="N3785" t="s">
        <v>53</v>
      </c>
      <c r="O3785" s="42" t="s">
        <v>54</v>
      </c>
      <c r="P3785" t="s">
        <v>407</v>
      </c>
      <c r="Q3785" t="str">
        <f>VLOOKUP(KamstrupData[[#This Row],[IdLevel123]],'B-Business Capability'!B:L,10,FALSE)</f>
        <v>Idea-to-Release (I2R)</v>
      </c>
      <c r="R3785">
        <f>VLOOKUP(KamstrupData[[#This Row],[IdLevel123]],'B-Business Capability'!B:L,11,FALSE)</f>
        <v>420</v>
      </c>
      <c r="T3785" t="s">
        <v>1617</v>
      </c>
      <c r="U3785" t="str">
        <f>_xlfn.CONCAT(KamstrupData[[#This Row],[CountryCode]],"_",KamstrupData[[#This Row],[Business Area]],"_",KamstrupData[[#This Row],[DepartmentTeam]])</f>
        <v>DK10_Water - Technology Hardware_Hardware</v>
      </c>
      <c r="V3785" t="str">
        <f>VLOOKUP(KamstrupData[[#This Row],[ORG_Concat]],'O-Organization'!F:H,3,FALSE)</f>
        <v>11100_DK10_Water_Water - Technology Hardware_Hardware</v>
      </c>
    </row>
    <row r="3786" spans="3:22">
      <c r="D3786" t="s">
        <v>507</v>
      </c>
      <c r="E3786" t="str">
        <f>VLOOKUP(D3786,'B-Business Capability'!B:H,5,FALSE)</f>
        <v>Product &amp; Software Development</v>
      </c>
      <c r="F3786" t="str">
        <f>VLOOKUP(D3786,'B-Business Capability'!B:H,6,FALSE)</f>
        <v>Engineering</v>
      </c>
      <c r="G3786" t="str">
        <f>VLOOKUP(D3786,'B-Business Capability'!B:H,7,FALSE)</f>
        <v>Construction &amp; Development</v>
      </c>
      <c r="I3786" t="s">
        <v>253</v>
      </c>
      <c r="J3786" t="s">
        <v>1614</v>
      </c>
      <c r="K3786" t="s">
        <v>1623</v>
      </c>
      <c r="L3786" t="s">
        <v>1117</v>
      </c>
      <c r="M3786" t="str">
        <f>VLOOKUP(L3786,'A-Applications'!B:D,3,FALSE)</f>
        <v>Arduino IDE</v>
      </c>
      <c r="N3786" t="s">
        <v>53</v>
      </c>
      <c r="O3786" s="42" t="s">
        <v>54</v>
      </c>
      <c r="P3786" t="s">
        <v>916</v>
      </c>
      <c r="Q3786" t="str">
        <f>VLOOKUP(KamstrupData[[#This Row],[IdLevel123]],'B-Business Capability'!B:L,10,FALSE)</f>
        <v>Idea-to-Release (I2R)</v>
      </c>
      <c r="R3786">
        <f>VLOOKUP(KamstrupData[[#This Row],[IdLevel123]],'B-Business Capability'!B:L,11,FALSE)</f>
        <v>420</v>
      </c>
      <c r="T3786" t="s">
        <v>1637</v>
      </c>
      <c r="U3786" t="str">
        <f>_xlfn.CONCAT(KamstrupData[[#This Row],[CountryCode]],"_",KamstrupData[[#This Row],[Business Area]],"_",KamstrupData[[#This Row],[DepartmentTeam]])</f>
        <v>DK10_Water - Technology Hardware_FW</v>
      </c>
      <c r="V3786" t="str">
        <f>VLOOKUP(KamstrupData[[#This Row],[ORG_Concat]],'O-Organization'!F:H,3,FALSE)</f>
        <v>11099_DK10_Water_Water - Technology Hardware_FW</v>
      </c>
    </row>
    <row r="3787" spans="3:22">
      <c r="D3787" t="s">
        <v>507</v>
      </c>
      <c r="E3787" t="str">
        <f>VLOOKUP(D3787,'B-Business Capability'!B:H,5,FALSE)</f>
        <v>Product &amp; Software Development</v>
      </c>
      <c r="F3787" t="str">
        <f>VLOOKUP(D3787,'B-Business Capability'!B:H,6,FALSE)</f>
        <v>Engineering</v>
      </c>
      <c r="G3787" t="str">
        <f>VLOOKUP(D3787,'B-Business Capability'!B:H,7,FALSE)</f>
        <v>Construction &amp; Development</v>
      </c>
      <c r="I3787" t="s">
        <v>253</v>
      </c>
      <c r="J3787" t="s">
        <v>1614</v>
      </c>
      <c r="K3787" t="s">
        <v>1623</v>
      </c>
      <c r="L3787" t="s">
        <v>1118</v>
      </c>
      <c r="M3787" t="str">
        <f>VLOOKUP(L3787,'A-Applications'!B:D,3,FALSE)</f>
        <v>Logic</v>
      </c>
      <c r="N3787" t="s">
        <v>53</v>
      </c>
      <c r="O3787" s="42" t="s">
        <v>54</v>
      </c>
      <c r="P3787" t="s">
        <v>916</v>
      </c>
      <c r="Q3787" t="str">
        <f>VLOOKUP(KamstrupData[[#This Row],[IdLevel123]],'B-Business Capability'!B:L,10,FALSE)</f>
        <v>Idea-to-Release (I2R)</v>
      </c>
      <c r="R3787">
        <f>VLOOKUP(KamstrupData[[#This Row],[IdLevel123]],'B-Business Capability'!B:L,11,FALSE)</f>
        <v>420</v>
      </c>
      <c r="T3787" t="s">
        <v>1637</v>
      </c>
      <c r="U3787" t="str">
        <f>_xlfn.CONCAT(KamstrupData[[#This Row],[CountryCode]],"_",KamstrupData[[#This Row],[Business Area]],"_",KamstrupData[[#This Row],[DepartmentTeam]])</f>
        <v>DK10_Water - Technology Hardware_FW</v>
      </c>
      <c r="V3787" t="str">
        <f>VLOOKUP(KamstrupData[[#This Row],[ORG_Concat]],'O-Organization'!F:H,3,FALSE)</f>
        <v>11099_DK10_Water_Water - Technology Hardware_FW</v>
      </c>
    </row>
    <row r="3788" spans="3:22">
      <c r="D3788" t="s">
        <v>507</v>
      </c>
      <c r="E3788" t="str">
        <f>VLOOKUP(D3788,'B-Business Capability'!B:H,5,FALSE)</f>
        <v>Product &amp; Software Development</v>
      </c>
      <c r="F3788" t="str">
        <f>VLOOKUP(D3788,'B-Business Capability'!B:H,6,FALSE)</f>
        <v>Engineering</v>
      </c>
      <c r="G3788" t="str">
        <f>VLOOKUP(D3788,'B-Business Capability'!B:H,7,FALSE)</f>
        <v>Construction &amp; Development</v>
      </c>
      <c r="I3788" t="s">
        <v>253</v>
      </c>
      <c r="J3788" t="s">
        <v>1614</v>
      </c>
      <c r="K3788" t="s">
        <v>883</v>
      </c>
      <c r="L3788" t="s">
        <v>1118</v>
      </c>
      <c r="M3788" t="str">
        <f>VLOOKUP(L3788,'A-Applications'!B:D,3,FALSE)</f>
        <v>Logic</v>
      </c>
      <c r="N3788" t="s">
        <v>53</v>
      </c>
      <c r="O3788" s="42" t="s">
        <v>54</v>
      </c>
      <c r="P3788" t="s">
        <v>407</v>
      </c>
      <c r="Q3788" t="str">
        <f>VLOOKUP(KamstrupData[[#This Row],[IdLevel123]],'B-Business Capability'!B:L,10,FALSE)</f>
        <v>Idea-to-Release (I2R)</v>
      </c>
      <c r="R3788">
        <f>VLOOKUP(KamstrupData[[#This Row],[IdLevel123]],'B-Business Capability'!B:L,11,FALSE)</f>
        <v>420</v>
      </c>
      <c r="T3788" t="s">
        <v>1617</v>
      </c>
      <c r="U3788" t="str">
        <f>_xlfn.CONCAT(KamstrupData[[#This Row],[CountryCode]],"_",KamstrupData[[#This Row],[Business Area]],"_",KamstrupData[[#This Row],[DepartmentTeam]])</f>
        <v>DK10_Water - Technology Hardware_Hardware</v>
      </c>
      <c r="V3788" t="str">
        <f>VLOOKUP(KamstrupData[[#This Row],[ORG_Concat]],'O-Organization'!F:H,3,FALSE)</f>
        <v>11100_DK10_Water_Water - Technology Hardware_Hardware</v>
      </c>
    </row>
    <row r="3789" spans="3:22">
      <c r="D3789" t="s">
        <v>507</v>
      </c>
      <c r="E3789" t="str">
        <f>VLOOKUP(D3789,'B-Business Capability'!B:H,5,FALSE)</f>
        <v>Product &amp; Software Development</v>
      </c>
      <c r="F3789" t="str">
        <f>VLOOKUP(D3789,'B-Business Capability'!B:H,6,FALSE)</f>
        <v>Engineering</v>
      </c>
      <c r="G3789" t="str">
        <f>VLOOKUP(D3789,'B-Business Capability'!B:H,7,FALSE)</f>
        <v>Construction &amp; Development</v>
      </c>
      <c r="I3789" t="s">
        <v>253</v>
      </c>
      <c r="J3789" t="s">
        <v>1614</v>
      </c>
      <c r="K3789" t="s">
        <v>883</v>
      </c>
      <c r="L3789" t="s">
        <v>928</v>
      </c>
      <c r="M3789" t="str">
        <f>VLOOKUP(L3789,'A-Applications'!B:D,3,FALSE)</f>
        <v>Kamstrup Service Tool Pack</v>
      </c>
      <c r="N3789" t="s">
        <v>53</v>
      </c>
      <c r="O3789" s="42" t="s">
        <v>54</v>
      </c>
      <c r="P3789" t="s">
        <v>407</v>
      </c>
      <c r="Q3789" t="str">
        <f>VLOOKUP(KamstrupData[[#This Row],[IdLevel123]],'B-Business Capability'!B:L,10,FALSE)</f>
        <v>Idea-to-Release (I2R)</v>
      </c>
      <c r="R3789">
        <f>VLOOKUP(KamstrupData[[#This Row],[IdLevel123]],'B-Business Capability'!B:L,11,FALSE)</f>
        <v>420</v>
      </c>
      <c r="T3789" t="s">
        <v>1617</v>
      </c>
      <c r="U3789" t="str">
        <f>_xlfn.CONCAT(KamstrupData[[#This Row],[CountryCode]],"_",KamstrupData[[#This Row],[Business Area]],"_",KamstrupData[[#This Row],[DepartmentTeam]])</f>
        <v>DK10_Water - Technology Hardware_Hardware</v>
      </c>
      <c r="V3789" t="str">
        <f>VLOOKUP(KamstrupData[[#This Row],[ORG_Concat]],'O-Organization'!F:H,3,FALSE)</f>
        <v>11100_DK10_Water_Water - Technology Hardware_Hardware</v>
      </c>
    </row>
    <row r="3790" spans="3:22">
      <c r="D3790" t="s">
        <v>507</v>
      </c>
      <c r="E3790" t="str">
        <f>VLOOKUP(D3790,'B-Business Capability'!B:H,5,FALSE)</f>
        <v>Product &amp; Software Development</v>
      </c>
      <c r="F3790" t="str">
        <f>VLOOKUP(D3790,'B-Business Capability'!B:H,6,FALSE)</f>
        <v>Engineering</v>
      </c>
      <c r="G3790" t="str">
        <f>VLOOKUP(D3790,'B-Business Capability'!B:H,7,FALSE)</f>
        <v>Construction &amp; Development</v>
      </c>
      <c r="I3790" t="s">
        <v>253</v>
      </c>
      <c r="J3790" t="s">
        <v>1614</v>
      </c>
      <c r="K3790" t="s">
        <v>1615</v>
      </c>
      <c r="L3790" t="s">
        <v>928</v>
      </c>
      <c r="M3790" t="str">
        <f>VLOOKUP(L3790,'A-Applications'!B:D,3,FALSE)</f>
        <v>Kamstrup Service Tool Pack</v>
      </c>
      <c r="N3790" t="s">
        <v>53</v>
      </c>
      <c r="O3790" s="42" t="s">
        <v>54</v>
      </c>
      <c r="P3790" t="s">
        <v>407</v>
      </c>
      <c r="Q3790" t="str">
        <f>VLOOKUP(KamstrupData[[#This Row],[IdLevel123]],'B-Business Capability'!B:L,10,FALSE)</f>
        <v>Idea-to-Release (I2R)</v>
      </c>
      <c r="R3790">
        <f>VLOOKUP(KamstrupData[[#This Row],[IdLevel123]],'B-Business Capability'!B:L,11,FALSE)</f>
        <v>420</v>
      </c>
      <c r="T3790" t="s">
        <v>1620</v>
      </c>
      <c r="U3790" t="str">
        <f>_xlfn.CONCAT(KamstrupData[[#This Row],[CountryCode]],"_",KamstrupData[[#This Row],[Business Area]],"_",KamstrupData[[#This Row],[DepartmentTeam]])</f>
        <v>DK10_Water - Technology Hardware_Mech</v>
      </c>
      <c r="V3790" t="str">
        <f>VLOOKUP(KamstrupData[[#This Row],[ORG_Concat]],'O-Organization'!F:H,3,FALSE)</f>
        <v>11101_DK10_Water_Water - Technology Hardware_Mech</v>
      </c>
    </row>
    <row r="3791" spans="3:22">
      <c r="D3791" t="s">
        <v>359</v>
      </c>
      <c r="E3791" t="str">
        <f>VLOOKUP(D3791,'B-Business Capability'!B:H,5,FALSE)</f>
        <v>Product &amp; Software Development</v>
      </c>
      <c r="F3791" t="str">
        <f>VLOOKUP(D3791,'B-Business Capability'!B:H,6,FALSE)</f>
        <v>Quality Management</v>
      </c>
      <c r="G3791" t="str">
        <f>VLOOKUP(D3791,'B-Business Capability'!B:H,7,FALSE)</f>
        <v>Test Quality</v>
      </c>
      <c r="I3791" t="s">
        <v>253</v>
      </c>
      <c r="J3791" t="s">
        <v>1614</v>
      </c>
      <c r="K3791" t="s">
        <v>1615</v>
      </c>
      <c r="L3791" t="s">
        <v>928</v>
      </c>
      <c r="M3791" t="str">
        <f>VLOOKUP(L3791,'A-Applications'!B:D,3,FALSE)</f>
        <v>Kamstrup Service Tool Pack</v>
      </c>
      <c r="N3791" t="s">
        <v>53</v>
      </c>
      <c r="O3791" s="42" t="s">
        <v>54</v>
      </c>
      <c r="P3791" t="s">
        <v>407</v>
      </c>
      <c r="Q3791" t="str">
        <f>VLOOKUP(KamstrupData[[#This Row],[IdLevel123]],'B-Business Capability'!B:L,10,FALSE)</f>
        <v>Idea-to-Release (I2R)</v>
      </c>
      <c r="R3791">
        <f>VLOOKUP(KamstrupData[[#This Row],[IdLevel123]],'B-Business Capability'!B:L,11,FALSE)</f>
        <v>906</v>
      </c>
      <c r="T3791" t="s">
        <v>1620</v>
      </c>
      <c r="U3791" t="str">
        <f>_xlfn.CONCAT(KamstrupData[[#This Row],[CountryCode]],"_",KamstrupData[[#This Row],[Business Area]],"_",KamstrupData[[#This Row],[DepartmentTeam]])</f>
        <v>DK10_Water - Technology Hardware_Mech</v>
      </c>
      <c r="V3791" t="str">
        <f>VLOOKUP(KamstrupData[[#This Row],[ORG_Concat]],'O-Organization'!F:H,3,FALSE)</f>
        <v>11101_DK10_Water_Water - Technology Hardware_Mech</v>
      </c>
    </row>
    <row r="3792" spans="3:22">
      <c r="D3792" t="s">
        <v>507</v>
      </c>
      <c r="E3792" t="str">
        <f>VLOOKUP(D3792,'B-Business Capability'!B:H,5,FALSE)</f>
        <v>Product &amp; Software Development</v>
      </c>
      <c r="F3792" t="str">
        <f>VLOOKUP(D3792,'B-Business Capability'!B:H,6,FALSE)</f>
        <v>Engineering</v>
      </c>
      <c r="G3792" t="str">
        <f>VLOOKUP(D3792,'B-Business Capability'!B:H,7,FALSE)</f>
        <v>Construction &amp; Development</v>
      </c>
      <c r="I3792" t="s">
        <v>253</v>
      </c>
      <c r="J3792" t="s">
        <v>1614</v>
      </c>
      <c r="K3792" t="s">
        <v>1615</v>
      </c>
      <c r="L3792" t="s">
        <v>929</v>
      </c>
      <c r="M3792" t="str">
        <f>VLOOKUP(L3792,'A-Applications'!B:D,3,FALSE)</f>
        <v>Kamstrup Meter Tool</v>
      </c>
      <c r="N3792" t="s">
        <v>53</v>
      </c>
      <c r="O3792" s="42" t="s">
        <v>54</v>
      </c>
      <c r="P3792" t="s">
        <v>407</v>
      </c>
      <c r="Q3792" t="str">
        <f>VLOOKUP(KamstrupData[[#This Row],[IdLevel123]],'B-Business Capability'!B:L,10,FALSE)</f>
        <v>Idea-to-Release (I2R)</v>
      </c>
      <c r="R3792">
        <f>VLOOKUP(KamstrupData[[#This Row],[IdLevel123]],'B-Business Capability'!B:L,11,FALSE)</f>
        <v>420</v>
      </c>
      <c r="T3792" t="s">
        <v>1620</v>
      </c>
      <c r="U3792" t="str">
        <f>_xlfn.CONCAT(KamstrupData[[#This Row],[CountryCode]],"_",KamstrupData[[#This Row],[Business Area]],"_",KamstrupData[[#This Row],[DepartmentTeam]])</f>
        <v>DK10_Water - Technology Hardware_Mech</v>
      </c>
      <c r="V3792" t="str">
        <f>VLOOKUP(KamstrupData[[#This Row],[ORG_Concat]],'O-Organization'!F:H,3,FALSE)</f>
        <v>11101_DK10_Water_Water - Technology Hardware_Mech</v>
      </c>
    </row>
    <row r="3793" spans="4:22">
      <c r="D3793" t="s">
        <v>507</v>
      </c>
      <c r="E3793" t="str">
        <f>VLOOKUP(D3793,'B-Business Capability'!B:H,5,FALSE)</f>
        <v>Product &amp; Software Development</v>
      </c>
      <c r="F3793" t="str">
        <f>VLOOKUP(D3793,'B-Business Capability'!B:H,6,FALSE)</f>
        <v>Engineering</v>
      </c>
      <c r="G3793" t="str">
        <f>VLOOKUP(D3793,'B-Business Capability'!B:H,7,FALSE)</f>
        <v>Construction &amp; Development</v>
      </c>
      <c r="I3793" t="s">
        <v>253</v>
      </c>
      <c r="J3793" t="s">
        <v>1614</v>
      </c>
      <c r="K3793" t="s">
        <v>883</v>
      </c>
      <c r="L3793" t="s">
        <v>1119</v>
      </c>
      <c r="M3793" t="str">
        <f>VLOOKUP(L3793,'A-Applications'!B:D,3,FALSE)</f>
        <v>Kamstrup READy Manager</v>
      </c>
      <c r="N3793" t="s">
        <v>53</v>
      </c>
      <c r="O3793" s="42" t="s">
        <v>54</v>
      </c>
      <c r="P3793" t="s">
        <v>407</v>
      </c>
      <c r="Q3793" t="str">
        <f>VLOOKUP(KamstrupData[[#This Row],[IdLevel123]],'B-Business Capability'!B:L,10,FALSE)</f>
        <v>Idea-to-Release (I2R)</v>
      </c>
      <c r="R3793">
        <f>VLOOKUP(KamstrupData[[#This Row],[IdLevel123]],'B-Business Capability'!B:L,11,FALSE)</f>
        <v>420</v>
      </c>
      <c r="T3793" t="s">
        <v>1617</v>
      </c>
      <c r="U3793" t="str">
        <f>_xlfn.CONCAT(KamstrupData[[#This Row],[CountryCode]],"_",KamstrupData[[#This Row],[Business Area]],"_",KamstrupData[[#This Row],[DepartmentTeam]])</f>
        <v>DK10_Water - Technology Hardware_Hardware</v>
      </c>
      <c r="V3793" t="str">
        <f>VLOOKUP(KamstrupData[[#This Row],[ORG_Concat]],'O-Organization'!F:H,3,FALSE)</f>
        <v>11100_DK10_Water_Water - Technology Hardware_Hardware</v>
      </c>
    </row>
    <row r="3794" spans="4:22">
      <c r="D3794" t="s">
        <v>507</v>
      </c>
      <c r="E3794" t="str">
        <f>VLOOKUP(D3794,'B-Business Capability'!B:H,5,FALSE)</f>
        <v>Product &amp; Software Development</v>
      </c>
      <c r="F3794" t="str">
        <f>VLOOKUP(D3794,'B-Business Capability'!B:H,6,FALSE)</f>
        <v>Engineering</v>
      </c>
      <c r="G3794" t="str">
        <f>VLOOKUP(D3794,'B-Business Capability'!B:H,7,FALSE)</f>
        <v>Construction &amp; Development</v>
      </c>
      <c r="I3794" t="s">
        <v>253</v>
      </c>
      <c r="J3794" t="s">
        <v>1614</v>
      </c>
      <c r="K3794" t="s">
        <v>1623</v>
      </c>
      <c r="L3794" t="s">
        <v>930</v>
      </c>
      <c r="M3794" t="str">
        <f>VLOOKUP(L3794,'A-Applications'!B:D,3,FALSE)</f>
        <v>Graphviz</v>
      </c>
      <c r="N3794" t="s">
        <v>53</v>
      </c>
      <c r="O3794" s="42" t="s">
        <v>54</v>
      </c>
      <c r="P3794" t="s">
        <v>916</v>
      </c>
      <c r="Q3794" t="str">
        <f>VLOOKUP(KamstrupData[[#This Row],[IdLevel123]],'B-Business Capability'!B:L,10,FALSE)</f>
        <v>Idea-to-Release (I2R)</v>
      </c>
      <c r="R3794">
        <f>VLOOKUP(KamstrupData[[#This Row],[IdLevel123]],'B-Business Capability'!B:L,11,FALSE)</f>
        <v>420</v>
      </c>
      <c r="T3794" t="s">
        <v>1637</v>
      </c>
      <c r="U3794" t="str">
        <f>_xlfn.CONCAT(KamstrupData[[#This Row],[CountryCode]],"_",KamstrupData[[#This Row],[Business Area]],"_",KamstrupData[[#This Row],[DepartmentTeam]])</f>
        <v>DK10_Water - Technology Hardware_FW</v>
      </c>
      <c r="V3794" t="str">
        <f>VLOOKUP(KamstrupData[[#This Row],[ORG_Concat]],'O-Organization'!F:H,3,FALSE)</f>
        <v>11099_DK10_Water_Water - Technology Hardware_FW</v>
      </c>
    </row>
    <row r="3795" spans="4:22">
      <c r="D3795" t="s">
        <v>507</v>
      </c>
      <c r="E3795" t="str">
        <f>VLOOKUP(D3795,'B-Business Capability'!B:H,5,FALSE)</f>
        <v>Product &amp; Software Development</v>
      </c>
      <c r="F3795" t="str">
        <f>VLOOKUP(D3795,'B-Business Capability'!B:H,6,FALSE)</f>
        <v>Engineering</v>
      </c>
      <c r="G3795" t="str">
        <f>VLOOKUP(D3795,'B-Business Capability'!B:H,7,FALSE)</f>
        <v>Construction &amp; Development</v>
      </c>
      <c r="I3795" t="s">
        <v>253</v>
      </c>
      <c r="J3795" t="s">
        <v>1614</v>
      </c>
      <c r="K3795" t="s">
        <v>1618</v>
      </c>
      <c r="L3795" t="s">
        <v>930</v>
      </c>
      <c r="M3795" t="str">
        <f>VLOOKUP(L3795,'A-Applications'!B:D,3,FALSE)</f>
        <v>Graphviz</v>
      </c>
      <c r="N3795" t="s">
        <v>53</v>
      </c>
      <c r="O3795" t="s">
        <v>54</v>
      </c>
      <c r="P3795" t="s">
        <v>407</v>
      </c>
      <c r="Q3795" t="str">
        <f>VLOOKUP(KamstrupData[[#This Row],[IdLevel123]],'B-Business Capability'!B:L,10,FALSE)</f>
        <v>Idea-to-Release (I2R)</v>
      </c>
      <c r="R3795">
        <f>VLOOKUP(KamstrupData[[#This Row],[IdLevel123]],'B-Business Capability'!B:L,11,FALSE)</f>
        <v>420</v>
      </c>
      <c r="T3795" t="s">
        <v>1650</v>
      </c>
      <c r="U3795" t="str">
        <f>_xlfn.CONCAT(KamstrupData[[#This Row],[CountryCode]],"_",KamstrupData[[#This Row],[Business Area]],"_",KamstrupData[[#This Row],[DepartmentTeam]])</f>
        <v>DK10_Water - Technology Hardware_Tech</v>
      </c>
      <c r="V3795" t="str">
        <f>VLOOKUP(KamstrupData[[#This Row],[ORG_Concat]],'O-Organization'!F:H,3,FALSE)</f>
        <v>11102_DK10_Water_Water - Technology Hardware_Tech</v>
      </c>
    </row>
    <row r="3796" spans="4:22">
      <c r="D3796" t="s">
        <v>853</v>
      </c>
      <c r="E3796" t="str">
        <f>VLOOKUP(D3796,'B-Business Capability'!B:H,5,FALSE)</f>
        <v>Product &amp; Software Development</v>
      </c>
      <c r="F3796" t="str">
        <f>VLOOKUP(D3796,'B-Business Capability'!B:H,6,FALSE)</f>
        <v>Quality Management</v>
      </c>
      <c r="G3796" t="str">
        <f>VLOOKUP(D3796,'B-Business Capability'!B:H,7,FALSE)</f>
        <v>Manage Product Document</v>
      </c>
      <c r="I3796" t="s">
        <v>253</v>
      </c>
      <c r="J3796" t="s">
        <v>1614</v>
      </c>
      <c r="K3796" t="s">
        <v>1623</v>
      </c>
      <c r="L3796" t="s">
        <v>930</v>
      </c>
      <c r="M3796" t="str">
        <f>VLOOKUP(L3796,'A-Applications'!B:D,3,FALSE)</f>
        <v>Graphviz</v>
      </c>
      <c r="N3796" t="s">
        <v>53</v>
      </c>
      <c r="O3796" s="42" t="s">
        <v>54</v>
      </c>
      <c r="P3796" t="s">
        <v>407</v>
      </c>
      <c r="Q3796" t="str">
        <f>VLOOKUP(KamstrupData[[#This Row],[IdLevel123]],'B-Business Capability'!B:L,10,FALSE)</f>
        <v>Idea-to-Release (I2R)</v>
      </c>
      <c r="R3796">
        <f>VLOOKUP(KamstrupData[[#This Row],[IdLevel123]],'B-Business Capability'!B:L,11,FALSE)</f>
        <v>904</v>
      </c>
      <c r="T3796" t="s">
        <v>1637</v>
      </c>
      <c r="U3796" t="str">
        <f>_xlfn.CONCAT(KamstrupData[[#This Row],[CountryCode]],"_",KamstrupData[[#This Row],[Business Area]],"_",KamstrupData[[#This Row],[DepartmentTeam]])</f>
        <v>DK10_Water - Technology Hardware_FW</v>
      </c>
      <c r="V3796" t="str">
        <f>VLOOKUP(KamstrupData[[#This Row],[ORG_Concat]],'O-Organization'!F:H,3,FALSE)</f>
        <v>11099_DK10_Water_Water - Technology Hardware_FW</v>
      </c>
    </row>
    <row r="3797" spans="4:22">
      <c r="D3797" t="s">
        <v>853</v>
      </c>
      <c r="E3797" t="str">
        <f>VLOOKUP(D3797,'B-Business Capability'!B:H,5,FALSE)</f>
        <v>Product &amp; Software Development</v>
      </c>
      <c r="F3797" t="str">
        <f>VLOOKUP(D3797,'B-Business Capability'!B:H,6,FALSE)</f>
        <v>Quality Management</v>
      </c>
      <c r="G3797" t="str">
        <f>VLOOKUP(D3797,'B-Business Capability'!B:H,7,FALSE)</f>
        <v>Manage Product Document</v>
      </c>
      <c r="I3797" t="s">
        <v>253</v>
      </c>
      <c r="J3797" t="s">
        <v>1614</v>
      </c>
      <c r="K3797" t="s">
        <v>1618</v>
      </c>
      <c r="L3797" t="s">
        <v>930</v>
      </c>
      <c r="M3797" t="str">
        <f>VLOOKUP(L3797,'A-Applications'!B:D,3,FALSE)</f>
        <v>Graphviz</v>
      </c>
      <c r="N3797" t="s">
        <v>53</v>
      </c>
      <c r="O3797" t="s">
        <v>54</v>
      </c>
      <c r="P3797" t="s">
        <v>407</v>
      </c>
      <c r="Q3797" t="str">
        <f>VLOOKUP(KamstrupData[[#This Row],[IdLevel123]],'B-Business Capability'!B:L,10,FALSE)</f>
        <v>Idea-to-Release (I2R)</v>
      </c>
      <c r="R3797">
        <f>VLOOKUP(KamstrupData[[#This Row],[IdLevel123]],'B-Business Capability'!B:L,11,FALSE)</f>
        <v>904</v>
      </c>
      <c r="T3797" t="s">
        <v>1619</v>
      </c>
      <c r="U3797" t="str">
        <f>_xlfn.CONCAT(KamstrupData[[#This Row],[CountryCode]],"_",KamstrupData[[#This Row],[Business Area]],"_",KamstrupData[[#This Row],[DepartmentTeam]])</f>
        <v>DK10_Water - Technology Hardware_Tech</v>
      </c>
      <c r="V3797" t="str">
        <f>VLOOKUP(KamstrupData[[#This Row],[ORG_Concat]],'O-Organization'!F:H,3,FALSE)</f>
        <v>11102_DK10_Water_Water - Technology Hardware_Tech</v>
      </c>
    </row>
    <row r="3798" spans="4:22">
      <c r="D3798" t="s">
        <v>507</v>
      </c>
      <c r="E3798" t="str">
        <f>VLOOKUP(D3798,'B-Business Capability'!B:H,5,FALSE)</f>
        <v>Product &amp; Software Development</v>
      </c>
      <c r="F3798" t="str">
        <f>VLOOKUP(D3798,'B-Business Capability'!B:H,6,FALSE)</f>
        <v>Engineering</v>
      </c>
      <c r="G3798" t="str">
        <f>VLOOKUP(D3798,'B-Business Capability'!B:H,7,FALSE)</f>
        <v>Construction &amp; Development</v>
      </c>
      <c r="I3798" t="s">
        <v>253</v>
      </c>
      <c r="J3798" t="s">
        <v>1614</v>
      </c>
      <c r="K3798" t="s">
        <v>1623</v>
      </c>
      <c r="L3798" t="s">
        <v>931</v>
      </c>
      <c r="M3798" t="str">
        <f>VLOOKUP(L3798,'A-Applications'!B:D,3,FALSE)</f>
        <v>Raspberry Pi Imager</v>
      </c>
      <c r="N3798" t="s">
        <v>53</v>
      </c>
      <c r="O3798" s="42" t="s">
        <v>54</v>
      </c>
      <c r="P3798" t="s">
        <v>916</v>
      </c>
      <c r="Q3798" t="str">
        <f>VLOOKUP(KamstrupData[[#This Row],[IdLevel123]],'B-Business Capability'!B:L,10,FALSE)</f>
        <v>Idea-to-Release (I2R)</v>
      </c>
      <c r="R3798">
        <f>VLOOKUP(KamstrupData[[#This Row],[IdLevel123]],'B-Business Capability'!B:L,11,FALSE)</f>
        <v>420</v>
      </c>
      <c r="T3798" t="s">
        <v>1637</v>
      </c>
      <c r="U3798" t="str">
        <f>_xlfn.CONCAT(KamstrupData[[#This Row],[CountryCode]],"_",KamstrupData[[#This Row],[Business Area]],"_",KamstrupData[[#This Row],[DepartmentTeam]])</f>
        <v>DK10_Water - Technology Hardware_FW</v>
      </c>
      <c r="V3798" t="str">
        <f>VLOOKUP(KamstrupData[[#This Row],[ORG_Concat]],'O-Organization'!F:H,3,FALSE)</f>
        <v>11099_DK10_Water_Water - Technology Hardware_FW</v>
      </c>
    </row>
    <row r="3799" spans="4:22">
      <c r="D3799" t="s">
        <v>507</v>
      </c>
      <c r="E3799" t="str">
        <f>VLOOKUP(D3799,'B-Business Capability'!B:H,5,FALSE)</f>
        <v>Product &amp; Software Development</v>
      </c>
      <c r="F3799" t="str">
        <f>VLOOKUP(D3799,'B-Business Capability'!B:H,6,FALSE)</f>
        <v>Engineering</v>
      </c>
      <c r="G3799" t="str">
        <f>VLOOKUP(D3799,'B-Business Capability'!B:H,7,FALSE)</f>
        <v>Construction &amp; Development</v>
      </c>
      <c r="I3799" t="s">
        <v>253</v>
      </c>
      <c r="J3799" t="s">
        <v>1614</v>
      </c>
      <c r="K3799" t="s">
        <v>883</v>
      </c>
      <c r="L3799" t="s">
        <v>1123</v>
      </c>
      <c r="M3799" t="str">
        <f>VLOOKUP(L3799,'A-Applications'!B:D,3,FALSE)</f>
        <v>SX1261CalculatorUI</v>
      </c>
      <c r="N3799" t="s">
        <v>53</v>
      </c>
      <c r="O3799" s="42" t="s">
        <v>54</v>
      </c>
      <c r="P3799" t="s">
        <v>407</v>
      </c>
      <c r="Q3799" t="str">
        <f>VLOOKUP(KamstrupData[[#This Row],[IdLevel123]],'B-Business Capability'!B:L,10,FALSE)</f>
        <v>Idea-to-Release (I2R)</v>
      </c>
      <c r="R3799">
        <f>VLOOKUP(KamstrupData[[#This Row],[IdLevel123]],'B-Business Capability'!B:L,11,FALSE)</f>
        <v>420</v>
      </c>
      <c r="T3799" t="s">
        <v>1617</v>
      </c>
      <c r="U3799" t="str">
        <f>_xlfn.CONCAT(KamstrupData[[#This Row],[CountryCode]],"_",KamstrupData[[#This Row],[Business Area]],"_",KamstrupData[[#This Row],[DepartmentTeam]])</f>
        <v>DK10_Water - Technology Hardware_Hardware</v>
      </c>
      <c r="V3799" t="str">
        <f>VLOOKUP(KamstrupData[[#This Row],[ORG_Concat]],'O-Organization'!F:H,3,FALSE)</f>
        <v>11100_DK10_Water_Water - Technology Hardware_Hardware</v>
      </c>
    </row>
    <row r="3800" spans="4:22">
      <c r="D3800" t="s">
        <v>507</v>
      </c>
      <c r="E3800" t="str">
        <f>VLOOKUP(D3800,'B-Business Capability'!B:H,5,FALSE)</f>
        <v>Product &amp; Software Development</v>
      </c>
      <c r="F3800" t="str">
        <f>VLOOKUP(D3800,'B-Business Capability'!B:H,6,FALSE)</f>
        <v>Engineering</v>
      </c>
      <c r="G3800" t="str">
        <f>VLOOKUP(D3800,'B-Business Capability'!B:H,7,FALSE)</f>
        <v>Construction &amp; Development</v>
      </c>
      <c r="I3800" t="s">
        <v>253</v>
      </c>
      <c r="J3800" t="s">
        <v>1614</v>
      </c>
      <c r="K3800" t="s">
        <v>883</v>
      </c>
      <c r="L3800" t="s">
        <v>1126</v>
      </c>
      <c r="M3800" t="str">
        <f>VLOOKUP(L3800,'A-Applications'!B:D,3,FALSE)</f>
        <v>FlowVision</v>
      </c>
      <c r="N3800" t="s">
        <v>53</v>
      </c>
      <c r="O3800" s="42" t="s">
        <v>54</v>
      </c>
      <c r="P3800" t="s">
        <v>407</v>
      </c>
      <c r="Q3800" t="str">
        <f>VLOOKUP(KamstrupData[[#This Row],[IdLevel123]],'B-Business Capability'!B:L,10,FALSE)</f>
        <v>Idea-to-Release (I2R)</v>
      </c>
      <c r="R3800">
        <f>VLOOKUP(KamstrupData[[#This Row],[IdLevel123]],'B-Business Capability'!B:L,11,FALSE)</f>
        <v>420</v>
      </c>
      <c r="T3800" t="s">
        <v>1617</v>
      </c>
      <c r="U3800" t="str">
        <f>_xlfn.CONCAT(KamstrupData[[#This Row],[CountryCode]],"_",KamstrupData[[#This Row],[Business Area]],"_",KamstrupData[[#This Row],[DepartmentTeam]])</f>
        <v>DK10_Water - Technology Hardware_Hardware</v>
      </c>
      <c r="V3800" t="str">
        <f>VLOOKUP(KamstrupData[[#This Row],[ORG_Concat]],'O-Organization'!F:H,3,FALSE)</f>
        <v>11100_DK10_Water_Water - Technology Hardware_Hardware</v>
      </c>
    </row>
    <row r="3801" spans="4:22">
      <c r="D3801" t="s">
        <v>507</v>
      </c>
      <c r="E3801" t="str">
        <f>VLOOKUP(D3801,'B-Business Capability'!B:H,5,FALSE)</f>
        <v>Product &amp; Software Development</v>
      </c>
      <c r="F3801" t="str">
        <f>VLOOKUP(D3801,'B-Business Capability'!B:H,6,FALSE)</f>
        <v>Engineering</v>
      </c>
      <c r="G3801" t="str">
        <f>VLOOKUP(D3801,'B-Business Capability'!B:H,7,FALSE)</f>
        <v>Construction &amp; Development</v>
      </c>
      <c r="I3801" t="s">
        <v>253</v>
      </c>
      <c r="J3801" t="s">
        <v>1614</v>
      </c>
      <c r="K3801" t="s">
        <v>1618</v>
      </c>
      <c r="L3801" t="s">
        <v>1126</v>
      </c>
      <c r="M3801" t="str">
        <f>VLOOKUP(L3801,'A-Applications'!B:D,3,FALSE)</f>
        <v>FlowVision</v>
      </c>
      <c r="N3801" t="s">
        <v>53</v>
      </c>
      <c r="O3801" t="s">
        <v>54</v>
      </c>
      <c r="P3801" t="s">
        <v>77</v>
      </c>
      <c r="Q3801" t="str">
        <f>VLOOKUP(KamstrupData[[#This Row],[IdLevel123]],'B-Business Capability'!B:L,10,FALSE)</f>
        <v>Idea-to-Release (I2R)</v>
      </c>
      <c r="R3801">
        <f>VLOOKUP(KamstrupData[[#This Row],[IdLevel123]],'B-Business Capability'!B:L,11,FALSE)</f>
        <v>420</v>
      </c>
      <c r="T3801" t="s">
        <v>1619</v>
      </c>
      <c r="U3801" t="str">
        <f>_xlfn.CONCAT(KamstrupData[[#This Row],[CountryCode]],"_",KamstrupData[[#This Row],[Business Area]],"_",KamstrupData[[#This Row],[DepartmentTeam]])</f>
        <v>DK10_Water - Technology Hardware_Tech</v>
      </c>
      <c r="V3801" t="str">
        <f>VLOOKUP(KamstrupData[[#This Row],[ORG_Concat]],'O-Organization'!F:H,3,FALSE)</f>
        <v>11102_DK10_Water_Water - Technology Hardware_Tech</v>
      </c>
    </row>
    <row r="3802" spans="4:22">
      <c r="D3802" t="s">
        <v>78</v>
      </c>
      <c r="E3802" t="str">
        <f>VLOOKUP(D3802,'B-Business Capability'!B:H,5,FALSE)</f>
        <v>Customer Service</v>
      </c>
      <c r="F3802" t="str">
        <f>VLOOKUP(D3802,'B-Business Capability'!B:H,6,FALSE)</f>
        <v>Customer Service and Support</v>
      </c>
      <c r="G3802" t="str">
        <f>VLOOKUP(D3802,'B-Business Capability'!B:H,7,FALSE)</f>
        <v>Service Request Management</v>
      </c>
      <c r="I3802" t="s">
        <v>253</v>
      </c>
      <c r="J3802" t="s">
        <v>1614</v>
      </c>
      <c r="K3802" t="s">
        <v>1618</v>
      </c>
      <c r="L3802" t="s">
        <v>638</v>
      </c>
      <c r="M3802" t="str">
        <f>VLOOKUP(L3802,'A-Applications'!B:D,3,FALSE)</f>
        <v>5098-1328 FlowIQx2xxModuleConfig</v>
      </c>
      <c r="N3802" t="s">
        <v>53</v>
      </c>
      <c r="O3802" t="s">
        <v>54</v>
      </c>
      <c r="P3802" t="s">
        <v>1099</v>
      </c>
      <c r="Q3802" t="str">
        <f>VLOOKUP(KamstrupData[[#This Row],[IdLevel123]],'B-Business Capability'!B:L,10,FALSE)</f>
        <v>Customer Service and Support</v>
      </c>
      <c r="R3802">
        <f>VLOOKUP(KamstrupData[[#This Row],[IdLevel123]],'B-Business Capability'!B:L,11,FALSE)</f>
        <v>0</v>
      </c>
      <c r="T3802" t="s">
        <v>1619</v>
      </c>
      <c r="U3802" t="str">
        <f>_xlfn.CONCAT(KamstrupData[[#This Row],[CountryCode]],"_",KamstrupData[[#This Row],[Business Area]],"_",KamstrupData[[#This Row],[DepartmentTeam]])</f>
        <v>DK10_Water - Technology Hardware_Tech</v>
      </c>
      <c r="V3802" t="str">
        <f>VLOOKUP(KamstrupData[[#This Row],[ORG_Concat]],'O-Organization'!F:H,3,FALSE)</f>
        <v>11102_DK10_Water_Water - Technology Hardware_Tech</v>
      </c>
    </row>
    <row r="3803" spans="4:22">
      <c r="D3803" t="s">
        <v>507</v>
      </c>
      <c r="E3803" t="str">
        <f>VLOOKUP(D3803,'B-Business Capability'!B:H,5,FALSE)</f>
        <v>Product &amp; Software Development</v>
      </c>
      <c r="F3803" t="str">
        <f>VLOOKUP(D3803,'B-Business Capability'!B:H,6,FALSE)</f>
        <v>Engineering</v>
      </c>
      <c r="G3803" t="str">
        <f>VLOOKUP(D3803,'B-Business Capability'!B:H,7,FALSE)</f>
        <v>Construction &amp; Development</v>
      </c>
      <c r="I3803" t="s">
        <v>253</v>
      </c>
      <c r="J3803" t="s">
        <v>1614</v>
      </c>
      <c r="K3803" t="s">
        <v>883</v>
      </c>
      <c r="L3803" t="s">
        <v>1128</v>
      </c>
      <c r="M3803" t="str">
        <f>VLOOKUP(L3803,'A-Applications'!B:D,3,FALSE)</f>
        <v>Smart RF Studio</v>
      </c>
      <c r="N3803" t="s">
        <v>53</v>
      </c>
      <c r="O3803" s="42" t="s">
        <v>54</v>
      </c>
      <c r="P3803" t="s">
        <v>407</v>
      </c>
      <c r="Q3803" t="str">
        <f>VLOOKUP(KamstrupData[[#This Row],[IdLevel123]],'B-Business Capability'!B:L,10,FALSE)</f>
        <v>Idea-to-Release (I2R)</v>
      </c>
      <c r="R3803">
        <f>VLOOKUP(KamstrupData[[#This Row],[IdLevel123]],'B-Business Capability'!B:L,11,FALSE)</f>
        <v>420</v>
      </c>
      <c r="T3803" t="s">
        <v>1617</v>
      </c>
      <c r="U3803" t="str">
        <f>_xlfn.CONCAT(KamstrupData[[#This Row],[CountryCode]],"_",KamstrupData[[#This Row],[Business Area]],"_",KamstrupData[[#This Row],[DepartmentTeam]])</f>
        <v>DK10_Water - Technology Hardware_Hardware</v>
      </c>
      <c r="V3803" t="str">
        <f>VLOOKUP(KamstrupData[[#This Row],[ORG_Concat]],'O-Organization'!F:H,3,FALSE)</f>
        <v>11100_DK10_Water_Water - Technology Hardware_Hardware</v>
      </c>
    </row>
    <row r="3804" spans="4:22">
      <c r="D3804" t="s">
        <v>507</v>
      </c>
      <c r="E3804" t="str">
        <f>VLOOKUP(D3804,'B-Business Capability'!B:H,5,FALSE)</f>
        <v>Product &amp; Software Development</v>
      </c>
      <c r="F3804" t="str">
        <f>VLOOKUP(D3804,'B-Business Capability'!B:H,6,FALSE)</f>
        <v>Engineering</v>
      </c>
      <c r="G3804" t="str">
        <f>VLOOKUP(D3804,'B-Business Capability'!B:H,7,FALSE)</f>
        <v>Construction &amp; Development</v>
      </c>
      <c r="I3804" t="s">
        <v>253</v>
      </c>
      <c r="J3804" t="s">
        <v>1614</v>
      </c>
      <c r="K3804" t="s">
        <v>1623</v>
      </c>
      <c r="L3804" t="s">
        <v>932</v>
      </c>
      <c r="M3804" t="str">
        <f>VLOOKUP(L3804,'A-Applications'!B:D,3,FALSE)</f>
        <v>Simplicity</v>
      </c>
      <c r="N3804" t="s">
        <v>53</v>
      </c>
      <c r="O3804" s="42" t="s">
        <v>54</v>
      </c>
      <c r="P3804" t="s">
        <v>916</v>
      </c>
      <c r="Q3804" t="str">
        <f>VLOOKUP(KamstrupData[[#This Row],[IdLevel123]],'B-Business Capability'!B:L,10,FALSE)</f>
        <v>Idea-to-Release (I2R)</v>
      </c>
      <c r="R3804">
        <f>VLOOKUP(KamstrupData[[#This Row],[IdLevel123]],'B-Business Capability'!B:L,11,FALSE)</f>
        <v>420</v>
      </c>
      <c r="T3804" t="s">
        <v>1637</v>
      </c>
      <c r="U3804" t="str">
        <f>_xlfn.CONCAT(KamstrupData[[#This Row],[CountryCode]],"_",KamstrupData[[#This Row],[Business Area]],"_",KamstrupData[[#This Row],[DepartmentTeam]])</f>
        <v>DK10_Water - Technology Hardware_FW</v>
      </c>
      <c r="V3804" t="str">
        <f>VLOOKUP(KamstrupData[[#This Row],[ORG_Concat]],'O-Organization'!F:H,3,FALSE)</f>
        <v>11099_DK10_Water_Water - Technology Hardware_FW</v>
      </c>
    </row>
    <row r="3805" spans="4:22">
      <c r="D3805" t="s">
        <v>507</v>
      </c>
      <c r="E3805" t="str">
        <f>VLOOKUP(D3805,'B-Business Capability'!B:H,5,FALSE)</f>
        <v>Product &amp; Software Development</v>
      </c>
      <c r="F3805" t="str">
        <f>VLOOKUP(D3805,'B-Business Capability'!B:H,6,FALSE)</f>
        <v>Engineering</v>
      </c>
      <c r="G3805" t="str">
        <f>VLOOKUP(D3805,'B-Business Capability'!B:H,7,FALSE)</f>
        <v>Construction &amp; Development</v>
      </c>
      <c r="I3805" t="s">
        <v>253</v>
      </c>
      <c r="J3805" t="s">
        <v>1614</v>
      </c>
      <c r="K3805" t="s">
        <v>883</v>
      </c>
      <c r="L3805" t="s">
        <v>932</v>
      </c>
      <c r="M3805" t="str">
        <f>VLOOKUP(L3805,'A-Applications'!B:D,3,FALSE)</f>
        <v>Simplicity</v>
      </c>
      <c r="N3805" t="s">
        <v>53</v>
      </c>
      <c r="O3805" s="42" t="s">
        <v>54</v>
      </c>
      <c r="P3805" t="s">
        <v>407</v>
      </c>
      <c r="Q3805" t="str">
        <f>VLOOKUP(KamstrupData[[#This Row],[IdLevel123]],'B-Business Capability'!B:L,10,FALSE)</f>
        <v>Idea-to-Release (I2R)</v>
      </c>
      <c r="R3805">
        <f>VLOOKUP(KamstrupData[[#This Row],[IdLevel123]],'B-Business Capability'!B:L,11,FALSE)</f>
        <v>420</v>
      </c>
      <c r="T3805" t="s">
        <v>1617</v>
      </c>
      <c r="U3805" t="str">
        <f>_xlfn.CONCAT(KamstrupData[[#This Row],[CountryCode]],"_",KamstrupData[[#This Row],[Business Area]],"_",KamstrupData[[#This Row],[DepartmentTeam]])</f>
        <v>DK10_Water - Technology Hardware_Hardware</v>
      </c>
      <c r="V3805" t="str">
        <f>VLOOKUP(KamstrupData[[#This Row],[ORG_Concat]],'O-Organization'!F:H,3,FALSE)</f>
        <v>11100_DK10_Water_Water - Technology Hardware_Hardware</v>
      </c>
    </row>
    <row r="3806" spans="4:22">
      <c r="D3806" t="s">
        <v>507</v>
      </c>
      <c r="E3806" t="str">
        <f>VLOOKUP(D3806,'B-Business Capability'!B:H,5,FALSE)</f>
        <v>Product &amp; Software Development</v>
      </c>
      <c r="F3806" t="str">
        <f>VLOOKUP(D3806,'B-Business Capability'!B:H,6,FALSE)</f>
        <v>Engineering</v>
      </c>
      <c r="G3806" t="str">
        <f>VLOOKUP(D3806,'B-Business Capability'!B:H,7,FALSE)</f>
        <v>Construction &amp; Development</v>
      </c>
      <c r="I3806" t="s">
        <v>253</v>
      </c>
      <c r="J3806" t="s">
        <v>1614</v>
      </c>
      <c r="K3806" t="s">
        <v>1618</v>
      </c>
      <c r="L3806" t="s">
        <v>639</v>
      </c>
      <c r="M3806" t="str">
        <f>VLOOKUP(L3806,'A-Applications'!B:D,3,FALSE)</f>
        <v>MCxx3 ModuleConfig</v>
      </c>
      <c r="N3806" t="s">
        <v>53</v>
      </c>
      <c r="O3806" s="42" t="s">
        <v>54</v>
      </c>
      <c r="P3806" t="s">
        <v>407</v>
      </c>
      <c r="Q3806" t="str">
        <f>VLOOKUP(KamstrupData[[#This Row],[IdLevel123]],'B-Business Capability'!B:L,10,FALSE)</f>
        <v>Idea-to-Release (I2R)</v>
      </c>
      <c r="R3806">
        <f>VLOOKUP(KamstrupData[[#This Row],[IdLevel123]],'B-Business Capability'!B:L,11,FALSE)</f>
        <v>420</v>
      </c>
      <c r="T3806" t="s">
        <v>1619</v>
      </c>
      <c r="U3806" t="str">
        <f>_xlfn.CONCAT(KamstrupData[[#This Row],[CountryCode]],"_",KamstrupData[[#This Row],[Business Area]],"_",KamstrupData[[#This Row],[DepartmentTeam]])</f>
        <v>DK10_Water - Technology Hardware_Tech</v>
      </c>
      <c r="V3806" t="str">
        <f>VLOOKUP(KamstrupData[[#This Row],[ORG_Concat]],'O-Organization'!F:H,3,FALSE)</f>
        <v>11102_DK10_Water_Water - Technology Hardware_Tech</v>
      </c>
    </row>
    <row r="3807" spans="4:22">
      <c r="D3807" t="s">
        <v>907</v>
      </c>
      <c r="E3807" t="str">
        <f>VLOOKUP(D3807,'B-Business Capability'!B:H,5,FALSE)</f>
        <v>Product &amp; Software Development</v>
      </c>
      <c r="F3807">
        <f>VLOOKUP(D3807,'B-Business Capability'!B:H,6,FALSE)</f>
        <v>0</v>
      </c>
      <c r="G3807">
        <f>VLOOKUP(D3807,'B-Business Capability'!B:H,7,FALSE)</f>
        <v>0</v>
      </c>
      <c r="I3807" t="s">
        <v>253</v>
      </c>
      <c r="J3807" t="s">
        <v>1614</v>
      </c>
      <c r="K3807" t="s">
        <v>1623</v>
      </c>
      <c r="L3807" t="s">
        <v>640</v>
      </c>
      <c r="M3807" t="str">
        <f>VLOOKUP(L3807,'A-Applications'!B:D,3,FALSE)</f>
        <v>FireFox</v>
      </c>
      <c r="N3807" t="s">
        <v>53</v>
      </c>
      <c r="O3807" s="42" t="s">
        <v>62</v>
      </c>
      <c r="P3807" t="s">
        <v>97</v>
      </c>
      <c r="Q3807" t="str">
        <f>VLOOKUP(KamstrupData[[#This Row],[IdLevel123]],'B-Business Capability'!B:L,10,FALSE)</f>
        <v>Idea-to-Release (I2R)</v>
      </c>
      <c r="R3807">
        <f>VLOOKUP(KamstrupData[[#This Row],[IdLevel123]],'B-Business Capability'!B:L,11,FALSE)</f>
        <v>100</v>
      </c>
      <c r="T3807" t="s">
        <v>1637</v>
      </c>
      <c r="U3807" t="str">
        <f>_xlfn.CONCAT(KamstrupData[[#This Row],[CountryCode]],"_",KamstrupData[[#This Row],[Business Area]],"_",KamstrupData[[#This Row],[DepartmentTeam]])</f>
        <v>DK10_Water - Technology Hardware_FW</v>
      </c>
      <c r="V3807" t="str">
        <f>VLOOKUP(KamstrupData[[#This Row],[ORG_Concat]],'O-Organization'!F:H,3,FALSE)</f>
        <v>11099_DK10_Water_Water - Technology Hardware_FW</v>
      </c>
    </row>
    <row r="3808" spans="4:22">
      <c r="D3808" t="s">
        <v>907</v>
      </c>
      <c r="E3808" t="str">
        <f>VLOOKUP(D3808,'B-Business Capability'!B:H,5,FALSE)</f>
        <v>Product &amp; Software Development</v>
      </c>
      <c r="F3808">
        <f>VLOOKUP(D3808,'B-Business Capability'!B:H,6,FALSE)</f>
        <v>0</v>
      </c>
      <c r="G3808">
        <f>VLOOKUP(D3808,'B-Business Capability'!B:H,7,FALSE)</f>
        <v>0</v>
      </c>
      <c r="I3808" t="s">
        <v>253</v>
      </c>
      <c r="J3808" t="s">
        <v>1614</v>
      </c>
      <c r="K3808" t="s">
        <v>1618</v>
      </c>
      <c r="L3808" t="s">
        <v>640</v>
      </c>
      <c r="M3808" t="str">
        <f>VLOOKUP(L3808,'A-Applications'!B:D,3,FALSE)</f>
        <v>FireFox</v>
      </c>
      <c r="N3808" t="s">
        <v>53</v>
      </c>
      <c r="O3808" t="s">
        <v>62</v>
      </c>
      <c r="P3808" t="s">
        <v>97</v>
      </c>
      <c r="Q3808" t="str">
        <f>VLOOKUP(KamstrupData[[#This Row],[IdLevel123]],'B-Business Capability'!B:L,10,FALSE)</f>
        <v>Idea-to-Release (I2R)</v>
      </c>
      <c r="R3808">
        <f>VLOOKUP(KamstrupData[[#This Row],[IdLevel123]],'B-Business Capability'!B:L,11,FALSE)</f>
        <v>100</v>
      </c>
      <c r="T3808" t="s">
        <v>1619</v>
      </c>
      <c r="U3808" t="str">
        <f>_xlfn.CONCAT(KamstrupData[[#This Row],[CountryCode]],"_",KamstrupData[[#This Row],[Business Area]],"_",KamstrupData[[#This Row],[DepartmentTeam]])</f>
        <v>DK10_Water - Technology Hardware_Tech</v>
      </c>
      <c r="V3808" t="str">
        <f>VLOOKUP(KamstrupData[[#This Row],[ORG_Concat]],'O-Organization'!F:H,3,FALSE)</f>
        <v>11102_DK10_Water_Water - Technology Hardware_Tech</v>
      </c>
    </row>
    <row r="3809" spans="4:22">
      <c r="D3809" t="s">
        <v>507</v>
      </c>
      <c r="E3809" t="str">
        <f>VLOOKUP(D3809,'B-Business Capability'!B:H,5,FALSE)</f>
        <v>Product &amp; Software Development</v>
      </c>
      <c r="F3809" t="str">
        <f>VLOOKUP(D3809,'B-Business Capability'!B:H,6,FALSE)</f>
        <v>Engineering</v>
      </c>
      <c r="G3809" t="str">
        <f>VLOOKUP(D3809,'B-Business Capability'!B:H,7,FALSE)</f>
        <v>Construction &amp; Development</v>
      </c>
      <c r="I3809" t="s">
        <v>253</v>
      </c>
      <c r="J3809" t="s">
        <v>1614</v>
      </c>
      <c r="K3809" t="s">
        <v>1623</v>
      </c>
      <c r="L3809" t="s">
        <v>934</v>
      </c>
      <c r="M3809" t="str">
        <f>VLOOKUP(L3809,'A-Applications'!B:D,3,FALSE)</f>
        <v>Everything</v>
      </c>
      <c r="N3809" t="s">
        <v>53</v>
      </c>
      <c r="O3809" s="42" t="s">
        <v>54</v>
      </c>
      <c r="P3809" t="s">
        <v>916</v>
      </c>
      <c r="Q3809" t="str">
        <f>VLOOKUP(KamstrupData[[#This Row],[IdLevel123]],'B-Business Capability'!B:L,10,FALSE)</f>
        <v>Idea-to-Release (I2R)</v>
      </c>
      <c r="R3809">
        <f>VLOOKUP(KamstrupData[[#This Row],[IdLevel123]],'B-Business Capability'!B:L,11,FALSE)</f>
        <v>420</v>
      </c>
      <c r="T3809" t="s">
        <v>1637</v>
      </c>
      <c r="U3809" t="str">
        <f>_xlfn.CONCAT(KamstrupData[[#This Row],[CountryCode]],"_",KamstrupData[[#This Row],[Business Area]],"_",KamstrupData[[#This Row],[DepartmentTeam]])</f>
        <v>DK10_Water - Technology Hardware_FW</v>
      </c>
      <c r="V3809" t="str">
        <f>VLOOKUP(KamstrupData[[#This Row],[ORG_Concat]],'O-Organization'!F:H,3,FALSE)</f>
        <v>11099_DK10_Water_Water - Technology Hardware_FW</v>
      </c>
    </row>
    <row r="3810" spans="4:22">
      <c r="D3810" t="s">
        <v>507</v>
      </c>
      <c r="E3810" t="str">
        <f>VLOOKUP(D3810,'B-Business Capability'!B:H,5,FALSE)</f>
        <v>Product &amp; Software Development</v>
      </c>
      <c r="F3810" t="str">
        <f>VLOOKUP(D3810,'B-Business Capability'!B:H,6,FALSE)</f>
        <v>Engineering</v>
      </c>
      <c r="G3810" t="str">
        <f>VLOOKUP(D3810,'B-Business Capability'!B:H,7,FALSE)</f>
        <v>Construction &amp; Development</v>
      </c>
      <c r="I3810" t="s">
        <v>253</v>
      </c>
      <c r="J3810" t="s">
        <v>1614</v>
      </c>
      <c r="K3810" t="s">
        <v>1618</v>
      </c>
      <c r="L3810" t="s">
        <v>934</v>
      </c>
      <c r="M3810" t="str">
        <f>VLOOKUP(L3810,'A-Applications'!B:D,3,FALSE)</f>
        <v>Everything</v>
      </c>
      <c r="N3810" t="s">
        <v>53</v>
      </c>
      <c r="O3810" s="42" t="s">
        <v>54</v>
      </c>
      <c r="P3810" t="s">
        <v>407</v>
      </c>
      <c r="Q3810" t="str">
        <f>VLOOKUP(KamstrupData[[#This Row],[IdLevel123]],'B-Business Capability'!B:L,10,FALSE)</f>
        <v>Idea-to-Release (I2R)</v>
      </c>
      <c r="R3810">
        <f>VLOOKUP(KamstrupData[[#This Row],[IdLevel123]],'B-Business Capability'!B:L,11,FALSE)</f>
        <v>420</v>
      </c>
      <c r="T3810" t="s">
        <v>1619</v>
      </c>
      <c r="U3810" t="str">
        <f>_xlfn.CONCAT(KamstrupData[[#This Row],[CountryCode]],"_",KamstrupData[[#This Row],[Business Area]],"_",KamstrupData[[#This Row],[DepartmentTeam]])</f>
        <v>DK10_Water - Technology Hardware_Tech</v>
      </c>
      <c r="V3810" t="str">
        <f>VLOOKUP(KamstrupData[[#This Row],[ORG_Concat]],'O-Organization'!F:H,3,FALSE)</f>
        <v>11102_DK10_Water_Water - Technology Hardware_Tech</v>
      </c>
    </row>
    <row r="3811" spans="4:22">
      <c r="D3811" t="s">
        <v>507</v>
      </c>
      <c r="E3811" t="str">
        <f>VLOOKUP(D3811,'B-Business Capability'!B:H,5,FALSE)</f>
        <v>Product &amp; Software Development</v>
      </c>
      <c r="F3811" t="str">
        <f>VLOOKUP(D3811,'B-Business Capability'!B:H,6,FALSE)</f>
        <v>Engineering</v>
      </c>
      <c r="G3811" t="str">
        <f>VLOOKUP(D3811,'B-Business Capability'!B:H,7,FALSE)</f>
        <v>Construction &amp; Development</v>
      </c>
      <c r="I3811" t="s">
        <v>253</v>
      </c>
      <c r="J3811" t="s">
        <v>1614</v>
      </c>
      <c r="K3811" t="s">
        <v>883</v>
      </c>
      <c r="L3811" t="s">
        <v>1135</v>
      </c>
      <c r="M3811" t="str">
        <f>VLOOKUP(L3811,'A-Applications'!B:D,3,FALSE)</f>
        <v>Kamstrup's wMbusTool</v>
      </c>
      <c r="N3811" t="s">
        <v>53</v>
      </c>
      <c r="O3811" s="42" t="s">
        <v>54</v>
      </c>
      <c r="P3811" t="s">
        <v>407</v>
      </c>
      <c r="Q3811" t="str">
        <f>VLOOKUP(KamstrupData[[#This Row],[IdLevel123]],'B-Business Capability'!B:L,10,FALSE)</f>
        <v>Idea-to-Release (I2R)</v>
      </c>
      <c r="R3811">
        <f>VLOOKUP(KamstrupData[[#This Row],[IdLevel123]],'B-Business Capability'!B:L,11,FALSE)</f>
        <v>420</v>
      </c>
      <c r="T3811" t="s">
        <v>1617</v>
      </c>
      <c r="U3811" t="str">
        <f>_xlfn.CONCAT(KamstrupData[[#This Row],[CountryCode]],"_",KamstrupData[[#This Row],[Business Area]],"_",KamstrupData[[#This Row],[DepartmentTeam]])</f>
        <v>DK10_Water - Technology Hardware_Hardware</v>
      </c>
      <c r="V3811" t="str">
        <f>VLOOKUP(KamstrupData[[#This Row],[ORG_Concat]],'O-Organization'!F:H,3,FALSE)</f>
        <v>11100_DK10_Water_Water - Technology Hardware_Hardware</v>
      </c>
    </row>
    <row r="3812" spans="4:22">
      <c r="D3812" t="s">
        <v>507</v>
      </c>
      <c r="E3812" t="str">
        <f>VLOOKUP(D3812,'B-Business Capability'!B:H,5,FALSE)</f>
        <v>Product &amp; Software Development</v>
      </c>
      <c r="F3812" t="str">
        <f>VLOOKUP(D3812,'B-Business Capability'!B:H,6,FALSE)</f>
        <v>Engineering</v>
      </c>
      <c r="G3812" t="str">
        <f>VLOOKUP(D3812,'B-Business Capability'!B:H,7,FALSE)</f>
        <v>Construction &amp; Development</v>
      </c>
      <c r="I3812" t="s">
        <v>253</v>
      </c>
      <c r="J3812" t="s">
        <v>1614</v>
      </c>
      <c r="K3812" t="s">
        <v>1615</v>
      </c>
      <c r="L3812" t="s">
        <v>1141</v>
      </c>
      <c r="M3812" t="str">
        <f>VLOOKUP(L3812,'A-Applications'!B:D,3,FALSE)</f>
        <v>Blender</v>
      </c>
      <c r="N3812" t="s">
        <v>53</v>
      </c>
      <c r="O3812" s="42" t="s">
        <v>54</v>
      </c>
      <c r="P3812" t="s">
        <v>407</v>
      </c>
      <c r="Q3812" t="str">
        <f>VLOOKUP(KamstrupData[[#This Row],[IdLevel123]],'B-Business Capability'!B:L,10,FALSE)</f>
        <v>Idea-to-Release (I2R)</v>
      </c>
      <c r="R3812">
        <f>VLOOKUP(KamstrupData[[#This Row],[IdLevel123]],'B-Business Capability'!B:L,11,FALSE)</f>
        <v>420</v>
      </c>
      <c r="U3812" t="str">
        <f>_xlfn.CONCAT(KamstrupData[[#This Row],[CountryCode]],"_",KamstrupData[[#This Row],[Business Area]],"_",KamstrupData[[#This Row],[DepartmentTeam]])</f>
        <v>DK10_Water - Technology Hardware_Mech</v>
      </c>
      <c r="V3812" t="str">
        <f>VLOOKUP(KamstrupData[[#This Row],[ORG_Concat]],'O-Organization'!F:H,3,FALSE)</f>
        <v>11101_DK10_Water_Water - Technology Hardware_Mech</v>
      </c>
    </row>
    <row r="3813" spans="4:22">
      <c r="D3813" t="s">
        <v>359</v>
      </c>
      <c r="E3813" t="str">
        <f>VLOOKUP(D3813,'B-Business Capability'!B:H,5,FALSE)</f>
        <v>Product &amp; Software Development</v>
      </c>
      <c r="F3813" t="str">
        <f>VLOOKUP(D3813,'B-Business Capability'!B:H,6,FALSE)</f>
        <v>Quality Management</v>
      </c>
      <c r="G3813" t="str">
        <f>VLOOKUP(D3813,'B-Business Capability'!B:H,7,FALSE)</f>
        <v>Test Quality</v>
      </c>
      <c r="I3813" t="s">
        <v>253</v>
      </c>
      <c r="J3813" t="s">
        <v>1614</v>
      </c>
      <c r="K3813" t="s">
        <v>882</v>
      </c>
      <c r="L3813" t="s">
        <v>936</v>
      </c>
      <c r="M3813" t="str">
        <f>VLOOKUP(L3813,'A-Applications'!B:D,3,FALSE)</f>
        <v>Oracle WM VirtualBox</v>
      </c>
      <c r="N3813" t="s">
        <v>103</v>
      </c>
      <c r="O3813" s="42" t="s">
        <v>62</v>
      </c>
      <c r="P3813" t="s">
        <v>407</v>
      </c>
      <c r="Q3813" t="str">
        <f>VLOOKUP(KamstrupData[[#This Row],[IdLevel123]],'B-Business Capability'!B:L,10,FALSE)</f>
        <v>Idea-to-Release (I2R)</v>
      </c>
      <c r="R3813">
        <f>VLOOKUP(KamstrupData[[#This Row],[IdLevel123]],'B-Business Capability'!B:L,11,FALSE)</f>
        <v>906</v>
      </c>
      <c r="T3813" t="s">
        <v>1638</v>
      </c>
      <c r="U3813" t="str">
        <f>_xlfn.CONCAT(KamstrupData[[#This Row],[CountryCode]],"_",KamstrupData[[#This Row],[Business Area]],"_",KamstrupData[[#This Row],[DepartmentTeam]])</f>
        <v>DK10_Water - Technology Hardware_Tools &amp; Apps</v>
      </c>
      <c r="V3813" t="str">
        <f>VLOOKUP(KamstrupData[[#This Row],[ORG_Concat]],'O-Organization'!F:H,3,FALSE)</f>
        <v>11103_DK10_Water_Water - Technology Hardware_Tools &amp; Apps</v>
      </c>
    </row>
    <row r="3814" spans="4:22">
      <c r="D3814" t="s">
        <v>507</v>
      </c>
      <c r="E3814" t="str">
        <f>VLOOKUP(D3814,'B-Business Capability'!B:H,5,FALSE)</f>
        <v>Product &amp; Software Development</v>
      </c>
      <c r="F3814" t="str">
        <f>VLOOKUP(D3814,'B-Business Capability'!B:H,6,FALSE)</f>
        <v>Engineering</v>
      </c>
      <c r="G3814" t="str">
        <f>VLOOKUP(D3814,'B-Business Capability'!B:H,7,FALSE)</f>
        <v>Construction &amp; Development</v>
      </c>
      <c r="I3814" t="s">
        <v>253</v>
      </c>
      <c r="J3814" t="s">
        <v>1614</v>
      </c>
      <c r="K3814" t="s">
        <v>1623</v>
      </c>
      <c r="L3814" t="s">
        <v>1145</v>
      </c>
      <c r="M3814" t="str">
        <f>VLOOKUP(L3814,'A-Applications'!B:D,3,FALSE)</f>
        <v>Spike</v>
      </c>
      <c r="N3814" t="s">
        <v>53</v>
      </c>
      <c r="O3814" s="42" t="s">
        <v>54</v>
      </c>
      <c r="P3814" t="s">
        <v>916</v>
      </c>
      <c r="Q3814" t="str">
        <f>VLOOKUP(KamstrupData[[#This Row],[IdLevel123]],'B-Business Capability'!B:L,10,FALSE)</f>
        <v>Idea-to-Release (I2R)</v>
      </c>
      <c r="R3814">
        <f>VLOOKUP(KamstrupData[[#This Row],[IdLevel123]],'B-Business Capability'!B:L,11,FALSE)</f>
        <v>420</v>
      </c>
      <c r="T3814" t="s">
        <v>1637</v>
      </c>
      <c r="U3814" t="str">
        <f>_xlfn.CONCAT(KamstrupData[[#This Row],[CountryCode]],"_",KamstrupData[[#This Row],[Business Area]],"_",KamstrupData[[#This Row],[DepartmentTeam]])</f>
        <v>DK10_Water - Technology Hardware_FW</v>
      </c>
      <c r="V3814" t="str">
        <f>VLOOKUP(KamstrupData[[#This Row],[ORG_Concat]],'O-Organization'!F:H,3,FALSE)</f>
        <v>11099_DK10_Water_Water - Technology Hardware_FW</v>
      </c>
    </row>
    <row r="3815" spans="4:22">
      <c r="D3815" t="s">
        <v>507</v>
      </c>
      <c r="E3815" t="str">
        <f>VLOOKUP(D3815,'B-Business Capability'!B:H,5,FALSE)</f>
        <v>Product &amp; Software Development</v>
      </c>
      <c r="F3815" t="str">
        <f>VLOOKUP(D3815,'B-Business Capability'!B:H,6,FALSE)</f>
        <v>Engineering</v>
      </c>
      <c r="G3815" t="str">
        <f>VLOOKUP(D3815,'B-Business Capability'!B:H,7,FALSE)</f>
        <v>Construction &amp; Development</v>
      </c>
      <c r="I3815" t="s">
        <v>253</v>
      </c>
      <c r="J3815" t="s">
        <v>1614</v>
      </c>
      <c r="K3815" t="s">
        <v>883</v>
      </c>
      <c r="L3815" t="s">
        <v>1159</v>
      </c>
      <c r="M3815" t="str">
        <f>VLOOKUP(L3815,'A-Applications'!B:D,3,FALSE)</f>
        <v>HxD Hex Editor</v>
      </c>
      <c r="N3815" t="s">
        <v>53</v>
      </c>
      <c r="O3815" s="42" t="s">
        <v>54</v>
      </c>
      <c r="P3815" t="s">
        <v>407</v>
      </c>
      <c r="Q3815" t="str">
        <f>VLOOKUP(KamstrupData[[#This Row],[IdLevel123]],'B-Business Capability'!B:L,10,FALSE)</f>
        <v>Idea-to-Release (I2R)</v>
      </c>
      <c r="R3815">
        <f>VLOOKUP(KamstrupData[[#This Row],[IdLevel123]],'B-Business Capability'!B:L,11,FALSE)</f>
        <v>420</v>
      </c>
      <c r="T3815" t="s">
        <v>1617</v>
      </c>
      <c r="U3815" t="str">
        <f>_xlfn.CONCAT(KamstrupData[[#This Row],[CountryCode]],"_",KamstrupData[[#This Row],[Business Area]],"_",KamstrupData[[#This Row],[DepartmentTeam]])</f>
        <v>DK10_Water - Technology Hardware_Hardware</v>
      </c>
      <c r="V3815" t="str">
        <f>VLOOKUP(KamstrupData[[#This Row],[ORG_Concat]],'O-Organization'!F:H,3,FALSE)</f>
        <v>11100_DK10_Water_Water - Technology Hardware_Hardware</v>
      </c>
    </row>
    <row r="3816" spans="4:22">
      <c r="D3816" t="s">
        <v>507</v>
      </c>
      <c r="E3816" t="str">
        <f>VLOOKUP(D3816,'B-Business Capability'!B:H,5,FALSE)</f>
        <v>Product &amp; Software Development</v>
      </c>
      <c r="F3816" t="str">
        <f>VLOOKUP(D3816,'B-Business Capability'!B:H,6,FALSE)</f>
        <v>Engineering</v>
      </c>
      <c r="G3816" t="str">
        <f>VLOOKUP(D3816,'B-Business Capability'!B:H,7,FALSE)</f>
        <v>Construction &amp; Development</v>
      </c>
      <c r="I3816" t="s">
        <v>253</v>
      </c>
      <c r="J3816" t="s">
        <v>1614</v>
      </c>
      <c r="K3816" t="s">
        <v>883</v>
      </c>
      <c r="L3816" t="s">
        <v>1160</v>
      </c>
      <c r="M3816" t="str">
        <f>VLOOKUP(L3816,'A-Applications'!B:D,3,FALSE)</f>
        <v>USB Device Viewer</v>
      </c>
      <c r="N3816" t="s">
        <v>53</v>
      </c>
      <c r="O3816" s="42" t="s">
        <v>54</v>
      </c>
      <c r="P3816" t="s">
        <v>407</v>
      </c>
      <c r="Q3816" t="str">
        <f>VLOOKUP(KamstrupData[[#This Row],[IdLevel123]],'B-Business Capability'!B:L,10,FALSE)</f>
        <v>Idea-to-Release (I2R)</v>
      </c>
      <c r="R3816">
        <f>VLOOKUP(KamstrupData[[#This Row],[IdLevel123]],'B-Business Capability'!B:L,11,FALSE)</f>
        <v>420</v>
      </c>
      <c r="T3816" t="s">
        <v>1617</v>
      </c>
      <c r="U3816" t="str">
        <f>_xlfn.CONCAT(KamstrupData[[#This Row],[CountryCode]],"_",KamstrupData[[#This Row],[Business Area]],"_",KamstrupData[[#This Row],[DepartmentTeam]])</f>
        <v>DK10_Water - Technology Hardware_Hardware</v>
      </c>
      <c r="V3816" t="str">
        <f>VLOOKUP(KamstrupData[[#This Row],[ORG_Concat]],'O-Organization'!F:H,3,FALSE)</f>
        <v>11100_DK10_Water_Water - Technology Hardware_Hardware</v>
      </c>
    </row>
    <row r="3817" spans="4:22">
      <c r="D3817" t="s">
        <v>507</v>
      </c>
      <c r="E3817" t="str">
        <f>VLOOKUP(D3817,'B-Business Capability'!B:H,5,FALSE)</f>
        <v>Product &amp; Software Development</v>
      </c>
      <c r="F3817" t="str">
        <f>VLOOKUP(D3817,'B-Business Capability'!B:H,6,FALSE)</f>
        <v>Engineering</v>
      </c>
      <c r="G3817" t="str">
        <f>VLOOKUP(D3817,'B-Business Capability'!B:H,7,FALSE)</f>
        <v>Construction &amp; Development</v>
      </c>
      <c r="I3817" t="s">
        <v>253</v>
      </c>
      <c r="J3817" t="s">
        <v>1614</v>
      </c>
      <c r="K3817" t="s">
        <v>1623</v>
      </c>
      <c r="L3817" t="s">
        <v>1162</v>
      </c>
      <c r="M3817" t="str">
        <f>VLOOKUP(L3817,'A-Applications'!B:D,3,FALSE)</f>
        <v>Qoitech Otii 3</v>
      </c>
      <c r="N3817" t="s">
        <v>53</v>
      </c>
      <c r="O3817" s="42" t="s">
        <v>54</v>
      </c>
      <c r="P3817" t="s">
        <v>916</v>
      </c>
      <c r="Q3817" t="str">
        <f>VLOOKUP(KamstrupData[[#This Row],[IdLevel123]],'B-Business Capability'!B:L,10,FALSE)</f>
        <v>Idea-to-Release (I2R)</v>
      </c>
      <c r="R3817">
        <f>VLOOKUP(KamstrupData[[#This Row],[IdLevel123]],'B-Business Capability'!B:L,11,FALSE)</f>
        <v>420</v>
      </c>
      <c r="T3817" t="s">
        <v>1637</v>
      </c>
      <c r="U3817" t="str">
        <f>_xlfn.CONCAT(KamstrupData[[#This Row],[CountryCode]],"_",KamstrupData[[#This Row],[Business Area]],"_",KamstrupData[[#This Row],[DepartmentTeam]])</f>
        <v>DK10_Water - Technology Hardware_FW</v>
      </c>
      <c r="V3817" t="str">
        <f>VLOOKUP(KamstrupData[[#This Row],[ORG_Concat]],'O-Organization'!F:H,3,FALSE)</f>
        <v>11099_DK10_Water_Water - Technology Hardware_FW</v>
      </c>
    </row>
    <row r="3818" spans="4:22">
      <c r="D3818" t="s">
        <v>507</v>
      </c>
      <c r="E3818" t="str">
        <f>VLOOKUP(D3818,'B-Business Capability'!B:H,5,FALSE)</f>
        <v>Product &amp; Software Development</v>
      </c>
      <c r="F3818" t="str">
        <f>VLOOKUP(D3818,'B-Business Capability'!B:H,6,FALSE)</f>
        <v>Engineering</v>
      </c>
      <c r="G3818" t="str">
        <f>VLOOKUP(D3818,'B-Business Capability'!B:H,7,FALSE)</f>
        <v>Construction &amp; Development</v>
      </c>
      <c r="I3818" t="s">
        <v>253</v>
      </c>
      <c r="J3818" t="s">
        <v>1614</v>
      </c>
      <c r="K3818" t="s">
        <v>883</v>
      </c>
      <c r="L3818" t="s">
        <v>1162</v>
      </c>
      <c r="M3818" t="str">
        <f>VLOOKUP(L3818,'A-Applications'!B:D,3,FALSE)</f>
        <v>Qoitech Otii 3</v>
      </c>
      <c r="N3818" t="s">
        <v>53</v>
      </c>
      <c r="O3818" s="42" t="s">
        <v>54</v>
      </c>
      <c r="P3818" t="s">
        <v>407</v>
      </c>
      <c r="Q3818" t="str">
        <f>VLOOKUP(KamstrupData[[#This Row],[IdLevel123]],'B-Business Capability'!B:L,10,FALSE)</f>
        <v>Idea-to-Release (I2R)</v>
      </c>
      <c r="R3818">
        <f>VLOOKUP(KamstrupData[[#This Row],[IdLevel123]],'B-Business Capability'!B:L,11,FALSE)</f>
        <v>420</v>
      </c>
      <c r="T3818" t="s">
        <v>1617</v>
      </c>
      <c r="U3818" t="str">
        <f>_xlfn.CONCAT(KamstrupData[[#This Row],[CountryCode]],"_",KamstrupData[[#This Row],[Business Area]],"_",KamstrupData[[#This Row],[DepartmentTeam]])</f>
        <v>DK10_Water - Technology Hardware_Hardware</v>
      </c>
      <c r="V3818" t="str">
        <f>VLOOKUP(KamstrupData[[#This Row],[ORG_Concat]],'O-Organization'!F:H,3,FALSE)</f>
        <v>11100_DK10_Water_Water - Technology Hardware_Hardware</v>
      </c>
    </row>
    <row r="3819" spans="4:22">
      <c r="D3819" t="s">
        <v>507</v>
      </c>
      <c r="E3819" t="str">
        <f>VLOOKUP(D3819,'B-Business Capability'!B:H,5,FALSE)</f>
        <v>Product &amp; Software Development</v>
      </c>
      <c r="F3819" t="str">
        <f>VLOOKUP(D3819,'B-Business Capability'!B:H,6,FALSE)</f>
        <v>Engineering</v>
      </c>
      <c r="G3819" t="str">
        <f>VLOOKUP(D3819,'B-Business Capability'!B:H,7,FALSE)</f>
        <v>Construction &amp; Development</v>
      </c>
      <c r="I3819" t="s">
        <v>253</v>
      </c>
      <c r="J3819" t="s">
        <v>1614</v>
      </c>
      <c r="K3819" t="s">
        <v>1623</v>
      </c>
      <c r="L3819" t="s">
        <v>938</v>
      </c>
      <c r="M3819" t="str">
        <f>VLOOKUP(L3819,'A-Applications'!B:D,3,FALSE)</f>
        <v>TortoiseGit</v>
      </c>
      <c r="N3819" t="s">
        <v>53</v>
      </c>
      <c r="O3819" s="42" t="s">
        <v>54</v>
      </c>
      <c r="P3819" t="s">
        <v>916</v>
      </c>
      <c r="Q3819" t="str">
        <f>VLOOKUP(KamstrupData[[#This Row],[IdLevel123]],'B-Business Capability'!B:L,10,FALSE)</f>
        <v>Idea-to-Release (I2R)</v>
      </c>
      <c r="R3819">
        <f>VLOOKUP(KamstrupData[[#This Row],[IdLevel123]],'B-Business Capability'!B:L,11,FALSE)</f>
        <v>420</v>
      </c>
      <c r="T3819" t="s">
        <v>1637</v>
      </c>
      <c r="U3819" t="str">
        <f>_xlfn.CONCAT(KamstrupData[[#This Row],[CountryCode]],"_",KamstrupData[[#This Row],[Business Area]],"_",KamstrupData[[#This Row],[DepartmentTeam]])</f>
        <v>DK10_Water - Technology Hardware_FW</v>
      </c>
      <c r="V3819" t="str">
        <f>VLOOKUP(KamstrupData[[#This Row],[ORG_Concat]],'O-Organization'!F:H,3,FALSE)</f>
        <v>11099_DK10_Water_Water - Technology Hardware_FW</v>
      </c>
    </row>
    <row r="3820" spans="4:22">
      <c r="D3820" t="s">
        <v>507</v>
      </c>
      <c r="E3820" t="str">
        <f>VLOOKUP(D3820,'B-Business Capability'!B:H,5,FALSE)</f>
        <v>Product &amp; Software Development</v>
      </c>
      <c r="F3820" t="str">
        <f>VLOOKUP(D3820,'B-Business Capability'!B:H,6,FALSE)</f>
        <v>Engineering</v>
      </c>
      <c r="G3820" t="str">
        <f>VLOOKUP(D3820,'B-Business Capability'!B:H,7,FALSE)</f>
        <v>Construction &amp; Development</v>
      </c>
      <c r="I3820" t="s">
        <v>253</v>
      </c>
      <c r="J3820" t="s">
        <v>1614</v>
      </c>
      <c r="K3820" t="s">
        <v>883</v>
      </c>
      <c r="L3820" t="s">
        <v>938</v>
      </c>
      <c r="M3820" t="str">
        <f>VLOOKUP(L3820,'A-Applications'!B:D,3,FALSE)</f>
        <v>TortoiseGit</v>
      </c>
      <c r="N3820" t="s">
        <v>53</v>
      </c>
      <c r="O3820" s="42" t="s">
        <v>54</v>
      </c>
      <c r="P3820" t="s">
        <v>407</v>
      </c>
      <c r="Q3820" t="str">
        <f>VLOOKUP(KamstrupData[[#This Row],[IdLevel123]],'B-Business Capability'!B:L,10,FALSE)</f>
        <v>Idea-to-Release (I2R)</v>
      </c>
      <c r="R3820">
        <f>VLOOKUP(KamstrupData[[#This Row],[IdLevel123]],'B-Business Capability'!B:L,11,FALSE)</f>
        <v>420</v>
      </c>
      <c r="T3820" t="s">
        <v>1617</v>
      </c>
      <c r="U3820" t="str">
        <f>_xlfn.CONCAT(KamstrupData[[#This Row],[CountryCode]],"_",KamstrupData[[#This Row],[Business Area]],"_",KamstrupData[[#This Row],[DepartmentTeam]])</f>
        <v>DK10_Water - Technology Hardware_Hardware</v>
      </c>
      <c r="V3820" t="str">
        <f>VLOOKUP(KamstrupData[[#This Row],[ORG_Concat]],'O-Organization'!F:H,3,FALSE)</f>
        <v>11100_DK10_Water_Water - Technology Hardware_Hardware</v>
      </c>
    </row>
    <row r="3821" spans="4:22">
      <c r="D3821" t="s">
        <v>507</v>
      </c>
      <c r="E3821" t="str">
        <f>VLOOKUP(D3821,'B-Business Capability'!B:H,5,FALSE)</f>
        <v>Product &amp; Software Development</v>
      </c>
      <c r="F3821" t="str">
        <f>VLOOKUP(D3821,'B-Business Capability'!B:H,6,FALSE)</f>
        <v>Engineering</v>
      </c>
      <c r="G3821" t="str">
        <f>VLOOKUP(D3821,'B-Business Capability'!B:H,7,FALSE)</f>
        <v>Construction &amp; Development</v>
      </c>
      <c r="I3821" t="s">
        <v>253</v>
      </c>
      <c r="J3821" t="s">
        <v>1614</v>
      </c>
      <c r="K3821" t="s">
        <v>1623</v>
      </c>
      <c r="L3821" t="s">
        <v>1165</v>
      </c>
      <c r="M3821" t="str">
        <f>VLOOKUP(L3821,'A-Applications'!B:D,3,FALSE)</f>
        <v>LTspice</v>
      </c>
      <c r="N3821" t="s">
        <v>53</v>
      </c>
      <c r="O3821" s="42" t="s">
        <v>54</v>
      </c>
      <c r="P3821" t="s">
        <v>916</v>
      </c>
      <c r="Q3821" t="str">
        <f>VLOOKUP(KamstrupData[[#This Row],[IdLevel123]],'B-Business Capability'!B:L,10,FALSE)</f>
        <v>Idea-to-Release (I2R)</v>
      </c>
      <c r="R3821">
        <f>VLOOKUP(KamstrupData[[#This Row],[IdLevel123]],'B-Business Capability'!B:L,11,FALSE)</f>
        <v>420</v>
      </c>
      <c r="T3821" t="s">
        <v>1637</v>
      </c>
      <c r="U3821" t="str">
        <f>_xlfn.CONCAT(KamstrupData[[#This Row],[CountryCode]],"_",KamstrupData[[#This Row],[Business Area]],"_",KamstrupData[[#This Row],[DepartmentTeam]])</f>
        <v>DK10_Water - Technology Hardware_FW</v>
      </c>
      <c r="V3821" t="str">
        <f>VLOOKUP(KamstrupData[[#This Row],[ORG_Concat]],'O-Organization'!F:H,3,FALSE)</f>
        <v>11099_DK10_Water_Water - Technology Hardware_FW</v>
      </c>
    </row>
    <row r="3822" spans="4:22">
      <c r="D3822" t="s">
        <v>507</v>
      </c>
      <c r="E3822" t="str">
        <f>VLOOKUP(D3822,'B-Business Capability'!B:H,5,FALSE)</f>
        <v>Product &amp; Software Development</v>
      </c>
      <c r="F3822" t="str">
        <f>VLOOKUP(D3822,'B-Business Capability'!B:H,6,FALSE)</f>
        <v>Engineering</v>
      </c>
      <c r="G3822" t="str">
        <f>VLOOKUP(D3822,'B-Business Capability'!B:H,7,FALSE)</f>
        <v>Construction &amp; Development</v>
      </c>
      <c r="I3822" t="s">
        <v>253</v>
      </c>
      <c r="J3822" t="s">
        <v>1614</v>
      </c>
      <c r="K3822" t="s">
        <v>883</v>
      </c>
      <c r="L3822" t="s">
        <v>1165</v>
      </c>
      <c r="M3822" t="str">
        <f>VLOOKUP(L3822,'A-Applications'!B:D,3,FALSE)</f>
        <v>LTspice</v>
      </c>
      <c r="N3822" t="s">
        <v>53</v>
      </c>
      <c r="O3822" s="42" t="s">
        <v>54</v>
      </c>
      <c r="P3822" t="s">
        <v>407</v>
      </c>
      <c r="Q3822" t="str">
        <f>VLOOKUP(KamstrupData[[#This Row],[IdLevel123]],'B-Business Capability'!B:L,10,FALSE)</f>
        <v>Idea-to-Release (I2R)</v>
      </c>
      <c r="R3822">
        <f>VLOOKUP(KamstrupData[[#This Row],[IdLevel123]],'B-Business Capability'!B:L,11,FALSE)</f>
        <v>420</v>
      </c>
      <c r="T3822" t="s">
        <v>1617</v>
      </c>
      <c r="U3822" t="str">
        <f>_xlfn.CONCAT(KamstrupData[[#This Row],[CountryCode]],"_",KamstrupData[[#This Row],[Business Area]],"_",KamstrupData[[#This Row],[DepartmentTeam]])</f>
        <v>DK10_Water - Technology Hardware_Hardware</v>
      </c>
      <c r="V3822" t="str">
        <f>VLOOKUP(KamstrupData[[#This Row],[ORG_Concat]],'O-Organization'!F:H,3,FALSE)</f>
        <v>11100_DK10_Water_Water - Technology Hardware_Hardware</v>
      </c>
    </row>
    <row r="3823" spans="4:22">
      <c r="D3823" t="s">
        <v>507</v>
      </c>
      <c r="E3823" t="str">
        <f>VLOOKUP(D3823,'B-Business Capability'!B:H,5,FALSE)</f>
        <v>Product &amp; Software Development</v>
      </c>
      <c r="F3823" t="str">
        <f>VLOOKUP(D3823,'B-Business Capability'!B:H,6,FALSE)</f>
        <v>Engineering</v>
      </c>
      <c r="G3823" t="str">
        <f>VLOOKUP(D3823,'B-Business Capability'!B:H,7,FALSE)</f>
        <v>Construction &amp; Development</v>
      </c>
      <c r="I3823" t="s">
        <v>253</v>
      </c>
      <c r="J3823" t="s">
        <v>1614</v>
      </c>
      <c r="K3823" t="s">
        <v>1623</v>
      </c>
      <c r="L3823" t="s">
        <v>1167</v>
      </c>
      <c r="M3823" t="str">
        <f>VLOOKUP(L3823,'A-Applications'!B:D,3,FALSE)</f>
        <v>Kamstrup LogView HCW</v>
      </c>
      <c r="N3823" t="s">
        <v>53</v>
      </c>
      <c r="O3823" s="42" t="s">
        <v>54</v>
      </c>
      <c r="P3823" t="s">
        <v>916</v>
      </c>
      <c r="Q3823" t="str">
        <f>VLOOKUP(KamstrupData[[#This Row],[IdLevel123]],'B-Business Capability'!B:L,10,FALSE)</f>
        <v>Idea-to-Release (I2R)</v>
      </c>
      <c r="R3823">
        <f>VLOOKUP(KamstrupData[[#This Row],[IdLevel123]],'B-Business Capability'!B:L,11,FALSE)</f>
        <v>420</v>
      </c>
      <c r="T3823" t="s">
        <v>1637</v>
      </c>
      <c r="U3823" t="str">
        <f>_xlfn.CONCAT(KamstrupData[[#This Row],[CountryCode]],"_",KamstrupData[[#This Row],[Business Area]],"_",KamstrupData[[#This Row],[DepartmentTeam]])</f>
        <v>DK10_Water - Technology Hardware_FW</v>
      </c>
      <c r="V3823" t="str">
        <f>VLOOKUP(KamstrupData[[#This Row],[ORG_Concat]],'O-Organization'!F:H,3,FALSE)</f>
        <v>11099_DK10_Water_Water - Technology Hardware_FW</v>
      </c>
    </row>
    <row r="3824" spans="4:22">
      <c r="D3824" t="s">
        <v>507</v>
      </c>
      <c r="E3824" t="str">
        <f>VLOOKUP(D3824,'B-Business Capability'!B:H,5,FALSE)</f>
        <v>Product &amp; Software Development</v>
      </c>
      <c r="F3824" t="str">
        <f>VLOOKUP(D3824,'B-Business Capability'!B:H,6,FALSE)</f>
        <v>Engineering</v>
      </c>
      <c r="G3824" t="str">
        <f>VLOOKUP(D3824,'B-Business Capability'!B:H,7,FALSE)</f>
        <v>Construction &amp; Development</v>
      </c>
      <c r="I3824" t="s">
        <v>253</v>
      </c>
      <c r="J3824" t="s">
        <v>1614</v>
      </c>
      <c r="K3824" t="s">
        <v>883</v>
      </c>
      <c r="L3824" t="s">
        <v>1167</v>
      </c>
      <c r="M3824" t="str">
        <f>VLOOKUP(L3824,'A-Applications'!B:D,3,FALSE)</f>
        <v>Kamstrup LogView HCW</v>
      </c>
      <c r="N3824" t="s">
        <v>53</v>
      </c>
      <c r="O3824" s="42" t="s">
        <v>54</v>
      </c>
      <c r="P3824" t="s">
        <v>407</v>
      </c>
      <c r="Q3824" t="str">
        <f>VLOOKUP(KamstrupData[[#This Row],[IdLevel123]],'B-Business Capability'!B:L,10,FALSE)</f>
        <v>Idea-to-Release (I2R)</v>
      </c>
      <c r="R3824">
        <f>VLOOKUP(KamstrupData[[#This Row],[IdLevel123]],'B-Business Capability'!B:L,11,FALSE)</f>
        <v>420</v>
      </c>
      <c r="T3824" t="s">
        <v>1617</v>
      </c>
      <c r="U3824" t="str">
        <f>_xlfn.CONCAT(KamstrupData[[#This Row],[CountryCode]],"_",KamstrupData[[#This Row],[Business Area]],"_",KamstrupData[[#This Row],[DepartmentTeam]])</f>
        <v>DK10_Water - Technology Hardware_Hardware</v>
      </c>
      <c r="V3824" t="str">
        <f>VLOOKUP(KamstrupData[[#This Row],[ORG_Concat]],'O-Organization'!F:H,3,FALSE)</f>
        <v>11100_DK10_Water_Water - Technology Hardware_Hardware</v>
      </c>
    </row>
    <row r="3825" spans="4:22">
      <c r="D3825" t="s">
        <v>507</v>
      </c>
      <c r="E3825" t="str">
        <f>VLOOKUP(D3825,'B-Business Capability'!B:H,5,FALSE)</f>
        <v>Product &amp; Software Development</v>
      </c>
      <c r="F3825" t="str">
        <f>VLOOKUP(D3825,'B-Business Capability'!B:H,6,FALSE)</f>
        <v>Engineering</v>
      </c>
      <c r="G3825" t="str">
        <f>VLOOKUP(D3825,'B-Business Capability'!B:H,7,FALSE)</f>
        <v>Construction &amp; Development</v>
      </c>
      <c r="I3825" t="s">
        <v>253</v>
      </c>
      <c r="J3825" t="s">
        <v>1614</v>
      </c>
      <c r="K3825" t="s">
        <v>1615</v>
      </c>
      <c r="L3825" t="s">
        <v>1167</v>
      </c>
      <c r="M3825" t="str">
        <f>VLOOKUP(L3825,'A-Applications'!B:D,3,FALSE)</f>
        <v>Kamstrup LogView HCW</v>
      </c>
      <c r="N3825" t="s">
        <v>53</v>
      </c>
      <c r="O3825" s="42" t="s">
        <v>54</v>
      </c>
      <c r="P3825" t="s">
        <v>407</v>
      </c>
      <c r="Q3825" t="str">
        <f>VLOOKUP(KamstrupData[[#This Row],[IdLevel123]],'B-Business Capability'!B:L,10,FALSE)</f>
        <v>Idea-to-Release (I2R)</v>
      </c>
      <c r="R3825">
        <f>VLOOKUP(KamstrupData[[#This Row],[IdLevel123]],'B-Business Capability'!B:L,11,FALSE)</f>
        <v>420</v>
      </c>
      <c r="T3825" t="s">
        <v>1620</v>
      </c>
      <c r="U3825" t="str">
        <f>_xlfn.CONCAT(KamstrupData[[#This Row],[CountryCode]],"_",KamstrupData[[#This Row],[Business Area]],"_",KamstrupData[[#This Row],[DepartmentTeam]])</f>
        <v>DK10_Water - Technology Hardware_Mech</v>
      </c>
      <c r="V3825" t="str">
        <f>VLOOKUP(KamstrupData[[#This Row],[ORG_Concat]],'O-Organization'!F:H,3,FALSE)</f>
        <v>11101_DK10_Water_Water - Technology Hardware_Mech</v>
      </c>
    </row>
    <row r="3826" spans="4:22">
      <c r="D3826" t="s">
        <v>507</v>
      </c>
      <c r="E3826" t="str">
        <f>VLOOKUP(D3826,'B-Business Capability'!B:H,5,FALSE)</f>
        <v>Product &amp; Software Development</v>
      </c>
      <c r="F3826" t="str">
        <f>VLOOKUP(D3826,'B-Business Capability'!B:H,6,FALSE)</f>
        <v>Engineering</v>
      </c>
      <c r="G3826" t="str">
        <f>VLOOKUP(D3826,'B-Business Capability'!B:H,7,FALSE)</f>
        <v>Construction &amp; Development</v>
      </c>
      <c r="I3826" t="s">
        <v>253</v>
      </c>
      <c r="J3826" t="s">
        <v>1614</v>
      </c>
      <c r="K3826" t="s">
        <v>1618</v>
      </c>
      <c r="L3826" t="s">
        <v>1167</v>
      </c>
      <c r="M3826" t="str">
        <f>VLOOKUP(L3826,'A-Applications'!B:D,3,FALSE)</f>
        <v>Kamstrup LogView HCW</v>
      </c>
      <c r="N3826" t="s">
        <v>53</v>
      </c>
      <c r="O3826" s="42" t="s">
        <v>54</v>
      </c>
      <c r="P3826" t="s">
        <v>407</v>
      </c>
      <c r="Q3826" t="str">
        <f>VLOOKUP(KamstrupData[[#This Row],[IdLevel123]],'B-Business Capability'!B:L,10,FALSE)</f>
        <v>Idea-to-Release (I2R)</v>
      </c>
      <c r="R3826">
        <f>VLOOKUP(KamstrupData[[#This Row],[IdLevel123]],'B-Business Capability'!B:L,11,FALSE)</f>
        <v>420</v>
      </c>
      <c r="T3826" t="s">
        <v>1651</v>
      </c>
      <c r="U3826" t="str">
        <f>_xlfn.CONCAT(KamstrupData[[#This Row],[CountryCode]],"_",KamstrupData[[#This Row],[Business Area]],"_",KamstrupData[[#This Row],[DepartmentTeam]])</f>
        <v>DK10_Water - Technology Hardware_Tech</v>
      </c>
      <c r="V3826" t="str">
        <f>VLOOKUP(KamstrupData[[#This Row],[ORG_Concat]],'O-Organization'!F:H,3,FALSE)</f>
        <v>11102_DK10_Water_Water - Technology Hardware_Tech</v>
      </c>
    </row>
    <row r="3827" spans="4:22">
      <c r="D3827" t="s">
        <v>507</v>
      </c>
      <c r="E3827" t="str">
        <f>VLOOKUP(D3827,'B-Business Capability'!B:H,5,FALSE)</f>
        <v>Product &amp; Software Development</v>
      </c>
      <c r="F3827" t="str">
        <f>VLOOKUP(D3827,'B-Business Capability'!B:H,6,FALSE)</f>
        <v>Engineering</v>
      </c>
      <c r="G3827" t="str">
        <f>VLOOKUP(D3827,'B-Business Capability'!B:H,7,FALSE)</f>
        <v>Construction &amp; Development</v>
      </c>
      <c r="I3827" t="s">
        <v>253</v>
      </c>
      <c r="J3827" t="s">
        <v>1614</v>
      </c>
      <c r="K3827" t="s">
        <v>1623</v>
      </c>
      <c r="L3827" t="s">
        <v>1168</v>
      </c>
      <c r="M3827" t="str">
        <f>VLOOKUP(L3827,'A-Applications'!B:D,3,FALSE)</f>
        <v>MC visual C++ redistributable</v>
      </c>
      <c r="N3827" t="s">
        <v>53</v>
      </c>
      <c r="O3827" s="42" t="s">
        <v>54</v>
      </c>
      <c r="P3827" t="s">
        <v>916</v>
      </c>
      <c r="Q3827" t="str">
        <f>VLOOKUP(KamstrupData[[#This Row],[IdLevel123]],'B-Business Capability'!B:L,10,FALSE)</f>
        <v>Idea-to-Release (I2R)</v>
      </c>
      <c r="R3827">
        <f>VLOOKUP(KamstrupData[[#This Row],[IdLevel123]],'B-Business Capability'!B:L,11,FALSE)</f>
        <v>420</v>
      </c>
      <c r="T3827" t="s">
        <v>1637</v>
      </c>
      <c r="U3827" t="str">
        <f>_xlfn.CONCAT(KamstrupData[[#This Row],[CountryCode]],"_",KamstrupData[[#This Row],[Business Area]],"_",KamstrupData[[#This Row],[DepartmentTeam]])</f>
        <v>DK10_Water - Technology Hardware_FW</v>
      </c>
      <c r="V3827" t="str">
        <f>VLOOKUP(KamstrupData[[#This Row],[ORG_Concat]],'O-Organization'!F:H,3,FALSE)</f>
        <v>11099_DK10_Water_Water - Technology Hardware_FW</v>
      </c>
    </row>
    <row r="3828" spans="4:22">
      <c r="D3828" t="s">
        <v>507</v>
      </c>
      <c r="E3828" t="str">
        <f>VLOOKUP(D3828,'B-Business Capability'!B:H,5,FALSE)</f>
        <v>Product &amp; Software Development</v>
      </c>
      <c r="F3828" t="str">
        <f>VLOOKUP(D3828,'B-Business Capability'!B:H,6,FALSE)</f>
        <v>Engineering</v>
      </c>
      <c r="G3828" t="str">
        <f>VLOOKUP(D3828,'B-Business Capability'!B:H,7,FALSE)</f>
        <v>Construction &amp; Development</v>
      </c>
      <c r="I3828" t="s">
        <v>253</v>
      </c>
      <c r="J3828" t="s">
        <v>1614</v>
      </c>
      <c r="K3828" t="s">
        <v>883</v>
      </c>
      <c r="L3828" t="s">
        <v>1168</v>
      </c>
      <c r="M3828" t="str">
        <f>VLOOKUP(L3828,'A-Applications'!B:D,3,FALSE)</f>
        <v>MC visual C++ redistributable</v>
      </c>
      <c r="N3828" t="s">
        <v>53</v>
      </c>
      <c r="O3828" s="42" t="s">
        <v>54</v>
      </c>
      <c r="P3828" t="s">
        <v>407</v>
      </c>
      <c r="Q3828" t="str">
        <f>VLOOKUP(KamstrupData[[#This Row],[IdLevel123]],'B-Business Capability'!B:L,10,FALSE)</f>
        <v>Idea-to-Release (I2R)</v>
      </c>
      <c r="R3828">
        <f>VLOOKUP(KamstrupData[[#This Row],[IdLevel123]],'B-Business Capability'!B:L,11,FALSE)</f>
        <v>420</v>
      </c>
      <c r="T3828" t="s">
        <v>1617</v>
      </c>
      <c r="U3828" t="str">
        <f>_xlfn.CONCAT(KamstrupData[[#This Row],[CountryCode]],"_",KamstrupData[[#This Row],[Business Area]],"_",KamstrupData[[#This Row],[DepartmentTeam]])</f>
        <v>DK10_Water - Technology Hardware_Hardware</v>
      </c>
      <c r="V3828" t="str">
        <f>VLOOKUP(KamstrupData[[#This Row],[ORG_Concat]],'O-Organization'!F:H,3,FALSE)</f>
        <v>11100_DK10_Water_Water - Technology Hardware_Hardware</v>
      </c>
    </row>
    <row r="3829" spans="4:22">
      <c r="D3829" t="s">
        <v>507</v>
      </c>
      <c r="E3829" t="str">
        <f>VLOOKUP(D3829,'B-Business Capability'!B:H,5,FALSE)</f>
        <v>Product &amp; Software Development</v>
      </c>
      <c r="F3829" t="str">
        <f>VLOOKUP(D3829,'B-Business Capability'!B:H,6,FALSE)</f>
        <v>Engineering</v>
      </c>
      <c r="G3829" t="str">
        <f>VLOOKUP(D3829,'B-Business Capability'!B:H,7,FALSE)</f>
        <v>Construction &amp; Development</v>
      </c>
      <c r="I3829" t="s">
        <v>253</v>
      </c>
      <c r="J3829" t="s">
        <v>1614</v>
      </c>
      <c r="K3829" t="s">
        <v>883</v>
      </c>
      <c r="L3829" t="s">
        <v>1169</v>
      </c>
      <c r="M3829" t="str">
        <f>VLOOKUP(L3829,'A-Applications'!B:D,3,FALSE)</f>
        <v>Kamstrup KamWaterMeter</v>
      </c>
      <c r="N3829" t="s">
        <v>53</v>
      </c>
      <c r="O3829" s="42" t="s">
        <v>54</v>
      </c>
      <c r="P3829" t="s">
        <v>407</v>
      </c>
      <c r="Q3829" t="str">
        <f>VLOOKUP(KamstrupData[[#This Row],[IdLevel123]],'B-Business Capability'!B:L,10,FALSE)</f>
        <v>Idea-to-Release (I2R)</v>
      </c>
      <c r="R3829">
        <f>VLOOKUP(KamstrupData[[#This Row],[IdLevel123]],'B-Business Capability'!B:L,11,FALSE)</f>
        <v>420</v>
      </c>
      <c r="T3829" t="s">
        <v>1617</v>
      </c>
      <c r="U3829" t="str">
        <f>_xlfn.CONCAT(KamstrupData[[#This Row],[CountryCode]],"_",KamstrupData[[#This Row],[Business Area]],"_",KamstrupData[[#This Row],[DepartmentTeam]])</f>
        <v>DK10_Water - Technology Hardware_Hardware</v>
      </c>
      <c r="V3829" t="str">
        <f>VLOOKUP(KamstrupData[[#This Row],[ORG_Concat]],'O-Organization'!F:H,3,FALSE)</f>
        <v>11100_DK10_Water_Water - Technology Hardware_Hardware</v>
      </c>
    </row>
    <row r="3830" spans="4:22">
      <c r="D3830" t="s">
        <v>507</v>
      </c>
      <c r="E3830" t="str">
        <f>VLOOKUP(D3830,'B-Business Capability'!B:H,5,FALSE)</f>
        <v>Product &amp; Software Development</v>
      </c>
      <c r="F3830" t="str">
        <f>VLOOKUP(D3830,'B-Business Capability'!B:H,6,FALSE)</f>
        <v>Engineering</v>
      </c>
      <c r="G3830" t="str">
        <f>VLOOKUP(D3830,'B-Business Capability'!B:H,7,FALSE)</f>
        <v>Construction &amp; Development</v>
      </c>
      <c r="I3830" t="s">
        <v>253</v>
      </c>
      <c r="J3830" t="s">
        <v>1614</v>
      </c>
      <c r="K3830" t="s">
        <v>1615</v>
      </c>
      <c r="L3830" t="s">
        <v>1169</v>
      </c>
      <c r="M3830" t="str">
        <f>VLOOKUP(L3830,'A-Applications'!B:D,3,FALSE)</f>
        <v>Kamstrup KamWaterMeter</v>
      </c>
      <c r="N3830" t="s">
        <v>53</v>
      </c>
      <c r="O3830" s="42" t="s">
        <v>54</v>
      </c>
      <c r="P3830" t="s">
        <v>407</v>
      </c>
      <c r="Q3830" t="str">
        <f>VLOOKUP(KamstrupData[[#This Row],[IdLevel123]],'B-Business Capability'!B:L,10,FALSE)</f>
        <v>Idea-to-Release (I2R)</v>
      </c>
      <c r="R3830">
        <f>VLOOKUP(KamstrupData[[#This Row],[IdLevel123]],'B-Business Capability'!B:L,11,FALSE)</f>
        <v>420</v>
      </c>
      <c r="T3830" t="s">
        <v>1620</v>
      </c>
      <c r="U3830" t="str">
        <f>_xlfn.CONCAT(KamstrupData[[#This Row],[CountryCode]],"_",KamstrupData[[#This Row],[Business Area]],"_",KamstrupData[[#This Row],[DepartmentTeam]])</f>
        <v>DK10_Water - Technology Hardware_Mech</v>
      </c>
      <c r="V3830" t="str">
        <f>VLOOKUP(KamstrupData[[#This Row],[ORG_Concat]],'O-Organization'!F:H,3,FALSE)</f>
        <v>11101_DK10_Water_Water - Technology Hardware_Mech</v>
      </c>
    </row>
    <row r="3831" spans="4:22">
      <c r="D3831" t="s">
        <v>507</v>
      </c>
      <c r="E3831" t="str">
        <f>VLOOKUP(D3831,'B-Business Capability'!B:H,5,FALSE)</f>
        <v>Product &amp; Software Development</v>
      </c>
      <c r="F3831" t="str">
        <f>VLOOKUP(D3831,'B-Business Capability'!B:H,6,FALSE)</f>
        <v>Engineering</v>
      </c>
      <c r="G3831" t="str">
        <f>VLOOKUP(D3831,'B-Business Capability'!B:H,7,FALSE)</f>
        <v>Construction &amp; Development</v>
      </c>
      <c r="I3831" t="s">
        <v>253</v>
      </c>
      <c r="J3831" t="s">
        <v>1614</v>
      </c>
      <c r="K3831" t="s">
        <v>1615</v>
      </c>
      <c r="L3831" t="s">
        <v>1171</v>
      </c>
      <c r="M3831" t="str">
        <f>VLOOKUP(L3831,'A-Applications'!B:D,3,FALSE)</f>
        <v>FreeFileSync</v>
      </c>
      <c r="N3831" t="s">
        <v>53</v>
      </c>
      <c r="O3831" s="42" t="s">
        <v>54</v>
      </c>
      <c r="P3831" t="s">
        <v>407</v>
      </c>
      <c r="Q3831" t="str">
        <f>VLOOKUP(KamstrupData[[#This Row],[IdLevel123]],'B-Business Capability'!B:L,10,FALSE)</f>
        <v>Idea-to-Release (I2R)</v>
      </c>
      <c r="R3831">
        <f>VLOOKUP(KamstrupData[[#This Row],[IdLevel123]],'B-Business Capability'!B:L,11,FALSE)</f>
        <v>420</v>
      </c>
      <c r="T3831" t="s">
        <v>1652</v>
      </c>
      <c r="U3831" t="str">
        <f>_xlfn.CONCAT(KamstrupData[[#This Row],[CountryCode]],"_",KamstrupData[[#This Row],[Business Area]],"_",KamstrupData[[#This Row],[DepartmentTeam]])</f>
        <v>DK10_Water - Technology Hardware_Mech</v>
      </c>
      <c r="V3831" t="str">
        <f>VLOOKUP(KamstrupData[[#This Row],[ORG_Concat]],'O-Organization'!F:H,3,FALSE)</f>
        <v>11101_DK10_Water_Water - Technology Hardware_Mech</v>
      </c>
    </row>
    <row r="3832" spans="4:22">
      <c r="D3832" t="s">
        <v>507</v>
      </c>
      <c r="E3832" t="str">
        <f>VLOOKUP(D3832,'B-Business Capability'!B:H,5,FALSE)</f>
        <v>Product &amp; Software Development</v>
      </c>
      <c r="F3832" t="str">
        <f>VLOOKUP(D3832,'B-Business Capability'!B:H,6,FALSE)</f>
        <v>Engineering</v>
      </c>
      <c r="G3832" t="str">
        <f>VLOOKUP(D3832,'B-Business Capability'!B:H,7,FALSE)</f>
        <v>Construction &amp; Development</v>
      </c>
      <c r="I3832" t="s">
        <v>253</v>
      </c>
      <c r="J3832" t="s">
        <v>1614</v>
      </c>
      <c r="K3832" t="s">
        <v>883</v>
      </c>
      <c r="L3832" t="s">
        <v>227</v>
      </c>
      <c r="M3832" t="str">
        <f>VLOOKUP(L3832,'A-Applications'!B:D,3,FALSE)</f>
        <v>eDrawing</v>
      </c>
      <c r="N3832" t="s">
        <v>53</v>
      </c>
      <c r="O3832" s="42" t="s">
        <v>54</v>
      </c>
      <c r="P3832" t="s">
        <v>407</v>
      </c>
      <c r="Q3832" t="str">
        <f>VLOOKUP(KamstrupData[[#This Row],[IdLevel123]],'B-Business Capability'!B:L,10,FALSE)</f>
        <v>Idea-to-Release (I2R)</v>
      </c>
      <c r="R3832">
        <f>VLOOKUP(KamstrupData[[#This Row],[IdLevel123]],'B-Business Capability'!B:L,11,FALSE)</f>
        <v>420</v>
      </c>
      <c r="T3832" t="s">
        <v>1617</v>
      </c>
      <c r="U3832" t="str">
        <f>_xlfn.CONCAT(KamstrupData[[#This Row],[CountryCode]],"_",KamstrupData[[#This Row],[Business Area]],"_",KamstrupData[[#This Row],[DepartmentTeam]])</f>
        <v>DK10_Water - Technology Hardware_Hardware</v>
      </c>
      <c r="V3832" t="str">
        <f>VLOOKUP(KamstrupData[[#This Row],[ORG_Concat]],'O-Organization'!F:H,3,FALSE)</f>
        <v>11100_DK10_Water_Water - Technology Hardware_Hardware</v>
      </c>
    </row>
    <row r="3833" spans="4:22">
      <c r="D3833" t="s">
        <v>507</v>
      </c>
      <c r="E3833" t="str">
        <f>VLOOKUP(D3833,'B-Business Capability'!B:H,5,FALSE)</f>
        <v>Product &amp; Software Development</v>
      </c>
      <c r="F3833" t="str">
        <f>VLOOKUP(D3833,'B-Business Capability'!B:H,6,FALSE)</f>
        <v>Engineering</v>
      </c>
      <c r="G3833" t="str">
        <f>VLOOKUP(D3833,'B-Business Capability'!B:H,7,FALSE)</f>
        <v>Construction &amp; Development</v>
      </c>
      <c r="I3833" t="s">
        <v>253</v>
      </c>
      <c r="J3833" t="s">
        <v>1614</v>
      </c>
      <c r="K3833" t="s">
        <v>883</v>
      </c>
      <c r="L3833" t="s">
        <v>939</v>
      </c>
      <c r="M3833" t="str">
        <f>VLOOKUP(L3833,'A-Applications'!B:D,3,FALSE)</f>
        <v>Qucs</v>
      </c>
      <c r="N3833" t="s">
        <v>53</v>
      </c>
      <c r="O3833" s="42" t="s">
        <v>54</v>
      </c>
      <c r="P3833" t="s">
        <v>407</v>
      </c>
      <c r="Q3833" t="str">
        <f>VLOOKUP(KamstrupData[[#This Row],[IdLevel123]],'B-Business Capability'!B:L,10,FALSE)</f>
        <v>Idea-to-Release (I2R)</v>
      </c>
      <c r="R3833">
        <f>VLOOKUP(KamstrupData[[#This Row],[IdLevel123]],'B-Business Capability'!B:L,11,FALSE)</f>
        <v>420</v>
      </c>
      <c r="T3833" t="s">
        <v>1617</v>
      </c>
      <c r="U3833" t="str">
        <f>_xlfn.CONCAT(KamstrupData[[#This Row],[CountryCode]],"_",KamstrupData[[#This Row],[Business Area]],"_",KamstrupData[[#This Row],[DepartmentTeam]])</f>
        <v>DK10_Water - Technology Hardware_Hardware</v>
      </c>
      <c r="V3833" t="str">
        <f>VLOOKUP(KamstrupData[[#This Row],[ORG_Concat]],'O-Organization'!F:H,3,FALSE)</f>
        <v>11100_DK10_Water_Water - Technology Hardware_Hardware</v>
      </c>
    </row>
    <row r="3834" spans="4:22">
      <c r="D3834" t="s">
        <v>507</v>
      </c>
      <c r="E3834" t="str">
        <f>VLOOKUP(D3834,'B-Business Capability'!B:H,5,FALSE)</f>
        <v>Product &amp; Software Development</v>
      </c>
      <c r="F3834" t="str">
        <f>VLOOKUP(D3834,'B-Business Capability'!B:H,6,FALSE)</f>
        <v>Engineering</v>
      </c>
      <c r="G3834" t="str">
        <f>VLOOKUP(D3834,'B-Business Capability'!B:H,7,FALSE)</f>
        <v>Construction &amp; Development</v>
      </c>
      <c r="I3834" t="s">
        <v>253</v>
      </c>
      <c r="J3834" t="s">
        <v>1614</v>
      </c>
      <c r="K3834" t="s">
        <v>883</v>
      </c>
      <c r="L3834" t="s">
        <v>1172</v>
      </c>
      <c r="M3834" t="str">
        <f>VLOOKUP(L3834,'A-Applications'!B:D,3,FALSE)</f>
        <v>Saturn PCB toolkit</v>
      </c>
      <c r="N3834" t="s">
        <v>53</v>
      </c>
      <c r="O3834" s="42" t="s">
        <v>54</v>
      </c>
      <c r="P3834" t="s">
        <v>407</v>
      </c>
      <c r="Q3834" t="str">
        <f>VLOOKUP(KamstrupData[[#This Row],[IdLevel123]],'B-Business Capability'!B:L,10,FALSE)</f>
        <v>Idea-to-Release (I2R)</v>
      </c>
      <c r="R3834">
        <f>VLOOKUP(KamstrupData[[#This Row],[IdLevel123]],'B-Business Capability'!B:L,11,FALSE)</f>
        <v>420</v>
      </c>
      <c r="T3834" t="s">
        <v>1617</v>
      </c>
      <c r="U3834" t="str">
        <f>_xlfn.CONCAT(KamstrupData[[#This Row],[CountryCode]],"_",KamstrupData[[#This Row],[Business Area]],"_",KamstrupData[[#This Row],[DepartmentTeam]])</f>
        <v>DK10_Water - Technology Hardware_Hardware</v>
      </c>
      <c r="V3834" t="str">
        <f>VLOOKUP(KamstrupData[[#This Row],[ORG_Concat]],'O-Organization'!F:H,3,FALSE)</f>
        <v>11100_DK10_Water_Water - Technology Hardware_Hardware</v>
      </c>
    </row>
    <row r="3835" spans="4:22">
      <c r="D3835" t="s">
        <v>507</v>
      </c>
      <c r="E3835" t="str">
        <f>VLOOKUP(D3835,'B-Business Capability'!B:H,5,FALSE)</f>
        <v>Product &amp; Software Development</v>
      </c>
      <c r="F3835" t="str">
        <f>VLOOKUP(D3835,'B-Business Capability'!B:H,6,FALSE)</f>
        <v>Engineering</v>
      </c>
      <c r="G3835" t="str">
        <f>VLOOKUP(D3835,'B-Business Capability'!B:H,7,FALSE)</f>
        <v>Construction &amp; Development</v>
      </c>
      <c r="I3835" t="s">
        <v>253</v>
      </c>
      <c r="J3835" t="s">
        <v>1614</v>
      </c>
      <c r="K3835" t="s">
        <v>883</v>
      </c>
      <c r="L3835" t="s">
        <v>941</v>
      </c>
      <c r="M3835" t="str">
        <f>VLOOKUP(L3835,'A-Applications'!B:D,3,FALSE)</f>
        <v>PCB Trace Data</v>
      </c>
      <c r="N3835" t="s">
        <v>53</v>
      </c>
      <c r="O3835" s="42" t="s">
        <v>54</v>
      </c>
      <c r="P3835" t="s">
        <v>407</v>
      </c>
      <c r="Q3835" t="str">
        <f>VLOOKUP(KamstrupData[[#This Row],[IdLevel123]],'B-Business Capability'!B:L,10,FALSE)</f>
        <v>Idea-to-Release (I2R)</v>
      </c>
      <c r="R3835">
        <f>VLOOKUP(KamstrupData[[#This Row],[IdLevel123]],'B-Business Capability'!B:L,11,FALSE)</f>
        <v>420</v>
      </c>
      <c r="T3835" t="s">
        <v>1617</v>
      </c>
      <c r="U3835" t="str">
        <f>_xlfn.CONCAT(KamstrupData[[#This Row],[CountryCode]],"_",KamstrupData[[#This Row],[Business Area]],"_",KamstrupData[[#This Row],[DepartmentTeam]])</f>
        <v>DK10_Water - Technology Hardware_Hardware</v>
      </c>
      <c r="V3835" t="str">
        <f>VLOOKUP(KamstrupData[[#This Row],[ORG_Concat]],'O-Organization'!F:H,3,FALSE)</f>
        <v>11100_DK10_Water_Water - Technology Hardware_Hardware</v>
      </c>
    </row>
    <row r="3836" spans="4:22">
      <c r="D3836" t="s">
        <v>921</v>
      </c>
      <c r="E3836" t="str">
        <f>VLOOKUP(D3836,'B-Business Capability'!B:H,5,FALSE)</f>
        <v>Governance, Risk and Compliance</v>
      </c>
      <c r="F3836" t="str">
        <f>VLOOKUP(D3836,'B-Business Capability'!B:H,6,FALSE)</f>
        <v>Enterprise Risk and Compliance</v>
      </c>
      <c r="G3836" t="str">
        <f>VLOOKUP(D3836,'B-Business Capability'!B:H,7,FALSE)</f>
        <v>Non Conformance</v>
      </c>
      <c r="I3836" t="s">
        <v>253</v>
      </c>
      <c r="J3836" t="s">
        <v>1614</v>
      </c>
      <c r="K3836" t="s">
        <v>883</v>
      </c>
      <c r="L3836" t="s">
        <v>941</v>
      </c>
      <c r="M3836" t="str">
        <f>VLOOKUP(L3836,'A-Applications'!B:D,3,FALSE)</f>
        <v>PCB Trace Data</v>
      </c>
      <c r="N3836" t="s">
        <v>53</v>
      </c>
      <c r="O3836" s="42" t="s">
        <v>54</v>
      </c>
      <c r="P3836" t="s">
        <v>847</v>
      </c>
      <c r="Q3836" t="str">
        <f>VLOOKUP(KamstrupData[[#This Row],[IdLevel123]],'B-Business Capability'!B:L,10,FALSE)</f>
        <v>N/A</v>
      </c>
      <c r="R3836">
        <f>VLOOKUP(KamstrupData[[#This Row],[IdLevel123]],'B-Business Capability'!B:L,11,FALSE)</f>
        <v>0</v>
      </c>
      <c r="T3836" t="s">
        <v>1617</v>
      </c>
      <c r="U3836" t="str">
        <f>_xlfn.CONCAT(KamstrupData[[#This Row],[CountryCode]],"_",KamstrupData[[#This Row],[Business Area]],"_",KamstrupData[[#This Row],[DepartmentTeam]])</f>
        <v>DK10_Water - Technology Hardware_Hardware</v>
      </c>
      <c r="V3836" t="str">
        <f>VLOOKUP(KamstrupData[[#This Row],[ORG_Concat]],'O-Organization'!F:H,3,FALSE)</f>
        <v>11100_DK10_Water_Water - Technology Hardware_Hardware</v>
      </c>
    </row>
    <row r="3837" spans="4:22">
      <c r="D3837" t="s">
        <v>907</v>
      </c>
      <c r="E3837" t="str">
        <f>VLOOKUP(D3837,'B-Business Capability'!B:H,5,FALSE)</f>
        <v>Product &amp; Software Development</v>
      </c>
      <c r="F3837">
        <f>VLOOKUP(D3837,'B-Business Capability'!B:H,6,FALSE)</f>
        <v>0</v>
      </c>
      <c r="G3837">
        <f>VLOOKUP(D3837,'B-Business Capability'!B:H,7,FALSE)</f>
        <v>0</v>
      </c>
      <c r="I3837" t="s">
        <v>253</v>
      </c>
      <c r="J3837" t="s">
        <v>1614</v>
      </c>
      <c r="K3837" t="s">
        <v>1618</v>
      </c>
      <c r="L3837" t="s">
        <v>1653</v>
      </c>
      <c r="M3837" t="str">
        <f>VLOOKUP(L3837,'A-Applications'!B:D,3,FALSE)</f>
        <v>foxitreader</v>
      </c>
      <c r="N3837" t="s">
        <v>53</v>
      </c>
      <c r="O3837" t="s">
        <v>54</v>
      </c>
      <c r="P3837" t="s">
        <v>77</v>
      </c>
      <c r="Q3837" t="str">
        <f>VLOOKUP(KamstrupData[[#This Row],[IdLevel123]],'B-Business Capability'!B:L,10,FALSE)</f>
        <v>Idea-to-Release (I2R)</v>
      </c>
      <c r="R3837">
        <f>VLOOKUP(KamstrupData[[#This Row],[IdLevel123]],'B-Business Capability'!B:L,11,FALSE)</f>
        <v>100</v>
      </c>
      <c r="T3837" t="s">
        <v>1619</v>
      </c>
      <c r="U3837" t="str">
        <f>_xlfn.CONCAT(KamstrupData[[#This Row],[CountryCode]],"_",KamstrupData[[#This Row],[Business Area]],"_",KamstrupData[[#This Row],[DepartmentTeam]])</f>
        <v>DK10_Water - Technology Hardware_Tech</v>
      </c>
      <c r="V3837" t="str">
        <f>VLOOKUP(KamstrupData[[#This Row],[ORG_Concat]],'O-Organization'!F:H,3,FALSE)</f>
        <v>11102_DK10_Water_Water - Technology Hardware_Tech</v>
      </c>
    </row>
    <row r="3838" spans="4:22">
      <c r="D3838" t="s">
        <v>507</v>
      </c>
      <c r="E3838" t="str">
        <f>VLOOKUP(D3838,'B-Business Capability'!B:H,5,FALSE)</f>
        <v>Product &amp; Software Development</v>
      </c>
      <c r="F3838" t="str">
        <f>VLOOKUP(D3838,'B-Business Capability'!B:H,6,FALSE)</f>
        <v>Engineering</v>
      </c>
      <c r="G3838" t="str">
        <f>VLOOKUP(D3838,'B-Business Capability'!B:H,7,FALSE)</f>
        <v>Construction &amp; Development</v>
      </c>
      <c r="I3838" t="s">
        <v>253</v>
      </c>
      <c r="J3838" t="s">
        <v>1614</v>
      </c>
      <c r="K3838" t="s">
        <v>1623</v>
      </c>
      <c r="L3838" t="s">
        <v>1654</v>
      </c>
      <c r="M3838" t="str">
        <f>VLOOKUP(L3838,'A-Applications'!B:D,3,FALSE)</f>
        <v>MSYS2</v>
      </c>
      <c r="N3838" t="s">
        <v>53</v>
      </c>
      <c r="O3838" s="42" t="s">
        <v>66</v>
      </c>
      <c r="P3838" t="s">
        <v>916</v>
      </c>
      <c r="Q3838" t="str">
        <f>VLOOKUP(KamstrupData[[#This Row],[IdLevel123]],'B-Business Capability'!B:L,10,FALSE)</f>
        <v>Idea-to-Release (I2R)</v>
      </c>
      <c r="R3838">
        <f>VLOOKUP(KamstrupData[[#This Row],[IdLevel123]],'B-Business Capability'!B:L,11,FALSE)</f>
        <v>420</v>
      </c>
      <c r="T3838" t="s">
        <v>1637</v>
      </c>
      <c r="U3838" t="str">
        <f>_xlfn.CONCAT(KamstrupData[[#This Row],[CountryCode]],"_",KamstrupData[[#This Row],[Business Area]],"_",KamstrupData[[#This Row],[DepartmentTeam]])</f>
        <v>DK10_Water - Technology Hardware_FW</v>
      </c>
      <c r="V3838" t="str">
        <f>VLOOKUP(KamstrupData[[#This Row],[ORG_Concat]],'O-Organization'!F:H,3,FALSE)</f>
        <v>11099_DK10_Water_Water - Technology Hardware_FW</v>
      </c>
    </row>
    <row r="3839" spans="4:22">
      <c r="D3839" t="s">
        <v>507</v>
      </c>
      <c r="E3839" t="str">
        <f>VLOOKUP(D3839,'B-Business Capability'!B:H,5,FALSE)</f>
        <v>Product &amp; Software Development</v>
      </c>
      <c r="F3839" t="str">
        <f>VLOOKUP(D3839,'B-Business Capability'!B:H,6,FALSE)</f>
        <v>Engineering</v>
      </c>
      <c r="G3839" t="str">
        <f>VLOOKUP(D3839,'B-Business Capability'!B:H,7,FALSE)</f>
        <v>Construction &amp; Development</v>
      </c>
      <c r="I3839" t="s">
        <v>253</v>
      </c>
      <c r="J3839" t="s">
        <v>1614</v>
      </c>
      <c r="K3839" t="s">
        <v>1618</v>
      </c>
      <c r="L3839" t="s">
        <v>1654</v>
      </c>
      <c r="M3839" t="str">
        <f>VLOOKUP(L3839,'A-Applications'!B:D,3,FALSE)</f>
        <v>MSYS2</v>
      </c>
      <c r="N3839" t="s">
        <v>53</v>
      </c>
      <c r="O3839" s="42" t="s">
        <v>54</v>
      </c>
      <c r="P3839" t="s">
        <v>407</v>
      </c>
      <c r="Q3839" t="str">
        <f>VLOOKUP(KamstrupData[[#This Row],[IdLevel123]],'B-Business Capability'!B:L,10,FALSE)</f>
        <v>Idea-to-Release (I2R)</v>
      </c>
      <c r="R3839">
        <f>VLOOKUP(KamstrupData[[#This Row],[IdLevel123]],'B-Business Capability'!B:L,11,FALSE)</f>
        <v>420</v>
      </c>
      <c r="T3839" t="s">
        <v>1619</v>
      </c>
      <c r="U3839" t="str">
        <f>_xlfn.CONCAT(KamstrupData[[#This Row],[CountryCode]],"_",KamstrupData[[#This Row],[Business Area]],"_",KamstrupData[[#This Row],[DepartmentTeam]])</f>
        <v>DK10_Water - Technology Hardware_Tech</v>
      </c>
      <c r="V3839" t="str">
        <f>VLOOKUP(KamstrupData[[#This Row],[ORG_Concat]],'O-Organization'!F:H,3,FALSE)</f>
        <v>11102_DK10_Water_Water - Technology Hardware_Tech</v>
      </c>
    </row>
    <row r="3840" spans="4:22">
      <c r="D3840" t="s">
        <v>507</v>
      </c>
      <c r="E3840" t="str">
        <f>VLOOKUP(D3840,'B-Business Capability'!B:H,5,FALSE)</f>
        <v>Product &amp; Software Development</v>
      </c>
      <c r="F3840" t="str">
        <f>VLOOKUP(D3840,'B-Business Capability'!B:H,6,FALSE)</f>
        <v>Engineering</v>
      </c>
      <c r="G3840" t="str">
        <f>VLOOKUP(D3840,'B-Business Capability'!B:H,7,FALSE)</f>
        <v>Construction &amp; Development</v>
      </c>
      <c r="I3840" t="s">
        <v>253</v>
      </c>
      <c r="J3840" t="s">
        <v>1614</v>
      </c>
      <c r="K3840" t="s">
        <v>1623</v>
      </c>
      <c r="L3840" t="s">
        <v>187</v>
      </c>
      <c r="M3840" t="str">
        <f>VLOOKUP(L3840,'A-Applications'!B:D,3,FALSE)</f>
        <v>Ruby</v>
      </c>
      <c r="N3840" t="s">
        <v>53</v>
      </c>
      <c r="O3840" s="42" t="s">
        <v>66</v>
      </c>
      <c r="P3840" t="s">
        <v>916</v>
      </c>
      <c r="Q3840" t="str">
        <f>VLOOKUP(KamstrupData[[#This Row],[IdLevel123]],'B-Business Capability'!B:L,10,FALSE)</f>
        <v>Idea-to-Release (I2R)</v>
      </c>
      <c r="R3840">
        <f>VLOOKUP(KamstrupData[[#This Row],[IdLevel123]],'B-Business Capability'!B:L,11,FALSE)</f>
        <v>420</v>
      </c>
      <c r="T3840" t="s">
        <v>1637</v>
      </c>
      <c r="U3840" t="str">
        <f>_xlfn.CONCAT(KamstrupData[[#This Row],[CountryCode]],"_",KamstrupData[[#This Row],[Business Area]],"_",KamstrupData[[#This Row],[DepartmentTeam]])</f>
        <v>DK10_Water - Technology Hardware_FW</v>
      </c>
      <c r="V3840" t="str">
        <f>VLOOKUP(KamstrupData[[#This Row],[ORG_Concat]],'O-Organization'!F:H,3,FALSE)</f>
        <v>11099_DK10_Water_Water - Technology Hardware_FW</v>
      </c>
    </row>
    <row r="3841" spans="4:22">
      <c r="D3841" t="s">
        <v>507</v>
      </c>
      <c r="E3841" t="str">
        <f>VLOOKUP(D3841,'B-Business Capability'!B:H,5,FALSE)</f>
        <v>Product &amp; Software Development</v>
      </c>
      <c r="F3841" t="str">
        <f>VLOOKUP(D3841,'B-Business Capability'!B:H,6,FALSE)</f>
        <v>Engineering</v>
      </c>
      <c r="G3841" t="str">
        <f>VLOOKUP(D3841,'B-Business Capability'!B:H,7,FALSE)</f>
        <v>Construction &amp; Development</v>
      </c>
      <c r="I3841" t="s">
        <v>253</v>
      </c>
      <c r="J3841" t="s">
        <v>1614</v>
      </c>
      <c r="K3841" t="s">
        <v>1618</v>
      </c>
      <c r="L3841" t="s">
        <v>187</v>
      </c>
      <c r="M3841" t="str">
        <f>VLOOKUP(L3841,'A-Applications'!B:D,3,FALSE)</f>
        <v>Ruby</v>
      </c>
      <c r="N3841" t="s">
        <v>53</v>
      </c>
      <c r="O3841" s="42" t="s">
        <v>54</v>
      </c>
      <c r="P3841" t="s">
        <v>407</v>
      </c>
      <c r="Q3841" t="str">
        <f>VLOOKUP(KamstrupData[[#This Row],[IdLevel123]],'B-Business Capability'!B:L,10,FALSE)</f>
        <v>Idea-to-Release (I2R)</v>
      </c>
      <c r="R3841">
        <f>VLOOKUP(KamstrupData[[#This Row],[IdLevel123]],'B-Business Capability'!B:L,11,FALSE)</f>
        <v>420</v>
      </c>
      <c r="T3841" t="s">
        <v>1619</v>
      </c>
      <c r="U3841" t="str">
        <f>_xlfn.CONCAT(KamstrupData[[#This Row],[CountryCode]],"_",KamstrupData[[#This Row],[Business Area]],"_",KamstrupData[[#This Row],[DepartmentTeam]])</f>
        <v>DK10_Water - Technology Hardware_Tech</v>
      </c>
      <c r="V3841" t="str">
        <f>VLOOKUP(KamstrupData[[#This Row],[ORG_Concat]],'O-Organization'!F:H,3,FALSE)</f>
        <v>11102_DK10_Water_Water - Technology Hardware_Tech</v>
      </c>
    </row>
    <row r="3842" spans="4:22">
      <c r="D3842" t="s">
        <v>507</v>
      </c>
      <c r="E3842" t="str">
        <f>VLOOKUP(D3842,'B-Business Capability'!B:H,5,FALSE)</f>
        <v>Product &amp; Software Development</v>
      </c>
      <c r="F3842" t="str">
        <f>VLOOKUP(D3842,'B-Business Capability'!B:H,6,FALSE)</f>
        <v>Engineering</v>
      </c>
      <c r="G3842" t="str">
        <f>VLOOKUP(D3842,'B-Business Capability'!B:H,7,FALSE)</f>
        <v>Construction &amp; Development</v>
      </c>
      <c r="I3842" t="s">
        <v>253</v>
      </c>
      <c r="J3842" t="s">
        <v>1614</v>
      </c>
      <c r="K3842" t="s">
        <v>1623</v>
      </c>
      <c r="L3842" t="s">
        <v>1655</v>
      </c>
      <c r="M3842" t="str">
        <f>VLOOKUP(L3842,'A-Applications'!B:D,3,FALSE)</f>
        <v>IAR Embedded Workbench for 78K</v>
      </c>
      <c r="N3842" t="s">
        <v>53</v>
      </c>
      <c r="O3842" s="42" t="s">
        <v>66</v>
      </c>
      <c r="P3842" t="s">
        <v>916</v>
      </c>
      <c r="Q3842" t="str">
        <f>VLOOKUP(KamstrupData[[#This Row],[IdLevel123]],'B-Business Capability'!B:L,10,FALSE)</f>
        <v>Idea-to-Release (I2R)</v>
      </c>
      <c r="R3842">
        <f>VLOOKUP(KamstrupData[[#This Row],[IdLevel123]],'B-Business Capability'!B:L,11,FALSE)</f>
        <v>420</v>
      </c>
      <c r="T3842" t="s">
        <v>1637</v>
      </c>
      <c r="U3842" t="str">
        <f>_xlfn.CONCAT(KamstrupData[[#This Row],[CountryCode]],"_",KamstrupData[[#This Row],[Business Area]],"_",KamstrupData[[#This Row],[DepartmentTeam]])</f>
        <v>DK10_Water - Technology Hardware_FW</v>
      </c>
      <c r="V3842" t="str">
        <f>VLOOKUP(KamstrupData[[#This Row],[ORG_Concat]],'O-Organization'!F:H,3,FALSE)</f>
        <v>11099_DK10_Water_Water - Technology Hardware_FW</v>
      </c>
    </row>
    <row r="3843" spans="4:22">
      <c r="D3843" t="s">
        <v>507</v>
      </c>
      <c r="E3843" t="str">
        <f>VLOOKUP(D3843,'B-Business Capability'!B:H,5,FALSE)</f>
        <v>Product &amp; Software Development</v>
      </c>
      <c r="F3843" t="str">
        <f>VLOOKUP(D3843,'B-Business Capability'!B:H,6,FALSE)</f>
        <v>Engineering</v>
      </c>
      <c r="G3843" t="str">
        <f>VLOOKUP(D3843,'B-Business Capability'!B:H,7,FALSE)</f>
        <v>Construction &amp; Development</v>
      </c>
      <c r="I3843" t="s">
        <v>253</v>
      </c>
      <c r="J3843" t="s">
        <v>1614</v>
      </c>
      <c r="K3843" t="s">
        <v>1618</v>
      </c>
      <c r="L3843" t="s">
        <v>1655</v>
      </c>
      <c r="M3843" t="str">
        <f>VLOOKUP(L3843,'A-Applications'!B:D,3,FALSE)</f>
        <v>IAR Embedded Workbench for 78K</v>
      </c>
      <c r="N3843" t="s">
        <v>53</v>
      </c>
      <c r="O3843" s="42" t="s">
        <v>54</v>
      </c>
      <c r="P3843" t="s">
        <v>407</v>
      </c>
      <c r="Q3843" t="str">
        <f>VLOOKUP(KamstrupData[[#This Row],[IdLevel123]],'B-Business Capability'!B:L,10,FALSE)</f>
        <v>Idea-to-Release (I2R)</v>
      </c>
      <c r="R3843">
        <f>VLOOKUP(KamstrupData[[#This Row],[IdLevel123]],'B-Business Capability'!B:L,11,FALSE)</f>
        <v>420</v>
      </c>
      <c r="T3843" t="s">
        <v>1619</v>
      </c>
      <c r="U3843" t="str">
        <f>_xlfn.CONCAT(KamstrupData[[#This Row],[CountryCode]],"_",KamstrupData[[#This Row],[Business Area]],"_",KamstrupData[[#This Row],[DepartmentTeam]])</f>
        <v>DK10_Water - Technology Hardware_Tech</v>
      </c>
      <c r="V3843" t="str">
        <f>VLOOKUP(KamstrupData[[#This Row],[ORG_Concat]],'O-Organization'!F:H,3,FALSE)</f>
        <v>11102_DK10_Water_Water - Technology Hardware_Tech</v>
      </c>
    </row>
    <row r="3844" spans="4:22">
      <c r="D3844" t="s">
        <v>507</v>
      </c>
      <c r="E3844" t="str">
        <f>VLOOKUP(D3844,'B-Business Capability'!B:H,5,FALSE)</f>
        <v>Product &amp; Software Development</v>
      </c>
      <c r="F3844" t="str">
        <f>VLOOKUP(D3844,'B-Business Capability'!B:H,6,FALSE)</f>
        <v>Engineering</v>
      </c>
      <c r="G3844" t="str">
        <f>VLOOKUP(D3844,'B-Business Capability'!B:H,7,FALSE)</f>
        <v>Construction &amp; Development</v>
      </c>
      <c r="I3844" t="s">
        <v>253</v>
      </c>
      <c r="J3844" t="s">
        <v>1614</v>
      </c>
      <c r="K3844" t="s">
        <v>1623</v>
      </c>
      <c r="L3844" t="s">
        <v>1656</v>
      </c>
      <c r="M3844" t="str">
        <f>VLOOKUP(L3844,'A-Applications'!B:D,3,FALSE)</f>
        <v>Image J</v>
      </c>
      <c r="N3844" t="s">
        <v>53</v>
      </c>
      <c r="O3844" s="42" t="s">
        <v>54</v>
      </c>
      <c r="P3844" t="s">
        <v>916</v>
      </c>
      <c r="Q3844" t="str">
        <f>VLOOKUP(KamstrupData[[#This Row],[IdLevel123]],'B-Business Capability'!B:L,10,FALSE)</f>
        <v>Idea-to-Release (I2R)</v>
      </c>
      <c r="R3844">
        <f>VLOOKUP(KamstrupData[[#This Row],[IdLevel123]],'B-Business Capability'!B:L,11,FALSE)</f>
        <v>420</v>
      </c>
      <c r="T3844" t="s">
        <v>1637</v>
      </c>
      <c r="U3844" t="str">
        <f>_xlfn.CONCAT(KamstrupData[[#This Row],[CountryCode]],"_",KamstrupData[[#This Row],[Business Area]],"_",KamstrupData[[#This Row],[DepartmentTeam]])</f>
        <v>DK10_Water - Technology Hardware_FW</v>
      </c>
      <c r="V3844" t="str">
        <f>VLOOKUP(KamstrupData[[#This Row],[ORG_Concat]],'O-Organization'!F:H,3,FALSE)</f>
        <v>11099_DK10_Water_Water - Technology Hardware_FW</v>
      </c>
    </row>
    <row r="3845" spans="4:22">
      <c r="D3845" t="s">
        <v>507</v>
      </c>
      <c r="E3845" t="str">
        <f>VLOOKUP(D3845,'B-Business Capability'!B:H,5,FALSE)</f>
        <v>Product &amp; Software Development</v>
      </c>
      <c r="F3845" t="str">
        <f>VLOOKUP(D3845,'B-Business Capability'!B:H,6,FALSE)</f>
        <v>Engineering</v>
      </c>
      <c r="G3845" t="str">
        <f>VLOOKUP(D3845,'B-Business Capability'!B:H,7,FALSE)</f>
        <v>Construction &amp; Development</v>
      </c>
      <c r="I3845" t="s">
        <v>253</v>
      </c>
      <c r="J3845" t="s">
        <v>1614</v>
      </c>
      <c r="K3845" t="s">
        <v>1623</v>
      </c>
      <c r="L3845" t="s">
        <v>643</v>
      </c>
      <c r="M3845" t="str">
        <f>VLOOKUP(L3845,'A-Applications'!B:D,3,FALSE)</f>
        <v>MobaXterm</v>
      </c>
      <c r="N3845" t="s">
        <v>53</v>
      </c>
      <c r="O3845" s="42" t="s">
        <v>54</v>
      </c>
      <c r="P3845" t="s">
        <v>916</v>
      </c>
      <c r="Q3845" t="str">
        <f>VLOOKUP(KamstrupData[[#This Row],[IdLevel123]],'B-Business Capability'!B:L,10,FALSE)</f>
        <v>Idea-to-Release (I2R)</v>
      </c>
      <c r="R3845">
        <f>VLOOKUP(KamstrupData[[#This Row],[IdLevel123]],'B-Business Capability'!B:L,11,FALSE)</f>
        <v>420</v>
      </c>
      <c r="T3845" t="s">
        <v>1637</v>
      </c>
      <c r="U3845" t="str">
        <f>_xlfn.CONCAT(KamstrupData[[#This Row],[CountryCode]],"_",KamstrupData[[#This Row],[Business Area]],"_",KamstrupData[[#This Row],[DepartmentTeam]])</f>
        <v>DK10_Water - Technology Hardware_FW</v>
      </c>
      <c r="V3845" t="str">
        <f>VLOOKUP(KamstrupData[[#This Row],[ORG_Concat]],'O-Organization'!F:H,3,FALSE)</f>
        <v>11099_DK10_Water_Water - Technology Hardware_FW</v>
      </c>
    </row>
    <row r="3846" spans="4:22">
      <c r="D3846" t="s">
        <v>907</v>
      </c>
      <c r="E3846" t="str">
        <f>VLOOKUP(D3846,'B-Business Capability'!B:H,5,FALSE)</f>
        <v>Product &amp; Software Development</v>
      </c>
      <c r="F3846">
        <f>VLOOKUP(D3846,'B-Business Capability'!B:H,6,FALSE)</f>
        <v>0</v>
      </c>
      <c r="G3846">
        <f>VLOOKUP(D3846,'B-Business Capability'!B:H,7,FALSE)</f>
        <v>0</v>
      </c>
      <c r="I3846" t="s">
        <v>253</v>
      </c>
      <c r="J3846" t="s">
        <v>1614</v>
      </c>
      <c r="K3846" t="s">
        <v>1623</v>
      </c>
      <c r="L3846" t="s">
        <v>228</v>
      </c>
      <c r="M3846" t="str">
        <f>VLOOKUP(L3846,'A-Applications'!B:D,3,FALSE)</f>
        <v>Stardock Fences</v>
      </c>
      <c r="N3846" t="s">
        <v>53</v>
      </c>
      <c r="O3846" s="42" t="s">
        <v>62</v>
      </c>
      <c r="P3846" t="s">
        <v>407</v>
      </c>
      <c r="Q3846" t="str">
        <f>VLOOKUP(KamstrupData[[#This Row],[IdLevel123]],'B-Business Capability'!B:L,10,FALSE)</f>
        <v>Idea-to-Release (I2R)</v>
      </c>
      <c r="R3846">
        <f>VLOOKUP(KamstrupData[[#This Row],[IdLevel123]],'B-Business Capability'!B:L,11,FALSE)</f>
        <v>100</v>
      </c>
      <c r="T3846" t="s">
        <v>1637</v>
      </c>
      <c r="U3846" t="str">
        <f>_xlfn.CONCAT(KamstrupData[[#This Row],[CountryCode]],"_",KamstrupData[[#This Row],[Business Area]],"_",KamstrupData[[#This Row],[DepartmentTeam]])</f>
        <v>DK10_Water - Technology Hardware_FW</v>
      </c>
      <c r="V3846" t="str">
        <f>VLOOKUP(KamstrupData[[#This Row],[ORG_Concat]],'O-Organization'!F:H,3,FALSE)</f>
        <v>11099_DK10_Water_Water - Technology Hardware_FW</v>
      </c>
    </row>
    <row r="3847" spans="4:22">
      <c r="D3847" t="s">
        <v>907</v>
      </c>
      <c r="E3847" t="str">
        <f>VLOOKUP(D3847,'B-Business Capability'!B:H,5,FALSE)</f>
        <v>Product &amp; Software Development</v>
      </c>
      <c r="F3847">
        <f>VLOOKUP(D3847,'B-Business Capability'!B:H,6,FALSE)</f>
        <v>0</v>
      </c>
      <c r="G3847">
        <f>VLOOKUP(D3847,'B-Business Capability'!B:H,7,FALSE)</f>
        <v>0</v>
      </c>
      <c r="I3847" t="s">
        <v>253</v>
      </c>
      <c r="J3847" t="s">
        <v>1614</v>
      </c>
      <c r="K3847" t="s">
        <v>883</v>
      </c>
      <c r="L3847" t="s">
        <v>228</v>
      </c>
      <c r="M3847" t="str">
        <f>VLOOKUP(L3847,'A-Applications'!B:D,3,FALSE)</f>
        <v>Stardock Fences</v>
      </c>
      <c r="N3847" t="s">
        <v>53</v>
      </c>
      <c r="O3847" s="42" t="s">
        <v>54</v>
      </c>
      <c r="P3847" t="s">
        <v>97</v>
      </c>
      <c r="Q3847" t="str">
        <f>VLOOKUP(KamstrupData[[#This Row],[IdLevel123]],'B-Business Capability'!B:L,10,FALSE)</f>
        <v>Idea-to-Release (I2R)</v>
      </c>
      <c r="R3847">
        <f>VLOOKUP(KamstrupData[[#This Row],[IdLevel123]],'B-Business Capability'!B:L,11,FALSE)</f>
        <v>100</v>
      </c>
      <c r="T3847" t="s">
        <v>1617</v>
      </c>
      <c r="U3847" t="str">
        <f>_xlfn.CONCAT(KamstrupData[[#This Row],[CountryCode]],"_",KamstrupData[[#This Row],[Business Area]],"_",KamstrupData[[#This Row],[DepartmentTeam]])</f>
        <v>DK10_Water - Technology Hardware_Hardware</v>
      </c>
      <c r="V3847" t="str">
        <f>VLOOKUP(KamstrupData[[#This Row],[ORG_Concat]],'O-Organization'!F:H,3,FALSE)</f>
        <v>11100_DK10_Water_Water - Technology Hardware_Hardware</v>
      </c>
    </row>
    <row r="3848" spans="4:22">
      <c r="D3848" t="s">
        <v>507</v>
      </c>
      <c r="E3848" t="str">
        <f>VLOOKUP(D3848,'B-Business Capability'!B:H,5,FALSE)</f>
        <v>Product &amp; Software Development</v>
      </c>
      <c r="F3848" t="str">
        <f>VLOOKUP(D3848,'B-Business Capability'!B:H,6,FALSE)</f>
        <v>Engineering</v>
      </c>
      <c r="G3848" t="str">
        <f>VLOOKUP(D3848,'B-Business Capability'!B:H,7,FALSE)</f>
        <v>Construction &amp; Development</v>
      </c>
      <c r="I3848" t="s">
        <v>253</v>
      </c>
      <c r="J3848" t="s">
        <v>1614</v>
      </c>
      <c r="K3848" t="s">
        <v>1615</v>
      </c>
      <c r="L3848" t="s">
        <v>228</v>
      </c>
      <c r="M3848" t="str">
        <f>VLOOKUP(L3848,'A-Applications'!B:D,3,FALSE)</f>
        <v>Stardock Fences</v>
      </c>
      <c r="N3848" t="s">
        <v>53</v>
      </c>
      <c r="O3848" s="42" t="s">
        <v>54</v>
      </c>
      <c r="P3848" t="s">
        <v>407</v>
      </c>
      <c r="Q3848" t="str">
        <f>VLOOKUP(KamstrupData[[#This Row],[IdLevel123]],'B-Business Capability'!B:L,10,FALSE)</f>
        <v>Idea-to-Release (I2R)</v>
      </c>
      <c r="R3848">
        <f>VLOOKUP(KamstrupData[[#This Row],[IdLevel123]],'B-Business Capability'!B:L,11,FALSE)</f>
        <v>420</v>
      </c>
      <c r="U3848" t="str">
        <f>_xlfn.CONCAT(KamstrupData[[#This Row],[CountryCode]],"_",KamstrupData[[#This Row],[Business Area]],"_",KamstrupData[[#This Row],[DepartmentTeam]])</f>
        <v>DK10_Water - Technology Hardware_Mech</v>
      </c>
      <c r="V3848" t="str">
        <f>VLOOKUP(KamstrupData[[#This Row],[ORG_Concat]],'O-Organization'!F:H,3,FALSE)</f>
        <v>11101_DK10_Water_Water - Technology Hardware_Mech</v>
      </c>
    </row>
    <row r="3849" spans="4:22">
      <c r="D3849" t="s">
        <v>507</v>
      </c>
      <c r="E3849" t="str">
        <f>VLOOKUP(D3849,'B-Business Capability'!B:H,5,FALSE)</f>
        <v>Product &amp; Software Development</v>
      </c>
      <c r="F3849" t="str">
        <f>VLOOKUP(D3849,'B-Business Capability'!B:H,6,FALSE)</f>
        <v>Engineering</v>
      </c>
      <c r="G3849" t="str">
        <f>VLOOKUP(D3849,'B-Business Capability'!B:H,7,FALSE)</f>
        <v>Construction &amp; Development</v>
      </c>
      <c r="I3849" t="s">
        <v>253</v>
      </c>
      <c r="J3849" t="s">
        <v>1614</v>
      </c>
      <c r="K3849" t="s">
        <v>1623</v>
      </c>
      <c r="L3849" t="s">
        <v>1657</v>
      </c>
      <c r="M3849" t="str">
        <f>VLOOKUP(L3849,'A-Applications'!B:D,3,FALSE)</f>
        <v>.net framework</v>
      </c>
      <c r="N3849" t="s">
        <v>53</v>
      </c>
      <c r="O3849" s="42" t="s">
        <v>54</v>
      </c>
      <c r="P3849" t="s">
        <v>916</v>
      </c>
      <c r="Q3849" t="str">
        <f>VLOOKUP(KamstrupData[[#This Row],[IdLevel123]],'B-Business Capability'!B:L,10,FALSE)</f>
        <v>Idea-to-Release (I2R)</v>
      </c>
      <c r="R3849">
        <f>VLOOKUP(KamstrupData[[#This Row],[IdLevel123]],'B-Business Capability'!B:L,11,FALSE)</f>
        <v>420</v>
      </c>
      <c r="T3849" t="s">
        <v>1637</v>
      </c>
      <c r="U3849" t="str">
        <f>_xlfn.CONCAT(KamstrupData[[#This Row],[CountryCode]],"_",KamstrupData[[#This Row],[Business Area]],"_",KamstrupData[[#This Row],[DepartmentTeam]])</f>
        <v>DK10_Water - Technology Hardware_FW</v>
      </c>
      <c r="V3849" t="str">
        <f>VLOOKUP(KamstrupData[[#This Row],[ORG_Concat]],'O-Organization'!F:H,3,FALSE)</f>
        <v>11099_DK10_Water_Water - Technology Hardware_FW</v>
      </c>
    </row>
    <row r="3850" spans="4:22">
      <c r="D3850" t="s">
        <v>507</v>
      </c>
      <c r="E3850" t="str">
        <f>VLOOKUP(D3850,'B-Business Capability'!B:H,5,FALSE)</f>
        <v>Product &amp; Software Development</v>
      </c>
      <c r="F3850" t="str">
        <f>VLOOKUP(D3850,'B-Business Capability'!B:H,6,FALSE)</f>
        <v>Engineering</v>
      </c>
      <c r="G3850" t="str">
        <f>VLOOKUP(D3850,'B-Business Capability'!B:H,7,FALSE)</f>
        <v>Construction &amp; Development</v>
      </c>
      <c r="I3850" t="s">
        <v>253</v>
      </c>
      <c r="J3850" t="s">
        <v>1614</v>
      </c>
      <c r="K3850" t="s">
        <v>1623</v>
      </c>
      <c r="L3850" t="s">
        <v>1657</v>
      </c>
      <c r="M3850" t="str">
        <f>VLOOKUP(L3850,'A-Applications'!B:D,3,FALSE)</f>
        <v>.net framework</v>
      </c>
      <c r="N3850" t="s">
        <v>53</v>
      </c>
      <c r="O3850" s="42" t="s">
        <v>54</v>
      </c>
      <c r="P3850" t="s">
        <v>916</v>
      </c>
      <c r="Q3850" t="str">
        <f>VLOOKUP(KamstrupData[[#This Row],[IdLevel123]],'B-Business Capability'!B:L,10,FALSE)</f>
        <v>Idea-to-Release (I2R)</v>
      </c>
      <c r="R3850">
        <f>VLOOKUP(KamstrupData[[#This Row],[IdLevel123]],'B-Business Capability'!B:L,11,FALSE)</f>
        <v>420</v>
      </c>
      <c r="T3850" t="s">
        <v>1637</v>
      </c>
      <c r="U3850" t="str">
        <f>_xlfn.CONCAT(KamstrupData[[#This Row],[CountryCode]],"_",KamstrupData[[#This Row],[Business Area]],"_",KamstrupData[[#This Row],[DepartmentTeam]])</f>
        <v>DK10_Water - Technology Hardware_FW</v>
      </c>
      <c r="V3850" t="str">
        <f>VLOOKUP(KamstrupData[[#This Row],[ORG_Concat]],'O-Organization'!F:H,3,FALSE)</f>
        <v>11099_DK10_Water_Water - Technology Hardware_FW</v>
      </c>
    </row>
    <row r="3851" spans="4:22">
      <c r="D3851" t="s">
        <v>507</v>
      </c>
      <c r="E3851" t="str">
        <f>VLOOKUP(D3851,'B-Business Capability'!B:H,5,FALSE)</f>
        <v>Product &amp; Software Development</v>
      </c>
      <c r="F3851" t="str">
        <f>VLOOKUP(D3851,'B-Business Capability'!B:H,6,FALSE)</f>
        <v>Engineering</v>
      </c>
      <c r="G3851" t="str">
        <f>VLOOKUP(D3851,'B-Business Capability'!B:H,7,FALSE)</f>
        <v>Construction &amp; Development</v>
      </c>
      <c r="I3851" t="s">
        <v>253</v>
      </c>
      <c r="J3851" t="s">
        <v>1614</v>
      </c>
      <c r="K3851" t="s">
        <v>1618</v>
      </c>
      <c r="L3851" t="s">
        <v>1657</v>
      </c>
      <c r="M3851" t="str">
        <f>VLOOKUP(L3851,'A-Applications'!B:D,3,FALSE)</f>
        <v>.net framework</v>
      </c>
      <c r="N3851" t="s">
        <v>53</v>
      </c>
      <c r="O3851" t="s">
        <v>54</v>
      </c>
      <c r="P3851" t="s">
        <v>407</v>
      </c>
      <c r="Q3851" t="str">
        <f>VLOOKUP(KamstrupData[[#This Row],[IdLevel123]],'B-Business Capability'!B:L,10,FALSE)</f>
        <v>Idea-to-Release (I2R)</v>
      </c>
      <c r="R3851">
        <f>VLOOKUP(KamstrupData[[#This Row],[IdLevel123]],'B-Business Capability'!B:L,11,FALSE)</f>
        <v>420</v>
      </c>
      <c r="T3851" t="s">
        <v>1658</v>
      </c>
      <c r="U3851" t="str">
        <f>_xlfn.CONCAT(KamstrupData[[#This Row],[CountryCode]],"_",KamstrupData[[#This Row],[Business Area]],"_",KamstrupData[[#This Row],[DepartmentTeam]])</f>
        <v>DK10_Water - Technology Hardware_Tech</v>
      </c>
      <c r="V3851" t="str">
        <f>VLOOKUP(KamstrupData[[#This Row],[ORG_Concat]],'O-Organization'!F:H,3,FALSE)</f>
        <v>11102_DK10_Water_Water - Technology Hardware_Tech</v>
      </c>
    </row>
    <row r="3852" spans="4:22">
      <c r="D3852" t="s">
        <v>507</v>
      </c>
      <c r="E3852" t="str">
        <f>VLOOKUP(D3852,'B-Business Capability'!B:H,5,FALSE)</f>
        <v>Product &amp; Software Development</v>
      </c>
      <c r="F3852" t="str">
        <f>VLOOKUP(D3852,'B-Business Capability'!B:H,6,FALSE)</f>
        <v>Engineering</v>
      </c>
      <c r="G3852" t="str">
        <f>VLOOKUP(D3852,'B-Business Capability'!B:H,7,FALSE)</f>
        <v>Construction &amp; Development</v>
      </c>
      <c r="I3852" t="s">
        <v>253</v>
      </c>
      <c r="J3852" t="s">
        <v>1614</v>
      </c>
      <c r="K3852" t="s">
        <v>1623</v>
      </c>
      <c r="L3852" t="s">
        <v>1659</v>
      </c>
      <c r="M3852" t="str">
        <f>VLOOKUP(L3852,'A-Applications'!B:D,3,FALSE)</f>
        <v>Bluetooth NCP commander</v>
      </c>
      <c r="N3852" t="s">
        <v>53</v>
      </c>
      <c r="O3852" s="42" t="s">
        <v>54</v>
      </c>
      <c r="P3852" t="s">
        <v>916</v>
      </c>
      <c r="Q3852" t="str">
        <f>VLOOKUP(KamstrupData[[#This Row],[IdLevel123]],'B-Business Capability'!B:L,10,FALSE)</f>
        <v>Idea-to-Release (I2R)</v>
      </c>
      <c r="R3852">
        <f>VLOOKUP(KamstrupData[[#This Row],[IdLevel123]],'B-Business Capability'!B:L,11,FALSE)</f>
        <v>420</v>
      </c>
      <c r="T3852" t="s">
        <v>1637</v>
      </c>
      <c r="U3852" t="str">
        <f>_xlfn.CONCAT(KamstrupData[[#This Row],[CountryCode]],"_",KamstrupData[[#This Row],[Business Area]],"_",KamstrupData[[#This Row],[DepartmentTeam]])</f>
        <v>DK10_Water - Technology Hardware_FW</v>
      </c>
      <c r="V3852" t="str">
        <f>VLOOKUP(KamstrupData[[#This Row],[ORG_Concat]],'O-Organization'!F:H,3,FALSE)</f>
        <v>11099_DK10_Water_Water - Technology Hardware_FW</v>
      </c>
    </row>
    <row r="3853" spans="4:22">
      <c r="D3853" t="s">
        <v>507</v>
      </c>
      <c r="E3853" t="str">
        <f>VLOOKUP(D3853,'B-Business Capability'!B:H,5,FALSE)</f>
        <v>Product &amp; Software Development</v>
      </c>
      <c r="F3853" t="str">
        <f>VLOOKUP(D3853,'B-Business Capability'!B:H,6,FALSE)</f>
        <v>Engineering</v>
      </c>
      <c r="G3853" t="str">
        <f>VLOOKUP(D3853,'B-Business Capability'!B:H,7,FALSE)</f>
        <v>Construction &amp; Development</v>
      </c>
      <c r="I3853" t="s">
        <v>253</v>
      </c>
      <c r="J3853" t="s">
        <v>1614</v>
      </c>
      <c r="K3853" t="s">
        <v>1623</v>
      </c>
      <c r="L3853" t="s">
        <v>1213</v>
      </c>
      <c r="M3853" t="str">
        <f>VLOOKUP(L3853,'A-Applications'!B:D,3,FALSE)</f>
        <v>Cargo</v>
      </c>
      <c r="N3853" t="s">
        <v>53</v>
      </c>
      <c r="O3853" s="42" t="s">
        <v>54</v>
      </c>
      <c r="P3853" t="s">
        <v>916</v>
      </c>
      <c r="Q3853" t="str">
        <f>VLOOKUP(KamstrupData[[#This Row],[IdLevel123]],'B-Business Capability'!B:L,10,FALSE)</f>
        <v>Idea-to-Release (I2R)</v>
      </c>
      <c r="R3853">
        <f>VLOOKUP(KamstrupData[[#This Row],[IdLevel123]],'B-Business Capability'!B:L,11,FALSE)</f>
        <v>420</v>
      </c>
      <c r="T3853" t="s">
        <v>1637</v>
      </c>
      <c r="U3853" t="str">
        <f>_xlfn.CONCAT(KamstrupData[[#This Row],[CountryCode]],"_",KamstrupData[[#This Row],[Business Area]],"_",KamstrupData[[#This Row],[DepartmentTeam]])</f>
        <v>DK10_Water - Technology Hardware_FW</v>
      </c>
      <c r="V3853" t="str">
        <f>VLOOKUP(KamstrupData[[#This Row],[ORG_Concat]],'O-Organization'!F:H,3,FALSE)</f>
        <v>11099_DK10_Water_Water - Technology Hardware_FW</v>
      </c>
    </row>
    <row r="3854" spans="4:22">
      <c r="D3854" t="s">
        <v>507</v>
      </c>
      <c r="E3854" t="str">
        <f>VLOOKUP(D3854,'B-Business Capability'!B:H,5,FALSE)</f>
        <v>Product &amp; Software Development</v>
      </c>
      <c r="F3854" t="str">
        <f>VLOOKUP(D3854,'B-Business Capability'!B:H,6,FALSE)</f>
        <v>Engineering</v>
      </c>
      <c r="G3854" t="str">
        <f>VLOOKUP(D3854,'B-Business Capability'!B:H,7,FALSE)</f>
        <v>Construction &amp; Development</v>
      </c>
      <c r="I3854" t="s">
        <v>253</v>
      </c>
      <c r="J3854" t="s">
        <v>1614</v>
      </c>
      <c r="K3854" t="s">
        <v>1623</v>
      </c>
      <c r="L3854" t="s">
        <v>1660</v>
      </c>
      <c r="M3854" t="str">
        <f>VLOOKUP(L3854,'A-Applications'!B:D,3,FALSE)</f>
        <v>CutePDFWriter</v>
      </c>
      <c r="N3854" t="s">
        <v>53</v>
      </c>
      <c r="O3854" s="42" t="s">
        <v>66</v>
      </c>
      <c r="P3854" t="s">
        <v>916</v>
      </c>
      <c r="Q3854" t="str">
        <f>VLOOKUP(KamstrupData[[#This Row],[IdLevel123]],'B-Business Capability'!B:L,10,FALSE)</f>
        <v>Idea-to-Release (I2R)</v>
      </c>
      <c r="R3854">
        <f>VLOOKUP(KamstrupData[[#This Row],[IdLevel123]],'B-Business Capability'!B:L,11,FALSE)</f>
        <v>420</v>
      </c>
      <c r="T3854" t="s">
        <v>1637</v>
      </c>
      <c r="U3854" t="str">
        <f>_xlfn.CONCAT(KamstrupData[[#This Row],[CountryCode]],"_",KamstrupData[[#This Row],[Business Area]],"_",KamstrupData[[#This Row],[DepartmentTeam]])</f>
        <v>DK10_Water - Technology Hardware_FW</v>
      </c>
      <c r="V3854" t="str">
        <f>VLOOKUP(KamstrupData[[#This Row],[ORG_Concat]],'O-Organization'!F:H,3,FALSE)</f>
        <v>11099_DK10_Water_Water - Technology Hardware_FW</v>
      </c>
    </row>
    <row r="3855" spans="4:22">
      <c r="D3855" t="s">
        <v>907</v>
      </c>
      <c r="E3855" t="str">
        <f>VLOOKUP(D3855,'B-Business Capability'!B:H,5,FALSE)</f>
        <v>Product &amp; Software Development</v>
      </c>
      <c r="F3855">
        <f>VLOOKUP(D3855,'B-Business Capability'!B:H,6,FALSE)</f>
        <v>0</v>
      </c>
      <c r="G3855">
        <f>VLOOKUP(D3855,'B-Business Capability'!B:H,7,FALSE)</f>
        <v>0</v>
      </c>
      <c r="I3855" t="s">
        <v>253</v>
      </c>
      <c r="J3855" t="s">
        <v>1614</v>
      </c>
      <c r="K3855" t="s">
        <v>1623</v>
      </c>
      <c r="L3855" t="s">
        <v>1661</v>
      </c>
      <c r="M3855" t="str">
        <f>VLOOKUP(L3855,'A-Applications'!B:D,3,FALSE)</f>
        <v>fzf</v>
      </c>
      <c r="N3855" t="s">
        <v>53</v>
      </c>
      <c r="O3855" s="42" t="s">
        <v>54</v>
      </c>
      <c r="P3855" t="s">
        <v>407</v>
      </c>
      <c r="Q3855" t="str">
        <f>VLOOKUP(KamstrupData[[#This Row],[IdLevel123]],'B-Business Capability'!B:L,10,FALSE)</f>
        <v>Idea-to-Release (I2R)</v>
      </c>
      <c r="R3855">
        <f>VLOOKUP(KamstrupData[[#This Row],[IdLevel123]],'B-Business Capability'!B:L,11,FALSE)</f>
        <v>100</v>
      </c>
      <c r="T3855" t="s">
        <v>1637</v>
      </c>
      <c r="U3855" t="str">
        <f>_xlfn.CONCAT(KamstrupData[[#This Row],[CountryCode]],"_",KamstrupData[[#This Row],[Business Area]],"_",KamstrupData[[#This Row],[DepartmentTeam]])</f>
        <v>DK10_Water - Technology Hardware_FW</v>
      </c>
      <c r="V3855" t="str">
        <f>VLOOKUP(KamstrupData[[#This Row],[ORG_Concat]],'O-Organization'!F:H,3,FALSE)</f>
        <v>11099_DK10_Water_Water - Technology Hardware_FW</v>
      </c>
    </row>
    <row r="3856" spans="4:22">
      <c r="D3856" t="s">
        <v>507</v>
      </c>
      <c r="E3856" t="str">
        <f>VLOOKUP(D3856,'B-Business Capability'!B:H,5,FALSE)</f>
        <v>Product &amp; Software Development</v>
      </c>
      <c r="F3856" t="str">
        <f>VLOOKUP(D3856,'B-Business Capability'!B:H,6,FALSE)</f>
        <v>Engineering</v>
      </c>
      <c r="G3856" t="str">
        <f>VLOOKUP(D3856,'B-Business Capability'!B:H,7,FALSE)</f>
        <v>Construction &amp; Development</v>
      </c>
      <c r="I3856" t="s">
        <v>253</v>
      </c>
      <c r="J3856" t="s">
        <v>1614</v>
      </c>
      <c r="K3856" t="s">
        <v>1623</v>
      </c>
      <c r="L3856" t="s">
        <v>1662</v>
      </c>
      <c r="M3856" t="str">
        <f>VLOOKUP(L3856,'A-Applications'!B:D,3,FALSE)</f>
        <v>Hatch</v>
      </c>
      <c r="N3856" t="s">
        <v>53</v>
      </c>
      <c r="O3856" s="42" t="s">
        <v>54</v>
      </c>
      <c r="P3856" t="s">
        <v>916</v>
      </c>
      <c r="Q3856" t="str">
        <f>VLOOKUP(KamstrupData[[#This Row],[IdLevel123]],'B-Business Capability'!B:L,10,FALSE)</f>
        <v>Idea-to-Release (I2R)</v>
      </c>
      <c r="R3856">
        <f>VLOOKUP(KamstrupData[[#This Row],[IdLevel123]],'B-Business Capability'!B:L,11,FALSE)</f>
        <v>420</v>
      </c>
      <c r="T3856" t="s">
        <v>1637</v>
      </c>
      <c r="U3856" t="str">
        <f>_xlfn.CONCAT(KamstrupData[[#This Row],[CountryCode]],"_",KamstrupData[[#This Row],[Business Area]],"_",KamstrupData[[#This Row],[DepartmentTeam]])</f>
        <v>DK10_Water - Technology Hardware_FW</v>
      </c>
      <c r="V3856" t="str">
        <f>VLOOKUP(KamstrupData[[#This Row],[ORG_Concat]],'O-Organization'!F:H,3,FALSE)</f>
        <v>11099_DK10_Water_Water - Technology Hardware_FW</v>
      </c>
    </row>
    <row r="3857" spans="4:22">
      <c r="D3857" t="s">
        <v>507</v>
      </c>
      <c r="E3857" t="str">
        <f>VLOOKUP(D3857,'B-Business Capability'!B:H,5,FALSE)</f>
        <v>Product &amp; Software Development</v>
      </c>
      <c r="F3857" t="str">
        <f>VLOOKUP(D3857,'B-Business Capability'!B:H,6,FALSE)</f>
        <v>Engineering</v>
      </c>
      <c r="G3857" t="str">
        <f>VLOOKUP(D3857,'B-Business Capability'!B:H,7,FALSE)</f>
        <v>Construction &amp; Development</v>
      </c>
      <c r="I3857" t="s">
        <v>253</v>
      </c>
      <c r="J3857" t="s">
        <v>1614</v>
      </c>
      <c r="K3857" t="s">
        <v>1623</v>
      </c>
      <c r="L3857" t="s">
        <v>1663</v>
      </c>
      <c r="M3857" t="str">
        <f>VLOOKUP(L3857,'A-Applications'!B:D,3,FALSE)</f>
        <v>JouleScope</v>
      </c>
      <c r="N3857" t="s">
        <v>53</v>
      </c>
      <c r="O3857" s="42" t="s">
        <v>54</v>
      </c>
      <c r="P3857" t="s">
        <v>916</v>
      </c>
      <c r="Q3857" t="str">
        <f>VLOOKUP(KamstrupData[[#This Row],[IdLevel123]],'B-Business Capability'!B:L,10,FALSE)</f>
        <v>Idea-to-Release (I2R)</v>
      </c>
      <c r="R3857">
        <f>VLOOKUP(KamstrupData[[#This Row],[IdLevel123]],'B-Business Capability'!B:L,11,FALSE)</f>
        <v>420</v>
      </c>
      <c r="T3857" t="s">
        <v>1637</v>
      </c>
      <c r="U3857" t="str">
        <f>_xlfn.CONCAT(KamstrupData[[#This Row],[CountryCode]],"_",KamstrupData[[#This Row],[Business Area]],"_",KamstrupData[[#This Row],[DepartmentTeam]])</f>
        <v>DK10_Water - Technology Hardware_FW</v>
      </c>
      <c r="V3857" t="str">
        <f>VLOOKUP(KamstrupData[[#This Row],[ORG_Concat]],'O-Organization'!F:H,3,FALSE)</f>
        <v>11099_DK10_Water_Water - Technology Hardware_FW</v>
      </c>
    </row>
    <row r="3858" spans="4:22">
      <c r="D3858" t="s">
        <v>507</v>
      </c>
      <c r="E3858" t="str">
        <f>VLOOKUP(D3858,'B-Business Capability'!B:H,5,FALSE)</f>
        <v>Product &amp; Software Development</v>
      </c>
      <c r="F3858" t="str">
        <f>VLOOKUP(D3858,'B-Business Capability'!B:H,6,FALSE)</f>
        <v>Engineering</v>
      </c>
      <c r="G3858" t="str">
        <f>VLOOKUP(D3858,'B-Business Capability'!B:H,7,FALSE)</f>
        <v>Construction &amp; Development</v>
      </c>
      <c r="I3858" t="s">
        <v>253</v>
      </c>
      <c r="J3858" t="s">
        <v>1614</v>
      </c>
      <c r="K3858" t="s">
        <v>1623</v>
      </c>
      <c r="L3858" t="s">
        <v>1664</v>
      </c>
      <c r="M3858" t="str">
        <f>VLOOKUP(L3858,'A-Applications'!B:D,3,FALSE)</f>
        <v>NI package manager</v>
      </c>
      <c r="N3858" t="s">
        <v>53</v>
      </c>
      <c r="O3858" s="42" t="s">
        <v>54</v>
      </c>
      <c r="P3858" t="s">
        <v>916</v>
      </c>
      <c r="Q3858" t="str">
        <f>VLOOKUP(KamstrupData[[#This Row],[IdLevel123]],'B-Business Capability'!B:L,10,FALSE)</f>
        <v>Idea-to-Release (I2R)</v>
      </c>
      <c r="R3858">
        <f>VLOOKUP(KamstrupData[[#This Row],[IdLevel123]],'B-Business Capability'!B:L,11,FALSE)</f>
        <v>420</v>
      </c>
      <c r="T3858" t="s">
        <v>1637</v>
      </c>
      <c r="U3858" t="str">
        <f>_xlfn.CONCAT(KamstrupData[[#This Row],[CountryCode]],"_",KamstrupData[[#This Row],[Business Area]],"_",KamstrupData[[#This Row],[DepartmentTeam]])</f>
        <v>DK10_Water - Technology Hardware_FW</v>
      </c>
      <c r="V3858" t="str">
        <f>VLOOKUP(KamstrupData[[#This Row],[ORG_Concat]],'O-Organization'!F:H,3,FALSE)</f>
        <v>11099_DK10_Water_Water - Technology Hardware_FW</v>
      </c>
    </row>
    <row r="3859" spans="4:22">
      <c r="D3859" t="s">
        <v>507</v>
      </c>
      <c r="E3859" t="str">
        <f>VLOOKUP(D3859,'B-Business Capability'!B:H,5,FALSE)</f>
        <v>Product &amp; Software Development</v>
      </c>
      <c r="F3859" t="str">
        <f>VLOOKUP(D3859,'B-Business Capability'!B:H,6,FALSE)</f>
        <v>Engineering</v>
      </c>
      <c r="G3859" t="str">
        <f>VLOOKUP(D3859,'B-Business Capability'!B:H,7,FALSE)</f>
        <v>Construction &amp; Development</v>
      </c>
      <c r="I3859" t="s">
        <v>253</v>
      </c>
      <c r="J3859" t="s">
        <v>1614</v>
      </c>
      <c r="K3859" t="s">
        <v>882</v>
      </c>
      <c r="L3859" t="s">
        <v>942</v>
      </c>
      <c r="M3859" t="str">
        <f>VLOOKUP(L3859,'A-Applications'!B:D,3,FALSE)</f>
        <v>Eltima Serial Port Monitor (www.eltima.com)</v>
      </c>
      <c r="N3859" t="s">
        <v>53</v>
      </c>
      <c r="O3859" s="42" t="s">
        <v>62</v>
      </c>
      <c r="P3859" t="s">
        <v>407</v>
      </c>
      <c r="Q3859" t="str">
        <f>VLOOKUP(KamstrupData[[#This Row],[IdLevel123]],'B-Business Capability'!B:L,10,FALSE)</f>
        <v>Idea-to-Release (I2R)</v>
      </c>
      <c r="R3859">
        <f>VLOOKUP(KamstrupData[[#This Row],[IdLevel123]],'B-Business Capability'!B:L,11,FALSE)</f>
        <v>420</v>
      </c>
      <c r="T3859" t="s">
        <v>1638</v>
      </c>
      <c r="U3859" t="str">
        <f>_xlfn.CONCAT(KamstrupData[[#This Row],[CountryCode]],"_",KamstrupData[[#This Row],[Business Area]],"_",KamstrupData[[#This Row],[DepartmentTeam]])</f>
        <v>DK10_Water - Technology Hardware_Tools &amp; Apps</v>
      </c>
      <c r="V3859" t="str">
        <f>VLOOKUP(KamstrupData[[#This Row],[ORG_Concat]],'O-Organization'!F:H,3,FALSE)</f>
        <v>11103_DK10_Water_Water - Technology Hardware_Tools &amp; Apps</v>
      </c>
    </row>
    <row r="3860" spans="4:22">
      <c r="D3860" t="s">
        <v>507</v>
      </c>
      <c r="E3860" t="str">
        <f>VLOOKUP(D3860,'B-Business Capability'!B:H,5,FALSE)</f>
        <v>Product &amp; Software Development</v>
      </c>
      <c r="F3860" t="str">
        <f>VLOOKUP(D3860,'B-Business Capability'!B:H,6,FALSE)</f>
        <v>Engineering</v>
      </c>
      <c r="G3860" t="str">
        <f>VLOOKUP(D3860,'B-Business Capability'!B:H,7,FALSE)</f>
        <v>Construction &amp; Development</v>
      </c>
      <c r="I3860" t="s">
        <v>253</v>
      </c>
      <c r="J3860" t="s">
        <v>1614</v>
      </c>
      <c r="K3860" t="s">
        <v>1623</v>
      </c>
      <c r="L3860" t="s">
        <v>1665</v>
      </c>
      <c r="M3860" t="str">
        <f>VLOOKUP(L3860,'A-Applications'!B:D,3,FALSE)</f>
        <v>NI Software</v>
      </c>
      <c r="N3860" t="s">
        <v>53</v>
      </c>
      <c r="O3860" s="42" t="s">
        <v>54</v>
      </c>
      <c r="P3860" t="s">
        <v>916</v>
      </c>
      <c r="Q3860" t="str">
        <f>VLOOKUP(KamstrupData[[#This Row],[IdLevel123]],'B-Business Capability'!B:L,10,FALSE)</f>
        <v>Idea-to-Release (I2R)</v>
      </c>
      <c r="R3860">
        <f>VLOOKUP(KamstrupData[[#This Row],[IdLevel123]],'B-Business Capability'!B:L,11,FALSE)</f>
        <v>420</v>
      </c>
      <c r="T3860" t="s">
        <v>1637</v>
      </c>
      <c r="U3860" t="str">
        <f>_xlfn.CONCAT(KamstrupData[[#This Row],[CountryCode]],"_",KamstrupData[[#This Row],[Business Area]],"_",KamstrupData[[#This Row],[DepartmentTeam]])</f>
        <v>DK10_Water - Technology Hardware_FW</v>
      </c>
      <c r="V3860" t="str">
        <f>VLOOKUP(KamstrupData[[#This Row],[ORG_Concat]],'O-Organization'!F:H,3,FALSE)</f>
        <v>11099_DK10_Water_Water - Technology Hardware_FW</v>
      </c>
    </row>
    <row r="3861" spans="4:22">
      <c r="D3861" t="s">
        <v>507</v>
      </c>
      <c r="E3861" t="str">
        <f>VLOOKUP(D3861,'B-Business Capability'!B:H,5,FALSE)</f>
        <v>Product &amp; Software Development</v>
      </c>
      <c r="F3861" t="str">
        <f>VLOOKUP(D3861,'B-Business Capability'!B:H,6,FALSE)</f>
        <v>Engineering</v>
      </c>
      <c r="G3861" t="str">
        <f>VLOOKUP(D3861,'B-Business Capability'!B:H,7,FALSE)</f>
        <v>Construction &amp; Development</v>
      </c>
      <c r="I3861" t="s">
        <v>253</v>
      </c>
      <c r="J3861" t="s">
        <v>1614</v>
      </c>
      <c r="K3861" t="s">
        <v>1623</v>
      </c>
      <c r="L3861" t="s">
        <v>1666</v>
      </c>
      <c r="M3861" t="str">
        <f>VLOOKUP(L3861,'A-Applications'!B:D,3,FALSE)</f>
        <v>Rustup</v>
      </c>
      <c r="N3861" t="s">
        <v>53</v>
      </c>
      <c r="O3861" s="42" t="s">
        <v>54</v>
      </c>
      <c r="P3861" t="s">
        <v>916</v>
      </c>
      <c r="Q3861" t="str">
        <f>VLOOKUP(KamstrupData[[#This Row],[IdLevel123]],'B-Business Capability'!B:L,10,FALSE)</f>
        <v>Idea-to-Release (I2R)</v>
      </c>
      <c r="R3861">
        <f>VLOOKUP(KamstrupData[[#This Row],[IdLevel123]],'B-Business Capability'!B:L,11,FALSE)</f>
        <v>420</v>
      </c>
      <c r="T3861" t="s">
        <v>1637</v>
      </c>
      <c r="U3861" t="str">
        <f>_xlfn.CONCAT(KamstrupData[[#This Row],[CountryCode]],"_",KamstrupData[[#This Row],[Business Area]],"_",KamstrupData[[#This Row],[DepartmentTeam]])</f>
        <v>DK10_Water - Technology Hardware_FW</v>
      </c>
      <c r="V3861" t="str">
        <f>VLOOKUP(KamstrupData[[#This Row],[ORG_Concat]],'O-Organization'!F:H,3,FALSE)</f>
        <v>11099_DK10_Water_Water - Technology Hardware_FW</v>
      </c>
    </row>
    <row r="3862" spans="4:22">
      <c r="D3862" t="s">
        <v>507</v>
      </c>
      <c r="E3862" t="str">
        <f>VLOOKUP(D3862,'B-Business Capability'!B:H,5,FALSE)</f>
        <v>Product &amp; Software Development</v>
      </c>
      <c r="F3862" t="str">
        <f>VLOOKUP(D3862,'B-Business Capability'!B:H,6,FALSE)</f>
        <v>Engineering</v>
      </c>
      <c r="G3862" t="str">
        <f>VLOOKUP(D3862,'B-Business Capability'!B:H,7,FALSE)</f>
        <v>Construction &amp; Development</v>
      </c>
      <c r="I3862" t="s">
        <v>253</v>
      </c>
      <c r="J3862" t="s">
        <v>1614</v>
      </c>
      <c r="K3862" t="s">
        <v>1623</v>
      </c>
      <c r="L3862" t="s">
        <v>1667</v>
      </c>
      <c r="M3862" t="str">
        <f>VLOOKUP(L3862,'A-Applications'!B:D,3,FALSE)</f>
        <v>SD Card formatter</v>
      </c>
      <c r="N3862" t="s">
        <v>53</v>
      </c>
      <c r="O3862" s="42" t="s">
        <v>54</v>
      </c>
      <c r="P3862" t="s">
        <v>916</v>
      </c>
      <c r="Q3862" t="str">
        <f>VLOOKUP(KamstrupData[[#This Row],[IdLevel123]],'B-Business Capability'!B:L,10,FALSE)</f>
        <v>Idea-to-Release (I2R)</v>
      </c>
      <c r="R3862">
        <f>VLOOKUP(KamstrupData[[#This Row],[IdLevel123]],'B-Business Capability'!B:L,11,FALSE)</f>
        <v>420</v>
      </c>
      <c r="T3862" t="s">
        <v>1637</v>
      </c>
      <c r="U3862" t="str">
        <f>_xlfn.CONCAT(KamstrupData[[#This Row],[CountryCode]],"_",KamstrupData[[#This Row],[Business Area]],"_",KamstrupData[[#This Row],[DepartmentTeam]])</f>
        <v>DK10_Water - Technology Hardware_FW</v>
      </c>
      <c r="V3862" t="str">
        <f>VLOOKUP(KamstrupData[[#This Row],[ORG_Concat]],'O-Organization'!F:H,3,FALSE)</f>
        <v>11099_DK10_Water_Water - Technology Hardware_FW</v>
      </c>
    </row>
    <row r="3863" spans="4:22">
      <c r="D3863" t="s">
        <v>507</v>
      </c>
      <c r="E3863" t="str">
        <f>VLOOKUP(D3863,'B-Business Capability'!B:H,5,FALSE)</f>
        <v>Product &amp; Software Development</v>
      </c>
      <c r="F3863" t="str">
        <f>VLOOKUP(D3863,'B-Business Capability'!B:H,6,FALSE)</f>
        <v>Engineering</v>
      </c>
      <c r="G3863" t="str">
        <f>VLOOKUP(D3863,'B-Business Capability'!B:H,7,FALSE)</f>
        <v>Construction &amp; Development</v>
      </c>
      <c r="I3863" t="s">
        <v>253</v>
      </c>
      <c r="J3863" t="s">
        <v>1614</v>
      </c>
      <c r="K3863" t="s">
        <v>1623</v>
      </c>
      <c r="L3863" t="s">
        <v>1668</v>
      </c>
      <c r="M3863" t="str">
        <f>VLOOKUP(L3863,'A-Applications'!B:D,3,FALSE)</f>
        <v>SX Virtual Link</v>
      </c>
      <c r="N3863" t="s">
        <v>53</v>
      </c>
      <c r="O3863" s="42" t="s">
        <v>54</v>
      </c>
      <c r="P3863" t="s">
        <v>916</v>
      </c>
      <c r="Q3863" t="str">
        <f>VLOOKUP(KamstrupData[[#This Row],[IdLevel123]],'B-Business Capability'!B:L,10,FALSE)</f>
        <v>Idea-to-Release (I2R)</v>
      </c>
      <c r="R3863">
        <f>VLOOKUP(KamstrupData[[#This Row],[IdLevel123]],'B-Business Capability'!B:L,11,FALSE)</f>
        <v>420</v>
      </c>
      <c r="T3863" t="s">
        <v>1637</v>
      </c>
      <c r="U3863" t="str">
        <f>_xlfn.CONCAT(KamstrupData[[#This Row],[CountryCode]],"_",KamstrupData[[#This Row],[Business Area]],"_",KamstrupData[[#This Row],[DepartmentTeam]])</f>
        <v>DK10_Water - Technology Hardware_FW</v>
      </c>
      <c r="V3863" t="str">
        <f>VLOOKUP(KamstrupData[[#This Row],[ORG_Concat]],'O-Organization'!F:H,3,FALSE)</f>
        <v>11099_DK10_Water_Water - Technology Hardware_FW</v>
      </c>
    </row>
    <row r="3864" spans="4:22">
      <c r="D3864" t="s">
        <v>507</v>
      </c>
      <c r="E3864" t="str">
        <f>VLOOKUP(D3864,'B-Business Capability'!B:H,5,FALSE)</f>
        <v>Product &amp; Software Development</v>
      </c>
      <c r="F3864" t="str">
        <f>VLOOKUP(D3864,'B-Business Capability'!B:H,6,FALSE)</f>
        <v>Engineering</v>
      </c>
      <c r="G3864" t="str">
        <f>VLOOKUP(D3864,'B-Business Capability'!B:H,7,FALSE)</f>
        <v>Construction &amp; Development</v>
      </c>
      <c r="I3864" t="s">
        <v>253</v>
      </c>
      <c r="J3864" t="s">
        <v>1614</v>
      </c>
      <c r="K3864" t="s">
        <v>1623</v>
      </c>
      <c r="L3864" t="s">
        <v>1669</v>
      </c>
      <c r="M3864" t="str">
        <f>VLOOKUP(L3864,'A-Applications'!B:D,3,FALSE)</f>
        <v>Typora</v>
      </c>
      <c r="N3864" t="s">
        <v>53</v>
      </c>
      <c r="O3864" s="42" t="s">
        <v>54</v>
      </c>
      <c r="P3864" t="s">
        <v>916</v>
      </c>
      <c r="Q3864" t="str">
        <f>VLOOKUP(KamstrupData[[#This Row],[IdLevel123]],'B-Business Capability'!B:L,10,FALSE)</f>
        <v>Idea-to-Release (I2R)</v>
      </c>
      <c r="R3864">
        <f>VLOOKUP(KamstrupData[[#This Row],[IdLevel123]],'B-Business Capability'!B:L,11,FALSE)</f>
        <v>420</v>
      </c>
      <c r="T3864" t="s">
        <v>1637</v>
      </c>
      <c r="U3864" t="str">
        <f>_xlfn.CONCAT(KamstrupData[[#This Row],[CountryCode]],"_",KamstrupData[[#This Row],[Business Area]],"_",KamstrupData[[#This Row],[DepartmentTeam]])</f>
        <v>DK10_Water - Technology Hardware_FW</v>
      </c>
      <c r="V3864" t="str">
        <f>VLOOKUP(KamstrupData[[#This Row],[ORG_Concat]],'O-Organization'!F:H,3,FALSE)</f>
        <v>11099_DK10_Water_Water - Technology Hardware_FW</v>
      </c>
    </row>
    <row r="3865" spans="4:22">
      <c r="D3865" t="s">
        <v>507</v>
      </c>
      <c r="E3865" t="str">
        <f>VLOOKUP(D3865,'B-Business Capability'!B:H,5,FALSE)</f>
        <v>Product &amp; Software Development</v>
      </c>
      <c r="F3865" t="str">
        <f>VLOOKUP(D3865,'B-Business Capability'!B:H,6,FALSE)</f>
        <v>Engineering</v>
      </c>
      <c r="G3865" t="str">
        <f>VLOOKUP(D3865,'B-Business Capability'!B:H,7,FALSE)</f>
        <v>Construction &amp; Development</v>
      </c>
      <c r="I3865" t="s">
        <v>253</v>
      </c>
      <c r="J3865" t="s">
        <v>1614</v>
      </c>
      <c r="K3865" t="s">
        <v>1623</v>
      </c>
      <c r="L3865" t="s">
        <v>1670</v>
      </c>
      <c r="M3865" t="str">
        <f>VLOOKUP(L3865,'A-Applications'!B:D,3,FALSE)</f>
        <v>uBlock Origin</v>
      </c>
      <c r="N3865" t="s">
        <v>53</v>
      </c>
      <c r="O3865" s="42" t="s">
        <v>54</v>
      </c>
      <c r="P3865" t="s">
        <v>916</v>
      </c>
      <c r="Q3865" t="str">
        <f>VLOOKUP(KamstrupData[[#This Row],[IdLevel123]],'B-Business Capability'!B:L,10,FALSE)</f>
        <v>Idea-to-Release (I2R)</v>
      </c>
      <c r="R3865">
        <f>VLOOKUP(KamstrupData[[#This Row],[IdLevel123]],'B-Business Capability'!B:L,11,FALSE)</f>
        <v>420</v>
      </c>
      <c r="T3865" t="s">
        <v>1637</v>
      </c>
      <c r="U3865" t="str">
        <f>_xlfn.CONCAT(KamstrupData[[#This Row],[CountryCode]],"_",KamstrupData[[#This Row],[Business Area]],"_",KamstrupData[[#This Row],[DepartmentTeam]])</f>
        <v>DK10_Water - Technology Hardware_FW</v>
      </c>
      <c r="V3865" t="str">
        <f>VLOOKUP(KamstrupData[[#This Row],[ORG_Concat]],'O-Organization'!F:H,3,FALSE)</f>
        <v>11099_DK10_Water_Water - Technology Hardware_FW</v>
      </c>
    </row>
    <row r="3866" spans="4:22">
      <c r="D3866" t="s">
        <v>507</v>
      </c>
      <c r="E3866" t="str">
        <f>VLOOKUP(D3866,'B-Business Capability'!B:H,5,FALSE)</f>
        <v>Product &amp; Software Development</v>
      </c>
      <c r="F3866" t="str">
        <f>VLOOKUP(D3866,'B-Business Capability'!B:H,6,FALSE)</f>
        <v>Engineering</v>
      </c>
      <c r="G3866" t="str">
        <f>VLOOKUP(D3866,'B-Business Capability'!B:H,7,FALSE)</f>
        <v>Construction &amp; Development</v>
      </c>
      <c r="I3866" t="s">
        <v>253</v>
      </c>
      <c r="J3866" t="s">
        <v>1614</v>
      </c>
      <c r="K3866" t="s">
        <v>1623</v>
      </c>
      <c r="L3866" t="s">
        <v>1671</v>
      </c>
      <c r="M3866" t="str">
        <f>VLOOKUP(L3866,'A-Applications'!B:D,3,FALSE)</f>
        <v>UniFlash</v>
      </c>
      <c r="N3866" t="s">
        <v>53</v>
      </c>
      <c r="O3866" s="42" t="s">
        <v>54</v>
      </c>
      <c r="P3866" t="s">
        <v>916</v>
      </c>
      <c r="Q3866" t="str">
        <f>VLOOKUP(KamstrupData[[#This Row],[IdLevel123]],'B-Business Capability'!B:L,10,FALSE)</f>
        <v>Idea-to-Release (I2R)</v>
      </c>
      <c r="R3866">
        <f>VLOOKUP(KamstrupData[[#This Row],[IdLevel123]],'B-Business Capability'!B:L,11,FALSE)</f>
        <v>420</v>
      </c>
      <c r="T3866" t="s">
        <v>1637</v>
      </c>
      <c r="U3866" t="str">
        <f>_xlfn.CONCAT(KamstrupData[[#This Row],[CountryCode]],"_",KamstrupData[[#This Row],[Business Area]],"_",KamstrupData[[#This Row],[DepartmentTeam]])</f>
        <v>DK10_Water - Technology Hardware_FW</v>
      </c>
      <c r="V3866" t="str">
        <f>VLOOKUP(KamstrupData[[#This Row],[ORG_Concat]],'O-Organization'!F:H,3,FALSE)</f>
        <v>11099_DK10_Water_Water - Technology Hardware_FW</v>
      </c>
    </row>
    <row r="3867" spans="4:22">
      <c r="D3867" t="s">
        <v>507</v>
      </c>
      <c r="E3867" t="str">
        <f>VLOOKUP(D3867,'B-Business Capability'!B:H,5,FALSE)</f>
        <v>Product &amp; Software Development</v>
      </c>
      <c r="F3867" t="str">
        <f>VLOOKUP(D3867,'B-Business Capability'!B:H,6,FALSE)</f>
        <v>Engineering</v>
      </c>
      <c r="G3867" t="str">
        <f>VLOOKUP(D3867,'B-Business Capability'!B:H,7,FALSE)</f>
        <v>Construction &amp; Development</v>
      </c>
      <c r="I3867" t="s">
        <v>253</v>
      </c>
      <c r="J3867" t="s">
        <v>1614</v>
      </c>
      <c r="K3867" t="s">
        <v>1623</v>
      </c>
      <c r="L3867" t="s">
        <v>995</v>
      </c>
      <c r="M3867" t="str">
        <f>VLOOKUP(L3867,'A-Applications'!B:D,3,FALSE)</f>
        <v>Windows Terminal</v>
      </c>
      <c r="N3867" t="s">
        <v>53</v>
      </c>
      <c r="O3867" s="42" t="s">
        <v>54</v>
      </c>
      <c r="P3867" t="s">
        <v>916</v>
      </c>
      <c r="Q3867" t="str">
        <f>VLOOKUP(KamstrupData[[#This Row],[IdLevel123]],'B-Business Capability'!B:L,10,FALSE)</f>
        <v>Idea-to-Release (I2R)</v>
      </c>
      <c r="R3867">
        <f>VLOOKUP(KamstrupData[[#This Row],[IdLevel123]],'B-Business Capability'!B:L,11,FALSE)</f>
        <v>420</v>
      </c>
      <c r="T3867" t="s">
        <v>1637</v>
      </c>
      <c r="U3867" t="str">
        <f>_xlfn.CONCAT(KamstrupData[[#This Row],[CountryCode]],"_",KamstrupData[[#This Row],[Business Area]],"_",KamstrupData[[#This Row],[DepartmentTeam]])</f>
        <v>DK10_Water - Technology Hardware_FW</v>
      </c>
      <c r="V3867" t="str">
        <f>VLOOKUP(KamstrupData[[#This Row],[ORG_Concat]],'O-Organization'!F:H,3,FALSE)</f>
        <v>11099_DK10_Water_Water - Technology Hardware_FW</v>
      </c>
    </row>
    <row r="3868" spans="4:22">
      <c r="D3868" t="s">
        <v>507</v>
      </c>
      <c r="E3868" t="str">
        <f>VLOOKUP(D3868,'B-Business Capability'!B:H,5,FALSE)</f>
        <v>Product &amp; Software Development</v>
      </c>
      <c r="F3868" t="str">
        <f>VLOOKUP(D3868,'B-Business Capability'!B:H,6,FALSE)</f>
        <v>Engineering</v>
      </c>
      <c r="G3868" t="str">
        <f>VLOOKUP(D3868,'B-Business Capability'!B:H,7,FALSE)</f>
        <v>Construction &amp; Development</v>
      </c>
      <c r="I3868" t="s">
        <v>253</v>
      </c>
      <c r="J3868" t="s">
        <v>1614</v>
      </c>
      <c r="K3868" t="s">
        <v>883</v>
      </c>
      <c r="L3868" t="s">
        <v>1672</v>
      </c>
      <c r="M3868" t="str">
        <f>VLOOKUP(L3868,'A-Applications'!B:D,3,FALSE)</f>
        <v>Comsol</v>
      </c>
      <c r="N3868" t="s">
        <v>53</v>
      </c>
      <c r="O3868" s="42" t="s">
        <v>54</v>
      </c>
      <c r="P3868" t="s">
        <v>407</v>
      </c>
      <c r="Q3868" t="str">
        <f>VLOOKUP(KamstrupData[[#This Row],[IdLevel123]],'B-Business Capability'!B:L,10,FALSE)</f>
        <v>Idea-to-Release (I2R)</v>
      </c>
      <c r="R3868">
        <f>VLOOKUP(KamstrupData[[#This Row],[IdLevel123]],'B-Business Capability'!B:L,11,FALSE)</f>
        <v>420</v>
      </c>
      <c r="T3868" t="s">
        <v>1617</v>
      </c>
      <c r="U3868" t="str">
        <f>_xlfn.CONCAT(KamstrupData[[#This Row],[CountryCode]],"_",KamstrupData[[#This Row],[Business Area]],"_",KamstrupData[[#This Row],[DepartmentTeam]])</f>
        <v>DK10_Water - Technology Hardware_Hardware</v>
      </c>
      <c r="V3868" t="str">
        <f>VLOOKUP(KamstrupData[[#This Row],[ORG_Concat]],'O-Organization'!F:H,3,FALSE)</f>
        <v>11100_DK10_Water_Water - Technology Hardware_Hardware</v>
      </c>
    </row>
    <row r="3869" spans="4:22">
      <c r="D3869" t="s">
        <v>507</v>
      </c>
      <c r="E3869" t="str">
        <f>VLOOKUP(D3869,'B-Business Capability'!B:H,5,FALSE)</f>
        <v>Product &amp; Software Development</v>
      </c>
      <c r="F3869" t="str">
        <f>VLOOKUP(D3869,'B-Business Capability'!B:H,6,FALSE)</f>
        <v>Engineering</v>
      </c>
      <c r="G3869" t="str">
        <f>VLOOKUP(D3869,'B-Business Capability'!B:H,7,FALSE)</f>
        <v>Construction &amp; Development</v>
      </c>
      <c r="I3869" t="s">
        <v>253</v>
      </c>
      <c r="J3869" t="s">
        <v>1614</v>
      </c>
      <c r="K3869" t="s">
        <v>1615</v>
      </c>
      <c r="L3869" t="s">
        <v>1672</v>
      </c>
      <c r="M3869" t="str">
        <f>VLOOKUP(L3869,'A-Applications'!B:D,3,FALSE)</f>
        <v>Comsol</v>
      </c>
      <c r="N3869" t="s">
        <v>53</v>
      </c>
      <c r="O3869" s="42" t="s">
        <v>54</v>
      </c>
      <c r="P3869" t="s">
        <v>407</v>
      </c>
      <c r="Q3869" t="str">
        <f>VLOOKUP(KamstrupData[[#This Row],[IdLevel123]],'B-Business Capability'!B:L,10,FALSE)</f>
        <v>Idea-to-Release (I2R)</v>
      </c>
      <c r="R3869">
        <f>VLOOKUP(KamstrupData[[#This Row],[IdLevel123]],'B-Business Capability'!B:L,11,FALSE)</f>
        <v>420</v>
      </c>
      <c r="T3869" t="s">
        <v>1620</v>
      </c>
      <c r="U3869" t="str">
        <f>_xlfn.CONCAT(KamstrupData[[#This Row],[CountryCode]],"_",KamstrupData[[#This Row],[Business Area]],"_",KamstrupData[[#This Row],[DepartmentTeam]])</f>
        <v>DK10_Water - Technology Hardware_Mech</v>
      </c>
      <c r="V3869" t="str">
        <f>VLOOKUP(KamstrupData[[#This Row],[ORG_Concat]],'O-Organization'!F:H,3,FALSE)</f>
        <v>11101_DK10_Water_Water - Technology Hardware_Mech</v>
      </c>
    </row>
    <row r="3870" spans="4:22">
      <c r="D3870" t="s">
        <v>1423</v>
      </c>
      <c r="E3870" t="str">
        <f>VLOOKUP(D3870,'B-Business Capability'!B:H,5,FALSE)</f>
        <v>Procurement &amp; Logistics</v>
      </c>
      <c r="F3870" t="str">
        <f>VLOOKUP(D3870,'B-Business Capability'!B:H,6,FALSE)</f>
        <v>Sourcing</v>
      </c>
      <c r="G3870">
        <f>VLOOKUP(D3870,'B-Business Capability'!B:H,7,FALSE)</f>
        <v>0</v>
      </c>
      <c r="I3870" t="s">
        <v>253</v>
      </c>
      <c r="J3870" t="s">
        <v>1614</v>
      </c>
      <c r="K3870" t="s">
        <v>1615</v>
      </c>
      <c r="L3870" t="s">
        <v>1673</v>
      </c>
      <c r="M3870" t="str">
        <f>VLOOKUP(L3870,'A-Applications'!B:D,3,FALSE)</f>
        <v>TeX Live</v>
      </c>
      <c r="N3870" t="s">
        <v>53</v>
      </c>
      <c r="O3870" s="42" t="s">
        <v>54</v>
      </c>
      <c r="P3870" t="s">
        <v>407</v>
      </c>
      <c r="Q3870" t="str">
        <f>VLOOKUP(KamstrupData[[#This Row],[IdLevel123]],'B-Business Capability'!B:L,10,FALSE)</f>
        <v>Procure-to-Pay (P2P)</v>
      </c>
      <c r="R3870">
        <f>VLOOKUP(KamstrupData[[#This Row],[IdLevel123]],'B-Business Capability'!B:L,11,FALSE)</f>
        <v>100</v>
      </c>
      <c r="T3870" t="s">
        <v>1620</v>
      </c>
      <c r="U3870" t="str">
        <f>_xlfn.CONCAT(KamstrupData[[#This Row],[CountryCode]],"_",KamstrupData[[#This Row],[Business Area]],"_",KamstrupData[[#This Row],[DepartmentTeam]])</f>
        <v>DK10_Water - Technology Hardware_Mech</v>
      </c>
      <c r="V3870" t="str">
        <f>VLOOKUP(KamstrupData[[#This Row],[ORG_Concat]],'O-Organization'!F:H,3,FALSE)</f>
        <v>11101_DK10_Water_Water - Technology Hardware_Mech</v>
      </c>
    </row>
    <row r="3871" spans="4:22">
      <c r="D3871" t="s">
        <v>907</v>
      </c>
      <c r="E3871" t="str">
        <f>VLOOKUP(D3871,'B-Business Capability'!B:H,5,FALSE)</f>
        <v>Product &amp; Software Development</v>
      </c>
      <c r="F3871">
        <f>VLOOKUP(D3871,'B-Business Capability'!B:H,6,FALSE)</f>
        <v>0</v>
      </c>
      <c r="G3871">
        <f>VLOOKUP(D3871,'B-Business Capability'!B:H,7,FALSE)</f>
        <v>0</v>
      </c>
      <c r="I3871" t="s">
        <v>253</v>
      </c>
      <c r="J3871" t="s">
        <v>1614</v>
      </c>
      <c r="K3871" t="s">
        <v>883</v>
      </c>
      <c r="L3871" t="s">
        <v>1674</v>
      </c>
      <c r="M3871" t="str">
        <f>VLOOKUP(L3871,'A-Applications'!B:D,3,FALSE)</f>
        <v>Sumatra PDF</v>
      </c>
      <c r="N3871" t="s">
        <v>53</v>
      </c>
      <c r="O3871" s="42" t="s">
        <v>54</v>
      </c>
      <c r="P3871" t="s">
        <v>97</v>
      </c>
      <c r="Q3871" t="str">
        <f>VLOOKUP(KamstrupData[[#This Row],[IdLevel123]],'B-Business Capability'!B:L,10,FALSE)</f>
        <v>Idea-to-Release (I2R)</v>
      </c>
      <c r="R3871">
        <f>VLOOKUP(KamstrupData[[#This Row],[IdLevel123]],'B-Business Capability'!B:L,11,FALSE)</f>
        <v>100</v>
      </c>
      <c r="T3871" t="s">
        <v>1617</v>
      </c>
      <c r="U3871" t="str">
        <f>_xlfn.CONCAT(KamstrupData[[#This Row],[CountryCode]],"_",KamstrupData[[#This Row],[Business Area]],"_",KamstrupData[[#This Row],[DepartmentTeam]])</f>
        <v>DK10_Water - Technology Hardware_Hardware</v>
      </c>
      <c r="V3871" t="str">
        <f>VLOOKUP(KamstrupData[[#This Row],[ORG_Concat]],'O-Organization'!F:H,3,FALSE)</f>
        <v>11100_DK10_Water_Water - Technology Hardware_Hardware</v>
      </c>
    </row>
    <row r="3872" spans="4:22">
      <c r="D3872" t="s">
        <v>507</v>
      </c>
      <c r="E3872" t="str">
        <f>VLOOKUP(D3872,'B-Business Capability'!B:H,5,FALSE)</f>
        <v>Product &amp; Software Development</v>
      </c>
      <c r="F3872" t="str">
        <f>VLOOKUP(D3872,'B-Business Capability'!B:H,6,FALSE)</f>
        <v>Engineering</v>
      </c>
      <c r="G3872" t="str">
        <f>VLOOKUP(D3872,'B-Business Capability'!B:H,7,FALSE)</f>
        <v>Construction &amp; Development</v>
      </c>
      <c r="I3872" t="s">
        <v>253</v>
      </c>
      <c r="J3872" t="s">
        <v>1614</v>
      </c>
      <c r="K3872" t="s">
        <v>883</v>
      </c>
      <c r="L3872" t="s">
        <v>1675</v>
      </c>
      <c r="M3872" t="str">
        <f>VLOOKUP(L3872,'A-Applications'!B:D,3,FALSE)</f>
        <v>Kamstrup msp flasher 1.2</v>
      </c>
      <c r="N3872" t="s">
        <v>53</v>
      </c>
      <c r="O3872" s="42" t="s">
        <v>54</v>
      </c>
      <c r="P3872" t="s">
        <v>407</v>
      </c>
      <c r="Q3872" t="str">
        <f>VLOOKUP(KamstrupData[[#This Row],[IdLevel123]],'B-Business Capability'!B:L,10,FALSE)</f>
        <v>Idea-to-Release (I2R)</v>
      </c>
      <c r="R3872">
        <f>VLOOKUP(KamstrupData[[#This Row],[IdLevel123]],'B-Business Capability'!B:L,11,FALSE)</f>
        <v>420</v>
      </c>
      <c r="T3872" t="s">
        <v>1617</v>
      </c>
      <c r="U3872" t="str">
        <f>_xlfn.CONCAT(KamstrupData[[#This Row],[CountryCode]],"_",KamstrupData[[#This Row],[Business Area]],"_",KamstrupData[[#This Row],[DepartmentTeam]])</f>
        <v>DK10_Water - Technology Hardware_Hardware</v>
      </c>
      <c r="V3872" t="str">
        <f>VLOOKUP(KamstrupData[[#This Row],[ORG_Concat]],'O-Organization'!F:H,3,FALSE)</f>
        <v>11100_DK10_Water_Water - Technology Hardware_Hardware</v>
      </c>
    </row>
    <row r="3873" spans="4:22">
      <c r="D3873" t="s">
        <v>507</v>
      </c>
      <c r="E3873" t="str">
        <f>VLOOKUP(D3873,'B-Business Capability'!B:H,5,FALSE)</f>
        <v>Product &amp; Software Development</v>
      </c>
      <c r="F3873" t="str">
        <f>VLOOKUP(D3873,'B-Business Capability'!B:H,6,FALSE)</f>
        <v>Engineering</v>
      </c>
      <c r="G3873" t="str">
        <f>VLOOKUP(D3873,'B-Business Capability'!B:H,7,FALSE)</f>
        <v>Construction &amp; Development</v>
      </c>
      <c r="I3873" t="s">
        <v>253</v>
      </c>
      <c r="J3873" t="s">
        <v>1614</v>
      </c>
      <c r="K3873" t="s">
        <v>883</v>
      </c>
      <c r="L3873" t="s">
        <v>1676</v>
      </c>
      <c r="M3873" t="str">
        <f>VLOOKUP(L3873,'A-Applications'!B:D,3,FALSE)</f>
        <v>FreeCad</v>
      </c>
      <c r="N3873" t="s">
        <v>53</v>
      </c>
      <c r="O3873" s="42" t="s">
        <v>54</v>
      </c>
      <c r="P3873" t="s">
        <v>407</v>
      </c>
      <c r="Q3873" t="str">
        <f>VLOOKUP(KamstrupData[[#This Row],[IdLevel123]],'B-Business Capability'!B:L,10,FALSE)</f>
        <v>Idea-to-Release (I2R)</v>
      </c>
      <c r="R3873">
        <f>VLOOKUP(KamstrupData[[#This Row],[IdLevel123]],'B-Business Capability'!B:L,11,FALSE)</f>
        <v>420</v>
      </c>
      <c r="T3873" t="s">
        <v>1617</v>
      </c>
      <c r="U3873" t="str">
        <f>_xlfn.CONCAT(KamstrupData[[#This Row],[CountryCode]],"_",KamstrupData[[#This Row],[Business Area]],"_",KamstrupData[[#This Row],[DepartmentTeam]])</f>
        <v>DK10_Water - Technology Hardware_Hardware</v>
      </c>
      <c r="V3873" t="str">
        <f>VLOOKUP(KamstrupData[[#This Row],[ORG_Concat]],'O-Organization'!F:H,3,FALSE)</f>
        <v>11100_DK10_Water_Water - Technology Hardware_Hardware</v>
      </c>
    </row>
    <row r="3874" spans="4:22">
      <c r="D3874" t="s">
        <v>507</v>
      </c>
      <c r="E3874" t="str">
        <f>VLOOKUP(D3874,'B-Business Capability'!B:H,5,FALSE)</f>
        <v>Product &amp; Software Development</v>
      </c>
      <c r="F3874" t="str">
        <f>VLOOKUP(D3874,'B-Business Capability'!B:H,6,FALSE)</f>
        <v>Engineering</v>
      </c>
      <c r="G3874" t="str">
        <f>VLOOKUP(D3874,'B-Business Capability'!B:H,7,FALSE)</f>
        <v>Construction &amp; Development</v>
      </c>
      <c r="I3874" t="s">
        <v>253</v>
      </c>
      <c r="J3874" t="s">
        <v>1614</v>
      </c>
      <c r="K3874" t="s">
        <v>883</v>
      </c>
      <c r="L3874" t="s">
        <v>1677</v>
      </c>
      <c r="M3874" t="str">
        <f>VLOOKUP(L3874,'A-Applications'!B:D,3,FALSE)</f>
        <v>DWGSee</v>
      </c>
      <c r="N3874" t="s">
        <v>53</v>
      </c>
      <c r="O3874" s="42" t="s">
        <v>54</v>
      </c>
      <c r="P3874" t="s">
        <v>407</v>
      </c>
      <c r="Q3874" t="str">
        <f>VLOOKUP(KamstrupData[[#This Row],[IdLevel123]],'B-Business Capability'!B:L,10,FALSE)</f>
        <v>Idea-to-Release (I2R)</v>
      </c>
      <c r="R3874">
        <f>VLOOKUP(KamstrupData[[#This Row],[IdLevel123]],'B-Business Capability'!B:L,11,FALSE)</f>
        <v>420</v>
      </c>
      <c r="T3874" t="s">
        <v>1617</v>
      </c>
      <c r="U3874" t="str">
        <f>_xlfn.CONCAT(KamstrupData[[#This Row],[CountryCode]],"_",KamstrupData[[#This Row],[Business Area]],"_",KamstrupData[[#This Row],[DepartmentTeam]])</f>
        <v>DK10_Water - Technology Hardware_Hardware</v>
      </c>
      <c r="V3874" t="str">
        <f>VLOOKUP(KamstrupData[[#This Row],[ORG_Concat]],'O-Organization'!F:H,3,FALSE)</f>
        <v>11100_DK10_Water_Water - Technology Hardware_Hardware</v>
      </c>
    </row>
    <row r="3875" spans="4:22">
      <c r="D3875" t="s">
        <v>507</v>
      </c>
      <c r="E3875" t="str">
        <f>VLOOKUP(D3875,'B-Business Capability'!B:H,5,FALSE)</f>
        <v>Product &amp; Software Development</v>
      </c>
      <c r="F3875" t="str">
        <f>VLOOKUP(D3875,'B-Business Capability'!B:H,6,FALSE)</f>
        <v>Engineering</v>
      </c>
      <c r="G3875" t="str">
        <f>VLOOKUP(D3875,'B-Business Capability'!B:H,7,FALSE)</f>
        <v>Construction &amp; Development</v>
      </c>
      <c r="I3875" t="s">
        <v>253</v>
      </c>
      <c r="J3875" t="s">
        <v>1614</v>
      </c>
      <c r="K3875" t="s">
        <v>883</v>
      </c>
      <c r="L3875" t="s">
        <v>1678</v>
      </c>
      <c r="M3875" t="str">
        <f>VLOOKUP(L3875,'A-Applications'!B:D,3,FALSE)</f>
        <v>Kamstrup LabWater Tool</v>
      </c>
      <c r="N3875" t="s">
        <v>53</v>
      </c>
      <c r="O3875" s="42" t="s">
        <v>54</v>
      </c>
      <c r="P3875" t="s">
        <v>407</v>
      </c>
      <c r="Q3875" t="str">
        <f>VLOOKUP(KamstrupData[[#This Row],[IdLevel123]],'B-Business Capability'!B:L,10,FALSE)</f>
        <v>Idea-to-Release (I2R)</v>
      </c>
      <c r="R3875">
        <f>VLOOKUP(KamstrupData[[#This Row],[IdLevel123]],'B-Business Capability'!B:L,11,FALSE)</f>
        <v>420</v>
      </c>
      <c r="T3875" t="s">
        <v>1617</v>
      </c>
      <c r="U3875" t="str">
        <f>_xlfn.CONCAT(KamstrupData[[#This Row],[CountryCode]],"_",KamstrupData[[#This Row],[Business Area]],"_",KamstrupData[[#This Row],[DepartmentTeam]])</f>
        <v>DK10_Water - Technology Hardware_Hardware</v>
      </c>
      <c r="V3875" t="str">
        <f>VLOOKUP(KamstrupData[[#This Row],[ORG_Concat]],'O-Organization'!F:H,3,FALSE)</f>
        <v>11100_DK10_Water_Water - Technology Hardware_Hardware</v>
      </c>
    </row>
    <row r="3876" spans="4:22">
      <c r="D3876" t="s">
        <v>507</v>
      </c>
      <c r="E3876" t="str">
        <f>VLOOKUP(D3876,'B-Business Capability'!B:H,5,FALSE)</f>
        <v>Product &amp; Software Development</v>
      </c>
      <c r="F3876" t="str">
        <f>VLOOKUP(D3876,'B-Business Capability'!B:H,6,FALSE)</f>
        <v>Engineering</v>
      </c>
      <c r="G3876" t="str">
        <f>VLOOKUP(D3876,'B-Business Capability'!B:H,7,FALSE)</f>
        <v>Construction &amp; Development</v>
      </c>
      <c r="I3876" t="s">
        <v>253</v>
      </c>
      <c r="J3876" t="s">
        <v>1614</v>
      </c>
      <c r="K3876" t="s">
        <v>883</v>
      </c>
      <c r="L3876" t="s">
        <v>1679</v>
      </c>
      <c r="M3876" t="str">
        <f>VLOOKUP(L3876,'A-Applications'!B:D,3,FALSE)</f>
        <v>FlowVisionCommand</v>
      </c>
      <c r="N3876" t="s">
        <v>53</v>
      </c>
      <c r="O3876" s="42" t="s">
        <v>54</v>
      </c>
      <c r="P3876" t="s">
        <v>407</v>
      </c>
      <c r="Q3876" t="str">
        <f>VLOOKUP(KamstrupData[[#This Row],[IdLevel123]],'B-Business Capability'!B:L,10,FALSE)</f>
        <v>Idea-to-Release (I2R)</v>
      </c>
      <c r="R3876">
        <f>VLOOKUP(KamstrupData[[#This Row],[IdLevel123]],'B-Business Capability'!B:L,11,FALSE)</f>
        <v>420</v>
      </c>
      <c r="T3876" t="s">
        <v>1617</v>
      </c>
      <c r="U3876" t="str">
        <f>_xlfn.CONCAT(KamstrupData[[#This Row],[CountryCode]],"_",KamstrupData[[#This Row],[Business Area]],"_",KamstrupData[[#This Row],[DepartmentTeam]])</f>
        <v>DK10_Water - Technology Hardware_Hardware</v>
      </c>
      <c r="V3876" t="str">
        <f>VLOOKUP(KamstrupData[[#This Row],[ORG_Concat]],'O-Organization'!F:H,3,FALSE)</f>
        <v>11100_DK10_Water_Water - Technology Hardware_Hardware</v>
      </c>
    </row>
    <row r="3877" spans="4:22">
      <c r="D3877" t="s">
        <v>507</v>
      </c>
      <c r="E3877" t="str">
        <f>VLOOKUP(D3877,'B-Business Capability'!B:H,5,FALSE)</f>
        <v>Product &amp; Software Development</v>
      </c>
      <c r="F3877" t="str">
        <f>VLOOKUP(D3877,'B-Business Capability'!B:H,6,FALSE)</f>
        <v>Engineering</v>
      </c>
      <c r="G3877" t="str">
        <f>VLOOKUP(D3877,'B-Business Capability'!B:H,7,FALSE)</f>
        <v>Construction &amp; Development</v>
      </c>
      <c r="I3877" t="s">
        <v>253</v>
      </c>
      <c r="J3877" t="s">
        <v>1614</v>
      </c>
      <c r="K3877" t="s">
        <v>883</v>
      </c>
      <c r="L3877" t="s">
        <v>1680</v>
      </c>
      <c r="M3877" t="str">
        <f>VLOOKUP(L3877,'A-Applications'!B:D,3,FALSE)</f>
        <v>(Kamstrup) OrCad_compare.exe</v>
      </c>
      <c r="N3877" t="s">
        <v>53</v>
      </c>
      <c r="O3877" s="42" t="s">
        <v>54</v>
      </c>
      <c r="P3877" t="s">
        <v>407</v>
      </c>
      <c r="Q3877" t="str">
        <f>VLOOKUP(KamstrupData[[#This Row],[IdLevel123]],'B-Business Capability'!B:L,10,FALSE)</f>
        <v>Idea-to-Release (I2R)</v>
      </c>
      <c r="R3877">
        <f>VLOOKUP(KamstrupData[[#This Row],[IdLevel123]],'B-Business Capability'!B:L,11,FALSE)</f>
        <v>420</v>
      </c>
      <c r="T3877" t="s">
        <v>1617</v>
      </c>
      <c r="U3877" t="str">
        <f>_xlfn.CONCAT(KamstrupData[[#This Row],[CountryCode]],"_",KamstrupData[[#This Row],[Business Area]],"_",KamstrupData[[#This Row],[DepartmentTeam]])</f>
        <v>DK10_Water - Technology Hardware_Hardware</v>
      </c>
      <c r="V3877" t="str">
        <f>VLOOKUP(KamstrupData[[#This Row],[ORG_Concat]],'O-Organization'!F:H,3,FALSE)</f>
        <v>11100_DK10_Water_Water - Technology Hardware_Hardware</v>
      </c>
    </row>
    <row r="3878" spans="4:22">
      <c r="D3878" t="s">
        <v>507</v>
      </c>
      <c r="E3878" t="str">
        <f>VLOOKUP(D3878,'B-Business Capability'!B:H,5,FALSE)</f>
        <v>Product &amp; Software Development</v>
      </c>
      <c r="F3878" t="str">
        <f>VLOOKUP(D3878,'B-Business Capability'!B:H,6,FALSE)</f>
        <v>Engineering</v>
      </c>
      <c r="G3878" t="str">
        <f>VLOOKUP(D3878,'B-Business Capability'!B:H,7,FALSE)</f>
        <v>Construction &amp; Development</v>
      </c>
      <c r="I3878" t="s">
        <v>253</v>
      </c>
      <c r="J3878" t="s">
        <v>1614</v>
      </c>
      <c r="K3878" t="s">
        <v>883</v>
      </c>
      <c r="L3878" t="s">
        <v>1681</v>
      </c>
      <c r="M3878" t="str">
        <f>VLOOKUP(L3878,'A-Applications'!B:D,3,FALSE)</f>
        <v>CMWrun</v>
      </c>
      <c r="N3878" t="s">
        <v>53</v>
      </c>
      <c r="O3878" s="42" t="s">
        <v>54</v>
      </c>
      <c r="P3878" t="s">
        <v>407</v>
      </c>
      <c r="Q3878" t="str">
        <f>VLOOKUP(KamstrupData[[#This Row],[IdLevel123]],'B-Business Capability'!B:L,10,FALSE)</f>
        <v>Idea-to-Release (I2R)</v>
      </c>
      <c r="R3878">
        <f>VLOOKUP(KamstrupData[[#This Row],[IdLevel123]],'B-Business Capability'!B:L,11,FALSE)</f>
        <v>420</v>
      </c>
      <c r="T3878" t="s">
        <v>1617</v>
      </c>
      <c r="U3878" t="str">
        <f>_xlfn.CONCAT(KamstrupData[[#This Row],[CountryCode]],"_",KamstrupData[[#This Row],[Business Area]],"_",KamstrupData[[#This Row],[DepartmentTeam]])</f>
        <v>DK10_Water - Technology Hardware_Hardware</v>
      </c>
      <c r="V3878" t="str">
        <f>VLOOKUP(KamstrupData[[#This Row],[ORG_Concat]],'O-Organization'!F:H,3,FALSE)</f>
        <v>11100_DK10_Water_Water - Technology Hardware_Hardware</v>
      </c>
    </row>
    <row r="3879" spans="4:22">
      <c r="D3879" t="s">
        <v>507</v>
      </c>
      <c r="E3879" t="str">
        <f>VLOOKUP(D3879,'B-Business Capability'!B:H,5,FALSE)</f>
        <v>Product &amp; Software Development</v>
      </c>
      <c r="F3879" t="str">
        <f>VLOOKUP(D3879,'B-Business Capability'!B:H,6,FALSE)</f>
        <v>Engineering</v>
      </c>
      <c r="G3879" t="str">
        <f>VLOOKUP(D3879,'B-Business Capability'!B:H,7,FALSE)</f>
        <v>Construction &amp; Development</v>
      </c>
      <c r="I3879" t="s">
        <v>253</v>
      </c>
      <c r="J3879" t="s">
        <v>1614</v>
      </c>
      <c r="K3879" t="s">
        <v>883</v>
      </c>
      <c r="L3879" t="s">
        <v>1682</v>
      </c>
      <c r="M3879" t="str">
        <f>VLOOKUP(L3879,'A-Applications'!B:D,3,FALSE)</f>
        <v>Agilent 14585 Control SW</v>
      </c>
      <c r="N3879" t="s">
        <v>53</v>
      </c>
      <c r="O3879" s="42" t="s">
        <v>54</v>
      </c>
      <c r="P3879" t="s">
        <v>407</v>
      </c>
      <c r="Q3879" t="str">
        <f>VLOOKUP(KamstrupData[[#This Row],[IdLevel123]],'B-Business Capability'!B:L,10,FALSE)</f>
        <v>Idea-to-Release (I2R)</v>
      </c>
      <c r="R3879">
        <f>VLOOKUP(KamstrupData[[#This Row],[IdLevel123]],'B-Business Capability'!B:L,11,FALSE)</f>
        <v>420</v>
      </c>
      <c r="T3879" t="s">
        <v>1617</v>
      </c>
      <c r="U3879" t="str">
        <f>_xlfn.CONCAT(KamstrupData[[#This Row],[CountryCode]],"_",KamstrupData[[#This Row],[Business Area]],"_",KamstrupData[[#This Row],[DepartmentTeam]])</f>
        <v>DK10_Water - Technology Hardware_Hardware</v>
      </c>
      <c r="V3879" t="str">
        <f>VLOOKUP(KamstrupData[[#This Row],[ORG_Concat]],'O-Organization'!F:H,3,FALSE)</f>
        <v>11100_DK10_Water_Water - Technology Hardware_Hardware</v>
      </c>
    </row>
    <row r="3880" spans="4:22">
      <c r="D3880" t="s">
        <v>507</v>
      </c>
      <c r="E3880" t="str">
        <f>VLOOKUP(D3880,'B-Business Capability'!B:H,5,FALSE)</f>
        <v>Product &amp; Software Development</v>
      </c>
      <c r="F3880" t="str">
        <f>VLOOKUP(D3880,'B-Business Capability'!B:H,6,FALSE)</f>
        <v>Engineering</v>
      </c>
      <c r="G3880" t="str">
        <f>VLOOKUP(D3880,'B-Business Capability'!B:H,7,FALSE)</f>
        <v>Construction &amp; Development</v>
      </c>
      <c r="I3880" t="s">
        <v>253</v>
      </c>
      <c r="J3880" t="s">
        <v>1614</v>
      </c>
      <c r="K3880" t="s">
        <v>883</v>
      </c>
      <c r="L3880" t="s">
        <v>1683</v>
      </c>
      <c r="M3880" t="str">
        <f>VLOOKUP(L3880,'A-Applications'!B:D,3,FALSE)</f>
        <v>Analog Engineers</v>
      </c>
      <c r="N3880" t="s">
        <v>53</v>
      </c>
      <c r="O3880" s="42" t="s">
        <v>54</v>
      </c>
      <c r="P3880" t="s">
        <v>407</v>
      </c>
      <c r="Q3880" t="str">
        <f>VLOOKUP(KamstrupData[[#This Row],[IdLevel123]],'B-Business Capability'!B:L,10,FALSE)</f>
        <v>Idea-to-Release (I2R)</v>
      </c>
      <c r="R3880">
        <f>VLOOKUP(KamstrupData[[#This Row],[IdLevel123]],'B-Business Capability'!B:L,11,FALSE)</f>
        <v>420</v>
      </c>
      <c r="T3880" t="s">
        <v>1617</v>
      </c>
      <c r="U3880" t="str">
        <f>_xlfn.CONCAT(KamstrupData[[#This Row],[CountryCode]],"_",KamstrupData[[#This Row],[Business Area]],"_",KamstrupData[[#This Row],[DepartmentTeam]])</f>
        <v>DK10_Water - Technology Hardware_Hardware</v>
      </c>
      <c r="V3880" t="str">
        <f>VLOOKUP(KamstrupData[[#This Row],[ORG_Concat]],'O-Organization'!F:H,3,FALSE)</f>
        <v>11100_DK10_Water_Water - Technology Hardware_Hardware</v>
      </c>
    </row>
    <row r="3881" spans="4:22">
      <c r="D3881" t="s">
        <v>507</v>
      </c>
      <c r="E3881" t="str">
        <f>VLOOKUP(D3881,'B-Business Capability'!B:H,5,FALSE)</f>
        <v>Product &amp; Software Development</v>
      </c>
      <c r="F3881" t="str">
        <f>VLOOKUP(D3881,'B-Business Capability'!B:H,6,FALSE)</f>
        <v>Engineering</v>
      </c>
      <c r="G3881" t="str">
        <f>VLOOKUP(D3881,'B-Business Capability'!B:H,7,FALSE)</f>
        <v>Construction &amp; Development</v>
      </c>
      <c r="I3881" t="s">
        <v>253</v>
      </c>
      <c r="J3881" t="s">
        <v>1614</v>
      </c>
      <c r="K3881" t="s">
        <v>883</v>
      </c>
      <c r="L3881" t="s">
        <v>1684</v>
      </c>
      <c r="M3881" t="str">
        <f>VLOOKUP(L3881,'A-Applications'!B:D,3,FALSE)</f>
        <v>AppCAD</v>
      </c>
      <c r="N3881" t="s">
        <v>53</v>
      </c>
      <c r="O3881" s="42" t="s">
        <v>54</v>
      </c>
      <c r="P3881" t="s">
        <v>407</v>
      </c>
      <c r="Q3881" t="str">
        <f>VLOOKUP(KamstrupData[[#This Row],[IdLevel123]],'B-Business Capability'!B:L,10,FALSE)</f>
        <v>Idea-to-Release (I2R)</v>
      </c>
      <c r="R3881">
        <f>VLOOKUP(KamstrupData[[#This Row],[IdLevel123]],'B-Business Capability'!B:L,11,FALSE)</f>
        <v>420</v>
      </c>
      <c r="T3881" t="s">
        <v>1617</v>
      </c>
      <c r="U3881" t="str">
        <f>_xlfn.CONCAT(KamstrupData[[#This Row],[CountryCode]],"_",KamstrupData[[#This Row],[Business Area]],"_",KamstrupData[[#This Row],[DepartmentTeam]])</f>
        <v>DK10_Water - Technology Hardware_Hardware</v>
      </c>
      <c r="V3881" t="str">
        <f>VLOOKUP(KamstrupData[[#This Row],[ORG_Concat]],'O-Organization'!F:H,3,FALSE)</f>
        <v>11100_DK10_Water_Water - Technology Hardware_Hardware</v>
      </c>
    </row>
    <row r="3882" spans="4:22">
      <c r="D3882" t="s">
        <v>507</v>
      </c>
      <c r="E3882" t="str">
        <f>VLOOKUP(D3882,'B-Business Capability'!B:H,5,FALSE)</f>
        <v>Product &amp; Software Development</v>
      </c>
      <c r="F3882" t="str">
        <f>VLOOKUP(D3882,'B-Business Capability'!B:H,6,FALSE)</f>
        <v>Engineering</v>
      </c>
      <c r="G3882" t="str">
        <f>VLOOKUP(D3882,'B-Business Capability'!B:H,7,FALSE)</f>
        <v>Construction &amp; Development</v>
      </c>
      <c r="I3882" t="s">
        <v>253</v>
      </c>
      <c r="J3882" t="s">
        <v>1614</v>
      </c>
      <c r="K3882" t="s">
        <v>883</v>
      </c>
      <c r="L3882" t="s">
        <v>1685</v>
      </c>
      <c r="M3882" t="str">
        <f>VLOOKUP(L3882,'A-Applications'!B:D,3,FALSE)</f>
        <v>Bizagi Modeler</v>
      </c>
      <c r="N3882" t="s">
        <v>53</v>
      </c>
      <c r="O3882" s="42" t="s">
        <v>54</v>
      </c>
      <c r="P3882" t="s">
        <v>407</v>
      </c>
      <c r="Q3882" t="str">
        <f>VLOOKUP(KamstrupData[[#This Row],[IdLevel123]],'B-Business Capability'!B:L,10,FALSE)</f>
        <v>Idea-to-Release (I2R)</v>
      </c>
      <c r="R3882">
        <f>VLOOKUP(KamstrupData[[#This Row],[IdLevel123]],'B-Business Capability'!B:L,11,FALSE)</f>
        <v>420</v>
      </c>
      <c r="T3882" t="s">
        <v>1617</v>
      </c>
      <c r="U3882" t="str">
        <f>_xlfn.CONCAT(KamstrupData[[#This Row],[CountryCode]],"_",KamstrupData[[#This Row],[Business Area]],"_",KamstrupData[[#This Row],[DepartmentTeam]])</f>
        <v>DK10_Water - Technology Hardware_Hardware</v>
      </c>
      <c r="V3882" t="str">
        <f>VLOOKUP(KamstrupData[[#This Row],[ORG_Concat]],'O-Organization'!F:H,3,FALSE)</f>
        <v>11100_DK10_Water_Water - Technology Hardware_Hardware</v>
      </c>
    </row>
    <row r="3883" spans="4:22">
      <c r="D3883" t="s">
        <v>507</v>
      </c>
      <c r="E3883" t="str">
        <f>VLOOKUP(D3883,'B-Business Capability'!B:H,5,FALSE)</f>
        <v>Product &amp; Software Development</v>
      </c>
      <c r="F3883" t="str">
        <f>VLOOKUP(D3883,'B-Business Capability'!B:H,6,FALSE)</f>
        <v>Engineering</v>
      </c>
      <c r="G3883" t="str">
        <f>VLOOKUP(D3883,'B-Business Capability'!B:H,7,FALSE)</f>
        <v>Construction &amp; Development</v>
      </c>
      <c r="I3883" t="s">
        <v>253</v>
      </c>
      <c r="J3883" t="s">
        <v>1614</v>
      </c>
      <c r="K3883" t="s">
        <v>883</v>
      </c>
      <c r="L3883" t="s">
        <v>1686</v>
      </c>
      <c r="M3883" t="str">
        <f>VLOOKUP(L3883,'A-Applications'!B:D,3,FALSE)</f>
        <v>Communications Tester 6.15.15</v>
      </c>
      <c r="N3883" t="s">
        <v>53</v>
      </c>
      <c r="O3883" s="42" t="s">
        <v>54</v>
      </c>
      <c r="P3883" t="s">
        <v>407</v>
      </c>
      <c r="Q3883" t="str">
        <f>VLOOKUP(KamstrupData[[#This Row],[IdLevel123]],'B-Business Capability'!B:L,10,FALSE)</f>
        <v>Idea-to-Release (I2R)</v>
      </c>
      <c r="R3883">
        <f>VLOOKUP(KamstrupData[[#This Row],[IdLevel123]],'B-Business Capability'!B:L,11,FALSE)</f>
        <v>420</v>
      </c>
      <c r="T3883" t="s">
        <v>1617</v>
      </c>
      <c r="U3883" t="str">
        <f>_xlfn.CONCAT(KamstrupData[[#This Row],[CountryCode]],"_",KamstrupData[[#This Row],[Business Area]],"_",KamstrupData[[#This Row],[DepartmentTeam]])</f>
        <v>DK10_Water - Technology Hardware_Hardware</v>
      </c>
      <c r="V3883" t="str">
        <f>VLOOKUP(KamstrupData[[#This Row],[ORG_Concat]],'O-Organization'!F:H,3,FALSE)</f>
        <v>11100_DK10_Water_Water - Technology Hardware_Hardware</v>
      </c>
    </row>
    <row r="3884" spans="4:22">
      <c r="D3884" t="s">
        <v>507</v>
      </c>
      <c r="E3884" t="str">
        <f>VLOOKUP(D3884,'B-Business Capability'!B:H,5,FALSE)</f>
        <v>Product &amp; Software Development</v>
      </c>
      <c r="F3884" t="str">
        <f>VLOOKUP(D3884,'B-Business Capability'!B:H,6,FALSE)</f>
        <v>Engineering</v>
      </c>
      <c r="G3884" t="str">
        <f>VLOOKUP(D3884,'B-Business Capability'!B:H,7,FALSE)</f>
        <v>Construction &amp; Development</v>
      </c>
      <c r="I3884" t="s">
        <v>253</v>
      </c>
      <c r="J3884" t="s">
        <v>1614</v>
      </c>
      <c r="K3884" t="s">
        <v>883</v>
      </c>
      <c r="L3884" t="s">
        <v>1687</v>
      </c>
      <c r="M3884" t="str">
        <f>VLOOKUP(L3884,'A-Applications'!B:D,3,FALSE)</f>
        <v>Keysight Benchvue</v>
      </c>
      <c r="N3884" t="s">
        <v>53</v>
      </c>
      <c r="O3884" s="42" t="s">
        <v>54</v>
      </c>
      <c r="P3884" t="s">
        <v>407</v>
      </c>
      <c r="Q3884" t="str">
        <f>VLOOKUP(KamstrupData[[#This Row],[IdLevel123]],'B-Business Capability'!B:L,10,FALSE)</f>
        <v>Idea-to-Release (I2R)</v>
      </c>
      <c r="R3884">
        <f>VLOOKUP(KamstrupData[[#This Row],[IdLevel123]],'B-Business Capability'!B:L,11,FALSE)</f>
        <v>420</v>
      </c>
      <c r="T3884" t="s">
        <v>1617</v>
      </c>
      <c r="U3884" t="str">
        <f>_xlfn.CONCAT(KamstrupData[[#This Row],[CountryCode]],"_",KamstrupData[[#This Row],[Business Area]],"_",KamstrupData[[#This Row],[DepartmentTeam]])</f>
        <v>DK10_Water - Technology Hardware_Hardware</v>
      </c>
      <c r="V3884" t="str">
        <f>VLOOKUP(KamstrupData[[#This Row],[ORG_Concat]],'O-Organization'!F:H,3,FALSE)</f>
        <v>11100_DK10_Water_Water - Technology Hardware_Hardware</v>
      </c>
    </row>
    <row r="3885" spans="4:22">
      <c r="D3885" t="s">
        <v>507</v>
      </c>
      <c r="E3885" t="str">
        <f>VLOOKUP(D3885,'B-Business Capability'!B:H,5,FALSE)</f>
        <v>Product &amp; Software Development</v>
      </c>
      <c r="F3885" t="str">
        <f>VLOOKUP(D3885,'B-Business Capability'!B:H,6,FALSE)</f>
        <v>Engineering</v>
      </c>
      <c r="G3885" t="str">
        <f>VLOOKUP(D3885,'B-Business Capability'!B:H,7,FALSE)</f>
        <v>Construction &amp; Development</v>
      </c>
      <c r="I3885" t="s">
        <v>253</v>
      </c>
      <c r="J3885" t="s">
        <v>1614</v>
      </c>
      <c r="K3885" t="s">
        <v>883</v>
      </c>
      <c r="L3885" t="s">
        <v>1688</v>
      </c>
      <c r="M3885" t="str">
        <f>VLOOKUP(L3885,'A-Applications'!B:D,3,FALSE)</f>
        <v>LoRa Calculator</v>
      </c>
      <c r="N3885" t="s">
        <v>53</v>
      </c>
      <c r="O3885" s="42" t="s">
        <v>54</v>
      </c>
      <c r="P3885" t="s">
        <v>407</v>
      </c>
      <c r="Q3885" t="str">
        <f>VLOOKUP(KamstrupData[[#This Row],[IdLevel123]],'B-Business Capability'!B:L,10,FALSE)</f>
        <v>Idea-to-Release (I2R)</v>
      </c>
      <c r="R3885">
        <f>VLOOKUP(KamstrupData[[#This Row],[IdLevel123]],'B-Business Capability'!B:L,11,FALSE)</f>
        <v>420</v>
      </c>
      <c r="T3885" t="s">
        <v>1617</v>
      </c>
      <c r="U3885" t="str">
        <f>_xlfn.CONCAT(KamstrupData[[#This Row],[CountryCode]],"_",KamstrupData[[#This Row],[Business Area]],"_",KamstrupData[[#This Row],[DepartmentTeam]])</f>
        <v>DK10_Water - Technology Hardware_Hardware</v>
      </c>
      <c r="V3885" t="str">
        <f>VLOOKUP(KamstrupData[[#This Row],[ORG_Concat]],'O-Organization'!F:H,3,FALSE)</f>
        <v>11100_DK10_Water_Water - Technology Hardware_Hardware</v>
      </c>
    </row>
    <row r="3886" spans="4:22">
      <c r="D3886" t="s">
        <v>507</v>
      </c>
      <c r="E3886" t="str">
        <f>VLOOKUP(D3886,'B-Business Capability'!B:H,5,FALSE)</f>
        <v>Product &amp; Software Development</v>
      </c>
      <c r="F3886" t="str">
        <f>VLOOKUP(D3886,'B-Business Capability'!B:H,6,FALSE)</f>
        <v>Engineering</v>
      </c>
      <c r="G3886" t="str">
        <f>VLOOKUP(D3886,'B-Business Capability'!B:H,7,FALSE)</f>
        <v>Construction &amp; Development</v>
      </c>
      <c r="I3886" t="s">
        <v>253</v>
      </c>
      <c r="J3886" t="s">
        <v>1614</v>
      </c>
      <c r="K3886" t="s">
        <v>883</v>
      </c>
      <c r="L3886" t="s">
        <v>1689</v>
      </c>
      <c r="M3886" t="str">
        <f>VLOOKUP(L3886,'A-Applications'!B:D,3,FALSE)</f>
        <v>PicoGW_UI</v>
      </c>
      <c r="N3886" t="s">
        <v>53</v>
      </c>
      <c r="O3886" s="42" t="s">
        <v>54</v>
      </c>
      <c r="P3886" t="s">
        <v>407</v>
      </c>
      <c r="Q3886" t="str">
        <f>VLOOKUP(KamstrupData[[#This Row],[IdLevel123]],'B-Business Capability'!B:L,10,FALSE)</f>
        <v>Idea-to-Release (I2R)</v>
      </c>
      <c r="R3886">
        <f>VLOOKUP(KamstrupData[[#This Row],[IdLevel123]],'B-Business Capability'!B:L,11,FALSE)</f>
        <v>420</v>
      </c>
      <c r="T3886" t="s">
        <v>1617</v>
      </c>
      <c r="U3886" t="str">
        <f>_xlfn.CONCAT(KamstrupData[[#This Row],[CountryCode]],"_",KamstrupData[[#This Row],[Business Area]],"_",KamstrupData[[#This Row],[DepartmentTeam]])</f>
        <v>DK10_Water - Technology Hardware_Hardware</v>
      </c>
      <c r="V3886" t="str">
        <f>VLOOKUP(KamstrupData[[#This Row],[ORG_Concat]],'O-Organization'!F:H,3,FALSE)</f>
        <v>11100_DK10_Water_Water - Technology Hardware_Hardware</v>
      </c>
    </row>
    <row r="3887" spans="4:22">
      <c r="D3887" t="s">
        <v>507</v>
      </c>
      <c r="E3887" t="str">
        <f>VLOOKUP(D3887,'B-Business Capability'!B:H,5,FALSE)</f>
        <v>Product &amp; Software Development</v>
      </c>
      <c r="F3887" t="str">
        <f>VLOOKUP(D3887,'B-Business Capability'!B:H,6,FALSE)</f>
        <v>Engineering</v>
      </c>
      <c r="G3887" t="str">
        <f>VLOOKUP(D3887,'B-Business Capability'!B:H,7,FALSE)</f>
        <v>Construction &amp; Development</v>
      </c>
      <c r="I3887" t="s">
        <v>253</v>
      </c>
      <c r="J3887" t="s">
        <v>1614</v>
      </c>
      <c r="K3887" t="s">
        <v>883</v>
      </c>
      <c r="L3887" t="s">
        <v>1690</v>
      </c>
      <c r="M3887" t="str">
        <f>VLOOKUP(L3887,'A-Applications'!B:D,3,FALSE)</f>
        <v>Simple_RangeCalc_V1.1</v>
      </c>
      <c r="N3887" t="s">
        <v>53</v>
      </c>
      <c r="O3887" s="42" t="s">
        <v>54</v>
      </c>
      <c r="P3887" t="s">
        <v>407</v>
      </c>
      <c r="Q3887" t="str">
        <f>VLOOKUP(KamstrupData[[#This Row],[IdLevel123]],'B-Business Capability'!B:L,10,FALSE)</f>
        <v>Idea-to-Release (I2R)</v>
      </c>
      <c r="R3887">
        <f>VLOOKUP(KamstrupData[[#This Row],[IdLevel123]],'B-Business Capability'!B:L,11,FALSE)</f>
        <v>420</v>
      </c>
      <c r="T3887" t="s">
        <v>1617</v>
      </c>
      <c r="U3887" t="str">
        <f>_xlfn.CONCAT(KamstrupData[[#This Row],[CountryCode]],"_",KamstrupData[[#This Row],[Business Area]],"_",KamstrupData[[#This Row],[DepartmentTeam]])</f>
        <v>DK10_Water - Technology Hardware_Hardware</v>
      </c>
      <c r="V3887" t="str">
        <f>VLOOKUP(KamstrupData[[#This Row],[ORG_Concat]],'O-Organization'!F:H,3,FALSE)</f>
        <v>11100_DK10_Water_Water - Technology Hardware_Hardware</v>
      </c>
    </row>
    <row r="3888" spans="4:22">
      <c r="D3888" t="s">
        <v>507</v>
      </c>
      <c r="E3888" t="str">
        <f>VLOOKUP(D3888,'B-Business Capability'!B:H,5,FALSE)</f>
        <v>Product &amp; Software Development</v>
      </c>
      <c r="F3888" t="str">
        <f>VLOOKUP(D3888,'B-Business Capability'!B:H,6,FALSE)</f>
        <v>Engineering</v>
      </c>
      <c r="G3888" t="str">
        <f>VLOOKUP(D3888,'B-Business Capability'!B:H,7,FALSE)</f>
        <v>Construction &amp; Development</v>
      </c>
      <c r="I3888" t="s">
        <v>253</v>
      </c>
      <c r="J3888" t="s">
        <v>1614</v>
      </c>
      <c r="K3888" t="s">
        <v>883</v>
      </c>
      <c r="L3888" t="s">
        <v>1691</v>
      </c>
      <c r="M3888" t="str">
        <f>VLOOKUP(L3888,'A-Applications'!B:D,3,FALSE)</f>
        <v>SimSurfing</v>
      </c>
      <c r="N3888" t="s">
        <v>53</v>
      </c>
      <c r="O3888" s="42" t="s">
        <v>54</v>
      </c>
      <c r="P3888" t="s">
        <v>407</v>
      </c>
      <c r="Q3888" t="str">
        <f>VLOOKUP(KamstrupData[[#This Row],[IdLevel123]],'B-Business Capability'!B:L,10,FALSE)</f>
        <v>Idea-to-Release (I2R)</v>
      </c>
      <c r="R3888">
        <f>VLOOKUP(KamstrupData[[#This Row],[IdLevel123]],'B-Business Capability'!B:L,11,FALSE)</f>
        <v>420</v>
      </c>
      <c r="T3888" t="s">
        <v>1617</v>
      </c>
      <c r="U3888" t="str">
        <f>_xlfn.CONCAT(KamstrupData[[#This Row],[CountryCode]],"_",KamstrupData[[#This Row],[Business Area]],"_",KamstrupData[[#This Row],[DepartmentTeam]])</f>
        <v>DK10_Water - Technology Hardware_Hardware</v>
      </c>
      <c r="V3888" t="str">
        <f>VLOOKUP(KamstrupData[[#This Row],[ORG_Concat]],'O-Organization'!F:H,3,FALSE)</f>
        <v>11100_DK10_Water_Water - Technology Hardware_Hardware</v>
      </c>
    </row>
    <row r="3889" spans="4:22">
      <c r="D3889" t="s">
        <v>507</v>
      </c>
      <c r="E3889" t="str">
        <f>VLOOKUP(D3889,'B-Business Capability'!B:H,5,FALSE)</f>
        <v>Product &amp; Software Development</v>
      </c>
      <c r="F3889" t="str">
        <f>VLOOKUP(D3889,'B-Business Capability'!B:H,6,FALSE)</f>
        <v>Engineering</v>
      </c>
      <c r="G3889" t="str">
        <f>VLOOKUP(D3889,'B-Business Capability'!B:H,7,FALSE)</f>
        <v>Construction &amp; Development</v>
      </c>
      <c r="I3889" t="s">
        <v>253</v>
      </c>
      <c r="J3889" t="s">
        <v>1614</v>
      </c>
      <c r="K3889" t="s">
        <v>883</v>
      </c>
      <c r="L3889" t="s">
        <v>1692</v>
      </c>
      <c r="M3889" t="str">
        <f>VLOOKUP(L3889,'A-Applications'!B:D,3,FALSE)</f>
        <v>Smith V4.1</v>
      </c>
      <c r="N3889" t="s">
        <v>53</v>
      </c>
      <c r="O3889" s="42" t="s">
        <v>54</v>
      </c>
      <c r="P3889" t="s">
        <v>407</v>
      </c>
      <c r="Q3889" t="str">
        <f>VLOOKUP(KamstrupData[[#This Row],[IdLevel123]],'B-Business Capability'!B:L,10,FALSE)</f>
        <v>Idea-to-Release (I2R)</v>
      </c>
      <c r="R3889">
        <f>VLOOKUP(KamstrupData[[#This Row],[IdLevel123]],'B-Business Capability'!B:L,11,FALSE)</f>
        <v>420</v>
      </c>
      <c r="T3889" t="s">
        <v>1617</v>
      </c>
      <c r="U3889" t="str">
        <f>_xlfn.CONCAT(KamstrupData[[#This Row],[CountryCode]],"_",KamstrupData[[#This Row],[Business Area]],"_",KamstrupData[[#This Row],[DepartmentTeam]])</f>
        <v>DK10_Water - Technology Hardware_Hardware</v>
      </c>
      <c r="V3889" t="str">
        <f>VLOOKUP(KamstrupData[[#This Row],[ORG_Concat]],'O-Organization'!F:H,3,FALSE)</f>
        <v>11100_DK10_Water_Water - Technology Hardware_Hardware</v>
      </c>
    </row>
    <row r="3890" spans="4:22">
      <c r="D3890" t="s">
        <v>507</v>
      </c>
      <c r="E3890" t="str">
        <f>VLOOKUP(D3890,'B-Business Capability'!B:H,5,FALSE)</f>
        <v>Product &amp; Software Development</v>
      </c>
      <c r="F3890" t="str">
        <f>VLOOKUP(D3890,'B-Business Capability'!B:H,6,FALSE)</f>
        <v>Engineering</v>
      </c>
      <c r="G3890" t="str">
        <f>VLOOKUP(D3890,'B-Business Capability'!B:H,7,FALSE)</f>
        <v>Construction &amp; Development</v>
      </c>
      <c r="I3890" t="s">
        <v>253</v>
      </c>
      <c r="J3890" t="s">
        <v>1614</v>
      </c>
      <c r="K3890" t="s">
        <v>883</v>
      </c>
      <c r="L3890" t="s">
        <v>1693</v>
      </c>
      <c r="M3890" t="str">
        <f>VLOOKUP(L3890,'A-Applications'!B:D,3,FALSE)</f>
        <v>Txline</v>
      </c>
      <c r="N3890" t="s">
        <v>53</v>
      </c>
      <c r="O3890" s="42" t="s">
        <v>54</v>
      </c>
      <c r="P3890" t="s">
        <v>407</v>
      </c>
      <c r="Q3890" t="str">
        <f>VLOOKUP(KamstrupData[[#This Row],[IdLevel123]],'B-Business Capability'!B:L,10,FALSE)</f>
        <v>Idea-to-Release (I2R)</v>
      </c>
      <c r="R3890">
        <f>VLOOKUP(KamstrupData[[#This Row],[IdLevel123]],'B-Business Capability'!B:L,11,FALSE)</f>
        <v>420</v>
      </c>
      <c r="T3890" t="s">
        <v>1617</v>
      </c>
      <c r="U3890" t="str">
        <f>_xlfn.CONCAT(KamstrupData[[#This Row],[CountryCode]],"_",KamstrupData[[#This Row],[Business Area]],"_",KamstrupData[[#This Row],[DepartmentTeam]])</f>
        <v>DK10_Water - Technology Hardware_Hardware</v>
      </c>
      <c r="V3890" t="str">
        <f>VLOOKUP(KamstrupData[[#This Row],[ORG_Concat]],'O-Organization'!F:H,3,FALSE)</f>
        <v>11100_DK10_Water_Water - Technology Hardware_Hardware</v>
      </c>
    </row>
    <row r="3891" spans="4:22">
      <c r="D3891" t="s">
        <v>507</v>
      </c>
      <c r="E3891" t="str">
        <f>VLOOKUP(D3891,'B-Business Capability'!B:H,5,FALSE)</f>
        <v>Product &amp; Software Development</v>
      </c>
      <c r="F3891" t="str">
        <f>VLOOKUP(D3891,'B-Business Capability'!B:H,6,FALSE)</f>
        <v>Engineering</v>
      </c>
      <c r="G3891" t="str">
        <f>VLOOKUP(D3891,'B-Business Capability'!B:H,7,FALSE)</f>
        <v>Construction &amp; Development</v>
      </c>
      <c r="I3891" t="s">
        <v>253</v>
      </c>
      <c r="J3891" t="s">
        <v>1614</v>
      </c>
      <c r="K3891" t="s">
        <v>883</v>
      </c>
      <c r="L3891" t="s">
        <v>1694</v>
      </c>
      <c r="M3891" t="str">
        <f>VLOOKUP(L3891,'A-Applications'!B:D,3,FALSE)</f>
        <v>Anaconda</v>
      </c>
      <c r="N3891" t="s">
        <v>53</v>
      </c>
      <c r="O3891" s="42" t="s">
        <v>54</v>
      </c>
      <c r="P3891" t="s">
        <v>407</v>
      </c>
      <c r="Q3891" t="str">
        <f>VLOOKUP(KamstrupData[[#This Row],[IdLevel123]],'B-Business Capability'!B:L,10,FALSE)</f>
        <v>Idea-to-Release (I2R)</v>
      </c>
      <c r="R3891">
        <f>VLOOKUP(KamstrupData[[#This Row],[IdLevel123]],'B-Business Capability'!B:L,11,FALSE)</f>
        <v>420</v>
      </c>
      <c r="T3891" t="s">
        <v>1617</v>
      </c>
      <c r="U3891" t="str">
        <f>_xlfn.CONCAT(KamstrupData[[#This Row],[CountryCode]],"_",KamstrupData[[#This Row],[Business Area]],"_",KamstrupData[[#This Row],[DepartmentTeam]])</f>
        <v>DK10_Water - Technology Hardware_Hardware</v>
      </c>
      <c r="V3891" t="str">
        <f>VLOOKUP(KamstrupData[[#This Row],[ORG_Concat]],'O-Organization'!F:H,3,FALSE)</f>
        <v>11100_DK10_Water_Water - Technology Hardware_Hardware</v>
      </c>
    </row>
    <row r="3892" spans="4:22">
      <c r="D3892" t="s">
        <v>507</v>
      </c>
      <c r="E3892" t="str">
        <f>VLOOKUP(D3892,'B-Business Capability'!B:H,5,FALSE)</f>
        <v>Product &amp; Software Development</v>
      </c>
      <c r="F3892" t="str">
        <f>VLOOKUP(D3892,'B-Business Capability'!B:H,6,FALSE)</f>
        <v>Engineering</v>
      </c>
      <c r="G3892" t="str">
        <f>VLOOKUP(D3892,'B-Business Capability'!B:H,7,FALSE)</f>
        <v>Construction &amp; Development</v>
      </c>
      <c r="I3892" t="s">
        <v>253</v>
      </c>
      <c r="J3892" t="s">
        <v>1614</v>
      </c>
      <c r="K3892" t="s">
        <v>883</v>
      </c>
      <c r="L3892" t="s">
        <v>1695</v>
      </c>
      <c r="M3892" t="str">
        <f>VLOOKUP(L3892,'A-Applications'!B:D,3,FALSE)</f>
        <v>Qspice</v>
      </c>
      <c r="N3892" t="s">
        <v>53</v>
      </c>
      <c r="O3892" s="42" t="s">
        <v>54</v>
      </c>
      <c r="P3892" t="s">
        <v>407</v>
      </c>
      <c r="Q3892" t="str">
        <f>VLOOKUP(KamstrupData[[#This Row],[IdLevel123]],'B-Business Capability'!B:L,10,FALSE)</f>
        <v>Idea-to-Release (I2R)</v>
      </c>
      <c r="R3892">
        <f>VLOOKUP(KamstrupData[[#This Row],[IdLevel123]],'B-Business Capability'!B:L,11,FALSE)</f>
        <v>420</v>
      </c>
      <c r="T3892" t="s">
        <v>1617</v>
      </c>
      <c r="U3892" t="str">
        <f>_xlfn.CONCAT(KamstrupData[[#This Row],[CountryCode]],"_",KamstrupData[[#This Row],[Business Area]],"_",KamstrupData[[#This Row],[DepartmentTeam]])</f>
        <v>DK10_Water - Technology Hardware_Hardware</v>
      </c>
      <c r="V3892" t="str">
        <f>VLOOKUP(KamstrupData[[#This Row],[ORG_Concat]],'O-Organization'!F:H,3,FALSE)</f>
        <v>11100_DK10_Water_Water - Technology Hardware_Hardware</v>
      </c>
    </row>
    <row r="3893" spans="4:22">
      <c r="D3893" t="s">
        <v>507</v>
      </c>
      <c r="E3893" t="str">
        <f>VLOOKUP(D3893,'B-Business Capability'!B:H,5,FALSE)</f>
        <v>Product &amp; Software Development</v>
      </c>
      <c r="F3893" t="str">
        <f>VLOOKUP(D3893,'B-Business Capability'!B:H,6,FALSE)</f>
        <v>Engineering</v>
      </c>
      <c r="G3893" t="str">
        <f>VLOOKUP(D3893,'B-Business Capability'!B:H,7,FALSE)</f>
        <v>Construction &amp; Development</v>
      </c>
      <c r="I3893" t="s">
        <v>253</v>
      </c>
      <c r="J3893" t="s">
        <v>1614</v>
      </c>
      <c r="K3893" t="s">
        <v>1618</v>
      </c>
      <c r="L3893" t="s">
        <v>1696</v>
      </c>
      <c r="M3893" t="str">
        <f>VLOOKUP(L3893,'A-Applications'!B:D,3,FALSE)</f>
        <v>Sentry</v>
      </c>
      <c r="N3893" t="s">
        <v>53</v>
      </c>
      <c r="O3893" s="42" t="s">
        <v>54</v>
      </c>
      <c r="P3893" t="s">
        <v>407</v>
      </c>
      <c r="Q3893" t="str">
        <f>VLOOKUP(KamstrupData[[#This Row],[IdLevel123]],'B-Business Capability'!B:L,10,FALSE)</f>
        <v>Idea-to-Release (I2R)</v>
      </c>
      <c r="R3893">
        <f>VLOOKUP(KamstrupData[[#This Row],[IdLevel123]],'B-Business Capability'!B:L,11,FALSE)</f>
        <v>420</v>
      </c>
      <c r="T3893" t="s">
        <v>1697</v>
      </c>
      <c r="U3893" t="str">
        <f>_xlfn.CONCAT(KamstrupData[[#This Row],[CountryCode]],"_",KamstrupData[[#This Row],[Business Area]],"_",KamstrupData[[#This Row],[DepartmentTeam]])</f>
        <v>DK10_Water - Technology Hardware_Tech</v>
      </c>
      <c r="V3893" t="str">
        <f>VLOOKUP(KamstrupData[[#This Row],[ORG_Concat]],'O-Organization'!F:H,3,FALSE)</f>
        <v>11102_DK10_Water_Water - Technology Hardware_Tech</v>
      </c>
    </row>
    <row r="3894" spans="4:22">
      <c r="D3894" t="s">
        <v>366</v>
      </c>
      <c r="E3894" t="str">
        <f>VLOOKUP(D3894,'B-Business Capability'!B:H,5,FALSE)</f>
        <v>OT Hosting</v>
      </c>
      <c r="F3894" t="str">
        <f>VLOOKUP(D3894,'B-Business Capability'!B:H,6,FALSE)</f>
        <v>OT Operations &amp; Service</v>
      </c>
      <c r="G3894" t="str">
        <f>VLOOKUP(D3894,'B-Business Capability'!B:H,7,FALSE)</f>
        <v>Telemetry &amp; Event Processing</v>
      </c>
      <c r="I3894" t="s">
        <v>253</v>
      </c>
      <c r="J3894" t="s">
        <v>1614</v>
      </c>
      <c r="L3894" t="s">
        <v>1696</v>
      </c>
      <c r="M3894" t="str">
        <f>VLOOKUP(L3894,'A-Applications'!B:D,3,FALSE)</f>
        <v>Sentry</v>
      </c>
      <c r="N3894" t="s">
        <v>53</v>
      </c>
      <c r="O3894" s="42" t="s">
        <v>54</v>
      </c>
      <c r="P3894" t="s">
        <v>407</v>
      </c>
      <c r="Q3894" t="str">
        <f>VLOOKUP(KamstrupData[[#This Row],[IdLevel123]],'B-Business Capability'!B:L,10,FALSE)</f>
        <v>N/A</v>
      </c>
      <c r="R3894">
        <f>VLOOKUP(KamstrupData[[#This Row],[IdLevel123]],'B-Business Capability'!B:L,11,FALSE)</f>
        <v>0</v>
      </c>
      <c r="T3894" t="s">
        <v>1697</v>
      </c>
      <c r="U3894" t="str">
        <f>_xlfn.CONCAT(KamstrupData[[#This Row],[CountryCode]],"_",KamstrupData[[#This Row],[Business Area]],"_",KamstrupData[[#This Row],[DepartmentTeam]])</f>
        <v>DK10_Water - Technology Hardware_</v>
      </c>
      <c r="V3894" t="str">
        <f>VLOOKUP(KamstrupData[[#This Row],[ORG_Concat]],'O-Organization'!F:H,3,FALSE)</f>
        <v>11098_DK10_Water_Water - Technology Hardware_</v>
      </c>
    </row>
    <row r="3895" spans="4:22">
      <c r="D3895" t="s">
        <v>507</v>
      </c>
      <c r="E3895" t="str">
        <f>VLOOKUP(D3895,'B-Business Capability'!B:H,5,FALSE)</f>
        <v>Product &amp; Software Development</v>
      </c>
      <c r="F3895" t="str">
        <f>VLOOKUP(D3895,'B-Business Capability'!B:H,6,FALSE)</f>
        <v>Engineering</v>
      </c>
      <c r="G3895" t="str">
        <f>VLOOKUP(D3895,'B-Business Capability'!B:H,7,FALSE)</f>
        <v>Construction &amp; Development</v>
      </c>
      <c r="I3895" t="s">
        <v>253</v>
      </c>
      <c r="J3895" t="s">
        <v>1614</v>
      </c>
      <c r="K3895" t="s">
        <v>1623</v>
      </c>
      <c r="L3895" t="s">
        <v>472</v>
      </c>
      <c r="M3895" t="str">
        <f>VLOOKUP(L3895,'A-Applications'!B:D,3,FALSE)</f>
        <v>WSL2</v>
      </c>
      <c r="N3895" t="s">
        <v>53</v>
      </c>
      <c r="O3895" s="42" t="s">
        <v>66</v>
      </c>
      <c r="P3895" t="s">
        <v>916</v>
      </c>
      <c r="Q3895" t="str">
        <f>VLOOKUP(KamstrupData[[#This Row],[IdLevel123]],'B-Business Capability'!B:L,10,FALSE)</f>
        <v>Idea-to-Release (I2R)</v>
      </c>
      <c r="R3895">
        <f>VLOOKUP(KamstrupData[[#This Row],[IdLevel123]],'B-Business Capability'!B:L,11,FALSE)</f>
        <v>420</v>
      </c>
      <c r="T3895" t="s">
        <v>1637</v>
      </c>
      <c r="U3895" t="str">
        <f>_xlfn.CONCAT(KamstrupData[[#This Row],[CountryCode]],"_",KamstrupData[[#This Row],[Business Area]],"_",KamstrupData[[#This Row],[DepartmentTeam]])</f>
        <v>DK10_Water - Technology Hardware_FW</v>
      </c>
      <c r="V3895" t="str">
        <f>VLOOKUP(KamstrupData[[#This Row],[ORG_Concat]],'O-Organization'!F:H,3,FALSE)</f>
        <v>11099_DK10_Water_Water - Technology Hardware_FW</v>
      </c>
    </row>
    <row r="3896" spans="4:22">
      <c r="D3896" t="s">
        <v>507</v>
      </c>
      <c r="E3896" t="str">
        <f>VLOOKUP(D3896,'B-Business Capability'!B:H,5,FALSE)</f>
        <v>Product &amp; Software Development</v>
      </c>
      <c r="F3896" t="str">
        <f>VLOOKUP(D3896,'B-Business Capability'!B:H,6,FALSE)</f>
        <v>Engineering</v>
      </c>
      <c r="G3896" t="str">
        <f>VLOOKUP(D3896,'B-Business Capability'!B:H,7,FALSE)</f>
        <v>Construction &amp; Development</v>
      </c>
      <c r="I3896" t="s">
        <v>253</v>
      </c>
      <c r="J3896" t="s">
        <v>1614</v>
      </c>
      <c r="K3896" t="s">
        <v>1618</v>
      </c>
      <c r="L3896" t="s">
        <v>472</v>
      </c>
      <c r="M3896" t="str">
        <f>VLOOKUP(L3896,'A-Applications'!B:D,3,FALSE)</f>
        <v>WSL2</v>
      </c>
      <c r="N3896" t="s">
        <v>53</v>
      </c>
      <c r="O3896" s="42" t="s">
        <v>54</v>
      </c>
      <c r="P3896" t="s">
        <v>407</v>
      </c>
      <c r="Q3896" t="str">
        <f>VLOOKUP(KamstrupData[[#This Row],[IdLevel123]],'B-Business Capability'!B:L,10,FALSE)</f>
        <v>Idea-to-Release (I2R)</v>
      </c>
      <c r="R3896">
        <f>VLOOKUP(KamstrupData[[#This Row],[IdLevel123]],'B-Business Capability'!B:L,11,FALSE)</f>
        <v>420</v>
      </c>
      <c r="T3896" t="s">
        <v>1619</v>
      </c>
      <c r="U3896" t="str">
        <f>_xlfn.CONCAT(KamstrupData[[#This Row],[CountryCode]],"_",KamstrupData[[#This Row],[Business Area]],"_",KamstrupData[[#This Row],[DepartmentTeam]])</f>
        <v>DK10_Water - Technology Hardware_Tech</v>
      </c>
      <c r="V3896" t="str">
        <f>VLOOKUP(KamstrupData[[#This Row],[ORG_Concat]],'O-Organization'!F:H,3,FALSE)</f>
        <v>11102_DK10_Water_Water - Technology Hardware_Tech</v>
      </c>
    </row>
    <row r="3897" spans="4:22">
      <c r="D3897" t="s">
        <v>507</v>
      </c>
      <c r="E3897" t="str">
        <f>VLOOKUP(D3897,'B-Business Capability'!B:H,5,FALSE)</f>
        <v>Product &amp; Software Development</v>
      </c>
      <c r="F3897" t="str">
        <f>VLOOKUP(D3897,'B-Business Capability'!B:H,6,FALSE)</f>
        <v>Engineering</v>
      </c>
      <c r="G3897" t="str">
        <f>VLOOKUP(D3897,'B-Business Capability'!B:H,7,FALSE)</f>
        <v>Construction &amp; Development</v>
      </c>
      <c r="I3897" t="s">
        <v>253</v>
      </c>
      <c r="J3897" t="s">
        <v>1614</v>
      </c>
      <c r="K3897" t="s">
        <v>882</v>
      </c>
      <c r="L3897" t="s">
        <v>954</v>
      </c>
      <c r="M3897" t="str">
        <f>VLOOKUP(L3897,'A-Applications'!B:D,3,FALSE)</f>
        <v>Inno Setup</v>
      </c>
      <c r="N3897" t="s">
        <v>53</v>
      </c>
      <c r="O3897" s="42" t="s">
        <v>54</v>
      </c>
      <c r="P3897" t="s">
        <v>407</v>
      </c>
      <c r="Q3897" t="str">
        <f>VLOOKUP(KamstrupData[[#This Row],[IdLevel123]],'B-Business Capability'!B:L,10,FALSE)</f>
        <v>Idea-to-Release (I2R)</v>
      </c>
      <c r="R3897">
        <f>VLOOKUP(KamstrupData[[#This Row],[IdLevel123]],'B-Business Capability'!B:L,11,FALSE)</f>
        <v>420</v>
      </c>
      <c r="T3897" t="s">
        <v>1638</v>
      </c>
      <c r="U3897" t="str">
        <f>_xlfn.CONCAT(KamstrupData[[#This Row],[CountryCode]],"_",KamstrupData[[#This Row],[Business Area]],"_",KamstrupData[[#This Row],[DepartmentTeam]])</f>
        <v>DK10_Water - Technology Hardware_Tools &amp; Apps</v>
      </c>
      <c r="V3897" t="str">
        <f>VLOOKUP(KamstrupData[[#This Row],[ORG_Concat]],'O-Organization'!F:H,3,FALSE)</f>
        <v>11103_DK10_Water_Water - Technology Hardware_Tools &amp; Apps</v>
      </c>
    </row>
    <row r="3898" spans="4:22">
      <c r="D3898" t="s">
        <v>507</v>
      </c>
      <c r="E3898" t="str">
        <f>VLOOKUP(D3898,'B-Business Capability'!B:H,5,FALSE)</f>
        <v>Product &amp; Software Development</v>
      </c>
      <c r="F3898" t="str">
        <f>VLOOKUP(D3898,'B-Business Capability'!B:H,6,FALSE)</f>
        <v>Engineering</v>
      </c>
      <c r="G3898" t="str">
        <f>VLOOKUP(D3898,'B-Business Capability'!B:H,7,FALSE)</f>
        <v>Construction &amp; Development</v>
      </c>
      <c r="I3898" t="s">
        <v>253</v>
      </c>
      <c r="J3898" t="s">
        <v>1614</v>
      </c>
      <c r="K3898" t="s">
        <v>882</v>
      </c>
      <c r="L3898" t="s">
        <v>965</v>
      </c>
      <c r="M3898" t="str">
        <f>VLOOKUP(L3898,'A-Applications'!B:D,3,FALSE)</f>
        <v>WiX Toolset</v>
      </c>
      <c r="N3898" t="s">
        <v>53</v>
      </c>
      <c r="O3898" s="42" t="s">
        <v>54</v>
      </c>
      <c r="P3898" t="s">
        <v>407</v>
      </c>
      <c r="Q3898" t="str">
        <f>VLOOKUP(KamstrupData[[#This Row],[IdLevel123]],'B-Business Capability'!B:L,10,FALSE)</f>
        <v>Idea-to-Release (I2R)</v>
      </c>
      <c r="R3898">
        <f>VLOOKUP(KamstrupData[[#This Row],[IdLevel123]],'B-Business Capability'!B:L,11,FALSE)</f>
        <v>420</v>
      </c>
      <c r="T3898" t="s">
        <v>1638</v>
      </c>
      <c r="U3898" t="str">
        <f>_xlfn.CONCAT(KamstrupData[[#This Row],[CountryCode]],"_",KamstrupData[[#This Row],[Business Area]],"_",KamstrupData[[#This Row],[DepartmentTeam]])</f>
        <v>DK10_Water - Technology Hardware_Tools &amp; Apps</v>
      </c>
      <c r="V3898" t="str">
        <f>VLOOKUP(KamstrupData[[#This Row],[ORG_Concat]],'O-Organization'!F:H,3,FALSE)</f>
        <v>11103_DK10_Water_Water - Technology Hardware_Tools &amp; Apps</v>
      </c>
    </row>
    <row r="3899" spans="4:22">
      <c r="D3899" t="s">
        <v>95</v>
      </c>
      <c r="E3899" t="str">
        <f>VLOOKUP(D3899,'B-Business Capability'!B:H,5,FALSE)</f>
        <v>Not mapped to capability</v>
      </c>
      <c r="F3899">
        <f>VLOOKUP(D3899,'B-Business Capability'!B:H,6,FALSE)</f>
        <v>0</v>
      </c>
      <c r="G3899">
        <f>VLOOKUP(D3899,'B-Business Capability'!B:H,7,FALSE)</f>
        <v>0</v>
      </c>
      <c r="I3899" t="s">
        <v>253</v>
      </c>
      <c r="J3899" t="s">
        <v>1698</v>
      </c>
      <c r="K3899" t="s">
        <v>967</v>
      </c>
      <c r="L3899" t="s">
        <v>1699</v>
      </c>
      <c r="M3899" t="str">
        <f>VLOOKUP(L3899,'A-Applications'!B:D,3,FALSE)</f>
        <v>DataGrip</v>
      </c>
      <c r="O3899" s="42"/>
      <c r="P3899" t="s">
        <v>77</v>
      </c>
      <c r="Q3899" t="str">
        <f>VLOOKUP(KamstrupData[[#This Row],[IdLevel123]],'B-Business Capability'!B:L,10,FALSE)</f>
        <v>N/A</v>
      </c>
      <c r="R3899">
        <f>VLOOKUP(KamstrupData[[#This Row],[IdLevel123]],'B-Business Capability'!B:L,11,FALSE)</f>
        <v>0</v>
      </c>
      <c r="T3899" t="s">
        <v>361</v>
      </c>
      <c r="U3899" t="str">
        <f>_xlfn.CONCAT(KamstrupData[[#This Row],[CountryCode]],"_",KamstrupData[[#This Row],[Business Area]],"_",KamstrupData[[#This Row],[DepartmentTeam]])</f>
        <v>DK10_Water - Technology Software_Software</v>
      </c>
      <c r="V3899" t="str">
        <f>VLOOKUP(KamstrupData[[#This Row],[ORG_Concat]],'O-Organization'!F:H,3,FALSE)</f>
        <v>11105_DK10_Water_Water - Technology Software_Software</v>
      </c>
    </row>
    <row r="3900" spans="4:22">
      <c r="D3900" t="s">
        <v>95</v>
      </c>
      <c r="E3900" t="str">
        <f>VLOOKUP(D3900,'B-Business Capability'!B:H,5,FALSE)</f>
        <v>Not mapped to capability</v>
      </c>
      <c r="F3900">
        <f>VLOOKUP(D3900,'B-Business Capability'!B:H,6,FALSE)</f>
        <v>0</v>
      </c>
      <c r="G3900">
        <f>VLOOKUP(D3900,'B-Business Capability'!B:H,7,FALSE)</f>
        <v>0</v>
      </c>
      <c r="I3900" t="s">
        <v>253</v>
      </c>
      <c r="J3900" t="s">
        <v>1698</v>
      </c>
      <c r="K3900" t="s">
        <v>967</v>
      </c>
      <c r="L3900" t="s">
        <v>360</v>
      </c>
      <c r="M3900" t="str">
        <f>VLOOKUP(L3900,'A-Applications'!B:D,3,FALSE)</f>
        <v>DotMemory</v>
      </c>
      <c r="O3900" s="42"/>
      <c r="P3900" t="s">
        <v>77</v>
      </c>
      <c r="Q3900" t="str">
        <f>VLOOKUP(KamstrupData[[#This Row],[IdLevel123]],'B-Business Capability'!B:L,10,FALSE)</f>
        <v>N/A</v>
      </c>
      <c r="R3900">
        <f>VLOOKUP(KamstrupData[[#This Row],[IdLevel123]],'B-Business Capability'!B:L,11,FALSE)</f>
        <v>0</v>
      </c>
      <c r="T3900" t="s">
        <v>361</v>
      </c>
      <c r="U3900" t="str">
        <f>_xlfn.CONCAT(KamstrupData[[#This Row],[CountryCode]],"_",KamstrupData[[#This Row],[Business Area]],"_",KamstrupData[[#This Row],[DepartmentTeam]])</f>
        <v>DK10_Water - Technology Software_Software</v>
      </c>
      <c r="V3900" t="str">
        <f>VLOOKUP(KamstrupData[[#This Row],[ORG_Concat]],'O-Organization'!F:H,3,FALSE)</f>
        <v>11105_DK10_Water_Water - Technology Software_Software</v>
      </c>
    </row>
    <row r="3901" spans="4:22">
      <c r="D3901" t="s">
        <v>95</v>
      </c>
      <c r="E3901" t="str">
        <f>VLOOKUP(D3901,'B-Business Capability'!B:H,5,FALSE)</f>
        <v>Not mapped to capability</v>
      </c>
      <c r="F3901">
        <f>VLOOKUP(D3901,'B-Business Capability'!B:H,6,FALSE)</f>
        <v>0</v>
      </c>
      <c r="G3901">
        <f>VLOOKUP(D3901,'B-Business Capability'!B:H,7,FALSE)</f>
        <v>0</v>
      </c>
      <c r="I3901" t="s">
        <v>253</v>
      </c>
      <c r="J3901" t="s">
        <v>1698</v>
      </c>
      <c r="K3901" t="s">
        <v>967</v>
      </c>
      <c r="L3901" t="s">
        <v>362</v>
      </c>
      <c r="M3901" t="str">
        <f>VLOOKUP(L3901,'A-Applications'!B:D,3,FALSE)</f>
        <v>DotTrace</v>
      </c>
      <c r="O3901" s="42"/>
      <c r="P3901" t="s">
        <v>77</v>
      </c>
      <c r="Q3901" t="str">
        <f>VLOOKUP(KamstrupData[[#This Row],[IdLevel123]],'B-Business Capability'!B:L,10,FALSE)</f>
        <v>N/A</v>
      </c>
      <c r="R3901">
        <f>VLOOKUP(KamstrupData[[#This Row],[IdLevel123]],'B-Business Capability'!B:L,11,FALSE)</f>
        <v>0</v>
      </c>
      <c r="T3901" t="s">
        <v>361</v>
      </c>
      <c r="U3901" t="str">
        <f>_xlfn.CONCAT(KamstrupData[[#This Row],[CountryCode]],"_",KamstrupData[[#This Row],[Business Area]],"_",KamstrupData[[#This Row],[DepartmentTeam]])</f>
        <v>DK10_Water - Technology Software_Software</v>
      </c>
      <c r="V3901" t="str">
        <f>VLOOKUP(KamstrupData[[#This Row],[ORG_Concat]],'O-Organization'!F:H,3,FALSE)</f>
        <v>11105_DK10_Water_Water - Technology Software_Software</v>
      </c>
    </row>
    <row r="3902" spans="4:22">
      <c r="D3902" t="s">
        <v>507</v>
      </c>
      <c r="E3902" t="str">
        <f>VLOOKUP(D3902,'B-Business Capability'!B:H,5,FALSE)</f>
        <v>Product &amp; Software Development</v>
      </c>
      <c r="F3902" t="str">
        <f>VLOOKUP(D3902,'B-Business Capability'!B:H,6,FALSE)</f>
        <v>Engineering</v>
      </c>
      <c r="G3902" t="str">
        <f>VLOOKUP(D3902,'B-Business Capability'!B:H,7,FALSE)</f>
        <v>Construction &amp; Development</v>
      </c>
      <c r="I3902" t="s">
        <v>253</v>
      </c>
      <c r="J3902" t="s">
        <v>1698</v>
      </c>
      <c r="L3902" t="s">
        <v>263</v>
      </c>
      <c r="M3902" t="str">
        <f>VLOOKUP(L3902,'A-Applications'!B:D,3,FALSE)</f>
        <v>Git Hub CoPilot</v>
      </c>
      <c r="N3902" t="s">
        <v>147</v>
      </c>
      <c r="O3902" s="42" t="s">
        <v>54</v>
      </c>
      <c r="P3902" t="s">
        <v>97</v>
      </c>
      <c r="Q3902" t="str">
        <f>VLOOKUP(KamstrupData[[#This Row],[IdLevel123]],'B-Business Capability'!B:L,10,FALSE)</f>
        <v>Idea-to-Release (I2R)</v>
      </c>
      <c r="R3902">
        <f>VLOOKUP(KamstrupData[[#This Row],[IdLevel123]],'B-Business Capability'!B:L,11,FALSE)</f>
        <v>420</v>
      </c>
      <c r="T3902" t="s">
        <v>264</v>
      </c>
      <c r="U3902" t="str">
        <f>_xlfn.CONCAT(KamstrupData[[#This Row],[CountryCode]],"_",KamstrupData[[#This Row],[Business Area]],"_",KamstrupData[[#This Row],[DepartmentTeam]])</f>
        <v>DK10_Water - Technology Software_</v>
      </c>
      <c r="V3902" t="str">
        <f>VLOOKUP(KamstrupData[[#This Row],[ORG_Concat]],'O-Organization'!F:H,3,FALSE)</f>
        <v>11104_DK10_Water_Water - Technology Software_</v>
      </c>
    </row>
    <row r="3903" spans="4:22">
      <c r="D3903" t="s">
        <v>366</v>
      </c>
      <c r="E3903" t="str">
        <f>VLOOKUP(D3903,'B-Business Capability'!B:H,5,FALSE)</f>
        <v>OT Hosting</v>
      </c>
      <c r="F3903" t="str">
        <f>VLOOKUP(D3903,'B-Business Capability'!B:H,6,FALSE)</f>
        <v>OT Operations &amp; Service</v>
      </c>
      <c r="G3903" t="str">
        <f>VLOOKUP(D3903,'B-Business Capability'!B:H,7,FALSE)</f>
        <v>Telemetry &amp; Event Processing</v>
      </c>
      <c r="I3903" t="s">
        <v>253</v>
      </c>
      <c r="J3903" t="s">
        <v>1698</v>
      </c>
      <c r="L3903" t="s">
        <v>368</v>
      </c>
      <c r="M3903" t="str">
        <f>VLOOKUP(L3903,'A-Applications'!B:D,3,FALSE)</f>
        <v>PagerDuty</v>
      </c>
      <c r="O3903" s="42"/>
      <c r="P3903" t="s">
        <v>77</v>
      </c>
      <c r="Q3903" t="str">
        <f>VLOOKUP(KamstrupData[[#This Row],[IdLevel123]],'B-Business Capability'!B:L,10,FALSE)</f>
        <v>N/A</v>
      </c>
      <c r="R3903">
        <f>VLOOKUP(KamstrupData[[#This Row],[IdLevel123]],'B-Business Capability'!B:L,11,FALSE)</f>
        <v>0</v>
      </c>
      <c r="T3903" t="s">
        <v>370</v>
      </c>
      <c r="U3903" t="str">
        <f>_xlfn.CONCAT(KamstrupData[[#This Row],[CountryCode]],"_",KamstrupData[[#This Row],[Business Area]],"_",KamstrupData[[#This Row],[DepartmentTeam]])</f>
        <v>DK10_Water - Technology Software_</v>
      </c>
      <c r="V3903" t="str">
        <f>VLOOKUP(KamstrupData[[#This Row],[ORG_Concat]],'O-Organization'!F:H,3,FALSE)</f>
        <v>11104_DK10_Water_Water - Technology Software_</v>
      </c>
    </row>
    <row r="3904" spans="4:22">
      <c r="D3904" t="s">
        <v>507</v>
      </c>
      <c r="E3904" t="str">
        <f>VLOOKUP(D3904,'B-Business Capability'!B:H,5,FALSE)</f>
        <v>Product &amp; Software Development</v>
      </c>
      <c r="F3904" t="str">
        <f>VLOOKUP(D3904,'B-Business Capability'!B:H,6,FALSE)</f>
        <v>Engineering</v>
      </c>
      <c r="G3904" t="str">
        <f>VLOOKUP(D3904,'B-Business Capability'!B:H,7,FALSE)</f>
        <v>Construction &amp; Development</v>
      </c>
      <c r="I3904" t="s">
        <v>253</v>
      </c>
      <c r="J3904" t="s">
        <v>1698</v>
      </c>
      <c r="L3904" t="s">
        <v>508</v>
      </c>
      <c r="M3904" t="str">
        <f>VLOOKUP(L3904,'A-Applications'!B:D,3,FALSE)</f>
        <v>Claude Code</v>
      </c>
      <c r="N3904" t="s">
        <v>147</v>
      </c>
      <c r="O3904" s="42" t="s">
        <v>54</v>
      </c>
      <c r="P3904" t="s">
        <v>97</v>
      </c>
      <c r="Q3904" t="str">
        <f>VLOOKUP(KamstrupData[[#This Row],[IdLevel123]],'B-Business Capability'!B:L,10,FALSE)</f>
        <v>Idea-to-Release (I2R)</v>
      </c>
      <c r="R3904">
        <f>VLOOKUP(KamstrupData[[#This Row],[IdLevel123]],'B-Business Capability'!B:L,11,FALSE)</f>
        <v>420</v>
      </c>
      <c r="U3904" t="str">
        <f>_xlfn.CONCAT(KamstrupData[[#This Row],[CountryCode]],"_",KamstrupData[[#This Row],[Business Area]],"_",KamstrupData[[#This Row],[DepartmentTeam]])</f>
        <v>DK10_Water - Technology Software_</v>
      </c>
      <c r="V3904" t="str">
        <f>VLOOKUP(KamstrupData[[#This Row],[ORG_Concat]],'O-Organization'!F:H,3,FALSE)</f>
        <v>11104_DK10_Water_Water - Technology Software_</v>
      </c>
    </row>
    <row r="3905" spans="4:22">
      <c r="D3905" t="s">
        <v>507</v>
      </c>
      <c r="E3905" t="str">
        <f>VLOOKUP(D3905,'B-Business Capability'!B:H,5,FALSE)</f>
        <v>Product &amp; Software Development</v>
      </c>
      <c r="F3905" t="str">
        <f>VLOOKUP(D3905,'B-Business Capability'!B:H,6,FALSE)</f>
        <v>Engineering</v>
      </c>
      <c r="G3905" t="str">
        <f>VLOOKUP(D3905,'B-Business Capability'!B:H,7,FALSE)</f>
        <v>Construction &amp; Development</v>
      </c>
      <c r="I3905" t="s">
        <v>253</v>
      </c>
      <c r="J3905" t="s">
        <v>1698</v>
      </c>
      <c r="K3905" t="s">
        <v>967</v>
      </c>
      <c r="L3905" t="s">
        <v>887</v>
      </c>
      <c r="M3905" t="str">
        <f>VLOOKUP(L3905,'A-Applications'!B:D,3,FALSE)</f>
        <v>Python</v>
      </c>
      <c r="N3905" t="s">
        <v>53</v>
      </c>
      <c r="O3905" s="42" t="s">
        <v>54</v>
      </c>
      <c r="P3905" t="s">
        <v>407</v>
      </c>
      <c r="Q3905" t="str">
        <f>VLOOKUP(KamstrupData[[#This Row],[IdLevel123]],'B-Business Capability'!B:L,10,FALSE)</f>
        <v>Idea-to-Release (I2R)</v>
      </c>
      <c r="R3905">
        <f>VLOOKUP(KamstrupData[[#This Row],[IdLevel123]],'B-Business Capability'!B:L,11,FALSE)</f>
        <v>420</v>
      </c>
      <c r="T3905" t="s">
        <v>1700</v>
      </c>
      <c r="U3905" t="str">
        <f>_xlfn.CONCAT(KamstrupData[[#This Row],[CountryCode]],"_",KamstrupData[[#This Row],[Business Area]],"_",KamstrupData[[#This Row],[DepartmentTeam]])</f>
        <v>DK10_Water - Technology Software_Software</v>
      </c>
      <c r="V3905" t="str">
        <f>VLOOKUP(KamstrupData[[#This Row],[ORG_Concat]],'O-Organization'!F:H,3,FALSE)</f>
        <v>11105_DK10_Water_Water - Technology Software_Software</v>
      </c>
    </row>
    <row r="3906" spans="4:22">
      <c r="D3906" t="s">
        <v>507</v>
      </c>
      <c r="E3906" t="str">
        <f>VLOOKUP(D3906,'B-Business Capability'!B:H,5,FALSE)</f>
        <v>Product &amp; Software Development</v>
      </c>
      <c r="F3906" t="str">
        <f>VLOOKUP(D3906,'B-Business Capability'!B:H,6,FALSE)</f>
        <v>Engineering</v>
      </c>
      <c r="G3906" t="str">
        <f>VLOOKUP(D3906,'B-Business Capability'!B:H,7,FALSE)</f>
        <v>Construction &amp; Development</v>
      </c>
      <c r="I3906" t="s">
        <v>253</v>
      </c>
      <c r="J3906" t="s">
        <v>1698</v>
      </c>
      <c r="K3906" t="s">
        <v>967</v>
      </c>
      <c r="L3906" t="s">
        <v>392</v>
      </c>
      <c r="M3906" t="str">
        <f>VLOOKUP(L3906,'A-Applications'!B:D,3,FALSE)</f>
        <v>Chocolatey</v>
      </c>
      <c r="N3906" t="s">
        <v>53</v>
      </c>
      <c r="O3906" s="42" t="s">
        <v>62</v>
      </c>
      <c r="P3906" t="s">
        <v>407</v>
      </c>
      <c r="Q3906" t="str">
        <f>VLOOKUP(KamstrupData[[#This Row],[IdLevel123]],'B-Business Capability'!B:L,10,FALSE)</f>
        <v>Idea-to-Release (I2R)</v>
      </c>
      <c r="R3906">
        <f>VLOOKUP(KamstrupData[[#This Row],[IdLevel123]],'B-Business Capability'!B:L,11,FALSE)</f>
        <v>420</v>
      </c>
      <c r="T3906" t="s">
        <v>1700</v>
      </c>
      <c r="U3906" t="str">
        <f>_xlfn.CONCAT(KamstrupData[[#This Row],[CountryCode]],"_",KamstrupData[[#This Row],[Business Area]],"_",KamstrupData[[#This Row],[DepartmentTeam]])</f>
        <v>DK10_Water - Technology Software_Software</v>
      </c>
      <c r="V3906" t="str">
        <f>VLOOKUP(KamstrupData[[#This Row],[ORG_Concat]],'O-Organization'!F:H,3,FALSE)</f>
        <v>11105_DK10_Water_Water - Technology Software_Software</v>
      </c>
    </row>
    <row r="3907" spans="4:22">
      <c r="D3907" t="s">
        <v>507</v>
      </c>
      <c r="E3907" t="str">
        <f>VLOOKUP(D3907,'B-Business Capability'!B:H,5,FALSE)</f>
        <v>Product &amp; Software Development</v>
      </c>
      <c r="F3907" t="str">
        <f>VLOOKUP(D3907,'B-Business Capability'!B:H,6,FALSE)</f>
        <v>Engineering</v>
      </c>
      <c r="G3907" t="str">
        <f>VLOOKUP(D3907,'B-Business Capability'!B:H,7,FALSE)</f>
        <v>Construction &amp; Development</v>
      </c>
      <c r="I3907" t="s">
        <v>253</v>
      </c>
      <c r="J3907" t="s">
        <v>1698</v>
      </c>
      <c r="K3907" t="s">
        <v>967</v>
      </c>
      <c r="L3907" t="s">
        <v>890</v>
      </c>
      <c r="M3907" t="str">
        <f>VLOOKUP(L3907,'A-Applications'!B:D,3,FALSE)</f>
        <v>LINQ Pad (https://www.linqpad.net/)</v>
      </c>
      <c r="N3907" t="s">
        <v>53</v>
      </c>
      <c r="O3907" s="42" t="s">
        <v>54</v>
      </c>
      <c r="P3907" t="s">
        <v>564</v>
      </c>
      <c r="Q3907" t="str">
        <f>VLOOKUP(KamstrupData[[#This Row],[IdLevel123]],'B-Business Capability'!B:L,10,FALSE)</f>
        <v>Idea-to-Release (I2R)</v>
      </c>
      <c r="R3907">
        <f>VLOOKUP(KamstrupData[[#This Row],[IdLevel123]],'B-Business Capability'!B:L,11,FALSE)</f>
        <v>420</v>
      </c>
      <c r="T3907" t="s">
        <v>1700</v>
      </c>
      <c r="U3907" t="str">
        <f>_xlfn.CONCAT(KamstrupData[[#This Row],[CountryCode]],"_",KamstrupData[[#This Row],[Business Area]],"_",KamstrupData[[#This Row],[DepartmentTeam]])</f>
        <v>DK10_Water - Technology Software_Software</v>
      </c>
      <c r="V3907" t="str">
        <f>VLOOKUP(KamstrupData[[#This Row],[ORG_Concat]],'O-Organization'!F:H,3,FALSE)</f>
        <v>11105_DK10_Water_Water - Technology Software_Software</v>
      </c>
    </row>
    <row r="3908" spans="4:22">
      <c r="D3908" t="s">
        <v>507</v>
      </c>
      <c r="E3908" t="str">
        <f>VLOOKUP(D3908,'B-Business Capability'!B:H,5,FALSE)</f>
        <v>Product &amp; Software Development</v>
      </c>
      <c r="F3908" t="str">
        <f>VLOOKUP(D3908,'B-Business Capability'!B:H,6,FALSE)</f>
        <v>Engineering</v>
      </c>
      <c r="G3908" t="str">
        <f>VLOOKUP(D3908,'B-Business Capability'!B:H,7,FALSE)</f>
        <v>Construction &amp; Development</v>
      </c>
      <c r="I3908" t="s">
        <v>253</v>
      </c>
      <c r="J3908" t="s">
        <v>1698</v>
      </c>
      <c r="K3908" t="s">
        <v>967</v>
      </c>
      <c r="L3908" t="s">
        <v>394</v>
      </c>
      <c r="M3908" t="str">
        <f>VLOOKUP(L3908,'A-Applications'!B:D,3,FALSE)</f>
        <v>Microsoft SQL Management Studio</v>
      </c>
      <c r="N3908" t="s">
        <v>53</v>
      </c>
      <c r="O3908" s="42" t="s">
        <v>54</v>
      </c>
      <c r="P3908" t="s">
        <v>407</v>
      </c>
      <c r="Q3908" t="str">
        <f>VLOOKUP(KamstrupData[[#This Row],[IdLevel123]],'B-Business Capability'!B:L,10,FALSE)</f>
        <v>Idea-to-Release (I2R)</v>
      </c>
      <c r="R3908">
        <f>VLOOKUP(KamstrupData[[#This Row],[IdLevel123]],'B-Business Capability'!B:L,11,FALSE)</f>
        <v>420</v>
      </c>
      <c r="T3908" t="s">
        <v>1700</v>
      </c>
      <c r="U3908" t="str">
        <f>_xlfn.CONCAT(KamstrupData[[#This Row],[CountryCode]],"_",KamstrupData[[#This Row],[Business Area]],"_",KamstrupData[[#This Row],[DepartmentTeam]])</f>
        <v>DK10_Water - Technology Software_Software</v>
      </c>
      <c r="V3908" t="str">
        <f>VLOOKUP(KamstrupData[[#This Row],[ORG_Concat]],'O-Organization'!F:H,3,FALSE)</f>
        <v>11105_DK10_Water_Water - Technology Software_Software</v>
      </c>
    </row>
    <row r="3909" spans="4:22">
      <c r="D3909" t="s">
        <v>907</v>
      </c>
      <c r="E3909" t="str">
        <f>VLOOKUP(D3909,'B-Business Capability'!B:H,5,FALSE)</f>
        <v>Product &amp; Software Development</v>
      </c>
      <c r="F3909">
        <f>VLOOKUP(D3909,'B-Business Capability'!B:H,6,FALSE)</f>
        <v>0</v>
      </c>
      <c r="G3909">
        <f>VLOOKUP(D3909,'B-Business Capability'!B:H,7,FALSE)</f>
        <v>0</v>
      </c>
      <c r="I3909" t="s">
        <v>253</v>
      </c>
      <c r="J3909" t="s">
        <v>1698</v>
      </c>
      <c r="K3909" t="s">
        <v>967</v>
      </c>
      <c r="L3909" t="s">
        <v>98</v>
      </c>
      <c r="M3909" t="str">
        <f>VLOOKUP(L3909,'A-Applications'!B:D,3,FALSE)</f>
        <v>Notepad++(https://notepad-plus-plus.org/)</v>
      </c>
      <c r="N3909" t="s">
        <v>53</v>
      </c>
      <c r="O3909" s="42" t="s">
        <v>54</v>
      </c>
      <c r="P3909" t="s">
        <v>564</v>
      </c>
      <c r="Q3909" t="str">
        <f>VLOOKUP(KamstrupData[[#This Row],[IdLevel123]],'B-Business Capability'!B:L,10,FALSE)</f>
        <v>Idea-to-Release (I2R)</v>
      </c>
      <c r="R3909">
        <f>VLOOKUP(KamstrupData[[#This Row],[IdLevel123]],'B-Business Capability'!B:L,11,FALSE)</f>
        <v>100</v>
      </c>
      <c r="T3909" t="s">
        <v>1700</v>
      </c>
      <c r="U3909" t="str">
        <f>_xlfn.CONCAT(KamstrupData[[#This Row],[CountryCode]],"_",KamstrupData[[#This Row],[Business Area]],"_",KamstrupData[[#This Row],[DepartmentTeam]])</f>
        <v>DK10_Water - Technology Software_Software</v>
      </c>
      <c r="V3909" t="str">
        <f>VLOOKUP(KamstrupData[[#This Row],[ORG_Concat]],'O-Organization'!F:H,3,FALSE)</f>
        <v>11105_DK10_Water_Water - Technology Software_Software</v>
      </c>
    </row>
    <row r="3910" spans="4:22">
      <c r="D3910" t="s">
        <v>907</v>
      </c>
      <c r="E3910" t="str">
        <f>VLOOKUP(D3910,'B-Business Capability'!B:H,5,FALSE)</f>
        <v>Product &amp; Software Development</v>
      </c>
      <c r="F3910">
        <f>VLOOKUP(D3910,'B-Business Capability'!B:H,6,FALSE)</f>
        <v>0</v>
      </c>
      <c r="G3910">
        <f>VLOOKUP(D3910,'B-Business Capability'!B:H,7,FALSE)</f>
        <v>0</v>
      </c>
      <c r="I3910" t="s">
        <v>253</v>
      </c>
      <c r="J3910" t="s">
        <v>1698</v>
      </c>
      <c r="K3910" t="s">
        <v>967</v>
      </c>
      <c r="L3910" t="s">
        <v>99</v>
      </c>
      <c r="M3910" t="str">
        <f>VLOOKUP(L3910,'A-Applications'!B:D,3,FALSE)</f>
        <v>SnagIt</v>
      </c>
      <c r="N3910" t="s">
        <v>53</v>
      </c>
      <c r="O3910" s="42" t="s">
        <v>62</v>
      </c>
      <c r="P3910" t="s">
        <v>407</v>
      </c>
      <c r="Q3910" t="str">
        <f>VLOOKUP(KamstrupData[[#This Row],[IdLevel123]],'B-Business Capability'!B:L,10,FALSE)</f>
        <v>Idea-to-Release (I2R)</v>
      </c>
      <c r="R3910">
        <f>VLOOKUP(KamstrupData[[#This Row],[IdLevel123]],'B-Business Capability'!B:L,11,FALSE)</f>
        <v>100</v>
      </c>
      <c r="T3910" t="s">
        <v>1700</v>
      </c>
      <c r="U3910" t="str">
        <f>_xlfn.CONCAT(KamstrupData[[#This Row],[CountryCode]],"_",KamstrupData[[#This Row],[Business Area]],"_",KamstrupData[[#This Row],[DepartmentTeam]])</f>
        <v>DK10_Water - Technology Software_Software</v>
      </c>
      <c r="V3910" t="str">
        <f>VLOOKUP(KamstrupData[[#This Row],[ORG_Concat]],'O-Organization'!F:H,3,FALSE)</f>
        <v>11105_DK10_Water_Water - Technology Software_Software</v>
      </c>
    </row>
    <row r="3911" spans="4:22">
      <c r="D3911" t="s">
        <v>852</v>
      </c>
      <c r="E3911" t="str">
        <f>VLOOKUP(D3911,'B-Business Capability'!B:H,5,FALSE)</f>
        <v>Product &amp; Software Development</v>
      </c>
      <c r="F3911" t="str">
        <f>VLOOKUP(D3911,'B-Business Capability'!B:H,6,FALSE)</f>
        <v>Engineering</v>
      </c>
      <c r="G3911" t="str">
        <f>VLOOKUP(D3911,'B-Business Capability'!B:H,7,FALSE)</f>
        <v>Conceptualization</v>
      </c>
      <c r="I3911" t="s">
        <v>253</v>
      </c>
      <c r="J3911" t="s">
        <v>1698</v>
      </c>
      <c r="K3911" t="s">
        <v>967</v>
      </c>
      <c r="L3911" t="s">
        <v>100</v>
      </c>
      <c r="M3911" t="str">
        <f>VLOOKUP(L3911,'A-Applications'!B:D,3,FALSE)</f>
        <v>JIRA</v>
      </c>
      <c r="N3911" t="s">
        <v>53</v>
      </c>
      <c r="O3911" s="42" t="s">
        <v>54</v>
      </c>
      <c r="P3911" t="s">
        <v>564</v>
      </c>
      <c r="Q3911" t="str">
        <f>VLOOKUP(KamstrupData[[#This Row],[IdLevel123]],'B-Business Capability'!B:L,10,FALSE)</f>
        <v>Idea-to-Release (I2R)</v>
      </c>
      <c r="R3911">
        <f>VLOOKUP(KamstrupData[[#This Row],[IdLevel123]],'B-Business Capability'!B:L,11,FALSE)</f>
        <v>410</v>
      </c>
      <c r="T3911" t="s">
        <v>1700</v>
      </c>
      <c r="U3911" t="str">
        <f>_xlfn.CONCAT(KamstrupData[[#This Row],[CountryCode]],"_",KamstrupData[[#This Row],[Business Area]],"_",KamstrupData[[#This Row],[DepartmentTeam]])</f>
        <v>DK10_Water - Technology Software_Software</v>
      </c>
      <c r="V3911" t="str">
        <f>VLOOKUP(KamstrupData[[#This Row],[ORG_Concat]],'O-Organization'!F:H,3,FALSE)</f>
        <v>11105_DK10_Water_Water - Technology Software_Software</v>
      </c>
    </row>
    <row r="3912" spans="4:22">
      <c r="D3912" t="s">
        <v>507</v>
      </c>
      <c r="E3912" t="str">
        <f>VLOOKUP(D3912,'B-Business Capability'!B:H,5,FALSE)</f>
        <v>Product &amp; Software Development</v>
      </c>
      <c r="F3912" t="str">
        <f>VLOOKUP(D3912,'B-Business Capability'!B:H,6,FALSE)</f>
        <v>Engineering</v>
      </c>
      <c r="G3912" t="str">
        <f>VLOOKUP(D3912,'B-Business Capability'!B:H,7,FALSE)</f>
        <v>Construction &amp; Development</v>
      </c>
      <c r="I3912" t="s">
        <v>253</v>
      </c>
      <c r="J3912" t="s">
        <v>1698</v>
      </c>
      <c r="K3912" t="s">
        <v>967</v>
      </c>
      <c r="L3912" t="s">
        <v>100</v>
      </c>
      <c r="M3912" t="str">
        <f>VLOOKUP(L3912,'A-Applications'!B:D,3,FALSE)</f>
        <v>JIRA</v>
      </c>
      <c r="N3912" t="s">
        <v>53</v>
      </c>
      <c r="O3912" s="42" t="s">
        <v>54</v>
      </c>
      <c r="P3912" t="s">
        <v>564</v>
      </c>
      <c r="Q3912" t="str">
        <f>VLOOKUP(KamstrupData[[#This Row],[IdLevel123]],'B-Business Capability'!B:L,10,FALSE)</f>
        <v>Idea-to-Release (I2R)</v>
      </c>
      <c r="R3912">
        <f>VLOOKUP(KamstrupData[[#This Row],[IdLevel123]],'B-Business Capability'!B:L,11,FALSE)</f>
        <v>420</v>
      </c>
      <c r="T3912" t="s">
        <v>1700</v>
      </c>
      <c r="U3912" t="str">
        <f>_xlfn.CONCAT(KamstrupData[[#This Row],[CountryCode]],"_",KamstrupData[[#This Row],[Business Area]],"_",KamstrupData[[#This Row],[DepartmentTeam]])</f>
        <v>DK10_Water - Technology Software_Software</v>
      </c>
      <c r="V3912" t="str">
        <f>VLOOKUP(KamstrupData[[#This Row],[ORG_Concat]],'O-Organization'!F:H,3,FALSE)</f>
        <v>11105_DK10_Water_Water - Technology Software_Software</v>
      </c>
    </row>
    <row r="3913" spans="4:22">
      <c r="D3913" t="s">
        <v>507</v>
      </c>
      <c r="E3913" t="str">
        <f>VLOOKUP(D3913,'B-Business Capability'!B:H,5,FALSE)</f>
        <v>Product &amp; Software Development</v>
      </c>
      <c r="F3913" t="str">
        <f>VLOOKUP(D3913,'B-Business Capability'!B:H,6,FALSE)</f>
        <v>Engineering</v>
      </c>
      <c r="G3913" t="str">
        <f>VLOOKUP(D3913,'B-Business Capability'!B:H,7,FALSE)</f>
        <v>Construction &amp; Development</v>
      </c>
      <c r="I3913" t="s">
        <v>253</v>
      </c>
      <c r="J3913" t="s">
        <v>1698</v>
      </c>
      <c r="K3913" t="s">
        <v>967</v>
      </c>
      <c r="L3913" t="s">
        <v>100</v>
      </c>
      <c r="M3913" t="str">
        <f>VLOOKUP(L3913,'A-Applications'!B:D,3,FALSE)</f>
        <v>JIRA</v>
      </c>
      <c r="N3913" t="s">
        <v>53</v>
      </c>
      <c r="O3913" s="42" t="s">
        <v>54</v>
      </c>
      <c r="P3913" t="s">
        <v>564</v>
      </c>
      <c r="Q3913" t="str">
        <f>VLOOKUP(KamstrupData[[#This Row],[IdLevel123]],'B-Business Capability'!B:L,10,FALSE)</f>
        <v>Idea-to-Release (I2R)</v>
      </c>
      <c r="R3913">
        <f>VLOOKUP(KamstrupData[[#This Row],[IdLevel123]],'B-Business Capability'!B:L,11,FALSE)</f>
        <v>420</v>
      </c>
      <c r="T3913" t="s">
        <v>1700</v>
      </c>
      <c r="U3913" t="str">
        <f>_xlfn.CONCAT(KamstrupData[[#This Row],[CountryCode]],"_",KamstrupData[[#This Row],[Business Area]],"_",KamstrupData[[#This Row],[DepartmentTeam]])</f>
        <v>DK10_Water - Technology Software_Software</v>
      </c>
      <c r="V3913" t="str">
        <f>VLOOKUP(KamstrupData[[#This Row],[ORG_Concat]],'O-Organization'!F:H,3,FALSE)</f>
        <v>11105_DK10_Water_Water - Technology Software_Software</v>
      </c>
    </row>
    <row r="3914" spans="4:22">
      <c r="D3914" t="s">
        <v>885</v>
      </c>
      <c r="E3914" t="str">
        <f>VLOOKUP(D3914,'B-Business Capability'!B:H,5,FALSE)</f>
        <v>Product &amp; Software Development</v>
      </c>
      <c r="F3914" t="str">
        <f>VLOOKUP(D3914,'B-Business Capability'!B:H,6,FALSE)</f>
        <v>Engineering</v>
      </c>
      <c r="G3914" t="str">
        <f>VLOOKUP(D3914,'B-Business Capability'!B:H,7,FALSE)</f>
        <v>Design Products &amp; Software</v>
      </c>
      <c r="I3914" t="s">
        <v>253</v>
      </c>
      <c r="J3914" t="s">
        <v>1698</v>
      </c>
      <c r="K3914" t="s">
        <v>967</v>
      </c>
      <c r="L3914" t="s">
        <v>100</v>
      </c>
      <c r="M3914" t="str">
        <f>VLOOKUP(L3914,'A-Applications'!B:D,3,FALSE)</f>
        <v>JIRA</v>
      </c>
      <c r="N3914" t="s">
        <v>53</v>
      </c>
      <c r="O3914" s="42" t="s">
        <v>54</v>
      </c>
      <c r="P3914" t="s">
        <v>564</v>
      </c>
      <c r="Q3914" t="str">
        <f>VLOOKUP(KamstrupData[[#This Row],[IdLevel123]],'B-Business Capability'!B:L,10,FALSE)</f>
        <v>Idea-to-Release (I2R)</v>
      </c>
      <c r="R3914">
        <f>VLOOKUP(KamstrupData[[#This Row],[IdLevel123]],'B-Business Capability'!B:L,11,FALSE)</f>
        <v>430</v>
      </c>
      <c r="T3914" t="s">
        <v>1700</v>
      </c>
      <c r="U3914" t="str">
        <f>_xlfn.CONCAT(KamstrupData[[#This Row],[CountryCode]],"_",KamstrupData[[#This Row],[Business Area]],"_",KamstrupData[[#This Row],[DepartmentTeam]])</f>
        <v>DK10_Water - Technology Software_Software</v>
      </c>
      <c r="V3914" t="str">
        <f>VLOOKUP(KamstrupData[[#This Row],[ORG_Concat]],'O-Organization'!F:H,3,FALSE)</f>
        <v>11105_DK10_Water_Water - Technology Software_Software</v>
      </c>
    </row>
    <row r="3915" spans="4:22">
      <c r="D3915" t="s">
        <v>970</v>
      </c>
      <c r="E3915" t="str">
        <f>VLOOKUP(D3915,'B-Business Capability'!B:H,5,FALSE)</f>
        <v>Product &amp; Software Development</v>
      </c>
      <c r="F3915" t="str">
        <f>VLOOKUP(D3915,'B-Business Capability'!B:H,6,FALSE)</f>
        <v>Engineering</v>
      </c>
      <c r="G3915" t="str">
        <f>VLOOKUP(D3915,'B-Business Capability'!B:H,7,FALSE)</f>
        <v>Manage Requirements</v>
      </c>
      <c r="I3915" t="s">
        <v>253</v>
      </c>
      <c r="J3915" t="s">
        <v>1698</v>
      </c>
      <c r="K3915" t="s">
        <v>967</v>
      </c>
      <c r="L3915" t="s">
        <v>100</v>
      </c>
      <c r="M3915" t="str">
        <f>VLOOKUP(L3915,'A-Applications'!B:D,3,FALSE)</f>
        <v>JIRA</v>
      </c>
      <c r="N3915" t="s">
        <v>53</v>
      </c>
      <c r="O3915" s="42" t="s">
        <v>54</v>
      </c>
      <c r="P3915" t="s">
        <v>564</v>
      </c>
      <c r="Q3915" t="str">
        <f>VLOOKUP(KamstrupData[[#This Row],[IdLevel123]],'B-Business Capability'!B:L,10,FALSE)</f>
        <v>Idea-to-Release (I2R)</v>
      </c>
      <c r="R3915">
        <f>VLOOKUP(KamstrupData[[#This Row],[IdLevel123]],'B-Business Capability'!B:L,11,FALSE)</f>
        <v>440</v>
      </c>
      <c r="T3915" t="s">
        <v>1700</v>
      </c>
      <c r="U3915" t="str">
        <f>_xlfn.CONCAT(KamstrupData[[#This Row],[CountryCode]],"_",KamstrupData[[#This Row],[Business Area]],"_",KamstrupData[[#This Row],[DepartmentTeam]])</f>
        <v>DK10_Water - Technology Software_Software</v>
      </c>
      <c r="V3915" t="str">
        <f>VLOOKUP(KamstrupData[[#This Row],[ORG_Concat]],'O-Organization'!F:H,3,FALSE)</f>
        <v>11105_DK10_Water_Water - Technology Software_Software</v>
      </c>
    </row>
    <row r="3916" spans="4:22">
      <c r="D3916" t="s">
        <v>898</v>
      </c>
      <c r="E3916" t="str">
        <f>VLOOKUP(D3916,'B-Business Capability'!B:H,5,FALSE)</f>
        <v>Product &amp; Software Development</v>
      </c>
      <c r="F3916" t="str">
        <f>VLOOKUP(D3916,'B-Business Capability'!B:H,6,FALSE)</f>
        <v>Product &amp; Software Delivery</v>
      </c>
      <c r="G3916" t="str">
        <f>VLOOKUP(D3916,'B-Business Capability'!B:H,7,FALSE)</f>
        <v>Manage Product &amp; Software Traceability</v>
      </c>
      <c r="I3916" t="s">
        <v>253</v>
      </c>
      <c r="J3916" t="s">
        <v>1698</v>
      </c>
      <c r="K3916" t="s">
        <v>967</v>
      </c>
      <c r="L3916" t="s">
        <v>100</v>
      </c>
      <c r="M3916" t="str">
        <f>VLOOKUP(L3916,'A-Applications'!B:D,3,FALSE)</f>
        <v>JIRA</v>
      </c>
      <c r="N3916" t="s">
        <v>53</v>
      </c>
      <c r="O3916" s="42" t="s">
        <v>54</v>
      </c>
      <c r="P3916" t="s">
        <v>564</v>
      </c>
      <c r="Q3916" t="str">
        <f>VLOOKUP(KamstrupData[[#This Row],[IdLevel123]],'B-Business Capability'!B:L,10,FALSE)</f>
        <v>Idea-to-Release (I2R)</v>
      </c>
      <c r="R3916">
        <f>VLOOKUP(KamstrupData[[#This Row],[IdLevel123]],'B-Business Capability'!B:L,11,FALSE)</f>
        <v>510</v>
      </c>
      <c r="T3916" t="s">
        <v>1700</v>
      </c>
      <c r="U3916" t="str">
        <f>_xlfn.CONCAT(KamstrupData[[#This Row],[CountryCode]],"_",KamstrupData[[#This Row],[Business Area]],"_",KamstrupData[[#This Row],[DepartmentTeam]])</f>
        <v>DK10_Water - Technology Software_Software</v>
      </c>
      <c r="V3916" t="str">
        <f>VLOOKUP(KamstrupData[[#This Row],[ORG_Concat]],'O-Organization'!F:H,3,FALSE)</f>
        <v>11105_DK10_Water_Water - Technology Software_Software</v>
      </c>
    </row>
    <row r="3917" spans="4:22">
      <c r="D3917" t="s">
        <v>365</v>
      </c>
      <c r="E3917" t="str">
        <f>VLOOKUP(D3917,'B-Business Capability'!B:H,5,FALSE)</f>
        <v>Product &amp; Software Development</v>
      </c>
      <c r="F3917" t="str">
        <f>VLOOKUP(D3917,'B-Business Capability'!B:H,6,FALSE)</f>
        <v>Product &amp; Software Delivery</v>
      </c>
      <c r="G3917" t="str">
        <f>VLOOKUP(D3917,'B-Business Capability'!B:H,7,FALSE)</f>
        <v>Manage Production &amp; Development</v>
      </c>
      <c r="I3917" t="s">
        <v>253</v>
      </c>
      <c r="J3917" t="s">
        <v>1698</v>
      </c>
      <c r="K3917" t="s">
        <v>967</v>
      </c>
      <c r="L3917" t="s">
        <v>100</v>
      </c>
      <c r="M3917" t="str">
        <f>VLOOKUP(L3917,'A-Applications'!B:D,3,FALSE)</f>
        <v>JIRA</v>
      </c>
      <c r="N3917" t="s">
        <v>53</v>
      </c>
      <c r="O3917" s="42" t="s">
        <v>54</v>
      </c>
      <c r="P3917" t="s">
        <v>564</v>
      </c>
      <c r="Q3917" t="str">
        <f>VLOOKUP(KamstrupData[[#This Row],[IdLevel123]],'B-Business Capability'!B:L,10,FALSE)</f>
        <v>Idea-to-Release (I2R)</v>
      </c>
      <c r="R3917">
        <f>VLOOKUP(KamstrupData[[#This Row],[IdLevel123]],'B-Business Capability'!B:L,11,FALSE)</f>
        <v>520</v>
      </c>
      <c r="T3917" t="s">
        <v>1700</v>
      </c>
      <c r="U3917" t="str">
        <f>_xlfn.CONCAT(KamstrupData[[#This Row],[CountryCode]],"_",KamstrupData[[#This Row],[Business Area]],"_",KamstrupData[[#This Row],[DepartmentTeam]])</f>
        <v>DK10_Water - Technology Software_Software</v>
      </c>
      <c r="V3917" t="str">
        <f>VLOOKUP(KamstrupData[[#This Row],[ORG_Concat]],'O-Organization'!F:H,3,FALSE)</f>
        <v>11105_DK10_Water_Water - Technology Software_Software</v>
      </c>
    </row>
    <row r="3918" spans="4:22">
      <c r="D3918" t="s">
        <v>971</v>
      </c>
      <c r="E3918" t="str">
        <f>VLOOKUP(D3918,'B-Business Capability'!B:H,5,FALSE)</f>
        <v>Product &amp; Software Development</v>
      </c>
      <c r="F3918" t="str">
        <f>VLOOKUP(D3918,'B-Business Capability'!B:H,6,FALSE)</f>
        <v>Product &amp; Software Delivery</v>
      </c>
      <c r="G3918" t="str">
        <f>VLOOKUP(D3918,'B-Business Capability'!B:H,7,FALSE)</f>
        <v>Schedule Production &amp; Development</v>
      </c>
      <c r="I3918" t="s">
        <v>253</v>
      </c>
      <c r="J3918" t="s">
        <v>1698</v>
      </c>
      <c r="K3918" t="s">
        <v>967</v>
      </c>
      <c r="L3918" t="s">
        <v>100</v>
      </c>
      <c r="M3918" t="str">
        <f>VLOOKUP(L3918,'A-Applications'!B:D,3,FALSE)</f>
        <v>JIRA</v>
      </c>
      <c r="N3918" t="s">
        <v>53</v>
      </c>
      <c r="O3918" s="42" t="s">
        <v>54</v>
      </c>
      <c r="P3918" t="s">
        <v>564</v>
      </c>
      <c r="Q3918" t="str">
        <f>VLOOKUP(KamstrupData[[#This Row],[IdLevel123]],'B-Business Capability'!B:L,10,FALSE)</f>
        <v>Plan-to-Produce (P2P)</v>
      </c>
      <c r="R3918">
        <f>VLOOKUP(KamstrupData[[#This Row],[IdLevel123]],'B-Business Capability'!B:L,11,FALSE)</f>
        <v>0</v>
      </c>
      <c r="T3918" t="s">
        <v>1700</v>
      </c>
      <c r="U3918" t="str">
        <f>_xlfn.CONCAT(KamstrupData[[#This Row],[CountryCode]],"_",KamstrupData[[#This Row],[Business Area]],"_",KamstrupData[[#This Row],[DepartmentTeam]])</f>
        <v>DK10_Water - Technology Software_Software</v>
      </c>
      <c r="V3918" t="str">
        <f>VLOOKUP(KamstrupData[[#This Row],[ORG_Concat]],'O-Organization'!F:H,3,FALSE)</f>
        <v>11105_DK10_Water_Water - Technology Software_Software</v>
      </c>
    </row>
    <row r="3919" spans="4:22">
      <c r="D3919" t="s">
        <v>444</v>
      </c>
      <c r="E3919" t="str">
        <f>VLOOKUP(D3919,'B-Business Capability'!B:H,5,FALSE)</f>
        <v>Product &amp; Software Development</v>
      </c>
      <c r="F3919" t="str">
        <f>VLOOKUP(D3919,'B-Business Capability'!B:H,6,FALSE)</f>
        <v>Product &amp; Software Delivery</v>
      </c>
      <c r="G3919" t="str">
        <f>VLOOKUP(D3919,'B-Business Capability'!B:H,7,FALSE)</f>
        <v>Test Quality Performance</v>
      </c>
      <c r="I3919" t="s">
        <v>253</v>
      </c>
      <c r="J3919" t="s">
        <v>1698</v>
      </c>
      <c r="K3919" t="s">
        <v>967</v>
      </c>
      <c r="L3919" t="s">
        <v>100</v>
      </c>
      <c r="M3919" t="str">
        <f>VLOOKUP(L3919,'A-Applications'!B:D,3,FALSE)</f>
        <v>JIRA</v>
      </c>
      <c r="N3919" t="s">
        <v>53</v>
      </c>
      <c r="O3919" s="42" t="s">
        <v>54</v>
      </c>
      <c r="P3919" t="s">
        <v>564</v>
      </c>
      <c r="Q3919" t="str">
        <f>VLOOKUP(KamstrupData[[#This Row],[IdLevel123]],'B-Business Capability'!B:L,10,FALSE)</f>
        <v>Idea-to-Release (I2R)</v>
      </c>
      <c r="R3919">
        <f>VLOOKUP(KamstrupData[[#This Row],[IdLevel123]],'B-Business Capability'!B:L,11,FALSE)</f>
        <v>530</v>
      </c>
      <c r="T3919" t="s">
        <v>1700</v>
      </c>
      <c r="U3919" t="str">
        <f>_xlfn.CONCAT(KamstrupData[[#This Row],[CountryCode]],"_",KamstrupData[[#This Row],[Business Area]],"_",KamstrupData[[#This Row],[DepartmentTeam]])</f>
        <v>DK10_Water - Technology Software_Software</v>
      </c>
      <c r="V3919" t="str">
        <f>VLOOKUP(KamstrupData[[#This Row],[ORG_Concat]],'O-Organization'!F:H,3,FALSE)</f>
        <v>11105_DK10_Water_Water - Technology Software_Software</v>
      </c>
    </row>
    <row r="3920" spans="4:22">
      <c r="D3920" t="s">
        <v>359</v>
      </c>
      <c r="E3920" t="str">
        <f>VLOOKUP(D3920,'B-Business Capability'!B:H,5,FALSE)</f>
        <v>Product &amp; Software Development</v>
      </c>
      <c r="F3920" t="str">
        <f>VLOOKUP(D3920,'B-Business Capability'!B:H,6,FALSE)</f>
        <v>Quality Management</v>
      </c>
      <c r="G3920" t="str">
        <f>VLOOKUP(D3920,'B-Business Capability'!B:H,7,FALSE)</f>
        <v>Test Quality</v>
      </c>
      <c r="I3920" t="s">
        <v>253</v>
      </c>
      <c r="J3920" t="s">
        <v>1698</v>
      </c>
      <c r="K3920" t="s">
        <v>967</v>
      </c>
      <c r="L3920" t="s">
        <v>100</v>
      </c>
      <c r="M3920" t="str">
        <f>VLOOKUP(L3920,'A-Applications'!B:D,3,FALSE)</f>
        <v>JIRA</v>
      </c>
      <c r="N3920" t="s">
        <v>53</v>
      </c>
      <c r="O3920" s="42" t="s">
        <v>54</v>
      </c>
      <c r="P3920" t="s">
        <v>564</v>
      </c>
      <c r="Q3920" t="str">
        <f>VLOOKUP(KamstrupData[[#This Row],[IdLevel123]],'B-Business Capability'!B:L,10,FALSE)</f>
        <v>Idea-to-Release (I2R)</v>
      </c>
      <c r="R3920">
        <f>VLOOKUP(KamstrupData[[#This Row],[IdLevel123]],'B-Business Capability'!B:L,11,FALSE)</f>
        <v>906</v>
      </c>
      <c r="T3920" t="s">
        <v>1700</v>
      </c>
      <c r="U3920" t="str">
        <f>_xlfn.CONCAT(KamstrupData[[#This Row],[CountryCode]],"_",KamstrupData[[#This Row],[Business Area]],"_",KamstrupData[[#This Row],[DepartmentTeam]])</f>
        <v>DK10_Water - Technology Software_Software</v>
      </c>
      <c r="V3920" t="str">
        <f>VLOOKUP(KamstrupData[[#This Row],[ORG_Concat]],'O-Organization'!F:H,3,FALSE)</f>
        <v>11105_DK10_Water_Water - Technology Software_Software</v>
      </c>
    </row>
    <row r="3921" spans="4:22">
      <c r="D3921" t="s">
        <v>866</v>
      </c>
      <c r="E3921" t="str">
        <f>VLOOKUP(D3921,'B-Business Capability'!B:H,5,FALSE)</f>
        <v>Product &amp; Software Development</v>
      </c>
      <c r="F3921" t="str">
        <f>VLOOKUP(D3921,'B-Business Capability'!B:H,6,FALSE)</f>
        <v>Quality Management</v>
      </c>
      <c r="G3921" t="str">
        <f>VLOOKUP(D3921,'B-Business Capability'!B:H,7,FALSE)</f>
        <v>Track Quality</v>
      </c>
      <c r="I3921" t="s">
        <v>253</v>
      </c>
      <c r="J3921" t="s">
        <v>1698</v>
      </c>
      <c r="K3921" t="s">
        <v>967</v>
      </c>
      <c r="L3921" t="s">
        <v>100</v>
      </c>
      <c r="M3921" t="str">
        <f>VLOOKUP(L3921,'A-Applications'!B:D,3,FALSE)</f>
        <v>JIRA</v>
      </c>
      <c r="N3921" t="s">
        <v>53</v>
      </c>
      <c r="O3921" s="42" t="s">
        <v>54</v>
      </c>
      <c r="P3921" t="s">
        <v>564</v>
      </c>
      <c r="Q3921" t="str">
        <f>VLOOKUP(KamstrupData[[#This Row],[IdLevel123]],'B-Business Capability'!B:L,10,FALSE)</f>
        <v>Idea-to-Release (I2R)</v>
      </c>
      <c r="R3921">
        <f>VLOOKUP(KamstrupData[[#This Row],[IdLevel123]],'B-Business Capability'!B:L,11,FALSE)</f>
        <v>908</v>
      </c>
      <c r="T3921" t="s">
        <v>1700</v>
      </c>
      <c r="U3921" t="str">
        <f>_xlfn.CONCAT(KamstrupData[[#This Row],[CountryCode]],"_",KamstrupData[[#This Row],[Business Area]],"_",KamstrupData[[#This Row],[DepartmentTeam]])</f>
        <v>DK10_Water - Technology Software_Software</v>
      </c>
      <c r="V3921" t="str">
        <f>VLOOKUP(KamstrupData[[#This Row],[ORG_Concat]],'O-Organization'!F:H,3,FALSE)</f>
        <v>11105_DK10_Water_Water - Technology Software_Software</v>
      </c>
    </row>
    <row r="3922" spans="4:22">
      <c r="D3922" t="s">
        <v>848</v>
      </c>
      <c r="E3922" t="str">
        <f>VLOOKUP(D3922,'B-Business Capability'!B:H,5,FALSE)</f>
        <v>Product &amp; Software Development</v>
      </c>
      <c r="F3922" t="str">
        <f>VLOOKUP(D3922,'B-Business Capability'!B:H,6,FALSE)</f>
        <v>Requirements Definition</v>
      </c>
      <c r="G3922" t="str">
        <f>VLOOKUP(D3922,'B-Business Capability'!B:H,7,FALSE)</f>
        <v>Review Demand</v>
      </c>
      <c r="I3922" t="s">
        <v>253</v>
      </c>
      <c r="J3922" t="s">
        <v>1698</v>
      </c>
      <c r="K3922" t="s">
        <v>967</v>
      </c>
      <c r="L3922" t="s">
        <v>100</v>
      </c>
      <c r="M3922" t="str">
        <f>VLOOKUP(L3922,'A-Applications'!B:D,3,FALSE)</f>
        <v>JIRA</v>
      </c>
      <c r="N3922" t="s">
        <v>53</v>
      </c>
      <c r="O3922" s="42" t="s">
        <v>54</v>
      </c>
      <c r="P3922" t="s">
        <v>564</v>
      </c>
      <c r="Q3922" t="str">
        <f>VLOOKUP(KamstrupData[[#This Row],[IdLevel123]],'B-Business Capability'!B:L,10,FALSE)</f>
        <v>Idea-to-Release (I2R)</v>
      </c>
      <c r="R3922">
        <f>VLOOKUP(KamstrupData[[#This Row],[IdLevel123]],'B-Business Capability'!B:L,11,FALSE)</f>
        <v>240</v>
      </c>
      <c r="T3922" t="s">
        <v>1700</v>
      </c>
      <c r="U3922" t="str">
        <f>_xlfn.CONCAT(KamstrupData[[#This Row],[CountryCode]],"_",KamstrupData[[#This Row],[Business Area]],"_",KamstrupData[[#This Row],[DepartmentTeam]])</f>
        <v>DK10_Water - Technology Software_Software</v>
      </c>
      <c r="V3922" t="str">
        <f>VLOOKUP(KamstrupData[[#This Row],[ORG_Concat]],'O-Organization'!F:H,3,FALSE)</f>
        <v>11105_DK10_Water_Water - Technology Software_Software</v>
      </c>
    </row>
    <row r="3923" spans="4:22">
      <c r="D3923" t="s">
        <v>507</v>
      </c>
      <c r="E3923" t="str">
        <f>VLOOKUP(D3923,'B-Business Capability'!B:H,5,FALSE)</f>
        <v>Product &amp; Software Development</v>
      </c>
      <c r="F3923" t="str">
        <f>VLOOKUP(D3923,'B-Business Capability'!B:H,6,FALSE)</f>
        <v>Engineering</v>
      </c>
      <c r="G3923" t="str">
        <f>VLOOKUP(D3923,'B-Business Capability'!B:H,7,FALSE)</f>
        <v>Construction &amp; Development</v>
      </c>
      <c r="I3923" t="s">
        <v>253</v>
      </c>
      <c r="J3923" t="s">
        <v>1698</v>
      </c>
      <c r="K3923" t="s">
        <v>967</v>
      </c>
      <c r="L3923" t="s">
        <v>972</v>
      </c>
      <c r="M3923" t="str">
        <f>VLOOKUP(L3923,'A-Applications'!B:D,3,FALSE)</f>
        <v>SourceTree</v>
      </c>
      <c r="N3923" t="s">
        <v>53</v>
      </c>
      <c r="O3923" s="42" t="s">
        <v>54</v>
      </c>
      <c r="P3923" t="s">
        <v>407</v>
      </c>
      <c r="Q3923" t="str">
        <f>VLOOKUP(KamstrupData[[#This Row],[IdLevel123]],'B-Business Capability'!B:L,10,FALSE)</f>
        <v>Idea-to-Release (I2R)</v>
      </c>
      <c r="R3923">
        <f>VLOOKUP(KamstrupData[[#This Row],[IdLevel123]],'B-Business Capability'!B:L,11,FALSE)</f>
        <v>420</v>
      </c>
      <c r="T3923" t="s">
        <v>1700</v>
      </c>
      <c r="U3923" t="str">
        <f>_xlfn.CONCAT(KamstrupData[[#This Row],[CountryCode]],"_",KamstrupData[[#This Row],[Business Area]],"_",KamstrupData[[#This Row],[DepartmentTeam]])</f>
        <v>DK10_Water - Technology Software_Software</v>
      </c>
      <c r="V3923" t="str">
        <f>VLOOKUP(KamstrupData[[#This Row],[ORG_Concat]],'O-Organization'!F:H,3,FALSE)</f>
        <v>11105_DK10_Water_Water - Technology Software_Software</v>
      </c>
    </row>
    <row r="3924" spans="4:22">
      <c r="D3924" t="s">
        <v>507</v>
      </c>
      <c r="E3924" t="str">
        <f>VLOOKUP(D3924,'B-Business Capability'!B:H,5,FALSE)</f>
        <v>Product &amp; Software Development</v>
      </c>
      <c r="F3924" t="str">
        <f>VLOOKUP(D3924,'B-Business Capability'!B:H,6,FALSE)</f>
        <v>Engineering</v>
      </c>
      <c r="G3924" t="str">
        <f>VLOOKUP(D3924,'B-Business Capability'!B:H,7,FALSE)</f>
        <v>Construction &amp; Development</v>
      </c>
      <c r="I3924" t="s">
        <v>253</v>
      </c>
      <c r="J3924" t="s">
        <v>1698</v>
      </c>
      <c r="K3924" t="s">
        <v>967</v>
      </c>
      <c r="L3924" t="s">
        <v>401</v>
      </c>
      <c r="M3924" t="str">
        <f>VLOOKUP(L3924,'A-Applications'!B:D,3,FALSE)</f>
        <v>Wireshark (www.wireshark.org)</v>
      </c>
      <c r="N3924" t="s">
        <v>53</v>
      </c>
      <c r="O3924" s="42" t="s">
        <v>54</v>
      </c>
      <c r="P3924" t="s">
        <v>407</v>
      </c>
      <c r="Q3924" t="str">
        <f>VLOOKUP(KamstrupData[[#This Row],[IdLevel123]],'B-Business Capability'!B:L,10,FALSE)</f>
        <v>Idea-to-Release (I2R)</v>
      </c>
      <c r="R3924">
        <f>VLOOKUP(KamstrupData[[#This Row],[IdLevel123]],'B-Business Capability'!B:L,11,FALSE)</f>
        <v>420</v>
      </c>
      <c r="T3924" t="s">
        <v>1700</v>
      </c>
      <c r="U3924" t="str">
        <f>_xlfn.CONCAT(KamstrupData[[#This Row],[CountryCode]],"_",KamstrupData[[#This Row],[Business Area]],"_",KamstrupData[[#This Row],[DepartmentTeam]])</f>
        <v>DK10_Water - Technology Software_Software</v>
      </c>
      <c r="V3924" t="str">
        <f>VLOOKUP(KamstrupData[[#This Row],[ORG_Concat]],'O-Organization'!F:H,3,FALSE)</f>
        <v>11105_DK10_Water_Water - Technology Software_Software</v>
      </c>
    </row>
    <row r="3925" spans="4:22">
      <c r="D3925" t="s">
        <v>507</v>
      </c>
      <c r="E3925" t="str">
        <f>VLOOKUP(D3925,'B-Business Capability'!B:H,5,FALSE)</f>
        <v>Product &amp; Software Development</v>
      </c>
      <c r="F3925" t="str">
        <f>VLOOKUP(D3925,'B-Business Capability'!B:H,6,FALSE)</f>
        <v>Engineering</v>
      </c>
      <c r="G3925" t="str">
        <f>VLOOKUP(D3925,'B-Business Capability'!B:H,7,FALSE)</f>
        <v>Construction &amp; Development</v>
      </c>
      <c r="I3925" t="s">
        <v>253</v>
      </c>
      <c r="J3925" t="s">
        <v>1698</v>
      </c>
      <c r="K3925" t="s">
        <v>967</v>
      </c>
      <c r="L3925" t="s">
        <v>402</v>
      </c>
      <c r="M3925" t="str">
        <f>VLOOKUP(L3925,'A-Applications'!B:D,3,FALSE)</f>
        <v>Fiddler (http://www.telerik.com/fiddler)</v>
      </c>
      <c r="N3925" t="s">
        <v>53</v>
      </c>
      <c r="O3925" s="42" t="s">
        <v>54</v>
      </c>
      <c r="P3925" t="s">
        <v>407</v>
      </c>
      <c r="Q3925" t="str">
        <f>VLOOKUP(KamstrupData[[#This Row],[IdLevel123]],'B-Business Capability'!B:L,10,FALSE)</f>
        <v>Idea-to-Release (I2R)</v>
      </c>
      <c r="R3925">
        <f>VLOOKUP(KamstrupData[[#This Row],[IdLevel123]],'B-Business Capability'!B:L,11,FALSE)</f>
        <v>420</v>
      </c>
      <c r="T3925" t="s">
        <v>1700</v>
      </c>
      <c r="U3925" t="str">
        <f>_xlfn.CONCAT(KamstrupData[[#This Row],[CountryCode]],"_",KamstrupData[[#This Row],[Business Area]],"_",KamstrupData[[#This Row],[DepartmentTeam]])</f>
        <v>DK10_Water - Technology Software_Software</v>
      </c>
      <c r="V3925" t="str">
        <f>VLOOKUP(KamstrupData[[#This Row],[ORG_Concat]],'O-Organization'!F:H,3,FALSE)</f>
        <v>11105_DK10_Water_Water - Technology Software_Software</v>
      </c>
    </row>
    <row r="3926" spans="4:22">
      <c r="D3926" t="s">
        <v>507</v>
      </c>
      <c r="E3926" t="str">
        <f>VLOOKUP(D3926,'B-Business Capability'!B:H,5,FALSE)</f>
        <v>Product &amp; Software Development</v>
      </c>
      <c r="F3926" t="str">
        <f>VLOOKUP(D3926,'B-Business Capability'!B:H,6,FALSE)</f>
        <v>Engineering</v>
      </c>
      <c r="G3926" t="str">
        <f>VLOOKUP(D3926,'B-Business Capability'!B:H,7,FALSE)</f>
        <v>Construction &amp; Development</v>
      </c>
      <c r="I3926" t="s">
        <v>253</v>
      </c>
      <c r="J3926" t="s">
        <v>1698</v>
      </c>
      <c r="K3926" t="s">
        <v>967</v>
      </c>
      <c r="L3926" t="s">
        <v>891</v>
      </c>
      <c r="M3926" t="str">
        <f>VLOOKUP(L3926,'A-Applications'!B:D,3,FALSE)</f>
        <v>ReSharper</v>
      </c>
      <c r="N3926" t="s">
        <v>53</v>
      </c>
      <c r="O3926" s="42" t="s">
        <v>54</v>
      </c>
      <c r="P3926" t="s">
        <v>407</v>
      </c>
      <c r="Q3926" t="str">
        <f>VLOOKUP(KamstrupData[[#This Row],[IdLevel123]],'B-Business Capability'!B:L,10,FALSE)</f>
        <v>Idea-to-Release (I2R)</v>
      </c>
      <c r="R3926">
        <f>VLOOKUP(KamstrupData[[#This Row],[IdLevel123]],'B-Business Capability'!B:L,11,FALSE)</f>
        <v>420</v>
      </c>
      <c r="T3926" t="s">
        <v>1700</v>
      </c>
      <c r="U3926" t="str">
        <f>_xlfn.CONCAT(KamstrupData[[#This Row],[CountryCode]],"_",KamstrupData[[#This Row],[Business Area]],"_",KamstrupData[[#This Row],[DepartmentTeam]])</f>
        <v>DK10_Water - Technology Software_Software</v>
      </c>
      <c r="V3926" t="str">
        <f>VLOOKUP(KamstrupData[[#This Row],[ORG_Concat]],'O-Organization'!F:H,3,FALSE)</f>
        <v>11105_DK10_Water_Water - Technology Software_Software</v>
      </c>
    </row>
    <row r="3927" spans="4:22">
      <c r="D3927" t="s">
        <v>507</v>
      </c>
      <c r="E3927" t="str">
        <f>VLOOKUP(D3927,'B-Business Capability'!B:H,5,FALSE)</f>
        <v>Product &amp; Software Development</v>
      </c>
      <c r="F3927" t="str">
        <f>VLOOKUP(D3927,'B-Business Capability'!B:H,6,FALSE)</f>
        <v>Engineering</v>
      </c>
      <c r="G3927" t="str">
        <f>VLOOKUP(D3927,'B-Business Capability'!B:H,7,FALSE)</f>
        <v>Construction &amp; Development</v>
      </c>
      <c r="I3927" t="s">
        <v>253</v>
      </c>
      <c r="J3927" t="s">
        <v>1698</v>
      </c>
      <c r="K3927" t="s">
        <v>967</v>
      </c>
      <c r="L3927" t="s">
        <v>403</v>
      </c>
      <c r="M3927" t="str">
        <f>VLOOKUP(L3927,'A-Applications'!B:D,3,FALSE)</f>
        <v>Git</v>
      </c>
      <c r="N3927" t="s">
        <v>53</v>
      </c>
      <c r="O3927" s="42" t="s">
        <v>54</v>
      </c>
      <c r="P3927" t="s">
        <v>407</v>
      </c>
      <c r="Q3927" t="str">
        <f>VLOOKUP(KamstrupData[[#This Row],[IdLevel123]],'B-Business Capability'!B:L,10,FALSE)</f>
        <v>Idea-to-Release (I2R)</v>
      </c>
      <c r="R3927">
        <f>VLOOKUP(KamstrupData[[#This Row],[IdLevel123]],'B-Business Capability'!B:L,11,FALSE)</f>
        <v>420</v>
      </c>
      <c r="T3927" t="s">
        <v>1700</v>
      </c>
      <c r="U3927" t="str">
        <f>_xlfn.CONCAT(KamstrupData[[#This Row],[CountryCode]],"_",KamstrupData[[#This Row],[Business Area]],"_",KamstrupData[[#This Row],[DepartmentTeam]])</f>
        <v>DK10_Water - Technology Software_Software</v>
      </c>
      <c r="V3927" t="str">
        <f>VLOOKUP(KamstrupData[[#This Row],[ORG_Concat]],'O-Organization'!F:H,3,FALSE)</f>
        <v>11105_DK10_Water_Water - Technology Software_Software</v>
      </c>
    </row>
    <row r="3928" spans="4:22">
      <c r="D3928" t="s">
        <v>507</v>
      </c>
      <c r="E3928" t="str">
        <f>VLOOKUP(D3928,'B-Business Capability'!B:H,5,FALSE)</f>
        <v>Product &amp; Software Development</v>
      </c>
      <c r="F3928" t="str">
        <f>VLOOKUP(D3928,'B-Business Capability'!B:H,6,FALSE)</f>
        <v>Engineering</v>
      </c>
      <c r="G3928" t="str">
        <f>VLOOKUP(D3928,'B-Business Capability'!B:H,7,FALSE)</f>
        <v>Construction &amp; Development</v>
      </c>
      <c r="I3928" t="s">
        <v>253</v>
      </c>
      <c r="J3928" t="s">
        <v>1698</v>
      </c>
      <c r="K3928" t="s">
        <v>967</v>
      </c>
      <c r="L3928" t="s">
        <v>405</v>
      </c>
      <c r="M3928" t="str">
        <f>VLOOKUP(L3928,'A-Applications'!B:D,3,FALSE)</f>
        <v>Microsoft Visual Studio Pro MSDN</v>
      </c>
      <c r="N3928" t="s">
        <v>53</v>
      </c>
      <c r="O3928" s="42" t="s">
        <v>54</v>
      </c>
      <c r="P3928" t="s">
        <v>564</v>
      </c>
      <c r="Q3928" t="str">
        <f>VLOOKUP(KamstrupData[[#This Row],[IdLevel123]],'B-Business Capability'!B:L,10,FALSE)</f>
        <v>Idea-to-Release (I2R)</v>
      </c>
      <c r="R3928">
        <f>VLOOKUP(KamstrupData[[#This Row],[IdLevel123]],'B-Business Capability'!B:L,11,FALSE)</f>
        <v>420</v>
      </c>
      <c r="T3928" t="s">
        <v>1700</v>
      </c>
      <c r="U3928" t="str">
        <f>_xlfn.CONCAT(KamstrupData[[#This Row],[CountryCode]],"_",KamstrupData[[#This Row],[Business Area]],"_",KamstrupData[[#This Row],[DepartmentTeam]])</f>
        <v>DK10_Water - Technology Software_Software</v>
      </c>
      <c r="V3928" t="str">
        <f>VLOOKUP(KamstrupData[[#This Row],[ORG_Concat]],'O-Organization'!F:H,3,FALSE)</f>
        <v>11105_DK10_Water_Water - Technology Software_Software</v>
      </c>
    </row>
    <row r="3929" spans="4:22">
      <c r="D3929" t="s">
        <v>507</v>
      </c>
      <c r="E3929" t="str">
        <f>VLOOKUP(D3929,'B-Business Capability'!B:H,5,FALSE)</f>
        <v>Product &amp; Software Development</v>
      </c>
      <c r="F3929" t="str">
        <f>VLOOKUP(D3929,'B-Business Capability'!B:H,6,FALSE)</f>
        <v>Engineering</v>
      </c>
      <c r="G3929" t="str">
        <f>VLOOKUP(D3929,'B-Business Capability'!B:H,7,FALSE)</f>
        <v>Construction &amp; Development</v>
      </c>
      <c r="I3929" t="s">
        <v>253</v>
      </c>
      <c r="J3929" t="s">
        <v>1698</v>
      </c>
      <c r="K3929" t="s">
        <v>967</v>
      </c>
      <c r="L3929" t="s">
        <v>105</v>
      </c>
      <c r="M3929" t="str">
        <f>VLOOKUP(L3929,'A-Applications'!B:D,3,FALSE)</f>
        <v>Microsoft Visio</v>
      </c>
      <c r="N3929" t="s">
        <v>53</v>
      </c>
      <c r="O3929" s="42" t="s">
        <v>54</v>
      </c>
      <c r="P3929" t="s">
        <v>407</v>
      </c>
      <c r="Q3929" t="str">
        <f>VLOOKUP(KamstrupData[[#This Row],[IdLevel123]],'B-Business Capability'!B:L,10,FALSE)</f>
        <v>Idea-to-Release (I2R)</v>
      </c>
      <c r="R3929">
        <f>VLOOKUP(KamstrupData[[#This Row],[IdLevel123]],'B-Business Capability'!B:L,11,FALSE)</f>
        <v>420</v>
      </c>
      <c r="T3929" t="s">
        <v>1700</v>
      </c>
      <c r="U3929" t="str">
        <f>_xlfn.CONCAT(KamstrupData[[#This Row],[CountryCode]],"_",KamstrupData[[#This Row],[Business Area]],"_",KamstrupData[[#This Row],[DepartmentTeam]])</f>
        <v>DK10_Water - Technology Software_Software</v>
      </c>
      <c r="V3929" t="str">
        <f>VLOOKUP(KamstrupData[[#This Row],[ORG_Concat]],'O-Organization'!F:H,3,FALSE)</f>
        <v>11105_DK10_Water_Water - Technology Software_Software</v>
      </c>
    </row>
    <row r="3930" spans="4:22">
      <c r="D3930" t="s">
        <v>853</v>
      </c>
      <c r="E3930" t="str">
        <f>VLOOKUP(D3930,'B-Business Capability'!B:H,5,FALSE)</f>
        <v>Product &amp; Software Development</v>
      </c>
      <c r="F3930" t="str">
        <f>VLOOKUP(D3930,'B-Business Capability'!B:H,6,FALSE)</f>
        <v>Quality Management</v>
      </c>
      <c r="G3930" t="str">
        <f>VLOOKUP(D3930,'B-Business Capability'!B:H,7,FALSE)</f>
        <v>Manage Product Document</v>
      </c>
      <c r="I3930" t="s">
        <v>253</v>
      </c>
      <c r="J3930" t="s">
        <v>1698</v>
      </c>
      <c r="K3930" t="s">
        <v>967</v>
      </c>
      <c r="L3930" t="s">
        <v>105</v>
      </c>
      <c r="M3930" t="str">
        <f>VLOOKUP(L3930,'A-Applications'!B:D,3,FALSE)</f>
        <v>Microsoft Visio</v>
      </c>
      <c r="N3930" t="s">
        <v>53</v>
      </c>
      <c r="O3930" s="42" t="s">
        <v>54</v>
      </c>
      <c r="P3930" t="s">
        <v>407</v>
      </c>
      <c r="Q3930" t="str">
        <f>VLOOKUP(KamstrupData[[#This Row],[IdLevel123]],'B-Business Capability'!B:L,10,FALSE)</f>
        <v>Idea-to-Release (I2R)</v>
      </c>
      <c r="R3930">
        <f>VLOOKUP(KamstrupData[[#This Row],[IdLevel123]],'B-Business Capability'!B:L,11,FALSE)</f>
        <v>904</v>
      </c>
      <c r="T3930" t="s">
        <v>1700</v>
      </c>
      <c r="U3930" t="str">
        <f>_xlfn.CONCAT(KamstrupData[[#This Row],[CountryCode]],"_",KamstrupData[[#This Row],[Business Area]],"_",KamstrupData[[#This Row],[DepartmentTeam]])</f>
        <v>DK10_Water - Technology Software_Software</v>
      </c>
      <c r="V3930" t="str">
        <f>VLOOKUP(KamstrupData[[#This Row],[ORG_Concat]],'O-Organization'!F:H,3,FALSE)</f>
        <v>11105_DK10_Water_Water - Technology Software_Software</v>
      </c>
    </row>
    <row r="3931" spans="4:22">
      <c r="D3931" t="s">
        <v>507</v>
      </c>
      <c r="E3931" t="str">
        <f>VLOOKUP(D3931,'B-Business Capability'!B:H,5,FALSE)</f>
        <v>Product &amp; Software Development</v>
      </c>
      <c r="F3931" t="str">
        <f>VLOOKUP(D3931,'B-Business Capability'!B:H,6,FALSE)</f>
        <v>Engineering</v>
      </c>
      <c r="G3931" t="str">
        <f>VLOOKUP(D3931,'B-Business Capability'!B:H,7,FALSE)</f>
        <v>Construction &amp; Development</v>
      </c>
      <c r="I3931" t="s">
        <v>253</v>
      </c>
      <c r="J3931" t="s">
        <v>1698</v>
      </c>
      <c r="K3931" t="s">
        <v>967</v>
      </c>
      <c r="L3931" t="s">
        <v>106</v>
      </c>
      <c r="M3931" t="str">
        <f>VLOOKUP(L3931,'A-Applications'!B:D,3,FALSE)</f>
        <v>Putty</v>
      </c>
      <c r="N3931" t="s">
        <v>53</v>
      </c>
      <c r="O3931" s="42" t="s">
        <v>54</v>
      </c>
      <c r="P3931" t="s">
        <v>407</v>
      </c>
      <c r="Q3931" t="str">
        <f>VLOOKUP(KamstrupData[[#This Row],[IdLevel123]],'B-Business Capability'!B:L,10,FALSE)</f>
        <v>Idea-to-Release (I2R)</v>
      </c>
      <c r="R3931">
        <f>VLOOKUP(KamstrupData[[#This Row],[IdLevel123]],'B-Business Capability'!B:L,11,FALSE)</f>
        <v>420</v>
      </c>
      <c r="T3931" t="s">
        <v>1700</v>
      </c>
      <c r="U3931" t="str">
        <f>_xlfn.CONCAT(KamstrupData[[#This Row],[CountryCode]],"_",KamstrupData[[#This Row],[Business Area]],"_",KamstrupData[[#This Row],[DepartmentTeam]])</f>
        <v>DK10_Water - Technology Software_Software</v>
      </c>
      <c r="V3931" t="str">
        <f>VLOOKUP(KamstrupData[[#This Row],[ORG_Concat]],'O-Organization'!F:H,3,FALSE)</f>
        <v>11105_DK10_Water_Water - Technology Software_Software</v>
      </c>
    </row>
    <row r="3932" spans="4:22">
      <c r="D3932" t="s">
        <v>507</v>
      </c>
      <c r="E3932" t="str">
        <f>VLOOKUP(D3932,'B-Business Capability'!B:H,5,FALSE)</f>
        <v>Product &amp; Software Development</v>
      </c>
      <c r="F3932" t="str">
        <f>VLOOKUP(D3932,'B-Business Capability'!B:H,6,FALSE)</f>
        <v>Engineering</v>
      </c>
      <c r="G3932" t="str">
        <f>VLOOKUP(D3932,'B-Business Capability'!B:H,7,FALSE)</f>
        <v>Construction &amp; Development</v>
      </c>
      <c r="I3932" t="s">
        <v>253</v>
      </c>
      <c r="J3932" t="s">
        <v>1698</v>
      </c>
      <c r="K3932" t="s">
        <v>967</v>
      </c>
      <c r="L3932" t="s">
        <v>107</v>
      </c>
      <c r="M3932" t="str">
        <f>VLOOKUP(L3932,'A-Applications'!B:D,3,FALSE)</f>
        <v>GITLAB</v>
      </c>
      <c r="N3932" t="s">
        <v>147</v>
      </c>
      <c r="O3932" s="42" t="s">
        <v>54</v>
      </c>
      <c r="P3932" t="s">
        <v>407</v>
      </c>
      <c r="Q3932" t="str">
        <f>VLOOKUP(KamstrupData[[#This Row],[IdLevel123]],'B-Business Capability'!B:L,10,FALSE)</f>
        <v>Idea-to-Release (I2R)</v>
      </c>
      <c r="R3932">
        <f>VLOOKUP(KamstrupData[[#This Row],[IdLevel123]],'B-Business Capability'!B:L,11,FALSE)</f>
        <v>420</v>
      </c>
      <c r="T3932" t="s">
        <v>1700</v>
      </c>
      <c r="U3932" t="str">
        <f>_xlfn.CONCAT(KamstrupData[[#This Row],[CountryCode]],"_",KamstrupData[[#This Row],[Business Area]],"_",KamstrupData[[#This Row],[DepartmentTeam]])</f>
        <v>DK10_Water - Technology Software_Software</v>
      </c>
      <c r="V3932" t="str">
        <f>VLOOKUP(KamstrupData[[#This Row],[ORG_Concat]],'O-Organization'!F:H,3,FALSE)</f>
        <v>11105_DK10_Water_Water - Technology Software_Software</v>
      </c>
    </row>
    <row r="3933" spans="4:22">
      <c r="D3933" t="s">
        <v>853</v>
      </c>
      <c r="E3933" t="str">
        <f>VLOOKUP(D3933,'B-Business Capability'!B:H,5,FALSE)</f>
        <v>Product &amp; Software Development</v>
      </c>
      <c r="F3933" t="str">
        <f>VLOOKUP(D3933,'B-Business Capability'!B:H,6,FALSE)</f>
        <v>Quality Management</v>
      </c>
      <c r="G3933" t="str">
        <f>VLOOKUP(D3933,'B-Business Capability'!B:H,7,FALSE)</f>
        <v>Manage Product Document</v>
      </c>
      <c r="I3933" t="s">
        <v>253</v>
      </c>
      <c r="J3933" t="s">
        <v>1698</v>
      </c>
      <c r="K3933" t="s">
        <v>967</v>
      </c>
      <c r="L3933" t="s">
        <v>302</v>
      </c>
      <c r="M3933" t="str">
        <f>VLOOKUP(L3933,'A-Applications'!B:D,3,FALSE)</f>
        <v>Confluence</v>
      </c>
      <c r="N3933" t="s">
        <v>147</v>
      </c>
      <c r="O3933" s="42" t="s">
        <v>54</v>
      </c>
      <c r="P3933" t="s">
        <v>564</v>
      </c>
      <c r="Q3933" t="str">
        <f>VLOOKUP(KamstrupData[[#This Row],[IdLevel123]],'B-Business Capability'!B:L,10,FALSE)</f>
        <v>Idea-to-Release (I2R)</v>
      </c>
      <c r="R3933">
        <f>VLOOKUP(KamstrupData[[#This Row],[IdLevel123]],'B-Business Capability'!B:L,11,FALSE)</f>
        <v>904</v>
      </c>
      <c r="T3933" t="s">
        <v>1700</v>
      </c>
      <c r="U3933" t="str">
        <f>_xlfn.CONCAT(KamstrupData[[#This Row],[CountryCode]],"_",KamstrupData[[#This Row],[Business Area]],"_",KamstrupData[[#This Row],[DepartmentTeam]])</f>
        <v>DK10_Water - Technology Software_Software</v>
      </c>
      <c r="V3933" t="str">
        <f>VLOOKUP(KamstrupData[[#This Row],[ORG_Concat]],'O-Organization'!F:H,3,FALSE)</f>
        <v>11105_DK10_Water_Water - Technology Software_Software</v>
      </c>
    </row>
    <row r="3934" spans="4:22">
      <c r="D3934" t="s">
        <v>853</v>
      </c>
      <c r="E3934" t="str">
        <f>VLOOKUP(D3934,'B-Business Capability'!B:H,5,FALSE)</f>
        <v>Product &amp; Software Development</v>
      </c>
      <c r="F3934" t="str">
        <f>VLOOKUP(D3934,'B-Business Capability'!B:H,6,FALSE)</f>
        <v>Quality Management</v>
      </c>
      <c r="G3934" t="str">
        <f>VLOOKUP(D3934,'B-Business Capability'!B:H,7,FALSE)</f>
        <v>Manage Product Document</v>
      </c>
      <c r="I3934" t="s">
        <v>253</v>
      </c>
      <c r="J3934" t="s">
        <v>1698</v>
      </c>
      <c r="K3934" t="s">
        <v>967</v>
      </c>
      <c r="L3934" t="s">
        <v>605</v>
      </c>
      <c r="M3934" t="str">
        <f>VLOOKUP(L3934,'A-Applications'!B:D,3,FALSE)</f>
        <v>Aras Innovator PLM</v>
      </c>
      <c r="N3934" t="s">
        <v>53</v>
      </c>
      <c r="O3934" s="42" t="s">
        <v>54</v>
      </c>
      <c r="P3934" t="s">
        <v>407</v>
      </c>
      <c r="Q3934" t="str">
        <f>VLOOKUP(KamstrupData[[#This Row],[IdLevel123]],'B-Business Capability'!B:L,10,FALSE)</f>
        <v>Idea-to-Release (I2R)</v>
      </c>
      <c r="R3934">
        <f>VLOOKUP(KamstrupData[[#This Row],[IdLevel123]],'B-Business Capability'!B:L,11,FALSE)</f>
        <v>904</v>
      </c>
      <c r="T3934" t="s">
        <v>1700</v>
      </c>
      <c r="U3934" t="str">
        <f>_xlfn.CONCAT(KamstrupData[[#This Row],[CountryCode]],"_",KamstrupData[[#This Row],[Business Area]],"_",KamstrupData[[#This Row],[DepartmentTeam]])</f>
        <v>DK10_Water - Technology Software_Software</v>
      </c>
      <c r="V3934" t="str">
        <f>VLOOKUP(KamstrupData[[#This Row],[ORG_Concat]],'O-Organization'!F:H,3,FALSE)</f>
        <v>11105_DK10_Water_Water - Technology Software_Software</v>
      </c>
    </row>
    <row r="3935" spans="4:22">
      <c r="D3935" t="s">
        <v>95</v>
      </c>
      <c r="E3935" t="str">
        <f>VLOOKUP(D3935,'B-Business Capability'!B:H,5,FALSE)</f>
        <v>Not mapped to capability</v>
      </c>
      <c r="F3935">
        <f>VLOOKUP(D3935,'B-Business Capability'!B:H,6,FALSE)</f>
        <v>0</v>
      </c>
      <c r="G3935">
        <f>VLOOKUP(D3935,'B-Business Capability'!B:H,7,FALSE)</f>
        <v>0</v>
      </c>
      <c r="I3935" t="s">
        <v>253</v>
      </c>
      <c r="J3935" t="s">
        <v>1698</v>
      </c>
      <c r="K3935" t="s">
        <v>967</v>
      </c>
      <c r="L3935" t="s">
        <v>56</v>
      </c>
      <c r="M3935" t="str">
        <f>VLOOKUP(L3935,'A-Applications'!B:D,3,FALSE)</f>
        <v>OneDrive</v>
      </c>
      <c r="N3935" t="s">
        <v>53</v>
      </c>
      <c r="O3935" s="42" t="s">
        <v>54</v>
      </c>
      <c r="P3935" t="s">
        <v>407</v>
      </c>
      <c r="Q3935" t="str">
        <f>VLOOKUP(KamstrupData[[#This Row],[IdLevel123]],'B-Business Capability'!B:L,10,FALSE)</f>
        <v>N/A</v>
      </c>
      <c r="R3935">
        <f>VLOOKUP(KamstrupData[[#This Row],[IdLevel123]],'B-Business Capability'!B:L,11,FALSE)</f>
        <v>0</v>
      </c>
      <c r="T3935" t="s">
        <v>1701</v>
      </c>
      <c r="U3935" t="str">
        <f>_xlfn.CONCAT(KamstrupData[[#This Row],[CountryCode]],"_",KamstrupData[[#This Row],[Business Area]],"_",KamstrupData[[#This Row],[DepartmentTeam]])</f>
        <v>DK10_Water - Technology Software_Software</v>
      </c>
      <c r="V3935" t="str">
        <f>VLOOKUP(KamstrupData[[#This Row],[ORG_Concat]],'O-Organization'!F:H,3,FALSE)</f>
        <v>11105_DK10_Water_Water - Technology Software_Software</v>
      </c>
    </row>
    <row r="3936" spans="4:22">
      <c r="D3936" t="s">
        <v>853</v>
      </c>
      <c r="E3936" t="str">
        <f>VLOOKUP(D3936,'B-Business Capability'!B:H,5,FALSE)</f>
        <v>Product &amp; Software Development</v>
      </c>
      <c r="F3936" t="str">
        <f>VLOOKUP(D3936,'B-Business Capability'!B:H,6,FALSE)</f>
        <v>Quality Management</v>
      </c>
      <c r="G3936" t="str">
        <f>VLOOKUP(D3936,'B-Business Capability'!B:H,7,FALSE)</f>
        <v>Manage Product Document</v>
      </c>
      <c r="I3936" t="s">
        <v>253</v>
      </c>
      <c r="J3936" t="s">
        <v>1698</v>
      </c>
      <c r="K3936" t="s">
        <v>967</v>
      </c>
      <c r="L3936" t="s">
        <v>266</v>
      </c>
      <c r="M3936" t="str">
        <f>VLOOKUP(L3936,'A-Applications'!B:D,3,FALSE)</f>
        <v>Sharepoint</v>
      </c>
      <c r="N3936" t="s">
        <v>53</v>
      </c>
      <c r="O3936" s="42" t="s">
        <v>54</v>
      </c>
      <c r="P3936" t="s">
        <v>407</v>
      </c>
      <c r="Q3936" t="str">
        <f>VLOOKUP(KamstrupData[[#This Row],[IdLevel123]],'B-Business Capability'!B:L,10,FALSE)</f>
        <v>Idea-to-Release (I2R)</v>
      </c>
      <c r="R3936">
        <f>VLOOKUP(KamstrupData[[#This Row],[IdLevel123]],'B-Business Capability'!B:L,11,FALSE)</f>
        <v>904</v>
      </c>
      <c r="T3936" t="s">
        <v>1700</v>
      </c>
      <c r="U3936" t="str">
        <f>_xlfn.CONCAT(KamstrupData[[#This Row],[CountryCode]],"_",KamstrupData[[#This Row],[Business Area]],"_",KamstrupData[[#This Row],[DepartmentTeam]])</f>
        <v>DK10_Water - Technology Software_Software</v>
      </c>
      <c r="V3936" t="str">
        <f>VLOOKUP(KamstrupData[[#This Row],[ORG_Concat]],'O-Organization'!F:H,3,FALSE)</f>
        <v>11105_DK10_Water_Water - Technology Software_Software</v>
      </c>
    </row>
    <row r="3937" spans="2:22">
      <c r="D3937" t="s">
        <v>738</v>
      </c>
      <c r="E3937" t="str">
        <f>VLOOKUP(D3937,'B-Business Capability'!B:H,5,FALSE)</f>
        <v>Strategic Management</v>
      </c>
      <c r="F3937" t="str">
        <f>VLOOKUP(D3937,'B-Business Capability'!B:H,6,FALSE)</f>
        <v>Manage Core Business</v>
      </c>
      <c r="G3937" t="str">
        <f>VLOOKUP(D3937,'B-Business Capability'!B:H,7,FALSE)</f>
        <v>Manage Bus. Performance &amp; Ops</v>
      </c>
      <c r="I3937" t="s">
        <v>253</v>
      </c>
      <c r="J3937" t="s">
        <v>1698</v>
      </c>
      <c r="K3937" t="s">
        <v>967</v>
      </c>
      <c r="L3937" t="s">
        <v>117</v>
      </c>
      <c r="M3937" t="str">
        <f>VLOOKUP(L3937,'A-Applications'!B:D,3,FALSE)</f>
        <v>PowerBI</v>
      </c>
      <c r="N3937" t="s">
        <v>53</v>
      </c>
      <c r="O3937" s="42" t="s">
        <v>54</v>
      </c>
      <c r="P3937" t="s">
        <v>97</v>
      </c>
      <c r="Q3937" t="str">
        <f>VLOOKUP(KamstrupData[[#This Row],[IdLevel123]],'B-Business Capability'!B:L,10,FALSE)</f>
        <v>N/A</v>
      </c>
      <c r="R3937">
        <f>VLOOKUP(KamstrupData[[#This Row],[IdLevel123]],'B-Business Capability'!B:L,11,FALSE)</f>
        <v>0</v>
      </c>
      <c r="T3937" t="s">
        <v>1700</v>
      </c>
      <c r="U3937" t="str">
        <f>_xlfn.CONCAT(KamstrupData[[#This Row],[CountryCode]],"_",KamstrupData[[#This Row],[Business Area]],"_",KamstrupData[[#This Row],[DepartmentTeam]])</f>
        <v>DK10_Water - Technology Software_Software</v>
      </c>
      <c r="V3937" t="str">
        <f>VLOOKUP(KamstrupData[[#This Row],[ORG_Concat]],'O-Organization'!F:H,3,FALSE)</f>
        <v>11105_DK10_Water_Water - Technology Software_Software</v>
      </c>
    </row>
    <row r="3938" spans="2:22">
      <c r="D3938" t="s">
        <v>122</v>
      </c>
      <c r="E3938" t="str">
        <f>VLOOKUP(D3938,'B-Business Capability'!B:H,5,FALSE)</f>
        <v>Legal</v>
      </c>
      <c r="F3938" t="str">
        <f>VLOOKUP(D3938,'B-Business Capability'!B:H,6,FALSE)</f>
        <v>Ensure Compliance</v>
      </c>
      <c r="G3938">
        <f>VLOOKUP(D3938,'B-Business Capability'!B:H,7,FALSE)</f>
        <v>0</v>
      </c>
      <c r="I3938" t="s">
        <v>253</v>
      </c>
      <c r="J3938" t="s">
        <v>1698</v>
      </c>
      <c r="K3938" t="s">
        <v>967</v>
      </c>
      <c r="L3938" t="s">
        <v>123</v>
      </c>
      <c r="M3938" t="str">
        <f>VLOOKUP(L3938,'A-Applications'!B:D,3,FALSE)</f>
        <v>DocuSign</v>
      </c>
      <c r="N3938" t="s">
        <v>53</v>
      </c>
      <c r="O3938" s="42" t="s">
        <v>54</v>
      </c>
      <c r="P3938" t="s">
        <v>124</v>
      </c>
      <c r="Q3938" t="str">
        <f>VLOOKUP(KamstrupData[[#This Row],[IdLevel123]],'B-Business Capability'!B:L,10,FALSE)</f>
        <v>N/A</v>
      </c>
      <c r="R3938">
        <f>VLOOKUP(KamstrupData[[#This Row],[IdLevel123]],'B-Business Capability'!B:L,11,FALSE)</f>
        <v>0</v>
      </c>
      <c r="T3938" t="s">
        <v>1700</v>
      </c>
      <c r="U3938" t="str">
        <f>_xlfn.CONCAT(KamstrupData[[#This Row],[CountryCode]],"_",KamstrupData[[#This Row],[Business Area]],"_",KamstrupData[[#This Row],[DepartmentTeam]])</f>
        <v>DK10_Water - Technology Software_Software</v>
      </c>
      <c r="V3938" t="str">
        <f>VLOOKUP(KamstrupData[[#This Row],[ORG_Concat]],'O-Organization'!F:H,3,FALSE)</f>
        <v>11105_DK10_Water_Water - Technology Software_Software</v>
      </c>
    </row>
    <row r="3939" spans="2:22">
      <c r="D3939" t="s">
        <v>907</v>
      </c>
      <c r="E3939" t="str">
        <f>VLOOKUP(D3939,'B-Business Capability'!B:H,5,FALSE)</f>
        <v>Product &amp; Software Development</v>
      </c>
      <c r="F3939">
        <f>VLOOKUP(D3939,'B-Business Capability'!B:H,6,FALSE)</f>
        <v>0</v>
      </c>
      <c r="G3939">
        <f>VLOOKUP(D3939,'B-Business Capability'!B:H,7,FALSE)</f>
        <v>0</v>
      </c>
      <c r="I3939" t="s">
        <v>253</v>
      </c>
      <c r="J3939" t="s">
        <v>1698</v>
      </c>
      <c r="K3939" t="s">
        <v>967</v>
      </c>
      <c r="L3939" t="s">
        <v>316</v>
      </c>
      <c r="M3939" t="str">
        <f>VLOOKUP(L3939,'A-Applications'!B:D,3,FALSE)</f>
        <v>Miro</v>
      </c>
      <c r="N3939" t="s">
        <v>53</v>
      </c>
      <c r="O3939" s="42" t="s">
        <v>54</v>
      </c>
      <c r="P3939" t="s">
        <v>407</v>
      </c>
      <c r="Q3939" t="str">
        <f>VLOOKUP(KamstrupData[[#This Row],[IdLevel123]],'B-Business Capability'!B:L,10,FALSE)</f>
        <v>Idea-to-Release (I2R)</v>
      </c>
      <c r="R3939">
        <f>VLOOKUP(KamstrupData[[#This Row],[IdLevel123]],'B-Business Capability'!B:L,11,FALSE)</f>
        <v>100</v>
      </c>
      <c r="T3939" t="s">
        <v>1700</v>
      </c>
      <c r="U3939" t="str">
        <f>_xlfn.CONCAT(KamstrupData[[#This Row],[CountryCode]],"_",KamstrupData[[#This Row],[Business Area]],"_",KamstrupData[[#This Row],[DepartmentTeam]])</f>
        <v>DK10_Water - Technology Software_Software</v>
      </c>
      <c r="V3939" t="str">
        <f>VLOOKUP(KamstrupData[[#This Row],[ORG_Concat]],'O-Organization'!F:H,3,FALSE)</f>
        <v>11105_DK10_Water_Water - Technology Software_Software</v>
      </c>
    </row>
    <row r="3940" spans="2:22">
      <c r="D3940" t="s">
        <v>907</v>
      </c>
      <c r="E3940" t="str">
        <f>VLOOKUP(D3940,'B-Business Capability'!B:H,5,FALSE)</f>
        <v>Product &amp; Software Development</v>
      </c>
      <c r="F3940">
        <f>VLOOKUP(D3940,'B-Business Capability'!B:H,6,FALSE)</f>
        <v>0</v>
      </c>
      <c r="G3940">
        <f>VLOOKUP(D3940,'B-Business Capability'!B:H,7,FALSE)</f>
        <v>0</v>
      </c>
      <c r="I3940" t="s">
        <v>253</v>
      </c>
      <c r="J3940" t="s">
        <v>1698</v>
      </c>
      <c r="K3940" t="s">
        <v>967</v>
      </c>
      <c r="L3940" t="s">
        <v>61</v>
      </c>
      <c r="M3940" t="str">
        <f>VLOOKUP(L3940,'A-Applications'!B:D,3,FALSE)</f>
        <v>Microsoft OneNote</v>
      </c>
      <c r="N3940" t="s">
        <v>53</v>
      </c>
      <c r="O3940" s="42" t="s">
        <v>54</v>
      </c>
      <c r="P3940" t="s">
        <v>407</v>
      </c>
      <c r="Q3940" t="str">
        <f>VLOOKUP(KamstrupData[[#This Row],[IdLevel123]],'B-Business Capability'!B:L,10,FALSE)</f>
        <v>Idea-to-Release (I2R)</v>
      </c>
      <c r="R3940">
        <f>VLOOKUP(KamstrupData[[#This Row],[IdLevel123]],'B-Business Capability'!B:L,11,FALSE)</f>
        <v>100</v>
      </c>
      <c r="T3940" t="s">
        <v>1700</v>
      </c>
      <c r="U3940" t="str">
        <f>_xlfn.CONCAT(KamstrupData[[#This Row],[CountryCode]],"_",KamstrupData[[#This Row],[Business Area]],"_",KamstrupData[[#This Row],[DepartmentTeam]])</f>
        <v>DK10_Water - Technology Software_Software</v>
      </c>
      <c r="V3940" t="str">
        <f>VLOOKUP(KamstrupData[[#This Row],[ORG_Concat]],'O-Organization'!F:H,3,FALSE)</f>
        <v>11105_DK10_Water_Water - Technology Software_Software</v>
      </c>
    </row>
    <row r="3941" spans="2:22">
      <c r="D3941" t="s">
        <v>907</v>
      </c>
      <c r="E3941" t="str">
        <f>VLOOKUP(D3941,'B-Business Capability'!B:H,5,FALSE)</f>
        <v>Product &amp; Software Development</v>
      </c>
      <c r="F3941">
        <f>VLOOKUP(D3941,'B-Business Capability'!B:H,6,FALSE)</f>
        <v>0</v>
      </c>
      <c r="G3941">
        <f>VLOOKUP(D3941,'B-Business Capability'!B:H,7,FALSE)</f>
        <v>0</v>
      </c>
      <c r="I3941" t="s">
        <v>253</v>
      </c>
      <c r="J3941" t="s">
        <v>1698</v>
      </c>
      <c r="K3941" t="s">
        <v>967</v>
      </c>
      <c r="L3941" t="s">
        <v>146</v>
      </c>
      <c r="M3941" t="str">
        <f>VLOOKUP(L3941,'A-Applications'!B:D,3,FALSE)</f>
        <v>Microsoft CoPilot</v>
      </c>
      <c r="N3941" t="s">
        <v>53</v>
      </c>
      <c r="O3941" s="42" t="s">
        <v>54</v>
      </c>
      <c r="P3941" t="s">
        <v>97</v>
      </c>
      <c r="Q3941" t="str">
        <f>VLOOKUP(KamstrupData[[#This Row],[IdLevel123]],'B-Business Capability'!B:L,10,FALSE)</f>
        <v>Idea-to-Release (I2R)</v>
      </c>
      <c r="R3941">
        <f>VLOOKUP(KamstrupData[[#This Row],[IdLevel123]],'B-Business Capability'!B:L,11,FALSE)</f>
        <v>100</v>
      </c>
      <c r="T3941" t="s">
        <v>1700</v>
      </c>
      <c r="U3941" t="str">
        <f>_xlfn.CONCAT(KamstrupData[[#This Row],[CountryCode]],"_",KamstrupData[[#This Row],[Business Area]],"_",KamstrupData[[#This Row],[DepartmentTeam]])</f>
        <v>DK10_Water - Technology Software_Software</v>
      </c>
      <c r="V3941" t="str">
        <f>VLOOKUP(KamstrupData[[#This Row],[ORG_Concat]],'O-Organization'!F:H,3,FALSE)</f>
        <v>11105_DK10_Water_Water - Technology Software_Software</v>
      </c>
    </row>
    <row r="3942" spans="2:22">
      <c r="D3942" t="s">
        <v>95</v>
      </c>
      <c r="E3942" t="str">
        <f>VLOOKUP(D3942,'B-Business Capability'!B:H,5,FALSE)</f>
        <v>Not mapped to capability</v>
      </c>
      <c r="F3942">
        <f>VLOOKUP(D3942,'B-Business Capability'!B:H,6,FALSE)</f>
        <v>0</v>
      </c>
      <c r="G3942">
        <f>VLOOKUP(D3942,'B-Business Capability'!B:H,7,FALSE)</f>
        <v>0</v>
      </c>
      <c r="I3942" t="s">
        <v>253</v>
      </c>
      <c r="J3942" t="s">
        <v>1698</v>
      </c>
      <c r="K3942" t="s">
        <v>967</v>
      </c>
      <c r="L3942" t="s">
        <v>522</v>
      </c>
      <c r="M3942" t="str">
        <f>VLOOKUP(L3942,'A-Applications'!B:D,3,FALSE)</f>
        <v>Microsoft M365 CoPilot</v>
      </c>
      <c r="N3942" t="s">
        <v>147</v>
      </c>
      <c r="O3942" s="42" t="s">
        <v>54</v>
      </c>
      <c r="P3942" t="s">
        <v>407</v>
      </c>
      <c r="Q3942" t="str">
        <f>VLOOKUP(KamstrupData[[#This Row],[IdLevel123]],'B-Business Capability'!B:L,10,FALSE)</f>
        <v>N/A</v>
      </c>
      <c r="R3942">
        <f>VLOOKUP(KamstrupData[[#This Row],[IdLevel123]],'B-Business Capability'!B:L,11,FALSE)</f>
        <v>0</v>
      </c>
      <c r="T3942" t="s">
        <v>1700</v>
      </c>
      <c r="U3942" t="str">
        <f>_xlfn.CONCAT(KamstrupData[[#This Row],[CountryCode]],"_",KamstrupData[[#This Row],[Business Area]],"_",KamstrupData[[#This Row],[DepartmentTeam]])</f>
        <v>DK10_Water - Technology Software_Software</v>
      </c>
      <c r="V3942" t="str">
        <f>VLOOKUP(KamstrupData[[#This Row],[ORG_Concat]],'O-Organization'!F:H,3,FALSE)</f>
        <v>11105_DK10_Water_Water - Technology Software_Software</v>
      </c>
    </row>
    <row r="3943" spans="2:22">
      <c r="D3943" t="s">
        <v>907</v>
      </c>
      <c r="E3943" t="str">
        <f>VLOOKUP(D3943,'B-Business Capability'!B:H,5,FALSE)</f>
        <v>Product &amp; Software Development</v>
      </c>
      <c r="F3943">
        <f>VLOOKUP(D3943,'B-Business Capability'!B:H,6,FALSE)</f>
        <v>0</v>
      </c>
      <c r="G3943">
        <f>VLOOKUP(D3943,'B-Business Capability'!B:H,7,FALSE)</f>
        <v>0</v>
      </c>
      <c r="I3943" t="s">
        <v>253</v>
      </c>
      <c r="J3943" t="s">
        <v>1698</v>
      </c>
      <c r="K3943" t="s">
        <v>967</v>
      </c>
      <c r="L3943" t="s">
        <v>207</v>
      </c>
      <c r="M3943" t="str">
        <f>VLOOKUP(L3943,'A-Applications'!B:D,3,FALSE)</f>
        <v>Adobe Acrobat</v>
      </c>
      <c r="N3943" t="s">
        <v>53</v>
      </c>
      <c r="O3943" s="42" t="s">
        <v>62</v>
      </c>
      <c r="P3943" t="s">
        <v>407</v>
      </c>
      <c r="Q3943" t="str">
        <f>VLOOKUP(KamstrupData[[#This Row],[IdLevel123]],'B-Business Capability'!B:L,10,FALSE)</f>
        <v>Idea-to-Release (I2R)</v>
      </c>
      <c r="R3943">
        <f>VLOOKUP(KamstrupData[[#This Row],[IdLevel123]],'B-Business Capability'!B:L,11,FALSE)</f>
        <v>100</v>
      </c>
      <c r="T3943" t="s">
        <v>1700</v>
      </c>
      <c r="U3943" t="str">
        <f>_xlfn.CONCAT(KamstrupData[[#This Row],[CountryCode]],"_",KamstrupData[[#This Row],[Business Area]],"_",KamstrupData[[#This Row],[DepartmentTeam]])</f>
        <v>DK10_Water - Technology Software_Software</v>
      </c>
      <c r="V3943" t="str">
        <f>VLOOKUP(KamstrupData[[#This Row],[ORG_Concat]],'O-Organization'!F:H,3,FALSE)</f>
        <v>11105_DK10_Water_Water - Technology Software_Software</v>
      </c>
    </row>
    <row r="3944" spans="2:22">
      <c r="D3944" t="s">
        <v>507</v>
      </c>
      <c r="E3944" t="str">
        <f>VLOOKUP(D3944,'B-Business Capability'!B:H,5,FALSE)</f>
        <v>Product &amp; Software Development</v>
      </c>
      <c r="F3944" t="str">
        <f>VLOOKUP(D3944,'B-Business Capability'!B:H,6,FALSE)</f>
        <v>Engineering</v>
      </c>
      <c r="G3944" t="str">
        <f>VLOOKUP(D3944,'B-Business Capability'!B:H,7,FALSE)</f>
        <v>Construction &amp; Development</v>
      </c>
      <c r="I3944" t="s">
        <v>253</v>
      </c>
      <c r="J3944" t="s">
        <v>1698</v>
      </c>
      <c r="K3944" t="s">
        <v>967</v>
      </c>
      <c r="L3944" t="s">
        <v>334</v>
      </c>
      <c r="M3944" t="str">
        <f>VLOOKUP(L3944,'A-Applications'!B:D,3,FALSE)</f>
        <v>Microsoft SQL server Enterprise</v>
      </c>
      <c r="N3944" t="s">
        <v>53</v>
      </c>
      <c r="O3944" s="42" t="s">
        <v>54</v>
      </c>
      <c r="P3944" t="s">
        <v>407</v>
      </c>
      <c r="Q3944" t="str">
        <f>VLOOKUP(KamstrupData[[#This Row],[IdLevel123]],'B-Business Capability'!B:L,10,FALSE)</f>
        <v>Idea-to-Release (I2R)</v>
      </c>
      <c r="R3944">
        <f>VLOOKUP(KamstrupData[[#This Row],[IdLevel123]],'B-Business Capability'!B:L,11,FALSE)</f>
        <v>420</v>
      </c>
      <c r="T3944" t="s">
        <v>1700</v>
      </c>
      <c r="U3944" t="str">
        <f>_xlfn.CONCAT(KamstrupData[[#This Row],[CountryCode]],"_",KamstrupData[[#This Row],[Business Area]],"_",KamstrupData[[#This Row],[DepartmentTeam]])</f>
        <v>DK10_Water - Technology Software_Software</v>
      </c>
      <c r="V3944" t="str">
        <f>VLOOKUP(KamstrupData[[#This Row],[ORG_Concat]],'O-Organization'!F:H,3,FALSE)</f>
        <v>11105_DK10_Water_Water - Technology Software_Software</v>
      </c>
    </row>
    <row r="3945" spans="2:22">
      <c r="B3945" s="28">
        <v>45292</v>
      </c>
      <c r="D3945" t="s">
        <v>236</v>
      </c>
      <c r="E3945" t="str">
        <f>VLOOKUP(D3945,'B-Business Capability'!B:H,5,FALSE)</f>
        <v>People and Culture</v>
      </c>
      <c r="F3945" t="str">
        <f>VLOOKUP(D3945,'B-Business Capability'!B:H,6,FALSE)</f>
        <v>Compensation &amp; Benefits</v>
      </c>
      <c r="G3945">
        <f>VLOOKUP(D3945,'B-Business Capability'!B:H,7,FALSE)</f>
        <v>0</v>
      </c>
      <c r="I3945" t="s">
        <v>253</v>
      </c>
      <c r="J3945" t="s">
        <v>1698</v>
      </c>
      <c r="K3945" t="s">
        <v>967</v>
      </c>
      <c r="L3945" t="s">
        <v>428</v>
      </c>
      <c r="M3945" t="str">
        <f>VLOOKUP(L3945,'A-Applications'!B:D,3,FALSE)</f>
        <v>Lessor Portal</v>
      </c>
      <c r="N3945" t="s">
        <v>53</v>
      </c>
      <c r="O3945" s="42" t="s">
        <v>54</v>
      </c>
      <c r="P3945" t="s">
        <v>407</v>
      </c>
      <c r="Q3945" t="str">
        <f>VLOOKUP(KamstrupData[[#This Row],[IdLevel123]],'B-Business Capability'!B:L,10,FALSE)</f>
        <v>Hire-to-Retire (H2R)</v>
      </c>
      <c r="R3945">
        <f>VLOOKUP(KamstrupData[[#This Row],[IdLevel123]],'B-Business Capability'!B:L,11,FALSE)</f>
        <v>700</v>
      </c>
      <c r="S3945" t="s">
        <v>237</v>
      </c>
      <c r="T3945" t="s">
        <v>1700</v>
      </c>
      <c r="U3945" t="str">
        <f>_xlfn.CONCAT(KamstrupData[[#This Row],[CountryCode]],"_",KamstrupData[[#This Row],[Business Area]],"_",KamstrupData[[#This Row],[DepartmentTeam]])</f>
        <v>DK10_Water - Technology Software_Software</v>
      </c>
      <c r="V3945" t="str">
        <f>VLOOKUP(KamstrupData[[#This Row],[ORG_Concat]],'O-Organization'!F:H,3,FALSE)</f>
        <v>11105_DK10_Water_Water - Technology Software_Software</v>
      </c>
    </row>
    <row r="3946" spans="2:22">
      <c r="D3946" t="s">
        <v>507</v>
      </c>
      <c r="E3946" t="str">
        <f>VLOOKUP(D3946,'B-Business Capability'!B:H,5,FALSE)</f>
        <v>Product &amp; Software Development</v>
      </c>
      <c r="F3946" t="str">
        <f>VLOOKUP(D3946,'B-Business Capability'!B:H,6,FALSE)</f>
        <v>Engineering</v>
      </c>
      <c r="G3946" t="str">
        <f>VLOOKUP(D3946,'B-Business Capability'!B:H,7,FALSE)</f>
        <v>Construction &amp; Development</v>
      </c>
      <c r="I3946" t="s">
        <v>253</v>
      </c>
      <c r="J3946" t="s">
        <v>1698</v>
      </c>
      <c r="K3946" t="s">
        <v>967</v>
      </c>
      <c r="L3946" t="s">
        <v>525</v>
      </c>
      <c r="M3946" t="str">
        <f>VLOOKUP(L3946,'A-Applications'!B:D,3,FALSE)</f>
        <v>Docker</v>
      </c>
      <c r="N3946" t="s">
        <v>53</v>
      </c>
      <c r="O3946" s="42" t="s">
        <v>54</v>
      </c>
      <c r="P3946" t="s">
        <v>564</v>
      </c>
      <c r="Q3946" t="str">
        <f>VLOOKUP(KamstrupData[[#This Row],[IdLevel123]],'B-Business Capability'!B:L,10,FALSE)</f>
        <v>Idea-to-Release (I2R)</v>
      </c>
      <c r="R3946">
        <f>VLOOKUP(KamstrupData[[#This Row],[IdLevel123]],'B-Business Capability'!B:L,11,FALSE)</f>
        <v>420</v>
      </c>
      <c r="T3946" t="s">
        <v>1700</v>
      </c>
      <c r="U3946" t="str">
        <f>_xlfn.CONCAT(KamstrupData[[#This Row],[CountryCode]],"_",KamstrupData[[#This Row],[Business Area]],"_",KamstrupData[[#This Row],[DepartmentTeam]])</f>
        <v>DK10_Water - Technology Software_Software</v>
      </c>
      <c r="V3946" t="str">
        <f>VLOOKUP(KamstrupData[[#This Row],[ORG_Concat]],'O-Organization'!F:H,3,FALSE)</f>
        <v>11105_DK10_Water_Water - Technology Software_Software</v>
      </c>
    </row>
    <row r="3947" spans="2:22">
      <c r="D3947" t="s">
        <v>507</v>
      </c>
      <c r="E3947" t="str">
        <f>VLOOKUP(D3947,'B-Business Capability'!B:H,5,FALSE)</f>
        <v>Product &amp; Software Development</v>
      </c>
      <c r="F3947" t="str">
        <f>VLOOKUP(D3947,'B-Business Capability'!B:H,6,FALSE)</f>
        <v>Engineering</v>
      </c>
      <c r="G3947" t="str">
        <f>VLOOKUP(D3947,'B-Business Capability'!B:H,7,FALSE)</f>
        <v>Construction &amp; Development</v>
      </c>
      <c r="I3947" t="s">
        <v>253</v>
      </c>
      <c r="J3947" t="s">
        <v>1698</v>
      </c>
      <c r="K3947" t="s">
        <v>967</v>
      </c>
      <c r="L3947" t="s">
        <v>431</v>
      </c>
      <c r="M3947" t="str">
        <f>VLOOKUP(L3947,'A-Applications'!B:D,3,FALSE)</f>
        <v>Postman</v>
      </c>
      <c r="N3947" t="s">
        <v>53</v>
      </c>
      <c r="O3947" s="42" t="s">
        <v>54</v>
      </c>
      <c r="P3947" t="s">
        <v>407</v>
      </c>
      <c r="Q3947" t="str">
        <f>VLOOKUP(KamstrupData[[#This Row],[IdLevel123]],'B-Business Capability'!B:L,10,FALSE)</f>
        <v>Idea-to-Release (I2R)</v>
      </c>
      <c r="R3947">
        <f>VLOOKUP(KamstrupData[[#This Row],[IdLevel123]],'B-Business Capability'!B:L,11,FALSE)</f>
        <v>420</v>
      </c>
      <c r="T3947" t="s">
        <v>1700</v>
      </c>
      <c r="U3947" t="str">
        <f>_xlfn.CONCAT(KamstrupData[[#This Row],[CountryCode]],"_",KamstrupData[[#This Row],[Business Area]],"_",KamstrupData[[#This Row],[DepartmentTeam]])</f>
        <v>DK10_Water - Technology Software_Software</v>
      </c>
      <c r="V3947" t="str">
        <f>VLOOKUP(KamstrupData[[#This Row],[ORG_Concat]],'O-Organization'!F:H,3,FALSE)</f>
        <v>11105_DK10_Water_Water - Technology Software_Software</v>
      </c>
    </row>
    <row r="3948" spans="2:22">
      <c r="D3948" t="s">
        <v>359</v>
      </c>
      <c r="E3948" t="str">
        <f>VLOOKUP(D3948,'B-Business Capability'!B:H,5,FALSE)</f>
        <v>Product &amp; Software Development</v>
      </c>
      <c r="F3948" t="str">
        <f>VLOOKUP(D3948,'B-Business Capability'!B:H,6,FALSE)</f>
        <v>Quality Management</v>
      </c>
      <c r="G3948" t="str">
        <f>VLOOKUP(D3948,'B-Business Capability'!B:H,7,FALSE)</f>
        <v>Test Quality</v>
      </c>
      <c r="I3948" t="s">
        <v>253</v>
      </c>
      <c r="J3948" t="s">
        <v>1698</v>
      </c>
      <c r="K3948" t="s">
        <v>967</v>
      </c>
      <c r="L3948" t="s">
        <v>431</v>
      </c>
      <c r="M3948" t="str">
        <f>VLOOKUP(L3948,'A-Applications'!B:D,3,FALSE)</f>
        <v>Postman</v>
      </c>
      <c r="N3948" t="s">
        <v>53</v>
      </c>
      <c r="O3948" s="42" t="s">
        <v>54</v>
      </c>
      <c r="P3948" t="s">
        <v>407</v>
      </c>
      <c r="Q3948" t="str">
        <f>VLOOKUP(KamstrupData[[#This Row],[IdLevel123]],'B-Business Capability'!B:L,10,FALSE)</f>
        <v>Idea-to-Release (I2R)</v>
      </c>
      <c r="R3948">
        <f>VLOOKUP(KamstrupData[[#This Row],[IdLevel123]],'B-Business Capability'!B:L,11,FALSE)</f>
        <v>906</v>
      </c>
      <c r="T3948" t="s">
        <v>1700</v>
      </c>
      <c r="U3948" t="str">
        <f>_xlfn.CONCAT(KamstrupData[[#This Row],[CountryCode]],"_",KamstrupData[[#This Row],[Business Area]],"_",KamstrupData[[#This Row],[DepartmentTeam]])</f>
        <v>DK10_Water - Technology Software_Software</v>
      </c>
      <c r="V3948" t="str">
        <f>VLOOKUP(KamstrupData[[#This Row],[ORG_Concat]],'O-Organization'!F:H,3,FALSE)</f>
        <v>11105_DK10_Water_Water - Technology Software_Software</v>
      </c>
    </row>
    <row r="3949" spans="2:22">
      <c r="D3949" t="s">
        <v>907</v>
      </c>
      <c r="E3949" t="str">
        <f>VLOOKUP(D3949,'B-Business Capability'!B:H,5,FALSE)</f>
        <v>Product &amp; Software Development</v>
      </c>
      <c r="F3949">
        <f>VLOOKUP(D3949,'B-Business Capability'!B:H,6,FALSE)</f>
        <v>0</v>
      </c>
      <c r="G3949">
        <f>VLOOKUP(D3949,'B-Business Capability'!B:H,7,FALSE)</f>
        <v>0</v>
      </c>
      <c r="I3949" t="s">
        <v>253</v>
      </c>
      <c r="J3949" t="s">
        <v>1698</v>
      </c>
      <c r="K3949" t="s">
        <v>967</v>
      </c>
      <c r="L3949" t="s">
        <v>155</v>
      </c>
      <c r="M3949" t="str">
        <f>VLOOKUP(L3949,'A-Applications'!B:D,3,FALSE)</f>
        <v>FileZilla</v>
      </c>
      <c r="N3949" t="s">
        <v>53</v>
      </c>
      <c r="O3949" s="42" t="s">
        <v>54</v>
      </c>
      <c r="P3949" t="s">
        <v>407</v>
      </c>
      <c r="Q3949" t="str">
        <f>VLOOKUP(KamstrupData[[#This Row],[IdLevel123]],'B-Business Capability'!B:L,10,FALSE)</f>
        <v>Idea-to-Release (I2R)</v>
      </c>
      <c r="R3949">
        <f>VLOOKUP(KamstrupData[[#This Row],[IdLevel123]],'B-Business Capability'!B:L,11,FALSE)</f>
        <v>100</v>
      </c>
      <c r="T3949" t="s">
        <v>1700</v>
      </c>
      <c r="U3949" t="str">
        <f>_xlfn.CONCAT(KamstrupData[[#This Row],[CountryCode]],"_",KamstrupData[[#This Row],[Business Area]],"_",KamstrupData[[#This Row],[DepartmentTeam]])</f>
        <v>DK10_Water - Technology Software_Software</v>
      </c>
      <c r="V3949" t="str">
        <f>VLOOKUP(KamstrupData[[#This Row],[ORG_Concat]],'O-Organization'!F:H,3,FALSE)</f>
        <v>11105_DK10_Water_Water - Technology Software_Software</v>
      </c>
    </row>
    <row r="3950" spans="2:22">
      <c r="D3950" t="s">
        <v>78</v>
      </c>
      <c r="E3950" t="str">
        <f>VLOOKUP(D3950,'B-Business Capability'!B:H,5,FALSE)</f>
        <v>Customer Service</v>
      </c>
      <c r="F3950" t="str">
        <f>VLOOKUP(D3950,'B-Business Capability'!B:H,6,FALSE)</f>
        <v>Customer Service and Support</v>
      </c>
      <c r="G3950" t="str">
        <f>VLOOKUP(D3950,'B-Business Capability'!B:H,7,FALSE)</f>
        <v>Service Request Management</v>
      </c>
      <c r="I3950" t="s">
        <v>253</v>
      </c>
      <c r="J3950" t="s">
        <v>1698</v>
      </c>
      <c r="K3950" t="s">
        <v>967</v>
      </c>
      <c r="L3950" t="s">
        <v>157</v>
      </c>
      <c r="M3950" t="str">
        <f>VLOOKUP(L3950,'A-Applications'!B:D,3,FALSE)</f>
        <v>ServiceNow</v>
      </c>
      <c r="N3950" t="s">
        <v>53</v>
      </c>
      <c r="O3950" s="42" t="s">
        <v>54</v>
      </c>
      <c r="P3950" t="s">
        <v>407</v>
      </c>
      <c r="Q3950" t="str">
        <f>VLOOKUP(KamstrupData[[#This Row],[IdLevel123]],'B-Business Capability'!B:L,10,FALSE)</f>
        <v>Customer Service and Support</v>
      </c>
      <c r="R3950">
        <f>VLOOKUP(KamstrupData[[#This Row],[IdLevel123]],'B-Business Capability'!B:L,11,FALSE)</f>
        <v>0</v>
      </c>
      <c r="T3950" t="s">
        <v>1700</v>
      </c>
      <c r="U3950" t="str">
        <f>_xlfn.CONCAT(KamstrupData[[#This Row],[CountryCode]],"_",KamstrupData[[#This Row],[Business Area]],"_",KamstrupData[[#This Row],[DepartmentTeam]])</f>
        <v>DK10_Water - Technology Software_Software</v>
      </c>
      <c r="V3950" t="str">
        <f>VLOOKUP(KamstrupData[[#This Row],[ORG_Concat]],'O-Organization'!F:H,3,FALSE)</f>
        <v>11105_DK10_Water_Water - Technology Software_Software</v>
      </c>
    </row>
    <row r="3951" spans="2:22">
      <c r="D3951" t="s">
        <v>907</v>
      </c>
      <c r="E3951" t="str">
        <f>VLOOKUP(D3951,'B-Business Capability'!B:H,5,FALSE)</f>
        <v>Product &amp; Software Development</v>
      </c>
      <c r="F3951">
        <f>VLOOKUP(D3951,'B-Business Capability'!B:H,6,FALSE)</f>
        <v>0</v>
      </c>
      <c r="G3951">
        <f>VLOOKUP(D3951,'B-Business Capability'!B:H,7,FALSE)</f>
        <v>0</v>
      </c>
      <c r="I3951" t="s">
        <v>253</v>
      </c>
      <c r="J3951" t="s">
        <v>1698</v>
      </c>
      <c r="K3951" t="s">
        <v>967</v>
      </c>
      <c r="L3951" t="s">
        <v>441</v>
      </c>
      <c r="M3951" t="str">
        <f>VLOOKUP(L3951,'A-Applications'!B:D,3,FALSE)</f>
        <v>7-Zip</v>
      </c>
      <c r="N3951" t="s">
        <v>53</v>
      </c>
      <c r="O3951" s="42" t="s">
        <v>62</v>
      </c>
      <c r="P3951" t="s">
        <v>407</v>
      </c>
      <c r="Q3951" t="str">
        <f>VLOOKUP(KamstrupData[[#This Row],[IdLevel123]],'B-Business Capability'!B:L,10,FALSE)</f>
        <v>Idea-to-Release (I2R)</v>
      </c>
      <c r="R3951">
        <f>VLOOKUP(KamstrupData[[#This Row],[IdLevel123]],'B-Business Capability'!B:L,11,FALSE)</f>
        <v>100</v>
      </c>
      <c r="T3951" t="s">
        <v>1700</v>
      </c>
      <c r="U3951" t="str">
        <f>_xlfn.CONCAT(KamstrupData[[#This Row],[CountryCode]],"_",KamstrupData[[#This Row],[Business Area]],"_",KamstrupData[[#This Row],[DepartmentTeam]])</f>
        <v>DK10_Water - Technology Software_Software</v>
      </c>
      <c r="V3951" t="str">
        <f>VLOOKUP(KamstrupData[[#This Row],[ORG_Concat]],'O-Organization'!F:H,3,FALSE)</f>
        <v>11105_DK10_Water_Water - Technology Software_Software</v>
      </c>
    </row>
    <row r="3952" spans="2:22">
      <c r="D3952" t="s">
        <v>507</v>
      </c>
      <c r="E3952" t="str">
        <f>VLOOKUP(D3952,'B-Business Capability'!B:H,5,FALSE)</f>
        <v>Product &amp; Software Development</v>
      </c>
      <c r="F3952" t="str">
        <f>VLOOKUP(D3952,'B-Business Capability'!B:H,6,FALSE)</f>
        <v>Engineering</v>
      </c>
      <c r="G3952" t="str">
        <f>VLOOKUP(D3952,'B-Business Capability'!B:H,7,FALSE)</f>
        <v>Construction &amp; Development</v>
      </c>
      <c r="I3952" t="s">
        <v>253</v>
      </c>
      <c r="J3952" t="s">
        <v>1698</v>
      </c>
      <c r="K3952" t="s">
        <v>967</v>
      </c>
      <c r="L3952" t="s">
        <v>442</v>
      </c>
      <c r="M3952" t="str">
        <f>VLOOKUP(L3952,'A-Applications'!B:D,3,FALSE)</f>
        <v>Draw.IO</v>
      </c>
      <c r="N3952" t="s">
        <v>53</v>
      </c>
      <c r="O3952" s="42" t="s">
        <v>54</v>
      </c>
      <c r="P3952" t="s">
        <v>407</v>
      </c>
      <c r="Q3952" t="str">
        <f>VLOOKUP(KamstrupData[[#This Row],[IdLevel123]],'B-Business Capability'!B:L,10,FALSE)</f>
        <v>Idea-to-Release (I2R)</v>
      </c>
      <c r="R3952">
        <f>VLOOKUP(KamstrupData[[#This Row],[IdLevel123]],'B-Business Capability'!B:L,11,FALSE)</f>
        <v>420</v>
      </c>
      <c r="T3952" t="s">
        <v>1700</v>
      </c>
      <c r="U3952" t="str">
        <f>_xlfn.CONCAT(KamstrupData[[#This Row],[CountryCode]],"_",KamstrupData[[#This Row],[Business Area]],"_",KamstrupData[[#This Row],[DepartmentTeam]])</f>
        <v>DK10_Water - Technology Software_Software</v>
      </c>
      <c r="V3952" t="str">
        <f>VLOOKUP(KamstrupData[[#This Row],[ORG_Concat]],'O-Organization'!F:H,3,FALSE)</f>
        <v>11105_DK10_Water_Water - Technology Software_Software</v>
      </c>
    </row>
    <row r="3953" spans="4:22">
      <c r="D3953" t="s">
        <v>853</v>
      </c>
      <c r="E3953" t="str">
        <f>VLOOKUP(D3953,'B-Business Capability'!B:H,5,FALSE)</f>
        <v>Product &amp; Software Development</v>
      </c>
      <c r="F3953" t="str">
        <f>VLOOKUP(D3953,'B-Business Capability'!B:H,6,FALSE)</f>
        <v>Quality Management</v>
      </c>
      <c r="G3953" t="str">
        <f>VLOOKUP(D3953,'B-Business Capability'!B:H,7,FALSE)</f>
        <v>Manage Product Document</v>
      </c>
      <c r="I3953" t="s">
        <v>253</v>
      </c>
      <c r="J3953" t="s">
        <v>1698</v>
      </c>
      <c r="K3953" t="s">
        <v>967</v>
      </c>
      <c r="L3953" t="s">
        <v>442</v>
      </c>
      <c r="M3953" t="str">
        <f>VLOOKUP(L3953,'A-Applications'!B:D,3,FALSE)</f>
        <v>Draw.IO</v>
      </c>
      <c r="N3953" t="s">
        <v>53</v>
      </c>
      <c r="O3953" s="42" t="s">
        <v>54</v>
      </c>
      <c r="P3953" t="s">
        <v>407</v>
      </c>
      <c r="Q3953" t="str">
        <f>VLOOKUP(KamstrupData[[#This Row],[IdLevel123]],'B-Business Capability'!B:L,10,FALSE)</f>
        <v>Idea-to-Release (I2R)</v>
      </c>
      <c r="R3953">
        <f>VLOOKUP(KamstrupData[[#This Row],[IdLevel123]],'B-Business Capability'!B:L,11,FALSE)</f>
        <v>904</v>
      </c>
      <c r="T3953" t="s">
        <v>1700</v>
      </c>
      <c r="U3953" t="str">
        <f>_xlfn.CONCAT(KamstrupData[[#This Row],[CountryCode]],"_",KamstrupData[[#This Row],[Business Area]],"_",KamstrupData[[#This Row],[DepartmentTeam]])</f>
        <v>DK10_Water - Technology Software_Software</v>
      </c>
      <c r="V3953" t="str">
        <f>VLOOKUP(KamstrupData[[#This Row],[ORG_Concat]],'O-Organization'!F:H,3,FALSE)</f>
        <v>11105_DK10_Water_Water - Technology Software_Software</v>
      </c>
    </row>
    <row r="3954" spans="4:22">
      <c r="D3954" t="s">
        <v>359</v>
      </c>
      <c r="E3954" t="str">
        <f>VLOOKUP(D3954,'B-Business Capability'!B:H,5,FALSE)</f>
        <v>Product &amp; Software Development</v>
      </c>
      <c r="F3954" t="str">
        <f>VLOOKUP(D3954,'B-Business Capability'!B:H,6,FALSE)</f>
        <v>Quality Management</v>
      </c>
      <c r="G3954" t="str">
        <f>VLOOKUP(D3954,'B-Business Capability'!B:H,7,FALSE)</f>
        <v>Test Quality</v>
      </c>
      <c r="I3954" t="s">
        <v>253</v>
      </c>
      <c r="J3954" t="s">
        <v>1698</v>
      </c>
      <c r="K3954" t="s">
        <v>967</v>
      </c>
      <c r="L3954" t="s">
        <v>171</v>
      </c>
      <c r="M3954" t="str">
        <f>VLOOKUP(L3954,'A-Applications'!B:D,3,FALSE)</f>
        <v>Jira Xray</v>
      </c>
      <c r="N3954" t="s">
        <v>53</v>
      </c>
      <c r="O3954" s="42" t="s">
        <v>54</v>
      </c>
      <c r="P3954" t="s">
        <v>407</v>
      </c>
      <c r="Q3954" t="str">
        <f>VLOOKUP(KamstrupData[[#This Row],[IdLevel123]],'B-Business Capability'!B:L,10,FALSE)</f>
        <v>Idea-to-Release (I2R)</v>
      </c>
      <c r="R3954">
        <f>VLOOKUP(KamstrupData[[#This Row],[IdLevel123]],'B-Business Capability'!B:L,11,FALSE)</f>
        <v>906</v>
      </c>
      <c r="T3954" t="s">
        <v>1700</v>
      </c>
      <c r="U3954" t="str">
        <f>_xlfn.CONCAT(KamstrupData[[#This Row],[CountryCode]],"_",KamstrupData[[#This Row],[Business Area]],"_",KamstrupData[[#This Row],[DepartmentTeam]])</f>
        <v>DK10_Water - Technology Software_Software</v>
      </c>
      <c r="V3954" t="str">
        <f>VLOOKUP(KamstrupData[[#This Row],[ORG_Concat]],'O-Organization'!F:H,3,FALSE)</f>
        <v>11105_DK10_Water_Water - Technology Software_Software</v>
      </c>
    </row>
    <row r="3955" spans="4:22">
      <c r="D3955" t="s">
        <v>507</v>
      </c>
      <c r="E3955" t="str">
        <f>VLOOKUP(D3955,'B-Business Capability'!B:H,5,FALSE)</f>
        <v>Product &amp; Software Development</v>
      </c>
      <c r="F3955" t="str">
        <f>VLOOKUP(D3955,'B-Business Capability'!B:H,6,FALSE)</f>
        <v>Engineering</v>
      </c>
      <c r="G3955" t="str">
        <f>VLOOKUP(D3955,'B-Business Capability'!B:H,7,FALSE)</f>
        <v>Construction &amp; Development</v>
      </c>
      <c r="I3955" t="s">
        <v>253</v>
      </c>
      <c r="J3955" t="s">
        <v>1698</v>
      </c>
      <c r="K3955" t="s">
        <v>967</v>
      </c>
      <c r="L3955" t="s">
        <v>445</v>
      </c>
      <c r="M3955" t="str">
        <f>VLOOKUP(L3955,'A-Applications'!B:D,3,FALSE)</f>
        <v>Microsoft Visual Studio Code</v>
      </c>
      <c r="N3955" t="s">
        <v>53</v>
      </c>
      <c r="O3955" s="42" t="s">
        <v>54</v>
      </c>
      <c r="P3955" t="s">
        <v>407</v>
      </c>
      <c r="Q3955" t="str">
        <f>VLOOKUP(KamstrupData[[#This Row],[IdLevel123]],'B-Business Capability'!B:L,10,FALSE)</f>
        <v>Idea-to-Release (I2R)</v>
      </c>
      <c r="R3955">
        <f>VLOOKUP(KamstrupData[[#This Row],[IdLevel123]],'B-Business Capability'!B:L,11,FALSE)</f>
        <v>420</v>
      </c>
      <c r="T3955" t="s">
        <v>1700</v>
      </c>
      <c r="U3955" t="str">
        <f>_xlfn.CONCAT(KamstrupData[[#This Row],[CountryCode]],"_",KamstrupData[[#This Row],[Business Area]],"_",KamstrupData[[#This Row],[DepartmentTeam]])</f>
        <v>DK10_Water - Technology Software_Software</v>
      </c>
      <c r="V3955" t="str">
        <f>VLOOKUP(KamstrupData[[#This Row],[ORG_Concat]],'O-Organization'!F:H,3,FALSE)</f>
        <v>11105_DK10_Water_Water - Technology Software_Software</v>
      </c>
    </row>
    <row r="3956" spans="4:22">
      <c r="D3956" t="s">
        <v>907</v>
      </c>
      <c r="E3956" t="str">
        <f>VLOOKUP(D3956,'B-Business Capability'!B:H,5,FALSE)</f>
        <v>Product &amp; Software Development</v>
      </c>
      <c r="F3956">
        <f>VLOOKUP(D3956,'B-Business Capability'!B:H,6,FALSE)</f>
        <v>0</v>
      </c>
      <c r="G3956">
        <f>VLOOKUP(D3956,'B-Business Capability'!B:H,7,FALSE)</f>
        <v>0</v>
      </c>
      <c r="I3956" t="s">
        <v>253</v>
      </c>
      <c r="J3956" t="s">
        <v>1698</v>
      </c>
      <c r="K3956" t="s">
        <v>967</v>
      </c>
      <c r="L3956" t="s">
        <v>180</v>
      </c>
      <c r="M3956" t="str">
        <f>VLOOKUP(L3956,'A-Applications'!B:D,3,FALSE)</f>
        <v>Keepass</v>
      </c>
      <c r="N3956" t="s">
        <v>53</v>
      </c>
      <c r="O3956" s="42" t="s">
        <v>54</v>
      </c>
      <c r="P3956" t="s">
        <v>407</v>
      </c>
      <c r="Q3956" t="str">
        <f>VLOOKUP(KamstrupData[[#This Row],[IdLevel123]],'B-Business Capability'!B:L,10,FALSE)</f>
        <v>Idea-to-Release (I2R)</v>
      </c>
      <c r="R3956">
        <f>VLOOKUP(KamstrupData[[#This Row],[IdLevel123]],'B-Business Capability'!B:L,11,FALSE)</f>
        <v>100</v>
      </c>
      <c r="T3956" t="s">
        <v>1700</v>
      </c>
      <c r="U3956" t="str">
        <f>_xlfn.CONCAT(KamstrupData[[#This Row],[CountryCode]],"_",KamstrupData[[#This Row],[Business Area]],"_",KamstrupData[[#This Row],[DepartmentTeam]])</f>
        <v>DK10_Water - Technology Software_Software</v>
      </c>
      <c r="V3956" t="str">
        <f>VLOOKUP(KamstrupData[[#This Row],[ORG_Concat]],'O-Organization'!F:H,3,FALSE)</f>
        <v>11105_DK10_Water_Water - Technology Software_Software</v>
      </c>
    </row>
    <row r="3957" spans="4:22">
      <c r="D3957" t="s">
        <v>507</v>
      </c>
      <c r="E3957" t="str">
        <f>VLOOKUP(D3957,'B-Business Capability'!B:H,5,FALSE)</f>
        <v>Product &amp; Software Development</v>
      </c>
      <c r="F3957" t="str">
        <f>VLOOKUP(D3957,'B-Business Capability'!B:H,6,FALSE)</f>
        <v>Engineering</v>
      </c>
      <c r="G3957" t="str">
        <f>VLOOKUP(D3957,'B-Business Capability'!B:H,7,FALSE)</f>
        <v>Construction &amp; Development</v>
      </c>
      <c r="I3957" t="s">
        <v>253</v>
      </c>
      <c r="J3957" t="s">
        <v>1698</v>
      </c>
      <c r="K3957" t="s">
        <v>967</v>
      </c>
      <c r="L3957" t="s">
        <v>186</v>
      </c>
      <c r="M3957" t="str">
        <f>VLOOKUP(L3957,'A-Applications'!B:D,3,FALSE)</f>
        <v>WinSCP</v>
      </c>
      <c r="N3957" t="s">
        <v>53</v>
      </c>
      <c r="O3957" s="42" t="s">
        <v>54</v>
      </c>
      <c r="P3957" t="s">
        <v>407</v>
      </c>
      <c r="Q3957" t="str">
        <f>VLOOKUP(KamstrupData[[#This Row],[IdLevel123]],'B-Business Capability'!B:L,10,FALSE)</f>
        <v>Idea-to-Release (I2R)</v>
      </c>
      <c r="R3957">
        <f>VLOOKUP(KamstrupData[[#This Row],[IdLevel123]],'B-Business Capability'!B:L,11,FALSE)</f>
        <v>420</v>
      </c>
      <c r="T3957" t="s">
        <v>1700</v>
      </c>
      <c r="U3957" t="str">
        <f>_xlfn.CONCAT(KamstrupData[[#This Row],[CountryCode]],"_",KamstrupData[[#This Row],[Business Area]],"_",KamstrupData[[#This Row],[DepartmentTeam]])</f>
        <v>DK10_Water - Technology Software_Software</v>
      </c>
      <c r="V3957" t="str">
        <f>VLOOKUP(KamstrupData[[#This Row],[ORG_Concat]],'O-Organization'!F:H,3,FALSE)</f>
        <v>11105_DK10_Water_Water - Technology Software_Software</v>
      </c>
    </row>
    <row r="3958" spans="4:22">
      <c r="D3958" t="s">
        <v>507</v>
      </c>
      <c r="E3958" t="str">
        <f>VLOOKUP(D3958,'B-Business Capability'!B:H,5,FALSE)</f>
        <v>Product &amp; Software Development</v>
      </c>
      <c r="F3958" t="str">
        <f>VLOOKUP(D3958,'B-Business Capability'!B:H,6,FALSE)</f>
        <v>Engineering</v>
      </c>
      <c r="G3958" t="str">
        <f>VLOOKUP(D3958,'B-Business Capability'!B:H,7,FALSE)</f>
        <v>Construction &amp; Development</v>
      </c>
      <c r="I3958" t="s">
        <v>253</v>
      </c>
      <c r="J3958" t="s">
        <v>1698</v>
      </c>
      <c r="K3958" t="s">
        <v>967</v>
      </c>
      <c r="L3958" t="s">
        <v>1107</v>
      </c>
      <c r="M3958" t="str">
        <f>VLOOKUP(L3958,'A-Applications'!B:D,3,FALSE)</f>
        <v>k9s</v>
      </c>
      <c r="N3958" t="s">
        <v>53</v>
      </c>
      <c r="O3958" s="42" t="s">
        <v>54</v>
      </c>
      <c r="P3958" t="s">
        <v>407</v>
      </c>
      <c r="Q3958" t="str">
        <f>VLOOKUP(KamstrupData[[#This Row],[IdLevel123]],'B-Business Capability'!B:L,10,FALSE)</f>
        <v>Idea-to-Release (I2R)</v>
      </c>
      <c r="R3958">
        <f>VLOOKUP(KamstrupData[[#This Row],[IdLevel123]],'B-Business Capability'!B:L,11,FALSE)</f>
        <v>420</v>
      </c>
      <c r="T3958" t="s">
        <v>1700</v>
      </c>
      <c r="U3958" t="str">
        <f>_xlfn.CONCAT(KamstrupData[[#This Row],[CountryCode]],"_",KamstrupData[[#This Row],[Business Area]],"_",KamstrupData[[#This Row],[DepartmentTeam]])</f>
        <v>DK10_Water - Technology Software_Software</v>
      </c>
      <c r="V3958" t="str">
        <f>VLOOKUP(KamstrupData[[#This Row],[ORG_Concat]],'O-Organization'!F:H,3,FALSE)</f>
        <v>11105_DK10_Water_Water - Technology Software_Software</v>
      </c>
    </row>
    <row r="3959" spans="4:22">
      <c r="D3959" t="s">
        <v>507</v>
      </c>
      <c r="E3959" t="str">
        <f>VLOOKUP(D3959,'B-Business Capability'!B:H,5,FALSE)</f>
        <v>Product &amp; Software Development</v>
      </c>
      <c r="F3959" t="str">
        <f>VLOOKUP(D3959,'B-Business Capability'!B:H,6,FALSE)</f>
        <v>Engineering</v>
      </c>
      <c r="G3959" t="str">
        <f>VLOOKUP(D3959,'B-Business Capability'!B:H,7,FALSE)</f>
        <v>Construction &amp; Development</v>
      </c>
      <c r="I3959" t="s">
        <v>253</v>
      </c>
      <c r="J3959" t="s">
        <v>1698</v>
      </c>
      <c r="K3959" t="s">
        <v>967</v>
      </c>
      <c r="L3959" t="s">
        <v>530</v>
      </c>
      <c r="M3959" t="str">
        <f>VLOOKUP(L3959,'A-Applications'!B:D,3,FALSE)</f>
        <v>jetbrains toolbox</v>
      </c>
      <c r="N3959" t="s">
        <v>53</v>
      </c>
      <c r="O3959" s="42" t="s">
        <v>54</v>
      </c>
      <c r="P3959" t="s">
        <v>407</v>
      </c>
      <c r="Q3959" t="str">
        <f>VLOOKUP(KamstrupData[[#This Row],[IdLevel123]],'B-Business Capability'!B:L,10,FALSE)</f>
        <v>Idea-to-Release (I2R)</v>
      </c>
      <c r="R3959">
        <f>VLOOKUP(KamstrupData[[#This Row],[IdLevel123]],'B-Business Capability'!B:L,11,FALSE)</f>
        <v>420</v>
      </c>
      <c r="T3959" t="s">
        <v>1700</v>
      </c>
      <c r="U3959" t="str">
        <f>_xlfn.CONCAT(KamstrupData[[#This Row],[CountryCode]],"_",KamstrupData[[#This Row],[Business Area]],"_",KamstrupData[[#This Row],[DepartmentTeam]])</f>
        <v>DK10_Water - Technology Software_Software</v>
      </c>
      <c r="V3959" t="str">
        <f>VLOOKUP(KamstrupData[[#This Row],[ORG_Concat]],'O-Organization'!F:H,3,FALSE)</f>
        <v>11105_DK10_Water_Water - Technology Software_Software</v>
      </c>
    </row>
    <row r="3960" spans="4:22">
      <c r="D3960" t="s">
        <v>507</v>
      </c>
      <c r="E3960" t="str">
        <f>VLOOKUP(D3960,'B-Business Capability'!B:H,5,FALSE)</f>
        <v>Product &amp; Software Development</v>
      </c>
      <c r="F3960" t="str">
        <f>VLOOKUP(D3960,'B-Business Capability'!B:H,6,FALSE)</f>
        <v>Engineering</v>
      </c>
      <c r="G3960" t="str">
        <f>VLOOKUP(D3960,'B-Business Capability'!B:H,7,FALSE)</f>
        <v>Construction &amp; Development</v>
      </c>
      <c r="I3960" t="s">
        <v>253</v>
      </c>
      <c r="J3960" t="s">
        <v>1698</v>
      </c>
      <c r="K3960" t="s">
        <v>967</v>
      </c>
      <c r="L3960" t="s">
        <v>992</v>
      </c>
      <c r="M3960" t="str">
        <f>VLOOKUP(L3960,'A-Applications'!B:D,3,FALSE)</f>
        <v>curl</v>
      </c>
      <c r="N3960" t="s">
        <v>53</v>
      </c>
      <c r="O3960" s="42" t="s">
        <v>54</v>
      </c>
      <c r="P3960" t="s">
        <v>407</v>
      </c>
      <c r="Q3960" t="str">
        <f>VLOOKUP(KamstrupData[[#This Row],[IdLevel123]],'B-Business Capability'!B:L,10,FALSE)</f>
        <v>Idea-to-Release (I2R)</v>
      </c>
      <c r="R3960">
        <f>VLOOKUP(KamstrupData[[#This Row],[IdLevel123]],'B-Business Capability'!B:L,11,FALSE)</f>
        <v>420</v>
      </c>
      <c r="T3960" t="s">
        <v>1700</v>
      </c>
      <c r="U3960" t="str">
        <f>_xlfn.CONCAT(KamstrupData[[#This Row],[CountryCode]],"_",KamstrupData[[#This Row],[Business Area]],"_",KamstrupData[[#This Row],[DepartmentTeam]])</f>
        <v>DK10_Water - Technology Software_Software</v>
      </c>
      <c r="V3960" t="str">
        <f>VLOOKUP(KamstrupData[[#This Row],[ORG_Concat]],'O-Organization'!F:H,3,FALSE)</f>
        <v>11105_DK10_Water_Water - Technology Software_Software</v>
      </c>
    </row>
    <row r="3961" spans="4:22">
      <c r="D3961" t="s">
        <v>507</v>
      </c>
      <c r="E3961" t="str">
        <f>VLOOKUP(D3961,'B-Business Capability'!B:H,5,FALSE)</f>
        <v>Product &amp; Software Development</v>
      </c>
      <c r="F3961" t="str">
        <f>VLOOKUP(D3961,'B-Business Capability'!B:H,6,FALSE)</f>
        <v>Engineering</v>
      </c>
      <c r="G3961" t="str">
        <f>VLOOKUP(D3961,'B-Business Capability'!B:H,7,FALSE)</f>
        <v>Construction &amp; Development</v>
      </c>
      <c r="I3961" t="s">
        <v>253</v>
      </c>
      <c r="J3961" t="s">
        <v>1698</v>
      </c>
      <c r="K3961" t="s">
        <v>967</v>
      </c>
      <c r="L3961" t="s">
        <v>922</v>
      </c>
      <c r="M3961" t="str">
        <f>VLOOKUP(L3961,'A-Applications'!B:D,3,FALSE)</f>
        <v>Java</v>
      </c>
      <c r="N3961" t="s">
        <v>53</v>
      </c>
      <c r="O3961" s="42" t="s">
        <v>54</v>
      </c>
      <c r="P3961" t="s">
        <v>407</v>
      </c>
      <c r="Q3961" t="str">
        <f>VLOOKUP(KamstrupData[[#This Row],[IdLevel123]],'B-Business Capability'!B:L,10,FALSE)</f>
        <v>Idea-to-Release (I2R)</v>
      </c>
      <c r="R3961">
        <f>VLOOKUP(KamstrupData[[#This Row],[IdLevel123]],'B-Business Capability'!B:L,11,FALSE)</f>
        <v>420</v>
      </c>
      <c r="T3961" t="s">
        <v>1700</v>
      </c>
      <c r="U3961" t="str">
        <f>_xlfn.CONCAT(KamstrupData[[#This Row],[CountryCode]],"_",KamstrupData[[#This Row],[Business Area]],"_",KamstrupData[[#This Row],[DepartmentTeam]])</f>
        <v>DK10_Water - Technology Software_Software</v>
      </c>
      <c r="V3961" t="str">
        <f>VLOOKUP(KamstrupData[[#This Row],[ORG_Concat]],'O-Organization'!F:H,3,FALSE)</f>
        <v>11105_DK10_Water_Water - Technology Software_Software</v>
      </c>
    </row>
    <row r="3962" spans="4:22">
      <c r="D3962" t="s">
        <v>507</v>
      </c>
      <c r="E3962" t="str">
        <f>VLOOKUP(D3962,'B-Business Capability'!B:H,5,FALSE)</f>
        <v>Product &amp; Software Development</v>
      </c>
      <c r="F3962" t="str">
        <f>VLOOKUP(D3962,'B-Business Capability'!B:H,6,FALSE)</f>
        <v>Engineering</v>
      </c>
      <c r="G3962" t="str">
        <f>VLOOKUP(D3962,'B-Business Capability'!B:H,7,FALSE)</f>
        <v>Construction &amp; Development</v>
      </c>
      <c r="I3962" t="s">
        <v>253</v>
      </c>
      <c r="J3962" t="s">
        <v>1698</v>
      </c>
      <c r="K3962" t="s">
        <v>967</v>
      </c>
      <c r="L3962" t="s">
        <v>457</v>
      </c>
      <c r="M3962" t="str">
        <f>VLOOKUP(L3962,'A-Applications'!B:D,3,FALSE)</f>
        <v>Git Bash</v>
      </c>
      <c r="N3962" t="s">
        <v>53</v>
      </c>
      <c r="O3962" s="42" t="s">
        <v>54</v>
      </c>
      <c r="P3962" t="s">
        <v>407</v>
      </c>
      <c r="Q3962" t="str">
        <f>VLOOKUP(KamstrupData[[#This Row],[IdLevel123]],'B-Business Capability'!B:L,10,FALSE)</f>
        <v>Idea-to-Release (I2R)</v>
      </c>
      <c r="R3962">
        <f>VLOOKUP(KamstrupData[[#This Row],[IdLevel123]],'B-Business Capability'!B:L,11,FALSE)</f>
        <v>420</v>
      </c>
      <c r="T3962" t="s">
        <v>1700</v>
      </c>
      <c r="U3962" t="str">
        <f>_xlfn.CONCAT(KamstrupData[[#This Row],[CountryCode]],"_",KamstrupData[[#This Row],[Business Area]],"_",KamstrupData[[#This Row],[DepartmentTeam]])</f>
        <v>DK10_Water - Technology Software_Software</v>
      </c>
      <c r="V3962" t="str">
        <f>VLOOKUP(KamstrupData[[#This Row],[ORG_Concat]],'O-Organization'!F:H,3,FALSE)</f>
        <v>11105_DK10_Water_Water - Technology Software_Software</v>
      </c>
    </row>
    <row r="3963" spans="4:22">
      <c r="D3963" t="s">
        <v>359</v>
      </c>
      <c r="E3963" t="str">
        <f>VLOOKUP(D3963,'B-Business Capability'!B:H,5,FALSE)</f>
        <v>Product &amp; Software Development</v>
      </c>
      <c r="F3963" t="str">
        <f>VLOOKUP(D3963,'B-Business Capability'!B:H,6,FALSE)</f>
        <v>Quality Management</v>
      </c>
      <c r="G3963" t="str">
        <f>VLOOKUP(D3963,'B-Business Capability'!B:H,7,FALSE)</f>
        <v>Test Quality</v>
      </c>
      <c r="I3963" t="s">
        <v>253</v>
      </c>
      <c r="J3963" t="s">
        <v>1698</v>
      </c>
      <c r="K3963" t="s">
        <v>967</v>
      </c>
      <c r="L3963" t="s">
        <v>1119</v>
      </c>
      <c r="M3963" t="str">
        <f>VLOOKUP(L3963,'A-Applications'!B:D,3,FALSE)</f>
        <v>Kamstrup READy Manager</v>
      </c>
      <c r="N3963" t="s">
        <v>53</v>
      </c>
      <c r="O3963" s="42" t="s">
        <v>54</v>
      </c>
      <c r="P3963" t="s">
        <v>407</v>
      </c>
      <c r="Q3963" t="str">
        <f>VLOOKUP(KamstrupData[[#This Row],[IdLevel123]],'B-Business Capability'!B:L,10,FALSE)</f>
        <v>Idea-to-Release (I2R)</v>
      </c>
      <c r="R3963">
        <f>VLOOKUP(KamstrupData[[#This Row],[IdLevel123]],'B-Business Capability'!B:L,11,FALSE)</f>
        <v>906</v>
      </c>
      <c r="T3963" t="s">
        <v>1700</v>
      </c>
      <c r="U3963" t="str">
        <f>_xlfn.CONCAT(KamstrupData[[#This Row],[CountryCode]],"_",KamstrupData[[#This Row],[Business Area]],"_",KamstrupData[[#This Row],[DepartmentTeam]])</f>
        <v>DK10_Water - Technology Software_Software</v>
      </c>
      <c r="V3963" t="str">
        <f>VLOOKUP(KamstrupData[[#This Row],[ORG_Concat]],'O-Organization'!F:H,3,FALSE)</f>
        <v>11105_DK10_Water_Water - Technology Software_Software</v>
      </c>
    </row>
    <row r="3964" spans="4:22">
      <c r="D3964" t="s">
        <v>291</v>
      </c>
      <c r="E3964" t="str">
        <f>VLOOKUP(D3964,'B-Business Capability'!B:H,5,FALSE)</f>
        <v>Strategic Management</v>
      </c>
      <c r="F3964" t="str">
        <f>VLOOKUP(D3964,'B-Business Capability'!B:H,6,FALSE)</f>
        <v>Enterprise Effectiveness &amp; Project Management</v>
      </c>
      <c r="G3964">
        <f>VLOOKUP(D3964,'B-Business Capability'!B:H,7,FALSE)</f>
        <v>0</v>
      </c>
      <c r="I3964" t="s">
        <v>253</v>
      </c>
      <c r="J3964" t="s">
        <v>1698</v>
      </c>
      <c r="K3964" t="s">
        <v>967</v>
      </c>
      <c r="L3964" t="s">
        <v>460</v>
      </c>
      <c r="M3964" t="str">
        <f>VLOOKUP(L3964,'A-Applications'!B:D,3,FALSE)</f>
        <v>Microsoft PowerToys</v>
      </c>
      <c r="N3964" t="s">
        <v>53</v>
      </c>
      <c r="O3964" s="42" t="s">
        <v>54</v>
      </c>
      <c r="P3964" t="s">
        <v>97</v>
      </c>
      <c r="Q3964" t="str">
        <f>VLOOKUP(KamstrupData[[#This Row],[IdLevel123]],'B-Business Capability'!B:L,10,FALSE)</f>
        <v>N/A</v>
      </c>
      <c r="R3964">
        <f>VLOOKUP(KamstrupData[[#This Row],[IdLevel123]],'B-Business Capability'!B:L,11,FALSE)</f>
        <v>0</v>
      </c>
      <c r="T3964" t="s">
        <v>1700</v>
      </c>
      <c r="U3964" t="str">
        <f>_xlfn.CONCAT(KamstrupData[[#This Row],[CountryCode]],"_",KamstrupData[[#This Row],[Business Area]],"_",KamstrupData[[#This Row],[DepartmentTeam]])</f>
        <v>DK10_Water - Technology Software_Software</v>
      </c>
      <c r="V3964" t="str">
        <f>VLOOKUP(KamstrupData[[#This Row],[ORG_Concat]],'O-Organization'!F:H,3,FALSE)</f>
        <v>11105_DK10_Water_Water - Technology Software_Software</v>
      </c>
    </row>
    <row r="3965" spans="4:22">
      <c r="D3965" t="s">
        <v>291</v>
      </c>
      <c r="E3965" t="str">
        <f>VLOOKUP(D3965,'B-Business Capability'!B:H,5,FALSE)</f>
        <v>Strategic Management</v>
      </c>
      <c r="F3965" t="str">
        <f>VLOOKUP(D3965,'B-Business Capability'!B:H,6,FALSE)</f>
        <v>Enterprise Effectiveness &amp; Project Management</v>
      </c>
      <c r="G3965">
        <f>VLOOKUP(D3965,'B-Business Capability'!B:H,7,FALSE)</f>
        <v>0</v>
      </c>
      <c r="I3965" t="s">
        <v>253</v>
      </c>
      <c r="J3965" t="s">
        <v>1698</v>
      </c>
      <c r="K3965" t="s">
        <v>967</v>
      </c>
      <c r="L3965" t="s">
        <v>1125</v>
      </c>
      <c r="M3965" t="str">
        <f>VLOOKUP(L3965,'A-Applications'!B:D,3,FALSE)</f>
        <v>ZoomIt</v>
      </c>
      <c r="N3965" t="s">
        <v>53</v>
      </c>
      <c r="O3965" s="42" t="s">
        <v>62</v>
      </c>
      <c r="P3965" t="s">
        <v>97</v>
      </c>
      <c r="Q3965" t="str">
        <f>VLOOKUP(KamstrupData[[#This Row],[IdLevel123]],'B-Business Capability'!B:L,10,FALSE)</f>
        <v>N/A</v>
      </c>
      <c r="R3965">
        <f>VLOOKUP(KamstrupData[[#This Row],[IdLevel123]],'B-Business Capability'!B:L,11,FALSE)</f>
        <v>0</v>
      </c>
      <c r="T3965" t="s">
        <v>1700</v>
      </c>
      <c r="U3965" t="str">
        <f>_xlfn.CONCAT(KamstrupData[[#This Row],[CountryCode]],"_",KamstrupData[[#This Row],[Business Area]],"_",KamstrupData[[#This Row],[DepartmentTeam]])</f>
        <v>DK10_Water - Technology Software_Software</v>
      </c>
      <c r="V3965" t="str">
        <f>VLOOKUP(KamstrupData[[#This Row],[ORG_Concat]],'O-Organization'!F:H,3,FALSE)</f>
        <v>11105_DK10_Water_Water - Technology Software_Software</v>
      </c>
    </row>
    <row r="3966" spans="4:22">
      <c r="D3966" t="s">
        <v>507</v>
      </c>
      <c r="E3966" t="str">
        <f>VLOOKUP(D3966,'B-Business Capability'!B:H,5,FALSE)</f>
        <v>Product &amp; Software Development</v>
      </c>
      <c r="F3966" t="str">
        <f>VLOOKUP(D3966,'B-Business Capability'!B:H,6,FALSE)</f>
        <v>Engineering</v>
      </c>
      <c r="G3966" t="str">
        <f>VLOOKUP(D3966,'B-Business Capability'!B:H,7,FALSE)</f>
        <v>Construction &amp; Development</v>
      </c>
      <c r="I3966" t="s">
        <v>253</v>
      </c>
      <c r="J3966" t="s">
        <v>1698</v>
      </c>
      <c r="K3966" t="s">
        <v>967</v>
      </c>
      <c r="L3966" t="s">
        <v>639</v>
      </c>
      <c r="M3966" t="str">
        <f>VLOOKUP(L3966,'A-Applications'!B:D,3,FALSE)</f>
        <v>MCxx3 ModuleConfig</v>
      </c>
      <c r="N3966" t="s">
        <v>53</v>
      </c>
      <c r="O3966" s="42" t="s">
        <v>54</v>
      </c>
      <c r="P3966" t="s">
        <v>407</v>
      </c>
      <c r="Q3966" t="str">
        <f>VLOOKUP(KamstrupData[[#This Row],[IdLevel123]],'B-Business Capability'!B:L,10,FALSE)</f>
        <v>Idea-to-Release (I2R)</v>
      </c>
      <c r="R3966">
        <f>VLOOKUP(KamstrupData[[#This Row],[IdLevel123]],'B-Business Capability'!B:L,11,FALSE)</f>
        <v>420</v>
      </c>
      <c r="T3966" t="s">
        <v>1700</v>
      </c>
      <c r="U3966" t="str">
        <f>_xlfn.CONCAT(KamstrupData[[#This Row],[CountryCode]],"_",KamstrupData[[#This Row],[Business Area]],"_",KamstrupData[[#This Row],[DepartmentTeam]])</f>
        <v>DK10_Water - Technology Software_Software</v>
      </c>
      <c r="V3966" t="str">
        <f>VLOOKUP(KamstrupData[[#This Row],[ORG_Concat]],'O-Organization'!F:H,3,FALSE)</f>
        <v>11105_DK10_Water_Water - Technology Software_Software</v>
      </c>
    </row>
    <row r="3967" spans="4:22">
      <c r="D3967" t="s">
        <v>507</v>
      </c>
      <c r="E3967" t="str">
        <f>VLOOKUP(D3967,'B-Business Capability'!B:H,5,FALSE)</f>
        <v>Product &amp; Software Development</v>
      </c>
      <c r="F3967" t="str">
        <f>VLOOKUP(D3967,'B-Business Capability'!B:H,6,FALSE)</f>
        <v>Engineering</v>
      </c>
      <c r="G3967" t="str">
        <f>VLOOKUP(D3967,'B-Business Capability'!B:H,7,FALSE)</f>
        <v>Construction &amp; Development</v>
      </c>
      <c r="I3967" t="s">
        <v>253</v>
      </c>
      <c r="J3967" t="s">
        <v>1698</v>
      </c>
      <c r="K3967" t="s">
        <v>967</v>
      </c>
      <c r="L3967" t="s">
        <v>993</v>
      </c>
      <c r="M3967" t="str">
        <f>VLOOKUP(L3967,'A-Applications'!B:D,3,FALSE)</f>
        <v>OpenSSH</v>
      </c>
      <c r="N3967" t="s">
        <v>53</v>
      </c>
      <c r="O3967" s="42" t="s">
        <v>54</v>
      </c>
      <c r="P3967" t="s">
        <v>407</v>
      </c>
      <c r="Q3967" t="str">
        <f>VLOOKUP(KamstrupData[[#This Row],[IdLevel123]],'B-Business Capability'!B:L,10,FALSE)</f>
        <v>Idea-to-Release (I2R)</v>
      </c>
      <c r="R3967">
        <f>VLOOKUP(KamstrupData[[#This Row],[IdLevel123]],'B-Business Capability'!B:L,11,FALSE)</f>
        <v>420</v>
      </c>
      <c r="T3967" t="s">
        <v>1700</v>
      </c>
      <c r="U3967" t="str">
        <f>_xlfn.CONCAT(KamstrupData[[#This Row],[CountryCode]],"_",KamstrupData[[#This Row],[Business Area]],"_",KamstrupData[[#This Row],[DepartmentTeam]])</f>
        <v>DK10_Water - Technology Software_Software</v>
      </c>
      <c r="V3967" t="str">
        <f>VLOOKUP(KamstrupData[[#This Row],[ORG_Concat]],'O-Organization'!F:H,3,FALSE)</f>
        <v>11105_DK10_Water_Water - Technology Software_Software</v>
      </c>
    </row>
    <row r="3968" spans="4:22">
      <c r="D3968" t="s">
        <v>899</v>
      </c>
      <c r="E3968" t="str">
        <f>VLOOKUP(D3968,'B-Business Capability'!B:H,5,FALSE)</f>
        <v>OT Hosting</v>
      </c>
      <c r="F3968" t="str">
        <f>VLOOKUP(D3968,'B-Business Capability'!B:H,6,FALSE)</f>
        <v>OT Data &amp; Integration</v>
      </c>
      <c r="G3968" t="str">
        <f>VLOOKUP(D3968,'B-Business Capability'!B:H,7,FALSE)</f>
        <v>Data Analytics &amp; Insight Services</v>
      </c>
      <c r="I3968" t="s">
        <v>253</v>
      </c>
      <c r="J3968" t="s">
        <v>1698</v>
      </c>
      <c r="K3968" t="s">
        <v>967</v>
      </c>
      <c r="L3968" t="s">
        <v>462</v>
      </c>
      <c r="M3968" t="str">
        <f>VLOOKUP(L3968,'A-Applications'!B:D,3,FALSE)</f>
        <v>Grafana</v>
      </c>
      <c r="N3968" t="s">
        <v>53</v>
      </c>
      <c r="O3968" s="42" t="s">
        <v>54</v>
      </c>
      <c r="P3968" t="s">
        <v>407</v>
      </c>
      <c r="Q3968" t="str">
        <f>VLOOKUP(KamstrupData[[#This Row],[IdLevel123]],'B-Business Capability'!B:L,10,FALSE)</f>
        <v>N/A</v>
      </c>
      <c r="R3968">
        <f>VLOOKUP(KamstrupData[[#This Row],[IdLevel123]],'B-Business Capability'!B:L,11,FALSE)</f>
        <v>0</v>
      </c>
      <c r="T3968" t="s">
        <v>1700</v>
      </c>
      <c r="U3968" t="str">
        <f>_xlfn.CONCAT(KamstrupData[[#This Row],[CountryCode]],"_",KamstrupData[[#This Row],[Business Area]],"_",KamstrupData[[#This Row],[DepartmentTeam]])</f>
        <v>DK10_Water - Technology Software_Software</v>
      </c>
      <c r="V3968" t="str">
        <f>VLOOKUP(KamstrupData[[#This Row],[ORG_Concat]],'O-Organization'!F:H,3,FALSE)</f>
        <v>11105_DK10_Water_Water - Technology Software_Software</v>
      </c>
    </row>
    <row r="3969" spans="4:22">
      <c r="D3969" t="s">
        <v>907</v>
      </c>
      <c r="E3969" t="str">
        <f>VLOOKUP(D3969,'B-Business Capability'!B:H,5,FALSE)</f>
        <v>Product &amp; Software Development</v>
      </c>
      <c r="F3969">
        <f>VLOOKUP(D3969,'B-Business Capability'!B:H,6,FALSE)</f>
        <v>0</v>
      </c>
      <c r="G3969">
        <f>VLOOKUP(D3969,'B-Business Capability'!B:H,7,FALSE)</f>
        <v>0</v>
      </c>
      <c r="I3969" t="s">
        <v>253</v>
      </c>
      <c r="J3969" t="s">
        <v>1698</v>
      </c>
      <c r="K3969" t="s">
        <v>967</v>
      </c>
      <c r="L3969" t="s">
        <v>995</v>
      </c>
      <c r="M3969" t="str">
        <f>VLOOKUP(L3969,'A-Applications'!B:D,3,FALSE)</f>
        <v>Windows Terminal</v>
      </c>
      <c r="N3969" t="s">
        <v>53</v>
      </c>
      <c r="O3969" s="42" t="s">
        <v>54</v>
      </c>
      <c r="P3969" t="s">
        <v>407</v>
      </c>
      <c r="Q3969" t="str">
        <f>VLOOKUP(KamstrupData[[#This Row],[IdLevel123]],'B-Business Capability'!B:L,10,FALSE)</f>
        <v>Idea-to-Release (I2R)</v>
      </c>
      <c r="R3969">
        <f>VLOOKUP(KamstrupData[[#This Row],[IdLevel123]],'B-Business Capability'!B:L,11,FALSE)</f>
        <v>100</v>
      </c>
      <c r="T3969" t="s">
        <v>1700</v>
      </c>
      <c r="U3969" t="str">
        <f>_xlfn.CONCAT(KamstrupData[[#This Row],[CountryCode]],"_",KamstrupData[[#This Row],[Business Area]],"_",KamstrupData[[#This Row],[DepartmentTeam]])</f>
        <v>DK10_Water - Technology Software_Software</v>
      </c>
      <c r="V3969" t="str">
        <f>VLOOKUP(KamstrupData[[#This Row],[ORG_Concat]],'O-Organization'!F:H,3,FALSE)</f>
        <v>11105_DK10_Water_Water - Technology Software_Software</v>
      </c>
    </row>
    <row r="3970" spans="4:22">
      <c r="D3970" t="s">
        <v>507</v>
      </c>
      <c r="E3970" t="str">
        <f>VLOOKUP(D3970,'B-Business Capability'!B:H,5,FALSE)</f>
        <v>Product &amp; Software Development</v>
      </c>
      <c r="F3970" t="str">
        <f>VLOOKUP(D3970,'B-Business Capability'!B:H,6,FALSE)</f>
        <v>Engineering</v>
      </c>
      <c r="G3970" t="str">
        <f>VLOOKUP(D3970,'B-Business Capability'!B:H,7,FALSE)</f>
        <v>Construction &amp; Development</v>
      </c>
      <c r="I3970" t="s">
        <v>253</v>
      </c>
      <c r="J3970" t="s">
        <v>1698</v>
      </c>
      <c r="K3970" t="s">
        <v>967</v>
      </c>
      <c r="L3970" t="s">
        <v>465</v>
      </c>
      <c r="M3970" t="str">
        <f>VLOOKUP(L3970,'A-Applications'!B:D,3,FALSE)</f>
        <v>Docker Desktop</v>
      </c>
      <c r="N3970" t="s">
        <v>53</v>
      </c>
      <c r="O3970" s="42" t="s">
        <v>54</v>
      </c>
      <c r="P3970" t="s">
        <v>564</v>
      </c>
      <c r="Q3970" t="str">
        <f>VLOOKUP(KamstrupData[[#This Row],[IdLevel123]],'B-Business Capability'!B:L,10,FALSE)</f>
        <v>Idea-to-Release (I2R)</v>
      </c>
      <c r="R3970">
        <f>VLOOKUP(KamstrupData[[#This Row],[IdLevel123]],'B-Business Capability'!B:L,11,FALSE)</f>
        <v>420</v>
      </c>
      <c r="T3970" t="s">
        <v>1700</v>
      </c>
      <c r="U3970" t="str">
        <f>_xlfn.CONCAT(KamstrupData[[#This Row],[CountryCode]],"_",KamstrupData[[#This Row],[Business Area]],"_",KamstrupData[[#This Row],[DepartmentTeam]])</f>
        <v>DK10_Water - Technology Software_Software</v>
      </c>
      <c r="V3970" t="str">
        <f>VLOOKUP(KamstrupData[[#This Row],[ORG_Concat]],'O-Organization'!F:H,3,FALSE)</f>
        <v>11105_DK10_Water_Water - Technology Software_Software</v>
      </c>
    </row>
    <row r="3971" spans="4:22">
      <c r="D3971" t="s">
        <v>359</v>
      </c>
      <c r="E3971" t="str">
        <f>VLOOKUP(D3971,'B-Business Capability'!B:H,5,FALSE)</f>
        <v>Product &amp; Software Development</v>
      </c>
      <c r="F3971" t="str">
        <f>VLOOKUP(D3971,'B-Business Capability'!B:H,6,FALSE)</f>
        <v>Quality Management</v>
      </c>
      <c r="G3971" t="str">
        <f>VLOOKUP(D3971,'B-Business Capability'!B:H,7,FALSE)</f>
        <v>Test Quality</v>
      </c>
      <c r="I3971" t="s">
        <v>253</v>
      </c>
      <c r="J3971" t="s">
        <v>1698</v>
      </c>
      <c r="K3971" t="s">
        <v>967</v>
      </c>
      <c r="L3971" t="s">
        <v>465</v>
      </c>
      <c r="M3971" t="str">
        <f>VLOOKUP(L3971,'A-Applications'!B:D,3,FALSE)</f>
        <v>Docker Desktop</v>
      </c>
      <c r="N3971" t="s">
        <v>53</v>
      </c>
      <c r="O3971" s="42" t="s">
        <v>54</v>
      </c>
      <c r="P3971" t="s">
        <v>564</v>
      </c>
      <c r="Q3971" t="str">
        <f>VLOOKUP(KamstrupData[[#This Row],[IdLevel123]],'B-Business Capability'!B:L,10,FALSE)</f>
        <v>Idea-to-Release (I2R)</v>
      </c>
      <c r="R3971">
        <f>VLOOKUP(KamstrupData[[#This Row],[IdLevel123]],'B-Business Capability'!B:L,11,FALSE)</f>
        <v>906</v>
      </c>
      <c r="T3971" t="s">
        <v>1700</v>
      </c>
      <c r="U3971" t="str">
        <f>_xlfn.CONCAT(KamstrupData[[#This Row],[CountryCode]],"_",KamstrupData[[#This Row],[Business Area]],"_",KamstrupData[[#This Row],[DepartmentTeam]])</f>
        <v>DK10_Water - Technology Software_Software</v>
      </c>
      <c r="V3971" t="str">
        <f>VLOOKUP(KamstrupData[[#This Row],[ORG_Concat]],'O-Organization'!F:H,3,FALSE)</f>
        <v>11105_DK10_Water_Water - Technology Software_Software</v>
      </c>
    </row>
    <row r="3972" spans="4:22">
      <c r="D3972" t="s">
        <v>359</v>
      </c>
      <c r="E3972" t="str">
        <f>VLOOKUP(D3972,'B-Business Capability'!B:H,5,FALSE)</f>
        <v>Product &amp; Software Development</v>
      </c>
      <c r="F3972" t="str">
        <f>VLOOKUP(D3972,'B-Business Capability'!B:H,6,FALSE)</f>
        <v>Quality Management</v>
      </c>
      <c r="G3972" t="str">
        <f>VLOOKUP(D3972,'B-Business Capability'!B:H,7,FALSE)</f>
        <v>Test Quality</v>
      </c>
      <c r="I3972" t="s">
        <v>253</v>
      </c>
      <c r="J3972" t="s">
        <v>1698</v>
      </c>
      <c r="K3972" t="s">
        <v>967</v>
      </c>
      <c r="L3972" t="s">
        <v>1702</v>
      </c>
      <c r="M3972" t="str">
        <f>VLOOKUP(L3972,'A-Applications'!B:D,3,FALSE)</f>
        <v>flowIQx2xxModuleConfig</v>
      </c>
      <c r="N3972" t="s">
        <v>53</v>
      </c>
      <c r="O3972" s="42" t="s">
        <v>54</v>
      </c>
      <c r="P3972" t="s">
        <v>407</v>
      </c>
      <c r="Q3972" t="str">
        <f>VLOOKUP(KamstrupData[[#This Row],[IdLevel123]],'B-Business Capability'!B:L,10,FALSE)</f>
        <v>Idea-to-Release (I2R)</v>
      </c>
      <c r="R3972">
        <f>VLOOKUP(KamstrupData[[#This Row],[IdLevel123]],'B-Business Capability'!B:L,11,FALSE)</f>
        <v>906</v>
      </c>
      <c r="T3972" t="s">
        <v>1700</v>
      </c>
      <c r="U3972" t="str">
        <f>_xlfn.CONCAT(KamstrupData[[#This Row],[CountryCode]],"_",KamstrupData[[#This Row],[Business Area]],"_",KamstrupData[[#This Row],[DepartmentTeam]])</f>
        <v>DK10_Water - Technology Software_Software</v>
      </c>
      <c r="V3972" t="str">
        <f>VLOOKUP(KamstrupData[[#This Row],[ORG_Concat]],'O-Organization'!F:H,3,FALSE)</f>
        <v>11105_DK10_Water_Water - Technology Software_Software</v>
      </c>
    </row>
    <row r="3973" spans="4:22">
      <c r="D3973" t="s">
        <v>359</v>
      </c>
      <c r="E3973" t="str">
        <f>VLOOKUP(D3973,'B-Business Capability'!B:H,5,FALSE)</f>
        <v>Product &amp; Software Development</v>
      </c>
      <c r="F3973" t="str">
        <f>VLOOKUP(D3973,'B-Business Capability'!B:H,6,FALSE)</f>
        <v>Quality Management</v>
      </c>
      <c r="G3973" t="str">
        <f>VLOOKUP(D3973,'B-Business Capability'!B:H,7,FALSE)</f>
        <v>Test Quality</v>
      </c>
      <c r="I3973" t="s">
        <v>253</v>
      </c>
      <c r="J3973" t="s">
        <v>1698</v>
      </c>
      <c r="K3973" t="s">
        <v>967</v>
      </c>
      <c r="L3973" t="s">
        <v>1703</v>
      </c>
      <c r="M3973" t="str">
        <f>VLOOKUP(L3973,'A-Applications'!B:D,3,FALSE)</f>
        <v>Kamstrup USB Driver</v>
      </c>
      <c r="N3973" t="s">
        <v>53</v>
      </c>
      <c r="O3973" s="42" t="s">
        <v>54</v>
      </c>
      <c r="P3973" t="s">
        <v>407</v>
      </c>
      <c r="Q3973" t="str">
        <f>VLOOKUP(KamstrupData[[#This Row],[IdLevel123]],'B-Business Capability'!B:L,10,FALSE)</f>
        <v>Idea-to-Release (I2R)</v>
      </c>
      <c r="R3973">
        <f>VLOOKUP(KamstrupData[[#This Row],[IdLevel123]],'B-Business Capability'!B:L,11,FALSE)</f>
        <v>906</v>
      </c>
      <c r="T3973" t="s">
        <v>1700</v>
      </c>
      <c r="U3973" t="str">
        <f>_xlfn.CONCAT(KamstrupData[[#This Row],[CountryCode]],"_",KamstrupData[[#This Row],[Business Area]],"_",KamstrupData[[#This Row],[DepartmentTeam]])</f>
        <v>DK10_Water - Technology Software_Software</v>
      </c>
      <c r="V3973" t="str">
        <f>VLOOKUP(KamstrupData[[#This Row],[ORG_Concat]],'O-Organization'!F:H,3,FALSE)</f>
        <v>11105_DK10_Water_Water - Technology Software_Software</v>
      </c>
    </row>
    <row r="3974" spans="4:22">
      <c r="D3974" t="s">
        <v>507</v>
      </c>
      <c r="E3974" t="str">
        <f>VLOOKUP(D3974,'B-Business Capability'!B:H,5,FALSE)</f>
        <v>Product &amp; Software Development</v>
      </c>
      <c r="F3974" t="str">
        <f>VLOOKUP(D3974,'B-Business Capability'!B:H,6,FALSE)</f>
        <v>Engineering</v>
      </c>
      <c r="G3974" t="str">
        <f>VLOOKUP(D3974,'B-Business Capability'!B:H,7,FALSE)</f>
        <v>Construction &amp; Development</v>
      </c>
      <c r="I3974" t="s">
        <v>253</v>
      </c>
      <c r="J3974" t="s">
        <v>1698</v>
      </c>
      <c r="K3974" t="s">
        <v>967</v>
      </c>
      <c r="L3974" t="s">
        <v>1704</v>
      </c>
      <c r="M3974" t="str">
        <f>VLOOKUP(L3974,'A-Applications'!B:D,3,FALSE)</f>
        <v>Azure Cosmos DB Emulator -EDN</v>
      </c>
      <c r="N3974" t="s">
        <v>53</v>
      </c>
      <c r="O3974" s="42" t="s">
        <v>62</v>
      </c>
      <c r="P3974" t="s">
        <v>407</v>
      </c>
      <c r="Q3974" t="str">
        <f>VLOOKUP(KamstrupData[[#This Row],[IdLevel123]],'B-Business Capability'!B:L,10,FALSE)</f>
        <v>Idea-to-Release (I2R)</v>
      </c>
      <c r="R3974">
        <f>VLOOKUP(KamstrupData[[#This Row],[IdLevel123]],'B-Business Capability'!B:L,11,FALSE)</f>
        <v>420</v>
      </c>
      <c r="T3974" t="s">
        <v>1700</v>
      </c>
      <c r="U3974" t="str">
        <f>_xlfn.CONCAT(KamstrupData[[#This Row],[CountryCode]],"_",KamstrupData[[#This Row],[Business Area]],"_",KamstrupData[[#This Row],[DepartmentTeam]])</f>
        <v>DK10_Water - Technology Software_Software</v>
      </c>
      <c r="V3974" t="str">
        <f>VLOOKUP(KamstrupData[[#This Row],[ORG_Concat]],'O-Organization'!F:H,3,FALSE)</f>
        <v>11105_DK10_Water_Water - Technology Software_Software</v>
      </c>
    </row>
    <row r="3975" spans="4:22">
      <c r="D3975" t="s">
        <v>507</v>
      </c>
      <c r="E3975" t="str">
        <f>VLOOKUP(D3975,'B-Business Capability'!B:H,5,FALSE)</f>
        <v>Product &amp; Software Development</v>
      </c>
      <c r="F3975" t="str">
        <f>VLOOKUP(D3975,'B-Business Capability'!B:H,6,FALSE)</f>
        <v>Engineering</v>
      </c>
      <c r="G3975" t="str">
        <f>VLOOKUP(D3975,'B-Business Capability'!B:H,7,FALSE)</f>
        <v>Construction &amp; Development</v>
      </c>
      <c r="I3975" t="s">
        <v>253</v>
      </c>
      <c r="J3975" t="s">
        <v>1698</v>
      </c>
      <c r="K3975" t="s">
        <v>967</v>
      </c>
      <c r="L3975" t="s">
        <v>1004</v>
      </c>
      <c r="M3975" t="str">
        <f>VLOOKUP(L3975,'A-Applications'!B:D,3,FALSE)</f>
        <v>Azure Developer CLI</v>
      </c>
      <c r="N3975" t="s">
        <v>53</v>
      </c>
      <c r="O3975" s="42" t="s">
        <v>54</v>
      </c>
      <c r="P3975" t="s">
        <v>407</v>
      </c>
      <c r="Q3975" t="str">
        <f>VLOOKUP(KamstrupData[[#This Row],[IdLevel123]],'B-Business Capability'!B:L,10,FALSE)</f>
        <v>Idea-to-Release (I2R)</v>
      </c>
      <c r="R3975">
        <f>VLOOKUP(KamstrupData[[#This Row],[IdLevel123]],'B-Business Capability'!B:L,11,FALSE)</f>
        <v>420</v>
      </c>
      <c r="T3975" t="s">
        <v>1700</v>
      </c>
      <c r="U3975" t="str">
        <f>_xlfn.CONCAT(KamstrupData[[#This Row],[CountryCode]],"_",KamstrupData[[#This Row],[Business Area]],"_",KamstrupData[[#This Row],[DepartmentTeam]])</f>
        <v>DK10_Water - Technology Software_Software</v>
      </c>
      <c r="V3975" t="str">
        <f>VLOOKUP(KamstrupData[[#This Row],[ORG_Concat]],'O-Organization'!F:H,3,FALSE)</f>
        <v>11105_DK10_Water_Water - Technology Software_Software</v>
      </c>
    </row>
    <row r="3976" spans="4:22">
      <c r="D3976" t="s">
        <v>507</v>
      </c>
      <c r="E3976" t="str">
        <f>VLOOKUP(D3976,'B-Business Capability'!B:H,5,FALSE)</f>
        <v>Product &amp; Software Development</v>
      </c>
      <c r="F3976" t="str">
        <f>VLOOKUP(D3976,'B-Business Capability'!B:H,6,FALSE)</f>
        <v>Engineering</v>
      </c>
      <c r="G3976" t="str">
        <f>VLOOKUP(D3976,'B-Business Capability'!B:H,7,FALSE)</f>
        <v>Construction &amp; Development</v>
      </c>
      <c r="I3976" t="s">
        <v>253</v>
      </c>
      <c r="J3976" t="s">
        <v>1698</v>
      </c>
      <c r="K3976" t="s">
        <v>967</v>
      </c>
      <c r="L3976" t="s">
        <v>1705</v>
      </c>
      <c r="M3976" t="str">
        <f>VLOOKUP(L3976,'A-Applications'!B:D,3,FALSE)</f>
        <v>Dos2unix</v>
      </c>
      <c r="N3976" t="s">
        <v>390</v>
      </c>
      <c r="O3976" s="42" t="s">
        <v>62</v>
      </c>
      <c r="P3976" t="s">
        <v>407</v>
      </c>
      <c r="Q3976" t="str">
        <f>VLOOKUP(KamstrupData[[#This Row],[IdLevel123]],'B-Business Capability'!B:L,10,FALSE)</f>
        <v>Idea-to-Release (I2R)</v>
      </c>
      <c r="R3976">
        <f>VLOOKUP(KamstrupData[[#This Row],[IdLevel123]],'B-Business Capability'!B:L,11,FALSE)</f>
        <v>420</v>
      </c>
      <c r="T3976" t="s">
        <v>1700</v>
      </c>
      <c r="U3976" t="str">
        <f>_xlfn.CONCAT(KamstrupData[[#This Row],[CountryCode]],"_",KamstrupData[[#This Row],[Business Area]],"_",KamstrupData[[#This Row],[DepartmentTeam]])</f>
        <v>DK10_Water - Technology Software_Software</v>
      </c>
      <c r="V3976" t="str">
        <f>VLOOKUP(KamstrupData[[#This Row],[ORG_Concat]],'O-Organization'!F:H,3,FALSE)</f>
        <v>11105_DK10_Water_Water - Technology Software_Software</v>
      </c>
    </row>
    <row r="3977" spans="4:22">
      <c r="D3977" t="s">
        <v>95</v>
      </c>
      <c r="E3977" t="str">
        <f>VLOOKUP(D3977,'B-Business Capability'!B:H,5,FALSE)</f>
        <v>Not mapped to capability</v>
      </c>
      <c r="F3977">
        <f>VLOOKUP(D3977,'B-Business Capability'!B:H,6,FALSE)</f>
        <v>0</v>
      </c>
      <c r="G3977">
        <f>VLOOKUP(D3977,'B-Business Capability'!B:H,7,FALSE)</f>
        <v>0</v>
      </c>
      <c r="I3977" t="s">
        <v>253</v>
      </c>
      <c r="J3977" t="s">
        <v>1698</v>
      </c>
      <c r="K3977" t="s">
        <v>967</v>
      </c>
      <c r="L3977" t="s">
        <v>339</v>
      </c>
      <c r="M3977" t="str">
        <f>VLOOKUP(L3977,'A-Applications'!B:D,3,FALSE)</f>
        <v>Flux</v>
      </c>
      <c r="N3977" t="s">
        <v>53</v>
      </c>
      <c r="O3977" s="42" t="s">
        <v>54</v>
      </c>
      <c r="P3977" t="s">
        <v>407</v>
      </c>
      <c r="Q3977" t="str">
        <f>VLOOKUP(KamstrupData[[#This Row],[IdLevel123]],'B-Business Capability'!B:L,10,FALSE)</f>
        <v>N/A</v>
      </c>
      <c r="R3977">
        <f>VLOOKUP(KamstrupData[[#This Row],[IdLevel123]],'B-Business Capability'!B:L,11,FALSE)</f>
        <v>0</v>
      </c>
      <c r="T3977" t="s">
        <v>1700</v>
      </c>
      <c r="U3977" t="str">
        <f>_xlfn.CONCAT(KamstrupData[[#This Row],[CountryCode]],"_",KamstrupData[[#This Row],[Business Area]],"_",KamstrupData[[#This Row],[DepartmentTeam]])</f>
        <v>DK10_Water - Technology Software_Software</v>
      </c>
      <c r="V3977" t="str">
        <f>VLOOKUP(KamstrupData[[#This Row],[ORG_Concat]],'O-Organization'!F:H,3,FALSE)</f>
        <v>11105_DK10_Water_Water - Technology Software_Software</v>
      </c>
    </row>
    <row r="3978" spans="4:22">
      <c r="D3978" t="s">
        <v>507</v>
      </c>
      <c r="E3978" t="str">
        <f>VLOOKUP(D3978,'B-Business Capability'!B:H,5,FALSE)</f>
        <v>Product &amp; Software Development</v>
      </c>
      <c r="F3978" t="str">
        <f>VLOOKUP(D3978,'B-Business Capability'!B:H,6,FALSE)</f>
        <v>Engineering</v>
      </c>
      <c r="G3978" t="str">
        <f>VLOOKUP(D3978,'B-Business Capability'!B:H,7,FALSE)</f>
        <v>Construction &amp; Development</v>
      </c>
      <c r="I3978" t="s">
        <v>253</v>
      </c>
      <c r="J3978" t="s">
        <v>1698</v>
      </c>
      <c r="K3978" t="s">
        <v>967</v>
      </c>
      <c r="L3978" t="s">
        <v>1706</v>
      </c>
      <c r="M3978" t="str">
        <f>VLOOKUP(L3978,'A-Applications'!B:D,3,FALSE)</f>
        <v>GnuPG</v>
      </c>
      <c r="N3978" t="s">
        <v>53</v>
      </c>
      <c r="O3978" s="42" t="s">
        <v>54</v>
      </c>
      <c r="P3978" t="s">
        <v>407</v>
      </c>
      <c r="Q3978" t="str">
        <f>VLOOKUP(KamstrupData[[#This Row],[IdLevel123]],'B-Business Capability'!B:L,10,FALSE)</f>
        <v>Idea-to-Release (I2R)</v>
      </c>
      <c r="R3978">
        <f>VLOOKUP(KamstrupData[[#This Row],[IdLevel123]],'B-Business Capability'!B:L,11,FALSE)</f>
        <v>420</v>
      </c>
      <c r="T3978" t="s">
        <v>1700</v>
      </c>
      <c r="U3978" t="str">
        <f>_xlfn.CONCAT(KamstrupData[[#This Row],[CountryCode]],"_",KamstrupData[[#This Row],[Business Area]],"_",KamstrupData[[#This Row],[DepartmentTeam]])</f>
        <v>DK10_Water - Technology Software_Software</v>
      </c>
      <c r="V3978" t="str">
        <f>VLOOKUP(KamstrupData[[#This Row],[ORG_Concat]],'O-Organization'!F:H,3,FALSE)</f>
        <v>11105_DK10_Water_Water - Technology Software_Software</v>
      </c>
    </row>
    <row r="3979" spans="4:22">
      <c r="D3979" t="s">
        <v>853</v>
      </c>
      <c r="E3979" t="str">
        <f>VLOOKUP(D3979,'B-Business Capability'!B:H,5,FALSE)</f>
        <v>Product &amp; Software Development</v>
      </c>
      <c r="F3979" t="str">
        <f>VLOOKUP(D3979,'B-Business Capability'!B:H,6,FALSE)</f>
        <v>Quality Management</v>
      </c>
      <c r="G3979" t="str">
        <f>VLOOKUP(D3979,'B-Business Capability'!B:H,7,FALSE)</f>
        <v>Manage Product Document</v>
      </c>
      <c r="I3979" t="s">
        <v>253</v>
      </c>
      <c r="J3979" t="s">
        <v>1698</v>
      </c>
      <c r="K3979" t="s">
        <v>967</v>
      </c>
      <c r="L3979" t="s">
        <v>1707</v>
      </c>
      <c r="M3979" t="str">
        <f>VLOOKUP(L3979,'A-Applications'!B:D,3,FALSE)</f>
        <v>Gpg4win</v>
      </c>
      <c r="N3979" t="s">
        <v>53</v>
      </c>
      <c r="O3979" s="42" t="s">
        <v>54</v>
      </c>
      <c r="P3979" t="s">
        <v>407</v>
      </c>
      <c r="Q3979" t="str">
        <f>VLOOKUP(KamstrupData[[#This Row],[IdLevel123]],'B-Business Capability'!B:L,10,FALSE)</f>
        <v>Idea-to-Release (I2R)</v>
      </c>
      <c r="R3979">
        <f>VLOOKUP(KamstrupData[[#This Row],[IdLevel123]],'B-Business Capability'!B:L,11,FALSE)</f>
        <v>904</v>
      </c>
      <c r="T3979" t="s">
        <v>1708</v>
      </c>
      <c r="U3979" t="str">
        <f>_xlfn.CONCAT(KamstrupData[[#This Row],[CountryCode]],"_",KamstrupData[[#This Row],[Business Area]],"_",KamstrupData[[#This Row],[DepartmentTeam]])</f>
        <v>DK10_Water - Technology Software_Software</v>
      </c>
      <c r="V3979" t="str">
        <f>VLOOKUP(KamstrupData[[#This Row],[ORG_Concat]],'O-Organization'!F:H,3,FALSE)</f>
        <v>11105_DK10_Water_Water - Technology Software_Software</v>
      </c>
    </row>
    <row r="3980" spans="4:22">
      <c r="D3980" t="s">
        <v>507</v>
      </c>
      <c r="E3980" t="str">
        <f>VLOOKUP(D3980,'B-Business Capability'!B:H,5,FALSE)</f>
        <v>Product &amp; Software Development</v>
      </c>
      <c r="F3980" t="str">
        <f>VLOOKUP(D3980,'B-Business Capability'!B:H,6,FALSE)</f>
        <v>Engineering</v>
      </c>
      <c r="G3980" t="str">
        <f>VLOOKUP(D3980,'B-Business Capability'!B:H,7,FALSE)</f>
        <v>Construction &amp; Development</v>
      </c>
      <c r="I3980" t="s">
        <v>253</v>
      </c>
      <c r="J3980" t="s">
        <v>1698</v>
      </c>
      <c r="K3980" t="s">
        <v>967</v>
      </c>
      <c r="L3980" t="s">
        <v>1709</v>
      </c>
      <c r="M3980" t="str">
        <f>VLOOKUP(L3980,'A-Applications'!B:D,3,FALSE)</f>
        <v>Headlamp</v>
      </c>
      <c r="N3980" t="s">
        <v>390</v>
      </c>
      <c r="O3980" s="42" t="s">
        <v>62</v>
      </c>
      <c r="P3980" t="s">
        <v>407</v>
      </c>
      <c r="Q3980" t="str">
        <f>VLOOKUP(KamstrupData[[#This Row],[IdLevel123]],'B-Business Capability'!B:L,10,FALSE)</f>
        <v>Idea-to-Release (I2R)</v>
      </c>
      <c r="R3980">
        <f>VLOOKUP(KamstrupData[[#This Row],[IdLevel123]],'B-Business Capability'!B:L,11,FALSE)</f>
        <v>420</v>
      </c>
      <c r="T3980" t="s">
        <v>1700</v>
      </c>
      <c r="U3980" t="str">
        <f>_xlfn.CONCAT(KamstrupData[[#This Row],[CountryCode]],"_",KamstrupData[[#This Row],[Business Area]],"_",KamstrupData[[#This Row],[DepartmentTeam]])</f>
        <v>DK10_Water - Technology Software_Software</v>
      </c>
      <c r="V3980" t="str">
        <f>VLOOKUP(KamstrupData[[#This Row],[ORG_Concat]],'O-Organization'!F:H,3,FALSE)</f>
        <v>11105_DK10_Water_Water - Technology Software_Software</v>
      </c>
    </row>
    <row r="3981" spans="4:22">
      <c r="D3981" t="s">
        <v>507</v>
      </c>
      <c r="E3981" t="str">
        <f>VLOOKUP(D3981,'B-Business Capability'!B:H,5,FALSE)</f>
        <v>Product &amp; Software Development</v>
      </c>
      <c r="F3981" t="str">
        <f>VLOOKUP(D3981,'B-Business Capability'!B:H,6,FALSE)</f>
        <v>Engineering</v>
      </c>
      <c r="G3981" t="str">
        <f>VLOOKUP(D3981,'B-Business Capability'!B:H,7,FALSE)</f>
        <v>Construction &amp; Development</v>
      </c>
      <c r="I3981" t="s">
        <v>253</v>
      </c>
      <c r="J3981" t="s">
        <v>1698</v>
      </c>
      <c r="K3981" t="s">
        <v>967</v>
      </c>
      <c r="L3981" t="s">
        <v>1005</v>
      </c>
      <c r="M3981" t="str">
        <f>VLOOKUP(L3981,'A-Applications'!B:D,3,FALSE)</f>
        <v>Helm</v>
      </c>
      <c r="N3981" t="s">
        <v>53</v>
      </c>
      <c r="O3981" s="42" t="s">
        <v>54</v>
      </c>
      <c r="P3981" t="s">
        <v>407</v>
      </c>
      <c r="Q3981" t="str">
        <f>VLOOKUP(KamstrupData[[#This Row],[IdLevel123]],'B-Business Capability'!B:L,10,FALSE)</f>
        <v>Idea-to-Release (I2R)</v>
      </c>
      <c r="R3981">
        <f>VLOOKUP(KamstrupData[[#This Row],[IdLevel123]],'B-Business Capability'!B:L,11,FALSE)</f>
        <v>420</v>
      </c>
      <c r="T3981" t="s">
        <v>1700</v>
      </c>
      <c r="U3981" t="str">
        <f>_xlfn.CONCAT(KamstrupData[[#This Row],[CountryCode]],"_",KamstrupData[[#This Row],[Business Area]],"_",KamstrupData[[#This Row],[DepartmentTeam]])</f>
        <v>DK10_Water - Technology Software_Software</v>
      </c>
      <c r="V3981" t="str">
        <f>VLOOKUP(KamstrupData[[#This Row],[ORG_Concat]],'O-Organization'!F:H,3,FALSE)</f>
        <v>11105_DK10_Water_Water - Technology Software_Software</v>
      </c>
    </row>
    <row r="3982" spans="4:22">
      <c r="D3982" t="s">
        <v>507</v>
      </c>
      <c r="E3982" t="str">
        <f>VLOOKUP(D3982,'B-Business Capability'!B:H,5,FALSE)</f>
        <v>Product &amp; Software Development</v>
      </c>
      <c r="F3982" t="str">
        <f>VLOOKUP(D3982,'B-Business Capability'!B:H,6,FALSE)</f>
        <v>Engineering</v>
      </c>
      <c r="G3982" t="str">
        <f>VLOOKUP(D3982,'B-Business Capability'!B:H,7,FALSE)</f>
        <v>Construction &amp; Development</v>
      </c>
      <c r="I3982" t="s">
        <v>253</v>
      </c>
      <c r="J3982" t="s">
        <v>1698</v>
      </c>
      <c r="K3982" t="s">
        <v>967</v>
      </c>
      <c r="L3982" t="s">
        <v>1710</v>
      </c>
      <c r="M3982" t="str">
        <f>VLOOKUP(L3982,'A-Applications'!B:D,3,FALSE)</f>
        <v>IDLE (Python editor)</v>
      </c>
      <c r="N3982" t="s">
        <v>53</v>
      </c>
      <c r="O3982" s="42" t="s">
        <v>62</v>
      </c>
      <c r="P3982" t="s">
        <v>407</v>
      </c>
      <c r="Q3982" t="str">
        <f>VLOOKUP(KamstrupData[[#This Row],[IdLevel123]],'B-Business Capability'!B:L,10,FALSE)</f>
        <v>Idea-to-Release (I2R)</v>
      </c>
      <c r="R3982">
        <f>VLOOKUP(KamstrupData[[#This Row],[IdLevel123]],'B-Business Capability'!B:L,11,FALSE)</f>
        <v>420</v>
      </c>
      <c r="T3982" t="s">
        <v>1700</v>
      </c>
      <c r="U3982" t="str">
        <f>_xlfn.CONCAT(KamstrupData[[#This Row],[CountryCode]],"_",KamstrupData[[#This Row],[Business Area]],"_",KamstrupData[[#This Row],[DepartmentTeam]])</f>
        <v>DK10_Water - Technology Software_Software</v>
      </c>
      <c r="V3982" t="str">
        <f>VLOOKUP(KamstrupData[[#This Row],[ORG_Concat]],'O-Organization'!F:H,3,FALSE)</f>
        <v>11105_DK10_Water_Water - Technology Software_Software</v>
      </c>
    </row>
    <row r="3983" spans="4:22">
      <c r="D3983" t="s">
        <v>507</v>
      </c>
      <c r="E3983" t="str">
        <f>VLOOKUP(D3983,'B-Business Capability'!B:H,5,FALSE)</f>
        <v>Product &amp; Software Development</v>
      </c>
      <c r="F3983" t="str">
        <f>VLOOKUP(D3983,'B-Business Capability'!B:H,6,FALSE)</f>
        <v>Engineering</v>
      </c>
      <c r="G3983" t="str">
        <f>VLOOKUP(D3983,'B-Business Capability'!B:H,7,FALSE)</f>
        <v>Construction &amp; Development</v>
      </c>
      <c r="I3983" t="s">
        <v>253</v>
      </c>
      <c r="J3983" t="s">
        <v>1698</v>
      </c>
      <c r="K3983" t="s">
        <v>967</v>
      </c>
      <c r="L3983" t="s">
        <v>1006</v>
      </c>
      <c r="M3983" t="str">
        <f>VLOOKUP(L3983,'A-Applications'!B:D,3,FALSE)</f>
        <v>Istioctl</v>
      </c>
      <c r="N3983" t="s">
        <v>53</v>
      </c>
      <c r="O3983" s="42" t="s">
        <v>54</v>
      </c>
      <c r="P3983" t="s">
        <v>407</v>
      </c>
      <c r="Q3983" t="str">
        <f>VLOOKUP(KamstrupData[[#This Row],[IdLevel123]],'B-Business Capability'!B:L,10,FALSE)</f>
        <v>Idea-to-Release (I2R)</v>
      </c>
      <c r="R3983">
        <f>VLOOKUP(KamstrupData[[#This Row],[IdLevel123]],'B-Business Capability'!B:L,11,FALSE)</f>
        <v>420</v>
      </c>
      <c r="T3983" t="s">
        <v>1700</v>
      </c>
      <c r="U3983" t="str">
        <f>_xlfn.CONCAT(KamstrupData[[#This Row],[CountryCode]],"_",KamstrupData[[#This Row],[Business Area]],"_",KamstrupData[[#This Row],[DepartmentTeam]])</f>
        <v>DK10_Water - Technology Software_Software</v>
      </c>
      <c r="V3983" t="str">
        <f>VLOOKUP(KamstrupData[[#This Row],[ORG_Concat]],'O-Organization'!F:H,3,FALSE)</f>
        <v>11105_DK10_Water_Water - Technology Software_Software</v>
      </c>
    </row>
    <row r="3984" spans="4:22">
      <c r="D3984" t="s">
        <v>507</v>
      </c>
      <c r="E3984" t="str">
        <f>VLOOKUP(D3984,'B-Business Capability'!B:H,5,FALSE)</f>
        <v>Product &amp; Software Development</v>
      </c>
      <c r="F3984" t="str">
        <f>VLOOKUP(D3984,'B-Business Capability'!B:H,6,FALSE)</f>
        <v>Engineering</v>
      </c>
      <c r="G3984" t="str">
        <f>VLOOKUP(D3984,'B-Business Capability'!B:H,7,FALSE)</f>
        <v>Construction &amp; Development</v>
      </c>
      <c r="I3984" t="s">
        <v>253</v>
      </c>
      <c r="J3984" t="s">
        <v>1698</v>
      </c>
      <c r="K3984" t="s">
        <v>967</v>
      </c>
      <c r="L3984" t="s">
        <v>533</v>
      </c>
      <c r="M3984" t="str">
        <f>VLOOKUP(L3984,'A-Applications'!B:D,3,FALSE)</f>
        <v>Jetbrains Rider</v>
      </c>
      <c r="N3984" t="s">
        <v>53</v>
      </c>
      <c r="O3984" s="42" t="s">
        <v>54</v>
      </c>
      <c r="P3984" t="s">
        <v>407</v>
      </c>
      <c r="Q3984" t="str">
        <f>VLOOKUP(KamstrupData[[#This Row],[IdLevel123]],'B-Business Capability'!B:L,10,FALSE)</f>
        <v>Idea-to-Release (I2R)</v>
      </c>
      <c r="R3984">
        <f>VLOOKUP(KamstrupData[[#This Row],[IdLevel123]],'B-Business Capability'!B:L,11,FALSE)</f>
        <v>420</v>
      </c>
      <c r="T3984" t="s">
        <v>1700</v>
      </c>
      <c r="U3984" t="str">
        <f>_xlfn.CONCAT(KamstrupData[[#This Row],[CountryCode]],"_",KamstrupData[[#This Row],[Business Area]],"_",KamstrupData[[#This Row],[DepartmentTeam]])</f>
        <v>DK10_Water - Technology Software_Software</v>
      </c>
      <c r="V3984" t="str">
        <f>VLOOKUP(KamstrupData[[#This Row],[ORG_Concat]],'O-Organization'!F:H,3,FALSE)</f>
        <v>11105_DK10_Water_Water - Technology Software_Software</v>
      </c>
    </row>
    <row r="3985" spans="4:22">
      <c r="D3985" t="s">
        <v>507</v>
      </c>
      <c r="E3985" t="str">
        <f>VLOOKUP(D3985,'B-Business Capability'!B:H,5,FALSE)</f>
        <v>Product &amp; Software Development</v>
      </c>
      <c r="F3985" t="str">
        <f>VLOOKUP(D3985,'B-Business Capability'!B:H,6,FALSE)</f>
        <v>Engineering</v>
      </c>
      <c r="G3985" t="str">
        <f>VLOOKUP(D3985,'B-Business Capability'!B:H,7,FALSE)</f>
        <v>Construction &amp; Development</v>
      </c>
      <c r="I3985" t="s">
        <v>253</v>
      </c>
      <c r="J3985" t="s">
        <v>1698</v>
      </c>
      <c r="K3985" t="s">
        <v>967</v>
      </c>
      <c r="L3985" t="s">
        <v>534</v>
      </c>
      <c r="M3985" t="str">
        <f>VLOOKUP(L3985,'A-Applications'!B:D,3,FALSE)</f>
        <v>Kubectl</v>
      </c>
      <c r="N3985" t="s">
        <v>53</v>
      </c>
      <c r="O3985" s="42" t="s">
        <v>54</v>
      </c>
      <c r="P3985" t="s">
        <v>407</v>
      </c>
      <c r="Q3985" t="str">
        <f>VLOOKUP(KamstrupData[[#This Row],[IdLevel123]],'B-Business Capability'!B:L,10,FALSE)</f>
        <v>Idea-to-Release (I2R)</v>
      </c>
      <c r="R3985">
        <f>VLOOKUP(KamstrupData[[#This Row],[IdLevel123]],'B-Business Capability'!B:L,11,FALSE)</f>
        <v>420</v>
      </c>
      <c r="T3985" t="s">
        <v>1700</v>
      </c>
      <c r="U3985" t="str">
        <f>_xlfn.CONCAT(KamstrupData[[#This Row],[CountryCode]],"_",KamstrupData[[#This Row],[Business Area]],"_",KamstrupData[[#This Row],[DepartmentTeam]])</f>
        <v>DK10_Water - Technology Software_Software</v>
      </c>
      <c r="V3985" t="str">
        <f>VLOOKUP(KamstrupData[[#This Row],[ORG_Concat]],'O-Organization'!F:H,3,FALSE)</f>
        <v>11105_DK10_Water_Water - Technology Software_Software</v>
      </c>
    </row>
    <row r="3986" spans="4:22">
      <c r="D3986" t="s">
        <v>507</v>
      </c>
      <c r="E3986" t="str">
        <f>VLOOKUP(D3986,'B-Business Capability'!B:H,5,FALSE)</f>
        <v>Product &amp; Software Development</v>
      </c>
      <c r="F3986" t="str">
        <f>VLOOKUP(D3986,'B-Business Capability'!B:H,6,FALSE)</f>
        <v>Engineering</v>
      </c>
      <c r="G3986" t="str">
        <f>VLOOKUP(D3986,'B-Business Capability'!B:H,7,FALSE)</f>
        <v>Construction &amp; Development</v>
      </c>
      <c r="I3986" t="s">
        <v>253</v>
      </c>
      <c r="J3986" t="s">
        <v>1698</v>
      </c>
      <c r="K3986" t="s">
        <v>967</v>
      </c>
      <c r="L3986" t="s">
        <v>1007</v>
      </c>
      <c r="M3986" t="str">
        <f>VLOOKUP(L3986,'A-Applications'!B:D,3,FALSE)</f>
        <v>Log Parser</v>
      </c>
      <c r="N3986" t="s">
        <v>53</v>
      </c>
      <c r="O3986" s="42" t="s">
        <v>54</v>
      </c>
      <c r="P3986" t="s">
        <v>407</v>
      </c>
      <c r="Q3986" t="str">
        <f>VLOOKUP(KamstrupData[[#This Row],[IdLevel123]],'B-Business Capability'!B:L,10,FALSE)</f>
        <v>Idea-to-Release (I2R)</v>
      </c>
      <c r="R3986">
        <f>VLOOKUP(KamstrupData[[#This Row],[IdLevel123]],'B-Business Capability'!B:L,11,FALSE)</f>
        <v>420</v>
      </c>
      <c r="T3986" t="s">
        <v>1700</v>
      </c>
      <c r="U3986" t="str">
        <f>_xlfn.CONCAT(KamstrupData[[#This Row],[CountryCode]],"_",KamstrupData[[#This Row],[Business Area]],"_",KamstrupData[[#This Row],[DepartmentTeam]])</f>
        <v>DK10_Water - Technology Software_Software</v>
      </c>
      <c r="V3986" t="str">
        <f>VLOOKUP(KamstrupData[[#This Row],[ORG_Concat]],'O-Organization'!F:H,3,FALSE)</f>
        <v>11105_DK10_Water_Water - Technology Software_Software</v>
      </c>
    </row>
    <row r="3987" spans="4:22">
      <c r="D3987" t="s">
        <v>507</v>
      </c>
      <c r="E3987" t="str">
        <f>VLOOKUP(D3987,'B-Business Capability'!B:H,5,FALSE)</f>
        <v>Product &amp; Software Development</v>
      </c>
      <c r="F3987" t="str">
        <f>VLOOKUP(D3987,'B-Business Capability'!B:H,6,FALSE)</f>
        <v>Engineering</v>
      </c>
      <c r="G3987" t="str">
        <f>VLOOKUP(D3987,'B-Business Capability'!B:H,7,FALSE)</f>
        <v>Construction &amp; Development</v>
      </c>
      <c r="I3987" t="s">
        <v>253</v>
      </c>
      <c r="J3987" t="s">
        <v>1698</v>
      </c>
      <c r="K3987" t="s">
        <v>967</v>
      </c>
      <c r="L3987" t="s">
        <v>1711</v>
      </c>
      <c r="M3987" t="str">
        <f>VLOOKUP(L3987,'A-Applications'!B:D,3,FALSE)</f>
        <v>Mqttx</v>
      </c>
      <c r="N3987" t="s">
        <v>53</v>
      </c>
      <c r="O3987" s="42" t="s">
        <v>62</v>
      </c>
      <c r="P3987" t="s">
        <v>407</v>
      </c>
      <c r="Q3987" t="str">
        <f>VLOOKUP(KamstrupData[[#This Row],[IdLevel123]],'B-Business Capability'!B:L,10,FALSE)</f>
        <v>Idea-to-Release (I2R)</v>
      </c>
      <c r="R3987">
        <f>VLOOKUP(KamstrupData[[#This Row],[IdLevel123]],'B-Business Capability'!B:L,11,FALSE)</f>
        <v>420</v>
      </c>
      <c r="T3987" t="s">
        <v>1700</v>
      </c>
      <c r="U3987" t="str">
        <f>_xlfn.CONCAT(KamstrupData[[#This Row],[CountryCode]],"_",KamstrupData[[#This Row],[Business Area]],"_",KamstrupData[[#This Row],[DepartmentTeam]])</f>
        <v>DK10_Water - Technology Software_Software</v>
      </c>
      <c r="V3987" t="str">
        <f>VLOOKUP(KamstrupData[[#This Row],[ORG_Concat]],'O-Organization'!F:H,3,FALSE)</f>
        <v>11105_DK10_Water_Water - Technology Software_Software</v>
      </c>
    </row>
    <row r="3988" spans="4:22">
      <c r="D3988" t="s">
        <v>985</v>
      </c>
      <c r="E3988" t="str">
        <f>VLOOKUP(D3988,'B-Business Capability'!B:H,5,FALSE)</f>
        <v>OT Hosting</v>
      </c>
      <c r="F3988" t="str">
        <f>VLOOKUP(D3988,'B-Business Capability'!B:H,6,FALSE)</f>
        <v>OT Operations &amp; Service</v>
      </c>
      <c r="G3988" t="str">
        <f>VLOOKUP(D3988,'B-Business Capability'!B:H,7,FALSE)</f>
        <v>Third-Party Software</v>
      </c>
      <c r="I3988" t="s">
        <v>253</v>
      </c>
      <c r="J3988" t="s">
        <v>1698</v>
      </c>
      <c r="K3988" t="s">
        <v>967</v>
      </c>
      <c r="L3988" t="s">
        <v>1712</v>
      </c>
      <c r="M3988" t="str">
        <f>VLOOKUP(L3988,'A-Applications'!B:D,3,FALSE)</f>
        <v>OpenTelemetry Collector Builder</v>
      </c>
      <c r="N3988" t="s">
        <v>53</v>
      </c>
      <c r="O3988" s="42" t="s">
        <v>54</v>
      </c>
      <c r="P3988" t="s">
        <v>407</v>
      </c>
      <c r="Q3988" t="str">
        <f>VLOOKUP(KamstrupData[[#This Row],[IdLevel123]],'B-Business Capability'!B:L,10,FALSE)</f>
        <v>N/A</v>
      </c>
      <c r="R3988">
        <f>VLOOKUP(KamstrupData[[#This Row],[IdLevel123]],'B-Business Capability'!B:L,11,FALSE)</f>
        <v>0</v>
      </c>
      <c r="T3988" t="s">
        <v>1700</v>
      </c>
      <c r="U3988" t="str">
        <f>_xlfn.CONCAT(KamstrupData[[#This Row],[CountryCode]],"_",KamstrupData[[#This Row],[Business Area]],"_",KamstrupData[[#This Row],[DepartmentTeam]])</f>
        <v>DK10_Water - Technology Software_Software</v>
      </c>
      <c r="V3988" t="str">
        <f>VLOOKUP(KamstrupData[[#This Row],[ORG_Concat]],'O-Organization'!F:H,3,FALSE)</f>
        <v>11105_DK10_Water_Water - Technology Software_Software</v>
      </c>
    </row>
    <row r="3989" spans="4:22">
      <c r="D3989" t="s">
        <v>507</v>
      </c>
      <c r="E3989" t="str">
        <f>VLOOKUP(D3989,'B-Business Capability'!B:H,5,FALSE)</f>
        <v>Product &amp; Software Development</v>
      </c>
      <c r="F3989" t="str">
        <f>VLOOKUP(D3989,'B-Business Capability'!B:H,6,FALSE)</f>
        <v>Engineering</v>
      </c>
      <c r="G3989" t="str">
        <f>VLOOKUP(D3989,'B-Business Capability'!B:H,7,FALSE)</f>
        <v>Construction &amp; Development</v>
      </c>
      <c r="I3989" t="s">
        <v>253</v>
      </c>
      <c r="J3989" t="s">
        <v>1698</v>
      </c>
      <c r="K3989" t="s">
        <v>967</v>
      </c>
      <c r="L3989" t="s">
        <v>1713</v>
      </c>
      <c r="M3989" t="str">
        <f>VLOOKUP(L3989,'A-Applications'!B:D,3,FALSE)</f>
        <v>PgAdmin</v>
      </c>
      <c r="N3989" t="s">
        <v>53</v>
      </c>
      <c r="O3989" s="42" t="s">
        <v>54</v>
      </c>
      <c r="P3989" t="s">
        <v>407</v>
      </c>
      <c r="Q3989" t="str">
        <f>VLOOKUP(KamstrupData[[#This Row],[IdLevel123]],'B-Business Capability'!B:L,10,FALSE)</f>
        <v>Idea-to-Release (I2R)</v>
      </c>
      <c r="R3989">
        <f>VLOOKUP(KamstrupData[[#This Row],[IdLevel123]],'B-Business Capability'!B:L,11,FALSE)</f>
        <v>420</v>
      </c>
      <c r="T3989" t="s">
        <v>1700</v>
      </c>
      <c r="U3989" t="str">
        <f>_xlfn.CONCAT(KamstrupData[[#This Row],[CountryCode]],"_",KamstrupData[[#This Row],[Business Area]],"_",KamstrupData[[#This Row],[DepartmentTeam]])</f>
        <v>DK10_Water - Technology Software_Software</v>
      </c>
      <c r="V3989" t="str">
        <f>VLOOKUP(KamstrupData[[#This Row],[ORG_Concat]],'O-Organization'!F:H,3,FALSE)</f>
        <v>11105_DK10_Water_Water - Technology Software_Software</v>
      </c>
    </row>
    <row r="3990" spans="4:22">
      <c r="D3990" t="s">
        <v>507</v>
      </c>
      <c r="E3990" t="str">
        <f>VLOOKUP(D3990,'B-Business Capability'!B:H,5,FALSE)</f>
        <v>Product &amp; Software Development</v>
      </c>
      <c r="F3990" t="str">
        <f>VLOOKUP(D3990,'B-Business Capability'!B:H,6,FALSE)</f>
        <v>Engineering</v>
      </c>
      <c r="G3990" t="str">
        <f>VLOOKUP(D3990,'B-Business Capability'!B:H,7,FALSE)</f>
        <v>Construction &amp; Development</v>
      </c>
      <c r="I3990" t="s">
        <v>253</v>
      </c>
      <c r="J3990" t="s">
        <v>1698</v>
      </c>
      <c r="K3990" t="s">
        <v>967</v>
      </c>
      <c r="L3990" t="s">
        <v>1173</v>
      </c>
      <c r="M3990" t="str">
        <f>VLOOKUP(L3990,'A-Applications'!B:D,3,FALSE)</f>
        <v>PostgressSQL</v>
      </c>
      <c r="N3990" t="s">
        <v>53</v>
      </c>
      <c r="O3990" s="42" t="s">
        <v>54</v>
      </c>
      <c r="P3990" t="s">
        <v>407</v>
      </c>
      <c r="Q3990" t="str">
        <f>VLOOKUP(KamstrupData[[#This Row],[IdLevel123]],'B-Business Capability'!B:L,10,FALSE)</f>
        <v>Idea-to-Release (I2R)</v>
      </c>
      <c r="R3990">
        <f>VLOOKUP(KamstrupData[[#This Row],[IdLevel123]],'B-Business Capability'!B:L,11,FALSE)</f>
        <v>420</v>
      </c>
      <c r="T3990" t="s">
        <v>1700</v>
      </c>
      <c r="U3990" t="str">
        <f>_xlfn.CONCAT(KamstrupData[[#This Row],[CountryCode]],"_",KamstrupData[[#This Row],[Business Area]],"_",KamstrupData[[#This Row],[DepartmentTeam]])</f>
        <v>DK10_Water - Technology Software_Software</v>
      </c>
      <c r="V3990" t="str">
        <f>VLOOKUP(KamstrupData[[#This Row],[ORG_Concat]],'O-Organization'!F:H,3,FALSE)</f>
        <v>11105_DK10_Water_Water - Technology Software_Software</v>
      </c>
    </row>
    <row r="3991" spans="4:22">
      <c r="D3991" t="s">
        <v>507</v>
      </c>
      <c r="E3991" t="str">
        <f>VLOOKUP(D3991,'B-Business Capability'!B:H,5,FALSE)</f>
        <v>Product &amp; Software Development</v>
      </c>
      <c r="F3991" t="str">
        <f>VLOOKUP(D3991,'B-Business Capability'!B:H,6,FALSE)</f>
        <v>Engineering</v>
      </c>
      <c r="G3991" t="str">
        <f>VLOOKUP(D3991,'B-Business Capability'!B:H,7,FALSE)</f>
        <v>Construction &amp; Development</v>
      </c>
      <c r="I3991" t="s">
        <v>253</v>
      </c>
      <c r="J3991" t="s">
        <v>1698</v>
      </c>
      <c r="K3991" t="s">
        <v>967</v>
      </c>
      <c r="L3991" t="s">
        <v>470</v>
      </c>
      <c r="M3991" t="str">
        <f>VLOOKUP(L3991,'A-Applications'!B:D,3,FALSE)</f>
        <v>Terraform</v>
      </c>
      <c r="N3991" t="s">
        <v>53</v>
      </c>
      <c r="O3991" s="42" t="s">
        <v>54</v>
      </c>
      <c r="P3991" t="s">
        <v>407</v>
      </c>
      <c r="Q3991" t="str">
        <f>VLOOKUP(KamstrupData[[#This Row],[IdLevel123]],'B-Business Capability'!B:L,10,FALSE)</f>
        <v>Idea-to-Release (I2R)</v>
      </c>
      <c r="R3991">
        <f>VLOOKUP(KamstrupData[[#This Row],[IdLevel123]],'B-Business Capability'!B:L,11,FALSE)</f>
        <v>420</v>
      </c>
      <c r="T3991" t="s">
        <v>1700</v>
      </c>
      <c r="U3991" t="str">
        <f>_xlfn.CONCAT(KamstrupData[[#This Row],[CountryCode]],"_",KamstrupData[[#This Row],[Business Area]],"_",KamstrupData[[#This Row],[DepartmentTeam]])</f>
        <v>DK10_Water - Technology Software_Software</v>
      </c>
      <c r="V3991" t="str">
        <f>VLOOKUP(KamstrupData[[#This Row],[ORG_Concat]],'O-Organization'!F:H,3,FALSE)</f>
        <v>11105_DK10_Water_Water - Technology Software_Software</v>
      </c>
    </row>
    <row r="3992" spans="4:22">
      <c r="D3992" t="s">
        <v>866</v>
      </c>
      <c r="E3992" t="str">
        <f>VLOOKUP(D3992,'B-Business Capability'!B:H,5,FALSE)</f>
        <v>Product &amp; Software Development</v>
      </c>
      <c r="F3992" t="str">
        <f>VLOOKUP(D3992,'B-Business Capability'!B:H,6,FALSE)</f>
        <v>Quality Management</v>
      </c>
      <c r="G3992" t="str">
        <f>VLOOKUP(D3992,'B-Business Capability'!B:H,7,FALSE)</f>
        <v>Track Quality</v>
      </c>
      <c r="I3992" t="s">
        <v>253</v>
      </c>
      <c r="J3992" t="s">
        <v>1698</v>
      </c>
      <c r="K3992" t="s">
        <v>967</v>
      </c>
      <c r="L3992" t="s">
        <v>1714</v>
      </c>
      <c r="M3992" t="str">
        <f>VLOOKUP(L3992,'A-Applications'!B:D,3,FALSE)</f>
        <v>Trivy</v>
      </c>
      <c r="N3992" t="s">
        <v>53</v>
      </c>
      <c r="O3992" s="42" t="s">
        <v>54</v>
      </c>
      <c r="P3992" t="s">
        <v>407</v>
      </c>
      <c r="Q3992" t="str">
        <f>VLOOKUP(KamstrupData[[#This Row],[IdLevel123]],'B-Business Capability'!B:L,10,FALSE)</f>
        <v>Idea-to-Release (I2R)</v>
      </c>
      <c r="R3992">
        <f>VLOOKUP(KamstrupData[[#This Row],[IdLevel123]],'B-Business Capability'!B:L,11,FALSE)</f>
        <v>908</v>
      </c>
      <c r="T3992" t="s">
        <v>1700</v>
      </c>
      <c r="U3992" t="str">
        <f>_xlfn.CONCAT(KamstrupData[[#This Row],[CountryCode]],"_",KamstrupData[[#This Row],[Business Area]],"_",KamstrupData[[#This Row],[DepartmentTeam]])</f>
        <v>DK10_Water - Technology Software_Software</v>
      </c>
      <c r="V3992" t="str">
        <f>VLOOKUP(KamstrupData[[#This Row],[ORG_Concat]],'O-Organization'!F:H,3,FALSE)</f>
        <v>11105_DK10_Water_Water - Technology Software_Software</v>
      </c>
    </row>
    <row r="3993" spans="4:22">
      <c r="D3993" t="s">
        <v>507</v>
      </c>
      <c r="E3993" t="str">
        <f>VLOOKUP(D3993,'B-Business Capability'!B:H,5,FALSE)</f>
        <v>Product &amp; Software Development</v>
      </c>
      <c r="F3993" t="str">
        <f>VLOOKUP(D3993,'B-Business Capability'!B:H,6,FALSE)</f>
        <v>Engineering</v>
      </c>
      <c r="G3993" t="str">
        <f>VLOOKUP(D3993,'B-Business Capability'!B:H,7,FALSE)</f>
        <v>Construction &amp; Development</v>
      </c>
      <c r="I3993" t="s">
        <v>253</v>
      </c>
      <c r="J3993" t="s">
        <v>1698</v>
      </c>
      <c r="K3993" t="s">
        <v>967</v>
      </c>
      <c r="L3993" t="s">
        <v>472</v>
      </c>
      <c r="M3993" t="str">
        <f>VLOOKUP(L3993,'A-Applications'!B:D,3,FALSE)</f>
        <v>WSL2</v>
      </c>
      <c r="N3993" t="s">
        <v>53</v>
      </c>
      <c r="O3993" s="42" t="s">
        <v>54</v>
      </c>
      <c r="P3993" t="s">
        <v>407</v>
      </c>
      <c r="Q3993" t="str">
        <f>VLOOKUP(KamstrupData[[#This Row],[IdLevel123]],'B-Business Capability'!B:L,10,FALSE)</f>
        <v>Idea-to-Release (I2R)</v>
      </c>
      <c r="R3993">
        <f>VLOOKUP(KamstrupData[[#This Row],[IdLevel123]],'B-Business Capability'!B:L,11,FALSE)</f>
        <v>420</v>
      </c>
      <c r="T3993" t="s">
        <v>1700</v>
      </c>
      <c r="U3993" t="str">
        <f>_xlfn.CONCAT(KamstrupData[[#This Row],[CountryCode]],"_",KamstrupData[[#This Row],[Business Area]],"_",KamstrupData[[#This Row],[DepartmentTeam]])</f>
        <v>DK10_Water - Technology Software_Software</v>
      </c>
      <c r="V3993" t="str">
        <f>VLOOKUP(KamstrupData[[#This Row],[ORG_Concat]],'O-Organization'!F:H,3,FALSE)</f>
        <v>11105_DK10_Water_Water - Technology Software_Software</v>
      </c>
    </row>
    <row r="3994" spans="4:22">
      <c r="D3994" t="s">
        <v>507</v>
      </c>
      <c r="E3994" t="str">
        <f>VLOOKUP(D3994,'B-Business Capability'!B:H,5,FALSE)</f>
        <v>Product &amp; Software Development</v>
      </c>
      <c r="F3994" t="str">
        <f>VLOOKUP(D3994,'B-Business Capability'!B:H,6,FALSE)</f>
        <v>Engineering</v>
      </c>
      <c r="G3994" t="str">
        <f>VLOOKUP(D3994,'B-Business Capability'!B:H,7,FALSE)</f>
        <v>Construction &amp; Development</v>
      </c>
      <c r="I3994" t="s">
        <v>253</v>
      </c>
      <c r="J3994" t="s">
        <v>1698</v>
      </c>
      <c r="K3994" t="s">
        <v>967</v>
      </c>
      <c r="L3994" t="s">
        <v>472</v>
      </c>
      <c r="M3994" t="str">
        <f>VLOOKUP(L3994,'A-Applications'!B:D,3,FALSE)</f>
        <v>WSL2</v>
      </c>
      <c r="N3994" t="s">
        <v>53</v>
      </c>
      <c r="O3994" s="42" t="s">
        <v>54</v>
      </c>
      <c r="P3994" t="s">
        <v>407</v>
      </c>
      <c r="Q3994" t="str">
        <f>VLOOKUP(KamstrupData[[#This Row],[IdLevel123]],'B-Business Capability'!B:L,10,FALSE)</f>
        <v>Idea-to-Release (I2R)</v>
      </c>
      <c r="R3994">
        <f>VLOOKUP(KamstrupData[[#This Row],[IdLevel123]],'B-Business Capability'!B:L,11,FALSE)</f>
        <v>420</v>
      </c>
      <c r="T3994" t="s">
        <v>1700</v>
      </c>
      <c r="U3994" t="str">
        <f>_xlfn.CONCAT(KamstrupData[[#This Row],[CountryCode]],"_",KamstrupData[[#This Row],[Business Area]],"_",KamstrupData[[#This Row],[DepartmentTeam]])</f>
        <v>DK10_Water - Technology Software_Software</v>
      </c>
      <c r="V3994" t="str">
        <f>VLOOKUP(KamstrupData[[#This Row],[ORG_Concat]],'O-Organization'!F:H,3,FALSE)</f>
        <v>11105_DK10_Water_Water - Technology Software_Software</v>
      </c>
    </row>
    <row r="3995" spans="4:22">
      <c r="D3995" t="s">
        <v>907</v>
      </c>
      <c r="E3995" t="str">
        <f>VLOOKUP(D3995,'B-Business Capability'!B:H,5,FALSE)</f>
        <v>Product &amp; Software Development</v>
      </c>
      <c r="F3995">
        <f>VLOOKUP(D3995,'B-Business Capability'!B:H,6,FALSE)</f>
        <v>0</v>
      </c>
      <c r="G3995">
        <f>VLOOKUP(D3995,'B-Business Capability'!B:H,7,FALSE)</f>
        <v>0</v>
      </c>
      <c r="I3995" t="s">
        <v>253</v>
      </c>
      <c r="J3995" t="s">
        <v>1698</v>
      </c>
      <c r="K3995" t="s">
        <v>967</v>
      </c>
      <c r="L3995" t="s">
        <v>1715</v>
      </c>
      <c r="M3995" t="str">
        <f>VLOOKUP(L3995,'A-Applications'!B:D,3,FALSE)</f>
        <v>YubiKey Manager - FIDO2 keys</v>
      </c>
      <c r="N3995" t="s">
        <v>53</v>
      </c>
      <c r="O3995" s="42" t="s">
        <v>62</v>
      </c>
      <c r="P3995" t="s">
        <v>407</v>
      </c>
      <c r="Q3995" t="str">
        <f>VLOOKUP(KamstrupData[[#This Row],[IdLevel123]],'B-Business Capability'!B:L,10,FALSE)</f>
        <v>Idea-to-Release (I2R)</v>
      </c>
      <c r="R3995">
        <f>VLOOKUP(KamstrupData[[#This Row],[IdLevel123]],'B-Business Capability'!B:L,11,FALSE)</f>
        <v>100</v>
      </c>
      <c r="T3995" t="s">
        <v>1700</v>
      </c>
      <c r="U3995" t="str">
        <f>_xlfn.CONCAT(KamstrupData[[#This Row],[CountryCode]],"_",KamstrupData[[#This Row],[Business Area]],"_",KamstrupData[[#This Row],[DepartmentTeam]])</f>
        <v>DK10_Water - Technology Software_Software</v>
      </c>
      <c r="V3995" t="str">
        <f>VLOOKUP(KamstrupData[[#This Row],[ORG_Concat]],'O-Organization'!F:H,3,FALSE)</f>
        <v>11105_DK10_Water_Water - Technology Software_Software</v>
      </c>
    </row>
    <row r="3996" spans="4:22">
      <c r="D3996" t="s">
        <v>507</v>
      </c>
      <c r="E3996" t="str">
        <f>VLOOKUP(D3996,'B-Business Capability'!B:H,5,FALSE)</f>
        <v>Product &amp; Software Development</v>
      </c>
      <c r="F3996" t="str">
        <f>VLOOKUP(D3996,'B-Business Capability'!B:H,6,FALSE)</f>
        <v>Engineering</v>
      </c>
      <c r="G3996" t="str">
        <f>VLOOKUP(D3996,'B-Business Capability'!B:H,7,FALSE)</f>
        <v>Construction &amp; Development</v>
      </c>
      <c r="I3996" t="s">
        <v>253</v>
      </c>
      <c r="J3996" t="s">
        <v>1698</v>
      </c>
      <c r="K3996" t="s">
        <v>967</v>
      </c>
      <c r="L3996" t="s">
        <v>1716</v>
      </c>
      <c r="M3996" t="str">
        <f>VLOOKUP(L3996,'A-Applications'!B:D,3,FALSE)</f>
        <v>SEQ</v>
      </c>
      <c r="N3996" t="s">
        <v>53</v>
      </c>
      <c r="O3996" s="42" t="s">
        <v>54</v>
      </c>
      <c r="P3996" t="s">
        <v>407</v>
      </c>
      <c r="Q3996" t="str">
        <f>VLOOKUP(KamstrupData[[#This Row],[IdLevel123]],'B-Business Capability'!B:L,10,FALSE)</f>
        <v>Idea-to-Release (I2R)</v>
      </c>
      <c r="R3996">
        <f>VLOOKUP(KamstrupData[[#This Row],[IdLevel123]],'B-Business Capability'!B:L,11,FALSE)</f>
        <v>420</v>
      </c>
      <c r="T3996" t="s">
        <v>1700</v>
      </c>
      <c r="U3996" t="str">
        <f>_xlfn.CONCAT(KamstrupData[[#This Row],[CountryCode]],"_",KamstrupData[[#This Row],[Business Area]],"_",KamstrupData[[#This Row],[DepartmentTeam]])</f>
        <v>DK10_Water - Technology Software_Software</v>
      </c>
      <c r="V3996" t="str">
        <f>VLOOKUP(KamstrupData[[#This Row],[ORG_Concat]],'O-Organization'!F:H,3,FALSE)</f>
        <v>11105_DK10_Water_Water - Technology Software_Software</v>
      </c>
    </row>
    <row r="3997" spans="4:22">
      <c r="D3997" t="s">
        <v>507</v>
      </c>
      <c r="E3997" t="str">
        <f>VLOOKUP(D3997,'B-Business Capability'!B:H,5,FALSE)</f>
        <v>Product &amp; Software Development</v>
      </c>
      <c r="F3997" t="str">
        <f>VLOOKUP(D3997,'B-Business Capability'!B:H,6,FALSE)</f>
        <v>Engineering</v>
      </c>
      <c r="G3997" t="str">
        <f>VLOOKUP(D3997,'B-Business Capability'!B:H,7,FALSE)</f>
        <v>Construction &amp; Development</v>
      </c>
      <c r="I3997" t="s">
        <v>253</v>
      </c>
      <c r="J3997" t="s">
        <v>1698</v>
      </c>
      <c r="K3997" t="s">
        <v>967</v>
      </c>
      <c r="L3997" t="s">
        <v>616</v>
      </c>
      <c r="M3997" t="str">
        <f>VLOOKUP(L3997,'A-Applications'!B:D,3,FALSE)</f>
        <v>Figma</v>
      </c>
      <c r="N3997" t="s">
        <v>53</v>
      </c>
      <c r="O3997" s="42" t="s">
        <v>54</v>
      </c>
      <c r="P3997" t="s">
        <v>407</v>
      </c>
      <c r="Q3997" t="str">
        <f>VLOOKUP(KamstrupData[[#This Row],[IdLevel123]],'B-Business Capability'!B:L,10,FALSE)</f>
        <v>Idea-to-Release (I2R)</v>
      </c>
      <c r="R3997">
        <f>VLOOKUP(KamstrupData[[#This Row],[IdLevel123]],'B-Business Capability'!B:L,11,FALSE)</f>
        <v>420</v>
      </c>
      <c r="T3997" t="s">
        <v>1717</v>
      </c>
      <c r="U3997" t="str">
        <f>_xlfn.CONCAT(KamstrupData[[#This Row],[CountryCode]],"_",KamstrupData[[#This Row],[Business Area]],"_",KamstrupData[[#This Row],[DepartmentTeam]])</f>
        <v>DK10_Water - Technology Software_Software</v>
      </c>
      <c r="V3997" t="str">
        <f>VLOOKUP(KamstrupData[[#This Row],[ORG_Concat]],'O-Organization'!F:H,3,FALSE)</f>
        <v>11105_DK10_Water_Water - Technology Software_Software</v>
      </c>
    </row>
    <row r="3998" spans="4:22">
      <c r="D3998" t="s">
        <v>49</v>
      </c>
      <c r="E3998" t="str">
        <f>VLOOKUP(D3998,'B-Business Capability'!B:H,5,FALSE)</f>
        <v>All</v>
      </c>
      <c r="F3998">
        <f>VLOOKUP(D3998,'B-Business Capability'!B:H,6,FALSE)</f>
        <v>0</v>
      </c>
      <c r="G3998">
        <f>VLOOKUP(D3998,'B-Business Capability'!B:H,7,FALSE)</f>
        <v>0</v>
      </c>
      <c r="I3998" t="s">
        <v>1718</v>
      </c>
      <c r="J3998" t="s">
        <v>51</v>
      </c>
      <c r="L3998" t="s">
        <v>52</v>
      </c>
      <c r="M3998" t="str">
        <f>VLOOKUP(L3998,'A-Applications'!B:D,3,FALSE)</f>
        <v>Microsoft Teams</v>
      </c>
      <c r="N3998" t="s">
        <v>53</v>
      </c>
      <c r="O3998" s="42" t="s">
        <v>54</v>
      </c>
      <c r="P3998" t="s">
        <v>55</v>
      </c>
      <c r="Q3998" t="str">
        <f>VLOOKUP(KamstrupData[[#This Row],[IdLevel123]],'B-Business Capability'!B:L,10,FALSE)</f>
        <v>N/A</v>
      </c>
      <c r="R3998">
        <f>VLOOKUP(KamstrupData[[#This Row],[IdLevel123]],'B-Business Capability'!B:L,11,FALSE)</f>
        <v>0</v>
      </c>
      <c r="T3998" t="s">
        <v>1719</v>
      </c>
      <c r="U3998" t="str">
        <f>_xlfn.CONCAT(KamstrupData[[#This Row],[CountryCode]],"_",KamstrupData[[#This Row],[Business Area]],"_",KamstrupData[[#This Row],[DepartmentTeam]])</f>
        <v>ES10_All_</v>
      </c>
      <c r="V3998" t="str">
        <f>VLOOKUP(KamstrupData[[#This Row],[ORG_Concat]],'O-Organization'!F:H,3,FALSE)</f>
        <v>11152_ES10_All_All_</v>
      </c>
    </row>
    <row r="3999" spans="4:22">
      <c r="D3999" t="s">
        <v>49</v>
      </c>
      <c r="E3999" t="str">
        <f>VLOOKUP(D3999,'B-Business Capability'!B:H,5,FALSE)</f>
        <v>All</v>
      </c>
      <c r="F3999">
        <f>VLOOKUP(D3999,'B-Business Capability'!B:H,6,FALSE)</f>
        <v>0</v>
      </c>
      <c r="G3999">
        <f>VLOOKUP(D3999,'B-Business Capability'!B:H,7,FALSE)</f>
        <v>0</v>
      </c>
      <c r="I3999" t="s">
        <v>1718</v>
      </c>
      <c r="J3999" t="s">
        <v>51</v>
      </c>
      <c r="L3999" t="s">
        <v>56</v>
      </c>
      <c r="M3999" t="str">
        <f>VLOOKUP(L3999,'A-Applications'!B:D,3,FALSE)</f>
        <v>OneDrive</v>
      </c>
      <c r="N3999" t="s">
        <v>53</v>
      </c>
      <c r="O3999" s="42" t="s">
        <v>54</v>
      </c>
      <c r="P3999" t="s">
        <v>55</v>
      </c>
      <c r="Q3999" t="str">
        <f>VLOOKUP(KamstrupData[[#This Row],[IdLevel123]],'B-Business Capability'!B:L,10,FALSE)</f>
        <v>N/A</v>
      </c>
      <c r="R3999">
        <f>VLOOKUP(KamstrupData[[#This Row],[IdLevel123]],'B-Business Capability'!B:L,11,FALSE)</f>
        <v>0</v>
      </c>
      <c r="U3999" t="str">
        <f>_xlfn.CONCAT(KamstrupData[[#This Row],[CountryCode]],"_",KamstrupData[[#This Row],[Business Area]],"_",KamstrupData[[#This Row],[DepartmentTeam]])</f>
        <v>ES10_All_</v>
      </c>
      <c r="V3999" t="str">
        <f>VLOOKUP(KamstrupData[[#This Row],[ORG_Concat]],'O-Organization'!F:H,3,FALSE)</f>
        <v>11152_ES10_All_All_</v>
      </c>
    </row>
    <row r="4000" spans="4:22">
      <c r="D4000" t="s">
        <v>49</v>
      </c>
      <c r="E4000" t="str">
        <f>VLOOKUP(D4000,'B-Business Capability'!B:H,5,FALSE)</f>
        <v>All</v>
      </c>
      <c r="F4000">
        <f>VLOOKUP(D4000,'B-Business Capability'!B:H,6,FALSE)</f>
        <v>0</v>
      </c>
      <c r="G4000">
        <f>VLOOKUP(D4000,'B-Business Capability'!B:H,7,FALSE)</f>
        <v>0</v>
      </c>
      <c r="I4000" t="s">
        <v>1718</v>
      </c>
      <c r="J4000" t="s">
        <v>51</v>
      </c>
      <c r="L4000" t="s">
        <v>57</v>
      </c>
      <c r="M4000" t="str">
        <f>VLOOKUP(L4000,'A-Applications'!B:D,3,FALSE)</f>
        <v>Microsoft Word</v>
      </c>
      <c r="N4000" t="s">
        <v>53</v>
      </c>
      <c r="O4000" s="42" t="s">
        <v>54</v>
      </c>
      <c r="P4000" t="s">
        <v>55</v>
      </c>
      <c r="Q4000" t="str">
        <f>VLOOKUP(KamstrupData[[#This Row],[IdLevel123]],'B-Business Capability'!B:L,10,FALSE)</f>
        <v>N/A</v>
      </c>
      <c r="R4000">
        <f>VLOOKUP(KamstrupData[[#This Row],[IdLevel123]],'B-Business Capability'!B:L,11,FALSE)</f>
        <v>0</v>
      </c>
      <c r="U4000" t="str">
        <f>_xlfn.CONCAT(KamstrupData[[#This Row],[CountryCode]],"_",KamstrupData[[#This Row],[Business Area]],"_",KamstrupData[[#This Row],[DepartmentTeam]])</f>
        <v>ES10_All_</v>
      </c>
      <c r="V4000" t="str">
        <f>VLOOKUP(KamstrupData[[#This Row],[ORG_Concat]],'O-Organization'!F:H,3,FALSE)</f>
        <v>11152_ES10_All_All_</v>
      </c>
    </row>
    <row r="4001" spans="4:22">
      <c r="D4001" t="s">
        <v>49</v>
      </c>
      <c r="E4001" t="str">
        <f>VLOOKUP(D4001,'B-Business Capability'!B:H,5,FALSE)</f>
        <v>All</v>
      </c>
      <c r="F4001">
        <f>VLOOKUP(D4001,'B-Business Capability'!B:H,6,FALSE)</f>
        <v>0</v>
      </c>
      <c r="G4001">
        <f>VLOOKUP(D4001,'B-Business Capability'!B:H,7,FALSE)</f>
        <v>0</v>
      </c>
      <c r="I4001" t="s">
        <v>1718</v>
      </c>
      <c r="J4001" t="s">
        <v>51</v>
      </c>
      <c r="L4001" t="s">
        <v>58</v>
      </c>
      <c r="M4001" t="str">
        <f>VLOOKUP(L4001,'A-Applications'!B:D,3,FALSE)</f>
        <v>Microsoft Excel</v>
      </c>
      <c r="N4001" t="s">
        <v>53</v>
      </c>
      <c r="O4001" s="42" t="s">
        <v>54</v>
      </c>
      <c r="P4001" t="s">
        <v>55</v>
      </c>
      <c r="Q4001" t="str">
        <f>VLOOKUP(KamstrupData[[#This Row],[IdLevel123]],'B-Business Capability'!B:L,10,FALSE)</f>
        <v>N/A</v>
      </c>
      <c r="R4001">
        <f>VLOOKUP(KamstrupData[[#This Row],[IdLevel123]],'B-Business Capability'!B:L,11,FALSE)</f>
        <v>0</v>
      </c>
      <c r="U4001" t="str">
        <f>_xlfn.CONCAT(KamstrupData[[#This Row],[CountryCode]],"_",KamstrupData[[#This Row],[Business Area]],"_",KamstrupData[[#This Row],[DepartmentTeam]])</f>
        <v>ES10_All_</v>
      </c>
      <c r="V4001" t="str">
        <f>VLOOKUP(KamstrupData[[#This Row],[ORG_Concat]],'O-Organization'!F:H,3,FALSE)</f>
        <v>11152_ES10_All_All_</v>
      </c>
    </row>
    <row r="4002" spans="4:22">
      <c r="D4002" t="s">
        <v>49</v>
      </c>
      <c r="E4002" t="str">
        <f>VLOOKUP(D4002,'B-Business Capability'!B:H,5,FALSE)</f>
        <v>All</v>
      </c>
      <c r="F4002">
        <f>VLOOKUP(D4002,'B-Business Capability'!B:H,6,FALSE)</f>
        <v>0</v>
      </c>
      <c r="G4002">
        <f>VLOOKUP(D4002,'B-Business Capability'!B:H,7,FALSE)</f>
        <v>0</v>
      </c>
      <c r="I4002" t="s">
        <v>1718</v>
      </c>
      <c r="J4002" t="s">
        <v>51</v>
      </c>
      <c r="L4002" t="s">
        <v>59</v>
      </c>
      <c r="M4002" t="str">
        <f>VLOOKUP(L4002,'A-Applications'!B:D,3,FALSE)</f>
        <v>Microsoft Power Point</v>
      </c>
      <c r="N4002" t="s">
        <v>53</v>
      </c>
      <c r="O4002" s="42" t="s">
        <v>54</v>
      </c>
      <c r="P4002" t="s">
        <v>55</v>
      </c>
      <c r="Q4002" t="str">
        <f>VLOOKUP(KamstrupData[[#This Row],[IdLevel123]],'B-Business Capability'!B:L,10,FALSE)</f>
        <v>N/A</v>
      </c>
      <c r="R4002">
        <f>VLOOKUP(KamstrupData[[#This Row],[IdLevel123]],'B-Business Capability'!B:L,11,FALSE)</f>
        <v>0</v>
      </c>
      <c r="U4002" t="str">
        <f>_xlfn.CONCAT(KamstrupData[[#This Row],[CountryCode]],"_",KamstrupData[[#This Row],[Business Area]],"_",KamstrupData[[#This Row],[DepartmentTeam]])</f>
        <v>ES10_All_</v>
      </c>
      <c r="V4002" t="str">
        <f>VLOOKUP(KamstrupData[[#This Row],[ORG_Concat]],'O-Organization'!F:H,3,FALSE)</f>
        <v>11152_ES10_All_All_</v>
      </c>
    </row>
    <row r="4003" spans="4:22">
      <c r="D4003" t="s">
        <v>49</v>
      </c>
      <c r="E4003" t="str">
        <f>VLOOKUP(D4003,'B-Business Capability'!B:H,5,FALSE)</f>
        <v>All</v>
      </c>
      <c r="F4003">
        <f>VLOOKUP(D4003,'B-Business Capability'!B:H,6,FALSE)</f>
        <v>0</v>
      </c>
      <c r="G4003">
        <f>VLOOKUP(D4003,'B-Business Capability'!B:H,7,FALSE)</f>
        <v>0</v>
      </c>
      <c r="I4003" t="s">
        <v>1718</v>
      </c>
      <c r="J4003" t="s">
        <v>51</v>
      </c>
      <c r="L4003" t="s">
        <v>60</v>
      </c>
      <c r="M4003" t="str">
        <f>VLOOKUP(L4003,'A-Applications'!B:D,3,FALSE)</f>
        <v>Microsoft Outlook</v>
      </c>
      <c r="N4003" t="s">
        <v>53</v>
      </c>
      <c r="O4003" s="42" t="s">
        <v>54</v>
      </c>
      <c r="P4003" t="s">
        <v>55</v>
      </c>
      <c r="Q4003" t="str">
        <f>VLOOKUP(KamstrupData[[#This Row],[IdLevel123]],'B-Business Capability'!B:L,10,FALSE)</f>
        <v>N/A</v>
      </c>
      <c r="R4003">
        <f>VLOOKUP(KamstrupData[[#This Row],[IdLevel123]],'B-Business Capability'!B:L,11,FALSE)</f>
        <v>0</v>
      </c>
      <c r="U4003" t="str">
        <f>_xlfn.CONCAT(KamstrupData[[#This Row],[CountryCode]],"_",KamstrupData[[#This Row],[Business Area]],"_",KamstrupData[[#This Row],[DepartmentTeam]])</f>
        <v>ES10_All_</v>
      </c>
      <c r="V4003" t="str">
        <f>VLOOKUP(KamstrupData[[#This Row],[ORG_Concat]],'O-Organization'!F:H,3,FALSE)</f>
        <v>11152_ES10_All_All_</v>
      </c>
    </row>
    <row r="4004" spans="4:22">
      <c r="D4004" s="28" t="s">
        <v>63</v>
      </c>
      <c r="E4004" t="str">
        <f>VLOOKUP(D4004,'B-Business Capability'!B:H,5,FALSE)</f>
        <v>Finance</v>
      </c>
      <c r="F4004" t="str">
        <f>VLOOKUP(D4004,'B-Business Capability'!B:H,6,FALSE)</f>
        <v>Financial Planning &amp; Analysis</v>
      </c>
      <c r="G4004" t="str">
        <f>VLOOKUP(D4004,'B-Business Capability'!B:H,7,FALSE)</f>
        <v>Cost Accounting_Plan</v>
      </c>
      <c r="I4004" t="s">
        <v>1718</v>
      </c>
      <c r="J4004" t="s">
        <v>1720</v>
      </c>
      <c r="L4004" t="s">
        <v>65</v>
      </c>
      <c r="M4004" t="str">
        <f>VLOOKUP(L4004,'A-Applications'!B:D,3,FALSE)</f>
        <v>IFS ERP</v>
      </c>
      <c r="N4004" t="s">
        <v>53</v>
      </c>
      <c r="O4004" s="42" t="s">
        <v>66</v>
      </c>
      <c r="P4004" t="s">
        <v>67</v>
      </c>
      <c r="Q4004" t="str">
        <f>VLOOKUP(KamstrupData[[#This Row],[IdLevel123]],'B-Business Capability'!B:L,10,FALSE)</f>
        <v>N/A</v>
      </c>
      <c r="R4004">
        <f>VLOOKUP(KamstrupData[[#This Row],[IdLevel123]],'B-Business Capability'!B:L,11,FALSE)</f>
        <v>0</v>
      </c>
      <c r="T4004" t="s">
        <v>1719</v>
      </c>
      <c r="U4004" t="str">
        <f>_xlfn.CONCAT(KamstrupData[[#This Row],[CountryCode]],"_",KamstrupData[[#This Row],[Business Area]],"_",KamstrupData[[#This Row],[DepartmentTeam]])</f>
        <v>ES10_ES_Customer Service_</v>
      </c>
      <c r="V4004" t="str">
        <f>VLOOKUP(KamstrupData[[#This Row],[ORG_Concat]],'O-Organization'!F:H,3,FALSE)</f>
        <v>11009_ES10_Customer Service_ES_Customer Service_</v>
      </c>
    </row>
    <row r="4005" spans="4:22">
      <c r="D4005" s="28" t="s">
        <v>74</v>
      </c>
      <c r="E4005" t="str">
        <f>VLOOKUP(D4005,'B-Business Capability'!B:H,5,FALSE)</f>
        <v>Strategic Management</v>
      </c>
      <c r="F4005" t="str">
        <f>VLOOKUP(D4005,'B-Business Capability'!B:H,6,FALSE)</f>
        <v>Manage Core Business</v>
      </c>
      <c r="G4005" t="str">
        <f>VLOOKUP(D4005,'B-Business Capability'!B:H,7,FALSE)</f>
        <v>Manage Projects</v>
      </c>
      <c r="I4005" t="s">
        <v>1718</v>
      </c>
      <c r="J4005" t="s">
        <v>1720</v>
      </c>
      <c r="L4005" t="s">
        <v>65</v>
      </c>
      <c r="M4005" t="str">
        <f>VLOOKUP(L4005,'A-Applications'!B:D,3,FALSE)</f>
        <v>IFS ERP</v>
      </c>
      <c r="N4005" t="s">
        <v>53</v>
      </c>
      <c r="O4005" s="42" t="s">
        <v>66</v>
      </c>
      <c r="P4005" t="s">
        <v>75</v>
      </c>
      <c r="Q4005" t="str">
        <f>VLOOKUP(KamstrupData[[#This Row],[IdLevel123]],'B-Business Capability'!B:L,10,FALSE)</f>
        <v>N/A</v>
      </c>
      <c r="R4005">
        <f>VLOOKUP(KamstrupData[[#This Row],[IdLevel123]],'B-Business Capability'!B:L,11,FALSE)</f>
        <v>0</v>
      </c>
      <c r="T4005" t="s">
        <v>1719</v>
      </c>
      <c r="U4005" t="str">
        <f>_xlfn.CONCAT(KamstrupData[[#This Row],[CountryCode]],"_",KamstrupData[[#This Row],[Business Area]],"_",KamstrupData[[#This Row],[DepartmentTeam]])</f>
        <v>ES10_ES_Customer Service_</v>
      </c>
      <c r="V4005" t="str">
        <f>VLOOKUP(KamstrupData[[#This Row],[ORG_Concat]],'O-Organization'!F:H,3,FALSE)</f>
        <v>11009_ES10_Customer Service_ES_Customer Service_</v>
      </c>
    </row>
    <row r="4006" spans="4:22">
      <c r="D4006" s="28" t="s">
        <v>76</v>
      </c>
      <c r="E4006" t="str">
        <f>VLOOKUP(D4006,'B-Business Capability'!B:H,5,FALSE)</f>
        <v>Sales</v>
      </c>
      <c r="F4006" t="str">
        <f>VLOOKUP(D4006,'B-Business Capability'!B:H,6,FALSE)</f>
        <v>Sales Operations</v>
      </c>
      <c r="G4006" t="str">
        <f>VLOOKUP(D4006,'B-Business Capability'!B:H,7,FALSE)</f>
        <v>Claims, returns and Refund management</v>
      </c>
      <c r="I4006" t="s">
        <v>1718</v>
      </c>
      <c r="J4006" t="s">
        <v>1720</v>
      </c>
      <c r="L4006" t="s">
        <v>65</v>
      </c>
      <c r="M4006" t="str">
        <f>VLOOKUP(L4006,'A-Applications'!B:D,3,FALSE)</f>
        <v>IFS ERP</v>
      </c>
      <c r="N4006" t="s">
        <v>53</v>
      </c>
      <c r="O4006" s="42" t="s">
        <v>66</v>
      </c>
      <c r="P4006" t="s">
        <v>77</v>
      </c>
      <c r="Q4006" t="str">
        <f>VLOOKUP(KamstrupData[[#This Row],[IdLevel123]],'B-Business Capability'!B:L,10,FALSE)</f>
        <v>Order-to-Cash (O2C)</v>
      </c>
      <c r="R4006">
        <f>VLOOKUP(KamstrupData[[#This Row],[IdLevel123]],'B-Business Capability'!B:L,11,FALSE)</f>
        <v>600</v>
      </c>
      <c r="T4006" t="s">
        <v>1719</v>
      </c>
      <c r="U4006" t="str">
        <f>_xlfn.CONCAT(KamstrupData[[#This Row],[CountryCode]],"_",KamstrupData[[#This Row],[Business Area]],"_",KamstrupData[[#This Row],[DepartmentTeam]])</f>
        <v>ES10_ES_Customer Service_</v>
      </c>
      <c r="V4006" t="str">
        <f>VLOOKUP(KamstrupData[[#This Row],[ORG_Concat]],'O-Organization'!F:H,3,FALSE)</f>
        <v>11009_ES10_Customer Service_ES_Customer Service_</v>
      </c>
    </row>
    <row r="4007" spans="4:22">
      <c r="D4007" s="28" t="s">
        <v>78</v>
      </c>
      <c r="E4007" t="str">
        <f>VLOOKUP(D4007,'B-Business Capability'!B:H,5,FALSE)</f>
        <v>Customer Service</v>
      </c>
      <c r="F4007" t="str">
        <f>VLOOKUP(D4007,'B-Business Capability'!B:H,6,FALSE)</f>
        <v>Customer Service and Support</v>
      </c>
      <c r="G4007" t="str">
        <f>VLOOKUP(D4007,'B-Business Capability'!B:H,7,FALSE)</f>
        <v>Service Request Management</v>
      </c>
      <c r="I4007" t="s">
        <v>1718</v>
      </c>
      <c r="J4007" t="s">
        <v>1720</v>
      </c>
      <c r="L4007" t="s">
        <v>65</v>
      </c>
      <c r="M4007" t="str">
        <f>VLOOKUP(L4007,'A-Applications'!B:D,3,FALSE)</f>
        <v>IFS ERP</v>
      </c>
      <c r="N4007" t="s">
        <v>53</v>
      </c>
      <c r="O4007" s="42" t="s">
        <v>66</v>
      </c>
      <c r="P4007" t="s">
        <v>79</v>
      </c>
      <c r="Q4007" t="str">
        <f>VLOOKUP(KamstrupData[[#This Row],[IdLevel123]],'B-Business Capability'!B:L,10,FALSE)</f>
        <v>Customer Service and Support</v>
      </c>
      <c r="R4007">
        <f>VLOOKUP(KamstrupData[[#This Row],[IdLevel123]],'B-Business Capability'!B:L,11,FALSE)</f>
        <v>0</v>
      </c>
      <c r="T4007" t="s">
        <v>1719</v>
      </c>
      <c r="U4007" t="str">
        <f>_xlfn.CONCAT(KamstrupData[[#This Row],[CountryCode]],"_",KamstrupData[[#This Row],[Business Area]],"_",KamstrupData[[#This Row],[DepartmentTeam]])</f>
        <v>ES10_ES_Customer Service_</v>
      </c>
      <c r="V4007" t="str">
        <f>VLOOKUP(KamstrupData[[#This Row],[ORG_Concat]],'O-Organization'!F:H,3,FALSE)</f>
        <v>11009_ES10_Customer Service_ES_Customer Service_</v>
      </c>
    </row>
    <row r="4008" spans="4:22">
      <c r="D4008" s="28" t="s">
        <v>80</v>
      </c>
      <c r="E4008" t="str">
        <f>VLOOKUP(D4008,'B-Business Capability'!B:H,5,FALSE)</f>
        <v>Customer Service</v>
      </c>
      <c r="F4008" t="str">
        <f>VLOOKUP(D4008,'B-Business Capability'!B:H,6,FALSE)</f>
        <v>Customer Service and Support</v>
      </c>
      <c r="G4008" t="str">
        <f>VLOOKUP(D4008,'B-Business Capability'!B:H,7,FALSE)</f>
        <v>Customer Warranty Claim Processing</v>
      </c>
      <c r="I4008" t="s">
        <v>1718</v>
      </c>
      <c r="J4008" t="s">
        <v>1720</v>
      </c>
      <c r="L4008" t="s">
        <v>65</v>
      </c>
      <c r="M4008" t="str">
        <f>VLOOKUP(L4008,'A-Applications'!B:D,3,FALSE)</f>
        <v>IFS ERP</v>
      </c>
      <c r="N4008" t="s">
        <v>53</v>
      </c>
      <c r="O4008" s="42" t="s">
        <v>66</v>
      </c>
      <c r="P4008" t="s">
        <v>79</v>
      </c>
      <c r="Q4008" t="str">
        <f>VLOOKUP(KamstrupData[[#This Row],[IdLevel123]],'B-Business Capability'!B:L,10,FALSE)</f>
        <v>Customer Service and Support</v>
      </c>
      <c r="R4008">
        <f>VLOOKUP(KamstrupData[[#This Row],[IdLevel123]],'B-Business Capability'!B:L,11,FALSE)</f>
        <v>0</v>
      </c>
      <c r="T4008" t="s">
        <v>1719</v>
      </c>
      <c r="U4008" t="str">
        <f>_xlfn.CONCAT(KamstrupData[[#This Row],[CountryCode]],"_",KamstrupData[[#This Row],[Business Area]],"_",KamstrupData[[#This Row],[DepartmentTeam]])</f>
        <v>ES10_ES_Customer Service_</v>
      </c>
      <c r="V4008" t="str">
        <f>VLOOKUP(KamstrupData[[#This Row],[ORG_Concat]],'O-Organization'!F:H,3,FALSE)</f>
        <v>11009_ES10_Customer Service_ES_Customer Service_</v>
      </c>
    </row>
    <row r="4009" spans="4:22">
      <c r="D4009" s="28" t="s">
        <v>81</v>
      </c>
      <c r="E4009" t="str">
        <f>VLOOKUP(D4009,'B-Business Capability'!B:H,5,FALSE)</f>
        <v>Customer Service</v>
      </c>
      <c r="F4009" t="str">
        <f>VLOOKUP(D4009,'B-Business Capability'!B:H,6,FALSE)</f>
        <v>Customer Project Management</v>
      </c>
      <c r="G4009" t="str">
        <f>VLOOKUP(D4009,'B-Business Capability'!B:H,7,FALSE)</f>
        <v>Ressource Management</v>
      </c>
      <c r="I4009" t="s">
        <v>1718</v>
      </c>
      <c r="J4009" t="s">
        <v>1720</v>
      </c>
      <c r="L4009" t="s">
        <v>65</v>
      </c>
      <c r="M4009" t="str">
        <f>VLOOKUP(L4009,'A-Applications'!B:D,3,FALSE)</f>
        <v>IFS ERP</v>
      </c>
      <c r="N4009" t="s">
        <v>53</v>
      </c>
      <c r="O4009" s="42" t="s">
        <v>66</v>
      </c>
      <c r="P4009" t="s">
        <v>75</v>
      </c>
      <c r="Q4009" t="str">
        <f>VLOOKUP(KamstrupData[[#This Row],[IdLevel123]],'B-Business Capability'!B:L,10,FALSE)</f>
        <v>Order-to-Cash (O2C)</v>
      </c>
      <c r="R4009">
        <f>VLOOKUP(KamstrupData[[#This Row],[IdLevel123]],'B-Business Capability'!B:L,11,FALSE)</f>
        <v>0</v>
      </c>
      <c r="T4009" t="s">
        <v>1719</v>
      </c>
      <c r="U4009" t="str">
        <f>_xlfn.CONCAT(KamstrupData[[#This Row],[CountryCode]],"_",KamstrupData[[#This Row],[Business Area]],"_",KamstrupData[[#This Row],[DepartmentTeam]])</f>
        <v>ES10_ES_Customer Service_</v>
      </c>
      <c r="V4009" t="str">
        <f>VLOOKUP(KamstrupData[[#This Row],[ORG_Concat]],'O-Organization'!F:H,3,FALSE)</f>
        <v>11009_ES10_Customer Service_ES_Customer Service_</v>
      </c>
    </row>
    <row r="4010" spans="4:22">
      <c r="D4010" s="28" t="s">
        <v>82</v>
      </c>
      <c r="E4010" t="str">
        <f>VLOOKUP(D4010,'B-Business Capability'!B:H,5,FALSE)</f>
        <v>Customer Service</v>
      </c>
      <c r="F4010" t="str">
        <f>VLOOKUP(D4010,'B-Business Capability'!B:H,6,FALSE)</f>
        <v>Customer Project Management</v>
      </c>
      <c r="G4010" t="str">
        <f>VLOOKUP(D4010,'B-Business Capability'!B:H,7,FALSE)</f>
        <v>Financial Analytics and Management</v>
      </c>
      <c r="I4010" t="s">
        <v>1718</v>
      </c>
      <c r="J4010" t="s">
        <v>1720</v>
      </c>
      <c r="L4010" t="s">
        <v>65</v>
      </c>
      <c r="M4010" t="str">
        <f>VLOOKUP(L4010,'A-Applications'!B:D,3,FALSE)</f>
        <v>IFS ERP</v>
      </c>
      <c r="N4010" t="s">
        <v>53</v>
      </c>
      <c r="O4010" s="42" t="s">
        <v>66</v>
      </c>
      <c r="P4010" t="s">
        <v>75</v>
      </c>
      <c r="Q4010" t="str">
        <f>VLOOKUP(KamstrupData[[#This Row],[IdLevel123]],'B-Business Capability'!B:L,10,FALSE)</f>
        <v>Order-to-Cash (O2C)</v>
      </c>
      <c r="R4010">
        <f>VLOOKUP(KamstrupData[[#This Row],[IdLevel123]],'B-Business Capability'!B:L,11,FALSE)</f>
        <v>0</v>
      </c>
      <c r="T4010" t="s">
        <v>1719</v>
      </c>
      <c r="U4010" t="str">
        <f>_xlfn.CONCAT(KamstrupData[[#This Row],[CountryCode]],"_",KamstrupData[[#This Row],[Business Area]],"_",KamstrupData[[#This Row],[DepartmentTeam]])</f>
        <v>ES10_ES_Customer Service_</v>
      </c>
      <c r="V4010" t="str">
        <f>VLOOKUP(KamstrupData[[#This Row],[ORG_Concat]],'O-Organization'!F:H,3,FALSE)</f>
        <v>11009_ES10_Customer Service_ES_Customer Service_</v>
      </c>
    </row>
    <row r="4011" spans="4:22">
      <c r="D4011" s="28" t="s">
        <v>78</v>
      </c>
      <c r="E4011" t="str">
        <f>VLOOKUP(D4011,'B-Business Capability'!B:H,5,FALSE)</f>
        <v>Customer Service</v>
      </c>
      <c r="F4011" t="str">
        <f>VLOOKUP(D4011,'B-Business Capability'!B:H,6,FALSE)</f>
        <v>Customer Service and Support</v>
      </c>
      <c r="G4011" t="str">
        <f>VLOOKUP(D4011,'B-Business Capability'!B:H,7,FALSE)</f>
        <v>Service Request Management</v>
      </c>
      <c r="I4011" t="s">
        <v>1718</v>
      </c>
      <c r="J4011" t="s">
        <v>1720</v>
      </c>
      <c r="L4011" t="s">
        <v>83</v>
      </c>
      <c r="M4011" t="str">
        <f>VLOOKUP(L4011,'A-Applications'!B:D,3,FALSE)</f>
        <v>Encryption Key Service (EKS)</v>
      </c>
      <c r="N4011" t="s">
        <v>53</v>
      </c>
      <c r="O4011" s="42" t="s">
        <v>66</v>
      </c>
      <c r="P4011" t="s">
        <v>79</v>
      </c>
      <c r="Q4011" t="str">
        <f>VLOOKUP(KamstrupData[[#This Row],[IdLevel123]],'B-Business Capability'!B:L,10,FALSE)</f>
        <v>Customer Service and Support</v>
      </c>
      <c r="R4011">
        <f>VLOOKUP(KamstrupData[[#This Row],[IdLevel123]],'B-Business Capability'!B:L,11,FALSE)</f>
        <v>0</v>
      </c>
      <c r="T4011" t="s">
        <v>1719</v>
      </c>
      <c r="U4011" t="str">
        <f>_xlfn.CONCAT(KamstrupData[[#This Row],[CountryCode]],"_",KamstrupData[[#This Row],[Business Area]],"_",KamstrupData[[#This Row],[DepartmentTeam]])</f>
        <v>ES10_ES_Customer Service_</v>
      </c>
      <c r="V4011" t="str">
        <f>VLOOKUP(KamstrupData[[#This Row],[ORG_Concat]],'O-Organization'!F:H,3,FALSE)</f>
        <v>11009_ES10_Customer Service_ES_Customer Service_</v>
      </c>
    </row>
    <row r="4012" spans="4:22">
      <c r="D4012" s="28" t="s">
        <v>84</v>
      </c>
      <c r="E4012" t="str">
        <f>VLOOKUP(D4012,'B-Business Capability'!B:H,5,FALSE)</f>
        <v>OT Hosting</v>
      </c>
      <c r="F4012" t="str">
        <f>VLOOKUP(D4012,'B-Business Capability'!B:H,6,FALSE)</f>
        <v>OT Operations &amp; Service</v>
      </c>
      <c r="G4012">
        <f>VLOOKUP(D4012,'B-Business Capability'!B:H,7,FALSE)</f>
        <v>0</v>
      </c>
      <c r="I4012" t="s">
        <v>1718</v>
      </c>
      <c r="J4012" t="s">
        <v>1720</v>
      </c>
      <c r="L4012" t="s">
        <v>83</v>
      </c>
      <c r="M4012" t="str">
        <f>VLOOKUP(L4012,'A-Applications'!B:D,3,FALSE)</f>
        <v>Encryption Key Service (EKS)</v>
      </c>
      <c r="N4012" t="s">
        <v>53</v>
      </c>
      <c r="O4012" s="42" t="s">
        <v>66</v>
      </c>
      <c r="P4012" t="s">
        <v>79</v>
      </c>
      <c r="Q4012" t="str">
        <f>VLOOKUP(KamstrupData[[#This Row],[IdLevel123]],'B-Business Capability'!B:L,10,FALSE)</f>
        <v>N/A</v>
      </c>
      <c r="R4012">
        <f>VLOOKUP(KamstrupData[[#This Row],[IdLevel123]],'B-Business Capability'!B:L,11,FALSE)</f>
        <v>0</v>
      </c>
      <c r="T4012" t="s">
        <v>1719</v>
      </c>
      <c r="U4012" t="str">
        <f>_xlfn.CONCAT(KamstrupData[[#This Row],[CountryCode]],"_",KamstrupData[[#This Row],[Business Area]],"_",KamstrupData[[#This Row],[DepartmentTeam]])</f>
        <v>ES10_ES_Customer Service_</v>
      </c>
      <c r="V4012" t="str">
        <f>VLOOKUP(KamstrupData[[#This Row],[ORG_Concat]],'O-Organization'!F:H,3,FALSE)</f>
        <v>11009_ES10_Customer Service_ES_Customer Service_</v>
      </c>
    </row>
    <row r="4013" spans="4:22">
      <c r="D4013" s="28" t="s">
        <v>78</v>
      </c>
      <c r="E4013" t="str">
        <f>VLOOKUP(D4013,'B-Business Capability'!B:H,5,FALSE)</f>
        <v>Customer Service</v>
      </c>
      <c r="F4013" t="str">
        <f>VLOOKUP(D4013,'B-Business Capability'!B:H,6,FALSE)</f>
        <v>Customer Service and Support</v>
      </c>
      <c r="G4013" t="str">
        <f>VLOOKUP(D4013,'B-Business Capability'!B:H,7,FALSE)</f>
        <v>Service Request Management</v>
      </c>
      <c r="I4013" t="s">
        <v>1718</v>
      </c>
      <c r="J4013" t="s">
        <v>1720</v>
      </c>
      <c r="L4013" t="s">
        <v>87</v>
      </c>
      <c r="M4013" t="str">
        <f>VLOOKUP(L4013,'A-Applications'!B:D,3,FALSE)</f>
        <v>check.kamstrup.com(concentratorLog)</v>
      </c>
      <c r="N4013" t="s">
        <v>53</v>
      </c>
      <c r="O4013" s="42" t="s">
        <v>54</v>
      </c>
      <c r="P4013" t="s">
        <v>79</v>
      </c>
      <c r="Q4013" t="str">
        <f>VLOOKUP(KamstrupData[[#This Row],[IdLevel123]],'B-Business Capability'!B:L,10,FALSE)</f>
        <v>Customer Service and Support</v>
      </c>
      <c r="R4013">
        <f>VLOOKUP(KamstrupData[[#This Row],[IdLevel123]],'B-Business Capability'!B:L,11,FALSE)</f>
        <v>0</v>
      </c>
      <c r="T4013" t="s">
        <v>1719</v>
      </c>
      <c r="U4013" t="str">
        <f>_xlfn.CONCAT(KamstrupData[[#This Row],[CountryCode]],"_",KamstrupData[[#This Row],[Business Area]],"_",KamstrupData[[#This Row],[DepartmentTeam]])</f>
        <v>ES10_ES_Customer Service_</v>
      </c>
      <c r="V4013" t="str">
        <f>VLOOKUP(KamstrupData[[#This Row],[ORG_Concat]],'O-Organization'!F:H,3,FALSE)</f>
        <v>11009_ES10_Customer Service_ES_Customer Service_</v>
      </c>
    </row>
    <row r="4014" spans="4:22">
      <c r="D4014" s="28" t="s">
        <v>88</v>
      </c>
      <c r="E4014" t="str">
        <f>VLOOKUP(D4014,'B-Business Capability'!B:H,5,FALSE)</f>
        <v>Customer Service</v>
      </c>
      <c r="F4014" t="str">
        <f>VLOOKUP(D4014,'B-Business Capability'!B:H,6,FALSE)</f>
        <v>Customer Project Management</v>
      </c>
      <c r="G4014" t="str">
        <f>VLOOKUP(D4014,'B-Business Capability'!B:H,7,FALSE)</f>
        <v>Project Management</v>
      </c>
      <c r="I4014" t="s">
        <v>1718</v>
      </c>
      <c r="J4014" t="s">
        <v>1720</v>
      </c>
      <c r="L4014" t="s">
        <v>87</v>
      </c>
      <c r="M4014" t="str">
        <f>VLOOKUP(L4014,'A-Applications'!B:D,3,FALSE)</f>
        <v>check.kamstrup.com(concentratorLog)</v>
      </c>
      <c r="N4014" t="s">
        <v>53</v>
      </c>
      <c r="O4014" s="42" t="s">
        <v>54</v>
      </c>
      <c r="P4014" t="s">
        <v>75</v>
      </c>
      <c r="Q4014" t="str">
        <f>VLOOKUP(KamstrupData[[#This Row],[IdLevel123]],'B-Business Capability'!B:L,10,FALSE)</f>
        <v>Order-to-Cash (O2C)</v>
      </c>
      <c r="R4014">
        <f>VLOOKUP(KamstrupData[[#This Row],[IdLevel123]],'B-Business Capability'!B:L,11,FALSE)</f>
        <v>0</v>
      </c>
      <c r="T4014" t="s">
        <v>1719</v>
      </c>
      <c r="U4014" t="str">
        <f>_xlfn.CONCAT(KamstrupData[[#This Row],[CountryCode]],"_",KamstrupData[[#This Row],[Business Area]],"_",KamstrupData[[#This Row],[DepartmentTeam]])</f>
        <v>ES10_ES_Customer Service_</v>
      </c>
      <c r="V4014" t="str">
        <f>VLOOKUP(KamstrupData[[#This Row],[ORG_Concat]],'O-Organization'!F:H,3,FALSE)</f>
        <v>11009_ES10_Customer Service_ES_Customer Service_</v>
      </c>
    </row>
    <row r="4015" spans="4:22">
      <c r="D4015" s="28" t="s">
        <v>78</v>
      </c>
      <c r="E4015" t="str">
        <f>VLOOKUP(D4015,'B-Business Capability'!B:H,5,FALSE)</f>
        <v>Customer Service</v>
      </c>
      <c r="F4015" t="str">
        <f>VLOOKUP(D4015,'B-Business Capability'!B:H,6,FALSE)</f>
        <v>Customer Service and Support</v>
      </c>
      <c r="G4015" t="str">
        <f>VLOOKUP(D4015,'B-Business Capability'!B:H,7,FALSE)</f>
        <v>Service Request Management</v>
      </c>
      <c r="I4015" t="s">
        <v>1718</v>
      </c>
      <c r="J4015" t="s">
        <v>1720</v>
      </c>
      <c r="L4015" t="s">
        <v>89</v>
      </c>
      <c r="M4015" t="str">
        <f>VLOOKUP(L4015,'A-Applications'!B:D,3,FALSE)</f>
        <v>Kamstrup ALD</v>
      </c>
      <c r="N4015" t="s">
        <v>53</v>
      </c>
      <c r="O4015" s="42" t="s">
        <v>54</v>
      </c>
      <c r="P4015" t="s">
        <v>79</v>
      </c>
      <c r="Q4015" t="str">
        <f>VLOOKUP(KamstrupData[[#This Row],[IdLevel123]],'B-Business Capability'!B:L,10,FALSE)</f>
        <v>Customer Service and Support</v>
      </c>
      <c r="R4015">
        <f>VLOOKUP(KamstrupData[[#This Row],[IdLevel123]],'B-Business Capability'!B:L,11,FALSE)</f>
        <v>0</v>
      </c>
      <c r="T4015" t="s">
        <v>1719</v>
      </c>
      <c r="U4015" t="str">
        <f>_xlfn.CONCAT(KamstrupData[[#This Row],[CountryCode]],"_",KamstrupData[[#This Row],[Business Area]],"_",KamstrupData[[#This Row],[DepartmentTeam]])</f>
        <v>ES10_ES_Customer Service_</v>
      </c>
      <c r="V4015" t="str">
        <f>VLOOKUP(KamstrupData[[#This Row],[ORG_Concat]],'O-Organization'!F:H,3,FALSE)</f>
        <v>11009_ES10_Customer Service_ES_Customer Service_</v>
      </c>
    </row>
    <row r="4016" spans="4:22">
      <c r="D4016" s="28" t="s">
        <v>88</v>
      </c>
      <c r="E4016" t="str">
        <f>VLOOKUP(D4016,'B-Business Capability'!B:H,5,FALSE)</f>
        <v>Customer Service</v>
      </c>
      <c r="F4016" t="str">
        <f>VLOOKUP(D4016,'B-Business Capability'!B:H,6,FALSE)</f>
        <v>Customer Project Management</v>
      </c>
      <c r="G4016" t="str">
        <f>VLOOKUP(D4016,'B-Business Capability'!B:H,7,FALSE)</f>
        <v>Project Management</v>
      </c>
      <c r="I4016" t="s">
        <v>1718</v>
      </c>
      <c r="J4016" t="s">
        <v>1720</v>
      </c>
      <c r="L4016" t="s">
        <v>89</v>
      </c>
      <c r="M4016" t="str">
        <f>VLOOKUP(L4016,'A-Applications'!B:D,3,FALSE)</f>
        <v>Kamstrup ALD</v>
      </c>
      <c r="N4016" t="s">
        <v>53</v>
      </c>
      <c r="O4016" s="42" t="s">
        <v>54</v>
      </c>
      <c r="P4016" t="s">
        <v>75</v>
      </c>
      <c r="Q4016" t="str">
        <f>VLOOKUP(KamstrupData[[#This Row],[IdLevel123]],'B-Business Capability'!B:L,10,FALSE)</f>
        <v>Order-to-Cash (O2C)</v>
      </c>
      <c r="R4016">
        <f>VLOOKUP(KamstrupData[[#This Row],[IdLevel123]],'B-Business Capability'!B:L,11,FALSE)</f>
        <v>0</v>
      </c>
      <c r="T4016" t="s">
        <v>1719</v>
      </c>
      <c r="U4016" t="str">
        <f>_xlfn.CONCAT(KamstrupData[[#This Row],[CountryCode]],"_",KamstrupData[[#This Row],[Business Area]],"_",KamstrupData[[#This Row],[DepartmentTeam]])</f>
        <v>ES10_ES_Customer Service_</v>
      </c>
      <c r="V4016" t="str">
        <f>VLOOKUP(KamstrupData[[#This Row],[ORG_Concat]],'O-Organization'!F:H,3,FALSE)</f>
        <v>11009_ES10_Customer Service_ES_Customer Service_</v>
      </c>
    </row>
    <row r="4017" spans="4:22">
      <c r="D4017" s="28" t="s">
        <v>141</v>
      </c>
      <c r="E4017" t="str">
        <f>VLOOKUP(D4017,'B-Business Capability'!B:H,5,FALSE)</f>
        <v>People and Culture</v>
      </c>
      <c r="F4017" t="str">
        <f>VLOOKUP(D4017,'B-Business Capability'!B:H,6,FALSE)</f>
        <v>Retentation</v>
      </c>
      <c r="G4017">
        <f>VLOOKUP(D4017,'B-Business Capability'!B:H,7,FALSE)</f>
        <v>0</v>
      </c>
      <c r="I4017" t="s">
        <v>1718</v>
      </c>
      <c r="J4017" t="s">
        <v>1720</v>
      </c>
      <c r="L4017" t="s">
        <v>377</v>
      </c>
      <c r="M4017" t="str">
        <f>VLOOKUP(L4017,'A-Applications'!B:D,3,FALSE)</f>
        <v>Endalia</v>
      </c>
      <c r="N4017" t="s">
        <v>53</v>
      </c>
      <c r="O4017" s="42" t="s">
        <v>54</v>
      </c>
      <c r="Q4017" t="str">
        <f>VLOOKUP(KamstrupData[[#This Row],[IdLevel123]],'B-Business Capability'!B:L,10,FALSE)</f>
        <v>Hire-to-Retire (H2R)</v>
      </c>
      <c r="R4017">
        <f>VLOOKUP(KamstrupData[[#This Row],[IdLevel123]],'B-Business Capability'!B:L,11,FALSE)</f>
        <v>600</v>
      </c>
      <c r="T4017" t="s">
        <v>1719</v>
      </c>
      <c r="U4017" t="str">
        <f>_xlfn.CONCAT(KamstrupData[[#This Row],[CountryCode]],"_",KamstrupData[[#This Row],[Business Area]],"_",KamstrupData[[#This Row],[DepartmentTeam]])</f>
        <v>ES10_ES_Customer Service_</v>
      </c>
      <c r="V4017" t="str">
        <f>VLOOKUP(KamstrupData[[#This Row],[ORG_Concat]],'O-Organization'!F:H,3,FALSE)</f>
        <v>11009_ES10_Customer Service_ES_Customer Service_</v>
      </c>
    </row>
    <row r="4018" spans="4:22">
      <c r="D4018" s="28" t="s">
        <v>94</v>
      </c>
      <c r="E4018" t="str">
        <f>VLOOKUP(D4018,'B-Business Capability'!B:H,5,FALSE)</f>
        <v>Customer Service</v>
      </c>
      <c r="F4018" t="str">
        <f>VLOOKUP(D4018,'B-Business Capability'!B:H,6,FALSE)</f>
        <v>Customer Service and Support</v>
      </c>
      <c r="G4018" t="str">
        <f>VLOOKUP(D4018,'B-Business Capability'!B:H,7,FALSE)</f>
        <v>Self-Service Engagement</v>
      </c>
      <c r="I4018" t="s">
        <v>1718</v>
      </c>
      <c r="J4018" t="s">
        <v>1720</v>
      </c>
      <c r="L4018" t="s">
        <v>93</v>
      </c>
      <c r="M4018" t="str">
        <f>VLOOKUP(L4018,'A-Applications'!B:D,3,FALSE)</f>
        <v>My Kamstrup</v>
      </c>
      <c r="N4018" t="s">
        <v>53</v>
      </c>
      <c r="O4018" s="42" t="s">
        <v>66</v>
      </c>
      <c r="P4018" t="s">
        <v>79</v>
      </c>
      <c r="Q4018" t="str">
        <f>VLOOKUP(KamstrupData[[#This Row],[IdLevel123]],'B-Business Capability'!B:L,10,FALSE)</f>
        <v>Customer Service and Support</v>
      </c>
      <c r="R4018">
        <f>VLOOKUP(KamstrupData[[#This Row],[IdLevel123]],'B-Business Capability'!B:L,11,FALSE)</f>
        <v>0</v>
      </c>
      <c r="T4018" t="s">
        <v>1719</v>
      </c>
      <c r="U4018" t="str">
        <f>_xlfn.CONCAT(KamstrupData[[#This Row],[CountryCode]],"_",KamstrupData[[#This Row],[Business Area]],"_",KamstrupData[[#This Row],[DepartmentTeam]])</f>
        <v>ES10_ES_Customer Service_</v>
      </c>
      <c r="V4018" t="str">
        <f>VLOOKUP(KamstrupData[[#This Row],[ORG_Concat]],'O-Organization'!F:H,3,FALSE)</f>
        <v>11009_ES10_Customer Service_ES_Customer Service_</v>
      </c>
    </row>
    <row r="4019" spans="4:22">
      <c r="D4019" s="28" t="s">
        <v>88</v>
      </c>
      <c r="E4019" t="str">
        <f>VLOOKUP(D4019,'B-Business Capability'!B:H,5,FALSE)</f>
        <v>Customer Service</v>
      </c>
      <c r="F4019" t="str">
        <f>VLOOKUP(D4019,'B-Business Capability'!B:H,6,FALSE)</f>
        <v>Customer Project Management</v>
      </c>
      <c r="G4019" t="str">
        <f>VLOOKUP(D4019,'B-Business Capability'!B:H,7,FALSE)</f>
        <v>Project Management</v>
      </c>
      <c r="I4019" t="s">
        <v>1718</v>
      </c>
      <c r="J4019" t="s">
        <v>1720</v>
      </c>
      <c r="L4019" t="s">
        <v>93</v>
      </c>
      <c r="M4019" t="str">
        <f>VLOOKUP(L4019,'A-Applications'!B:D,3,FALSE)</f>
        <v>My Kamstrup</v>
      </c>
      <c r="N4019" t="s">
        <v>53</v>
      </c>
      <c r="O4019" s="42" t="s">
        <v>66</v>
      </c>
      <c r="P4019" t="s">
        <v>79</v>
      </c>
      <c r="Q4019" t="str">
        <f>VLOOKUP(KamstrupData[[#This Row],[IdLevel123]],'B-Business Capability'!B:L,10,FALSE)</f>
        <v>Order-to-Cash (O2C)</v>
      </c>
      <c r="R4019">
        <f>VLOOKUP(KamstrupData[[#This Row],[IdLevel123]],'B-Business Capability'!B:L,11,FALSE)</f>
        <v>0</v>
      </c>
      <c r="T4019" t="s">
        <v>1719</v>
      </c>
      <c r="U4019" t="str">
        <f>_xlfn.CONCAT(KamstrupData[[#This Row],[CountryCode]],"_",KamstrupData[[#This Row],[Business Area]],"_",KamstrupData[[#This Row],[DepartmentTeam]])</f>
        <v>ES10_ES_Customer Service_</v>
      </c>
      <c r="V4019" t="str">
        <f>VLOOKUP(KamstrupData[[#This Row],[ORG_Concat]],'O-Organization'!F:H,3,FALSE)</f>
        <v>11009_ES10_Customer Service_ES_Customer Service_</v>
      </c>
    </row>
    <row r="4020" spans="4:22">
      <c r="D4020" t="s">
        <v>95</v>
      </c>
      <c r="E4020" t="str">
        <f>VLOOKUP(D4020,'B-Business Capability'!B:H,5,FALSE)</f>
        <v>Not mapped to capability</v>
      </c>
      <c r="F4020">
        <f>VLOOKUP(D4020,'B-Business Capability'!B:H,6,FALSE)</f>
        <v>0</v>
      </c>
      <c r="G4020">
        <f>VLOOKUP(D4020,'B-Business Capability'!B:H,7,FALSE)</f>
        <v>0</v>
      </c>
      <c r="I4020" t="s">
        <v>1718</v>
      </c>
      <c r="J4020" t="s">
        <v>1720</v>
      </c>
      <c r="L4020" t="s">
        <v>99</v>
      </c>
      <c r="M4020" t="str">
        <f>VLOOKUP(L4020,'A-Applications'!B:D,3,FALSE)</f>
        <v>SnagIt</v>
      </c>
      <c r="N4020" t="s">
        <v>53</v>
      </c>
      <c r="O4020" s="42" t="s">
        <v>62</v>
      </c>
      <c r="P4020" t="s">
        <v>75</v>
      </c>
      <c r="Q4020" t="str">
        <f>VLOOKUP(KamstrupData[[#This Row],[IdLevel123]],'B-Business Capability'!B:L,10,FALSE)</f>
        <v>N/A</v>
      </c>
      <c r="R4020">
        <f>VLOOKUP(KamstrupData[[#This Row],[IdLevel123]],'B-Business Capability'!B:L,11,FALSE)</f>
        <v>0</v>
      </c>
      <c r="T4020" t="s">
        <v>1719</v>
      </c>
      <c r="U4020" t="str">
        <f>_xlfn.CONCAT(KamstrupData[[#This Row],[CountryCode]],"_",KamstrupData[[#This Row],[Business Area]],"_",KamstrupData[[#This Row],[DepartmentTeam]])</f>
        <v>ES10_ES_Customer Service_</v>
      </c>
      <c r="V4020" t="str">
        <f>VLOOKUP(KamstrupData[[#This Row],[ORG_Concat]],'O-Organization'!F:H,3,FALSE)</f>
        <v>11009_ES10_Customer Service_ES_Customer Service_</v>
      </c>
    </row>
    <row r="4021" spans="4:22">
      <c r="D4021" s="28" t="s">
        <v>78</v>
      </c>
      <c r="E4021" t="str">
        <f>VLOOKUP(D4021,'B-Business Capability'!B:H,5,FALSE)</f>
        <v>Customer Service</v>
      </c>
      <c r="F4021" t="str">
        <f>VLOOKUP(D4021,'B-Business Capability'!B:H,6,FALSE)</f>
        <v>Customer Service and Support</v>
      </c>
      <c r="G4021" t="str">
        <f>VLOOKUP(D4021,'B-Business Capability'!B:H,7,FALSE)</f>
        <v>Service Request Management</v>
      </c>
      <c r="I4021" t="s">
        <v>1718</v>
      </c>
      <c r="J4021" t="s">
        <v>1720</v>
      </c>
      <c r="L4021" t="s">
        <v>110</v>
      </c>
      <c r="M4021" t="str">
        <f>VLOOKUP(L4021,'A-Applications'!B:D,3,FALSE)</f>
        <v>Bomgar/BeyondTrust</v>
      </c>
      <c r="N4021" t="s">
        <v>53</v>
      </c>
      <c r="O4021" s="42" t="s">
        <v>54</v>
      </c>
      <c r="P4021" t="s">
        <v>79</v>
      </c>
      <c r="Q4021" t="str">
        <f>VLOOKUP(KamstrupData[[#This Row],[IdLevel123]],'B-Business Capability'!B:L,10,FALSE)</f>
        <v>Customer Service and Support</v>
      </c>
      <c r="R4021">
        <f>VLOOKUP(KamstrupData[[#This Row],[IdLevel123]],'B-Business Capability'!B:L,11,FALSE)</f>
        <v>0</v>
      </c>
      <c r="T4021" t="s">
        <v>1719</v>
      </c>
      <c r="U4021" t="str">
        <f>_xlfn.CONCAT(KamstrupData[[#This Row],[CountryCode]],"_",KamstrupData[[#This Row],[Business Area]],"_",KamstrupData[[#This Row],[DepartmentTeam]])</f>
        <v>ES10_ES_Customer Service_</v>
      </c>
      <c r="V4021" t="str">
        <f>VLOOKUP(KamstrupData[[#This Row],[ORG_Concat]],'O-Organization'!F:H,3,FALSE)</f>
        <v>11009_ES10_Customer Service_ES_Customer Service_</v>
      </c>
    </row>
    <row r="4022" spans="4:22">
      <c r="D4022" s="28" t="s">
        <v>88</v>
      </c>
      <c r="E4022" t="str">
        <f>VLOOKUP(D4022,'B-Business Capability'!B:H,5,FALSE)</f>
        <v>Customer Service</v>
      </c>
      <c r="F4022" t="str">
        <f>VLOOKUP(D4022,'B-Business Capability'!B:H,6,FALSE)</f>
        <v>Customer Project Management</v>
      </c>
      <c r="G4022" t="str">
        <f>VLOOKUP(D4022,'B-Business Capability'!B:H,7,FALSE)</f>
        <v>Project Management</v>
      </c>
      <c r="I4022" t="s">
        <v>1718</v>
      </c>
      <c r="J4022" t="s">
        <v>1720</v>
      </c>
      <c r="L4022" t="s">
        <v>110</v>
      </c>
      <c r="M4022" t="str">
        <f>VLOOKUP(L4022,'A-Applications'!B:D,3,FALSE)</f>
        <v>Bomgar/BeyondTrust</v>
      </c>
      <c r="N4022" t="s">
        <v>53</v>
      </c>
      <c r="O4022" s="42" t="s">
        <v>54</v>
      </c>
      <c r="P4022" t="s">
        <v>75</v>
      </c>
      <c r="Q4022" t="str">
        <f>VLOOKUP(KamstrupData[[#This Row],[IdLevel123]],'B-Business Capability'!B:L,10,FALSE)</f>
        <v>Order-to-Cash (O2C)</v>
      </c>
      <c r="R4022">
        <f>VLOOKUP(KamstrupData[[#This Row],[IdLevel123]],'B-Business Capability'!B:L,11,FALSE)</f>
        <v>0</v>
      </c>
      <c r="T4022" t="s">
        <v>1719</v>
      </c>
      <c r="U4022" t="str">
        <f>_xlfn.CONCAT(KamstrupData[[#This Row],[CountryCode]],"_",KamstrupData[[#This Row],[Business Area]],"_",KamstrupData[[#This Row],[DepartmentTeam]])</f>
        <v>ES10_ES_Customer Service_</v>
      </c>
      <c r="V4022" t="str">
        <f>VLOOKUP(KamstrupData[[#This Row],[ORG_Concat]],'O-Organization'!F:H,3,FALSE)</f>
        <v>11009_ES10_Customer Service_ES_Customer Service_</v>
      </c>
    </row>
    <row r="4023" spans="4:22">
      <c r="D4023" s="28" t="s">
        <v>78</v>
      </c>
      <c r="E4023" t="str">
        <f>VLOOKUP(D4023,'B-Business Capability'!B:H,5,FALSE)</f>
        <v>Customer Service</v>
      </c>
      <c r="F4023" t="str">
        <f>VLOOKUP(D4023,'B-Business Capability'!B:H,6,FALSE)</f>
        <v>Customer Service and Support</v>
      </c>
      <c r="G4023" t="str">
        <f>VLOOKUP(D4023,'B-Business Capability'!B:H,7,FALSE)</f>
        <v>Service Request Management</v>
      </c>
      <c r="I4023" t="s">
        <v>1718</v>
      </c>
      <c r="J4023" t="s">
        <v>1720</v>
      </c>
      <c r="L4023" t="s">
        <v>112</v>
      </c>
      <c r="M4023" t="str">
        <f>VLOOKUP(L4023,'A-Applications'!B:D,3,FALSE)</f>
        <v>FTP services</v>
      </c>
      <c r="N4023" t="s">
        <v>53</v>
      </c>
      <c r="O4023" s="42" t="s">
        <v>54</v>
      </c>
      <c r="P4023" t="s">
        <v>79</v>
      </c>
      <c r="Q4023" t="str">
        <f>VLOOKUP(KamstrupData[[#This Row],[IdLevel123]],'B-Business Capability'!B:L,10,FALSE)</f>
        <v>Customer Service and Support</v>
      </c>
      <c r="R4023">
        <f>VLOOKUP(KamstrupData[[#This Row],[IdLevel123]],'B-Business Capability'!B:L,11,FALSE)</f>
        <v>0</v>
      </c>
      <c r="T4023" t="s">
        <v>1719</v>
      </c>
      <c r="U4023" t="str">
        <f>_xlfn.CONCAT(KamstrupData[[#This Row],[CountryCode]],"_",KamstrupData[[#This Row],[Business Area]],"_",KamstrupData[[#This Row],[DepartmentTeam]])</f>
        <v>ES10_ES_Customer Service_</v>
      </c>
      <c r="V4023" t="str">
        <f>VLOOKUP(KamstrupData[[#This Row],[ORG_Concat]],'O-Organization'!F:H,3,FALSE)</f>
        <v>11009_ES10_Customer Service_ES_Customer Service_</v>
      </c>
    </row>
    <row r="4024" spans="4:22">
      <c r="D4024" s="28" t="s">
        <v>88</v>
      </c>
      <c r="E4024" t="str">
        <f>VLOOKUP(D4024,'B-Business Capability'!B:H,5,FALSE)</f>
        <v>Customer Service</v>
      </c>
      <c r="F4024" t="str">
        <f>VLOOKUP(D4024,'B-Business Capability'!B:H,6,FALSE)</f>
        <v>Customer Project Management</v>
      </c>
      <c r="G4024" t="str">
        <f>VLOOKUP(D4024,'B-Business Capability'!B:H,7,FALSE)</f>
        <v>Project Management</v>
      </c>
      <c r="I4024" t="s">
        <v>1718</v>
      </c>
      <c r="J4024" t="s">
        <v>1720</v>
      </c>
      <c r="L4024" t="s">
        <v>112</v>
      </c>
      <c r="M4024" t="str">
        <f>VLOOKUP(L4024,'A-Applications'!B:D,3,FALSE)</f>
        <v>FTP services</v>
      </c>
      <c r="N4024" t="s">
        <v>53</v>
      </c>
      <c r="O4024" s="42" t="s">
        <v>54</v>
      </c>
      <c r="P4024" t="s">
        <v>75</v>
      </c>
      <c r="Q4024" t="str">
        <f>VLOOKUP(KamstrupData[[#This Row],[IdLevel123]],'B-Business Capability'!B:L,10,FALSE)</f>
        <v>Order-to-Cash (O2C)</v>
      </c>
      <c r="R4024">
        <f>VLOOKUP(KamstrupData[[#This Row],[IdLevel123]],'B-Business Capability'!B:L,11,FALSE)</f>
        <v>0</v>
      </c>
      <c r="T4024" t="s">
        <v>1719</v>
      </c>
      <c r="U4024" t="str">
        <f>_xlfn.CONCAT(KamstrupData[[#This Row],[CountryCode]],"_",KamstrupData[[#This Row],[Business Area]],"_",KamstrupData[[#This Row],[DepartmentTeam]])</f>
        <v>ES10_ES_Customer Service_</v>
      </c>
      <c r="V4024" t="str">
        <f>VLOOKUP(KamstrupData[[#This Row],[ORG_Concat]],'O-Organization'!F:H,3,FALSE)</f>
        <v>11009_ES10_Customer Service_ES_Customer Service_</v>
      </c>
    </row>
    <row r="4025" spans="4:22">
      <c r="D4025" s="28" t="s">
        <v>113</v>
      </c>
      <c r="E4025" t="str">
        <f>VLOOKUP(D4025,'B-Business Capability'!B:H,5,FALSE)</f>
        <v>Marketing</v>
      </c>
      <c r="F4025" t="str">
        <f>VLOOKUP(D4025,'B-Business Capability'!B:H,6,FALSE)</f>
        <v>Corporate communication and brand management</v>
      </c>
      <c r="G4025" t="str">
        <f>VLOOKUP(D4025,'B-Business Capability'!B:H,7,FALSE)</f>
        <v>Internal communications</v>
      </c>
      <c r="I4025" t="s">
        <v>1718</v>
      </c>
      <c r="J4025" t="s">
        <v>1720</v>
      </c>
      <c r="L4025" t="s">
        <v>114</v>
      </c>
      <c r="M4025" t="str">
        <f>VLOOKUP(L4025,'A-Applications'!B:D,3,FALSE)</f>
        <v>KamSite</v>
      </c>
      <c r="N4025" t="s">
        <v>53</v>
      </c>
      <c r="O4025" s="42" t="s">
        <v>62</v>
      </c>
      <c r="Q4025" t="str">
        <f>VLOOKUP(KamstrupData[[#This Row],[IdLevel123]],'B-Business Capability'!B:L,10,FALSE)</f>
        <v>N/A</v>
      </c>
      <c r="R4025">
        <f>VLOOKUP(KamstrupData[[#This Row],[IdLevel123]],'B-Business Capability'!B:L,11,FALSE)</f>
        <v>0</v>
      </c>
      <c r="T4025" t="s">
        <v>1719</v>
      </c>
      <c r="U4025" t="str">
        <f>_xlfn.CONCAT(KamstrupData[[#This Row],[CountryCode]],"_",KamstrupData[[#This Row],[Business Area]],"_",KamstrupData[[#This Row],[DepartmentTeam]])</f>
        <v>ES10_ES_Customer Service_</v>
      </c>
      <c r="V4025" t="str">
        <f>VLOOKUP(KamstrupData[[#This Row],[ORG_Concat]],'O-Organization'!F:H,3,FALSE)</f>
        <v>11009_ES10_Customer Service_ES_Customer Service_</v>
      </c>
    </row>
    <row r="4026" spans="4:22">
      <c r="D4026" s="28" t="s">
        <v>115</v>
      </c>
      <c r="E4026" t="str">
        <f>VLOOKUP(D4026,'B-Business Capability'!B:H,5,FALSE)</f>
        <v>Customer Service</v>
      </c>
      <c r="F4026">
        <f>VLOOKUP(D4026,'B-Business Capability'!B:H,6,FALSE)</f>
        <v>0</v>
      </c>
      <c r="G4026">
        <f>VLOOKUP(D4026,'B-Business Capability'!B:H,7,FALSE)</f>
        <v>0</v>
      </c>
      <c r="I4026" t="s">
        <v>1718</v>
      </c>
      <c r="J4026" t="s">
        <v>1720</v>
      </c>
      <c r="L4026" t="s">
        <v>52</v>
      </c>
      <c r="M4026" t="str">
        <f>VLOOKUP(L4026,'A-Applications'!B:D,3,FALSE)</f>
        <v>Microsoft Teams</v>
      </c>
      <c r="N4026" t="s">
        <v>53</v>
      </c>
      <c r="O4026" s="42" t="s">
        <v>66</v>
      </c>
      <c r="P4026" t="s">
        <v>55</v>
      </c>
      <c r="Q4026" t="str">
        <f>VLOOKUP(KamstrupData[[#This Row],[IdLevel123]],'B-Business Capability'!B:L,10,FALSE)</f>
        <v>Customer Service and Support</v>
      </c>
      <c r="R4026">
        <f>VLOOKUP(KamstrupData[[#This Row],[IdLevel123]],'B-Business Capability'!B:L,11,FALSE)</f>
        <v>0</v>
      </c>
      <c r="T4026" t="s">
        <v>1719</v>
      </c>
      <c r="U4026" t="str">
        <f>_xlfn.CONCAT(KamstrupData[[#This Row],[CountryCode]],"_",KamstrupData[[#This Row],[Business Area]],"_",KamstrupData[[#This Row],[DepartmentTeam]])</f>
        <v>ES10_ES_Customer Service_</v>
      </c>
      <c r="V4026" t="str">
        <f>VLOOKUP(KamstrupData[[#This Row],[ORG_Concat]],'O-Organization'!F:H,3,FALSE)</f>
        <v>11009_ES10_Customer Service_ES_Customer Service_</v>
      </c>
    </row>
    <row r="4027" spans="4:22">
      <c r="D4027" s="28" t="s">
        <v>63</v>
      </c>
      <c r="E4027" t="str">
        <f>VLOOKUP(D4027,'B-Business Capability'!B:H,5,FALSE)</f>
        <v>Finance</v>
      </c>
      <c r="F4027" t="str">
        <f>VLOOKUP(D4027,'B-Business Capability'!B:H,6,FALSE)</f>
        <v>Financial Planning &amp; Analysis</v>
      </c>
      <c r="G4027" t="str">
        <f>VLOOKUP(D4027,'B-Business Capability'!B:H,7,FALSE)</f>
        <v>Cost Accounting_Plan</v>
      </c>
      <c r="I4027" t="s">
        <v>1718</v>
      </c>
      <c r="J4027" t="s">
        <v>1720</v>
      </c>
      <c r="L4027" t="s">
        <v>117</v>
      </c>
      <c r="M4027" t="str">
        <f>VLOOKUP(L4027,'A-Applications'!B:D,3,FALSE)</f>
        <v>PowerBI</v>
      </c>
      <c r="N4027" t="s">
        <v>53</v>
      </c>
      <c r="O4027" s="42" t="s">
        <v>62</v>
      </c>
      <c r="P4027" t="s">
        <v>67</v>
      </c>
      <c r="Q4027" t="str">
        <f>VLOOKUP(KamstrupData[[#This Row],[IdLevel123]],'B-Business Capability'!B:L,10,FALSE)</f>
        <v>N/A</v>
      </c>
      <c r="R4027">
        <f>VLOOKUP(KamstrupData[[#This Row],[IdLevel123]],'B-Business Capability'!B:L,11,FALSE)</f>
        <v>0</v>
      </c>
      <c r="T4027" t="s">
        <v>1719</v>
      </c>
      <c r="U4027" t="str">
        <f>_xlfn.CONCAT(KamstrupData[[#This Row],[CountryCode]],"_",KamstrupData[[#This Row],[Business Area]],"_",KamstrupData[[#This Row],[DepartmentTeam]])</f>
        <v>ES10_ES_Customer Service_</v>
      </c>
      <c r="V4027" t="str">
        <f>VLOOKUP(KamstrupData[[#This Row],[ORG_Concat]],'O-Organization'!F:H,3,FALSE)</f>
        <v>11009_ES10_Customer Service_ES_Customer Service_</v>
      </c>
    </row>
    <row r="4028" spans="4:22">
      <c r="D4028" s="28" t="s">
        <v>74</v>
      </c>
      <c r="E4028" t="str">
        <f>VLOOKUP(D4028,'B-Business Capability'!B:H,5,FALSE)</f>
        <v>Strategic Management</v>
      </c>
      <c r="F4028" t="str">
        <f>VLOOKUP(D4028,'B-Business Capability'!B:H,6,FALSE)</f>
        <v>Manage Core Business</v>
      </c>
      <c r="G4028" t="str">
        <f>VLOOKUP(D4028,'B-Business Capability'!B:H,7,FALSE)</f>
        <v>Manage Projects</v>
      </c>
      <c r="I4028" t="s">
        <v>1718</v>
      </c>
      <c r="J4028" t="s">
        <v>1720</v>
      </c>
      <c r="L4028" t="s">
        <v>117</v>
      </c>
      <c r="M4028" t="str">
        <f>VLOOKUP(L4028,'A-Applications'!B:D,3,FALSE)</f>
        <v>PowerBI</v>
      </c>
      <c r="N4028" t="s">
        <v>53</v>
      </c>
      <c r="O4028" s="42" t="s">
        <v>62</v>
      </c>
      <c r="P4028" t="s">
        <v>75</v>
      </c>
      <c r="Q4028" t="str">
        <f>VLOOKUP(KamstrupData[[#This Row],[IdLevel123]],'B-Business Capability'!B:L,10,FALSE)</f>
        <v>N/A</v>
      </c>
      <c r="R4028">
        <f>VLOOKUP(KamstrupData[[#This Row],[IdLevel123]],'B-Business Capability'!B:L,11,FALSE)</f>
        <v>0</v>
      </c>
      <c r="T4028" t="s">
        <v>1719</v>
      </c>
      <c r="U4028" t="str">
        <f>_xlfn.CONCAT(KamstrupData[[#This Row],[CountryCode]],"_",KamstrupData[[#This Row],[Business Area]],"_",KamstrupData[[#This Row],[DepartmentTeam]])</f>
        <v>ES10_ES_Customer Service_</v>
      </c>
      <c r="V4028" t="str">
        <f>VLOOKUP(KamstrupData[[#This Row],[ORG_Concat]],'O-Organization'!F:H,3,FALSE)</f>
        <v>11009_ES10_Customer Service_ES_Customer Service_</v>
      </c>
    </row>
    <row r="4029" spans="4:22">
      <c r="D4029" s="28" t="s">
        <v>118</v>
      </c>
      <c r="E4029" t="str">
        <f>VLOOKUP(D4029,'B-Business Capability'!B:H,5,FALSE)</f>
        <v>Customer Service</v>
      </c>
      <c r="F4029" t="str">
        <f>VLOOKUP(D4029,'B-Business Capability'!B:H,6,FALSE)</f>
        <v>Customer Service Strategy and Planning</v>
      </c>
      <c r="G4029" t="str">
        <f>VLOOKUP(D4029,'B-Business Capability'!B:H,7,FALSE)</f>
        <v>Customer Service Analytics</v>
      </c>
      <c r="I4029" t="s">
        <v>1718</v>
      </c>
      <c r="J4029" t="s">
        <v>1720</v>
      </c>
      <c r="L4029" t="s">
        <v>117</v>
      </c>
      <c r="M4029" t="str">
        <f>VLOOKUP(L4029,'A-Applications'!B:D,3,FALSE)</f>
        <v>PowerBI</v>
      </c>
      <c r="N4029" t="s">
        <v>53</v>
      </c>
      <c r="O4029" s="42" t="s">
        <v>62</v>
      </c>
      <c r="P4029" t="s">
        <v>79</v>
      </c>
      <c r="Q4029" t="str">
        <f>VLOOKUP(KamstrupData[[#This Row],[IdLevel123]],'B-Business Capability'!B:L,10,FALSE)</f>
        <v>Customer Service and Support</v>
      </c>
      <c r="R4029">
        <f>VLOOKUP(KamstrupData[[#This Row],[IdLevel123]],'B-Business Capability'!B:L,11,FALSE)</f>
        <v>0</v>
      </c>
      <c r="T4029" t="s">
        <v>1719</v>
      </c>
      <c r="U4029" t="str">
        <f>_xlfn.CONCAT(KamstrupData[[#This Row],[CountryCode]],"_",KamstrupData[[#This Row],[Business Area]],"_",KamstrupData[[#This Row],[DepartmentTeam]])</f>
        <v>ES10_ES_Customer Service_</v>
      </c>
      <c r="V4029" t="str">
        <f>VLOOKUP(KamstrupData[[#This Row],[ORG_Concat]],'O-Organization'!F:H,3,FALSE)</f>
        <v>11009_ES10_Customer Service_ES_Customer Service_</v>
      </c>
    </row>
    <row r="4030" spans="4:22">
      <c r="D4030" s="28" t="s">
        <v>82</v>
      </c>
      <c r="E4030" t="str">
        <f>VLOOKUP(D4030,'B-Business Capability'!B:H,5,FALSE)</f>
        <v>Customer Service</v>
      </c>
      <c r="F4030" t="str">
        <f>VLOOKUP(D4030,'B-Business Capability'!B:H,6,FALSE)</f>
        <v>Customer Project Management</v>
      </c>
      <c r="G4030" t="str">
        <f>VLOOKUP(D4030,'B-Business Capability'!B:H,7,FALSE)</f>
        <v>Financial Analytics and Management</v>
      </c>
      <c r="I4030" t="s">
        <v>1718</v>
      </c>
      <c r="J4030" t="s">
        <v>1720</v>
      </c>
      <c r="L4030" t="s">
        <v>117</v>
      </c>
      <c r="M4030" t="str">
        <f>VLOOKUP(L4030,'A-Applications'!B:D,3,FALSE)</f>
        <v>PowerBI</v>
      </c>
      <c r="N4030" t="s">
        <v>53</v>
      </c>
      <c r="O4030" s="42" t="s">
        <v>62</v>
      </c>
      <c r="P4030" t="s">
        <v>75</v>
      </c>
      <c r="Q4030" t="str">
        <f>VLOOKUP(KamstrupData[[#This Row],[IdLevel123]],'B-Business Capability'!B:L,10,FALSE)</f>
        <v>Order-to-Cash (O2C)</v>
      </c>
      <c r="R4030">
        <f>VLOOKUP(KamstrupData[[#This Row],[IdLevel123]],'B-Business Capability'!B:L,11,FALSE)</f>
        <v>0</v>
      </c>
      <c r="T4030" t="s">
        <v>1719</v>
      </c>
      <c r="U4030" t="str">
        <f>_xlfn.CONCAT(KamstrupData[[#This Row],[CountryCode]],"_",KamstrupData[[#This Row],[Business Area]],"_",KamstrupData[[#This Row],[DepartmentTeam]])</f>
        <v>ES10_ES_Customer Service_</v>
      </c>
      <c r="V4030" t="str">
        <f>VLOOKUP(KamstrupData[[#This Row],[ORG_Concat]],'O-Organization'!F:H,3,FALSE)</f>
        <v>11009_ES10_Customer Service_ES_Customer Service_</v>
      </c>
    </row>
    <row r="4031" spans="4:22">
      <c r="D4031" s="28" t="s">
        <v>88</v>
      </c>
      <c r="E4031" t="str">
        <f>VLOOKUP(D4031,'B-Business Capability'!B:H,5,FALSE)</f>
        <v>Customer Service</v>
      </c>
      <c r="F4031" t="str">
        <f>VLOOKUP(D4031,'B-Business Capability'!B:H,6,FALSE)</f>
        <v>Customer Project Management</v>
      </c>
      <c r="G4031" t="str">
        <f>VLOOKUP(D4031,'B-Business Capability'!B:H,7,FALSE)</f>
        <v>Project Management</v>
      </c>
      <c r="I4031" t="s">
        <v>1718</v>
      </c>
      <c r="J4031" t="s">
        <v>1720</v>
      </c>
      <c r="L4031" t="s">
        <v>117</v>
      </c>
      <c r="M4031" t="str">
        <f>VLOOKUP(L4031,'A-Applications'!B:D,3,FALSE)</f>
        <v>PowerBI</v>
      </c>
      <c r="N4031" t="s">
        <v>53</v>
      </c>
      <c r="O4031" s="42" t="s">
        <v>62</v>
      </c>
      <c r="P4031" t="s">
        <v>75</v>
      </c>
      <c r="Q4031" t="str">
        <f>VLOOKUP(KamstrupData[[#This Row],[IdLevel123]],'B-Business Capability'!B:L,10,FALSE)</f>
        <v>Order-to-Cash (O2C)</v>
      </c>
      <c r="R4031">
        <f>VLOOKUP(KamstrupData[[#This Row],[IdLevel123]],'B-Business Capability'!B:L,11,FALSE)</f>
        <v>0</v>
      </c>
      <c r="T4031" t="s">
        <v>1719</v>
      </c>
      <c r="U4031" t="str">
        <f>_xlfn.CONCAT(KamstrupData[[#This Row],[CountryCode]],"_",KamstrupData[[#This Row],[Business Area]],"_",KamstrupData[[#This Row],[DepartmentTeam]])</f>
        <v>ES10_ES_Customer Service_</v>
      </c>
      <c r="V4031" t="str">
        <f>VLOOKUP(KamstrupData[[#This Row],[ORG_Concat]],'O-Organization'!F:H,3,FALSE)</f>
        <v>11009_ES10_Customer Service_ES_Customer Service_</v>
      </c>
    </row>
    <row r="4032" spans="4:22">
      <c r="D4032" s="28" t="s">
        <v>122</v>
      </c>
      <c r="E4032" t="str">
        <f>VLOOKUP(D4032,'B-Business Capability'!B:H,5,FALSE)</f>
        <v>Legal</v>
      </c>
      <c r="F4032" t="str">
        <f>VLOOKUP(D4032,'B-Business Capability'!B:H,6,FALSE)</f>
        <v>Ensure Compliance</v>
      </c>
      <c r="G4032">
        <f>VLOOKUP(D4032,'B-Business Capability'!B:H,7,FALSE)</f>
        <v>0</v>
      </c>
      <c r="I4032" t="s">
        <v>1718</v>
      </c>
      <c r="J4032" t="s">
        <v>1720</v>
      </c>
      <c r="L4032" t="s">
        <v>123</v>
      </c>
      <c r="M4032" t="str">
        <f>VLOOKUP(L4032,'A-Applications'!B:D,3,FALSE)</f>
        <v>DocuSign</v>
      </c>
      <c r="N4032" t="s">
        <v>53</v>
      </c>
      <c r="O4032" s="42" t="s">
        <v>54</v>
      </c>
      <c r="P4032" t="s">
        <v>124</v>
      </c>
      <c r="Q4032" t="str">
        <f>VLOOKUP(KamstrupData[[#This Row],[IdLevel123]],'B-Business Capability'!B:L,10,FALSE)</f>
        <v>N/A</v>
      </c>
      <c r="R4032">
        <f>VLOOKUP(KamstrupData[[#This Row],[IdLevel123]],'B-Business Capability'!B:L,11,FALSE)</f>
        <v>0</v>
      </c>
      <c r="T4032" t="s">
        <v>1719</v>
      </c>
      <c r="U4032" t="str">
        <f>_xlfn.CONCAT(KamstrupData[[#This Row],[CountryCode]],"_",KamstrupData[[#This Row],[Business Area]],"_",KamstrupData[[#This Row],[DepartmentTeam]])</f>
        <v>ES10_ES_Customer Service_</v>
      </c>
      <c r="V4032" t="str">
        <f>VLOOKUP(KamstrupData[[#This Row],[ORG_Concat]],'O-Organization'!F:H,3,FALSE)</f>
        <v>11009_ES10_Customer Service_ES_Customer Service_</v>
      </c>
    </row>
    <row r="4033" spans="4:22">
      <c r="D4033" s="28" t="s">
        <v>74</v>
      </c>
      <c r="E4033" t="str">
        <f>VLOOKUP(D4033,'B-Business Capability'!B:H,5,FALSE)</f>
        <v>Strategic Management</v>
      </c>
      <c r="F4033" t="str">
        <f>VLOOKUP(D4033,'B-Business Capability'!B:H,6,FALSE)</f>
        <v>Manage Core Business</v>
      </c>
      <c r="G4033" t="str">
        <f>VLOOKUP(D4033,'B-Business Capability'!B:H,7,FALSE)</f>
        <v>Manage Projects</v>
      </c>
      <c r="I4033" t="s">
        <v>1718</v>
      </c>
      <c r="J4033" t="s">
        <v>1720</v>
      </c>
      <c r="L4033" t="s">
        <v>123</v>
      </c>
      <c r="M4033" t="str">
        <f>VLOOKUP(L4033,'A-Applications'!B:D,3,FALSE)</f>
        <v>DocuSign</v>
      </c>
      <c r="N4033" t="s">
        <v>53</v>
      </c>
      <c r="O4033" s="42" t="s">
        <v>54</v>
      </c>
      <c r="P4033" t="s">
        <v>75</v>
      </c>
      <c r="Q4033" t="str">
        <f>VLOOKUP(KamstrupData[[#This Row],[IdLevel123]],'B-Business Capability'!B:L,10,FALSE)</f>
        <v>N/A</v>
      </c>
      <c r="R4033">
        <f>VLOOKUP(KamstrupData[[#This Row],[IdLevel123]],'B-Business Capability'!B:L,11,FALSE)</f>
        <v>0</v>
      </c>
      <c r="T4033" t="s">
        <v>1719</v>
      </c>
      <c r="U4033" t="str">
        <f>_xlfn.CONCAT(KamstrupData[[#This Row],[CountryCode]],"_",KamstrupData[[#This Row],[Business Area]],"_",KamstrupData[[#This Row],[DepartmentTeam]])</f>
        <v>ES10_ES_Customer Service_</v>
      </c>
      <c r="V4033" t="str">
        <f>VLOOKUP(KamstrupData[[#This Row],[ORG_Concat]],'O-Organization'!F:H,3,FALSE)</f>
        <v>11009_ES10_Customer Service_ES_Customer Service_</v>
      </c>
    </row>
    <row r="4034" spans="4:22">
      <c r="D4034" s="28" t="s">
        <v>125</v>
      </c>
      <c r="E4034" t="str">
        <f>VLOOKUP(D4034,'B-Business Capability'!B:H,5,FALSE)</f>
        <v>Sales</v>
      </c>
      <c r="F4034" t="str">
        <f>VLOOKUP(D4034,'B-Business Capability'!B:H,6,FALSE)</f>
        <v>Quotation, Order, and Contract Management</v>
      </c>
      <c r="G4034" t="str">
        <f>VLOOKUP(D4034,'B-Business Capability'!B:H,7,FALSE)</f>
        <v>Contract and engagement setup</v>
      </c>
      <c r="I4034" t="s">
        <v>1718</v>
      </c>
      <c r="J4034" t="s">
        <v>1720</v>
      </c>
      <c r="L4034" t="s">
        <v>123</v>
      </c>
      <c r="M4034" t="str">
        <f>VLOOKUP(L4034,'A-Applications'!B:D,3,FALSE)</f>
        <v>DocuSign</v>
      </c>
      <c r="N4034" t="s">
        <v>53</v>
      </c>
      <c r="O4034" s="42" t="s">
        <v>54</v>
      </c>
      <c r="P4034" t="s">
        <v>124</v>
      </c>
      <c r="Q4034" t="str">
        <f>VLOOKUP(KamstrupData[[#This Row],[IdLevel123]],'B-Business Capability'!B:L,10,FALSE)</f>
        <v>Order-to-Cash (O2C)</v>
      </c>
      <c r="R4034">
        <f>VLOOKUP(KamstrupData[[#This Row],[IdLevel123]],'B-Business Capability'!B:L,11,FALSE)</f>
        <v>101</v>
      </c>
      <c r="T4034" t="s">
        <v>1719</v>
      </c>
      <c r="U4034" t="str">
        <f>_xlfn.CONCAT(KamstrupData[[#This Row],[CountryCode]],"_",KamstrupData[[#This Row],[Business Area]],"_",KamstrupData[[#This Row],[DepartmentTeam]])</f>
        <v>ES10_ES_Customer Service_</v>
      </c>
      <c r="V4034" t="str">
        <f>VLOOKUP(KamstrupData[[#This Row],[ORG_Concat]],'O-Organization'!F:H,3,FALSE)</f>
        <v>11009_ES10_Customer Service_ES_Customer Service_</v>
      </c>
    </row>
    <row r="4035" spans="4:22">
      <c r="D4035" s="28" t="s">
        <v>88</v>
      </c>
      <c r="E4035" t="str">
        <f>VLOOKUP(D4035,'B-Business Capability'!B:H,5,FALSE)</f>
        <v>Customer Service</v>
      </c>
      <c r="F4035" t="str">
        <f>VLOOKUP(D4035,'B-Business Capability'!B:H,6,FALSE)</f>
        <v>Customer Project Management</v>
      </c>
      <c r="G4035" t="str">
        <f>VLOOKUP(D4035,'B-Business Capability'!B:H,7,FALSE)</f>
        <v>Project Management</v>
      </c>
      <c r="I4035" t="s">
        <v>1718</v>
      </c>
      <c r="J4035" t="s">
        <v>1720</v>
      </c>
      <c r="L4035" t="s">
        <v>123</v>
      </c>
      <c r="M4035" t="str">
        <f>VLOOKUP(L4035,'A-Applications'!B:D,3,FALSE)</f>
        <v>DocuSign</v>
      </c>
      <c r="N4035" t="s">
        <v>53</v>
      </c>
      <c r="O4035" s="42" t="s">
        <v>54</v>
      </c>
      <c r="P4035" t="s">
        <v>75</v>
      </c>
      <c r="Q4035" t="str">
        <f>VLOOKUP(KamstrupData[[#This Row],[IdLevel123]],'B-Business Capability'!B:L,10,FALSE)</f>
        <v>Order-to-Cash (O2C)</v>
      </c>
      <c r="R4035">
        <f>VLOOKUP(KamstrupData[[#This Row],[IdLevel123]],'B-Business Capability'!B:L,11,FALSE)</f>
        <v>0</v>
      </c>
      <c r="T4035" t="s">
        <v>1719</v>
      </c>
      <c r="U4035" t="str">
        <f>_xlfn.CONCAT(KamstrupData[[#This Row],[CountryCode]],"_",KamstrupData[[#This Row],[Business Area]],"_",KamstrupData[[#This Row],[DepartmentTeam]])</f>
        <v>ES10_ES_Customer Service_</v>
      </c>
      <c r="V4035" t="str">
        <f>VLOOKUP(KamstrupData[[#This Row],[ORG_Concat]],'O-Organization'!F:H,3,FALSE)</f>
        <v>11009_ES10_Customer Service_ES_Customer Service_</v>
      </c>
    </row>
    <row r="4036" spans="4:22">
      <c r="D4036" s="28" t="s">
        <v>126</v>
      </c>
      <c r="E4036" t="str">
        <f>VLOOKUP(D4036,'B-Business Capability'!B:H,5,FALSE)</f>
        <v>Strategic Management</v>
      </c>
      <c r="F4036" t="str">
        <f>VLOOKUP(D4036,'B-Business Capability'!B:H,6,FALSE)</f>
        <v>Business Process Management</v>
      </c>
      <c r="G4036" t="str">
        <f>VLOOKUP(D4036,'B-Business Capability'!B:H,7,FALSE)</f>
        <v>Business Process Modeling</v>
      </c>
      <c r="I4036" t="s">
        <v>1718</v>
      </c>
      <c r="J4036" t="s">
        <v>1720</v>
      </c>
      <c r="L4036" t="s">
        <v>127</v>
      </c>
      <c r="M4036" t="str">
        <f>VLOOKUP(L4036,'A-Applications'!B:D,3,FALSE)</f>
        <v>Ipw</v>
      </c>
      <c r="N4036" t="s">
        <v>53</v>
      </c>
      <c r="O4036" s="42" t="s">
        <v>54</v>
      </c>
      <c r="Q4036" t="str">
        <f>VLOOKUP(KamstrupData[[#This Row],[IdLevel123]],'B-Business Capability'!B:L,10,FALSE)</f>
        <v>N/A</v>
      </c>
      <c r="R4036">
        <f>VLOOKUP(KamstrupData[[#This Row],[IdLevel123]],'B-Business Capability'!B:L,11,FALSE)</f>
        <v>0</v>
      </c>
      <c r="T4036" t="s">
        <v>1719</v>
      </c>
      <c r="U4036" t="str">
        <f>_xlfn.CONCAT(KamstrupData[[#This Row],[CountryCode]],"_",KamstrupData[[#This Row],[Business Area]],"_",KamstrupData[[#This Row],[DepartmentTeam]])</f>
        <v>ES10_ES_Customer Service_</v>
      </c>
      <c r="V4036" t="str">
        <f>VLOOKUP(KamstrupData[[#This Row],[ORG_Concat]],'O-Organization'!F:H,3,FALSE)</f>
        <v>11009_ES10_Customer Service_ES_Customer Service_</v>
      </c>
    </row>
    <row r="4037" spans="4:22">
      <c r="D4037" s="28" t="s">
        <v>128</v>
      </c>
      <c r="E4037" t="str">
        <f>VLOOKUP(D4037,'B-Business Capability'!B:H,5,FALSE)</f>
        <v>Sales</v>
      </c>
      <c r="F4037" t="str">
        <f>VLOOKUP(D4037,'B-Business Capability'!B:H,6,FALSE)</f>
        <v>Sales Execution and Customer Engagement</v>
      </c>
      <c r="G4037" t="str">
        <f>VLOOKUP(D4037,'B-Business Capability'!B:H,7,FALSE)</f>
        <v>Project selling</v>
      </c>
      <c r="I4037" t="s">
        <v>1718</v>
      </c>
      <c r="J4037" t="s">
        <v>1720</v>
      </c>
      <c r="L4037" t="s">
        <v>129</v>
      </c>
      <c r="M4037" t="str">
        <f>VLOOKUP(L4037,'A-Applications'!B:D,3,FALSE)</f>
        <v>Microsoft Dynamics 365 CE (Sales)</v>
      </c>
      <c r="N4037" t="s">
        <v>53</v>
      </c>
      <c r="O4037" s="42" t="s">
        <v>54</v>
      </c>
      <c r="P4037" t="s">
        <v>75</v>
      </c>
      <c r="Q4037" t="str">
        <f>VLOOKUP(KamstrupData[[#This Row],[IdLevel123]],'B-Business Capability'!B:L,10,FALSE)</f>
        <v>Order-to-Cash (O2C)</v>
      </c>
      <c r="R4037">
        <f>VLOOKUP(KamstrupData[[#This Row],[IdLevel123]],'B-Business Capability'!B:L,11,FALSE)</f>
        <v>550</v>
      </c>
      <c r="T4037" t="s">
        <v>1719</v>
      </c>
      <c r="U4037" t="str">
        <f>_xlfn.CONCAT(KamstrupData[[#This Row],[CountryCode]],"_",KamstrupData[[#This Row],[Business Area]],"_",KamstrupData[[#This Row],[DepartmentTeam]])</f>
        <v>ES10_ES_Customer Service_</v>
      </c>
      <c r="V4037" t="str">
        <f>VLOOKUP(KamstrupData[[#This Row],[ORG_Concat]],'O-Organization'!F:H,3,FALSE)</f>
        <v>11009_ES10_Customer Service_ES_Customer Service_</v>
      </c>
    </row>
    <row r="4038" spans="4:22">
      <c r="D4038" s="28" t="s">
        <v>130</v>
      </c>
      <c r="E4038" t="str">
        <f>VLOOKUP(D4038,'B-Business Capability'!B:H,5,FALSE)</f>
        <v>Sales</v>
      </c>
      <c r="F4038" t="str">
        <f>VLOOKUP(D4038,'B-Business Capability'!B:H,6,FALSE)</f>
        <v>Quotation, Order, and Contract Management</v>
      </c>
      <c r="G4038" t="str">
        <f>VLOOKUP(D4038,'B-Business Capability'!B:H,7,FALSE)</f>
        <v>Tender or Bid management</v>
      </c>
      <c r="I4038" t="s">
        <v>1718</v>
      </c>
      <c r="J4038" t="s">
        <v>1720</v>
      </c>
      <c r="L4038" t="s">
        <v>129</v>
      </c>
      <c r="M4038" t="str">
        <f>VLOOKUP(L4038,'A-Applications'!B:D,3,FALSE)</f>
        <v>Microsoft Dynamics 365 CE (Sales)</v>
      </c>
      <c r="N4038" t="s">
        <v>53</v>
      </c>
      <c r="O4038" s="42" t="s">
        <v>54</v>
      </c>
      <c r="P4038" t="s">
        <v>131</v>
      </c>
      <c r="Q4038" t="str">
        <f>VLOOKUP(KamstrupData[[#This Row],[IdLevel123]],'B-Business Capability'!B:L,10,FALSE)</f>
        <v>Order-to-Cash (O2C)</v>
      </c>
      <c r="R4038">
        <f>VLOOKUP(KamstrupData[[#This Row],[IdLevel123]],'B-Business Capability'!B:L,11,FALSE)</f>
        <v>104</v>
      </c>
      <c r="T4038" t="s">
        <v>1719</v>
      </c>
      <c r="U4038" t="str">
        <f>_xlfn.CONCAT(KamstrupData[[#This Row],[CountryCode]],"_",KamstrupData[[#This Row],[Business Area]],"_",KamstrupData[[#This Row],[DepartmentTeam]])</f>
        <v>ES10_ES_Customer Service_</v>
      </c>
      <c r="V4038" t="str">
        <f>VLOOKUP(KamstrupData[[#This Row],[ORG_Concat]],'O-Organization'!F:H,3,FALSE)</f>
        <v>11009_ES10_Customer Service_ES_Customer Service_</v>
      </c>
    </row>
    <row r="4039" spans="4:22">
      <c r="D4039" s="28" t="s">
        <v>78</v>
      </c>
      <c r="E4039" t="str">
        <f>VLOOKUP(D4039,'B-Business Capability'!B:H,5,FALSE)</f>
        <v>Customer Service</v>
      </c>
      <c r="F4039" t="str">
        <f>VLOOKUP(D4039,'B-Business Capability'!B:H,6,FALSE)</f>
        <v>Customer Service and Support</v>
      </c>
      <c r="G4039" t="str">
        <f>VLOOKUP(D4039,'B-Business Capability'!B:H,7,FALSE)</f>
        <v>Service Request Management</v>
      </c>
      <c r="I4039" t="s">
        <v>1718</v>
      </c>
      <c r="J4039" t="s">
        <v>1720</v>
      </c>
      <c r="L4039" t="s">
        <v>134</v>
      </c>
      <c r="M4039" t="str">
        <f>VLOOKUP(L4039,'A-Applications'!B:D,3,FALSE)</f>
        <v>READy</v>
      </c>
      <c r="N4039" t="s">
        <v>103</v>
      </c>
      <c r="O4039" s="42" t="s">
        <v>54</v>
      </c>
      <c r="P4039" t="s">
        <v>79</v>
      </c>
      <c r="Q4039" t="str">
        <f>VLOOKUP(KamstrupData[[#This Row],[IdLevel123]],'B-Business Capability'!B:L,10,FALSE)</f>
        <v>Customer Service and Support</v>
      </c>
      <c r="R4039">
        <f>VLOOKUP(KamstrupData[[#This Row],[IdLevel123]],'B-Business Capability'!B:L,11,FALSE)</f>
        <v>0</v>
      </c>
      <c r="T4039" t="s">
        <v>1719</v>
      </c>
      <c r="U4039" t="str">
        <f>_xlfn.CONCAT(KamstrupData[[#This Row],[CountryCode]],"_",KamstrupData[[#This Row],[Business Area]],"_",KamstrupData[[#This Row],[DepartmentTeam]])</f>
        <v>ES10_ES_Customer Service_</v>
      </c>
      <c r="V4039" t="str">
        <f>VLOOKUP(KamstrupData[[#This Row],[ORG_Concat]],'O-Organization'!F:H,3,FALSE)</f>
        <v>11009_ES10_Customer Service_ES_Customer Service_</v>
      </c>
    </row>
    <row r="4040" spans="4:22">
      <c r="D4040" s="28" t="s">
        <v>88</v>
      </c>
      <c r="E4040" t="str">
        <f>VLOOKUP(D4040,'B-Business Capability'!B:H,5,FALSE)</f>
        <v>Customer Service</v>
      </c>
      <c r="F4040" t="str">
        <f>VLOOKUP(D4040,'B-Business Capability'!B:H,6,FALSE)</f>
        <v>Customer Project Management</v>
      </c>
      <c r="G4040" t="str">
        <f>VLOOKUP(D4040,'B-Business Capability'!B:H,7,FALSE)</f>
        <v>Project Management</v>
      </c>
      <c r="I4040" t="s">
        <v>1718</v>
      </c>
      <c r="J4040" t="s">
        <v>1720</v>
      </c>
      <c r="L4040" t="s">
        <v>134</v>
      </c>
      <c r="M4040" t="str">
        <f>VLOOKUP(L4040,'A-Applications'!B:D,3,FALSE)</f>
        <v>READy</v>
      </c>
      <c r="N4040" t="s">
        <v>103</v>
      </c>
      <c r="O4040" s="42" t="s">
        <v>54</v>
      </c>
      <c r="P4040" t="s">
        <v>75</v>
      </c>
      <c r="Q4040" t="str">
        <f>VLOOKUP(KamstrupData[[#This Row],[IdLevel123]],'B-Business Capability'!B:L,10,FALSE)</f>
        <v>Order-to-Cash (O2C)</v>
      </c>
      <c r="R4040">
        <f>VLOOKUP(KamstrupData[[#This Row],[IdLevel123]],'B-Business Capability'!B:L,11,FALSE)</f>
        <v>0</v>
      </c>
      <c r="T4040" t="s">
        <v>1719</v>
      </c>
      <c r="U4040" t="str">
        <f>_xlfn.CONCAT(KamstrupData[[#This Row],[CountryCode]],"_",KamstrupData[[#This Row],[Business Area]],"_",KamstrupData[[#This Row],[DepartmentTeam]])</f>
        <v>ES10_ES_Customer Service_</v>
      </c>
      <c r="V4040" t="str">
        <f>VLOOKUP(KamstrupData[[#This Row],[ORG_Concat]],'O-Organization'!F:H,3,FALSE)</f>
        <v>11009_ES10_Customer Service_ES_Customer Service_</v>
      </c>
    </row>
    <row r="4041" spans="4:22">
      <c r="D4041" s="28" t="s">
        <v>133</v>
      </c>
      <c r="E4041" t="str">
        <f>VLOOKUP(D4041,'B-Business Capability'!B:H,5,FALSE)</f>
        <v>Customer Service</v>
      </c>
      <c r="F4041" t="str">
        <f>VLOOKUP(D4041,'B-Business Capability'!B:H,6,FALSE)</f>
        <v>Customer Service and Support</v>
      </c>
      <c r="G4041" t="str">
        <f>VLOOKUP(D4041,'B-Business Capability'!B:H,7,FALSE)</f>
        <v>Customer Operations</v>
      </c>
      <c r="I4041" t="s">
        <v>1718</v>
      </c>
      <c r="J4041" t="s">
        <v>1720</v>
      </c>
      <c r="L4041" t="s">
        <v>134</v>
      </c>
      <c r="M4041" t="str">
        <f>VLOOKUP(L4041,'A-Applications'!B:D,3,FALSE)</f>
        <v>READy</v>
      </c>
      <c r="N4041" t="s">
        <v>103</v>
      </c>
      <c r="O4041" s="42" t="s">
        <v>54</v>
      </c>
      <c r="P4041" t="s">
        <v>79</v>
      </c>
      <c r="Q4041" t="str">
        <f>VLOOKUP(KamstrupData[[#This Row],[IdLevel123]],'B-Business Capability'!B:L,10,FALSE)</f>
        <v>Order-to-Cash (O2C)</v>
      </c>
      <c r="R4041">
        <f>VLOOKUP(KamstrupData[[#This Row],[IdLevel123]],'B-Business Capability'!B:L,11,FALSE)</f>
        <v>0</v>
      </c>
      <c r="T4041" t="s">
        <v>1719</v>
      </c>
      <c r="U4041" t="str">
        <f>_xlfn.CONCAT(KamstrupData[[#This Row],[CountryCode]],"_",KamstrupData[[#This Row],[Business Area]],"_",KamstrupData[[#This Row],[DepartmentTeam]])</f>
        <v>ES10_ES_Customer Service_</v>
      </c>
      <c r="V4041" t="str">
        <f>VLOOKUP(KamstrupData[[#This Row],[ORG_Concat]],'O-Organization'!F:H,3,FALSE)</f>
        <v>11009_ES10_Customer Service_ES_Customer Service_</v>
      </c>
    </row>
    <row r="4042" spans="4:22">
      <c r="D4042" s="28" t="s">
        <v>78</v>
      </c>
      <c r="E4042" t="str">
        <f>VLOOKUP(D4042,'B-Business Capability'!B:H,5,FALSE)</f>
        <v>Customer Service</v>
      </c>
      <c r="F4042" t="str">
        <f>VLOOKUP(D4042,'B-Business Capability'!B:H,6,FALSE)</f>
        <v>Customer Service and Support</v>
      </c>
      <c r="G4042" t="str">
        <f>VLOOKUP(D4042,'B-Business Capability'!B:H,7,FALSE)</f>
        <v>Service Request Management</v>
      </c>
      <c r="I4042" t="s">
        <v>1718</v>
      </c>
      <c r="J4042" t="s">
        <v>1720</v>
      </c>
      <c r="L4042" t="s">
        <v>145</v>
      </c>
      <c r="M4042" t="str">
        <f>VLOOKUP(L4042,'A-Applications'!B:D,3,FALSE)</f>
        <v>Google Earth Pro</v>
      </c>
      <c r="N4042" t="s">
        <v>53</v>
      </c>
      <c r="O4042" s="42" t="s">
        <v>54</v>
      </c>
      <c r="P4042" t="s">
        <v>79</v>
      </c>
      <c r="Q4042" t="str">
        <f>VLOOKUP(KamstrupData[[#This Row],[IdLevel123]],'B-Business Capability'!B:L,10,FALSE)</f>
        <v>Customer Service and Support</v>
      </c>
      <c r="R4042">
        <f>VLOOKUP(KamstrupData[[#This Row],[IdLevel123]],'B-Business Capability'!B:L,11,FALSE)</f>
        <v>0</v>
      </c>
      <c r="T4042" t="s">
        <v>1719</v>
      </c>
      <c r="U4042" t="str">
        <f>_xlfn.CONCAT(KamstrupData[[#This Row],[CountryCode]],"_",KamstrupData[[#This Row],[Business Area]],"_",KamstrupData[[#This Row],[DepartmentTeam]])</f>
        <v>ES10_ES_Customer Service_</v>
      </c>
      <c r="V4042" t="str">
        <f>VLOOKUP(KamstrupData[[#This Row],[ORG_Concat]],'O-Organization'!F:H,3,FALSE)</f>
        <v>11009_ES10_Customer Service_ES_Customer Service_</v>
      </c>
    </row>
    <row r="4043" spans="4:22">
      <c r="D4043" s="28" t="s">
        <v>88</v>
      </c>
      <c r="E4043" t="str">
        <f>VLOOKUP(D4043,'B-Business Capability'!B:H,5,FALSE)</f>
        <v>Customer Service</v>
      </c>
      <c r="F4043" t="str">
        <f>VLOOKUP(D4043,'B-Business Capability'!B:H,6,FALSE)</f>
        <v>Customer Project Management</v>
      </c>
      <c r="G4043" t="str">
        <f>VLOOKUP(D4043,'B-Business Capability'!B:H,7,FALSE)</f>
        <v>Project Management</v>
      </c>
      <c r="I4043" t="s">
        <v>1718</v>
      </c>
      <c r="J4043" t="s">
        <v>1720</v>
      </c>
      <c r="L4043" t="s">
        <v>145</v>
      </c>
      <c r="M4043" t="str">
        <f>VLOOKUP(L4043,'A-Applications'!B:D,3,FALSE)</f>
        <v>Google Earth Pro</v>
      </c>
      <c r="N4043" t="s">
        <v>53</v>
      </c>
      <c r="O4043" s="42" t="s">
        <v>54</v>
      </c>
      <c r="P4043" t="s">
        <v>75</v>
      </c>
      <c r="Q4043" t="str">
        <f>VLOOKUP(KamstrupData[[#This Row],[IdLevel123]],'B-Business Capability'!B:L,10,FALSE)</f>
        <v>Order-to-Cash (O2C)</v>
      </c>
      <c r="R4043">
        <f>VLOOKUP(KamstrupData[[#This Row],[IdLevel123]],'B-Business Capability'!B:L,11,FALSE)</f>
        <v>0</v>
      </c>
      <c r="T4043" t="s">
        <v>1719</v>
      </c>
      <c r="U4043" t="str">
        <f>_xlfn.CONCAT(KamstrupData[[#This Row],[CountryCode]],"_",KamstrupData[[#This Row],[Business Area]],"_",KamstrupData[[#This Row],[DepartmentTeam]])</f>
        <v>ES10_ES_Customer Service_</v>
      </c>
      <c r="V4043" t="str">
        <f>VLOOKUP(KamstrupData[[#This Row],[ORG_Concat]],'O-Organization'!F:H,3,FALSE)</f>
        <v>11009_ES10_Customer Service_ES_Customer Service_</v>
      </c>
    </row>
    <row r="4044" spans="4:22">
      <c r="D4044" s="28" t="s">
        <v>78</v>
      </c>
      <c r="E4044" t="str">
        <f>VLOOKUP(D4044,'B-Business Capability'!B:H,5,FALSE)</f>
        <v>Customer Service</v>
      </c>
      <c r="F4044" t="str">
        <f>VLOOKUP(D4044,'B-Business Capability'!B:H,6,FALSE)</f>
        <v>Customer Service and Support</v>
      </c>
      <c r="G4044" t="str">
        <f>VLOOKUP(D4044,'B-Business Capability'!B:H,7,FALSE)</f>
        <v>Service Request Management</v>
      </c>
      <c r="I4044" t="s">
        <v>1718</v>
      </c>
      <c r="J4044" t="s">
        <v>1720</v>
      </c>
      <c r="L4044" t="s">
        <v>146</v>
      </c>
      <c r="M4044" t="str">
        <f>VLOOKUP(L4044,'A-Applications'!B:D,3,FALSE)</f>
        <v>Microsoft CoPilot</v>
      </c>
      <c r="N4044" t="s">
        <v>147</v>
      </c>
      <c r="O4044" s="42" t="s">
        <v>54</v>
      </c>
      <c r="P4044" t="s">
        <v>79</v>
      </c>
      <c r="Q4044" t="str">
        <f>VLOOKUP(KamstrupData[[#This Row],[IdLevel123]],'B-Business Capability'!B:L,10,FALSE)</f>
        <v>Customer Service and Support</v>
      </c>
      <c r="R4044">
        <f>VLOOKUP(KamstrupData[[#This Row],[IdLevel123]],'B-Business Capability'!B:L,11,FALSE)</f>
        <v>0</v>
      </c>
      <c r="T4044" t="s">
        <v>1719</v>
      </c>
      <c r="U4044" t="str">
        <f>_xlfn.CONCAT(KamstrupData[[#This Row],[CountryCode]],"_",KamstrupData[[#This Row],[Business Area]],"_",KamstrupData[[#This Row],[DepartmentTeam]])</f>
        <v>ES10_ES_Customer Service_</v>
      </c>
      <c r="V4044" t="str">
        <f>VLOOKUP(KamstrupData[[#This Row],[ORG_Concat]],'O-Organization'!F:H,3,FALSE)</f>
        <v>11009_ES10_Customer Service_ES_Customer Service_</v>
      </c>
    </row>
    <row r="4045" spans="4:22">
      <c r="D4045" s="28" t="s">
        <v>88</v>
      </c>
      <c r="E4045" t="str">
        <f>VLOOKUP(D4045,'B-Business Capability'!B:H,5,FALSE)</f>
        <v>Customer Service</v>
      </c>
      <c r="F4045" t="str">
        <f>VLOOKUP(D4045,'B-Business Capability'!B:H,6,FALSE)</f>
        <v>Customer Project Management</v>
      </c>
      <c r="G4045" t="str">
        <f>VLOOKUP(D4045,'B-Business Capability'!B:H,7,FALSE)</f>
        <v>Project Management</v>
      </c>
      <c r="I4045" t="s">
        <v>1718</v>
      </c>
      <c r="J4045" t="s">
        <v>1720</v>
      </c>
      <c r="L4045" t="s">
        <v>146</v>
      </c>
      <c r="M4045" t="str">
        <f>VLOOKUP(L4045,'A-Applications'!B:D,3,FALSE)</f>
        <v>Microsoft CoPilot</v>
      </c>
      <c r="N4045" t="s">
        <v>147</v>
      </c>
      <c r="O4045" s="42" t="s">
        <v>54</v>
      </c>
      <c r="P4045" t="s">
        <v>75</v>
      </c>
      <c r="Q4045" t="str">
        <f>VLOOKUP(KamstrupData[[#This Row],[IdLevel123]],'B-Business Capability'!B:L,10,FALSE)</f>
        <v>Order-to-Cash (O2C)</v>
      </c>
      <c r="R4045">
        <f>VLOOKUP(KamstrupData[[#This Row],[IdLevel123]],'B-Business Capability'!B:L,11,FALSE)</f>
        <v>0</v>
      </c>
      <c r="T4045" t="s">
        <v>1719</v>
      </c>
      <c r="U4045" t="str">
        <f>_xlfn.CONCAT(KamstrupData[[#This Row],[CountryCode]],"_",KamstrupData[[#This Row],[Business Area]],"_",KamstrupData[[#This Row],[DepartmentTeam]])</f>
        <v>ES10_ES_Customer Service_</v>
      </c>
      <c r="V4045" t="str">
        <f>VLOOKUP(KamstrupData[[#This Row],[ORG_Concat]],'O-Organization'!F:H,3,FALSE)</f>
        <v>11009_ES10_Customer Service_ES_Customer Service_</v>
      </c>
    </row>
    <row r="4046" spans="4:22">
      <c r="D4046" s="28" t="s">
        <v>78</v>
      </c>
      <c r="E4046" t="str">
        <f>VLOOKUP(D4046,'B-Business Capability'!B:H,5,FALSE)</f>
        <v>Customer Service</v>
      </c>
      <c r="F4046" t="str">
        <f>VLOOKUP(D4046,'B-Business Capability'!B:H,6,FALSE)</f>
        <v>Customer Service and Support</v>
      </c>
      <c r="G4046" t="str">
        <f>VLOOKUP(D4046,'B-Business Capability'!B:H,7,FALSE)</f>
        <v>Service Request Management</v>
      </c>
      <c r="I4046" t="s">
        <v>1718</v>
      </c>
      <c r="J4046" t="s">
        <v>1720</v>
      </c>
      <c r="L4046" t="s">
        <v>151</v>
      </c>
      <c r="M4046" t="str">
        <f>VLOOKUP(L4046,'A-Applications'!B:D,3,FALSE)</f>
        <v>Metertool X</v>
      </c>
      <c r="N4046" t="s">
        <v>53</v>
      </c>
      <c r="O4046" s="42" t="s">
        <v>54</v>
      </c>
      <c r="P4046" t="s">
        <v>79</v>
      </c>
      <c r="Q4046" t="str">
        <f>VLOOKUP(KamstrupData[[#This Row],[IdLevel123]],'B-Business Capability'!B:L,10,FALSE)</f>
        <v>Customer Service and Support</v>
      </c>
      <c r="R4046">
        <f>VLOOKUP(KamstrupData[[#This Row],[IdLevel123]],'B-Business Capability'!B:L,11,FALSE)</f>
        <v>0</v>
      </c>
      <c r="T4046" t="s">
        <v>1719</v>
      </c>
      <c r="U4046" t="str">
        <f>_xlfn.CONCAT(KamstrupData[[#This Row],[CountryCode]],"_",KamstrupData[[#This Row],[Business Area]],"_",KamstrupData[[#This Row],[DepartmentTeam]])</f>
        <v>ES10_ES_Customer Service_</v>
      </c>
      <c r="V4046" t="str">
        <f>VLOOKUP(KamstrupData[[#This Row],[ORG_Concat]],'O-Organization'!F:H,3,FALSE)</f>
        <v>11009_ES10_Customer Service_ES_Customer Service_</v>
      </c>
    </row>
    <row r="4047" spans="4:22">
      <c r="D4047" s="28" t="s">
        <v>88</v>
      </c>
      <c r="E4047" t="str">
        <f>VLOOKUP(D4047,'B-Business Capability'!B:H,5,FALSE)</f>
        <v>Customer Service</v>
      </c>
      <c r="F4047" t="str">
        <f>VLOOKUP(D4047,'B-Business Capability'!B:H,6,FALSE)</f>
        <v>Customer Project Management</v>
      </c>
      <c r="G4047" t="str">
        <f>VLOOKUP(D4047,'B-Business Capability'!B:H,7,FALSE)</f>
        <v>Project Management</v>
      </c>
      <c r="I4047" t="s">
        <v>1718</v>
      </c>
      <c r="J4047" t="s">
        <v>1720</v>
      </c>
      <c r="L4047" t="s">
        <v>151</v>
      </c>
      <c r="M4047" t="str">
        <f>VLOOKUP(L4047,'A-Applications'!B:D,3,FALSE)</f>
        <v>Metertool X</v>
      </c>
      <c r="N4047" t="s">
        <v>53</v>
      </c>
      <c r="O4047" s="42" t="s">
        <v>54</v>
      </c>
      <c r="P4047" t="s">
        <v>75</v>
      </c>
      <c r="Q4047" t="str">
        <f>VLOOKUP(KamstrupData[[#This Row],[IdLevel123]],'B-Business Capability'!B:L,10,FALSE)</f>
        <v>Order-to-Cash (O2C)</v>
      </c>
      <c r="R4047">
        <f>VLOOKUP(KamstrupData[[#This Row],[IdLevel123]],'B-Business Capability'!B:L,11,FALSE)</f>
        <v>0</v>
      </c>
      <c r="T4047" t="s">
        <v>1719</v>
      </c>
      <c r="U4047" t="str">
        <f>_xlfn.CONCAT(KamstrupData[[#This Row],[CountryCode]],"_",KamstrupData[[#This Row],[Business Area]],"_",KamstrupData[[#This Row],[DepartmentTeam]])</f>
        <v>ES10_ES_Customer Service_</v>
      </c>
      <c r="V4047" t="str">
        <f>VLOOKUP(KamstrupData[[#This Row],[ORG_Concat]],'O-Organization'!F:H,3,FALSE)</f>
        <v>11009_ES10_Customer Service_ES_Customer Service_</v>
      </c>
    </row>
    <row r="4048" spans="4:22">
      <c r="D4048" s="28" t="s">
        <v>78</v>
      </c>
      <c r="E4048" t="str">
        <f>VLOOKUP(D4048,'B-Business Capability'!B:H,5,FALSE)</f>
        <v>Customer Service</v>
      </c>
      <c r="F4048" t="str">
        <f>VLOOKUP(D4048,'B-Business Capability'!B:H,6,FALSE)</f>
        <v>Customer Service and Support</v>
      </c>
      <c r="G4048" t="str">
        <f>VLOOKUP(D4048,'B-Business Capability'!B:H,7,FALSE)</f>
        <v>Service Request Management</v>
      </c>
      <c r="I4048" t="s">
        <v>1718</v>
      </c>
      <c r="J4048" t="s">
        <v>1720</v>
      </c>
      <c r="L4048" t="s">
        <v>154</v>
      </c>
      <c r="M4048" t="str">
        <f>VLOOKUP(L4048,'A-Applications'!B:D,3,FALSE)</f>
        <v>Media Center</v>
      </c>
      <c r="N4048" t="s">
        <v>53</v>
      </c>
      <c r="O4048" s="42" t="s">
        <v>54</v>
      </c>
      <c r="P4048" t="s">
        <v>79</v>
      </c>
      <c r="Q4048" t="str">
        <f>VLOOKUP(KamstrupData[[#This Row],[IdLevel123]],'B-Business Capability'!B:L,10,FALSE)</f>
        <v>Customer Service and Support</v>
      </c>
      <c r="R4048">
        <f>VLOOKUP(KamstrupData[[#This Row],[IdLevel123]],'B-Business Capability'!B:L,11,FALSE)</f>
        <v>0</v>
      </c>
      <c r="T4048" t="s">
        <v>1719</v>
      </c>
      <c r="U4048" t="str">
        <f>_xlfn.CONCAT(KamstrupData[[#This Row],[CountryCode]],"_",KamstrupData[[#This Row],[Business Area]],"_",KamstrupData[[#This Row],[DepartmentTeam]])</f>
        <v>ES10_ES_Customer Service_</v>
      </c>
      <c r="V4048" t="str">
        <f>VLOOKUP(KamstrupData[[#This Row],[ORG_Concat]],'O-Organization'!F:H,3,FALSE)</f>
        <v>11009_ES10_Customer Service_ES_Customer Service_</v>
      </c>
    </row>
    <row r="4049" spans="4:22">
      <c r="D4049" s="28" t="s">
        <v>88</v>
      </c>
      <c r="E4049" t="str">
        <f>VLOOKUP(D4049,'B-Business Capability'!B:H,5,FALSE)</f>
        <v>Customer Service</v>
      </c>
      <c r="F4049" t="str">
        <f>VLOOKUP(D4049,'B-Business Capability'!B:H,6,FALSE)</f>
        <v>Customer Project Management</v>
      </c>
      <c r="G4049" t="str">
        <f>VLOOKUP(D4049,'B-Business Capability'!B:H,7,FALSE)</f>
        <v>Project Management</v>
      </c>
      <c r="I4049" t="s">
        <v>1718</v>
      </c>
      <c r="J4049" t="s">
        <v>1720</v>
      </c>
      <c r="L4049" t="s">
        <v>154</v>
      </c>
      <c r="M4049" t="str">
        <f>VLOOKUP(L4049,'A-Applications'!B:D,3,FALSE)</f>
        <v>Media Center</v>
      </c>
      <c r="N4049" t="s">
        <v>53</v>
      </c>
      <c r="O4049" s="42" t="s">
        <v>54</v>
      </c>
      <c r="P4049" t="s">
        <v>75</v>
      </c>
      <c r="Q4049" t="str">
        <f>VLOOKUP(KamstrupData[[#This Row],[IdLevel123]],'B-Business Capability'!B:L,10,FALSE)</f>
        <v>Order-to-Cash (O2C)</v>
      </c>
      <c r="R4049">
        <f>VLOOKUP(KamstrupData[[#This Row],[IdLevel123]],'B-Business Capability'!B:L,11,FALSE)</f>
        <v>0</v>
      </c>
      <c r="T4049" t="s">
        <v>1719</v>
      </c>
      <c r="U4049" t="str">
        <f>_xlfn.CONCAT(KamstrupData[[#This Row],[CountryCode]],"_",KamstrupData[[#This Row],[Business Area]],"_",KamstrupData[[#This Row],[DepartmentTeam]])</f>
        <v>ES10_ES_Customer Service_</v>
      </c>
      <c r="V4049" t="str">
        <f>VLOOKUP(KamstrupData[[#This Row],[ORG_Concat]],'O-Organization'!F:H,3,FALSE)</f>
        <v>11009_ES10_Customer Service_ES_Customer Service_</v>
      </c>
    </row>
    <row r="4050" spans="4:22">
      <c r="D4050" s="28" t="s">
        <v>156</v>
      </c>
      <c r="E4050" t="str">
        <f>VLOOKUP(D4050,'B-Business Capability'!B:H,5,FALSE)</f>
        <v>Customer Relationship</v>
      </c>
      <c r="F4050" t="str">
        <f>VLOOKUP(D4050,'B-Business Capability'!B:H,6,FALSE)</f>
        <v>Customer Management</v>
      </c>
      <c r="G4050" t="str">
        <f>VLOOKUP(D4050,'B-Business Capability'!B:H,7,FALSE)</f>
        <v>Manage Customer</v>
      </c>
      <c r="I4050" t="s">
        <v>1718</v>
      </c>
      <c r="J4050" t="s">
        <v>1720</v>
      </c>
      <c r="L4050" t="s">
        <v>157</v>
      </c>
      <c r="M4050" t="str">
        <f>VLOOKUP(L4050,'A-Applications'!B:D,3,FALSE)</f>
        <v>ServiceNow</v>
      </c>
      <c r="N4050" t="s">
        <v>53</v>
      </c>
      <c r="O4050" s="42" t="s">
        <v>54</v>
      </c>
      <c r="P4050" t="s">
        <v>79</v>
      </c>
      <c r="Q4050" t="str">
        <f>VLOOKUP(KamstrupData[[#This Row],[IdLevel123]],'B-Business Capability'!B:L,10,FALSE)</f>
        <v>Customer Service and Support</v>
      </c>
      <c r="R4050">
        <f>VLOOKUP(KamstrupData[[#This Row],[IdLevel123]],'B-Business Capability'!B:L,11,FALSE)</f>
        <v>0</v>
      </c>
      <c r="T4050" t="s">
        <v>1719</v>
      </c>
      <c r="U4050" t="str">
        <f>_xlfn.CONCAT(KamstrupData[[#This Row],[CountryCode]],"_",KamstrupData[[#This Row],[Business Area]],"_",KamstrupData[[#This Row],[DepartmentTeam]])</f>
        <v>ES10_ES_Customer Service_</v>
      </c>
      <c r="V4050" t="str">
        <f>VLOOKUP(KamstrupData[[#This Row],[ORG_Concat]],'O-Organization'!F:H,3,FALSE)</f>
        <v>11009_ES10_Customer Service_ES_Customer Service_</v>
      </c>
    </row>
    <row r="4051" spans="4:22">
      <c r="D4051" s="28" t="s">
        <v>158</v>
      </c>
      <c r="E4051" t="str">
        <f>VLOOKUP(D4051,'B-Business Capability'!B:H,5,FALSE)</f>
        <v>Sales</v>
      </c>
      <c r="F4051" t="str">
        <f>VLOOKUP(D4051,'B-Business Capability'!B:H,6,FALSE)</f>
        <v>Quotation, Order, and Contract Management</v>
      </c>
      <c r="G4051" t="str">
        <f>VLOOKUP(D4051,'B-Business Capability'!B:H,7,FALSE)</f>
        <v>Sales order management and processing</v>
      </c>
      <c r="I4051" t="s">
        <v>1718</v>
      </c>
      <c r="J4051" t="s">
        <v>1720</v>
      </c>
      <c r="L4051" t="s">
        <v>157</v>
      </c>
      <c r="M4051" t="str">
        <f>VLOOKUP(L4051,'A-Applications'!B:D,3,FALSE)</f>
        <v>ServiceNow</v>
      </c>
      <c r="N4051" t="s">
        <v>53</v>
      </c>
      <c r="O4051" s="42" t="s">
        <v>54</v>
      </c>
      <c r="P4051" t="s">
        <v>79</v>
      </c>
      <c r="Q4051" t="str">
        <f>VLOOKUP(KamstrupData[[#This Row],[IdLevel123]],'B-Business Capability'!B:L,10,FALSE)</f>
        <v>Order-to-Cash (O2C)</v>
      </c>
      <c r="R4051">
        <f>VLOOKUP(KamstrupData[[#This Row],[IdLevel123]],'B-Business Capability'!B:L,11,FALSE)</f>
        <v>107</v>
      </c>
      <c r="T4051" t="s">
        <v>1719</v>
      </c>
      <c r="U4051" t="str">
        <f>_xlfn.CONCAT(KamstrupData[[#This Row],[CountryCode]],"_",KamstrupData[[#This Row],[Business Area]],"_",KamstrupData[[#This Row],[DepartmentTeam]])</f>
        <v>ES10_ES_Customer Service_</v>
      </c>
      <c r="V4051" t="str">
        <f>VLOOKUP(KamstrupData[[#This Row],[ORG_Concat]],'O-Organization'!F:H,3,FALSE)</f>
        <v>11009_ES10_Customer Service_ES_Customer Service_</v>
      </c>
    </row>
    <row r="4052" spans="4:22">
      <c r="D4052" s="28" t="s">
        <v>90</v>
      </c>
      <c r="E4052" t="str">
        <f>VLOOKUP(D4052,'B-Business Capability'!B:H,5,FALSE)</f>
        <v>Customer Service</v>
      </c>
      <c r="F4052" t="str">
        <f>VLOOKUP(D4052,'B-Business Capability'!B:H,6,FALSE)</f>
        <v>Customer Service and Support</v>
      </c>
      <c r="G4052">
        <f>VLOOKUP(D4052,'B-Business Capability'!B:H,7,FALSE)</f>
        <v>0</v>
      </c>
      <c r="I4052" t="s">
        <v>1718</v>
      </c>
      <c r="J4052" t="s">
        <v>1720</v>
      </c>
      <c r="L4052" t="s">
        <v>157</v>
      </c>
      <c r="M4052" t="str">
        <f>VLOOKUP(L4052,'A-Applications'!B:D,3,FALSE)</f>
        <v>ServiceNow</v>
      </c>
      <c r="N4052" t="s">
        <v>53</v>
      </c>
      <c r="O4052" s="42" t="s">
        <v>54</v>
      </c>
      <c r="P4052" t="s">
        <v>79</v>
      </c>
      <c r="Q4052" t="str">
        <f>VLOOKUP(KamstrupData[[#This Row],[IdLevel123]],'B-Business Capability'!B:L,10,FALSE)</f>
        <v>Customer Service and Support</v>
      </c>
      <c r="R4052">
        <f>VLOOKUP(KamstrupData[[#This Row],[IdLevel123]],'B-Business Capability'!B:L,11,FALSE)</f>
        <v>0</v>
      </c>
      <c r="T4052" t="s">
        <v>1719</v>
      </c>
      <c r="U4052" t="str">
        <f>_xlfn.CONCAT(KamstrupData[[#This Row],[CountryCode]],"_",KamstrupData[[#This Row],[Business Area]],"_",KamstrupData[[#This Row],[DepartmentTeam]])</f>
        <v>ES10_ES_Customer Service_</v>
      </c>
      <c r="V4052" t="str">
        <f>VLOOKUP(KamstrupData[[#This Row],[ORG_Concat]],'O-Organization'!F:H,3,FALSE)</f>
        <v>11009_ES10_Customer Service_ES_Customer Service_</v>
      </c>
    </row>
    <row r="4053" spans="4:22">
      <c r="D4053" s="28" t="s">
        <v>78</v>
      </c>
      <c r="E4053" t="str">
        <f>VLOOKUP(D4053,'B-Business Capability'!B:H,5,FALSE)</f>
        <v>Customer Service</v>
      </c>
      <c r="F4053" t="str">
        <f>VLOOKUP(D4053,'B-Business Capability'!B:H,6,FALSE)</f>
        <v>Customer Service and Support</v>
      </c>
      <c r="G4053" t="str">
        <f>VLOOKUP(D4053,'B-Business Capability'!B:H,7,FALSE)</f>
        <v>Service Request Management</v>
      </c>
      <c r="I4053" t="s">
        <v>1718</v>
      </c>
      <c r="J4053" t="s">
        <v>1720</v>
      </c>
      <c r="L4053" t="s">
        <v>157</v>
      </c>
      <c r="M4053" t="str">
        <f>VLOOKUP(L4053,'A-Applications'!B:D,3,FALSE)</f>
        <v>ServiceNow</v>
      </c>
      <c r="N4053" t="s">
        <v>53</v>
      </c>
      <c r="O4053" s="42" t="s">
        <v>66</v>
      </c>
      <c r="P4053" t="s">
        <v>79</v>
      </c>
      <c r="Q4053" t="str">
        <f>VLOOKUP(KamstrupData[[#This Row],[IdLevel123]],'B-Business Capability'!B:L,10,FALSE)</f>
        <v>Customer Service and Support</v>
      </c>
      <c r="R4053">
        <f>VLOOKUP(KamstrupData[[#This Row],[IdLevel123]],'B-Business Capability'!B:L,11,FALSE)</f>
        <v>0</v>
      </c>
      <c r="T4053" t="s">
        <v>1719</v>
      </c>
      <c r="U4053" t="str">
        <f>_xlfn.CONCAT(KamstrupData[[#This Row],[CountryCode]],"_",KamstrupData[[#This Row],[Business Area]],"_",KamstrupData[[#This Row],[DepartmentTeam]])</f>
        <v>ES10_ES_Customer Service_</v>
      </c>
      <c r="V4053" t="str">
        <f>VLOOKUP(KamstrupData[[#This Row],[ORG_Concat]],'O-Organization'!F:H,3,FALSE)</f>
        <v>11009_ES10_Customer Service_ES_Customer Service_</v>
      </c>
    </row>
    <row r="4054" spans="4:22">
      <c r="D4054" s="28" t="s">
        <v>159</v>
      </c>
      <c r="E4054" t="str">
        <f>VLOOKUP(D4054,'B-Business Capability'!B:H,5,FALSE)</f>
        <v>Customer Service</v>
      </c>
      <c r="F4054" t="str">
        <f>VLOOKUP(D4054,'B-Business Capability'!B:H,6,FALSE)</f>
        <v>Customer Service and Support</v>
      </c>
      <c r="G4054" t="str">
        <f>VLOOKUP(D4054,'B-Business Capability'!B:H,7,FALSE)</f>
        <v>Complaints Management</v>
      </c>
      <c r="I4054" t="s">
        <v>1718</v>
      </c>
      <c r="J4054" t="s">
        <v>1720</v>
      </c>
      <c r="L4054" t="s">
        <v>157</v>
      </c>
      <c r="M4054" t="str">
        <f>VLOOKUP(L4054,'A-Applications'!B:D,3,FALSE)</f>
        <v>ServiceNow</v>
      </c>
      <c r="N4054" t="s">
        <v>53</v>
      </c>
      <c r="O4054" s="42" t="s">
        <v>54</v>
      </c>
      <c r="P4054" t="s">
        <v>79</v>
      </c>
      <c r="Q4054" t="str">
        <f>VLOOKUP(KamstrupData[[#This Row],[IdLevel123]],'B-Business Capability'!B:L,10,FALSE)</f>
        <v>Customer Service and Support</v>
      </c>
      <c r="R4054">
        <f>VLOOKUP(KamstrupData[[#This Row],[IdLevel123]],'B-Business Capability'!B:L,11,FALSE)</f>
        <v>0</v>
      </c>
      <c r="T4054" t="s">
        <v>1719</v>
      </c>
      <c r="U4054" t="str">
        <f>_xlfn.CONCAT(KamstrupData[[#This Row],[CountryCode]],"_",KamstrupData[[#This Row],[Business Area]],"_",KamstrupData[[#This Row],[DepartmentTeam]])</f>
        <v>ES10_ES_Customer Service_</v>
      </c>
      <c r="V4054" t="str">
        <f>VLOOKUP(KamstrupData[[#This Row],[ORG_Concat]],'O-Organization'!F:H,3,FALSE)</f>
        <v>11009_ES10_Customer Service_ES_Customer Service_</v>
      </c>
    </row>
    <row r="4055" spans="4:22">
      <c r="D4055" s="28" t="s">
        <v>160</v>
      </c>
      <c r="E4055" t="str">
        <f>VLOOKUP(D4055,'B-Business Capability'!B:H,5,FALSE)</f>
        <v>Customer Service</v>
      </c>
      <c r="F4055" t="str">
        <f>VLOOKUP(D4055,'B-Business Capability'!B:H,6,FALSE)</f>
        <v>Customer Service and Support</v>
      </c>
      <c r="G4055" t="str">
        <f>VLOOKUP(D4055,'B-Business Capability'!B:H,7,FALSE)</f>
        <v>Customer Claims Management</v>
      </c>
      <c r="I4055" t="s">
        <v>1718</v>
      </c>
      <c r="J4055" t="s">
        <v>1720</v>
      </c>
      <c r="L4055" t="s">
        <v>157</v>
      </c>
      <c r="M4055" t="str">
        <f>VLOOKUP(L4055,'A-Applications'!B:D,3,FALSE)</f>
        <v>ServiceNow</v>
      </c>
      <c r="N4055" t="s">
        <v>53</v>
      </c>
      <c r="O4055" s="42" t="s">
        <v>54</v>
      </c>
      <c r="P4055" t="s">
        <v>79</v>
      </c>
      <c r="Q4055" t="str">
        <f>VLOOKUP(KamstrupData[[#This Row],[IdLevel123]],'B-Business Capability'!B:L,10,FALSE)</f>
        <v>Customer Service and Support</v>
      </c>
      <c r="R4055">
        <f>VLOOKUP(KamstrupData[[#This Row],[IdLevel123]],'B-Business Capability'!B:L,11,FALSE)</f>
        <v>0</v>
      </c>
      <c r="T4055" t="s">
        <v>1719</v>
      </c>
      <c r="U4055" t="str">
        <f>_xlfn.CONCAT(KamstrupData[[#This Row],[CountryCode]],"_",KamstrupData[[#This Row],[Business Area]],"_",KamstrupData[[#This Row],[DepartmentTeam]])</f>
        <v>ES10_ES_Customer Service_</v>
      </c>
      <c r="V4055" t="str">
        <f>VLOOKUP(KamstrupData[[#This Row],[ORG_Concat]],'O-Organization'!F:H,3,FALSE)</f>
        <v>11009_ES10_Customer Service_ES_Customer Service_</v>
      </c>
    </row>
    <row r="4056" spans="4:22">
      <c r="D4056" s="28" t="s">
        <v>161</v>
      </c>
      <c r="E4056" t="str">
        <f>VLOOKUP(D4056,'B-Business Capability'!B:H,5,FALSE)</f>
        <v>Customer Service</v>
      </c>
      <c r="F4056" t="str">
        <f>VLOOKUP(D4056,'B-Business Capability'!B:H,6,FALSE)</f>
        <v>Customer Service and Support</v>
      </c>
      <c r="G4056" t="str">
        <f>VLOOKUP(D4056,'B-Business Capability'!B:H,7,FALSE)</f>
        <v>Customer Returns Management</v>
      </c>
      <c r="I4056" t="s">
        <v>1718</v>
      </c>
      <c r="J4056" t="s">
        <v>1720</v>
      </c>
      <c r="L4056" t="s">
        <v>157</v>
      </c>
      <c r="M4056" t="str">
        <f>VLOOKUP(L4056,'A-Applications'!B:D,3,FALSE)</f>
        <v>ServiceNow</v>
      </c>
      <c r="N4056" t="s">
        <v>53</v>
      </c>
      <c r="O4056" s="42" t="s">
        <v>54</v>
      </c>
      <c r="P4056" t="s">
        <v>79</v>
      </c>
      <c r="Q4056" t="str">
        <f>VLOOKUP(KamstrupData[[#This Row],[IdLevel123]],'B-Business Capability'!B:L,10,FALSE)</f>
        <v>Customer Service and Support</v>
      </c>
      <c r="R4056">
        <f>VLOOKUP(KamstrupData[[#This Row],[IdLevel123]],'B-Business Capability'!B:L,11,FALSE)</f>
        <v>0</v>
      </c>
      <c r="T4056" t="s">
        <v>1719</v>
      </c>
      <c r="U4056" t="str">
        <f>_xlfn.CONCAT(KamstrupData[[#This Row],[CountryCode]],"_",KamstrupData[[#This Row],[Business Area]],"_",KamstrupData[[#This Row],[DepartmentTeam]])</f>
        <v>ES10_ES_Customer Service_</v>
      </c>
      <c r="V4056" t="str">
        <f>VLOOKUP(KamstrupData[[#This Row],[ORG_Concat]],'O-Organization'!F:H,3,FALSE)</f>
        <v>11009_ES10_Customer Service_ES_Customer Service_</v>
      </c>
    </row>
    <row r="4057" spans="4:22">
      <c r="D4057" s="28" t="s">
        <v>80</v>
      </c>
      <c r="E4057" t="str">
        <f>VLOOKUP(D4057,'B-Business Capability'!B:H,5,FALSE)</f>
        <v>Customer Service</v>
      </c>
      <c r="F4057" t="str">
        <f>VLOOKUP(D4057,'B-Business Capability'!B:H,6,FALSE)</f>
        <v>Customer Service and Support</v>
      </c>
      <c r="G4057" t="str">
        <f>VLOOKUP(D4057,'B-Business Capability'!B:H,7,FALSE)</f>
        <v>Customer Warranty Claim Processing</v>
      </c>
      <c r="I4057" t="s">
        <v>1718</v>
      </c>
      <c r="J4057" t="s">
        <v>1720</v>
      </c>
      <c r="L4057" t="s">
        <v>157</v>
      </c>
      <c r="M4057" t="str">
        <f>VLOOKUP(L4057,'A-Applications'!B:D,3,FALSE)</f>
        <v>ServiceNow</v>
      </c>
      <c r="N4057" t="s">
        <v>53</v>
      </c>
      <c r="O4057" s="42" t="s">
        <v>54</v>
      </c>
      <c r="P4057" t="s">
        <v>79</v>
      </c>
      <c r="Q4057" t="str">
        <f>VLOOKUP(KamstrupData[[#This Row],[IdLevel123]],'B-Business Capability'!B:L,10,FALSE)</f>
        <v>Customer Service and Support</v>
      </c>
      <c r="R4057">
        <f>VLOOKUP(KamstrupData[[#This Row],[IdLevel123]],'B-Business Capability'!B:L,11,FALSE)</f>
        <v>0</v>
      </c>
      <c r="T4057" t="s">
        <v>1719</v>
      </c>
      <c r="U4057" t="str">
        <f>_xlfn.CONCAT(KamstrupData[[#This Row],[CountryCode]],"_",KamstrupData[[#This Row],[Business Area]],"_",KamstrupData[[#This Row],[DepartmentTeam]])</f>
        <v>ES10_ES_Customer Service_</v>
      </c>
      <c r="V4057" t="str">
        <f>VLOOKUP(KamstrupData[[#This Row],[ORG_Concat]],'O-Organization'!F:H,3,FALSE)</f>
        <v>11009_ES10_Customer Service_ES_Customer Service_</v>
      </c>
    </row>
    <row r="4058" spans="4:22">
      <c r="D4058" s="28" t="s">
        <v>162</v>
      </c>
      <c r="E4058" t="str">
        <f>VLOOKUP(D4058,'B-Business Capability'!B:H,5,FALSE)</f>
        <v>Customer Service</v>
      </c>
      <c r="F4058" t="str">
        <f>VLOOKUP(D4058,'B-Business Capability'!B:H,6,FALSE)</f>
        <v>Customer Service and Support</v>
      </c>
      <c r="G4058" t="str">
        <f>VLOOKUP(D4058,'B-Business Capability'!B:H,7,FALSE)</f>
        <v>Inquiry Management</v>
      </c>
      <c r="I4058" t="s">
        <v>1718</v>
      </c>
      <c r="J4058" t="s">
        <v>1720</v>
      </c>
      <c r="L4058" t="s">
        <v>157</v>
      </c>
      <c r="M4058" t="str">
        <f>VLOOKUP(L4058,'A-Applications'!B:D,3,FALSE)</f>
        <v>ServiceNow</v>
      </c>
      <c r="N4058" t="s">
        <v>53</v>
      </c>
      <c r="O4058" s="42" t="s">
        <v>54</v>
      </c>
      <c r="P4058" t="s">
        <v>79</v>
      </c>
      <c r="Q4058" t="str">
        <f>VLOOKUP(KamstrupData[[#This Row],[IdLevel123]],'B-Business Capability'!B:L,10,FALSE)</f>
        <v>Customer Service and Support</v>
      </c>
      <c r="R4058">
        <f>VLOOKUP(KamstrupData[[#This Row],[IdLevel123]],'B-Business Capability'!B:L,11,FALSE)</f>
        <v>0</v>
      </c>
      <c r="T4058" t="s">
        <v>1719</v>
      </c>
      <c r="U4058" t="str">
        <f>_xlfn.CONCAT(KamstrupData[[#This Row],[CountryCode]],"_",KamstrupData[[#This Row],[Business Area]],"_",KamstrupData[[#This Row],[DepartmentTeam]])</f>
        <v>ES10_ES_Customer Service_</v>
      </c>
      <c r="V4058" t="str">
        <f>VLOOKUP(KamstrupData[[#This Row],[ORG_Concat]],'O-Organization'!F:H,3,FALSE)</f>
        <v>11009_ES10_Customer Service_ES_Customer Service_</v>
      </c>
    </row>
    <row r="4059" spans="4:22">
      <c r="D4059" s="28" t="s">
        <v>163</v>
      </c>
      <c r="E4059" t="str">
        <f>VLOOKUP(D4059,'B-Business Capability'!B:H,5,FALSE)</f>
        <v>Customer Service</v>
      </c>
      <c r="F4059" t="str">
        <f>VLOOKUP(D4059,'B-Business Capability'!B:H,6,FALSE)</f>
        <v>Customer Service and Support</v>
      </c>
      <c r="G4059" t="str">
        <f>VLOOKUP(D4059,'B-Business Capability'!B:H,7,FALSE)</f>
        <v>Recall Management</v>
      </c>
      <c r="I4059" t="s">
        <v>1718</v>
      </c>
      <c r="J4059" t="s">
        <v>1720</v>
      </c>
      <c r="L4059" t="s">
        <v>157</v>
      </c>
      <c r="M4059" t="str">
        <f>VLOOKUP(L4059,'A-Applications'!B:D,3,FALSE)</f>
        <v>ServiceNow</v>
      </c>
      <c r="N4059" t="s">
        <v>53</v>
      </c>
      <c r="O4059" s="42" t="s">
        <v>54</v>
      </c>
      <c r="P4059" t="s">
        <v>79</v>
      </c>
      <c r="Q4059" t="str">
        <f>VLOOKUP(KamstrupData[[#This Row],[IdLevel123]],'B-Business Capability'!B:L,10,FALSE)</f>
        <v>Customer Service and Support</v>
      </c>
      <c r="R4059">
        <f>VLOOKUP(KamstrupData[[#This Row],[IdLevel123]],'B-Business Capability'!B:L,11,FALSE)</f>
        <v>0</v>
      </c>
      <c r="T4059" t="s">
        <v>1719</v>
      </c>
      <c r="U4059" t="str">
        <f>_xlfn.CONCAT(KamstrupData[[#This Row],[CountryCode]],"_",KamstrupData[[#This Row],[Business Area]],"_",KamstrupData[[#This Row],[DepartmentTeam]])</f>
        <v>ES10_ES_Customer Service_</v>
      </c>
      <c r="V4059" t="str">
        <f>VLOOKUP(KamstrupData[[#This Row],[ORG_Concat]],'O-Organization'!F:H,3,FALSE)</f>
        <v>11009_ES10_Customer Service_ES_Customer Service_</v>
      </c>
    </row>
    <row r="4060" spans="4:22">
      <c r="D4060" s="28" t="s">
        <v>94</v>
      </c>
      <c r="E4060" t="str">
        <f>VLOOKUP(D4060,'B-Business Capability'!B:H,5,FALSE)</f>
        <v>Customer Service</v>
      </c>
      <c r="F4060" t="str">
        <f>VLOOKUP(D4060,'B-Business Capability'!B:H,6,FALSE)</f>
        <v>Customer Service and Support</v>
      </c>
      <c r="G4060" t="str">
        <f>VLOOKUP(D4060,'B-Business Capability'!B:H,7,FALSE)</f>
        <v>Self-Service Engagement</v>
      </c>
      <c r="I4060" t="s">
        <v>1718</v>
      </c>
      <c r="J4060" t="s">
        <v>1720</v>
      </c>
      <c r="L4060" t="s">
        <v>157</v>
      </c>
      <c r="M4060" t="str">
        <f>VLOOKUP(L4060,'A-Applications'!B:D,3,FALSE)</f>
        <v>ServiceNow</v>
      </c>
      <c r="N4060" t="s">
        <v>53</v>
      </c>
      <c r="O4060" s="42" t="s">
        <v>66</v>
      </c>
      <c r="P4060" t="s">
        <v>79</v>
      </c>
      <c r="Q4060" t="str">
        <f>VLOOKUP(KamstrupData[[#This Row],[IdLevel123]],'B-Business Capability'!B:L,10,FALSE)</f>
        <v>Customer Service and Support</v>
      </c>
      <c r="R4060">
        <f>VLOOKUP(KamstrupData[[#This Row],[IdLevel123]],'B-Business Capability'!B:L,11,FALSE)</f>
        <v>0</v>
      </c>
      <c r="T4060" t="s">
        <v>1719</v>
      </c>
      <c r="U4060" t="str">
        <f>_xlfn.CONCAT(KamstrupData[[#This Row],[CountryCode]],"_",KamstrupData[[#This Row],[Business Area]],"_",KamstrupData[[#This Row],[DepartmentTeam]])</f>
        <v>ES10_ES_Customer Service_</v>
      </c>
      <c r="V4060" t="str">
        <f>VLOOKUP(KamstrupData[[#This Row],[ORG_Concat]],'O-Organization'!F:H,3,FALSE)</f>
        <v>11009_ES10_Customer Service_ES_Customer Service_</v>
      </c>
    </row>
    <row r="4061" spans="4:22">
      <c r="D4061" s="28" t="s">
        <v>152</v>
      </c>
      <c r="E4061" t="str">
        <f>VLOOKUP(D4061,'B-Business Capability'!B:H,5,FALSE)</f>
        <v>Customer Service</v>
      </c>
      <c r="F4061" t="str">
        <f>VLOOKUP(D4061,'B-Business Capability'!B:H,6,FALSE)</f>
        <v>Customer Service and Support</v>
      </c>
      <c r="G4061" t="str">
        <f>VLOOKUP(D4061,'B-Business Capability'!B:H,7,FALSE)</f>
        <v>Service Knowledge Base Management</v>
      </c>
      <c r="I4061" t="s">
        <v>1718</v>
      </c>
      <c r="J4061" t="s">
        <v>1720</v>
      </c>
      <c r="L4061" t="s">
        <v>157</v>
      </c>
      <c r="M4061" t="str">
        <f>VLOOKUP(L4061,'A-Applications'!B:D,3,FALSE)</f>
        <v>ServiceNow</v>
      </c>
      <c r="N4061" t="s">
        <v>53</v>
      </c>
      <c r="O4061" s="42" t="s">
        <v>54</v>
      </c>
      <c r="P4061" t="s">
        <v>79</v>
      </c>
      <c r="Q4061" t="str">
        <f>VLOOKUP(KamstrupData[[#This Row],[IdLevel123]],'B-Business Capability'!B:L,10,FALSE)</f>
        <v>Customer Service and Support</v>
      </c>
      <c r="R4061">
        <f>VLOOKUP(KamstrupData[[#This Row],[IdLevel123]],'B-Business Capability'!B:L,11,FALSE)</f>
        <v>0</v>
      </c>
      <c r="T4061" t="s">
        <v>1719</v>
      </c>
      <c r="U4061" t="str">
        <f>_xlfn.CONCAT(KamstrupData[[#This Row],[CountryCode]],"_",KamstrupData[[#This Row],[Business Area]],"_",KamstrupData[[#This Row],[DepartmentTeam]])</f>
        <v>ES10_ES_Customer Service_</v>
      </c>
      <c r="V4061" t="str">
        <f>VLOOKUP(KamstrupData[[#This Row],[ORG_Concat]],'O-Organization'!F:H,3,FALSE)</f>
        <v>11009_ES10_Customer Service_ES_Customer Service_</v>
      </c>
    </row>
    <row r="4062" spans="4:22">
      <c r="D4062" s="28" t="s">
        <v>164</v>
      </c>
      <c r="E4062" t="str">
        <f>VLOOKUP(D4062,'B-Business Capability'!B:H,5,FALSE)</f>
        <v>Customer Service</v>
      </c>
      <c r="F4062" t="str">
        <f>VLOOKUP(D4062,'B-Business Capability'!B:H,6,FALSE)</f>
        <v>Customer Service and Support</v>
      </c>
      <c r="G4062" t="str">
        <f>VLOOKUP(D4062,'B-Business Capability'!B:H,7,FALSE)</f>
        <v>Service Level Management</v>
      </c>
      <c r="I4062" t="s">
        <v>1718</v>
      </c>
      <c r="J4062" t="s">
        <v>1720</v>
      </c>
      <c r="L4062" t="s">
        <v>157</v>
      </c>
      <c r="M4062" t="str">
        <f>VLOOKUP(L4062,'A-Applications'!B:D,3,FALSE)</f>
        <v>ServiceNow</v>
      </c>
      <c r="N4062" t="s">
        <v>53</v>
      </c>
      <c r="O4062" s="42" t="s">
        <v>54</v>
      </c>
      <c r="P4062" t="s">
        <v>79</v>
      </c>
      <c r="Q4062" t="str">
        <f>VLOOKUP(KamstrupData[[#This Row],[IdLevel123]],'B-Business Capability'!B:L,10,FALSE)</f>
        <v>Customer Service and Support</v>
      </c>
      <c r="R4062">
        <f>VLOOKUP(KamstrupData[[#This Row],[IdLevel123]],'B-Business Capability'!B:L,11,FALSE)</f>
        <v>0</v>
      </c>
      <c r="T4062" t="s">
        <v>1719</v>
      </c>
      <c r="U4062" t="str">
        <f>_xlfn.CONCAT(KamstrupData[[#This Row],[CountryCode]],"_",KamstrupData[[#This Row],[Business Area]],"_",KamstrupData[[#This Row],[DepartmentTeam]])</f>
        <v>ES10_ES_Customer Service_</v>
      </c>
      <c r="V4062" t="str">
        <f>VLOOKUP(KamstrupData[[#This Row],[ORG_Concat]],'O-Organization'!F:H,3,FALSE)</f>
        <v>11009_ES10_Customer Service_ES_Customer Service_</v>
      </c>
    </row>
    <row r="4063" spans="4:22">
      <c r="D4063" s="28" t="s">
        <v>118</v>
      </c>
      <c r="E4063" t="str">
        <f>VLOOKUP(D4063,'B-Business Capability'!B:H,5,FALSE)</f>
        <v>Customer Service</v>
      </c>
      <c r="F4063" t="str">
        <f>VLOOKUP(D4063,'B-Business Capability'!B:H,6,FALSE)</f>
        <v>Customer Service Strategy and Planning</v>
      </c>
      <c r="G4063" t="str">
        <f>VLOOKUP(D4063,'B-Business Capability'!B:H,7,FALSE)</f>
        <v>Customer Service Analytics</v>
      </c>
      <c r="I4063" t="s">
        <v>1718</v>
      </c>
      <c r="J4063" t="s">
        <v>1720</v>
      </c>
      <c r="L4063" t="s">
        <v>157</v>
      </c>
      <c r="M4063" t="str">
        <f>VLOOKUP(L4063,'A-Applications'!B:D,3,FALSE)</f>
        <v>ServiceNow</v>
      </c>
      <c r="N4063" t="s">
        <v>53</v>
      </c>
      <c r="O4063" s="42" t="s">
        <v>54</v>
      </c>
      <c r="P4063" t="s">
        <v>79</v>
      </c>
      <c r="Q4063" t="str">
        <f>VLOOKUP(KamstrupData[[#This Row],[IdLevel123]],'B-Business Capability'!B:L,10,FALSE)</f>
        <v>Customer Service and Support</v>
      </c>
      <c r="R4063">
        <f>VLOOKUP(KamstrupData[[#This Row],[IdLevel123]],'B-Business Capability'!B:L,11,FALSE)</f>
        <v>0</v>
      </c>
      <c r="T4063" t="s">
        <v>1719</v>
      </c>
      <c r="U4063" t="str">
        <f>_xlfn.CONCAT(KamstrupData[[#This Row],[CountryCode]],"_",KamstrupData[[#This Row],[Business Area]],"_",KamstrupData[[#This Row],[DepartmentTeam]])</f>
        <v>ES10_ES_Customer Service_</v>
      </c>
      <c r="V4063" t="str">
        <f>VLOOKUP(KamstrupData[[#This Row],[ORG_Concat]],'O-Organization'!F:H,3,FALSE)</f>
        <v>11009_ES10_Customer Service_ES_Customer Service_</v>
      </c>
    </row>
    <row r="4064" spans="4:22">
      <c r="D4064" s="28" t="s">
        <v>165</v>
      </c>
      <c r="E4064" t="str">
        <f>VLOOKUP(D4064,'B-Business Capability'!B:H,5,FALSE)</f>
        <v>Customer Service</v>
      </c>
      <c r="F4064" t="str">
        <f>VLOOKUP(D4064,'B-Business Capability'!B:H,6,FALSE)</f>
        <v>Customer Service Strategy and Planning</v>
      </c>
      <c r="G4064" t="str">
        <f>VLOOKUP(D4064,'B-Business Capability'!B:H,7,FALSE)</f>
        <v>Customer Service Planning and Forecasting</v>
      </c>
      <c r="I4064" t="s">
        <v>1718</v>
      </c>
      <c r="J4064" t="s">
        <v>1720</v>
      </c>
      <c r="L4064" t="s">
        <v>157</v>
      </c>
      <c r="M4064" t="str">
        <f>VLOOKUP(L4064,'A-Applications'!B:D,3,FALSE)</f>
        <v>ServiceNow</v>
      </c>
      <c r="N4064" t="s">
        <v>53</v>
      </c>
      <c r="O4064" s="42" t="s">
        <v>54</v>
      </c>
      <c r="P4064" t="s">
        <v>79</v>
      </c>
      <c r="Q4064" t="str">
        <f>VLOOKUP(KamstrupData[[#This Row],[IdLevel123]],'B-Business Capability'!B:L,10,FALSE)</f>
        <v>Customer Service and Support</v>
      </c>
      <c r="R4064">
        <f>VLOOKUP(KamstrupData[[#This Row],[IdLevel123]],'B-Business Capability'!B:L,11,FALSE)</f>
        <v>0</v>
      </c>
      <c r="T4064" t="s">
        <v>1719</v>
      </c>
      <c r="U4064" t="str">
        <f>_xlfn.CONCAT(KamstrupData[[#This Row],[CountryCode]],"_",KamstrupData[[#This Row],[Business Area]],"_",KamstrupData[[#This Row],[DepartmentTeam]])</f>
        <v>ES10_ES_Customer Service_</v>
      </c>
      <c r="V4064" t="str">
        <f>VLOOKUP(KamstrupData[[#This Row],[ORG_Concat]],'O-Organization'!F:H,3,FALSE)</f>
        <v>11009_ES10_Customer Service_ES_Customer Service_</v>
      </c>
    </row>
    <row r="4065" spans="4:22">
      <c r="D4065" s="28" t="s">
        <v>166</v>
      </c>
      <c r="E4065" t="str">
        <f>VLOOKUP(D4065,'B-Business Capability'!B:H,5,FALSE)</f>
        <v>Customer Service</v>
      </c>
      <c r="F4065" t="str">
        <f>VLOOKUP(D4065,'B-Business Capability'!B:H,6,FALSE)</f>
        <v>Customer Service Strategy and Planning</v>
      </c>
      <c r="G4065" t="str">
        <f>VLOOKUP(D4065,'B-Business Capability'!B:H,7,FALSE)</f>
        <v>Customer Service Strategy Management</v>
      </c>
      <c r="I4065" t="s">
        <v>1718</v>
      </c>
      <c r="J4065" t="s">
        <v>1720</v>
      </c>
      <c r="L4065" t="s">
        <v>157</v>
      </c>
      <c r="M4065" t="str">
        <f>VLOOKUP(L4065,'A-Applications'!B:D,3,FALSE)</f>
        <v>ServiceNow</v>
      </c>
      <c r="N4065" t="s">
        <v>53</v>
      </c>
      <c r="O4065" s="42" t="s">
        <v>54</v>
      </c>
      <c r="P4065" t="s">
        <v>79</v>
      </c>
      <c r="Q4065" t="str">
        <f>VLOOKUP(KamstrupData[[#This Row],[IdLevel123]],'B-Business Capability'!B:L,10,FALSE)</f>
        <v>Customer Service and Support</v>
      </c>
      <c r="R4065">
        <f>VLOOKUP(KamstrupData[[#This Row],[IdLevel123]],'B-Business Capability'!B:L,11,FALSE)</f>
        <v>0</v>
      </c>
      <c r="T4065" t="s">
        <v>1719</v>
      </c>
      <c r="U4065" t="str">
        <f>_xlfn.CONCAT(KamstrupData[[#This Row],[CountryCode]],"_",KamstrupData[[#This Row],[Business Area]],"_",KamstrupData[[#This Row],[DepartmentTeam]])</f>
        <v>ES10_ES_Customer Service_</v>
      </c>
      <c r="V4065" t="str">
        <f>VLOOKUP(KamstrupData[[#This Row],[ORG_Concat]],'O-Organization'!F:H,3,FALSE)</f>
        <v>11009_ES10_Customer Service_ES_Customer Service_</v>
      </c>
    </row>
    <row r="4066" spans="4:22">
      <c r="D4066" s="28" t="s">
        <v>88</v>
      </c>
      <c r="E4066" t="str">
        <f>VLOOKUP(D4066,'B-Business Capability'!B:H,5,FALSE)</f>
        <v>Customer Service</v>
      </c>
      <c r="F4066" t="str">
        <f>VLOOKUP(D4066,'B-Business Capability'!B:H,6,FALSE)</f>
        <v>Customer Project Management</v>
      </c>
      <c r="G4066" t="str">
        <f>VLOOKUP(D4066,'B-Business Capability'!B:H,7,FALSE)</f>
        <v>Project Management</v>
      </c>
      <c r="I4066" t="s">
        <v>1718</v>
      </c>
      <c r="J4066" t="s">
        <v>1720</v>
      </c>
      <c r="L4066" t="s">
        <v>157</v>
      </c>
      <c r="M4066" t="str">
        <f>VLOOKUP(L4066,'A-Applications'!B:D,3,FALSE)</f>
        <v>ServiceNow</v>
      </c>
      <c r="N4066" t="s">
        <v>53</v>
      </c>
      <c r="O4066" s="42" t="s">
        <v>54</v>
      </c>
      <c r="P4066" t="s">
        <v>75</v>
      </c>
      <c r="Q4066" t="str">
        <f>VLOOKUP(KamstrupData[[#This Row],[IdLevel123]],'B-Business Capability'!B:L,10,FALSE)</f>
        <v>Order-to-Cash (O2C)</v>
      </c>
      <c r="R4066">
        <f>VLOOKUP(KamstrupData[[#This Row],[IdLevel123]],'B-Business Capability'!B:L,11,FALSE)</f>
        <v>0</v>
      </c>
      <c r="T4066" t="s">
        <v>1719</v>
      </c>
      <c r="U4066" t="str">
        <f>_xlfn.CONCAT(KamstrupData[[#This Row],[CountryCode]],"_",KamstrupData[[#This Row],[Business Area]],"_",KamstrupData[[#This Row],[DepartmentTeam]])</f>
        <v>ES10_ES_Customer Service_</v>
      </c>
      <c r="V4066" t="str">
        <f>VLOOKUP(KamstrupData[[#This Row],[ORG_Concat]],'O-Organization'!F:H,3,FALSE)</f>
        <v>11009_ES10_Customer Service_ES_Customer Service_</v>
      </c>
    </row>
    <row r="4067" spans="4:22">
      <c r="D4067" s="28" t="s">
        <v>78</v>
      </c>
      <c r="E4067" t="str">
        <f>VLOOKUP(D4067,'B-Business Capability'!B:H,5,FALSE)</f>
        <v>Customer Service</v>
      </c>
      <c r="F4067" t="str">
        <f>VLOOKUP(D4067,'B-Business Capability'!B:H,6,FALSE)</f>
        <v>Customer Service and Support</v>
      </c>
      <c r="G4067" t="str">
        <f>VLOOKUP(D4067,'B-Business Capability'!B:H,7,FALSE)</f>
        <v>Service Request Management</v>
      </c>
      <c r="I4067" t="s">
        <v>1718</v>
      </c>
      <c r="J4067" t="s">
        <v>1720</v>
      </c>
      <c r="L4067" t="s">
        <v>167</v>
      </c>
      <c r="M4067" t="str">
        <f>VLOOKUP(L4067,'A-Applications'!B:D,3,FALSE)</f>
        <v>License Tool</v>
      </c>
      <c r="N4067" t="s">
        <v>53</v>
      </c>
      <c r="O4067" s="42" t="s">
        <v>54</v>
      </c>
      <c r="P4067" t="s">
        <v>79</v>
      </c>
      <c r="Q4067" t="str">
        <f>VLOOKUP(KamstrupData[[#This Row],[IdLevel123]],'B-Business Capability'!B:L,10,FALSE)</f>
        <v>Customer Service and Support</v>
      </c>
      <c r="R4067">
        <f>VLOOKUP(KamstrupData[[#This Row],[IdLevel123]],'B-Business Capability'!B:L,11,FALSE)</f>
        <v>0</v>
      </c>
      <c r="T4067" t="s">
        <v>1719</v>
      </c>
      <c r="U4067" t="str">
        <f>_xlfn.CONCAT(KamstrupData[[#This Row],[CountryCode]],"_",KamstrupData[[#This Row],[Business Area]],"_",KamstrupData[[#This Row],[DepartmentTeam]])</f>
        <v>ES10_ES_Customer Service_</v>
      </c>
      <c r="V4067" t="str">
        <f>VLOOKUP(KamstrupData[[#This Row],[ORG_Concat]],'O-Organization'!F:H,3,FALSE)</f>
        <v>11009_ES10_Customer Service_ES_Customer Service_</v>
      </c>
    </row>
    <row r="4068" spans="4:22">
      <c r="D4068" s="28" t="s">
        <v>88</v>
      </c>
      <c r="E4068" t="str">
        <f>VLOOKUP(D4068,'B-Business Capability'!B:H,5,FALSE)</f>
        <v>Customer Service</v>
      </c>
      <c r="F4068" t="str">
        <f>VLOOKUP(D4068,'B-Business Capability'!B:H,6,FALSE)</f>
        <v>Customer Project Management</v>
      </c>
      <c r="G4068" t="str">
        <f>VLOOKUP(D4068,'B-Business Capability'!B:H,7,FALSE)</f>
        <v>Project Management</v>
      </c>
      <c r="I4068" t="s">
        <v>1718</v>
      </c>
      <c r="J4068" t="s">
        <v>1720</v>
      </c>
      <c r="L4068" t="s">
        <v>167</v>
      </c>
      <c r="M4068" t="str">
        <f>VLOOKUP(L4068,'A-Applications'!B:D,3,FALSE)</f>
        <v>License Tool</v>
      </c>
      <c r="N4068" t="s">
        <v>53</v>
      </c>
      <c r="O4068" s="42" t="s">
        <v>54</v>
      </c>
      <c r="P4068" t="s">
        <v>75</v>
      </c>
      <c r="Q4068" t="str">
        <f>VLOOKUP(KamstrupData[[#This Row],[IdLevel123]],'B-Business Capability'!B:L,10,FALSE)</f>
        <v>Order-to-Cash (O2C)</v>
      </c>
      <c r="R4068">
        <f>VLOOKUP(KamstrupData[[#This Row],[IdLevel123]],'B-Business Capability'!B:L,11,FALSE)</f>
        <v>0</v>
      </c>
      <c r="T4068" t="s">
        <v>1719</v>
      </c>
      <c r="U4068" t="str">
        <f>_xlfn.CONCAT(KamstrupData[[#This Row],[CountryCode]],"_",KamstrupData[[#This Row],[Business Area]],"_",KamstrupData[[#This Row],[DepartmentTeam]])</f>
        <v>ES10_ES_Customer Service_</v>
      </c>
      <c r="V4068" t="str">
        <f>VLOOKUP(KamstrupData[[#This Row],[ORG_Concat]],'O-Organization'!F:H,3,FALSE)</f>
        <v>11009_ES10_Customer Service_ES_Customer Service_</v>
      </c>
    </row>
    <row r="4069" spans="4:22">
      <c r="D4069" s="28" t="s">
        <v>88</v>
      </c>
      <c r="E4069" t="str">
        <f>VLOOKUP(D4069,'B-Business Capability'!B:H,5,FALSE)</f>
        <v>Customer Service</v>
      </c>
      <c r="F4069" t="str">
        <f>VLOOKUP(D4069,'B-Business Capability'!B:H,6,FALSE)</f>
        <v>Customer Project Management</v>
      </c>
      <c r="G4069" t="str">
        <f>VLOOKUP(D4069,'B-Business Capability'!B:H,7,FALSE)</f>
        <v>Project Management</v>
      </c>
      <c r="I4069" t="s">
        <v>1718</v>
      </c>
      <c r="J4069" t="s">
        <v>1720</v>
      </c>
      <c r="L4069" t="s">
        <v>173</v>
      </c>
      <c r="M4069" t="str">
        <f>VLOOKUP(L4069,'A-Applications'!B:D,3,FALSE)</f>
        <v>Check.Kamstrup (READy device check)</v>
      </c>
      <c r="N4069" t="s">
        <v>53</v>
      </c>
      <c r="O4069" s="42" t="s">
        <v>54</v>
      </c>
      <c r="P4069" t="s">
        <v>75</v>
      </c>
      <c r="Q4069" t="str">
        <f>VLOOKUP(KamstrupData[[#This Row],[IdLevel123]],'B-Business Capability'!B:L,10,FALSE)</f>
        <v>Order-to-Cash (O2C)</v>
      </c>
      <c r="R4069">
        <f>VLOOKUP(KamstrupData[[#This Row],[IdLevel123]],'B-Business Capability'!B:L,11,FALSE)</f>
        <v>0</v>
      </c>
      <c r="T4069" t="s">
        <v>1719</v>
      </c>
      <c r="U4069" t="str">
        <f>_xlfn.CONCAT(KamstrupData[[#This Row],[CountryCode]],"_",KamstrupData[[#This Row],[Business Area]],"_",KamstrupData[[#This Row],[DepartmentTeam]])</f>
        <v>ES10_ES_Customer Service_</v>
      </c>
      <c r="V4069" t="str">
        <f>VLOOKUP(KamstrupData[[#This Row],[ORG_Concat]],'O-Organization'!F:H,3,FALSE)</f>
        <v>11009_ES10_Customer Service_ES_Customer Service_</v>
      </c>
    </row>
    <row r="4070" spans="4:22">
      <c r="D4070" s="28" t="s">
        <v>78</v>
      </c>
      <c r="E4070" t="str">
        <f>VLOOKUP(D4070,'B-Business Capability'!B:H,5,FALSE)</f>
        <v>Customer Service</v>
      </c>
      <c r="F4070" t="str">
        <f>VLOOKUP(D4070,'B-Business Capability'!B:H,6,FALSE)</f>
        <v>Customer Service and Support</v>
      </c>
      <c r="G4070" t="str">
        <f>VLOOKUP(D4070,'B-Business Capability'!B:H,7,FALSE)</f>
        <v>Service Request Management</v>
      </c>
      <c r="I4070" t="s">
        <v>1718</v>
      </c>
      <c r="J4070" t="s">
        <v>1720</v>
      </c>
      <c r="L4070" t="s">
        <v>179</v>
      </c>
      <c r="M4070" t="str">
        <f>VLOOKUP(L4070,'A-Applications'!B:D,3,FALSE)</f>
        <v>Scruffy</v>
      </c>
      <c r="N4070" t="s">
        <v>53</v>
      </c>
      <c r="O4070" s="42" t="s">
        <v>54</v>
      </c>
      <c r="P4070" t="s">
        <v>79</v>
      </c>
      <c r="Q4070" t="str">
        <f>VLOOKUP(KamstrupData[[#This Row],[IdLevel123]],'B-Business Capability'!B:L,10,FALSE)</f>
        <v>Customer Service and Support</v>
      </c>
      <c r="R4070">
        <f>VLOOKUP(KamstrupData[[#This Row],[IdLevel123]],'B-Business Capability'!B:L,11,FALSE)</f>
        <v>0</v>
      </c>
      <c r="T4070" t="s">
        <v>1719</v>
      </c>
      <c r="U4070" t="str">
        <f>_xlfn.CONCAT(KamstrupData[[#This Row],[CountryCode]],"_",KamstrupData[[#This Row],[Business Area]],"_",KamstrupData[[#This Row],[DepartmentTeam]])</f>
        <v>ES10_ES_Customer Service_</v>
      </c>
      <c r="V4070" t="str">
        <f>VLOOKUP(KamstrupData[[#This Row],[ORG_Concat]],'O-Organization'!F:H,3,FALSE)</f>
        <v>11009_ES10_Customer Service_ES_Customer Service_</v>
      </c>
    </row>
    <row r="4071" spans="4:22">
      <c r="D4071" s="28" t="s">
        <v>88</v>
      </c>
      <c r="E4071" t="str">
        <f>VLOOKUP(D4071,'B-Business Capability'!B:H,5,FALSE)</f>
        <v>Customer Service</v>
      </c>
      <c r="F4071" t="str">
        <f>VLOOKUP(D4071,'B-Business Capability'!B:H,6,FALSE)</f>
        <v>Customer Project Management</v>
      </c>
      <c r="G4071" t="str">
        <f>VLOOKUP(D4071,'B-Business Capability'!B:H,7,FALSE)</f>
        <v>Project Management</v>
      </c>
      <c r="I4071" t="s">
        <v>1718</v>
      </c>
      <c r="J4071" t="s">
        <v>1720</v>
      </c>
      <c r="L4071" t="s">
        <v>179</v>
      </c>
      <c r="M4071" t="str">
        <f>VLOOKUP(L4071,'A-Applications'!B:D,3,FALSE)</f>
        <v>Scruffy</v>
      </c>
      <c r="N4071" t="s">
        <v>53</v>
      </c>
      <c r="O4071" s="42" t="s">
        <v>54</v>
      </c>
      <c r="P4071" t="s">
        <v>75</v>
      </c>
      <c r="Q4071" t="str">
        <f>VLOOKUP(KamstrupData[[#This Row],[IdLevel123]],'B-Business Capability'!B:L,10,FALSE)</f>
        <v>Order-to-Cash (O2C)</v>
      </c>
      <c r="R4071">
        <f>VLOOKUP(KamstrupData[[#This Row],[IdLevel123]],'B-Business Capability'!B:L,11,FALSE)</f>
        <v>0</v>
      </c>
      <c r="T4071" t="s">
        <v>1719</v>
      </c>
      <c r="U4071" t="str">
        <f>_xlfn.CONCAT(KamstrupData[[#This Row],[CountryCode]],"_",KamstrupData[[#This Row],[Business Area]],"_",KamstrupData[[#This Row],[DepartmentTeam]])</f>
        <v>ES10_ES_Customer Service_</v>
      </c>
      <c r="V4071" t="str">
        <f>VLOOKUP(KamstrupData[[#This Row],[ORG_Concat]],'O-Organization'!F:H,3,FALSE)</f>
        <v>11009_ES10_Customer Service_ES_Customer Service_</v>
      </c>
    </row>
    <row r="4072" spans="4:22">
      <c r="D4072" s="28" t="s">
        <v>78</v>
      </c>
      <c r="E4072" t="str">
        <f>VLOOKUP(D4072,'B-Business Capability'!B:H,5,FALSE)</f>
        <v>Customer Service</v>
      </c>
      <c r="F4072" t="str">
        <f>VLOOKUP(D4072,'B-Business Capability'!B:H,6,FALSE)</f>
        <v>Customer Service and Support</v>
      </c>
      <c r="G4072" t="str">
        <f>VLOOKUP(D4072,'B-Business Capability'!B:H,7,FALSE)</f>
        <v>Service Request Management</v>
      </c>
      <c r="I4072" t="s">
        <v>1718</v>
      </c>
      <c r="J4072" t="s">
        <v>1720</v>
      </c>
      <c r="L4072" t="s">
        <v>181</v>
      </c>
      <c r="M4072" t="str">
        <f>VLOOKUP(L4072,'A-Applications'!B:D,3,FALSE)</f>
        <v>Metertool HCW</v>
      </c>
      <c r="N4072" t="s">
        <v>53</v>
      </c>
      <c r="O4072" s="42" t="s">
        <v>54</v>
      </c>
      <c r="P4072" t="s">
        <v>79</v>
      </c>
      <c r="Q4072" t="str">
        <f>VLOOKUP(KamstrupData[[#This Row],[IdLevel123]],'B-Business Capability'!B:L,10,FALSE)</f>
        <v>Customer Service and Support</v>
      </c>
      <c r="R4072">
        <f>VLOOKUP(KamstrupData[[#This Row],[IdLevel123]],'B-Business Capability'!B:L,11,FALSE)</f>
        <v>0</v>
      </c>
      <c r="T4072" t="s">
        <v>1719</v>
      </c>
      <c r="U4072" t="str">
        <f>_xlfn.CONCAT(KamstrupData[[#This Row],[CountryCode]],"_",KamstrupData[[#This Row],[Business Area]],"_",KamstrupData[[#This Row],[DepartmentTeam]])</f>
        <v>ES10_ES_Customer Service_</v>
      </c>
      <c r="V4072" t="str">
        <f>VLOOKUP(KamstrupData[[#This Row],[ORG_Concat]],'O-Organization'!F:H,3,FALSE)</f>
        <v>11009_ES10_Customer Service_ES_Customer Service_</v>
      </c>
    </row>
    <row r="4073" spans="4:22">
      <c r="D4073" s="28" t="s">
        <v>88</v>
      </c>
      <c r="E4073" t="str">
        <f>VLOOKUP(D4073,'B-Business Capability'!B:H,5,FALSE)</f>
        <v>Customer Service</v>
      </c>
      <c r="F4073" t="str">
        <f>VLOOKUP(D4073,'B-Business Capability'!B:H,6,FALSE)</f>
        <v>Customer Project Management</v>
      </c>
      <c r="G4073" t="str">
        <f>VLOOKUP(D4073,'B-Business Capability'!B:H,7,FALSE)</f>
        <v>Project Management</v>
      </c>
      <c r="I4073" t="s">
        <v>1718</v>
      </c>
      <c r="J4073" t="s">
        <v>1720</v>
      </c>
      <c r="L4073" t="s">
        <v>181</v>
      </c>
      <c r="M4073" t="str">
        <f>VLOOKUP(L4073,'A-Applications'!B:D,3,FALSE)</f>
        <v>Metertool HCW</v>
      </c>
      <c r="N4073" t="s">
        <v>53</v>
      </c>
      <c r="O4073" s="42" t="s">
        <v>54</v>
      </c>
      <c r="P4073" t="s">
        <v>75</v>
      </c>
      <c r="Q4073" t="str">
        <f>VLOOKUP(KamstrupData[[#This Row],[IdLevel123]],'B-Business Capability'!B:L,10,FALSE)</f>
        <v>Order-to-Cash (O2C)</v>
      </c>
      <c r="R4073">
        <f>VLOOKUP(KamstrupData[[#This Row],[IdLevel123]],'B-Business Capability'!B:L,11,FALSE)</f>
        <v>0</v>
      </c>
      <c r="T4073" t="s">
        <v>1719</v>
      </c>
      <c r="U4073" t="str">
        <f>_xlfn.CONCAT(KamstrupData[[#This Row],[CountryCode]],"_",KamstrupData[[#This Row],[Business Area]],"_",KamstrupData[[#This Row],[DepartmentTeam]])</f>
        <v>ES10_ES_Customer Service_</v>
      </c>
      <c r="V4073" t="str">
        <f>VLOOKUP(KamstrupData[[#This Row],[ORG_Concat]],'O-Organization'!F:H,3,FALSE)</f>
        <v>11009_ES10_Customer Service_ES_Customer Service_</v>
      </c>
    </row>
    <row r="4074" spans="4:22">
      <c r="D4074" s="28" t="s">
        <v>78</v>
      </c>
      <c r="E4074" t="str">
        <f>VLOOKUP(D4074,'B-Business Capability'!B:H,5,FALSE)</f>
        <v>Customer Service</v>
      </c>
      <c r="F4074" t="str">
        <f>VLOOKUP(D4074,'B-Business Capability'!B:H,6,FALSE)</f>
        <v>Customer Service and Support</v>
      </c>
      <c r="G4074" t="str">
        <f>VLOOKUP(D4074,'B-Business Capability'!B:H,7,FALSE)</f>
        <v>Service Request Management</v>
      </c>
      <c r="I4074" t="s">
        <v>1718</v>
      </c>
      <c r="J4074" t="s">
        <v>1720</v>
      </c>
      <c r="L4074" t="s">
        <v>182</v>
      </c>
      <c r="M4074" t="str">
        <f>VLOOKUP(L4074,'A-Applications'!B:D,3,FALSE)</f>
        <v>Metertool READy</v>
      </c>
      <c r="N4074" t="s">
        <v>53</v>
      </c>
      <c r="O4074" s="42" t="s">
        <v>54</v>
      </c>
      <c r="P4074" t="s">
        <v>79</v>
      </c>
      <c r="Q4074" t="str">
        <f>VLOOKUP(KamstrupData[[#This Row],[IdLevel123]],'B-Business Capability'!B:L,10,FALSE)</f>
        <v>Customer Service and Support</v>
      </c>
      <c r="R4074">
        <f>VLOOKUP(KamstrupData[[#This Row],[IdLevel123]],'B-Business Capability'!B:L,11,FALSE)</f>
        <v>0</v>
      </c>
      <c r="T4074" t="s">
        <v>1719</v>
      </c>
      <c r="U4074" t="str">
        <f>_xlfn.CONCAT(KamstrupData[[#This Row],[CountryCode]],"_",KamstrupData[[#This Row],[Business Area]],"_",KamstrupData[[#This Row],[DepartmentTeam]])</f>
        <v>ES10_ES_Customer Service_</v>
      </c>
      <c r="V4074" t="str">
        <f>VLOOKUP(KamstrupData[[#This Row],[ORG_Concat]],'O-Organization'!F:H,3,FALSE)</f>
        <v>11009_ES10_Customer Service_ES_Customer Service_</v>
      </c>
    </row>
    <row r="4075" spans="4:22">
      <c r="D4075" s="28" t="s">
        <v>88</v>
      </c>
      <c r="E4075" t="str">
        <f>VLOOKUP(D4075,'B-Business Capability'!B:H,5,FALSE)</f>
        <v>Customer Service</v>
      </c>
      <c r="F4075" t="str">
        <f>VLOOKUP(D4075,'B-Business Capability'!B:H,6,FALSE)</f>
        <v>Customer Project Management</v>
      </c>
      <c r="G4075" t="str">
        <f>VLOOKUP(D4075,'B-Business Capability'!B:H,7,FALSE)</f>
        <v>Project Management</v>
      </c>
      <c r="I4075" t="s">
        <v>1718</v>
      </c>
      <c r="J4075" t="s">
        <v>1720</v>
      </c>
      <c r="L4075" t="s">
        <v>182</v>
      </c>
      <c r="M4075" t="str">
        <f>VLOOKUP(L4075,'A-Applications'!B:D,3,FALSE)</f>
        <v>Metertool READy</v>
      </c>
      <c r="N4075" t="s">
        <v>53</v>
      </c>
      <c r="O4075" s="42" t="s">
        <v>54</v>
      </c>
      <c r="P4075" t="s">
        <v>75</v>
      </c>
      <c r="Q4075" t="str">
        <f>VLOOKUP(KamstrupData[[#This Row],[IdLevel123]],'B-Business Capability'!B:L,10,FALSE)</f>
        <v>Order-to-Cash (O2C)</v>
      </c>
      <c r="R4075">
        <f>VLOOKUP(KamstrupData[[#This Row],[IdLevel123]],'B-Business Capability'!B:L,11,FALSE)</f>
        <v>0</v>
      </c>
      <c r="T4075" t="s">
        <v>1719</v>
      </c>
      <c r="U4075" t="str">
        <f>_xlfn.CONCAT(KamstrupData[[#This Row],[CountryCode]],"_",KamstrupData[[#This Row],[Business Area]],"_",KamstrupData[[#This Row],[DepartmentTeam]])</f>
        <v>ES10_ES_Customer Service_</v>
      </c>
      <c r="V4075" t="str">
        <f>VLOOKUP(KamstrupData[[#This Row],[ORG_Concat]],'O-Organization'!F:H,3,FALSE)</f>
        <v>11009_ES10_Customer Service_ES_Customer Service_</v>
      </c>
    </row>
    <row r="4076" spans="4:22">
      <c r="D4076" s="28" t="s">
        <v>78</v>
      </c>
      <c r="E4076" t="str">
        <f>VLOOKUP(D4076,'B-Business Capability'!B:H,5,FALSE)</f>
        <v>Customer Service</v>
      </c>
      <c r="F4076" t="str">
        <f>VLOOKUP(D4076,'B-Business Capability'!B:H,6,FALSE)</f>
        <v>Customer Service and Support</v>
      </c>
      <c r="G4076" t="str">
        <f>VLOOKUP(D4076,'B-Business Capability'!B:H,7,FALSE)</f>
        <v>Service Request Management</v>
      </c>
      <c r="I4076" t="s">
        <v>1718</v>
      </c>
      <c r="J4076" t="s">
        <v>1720</v>
      </c>
      <c r="L4076" t="s">
        <v>183</v>
      </c>
      <c r="M4076" t="str">
        <f>VLOOKUP(L4076,'A-Applications'!B:D,3,FALSE)</f>
        <v>READy App</v>
      </c>
      <c r="N4076" t="s">
        <v>147</v>
      </c>
      <c r="O4076" s="42" t="s">
        <v>54</v>
      </c>
      <c r="P4076" t="s">
        <v>79</v>
      </c>
      <c r="Q4076" t="str">
        <f>VLOOKUP(KamstrupData[[#This Row],[IdLevel123]],'B-Business Capability'!B:L,10,FALSE)</f>
        <v>Customer Service and Support</v>
      </c>
      <c r="R4076">
        <f>VLOOKUP(KamstrupData[[#This Row],[IdLevel123]],'B-Business Capability'!B:L,11,FALSE)</f>
        <v>0</v>
      </c>
      <c r="T4076" t="s">
        <v>1719</v>
      </c>
      <c r="U4076" t="str">
        <f>_xlfn.CONCAT(KamstrupData[[#This Row],[CountryCode]],"_",KamstrupData[[#This Row],[Business Area]],"_",KamstrupData[[#This Row],[DepartmentTeam]])</f>
        <v>ES10_ES_Customer Service_</v>
      </c>
      <c r="V4076" t="str">
        <f>VLOOKUP(KamstrupData[[#This Row],[ORG_Concat]],'O-Organization'!F:H,3,FALSE)</f>
        <v>11009_ES10_Customer Service_ES_Customer Service_</v>
      </c>
    </row>
    <row r="4077" spans="4:22">
      <c r="D4077" s="28" t="s">
        <v>88</v>
      </c>
      <c r="E4077" t="str">
        <f>VLOOKUP(D4077,'B-Business Capability'!B:H,5,FALSE)</f>
        <v>Customer Service</v>
      </c>
      <c r="F4077" t="str">
        <f>VLOOKUP(D4077,'B-Business Capability'!B:H,6,FALSE)</f>
        <v>Customer Project Management</v>
      </c>
      <c r="G4077" t="str">
        <f>VLOOKUP(D4077,'B-Business Capability'!B:H,7,FALSE)</f>
        <v>Project Management</v>
      </c>
      <c r="I4077" t="s">
        <v>1718</v>
      </c>
      <c r="J4077" t="s">
        <v>1720</v>
      </c>
      <c r="L4077" t="s">
        <v>183</v>
      </c>
      <c r="M4077" t="str">
        <f>VLOOKUP(L4077,'A-Applications'!B:D,3,FALSE)</f>
        <v>READy App</v>
      </c>
      <c r="N4077" t="s">
        <v>147</v>
      </c>
      <c r="O4077" s="42" t="s">
        <v>54</v>
      </c>
      <c r="P4077" t="s">
        <v>75</v>
      </c>
      <c r="Q4077" t="str">
        <f>VLOOKUP(KamstrupData[[#This Row],[IdLevel123]],'B-Business Capability'!B:L,10,FALSE)</f>
        <v>Order-to-Cash (O2C)</v>
      </c>
      <c r="R4077">
        <f>VLOOKUP(KamstrupData[[#This Row],[IdLevel123]],'B-Business Capability'!B:L,11,FALSE)</f>
        <v>0</v>
      </c>
      <c r="T4077" t="s">
        <v>1719</v>
      </c>
      <c r="U4077" t="str">
        <f>_xlfn.CONCAT(KamstrupData[[#This Row],[CountryCode]],"_",KamstrupData[[#This Row],[Business Area]],"_",KamstrupData[[#This Row],[DepartmentTeam]])</f>
        <v>ES10_ES_Customer Service_</v>
      </c>
      <c r="V4077" t="str">
        <f>VLOOKUP(KamstrupData[[#This Row],[ORG_Concat]],'O-Organization'!F:H,3,FALSE)</f>
        <v>11009_ES10_Customer Service_ES_Customer Service_</v>
      </c>
    </row>
    <row r="4078" spans="4:22">
      <c r="D4078" s="28" t="s">
        <v>133</v>
      </c>
      <c r="E4078" t="str">
        <f>VLOOKUP(D4078,'B-Business Capability'!B:H,5,FALSE)</f>
        <v>Customer Service</v>
      </c>
      <c r="F4078" t="str">
        <f>VLOOKUP(D4078,'B-Business Capability'!B:H,6,FALSE)</f>
        <v>Customer Service and Support</v>
      </c>
      <c r="G4078" t="str">
        <f>VLOOKUP(D4078,'B-Business Capability'!B:H,7,FALSE)</f>
        <v>Customer Operations</v>
      </c>
      <c r="I4078" t="s">
        <v>1718</v>
      </c>
      <c r="J4078" t="s">
        <v>1720</v>
      </c>
      <c r="L4078" t="s">
        <v>183</v>
      </c>
      <c r="M4078" t="str">
        <f>VLOOKUP(L4078,'A-Applications'!B:D,3,FALSE)</f>
        <v>READy App</v>
      </c>
      <c r="N4078" t="s">
        <v>147</v>
      </c>
      <c r="O4078" s="42" t="s">
        <v>54</v>
      </c>
      <c r="P4078" t="s">
        <v>79</v>
      </c>
      <c r="Q4078" t="str">
        <f>VLOOKUP(KamstrupData[[#This Row],[IdLevel123]],'B-Business Capability'!B:L,10,FALSE)</f>
        <v>Order-to-Cash (O2C)</v>
      </c>
      <c r="R4078">
        <f>VLOOKUP(KamstrupData[[#This Row],[IdLevel123]],'B-Business Capability'!B:L,11,FALSE)</f>
        <v>0</v>
      </c>
      <c r="T4078" t="s">
        <v>1719</v>
      </c>
      <c r="U4078" t="str">
        <f>_xlfn.CONCAT(KamstrupData[[#This Row],[CountryCode]],"_",KamstrupData[[#This Row],[Business Area]],"_",KamstrupData[[#This Row],[DepartmentTeam]])</f>
        <v>ES10_ES_Customer Service_</v>
      </c>
      <c r="V4078" t="str">
        <f>VLOOKUP(KamstrupData[[#This Row],[ORG_Concat]],'O-Organization'!F:H,3,FALSE)</f>
        <v>11009_ES10_Customer Service_ES_Customer Service_</v>
      </c>
    </row>
    <row r="4079" spans="4:22">
      <c r="D4079" s="28" t="s">
        <v>88</v>
      </c>
      <c r="E4079" t="str">
        <f>VLOOKUP(D4079,'B-Business Capability'!B:H,5,FALSE)</f>
        <v>Customer Service</v>
      </c>
      <c r="F4079" t="str">
        <f>VLOOKUP(D4079,'B-Business Capability'!B:H,6,FALSE)</f>
        <v>Customer Project Management</v>
      </c>
      <c r="G4079" t="str">
        <f>VLOOKUP(D4079,'B-Business Capability'!B:H,7,FALSE)</f>
        <v>Project Management</v>
      </c>
      <c r="I4079" t="s">
        <v>1718</v>
      </c>
      <c r="J4079" t="s">
        <v>1720</v>
      </c>
      <c r="L4079" t="s">
        <v>188</v>
      </c>
      <c r="M4079" t="str">
        <f>VLOOKUP(L4079,'A-Applications'!B:D,3,FALSE)</f>
        <v>Orbit</v>
      </c>
      <c r="N4079" t="s">
        <v>53</v>
      </c>
      <c r="O4079" s="42" t="s">
        <v>54</v>
      </c>
      <c r="Q4079" t="str">
        <f>VLOOKUP(KamstrupData[[#This Row],[IdLevel123]],'B-Business Capability'!B:L,10,FALSE)</f>
        <v>Order-to-Cash (O2C)</v>
      </c>
      <c r="R4079">
        <f>VLOOKUP(KamstrupData[[#This Row],[IdLevel123]],'B-Business Capability'!B:L,11,FALSE)</f>
        <v>0</v>
      </c>
      <c r="T4079" t="s">
        <v>1719</v>
      </c>
      <c r="U4079" t="str">
        <f>_xlfn.CONCAT(KamstrupData[[#This Row],[CountryCode]],"_",KamstrupData[[#This Row],[Business Area]],"_",KamstrupData[[#This Row],[DepartmentTeam]])</f>
        <v>ES10_ES_Customer Service_</v>
      </c>
      <c r="V4079" t="str">
        <f>VLOOKUP(KamstrupData[[#This Row],[ORG_Concat]],'O-Organization'!F:H,3,FALSE)</f>
        <v>11009_ES10_Customer Service_ES_Customer Service_</v>
      </c>
    </row>
    <row r="4080" spans="4:22">
      <c r="D4080" s="28" t="s">
        <v>526</v>
      </c>
      <c r="E4080" t="str">
        <f>VLOOKUP(D4080,'B-Business Capability'!B:H,5,FALSE)</f>
        <v>Digital Platform and Operations</v>
      </c>
      <c r="F4080" t="str">
        <f>VLOOKUP(D4080,'B-Business Capability'!B:H,6,FALSE)</f>
        <v>Operations</v>
      </c>
      <c r="G4080" t="str">
        <f>VLOOKUP(D4080,'B-Business Capability'!B:H,7,FALSE)</f>
        <v>IT Service Management</v>
      </c>
      <c r="I4080" t="s">
        <v>1718</v>
      </c>
      <c r="J4080" t="s">
        <v>1721</v>
      </c>
      <c r="K4080" t="s">
        <v>1722</v>
      </c>
      <c r="L4080" t="s">
        <v>157</v>
      </c>
      <c r="M4080" t="str">
        <f>VLOOKUP(L4080,'A-Applications'!B:D,3,FALSE)</f>
        <v>ServiceNow</v>
      </c>
      <c r="N4080" t="s">
        <v>147</v>
      </c>
      <c r="O4080" s="42" t="s">
        <v>66</v>
      </c>
      <c r="Q4080" t="str">
        <f>VLOOKUP(KamstrupData[[#This Row],[IdLevel123]],'B-Business Capability'!B:L,10,FALSE)</f>
        <v>N/A</v>
      </c>
      <c r="R4080">
        <f>VLOOKUP(KamstrupData[[#This Row],[IdLevel123]],'B-Business Capability'!B:L,11,FALSE)</f>
        <v>0</v>
      </c>
      <c r="U4080" t="str">
        <f>_xlfn.CONCAT(KamstrupData[[#This Row],[CountryCode]],"_",KamstrupData[[#This Row],[Business Area]],"_",KamstrupData[[#This Row],[DepartmentTeam]])</f>
        <v>ES10_ES_Digitalization_ES_Digitalization_Kamstrup Solutions_Service Centre</v>
      </c>
      <c r="V4080" t="str">
        <f>VLOOKUP(KamstrupData[[#This Row],[ORG_Concat]],'O-Organization'!F:H,3,FALSE)</f>
        <v>11050_ES10_Digitalization_ES_Digitalization_ES_Digitalization_Kamstrup Solutions_Service Centre</v>
      </c>
    </row>
    <row r="4081" spans="4:22">
      <c r="D4081" s="28" t="s">
        <v>482</v>
      </c>
      <c r="E4081" t="str">
        <f>VLOOKUP(D4081,'B-Business Capability'!B:H,5,FALSE)</f>
        <v>Digital Platform and Operations</v>
      </c>
      <c r="F4081" t="str">
        <f>VLOOKUP(D4081,'B-Business Capability'!B:H,6,FALSE)</f>
        <v>Operations</v>
      </c>
      <c r="G4081" t="str">
        <f>VLOOKUP(D4081,'B-Business Capability'!B:H,7,FALSE)</f>
        <v>IT Operations &amp; Support</v>
      </c>
      <c r="I4081" t="s">
        <v>1718</v>
      </c>
      <c r="J4081" t="s">
        <v>1721</v>
      </c>
      <c r="K4081" t="s">
        <v>1722</v>
      </c>
      <c r="L4081" t="s">
        <v>587</v>
      </c>
      <c r="M4081" t="str">
        <f>VLOOKUP(L4081,'A-Applications'!B:D,3,FALSE)</f>
        <v>BeyondTrust Remote Support (Bomgar)</v>
      </c>
      <c r="N4081" t="s">
        <v>390</v>
      </c>
      <c r="O4081" s="42" t="s">
        <v>66</v>
      </c>
      <c r="Q4081" t="str">
        <f>VLOOKUP(KamstrupData[[#This Row],[IdLevel123]],'B-Business Capability'!B:L,10,FALSE)</f>
        <v>N/A</v>
      </c>
      <c r="R4081">
        <f>VLOOKUP(KamstrupData[[#This Row],[IdLevel123]],'B-Business Capability'!B:L,11,FALSE)</f>
        <v>0</v>
      </c>
      <c r="U4081" t="str">
        <f>_xlfn.CONCAT(KamstrupData[[#This Row],[CountryCode]],"_",KamstrupData[[#This Row],[Business Area]],"_",KamstrupData[[#This Row],[DepartmentTeam]])</f>
        <v>ES10_ES_Digitalization_ES_Digitalization_Kamstrup Solutions_Service Centre</v>
      </c>
      <c r="V4081" t="str">
        <f>VLOOKUP(KamstrupData[[#This Row],[ORG_Concat]],'O-Organization'!F:H,3,FALSE)</f>
        <v>11050_ES10_Digitalization_ES_Digitalization_ES_Digitalization_Kamstrup Solutions_Service Centre</v>
      </c>
    </row>
    <row r="4082" spans="4:22">
      <c r="D4082" s="28" t="s">
        <v>341</v>
      </c>
      <c r="E4082" t="str">
        <f>VLOOKUP(D4082,'B-Business Capability'!B:H,5,FALSE)</f>
        <v>Finance</v>
      </c>
      <c r="F4082" t="str">
        <f>VLOOKUP(D4082,'B-Business Capability'!B:H,6,FALSE)</f>
        <v>Payroll</v>
      </c>
      <c r="G4082" t="str">
        <f>VLOOKUP(D4082,'B-Business Capability'!B:H,7,FALSE)</f>
        <v>Time Stamp Report</v>
      </c>
      <c r="I4082" t="s">
        <v>1718</v>
      </c>
      <c r="J4082" t="s">
        <v>1721</v>
      </c>
      <c r="K4082" t="s">
        <v>1722</v>
      </c>
      <c r="L4082" t="s">
        <v>65</v>
      </c>
      <c r="M4082" t="str">
        <f>VLOOKUP(L4082,'A-Applications'!B:D,3,FALSE)</f>
        <v>IFS ERP</v>
      </c>
      <c r="N4082" t="s">
        <v>53</v>
      </c>
      <c r="O4082" s="42" t="s">
        <v>62</v>
      </c>
      <c r="Q4082" t="str">
        <f>VLOOKUP(KamstrupData[[#This Row],[IdLevel123]],'B-Business Capability'!B:L,10,FALSE)</f>
        <v>N/A</v>
      </c>
      <c r="R4082">
        <f>VLOOKUP(KamstrupData[[#This Row],[IdLevel123]],'B-Business Capability'!B:L,11,FALSE)</f>
        <v>0</v>
      </c>
      <c r="T4082" t="s">
        <v>1723</v>
      </c>
      <c r="U4082" t="str">
        <f>_xlfn.CONCAT(KamstrupData[[#This Row],[CountryCode]],"_",KamstrupData[[#This Row],[Business Area]],"_",KamstrupData[[#This Row],[DepartmentTeam]])</f>
        <v>ES10_ES_Digitalization_ES_Digitalization_Kamstrup Solutions_Service Centre</v>
      </c>
      <c r="V4082" t="str">
        <f>VLOOKUP(KamstrupData[[#This Row],[ORG_Concat]],'O-Organization'!F:H,3,FALSE)</f>
        <v>11050_ES10_Digitalization_ES_Digitalization_ES_Digitalization_Kamstrup Solutions_Service Centre</v>
      </c>
    </row>
    <row r="4083" spans="4:22">
      <c r="D4083" s="28" t="s">
        <v>1724</v>
      </c>
      <c r="E4083" t="str">
        <f>VLOOKUP(D4083,'B-Business Capability'!B:H,5,FALSE)</f>
        <v>Digital Platform and Operations</v>
      </c>
      <c r="F4083" t="str">
        <f>VLOOKUP(D4083,'B-Business Capability'!B:H,6,FALSE)</f>
        <v>Enterprise Platforms</v>
      </c>
      <c r="G4083" t="str">
        <f>VLOOKUP(D4083,'B-Business Capability'!B:H,7,FALSE)</f>
        <v>Standard Application Support &amp; Maintenance</v>
      </c>
      <c r="I4083" t="s">
        <v>1718</v>
      </c>
      <c r="J4083" t="s">
        <v>1721</v>
      </c>
      <c r="K4083" t="s">
        <v>1722</v>
      </c>
      <c r="L4083" t="s">
        <v>65</v>
      </c>
      <c r="M4083" t="str">
        <f>VLOOKUP(L4083,'A-Applications'!B:D,3,FALSE)</f>
        <v>IFS ERP</v>
      </c>
      <c r="N4083" t="s">
        <v>53</v>
      </c>
      <c r="O4083" s="42" t="s">
        <v>54</v>
      </c>
      <c r="Q4083" t="str">
        <f>VLOOKUP(KamstrupData[[#This Row],[IdLevel123]],'B-Business Capability'!B:L,10,FALSE)</f>
        <v>N/A</v>
      </c>
      <c r="R4083">
        <f>VLOOKUP(KamstrupData[[#This Row],[IdLevel123]],'B-Business Capability'!B:L,11,FALSE)</f>
        <v>0</v>
      </c>
      <c r="T4083" t="s">
        <v>1725</v>
      </c>
      <c r="U4083" t="str">
        <f>_xlfn.CONCAT(KamstrupData[[#This Row],[CountryCode]],"_",KamstrupData[[#This Row],[Business Area]],"_",KamstrupData[[#This Row],[DepartmentTeam]])</f>
        <v>ES10_ES_Digitalization_ES_Digitalization_Kamstrup Solutions_Service Centre</v>
      </c>
      <c r="V4083" t="str">
        <f>VLOOKUP(KamstrupData[[#This Row],[ORG_Concat]],'O-Organization'!F:H,3,FALSE)</f>
        <v>11050_ES10_Digitalization_ES_Digitalization_ES_Digitalization_Kamstrup Solutions_Service Centre</v>
      </c>
    </row>
    <row r="4084" spans="4:22">
      <c r="D4084" s="28" t="s">
        <v>1724</v>
      </c>
      <c r="E4084" t="str">
        <f>VLOOKUP(D4084,'B-Business Capability'!B:H,5,FALSE)</f>
        <v>Digital Platform and Operations</v>
      </c>
      <c r="F4084" t="str">
        <f>VLOOKUP(D4084,'B-Business Capability'!B:H,6,FALSE)</f>
        <v>Enterprise Platforms</v>
      </c>
      <c r="G4084" t="str">
        <f>VLOOKUP(D4084,'B-Business Capability'!B:H,7,FALSE)</f>
        <v>Standard Application Support &amp; Maintenance</v>
      </c>
      <c r="I4084" t="s">
        <v>1718</v>
      </c>
      <c r="J4084" t="s">
        <v>1721</v>
      </c>
      <c r="K4084" t="s">
        <v>1722</v>
      </c>
      <c r="L4084" t="s">
        <v>605</v>
      </c>
      <c r="M4084" t="str">
        <f>VLOOKUP(L4084,'A-Applications'!B:D,3,FALSE)</f>
        <v>Aras Innovator PLM</v>
      </c>
      <c r="N4084" t="s">
        <v>53</v>
      </c>
      <c r="O4084" s="42" t="s">
        <v>54</v>
      </c>
      <c r="Q4084" t="str">
        <f>VLOOKUP(KamstrupData[[#This Row],[IdLevel123]],'B-Business Capability'!B:L,10,FALSE)</f>
        <v>N/A</v>
      </c>
      <c r="R4084">
        <f>VLOOKUP(KamstrupData[[#This Row],[IdLevel123]],'B-Business Capability'!B:L,11,FALSE)</f>
        <v>0</v>
      </c>
      <c r="T4084" t="s">
        <v>1726</v>
      </c>
      <c r="U4084" t="str">
        <f>_xlfn.CONCAT(KamstrupData[[#This Row],[CountryCode]],"_",KamstrupData[[#This Row],[Business Area]],"_",KamstrupData[[#This Row],[DepartmentTeam]])</f>
        <v>ES10_ES_Digitalization_ES_Digitalization_Kamstrup Solutions_Service Centre</v>
      </c>
      <c r="V4084" t="str">
        <f>VLOOKUP(KamstrupData[[#This Row],[ORG_Concat]],'O-Organization'!F:H,3,FALSE)</f>
        <v>11050_ES10_Digitalization_ES_Digitalization_ES_Digitalization_Kamstrup Solutions_Service Centre</v>
      </c>
    </row>
    <row r="4085" spans="4:22">
      <c r="D4085" s="28" t="s">
        <v>504</v>
      </c>
      <c r="E4085" t="str">
        <f>VLOOKUP(D4085,'B-Business Capability'!B:H,5,FALSE)</f>
        <v>Digital Platform and Operations</v>
      </c>
      <c r="F4085" t="str">
        <f>VLOOKUP(D4085,'B-Business Capability'!B:H,6,FALSE)</f>
        <v>Operations</v>
      </c>
      <c r="G4085" t="str">
        <f>VLOOKUP(D4085,'B-Business Capability'!B:H,7,FALSE)</f>
        <v>Storage &amp; Compute</v>
      </c>
      <c r="I4085" t="s">
        <v>1718</v>
      </c>
      <c r="J4085" t="s">
        <v>1721</v>
      </c>
      <c r="K4085" t="s">
        <v>1722</v>
      </c>
      <c r="L4085" t="s">
        <v>422</v>
      </c>
      <c r="M4085" t="str">
        <f>VLOOKUP(L4085,'A-Applications'!B:D,3,FALSE)</f>
        <v>Azure</v>
      </c>
      <c r="N4085" t="s">
        <v>53</v>
      </c>
      <c r="O4085" s="42" t="s">
        <v>66</v>
      </c>
      <c r="Q4085" t="str">
        <f>VLOOKUP(KamstrupData[[#This Row],[IdLevel123]],'B-Business Capability'!B:L,10,FALSE)</f>
        <v>N/A</v>
      </c>
      <c r="R4085">
        <f>VLOOKUP(KamstrupData[[#This Row],[IdLevel123]],'B-Business Capability'!B:L,11,FALSE)</f>
        <v>0</v>
      </c>
      <c r="T4085" t="s">
        <v>1726</v>
      </c>
      <c r="U4085" t="str">
        <f>_xlfn.CONCAT(KamstrupData[[#This Row],[CountryCode]],"_",KamstrupData[[#This Row],[Business Area]],"_",KamstrupData[[#This Row],[DepartmentTeam]])</f>
        <v>ES10_ES_Digitalization_ES_Digitalization_Kamstrup Solutions_Service Centre</v>
      </c>
      <c r="V4085" t="str">
        <f>VLOOKUP(KamstrupData[[#This Row],[ORG_Concat]],'O-Organization'!F:H,3,FALSE)</f>
        <v>11050_ES10_Digitalization_ES_Digitalization_ES_Digitalization_Kamstrup Solutions_Service Centre</v>
      </c>
    </row>
    <row r="4086" spans="4:22">
      <c r="D4086" s="28" t="s">
        <v>489</v>
      </c>
      <c r="E4086" t="str">
        <f>VLOOKUP(D4086,'B-Business Capability'!B:H,5,FALSE)</f>
        <v>Digital Platform and Operations</v>
      </c>
      <c r="F4086" t="str">
        <f>VLOOKUP(D4086,'B-Business Capability'!B:H,6,FALSE)</f>
        <v>Operations</v>
      </c>
      <c r="G4086" t="str">
        <f>VLOOKUP(D4086,'B-Business Capability'!B:H,7,FALSE)</f>
        <v>Network &amp; Connectivity</v>
      </c>
      <c r="I4086" t="s">
        <v>1718</v>
      </c>
      <c r="J4086" t="s">
        <v>1721</v>
      </c>
      <c r="K4086" t="s">
        <v>1722</v>
      </c>
      <c r="L4086" t="s">
        <v>116</v>
      </c>
      <c r="M4086" t="str">
        <f>VLOOKUP(L4086,'A-Applications'!B:D,3,FALSE)</f>
        <v>Trio</v>
      </c>
      <c r="N4086" t="s">
        <v>390</v>
      </c>
      <c r="O4086" s="42" t="s">
        <v>54</v>
      </c>
      <c r="Q4086" t="str">
        <f>VLOOKUP(KamstrupData[[#This Row],[IdLevel123]],'B-Business Capability'!B:L,10,FALSE)</f>
        <v>N/A</v>
      </c>
      <c r="R4086">
        <f>VLOOKUP(KamstrupData[[#This Row],[IdLevel123]],'B-Business Capability'!B:L,11,FALSE)</f>
        <v>0</v>
      </c>
      <c r="T4086" t="s">
        <v>1726</v>
      </c>
      <c r="U4086" t="str">
        <f>_xlfn.CONCAT(KamstrupData[[#This Row],[CountryCode]],"_",KamstrupData[[#This Row],[Business Area]],"_",KamstrupData[[#This Row],[DepartmentTeam]])</f>
        <v>ES10_ES_Digitalization_ES_Digitalization_Kamstrup Solutions_Service Centre</v>
      </c>
      <c r="V4086" t="str">
        <f>VLOOKUP(KamstrupData[[#This Row],[ORG_Concat]],'O-Organization'!F:H,3,FALSE)</f>
        <v>11050_ES10_Digitalization_ES_Digitalization_ES_Digitalization_Kamstrup Solutions_Service Centre</v>
      </c>
    </row>
    <row r="4087" spans="4:22">
      <c r="D4087" s="28" t="s">
        <v>380</v>
      </c>
      <c r="E4087" t="str">
        <f>VLOOKUP(D4087,'B-Business Capability'!B:H,5,FALSE)</f>
        <v>Digital Platform and Operations</v>
      </c>
      <c r="F4087" t="str">
        <f>VLOOKUP(D4087,'B-Business Capability'!B:H,6,FALSE)</f>
        <v>Digital Workplace &amp; Infrastructure Development</v>
      </c>
      <c r="G4087" t="str">
        <f>VLOOKUP(D4087,'B-Business Capability'!B:H,7,FALSE)</f>
        <v>Devices &amp; Print</v>
      </c>
      <c r="I4087" t="s">
        <v>1718</v>
      </c>
      <c r="J4087" t="s">
        <v>1721</v>
      </c>
      <c r="K4087" t="s">
        <v>1722</v>
      </c>
      <c r="L4087" t="s">
        <v>207</v>
      </c>
      <c r="M4087" t="str">
        <f>VLOOKUP(L4087,'A-Applications'!B:D,3,FALSE)</f>
        <v>Adobe Acrobat</v>
      </c>
      <c r="N4087" t="s">
        <v>53</v>
      </c>
      <c r="O4087" s="42" t="s">
        <v>54</v>
      </c>
      <c r="Q4087" t="str">
        <f>VLOOKUP(KamstrupData[[#This Row],[IdLevel123]],'B-Business Capability'!B:L,10,FALSE)</f>
        <v>N/A</v>
      </c>
      <c r="R4087">
        <f>VLOOKUP(KamstrupData[[#This Row],[IdLevel123]],'B-Business Capability'!B:L,11,FALSE)</f>
        <v>0</v>
      </c>
      <c r="T4087" t="s">
        <v>1726</v>
      </c>
      <c r="U4087" t="str">
        <f>_xlfn.CONCAT(KamstrupData[[#This Row],[CountryCode]],"_",KamstrupData[[#This Row],[Business Area]],"_",KamstrupData[[#This Row],[DepartmentTeam]])</f>
        <v>ES10_ES_Digitalization_ES_Digitalization_Kamstrup Solutions_Service Centre</v>
      </c>
      <c r="V4087" t="str">
        <f>VLOOKUP(KamstrupData[[#This Row],[ORG_Concat]],'O-Organization'!F:H,3,FALSE)</f>
        <v>11050_ES10_Digitalization_ES_Digitalization_ES_Digitalization_Kamstrup Solutions_Service Centre</v>
      </c>
    </row>
    <row r="4088" spans="4:22">
      <c r="D4088" s="28" t="s">
        <v>363</v>
      </c>
      <c r="E4088" t="str">
        <f>VLOOKUP(D4088,'B-Business Capability'!B:H,5,FALSE)</f>
        <v>Digital Platform and Operations</v>
      </c>
      <c r="F4088" t="str">
        <f>VLOOKUP(D4088,'B-Business Capability'!B:H,6,FALSE)</f>
        <v>Digital Workplace &amp; Infrastructure Development</v>
      </c>
      <c r="G4088" t="str">
        <f>VLOOKUP(D4088,'B-Business Capability'!B:H,7,FALSE)</f>
        <v>Communication &amp; Collaboration</v>
      </c>
      <c r="I4088" t="s">
        <v>1718</v>
      </c>
      <c r="J4088" t="s">
        <v>1721</v>
      </c>
      <c r="K4088" t="s">
        <v>1722</v>
      </c>
      <c r="L4088" t="s">
        <v>302</v>
      </c>
      <c r="M4088" t="str">
        <f>VLOOKUP(L4088,'A-Applications'!B:D,3,FALSE)</f>
        <v>Confluence</v>
      </c>
      <c r="N4088" t="s">
        <v>53</v>
      </c>
      <c r="O4088" s="42" t="s">
        <v>54</v>
      </c>
      <c r="Q4088" t="str">
        <f>VLOOKUP(KamstrupData[[#This Row],[IdLevel123]],'B-Business Capability'!B:L,10,FALSE)</f>
        <v>N/A</v>
      </c>
      <c r="R4088">
        <f>VLOOKUP(KamstrupData[[#This Row],[IdLevel123]],'B-Business Capability'!B:L,11,FALSE)</f>
        <v>0</v>
      </c>
      <c r="U4088" t="str">
        <f>_xlfn.CONCAT(KamstrupData[[#This Row],[CountryCode]],"_",KamstrupData[[#This Row],[Business Area]],"_",KamstrupData[[#This Row],[DepartmentTeam]])</f>
        <v>ES10_ES_Digitalization_ES_Digitalization_Kamstrup Solutions_Service Centre</v>
      </c>
      <c r="V4088" t="str">
        <f>VLOOKUP(KamstrupData[[#This Row],[ORG_Concat]],'O-Organization'!F:H,3,FALSE)</f>
        <v>11050_ES10_Digitalization_ES_Digitalization_ES_Digitalization_Kamstrup Solutions_Service Centre</v>
      </c>
    </row>
    <row r="4089" spans="4:22">
      <c r="D4089" s="28" t="s">
        <v>526</v>
      </c>
      <c r="E4089" t="str">
        <f>VLOOKUP(D4089,'B-Business Capability'!B:H,5,FALSE)</f>
        <v>Digital Platform and Operations</v>
      </c>
      <c r="F4089" t="str">
        <f>VLOOKUP(D4089,'B-Business Capability'!B:H,6,FALSE)</f>
        <v>Operations</v>
      </c>
      <c r="G4089" t="str">
        <f>VLOOKUP(D4089,'B-Business Capability'!B:H,7,FALSE)</f>
        <v>IT Service Management</v>
      </c>
      <c r="I4089" t="s">
        <v>1718</v>
      </c>
      <c r="J4089" t="s">
        <v>1721</v>
      </c>
      <c r="K4089" t="s">
        <v>1722</v>
      </c>
      <c r="L4089" t="s">
        <v>593</v>
      </c>
      <c r="M4089" t="str">
        <f>VLOOKUP(L4089,'A-Applications'!B:D,3,FALSE)</f>
        <v>Teams Premium</v>
      </c>
      <c r="N4089" t="s">
        <v>53</v>
      </c>
      <c r="O4089" s="42" t="s">
        <v>66</v>
      </c>
      <c r="Q4089" t="str">
        <f>VLOOKUP(KamstrupData[[#This Row],[IdLevel123]],'B-Business Capability'!B:L,10,FALSE)</f>
        <v>N/A</v>
      </c>
      <c r="R4089">
        <f>VLOOKUP(KamstrupData[[#This Row],[IdLevel123]],'B-Business Capability'!B:L,11,FALSE)</f>
        <v>0</v>
      </c>
      <c r="U4089" t="str">
        <f>_xlfn.CONCAT(KamstrupData[[#This Row],[CountryCode]],"_",KamstrupData[[#This Row],[Business Area]],"_",KamstrupData[[#This Row],[DepartmentTeam]])</f>
        <v>ES10_ES_Digitalization_ES_Digitalization_Kamstrup Solutions_Service Centre</v>
      </c>
      <c r="V4089" t="str">
        <f>VLOOKUP(KamstrupData[[#This Row],[ORG_Concat]],'O-Organization'!F:H,3,FALSE)</f>
        <v>11050_ES10_Digitalization_ES_Digitalization_ES_Digitalization_Kamstrup Solutions_Service Centre</v>
      </c>
    </row>
    <row r="4090" spans="4:22">
      <c r="D4090" s="28" t="s">
        <v>1724</v>
      </c>
      <c r="E4090" t="str">
        <f>VLOOKUP(D4090,'B-Business Capability'!B:H,5,FALSE)</f>
        <v>Digital Platform and Operations</v>
      </c>
      <c r="F4090" t="str">
        <f>VLOOKUP(D4090,'B-Business Capability'!B:H,6,FALSE)</f>
        <v>Enterprise Platforms</v>
      </c>
      <c r="G4090" t="str">
        <f>VLOOKUP(D4090,'B-Business Capability'!B:H,7,FALSE)</f>
        <v>Standard Application Support &amp; Maintenance</v>
      </c>
      <c r="I4090" t="s">
        <v>1718</v>
      </c>
      <c r="J4090" t="s">
        <v>1721</v>
      </c>
      <c r="K4090" t="s">
        <v>1722</v>
      </c>
      <c r="L4090" t="s">
        <v>114</v>
      </c>
      <c r="M4090" t="str">
        <f>VLOOKUP(L4090,'A-Applications'!B:D,3,FALSE)</f>
        <v>KamSite</v>
      </c>
      <c r="N4090" t="s">
        <v>53</v>
      </c>
      <c r="O4090" s="42" t="s">
        <v>62</v>
      </c>
      <c r="Q4090" t="str">
        <f>VLOOKUP(KamstrupData[[#This Row],[IdLevel123]],'B-Business Capability'!B:L,10,FALSE)</f>
        <v>N/A</v>
      </c>
      <c r="R4090">
        <f>VLOOKUP(KamstrupData[[#This Row],[IdLevel123]],'B-Business Capability'!B:L,11,FALSE)</f>
        <v>0</v>
      </c>
      <c r="U4090" t="str">
        <f>_xlfn.CONCAT(KamstrupData[[#This Row],[CountryCode]],"_",KamstrupData[[#This Row],[Business Area]],"_",KamstrupData[[#This Row],[DepartmentTeam]])</f>
        <v>ES10_ES_Digitalization_ES_Digitalization_Kamstrup Solutions_Service Centre</v>
      </c>
      <c r="V4090" t="str">
        <f>VLOOKUP(KamstrupData[[#This Row],[ORG_Concat]],'O-Organization'!F:H,3,FALSE)</f>
        <v>11050_ES10_Digitalization_ES_Digitalization_ES_Digitalization_Kamstrup Solutions_Service Centre</v>
      </c>
    </row>
    <row r="4091" spans="4:22">
      <c r="D4091" s="28" t="s">
        <v>1724</v>
      </c>
      <c r="E4091" t="str">
        <f>VLOOKUP(D4091,'B-Business Capability'!B:H,5,FALSE)</f>
        <v>Digital Platform and Operations</v>
      </c>
      <c r="F4091" t="str">
        <f>VLOOKUP(D4091,'B-Business Capability'!B:H,6,FALSE)</f>
        <v>Enterprise Platforms</v>
      </c>
      <c r="G4091" t="str">
        <f>VLOOKUP(D4091,'B-Business Capability'!B:H,7,FALSE)</f>
        <v>Standard Application Support &amp; Maintenance</v>
      </c>
      <c r="I4091" t="s">
        <v>1718</v>
      </c>
      <c r="J4091" t="s">
        <v>1721</v>
      </c>
      <c r="K4091" t="s">
        <v>1722</v>
      </c>
      <c r="L4091" t="s">
        <v>138</v>
      </c>
      <c r="M4091" t="str">
        <f>VLOOKUP(L4091,'A-Applications'!B:D,3,FALSE)</f>
        <v>Travelpool</v>
      </c>
      <c r="N4091" t="s">
        <v>53</v>
      </c>
      <c r="O4091" s="42" t="s">
        <v>62</v>
      </c>
      <c r="Q4091" t="str">
        <f>VLOOKUP(KamstrupData[[#This Row],[IdLevel123]],'B-Business Capability'!B:L,10,FALSE)</f>
        <v>N/A</v>
      </c>
      <c r="R4091">
        <f>VLOOKUP(KamstrupData[[#This Row],[IdLevel123]],'B-Business Capability'!B:L,11,FALSE)</f>
        <v>0</v>
      </c>
      <c r="U4091" t="str">
        <f>_xlfn.CONCAT(KamstrupData[[#This Row],[CountryCode]],"_",KamstrupData[[#This Row],[Business Area]],"_",KamstrupData[[#This Row],[DepartmentTeam]])</f>
        <v>ES10_ES_Digitalization_ES_Digitalization_Kamstrup Solutions_Service Centre</v>
      </c>
      <c r="V4091" t="str">
        <f>VLOOKUP(KamstrupData[[#This Row],[ORG_Concat]],'O-Organization'!F:H,3,FALSE)</f>
        <v>11050_ES10_Digitalization_ES_Digitalization_ES_Digitalization_Kamstrup Solutions_Service Centre</v>
      </c>
    </row>
    <row r="4092" spans="4:22">
      <c r="D4092" s="28" t="s">
        <v>1724</v>
      </c>
      <c r="E4092" t="str">
        <f>VLOOKUP(D4092,'B-Business Capability'!B:H,5,FALSE)</f>
        <v>Digital Platform and Operations</v>
      </c>
      <c r="F4092" t="str">
        <f>VLOOKUP(D4092,'B-Business Capability'!B:H,6,FALSE)</f>
        <v>Enterprise Platforms</v>
      </c>
      <c r="G4092" t="str">
        <f>VLOOKUP(D4092,'B-Business Capability'!B:H,7,FALSE)</f>
        <v>Standard Application Support &amp; Maintenance</v>
      </c>
      <c r="I4092" t="s">
        <v>1718</v>
      </c>
      <c r="J4092" t="s">
        <v>1721</v>
      </c>
      <c r="K4092" t="s">
        <v>1722</v>
      </c>
      <c r="L4092" t="s">
        <v>120</v>
      </c>
      <c r="M4092" t="str">
        <f>VLOOKUP(L4092,'A-Applications'!B:D,3,FALSE)</f>
        <v>Concur</v>
      </c>
      <c r="N4092" t="s">
        <v>53</v>
      </c>
      <c r="O4092" s="42" t="s">
        <v>62</v>
      </c>
      <c r="Q4092" t="str">
        <f>VLOOKUP(KamstrupData[[#This Row],[IdLevel123]],'B-Business Capability'!B:L,10,FALSE)</f>
        <v>N/A</v>
      </c>
      <c r="R4092">
        <f>VLOOKUP(KamstrupData[[#This Row],[IdLevel123]],'B-Business Capability'!B:L,11,FALSE)</f>
        <v>0</v>
      </c>
      <c r="U4092" t="str">
        <f>_xlfn.CONCAT(KamstrupData[[#This Row],[CountryCode]],"_",KamstrupData[[#This Row],[Business Area]],"_",KamstrupData[[#This Row],[DepartmentTeam]])</f>
        <v>ES10_ES_Digitalization_ES_Digitalization_Kamstrup Solutions_Service Centre</v>
      </c>
      <c r="V4092" t="str">
        <f>VLOOKUP(KamstrupData[[#This Row],[ORG_Concat]],'O-Organization'!F:H,3,FALSE)</f>
        <v>11050_ES10_Digitalization_ES_Digitalization_ES_Digitalization_Kamstrup Solutions_Service Centre</v>
      </c>
    </row>
    <row r="4093" spans="4:22">
      <c r="D4093" s="28" t="s">
        <v>1727</v>
      </c>
      <c r="E4093" t="str">
        <f>VLOOKUP(D4093,'B-Business Capability'!B:H,5,FALSE)</f>
        <v>Digital Platform and Operations</v>
      </c>
      <c r="F4093" t="str">
        <f>VLOOKUP(D4093,'B-Business Capability'!B:H,6,FALSE)</f>
        <v>Operations</v>
      </c>
      <c r="G4093" t="str">
        <f>VLOOKUP(D4093,'B-Business Capability'!B:H,7,FALSE)</f>
        <v>Backup &amp; Archive</v>
      </c>
      <c r="I4093" t="s">
        <v>1718</v>
      </c>
      <c r="J4093" t="s">
        <v>1721</v>
      </c>
      <c r="K4093" t="s">
        <v>1722</v>
      </c>
      <c r="L4093" t="s">
        <v>1728</v>
      </c>
      <c r="M4093" t="str">
        <f>VLOOKUP(L4093,'A-Applications'!B:D,3,FALSE)</f>
        <v>Keepit Backup</v>
      </c>
      <c r="N4093" t="s">
        <v>53</v>
      </c>
      <c r="O4093" s="42" t="s">
        <v>54</v>
      </c>
      <c r="Q4093" t="str">
        <f>VLOOKUP(KamstrupData[[#This Row],[IdLevel123]],'B-Business Capability'!B:L,10,FALSE)</f>
        <v>N/A</v>
      </c>
      <c r="R4093">
        <f>VLOOKUP(KamstrupData[[#This Row],[IdLevel123]],'B-Business Capability'!B:L,11,FALSE)</f>
        <v>0</v>
      </c>
      <c r="U4093" t="str">
        <f>_xlfn.CONCAT(KamstrupData[[#This Row],[CountryCode]],"_",KamstrupData[[#This Row],[Business Area]],"_",KamstrupData[[#This Row],[DepartmentTeam]])</f>
        <v>ES10_ES_Digitalization_ES_Digitalization_Kamstrup Solutions_Service Centre</v>
      </c>
      <c r="V4093" t="str">
        <f>VLOOKUP(KamstrupData[[#This Row],[ORG_Concat]],'O-Organization'!F:H,3,FALSE)</f>
        <v>11050_ES10_Digitalization_ES_Digitalization_ES_Digitalization_Kamstrup Solutions_Service Centre</v>
      </c>
    </row>
    <row r="4094" spans="4:22">
      <c r="D4094" s="28" t="s">
        <v>363</v>
      </c>
      <c r="E4094" t="str">
        <f>VLOOKUP(D4094,'B-Business Capability'!B:H,5,FALSE)</f>
        <v>Digital Platform and Operations</v>
      </c>
      <c r="F4094" t="str">
        <f>VLOOKUP(D4094,'B-Business Capability'!B:H,6,FALSE)</f>
        <v>Digital Workplace &amp; Infrastructure Development</v>
      </c>
      <c r="G4094" t="str">
        <f>VLOOKUP(D4094,'B-Business Capability'!B:H,7,FALSE)</f>
        <v>Communication &amp; Collaboration</v>
      </c>
      <c r="I4094" t="s">
        <v>1718</v>
      </c>
      <c r="J4094" t="s">
        <v>1721</v>
      </c>
      <c r="K4094" t="s">
        <v>1722</v>
      </c>
      <c r="L4094" t="s">
        <v>316</v>
      </c>
      <c r="M4094" t="str">
        <f>VLOOKUP(L4094,'A-Applications'!B:D,3,FALSE)</f>
        <v>Miro</v>
      </c>
      <c r="N4094" t="s">
        <v>53</v>
      </c>
      <c r="O4094" s="42" t="s">
        <v>54</v>
      </c>
      <c r="Q4094" t="str">
        <f>VLOOKUP(KamstrupData[[#This Row],[IdLevel123]],'B-Business Capability'!B:L,10,FALSE)</f>
        <v>N/A</v>
      </c>
      <c r="R4094">
        <f>VLOOKUP(KamstrupData[[#This Row],[IdLevel123]],'B-Business Capability'!B:L,11,FALSE)</f>
        <v>0</v>
      </c>
      <c r="T4094" t="s">
        <v>1726</v>
      </c>
      <c r="U4094" t="str">
        <f>_xlfn.CONCAT(KamstrupData[[#This Row],[CountryCode]],"_",KamstrupData[[#This Row],[Business Area]],"_",KamstrupData[[#This Row],[DepartmentTeam]])</f>
        <v>ES10_ES_Digitalization_ES_Digitalization_Kamstrup Solutions_Service Centre</v>
      </c>
      <c r="V4094" t="str">
        <f>VLOOKUP(KamstrupData[[#This Row],[ORG_Concat]],'O-Organization'!F:H,3,FALSE)</f>
        <v>11050_ES10_Digitalization_ES_Digitalization_ES_Digitalization_Kamstrup Solutions_Service Centre</v>
      </c>
    </row>
    <row r="4095" spans="4:22">
      <c r="D4095" s="28" t="s">
        <v>1724</v>
      </c>
      <c r="E4095" t="str">
        <f>VLOOKUP(D4095,'B-Business Capability'!B:H,5,FALSE)</f>
        <v>Digital Platform and Operations</v>
      </c>
      <c r="F4095" t="str">
        <f>VLOOKUP(D4095,'B-Business Capability'!B:H,6,FALSE)</f>
        <v>Enterprise Platforms</v>
      </c>
      <c r="G4095" t="str">
        <f>VLOOKUP(D4095,'B-Business Capability'!B:H,7,FALSE)</f>
        <v>Standard Application Support &amp; Maintenance</v>
      </c>
      <c r="I4095" t="s">
        <v>1718</v>
      </c>
      <c r="J4095" t="s">
        <v>1721</v>
      </c>
      <c r="K4095" t="s">
        <v>1722</v>
      </c>
      <c r="L4095" t="s">
        <v>257</v>
      </c>
      <c r="M4095" t="str">
        <f>VLOOKUP(L4095,'A-Applications'!B:D,3,FALSE)</f>
        <v>HR-ON</v>
      </c>
      <c r="N4095" t="s">
        <v>53</v>
      </c>
      <c r="O4095" s="42" t="s">
        <v>62</v>
      </c>
      <c r="Q4095" t="str">
        <f>VLOOKUP(KamstrupData[[#This Row],[IdLevel123]],'B-Business Capability'!B:L,10,FALSE)</f>
        <v>N/A</v>
      </c>
      <c r="R4095">
        <f>VLOOKUP(KamstrupData[[#This Row],[IdLevel123]],'B-Business Capability'!B:L,11,FALSE)</f>
        <v>0</v>
      </c>
      <c r="U4095" t="str">
        <f>_xlfn.CONCAT(KamstrupData[[#This Row],[CountryCode]],"_",KamstrupData[[#This Row],[Business Area]],"_",KamstrupData[[#This Row],[DepartmentTeam]])</f>
        <v>ES10_ES_Digitalization_ES_Digitalization_Kamstrup Solutions_Service Centre</v>
      </c>
      <c r="V4095" t="str">
        <f>VLOOKUP(KamstrupData[[#This Row],[ORG_Concat]],'O-Organization'!F:H,3,FALSE)</f>
        <v>11050_ES10_Digitalization_ES_Digitalization_ES_Digitalization_Kamstrup Solutions_Service Centre</v>
      </c>
    </row>
    <row r="4096" spans="4:22">
      <c r="D4096" s="28" t="s">
        <v>1724</v>
      </c>
      <c r="E4096" t="str">
        <f>VLOOKUP(D4096,'B-Business Capability'!B:H,5,FALSE)</f>
        <v>Digital Platform and Operations</v>
      </c>
      <c r="F4096" t="str">
        <f>VLOOKUP(D4096,'B-Business Capability'!B:H,6,FALSE)</f>
        <v>Enterprise Platforms</v>
      </c>
      <c r="G4096" t="str">
        <f>VLOOKUP(D4096,'B-Business Capability'!B:H,7,FALSE)</f>
        <v>Standard Application Support &amp; Maintenance</v>
      </c>
      <c r="I4096" t="s">
        <v>1718</v>
      </c>
      <c r="J4096" t="s">
        <v>1721</v>
      </c>
      <c r="K4096" t="s">
        <v>1722</v>
      </c>
      <c r="L4096" t="s">
        <v>377</v>
      </c>
      <c r="M4096" t="str">
        <f>VLOOKUP(L4096,'A-Applications'!B:D,3,FALSE)</f>
        <v>Endalia</v>
      </c>
      <c r="N4096" t="s">
        <v>53</v>
      </c>
      <c r="O4096" s="42" t="s">
        <v>62</v>
      </c>
      <c r="Q4096" t="str">
        <f>VLOOKUP(KamstrupData[[#This Row],[IdLevel123]],'B-Business Capability'!B:L,10,FALSE)</f>
        <v>N/A</v>
      </c>
      <c r="R4096">
        <f>VLOOKUP(KamstrupData[[#This Row],[IdLevel123]],'B-Business Capability'!B:L,11,FALSE)</f>
        <v>0</v>
      </c>
      <c r="U4096" t="str">
        <f>_xlfn.CONCAT(KamstrupData[[#This Row],[CountryCode]],"_",KamstrupData[[#This Row],[Business Area]],"_",KamstrupData[[#This Row],[DepartmentTeam]])</f>
        <v>ES10_ES_Digitalization_ES_Digitalization_Kamstrup Solutions_Service Centre</v>
      </c>
      <c r="V4096" t="str">
        <f>VLOOKUP(KamstrupData[[#This Row],[ORG_Concat]],'O-Organization'!F:H,3,FALSE)</f>
        <v>11050_ES10_Digitalization_ES_Digitalization_ES_Digitalization_Kamstrup Solutions_Service Centre</v>
      </c>
    </row>
    <row r="4097" spans="4:22">
      <c r="D4097" s="28" t="s">
        <v>1724</v>
      </c>
      <c r="E4097" t="str">
        <f>VLOOKUP(D4097,'B-Business Capability'!B:H,5,FALSE)</f>
        <v>Digital Platform and Operations</v>
      </c>
      <c r="F4097" t="str">
        <f>VLOOKUP(D4097,'B-Business Capability'!B:H,6,FALSE)</f>
        <v>Enterprise Platforms</v>
      </c>
      <c r="G4097" t="str">
        <f>VLOOKUP(D4097,'B-Business Capability'!B:H,7,FALSE)</f>
        <v>Standard Application Support &amp; Maintenance</v>
      </c>
      <c r="I4097" t="s">
        <v>1718</v>
      </c>
      <c r="J4097" t="s">
        <v>1721</v>
      </c>
      <c r="K4097" t="s">
        <v>1722</v>
      </c>
      <c r="L4097" t="s">
        <v>424</v>
      </c>
      <c r="M4097" t="str">
        <f>VLOOKUP(L4097,'A-Applications'!B:D,3,FALSE)</f>
        <v>Ennova</v>
      </c>
      <c r="N4097" t="s">
        <v>53</v>
      </c>
      <c r="O4097" s="42" t="s">
        <v>54</v>
      </c>
      <c r="Q4097" t="str">
        <f>VLOOKUP(KamstrupData[[#This Row],[IdLevel123]],'B-Business Capability'!B:L,10,FALSE)</f>
        <v>N/A</v>
      </c>
      <c r="R4097">
        <f>VLOOKUP(KamstrupData[[#This Row],[IdLevel123]],'B-Business Capability'!B:L,11,FALSE)</f>
        <v>0</v>
      </c>
      <c r="U4097" t="str">
        <f>_xlfn.CONCAT(KamstrupData[[#This Row],[CountryCode]],"_",KamstrupData[[#This Row],[Business Area]],"_",KamstrupData[[#This Row],[DepartmentTeam]])</f>
        <v>ES10_ES_Digitalization_ES_Digitalization_Kamstrup Solutions_Service Centre</v>
      </c>
      <c r="V4097" t="str">
        <f>VLOOKUP(KamstrupData[[#This Row],[ORG_Concat]],'O-Organization'!F:H,3,FALSE)</f>
        <v>11050_ES10_Digitalization_ES_Digitalization_ES_Digitalization_Kamstrup Solutions_Service Centre</v>
      </c>
    </row>
    <row r="4098" spans="4:22">
      <c r="D4098" s="28" t="s">
        <v>1729</v>
      </c>
      <c r="E4098" t="str">
        <f>VLOOKUP(D4098,'B-Business Capability'!B:H,5,FALSE)</f>
        <v>Digital Platform and Operations</v>
      </c>
      <c r="F4098" t="str">
        <f>VLOOKUP(D4098,'B-Business Capability'!B:H,6,FALSE)</f>
        <v>Operations</v>
      </c>
      <c r="G4098" t="str">
        <f>VLOOKUP(D4098,'B-Business Capability'!B:H,7,FALSE)</f>
        <v>SecOps</v>
      </c>
      <c r="I4098" t="s">
        <v>1718</v>
      </c>
      <c r="J4098" t="s">
        <v>1721</v>
      </c>
      <c r="K4098" t="s">
        <v>1722</v>
      </c>
      <c r="L4098" t="s">
        <v>180</v>
      </c>
      <c r="M4098" t="str">
        <f>VLOOKUP(L4098,'A-Applications'!B:D,3,FALSE)</f>
        <v>Keepass</v>
      </c>
      <c r="N4098" t="s">
        <v>53</v>
      </c>
      <c r="O4098" s="42" t="s">
        <v>54</v>
      </c>
      <c r="Q4098" t="str">
        <f>VLOOKUP(KamstrupData[[#This Row],[IdLevel123]],'B-Business Capability'!B:L,10,FALSE)</f>
        <v>N/A</v>
      </c>
      <c r="R4098">
        <f>VLOOKUP(KamstrupData[[#This Row],[IdLevel123]],'B-Business Capability'!B:L,11,FALSE)</f>
        <v>0</v>
      </c>
      <c r="U4098" t="str">
        <f>_xlfn.CONCAT(KamstrupData[[#This Row],[CountryCode]],"_",KamstrupData[[#This Row],[Business Area]],"_",KamstrupData[[#This Row],[DepartmentTeam]])</f>
        <v>ES10_ES_Digitalization_ES_Digitalization_Kamstrup Solutions_Service Centre</v>
      </c>
      <c r="V4098" t="str">
        <f>VLOOKUP(KamstrupData[[#This Row],[ORG_Concat]],'O-Organization'!F:H,3,FALSE)</f>
        <v>11050_ES10_Digitalization_ES_Digitalization_ES_Digitalization_Kamstrup Solutions_Service Centre</v>
      </c>
    </row>
    <row r="4099" spans="4:22">
      <c r="D4099" s="28" t="s">
        <v>489</v>
      </c>
      <c r="E4099" t="str">
        <f>VLOOKUP(D4099,'B-Business Capability'!B:H,5,FALSE)</f>
        <v>Digital Platform and Operations</v>
      </c>
      <c r="F4099" t="str">
        <f>VLOOKUP(D4099,'B-Business Capability'!B:H,6,FALSE)</f>
        <v>Operations</v>
      </c>
      <c r="G4099" t="str">
        <f>VLOOKUP(D4099,'B-Business Capability'!B:H,7,FALSE)</f>
        <v>Network &amp; Connectivity</v>
      </c>
      <c r="I4099" t="s">
        <v>1718</v>
      </c>
      <c r="J4099" t="s">
        <v>1721</v>
      </c>
      <c r="K4099" t="s">
        <v>1722</v>
      </c>
      <c r="L4099" t="s">
        <v>502</v>
      </c>
      <c r="M4099" t="str">
        <f>VLOOKUP(L4099,'A-Applications'!B:D,3,FALSE)</f>
        <v>Cisco DNA Center</v>
      </c>
      <c r="N4099" t="s">
        <v>53</v>
      </c>
      <c r="O4099" s="42" t="s">
        <v>54</v>
      </c>
      <c r="Q4099" t="str">
        <f>VLOOKUP(KamstrupData[[#This Row],[IdLevel123]],'B-Business Capability'!B:L,10,FALSE)</f>
        <v>N/A</v>
      </c>
      <c r="R4099">
        <f>VLOOKUP(KamstrupData[[#This Row],[IdLevel123]],'B-Business Capability'!B:L,11,FALSE)</f>
        <v>0</v>
      </c>
      <c r="U4099" t="str">
        <f>_xlfn.CONCAT(KamstrupData[[#This Row],[CountryCode]],"_",KamstrupData[[#This Row],[Business Area]],"_",KamstrupData[[#This Row],[DepartmentTeam]])</f>
        <v>ES10_ES_Digitalization_ES_Digitalization_Kamstrup Solutions_Service Centre</v>
      </c>
      <c r="V4099" t="str">
        <f>VLOOKUP(KamstrupData[[#This Row],[ORG_Concat]],'O-Organization'!F:H,3,FALSE)</f>
        <v>11050_ES10_Digitalization_ES_Digitalization_ES_Digitalization_Kamstrup Solutions_Service Centre</v>
      </c>
    </row>
    <row r="4100" spans="4:22">
      <c r="D4100" s="28" t="s">
        <v>399</v>
      </c>
      <c r="E4100" t="str">
        <f>VLOOKUP(D4100,'B-Business Capability'!B:H,5,FALSE)</f>
        <v>Digital Platform and Operations</v>
      </c>
      <c r="F4100" t="str">
        <f>VLOOKUP(D4100,'B-Business Capability'!B:H,6,FALSE)</f>
        <v>Engineering &amp; Platform</v>
      </c>
      <c r="G4100" t="str">
        <f>VLOOKUP(D4100,'B-Business Capability'!B:H,7,FALSE)</f>
        <v>Agile Excellence</v>
      </c>
      <c r="I4100" t="s">
        <v>1718</v>
      </c>
      <c r="J4100" t="s">
        <v>1721</v>
      </c>
      <c r="K4100" t="s">
        <v>1722</v>
      </c>
      <c r="L4100" t="s">
        <v>100</v>
      </c>
      <c r="M4100" t="str">
        <f>VLOOKUP(L4100,'A-Applications'!B:D,3,FALSE)</f>
        <v>JIRA</v>
      </c>
      <c r="N4100" t="s">
        <v>53</v>
      </c>
      <c r="O4100" s="42" t="s">
        <v>54</v>
      </c>
      <c r="Q4100" t="str">
        <f>VLOOKUP(KamstrupData[[#This Row],[IdLevel123]],'B-Business Capability'!B:L,10,FALSE)</f>
        <v>N/A</v>
      </c>
      <c r="R4100">
        <f>VLOOKUP(KamstrupData[[#This Row],[IdLevel123]],'B-Business Capability'!B:L,11,FALSE)</f>
        <v>0</v>
      </c>
      <c r="U4100" t="str">
        <f>_xlfn.CONCAT(KamstrupData[[#This Row],[CountryCode]],"_",KamstrupData[[#This Row],[Business Area]],"_",KamstrupData[[#This Row],[DepartmentTeam]])</f>
        <v>ES10_ES_Digitalization_ES_Digitalization_Kamstrup Solutions_Service Centre</v>
      </c>
      <c r="V4100" t="str">
        <f>VLOOKUP(KamstrupData[[#This Row],[ORG_Concat]],'O-Organization'!F:H,3,FALSE)</f>
        <v>11050_ES10_Digitalization_ES_Digitalization_ES_Digitalization_Kamstrup Solutions_Service Centre</v>
      </c>
    </row>
    <row r="4101" spans="4:22">
      <c r="D4101" s="28" t="s">
        <v>288</v>
      </c>
      <c r="E4101" t="str">
        <f>VLOOKUP(D4101,'B-Business Capability'!B:H,5,FALSE)</f>
        <v xml:space="preserve">Digital Management </v>
      </c>
      <c r="F4101" t="str">
        <f>VLOOKUP(D4101,'B-Business Capability'!B:H,6,FALSE)</f>
        <v>Identity and Access Governance</v>
      </c>
      <c r="G4101" t="str">
        <f>VLOOKUP(D4101,'B-Business Capability'!B:H,7,FALSE)</f>
        <v>Identity Management</v>
      </c>
      <c r="I4101" t="s">
        <v>1718</v>
      </c>
      <c r="J4101" t="s">
        <v>1721</v>
      </c>
      <c r="K4101" t="s">
        <v>1722</v>
      </c>
      <c r="L4101" t="s">
        <v>514</v>
      </c>
      <c r="M4101" t="str">
        <f>VLOOKUP(L4101,'A-Applications'!B:D,3,FALSE)</f>
        <v>Active Directory</v>
      </c>
      <c r="N4101" t="s">
        <v>53</v>
      </c>
      <c r="O4101" s="42" t="s">
        <v>66</v>
      </c>
      <c r="Q4101" t="str">
        <f>VLOOKUP(KamstrupData[[#This Row],[IdLevel123]],'B-Business Capability'!B:L,10,FALSE)</f>
        <v>N/A</v>
      </c>
      <c r="R4101">
        <f>VLOOKUP(KamstrupData[[#This Row],[IdLevel123]],'B-Business Capability'!B:L,11,FALSE)</f>
        <v>0</v>
      </c>
      <c r="U4101" t="str">
        <f>_xlfn.CONCAT(KamstrupData[[#This Row],[CountryCode]],"_",KamstrupData[[#This Row],[Business Area]],"_",KamstrupData[[#This Row],[DepartmentTeam]])</f>
        <v>ES10_ES_Digitalization_ES_Digitalization_Kamstrup Solutions_Service Centre</v>
      </c>
      <c r="V4101" t="str">
        <f>VLOOKUP(KamstrupData[[#This Row],[ORG_Concat]],'O-Organization'!F:H,3,FALSE)</f>
        <v>11050_ES10_Digitalization_ES_Digitalization_ES_Digitalization_Kamstrup Solutions_Service Centre</v>
      </c>
    </row>
    <row r="4102" spans="4:22">
      <c r="D4102" s="28" t="s">
        <v>482</v>
      </c>
      <c r="E4102" t="str">
        <f>VLOOKUP(D4102,'B-Business Capability'!B:H,5,FALSE)</f>
        <v>Digital Platform and Operations</v>
      </c>
      <c r="F4102" t="str">
        <f>VLOOKUP(D4102,'B-Business Capability'!B:H,6,FALSE)</f>
        <v>Operations</v>
      </c>
      <c r="G4102" t="str">
        <f>VLOOKUP(D4102,'B-Business Capability'!B:H,7,FALSE)</f>
        <v>IT Operations &amp; Support</v>
      </c>
      <c r="I4102" t="s">
        <v>1718</v>
      </c>
      <c r="J4102" t="s">
        <v>1721</v>
      </c>
      <c r="K4102" t="s">
        <v>1722</v>
      </c>
      <c r="L4102" t="s">
        <v>398</v>
      </c>
      <c r="M4102" t="str">
        <f>VLOOKUP(L4102,'A-Applications'!B:D,3,FALSE)</f>
        <v>Remote Desktop Conn. Manager</v>
      </c>
      <c r="N4102" t="s">
        <v>53</v>
      </c>
      <c r="O4102" s="42" t="s">
        <v>66</v>
      </c>
      <c r="Q4102" t="str">
        <f>VLOOKUP(KamstrupData[[#This Row],[IdLevel123]],'B-Business Capability'!B:L,10,FALSE)</f>
        <v>N/A</v>
      </c>
      <c r="R4102">
        <f>VLOOKUP(KamstrupData[[#This Row],[IdLevel123]],'B-Business Capability'!B:L,11,FALSE)</f>
        <v>0</v>
      </c>
      <c r="U4102" t="str">
        <f>_xlfn.CONCAT(KamstrupData[[#This Row],[CountryCode]],"_",KamstrupData[[#This Row],[Business Area]],"_",KamstrupData[[#This Row],[DepartmentTeam]])</f>
        <v>ES10_ES_Digitalization_ES_Digitalization_Kamstrup Solutions_Service Centre</v>
      </c>
      <c r="V4102" t="str">
        <f>VLOOKUP(KamstrupData[[#This Row],[ORG_Concat]],'O-Organization'!F:H,3,FALSE)</f>
        <v>11050_ES10_Digitalization_ES_Digitalization_ES_Digitalization_Kamstrup Solutions_Service Centre</v>
      </c>
    </row>
    <row r="4103" spans="4:22">
      <c r="D4103" t="s">
        <v>68</v>
      </c>
      <c r="E4103" t="str">
        <f>VLOOKUP(D4103,'B-Business Capability'!B:H,5,FALSE)</f>
        <v>Finance</v>
      </c>
      <c r="F4103" t="str">
        <f>VLOOKUP(D4103,'B-Business Capability'!B:H,6,FALSE)</f>
        <v>Settlements &amp; Payments</v>
      </c>
      <c r="G4103" t="str">
        <f>VLOOKUP(D4103,'B-Business Capability'!B:H,7,FALSE)</f>
        <v>Account Payables</v>
      </c>
      <c r="I4103" t="s">
        <v>1718</v>
      </c>
      <c r="J4103" t="s">
        <v>1730</v>
      </c>
      <c r="L4103" t="s">
        <v>65</v>
      </c>
      <c r="M4103" t="str">
        <f>VLOOKUP(L4103,'A-Applications'!B:D,3,FALSE)</f>
        <v>IFS ERP</v>
      </c>
      <c r="N4103" t="s">
        <v>53</v>
      </c>
      <c r="O4103" s="42" t="s">
        <v>62</v>
      </c>
      <c r="P4103" t="s">
        <v>70</v>
      </c>
      <c r="Q4103" t="str">
        <f>VLOOKUP(KamstrupData[[#This Row],[IdLevel123]],'B-Business Capability'!B:L,10,FALSE)</f>
        <v>Procure-to-Pay (P2P)</v>
      </c>
      <c r="R4103">
        <f>VLOOKUP(KamstrupData[[#This Row],[IdLevel123]],'B-Business Capability'!B:L,11,FALSE)</f>
        <v>500</v>
      </c>
      <c r="T4103" t="s">
        <v>1719</v>
      </c>
      <c r="U4103" t="str">
        <f>_xlfn.CONCAT(KamstrupData[[#This Row],[CountryCode]],"_",KamstrupData[[#This Row],[Business Area]],"_",KamstrupData[[#This Row],[DepartmentTeam]])</f>
        <v>ES10_ES_Finance_</v>
      </c>
      <c r="V4103" t="str">
        <f>VLOOKUP(KamstrupData[[#This Row],[ORG_Concat]],'O-Organization'!F:H,3,FALSE)</f>
        <v>11068_ES10_Finance_ES_Finance_</v>
      </c>
    </row>
    <row r="4104" spans="4:22">
      <c r="D4104" s="28" t="s">
        <v>141</v>
      </c>
      <c r="E4104" t="str">
        <f>VLOOKUP(D4104,'B-Business Capability'!B:H,5,FALSE)</f>
        <v>People and Culture</v>
      </c>
      <c r="F4104" t="str">
        <f>VLOOKUP(D4104,'B-Business Capability'!B:H,6,FALSE)</f>
        <v>Retentation</v>
      </c>
      <c r="G4104">
        <f>VLOOKUP(D4104,'B-Business Capability'!B:H,7,FALSE)</f>
        <v>0</v>
      </c>
      <c r="I4104" t="s">
        <v>1718</v>
      </c>
      <c r="J4104" t="s">
        <v>1730</v>
      </c>
      <c r="L4104" t="s">
        <v>377</v>
      </c>
      <c r="M4104" t="str">
        <f>VLOOKUP(L4104,'A-Applications'!B:D,3,FALSE)</f>
        <v>Endalia</v>
      </c>
      <c r="N4104" t="s">
        <v>53</v>
      </c>
      <c r="O4104" s="42" t="s">
        <v>54</v>
      </c>
      <c r="Q4104" t="str">
        <f>VLOOKUP(KamstrupData[[#This Row],[IdLevel123]],'B-Business Capability'!B:L,10,FALSE)</f>
        <v>Hire-to-Retire (H2R)</v>
      </c>
      <c r="R4104">
        <f>VLOOKUP(KamstrupData[[#This Row],[IdLevel123]],'B-Business Capability'!B:L,11,FALSE)</f>
        <v>600</v>
      </c>
      <c r="T4104" t="s">
        <v>1719</v>
      </c>
      <c r="U4104" t="str">
        <f>_xlfn.CONCAT(KamstrupData[[#This Row],[CountryCode]],"_",KamstrupData[[#This Row],[Business Area]],"_",KamstrupData[[#This Row],[DepartmentTeam]])</f>
        <v>ES10_ES_Finance_</v>
      </c>
      <c r="V4104" t="str">
        <f>VLOOKUP(KamstrupData[[#This Row],[ORG_Concat]],'O-Organization'!F:H,3,FALSE)</f>
        <v>11068_ES10_Finance_ES_Finance_</v>
      </c>
    </row>
    <row r="4105" spans="4:22">
      <c r="D4105" s="28" t="s">
        <v>236</v>
      </c>
      <c r="E4105" t="str">
        <f>VLOOKUP(D4105,'B-Business Capability'!B:H,5,FALSE)</f>
        <v>People and Culture</v>
      </c>
      <c r="F4105" t="str">
        <f>VLOOKUP(D4105,'B-Business Capability'!B:H,6,FALSE)</f>
        <v>Compensation &amp; Benefits</v>
      </c>
      <c r="G4105">
        <f>VLOOKUP(D4105,'B-Business Capability'!B:H,7,FALSE)</f>
        <v>0</v>
      </c>
      <c r="I4105" t="s">
        <v>1718</v>
      </c>
      <c r="J4105" t="s">
        <v>1730</v>
      </c>
      <c r="L4105" t="s">
        <v>377</v>
      </c>
      <c r="M4105" t="str">
        <f>VLOOKUP(L4105,'A-Applications'!B:D,3,FALSE)</f>
        <v>Endalia</v>
      </c>
      <c r="N4105" t="s">
        <v>53</v>
      </c>
      <c r="O4105" s="42" t="s">
        <v>54</v>
      </c>
      <c r="Q4105" t="str">
        <f>VLOOKUP(KamstrupData[[#This Row],[IdLevel123]],'B-Business Capability'!B:L,10,FALSE)</f>
        <v>Hire-to-Retire (H2R)</v>
      </c>
      <c r="R4105">
        <f>VLOOKUP(KamstrupData[[#This Row],[IdLevel123]],'B-Business Capability'!B:L,11,FALSE)</f>
        <v>700</v>
      </c>
      <c r="T4105" t="s">
        <v>1719</v>
      </c>
      <c r="U4105" t="str">
        <f>_xlfn.CONCAT(KamstrupData[[#This Row],[CountryCode]],"_",KamstrupData[[#This Row],[Business Area]],"_",KamstrupData[[#This Row],[DepartmentTeam]])</f>
        <v>ES10_ES_Finance_</v>
      </c>
      <c r="V4105" t="str">
        <f>VLOOKUP(KamstrupData[[#This Row],[ORG_Concat]],'O-Organization'!F:H,3,FALSE)</f>
        <v>11068_ES10_Finance_ES_Finance_</v>
      </c>
    </row>
    <row r="4106" spans="4:22">
      <c r="D4106" s="28" t="s">
        <v>141</v>
      </c>
      <c r="E4106" t="str">
        <f>VLOOKUP(D4106,'B-Business Capability'!B:H,5,FALSE)</f>
        <v>People and Culture</v>
      </c>
      <c r="F4106" t="str">
        <f>VLOOKUP(D4106,'B-Business Capability'!B:H,6,FALSE)</f>
        <v>Retentation</v>
      </c>
      <c r="G4106">
        <f>VLOOKUP(D4106,'B-Business Capability'!B:H,7,FALSE)</f>
        <v>0</v>
      </c>
      <c r="I4106" t="s">
        <v>1718</v>
      </c>
      <c r="J4106" t="s">
        <v>1731</v>
      </c>
      <c r="L4106" t="s">
        <v>377</v>
      </c>
      <c r="M4106" t="str">
        <f>VLOOKUP(L4106,'A-Applications'!B:D,3,FALSE)</f>
        <v>Endalia</v>
      </c>
      <c r="N4106" t="s">
        <v>53</v>
      </c>
      <c r="O4106" s="42" t="s">
        <v>54</v>
      </c>
      <c r="Q4106" t="str">
        <f>VLOOKUP(KamstrupData[[#This Row],[IdLevel123]],'B-Business Capability'!B:L,10,FALSE)</f>
        <v>Hire-to-Retire (H2R)</v>
      </c>
      <c r="R4106">
        <f>VLOOKUP(KamstrupData[[#This Row],[IdLevel123]],'B-Business Capability'!B:L,11,FALSE)</f>
        <v>600</v>
      </c>
      <c r="T4106" t="s">
        <v>1719</v>
      </c>
      <c r="U4106" t="str">
        <f>_xlfn.CONCAT(KamstrupData[[#This Row],[CountryCode]],"_",KamstrupData[[#This Row],[Business Area]],"_",KamstrupData[[#This Row],[DepartmentTeam]])</f>
        <v>ES10_ES_People &amp; Culture_</v>
      </c>
      <c r="V4106" t="str">
        <f>VLOOKUP(KamstrupData[[#This Row],[ORG_Concat]],'O-Organization'!F:H,3,FALSE)</f>
        <v>11074_ES10_People &amp; Culture_ES_People &amp; Culture_</v>
      </c>
    </row>
    <row r="4107" spans="4:22">
      <c r="D4107" s="28" t="s">
        <v>113</v>
      </c>
      <c r="E4107" t="str">
        <f>VLOOKUP(D4107,'B-Business Capability'!B:H,5,FALSE)</f>
        <v>Marketing</v>
      </c>
      <c r="F4107" t="str">
        <f>VLOOKUP(D4107,'B-Business Capability'!B:H,6,FALSE)</f>
        <v>Corporate communication and brand management</v>
      </c>
      <c r="G4107" t="str">
        <f>VLOOKUP(D4107,'B-Business Capability'!B:H,7,FALSE)</f>
        <v>Internal communications</v>
      </c>
      <c r="I4107" t="s">
        <v>1718</v>
      </c>
      <c r="J4107" t="s">
        <v>1731</v>
      </c>
      <c r="L4107" t="s">
        <v>114</v>
      </c>
      <c r="M4107" t="str">
        <f>VLOOKUP(L4107,'A-Applications'!B:D,3,FALSE)</f>
        <v>KamSite</v>
      </c>
      <c r="N4107" t="s">
        <v>53</v>
      </c>
      <c r="O4107" s="42" t="s">
        <v>54</v>
      </c>
      <c r="Q4107" t="str">
        <f>VLOOKUP(KamstrupData[[#This Row],[IdLevel123]],'B-Business Capability'!B:L,10,FALSE)</f>
        <v>N/A</v>
      </c>
      <c r="R4107">
        <f>VLOOKUP(KamstrupData[[#This Row],[IdLevel123]],'B-Business Capability'!B:L,11,FALSE)</f>
        <v>0</v>
      </c>
      <c r="T4107" t="s">
        <v>1719</v>
      </c>
      <c r="U4107" t="str">
        <f>_xlfn.CONCAT(KamstrupData[[#This Row],[CountryCode]],"_",KamstrupData[[#This Row],[Business Area]],"_",KamstrupData[[#This Row],[DepartmentTeam]])</f>
        <v>ES10_ES_People &amp; Culture_</v>
      </c>
      <c r="V4107" t="str">
        <f>VLOOKUP(KamstrupData[[#This Row],[ORG_Concat]],'O-Organization'!F:H,3,FALSE)</f>
        <v>11074_ES10_People &amp; Culture_ES_People &amp; Culture_</v>
      </c>
    </row>
    <row r="4108" spans="4:22">
      <c r="D4108" s="28" t="s">
        <v>313</v>
      </c>
      <c r="E4108" t="str">
        <f>VLOOKUP(D4108,'B-Business Capability'!B:H,5,FALSE)</f>
        <v>Digital Platform and Operations</v>
      </c>
      <c r="F4108" t="str">
        <f>VLOOKUP(D4108,'B-Business Capability'!B:H,6,FALSE)</f>
        <v>AI, Data &amp; Analytics</v>
      </c>
      <c r="G4108" t="str">
        <f>VLOOKUP(D4108,'B-Business Capability'!B:H,7,FALSE)</f>
        <v>BI Enablement</v>
      </c>
      <c r="I4108" t="s">
        <v>1718</v>
      </c>
      <c r="J4108" t="s">
        <v>1731</v>
      </c>
      <c r="L4108" t="s">
        <v>117</v>
      </c>
      <c r="M4108" t="str">
        <f>VLOOKUP(L4108,'A-Applications'!B:D,3,FALSE)</f>
        <v>PowerBI</v>
      </c>
      <c r="N4108" t="s">
        <v>53</v>
      </c>
      <c r="O4108" s="42" t="s">
        <v>54</v>
      </c>
      <c r="Q4108" t="str">
        <f>VLOOKUP(KamstrupData[[#This Row],[IdLevel123]],'B-Business Capability'!B:L,10,FALSE)</f>
        <v>N/A</v>
      </c>
      <c r="R4108">
        <f>VLOOKUP(KamstrupData[[#This Row],[IdLevel123]],'B-Business Capability'!B:L,11,FALSE)</f>
        <v>0</v>
      </c>
      <c r="T4108" t="s">
        <v>1719</v>
      </c>
      <c r="U4108" t="str">
        <f>_xlfn.CONCAT(KamstrupData[[#This Row],[CountryCode]],"_",KamstrupData[[#This Row],[Business Area]],"_",KamstrupData[[#This Row],[DepartmentTeam]])</f>
        <v>ES10_ES_People &amp; Culture_</v>
      </c>
      <c r="V4108" t="str">
        <f>VLOOKUP(KamstrupData[[#This Row],[ORG_Concat]],'O-Organization'!F:H,3,FALSE)</f>
        <v>11074_ES10_People &amp; Culture_ES_People &amp; Culture_</v>
      </c>
    </row>
    <row r="4109" spans="4:22">
      <c r="D4109" s="28" t="s">
        <v>828</v>
      </c>
      <c r="E4109" t="str">
        <f>VLOOKUP(D4109,'B-Business Capability'!B:H,5,FALSE)</f>
        <v>People and Culture</v>
      </c>
      <c r="F4109" t="str">
        <f>VLOOKUP(D4109,'B-Business Capability'!B:H,6,FALSE)</f>
        <v>HR Policies &amp; Processes</v>
      </c>
      <c r="G4109">
        <f>VLOOKUP(D4109,'B-Business Capability'!B:H,7,FALSE)</f>
        <v>0</v>
      </c>
      <c r="I4109" t="s">
        <v>1718</v>
      </c>
      <c r="J4109" t="s">
        <v>1731</v>
      </c>
      <c r="L4109" t="s">
        <v>123</v>
      </c>
      <c r="M4109" t="str">
        <f>VLOOKUP(L4109,'A-Applications'!B:D,3,FALSE)</f>
        <v>DocuSign</v>
      </c>
      <c r="N4109" t="s">
        <v>53</v>
      </c>
      <c r="O4109" s="42" t="s">
        <v>54</v>
      </c>
      <c r="Q4109" t="str">
        <f>VLOOKUP(KamstrupData[[#This Row],[IdLevel123]],'B-Business Capability'!B:L,10,FALSE)</f>
        <v>Hire-to-Retire (H2R)</v>
      </c>
      <c r="R4109">
        <f>VLOOKUP(KamstrupData[[#This Row],[IdLevel123]],'B-Business Capability'!B:L,11,FALSE)</f>
        <v>650</v>
      </c>
      <c r="T4109" t="s">
        <v>1719</v>
      </c>
      <c r="U4109" t="str">
        <f>_xlfn.CONCAT(KamstrupData[[#This Row],[CountryCode]],"_",KamstrupData[[#This Row],[Business Area]],"_",KamstrupData[[#This Row],[DepartmentTeam]])</f>
        <v>ES10_ES_People &amp; Culture_</v>
      </c>
      <c r="V4109" t="str">
        <f>VLOOKUP(KamstrupData[[#This Row],[ORG_Concat]],'O-Organization'!F:H,3,FALSE)</f>
        <v>11074_ES10_People &amp; Culture_ES_People &amp; Culture_</v>
      </c>
    </row>
    <row r="4110" spans="4:22">
      <c r="D4110" s="28" t="s">
        <v>828</v>
      </c>
      <c r="E4110" t="str">
        <f>VLOOKUP(D4110,'B-Business Capability'!B:H,5,FALSE)</f>
        <v>People and Culture</v>
      </c>
      <c r="F4110" t="str">
        <f>VLOOKUP(D4110,'B-Business Capability'!B:H,6,FALSE)</f>
        <v>HR Policies &amp; Processes</v>
      </c>
      <c r="G4110">
        <f>VLOOKUP(D4110,'B-Business Capability'!B:H,7,FALSE)</f>
        <v>0</v>
      </c>
      <c r="I4110" t="s">
        <v>1718</v>
      </c>
      <c r="J4110" t="s">
        <v>1731</v>
      </c>
      <c r="L4110" t="s">
        <v>127</v>
      </c>
      <c r="M4110" t="str">
        <f>VLOOKUP(L4110,'A-Applications'!B:D,3,FALSE)</f>
        <v>Ipw</v>
      </c>
      <c r="N4110" t="s">
        <v>53</v>
      </c>
      <c r="O4110" s="42" t="s">
        <v>54</v>
      </c>
      <c r="Q4110" t="str">
        <f>VLOOKUP(KamstrupData[[#This Row],[IdLevel123]],'B-Business Capability'!B:L,10,FALSE)</f>
        <v>Hire-to-Retire (H2R)</v>
      </c>
      <c r="R4110">
        <f>VLOOKUP(KamstrupData[[#This Row],[IdLevel123]],'B-Business Capability'!B:L,11,FALSE)</f>
        <v>650</v>
      </c>
      <c r="T4110" t="s">
        <v>1719</v>
      </c>
      <c r="U4110" t="str">
        <f>_xlfn.CONCAT(KamstrupData[[#This Row],[CountryCode]],"_",KamstrupData[[#This Row],[Business Area]],"_",KamstrupData[[#This Row],[DepartmentTeam]])</f>
        <v>ES10_ES_People &amp; Culture_</v>
      </c>
      <c r="V4110" t="str">
        <f>VLOOKUP(KamstrupData[[#This Row],[ORG_Concat]],'O-Organization'!F:H,3,FALSE)</f>
        <v>11074_ES10_People &amp; Culture_ES_People &amp; Culture_</v>
      </c>
    </row>
    <row r="4111" spans="4:22">
      <c r="D4111" s="28" t="s">
        <v>190</v>
      </c>
      <c r="E4111" t="str">
        <f>VLOOKUP(D4111,'B-Business Capability'!B:H,5,FALSE)</f>
        <v>Sales</v>
      </c>
      <c r="F4111" t="str">
        <f>VLOOKUP(D4111,'B-Business Capability'!B:H,6,FALSE)</f>
        <v>Sales Operations</v>
      </c>
      <c r="G4111">
        <f>VLOOKUP(D4111,'B-Business Capability'!B:H,7,FALSE)</f>
        <v>0</v>
      </c>
      <c r="I4111" t="s">
        <v>1718</v>
      </c>
      <c r="J4111" t="s">
        <v>1732</v>
      </c>
      <c r="K4111" t="s">
        <v>1275</v>
      </c>
      <c r="L4111" t="s">
        <v>65</v>
      </c>
      <c r="M4111" t="str">
        <f>VLOOKUP(L4111,'A-Applications'!B:D,3,FALSE)</f>
        <v>IFS ERP</v>
      </c>
      <c r="N4111" t="s">
        <v>53</v>
      </c>
      <c r="O4111" s="42" t="s">
        <v>66</v>
      </c>
      <c r="P4111" t="s">
        <v>191</v>
      </c>
      <c r="Q4111" t="str">
        <f>VLOOKUP(KamstrupData[[#This Row],[IdLevel123]],'B-Business Capability'!B:L,10,FALSE)</f>
        <v>Order-to-Cash (O2C)</v>
      </c>
      <c r="R4111">
        <f>VLOOKUP(KamstrupData[[#This Row],[IdLevel123]],'B-Business Capability'!B:L,11,FALSE)</f>
        <v>111</v>
      </c>
      <c r="T4111" t="s">
        <v>1719</v>
      </c>
      <c r="U4111" t="str">
        <f>_xlfn.CONCAT(KamstrupData[[#This Row],[CountryCode]],"_",KamstrupData[[#This Row],[Business Area]],"_",KamstrupData[[#This Row],[DepartmentTeam]])</f>
        <v>ES10_ES_Sales &amp; Marketing_Sales</v>
      </c>
      <c r="V4111" t="str">
        <f>VLOOKUP(KamstrupData[[#This Row],[ORG_Concat]],'O-Organization'!F:H,3,FALSE)</f>
        <v>11008_ES10_Sales &amp; Marketing_ES_Sales &amp; Marketing_Sales</v>
      </c>
    </row>
    <row r="4112" spans="4:22">
      <c r="D4112" s="28" t="s">
        <v>192</v>
      </c>
      <c r="E4112" t="str">
        <f>VLOOKUP(D4112,'B-Business Capability'!B:H,5,FALSE)</f>
        <v>Sales</v>
      </c>
      <c r="F4112" t="str">
        <f>VLOOKUP(D4112,'B-Business Capability'!B:H,6,FALSE)</f>
        <v>Sales Execution and Customer Engagement</v>
      </c>
      <c r="G4112">
        <f>VLOOKUP(D4112,'B-Business Capability'!B:H,7,FALSE)</f>
        <v>0</v>
      </c>
      <c r="I4112" t="s">
        <v>1718</v>
      </c>
      <c r="J4112" t="s">
        <v>1732</v>
      </c>
      <c r="K4112" t="s">
        <v>1275</v>
      </c>
      <c r="L4112" t="s">
        <v>65</v>
      </c>
      <c r="M4112" t="str">
        <f>VLOOKUP(L4112,'A-Applications'!B:D,3,FALSE)</f>
        <v>IFS ERP</v>
      </c>
      <c r="N4112" t="s">
        <v>53</v>
      </c>
      <c r="O4112" s="42" t="s">
        <v>66</v>
      </c>
      <c r="P4112" t="s">
        <v>191</v>
      </c>
      <c r="Q4112" t="str">
        <f>VLOOKUP(KamstrupData[[#This Row],[IdLevel123]],'B-Business Capability'!B:L,10,FALSE)</f>
        <v>Order-to-Cash (O2C)</v>
      </c>
      <c r="R4112">
        <f>VLOOKUP(KamstrupData[[#This Row],[IdLevel123]],'B-Business Capability'!B:L,11,FALSE)</f>
        <v>500</v>
      </c>
      <c r="T4112" t="s">
        <v>1719</v>
      </c>
      <c r="U4112" t="str">
        <f>_xlfn.CONCAT(KamstrupData[[#This Row],[CountryCode]],"_",KamstrupData[[#This Row],[Business Area]],"_",KamstrupData[[#This Row],[DepartmentTeam]])</f>
        <v>ES10_ES_Sales &amp; Marketing_Sales</v>
      </c>
      <c r="V4112" t="str">
        <f>VLOOKUP(KamstrupData[[#This Row],[ORG_Concat]],'O-Organization'!F:H,3,FALSE)</f>
        <v>11008_ES10_Sales &amp; Marketing_ES_Sales &amp; Marketing_Sales</v>
      </c>
    </row>
    <row r="4113" spans="4:22">
      <c r="D4113" s="28" t="s">
        <v>193</v>
      </c>
      <c r="E4113" t="str">
        <f>VLOOKUP(D4113,'B-Business Capability'!B:H,5,FALSE)</f>
        <v>Sales</v>
      </c>
      <c r="F4113" t="str">
        <f>VLOOKUP(D4113,'B-Business Capability'!B:H,6,FALSE)</f>
        <v>Quotation, Order, and Contract Management</v>
      </c>
      <c r="G4113">
        <f>VLOOKUP(D4113,'B-Business Capability'!B:H,7,FALSE)</f>
        <v>0</v>
      </c>
      <c r="I4113" t="s">
        <v>1718</v>
      </c>
      <c r="J4113" t="s">
        <v>1732</v>
      </c>
      <c r="K4113" t="s">
        <v>1275</v>
      </c>
      <c r="L4113" t="s">
        <v>65</v>
      </c>
      <c r="M4113" t="str">
        <f>VLOOKUP(L4113,'A-Applications'!B:D,3,FALSE)</f>
        <v>IFS ERP</v>
      </c>
      <c r="N4113" t="s">
        <v>53</v>
      </c>
      <c r="O4113" s="42" t="s">
        <v>66</v>
      </c>
      <c r="P4113" t="s">
        <v>191</v>
      </c>
      <c r="Q4113" t="str">
        <f>VLOOKUP(KamstrupData[[#This Row],[IdLevel123]],'B-Business Capability'!B:L,10,FALSE)</f>
        <v>Order-to-Cash (O2C)</v>
      </c>
      <c r="R4113">
        <f>VLOOKUP(KamstrupData[[#This Row],[IdLevel123]],'B-Business Capability'!B:L,11,FALSE)</f>
        <v>100</v>
      </c>
      <c r="T4113" t="s">
        <v>1719</v>
      </c>
      <c r="U4113" t="str">
        <f>_xlfn.CONCAT(KamstrupData[[#This Row],[CountryCode]],"_",KamstrupData[[#This Row],[Business Area]],"_",KamstrupData[[#This Row],[DepartmentTeam]])</f>
        <v>ES10_ES_Sales &amp; Marketing_Sales</v>
      </c>
      <c r="V4113" t="str">
        <f>VLOOKUP(KamstrupData[[#This Row],[ORG_Concat]],'O-Organization'!F:H,3,FALSE)</f>
        <v>11008_ES10_Sales &amp; Marketing_ES_Sales &amp; Marketing_Sales</v>
      </c>
    </row>
    <row r="4114" spans="4:22">
      <c r="D4114" s="28" t="s">
        <v>194</v>
      </c>
      <c r="E4114" t="str">
        <f>VLOOKUP(D4114,'B-Business Capability'!B:H,5,FALSE)</f>
        <v>Sales</v>
      </c>
      <c r="F4114" t="str">
        <f>VLOOKUP(D4114,'B-Business Capability'!B:H,6,FALSE)</f>
        <v>Sales Management of Indirect Sales</v>
      </c>
      <c r="G4114">
        <f>VLOOKUP(D4114,'B-Business Capability'!B:H,7,FALSE)</f>
        <v>0</v>
      </c>
      <c r="I4114" t="s">
        <v>1718</v>
      </c>
      <c r="J4114" t="s">
        <v>1732</v>
      </c>
      <c r="K4114" t="s">
        <v>1275</v>
      </c>
      <c r="L4114" t="s">
        <v>65</v>
      </c>
      <c r="M4114" t="str">
        <f>VLOOKUP(L4114,'A-Applications'!B:D,3,FALSE)</f>
        <v>IFS ERP</v>
      </c>
      <c r="N4114" t="s">
        <v>53</v>
      </c>
      <c r="O4114" s="42" t="s">
        <v>66</v>
      </c>
      <c r="P4114" t="s">
        <v>191</v>
      </c>
      <c r="Q4114" t="str">
        <f>VLOOKUP(KamstrupData[[#This Row],[IdLevel123]],'B-Business Capability'!B:L,10,FALSE)</f>
        <v>N/A</v>
      </c>
      <c r="R4114">
        <f>VLOOKUP(KamstrupData[[#This Row],[IdLevel123]],'B-Business Capability'!B:L,11,FALSE)</f>
        <v>0</v>
      </c>
      <c r="T4114" t="s">
        <v>1719</v>
      </c>
      <c r="U4114" t="str">
        <f>_xlfn.CONCAT(KamstrupData[[#This Row],[CountryCode]],"_",KamstrupData[[#This Row],[Business Area]],"_",KamstrupData[[#This Row],[DepartmentTeam]])</f>
        <v>ES10_ES_Sales &amp; Marketing_Sales</v>
      </c>
      <c r="V4114" t="str">
        <f>VLOOKUP(KamstrupData[[#This Row],[ORG_Concat]],'O-Organization'!F:H,3,FALSE)</f>
        <v>11008_ES10_Sales &amp; Marketing_ES_Sales &amp; Marketing_Sales</v>
      </c>
    </row>
    <row r="4115" spans="4:22">
      <c r="D4115" s="28" t="s">
        <v>141</v>
      </c>
      <c r="E4115" t="str">
        <f>VLOOKUP(D4115,'B-Business Capability'!B:H,5,FALSE)</f>
        <v>People and Culture</v>
      </c>
      <c r="F4115" t="str">
        <f>VLOOKUP(D4115,'B-Business Capability'!B:H,6,FALSE)</f>
        <v>Retentation</v>
      </c>
      <c r="G4115">
        <f>VLOOKUP(D4115,'B-Business Capability'!B:H,7,FALSE)</f>
        <v>0</v>
      </c>
      <c r="I4115" t="s">
        <v>1718</v>
      </c>
      <c r="J4115" t="s">
        <v>1732</v>
      </c>
      <c r="K4115" t="s">
        <v>1275</v>
      </c>
      <c r="L4115" t="s">
        <v>377</v>
      </c>
      <c r="M4115" t="str">
        <f>VLOOKUP(L4115,'A-Applications'!B:D,3,FALSE)</f>
        <v>Endalia</v>
      </c>
      <c r="N4115" t="s">
        <v>53</v>
      </c>
      <c r="O4115" s="42" t="s">
        <v>54</v>
      </c>
      <c r="Q4115" t="str">
        <f>VLOOKUP(KamstrupData[[#This Row],[IdLevel123]],'B-Business Capability'!B:L,10,FALSE)</f>
        <v>Hire-to-Retire (H2R)</v>
      </c>
      <c r="R4115">
        <f>VLOOKUP(KamstrupData[[#This Row],[IdLevel123]],'B-Business Capability'!B:L,11,FALSE)</f>
        <v>600</v>
      </c>
      <c r="T4115" t="s">
        <v>1719</v>
      </c>
      <c r="U4115" t="str">
        <f>_xlfn.CONCAT(KamstrupData[[#This Row],[CountryCode]],"_",KamstrupData[[#This Row],[Business Area]],"_",KamstrupData[[#This Row],[DepartmentTeam]])</f>
        <v>ES10_ES_Sales &amp; Marketing_Sales</v>
      </c>
      <c r="V4115" t="str">
        <f>VLOOKUP(KamstrupData[[#This Row],[ORG_Concat]],'O-Organization'!F:H,3,FALSE)</f>
        <v>11008_ES10_Sales &amp; Marketing_ES_Sales &amp; Marketing_Sales</v>
      </c>
    </row>
    <row r="4116" spans="4:22">
      <c r="D4116" s="28" t="s">
        <v>113</v>
      </c>
      <c r="E4116" t="str">
        <f>VLOOKUP(D4116,'B-Business Capability'!B:H,5,FALSE)</f>
        <v>Marketing</v>
      </c>
      <c r="F4116" t="str">
        <f>VLOOKUP(D4116,'B-Business Capability'!B:H,6,FALSE)</f>
        <v>Corporate communication and brand management</v>
      </c>
      <c r="G4116" t="str">
        <f>VLOOKUP(D4116,'B-Business Capability'!B:H,7,FALSE)</f>
        <v>Internal communications</v>
      </c>
      <c r="I4116" t="s">
        <v>1718</v>
      </c>
      <c r="J4116" t="s">
        <v>1732</v>
      </c>
      <c r="K4116" t="s">
        <v>1275</v>
      </c>
      <c r="L4116" t="s">
        <v>114</v>
      </c>
      <c r="M4116" t="str">
        <f>VLOOKUP(L4116,'A-Applications'!B:D,3,FALSE)</f>
        <v>KamSite</v>
      </c>
      <c r="N4116" t="s">
        <v>53</v>
      </c>
      <c r="O4116" s="42" t="s">
        <v>54</v>
      </c>
      <c r="Q4116" t="str">
        <f>VLOOKUP(KamstrupData[[#This Row],[IdLevel123]],'B-Business Capability'!B:L,10,FALSE)</f>
        <v>N/A</v>
      </c>
      <c r="R4116">
        <f>VLOOKUP(KamstrupData[[#This Row],[IdLevel123]],'B-Business Capability'!B:L,11,FALSE)</f>
        <v>0</v>
      </c>
      <c r="T4116" t="s">
        <v>1719</v>
      </c>
      <c r="U4116" t="str">
        <f>_xlfn.CONCAT(KamstrupData[[#This Row],[CountryCode]],"_",KamstrupData[[#This Row],[Business Area]],"_",KamstrupData[[#This Row],[DepartmentTeam]])</f>
        <v>ES10_ES_Sales &amp; Marketing_Sales</v>
      </c>
      <c r="V4116" t="str">
        <f>VLOOKUP(KamstrupData[[#This Row],[ORG_Concat]],'O-Organization'!F:H,3,FALSE)</f>
        <v>11008_ES10_Sales &amp; Marketing_ES_Sales &amp; Marketing_Sales</v>
      </c>
    </row>
    <row r="4117" spans="4:22">
      <c r="D4117" s="28" t="s">
        <v>190</v>
      </c>
      <c r="E4117" t="str">
        <f>VLOOKUP(D4117,'B-Business Capability'!B:H,5,FALSE)</f>
        <v>Sales</v>
      </c>
      <c r="F4117" t="str">
        <f>VLOOKUP(D4117,'B-Business Capability'!B:H,6,FALSE)</f>
        <v>Sales Operations</v>
      </c>
      <c r="G4117">
        <f>VLOOKUP(D4117,'B-Business Capability'!B:H,7,FALSE)</f>
        <v>0</v>
      </c>
      <c r="I4117" t="s">
        <v>1718</v>
      </c>
      <c r="J4117" t="s">
        <v>1732</v>
      </c>
      <c r="K4117" t="s">
        <v>1275</v>
      </c>
      <c r="L4117" t="s">
        <v>266</v>
      </c>
      <c r="M4117" t="str">
        <f>VLOOKUP(L4117,'A-Applications'!B:D,3,FALSE)</f>
        <v>Sharepoint</v>
      </c>
      <c r="N4117" t="s">
        <v>53</v>
      </c>
      <c r="O4117" s="42" t="s">
        <v>54</v>
      </c>
      <c r="Q4117" t="str">
        <f>VLOOKUP(KamstrupData[[#This Row],[IdLevel123]],'B-Business Capability'!B:L,10,FALSE)</f>
        <v>Order-to-Cash (O2C)</v>
      </c>
      <c r="R4117">
        <f>VLOOKUP(KamstrupData[[#This Row],[IdLevel123]],'B-Business Capability'!B:L,11,FALSE)</f>
        <v>111</v>
      </c>
      <c r="T4117" t="s">
        <v>1719</v>
      </c>
      <c r="U4117" t="str">
        <f>_xlfn.CONCAT(KamstrupData[[#This Row],[CountryCode]],"_",KamstrupData[[#This Row],[Business Area]],"_",KamstrupData[[#This Row],[DepartmentTeam]])</f>
        <v>ES10_ES_Sales &amp; Marketing_Sales</v>
      </c>
      <c r="V4117" t="str">
        <f>VLOOKUP(KamstrupData[[#This Row],[ORG_Concat]],'O-Organization'!F:H,3,FALSE)</f>
        <v>11008_ES10_Sales &amp; Marketing_ES_Sales &amp; Marketing_Sales</v>
      </c>
    </row>
    <row r="4118" spans="4:22">
      <c r="D4118" s="28" t="s">
        <v>1320</v>
      </c>
      <c r="E4118" t="str">
        <f>VLOOKUP(D4118,'B-Business Capability'!B:H,5,FALSE)</f>
        <v>Sales</v>
      </c>
      <c r="F4118" t="str">
        <f>VLOOKUP(D4118,'B-Business Capability'!B:H,6,FALSE)</f>
        <v>Sales Management</v>
      </c>
      <c r="G4118" t="str">
        <f>VLOOKUP(D4118,'B-Business Capability'!B:H,7,FALSE)</f>
        <v>Sales Analytics</v>
      </c>
      <c r="I4118" t="s">
        <v>1718</v>
      </c>
      <c r="J4118" t="s">
        <v>1732</v>
      </c>
      <c r="K4118" t="s">
        <v>1275</v>
      </c>
      <c r="L4118" t="s">
        <v>117</v>
      </c>
      <c r="M4118" t="str">
        <f>VLOOKUP(L4118,'A-Applications'!B:D,3,FALSE)</f>
        <v>PowerBI</v>
      </c>
      <c r="N4118" t="s">
        <v>53</v>
      </c>
      <c r="O4118" s="42" t="s">
        <v>62</v>
      </c>
      <c r="Q4118" t="str">
        <f>VLOOKUP(KamstrupData[[#This Row],[IdLevel123]],'B-Business Capability'!B:L,10,FALSE)</f>
        <v>N/A</v>
      </c>
      <c r="R4118">
        <f>VLOOKUP(KamstrupData[[#This Row],[IdLevel123]],'B-Business Capability'!B:L,11,FALSE)</f>
        <v>0</v>
      </c>
      <c r="T4118" t="s">
        <v>1733</v>
      </c>
      <c r="U4118" t="str">
        <f>_xlfn.CONCAT(KamstrupData[[#This Row],[CountryCode]],"_",KamstrupData[[#This Row],[Business Area]],"_",KamstrupData[[#This Row],[DepartmentTeam]])</f>
        <v>ES10_ES_Sales &amp; Marketing_Sales</v>
      </c>
      <c r="V4118" t="str">
        <f>VLOOKUP(KamstrupData[[#This Row],[ORG_Concat]],'O-Organization'!F:H,3,FALSE)</f>
        <v>11008_ES10_Sales &amp; Marketing_ES_Sales &amp; Marketing_Sales</v>
      </c>
    </row>
    <row r="4119" spans="4:22">
      <c r="D4119" s="28" t="s">
        <v>125</v>
      </c>
      <c r="E4119" t="str">
        <f>VLOOKUP(D4119,'B-Business Capability'!B:H,5,FALSE)</f>
        <v>Sales</v>
      </c>
      <c r="F4119" t="str">
        <f>VLOOKUP(D4119,'B-Business Capability'!B:H,6,FALSE)</f>
        <v>Quotation, Order, and Contract Management</v>
      </c>
      <c r="G4119" t="str">
        <f>VLOOKUP(D4119,'B-Business Capability'!B:H,7,FALSE)</f>
        <v>Contract and engagement setup</v>
      </c>
      <c r="I4119" t="s">
        <v>1718</v>
      </c>
      <c r="J4119" t="s">
        <v>1732</v>
      </c>
      <c r="K4119" t="s">
        <v>1275</v>
      </c>
      <c r="L4119" t="s">
        <v>123</v>
      </c>
      <c r="M4119" t="str">
        <f>VLOOKUP(L4119,'A-Applications'!B:D,3,FALSE)</f>
        <v>DocuSign</v>
      </c>
      <c r="N4119" t="s">
        <v>53</v>
      </c>
      <c r="O4119" s="42" t="s">
        <v>54</v>
      </c>
      <c r="P4119" t="s">
        <v>124</v>
      </c>
      <c r="Q4119" t="str">
        <f>VLOOKUP(KamstrupData[[#This Row],[IdLevel123]],'B-Business Capability'!B:L,10,FALSE)</f>
        <v>Order-to-Cash (O2C)</v>
      </c>
      <c r="R4119">
        <f>VLOOKUP(KamstrupData[[#This Row],[IdLevel123]],'B-Business Capability'!B:L,11,FALSE)</f>
        <v>101</v>
      </c>
      <c r="U4119" t="str">
        <f>_xlfn.CONCAT(KamstrupData[[#This Row],[CountryCode]],"_",KamstrupData[[#This Row],[Business Area]],"_",KamstrupData[[#This Row],[DepartmentTeam]])</f>
        <v>ES10_ES_Sales &amp; Marketing_Sales</v>
      </c>
      <c r="V4119" t="str">
        <f>VLOOKUP(KamstrupData[[#This Row],[ORG_Concat]],'O-Organization'!F:H,3,FALSE)</f>
        <v>11008_ES10_Sales &amp; Marketing_ES_Sales &amp; Marketing_Sales</v>
      </c>
    </row>
    <row r="4120" spans="4:22">
      <c r="D4120" s="28" t="s">
        <v>158</v>
      </c>
      <c r="E4120" t="str">
        <f>VLOOKUP(D4120,'B-Business Capability'!B:H,5,FALSE)</f>
        <v>Sales</v>
      </c>
      <c r="F4120" t="str">
        <f>VLOOKUP(D4120,'B-Business Capability'!B:H,6,FALSE)</f>
        <v>Quotation, Order, and Contract Management</v>
      </c>
      <c r="G4120" t="str">
        <f>VLOOKUP(D4120,'B-Business Capability'!B:H,7,FALSE)</f>
        <v>Sales order management and processing</v>
      </c>
      <c r="I4120" t="s">
        <v>1718</v>
      </c>
      <c r="J4120" t="s">
        <v>1732</v>
      </c>
      <c r="K4120" t="s">
        <v>1275</v>
      </c>
      <c r="L4120" t="s">
        <v>123</v>
      </c>
      <c r="M4120" t="str">
        <f>VLOOKUP(L4120,'A-Applications'!B:D,3,FALSE)</f>
        <v>DocuSign</v>
      </c>
      <c r="N4120" t="s">
        <v>53</v>
      </c>
      <c r="O4120" s="42" t="s">
        <v>54</v>
      </c>
      <c r="P4120" t="s">
        <v>198</v>
      </c>
      <c r="Q4120" t="str">
        <f>VLOOKUP(KamstrupData[[#This Row],[IdLevel123]],'B-Business Capability'!B:L,10,FALSE)</f>
        <v>Order-to-Cash (O2C)</v>
      </c>
      <c r="R4120">
        <f>VLOOKUP(KamstrupData[[#This Row],[IdLevel123]],'B-Business Capability'!B:L,11,FALSE)</f>
        <v>107</v>
      </c>
      <c r="U4120" t="str">
        <f>_xlfn.CONCAT(KamstrupData[[#This Row],[CountryCode]],"_",KamstrupData[[#This Row],[Business Area]],"_",KamstrupData[[#This Row],[DepartmentTeam]])</f>
        <v>ES10_ES_Sales &amp; Marketing_Sales</v>
      </c>
      <c r="V4120" t="str">
        <f>VLOOKUP(KamstrupData[[#This Row],[ORG_Concat]],'O-Organization'!F:H,3,FALSE)</f>
        <v>11008_ES10_Sales &amp; Marketing_ES_Sales &amp; Marketing_Sales</v>
      </c>
    </row>
    <row r="4121" spans="4:22">
      <c r="D4121" s="28" t="s">
        <v>199</v>
      </c>
      <c r="E4121" t="str">
        <f>VLOOKUP(D4121,'B-Business Capability'!B:H,5,FALSE)</f>
        <v>Sales</v>
      </c>
      <c r="F4121" t="str">
        <f>VLOOKUP(D4121,'B-Business Capability'!B:H,6,FALSE)</f>
        <v>Quotation, Order, and Contract Management</v>
      </c>
      <c r="G4121" t="str">
        <f>VLOOKUP(D4121,'B-Business Capability'!B:H,7,FALSE)</f>
        <v>Distributor contract management</v>
      </c>
      <c r="I4121" t="s">
        <v>1718</v>
      </c>
      <c r="J4121" t="s">
        <v>1732</v>
      </c>
      <c r="K4121" t="s">
        <v>1275</v>
      </c>
      <c r="L4121" t="s">
        <v>123</v>
      </c>
      <c r="M4121" t="str">
        <f>VLOOKUP(L4121,'A-Applications'!B:D,3,FALSE)</f>
        <v>DocuSign</v>
      </c>
      <c r="N4121" t="s">
        <v>53</v>
      </c>
      <c r="O4121" s="42" t="s">
        <v>54</v>
      </c>
      <c r="P4121" t="s">
        <v>197</v>
      </c>
      <c r="Q4121" t="str">
        <f>VLOOKUP(KamstrupData[[#This Row],[IdLevel123]],'B-Business Capability'!B:L,10,FALSE)</f>
        <v>Order-to-Cash (O2C)</v>
      </c>
      <c r="R4121">
        <f>VLOOKUP(KamstrupData[[#This Row],[IdLevel123]],'B-Business Capability'!B:L,11,FALSE)</f>
        <v>112</v>
      </c>
      <c r="T4121" t="s">
        <v>1719</v>
      </c>
      <c r="U4121" t="str">
        <f>_xlfn.CONCAT(KamstrupData[[#This Row],[CountryCode]],"_",KamstrupData[[#This Row],[Business Area]],"_",KamstrupData[[#This Row],[DepartmentTeam]])</f>
        <v>ES10_ES_Sales &amp; Marketing_Sales</v>
      </c>
      <c r="V4121" t="str">
        <f>VLOOKUP(KamstrupData[[#This Row],[ORG_Concat]],'O-Organization'!F:H,3,FALSE)</f>
        <v>11008_ES10_Sales &amp; Marketing_ES_Sales &amp; Marketing_Sales</v>
      </c>
    </row>
    <row r="4122" spans="4:22">
      <c r="D4122" s="28" t="s">
        <v>190</v>
      </c>
      <c r="E4122" t="str">
        <f>VLOOKUP(D4122,'B-Business Capability'!B:H,5,FALSE)</f>
        <v>Sales</v>
      </c>
      <c r="F4122" t="str">
        <f>VLOOKUP(D4122,'B-Business Capability'!B:H,6,FALSE)</f>
        <v>Sales Operations</v>
      </c>
      <c r="G4122">
        <f>VLOOKUP(D4122,'B-Business Capability'!B:H,7,FALSE)</f>
        <v>0</v>
      </c>
      <c r="I4122" t="s">
        <v>1718</v>
      </c>
      <c r="J4122" t="s">
        <v>1732</v>
      </c>
      <c r="K4122" t="s">
        <v>1275</v>
      </c>
      <c r="L4122" t="s">
        <v>127</v>
      </c>
      <c r="M4122" t="str">
        <f>VLOOKUP(L4122,'A-Applications'!B:D,3,FALSE)</f>
        <v>Ipw</v>
      </c>
      <c r="N4122" t="s">
        <v>53</v>
      </c>
      <c r="O4122" s="42" t="s">
        <v>54</v>
      </c>
      <c r="Q4122" t="str">
        <f>VLOOKUP(KamstrupData[[#This Row],[IdLevel123]],'B-Business Capability'!B:L,10,FALSE)</f>
        <v>Order-to-Cash (O2C)</v>
      </c>
      <c r="R4122">
        <f>VLOOKUP(KamstrupData[[#This Row],[IdLevel123]],'B-Business Capability'!B:L,11,FALSE)</f>
        <v>111</v>
      </c>
      <c r="T4122" t="s">
        <v>1719</v>
      </c>
      <c r="U4122" t="str">
        <f>_xlfn.CONCAT(KamstrupData[[#This Row],[CountryCode]],"_",KamstrupData[[#This Row],[Business Area]],"_",KamstrupData[[#This Row],[DepartmentTeam]])</f>
        <v>ES10_ES_Sales &amp; Marketing_Sales</v>
      </c>
      <c r="V4122" t="str">
        <f>VLOOKUP(KamstrupData[[#This Row],[ORG_Concat]],'O-Organization'!F:H,3,FALSE)</f>
        <v>11008_ES10_Sales &amp; Marketing_ES_Sales &amp; Marketing_Sales</v>
      </c>
    </row>
    <row r="4123" spans="4:22">
      <c r="D4123" t="s">
        <v>200</v>
      </c>
      <c r="E4123" t="str">
        <f>VLOOKUP(D4123,'B-Business Capability'!B:H,5,FALSE)</f>
        <v>Sales</v>
      </c>
      <c r="F4123" t="str">
        <f>VLOOKUP(D4123,'B-Business Capability'!B:H,6,FALSE)</f>
        <v>Sales Management of Indirect Sales</v>
      </c>
      <c r="G4123" t="str">
        <f>VLOOKUP(D4123,'B-Business Capability'!B:H,7,FALSE)</f>
        <v>Incentive and commision management</v>
      </c>
      <c r="I4123" t="s">
        <v>1718</v>
      </c>
      <c r="J4123" t="s">
        <v>1732</v>
      </c>
      <c r="K4123" t="s">
        <v>1275</v>
      </c>
      <c r="L4123" t="s">
        <v>129</v>
      </c>
      <c r="M4123" t="str">
        <f>VLOOKUP(L4123,'A-Applications'!B:D,3,FALSE)</f>
        <v>Microsoft Dynamics 365 CE (Sales)</v>
      </c>
      <c r="N4123" t="s">
        <v>53</v>
      </c>
      <c r="O4123" s="42" t="s">
        <v>66</v>
      </c>
      <c r="P4123" t="s">
        <v>201</v>
      </c>
      <c r="Q4123" t="str">
        <f>VLOOKUP(KamstrupData[[#This Row],[IdLevel123]],'B-Business Capability'!B:L,10,FALSE)</f>
        <v>N/A</v>
      </c>
      <c r="R4123">
        <f>VLOOKUP(KamstrupData[[#This Row],[IdLevel123]],'B-Business Capability'!B:L,11,FALSE)</f>
        <v>0</v>
      </c>
      <c r="U4123" t="str">
        <f>_xlfn.CONCAT(KamstrupData[[#This Row],[CountryCode]],"_",KamstrupData[[#This Row],[Business Area]],"_",KamstrupData[[#This Row],[DepartmentTeam]])</f>
        <v>ES10_ES_Sales &amp; Marketing_Sales</v>
      </c>
      <c r="V4123" t="str">
        <f>VLOOKUP(KamstrupData[[#This Row],[ORG_Concat]],'O-Organization'!F:H,3,FALSE)</f>
        <v>11008_ES10_Sales &amp; Marketing_ES_Sales &amp; Marketing_Sales</v>
      </c>
    </row>
    <row r="4124" spans="4:22">
      <c r="D4124" t="s">
        <v>190</v>
      </c>
      <c r="E4124" t="str">
        <f>VLOOKUP(D4124,'B-Business Capability'!B:H,5,FALSE)</f>
        <v>Sales</v>
      </c>
      <c r="F4124" t="str">
        <f>VLOOKUP(D4124,'B-Business Capability'!B:H,6,FALSE)</f>
        <v>Sales Operations</v>
      </c>
      <c r="G4124">
        <f>VLOOKUP(D4124,'B-Business Capability'!B:H,7,FALSE)</f>
        <v>0</v>
      </c>
      <c r="I4124" t="s">
        <v>1718</v>
      </c>
      <c r="J4124" t="s">
        <v>1732</v>
      </c>
      <c r="K4124" t="s">
        <v>1275</v>
      </c>
      <c r="L4124" t="s">
        <v>129</v>
      </c>
      <c r="M4124" t="str">
        <f>VLOOKUP(L4124,'A-Applications'!B:D,3,FALSE)</f>
        <v>Microsoft Dynamics 365 CE (Sales)</v>
      </c>
      <c r="N4124" t="s">
        <v>53</v>
      </c>
      <c r="O4124" s="42" t="s">
        <v>66</v>
      </c>
      <c r="P4124" t="s">
        <v>198</v>
      </c>
      <c r="Q4124" t="str">
        <f>VLOOKUP(KamstrupData[[#This Row],[IdLevel123]],'B-Business Capability'!B:L,10,FALSE)</f>
        <v>Order-to-Cash (O2C)</v>
      </c>
      <c r="R4124">
        <f>VLOOKUP(KamstrupData[[#This Row],[IdLevel123]],'B-Business Capability'!B:L,11,FALSE)</f>
        <v>111</v>
      </c>
      <c r="U4124" t="str">
        <f>_xlfn.CONCAT(KamstrupData[[#This Row],[CountryCode]],"_",KamstrupData[[#This Row],[Business Area]],"_",KamstrupData[[#This Row],[DepartmentTeam]])</f>
        <v>ES10_ES_Sales &amp; Marketing_Sales</v>
      </c>
      <c r="V4124" t="str">
        <f>VLOOKUP(KamstrupData[[#This Row],[ORG_Concat]],'O-Organization'!F:H,3,FALSE)</f>
        <v>11008_ES10_Sales &amp; Marketing_ES_Sales &amp; Marketing_Sales</v>
      </c>
    </row>
    <row r="4125" spans="4:22">
      <c r="D4125" t="s">
        <v>192</v>
      </c>
      <c r="E4125" t="str">
        <f>VLOOKUP(D4125,'B-Business Capability'!B:H,5,FALSE)</f>
        <v>Sales</v>
      </c>
      <c r="F4125" t="str">
        <f>VLOOKUP(D4125,'B-Business Capability'!B:H,6,FALSE)</f>
        <v>Sales Execution and Customer Engagement</v>
      </c>
      <c r="G4125">
        <f>VLOOKUP(D4125,'B-Business Capability'!B:H,7,FALSE)</f>
        <v>0</v>
      </c>
      <c r="I4125" t="s">
        <v>1718</v>
      </c>
      <c r="J4125" t="s">
        <v>1732</v>
      </c>
      <c r="K4125" t="s">
        <v>1275</v>
      </c>
      <c r="L4125" t="s">
        <v>129</v>
      </c>
      <c r="M4125" t="str">
        <f>VLOOKUP(L4125,'A-Applications'!B:D,3,FALSE)</f>
        <v>Microsoft Dynamics 365 CE (Sales)</v>
      </c>
      <c r="N4125" t="s">
        <v>53</v>
      </c>
      <c r="O4125" s="42" t="s">
        <v>66</v>
      </c>
      <c r="P4125" t="s">
        <v>198</v>
      </c>
      <c r="Q4125" t="str">
        <f>VLOOKUP(KamstrupData[[#This Row],[IdLevel123]],'B-Business Capability'!B:L,10,FALSE)</f>
        <v>Order-to-Cash (O2C)</v>
      </c>
      <c r="R4125">
        <f>VLOOKUP(KamstrupData[[#This Row],[IdLevel123]],'B-Business Capability'!B:L,11,FALSE)</f>
        <v>500</v>
      </c>
      <c r="U4125" t="str">
        <f>_xlfn.CONCAT(KamstrupData[[#This Row],[CountryCode]],"_",KamstrupData[[#This Row],[Business Area]],"_",KamstrupData[[#This Row],[DepartmentTeam]])</f>
        <v>ES10_ES_Sales &amp; Marketing_Sales</v>
      </c>
      <c r="V4125" t="str">
        <f>VLOOKUP(KamstrupData[[#This Row],[ORG_Concat]],'O-Organization'!F:H,3,FALSE)</f>
        <v>11008_ES10_Sales &amp; Marketing_ES_Sales &amp; Marketing_Sales</v>
      </c>
    </row>
    <row r="4126" spans="4:22">
      <c r="D4126" s="28" t="s">
        <v>193</v>
      </c>
      <c r="E4126" t="str">
        <f>VLOOKUP(D4126,'B-Business Capability'!B:H,5,FALSE)</f>
        <v>Sales</v>
      </c>
      <c r="F4126" t="str">
        <f>VLOOKUP(D4126,'B-Business Capability'!B:H,6,FALSE)</f>
        <v>Quotation, Order, and Contract Management</v>
      </c>
      <c r="G4126">
        <f>VLOOKUP(D4126,'B-Business Capability'!B:H,7,FALSE)</f>
        <v>0</v>
      </c>
      <c r="I4126" t="s">
        <v>1718</v>
      </c>
      <c r="J4126" t="s">
        <v>1732</v>
      </c>
      <c r="K4126" t="s">
        <v>1275</v>
      </c>
      <c r="L4126" t="s">
        <v>129</v>
      </c>
      <c r="M4126" t="str">
        <f>VLOOKUP(L4126,'A-Applications'!B:D,3,FALSE)</f>
        <v>Microsoft Dynamics 365 CE (Sales)</v>
      </c>
      <c r="N4126" t="s">
        <v>53</v>
      </c>
      <c r="O4126" s="42" t="s">
        <v>66</v>
      </c>
      <c r="P4126" t="s">
        <v>198</v>
      </c>
      <c r="Q4126" t="str">
        <f>VLOOKUP(KamstrupData[[#This Row],[IdLevel123]],'B-Business Capability'!B:L,10,FALSE)</f>
        <v>Order-to-Cash (O2C)</v>
      </c>
      <c r="R4126">
        <f>VLOOKUP(KamstrupData[[#This Row],[IdLevel123]],'B-Business Capability'!B:L,11,FALSE)</f>
        <v>100</v>
      </c>
      <c r="T4126" t="s">
        <v>1719</v>
      </c>
      <c r="U4126" t="str">
        <f>_xlfn.CONCAT(KamstrupData[[#This Row],[CountryCode]],"_",KamstrupData[[#This Row],[Business Area]],"_",KamstrupData[[#This Row],[DepartmentTeam]])</f>
        <v>ES10_ES_Sales &amp; Marketing_Sales</v>
      </c>
      <c r="V4126" t="str">
        <f>VLOOKUP(KamstrupData[[#This Row],[ORG_Concat]],'O-Organization'!F:H,3,FALSE)</f>
        <v>11008_ES10_Sales &amp; Marketing_ES_Sales &amp; Marketing_Sales</v>
      </c>
    </row>
    <row r="4127" spans="4:22">
      <c r="D4127" t="s">
        <v>190</v>
      </c>
      <c r="E4127" t="str">
        <f>VLOOKUP(D4127,'B-Business Capability'!B:H,5,FALSE)</f>
        <v>Sales</v>
      </c>
      <c r="F4127" t="str">
        <f>VLOOKUP(D4127,'B-Business Capability'!B:H,6,FALSE)</f>
        <v>Sales Operations</v>
      </c>
      <c r="G4127">
        <f>VLOOKUP(D4127,'B-Business Capability'!B:H,7,FALSE)</f>
        <v>0</v>
      </c>
      <c r="I4127" t="s">
        <v>1718</v>
      </c>
      <c r="J4127" t="s">
        <v>1732</v>
      </c>
      <c r="K4127" t="s">
        <v>1275</v>
      </c>
      <c r="L4127" t="s">
        <v>58</v>
      </c>
      <c r="M4127" t="str">
        <f>VLOOKUP(L4127,'A-Applications'!B:D,3,FALSE)</f>
        <v>Microsoft Excel</v>
      </c>
      <c r="N4127" t="s">
        <v>53</v>
      </c>
      <c r="O4127" s="42" t="s">
        <v>62</v>
      </c>
      <c r="Q4127" t="str">
        <f>VLOOKUP(KamstrupData[[#This Row],[IdLevel123]],'B-Business Capability'!B:L,10,FALSE)</f>
        <v>Order-to-Cash (O2C)</v>
      </c>
      <c r="R4127">
        <f>VLOOKUP(KamstrupData[[#This Row],[IdLevel123]],'B-Business Capability'!B:L,11,FALSE)</f>
        <v>111</v>
      </c>
      <c r="T4127" t="s">
        <v>1734</v>
      </c>
      <c r="U4127" t="str">
        <f>_xlfn.CONCAT(KamstrupData[[#This Row],[CountryCode]],"_",KamstrupData[[#This Row],[Business Area]],"_",KamstrupData[[#This Row],[DepartmentTeam]])</f>
        <v>ES10_ES_Sales &amp; Marketing_Sales</v>
      </c>
      <c r="V4127" t="str">
        <f>VLOOKUP(KamstrupData[[#This Row],[ORG_Concat]],'O-Organization'!F:H,3,FALSE)</f>
        <v>11008_ES10_Sales &amp; Marketing_ES_Sales &amp; Marketing_Sales</v>
      </c>
    </row>
    <row r="4128" spans="4:22">
      <c r="D4128" s="28" t="s">
        <v>125</v>
      </c>
      <c r="E4128" t="str">
        <f>VLOOKUP(D4128,'B-Business Capability'!B:H,5,FALSE)</f>
        <v>Sales</v>
      </c>
      <c r="F4128" t="str">
        <f>VLOOKUP(D4128,'B-Business Capability'!B:H,6,FALSE)</f>
        <v>Quotation, Order, and Contract Management</v>
      </c>
      <c r="G4128" t="str">
        <f>VLOOKUP(D4128,'B-Business Capability'!B:H,7,FALSE)</f>
        <v>Contract and engagement setup</v>
      </c>
      <c r="I4128" t="s">
        <v>1718</v>
      </c>
      <c r="J4128" t="s">
        <v>1732</v>
      </c>
      <c r="K4128" t="s">
        <v>1275</v>
      </c>
      <c r="L4128" t="s">
        <v>202</v>
      </c>
      <c r="M4128" t="str">
        <f>VLOOKUP(L4128,'A-Applications'!B:D,3,FALSE)</f>
        <v>DocuSign CLM</v>
      </c>
      <c r="N4128" t="s">
        <v>53</v>
      </c>
      <c r="O4128" s="42" t="s">
        <v>54</v>
      </c>
      <c r="Q4128" t="str">
        <f>VLOOKUP(KamstrupData[[#This Row],[IdLevel123]],'B-Business Capability'!B:L,10,FALSE)</f>
        <v>Order-to-Cash (O2C)</v>
      </c>
      <c r="R4128">
        <f>VLOOKUP(KamstrupData[[#This Row],[IdLevel123]],'B-Business Capability'!B:L,11,FALSE)</f>
        <v>101</v>
      </c>
      <c r="T4128" t="s">
        <v>1719</v>
      </c>
      <c r="U4128" t="str">
        <f>_xlfn.CONCAT(KamstrupData[[#This Row],[CountryCode]],"_",KamstrupData[[#This Row],[Business Area]],"_",KamstrupData[[#This Row],[DepartmentTeam]])</f>
        <v>ES10_ES_Sales &amp; Marketing_Sales</v>
      </c>
      <c r="V4128" t="str">
        <f>VLOOKUP(KamstrupData[[#This Row],[ORG_Concat]],'O-Organization'!F:H,3,FALSE)</f>
        <v>11008_ES10_Sales &amp; Marketing_ES_Sales &amp; Marketing_Sales</v>
      </c>
    </row>
    <row r="4129" spans="4:22">
      <c r="D4129" s="28" t="s">
        <v>192</v>
      </c>
      <c r="E4129" t="str">
        <f>VLOOKUP(D4129,'B-Business Capability'!B:H,5,FALSE)</f>
        <v>Sales</v>
      </c>
      <c r="F4129" t="str">
        <f>VLOOKUP(D4129,'B-Business Capability'!B:H,6,FALSE)</f>
        <v>Sales Execution and Customer Engagement</v>
      </c>
      <c r="G4129">
        <f>VLOOKUP(D4129,'B-Business Capability'!B:H,7,FALSE)</f>
        <v>0</v>
      </c>
      <c r="I4129" t="s">
        <v>1718</v>
      </c>
      <c r="J4129" t="s">
        <v>1732</v>
      </c>
      <c r="K4129" t="s">
        <v>1275</v>
      </c>
      <c r="L4129" t="s">
        <v>146</v>
      </c>
      <c r="M4129" t="str">
        <f>VLOOKUP(L4129,'A-Applications'!B:D,3,FALSE)</f>
        <v>Microsoft CoPilot</v>
      </c>
      <c r="N4129" t="s">
        <v>147</v>
      </c>
      <c r="O4129" s="42" t="s">
        <v>62</v>
      </c>
      <c r="Q4129" t="str">
        <f>VLOOKUP(KamstrupData[[#This Row],[IdLevel123]],'B-Business Capability'!B:L,10,FALSE)</f>
        <v>Order-to-Cash (O2C)</v>
      </c>
      <c r="R4129">
        <f>VLOOKUP(KamstrupData[[#This Row],[IdLevel123]],'B-Business Capability'!B:L,11,FALSE)</f>
        <v>500</v>
      </c>
      <c r="T4129" t="s">
        <v>1735</v>
      </c>
      <c r="U4129" t="str">
        <f>_xlfn.CONCAT(KamstrupData[[#This Row],[CountryCode]],"_",KamstrupData[[#This Row],[Business Area]],"_",KamstrupData[[#This Row],[DepartmentTeam]])</f>
        <v>ES10_ES_Sales &amp; Marketing_Sales</v>
      </c>
      <c r="V4129" t="str">
        <f>VLOOKUP(KamstrupData[[#This Row],[ORG_Concat]],'O-Organization'!F:H,3,FALSE)</f>
        <v>11008_ES10_Sales &amp; Marketing_ES_Sales &amp; Marketing_Sales</v>
      </c>
    </row>
    <row r="4130" spans="4:22">
      <c r="D4130" s="28" t="s">
        <v>193</v>
      </c>
      <c r="E4130" t="str">
        <f>VLOOKUP(D4130,'B-Business Capability'!B:H,5,FALSE)</f>
        <v>Sales</v>
      </c>
      <c r="F4130" t="str">
        <f>VLOOKUP(D4130,'B-Business Capability'!B:H,6,FALSE)</f>
        <v>Quotation, Order, and Contract Management</v>
      </c>
      <c r="G4130">
        <f>VLOOKUP(D4130,'B-Business Capability'!B:H,7,FALSE)</f>
        <v>0</v>
      </c>
      <c r="I4130" t="s">
        <v>1718</v>
      </c>
      <c r="J4130" t="s">
        <v>1732</v>
      </c>
      <c r="K4130" t="s">
        <v>1275</v>
      </c>
      <c r="L4130" t="s">
        <v>207</v>
      </c>
      <c r="M4130" t="str">
        <f>VLOOKUP(L4130,'A-Applications'!B:D,3,FALSE)</f>
        <v>Adobe Acrobat</v>
      </c>
      <c r="N4130" t="s">
        <v>53</v>
      </c>
      <c r="O4130" s="42" t="s">
        <v>62</v>
      </c>
      <c r="Q4130" t="str">
        <f>VLOOKUP(KamstrupData[[#This Row],[IdLevel123]],'B-Business Capability'!B:L,10,FALSE)</f>
        <v>Order-to-Cash (O2C)</v>
      </c>
      <c r="R4130">
        <f>VLOOKUP(KamstrupData[[#This Row],[IdLevel123]],'B-Business Capability'!B:L,11,FALSE)</f>
        <v>100</v>
      </c>
      <c r="T4130" t="s">
        <v>1719</v>
      </c>
      <c r="U4130" t="str">
        <f>_xlfn.CONCAT(KamstrupData[[#This Row],[CountryCode]],"_",KamstrupData[[#This Row],[Business Area]],"_",KamstrupData[[#This Row],[DepartmentTeam]])</f>
        <v>ES10_ES_Sales &amp; Marketing_Sales</v>
      </c>
      <c r="V4130" t="str">
        <f>VLOOKUP(KamstrupData[[#This Row],[ORG_Concat]],'O-Organization'!F:H,3,FALSE)</f>
        <v>11008_ES10_Sales &amp; Marketing_ES_Sales &amp; Marketing_Sales</v>
      </c>
    </row>
    <row r="4131" spans="4:22">
      <c r="D4131" s="28" t="s">
        <v>208</v>
      </c>
      <c r="E4131" t="str">
        <f>VLOOKUP(D4131,'B-Business Capability'!B:H,5,FALSE)</f>
        <v>Sales</v>
      </c>
      <c r="F4131" t="str">
        <f>VLOOKUP(D4131,'B-Business Capability'!B:H,6,FALSE)</f>
        <v>Sales Operations</v>
      </c>
      <c r="G4131" t="str">
        <f>VLOOKUP(D4131,'B-Business Capability'!B:H,7,FALSE)</f>
        <v>Entitlement management</v>
      </c>
      <c r="I4131" t="s">
        <v>1718</v>
      </c>
      <c r="J4131" t="s">
        <v>1732</v>
      </c>
      <c r="K4131" t="s">
        <v>1275</v>
      </c>
      <c r="L4131" t="s">
        <v>148</v>
      </c>
      <c r="M4131" t="str">
        <f>VLOOKUP(L4131,'A-Applications'!B:D,3,FALSE)</f>
        <v>Oracle CPQ</v>
      </c>
      <c r="N4131" t="s">
        <v>53</v>
      </c>
      <c r="O4131" s="42" t="s">
        <v>66</v>
      </c>
      <c r="P4131" t="s">
        <v>209</v>
      </c>
      <c r="Q4131" t="str">
        <f>VLOOKUP(KamstrupData[[#This Row],[IdLevel123]],'B-Business Capability'!B:L,10,FALSE)</f>
        <v>Order-to-Cash (O2C)</v>
      </c>
      <c r="R4131">
        <f>VLOOKUP(KamstrupData[[#This Row],[IdLevel123]],'B-Business Capability'!B:L,11,FALSE)</f>
        <v>610</v>
      </c>
      <c r="T4131" t="s">
        <v>1719</v>
      </c>
      <c r="U4131" t="str">
        <f>_xlfn.CONCAT(KamstrupData[[#This Row],[CountryCode]],"_",KamstrupData[[#This Row],[Business Area]],"_",KamstrupData[[#This Row],[DepartmentTeam]])</f>
        <v>ES10_ES_Sales &amp; Marketing_Sales</v>
      </c>
      <c r="V4131" t="str">
        <f>VLOOKUP(KamstrupData[[#This Row],[ORG_Concat]],'O-Organization'!F:H,3,FALSE)</f>
        <v>11008_ES10_Sales &amp; Marketing_ES_Sales &amp; Marketing_Sales</v>
      </c>
    </row>
    <row r="4132" spans="4:22">
      <c r="D4132" s="28" t="s">
        <v>210</v>
      </c>
      <c r="E4132" t="str">
        <f>VLOOKUP(D4132,'B-Business Capability'!B:H,5,FALSE)</f>
        <v>Sales</v>
      </c>
      <c r="F4132" t="str">
        <f>VLOOKUP(D4132,'B-Business Capability'!B:H,6,FALSE)</f>
        <v>Sales Operations</v>
      </c>
      <c r="G4132" t="str">
        <f>VLOOKUP(D4132,'B-Business Capability'!B:H,7,FALSE)</f>
        <v>Price management</v>
      </c>
      <c r="I4132" t="s">
        <v>1718</v>
      </c>
      <c r="J4132" t="s">
        <v>1732</v>
      </c>
      <c r="K4132" t="s">
        <v>1275</v>
      </c>
      <c r="L4132" t="s">
        <v>148</v>
      </c>
      <c r="M4132" t="str">
        <f>VLOOKUP(L4132,'A-Applications'!B:D,3,FALSE)</f>
        <v>Oracle CPQ</v>
      </c>
      <c r="N4132" t="s">
        <v>53</v>
      </c>
      <c r="O4132" s="42" t="s">
        <v>66</v>
      </c>
      <c r="P4132" t="s">
        <v>211</v>
      </c>
      <c r="Q4132" t="str">
        <f>VLOOKUP(KamstrupData[[#This Row],[IdLevel123]],'B-Business Capability'!B:L,10,FALSE)</f>
        <v>N/A</v>
      </c>
      <c r="R4132">
        <f>VLOOKUP(KamstrupData[[#This Row],[IdLevel123]],'B-Business Capability'!B:L,11,FALSE)</f>
        <v>0</v>
      </c>
      <c r="T4132" t="s">
        <v>1719</v>
      </c>
      <c r="U4132" t="str">
        <f>_xlfn.CONCAT(KamstrupData[[#This Row],[CountryCode]],"_",KamstrupData[[#This Row],[Business Area]],"_",KamstrupData[[#This Row],[DepartmentTeam]])</f>
        <v>ES10_ES_Sales &amp; Marketing_Sales</v>
      </c>
      <c r="V4132" t="str">
        <f>VLOOKUP(KamstrupData[[#This Row],[ORG_Concat]],'O-Organization'!F:H,3,FALSE)</f>
        <v>11008_ES10_Sales &amp; Marketing_ES_Sales &amp; Marketing_Sales</v>
      </c>
    </row>
    <row r="4133" spans="4:22">
      <c r="D4133" s="28" t="s">
        <v>212</v>
      </c>
      <c r="E4133" t="str">
        <f>VLOOKUP(D4133,'B-Business Capability'!B:H,5,FALSE)</f>
        <v>Sales</v>
      </c>
      <c r="F4133" t="str">
        <f>VLOOKUP(D4133,'B-Business Capability'!B:H,6,FALSE)</f>
        <v>Sales Operations</v>
      </c>
      <c r="G4133" t="str">
        <f>VLOOKUP(D4133,'B-Business Capability'!B:H,7,FALSE)</f>
        <v>Pricing and charging</v>
      </c>
      <c r="I4133" t="s">
        <v>1718</v>
      </c>
      <c r="J4133" t="s">
        <v>1732</v>
      </c>
      <c r="K4133" t="s">
        <v>1275</v>
      </c>
      <c r="L4133" t="s">
        <v>148</v>
      </c>
      <c r="M4133" t="str">
        <f>VLOOKUP(L4133,'A-Applications'!B:D,3,FALSE)</f>
        <v>Oracle CPQ</v>
      </c>
      <c r="N4133" t="s">
        <v>53</v>
      </c>
      <c r="O4133" s="42" t="s">
        <v>66</v>
      </c>
      <c r="P4133" t="s">
        <v>211</v>
      </c>
      <c r="Q4133" t="str">
        <f>VLOOKUP(KamstrupData[[#This Row],[IdLevel123]],'B-Business Capability'!B:L,10,FALSE)</f>
        <v>Order-to-Cash (O2C)</v>
      </c>
      <c r="R4133">
        <f>VLOOKUP(KamstrupData[[#This Row],[IdLevel123]],'B-Business Capability'!B:L,11,FALSE)</f>
        <v>300</v>
      </c>
      <c r="T4133" t="s">
        <v>1719</v>
      </c>
      <c r="U4133" t="str">
        <f>_xlfn.CONCAT(KamstrupData[[#This Row],[CountryCode]],"_",KamstrupData[[#This Row],[Business Area]],"_",KamstrupData[[#This Row],[DepartmentTeam]])</f>
        <v>ES10_ES_Sales &amp; Marketing_Sales</v>
      </c>
      <c r="V4133" t="str">
        <f>VLOOKUP(KamstrupData[[#This Row],[ORG_Concat]],'O-Organization'!F:H,3,FALSE)</f>
        <v>11008_ES10_Sales &amp; Marketing_ES_Sales &amp; Marketing_Sales</v>
      </c>
    </row>
    <row r="4134" spans="4:22">
      <c r="D4134" s="28" t="s">
        <v>213</v>
      </c>
      <c r="E4134" t="str">
        <f>VLOOKUP(D4134,'B-Business Capability'!B:H,5,FALSE)</f>
        <v>Sales</v>
      </c>
      <c r="F4134" t="str">
        <f>VLOOKUP(D4134,'B-Business Capability'!B:H,6,FALSE)</f>
        <v>Sales Operations</v>
      </c>
      <c r="G4134" t="str">
        <f>VLOOKUP(D4134,'B-Business Capability'!B:H,7,FALSE)</f>
        <v>Pricing and promotions</v>
      </c>
      <c r="I4134" t="s">
        <v>1718</v>
      </c>
      <c r="J4134" t="s">
        <v>1732</v>
      </c>
      <c r="K4134" t="s">
        <v>1275</v>
      </c>
      <c r="L4134" t="s">
        <v>148</v>
      </c>
      <c r="M4134" t="str">
        <f>VLOOKUP(L4134,'A-Applications'!B:D,3,FALSE)</f>
        <v>Oracle CPQ</v>
      </c>
      <c r="N4134" t="s">
        <v>53</v>
      </c>
      <c r="O4134" s="42" t="s">
        <v>66</v>
      </c>
      <c r="P4134" t="s">
        <v>211</v>
      </c>
      <c r="Q4134" t="str">
        <f>VLOOKUP(KamstrupData[[#This Row],[IdLevel123]],'B-Business Capability'!B:L,10,FALSE)</f>
        <v>Order-to-Cash (O2C)</v>
      </c>
      <c r="R4134">
        <f>VLOOKUP(KamstrupData[[#This Row],[IdLevel123]],'B-Business Capability'!B:L,11,FALSE)</f>
        <v>310</v>
      </c>
      <c r="T4134" t="s">
        <v>1719</v>
      </c>
      <c r="U4134" t="str">
        <f>_xlfn.CONCAT(KamstrupData[[#This Row],[CountryCode]],"_",KamstrupData[[#This Row],[Business Area]],"_",KamstrupData[[#This Row],[DepartmentTeam]])</f>
        <v>ES10_ES_Sales &amp; Marketing_Sales</v>
      </c>
      <c r="V4134" t="str">
        <f>VLOOKUP(KamstrupData[[#This Row],[ORG_Concat]],'O-Organization'!F:H,3,FALSE)</f>
        <v>11008_ES10_Sales &amp; Marketing_ES_Sales &amp; Marketing_Sales</v>
      </c>
    </row>
    <row r="4135" spans="4:22">
      <c r="D4135" s="28" t="s">
        <v>214</v>
      </c>
      <c r="E4135" t="str">
        <f>VLOOKUP(D4135,'B-Business Capability'!B:H,5,FALSE)</f>
        <v>Sales</v>
      </c>
      <c r="F4135" t="str">
        <f>VLOOKUP(D4135,'B-Business Capability'!B:H,6,FALSE)</f>
        <v>Sales Execution and Customer Engagement</v>
      </c>
      <c r="G4135" t="str">
        <f>VLOOKUP(D4135,'B-Business Capability'!B:H,7,FALSE)</f>
        <v>Price and margin management</v>
      </c>
      <c r="I4135" t="s">
        <v>1718</v>
      </c>
      <c r="J4135" t="s">
        <v>1732</v>
      </c>
      <c r="K4135" t="s">
        <v>1275</v>
      </c>
      <c r="L4135" t="s">
        <v>148</v>
      </c>
      <c r="M4135" t="str">
        <f>VLOOKUP(L4135,'A-Applications'!B:D,3,FALSE)</f>
        <v>Oracle CPQ</v>
      </c>
      <c r="N4135" t="s">
        <v>53</v>
      </c>
      <c r="O4135" s="42" t="s">
        <v>66</v>
      </c>
      <c r="P4135" t="s">
        <v>211</v>
      </c>
      <c r="Q4135" t="str">
        <f>VLOOKUP(KamstrupData[[#This Row],[IdLevel123]],'B-Business Capability'!B:L,10,FALSE)</f>
        <v>Order-to-Cash (O2C)</v>
      </c>
      <c r="R4135">
        <f>VLOOKUP(KamstrupData[[#This Row],[IdLevel123]],'B-Business Capability'!B:L,11,FALSE)</f>
        <v>540</v>
      </c>
      <c r="T4135" t="s">
        <v>1719</v>
      </c>
      <c r="U4135" t="str">
        <f>_xlfn.CONCAT(KamstrupData[[#This Row],[CountryCode]],"_",KamstrupData[[#This Row],[Business Area]],"_",KamstrupData[[#This Row],[DepartmentTeam]])</f>
        <v>ES10_ES_Sales &amp; Marketing_Sales</v>
      </c>
      <c r="V4135" t="str">
        <f>VLOOKUP(KamstrupData[[#This Row],[ORG_Concat]],'O-Organization'!F:H,3,FALSE)</f>
        <v>11008_ES10_Sales &amp; Marketing_ES_Sales &amp; Marketing_Sales</v>
      </c>
    </row>
    <row r="4136" spans="4:22">
      <c r="D4136" s="28" t="s">
        <v>215</v>
      </c>
      <c r="E4136" t="str">
        <f>VLOOKUP(D4136,'B-Business Capability'!B:H,5,FALSE)</f>
        <v>Sales</v>
      </c>
      <c r="F4136" t="str">
        <f>VLOOKUP(D4136,'B-Business Capability'!B:H,6,FALSE)</f>
        <v>Quotation, Order, and Contract Management</v>
      </c>
      <c r="G4136" t="str">
        <f>VLOOKUP(D4136,'B-Business Capability'!B:H,7,FALSE)</f>
        <v>Bundling, configuration and subscription management</v>
      </c>
      <c r="I4136" t="s">
        <v>1718</v>
      </c>
      <c r="J4136" t="s">
        <v>1732</v>
      </c>
      <c r="K4136" t="s">
        <v>1275</v>
      </c>
      <c r="L4136" t="s">
        <v>148</v>
      </c>
      <c r="M4136" t="str">
        <f>VLOOKUP(L4136,'A-Applications'!B:D,3,FALSE)</f>
        <v>Oracle CPQ</v>
      </c>
      <c r="N4136" t="s">
        <v>53</v>
      </c>
      <c r="O4136" s="42" t="s">
        <v>66</v>
      </c>
      <c r="P4136" t="s">
        <v>198</v>
      </c>
      <c r="Q4136" t="str">
        <f>VLOOKUP(KamstrupData[[#This Row],[IdLevel123]],'B-Business Capability'!B:L,10,FALSE)</f>
        <v>Subscribtion-to-Pay (S2P)</v>
      </c>
      <c r="R4136">
        <f>VLOOKUP(KamstrupData[[#This Row],[IdLevel123]],'B-Business Capability'!B:L,11,FALSE)</f>
        <v>100</v>
      </c>
      <c r="T4136" t="s">
        <v>1719</v>
      </c>
      <c r="U4136" t="str">
        <f>_xlfn.CONCAT(KamstrupData[[#This Row],[CountryCode]],"_",KamstrupData[[#This Row],[Business Area]],"_",KamstrupData[[#This Row],[DepartmentTeam]])</f>
        <v>ES10_ES_Sales &amp; Marketing_Sales</v>
      </c>
      <c r="V4136" t="str">
        <f>VLOOKUP(KamstrupData[[#This Row],[ORG_Concat]],'O-Organization'!F:H,3,FALSE)</f>
        <v>11008_ES10_Sales &amp; Marketing_ES_Sales &amp; Marketing_Sales</v>
      </c>
    </row>
    <row r="4137" spans="4:22">
      <c r="D4137" s="28" t="s">
        <v>216</v>
      </c>
      <c r="E4137" t="str">
        <f>VLOOKUP(D4137,'B-Business Capability'!B:H,5,FALSE)</f>
        <v>Sales</v>
      </c>
      <c r="F4137" t="str">
        <f>VLOOKUP(D4137,'B-Business Capability'!B:H,6,FALSE)</f>
        <v>Quotation, Order, and Contract Management</v>
      </c>
      <c r="G4137" t="str">
        <f>VLOOKUP(D4137,'B-Business Capability'!B:H,7,FALSE)</f>
        <v>Configurable products analytics</v>
      </c>
      <c r="I4137" t="s">
        <v>1718</v>
      </c>
      <c r="J4137" t="s">
        <v>1732</v>
      </c>
      <c r="K4137" t="s">
        <v>1275</v>
      </c>
      <c r="L4137" t="s">
        <v>148</v>
      </c>
      <c r="M4137" t="str">
        <f>VLOOKUP(L4137,'A-Applications'!B:D,3,FALSE)</f>
        <v>Oracle CPQ</v>
      </c>
      <c r="N4137" t="s">
        <v>53</v>
      </c>
      <c r="O4137" s="42" t="s">
        <v>66</v>
      </c>
      <c r="P4137" t="s">
        <v>198</v>
      </c>
      <c r="Q4137" t="str">
        <f>VLOOKUP(KamstrupData[[#This Row],[IdLevel123]],'B-Business Capability'!B:L,10,FALSE)</f>
        <v>Order-to-Cash (O2C)</v>
      </c>
      <c r="R4137">
        <f>VLOOKUP(KamstrupData[[#This Row],[IdLevel123]],'B-Business Capability'!B:L,11,FALSE)</f>
        <v>100</v>
      </c>
      <c r="T4137" t="s">
        <v>1719</v>
      </c>
      <c r="U4137" t="str">
        <f>_xlfn.CONCAT(KamstrupData[[#This Row],[CountryCode]],"_",KamstrupData[[#This Row],[Business Area]],"_",KamstrupData[[#This Row],[DepartmentTeam]])</f>
        <v>ES10_ES_Sales &amp; Marketing_Sales</v>
      </c>
      <c r="V4137" t="str">
        <f>VLOOKUP(KamstrupData[[#This Row],[ORG_Concat]],'O-Organization'!F:H,3,FALSE)</f>
        <v>11008_ES10_Sales &amp; Marketing_ES_Sales &amp; Marketing_Sales</v>
      </c>
    </row>
    <row r="4138" spans="4:22">
      <c r="D4138" s="28" t="s">
        <v>125</v>
      </c>
      <c r="E4138" t="str">
        <f>VLOOKUP(D4138,'B-Business Capability'!B:H,5,FALSE)</f>
        <v>Sales</v>
      </c>
      <c r="F4138" t="str">
        <f>VLOOKUP(D4138,'B-Business Capability'!B:H,6,FALSE)</f>
        <v>Quotation, Order, and Contract Management</v>
      </c>
      <c r="G4138" t="str">
        <f>VLOOKUP(D4138,'B-Business Capability'!B:H,7,FALSE)</f>
        <v>Contract and engagement setup</v>
      </c>
      <c r="I4138" t="s">
        <v>1718</v>
      </c>
      <c r="J4138" t="s">
        <v>1732</v>
      </c>
      <c r="K4138" t="s">
        <v>1275</v>
      </c>
      <c r="L4138" t="s">
        <v>148</v>
      </c>
      <c r="M4138" t="str">
        <f>VLOOKUP(L4138,'A-Applications'!B:D,3,FALSE)</f>
        <v>Oracle CPQ</v>
      </c>
      <c r="N4138" t="s">
        <v>53</v>
      </c>
      <c r="O4138" s="42" t="s">
        <v>66</v>
      </c>
      <c r="P4138" t="s">
        <v>198</v>
      </c>
      <c r="Q4138" t="str">
        <f>VLOOKUP(KamstrupData[[#This Row],[IdLevel123]],'B-Business Capability'!B:L,10,FALSE)</f>
        <v>Order-to-Cash (O2C)</v>
      </c>
      <c r="R4138">
        <f>VLOOKUP(KamstrupData[[#This Row],[IdLevel123]],'B-Business Capability'!B:L,11,FALSE)</f>
        <v>101</v>
      </c>
      <c r="T4138" t="s">
        <v>1719</v>
      </c>
      <c r="U4138" t="str">
        <f>_xlfn.CONCAT(KamstrupData[[#This Row],[CountryCode]],"_",KamstrupData[[#This Row],[Business Area]],"_",KamstrupData[[#This Row],[DepartmentTeam]])</f>
        <v>ES10_ES_Sales &amp; Marketing_Sales</v>
      </c>
      <c r="V4138" t="str">
        <f>VLOOKUP(KamstrupData[[#This Row],[ORG_Concat]],'O-Organization'!F:H,3,FALSE)</f>
        <v>11008_ES10_Sales &amp; Marketing_ES_Sales &amp; Marketing_Sales</v>
      </c>
    </row>
    <row r="4139" spans="4:22">
      <c r="D4139" s="28" t="s">
        <v>217</v>
      </c>
      <c r="E4139" t="str">
        <f>VLOOKUP(D4139,'B-Business Capability'!B:H,5,FALSE)</f>
        <v>Sales</v>
      </c>
      <c r="F4139" t="str">
        <f>VLOOKUP(D4139,'B-Business Capability'!B:H,6,FALSE)</f>
        <v>Quotation, Order, and Contract Management</v>
      </c>
      <c r="G4139" t="str">
        <f>VLOOKUP(D4139,'B-Business Capability'!B:H,7,FALSE)</f>
        <v>Intelligent configuration for recycling materials</v>
      </c>
      <c r="I4139" t="s">
        <v>1718</v>
      </c>
      <c r="J4139" t="s">
        <v>1732</v>
      </c>
      <c r="K4139" t="s">
        <v>1275</v>
      </c>
      <c r="L4139" t="s">
        <v>148</v>
      </c>
      <c r="M4139" t="str">
        <f>VLOOKUP(L4139,'A-Applications'!B:D,3,FALSE)</f>
        <v>Oracle CPQ</v>
      </c>
      <c r="N4139" t="s">
        <v>53</v>
      </c>
      <c r="O4139" s="42" t="s">
        <v>66</v>
      </c>
      <c r="P4139" t="s">
        <v>198</v>
      </c>
      <c r="Q4139" t="str">
        <f>VLOOKUP(KamstrupData[[#This Row],[IdLevel123]],'B-Business Capability'!B:L,10,FALSE)</f>
        <v>Order-to-Cash (O2C)</v>
      </c>
      <c r="R4139">
        <f>VLOOKUP(KamstrupData[[#This Row],[IdLevel123]],'B-Business Capability'!B:L,11,FALSE)</f>
        <v>102</v>
      </c>
      <c r="T4139" t="s">
        <v>1719</v>
      </c>
      <c r="U4139" t="str">
        <f>_xlfn.CONCAT(KamstrupData[[#This Row],[CountryCode]],"_",KamstrupData[[#This Row],[Business Area]],"_",KamstrupData[[#This Row],[DepartmentTeam]])</f>
        <v>ES10_ES_Sales &amp; Marketing_Sales</v>
      </c>
      <c r="V4139" t="str">
        <f>VLOOKUP(KamstrupData[[#This Row],[ORG_Concat]],'O-Organization'!F:H,3,FALSE)</f>
        <v>11008_ES10_Sales &amp; Marketing_ES_Sales &amp; Marketing_Sales</v>
      </c>
    </row>
    <row r="4140" spans="4:22">
      <c r="D4140" s="28" t="s">
        <v>218</v>
      </c>
      <c r="E4140" t="str">
        <f>VLOOKUP(D4140,'B-Business Capability'!B:H,5,FALSE)</f>
        <v>Sales</v>
      </c>
      <c r="F4140" t="str">
        <f>VLOOKUP(D4140,'B-Business Capability'!B:H,6,FALSE)</f>
        <v>Quotation, Order, and Contract Management</v>
      </c>
      <c r="G4140" t="str">
        <f>VLOOKUP(D4140,'B-Business Capability'!B:H,7,FALSE)</f>
        <v>Mobile customer order capture</v>
      </c>
      <c r="I4140" t="s">
        <v>1718</v>
      </c>
      <c r="J4140" t="s">
        <v>1732</v>
      </c>
      <c r="K4140" t="s">
        <v>1275</v>
      </c>
      <c r="L4140" t="s">
        <v>148</v>
      </c>
      <c r="M4140" t="str">
        <f>VLOOKUP(L4140,'A-Applications'!B:D,3,FALSE)</f>
        <v>Oracle CPQ</v>
      </c>
      <c r="N4140" t="s">
        <v>53</v>
      </c>
      <c r="O4140" s="42" t="s">
        <v>66</v>
      </c>
      <c r="P4140" t="s">
        <v>198</v>
      </c>
      <c r="Q4140" t="str">
        <f>VLOOKUP(KamstrupData[[#This Row],[IdLevel123]],'B-Business Capability'!B:L,10,FALSE)</f>
        <v>Order-to-Cash (O2C)</v>
      </c>
      <c r="R4140">
        <f>VLOOKUP(KamstrupData[[#This Row],[IdLevel123]],'B-Business Capability'!B:L,11,FALSE)</f>
        <v>103</v>
      </c>
      <c r="T4140" t="s">
        <v>1719</v>
      </c>
      <c r="U4140" t="str">
        <f>_xlfn.CONCAT(KamstrupData[[#This Row],[CountryCode]],"_",KamstrupData[[#This Row],[Business Area]],"_",KamstrupData[[#This Row],[DepartmentTeam]])</f>
        <v>ES10_ES_Sales &amp; Marketing_Sales</v>
      </c>
      <c r="V4140" t="str">
        <f>VLOOKUP(KamstrupData[[#This Row],[ORG_Concat]],'O-Organization'!F:H,3,FALSE)</f>
        <v>11008_ES10_Sales &amp; Marketing_ES_Sales &amp; Marketing_Sales</v>
      </c>
    </row>
    <row r="4141" spans="4:22">
      <c r="D4141" s="28" t="s">
        <v>219</v>
      </c>
      <c r="E4141" t="str">
        <f>VLOOKUP(D4141,'B-Business Capability'!B:H,5,FALSE)</f>
        <v>Sales</v>
      </c>
      <c r="F4141" t="str">
        <f>VLOOKUP(D4141,'B-Business Capability'!B:H,6,FALSE)</f>
        <v>Quotation, Order, and Contract Management</v>
      </c>
      <c r="G4141" t="str">
        <f>VLOOKUP(D4141,'B-Business Capability'!B:H,7,FALSE)</f>
        <v>Order orchestration and management</v>
      </c>
      <c r="I4141" t="s">
        <v>1718</v>
      </c>
      <c r="J4141" t="s">
        <v>1732</v>
      </c>
      <c r="K4141" t="s">
        <v>1275</v>
      </c>
      <c r="L4141" t="s">
        <v>148</v>
      </c>
      <c r="M4141" t="str">
        <f>VLOOKUP(L4141,'A-Applications'!B:D,3,FALSE)</f>
        <v>Oracle CPQ</v>
      </c>
      <c r="N4141" t="s">
        <v>53</v>
      </c>
      <c r="O4141" s="42" t="s">
        <v>66</v>
      </c>
      <c r="P4141" t="s">
        <v>198</v>
      </c>
      <c r="Q4141" t="str">
        <f>VLOOKUP(KamstrupData[[#This Row],[IdLevel123]],'B-Business Capability'!B:L,10,FALSE)</f>
        <v>Order-to-Cash (O2C)</v>
      </c>
      <c r="R4141">
        <f>VLOOKUP(KamstrupData[[#This Row],[IdLevel123]],'B-Business Capability'!B:L,11,FALSE)</f>
        <v>104</v>
      </c>
      <c r="T4141" t="s">
        <v>1719</v>
      </c>
      <c r="U4141" t="str">
        <f>_xlfn.CONCAT(KamstrupData[[#This Row],[CountryCode]],"_",KamstrupData[[#This Row],[Business Area]],"_",KamstrupData[[#This Row],[DepartmentTeam]])</f>
        <v>ES10_ES_Sales &amp; Marketing_Sales</v>
      </c>
      <c r="V4141" t="str">
        <f>VLOOKUP(KamstrupData[[#This Row],[ORG_Concat]],'O-Organization'!F:H,3,FALSE)</f>
        <v>11008_ES10_Sales &amp; Marketing_ES_Sales &amp; Marketing_Sales</v>
      </c>
    </row>
    <row r="4142" spans="4:22">
      <c r="D4142" s="28" t="s">
        <v>220</v>
      </c>
      <c r="E4142" t="str">
        <f>VLOOKUP(D4142,'B-Business Capability'!B:H,5,FALSE)</f>
        <v>Sales</v>
      </c>
      <c r="F4142" t="str">
        <f>VLOOKUP(D4142,'B-Business Capability'!B:H,6,FALSE)</f>
        <v>Quotation, Order, and Contract Management</v>
      </c>
      <c r="G4142" t="str">
        <f>VLOOKUP(D4142,'B-Business Capability'!B:H,7,FALSE)</f>
        <v>Product configuration</v>
      </c>
      <c r="I4142" t="s">
        <v>1718</v>
      </c>
      <c r="J4142" t="s">
        <v>1732</v>
      </c>
      <c r="K4142" t="s">
        <v>1275</v>
      </c>
      <c r="L4142" t="s">
        <v>148</v>
      </c>
      <c r="M4142" t="str">
        <f>VLOOKUP(L4142,'A-Applications'!B:D,3,FALSE)</f>
        <v>Oracle CPQ</v>
      </c>
      <c r="N4142" t="s">
        <v>53</v>
      </c>
      <c r="O4142" s="42" t="s">
        <v>66</v>
      </c>
      <c r="P4142" t="s">
        <v>198</v>
      </c>
      <c r="Q4142" t="str">
        <f>VLOOKUP(KamstrupData[[#This Row],[IdLevel123]],'B-Business Capability'!B:L,10,FALSE)</f>
        <v>Order-to-Cash (O2C)</v>
      </c>
      <c r="R4142">
        <f>VLOOKUP(KamstrupData[[#This Row],[IdLevel123]],'B-Business Capability'!B:L,11,FALSE)</f>
        <v>105</v>
      </c>
      <c r="T4142" t="s">
        <v>1719</v>
      </c>
      <c r="U4142" t="str">
        <f>_xlfn.CONCAT(KamstrupData[[#This Row],[CountryCode]],"_",KamstrupData[[#This Row],[Business Area]],"_",KamstrupData[[#This Row],[DepartmentTeam]])</f>
        <v>ES10_ES_Sales &amp; Marketing_Sales</v>
      </c>
      <c r="V4142" t="str">
        <f>VLOOKUP(KamstrupData[[#This Row],[ORG_Concat]],'O-Organization'!F:H,3,FALSE)</f>
        <v>11008_ES10_Sales &amp; Marketing_ES_Sales &amp; Marketing_Sales</v>
      </c>
    </row>
    <row r="4143" spans="4:22">
      <c r="D4143" s="28" t="s">
        <v>221</v>
      </c>
      <c r="E4143" t="str">
        <f>VLOOKUP(D4143,'B-Business Capability'!B:H,5,FALSE)</f>
        <v>Sales</v>
      </c>
      <c r="F4143" t="str">
        <f>VLOOKUP(D4143,'B-Business Capability'!B:H,6,FALSE)</f>
        <v>Quotation, Order, and Contract Management</v>
      </c>
      <c r="G4143" t="str">
        <f>VLOOKUP(D4143,'B-Business Capability'!B:H,7,FALSE)</f>
        <v>sales contract management</v>
      </c>
      <c r="I4143" t="s">
        <v>1718</v>
      </c>
      <c r="J4143" t="s">
        <v>1732</v>
      </c>
      <c r="K4143" t="s">
        <v>1275</v>
      </c>
      <c r="L4143" t="s">
        <v>148</v>
      </c>
      <c r="M4143" t="str">
        <f>VLOOKUP(L4143,'A-Applications'!B:D,3,FALSE)</f>
        <v>Oracle CPQ</v>
      </c>
      <c r="N4143" t="s">
        <v>53</v>
      </c>
      <c r="O4143" s="42" t="s">
        <v>66</v>
      </c>
      <c r="P4143" t="s">
        <v>198</v>
      </c>
      <c r="Q4143" t="str">
        <f>VLOOKUP(KamstrupData[[#This Row],[IdLevel123]],'B-Business Capability'!B:L,10,FALSE)</f>
        <v>Order-to-Cash (O2C)</v>
      </c>
      <c r="R4143">
        <f>VLOOKUP(KamstrupData[[#This Row],[IdLevel123]],'B-Business Capability'!B:L,11,FALSE)</f>
        <v>106</v>
      </c>
      <c r="T4143" t="s">
        <v>1719</v>
      </c>
      <c r="U4143" t="str">
        <f>_xlfn.CONCAT(KamstrupData[[#This Row],[CountryCode]],"_",KamstrupData[[#This Row],[Business Area]],"_",KamstrupData[[#This Row],[DepartmentTeam]])</f>
        <v>ES10_ES_Sales &amp; Marketing_Sales</v>
      </c>
      <c r="V4143" t="str">
        <f>VLOOKUP(KamstrupData[[#This Row],[ORG_Concat]],'O-Organization'!F:H,3,FALSE)</f>
        <v>11008_ES10_Sales &amp; Marketing_ES_Sales &amp; Marketing_Sales</v>
      </c>
    </row>
    <row r="4144" spans="4:22">
      <c r="D4144" s="28" t="s">
        <v>158</v>
      </c>
      <c r="E4144" t="str">
        <f>VLOOKUP(D4144,'B-Business Capability'!B:H,5,FALSE)</f>
        <v>Sales</v>
      </c>
      <c r="F4144" t="str">
        <f>VLOOKUP(D4144,'B-Business Capability'!B:H,6,FALSE)</f>
        <v>Quotation, Order, and Contract Management</v>
      </c>
      <c r="G4144" t="str">
        <f>VLOOKUP(D4144,'B-Business Capability'!B:H,7,FALSE)</f>
        <v>Sales order management and processing</v>
      </c>
      <c r="I4144" t="s">
        <v>1718</v>
      </c>
      <c r="J4144" t="s">
        <v>1732</v>
      </c>
      <c r="K4144" t="s">
        <v>1275</v>
      </c>
      <c r="L4144" t="s">
        <v>148</v>
      </c>
      <c r="M4144" t="str">
        <f>VLOOKUP(L4144,'A-Applications'!B:D,3,FALSE)</f>
        <v>Oracle CPQ</v>
      </c>
      <c r="N4144" t="s">
        <v>53</v>
      </c>
      <c r="O4144" s="42" t="s">
        <v>66</v>
      </c>
      <c r="P4144" t="s">
        <v>198</v>
      </c>
      <c r="Q4144" t="str">
        <f>VLOOKUP(KamstrupData[[#This Row],[IdLevel123]],'B-Business Capability'!B:L,10,FALSE)</f>
        <v>Order-to-Cash (O2C)</v>
      </c>
      <c r="R4144">
        <f>VLOOKUP(KamstrupData[[#This Row],[IdLevel123]],'B-Business Capability'!B:L,11,FALSE)</f>
        <v>107</v>
      </c>
      <c r="T4144" t="s">
        <v>1719</v>
      </c>
      <c r="U4144" t="str">
        <f>_xlfn.CONCAT(KamstrupData[[#This Row],[CountryCode]],"_",KamstrupData[[#This Row],[Business Area]],"_",KamstrupData[[#This Row],[DepartmentTeam]])</f>
        <v>ES10_ES_Sales &amp; Marketing_Sales</v>
      </c>
      <c r="V4144" t="str">
        <f>VLOOKUP(KamstrupData[[#This Row],[ORG_Concat]],'O-Organization'!F:H,3,FALSE)</f>
        <v>11008_ES10_Sales &amp; Marketing_ES_Sales &amp; Marketing_Sales</v>
      </c>
    </row>
    <row r="4145" spans="4:22">
      <c r="D4145" s="28" t="s">
        <v>222</v>
      </c>
      <c r="E4145" t="str">
        <f>VLOOKUP(D4145,'B-Business Capability'!B:H,5,FALSE)</f>
        <v>Sales</v>
      </c>
      <c r="F4145" t="str">
        <f>VLOOKUP(D4145,'B-Business Capability'!B:H,6,FALSE)</f>
        <v>Quotation, Order, and Contract Management</v>
      </c>
      <c r="G4145" t="str">
        <f>VLOOKUP(D4145,'B-Business Capability'!B:H,7,FALSE)</f>
        <v>Sales Rebate management</v>
      </c>
      <c r="I4145" t="s">
        <v>1718</v>
      </c>
      <c r="J4145" t="s">
        <v>1732</v>
      </c>
      <c r="K4145" t="s">
        <v>1275</v>
      </c>
      <c r="L4145" t="s">
        <v>148</v>
      </c>
      <c r="M4145" t="str">
        <f>VLOOKUP(L4145,'A-Applications'!B:D,3,FALSE)</f>
        <v>Oracle CPQ</v>
      </c>
      <c r="N4145" t="s">
        <v>53</v>
      </c>
      <c r="O4145" s="42" t="s">
        <v>66</v>
      </c>
      <c r="P4145" t="s">
        <v>198</v>
      </c>
      <c r="Q4145" t="str">
        <f>VLOOKUP(KamstrupData[[#This Row],[IdLevel123]],'B-Business Capability'!B:L,10,FALSE)</f>
        <v>Order-to-Cash (O2C)</v>
      </c>
      <c r="R4145">
        <f>VLOOKUP(KamstrupData[[#This Row],[IdLevel123]],'B-Business Capability'!B:L,11,FALSE)</f>
        <v>108</v>
      </c>
      <c r="T4145" t="s">
        <v>1719</v>
      </c>
      <c r="U4145" t="str">
        <f>_xlfn.CONCAT(KamstrupData[[#This Row],[CountryCode]],"_",KamstrupData[[#This Row],[Business Area]],"_",KamstrupData[[#This Row],[DepartmentTeam]])</f>
        <v>ES10_ES_Sales &amp; Marketing_Sales</v>
      </c>
      <c r="V4145" t="str">
        <f>VLOOKUP(KamstrupData[[#This Row],[ORG_Concat]],'O-Organization'!F:H,3,FALSE)</f>
        <v>11008_ES10_Sales &amp; Marketing_ES_Sales &amp; Marketing_Sales</v>
      </c>
    </row>
    <row r="4146" spans="4:22">
      <c r="D4146" s="28" t="s">
        <v>223</v>
      </c>
      <c r="E4146" t="str">
        <f>VLOOKUP(D4146,'B-Business Capability'!B:H,5,FALSE)</f>
        <v>Sales</v>
      </c>
      <c r="F4146" t="str">
        <f>VLOOKUP(D4146,'B-Business Capability'!B:H,6,FALSE)</f>
        <v>Quotation, Order, and Contract Management</v>
      </c>
      <c r="G4146" t="str">
        <f>VLOOKUP(D4146,'B-Business Capability'!B:H,7,FALSE)</f>
        <v>Subscription order management</v>
      </c>
      <c r="I4146" t="s">
        <v>1718</v>
      </c>
      <c r="J4146" t="s">
        <v>1732</v>
      </c>
      <c r="K4146" t="s">
        <v>1275</v>
      </c>
      <c r="L4146" t="s">
        <v>148</v>
      </c>
      <c r="M4146" t="str">
        <f>VLOOKUP(L4146,'A-Applications'!B:D,3,FALSE)</f>
        <v>Oracle CPQ</v>
      </c>
      <c r="N4146" t="s">
        <v>53</v>
      </c>
      <c r="O4146" s="42" t="s">
        <v>66</v>
      </c>
      <c r="P4146" t="s">
        <v>198</v>
      </c>
      <c r="Q4146" t="str">
        <f>VLOOKUP(KamstrupData[[#This Row],[IdLevel123]],'B-Business Capability'!B:L,10,FALSE)</f>
        <v>Subscribtion-to-Pay (S2P)</v>
      </c>
      <c r="R4146">
        <f>VLOOKUP(KamstrupData[[#This Row],[IdLevel123]],'B-Business Capability'!B:L,11,FALSE)</f>
        <v>120</v>
      </c>
      <c r="T4146" t="s">
        <v>1719</v>
      </c>
      <c r="U4146" t="str">
        <f>_xlfn.CONCAT(KamstrupData[[#This Row],[CountryCode]],"_",KamstrupData[[#This Row],[Business Area]],"_",KamstrupData[[#This Row],[DepartmentTeam]])</f>
        <v>ES10_ES_Sales &amp; Marketing_Sales</v>
      </c>
      <c r="V4146" t="str">
        <f>VLOOKUP(KamstrupData[[#This Row],[ORG_Concat]],'O-Organization'!F:H,3,FALSE)</f>
        <v>11008_ES10_Sales &amp; Marketing_ES_Sales &amp; Marketing_Sales</v>
      </c>
    </row>
    <row r="4147" spans="4:22">
      <c r="D4147" s="28" t="s">
        <v>224</v>
      </c>
      <c r="E4147" t="str">
        <f>VLOOKUP(D4147,'B-Business Capability'!B:H,5,FALSE)</f>
        <v>Sales</v>
      </c>
      <c r="F4147" t="str">
        <f>VLOOKUP(D4147,'B-Business Capability'!B:H,6,FALSE)</f>
        <v>Quotation, Order, and Contract Management</v>
      </c>
      <c r="G4147" t="str">
        <f>VLOOKUP(D4147,'B-Business Capability'!B:H,7,FALSE)</f>
        <v>Variant configuration</v>
      </c>
      <c r="I4147" t="s">
        <v>1718</v>
      </c>
      <c r="J4147" t="s">
        <v>1732</v>
      </c>
      <c r="K4147" t="s">
        <v>1275</v>
      </c>
      <c r="L4147" t="s">
        <v>148</v>
      </c>
      <c r="M4147" t="str">
        <f>VLOOKUP(L4147,'A-Applications'!B:D,3,FALSE)</f>
        <v>Oracle CPQ</v>
      </c>
      <c r="N4147" t="s">
        <v>53</v>
      </c>
      <c r="O4147" s="42" t="s">
        <v>66</v>
      </c>
      <c r="P4147" t="s">
        <v>198</v>
      </c>
      <c r="Q4147" t="str">
        <f>VLOOKUP(KamstrupData[[#This Row],[IdLevel123]],'B-Business Capability'!B:L,10,FALSE)</f>
        <v>Order-to-Cash (O2C)</v>
      </c>
      <c r="R4147">
        <f>VLOOKUP(KamstrupData[[#This Row],[IdLevel123]],'B-Business Capability'!B:L,11,FALSE)</f>
        <v>109</v>
      </c>
      <c r="T4147" t="s">
        <v>1719</v>
      </c>
      <c r="U4147" t="str">
        <f>_xlfn.CONCAT(KamstrupData[[#This Row],[CountryCode]],"_",KamstrupData[[#This Row],[Business Area]],"_",KamstrupData[[#This Row],[DepartmentTeam]])</f>
        <v>ES10_ES_Sales &amp; Marketing_Sales</v>
      </c>
      <c r="V4147" t="str">
        <f>VLOOKUP(KamstrupData[[#This Row],[ORG_Concat]],'O-Organization'!F:H,3,FALSE)</f>
        <v>11008_ES10_Sales &amp; Marketing_ES_Sales &amp; Marketing_Sales</v>
      </c>
    </row>
    <row r="4148" spans="4:22">
      <c r="D4148" s="28" t="s">
        <v>225</v>
      </c>
      <c r="E4148" t="str">
        <f>VLOOKUP(D4148,'B-Business Capability'!B:H,5,FALSE)</f>
        <v>Sales</v>
      </c>
      <c r="F4148" t="str">
        <f>VLOOKUP(D4148,'B-Business Capability'!B:H,6,FALSE)</f>
        <v>Quotation, Order, and Contract Management</v>
      </c>
      <c r="G4148" t="str">
        <f>VLOOKUP(D4148,'B-Business Capability'!B:H,7,FALSE)</f>
        <v>Quote and order documents</v>
      </c>
      <c r="I4148" t="s">
        <v>1718</v>
      </c>
      <c r="J4148" t="s">
        <v>1732</v>
      </c>
      <c r="K4148" t="s">
        <v>1275</v>
      </c>
      <c r="L4148" t="s">
        <v>148</v>
      </c>
      <c r="M4148" t="str">
        <f>VLOOKUP(L4148,'A-Applications'!B:D,3,FALSE)</f>
        <v>Oracle CPQ</v>
      </c>
      <c r="N4148" t="s">
        <v>53</v>
      </c>
      <c r="O4148" s="42" t="s">
        <v>66</v>
      </c>
      <c r="P4148" t="s">
        <v>198</v>
      </c>
      <c r="Q4148" t="str">
        <f>VLOOKUP(KamstrupData[[#This Row],[IdLevel123]],'B-Business Capability'!B:L,10,FALSE)</f>
        <v>Order-to-Cash (O2C)</v>
      </c>
      <c r="R4148">
        <f>VLOOKUP(KamstrupData[[#This Row],[IdLevel123]],'B-Business Capability'!B:L,11,FALSE)</f>
        <v>130</v>
      </c>
      <c r="T4148" t="s">
        <v>1719</v>
      </c>
      <c r="U4148" t="str">
        <f>_xlfn.CONCAT(KamstrupData[[#This Row],[CountryCode]],"_",KamstrupData[[#This Row],[Business Area]],"_",KamstrupData[[#This Row],[DepartmentTeam]])</f>
        <v>ES10_ES_Sales &amp; Marketing_Sales</v>
      </c>
      <c r="V4148" t="str">
        <f>VLOOKUP(KamstrupData[[#This Row],[ORG_Concat]],'O-Organization'!F:H,3,FALSE)</f>
        <v>11008_ES10_Sales &amp; Marketing_ES_Sales &amp; Marketing_Sales</v>
      </c>
    </row>
    <row r="4149" spans="4:22">
      <c r="D4149" s="28" t="s">
        <v>104</v>
      </c>
      <c r="E4149" t="str">
        <f>VLOOKUP(D4149,'B-Business Capability'!B:H,5,FALSE)</f>
        <v>Finance</v>
      </c>
      <c r="F4149" t="str">
        <f>VLOOKUP(D4149,'B-Business Capability'!B:H,6,FALSE)</f>
        <v>Financial Planning &amp; Analysis</v>
      </c>
      <c r="G4149" t="str">
        <f>VLOOKUP(D4149,'B-Business Capability'!B:H,7,FALSE)</f>
        <v>Forecasting</v>
      </c>
      <c r="I4149" t="s">
        <v>1718</v>
      </c>
      <c r="J4149" t="s">
        <v>1732</v>
      </c>
      <c r="K4149" t="s">
        <v>1275</v>
      </c>
      <c r="L4149" t="s">
        <v>149</v>
      </c>
      <c r="M4149" t="str">
        <f>VLOOKUP(L4149,'A-Applications'!B:D,3,FALSE)</f>
        <v>SAP Analytics Cloud</v>
      </c>
      <c r="N4149" t="s">
        <v>53</v>
      </c>
      <c r="O4149" s="42" t="s">
        <v>54</v>
      </c>
      <c r="P4149" t="s">
        <v>67</v>
      </c>
      <c r="Q4149" t="str">
        <f>VLOOKUP(KamstrupData[[#This Row],[IdLevel123]],'B-Business Capability'!B:L,10,FALSE)</f>
        <v>N/A</v>
      </c>
      <c r="R4149">
        <f>VLOOKUP(KamstrupData[[#This Row],[IdLevel123]],'B-Business Capability'!B:L,11,FALSE)</f>
        <v>0</v>
      </c>
      <c r="T4149" t="s">
        <v>1736</v>
      </c>
      <c r="U4149" t="str">
        <f>_xlfn.CONCAT(KamstrupData[[#This Row],[CountryCode]],"_",KamstrupData[[#This Row],[Business Area]],"_",KamstrupData[[#This Row],[DepartmentTeam]])</f>
        <v>ES10_ES_Sales &amp; Marketing_Sales</v>
      </c>
      <c r="V4149" t="str">
        <f>VLOOKUP(KamstrupData[[#This Row],[ORG_Concat]],'O-Organization'!F:H,3,FALSE)</f>
        <v>11008_ES10_Sales &amp; Marketing_ES_Sales &amp; Marketing_Sales</v>
      </c>
    </row>
    <row r="4150" spans="4:22">
      <c r="D4150" s="28" t="s">
        <v>489</v>
      </c>
      <c r="E4150" t="str">
        <f>VLOOKUP(D4150,'B-Business Capability'!B:H,5,FALSE)</f>
        <v>Digital Platform and Operations</v>
      </c>
      <c r="F4150" t="str">
        <f>VLOOKUP(D4150,'B-Business Capability'!B:H,6,FALSE)</f>
        <v>Operations</v>
      </c>
      <c r="G4150" t="str">
        <f>VLOOKUP(D4150,'B-Business Capability'!B:H,7,FALSE)</f>
        <v>Network &amp; Connectivity</v>
      </c>
      <c r="I4150" t="s">
        <v>1718</v>
      </c>
      <c r="J4150" t="s">
        <v>1732</v>
      </c>
      <c r="K4150" t="s">
        <v>1275</v>
      </c>
      <c r="L4150" t="s">
        <v>459</v>
      </c>
      <c r="M4150" t="str">
        <f>VLOOKUP(L4150,'A-Applications'!B:D,3,FALSE)</f>
        <v>Cisco VPN</v>
      </c>
      <c r="N4150" t="s">
        <v>53</v>
      </c>
      <c r="O4150" s="42" t="s">
        <v>62</v>
      </c>
      <c r="Q4150" t="str">
        <f>VLOOKUP(KamstrupData[[#This Row],[IdLevel123]],'B-Business Capability'!B:L,10,FALSE)</f>
        <v>N/A</v>
      </c>
      <c r="R4150">
        <f>VLOOKUP(KamstrupData[[#This Row],[IdLevel123]],'B-Business Capability'!B:L,11,FALSE)</f>
        <v>0</v>
      </c>
      <c r="T4150" t="s">
        <v>1737</v>
      </c>
      <c r="U4150" t="str">
        <f>_xlfn.CONCAT(KamstrupData[[#This Row],[CountryCode]],"_",KamstrupData[[#This Row],[Business Area]],"_",KamstrupData[[#This Row],[DepartmentTeam]])</f>
        <v>ES10_ES_Sales &amp; Marketing_Sales</v>
      </c>
      <c r="V4150" t="str">
        <f>VLOOKUP(KamstrupData[[#This Row],[ORG_Concat]],'O-Organization'!F:H,3,FALSE)</f>
        <v>11008_ES10_Sales &amp; Marketing_ES_Sales &amp; Marketing_Sales</v>
      </c>
    </row>
    <row r="4151" spans="4:22">
      <c r="D4151" s="28" t="s">
        <v>95</v>
      </c>
      <c r="E4151" t="str">
        <f>VLOOKUP(D4151,'B-Business Capability'!B:H,5,FALSE)</f>
        <v>Not mapped to capability</v>
      </c>
      <c r="F4151">
        <f>VLOOKUP(D4151,'B-Business Capability'!B:H,6,FALSE)</f>
        <v>0</v>
      </c>
      <c r="G4151">
        <f>VLOOKUP(D4151,'B-Business Capability'!B:H,7,FALSE)</f>
        <v>0</v>
      </c>
      <c r="I4151" t="s">
        <v>1718</v>
      </c>
      <c r="J4151" t="s">
        <v>1732</v>
      </c>
      <c r="K4151" t="s">
        <v>1275</v>
      </c>
      <c r="L4151" t="s">
        <v>228</v>
      </c>
      <c r="M4151" t="str">
        <f>VLOOKUP(L4151,'A-Applications'!B:D,3,FALSE)</f>
        <v>Stardock Fences</v>
      </c>
      <c r="N4151" t="s">
        <v>53</v>
      </c>
      <c r="O4151" s="42" t="s">
        <v>62</v>
      </c>
      <c r="Q4151" t="str">
        <f>VLOOKUP(KamstrupData[[#This Row],[IdLevel123]],'B-Business Capability'!B:L,10,FALSE)</f>
        <v>N/A</v>
      </c>
      <c r="R4151">
        <f>VLOOKUP(KamstrupData[[#This Row],[IdLevel123]],'B-Business Capability'!B:L,11,FALSE)</f>
        <v>0</v>
      </c>
      <c r="T4151" t="s">
        <v>1738</v>
      </c>
      <c r="U4151" t="str">
        <f>_xlfn.CONCAT(KamstrupData[[#This Row],[CountryCode]],"_",KamstrupData[[#This Row],[Business Area]],"_",KamstrupData[[#This Row],[DepartmentTeam]])</f>
        <v>ES10_ES_Sales &amp; Marketing_Sales</v>
      </c>
      <c r="V4151" t="str">
        <f>VLOOKUP(KamstrupData[[#This Row],[ORG_Concat]],'O-Organization'!F:H,3,FALSE)</f>
        <v>11008_ES10_Sales &amp; Marketing_ES_Sales &amp; Marketing_Sales</v>
      </c>
    </row>
    <row r="4152" spans="4:22">
      <c r="D4152" t="s">
        <v>49</v>
      </c>
      <c r="E4152" t="str">
        <f>VLOOKUP(D4152,'B-Business Capability'!B:H,5,FALSE)</f>
        <v>All</v>
      </c>
      <c r="F4152">
        <f>VLOOKUP(D4152,'B-Business Capability'!B:H,6,FALSE)</f>
        <v>0</v>
      </c>
      <c r="G4152">
        <f>VLOOKUP(D4152,'B-Business Capability'!B:H,7,FALSE)</f>
        <v>0</v>
      </c>
      <c r="I4152" t="s">
        <v>1739</v>
      </c>
      <c r="J4152" t="s">
        <v>51</v>
      </c>
      <c r="L4152" t="s">
        <v>52</v>
      </c>
      <c r="M4152" t="str">
        <f>VLOOKUP(L4152,'A-Applications'!B:D,3,FALSE)</f>
        <v>Microsoft Teams</v>
      </c>
      <c r="N4152" t="s">
        <v>53</v>
      </c>
      <c r="O4152" s="42" t="s">
        <v>54</v>
      </c>
      <c r="P4152" t="s">
        <v>55</v>
      </c>
      <c r="Q4152" t="str">
        <f>VLOOKUP(KamstrupData[[#This Row],[IdLevel123]],'B-Business Capability'!B:L,10,FALSE)</f>
        <v>N/A</v>
      </c>
      <c r="R4152">
        <f>VLOOKUP(KamstrupData[[#This Row],[IdLevel123]],'B-Business Capability'!B:L,11,FALSE)</f>
        <v>0</v>
      </c>
      <c r="U4152" t="str">
        <f>_xlfn.CONCAT(KamstrupData[[#This Row],[CountryCode]],"_",KamstrupData[[#This Row],[Business Area]],"_",KamstrupData[[#This Row],[DepartmentTeam]])</f>
        <v>FI10_All_</v>
      </c>
      <c r="V4152" t="str">
        <f>VLOOKUP(KamstrupData[[#This Row],[ORG_Concat]],'O-Organization'!F:H,3,FALSE)</f>
        <v>11153_FI10_All_All_</v>
      </c>
    </row>
    <row r="4153" spans="4:22">
      <c r="D4153" t="s">
        <v>49</v>
      </c>
      <c r="E4153" t="str">
        <f>VLOOKUP(D4153,'B-Business Capability'!B:H,5,FALSE)</f>
        <v>All</v>
      </c>
      <c r="F4153">
        <f>VLOOKUP(D4153,'B-Business Capability'!B:H,6,FALSE)</f>
        <v>0</v>
      </c>
      <c r="G4153">
        <f>VLOOKUP(D4153,'B-Business Capability'!B:H,7,FALSE)</f>
        <v>0</v>
      </c>
      <c r="I4153" t="s">
        <v>1739</v>
      </c>
      <c r="J4153" t="s">
        <v>51</v>
      </c>
      <c r="L4153" t="s">
        <v>56</v>
      </c>
      <c r="M4153" t="str">
        <f>VLOOKUP(L4153,'A-Applications'!B:D,3,FALSE)</f>
        <v>OneDrive</v>
      </c>
      <c r="N4153" t="s">
        <v>53</v>
      </c>
      <c r="O4153" s="42" t="s">
        <v>54</v>
      </c>
      <c r="P4153" t="s">
        <v>55</v>
      </c>
      <c r="Q4153" t="str">
        <f>VLOOKUP(KamstrupData[[#This Row],[IdLevel123]],'B-Business Capability'!B:L,10,FALSE)</f>
        <v>N/A</v>
      </c>
      <c r="R4153">
        <f>VLOOKUP(KamstrupData[[#This Row],[IdLevel123]],'B-Business Capability'!B:L,11,FALSE)</f>
        <v>0</v>
      </c>
      <c r="U4153" t="str">
        <f>_xlfn.CONCAT(KamstrupData[[#This Row],[CountryCode]],"_",KamstrupData[[#This Row],[Business Area]],"_",KamstrupData[[#This Row],[DepartmentTeam]])</f>
        <v>FI10_All_</v>
      </c>
      <c r="V4153" t="str">
        <f>VLOOKUP(KamstrupData[[#This Row],[ORG_Concat]],'O-Organization'!F:H,3,FALSE)</f>
        <v>11153_FI10_All_All_</v>
      </c>
    </row>
    <row r="4154" spans="4:22">
      <c r="D4154" t="s">
        <v>49</v>
      </c>
      <c r="E4154" t="str">
        <f>VLOOKUP(D4154,'B-Business Capability'!B:H,5,FALSE)</f>
        <v>All</v>
      </c>
      <c r="F4154">
        <f>VLOOKUP(D4154,'B-Business Capability'!B:H,6,FALSE)</f>
        <v>0</v>
      </c>
      <c r="G4154">
        <f>VLOOKUP(D4154,'B-Business Capability'!B:H,7,FALSE)</f>
        <v>0</v>
      </c>
      <c r="I4154" t="s">
        <v>1739</v>
      </c>
      <c r="J4154" t="s">
        <v>51</v>
      </c>
      <c r="L4154" t="s">
        <v>57</v>
      </c>
      <c r="M4154" t="str">
        <f>VLOOKUP(L4154,'A-Applications'!B:D,3,FALSE)</f>
        <v>Microsoft Word</v>
      </c>
      <c r="N4154" t="s">
        <v>53</v>
      </c>
      <c r="O4154" s="42" t="s">
        <v>54</v>
      </c>
      <c r="P4154" t="s">
        <v>55</v>
      </c>
      <c r="Q4154" t="str">
        <f>VLOOKUP(KamstrupData[[#This Row],[IdLevel123]],'B-Business Capability'!B:L,10,FALSE)</f>
        <v>N/A</v>
      </c>
      <c r="R4154">
        <f>VLOOKUP(KamstrupData[[#This Row],[IdLevel123]],'B-Business Capability'!B:L,11,FALSE)</f>
        <v>0</v>
      </c>
      <c r="U4154" t="str">
        <f>_xlfn.CONCAT(KamstrupData[[#This Row],[CountryCode]],"_",KamstrupData[[#This Row],[Business Area]],"_",KamstrupData[[#This Row],[DepartmentTeam]])</f>
        <v>FI10_All_</v>
      </c>
      <c r="V4154" t="str">
        <f>VLOOKUP(KamstrupData[[#This Row],[ORG_Concat]],'O-Organization'!F:H,3,FALSE)</f>
        <v>11153_FI10_All_All_</v>
      </c>
    </row>
    <row r="4155" spans="4:22">
      <c r="D4155" t="s">
        <v>49</v>
      </c>
      <c r="E4155" t="str">
        <f>VLOOKUP(D4155,'B-Business Capability'!B:H,5,FALSE)</f>
        <v>All</v>
      </c>
      <c r="F4155">
        <f>VLOOKUP(D4155,'B-Business Capability'!B:H,6,FALSE)</f>
        <v>0</v>
      </c>
      <c r="G4155">
        <f>VLOOKUP(D4155,'B-Business Capability'!B:H,7,FALSE)</f>
        <v>0</v>
      </c>
      <c r="I4155" t="s">
        <v>1739</v>
      </c>
      <c r="J4155" t="s">
        <v>51</v>
      </c>
      <c r="L4155" t="s">
        <v>58</v>
      </c>
      <c r="M4155" t="str">
        <f>VLOOKUP(L4155,'A-Applications'!B:D,3,FALSE)</f>
        <v>Microsoft Excel</v>
      </c>
      <c r="N4155" t="s">
        <v>53</v>
      </c>
      <c r="O4155" s="42" t="s">
        <v>54</v>
      </c>
      <c r="P4155" t="s">
        <v>55</v>
      </c>
      <c r="Q4155" t="str">
        <f>VLOOKUP(KamstrupData[[#This Row],[IdLevel123]],'B-Business Capability'!B:L,10,FALSE)</f>
        <v>N/A</v>
      </c>
      <c r="R4155">
        <f>VLOOKUP(KamstrupData[[#This Row],[IdLevel123]],'B-Business Capability'!B:L,11,FALSE)</f>
        <v>0</v>
      </c>
      <c r="U4155" t="str">
        <f>_xlfn.CONCAT(KamstrupData[[#This Row],[CountryCode]],"_",KamstrupData[[#This Row],[Business Area]],"_",KamstrupData[[#This Row],[DepartmentTeam]])</f>
        <v>FI10_All_</v>
      </c>
      <c r="V4155" t="str">
        <f>VLOOKUP(KamstrupData[[#This Row],[ORG_Concat]],'O-Organization'!F:H,3,FALSE)</f>
        <v>11153_FI10_All_All_</v>
      </c>
    </row>
    <row r="4156" spans="4:22">
      <c r="D4156" t="s">
        <v>49</v>
      </c>
      <c r="E4156" t="str">
        <f>VLOOKUP(D4156,'B-Business Capability'!B:H,5,FALSE)</f>
        <v>All</v>
      </c>
      <c r="F4156">
        <f>VLOOKUP(D4156,'B-Business Capability'!B:H,6,FALSE)</f>
        <v>0</v>
      </c>
      <c r="G4156">
        <f>VLOOKUP(D4156,'B-Business Capability'!B:H,7,FALSE)</f>
        <v>0</v>
      </c>
      <c r="I4156" t="s">
        <v>1739</v>
      </c>
      <c r="J4156" t="s">
        <v>51</v>
      </c>
      <c r="L4156" t="s">
        <v>59</v>
      </c>
      <c r="M4156" t="str">
        <f>VLOOKUP(L4156,'A-Applications'!B:D,3,FALSE)</f>
        <v>Microsoft Power Point</v>
      </c>
      <c r="N4156" t="s">
        <v>53</v>
      </c>
      <c r="O4156" s="42" t="s">
        <v>54</v>
      </c>
      <c r="P4156" t="s">
        <v>55</v>
      </c>
      <c r="Q4156" t="str">
        <f>VLOOKUP(KamstrupData[[#This Row],[IdLevel123]],'B-Business Capability'!B:L,10,FALSE)</f>
        <v>N/A</v>
      </c>
      <c r="R4156">
        <f>VLOOKUP(KamstrupData[[#This Row],[IdLevel123]],'B-Business Capability'!B:L,11,FALSE)</f>
        <v>0</v>
      </c>
      <c r="U4156" t="str">
        <f>_xlfn.CONCAT(KamstrupData[[#This Row],[CountryCode]],"_",KamstrupData[[#This Row],[Business Area]],"_",KamstrupData[[#This Row],[DepartmentTeam]])</f>
        <v>FI10_All_</v>
      </c>
      <c r="V4156" t="str">
        <f>VLOOKUP(KamstrupData[[#This Row],[ORG_Concat]],'O-Organization'!F:H,3,FALSE)</f>
        <v>11153_FI10_All_All_</v>
      </c>
    </row>
    <row r="4157" spans="4:22">
      <c r="D4157" t="s">
        <v>49</v>
      </c>
      <c r="E4157" t="str">
        <f>VLOOKUP(D4157,'B-Business Capability'!B:H,5,FALSE)</f>
        <v>All</v>
      </c>
      <c r="F4157">
        <f>VLOOKUP(D4157,'B-Business Capability'!B:H,6,FALSE)</f>
        <v>0</v>
      </c>
      <c r="G4157">
        <f>VLOOKUP(D4157,'B-Business Capability'!B:H,7,FALSE)</f>
        <v>0</v>
      </c>
      <c r="I4157" t="s">
        <v>1739</v>
      </c>
      <c r="J4157" t="s">
        <v>51</v>
      </c>
      <c r="L4157" t="s">
        <v>60</v>
      </c>
      <c r="M4157" t="str">
        <f>VLOOKUP(L4157,'A-Applications'!B:D,3,FALSE)</f>
        <v>Microsoft Outlook</v>
      </c>
      <c r="N4157" t="s">
        <v>53</v>
      </c>
      <c r="O4157" s="42" t="s">
        <v>54</v>
      </c>
      <c r="P4157" t="s">
        <v>55</v>
      </c>
      <c r="Q4157" t="str">
        <f>VLOOKUP(KamstrupData[[#This Row],[IdLevel123]],'B-Business Capability'!B:L,10,FALSE)</f>
        <v>N/A</v>
      </c>
      <c r="R4157">
        <f>VLOOKUP(KamstrupData[[#This Row],[IdLevel123]],'B-Business Capability'!B:L,11,FALSE)</f>
        <v>0</v>
      </c>
      <c r="U4157" t="str">
        <f>_xlfn.CONCAT(KamstrupData[[#This Row],[CountryCode]],"_",KamstrupData[[#This Row],[Business Area]],"_",KamstrupData[[#This Row],[DepartmentTeam]])</f>
        <v>FI10_All_</v>
      </c>
      <c r="V4157" t="str">
        <f>VLOOKUP(KamstrupData[[#This Row],[ORG_Concat]],'O-Organization'!F:H,3,FALSE)</f>
        <v>11153_FI10_All_All_</v>
      </c>
    </row>
    <row r="4158" spans="4:22">
      <c r="D4158" t="s">
        <v>49</v>
      </c>
      <c r="E4158" t="str">
        <f>VLOOKUP(D4158,'B-Business Capability'!B:H,5,FALSE)</f>
        <v>All</v>
      </c>
      <c r="F4158">
        <f>VLOOKUP(D4158,'B-Business Capability'!B:H,6,FALSE)</f>
        <v>0</v>
      </c>
      <c r="G4158">
        <f>VLOOKUP(D4158,'B-Business Capability'!B:H,7,FALSE)</f>
        <v>0</v>
      </c>
      <c r="I4158" t="s">
        <v>1739</v>
      </c>
      <c r="J4158" t="s">
        <v>51</v>
      </c>
      <c r="L4158" t="s">
        <v>61</v>
      </c>
      <c r="M4158" t="str">
        <f>VLOOKUP(L4158,'A-Applications'!B:D,3,FALSE)</f>
        <v>Microsoft OneNote</v>
      </c>
      <c r="N4158" t="s">
        <v>53</v>
      </c>
      <c r="O4158" s="42" t="s">
        <v>62</v>
      </c>
      <c r="P4158" t="s">
        <v>55</v>
      </c>
      <c r="Q4158" t="str">
        <f>VLOOKUP(KamstrupData[[#This Row],[IdLevel123]],'B-Business Capability'!B:L,10,FALSE)</f>
        <v>N/A</v>
      </c>
      <c r="R4158">
        <f>VLOOKUP(KamstrupData[[#This Row],[IdLevel123]],'B-Business Capability'!B:L,11,FALSE)</f>
        <v>0</v>
      </c>
      <c r="U4158" t="str">
        <f>_xlfn.CONCAT(KamstrupData[[#This Row],[CountryCode]],"_",KamstrupData[[#This Row],[Business Area]],"_",KamstrupData[[#This Row],[DepartmentTeam]])</f>
        <v>FI10_All_</v>
      </c>
      <c r="V4158" t="str">
        <f>VLOOKUP(KamstrupData[[#This Row],[ORG_Concat]],'O-Organization'!F:H,3,FALSE)</f>
        <v>11153_FI10_All_All_</v>
      </c>
    </row>
    <row r="4159" spans="4:22">
      <c r="D4159" t="s">
        <v>90</v>
      </c>
      <c r="E4159" t="str">
        <f>VLOOKUP(D4159,'B-Business Capability'!B:H,5,FALSE)</f>
        <v>Customer Service</v>
      </c>
      <c r="F4159" t="str">
        <f>VLOOKUP(D4159,'B-Business Capability'!B:H,6,FALSE)</f>
        <v>Customer Service and Support</v>
      </c>
      <c r="G4159">
        <f>VLOOKUP(D4159,'B-Business Capability'!B:H,7,FALSE)</f>
        <v>0</v>
      </c>
      <c r="I4159" t="s">
        <v>1739</v>
      </c>
      <c r="J4159" t="s">
        <v>1740</v>
      </c>
      <c r="L4159" t="s">
        <v>91</v>
      </c>
      <c r="M4159" t="str">
        <f>VLOOKUP(L4159,'A-Applications'!B:D,3,FALSE)</f>
        <v>flonidan</v>
      </c>
      <c r="O4159" s="42"/>
      <c r="P4159" t="s">
        <v>79</v>
      </c>
      <c r="Q4159" t="str">
        <f>VLOOKUP(KamstrupData[[#This Row],[IdLevel123]],'B-Business Capability'!B:L,10,FALSE)</f>
        <v>Customer Service and Support</v>
      </c>
      <c r="R4159">
        <f>VLOOKUP(KamstrupData[[#This Row],[IdLevel123]],'B-Business Capability'!B:L,11,FALSE)</f>
        <v>0</v>
      </c>
      <c r="U4159" t="str">
        <f>_xlfn.CONCAT(KamstrupData[[#This Row],[CountryCode]],"_",KamstrupData[[#This Row],[Business Area]],"_",KamstrupData[[#This Row],[DepartmentTeam]])</f>
        <v>FI10_Customer Services_</v>
      </c>
      <c r="V4159" t="str">
        <f>VLOOKUP(KamstrupData[[#This Row],[ORG_Concat]],'O-Organization'!F:H,3,FALSE)</f>
        <v>11027_FI10_Customer Service_Customer Services_</v>
      </c>
    </row>
    <row r="4160" spans="4:22">
      <c r="D4160" t="s">
        <v>68</v>
      </c>
      <c r="E4160" t="str">
        <f>VLOOKUP(D4160,'B-Business Capability'!B:H,5,FALSE)</f>
        <v>Finance</v>
      </c>
      <c r="F4160" t="str">
        <f>VLOOKUP(D4160,'B-Business Capability'!B:H,6,FALSE)</f>
        <v>Settlements &amp; Payments</v>
      </c>
      <c r="G4160" t="str">
        <f>VLOOKUP(D4160,'B-Business Capability'!B:H,7,FALSE)</f>
        <v>Account Payables</v>
      </c>
      <c r="I4160" t="s">
        <v>1739</v>
      </c>
      <c r="J4160" t="s">
        <v>1741</v>
      </c>
      <c r="L4160" t="s">
        <v>65</v>
      </c>
      <c r="M4160" t="str">
        <f>VLOOKUP(L4160,'A-Applications'!B:D,3,FALSE)</f>
        <v>IFS ERP</v>
      </c>
      <c r="N4160" t="s">
        <v>53</v>
      </c>
      <c r="O4160" s="42" t="s">
        <v>62</v>
      </c>
      <c r="P4160" t="s">
        <v>70</v>
      </c>
      <c r="Q4160" t="str">
        <f>VLOOKUP(KamstrupData[[#This Row],[IdLevel123]],'B-Business Capability'!B:L,10,FALSE)</f>
        <v>Procure-to-Pay (P2P)</v>
      </c>
      <c r="R4160">
        <f>VLOOKUP(KamstrupData[[#This Row],[IdLevel123]],'B-Business Capability'!B:L,11,FALSE)</f>
        <v>500</v>
      </c>
      <c r="U4160" t="str">
        <f>_xlfn.CONCAT(KamstrupData[[#This Row],[CountryCode]],"_",KamstrupData[[#This Row],[Business Area]],"_",KamstrupData[[#This Row],[DepartmentTeam]])</f>
        <v>FI10_FI_Finance_</v>
      </c>
      <c r="V4160" t="str">
        <f>VLOOKUP(KamstrupData[[#This Row],[ORG_Concat]],'O-Organization'!F:H,3,FALSE)</f>
        <v>11069_FI10_Finance_FI_Finance_</v>
      </c>
    </row>
    <row r="4161" spans="4:22">
      <c r="D4161" t="s">
        <v>68</v>
      </c>
      <c r="E4161" t="str">
        <f>VLOOKUP(D4161,'B-Business Capability'!B:H,5,FALSE)</f>
        <v>Finance</v>
      </c>
      <c r="F4161" t="str">
        <f>VLOOKUP(D4161,'B-Business Capability'!B:H,6,FALSE)</f>
        <v>Settlements &amp; Payments</v>
      </c>
      <c r="G4161" t="str">
        <f>VLOOKUP(D4161,'B-Business Capability'!B:H,7,FALSE)</f>
        <v>Account Payables</v>
      </c>
      <c r="I4161" t="s">
        <v>1739</v>
      </c>
      <c r="J4161" t="s">
        <v>1741</v>
      </c>
      <c r="L4161" t="s">
        <v>805</v>
      </c>
      <c r="M4161" t="str">
        <f>VLOOKUP(L4161,'A-Applications'!B:D,3,FALSE)</f>
        <v>Danske Direct</v>
      </c>
      <c r="N4161" t="s">
        <v>53</v>
      </c>
      <c r="O4161" s="42"/>
      <c r="P4161" t="s">
        <v>70</v>
      </c>
      <c r="Q4161" t="str">
        <f>VLOOKUP(KamstrupData[[#This Row],[IdLevel123]],'B-Business Capability'!B:L,10,FALSE)</f>
        <v>Procure-to-Pay (P2P)</v>
      </c>
      <c r="R4161">
        <f>VLOOKUP(KamstrupData[[#This Row],[IdLevel123]],'B-Business Capability'!B:L,11,FALSE)</f>
        <v>500</v>
      </c>
      <c r="U4161" t="str">
        <f>_xlfn.CONCAT(KamstrupData[[#This Row],[CountryCode]],"_",KamstrupData[[#This Row],[Business Area]],"_",KamstrupData[[#This Row],[DepartmentTeam]])</f>
        <v>FI10_FI_Finance_</v>
      </c>
      <c r="V4161" t="str">
        <f>VLOOKUP(KamstrupData[[#This Row],[ORG_Concat]],'O-Organization'!F:H,3,FALSE)</f>
        <v>11069_FI10_Finance_FI_Finance_</v>
      </c>
    </row>
    <row r="4162" spans="4:22">
      <c r="D4162" t="s">
        <v>72</v>
      </c>
      <c r="E4162" t="str">
        <f>VLOOKUP(D4162,'B-Business Capability'!B:H,5,FALSE)</f>
        <v>Finance</v>
      </c>
      <c r="F4162" t="str">
        <f>VLOOKUP(D4162,'B-Business Capability'!B:H,6,FALSE)</f>
        <v>Accounting</v>
      </c>
      <c r="G4162" t="str">
        <f>VLOOKUP(D4162,'B-Business Capability'!B:H,7,FALSE)</f>
        <v>Accounts Recievabel</v>
      </c>
      <c r="I4162" t="s">
        <v>1739</v>
      </c>
      <c r="J4162" t="s">
        <v>1741</v>
      </c>
      <c r="L4162" t="s">
        <v>805</v>
      </c>
      <c r="M4162" t="str">
        <f>VLOOKUP(L4162,'A-Applications'!B:D,3,FALSE)</f>
        <v>Danske Direct</v>
      </c>
      <c r="N4162" t="s">
        <v>53</v>
      </c>
      <c r="O4162" s="42"/>
      <c r="P4162" t="s">
        <v>73</v>
      </c>
      <c r="Q4162" t="str">
        <f>VLOOKUP(KamstrupData[[#This Row],[IdLevel123]],'B-Business Capability'!B:L,10,FALSE)</f>
        <v>N/A</v>
      </c>
      <c r="R4162">
        <f>VLOOKUP(KamstrupData[[#This Row],[IdLevel123]],'B-Business Capability'!B:L,11,FALSE)</f>
        <v>0</v>
      </c>
      <c r="U4162" t="str">
        <f>_xlfn.CONCAT(KamstrupData[[#This Row],[CountryCode]],"_",KamstrupData[[#This Row],[Business Area]],"_",KamstrupData[[#This Row],[DepartmentTeam]])</f>
        <v>FI10_FI_Finance_</v>
      </c>
      <c r="V4162" t="str">
        <f>VLOOKUP(KamstrupData[[#This Row],[ORG_Concat]],'O-Organization'!F:H,3,FALSE)</f>
        <v>11069_FI10_Finance_FI_Finance_</v>
      </c>
    </row>
    <row r="4163" spans="4:22">
      <c r="D4163" t="s">
        <v>68</v>
      </c>
      <c r="E4163" t="str">
        <f>VLOOKUP(D4163,'B-Business Capability'!B:H,5,FALSE)</f>
        <v>Finance</v>
      </c>
      <c r="F4163" t="str">
        <f>VLOOKUP(D4163,'B-Business Capability'!B:H,6,FALSE)</f>
        <v>Settlements &amp; Payments</v>
      </c>
      <c r="G4163" t="str">
        <f>VLOOKUP(D4163,'B-Business Capability'!B:H,7,FALSE)</f>
        <v>Account Payables</v>
      </c>
      <c r="I4163" t="s">
        <v>1739</v>
      </c>
      <c r="J4163" t="s">
        <v>1741</v>
      </c>
      <c r="L4163" t="s">
        <v>71</v>
      </c>
      <c r="M4163" t="str">
        <f>VLOOKUP(L4163,'A-Applications'!B:D,3,FALSE)</f>
        <v>VIES</v>
      </c>
      <c r="N4163" t="s">
        <v>53</v>
      </c>
      <c r="O4163" s="42"/>
      <c r="P4163" t="s">
        <v>70</v>
      </c>
      <c r="Q4163" t="str">
        <f>VLOOKUP(KamstrupData[[#This Row],[IdLevel123]],'B-Business Capability'!B:L,10,FALSE)</f>
        <v>Procure-to-Pay (P2P)</v>
      </c>
      <c r="R4163">
        <f>VLOOKUP(KamstrupData[[#This Row],[IdLevel123]],'B-Business Capability'!B:L,11,FALSE)</f>
        <v>500</v>
      </c>
      <c r="U4163" t="str">
        <f>_xlfn.CONCAT(KamstrupData[[#This Row],[CountryCode]],"_",KamstrupData[[#This Row],[Business Area]],"_",KamstrupData[[#This Row],[DepartmentTeam]])</f>
        <v>FI10_FI_Finance_</v>
      </c>
      <c r="V4163" t="str">
        <f>VLOOKUP(KamstrupData[[#This Row],[ORG_Concat]],'O-Organization'!F:H,3,FALSE)</f>
        <v>11069_FI10_Finance_FI_Finance_</v>
      </c>
    </row>
    <row r="4164" spans="4:22">
      <c r="D4164" t="s">
        <v>72</v>
      </c>
      <c r="E4164" t="str">
        <f>VLOOKUP(D4164,'B-Business Capability'!B:H,5,FALSE)</f>
        <v>Finance</v>
      </c>
      <c r="F4164" t="str">
        <f>VLOOKUP(D4164,'B-Business Capability'!B:H,6,FALSE)</f>
        <v>Accounting</v>
      </c>
      <c r="G4164" t="str">
        <f>VLOOKUP(D4164,'B-Business Capability'!B:H,7,FALSE)</f>
        <v>Accounts Recievabel</v>
      </c>
      <c r="I4164" t="s">
        <v>1739</v>
      </c>
      <c r="J4164" t="s">
        <v>1741</v>
      </c>
      <c r="L4164" t="s">
        <v>71</v>
      </c>
      <c r="M4164" t="str">
        <f>VLOOKUP(L4164,'A-Applications'!B:D,3,FALSE)</f>
        <v>VIES</v>
      </c>
      <c r="N4164" t="s">
        <v>53</v>
      </c>
      <c r="O4164" s="42"/>
      <c r="P4164" t="s">
        <v>73</v>
      </c>
      <c r="Q4164" t="str">
        <f>VLOOKUP(KamstrupData[[#This Row],[IdLevel123]],'B-Business Capability'!B:L,10,FALSE)</f>
        <v>N/A</v>
      </c>
      <c r="R4164">
        <f>VLOOKUP(KamstrupData[[#This Row],[IdLevel123]],'B-Business Capability'!B:L,11,FALSE)</f>
        <v>0</v>
      </c>
      <c r="U4164" t="str">
        <f>_xlfn.CONCAT(KamstrupData[[#This Row],[CountryCode]],"_",KamstrupData[[#This Row],[Business Area]],"_",KamstrupData[[#This Row],[DepartmentTeam]])</f>
        <v>FI10_FI_Finance_</v>
      </c>
      <c r="V4164" t="str">
        <f>VLOOKUP(KamstrupData[[#This Row],[ORG_Concat]],'O-Organization'!F:H,3,FALSE)</f>
        <v>11069_FI10_Finance_FI_Finance_</v>
      </c>
    </row>
    <row r="4165" spans="4:22">
      <c r="D4165" t="s">
        <v>415</v>
      </c>
      <c r="E4165" t="str">
        <f>VLOOKUP(D4165,'B-Business Capability'!B:H,5,FALSE)</f>
        <v>Finance</v>
      </c>
      <c r="F4165">
        <f>VLOOKUP(D4165,'B-Business Capability'!B:H,6,FALSE)</f>
        <v>0</v>
      </c>
      <c r="G4165">
        <f>VLOOKUP(D4165,'B-Business Capability'!B:H,7,FALSE)</f>
        <v>0</v>
      </c>
      <c r="I4165" t="s">
        <v>1739</v>
      </c>
      <c r="J4165" t="s">
        <v>1741</v>
      </c>
      <c r="L4165" t="s">
        <v>806</v>
      </c>
      <c r="M4165" t="str">
        <f>VLOOKUP(L4165,'A-Applications'!B:D,3,FALSE)</f>
        <v>Adra</v>
      </c>
      <c r="N4165" t="s">
        <v>53</v>
      </c>
      <c r="O4165" s="42" t="s">
        <v>54</v>
      </c>
      <c r="P4165" t="s">
        <v>793</v>
      </c>
      <c r="Q4165" t="str">
        <f>VLOOKUP(KamstrupData[[#This Row],[IdLevel123]],'B-Business Capability'!B:L,10,FALSE)</f>
        <v>N/A</v>
      </c>
      <c r="R4165">
        <f>VLOOKUP(KamstrupData[[#This Row],[IdLevel123]],'B-Business Capability'!B:L,11,FALSE)</f>
        <v>0</v>
      </c>
      <c r="U4165" t="str">
        <f>_xlfn.CONCAT(KamstrupData[[#This Row],[CountryCode]],"_",KamstrupData[[#This Row],[Business Area]],"_",KamstrupData[[#This Row],[DepartmentTeam]])</f>
        <v>FI10_FI_Finance_</v>
      </c>
      <c r="V4165" t="str">
        <f>VLOOKUP(KamstrupData[[#This Row],[ORG_Concat]],'O-Organization'!F:H,3,FALSE)</f>
        <v>11069_FI10_Finance_FI_Finance_</v>
      </c>
    </row>
    <row r="4166" spans="4:22">
      <c r="D4166" s="28" t="s">
        <v>119</v>
      </c>
      <c r="E4166" t="str">
        <f>VLOOKUP(D4166,'B-Business Capability'!B:H,5,FALSE)</f>
        <v>Finance</v>
      </c>
      <c r="F4166" t="str">
        <f>VLOOKUP(D4166,'B-Business Capability'!B:H,6,FALSE)</f>
        <v>Settlements &amp; Payments</v>
      </c>
      <c r="G4166" t="str">
        <f>VLOOKUP(D4166,'B-Business Capability'!B:H,7,FALSE)</f>
        <v>Travel &amp; Expense Management</v>
      </c>
      <c r="I4166" t="s">
        <v>1739</v>
      </c>
      <c r="J4166" t="s">
        <v>1741</v>
      </c>
      <c r="L4166" t="s">
        <v>1742</v>
      </c>
      <c r="M4166" t="str">
        <f>VLOOKUP(L4166,'A-Applications'!B:D,3,FALSE)</f>
        <v>MyBusiness</v>
      </c>
      <c r="O4166" s="42"/>
      <c r="Q4166" t="str">
        <f>VLOOKUP(KamstrupData[[#This Row],[IdLevel123]],'B-Business Capability'!B:L,10,FALSE)</f>
        <v>Hire-to-Retire (H2R)</v>
      </c>
      <c r="R4166">
        <f>VLOOKUP(KamstrupData[[#This Row],[IdLevel123]],'B-Business Capability'!B:L,11,FALSE)</f>
        <v>750</v>
      </c>
      <c r="U4166" t="str">
        <f>_xlfn.CONCAT(KamstrupData[[#This Row],[CountryCode]],"_",KamstrupData[[#This Row],[Business Area]],"_",KamstrupData[[#This Row],[DepartmentTeam]])</f>
        <v>FI10_FI_Finance_</v>
      </c>
      <c r="V4166" t="str">
        <f>VLOOKUP(KamstrupData[[#This Row],[ORG_Concat]],'O-Organization'!F:H,3,FALSE)</f>
        <v>11069_FI10_Finance_FI_Finance_</v>
      </c>
    </row>
    <row r="4167" spans="4:22">
      <c r="D4167" s="28" t="s">
        <v>236</v>
      </c>
      <c r="E4167" t="str">
        <f>VLOOKUP(D4167,'B-Business Capability'!B:H,5,FALSE)</f>
        <v>People and Culture</v>
      </c>
      <c r="F4167" t="str">
        <f>VLOOKUP(D4167,'B-Business Capability'!B:H,6,FALSE)</f>
        <v>Compensation &amp; Benefits</v>
      </c>
      <c r="G4167">
        <f>VLOOKUP(D4167,'B-Business Capability'!B:H,7,FALSE)</f>
        <v>0</v>
      </c>
      <c r="I4167" t="s">
        <v>1739</v>
      </c>
      <c r="J4167" t="s">
        <v>1741</v>
      </c>
      <c r="L4167" t="s">
        <v>1742</v>
      </c>
      <c r="M4167" t="str">
        <f>VLOOKUP(L4167,'A-Applications'!B:D,3,FALSE)</f>
        <v>MyBusiness</v>
      </c>
      <c r="O4167" s="42"/>
      <c r="Q4167" t="str">
        <f>VLOOKUP(KamstrupData[[#This Row],[IdLevel123]],'B-Business Capability'!B:L,10,FALSE)</f>
        <v>Hire-to-Retire (H2R)</v>
      </c>
      <c r="R4167">
        <f>VLOOKUP(KamstrupData[[#This Row],[IdLevel123]],'B-Business Capability'!B:L,11,FALSE)</f>
        <v>700</v>
      </c>
      <c r="U4167" t="str">
        <f>_xlfn.CONCAT(KamstrupData[[#This Row],[CountryCode]],"_",KamstrupData[[#This Row],[Business Area]],"_",KamstrupData[[#This Row],[DepartmentTeam]])</f>
        <v>FI10_FI_Finance_</v>
      </c>
      <c r="V4167" t="str">
        <f>VLOOKUP(KamstrupData[[#This Row],[ORG_Concat]],'O-Organization'!F:H,3,FALSE)</f>
        <v>11069_FI10_Finance_FI_Finance_</v>
      </c>
    </row>
    <row r="4168" spans="4:22">
      <c r="D4168" t="s">
        <v>49</v>
      </c>
      <c r="E4168" t="str">
        <f>VLOOKUP(D4168,'B-Business Capability'!B:H,5,FALSE)</f>
        <v>All</v>
      </c>
      <c r="F4168">
        <f>VLOOKUP(D4168,'B-Business Capability'!B:H,6,FALSE)</f>
        <v>0</v>
      </c>
      <c r="G4168">
        <f>VLOOKUP(D4168,'B-Business Capability'!B:H,7,FALSE)</f>
        <v>0</v>
      </c>
      <c r="I4168" t="s">
        <v>1743</v>
      </c>
      <c r="J4168" t="s">
        <v>51</v>
      </c>
      <c r="L4168" t="s">
        <v>52</v>
      </c>
      <c r="M4168" t="str">
        <f>VLOOKUP(L4168,'A-Applications'!B:D,3,FALSE)</f>
        <v>Microsoft Teams</v>
      </c>
      <c r="N4168" t="s">
        <v>53</v>
      </c>
      <c r="O4168" s="42" t="s">
        <v>54</v>
      </c>
      <c r="P4168" t="s">
        <v>55</v>
      </c>
      <c r="Q4168" t="str">
        <f>VLOOKUP(KamstrupData[[#This Row],[IdLevel123]],'B-Business Capability'!B:L,10,FALSE)</f>
        <v>N/A</v>
      </c>
      <c r="R4168">
        <f>VLOOKUP(KamstrupData[[#This Row],[IdLevel123]],'B-Business Capability'!B:L,11,FALSE)</f>
        <v>0</v>
      </c>
      <c r="U4168" t="str">
        <f>_xlfn.CONCAT(KamstrupData[[#This Row],[CountryCode]],"_",KamstrupData[[#This Row],[Business Area]],"_",KamstrupData[[#This Row],[DepartmentTeam]])</f>
        <v>FR10_All_</v>
      </c>
      <c r="V4168" t="str">
        <f>VLOOKUP(KamstrupData[[#This Row],[ORG_Concat]],'O-Organization'!F:H,3,FALSE)</f>
        <v>11154_FR10_All_All_</v>
      </c>
    </row>
    <row r="4169" spans="4:22">
      <c r="D4169" s="28" t="s">
        <v>49</v>
      </c>
      <c r="E4169" t="str">
        <f>VLOOKUP(D4169,'B-Business Capability'!B:H,5,FALSE)</f>
        <v>All</v>
      </c>
      <c r="F4169">
        <f>VLOOKUP(D4169,'B-Business Capability'!B:H,6,FALSE)</f>
        <v>0</v>
      </c>
      <c r="G4169">
        <f>VLOOKUP(D4169,'B-Business Capability'!B:H,7,FALSE)</f>
        <v>0</v>
      </c>
      <c r="I4169" t="s">
        <v>1743</v>
      </c>
      <c r="J4169" t="s">
        <v>51</v>
      </c>
      <c r="L4169" t="s">
        <v>52</v>
      </c>
      <c r="M4169" t="str">
        <f>VLOOKUP(L4169,'A-Applications'!B:D,3,FALSE)</f>
        <v>Microsoft Teams</v>
      </c>
      <c r="N4169" t="s">
        <v>53</v>
      </c>
      <c r="O4169" s="42" t="s">
        <v>54</v>
      </c>
      <c r="P4169" t="s">
        <v>55</v>
      </c>
      <c r="Q4169" t="str">
        <f>VLOOKUP(KamstrupData[[#This Row],[IdLevel123]],'B-Business Capability'!B:L,10,FALSE)</f>
        <v>N/A</v>
      </c>
      <c r="R4169">
        <f>VLOOKUP(KamstrupData[[#This Row],[IdLevel123]],'B-Business Capability'!B:L,11,FALSE)</f>
        <v>0</v>
      </c>
      <c r="U4169" t="str">
        <f>_xlfn.CONCAT(KamstrupData[[#This Row],[CountryCode]],"_",KamstrupData[[#This Row],[Business Area]],"_",KamstrupData[[#This Row],[DepartmentTeam]])</f>
        <v>FR10_All_</v>
      </c>
      <c r="V4169" t="str">
        <f>VLOOKUP(KamstrupData[[#This Row],[ORG_Concat]],'O-Organization'!F:H,3,FALSE)</f>
        <v>11154_FR10_All_All_</v>
      </c>
    </row>
    <row r="4170" spans="4:22">
      <c r="D4170" t="s">
        <v>49</v>
      </c>
      <c r="E4170" t="str">
        <f>VLOOKUP(D4170,'B-Business Capability'!B:H,5,FALSE)</f>
        <v>All</v>
      </c>
      <c r="F4170">
        <f>VLOOKUP(D4170,'B-Business Capability'!B:H,6,FALSE)</f>
        <v>0</v>
      </c>
      <c r="G4170">
        <f>VLOOKUP(D4170,'B-Business Capability'!B:H,7,FALSE)</f>
        <v>0</v>
      </c>
      <c r="I4170" t="s">
        <v>1743</v>
      </c>
      <c r="J4170" t="s">
        <v>51</v>
      </c>
      <c r="L4170" t="s">
        <v>56</v>
      </c>
      <c r="M4170" t="str">
        <f>VLOOKUP(L4170,'A-Applications'!B:D,3,FALSE)</f>
        <v>OneDrive</v>
      </c>
      <c r="N4170" t="s">
        <v>53</v>
      </c>
      <c r="O4170" s="42" t="s">
        <v>54</v>
      </c>
      <c r="P4170" t="s">
        <v>55</v>
      </c>
      <c r="Q4170" t="str">
        <f>VLOOKUP(KamstrupData[[#This Row],[IdLevel123]],'B-Business Capability'!B:L,10,FALSE)</f>
        <v>N/A</v>
      </c>
      <c r="R4170">
        <f>VLOOKUP(KamstrupData[[#This Row],[IdLevel123]],'B-Business Capability'!B:L,11,FALSE)</f>
        <v>0</v>
      </c>
      <c r="U4170" t="str">
        <f>_xlfn.CONCAT(KamstrupData[[#This Row],[CountryCode]],"_",KamstrupData[[#This Row],[Business Area]],"_",KamstrupData[[#This Row],[DepartmentTeam]])</f>
        <v>FR10_All_</v>
      </c>
      <c r="V4170" t="str">
        <f>VLOOKUP(KamstrupData[[#This Row],[ORG_Concat]],'O-Organization'!F:H,3,FALSE)</f>
        <v>11154_FR10_All_All_</v>
      </c>
    </row>
    <row r="4171" spans="4:22">
      <c r="D4171" s="28" t="s">
        <v>49</v>
      </c>
      <c r="E4171" t="str">
        <f>VLOOKUP(D4171,'B-Business Capability'!B:H,5,FALSE)</f>
        <v>All</v>
      </c>
      <c r="F4171">
        <f>VLOOKUP(D4171,'B-Business Capability'!B:H,6,FALSE)</f>
        <v>0</v>
      </c>
      <c r="G4171">
        <f>VLOOKUP(D4171,'B-Business Capability'!B:H,7,FALSE)</f>
        <v>0</v>
      </c>
      <c r="I4171" t="s">
        <v>1743</v>
      </c>
      <c r="J4171" t="s">
        <v>51</v>
      </c>
      <c r="L4171" t="s">
        <v>56</v>
      </c>
      <c r="M4171" t="str">
        <f>VLOOKUP(L4171,'A-Applications'!B:D,3,FALSE)</f>
        <v>OneDrive</v>
      </c>
      <c r="N4171" t="s">
        <v>53</v>
      </c>
      <c r="O4171" s="42" t="s">
        <v>54</v>
      </c>
      <c r="P4171" t="s">
        <v>55</v>
      </c>
      <c r="Q4171" t="str">
        <f>VLOOKUP(KamstrupData[[#This Row],[IdLevel123]],'B-Business Capability'!B:L,10,FALSE)</f>
        <v>N/A</v>
      </c>
      <c r="R4171">
        <f>VLOOKUP(KamstrupData[[#This Row],[IdLevel123]],'B-Business Capability'!B:L,11,FALSE)</f>
        <v>0</v>
      </c>
      <c r="U4171" t="str">
        <f>_xlfn.CONCAT(KamstrupData[[#This Row],[CountryCode]],"_",KamstrupData[[#This Row],[Business Area]],"_",KamstrupData[[#This Row],[DepartmentTeam]])</f>
        <v>FR10_All_</v>
      </c>
      <c r="V4171" t="str">
        <f>VLOOKUP(KamstrupData[[#This Row],[ORG_Concat]],'O-Organization'!F:H,3,FALSE)</f>
        <v>11154_FR10_All_All_</v>
      </c>
    </row>
    <row r="4172" spans="4:22">
      <c r="D4172" t="s">
        <v>49</v>
      </c>
      <c r="E4172" t="str">
        <f>VLOOKUP(D4172,'B-Business Capability'!B:H,5,FALSE)</f>
        <v>All</v>
      </c>
      <c r="F4172">
        <f>VLOOKUP(D4172,'B-Business Capability'!B:H,6,FALSE)</f>
        <v>0</v>
      </c>
      <c r="G4172">
        <f>VLOOKUP(D4172,'B-Business Capability'!B:H,7,FALSE)</f>
        <v>0</v>
      </c>
      <c r="I4172" t="s">
        <v>1743</v>
      </c>
      <c r="J4172" t="s">
        <v>51</v>
      </c>
      <c r="L4172" t="s">
        <v>57</v>
      </c>
      <c r="M4172" t="str">
        <f>VLOOKUP(L4172,'A-Applications'!B:D,3,FALSE)</f>
        <v>Microsoft Word</v>
      </c>
      <c r="N4172" t="s">
        <v>53</v>
      </c>
      <c r="O4172" s="42" t="s">
        <v>54</v>
      </c>
      <c r="P4172" t="s">
        <v>55</v>
      </c>
      <c r="Q4172" t="str">
        <f>VLOOKUP(KamstrupData[[#This Row],[IdLevel123]],'B-Business Capability'!B:L,10,FALSE)</f>
        <v>N/A</v>
      </c>
      <c r="R4172">
        <f>VLOOKUP(KamstrupData[[#This Row],[IdLevel123]],'B-Business Capability'!B:L,11,FALSE)</f>
        <v>0</v>
      </c>
      <c r="U4172" t="str">
        <f>_xlfn.CONCAT(KamstrupData[[#This Row],[CountryCode]],"_",KamstrupData[[#This Row],[Business Area]],"_",KamstrupData[[#This Row],[DepartmentTeam]])</f>
        <v>FR10_All_</v>
      </c>
      <c r="V4172" t="str">
        <f>VLOOKUP(KamstrupData[[#This Row],[ORG_Concat]],'O-Organization'!F:H,3,FALSE)</f>
        <v>11154_FR10_All_All_</v>
      </c>
    </row>
    <row r="4173" spans="4:22">
      <c r="D4173" s="28" t="s">
        <v>49</v>
      </c>
      <c r="E4173" t="str">
        <f>VLOOKUP(D4173,'B-Business Capability'!B:H,5,FALSE)</f>
        <v>All</v>
      </c>
      <c r="F4173">
        <f>VLOOKUP(D4173,'B-Business Capability'!B:H,6,FALSE)</f>
        <v>0</v>
      </c>
      <c r="G4173">
        <f>VLOOKUP(D4173,'B-Business Capability'!B:H,7,FALSE)</f>
        <v>0</v>
      </c>
      <c r="I4173" t="s">
        <v>1743</v>
      </c>
      <c r="J4173" t="s">
        <v>51</v>
      </c>
      <c r="L4173" t="s">
        <v>57</v>
      </c>
      <c r="M4173" t="str">
        <f>VLOOKUP(L4173,'A-Applications'!B:D,3,FALSE)</f>
        <v>Microsoft Word</v>
      </c>
      <c r="N4173" t="s">
        <v>53</v>
      </c>
      <c r="O4173" s="42" t="s">
        <v>54</v>
      </c>
      <c r="P4173" t="s">
        <v>55</v>
      </c>
      <c r="Q4173" t="str">
        <f>VLOOKUP(KamstrupData[[#This Row],[IdLevel123]],'B-Business Capability'!B:L,10,FALSE)</f>
        <v>N/A</v>
      </c>
      <c r="R4173">
        <f>VLOOKUP(KamstrupData[[#This Row],[IdLevel123]],'B-Business Capability'!B:L,11,FALSE)</f>
        <v>0</v>
      </c>
      <c r="U4173" t="str">
        <f>_xlfn.CONCAT(KamstrupData[[#This Row],[CountryCode]],"_",KamstrupData[[#This Row],[Business Area]],"_",KamstrupData[[#This Row],[DepartmentTeam]])</f>
        <v>FR10_All_</v>
      </c>
      <c r="V4173" t="str">
        <f>VLOOKUP(KamstrupData[[#This Row],[ORG_Concat]],'O-Organization'!F:H,3,FALSE)</f>
        <v>11154_FR10_All_All_</v>
      </c>
    </row>
    <row r="4174" spans="4:22">
      <c r="D4174" t="s">
        <v>49</v>
      </c>
      <c r="E4174" t="str">
        <f>VLOOKUP(D4174,'B-Business Capability'!B:H,5,FALSE)</f>
        <v>All</v>
      </c>
      <c r="F4174">
        <f>VLOOKUP(D4174,'B-Business Capability'!B:H,6,FALSE)</f>
        <v>0</v>
      </c>
      <c r="G4174">
        <f>VLOOKUP(D4174,'B-Business Capability'!B:H,7,FALSE)</f>
        <v>0</v>
      </c>
      <c r="I4174" t="s">
        <v>1743</v>
      </c>
      <c r="J4174" t="s">
        <v>51</v>
      </c>
      <c r="L4174" t="s">
        <v>58</v>
      </c>
      <c r="M4174" t="str">
        <f>VLOOKUP(L4174,'A-Applications'!B:D,3,FALSE)</f>
        <v>Microsoft Excel</v>
      </c>
      <c r="N4174" t="s">
        <v>53</v>
      </c>
      <c r="O4174" s="42" t="s">
        <v>54</v>
      </c>
      <c r="P4174" t="s">
        <v>55</v>
      </c>
      <c r="Q4174" t="str">
        <f>VLOOKUP(KamstrupData[[#This Row],[IdLevel123]],'B-Business Capability'!B:L,10,FALSE)</f>
        <v>N/A</v>
      </c>
      <c r="R4174">
        <f>VLOOKUP(KamstrupData[[#This Row],[IdLevel123]],'B-Business Capability'!B:L,11,FALSE)</f>
        <v>0</v>
      </c>
      <c r="U4174" t="str">
        <f>_xlfn.CONCAT(KamstrupData[[#This Row],[CountryCode]],"_",KamstrupData[[#This Row],[Business Area]],"_",KamstrupData[[#This Row],[DepartmentTeam]])</f>
        <v>FR10_All_</v>
      </c>
      <c r="V4174" t="str">
        <f>VLOOKUP(KamstrupData[[#This Row],[ORG_Concat]],'O-Organization'!F:H,3,FALSE)</f>
        <v>11154_FR10_All_All_</v>
      </c>
    </row>
    <row r="4175" spans="4:22">
      <c r="D4175" s="28" t="s">
        <v>49</v>
      </c>
      <c r="E4175" t="str">
        <f>VLOOKUP(D4175,'B-Business Capability'!B:H,5,FALSE)</f>
        <v>All</v>
      </c>
      <c r="F4175">
        <f>VLOOKUP(D4175,'B-Business Capability'!B:H,6,FALSE)</f>
        <v>0</v>
      </c>
      <c r="G4175">
        <f>VLOOKUP(D4175,'B-Business Capability'!B:H,7,FALSE)</f>
        <v>0</v>
      </c>
      <c r="I4175" t="s">
        <v>1743</v>
      </c>
      <c r="J4175" t="s">
        <v>51</v>
      </c>
      <c r="L4175" t="s">
        <v>58</v>
      </c>
      <c r="M4175" t="str">
        <f>VLOOKUP(L4175,'A-Applications'!B:D,3,FALSE)</f>
        <v>Microsoft Excel</v>
      </c>
      <c r="N4175" t="s">
        <v>53</v>
      </c>
      <c r="O4175" s="42" t="s">
        <v>54</v>
      </c>
      <c r="P4175" t="s">
        <v>55</v>
      </c>
      <c r="Q4175" t="str">
        <f>VLOOKUP(KamstrupData[[#This Row],[IdLevel123]],'B-Business Capability'!B:L,10,FALSE)</f>
        <v>N/A</v>
      </c>
      <c r="R4175">
        <f>VLOOKUP(KamstrupData[[#This Row],[IdLevel123]],'B-Business Capability'!B:L,11,FALSE)</f>
        <v>0</v>
      </c>
      <c r="U4175" t="str">
        <f>_xlfn.CONCAT(KamstrupData[[#This Row],[CountryCode]],"_",KamstrupData[[#This Row],[Business Area]],"_",KamstrupData[[#This Row],[DepartmentTeam]])</f>
        <v>FR10_All_</v>
      </c>
      <c r="V4175" t="str">
        <f>VLOOKUP(KamstrupData[[#This Row],[ORG_Concat]],'O-Organization'!F:H,3,FALSE)</f>
        <v>11154_FR10_All_All_</v>
      </c>
    </row>
    <row r="4176" spans="4:22">
      <c r="D4176" t="s">
        <v>49</v>
      </c>
      <c r="E4176" t="str">
        <f>VLOOKUP(D4176,'B-Business Capability'!B:H,5,FALSE)</f>
        <v>All</v>
      </c>
      <c r="F4176">
        <f>VLOOKUP(D4176,'B-Business Capability'!B:H,6,FALSE)</f>
        <v>0</v>
      </c>
      <c r="G4176">
        <f>VLOOKUP(D4176,'B-Business Capability'!B:H,7,FALSE)</f>
        <v>0</v>
      </c>
      <c r="I4176" t="s">
        <v>1743</v>
      </c>
      <c r="J4176" t="s">
        <v>51</v>
      </c>
      <c r="L4176" t="s">
        <v>59</v>
      </c>
      <c r="M4176" t="str">
        <f>VLOOKUP(L4176,'A-Applications'!B:D,3,FALSE)</f>
        <v>Microsoft Power Point</v>
      </c>
      <c r="N4176" t="s">
        <v>53</v>
      </c>
      <c r="O4176" s="42" t="s">
        <v>54</v>
      </c>
      <c r="P4176" t="s">
        <v>55</v>
      </c>
      <c r="Q4176" t="str">
        <f>VLOOKUP(KamstrupData[[#This Row],[IdLevel123]],'B-Business Capability'!B:L,10,FALSE)</f>
        <v>N/A</v>
      </c>
      <c r="R4176">
        <f>VLOOKUP(KamstrupData[[#This Row],[IdLevel123]],'B-Business Capability'!B:L,11,FALSE)</f>
        <v>0</v>
      </c>
      <c r="U4176" t="str">
        <f>_xlfn.CONCAT(KamstrupData[[#This Row],[CountryCode]],"_",KamstrupData[[#This Row],[Business Area]],"_",KamstrupData[[#This Row],[DepartmentTeam]])</f>
        <v>FR10_All_</v>
      </c>
      <c r="V4176" t="str">
        <f>VLOOKUP(KamstrupData[[#This Row],[ORG_Concat]],'O-Organization'!F:H,3,FALSE)</f>
        <v>11154_FR10_All_All_</v>
      </c>
    </row>
    <row r="4177" spans="4:22">
      <c r="D4177" s="28" t="s">
        <v>49</v>
      </c>
      <c r="E4177" t="str">
        <f>VLOOKUP(D4177,'B-Business Capability'!B:H,5,FALSE)</f>
        <v>All</v>
      </c>
      <c r="F4177">
        <f>VLOOKUP(D4177,'B-Business Capability'!B:H,6,FALSE)</f>
        <v>0</v>
      </c>
      <c r="G4177">
        <f>VLOOKUP(D4177,'B-Business Capability'!B:H,7,FALSE)</f>
        <v>0</v>
      </c>
      <c r="I4177" t="s">
        <v>1743</v>
      </c>
      <c r="J4177" t="s">
        <v>51</v>
      </c>
      <c r="L4177" t="s">
        <v>59</v>
      </c>
      <c r="M4177" t="str">
        <f>VLOOKUP(L4177,'A-Applications'!B:D,3,FALSE)</f>
        <v>Microsoft Power Point</v>
      </c>
      <c r="N4177" t="s">
        <v>53</v>
      </c>
      <c r="O4177" s="42" t="s">
        <v>54</v>
      </c>
      <c r="P4177" t="s">
        <v>55</v>
      </c>
      <c r="Q4177" t="str">
        <f>VLOOKUP(KamstrupData[[#This Row],[IdLevel123]],'B-Business Capability'!B:L,10,FALSE)</f>
        <v>N/A</v>
      </c>
      <c r="R4177">
        <f>VLOOKUP(KamstrupData[[#This Row],[IdLevel123]],'B-Business Capability'!B:L,11,FALSE)</f>
        <v>0</v>
      </c>
      <c r="U4177" t="str">
        <f>_xlfn.CONCAT(KamstrupData[[#This Row],[CountryCode]],"_",KamstrupData[[#This Row],[Business Area]],"_",KamstrupData[[#This Row],[DepartmentTeam]])</f>
        <v>FR10_All_</v>
      </c>
      <c r="V4177" t="str">
        <f>VLOOKUP(KamstrupData[[#This Row],[ORG_Concat]],'O-Organization'!F:H,3,FALSE)</f>
        <v>11154_FR10_All_All_</v>
      </c>
    </row>
    <row r="4178" spans="4:22">
      <c r="D4178" t="s">
        <v>49</v>
      </c>
      <c r="E4178" t="str">
        <f>VLOOKUP(D4178,'B-Business Capability'!B:H,5,FALSE)</f>
        <v>All</v>
      </c>
      <c r="F4178">
        <f>VLOOKUP(D4178,'B-Business Capability'!B:H,6,FALSE)</f>
        <v>0</v>
      </c>
      <c r="G4178">
        <f>VLOOKUP(D4178,'B-Business Capability'!B:H,7,FALSE)</f>
        <v>0</v>
      </c>
      <c r="I4178" t="s">
        <v>1743</v>
      </c>
      <c r="J4178" t="s">
        <v>51</v>
      </c>
      <c r="L4178" t="s">
        <v>60</v>
      </c>
      <c r="M4178" t="str">
        <f>VLOOKUP(L4178,'A-Applications'!B:D,3,FALSE)</f>
        <v>Microsoft Outlook</v>
      </c>
      <c r="N4178" t="s">
        <v>53</v>
      </c>
      <c r="O4178" s="42" t="s">
        <v>66</v>
      </c>
      <c r="P4178" t="s">
        <v>55</v>
      </c>
      <c r="Q4178" t="str">
        <f>VLOOKUP(KamstrupData[[#This Row],[IdLevel123]],'B-Business Capability'!B:L,10,FALSE)</f>
        <v>N/A</v>
      </c>
      <c r="R4178">
        <f>VLOOKUP(KamstrupData[[#This Row],[IdLevel123]],'B-Business Capability'!B:L,11,FALSE)</f>
        <v>0</v>
      </c>
      <c r="U4178" t="str">
        <f>_xlfn.CONCAT(KamstrupData[[#This Row],[CountryCode]],"_",KamstrupData[[#This Row],[Business Area]],"_",KamstrupData[[#This Row],[DepartmentTeam]])</f>
        <v>FR10_All_</v>
      </c>
      <c r="V4178" t="str">
        <f>VLOOKUP(KamstrupData[[#This Row],[ORG_Concat]],'O-Organization'!F:H,3,FALSE)</f>
        <v>11154_FR10_All_All_</v>
      </c>
    </row>
    <row r="4179" spans="4:22">
      <c r="D4179" s="28" t="s">
        <v>49</v>
      </c>
      <c r="E4179" t="str">
        <f>VLOOKUP(D4179,'B-Business Capability'!B:H,5,FALSE)</f>
        <v>All</v>
      </c>
      <c r="F4179">
        <f>VLOOKUP(D4179,'B-Business Capability'!B:H,6,FALSE)</f>
        <v>0</v>
      </c>
      <c r="G4179">
        <f>VLOOKUP(D4179,'B-Business Capability'!B:H,7,FALSE)</f>
        <v>0</v>
      </c>
      <c r="I4179" t="s">
        <v>1743</v>
      </c>
      <c r="J4179" t="s">
        <v>51</v>
      </c>
      <c r="L4179" t="s">
        <v>60</v>
      </c>
      <c r="M4179" t="str">
        <f>VLOOKUP(L4179,'A-Applications'!B:D,3,FALSE)</f>
        <v>Microsoft Outlook</v>
      </c>
      <c r="N4179" t="s">
        <v>53</v>
      </c>
      <c r="O4179" s="42" t="s">
        <v>66</v>
      </c>
      <c r="P4179" t="s">
        <v>55</v>
      </c>
      <c r="Q4179" t="str">
        <f>VLOOKUP(KamstrupData[[#This Row],[IdLevel123]],'B-Business Capability'!B:L,10,FALSE)</f>
        <v>N/A</v>
      </c>
      <c r="R4179">
        <f>VLOOKUP(KamstrupData[[#This Row],[IdLevel123]],'B-Business Capability'!B:L,11,FALSE)</f>
        <v>0</v>
      </c>
      <c r="U4179" t="str">
        <f>_xlfn.CONCAT(KamstrupData[[#This Row],[CountryCode]],"_",KamstrupData[[#This Row],[Business Area]],"_",KamstrupData[[#This Row],[DepartmentTeam]])</f>
        <v>FR10_All_</v>
      </c>
      <c r="V4179" t="str">
        <f>VLOOKUP(KamstrupData[[#This Row],[ORG_Concat]],'O-Organization'!F:H,3,FALSE)</f>
        <v>11154_FR10_All_All_</v>
      </c>
    </row>
    <row r="4180" spans="4:22">
      <c r="D4180" t="s">
        <v>49</v>
      </c>
      <c r="E4180" t="str">
        <f>VLOOKUP(D4180,'B-Business Capability'!B:H,5,FALSE)</f>
        <v>All</v>
      </c>
      <c r="F4180">
        <f>VLOOKUP(D4180,'B-Business Capability'!B:H,6,FALSE)</f>
        <v>0</v>
      </c>
      <c r="G4180">
        <f>VLOOKUP(D4180,'B-Business Capability'!B:H,7,FALSE)</f>
        <v>0</v>
      </c>
      <c r="I4180" t="s">
        <v>1743</v>
      </c>
      <c r="J4180" t="s">
        <v>51</v>
      </c>
      <c r="L4180" t="s">
        <v>61</v>
      </c>
      <c r="M4180" t="str">
        <f>VLOOKUP(L4180,'A-Applications'!B:D,3,FALSE)</f>
        <v>Microsoft OneNote</v>
      </c>
      <c r="N4180" t="s">
        <v>53</v>
      </c>
      <c r="O4180" s="42" t="s">
        <v>62</v>
      </c>
      <c r="P4180" t="s">
        <v>55</v>
      </c>
      <c r="Q4180" t="str">
        <f>VLOOKUP(KamstrupData[[#This Row],[IdLevel123]],'B-Business Capability'!B:L,10,FALSE)</f>
        <v>N/A</v>
      </c>
      <c r="R4180">
        <f>VLOOKUP(KamstrupData[[#This Row],[IdLevel123]],'B-Business Capability'!B:L,11,FALSE)</f>
        <v>0</v>
      </c>
      <c r="U4180" t="str">
        <f>_xlfn.CONCAT(KamstrupData[[#This Row],[CountryCode]],"_",KamstrupData[[#This Row],[Business Area]],"_",KamstrupData[[#This Row],[DepartmentTeam]])</f>
        <v>FR10_All_</v>
      </c>
      <c r="V4180" t="str">
        <f>VLOOKUP(KamstrupData[[#This Row],[ORG_Concat]],'O-Organization'!F:H,3,FALSE)</f>
        <v>11154_FR10_All_All_</v>
      </c>
    </row>
    <row r="4181" spans="4:22">
      <c r="D4181" s="28" t="s">
        <v>49</v>
      </c>
      <c r="E4181" t="str">
        <f>VLOOKUP(D4181,'B-Business Capability'!B:H,5,FALSE)</f>
        <v>All</v>
      </c>
      <c r="F4181">
        <f>VLOOKUP(D4181,'B-Business Capability'!B:H,6,FALSE)</f>
        <v>0</v>
      </c>
      <c r="G4181">
        <f>VLOOKUP(D4181,'B-Business Capability'!B:H,7,FALSE)</f>
        <v>0</v>
      </c>
      <c r="I4181" t="s">
        <v>1743</v>
      </c>
      <c r="J4181" t="s">
        <v>51</v>
      </c>
      <c r="L4181" t="s">
        <v>61</v>
      </c>
      <c r="M4181" t="str">
        <f>VLOOKUP(L4181,'A-Applications'!B:D,3,FALSE)</f>
        <v>Microsoft OneNote</v>
      </c>
      <c r="N4181" t="s">
        <v>53</v>
      </c>
      <c r="O4181" s="42" t="s">
        <v>62</v>
      </c>
      <c r="P4181" t="s">
        <v>55</v>
      </c>
      <c r="Q4181" t="str">
        <f>VLOOKUP(KamstrupData[[#This Row],[IdLevel123]],'B-Business Capability'!B:L,10,FALSE)</f>
        <v>N/A</v>
      </c>
      <c r="R4181">
        <f>VLOOKUP(KamstrupData[[#This Row],[IdLevel123]],'B-Business Capability'!B:L,11,FALSE)</f>
        <v>0</v>
      </c>
      <c r="U4181" t="str">
        <f>_xlfn.CONCAT(KamstrupData[[#This Row],[CountryCode]],"_",KamstrupData[[#This Row],[Business Area]],"_",KamstrupData[[#This Row],[DepartmentTeam]])</f>
        <v>FR10_All_</v>
      </c>
      <c r="V4181" t="str">
        <f>VLOOKUP(KamstrupData[[#This Row],[ORG_Concat]],'O-Organization'!F:H,3,FALSE)</f>
        <v>11154_FR10_All_All_</v>
      </c>
    </row>
    <row r="4182" spans="4:22">
      <c r="D4182" s="28" t="s">
        <v>63</v>
      </c>
      <c r="E4182" t="str">
        <f>VLOOKUP(D4182,'B-Business Capability'!B:H,5,FALSE)</f>
        <v>Finance</v>
      </c>
      <c r="F4182" t="str">
        <f>VLOOKUP(D4182,'B-Business Capability'!B:H,6,FALSE)</f>
        <v>Financial Planning &amp; Analysis</v>
      </c>
      <c r="G4182" t="str">
        <f>VLOOKUP(D4182,'B-Business Capability'!B:H,7,FALSE)</f>
        <v>Cost Accounting_Plan</v>
      </c>
      <c r="I4182" t="s">
        <v>1743</v>
      </c>
      <c r="J4182" t="s">
        <v>1744</v>
      </c>
      <c r="K4182" t="s">
        <v>1745</v>
      </c>
      <c r="L4182" t="s">
        <v>65</v>
      </c>
      <c r="M4182" t="str">
        <f>VLOOKUP(L4182,'A-Applications'!B:D,3,FALSE)</f>
        <v>IFS ERP</v>
      </c>
      <c r="N4182" t="s">
        <v>147</v>
      </c>
      <c r="O4182" s="42" t="s">
        <v>54</v>
      </c>
      <c r="P4182" t="s">
        <v>67</v>
      </c>
      <c r="Q4182" t="str">
        <f>VLOOKUP(KamstrupData[[#This Row],[IdLevel123]],'B-Business Capability'!B:L,10,FALSE)</f>
        <v>N/A</v>
      </c>
      <c r="R4182">
        <f>VLOOKUP(KamstrupData[[#This Row],[IdLevel123]],'B-Business Capability'!B:L,11,FALSE)</f>
        <v>0</v>
      </c>
      <c r="U4182" t="str">
        <f>_xlfn.CONCAT(KamstrupData[[#This Row],[CountryCode]],"_",KamstrupData[[#This Row],[Business Area]],"_",KamstrupData[[#This Row],[DepartmentTeam]])</f>
        <v>FR10_FR_Customer Service &amp; Support_Support</v>
      </c>
      <c r="V4182" t="str">
        <f>VLOOKUP(KamstrupData[[#This Row],[ORG_Concat]],'O-Organization'!F:H,3,FALSE)</f>
        <v>11087_FR10_Customer Service_FR_Customer Service &amp; Support_Support</v>
      </c>
    </row>
    <row r="4183" spans="4:22">
      <c r="D4183" s="28" t="s">
        <v>74</v>
      </c>
      <c r="E4183" t="str">
        <f>VLOOKUP(D4183,'B-Business Capability'!B:H,5,FALSE)</f>
        <v>Strategic Management</v>
      </c>
      <c r="F4183" t="str">
        <f>VLOOKUP(D4183,'B-Business Capability'!B:H,6,FALSE)</f>
        <v>Manage Core Business</v>
      </c>
      <c r="G4183" t="str">
        <f>VLOOKUP(D4183,'B-Business Capability'!B:H,7,FALSE)</f>
        <v>Manage Projects</v>
      </c>
      <c r="I4183" t="s">
        <v>1743</v>
      </c>
      <c r="J4183" t="s">
        <v>1744</v>
      </c>
      <c r="K4183" t="s">
        <v>1745</v>
      </c>
      <c r="L4183" t="s">
        <v>65</v>
      </c>
      <c r="M4183" t="str">
        <f>VLOOKUP(L4183,'A-Applications'!B:D,3,FALSE)</f>
        <v>IFS ERP</v>
      </c>
      <c r="N4183" t="s">
        <v>147</v>
      </c>
      <c r="O4183" s="42" t="s">
        <v>54</v>
      </c>
      <c r="P4183" t="s">
        <v>75</v>
      </c>
      <c r="Q4183" t="str">
        <f>VLOOKUP(KamstrupData[[#This Row],[IdLevel123]],'B-Business Capability'!B:L,10,FALSE)</f>
        <v>N/A</v>
      </c>
      <c r="R4183">
        <f>VLOOKUP(KamstrupData[[#This Row],[IdLevel123]],'B-Business Capability'!B:L,11,FALSE)</f>
        <v>0</v>
      </c>
      <c r="U4183" t="str">
        <f>_xlfn.CONCAT(KamstrupData[[#This Row],[CountryCode]],"_",KamstrupData[[#This Row],[Business Area]],"_",KamstrupData[[#This Row],[DepartmentTeam]])</f>
        <v>FR10_FR_Customer Service &amp; Support_Support</v>
      </c>
      <c r="V4183" t="str">
        <f>VLOOKUP(KamstrupData[[#This Row],[ORG_Concat]],'O-Organization'!F:H,3,FALSE)</f>
        <v>11087_FR10_Customer Service_FR_Customer Service &amp; Support_Support</v>
      </c>
    </row>
    <row r="4184" spans="4:22">
      <c r="D4184" s="28" t="s">
        <v>76</v>
      </c>
      <c r="E4184" t="str">
        <f>VLOOKUP(D4184,'B-Business Capability'!B:H,5,FALSE)</f>
        <v>Sales</v>
      </c>
      <c r="F4184" t="str">
        <f>VLOOKUP(D4184,'B-Business Capability'!B:H,6,FALSE)</f>
        <v>Sales Operations</v>
      </c>
      <c r="G4184" t="str">
        <f>VLOOKUP(D4184,'B-Business Capability'!B:H,7,FALSE)</f>
        <v>Claims, returns and Refund management</v>
      </c>
      <c r="I4184" t="s">
        <v>1743</v>
      </c>
      <c r="J4184" t="s">
        <v>1744</v>
      </c>
      <c r="K4184" t="s">
        <v>1745</v>
      </c>
      <c r="L4184" t="s">
        <v>65</v>
      </c>
      <c r="M4184" t="str">
        <f>VLOOKUP(L4184,'A-Applications'!B:D,3,FALSE)</f>
        <v>IFS ERP</v>
      </c>
      <c r="N4184" t="s">
        <v>147</v>
      </c>
      <c r="O4184" s="42" t="s">
        <v>54</v>
      </c>
      <c r="P4184" t="s">
        <v>77</v>
      </c>
      <c r="Q4184" t="str">
        <f>VLOOKUP(KamstrupData[[#This Row],[IdLevel123]],'B-Business Capability'!B:L,10,FALSE)</f>
        <v>Order-to-Cash (O2C)</v>
      </c>
      <c r="R4184">
        <f>VLOOKUP(KamstrupData[[#This Row],[IdLevel123]],'B-Business Capability'!B:L,11,FALSE)</f>
        <v>600</v>
      </c>
      <c r="U4184" t="str">
        <f>_xlfn.CONCAT(KamstrupData[[#This Row],[CountryCode]],"_",KamstrupData[[#This Row],[Business Area]],"_",KamstrupData[[#This Row],[DepartmentTeam]])</f>
        <v>FR10_FR_Customer Service &amp; Support_Support</v>
      </c>
      <c r="V4184" t="str">
        <f>VLOOKUP(KamstrupData[[#This Row],[ORG_Concat]],'O-Organization'!F:H,3,FALSE)</f>
        <v>11087_FR10_Customer Service_FR_Customer Service &amp; Support_Support</v>
      </c>
    </row>
    <row r="4185" spans="4:22">
      <c r="D4185" s="28" t="s">
        <v>78</v>
      </c>
      <c r="E4185" t="str">
        <f>VLOOKUP(D4185,'B-Business Capability'!B:H,5,FALSE)</f>
        <v>Customer Service</v>
      </c>
      <c r="F4185" t="str">
        <f>VLOOKUP(D4185,'B-Business Capability'!B:H,6,FALSE)</f>
        <v>Customer Service and Support</v>
      </c>
      <c r="G4185" t="str">
        <f>VLOOKUP(D4185,'B-Business Capability'!B:H,7,FALSE)</f>
        <v>Service Request Management</v>
      </c>
      <c r="I4185" t="s">
        <v>1743</v>
      </c>
      <c r="J4185" t="s">
        <v>1744</v>
      </c>
      <c r="K4185" t="s">
        <v>1745</v>
      </c>
      <c r="L4185" t="s">
        <v>83</v>
      </c>
      <c r="M4185" t="str">
        <f>VLOOKUP(L4185,'A-Applications'!B:D,3,FALSE)</f>
        <v>Encryption Key Service (EKS)</v>
      </c>
      <c r="N4185" t="s">
        <v>53</v>
      </c>
      <c r="O4185" s="42" t="s">
        <v>66</v>
      </c>
      <c r="P4185" t="s">
        <v>79</v>
      </c>
      <c r="Q4185" t="str">
        <f>VLOOKUP(KamstrupData[[#This Row],[IdLevel123]],'B-Business Capability'!B:L,10,FALSE)</f>
        <v>Customer Service and Support</v>
      </c>
      <c r="R4185">
        <f>VLOOKUP(KamstrupData[[#This Row],[IdLevel123]],'B-Business Capability'!B:L,11,FALSE)</f>
        <v>0</v>
      </c>
      <c r="U4185" t="str">
        <f>_xlfn.CONCAT(KamstrupData[[#This Row],[CountryCode]],"_",KamstrupData[[#This Row],[Business Area]],"_",KamstrupData[[#This Row],[DepartmentTeam]])</f>
        <v>FR10_FR_Customer Service &amp; Support_Support</v>
      </c>
      <c r="V4185" t="str">
        <f>VLOOKUP(KamstrupData[[#This Row],[ORG_Concat]],'O-Organization'!F:H,3,FALSE)</f>
        <v>11087_FR10_Customer Service_FR_Customer Service &amp; Support_Support</v>
      </c>
    </row>
    <row r="4186" spans="4:22">
      <c r="D4186" s="28" t="s">
        <v>78</v>
      </c>
      <c r="E4186" t="str">
        <f>VLOOKUP(D4186,'B-Business Capability'!B:H,5,FALSE)</f>
        <v>Customer Service</v>
      </c>
      <c r="F4186" t="str">
        <f>VLOOKUP(D4186,'B-Business Capability'!B:H,6,FALSE)</f>
        <v>Customer Service and Support</v>
      </c>
      <c r="G4186" t="str">
        <f>VLOOKUP(D4186,'B-Business Capability'!B:H,7,FALSE)</f>
        <v>Service Request Management</v>
      </c>
      <c r="I4186" t="s">
        <v>1743</v>
      </c>
      <c r="J4186" t="s">
        <v>1744</v>
      </c>
      <c r="K4186" t="s">
        <v>1745</v>
      </c>
      <c r="L4186" t="s">
        <v>83</v>
      </c>
      <c r="M4186" t="str">
        <f>VLOOKUP(L4186,'A-Applications'!B:D,3,FALSE)</f>
        <v>Encryption Key Service (EKS)</v>
      </c>
      <c r="N4186" t="s">
        <v>53</v>
      </c>
      <c r="O4186" s="42" t="s">
        <v>66</v>
      </c>
      <c r="P4186" t="s">
        <v>79</v>
      </c>
      <c r="Q4186" t="str">
        <f>VLOOKUP(KamstrupData[[#This Row],[IdLevel123]],'B-Business Capability'!B:L,10,FALSE)</f>
        <v>Customer Service and Support</v>
      </c>
      <c r="R4186">
        <f>VLOOKUP(KamstrupData[[#This Row],[IdLevel123]],'B-Business Capability'!B:L,11,FALSE)</f>
        <v>0</v>
      </c>
      <c r="U4186" t="str">
        <f>_xlfn.CONCAT(KamstrupData[[#This Row],[CountryCode]],"_",KamstrupData[[#This Row],[Business Area]],"_",KamstrupData[[#This Row],[DepartmentTeam]])</f>
        <v>FR10_FR_Customer Service &amp; Support_Support</v>
      </c>
      <c r="V4186" t="str">
        <f>VLOOKUP(KamstrupData[[#This Row],[ORG_Concat]],'O-Organization'!F:H,3,FALSE)</f>
        <v>11087_FR10_Customer Service_FR_Customer Service &amp; Support_Support</v>
      </c>
    </row>
    <row r="4187" spans="4:22">
      <c r="D4187" s="28" t="s">
        <v>78</v>
      </c>
      <c r="E4187" t="str">
        <f>VLOOKUP(D4187,'B-Business Capability'!B:H,5,FALSE)</f>
        <v>Customer Service</v>
      </c>
      <c r="F4187" t="str">
        <f>VLOOKUP(D4187,'B-Business Capability'!B:H,6,FALSE)</f>
        <v>Customer Service and Support</v>
      </c>
      <c r="G4187" t="str">
        <f>VLOOKUP(D4187,'B-Business Capability'!B:H,7,FALSE)</f>
        <v>Service Request Management</v>
      </c>
      <c r="I4187" t="s">
        <v>1743</v>
      </c>
      <c r="J4187" t="s">
        <v>1744</v>
      </c>
      <c r="K4187" t="s">
        <v>1745</v>
      </c>
      <c r="L4187" t="s">
        <v>89</v>
      </c>
      <c r="M4187" t="str">
        <f>VLOOKUP(L4187,'A-Applications'!B:D,3,FALSE)</f>
        <v>Kamstrup ALD</v>
      </c>
      <c r="N4187" t="s">
        <v>53</v>
      </c>
      <c r="O4187" s="42" t="s">
        <v>54</v>
      </c>
      <c r="P4187" t="s">
        <v>79</v>
      </c>
      <c r="Q4187" t="str">
        <f>VLOOKUP(KamstrupData[[#This Row],[IdLevel123]],'B-Business Capability'!B:L,10,FALSE)</f>
        <v>Customer Service and Support</v>
      </c>
      <c r="R4187">
        <f>VLOOKUP(KamstrupData[[#This Row],[IdLevel123]],'B-Business Capability'!B:L,11,FALSE)</f>
        <v>0</v>
      </c>
      <c r="U4187" t="str">
        <f>_xlfn.CONCAT(KamstrupData[[#This Row],[CountryCode]],"_",KamstrupData[[#This Row],[Business Area]],"_",KamstrupData[[#This Row],[DepartmentTeam]])</f>
        <v>FR10_FR_Customer Service &amp; Support_Support</v>
      </c>
      <c r="V4187" t="str">
        <f>VLOOKUP(KamstrupData[[#This Row],[ORG_Concat]],'O-Organization'!F:H,3,FALSE)</f>
        <v>11087_FR10_Customer Service_FR_Customer Service &amp; Support_Support</v>
      </c>
    </row>
    <row r="4188" spans="4:22">
      <c r="D4188" s="28" t="s">
        <v>88</v>
      </c>
      <c r="E4188" t="str">
        <f>VLOOKUP(D4188,'B-Business Capability'!B:H,5,FALSE)</f>
        <v>Customer Service</v>
      </c>
      <c r="F4188" t="str">
        <f>VLOOKUP(D4188,'B-Business Capability'!B:H,6,FALSE)</f>
        <v>Customer Project Management</v>
      </c>
      <c r="G4188" t="str">
        <f>VLOOKUP(D4188,'B-Business Capability'!B:H,7,FALSE)</f>
        <v>Project Management</v>
      </c>
      <c r="I4188" t="s">
        <v>1743</v>
      </c>
      <c r="J4188" t="s">
        <v>1744</v>
      </c>
      <c r="K4188" t="s">
        <v>1745</v>
      </c>
      <c r="L4188" t="s">
        <v>89</v>
      </c>
      <c r="M4188" t="str">
        <f>VLOOKUP(L4188,'A-Applications'!B:D,3,FALSE)</f>
        <v>Kamstrup ALD</v>
      </c>
      <c r="N4188" t="s">
        <v>53</v>
      </c>
      <c r="O4188" s="42" t="s">
        <v>54</v>
      </c>
      <c r="P4188" t="s">
        <v>75</v>
      </c>
      <c r="Q4188" t="str">
        <f>VLOOKUP(KamstrupData[[#This Row],[IdLevel123]],'B-Business Capability'!B:L,10,FALSE)</f>
        <v>Order-to-Cash (O2C)</v>
      </c>
      <c r="R4188">
        <f>VLOOKUP(KamstrupData[[#This Row],[IdLevel123]],'B-Business Capability'!B:L,11,FALSE)</f>
        <v>0</v>
      </c>
      <c r="U4188" t="str">
        <f>_xlfn.CONCAT(KamstrupData[[#This Row],[CountryCode]],"_",KamstrupData[[#This Row],[Business Area]],"_",KamstrupData[[#This Row],[DepartmentTeam]])</f>
        <v>FR10_FR_Customer Service &amp; Support_Support</v>
      </c>
      <c r="V4188" t="str">
        <f>VLOOKUP(KamstrupData[[#This Row],[ORG_Concat]],'O-Organization'!F:H,3,FALSE)</f>
        <v>11087_FR10_Customer Service_FR_Customer Service &amp; Support_Support</v>
      </c>
    </row>
    <row r="4189" spans="4:22">
      <c r="D4189" s="28" t="s">
        <v>88</v>
      </c>
      <c r="E4189" t="str">
        <f>VLOOKUP(D4189,'B-Business Capability'!B:H,5,FALSE)</f>
        <v>Customer Service</v>
      </c>
      <c r="F4189" t="str">
        <f>VLOOKUP(D4189,'B-Business Capability'!B:H,6,FALSE)</f>
        <v>Customer Project Management</v>
      </c>
      <c r="G4189" t="str">
        <f>VLOOKUP(D4189,'B-Business Capability'!B:H,7,FALSE)</f>
        <v>Project Management</v>
      </c>
      <c r="I4189" t="s">
        <v>1743</v>
      </c>
      <c r="J4189" t="s">
        <v>1744</v>
      </c>
      <c r="K4189" t="s">
        <v>1745</v>
      </c>
      <c r="L4189" t="s">
        <v>1746</v>
      </c>
      <c r="M4189" t="str">
        <f>VLOOKUP(L4189,'A-Applications'!B:D,3,FALSE)</f>
        <v>ModBus</v>
      </c>
      <c r="N4189" t="s">
        <v>53</v>
      </c>
      <c r="O4189" s="42" t="s">
        <v>54</v>
      </c>
      <c r="Q4189" t="str">
        <f>VLOOKUP(KamstrupData[[#This Row],[IdLevel123]],'B-Business Capability'!B:L,10,FALSE)</f>
        <v>Order-to-Cash (O2C)</v>
      </c>
      <c r="R4189">
        <f>VLOOKUP(KamstrupData[[#This Row],[IdLevel123]],'B-Business Capability'!B:L,11,FALSE)</f>
        <v>0</v>
      </c>
      <c r="U4189" t="str">
        <f>_xlfn.CONCAT(KamstrupData[[#This Row],[CountryCode]],"_",KamstrupData[[#This Row],[Business Area]],"_",KamstrupData[[#This Row],[DepartmentTeam]])</f>
        <v>FR10_FR_Customer Service &amp; Support_Support</v>
      </c>
      <c r="V4189" t="str">
        <f>VLOOKUP(KamstrupData[[#This Row],[ORG_Concat]],'O-Organization'!F:H,3,FALSE)</f>
        <v>11087_FR10_Customer Service_FR_Customer Service &amp; Support_Support</v>
      </c>
    </row>
    <row r="4190" spans="4:22">
      <c r="D4190" s="28" t="s">
        <v>133</v>
      </c>
      <c r="E4190" t="str">
        <f>VLOOKUP(D4190,'B-Business Capability'!B:H,5,FALSE)</f>
        <v>Customer Service</v>
      </c>
      <c r="F4190" t="str">
        <f>VLOOKUP(D4190,'B-Business Capability'!B:H,6,FALSE)</f>
        <v>Customer Service and Support</v>
      </c>
      <c r="G4190" t="str">
        <f>VLOOKUP(D4190,'B-Business Capability'!B:H,7,FALSE)</f>
        <v>Customer Operations</v>
      </c>
      <c r="I4190" t="s">
        <v>1743</v>
      </c>
      <c r="J4190" t="s">
        <v>1744</v>
      </c>
      <c r="K4190" t="s">
        <v>1745</v>
      </c>
      <c r="L4190" t="s">
        <v>1746</v>
      </c>
      <c r="M4190" t="str">
        <f>VLOOKUP(L4190,'A-Applications'!B:D,3,FALSE)</f>
        <v>ModBus</v>
      </c>
      <c r="N4190" t="s">
        <v>53</v>
      </c>
      <c r="O4190" s="42" t="s">
        <v>54</v>
      </c>
      <c r="Q4190" t="str">
        <f>VLOOKUP(KamstrupData[[#This Row],[IdLevel123]],'B-Business Capability'!B:L,10,FALSE)</f>
        <v>Order-to-Cash (O2C)</v>
      </c>
      <c r="R4190">
        <f>VLOOKUP(KamstrupData[[#This Row],[IdLevel123]],'B-Business Capability'!B:L,11,FALSE)</f>
        <v>0</v>
      </c>
      <c r="U4190" t="str">
        <f>_xlfn.CONCAT(KamstrupData[[#This Row],[CountryCode]],"_",KamstrupData[[#This Row],[Business Area]],"_",KamstrupData[[#This Row],[DepartmentTeam]])</f>
        <v>FR10_FR_Customer Service &amp; Support_Support</v>
      </c>
      <c r="V4190" t="str">
        <f>VLOOKUP(KamstrupData[[#This Row],[ORG_Concat]],'O-Organization'!F:H,3,FALSE)</f>
        <v>11087_FR10_Customer Service_FR_Customer Service &amp; Support_Support</v>
      </c>
    </row>
    <row r="4191" spans="4:22">
      <c r="D4191" s="28" t="s">
        <v>133</v>
      </c>
      <c r="E4191" t="str">
        <f>VLOOKUP(D4191,'B-Business Capability'!B:H,5,FALSE)</f>
        <v>Customer Service</v>
      </c>
      <c r="F4191" t="str">
        <f>VLOOKUP(D4191,'B-Business Capability'!B:H,6,FALSE)</f>
        <v>Customer Service and Support</v>
      </c>
      <c r="G4191" t="str">
        <f>VLOOKUP(D4191,'B-Business Capability'!B:H,7,FALSE)</f>
        <v>Customer Operations</v>
      </c>
      <c r="I4191" t="s">
        <v>1743</v>
      </c>
      <c r="J4191" t="s">
        <v>1744</v>
      </c>
      <c r="K4191" t="s">
        <v>1745</v>
      </c>
      <c r="L4191" t="s">
        <v>1746</v>
      </c>
      <c r="M4191" t="str">
        <f>VLOOKUP(L4191,'A-Applications'!B:D,3,FALSE)</f>
        <v>ModBus</v>
      </c>
      <c r="N4191" t="s">
        <v>53</v>
      </c>
      <c r="O4191" s="42" t="s">
        <v>54</v>
      </c>
      <c r="Q4191" t="str">
        <f>VLOOKUP(KamstrupData[[#This Row],[IdLevel123]],'B-Business Capability'!B:L,10,FALSE)</f>
        <v>Order-to-Cash (O2C)</v>
      </c>
      <c r="R4191">
        <f>VLOOKUP(KamstrupData[[#This Row],[IdLevel123]],'B-Business Capability'!B:L,11,FALSE)</f>
        <v>0</v>
      </c>
      <c r="U4191" t="str">
        <f>_xlfn.CONCAT(KamstrupData[[#This Row],[CountryCode]],"_",KamstrupData[[#This Row],[Business Area]],"_",KamstrupData[[#This Row],[DepartmentTeam]])</f>
        <v>FR10_FR_Customer Service &amp; Support_Support</v>
      </c>
      <c r="V4191" t="str">
        <f>VLOOKUP(KamstrupData[[#This Row],[ORG_Concat]],'O-Organization'!F:H,3,FALSE)</f>
        <v>11087_FR10_Customer Service_FR_Customer Service &amp; Support_Support</v>
      </c>
    </row>
    <row r="4192" spans="4:22">
      <c r="D4192" s="28" t="s">
        <v>119</v>
      </c>
      <c r="E4192" t="str">
        <f>VLOOKUP(D4192,'B-Business Capability'!B:H,5,FALSE)</f>
        <v>Finance</v>
      </c>
      <c r="F4192" t="str">
        <f>VLOOKUP(D4192,'B-Business Capability'!B:H,6,FALSE)</f>
        <v>Settlements &amp; Payments</v>
      </c>
      <c r="G4192" t="str">
        <f>VLOOKUP(D4192,'B-Business Capability'!B:H,7,FALSE)</f>
        <v>Travel &amp; Expense Management</v>
      </c>
      <c r="I4192" t="s">
        <v>1743</v>
      </c>
      <c r="J4192" t="s">
        <v>1744</v>
      </c>
      <c r="K4192" t="s">
        <v>1745</v>
      </c>
      <c r="L4192" t="s">
        <v>1747</v>
      </c>
      <c r="M4192" t="str">
        <f>VLOOKUP(L4192,'A-Applications'!B:D,3,FALSE)</f>
        <v>Jenji</v>
      </c>
      <c r="N4192" t="s">
        <v>53</v>
      </c>
      <c r="O4192" s="42" t="s">
        <v>54</v>
      </c>
      <c r="Q4192" t="str">
        <f>VLOOKUP(KamstrupData[[#This Row],[IdLevel123]],'B-Business Capability'!B:L,10,FALSE)</f>
        <v>Hire-to-Retire (H2R)</v>
      </c>
      <c r="R4192">
        <f>VLOOKUP(KamstrupData[[#This Row],[IdLevel123]],'B-Business Capability'!B:L,11,FALSE)</f>
        <v>750</v>
      </c>
      <c r="U4192" t="str">
        <f>_xlfn.CONCAT(KamstrupData[[#This Row],[CountryCode]],"_",KamstrupData[[#This Row],[Business Area]],"_",KamstrupData[[#This Row],[DepartmentTeam]])</f>
        <v>FR10_FR_Customer Service &amp; Support_Support</v>
      </c>
      <c r="V4192" t="str">
        <f>VLOOKUP(KamstrupData[[#This Row],[ORG_Concat]],'O-Organization'!F:H,3,FALSE)</f>
        <v>11087_FR10_Customer Service_FR_Customer Service &amp; Support_Support</v>
      </c>
    </row>
    <row r="4193" spans="4:22">
      <c r="D4193" s="28" t="s">
        <v>119</v>
      </c>
      <c r="E4193" t="str">
        <f>VLOOKUP(D4193,'B-Business Capability'!B:H,5,FALSE)</f>
        <v>Finance</v>
      </c>
      <c r="F4193" t="str">
        <f>VLOOKUP(D4193,'B-Business Capability'!B:H,6,FALSE)</f>
        <v>Settlements &amp; Payments</v>
      </c>
      <c r="G4193" t="str">
        <f>VLOOKUP(D4193,'B-Business Capability'!B:H,7,FALSE)</f>
        <v>Travel &amp; Expense Management</v>
      </c>
      <c r="I4193" t="s">
        <v>1743</v>
      </c>
      <c r="J4193" t="s">
        <v>1744</v>
      </c>
      <c r="K4193" t="s">
        <v>1748</v>
      </c>
      <c r="L4193" t="s">
        <v>1747</v>
      </c>
      <c r="M4193" t="str">
        <f>VLOOKUP(L4193,'A-Applications'!B:D,3,FALSE)</f>
        <v>Jenji</v>
      </c>
      <c r="N4193" t="s">
        <v>53</v>
      </c>
      <c r="O4193" s="42" t="s">
        <v>54</v>
      </c>
      <c r="Q4193" t="str">
        <f>VLOOKUP(KamstrupData[[#This Row],[IdLevel123]],'B-Business Capability'!B:L,10,FALSE)</f>
        <v>Hire-to-Retire (H2R)</v>
      </c>
      <c r="R4193">
        <f>VLOOKUP(KamstrupData[[#This Row],[IdLevel123]],'B-Business Capability'!B:L,11,FALSE)</f>
        <v>750</v>
      </c>
      <c r="U4193" t="str">
        <f>_xlfn.CONCAT(KamstrupData[[#This Row],[CountryCode]],"_",KamstrupData[[#This Row],[Business Area]],"_",KamstrupData[[#This Row],[DepartmentTeam]])</f>
        <v>FR10_FR_Customer Service &amp; Support_Quality</v>
      </c>
      <c r="V4193" t="str">
        <f>VLOOKUP(KamstrupData[[#This Row],[ORG_Concat]],'O-Organization'!F:H,3,FALSE)</f>
        <v>11086_FR10_Sales &amp; Marketing_FR_Customer Service &amp; Support_Quality</v>
      </c>
    </row>
    <row r="4194" spans="4:22">
      <c r="D4194" s="28" t="s">
        <v>236</v>
      </c>
      <c r="E4194" t="str">
        <f>VLOOKUP(D4194,'B-Business Capability'!B:H,5,FALSE)</f>
        <v>People and Culture</v>
      </c>
      <c r="F4194" t="str">
        <f>VLOOKUP(D4194,'B-Business Capability'!B:H,6,FALSE)</f>
        <v>Compensation &amp; Benefits</v>
      </c>
      <c r="G4194">
        <f>VLOOKUP(D4194,'B-Business Capability'!B:H,7,FALSE)</f>
        <v>0</v>
      </c>
      <c r="I4194" t="s">
        <v>1743</v>
      </c>
      <c r="J4194" t="s">
        <v>1744</v>
      </c>
      <c r="K4194" t="s">
        <v>1745</v>
      </c>
      <c r="L4194" t="s">
        <v>1749</v>
      </c>
      <c r="M4194" t="str">
        <f>VLOOKUP(L4194,'A-Applications'!B:D,3,FALSE)</f>
        <v>My Silaé</v>
      </c>
      <c r="N4194" t="s">
        <v>53</v>
      </c>
      <c r="O4194" s="42" t="s">
        <v>54</v>
      </c>
      <c r="Q4194" t="str">
        <f>VLOOKUP(KamstrupData[[#This Row],[IdLevel123]],'B-Business Capability'!B:L,10,FALSE)</f>
        <v>Hire-to-Retire (H2R)</v>
      </c>
      <c r="R4194">
        <f>VLOOKUP(KamstrupData[[#This Row],[IdLevel123]],'B-Business Capability'!B:L,11,FALSE)</f>
        <v>700</v>
      </c>
      <c r="U4194" t="str">
        <f>_xlfn.CONCAT(KamstrupData[[#This Row],[CountryCode]],"_",KamstrupData[[#This Row],[Business Area]],"_",KamstrupData[[#This Row],[DepartmentTeam]])</f>
        <v>FR10_FR_Customer Service &amp; Support_Support</v>
      </c>
      <c r="V4194" t="str">
        <f>VLOOKUP(KamstrupData[[#This Row],[ORG_Concat]],'O-Organization'!F:H,3,FALSE)</f>
        <v>11087_FR10_Customer Service_FR_Customer Service &amp; Support_Support</v>
      </c>
    </row>
    <row r="4195" spans="4:22">
      <c r="D4195" s="28" t="s">
        <v>236</v>
      </c>
      <c r="E4195" t="str">
        <f>VLOOKUP(D4195,'B-Business Capability'!B:H,5,FALSE)</f>
        <v>People and Culture</v>
      </c>
      <c r="F4195" t="str">
        <f>VLOOKUP(D4195,'B-Business Capability'!B:H,6,FALSE)</f>
        <v>Compensation &amp; Benefits</v>
      </c>
      <c r="G4195">
        <f>VLOOKUP(D4195,'B-Business Capability'!B:H,7,FALSE)</f>
        <v>0</v>
      </c>
      <c r="I4195" t="s">
        <v>1743</v>
      </c>
      <c r="J4195" t="s">
        <v>1744</v>
      </c>
      <c r="K4195" t="s">
        <v>1748</v>
      </c>
      <c r="L4195" t="s">
        <v>1749</v>
      </c>
      <c r="M4195" t="str">
        <f>VLOOKUP(L4195,'A-Applications'!B:D,3,FALSE)</f>
        <v>My Silaé</v>
      </c>
      <c r="N4195" t="s">
        <v>53</v>
      </c>
      <c r="O4195" s="42" t="s">
        <v>54</v>
      </c>
      <c r="Q4195" t="str">
        <f>VLOOKUP(KamstrupData[[#This Row],[IdLevel123]],'B-Business Capability'!B:L,10,FALSE)</f>
        <v>Hire-to-Retire (H2R)</v>
      </c>
      <c r="R4195">
        <f>VLOOKUP(KamstrupData[[#This Row],[IdLevel123]],'B-Business Capability'!B:L,11,FALSE)</f>
        <v>700</v>
      </c>
      <c r="U4195" t="str">
        <f>_xlfn.CONCAT(KamstrupData[[#This Row],[CountryCode]],"_",KamstrupData[[#This Row],[Business Area]],"_",KamstrupData[[#This Row],[DepartmentTeam]])</f>
        <v>FR10_FR_Customer Service &amp; Support_Quality</v>
      </c>
      <c r="V4195" t="str">
        <f>VLOOKUP(KamstrupData[[#This Row],[ORG_Concat]],'O-Organization'!F:H,3,FALSE)</f>
        <v>11086_FR10_Sales &amp; Marketing_FR_Customer Service &amp; Support_Quality</v>
      </c>
    </row>
    <row r="4196" spans="4:22">
      <c r="D4196" s="28" t="s">
        <v>236</v>
      </c>
      <c r="E4196" t="str">
        <f>VLOOKUP(D4196,'B-Business Capability'!B:H,5,FALSE)</f>
        <v>People and Culture</v>
      </c>
      <c r="F4196" t="str">
        <f>VLOOKUP(D4196,'B-Business Capability'!B:H,6,FALSE)</f>
        <v>Compensation &amp; Benefits</v>
      </c>
      <c r="G4196">
        <f>VLOOKUP(D4196,'B-Business Capability'!B:H,7,FALSE)</f>
        <v>0</v>
      </c>
      <c r="I4196" t="s">
        <v>1743</v>
      </c>
      <c r="J4196" t="s">
        <v>1744</v>
      </c>
      <c r="K4196" t="s">
        <v>1745</v>
      </c>
      <c r="L4196" t="s">
        <v>1750</v>
      </c>
      <c r="M4196" t="str">
        <f>VLOOKUP(L4196,'A-Applications'!B:D,3,FALSE)</f>
        <v>edoc-Perso</v>
      </c>
      <c r="N4196" t="s">
        <v>53</v>
      </c>
      <c r="O4196" s="42" t="s">
        <v>54</v>
      </c>
      <c r="Q4196" t="str">
        <f>VLOOKUP(KamstrupData[[#This Row],[IdLevel123]],'B-Business Capability'!B:L,10,FALSE)</f>
        <v>Hire-to-Retire (H2R)</v>
      </c>
      <c r="R4196">
        <f>VLOOKUP(KamstrupData[[#This Row],[IdLevel123]],'B-Business Capability'!B:L,11,FALSE)</f>
        <v>700</v>
      </c>
      <c r="U4196" t="str">
        <f>_xlfn.CONCAT(KamstrupData[[#This Row],[CountryCode]],"_",KamstrupData[[#This Row],[Business Area]],"_",KamstrupData[[#This Row],[DepartmentTeam]])</f>
        <v>FR10_FR_Customer Service &amp; Support_Support</v>
      </c>
      <c r="V4196" t="str">
        <f>VLOOKUP(KamstrupData[[#This Row],[ORG_Concat]],'O-Organization'!F:H,3,FALSE)</f>
        <v>11087_FR10_Customer Service_FR_Customer Service &amp; Support_Support</v>
      </c>
    </row>
    <row r="4197" spans="4:22">
      <c r="D4197" s="28" t="s">
        <v>236</v>
      </c>
      <c r="E4197" t="str">
        <f>VLOOKUP(D4197,'B-Business Capability'!B:H,5,FALSE)</f>
        <v>People and Culture</v>
      </c>
      <c r="F4197" t="str">
        <f>VLOOKUP(D4197,'B-Business Capability'!B:H,6,FALSE)</f>
        <v>Compensation &amp; Benefits</v>
      </c>
      <c r="G4197">
        <f>VLOOKUP(D4197,'B-Business Capability'!B:H,7,FALSE)</f>
        <v>0</v>
      </c>
      <c r="I4197" t="s">
        <v>1743</v>
      </c>
      <c r="J4197" t="s">
        <v>1744</v>
      </c>
      <c r="K4197" t="s">
        <v>1748</v>
      </c>
      <c r="L4197" t="s">
        <v>1750</v>
      </c>
      <c r="M4197" t="str">
        <f>VLOOKUP(L4197,'A-Applications'!B:D,3,FALSE)</f>
        <v>edoc-Perso</v>
      </c>
      <c r="N4197" t="s">
        <v>53</v>
      </c>
      <c r="O4197" s="42" t="s">
        <v>54</v>
      </c>
      <c r="Q4197" t="str">
        <f>VLOOKUP(KamstrupData[[#This Row],[IdLevel123]],'B-Business Capability'!B:L,10,FALSE)</f>
        <v>Hire-to-Retire (H2R)</v>
      </c>
      <c r="R4197">
        <f>VLOOKUP(KamstrupData[[#This Row],[IdLevel123]],'B-Business Capability'!B:L,11,FALSE)</f>
        <v>700</v>
      </c>
      <c r="U4197" t="str">
        <f>_xlfn.CONCAT(KamstrupData[[#This Row],[CountryCode]],"_",KamstrupData[[#This Row],[Business Area]],"_",KamstrupData[[#This Row],[DepartmentTeam]])</f>
        <v>FR10_FR_Customer Service &amp; Support_Quality</v>
      </c>
      <c r="V4197" t="str">
        <f>VLOOKUP(KamstrupData[[#This Row],[ORG_Concat]],'O-Organization'!F:H,3,FALSE)</f>
        <v>11086_FR10_Sales &amp; Marketing_FR_Customer Service &amp; Support_Quality</v>
      </c>
    </row>
    <row r="4198" spans="4:22">
      <c r="D4198" s="28" t="s">
        <v>236</v>
      </c>
      <c r="E4198" t="str">
        <f>VLOOKUP(D4198,'B-Business Capability'!B:H,5,FALSE)</f>
        <v>People and Culture</v>
      </c>
      <c r="F4198" t="str">
        <f>VLOOKUP(D4198,'B-Business Capability'!B:H,6,FALSE)</f>
        <v>Compensation &amp; Benefits</v>
      </c>
      <c r="G4198">
        <f>VLOOKUP(D4198,'B-Business Capability'!B:H,7,FALSE)</f>
        <v>0</v>
      </c>
      <c r="I4198" t="s">
        <v>1743</v>
      </c>
      <c r="J4198" t="s">
        <v>1744</v>
      </c>
      <c r="K4198" t="s">
        <v>1748</v>
      </c>
      <c r="L4198" t="s">
        <v>1751</v>
      </c>
      <c r="M4198" t="str">
        <f>VLOOKUP(L4198,'A-Applications'!B:D,3,FALSE)</f>
        <v>Silaé</v>
      </c>
      <c r="N4198" t="s">
        <v>53</v>
      </c>
      <c r="O4198" s="42" t="s">
        <v>54</v>
      </c>
      <c r="Q4198" t="str">
        <f>VLOOKUP(KamstrupData[[#This Row],[IdLevel123]],'B-Business Capability'!B:L,10,FALSE)</f>
        <v>Hire-to-Retire (H2R)</v>
      </c>
      <c r="R4198">
        <f>VLOOKUP(KamstrupData[[#This Row],[IdLevel123]],'B-Business Capability'!B:L,11,FALSE)</f>
        <v>700</v>
      </c>
      <c r="U4198" t="str">
        <f>_xlfn.CONCAT(KamstrupData[[#This Row],[CountryCode]],"_",KamstrupData[[#This Row],[Business Area]],"_",KamstrupData[[#This Row],[DepartmentTeam]])</f>
        <v>FR10_FR_Customer Service &amp; Support_Quality</v>
      </c>
      <c r="V4198" t="str">
        <f>VLOOKUP(KamstrupData[[#This Row],[ORG_Concat]],'O-Organization'!F:H,3,FALSE)</f>
        <v>11086_FR10_Sales &amp; Marketing_FR_Customer Service &amp; Support_Quality</v>
      </c>
    </row>
    <row r="4199" spans="4:22">
      <c r="D4199" s="28" t="s">
        <v>95</v>
      </c>
      <c r="E4199" t="str">
        <f>VLOOKUP(D4199,'B-Business Capability'!B:H,5,FALSE)</f>
        <v>Not mapped to capability</v>
      </c>
      <c r="F4199">
        <f>VLOOKUP(D4199,'B-Business Capability'!B:H,6,FALSE)</f>
        <v>0</v>
      </c>
      <c r="G4199">
        <f>VLOOKUP(D4199,'B-Business Capability'!B:H,7,FALSE)</f>
        <v>0</v>
      </c>
      <c r="I4199" t="s">
        <v>1743</v>
      </c>
      <c r="J4199" t="s">
        <v>1744</v>
      </c>
      <c r="K4199" t="s">
        <v>1748</v>
      </c>
      <c r="L4199" t="s">
        <v>1752</v>
      </c>
      <c r="M4199" t="str">
        <f>VLOOKUP(L4199,'A-Applications'!B:D,3,FALSE)</f>
        <v>3CX</v>
      </c>
      <c r="N4199" t="s">
        <v>53</v>
      </c>
      <c r="O4199" s="42" t="s">
        <v>66</v>
      </c>
      <c r="Q4199" t="str">
        <f>VLOOKUP(KamstrupData[[#This Row],[IdLevel123]],'B-Business Capability'!B:L,10,FALSE)</f>
        <v>N/A</v>
      </c>
      <c r="R4199">
        <f>VLOOKUP(KamstrupData[[#This Row],[IdLevel123]],'B-Business Capability'!B:L,11,FALSE)</f>
        <v>0</v>
      </c>
      <c r="U4199" t="str">
        <f>_xlfn.CONCAT(KamstrupData[[#This Row],[CountryCode]],"_",KamstrupData[[#This Row],[Business Area]],"_",KamstrupData[[#This Row],[DepartmentTeam]])</f>
        <v>FR10_FR_Customer Service &amp; Support_Quality</v>
      </c>
      <c r="V4199" t="str">
        <f>VLOOKUP(KamstrupData[[#This Row],[ORG_Concat]],'O-Organization'!F:H,3,FALSE)</f>
        <v>11086_FR10_Sales &amp; Marketing_FR_Customer Service &amp; Support_Quality</v>
      </c>
    </row>
    <row r="4200" spans="4:22">
      <c r="D4200" s="28" t="s">
        <v>95</v>
      </c>
      <c r="E4200" t="str">
        <f>VLOOKUP(D4200,'B-Business Capability'!B:H,5,FALSE)</f>
        <v>Not mapped to capability</v>
      </c>
      <c r="F4200">
        <f>VLOOKUP(D4200,'B-Business Capability'!B:H,6,FALSE)</f>
        <v>0</v>
      </c>
      <c r="G4200">
        <f>VLOOKUP(D4200,'B-Business Capability'!B:H,7,FALSE)</f>
        <v>0</v>
      </c>
      <c r="I4200" t="s">
        <v>1743</v>
      </c>
      <c r="J4200" t="s">
        <v>1744</v>
      </c>
      <c r="K4200" t="s">
        <v>1745</v>
      </c>
      <c r="L4200" t="s">
        <v>1752</v>
      </c>
      <c r="M4200" t="str">
        <f>VLOOKUP(L4200,'A-Applications'!B:D,3,FALSE)</f>
        <v>3CX</v>
      </c>
      <c r="N4200" t="s">
        <v>53</v>
      </c>
      <c r="O4200" s="42" t="s">
        <v>66</v>
      </c>
      <c r="Q4200" t="str">
        <f>VLOOKUP(KamstrupData[[#This Row],[IdLevel123]],'B-Business Capability'!B:L,10,FALSE)</f>
        <v>N/A</v>
      </c>
      <c r="R4200">
        <f>VLOOKUP(KamstrupData[[#This Row],[IdLevel123]],'B-Business Capability'!B:L,11,FALSE)</f>
        <v>0</v>
      </c>
      <c r="U4200" t="str">
        <f>_xlfn.CONCAT(KamstrupData[[#This Row],[CountryCode]],"_",KamstrupData[[#This Row],[Business Area]],"_",KamstrupData[[#This Row],[DepartmentTeam]])</f>
        <v>FR10_FR_Customer Service &amp; Support_Support</v>
      </c>
      <c r="V4200" t="str">
        <f>VLOOKUP(KamstrupData[[#This Row],[ORG_Concat]],'O-Organization'!F:H,3,FALSE)</f>
        <v>11087_FR10_Customer Service_FR_Customer Service &amp; Support_Support</v>
      </c>
    </row>
    <row r="4201" spans="4:22">
      <c r="D4201" s="28" t="s">
        <v>95</v>
      </c>
      <c r="E4201" t="str">
        <f>VLOOKUP(D4201,'B-Business Capability'!B:H,5,FALSE)</f>
        <v>Not mapped to capability</v>
      </c>
      <c r="F4201">
        <f>VLOOKUP(D4201,'B-Business Capability'!B:H,6,FALSE)</f>
        <v>0</v>
      </c>
      <c r="G4201">
        <f>VLOOKUP(D4201,'B-Business Capability'!B:H,7,FALSE)</f>
        <v>0</v>
      </c>
      <c r="I4201" t="s">
        <v>1743</v>
      </c>
      <c r="J4201" t="s">
        <v>1744</v>
      </c>
      <c r="K4201" t="s">
        <v>1748</v>
      </c>
      <c r="L4201" t="s">
        <v>460</v>
      </c>
      <c r="M4201" t="str">
        <f>VLOOKUP(L4201,'A-Applications'!B:D,3,FALSE)</f>
        <v>Microsoft PowerToys</v>
      </c>
      <c r="N4201" t="s">
        <v>53</v>
      </c>
      <c r="O4201" s="42" t="s">
        <v>62</v>
      </c>
      <c r="Q4201" t="str">
        <f>VLOOKUP(KamstrupData[[#This Row],[IdLevel123]],'B-Business Capability'!B:L,10,FALSE)</f>
        <v>N/A</v>
      </c>
      <c r="R4201">
        <f>VLOOKUP(KamstrupData[[#This Row],[IdLevel123]],'B-Business Capability'!B:L,11,FALSE)</f>
        <v>0</v>
      </c>
      <c r="U4201" t="str">
        <f>_xlfn.CONCAT(KamstrupData[[#This Row],[CountryCode]],"_",KamstrupData[[#This Row],[Business Area]],"_",KamstrupData[[#This Row],[DepartmentTeam]])</f>
        <v>FR10_FR_Customer Service &amp; Support_Quality</v>
      </c>
      <c r="V4201" t="str">
        <f>VLOOKUP(KamstrupData[[#This Row],[ORG_Concat]],'O-Organization'!F:H,3,FALSE)</f>
        <v>11086_FR10_Sales &amp; Marketing_FR_Customer Service &amp; Support_Quality</v>
      </c>
    </row>
    <row r="4202" spans="4:22">
      <c r="D4202" s="28" t="s">
        <v>94</v>
      </c>
      <c r="E4202" t="str">
        <f>VLOOKUP(D4202,'B-Business Capability'!B:H,5,FALSE)</f>
        <v>Customer Service</v>
      </c>
      <c r="F4202" t="str">
        <f>VLOOKUP(D4202,'B-Business Capability'!B:H,6,FALSE)</f>
        <v>Customer Service and Support</v>
      </c>
      <c r="G4202" t="str">
        <f>VLOOKUP(D4202,'B-Business Capability'!B:H,7,FALSE)</f>
        <v>Self-Service Engagement</v>
      </c>
      <c r="I4202" t="s">
        <v>1743</v>
      </c>
      <c r="J4202" t="s">
        <v>1744</v>
      </c>
      <c r="K4202" t="s">
        <v>1745</v>
      </c>
      <c r="L4202" t="s">
        <v>93</v>
      </c>
      <c r="M4202" t="str">
        <f>VLOOKUP(L4202,'A-Applications'!B:D,3,FALSE)</f>
        <v>My Kamstrup</v>
      </c>
      <c r="N4202" t="s">
        <v>53</v>
      </c>
      <c r="O4202" s="42" t="s">
        <v>66</v>
      </c>
      <c r="P4202" t="s">
        <v>79</v>
      </c>
      <c r="Q4202" t="str">
        <f>VLOOKUP(KamstrupData[[#This Row],[IdLevel123]],'B-Business Capability'!B:L,10,FALSE)</f>
        <v>Customer Service and Support</v>
      </c>
      <c r="R4202">
        <f>VLOOKUP(KamstrupData[[#This Row],[IdLevel123]],'B-Business Capability'!B:L,11,FALSE)</f>
        <v>0</v>
      </c>
      <c r="U4202" t="str">
        <f>_xlfn.CONCAT(KamstrupData[[#This Row],[CountryCode]],"_",KamstrupData[[#This Row],[Business Area]],"_",KamstrupData[[#This Row],[DepartmentTeam]])</f>
        <v>FR10_FR_Customer Service &amp; Support_Support</v>
      </c>
      <c r="V4202" t="str">
        <f>VLOOKUP(KamstrupData[[#This Row],[ORG_Concat]],'O-Organization'!F:H,3,FALSE)</f>
        <v>11087_FR10_Customer Service_FR_Customer Service &amp; Support_Support</v>
      </c>
    </row>
    <row r="4203" spans="4:22">
      <c r="D4203" s="28" t="s">
        <v>94</v>
      </c>
      <c r="E4203" t="str">
        <f>VLOOKUP(D4203,'B-Business Capability'!B:H,5,FALSE)</f>
        <v>Customer Service</v>
      </c>
      <c r="F4203" t="str">
        <f>VLOOKUP(D4203,'B-Business Capability'!B:H,6,FALSE)</f>
        <v>Customer Service and Support</v>
      </c>
      <c r="G4203" t="str">
        <f>VLOOKUP(D4203,'B-Business Capability'!B:H,7,FALSE)</f>
        <v>Self-Service Engagement</v>
      </c>
      <c r="I4203" t="s">
        <v>1743</v>
      </c>
      <c r="J4203" t="s">
        <v>1744</v>
      </c>
      <c r="K4203" t="s">
        <v>1745</v>
      </c>
      <c r="L4203" t="s">
        <v>93</v>
      </c>
      <c r="M4203" t="str">
        <f>VLOOKUP(L4203,'A-Applications'!B:D,3,FALSE)</f>
        <v>My Kamstrup</v>
      </c>
      <c r="N4203" t="s">
        <v>53</v>
      </c>
      <c r="O4203" s="42" t="s">
        <v>66</v>
      </c>
      <c r="Q4203" t="str">
        <f>VLOOKUP(KamstrupData[[#This Row],[IdLevel123]],'B-Business Capability'!B:L,10,FALSE)</f>
        <v>Customer Service and Support</v>
      </c>
      <c r="R4203">
        <f>VLOOKUP(KamstrupData[[#This Row],[IdLevel123]],'B-Business Capability'!B:L,11,FALSE)</f>
        <v>0</v>
      </c>
      <c r="U4203" t="str">
        <f>_xlfn.CONCAT(KamstrupData[[#This Row],[CountryCode]],"_",KamstrupData[[#This Row],[Business Area]],"_",KamstrupData[[#This Row],[DepartmentTeam]])</f>
        <v>FR10_FR_Customer Service &amp; Support_Support</v>
      </c>
      <c r="V4203" t="str">
        <f>VLOOKUP(KamstrupData[[#This Row],[ORG_Concat]],'O-Organization'!F:H,3,FALSE)</f>
        <v>11087_FR10_Customer Service_FR_Customer Service &amp; Support_Support</v>
      </c>
    </row>
    <row r="4204" spans="4:22">
      <c r="D4204" s="28" t="s">
        <v>88</v>
      </c>
      <c r="E4204" t="str">
        <f>VLOOKUP(D4204,'B-Business Capability'!B:H,5,FALSE)</f>
        <v>Customer Service</v>
      </c>
      <c r="F4204" t="str">
        <f>VLOOKUP(D4204,'B-Business Capability'!B:H,6,FALSE)</f>
        <v>Customer Project Management</v>
      </c>
      <c r="G4204" t="str">
        <f>VLOOKUP(D4204,'B-Business Capability'!B:H,7,FALSE)</f>
        <v>Project Management</v>
      </c>
      <c r="I4204" t="s">
        <v>1743</v>
      </c>
      <c r="J4204" t="s">
        <v>1744</v>
      </c>
      <c r="K4204" t="s">
        <v>1745</v>
      </c>
      <c r="L4204" t="s">
        <v>93</v>
      </c>
      <c r="M4204" t="str">
        <f>VLOOKUP(L4204,'A-Applications'!B:D,3,FALSE)</f>
        <v>My Kamstrup</v>
      </c>
      <c r="N4204" t="s">
        <v>53</v>
      </c>
      <c r="O4204" s="42" t="s">
        <v>66</v>
      </c>
      <c r="P4204" t="s">
        <v>79</v>
      </c>
      <c r="Q4204" t="str">
        <f>VLOOKUP(KamstrupData[[#This Row],[IdLevel123]],'B-Business Capability'!B:L,10,FALSE)</f>
        <v>Order-to-Cash (O2C)</v>
      </c>
      <c r="R4204">
        <f>VLOOKUP(KamstrupData[[#This Row],[IdLevel123]],'B-Business Capability'!B:L,11,FALSE)</f>
        <v>0</v>
      </c>
      <c r="U4204" t="str">
        <f>_xlfn.CONCAT(KamstrupData[[#This Row],[CountryCode]],"_",KamstrupData[[#This Row],[Business Area]],"_",KamstrupData[[#This Row],[DepartmentTeam]])</f>
        <v>FR10_FR_Customer Service &amp; Support_Support</v>
      </c>
      <c r="V4204" t="str">
        <f>VLOOKUP(KamstrupData[[#This Row],[ORG_Concat]],'O-Organization'!F:H,3,FALSE)</f>
        <v>11087_FR10_Customer Service_FR_Customer Service &amp; Support_Support</v>
      </c>
    </row>
    <row r="4205" spans="4:22">
      <c r="D4205" s="28" t="s">
        <v>94</v>
      </c>
      <c r="E4205" t="str">
        <f>VLOOKUP(D4205,'B-Business Capability'!B:H,5,FALSE)</f>
        <v>Customer Service</v>
      </c>
      <c r="F4205" t="str">
        <f>VLOOKUP(D4205,'B-Business Capability'!B:H,6,FALSE)</f>
        <v>Customer Service and Support</v>
      </c>
      <c r="G4205" t="str">
        <f>VLOOKUP(D4205,'B-Business Capability'!B:H,7,FALSE)</f>
        <v>Self-Service Engagement</v>
      </c>
      <c r="I4205" t="s">
        <v>1743</v>
      </c>
      <c r="J4205" t="s">
        <v>1744</v>
      </c>
      <c r="K4205" t="s">
        <v>1748</v>
      </c>
      <c r="L4205" t="s">
        <v>93</v>
      </c>
      <c r="M4205" t="str">
        <f>VLOOKUP(L4205,'A-Applications'!B:D,3,FALSE)</f>
        <v>My Kamstrup</v>
      </c>
      <c r="N4205" t="s">
        <v>53</v>
      </c>
      <c r="O4205" s="42" t="s">
        <v>54</v>
      </c>
      <c r="Q4205" t="str">
        <f>VLOOKUP(KamstrupData[[#This Row],[IdLevel123]],'B-Business Capability'!B:L,10,FALSE)</f>
        <v>Customer Service and Support</v>
      </c>
      <c r="R4205">
        <f>VLOOKUP(KamstrupData[[#This Row],[IdLevel123]],'B-Business Capability'!B:L,11,FALSE)</f>
        <v>0</v>
      </c>
      <c r="U4205" t="str">
        <f>_xlfn.CONCAT(KamstrupData[[#This Row],[CountryCode]],"_",KamstrupData[[#This Row],[Business Area]],"_",KamstrupData[[#This Row],[DepartmentTeam]])</f>
        <v>FR10_FR_Customer Service &amp; Support_Quality</v>
      </c>
      <c r="V4205" t="str">
        <f>VLOOKUP(KamstrupData[[#This Row],[ORG_Concat]],'O-Organization'!F:H,3,FALSE)</f>
        <v>11086_FR10_Sales &amp; Marketing_FR_Customer Service &amp; Support_Quality</v>
      </c>
    </row>
    <row r="4206" spans="4:22">
      <c r="D4206" s="28" t="s">
        <v>88</v>
      </c>
      <c r="E4206" t="str">
        <f>VLOOKUP(D4206,'B-Business Capability'!B:H,5,FALSE)</f>
        <v>Customer Service</v>
      </c>
      <c r="F4206" t="str">
        <f>VLOOKUP(D4206,'B-Business Capability'!B:H,6,FALSE)</f>
        <v>Customer Project Management</v>
      </c>
      <c r="G4206" t="str">
        <f>VLOOKUP(D4206,'B-Business Capability'!B:H,7,FALSE)</f>
        <v>Project Management</v>
      </c>
      <c r="I4206" t="s">
        <v>1743</v>
      </c>
      <c r="J4206" t="s">
        <v>1744</v>
      </c>
      <c r="K4206" t="s">
        <v>1745</v>
      </c>
      <c r="L4206" t="s">
        <v>98</v>
      </c>
      <c r="M4206" t="str">
        <f>VLOOKUP(L4206,'A-Applications'!B:D,3,FALSE)</f>
        <v>Notepad++(https://notepad-plus-plus.org/)</v>
      </c>
      <c r="O4206" s="42"/>
      <c r="Q4206" t="str">
        <f>VLOOKUP(KamstrupData[[#This Row],[IdLevel123]],'B-Business Capability'!B:L,10,FALSE)</f>
        <v>Order-to-Cash (O2C)</v>
      </c>
      <c r="R4206">
        <f>VLOOKUP(KamstrupData[[#This Row],[IdLevel123]],'B-Business Capability'!B:L,11,FALSE)</f>
        <v>0</v>
      </c>
      <c r="U4206" t="str">
        <f>_xlfn.CONCAT(KamstrupData[[#This Row],[CountryCode]],"_",KamstrupData[[#This Row],[Business Area]],"_",KamstrupData[[#This Row],[DepartmentTeam]])</f>
        <v>FR10_FR_Customer Service &amp; Support_Support</v>
      </c>
      <c r="V4206" t="str">
        <f>VLOOKUP(KamstrupData[[#This Row],[ORG_Concat]],'O-Organization'!F:H,3,FALSE)</f>
        <v>11087_FR10_Customer Service_FR_Customer Service &amp; Support_Support</v>
      </c>
    </row>
    <row r="4207" spans="4:22">
      <c r="D4207" s="28" t="s">
        <v>88</v>
      </c>
      <c r="E4207" t="str">
        <f>VLOOKUP(D4207,'B-Business Capability'!B:H,5,FALSE)</f>
        <v>Customer Service</v>
      </c>
      <c r="F4207" t="str">
        <f>VLOOKUP(D4207,'B-Business Capability'!B:H,6,FALSE)</f>
        <v>Customer Project Management</v>
      </c>
      <c r="G4207" t="str">
        <f>VLOOKUP(D4207,'B-Business Capability'!B:H,7,FALSE)</f>
        <v>Project Management</v>
      </c>
      <c r="I4207" t="s">
        <v>1743</v>
      </c>
      <c r="J4207" t="s">
        <v>1744</v>
      </c>
      <c r="K4207" t="s">
        <v>1745</v>
      </c>
      <c r="L4207" t="s">
        <v>98</v>
      </c>
      <c r="M4207" t="str">
        <f>VLOOKUP(L4207,'A-Applications'!B:D,3,FALSE)</f>
        <v>Notepad++(https://notepad-plus-plus.org/)</v>
      </c>
      <c r="N4207" t="s">
        <v>53</v>
      </c>
      <c r="O4207" s="42" t="s">
        <v>54</v>
      </c>
      <c r="P4207" t="s">
        <v>75</v>
      </c>
      <c r="Q4207" t="str">
        <f>VLOOKUP(KamstrupData[[#This Row],[IdLevel123]],'B-Business Capability'!B:L,10,FALSE)</f>
        <v>Order-to-Cash (O2C)</v>
      </c>
      <c r="R4207">
        <f>VLOOKUP(KamstrupData[[#This Row],[IdLevel123]],'B-Business Capability'!B:L,11,FALSE)</f>
        <v>0</v>
      </c>
      <c r="U4207" t="str">
        <f>_xlfn.CONCAT(KamstrupData[[#This Row],[CountryCode]],"_",KamstrupData[[#This Row],[Business Area]],"_",KamstrupData[[#This Row],[DepartmentTeam]])</f>
        <v>FR10_FR_Customer Service &amp; Support_Support</v>
      </c>
      <c r="V4207" t="str">
        <f>VLOOKUP(KamstrupData[[#This Row],[ORG_Concat]],'O-Organization'!F:H,3,FALSE)</f>
        <v>11087_FR10_Customer Service_FR_Customer Service &amp; Support_Support</v>
      </c>
    </row>
    <row r="4208" spans="4:22">
      <c r="D4208" s="28" t="s">
        <v>95</v>
      </c>
      <c r="E4208" t="str">
        <f>VLOOKUP(D4208,'B-Business Capability'!B:H,5,FALSE)</f>
        <v>Not mapped to capability</v>
      </c>
      <c r="F4208">
        <f>VLOOKUP(D4208,'B-Business Capability'!B:H,6,FALSE)</f>
        <v>0</v>
      </c>
      <c r="G4208">
        <f>VLOOKUP(D4208,'B-Business Capability'!B:H,7,FALSE)</f>
        <v>0</v>
      </c>
      <c r="I4208" t="s">
        <v>1743</v>
      </c>
      <c r="J4208" t="s">
        <v>1744</v>
      </c>
      <c r="K4208" t="s">
        <v>1748</v>
      </c>
      <c r="L4208" t="s">
        <v>1073</v>
      </c>
      <c r="M4208" t="str">
        <f>VLOOKUP(L4208,'A-Applications'!B:D,3,FALSE)</f>
        <v>GIMP (https://www.gimp.org/)</v>
      </c>
      <c r="N4208" t="s">
        <v>53</v>
      </c>
      <c r="O4208" s="42" t="s">
        <v>62</v>
      </c>
      <c r="Q4208" t="str">
        <f>VLOOKUP(KamstrupData[[#This Row],[IdLevel123]],'B-Business Capability'!B:L,10,FALSE)</f>
        <v>N/A</v>
      </c>
      <c r="R4208">
        <f>VLOOKUP(KamstrupData[[#This Row],[IdLevel123]],'B-Business Capability'!B:L,11,FALSE)</f>
        <v>0</v>
      </c>
      <c r="U4208" t="str">
        <f>_xlfn.CONCAT(KamstrupData[[#This Row],[CountryCode]],"_",KamstrupData[[#This Row],[Business Area]],"_",KamstrupData[[#This Row],[DepartmentTeam]])</f>
        <v>FR10_FR_Customer Service &amp; Support_Quality</v>
      </c>
      <c r="V4208" t="str">
        <f>VLOOKUP(KamstrupData[[#This Row],[ORG_Concat]],'O-Organization'!F:H,3,FALSE)</f>
        <v>11086_FR10_Sales &amp; Marketing_FR_Customer Service &amp; Support_Quality</v>
      </c>
    </row>
    <row r="4209" spans="4:22">
      <c r="D4209" s="28" t="s">
        <v>78</v>
      </c>
      <c r="E4209" t="str">
        <f>VLOOKUP(D4209,'B-Business Capability'!B:H,5,FALSE)</f>
        <v>Customer Service</v>
      </c>
      <c r="F4209" t="str">
        <f>VLOOKUP(D4209,'B-Business Capability'!B:H,6,FALSE)</f>
        <v>Customer Service and Support</v>
      </c>
      <c r="G4209" t="str">
        <f>VLOOKUP(D4209,'B-Business Capability'!B:H,7,FALSE)</f>
        <v>Service Request Management</v>
      </c>
      <c r="I4209" t="s">
        <v>1743</v>
      </c>
      <c r="J4209" t="s">
        <v>1744</v>
      </c>
      <c r="K4209" t="s">
        <v>1745</v>
      </c>
      <c r="L4209" t="s">
        <v>110</v>
      </c>
      <c r="M4209" t="str">
        <f>VLOOKUP(L4209,'A-Applications'!B:D,3,FALSE)</f>
        <v>Bomgar/BeyondTrust</v>
      </c>
      <c r="N4209" t="s">
        <v>53</v>
      </c>
      <c r="O4209" s="42" t="s">
        <v>54</v>
      </c>
      <c r="P4209" t="s">
        <v>79</v>
      </c>
      <c r="Q4209" t="str">
        <f>VLOOKUP(KamstrupData[[#This Row],[IdLevel123]],'B-Business Capability'!B:L,10,FALSE)</f>
        <v>Customer Service and Support</v>
      </c>
      <c r="R4209">
        <f>VLOOKUP(KamstrupData[[#This Row],[IdLevel123]],'B-Business Capability'!B:L,11,FALSE)</f>
        <v>0</v>
      </c>
      <c r="U4209" t="str">
        <f>_xlfn.CONCAT(KamstrupData[[#This Row],[CountryCode]],"_",KamstrupData[[#This Row],[Business Area]],"_",KamstrupData[[#This Row],[DepartmentTeam]])</f>
        <v>FR10_FR_Customer Service &amp; Support_Support</v>
      </c>
      <c r="V4209" t="str">
        <f>VLOOKUP(KamstrupData[[#This Row],[ORG_Concat]],'O-Organization'!F:H,3,FALSE)</f>
        <v>11087_FR10_Customer Service_FR_Customer Service &amp; Support_Support</v>
      </c>
    </row>
    <row r="4210" spans="4:22">
      <c r="D4210" s="28" t="s">
        <v>78</v>
      </c>
      <c r="E4210" t="str">
        <f>VLOOKUP(D4210,'B-Business Capability'!B:H,5,FALSE)</f>
        <v>Customer Service</v>
      </c>
      <c r="F4210" t="str">
        <f>VLOOKUP(D4210,'B-Business Capability'!B:H,6,FALSE)</f>
        <v>Customer Service and Support</v>
      </c>
      <c r="G4210" t="str">
        <f>VLOOKUP(D4210,'B-Business Capability'!B:H,7,FALSE)</f>
        <v>Service Request Management</v>
      </c>
      <c r="I4210" t="s">
        <v>1743</v>
      </c>
      <c r="J4210" t="s">
        <v>1744</v>
      </c>
      <c r="K4210" t="s">
        <v>1745</v>
      </c>
      <c r="L4210" t="s">
        <v>110</v>
      </c>
      <c r="M4210" t="str">
        <f>VLOOKUP(L4210,'A-Applications'!B:D,3,FALSE)</f>
        <v>Bomgar/BeyondTrust</v>
      </c>
      <c r="N4210" t="s">
        <v>53</v>
      </c>
      <c r="O4210" s="42" t="s">
        <v>54</v>
      </c>
      <c r="P4210" t="s">
        <v>79</v>
      </c>
      <c r="Q4210" t="str">
        <f>VLOOKUP(KamstrupData[[#This Row],[IdLevel123]],'B-Business Capability'!B:L,10,FALSE)</f>
        <v>Customer Service and Support</v>
      </c>
      <c r="R4210">
        <f>VLOOKUP(KamstrupData[[#This Row],[IdLevel123]],'B-Business Capability'!B:L,11,FALSE)</f>
        <v>0</v>
      </c>
      <c r="U4210" t="str">
        <f>_xlfn.CONCAT(KamstrupData[[#This Row],[CountryCode]],"_",KamstrupData[[#This Row],[Business Area]],"_",KamstrupData[[#This Row],[DepartmentTeam]])</f>
        <v>FR10_FR_Customer Service &amp; Support_Support</v>
      </c>
      <c r="V4210" t="str">
        <f>VLOOKUP(KamstrupData[[#This Row],[ORG_Concat]],'O-Organization'!F:H,3,FALSE)</f>
        <v>11087_FR10_Customer Service_FR_Customer Service &amp; Support_Support</v>
      </c>
    </row>
    <row r="4211" spans="4:22">
      <c r="D4211" s="28" t="s">
        <v>88</v>
      </c>
      <c r="E4211" t="str">
        <f>VLOOKUP(D4211,'B-Business Capability'!B:H,5,FALSE)</f>
        <v>Customer Service</v>
      </c>
      <c r="F4211" t="str">
        <f>VLOOKUP(D4211,'B-Business Capability'!B:H,6,FALSE)</f>
        <v>Customer Project Management</v>
      </c>
      <c r="G4211" t="str">
        <f>VLOOKUP(D4211,'B-Business Capability'!B:H,7,FALSE)</f>
        <v>Project Management</v>
      </c>
      <c r="I4211" t="s">
        <v>1743</v>
      </c>
      <c r="J4211" t="s">
        <v>1744</v>
      </c>
      <c r="K4211" t="s">
        <v>1745</v>
      </c>
      <c r="L4211" t="s">
        <v>110</v>
      </c>
      <c r="M4211" t="str">
        <f>VLOOKUP(L4211,'A-Applications'!B:D,3,FALSE)</f>
        <v>Bomgar/BeyondTrust</v>
      </c>
      <c r="N4211" t="s">
        <v>53</v>
      </c>
      <c r="O4211" s="42" t="s">
        <v>54</v>
      </c>
      <c r="P4211" t="s">
        <v>75</v>
      </c>
      <c r="Q4211" t="str">
        <f>VLOOKUP(KamstrupData[[#This Row],[IdLevel123]],'B-Business Capability'!B:L,10,FALSE)</f>
        <v>Order-to-Cash (O2C)</v>
      </c>
      <c r="R4211">
        <f>VLOOKUP(KamstrupData[[#This Row],[IdLevel123]],'B-Business Capability'!B:L,11,FALSE)</f>
        <v>0</v>
      </c>
      <c r="U4211" t="str">
        <f>_xlfn.CONCAT(KamstrupData[[#This Row],[CountryCode]],"_",KamstrupData[[#This Row],[Business Area]],"_",KamstrupData[[#This Row],[DepartmentTeam]])</f>
        <v>FR10_FR_Customer Service &amp; Support_Support</v>
      </c>
      <c r="V4211" t="str">
        <f>VLOOKUP(KamstrupData[[#This Row],[ORG_Concat]],'O-Organization'!F:H,3,FALSE)</f>
        <v>11087_FR10_Customer Service_FR_Customer Service &amp; Support_Support</v>
      </c>
    </row>
    <row r="4212" spans="4:22">
      <c r="D4212" s="28" t="s">
        <v>88</v>
      </c>
      <c r="E4212" t="str">
        <f>VLOOKUP(D4212,'B-Business Capability'!B:H,5,FALSE)</f>
        <v>Customer Service</v>
      </c>
      <c r="F4212" t="str">
        <f>VLOOKUP(D4212,'B-Business Capability'!B:H,6,FALSE)</f>
        <v>Customer Project Management</v>
      </c>
      <c r="G4212" t="str">
        <f>VLOOKUP(D4212,'B-Business Capability'!B:H,7,FALSE)</f>
        <v>Project Management</v>
      </c>
      <c r="I4212" t="s">
        <v>1743</v>
      </c>
      <c r="J4212" t="s">
        <v>1744</v>
      </c>
      <c r="K4212" t="s">
        <v>1745</v>
      </c>
      <c r="L4212" t="s">
        <v>110</v>
      </c>
      <c r="M4212" t="str">
        <f>VLOOKUP(L4212,'A-Applications'!B:D,3,FALSE)</f>
        <v>Bomgar/BeyondTrust</v>
      </c>
      <c r="N4212" t="s">
        <v>53</v>
      </c>
      <c r="O4212" s="42" t="s">
        <v>54</v>
      </c>
      <c r="P4212" t="s">
        <v>75</v>
      </c>
      <c r="Q4212" t="str">
        <f>VLOOKUP(KamstrupData[[#This Row],[IdLevel123]],'B-Business Capability'!B:L,10,FALSE)</f>
        <v>Order-to-Cash (O2C)</v>
      </c>
      <c r="R4212">
        <f>VLOOKUP(KamstrupData[[#This Row],[IdLevel123]],'B-Business Capability'!B:L,11,FALSE)</f>
        <v>0</v>
      </c>
      <c r="U4212" t="str">
        <f>_xlfn.CONCAT(KamstrupData[[#This Row],[CountryCode]],"_",KamstrupData[[#This Row],[Business Area]],"_",KamstrupData[[#This Row],[DepartmentTeam]])</f>
        <v>FR10_FR_Customer Service &amp; Support_Support</v>
      </c>
      <c r="V4212" t="str">
        <f>VLOOKUP(KamstrupData[[#This Row],[ORG_Concat]],'O-Organization'!F:H,3,FALSE)</f>
        <v>11087_FR10_Customer Service_FR_Customer Service &amp; Support_Support</v>
      </c>
    </row>
    <row r="4213" spans="4:22">
      <c r="D4213" s="28" t="s">
        <v>88</v>
      </c>
      <c r="E4213" t="str">
        <f>VLOOKUP(D4213,'B-Business Capability'!B:H,5,FALSE)</f>
        <v>Customer Service</v>
      </c>
      <c r="F4213" t="str">
        <f>VLOOKUP(D4213,'B-Business Capability'!B:H,6,FALSE)</f>
        <v>Customer Project Management</v>
      </c>
      <c r="G4213" t="str">
        <f>VLOOKUP(D4213,'B-Business Capability'!B:H,7,FALSE)</f>
        <v>Project Management</v>
      </c>
      <c r="I4213" t="s">
        <v>1743</v>
      </c>
      <c r="J4213" t="s">
        <v>1744</v>
      </c>
      <c r="K4213" t="s">
        <v>1745</v>
      </c>
      <c r="L4213" t="s">
        <v>110</v>
      </c>
      <c r="M4213" t="str">
        <f>VLOOKUP(L4213,'A-Applications'!B:D,3,FALSE)</f>
        <v>Bomgar/BeyondTrust</v>
      </c>
      <c r="N4213" t="s">
        <v>53</v>
      </c>
      <c r="O4213" s="42" t="s">
        <v>54</v>
      </c>
      <c r="P4213" t="s">
        <v>75</v>
      </c>
      <c r="Q4213" t="str">
        <f>VLOOKUP(KamstrupData[[#This Row],[IdLevel123]],'B-Business Capability'!B:L,10,FALSE)</f>
        <v>Order-to-Cash (O2C)</v>
      </c>
      <c r="R4213">
        <f>VLOOKUP(KamstrupData[[#This Row],[IdLevel123]],'B-Business Capability'!B:L,11,FALSE)</f>
        <v>0</v>
      </c>
      <c r="U4213" t="str">
        <f>_xlfn.CONCAT(KamstrupData[[#This Row],[CountryCode]],"_",KamstrupData[[#This Row],[Business Area]],"_",KamstrupData[[#This Row],[DepartmentTeam]])</f>
        <v>FR10_FR_Customer Service &amp; Support_Support</v>
      </c>
      <c r="V4213" t="str">
        <f>VLOOKUP(KamstrupData[[#This Row],[ORG_Concat]],'O-Organization'!F:H,3,FALSE)</f>
        <v>11087_FR10_Customer Service_FR_Customer Service &amp; Support_Support</v>
      </c>
    </row>
    <row r="4214" spans="4:22">
      <c r="D4214" s="28" t="s">
        <v>63</v>
      </c>
      <c r="E4214" t="str">
        <f>VLOOKUP(D4214,'B-Business Capability'!B:H,5,FALSE)</f>
        <v>Finance</v>
      </c>
      <c r="F4214" t="str">
        <f>VLOOKUP(D4214,'B-Business Capability'!B:H,6,FALSE)</f>
        <v>Financial Planning &amp; Analysis</v>
      </c>
      <c r="G4214" t="str">
        <f>VLOOKUP(D4214,'B-Business Capability'!B:H,7,FALSE)</f>
        <v>Cost Accounting_Plan</v>
      </c>
      <c r="I4214" t="s">
        <v>1743</v>
      </c>
      <c r="J4214" t="s">
        <v>1744</v>
      </c>
      <c r="K4214" t="s">
        <v>1745</v>
      </c>
      <c r="L4214" t="s">
        <v>117</v>
      </c>
      <c r="M4214" t="str">
        <f>VLOOKUP(L4214,'A-Applications'!B:D,3,FALSE)</f>
        <v>PowerBI</v>
      </c>
      <c r="N4214" t="s">
        <v>147</v>
      </c>
      <c r="O4214" s="42" t="s">
        <v>62</v>
      </c>
      <c r="P4214" t="s">
        <v>67</v>
      </c>
      <c r="Q4214" t="str">
        <f>VLOOKUP(KamstrupData[[#This Row],[IdLevel123]],'B-Business Capability'!B:L,10,FALSE)</f>
        <v>N/A</v>
      </c>
      <c r="R4214">
        <f>VLOOKUP(KamstrupData[[#This Row],[IdLevel123]],'B-Business Capability'!B:L,11,FALSE)</f>
        <v>0</v>
      </c>
      <c r="U4214" t="str">
        <f>_xlfn.CONCAT(KamstrupData[[#This Row],[CountryCode]],"_",KamstrupData[[#This Row],[Business Area]],"_",KamstrupData[[#This Row],[DepartmentTeam]])</f>
        <v>FR10_FR_Customer Service &amp; Support_Support</v>
      </c>
      <c r="V4214" t="str">
        <f>VLOOKUP(KamstrupData[[#This Row],[ORG_Concat]],'O-Organization'!F:H,3,FALSE)</f>
        <v>11087_FR10_Customer Service_FR_Customer Service &amp; Support_Support</v>
      </c>
    </row>
    <row r="4215" spans="4:22">
      <c r="D4215" s="28" t="s">
        <v>63</v>
      </c>
      <c r="E4215" t="str">
        <f>VLOOKUP(D4215,'B-Business Capability'!B:H,5,FALSE)</f>
        <v>Finance</v>
      </c>
      <c r="F4215" t="str">
        <f>VLOOKUP(D4215,'B-Business Capability'!B:H,6,FALSE)</f>
        <v>Financial Planning &amp; Analysis</v>
      </c>
      <c r="G4215" t="str">
        <f>VLOOKUP(D4215,'B-Business Capability'!B:H,7,FALSE)</f>
        <v>Cost Accounting_Plan</v>
      </c>
      <c r="I4215" t="s">
        <v>1743</v>
      </c>
      <c r="J4215" t="s">
        <v>1744</v>
      </c>
      <c r="K4215" t="s">
        <v>1745</v>
      </c>
      <c r="L4215" t="s">
        <v>117</v>
      </c>
      <c r="M4215" t="str">
        <f>VLOOKUP(L4215,'A-Applications'!B:D,3,FALSE)</f>
        <v>PowerBI</v>
      </c>
      <c r="N4215" t="s">
        <v>147</v>
      </c>
      <c r="O4215" s="42" t="s">
        <v>62</v>
      </c>
      <c r="P4215" t="s">
        <v>67</v>
      </c>
      <c r="Q4215" t="str">
        <f>VLOOKUP(KamstrupData[[#This Row],[IdLevel123]],'B-Business Capability'!B:L,10,FALSE)</f>
        <v>N/A</v>
      </c>
      <c r="R4215">
        <f>VLOOKUP(KamstrupData[[#This Row],[IdLevel123]],'B-Business Capability'!B:L,11,FALSE)</f>
        <v>0</v>
      </c>
      <c r="U4215" t="str">
        <f>_xlfn.CONCAT(KamstrupData[[#This Row],[CountryCode]],"_",KamstrupData[[#This Row],[Business Area]],"_",KamstrupData[[#This Row],[DepartmentTeam]])</f>
        <v>FR10_FR_Customer Service &amp; Support_Support</v>
      </c>
      <c r="V4215" t="str">
        <f>VLOOKUP(KamstrupData[[#This Row],[ORG_Concat]],'O-Organization'!F:H,3,FALSE)</f>
        <v>11087_FR10_Customer Service_FR_Customer Service &amp; Support_Support</v>
      </c>
    </row>
    <row r="4216" spans="4:22">
      <c r="D4216" s="28" t="s">
        <v>74</v>
      </c>
      <c r="E4216" t="str">
        <f>VLOOKUP(D4216,'B-Business Capability'!B:H,5,FALSE)</f>
        <v>Strategic Management</v>
      </c>
      <c r="F4216" t="str">
        <f>VLOOKUP(D4216,'B-Business Capability'!B:H,6,FALSE)</f>
        <v>Manage Core Business</v>
      </c>
      <c r="G4216" t="str">
        <f>VLOOKUP(D4216,'B-Business Capability'!B:H,7,FALSE)</f>
        <v>Manage Projects</v>
      </c>
      <c r="I4216" t="s">
        <v>1743</v>
      </c>
      <c r="J4216" t="s">
        <v>1744</v>
      </c>
      <c r="K4216" t="s">
        <v>1745</v>
      </c>
      <c r="L4216" t="s">
        <v>117</v>
      </c>
      <c r="M4216" t="str">
        <f>VLOOKUP(L4216,'A-Applications'!B:D,3,FALSE)</f>
        <v>PowerBI</v>
      </c>
      <c r="N4216" t="s">
        <v>147</v>
      </c>
      <c r="O4216" s="42" t="s">
        <v>62</v>
      </c>
      <c r="P4216" t="s">
        <v>75</v>
      </c>
      <c r="Q4216" t="str">
        <f>VLOOKUP(KamstrupData[[#This Row],[IdLevel123]],'B-Business Capability'!B:L,10,FALSE)</f>
        <v>N/A</v>
      </c>
      <c r="R4216">
        <f>VLOOKUP(KamstrupData[[#This Row],[IdLevel123]],'B-Business Capability'!B:L,11,FALSE)</f>
        <v>0</v>
      </c>
      <c r="U4216" t="str">
        <f>_xlfn.CONCAT(KamstrupData[[#This Row],[CountryCode]],"_",KamstrupData[[#This Row],[Business Area]],"_",KamstrupData[[#This Row],[DepartmentTeam]])</f>
        <v>FR10_FR_Customer Service &amp; Support_Support</v>
      </c>
      <c r="V4216" t="str">
        <f>VLOOKUP(KamstrupData[[#This Row],[ORG_Concat]],'O-Organization'!F:H,3,FALSE)</f>
        <v>11087_FR10_Customer Service_FR_Customer Service &amp; Support_Support</v>
      </c>
    </row>
    <row r="4217" spans="4:22">
      <c r="D4217" s="28" t="s">
        <v>74</v>
      </c>
      <c r="E4217" t="str">
        <f>VLOOKUP(D4217,'B-Business Capability'!B:H,5,FALSE)</f>
        <v>Strategic Management</v>
      </c>
      <c r="F4217" t="str">
        <f>VLOOKUP(D4217,'B-Business Capability'!B:H,6,FALSE)</f>
        <v>Manage Core Business</v>
      </c>
      <c r="G4217" t="str">
        <f>VLOOKUP(D4217,'B-Business Capability'!B:H,7,FALSE)</f>
        <v>Manage Projects</v>
      </c>
      <c r="I4217" t="s">
        <v>1743</v>
      </c>
      <c r="J4217" t="s">
        <v>1744</v>
      </c>
      <c r="K4217" t="s">
        <v>1745</v>
      </c>
      <c r="L4217" t="s">
        <v>117</v>
      </c>
      <c r="M4217" t="str">
        <f>VLOOKUP(L4217,'A-Applications'!B:D,3,FALSE)</f>
        <v>PowerBI</v>
      </c>
      <c r="N4217" t="s">
        <v>147</v>
      </c>
      <c r="O4217" s="42" t="s">
        <v>62</v>
      </c>
      <c r="P4217" t="s">
        <v>75</v>
      </c>
      <c r="Q4217" t="str">
        <f>VLOOKUP(KamstrupData[[#This Row],[IdLevel123]],'B-Business Capability'!B:L,10,FALSE)</f>
        <v>N/A</v>
      </c>
      <c r="R4217">
        <f>VLOOKUP(KamstrupData[[#This Row],[IdLevel123]],'B-Business Capability'!B:L,11,FALSE)</f>
        <v>0</v>
      </c>
      <c r="U4217" t="str">
        <f>_xlfn.CONCAT(KamstrupData[[#This Row],[CountryCode]],"_",KamstrupData[[#This Row],[Business Area]],"_",KamstrupData[[#This Row],[DepartmentTeam]])</f>
        <v>FR10_FR_Customer Service &amp; Support_Support</v>
      </c>
      <c r="V4217" t="str">
        <f>VLOOKUP(KamstrupData[[#This Row],[ORG_Concat]],'O-Organization'!F:H,3,FALSE)</f>
        <v>11087_FR10_Customer Service_FR_Customer Service &amp; Support_Support</v>
      </c>
    </row>
    <row r="4218" spans="4:22">
      <c r="D4218" s="28" t="s">
        <v>118</v>
      </c>
      <c r="E4218" t="str">
        <f>VLOOKUP(D4218,'B-Business Capability'!B:H,5,FALSE)</f>
        <v>Customer Service</v>
      </c>
      <c r="F4218" t="str">
        <f>VLOOKUP(D4218,'B-Business Capability'!B:H,6,FALSE)</f>
        <v>Customer Service Strategy and Planning</v>
      </c>
      <c r="G4218" t="str">
        <f>VLOOKUP(D4218,'B-Business Capability'!B:H,7,FALSE)</f>
        <v>Customer Service Analytics</v>
      </c>
      <c r="I4218" t="s">
        <v>1743</v>
      </c>
      <c r="J4218" t="s">
        <v>1744</v>
      </c>
      <c r="K4218" t="s">
        <v>1745</v>
      </c>
      <c r="L4218" t="s">
        <v>117</v>
      </c>
      <c r="M4218" t="str">
        <f>VLOOKUP(L4218,'A-Applications'!B:D,3,FALSE)</f>
        <v>PowerBI</v>
      </c>
      <c r="N4218" t="s">
        <v>147</v>
      </c>
      <c r="O4218" s="42" t="s">
        <v>62</v>
      </c>
      <c r="P4218" t="s">
        <v>79</v>
      </c>
      <c r="Q4218" t="str">
        <f>VLOOKUP(KamstrupData[[#This Row],[IdLevel123]],'B-Business Capability'!B:L,10,FALSE)</f>
        <v>Customer Service and Support</v>
      </c>
      <c r="R4218">
        <f>VLOOKUP(KamstrupData[[#This Row],[IdLevel123]],'B-Business Capability'!B:L,11,FALSE)</f>
        <v>0</v>
      </c>
      <c r="U4218" t="str">
        <f>_xlfn.CONCAT(KamstrupData[[#This Row],[CountryCode]],"_",KamstrupData[[#This Row],[Business Area]],"_",KamstrupData[[#This Row],[DepartmentTeam]])</f>
        <v>FR10_FR_Customer Service &amp; Support_Support</v>
      </c>
      <c r="V4218" t="str">
        <f>VLOOKUP(KamstrupData[[#This Row],[ORG_Concat]],'O-Organization'!F:H,3,FALSE)</f>
        <v>11087_FR10_Customer Service_FR_Customer Service &amp; Support_Support</v>
      </c>
    </row>
    <row r="4219" spans="4:22">
      <c r="D4219" s="28" t="s">
        <v>118</v>
      </c>
      <c r="E4219" t="str">
        <f>VLOOKUP(D4219,'B-Business Capability'!B:H,5,FALSE)</f>
        <v>Customer Service</v>
      </c>
      <c r="F4219" t="str">
        <f>VLOOKUP(D4219,'B-Business Capability'!B:H,6,FALSE)</f>
        <v>Customer Service Strategy and Planning</v>
      </c>
      <c r="G4219" t="str">
        <f>VLOOKUP(D4219,'B-Business Capability'!B:H,7,FALSE)</f>
        <v>Customer Service Analytics</v>
      </c>
      <c r="I4219" t="s">
        <v>1743</v>
      </c>
      <c r="J4219" t="s">
        <v>1744</v>
      </c>
      <c r="K4219" t="s">
        <v>1745</v>
      </c>
      <c r="L4219" t="s">
        <v>117</v>
      </c>
      <c r="M4219" t="str">
        <f>VLOOKUP(L4219,'A-Applications'!B:D,3,FALSE)</f>
        <v>PowerBI</v>
      </c>
      <c r="N4219" t="s">
        <v>147</v>
      </c>
      <c r="O4219" s="42" t="s">
        <v>62</v>
      </c>
      <c r="P4219" t="s">
        <v>79</v>
      </c>
      <c r="Q4219" t="str">
        <f>VLOOKUP(KamstrupData[[#This Row],[IdLevel123]],'B-Business Capability'!B:L,10,FALSE)</f>
        <v>Customer Service and Support</v>
      </c>
      <c r="R4219">
        <f>VLOOKUP(KamstrupData[[#This Row],[IdLevel123]],'B-Business Capability'!B:L,11,FALSE)</f>
        <v>0</v>
      </c>
      <c r="U4219" t="str">
        <f>_xlfn.CONCAT(KamstrupData[[#This Row],[CountryCode]],"_",KamstrupData[[#This Row],[Business Area]],"_",KamstrupData[[#This Row],[DepartmentTeam]])</f>
        <v>FR10_FR_Customer Service &amp; Support_Support</v>
      </c>
      <c r="V4219" t="str">
        <f>VLOOKUP(KamstrupData[[#This Row],[ORG_Concat]],'O-Organization'!F:H,3,FALSE)</f>
        <v>11087_FR10_Customer Service_FR_Customer Service &amp; Support_Support</v>
      </c>
    </row>
    <row r="4220" spans="4:22">
      <c r="D4220" s="28" t="s">
        <v>82</v>
      </c>
      <c r="E4220" t="str">
        <f>VLOOKUP(D4220,'B-Business Capability'!B:H,5,FALSE)</f>
        <v>Customer Service</v>
      </c>
      <c r="F4220" t="str">
        <f>VLOOKUP(D4220,'B-Business Capability'!B:H,6,FALSE)</f>
        <v>Customer Project Management</v>
      </c>
      <c r="G4220" t="str">
        <f>VLOOKUP(D4220,'B-Business Capability'!B:H,7,FALSE)</f>
        <v>Financial Analytics and Management</v>
      </c>
      <c r="I4220" t="s">
        <v>1743</v>
      </c>
      <c r="J4220" t="s">
        <v>1744</v>
      </c>
      <c r="K4220" t="s">
        <v>1745</v>
      </c>
      <c r="L4220" t="s">
        <v>117</v>
      </c>
      <c r="M4220" t="str">
        <f>VLOOKUP(L4220,'A-Applications'!B:D,3,FALSE)</f>
        <v>PowerBI</v>
      </c>
      <c r="N4220" t="s">
        <v>147</v>
      </c>
      <c r="O4220" s="42" t="s">
        <v>62</v>
      </c>
      <c r="P4220" t="s">
        <v>75</v>
      </c>
      <c r="Q4220" t="str">
        <f>VLOOKUP(KamstrupData[[#This Row],[IdLevel123]],'B-Business Capability'!B:L,10,FALSE)</f>
        <v>Order-to-Cash (O2C)</v>
      </c>
      <c r="R4220">
        <f>VLOOKUP(KamstrupData[[#This Row],[IdLevel123]],'B-Business Capability'!B:L,11,FALSE)</f>
        <v>0</v>
      </c>
      <c r="U4220" t="str">
        <f>_xlfn.CONCAT(KamstrupData[[#This Row],[CountryCode]],"_",KamstrupData[[#This Row],[Business Area]],"_",KamstrupData[[#This Row],[DepartmentTeam]])</f>
        <v>FR10_FR_Customer Service &amp; Support_Support</v>
      </c>
      <c r="V4220" t="str">
        <f>VLOOKUP(KamstrupData[[#This Row],[ORG_Concat]],'O-Organization'!F:H,3,FALSE)</f>
        <v>11087_FR10_Customer Service_FR_Customer Service &amp; Support_Support</v>
      </c>
    </row>
    <row r="4221" spans="4:22">
      <c r="D4221" s="28" t="s">
        <v>82</v>
      </c>
      <c r="E4221" t="str">
        <f>VLOOKUP(D4221,'B-Business Capability'!B:H,5,FALSE)</f>
        <v>Customer Service</v>
      </c>
      <c r="F4221" t="str">
        <f>VLOOKUP(D4221,'B-Business Capability'!B:H,6,FALSE)</f>
        <v>Customer Project Management</v>
      </c>
      <c r="G4221" t="str">
        <f>VLOOKUP(D4221,'B-Business Capability'!B:H,7,FALSE)</f>
        <v>Financial Analytics and Management</v>
      </c>
      <c r="I4221" t="s">
        <v>1743</v>
      </c>
      <c r="J4221" t="s">
        <v>1744</v>
      </c>
      <c r="K4221" t="s">
        <v>1745</v>
      </c>
      <c r="L4221" t="s">
        <v>117</v>
      </c>
      <c r="M4221" t="str">
        <f>VLOOKUP(L4221,'A-Applications'!B:D,3,FALSE)</f>
        <v>PowerBI</v>
      </c>
      <c r="N4221" t="s">
        <v>147</v>
      </c>
      <c r="O4221" s="42" t="s">
        <v>62</v>
      </c>
      <c r="P4221" t="s">
        <v>75</v>
      </c>
      <c r="Q4221" t="str">
        <f>VLOOKUP(KamstrupData[[#This Row],[IdLevel123]],'B-Business Capability'!B:L,10,FALSE)</f>
        <v>Order-to-Cash (O2C)</v>
      </c>
      <c r="R4221">
        <f>VLOOKUP(KamstrupData[[#This Row],[IdLevel123]],'B-Business Capability'!B:L,11,FALSE)</f>
        <v>0</v>
      </c>
      <c r="U4221" t="str">
        <f>_xlfn.CONCAT(KamstrupData[[#This Row],[CountryCode]],"_",KamstrupData[[#This Row],[Business Area]],"_",KamstrupData[[#This Row],[DepartmentTeam]])</f>
        <v>FR10_FR_Customer Service &amp; Support_Support</v>
      </c>
      <c r="V4221" t="str">
        <f>VLOOKUP(KamstrupData[[#This Row],[ORG_Concat]],'O-Organization'!F:H,3,FALSE)</f>
        <v>11087_FR10_Customer Service_FR_Customer Service &amp; Support_Support</v>
      </c>
    </row>
    <row r="4222" spans="4:22">
      <c r="D4222" s="28" t="s">
        <v>82</v>
      </c>
      <c r="E4222" t="str">
        <f>VLOOKUP(D4222,'B-Business Capability'!B:H,5,FALSE)</f>
        <v>Customer Service</v>
      </c>
      <c r="F4222" t="str">
        <f>VLOOKUP(D4222,'B-Business Capability'!B:H,6,FALSE)</f>
        <v>Customer Project Management</v>
      </c>
      <c r="G4222" t="str">
        <f>VLOOKUP(D4222,'B-Business Capability'!B:H,7,FALSE)</f>
        <v>Financial Analytics and Management</v>
      </c>
      <c r="I4222" t="s">
        <v>1743</v>
      </c>
      <c r="J4222" t="s">
        <v>1744</v>
      </c>
      <c r="K4222" t="s">
        <v>1745</v>
      </c>
      <c r="L4222" t="s">
        <v>117</v>
      </c>
      <c r="M4222" t="str">
        <f>VLOOKUP(L4222,'A-Applications'!B:D,3,FALSE)</f>
        <v>PowerBI</v>
      </c>
      <c r="N4222" t="s">
        <v>53</v>
      </c>
      <c r="O4222" s="42" t="s">
        <v>62</v>
      </c>
      <c r="P4222" t="s">
        <v>75</v>
      </c>
      <c r="Q4222" t="str">
        <f>VLOOKUP(KamstrupData[[#This Row],[IdLevel123]],'B-Business Capability'!B:L,10,FALSE)</f>
        <v>Order-to-Cash (O2C)</v>
      </c>
      <c r="R4222">
        <f>VLOOKUP(KamstrupData[[#This Row],[IdLevel123]],'B-Business Capability'!B:L,11,FALSE)</f>
        <v>0</v>
      </c>
      <c r="U4222" t="str">
        <f>_xlfn.CONCAT(KamstrupData[[#This Row],[CountryCode]],"_",KamstrupData[[#This Row],[Business Area]],"_",KamstrupData[[#This Row],[DepartmentTeam]])</f>
        <v>FR10_FR_Customer Service &amp; Support_Support</v>
      </c>
      <c r="V4222" t="str">
        <f>VLOOKUP(KamstrupData[[#This Row],[ORG_Concat]],'O-Organization'!F:H,3,FALSE)</f>
        <v>11087_FR10_Customer Service_FR_Customer Service &amp; Support_Support</v>
      </c>
    </row>
    <row r="4223" spans="4:22">
      <c r="D4223" s="28" t="s">
        <v>88</v>
      </c>
      <c r="E4223" t="str">
        <f>VLOOKUP(D4223,'B-Business Capability'!B:H,5,FALSE)</f>
        <v>Customer Service</v>
      </c>
      <c r="F4223" t="str">
        <f>VLOOKUP(D4223,'B-Business Capability'!B:H,6,FALSE)</f>
        <v>Customer Project Management</v>
      </c>
      <c r="G4223" t="str">
        <f>VLOOKUP(D4223,'B-Business Capability'!B:H,7,FALSE)</f>
        <v>Project Management</v>
      </c>
      <c r="I4223" t="s">
        <v>1743</v>
      </c>
      <c r="J4223" t="s">
        <v>1744</v>
      </c>
      <c r="K4223" t="s">
        <v>1745</v>
      </c>
      <c r="L4223" t="s">
        <v>117</v>
      </c>
      <c r="M4223" t="str">
        <f>VLOOKUP(L4223,'A-Applications'!B:D,3,FALSE)</f>
        <v>PowerBI</v>
      </c>
      <c r="N4223" t="s">
        <v>147</v>
      </c>
      <c r="O4223" s="42" t="s">
        <v>62</v>
      </c>
      <c r="P4223" t="s">
        <v>75</v>
      </c>
      <c r="Q4223" t="str">
        <f>VLOOKUP(KamstrupData[[#This Row],[IdLevel123]],'B-Business Capability'!B:L,10,FALSE)</f>
        <v>Order-to-Cash (O2C)</v>
      </c>
      <c r="R4223">
        <f>VLOOKUP(KamstrupData[[#This Row],[IdLevel123]],'B-Business Capability'!B:L,11,FALSE)</f>
        <v>0</v>
      </c>
      <c r="U4223" t="str">
        <f>_xlfn.CONCAT(KamstrupData[[#This Row],[CountryCode]],"_",KamstrupData[[#This Row],[Business Area]],"_",KamstrupData[[#This Row],[DepartmentTeam]])</f>
        <v>FR10_FR_Customer Service &amp; Support_Support</v>
      </c>
      <c r="V4223" t="str">
        <f>VLOOKUP(KamstrupData[[#This Row],[ORG_Concat]],'O-Organization'!F:H,3,FALSE)</f>
        <v>11087_FR10_Customer Service_FR_Customer Service &amp; Support_Support</v>
      </c>
    </row>
    <row r="4224" spans="4:22">
      <c r="D4224" s="28" t="s">
        <v>88</v>
      </c>
      <c r="E4224" t="str">
        <f>VLOOKUP(D4224,'B-Business Capability'!B:H,5,FALSE)</f>
        <v>Customer Service</v>
      </c>
      <c r="F4224" t="str">
        <f>VLOOKUP(D4224,'B-Business Capability'!B:H,6,FALSE)</f>
        <v>Customer Project Management</v>
      </c>
      <c r="G4224" t="str">
        <f>VLOOKUP(D4224,'B-Business Capability'!B:H,7,FALSE)</f>
        <v>Project Management</v>
      </c>
      <c r="I4224" t="s">
        <v>1743</v>
      </c>
      <c r="J4224" t="s">
        <v>1744</v>
      </c>
      <c r="K4224" t="s">
        <v>1745</v>
      </c>
      <c r="L4224" t="s">
        <v>117</v>
      </c>
      <c r="M4224" t="str">
        <f>VLOOKUP(L4224,'A-Applications'!B:D,3,FALSE)</f>
        <v>PowerBI</v>
      </c>
      <c r="N4224" t="s">
        <v>147</v>
      </c>
      <c r="O4224" s="42" t="s">
        <v>62</v>
      </c>
      <c r="P4224" t="s">
        <v>75</v>
      </c>
      <c r="Q4224" t="str">
        <f>VLOOKUP(KamstrupData[[#This Row],[IdLevel123]],'B-Business Capability'!B:L,10,FALSE)</f>
        <v>Order-to-Cash (O2C)</v>
      </c>
      <c r="R4224">
        <f>VLOOKUP(KamstrupData[[#This Row],[IdLevel123]],'B-Business Capability'!B:L,11,FALSE)</f>
        <v>0</v>
      </c>
      <c r="U4224" t="str">
        <f>_xlfn.CONCAT(KamstrupData[[#This Row],[CountryCode]],"_",KamstrupData[[#This Row],[Business Area]],"_",KamstrupData[[#This Row],[DepartmentTeam]])</f>
        <v>FR10_FR_Customer Service &amp; Support_Support</v>
      </c>
      <c r="V4224" t="str">
        <f>VLOOKUP(KamstrupData[[#This Row],[ORG_Concat]],'O-Organization'!F:H,3,FALSE)</f>
        <v>11087_FR10_Customer Service_FR_Customer Service &amp; Support_Support</v>
      </c>
    </row>
    <row r="4225" spans="4:22">
      <c r="D4225" s="28" t="s">
        <v>122</v>
      </c>
      <c r="E4225" t="str">
        <f>VLOOKUP(D4225,'B-Business Capability'!B:H,5,FALSE)</f>
        <v>Legal</v>
      </c>
      <c r="F4225" t="str">
        <f>VLOOKUP(D4225,'B-Business Capability'!B:H,6,FALSE)</f>
        <v>Ensure Compliance</v>
      </c>
      <c r="G4225">
        <f>VLOOKUP(D4225,'B-Business Capability'!B:H,7,FALSE)</f>
        <v>0</v>
      </c>
      <c r="I4225" t="s">
        <v>1743</v>
      </c>
      <c r="J4225" t="s">
        <v>1744</v>
      </c>
      <c r="K4225" t="s">
        <v>1745</v>
      </c>
      <c r="L4225" t="s">
        <v>123</v>
      </c>
      <c r="M4225" t="str">
        <f>VLOOKUP(L4225,'A-Applications'!B:D,3,FALSE)</f>
        <v>DocuSign</v>
      </c>
      <c r="N4225" t="s">
        <v>53</v>
      </c>
      <c r="O4225" s="42" t="s">
        <v>54</v>
      </c>
      <c r="P4225" t="s">
        <v>124</v>
      </c>
      <c r="Q4225" t="str">
        <f>VLOOKUP(KamstrupData[[#This Row],[IdLevel123]],'B-Business Capability'!B:L,10,FALSE)</f>
        <v>N/A</v>
      </c>
      <c r="R4225">
        <f>VLOOKUP(KamstrupData[[#This Row],[IdLevel123]],'B-Business Capability'!B:L,11,FALSE)</f>
        <v>0</v>
      </c>
      <c r="U4225" t="str">
        <f>_xlfn.CONCAT(KamstrupData[[#This Row],[CountryCode]],"_",KamstrupData[[#This Row],[Business Area]],"_",KamstrupData[[#This Row],[DepartmentTeam]])</f>
        <v>FR10_FR_Customer Service &amp; Support_Support</v>
      </c>
      <c r="V4225" t="str">
        <f>VLOOKUP(KamstrupData[[#This Row],[ORG_Concat]],'O-Organization'!F:H,3,FALSE)</f>
        <v>11087_FR10_Customer Service_FR_Customer Service &amp; Support_Support</v>
      </c>
    </row>
    <row r="4226" spans="4:22">
      <c r="D4226" s="28" t="s">
        <v>74</v>
      </c>
      <c r="E4226" t="str">
        <f>VLOOKUP(D4226,'B-Business Capability'!B:H,5,FALSE)</f>
        <v>Strategic Management</v>
      </c>
      <c r="F4226" t="str">
        <f>VLOOKUP(D4226,'B-Business Capability'!B:H,6,FALSE)</f>
        <v>Manage Core Business</v>
      </c>
      <c r="G4226" t="str">
        <f>VLOOKUP(D4226,'B-Business Capability'!B:H,7,FALSE)</f>
        <v>Manage Projects</v>
      </c>
      <c r="I4226" t="s">
        <v>1743</v>
      </c>
      <c r="J4226" t="s">
        <v>1744</v>
      </c>
      <c r="K4226" t="s">
        <v>1745</v>
      </c>
      <c r="L4226" t="s">
        <v>123</v>
      </c>
      <c r="M4226" t="str">
        <f>VLOOKUP(L4226,'A-Applications'!B:D,3,FALSE)</f>
        <v>DocuSign</v>
      </c>
      <c r="N4226" t="s">
        <v>53</v>
      </c>
      <c r="O4226" s="42" t="s">
        <v>54</v>
      </c>
      <c r="P4226" t="s">
        <v>75</v>
      </c>
      <c r="Q4226" t="str">
        <f>VLOOKUP(KamstrupData[[#This Row],[IdLevel123]],'B-Business Capability'!B:L,10,FALSE)</f>
        <v>N/A</v>
      </c>
      <c r="R4226">
        <f>VLOOKUP(KamstrupData[[#This Row],[IdLevel123]],'B-Business Capability'!B:L,11,FALSE)</f>
        <v>0</v>
      </c>
      <c r="U4226" t="str">
        <f>_xlfn.CONCAT(KamstrupData[[#This Row],[CountryCode]],"_",KamstrupData[[#This Row],[Business Area]],"_",KamstrupData[[#This Row],[DepartmentTeam]])</f>
        <v>FR10_FR_Customer Service &amp; Support_Support</v>
      </c>
      <c r="V4226" t="str">
        <f>VLOOKUP(KamstrupData[[#This Row],[ORG_Concat]],'O-Organization'!F:H,3,FALSE)</f>
        <v>11087_FR10_Customer Service_FR_Customer Service &amp; Support_Support</v>
      </c>
    </row>
    <row r="4227" spans="4:22">
      <c r="D4227" s="28" t="s">
        <v>125</v>
      </c>
      <c r="E4227" t="str">
        <f>VLOOKUP(D4227,'B-Business Capability'!B:H,5,FALSE)</f>
        <v>Sales</v>
      </c>
      <c r="F4227" t="str">
        <f>VLOOKUP(D4227,'B-Business Capability'!B:H,6,FALSE)</f>
        <v>Quotation, Order, and Contract Management</v>
      </c>
      <c r="G4227" t="str">
        <f>VLOOKUP(D4227,'B-Business Capability'!B:H,7,FALSE)</f>
        <v>Contract and engagement setup</v>
      </c>
      <c r="I4227" t="s">
        <v>1743</v>
      </c>
      <c r="J4227" t="s">
        <v>1744</v>
      </c>
      <c r="K4227" t="s">
        <v>1745</v>
      </c>
      <c r="L4227" t="s">
        <v>123</v>
      </c>
      <c r="M4227" t="str">
        <f>VLOOKUP(L4227,'A-Applications'!B:D,3,FALSE)</f>
        <v>DocuSign</v>
      </c>
      <c r="N4227" t="s">
        <v>53</v>
      </c>
      <c r="O4227" s="42" t="s">
        <v>54</v>
      </c>
      <c r="P4227" t="s">
        <v>124</v>
      </c>
      <c r="Q4227" t="str">
        <f>VLOOKUP(KamstrupData[[#This Row],[IdLevel123]],'B-Business Capability'!B:L,10,FALSE)</f>
        <v>Order-to-Cash (O2C)</v>
      </c>
      <c r="R4227">
        <f>VLOOKUP(KamstrupData[[#This Row],[IdLevel123]],'B-Business Capability'!B:L,11,FALSE)</f>
        <v>101</v>
      </c>
      <c r="U4227" t="str">
        <f>_xlfn.CONCAT(KamstrupData[[#This Row],[CountryCode]],"_",KamstrupData[[#This Row],[Business Area]],"_",KamstrupData[[#This Row],[DepartmentTeam]])</f>
        <v>FR10_FR_Customer Service &amp; Support_Support</v>
      </c>
      <c r="V4227" t="str">
        <f>VLOOKUP(KamstrupData[[#This Row],[ORG_Concat]],'O-Organization'!F:H,3,FALSE)</f>
        <v>11087_FR10_Customer Service_FR_Customer Service &amp; Support_Support</v>
      </c>
    </row>
    <row r="4228" spans="4:22">
      <c r="D4228" s="28" t="s">
        <v>88</v>
      </c>
      <c r="E4228" t="str">
        <f>VLOOKUP(D4228,'B-Business Capability'!B:H,5,FALSE)</f>
        <v>Customer Service</v>
      </c>
      <c r="F4228" t="str">
        <f>VLOOKUP(D4228,'B-Business Capability'!B:H,6,FALSE)</f>
        <v>Customer Project Management</v>
      </c>
      <c r="G4228" t="str">
        <f>VLOOKUP(D4228,'B-Business Capability'!B:H,7,FALSE)</f>
        <v>Project Management</v>
      </c>
      <c r="I4228" t="s">
        <v>1743</v>
      </c>
      <c r="J4228" t="s">
        <v>1744</v>
      </c>
      <c r="K4228" t="s">
        <v>1745</v>
      </c>
      <c r="L4228" t="s">
        <v>123</v>
      </c>
      <c r="M4228" t="str">
        <f>VLOOKUP(L4228,'A-Applications'!B:D,3,FALSE)</f>
        <v>DocuSign</v>
      </c>
      <c r="N4228" t="s">
        <v>53</v>
      </c>
      <c r="O4228" s="42" t="s">
        <v>54</v>
      </c>
      <c r="P4228" t="s">
        <v>75</v>
      </c>
      <c r="Q4228" t="str">
        <f>VLOOKUP(KamstrupData[[#This Row],[IdLevel123]],'B-Business Capability'!B:L,10,FALSE)</f>
        <v>Order-to-Cash (O2C)</v>
      </c>
      <c r="R4228">
        <f>VLOOKUP(KamstrupData[[#This Row],[IdLevel123]],'B-Business Capability'!B:L,11,FALSE)</f>
        <v>0</v>
      </c>
      <c r="U4228" t="str">
        <f>_xlfn.CONCAT(KamstrupData[[#This Row],[CountryCode]],"_",KamstrupData[[#This Row],[Business Area]],"_",KamstrupData[[#This Row],[DepartmentTeam]])</f>
        <v>FR10_FR_Customer Service &amp; Support_Support</v>
      </c>
      <c r="V4228" t="str">
        <f>VLOOKUP(KamstrupData[[#This Row],[ORG_Concat]],'O-Organization'!F:H,3,FALSE)</f>
        <v>11087_FR10_Customer Service_FR_Customer Service &amp; Support_Support</v>
      </c>
    </row>
    <row r="4229" spans="4:22">
      <c r="D4229" t="s">
        <v>122</v>
      </c>
      <c r="E4229" t="str">
        <f>VLOOKUP(D4229,'B-Business Capability'!B:H,5,FALSE)</f>
        <v>Legal</v>
      </c>
      <c r="F4229" t="str">
        <f>VLOOKUP(D4229,'B-Business Capability'!B:H,6,FALSE)</f>
        <v>Ensure Compliance</v>
      </c>
      <c r="G4229">
        <f>VLOOKUP(D4229,'B-Business Capability'!B:H,7,FALSE)</f>
        <v>0</v>
      </c>
      <c r="I4229" t="s">
        <v>1743</v>
      </c>
      <c r="J4229" t="s">
        <v>1744</v>
      </c>
      <c r="K4229" t="s">
        <v>1748</v>
      </c>
      <c r="L4229" t="s">
        <v>123</v>
      </c>
      <c r="M4229" t="str">
        <f>VLOOKUP(L4229,'A-Applications'!B:D,3,FALSE)</f>
        <v>DocuSign</v>
      </c>
      <c r="N4229" t="s">
        <v>53</v>
      </c>
      <c r="O4229" s="42" t="s">
        <v>54</v>
      </c>
      <c r="Q4229" t="str">
        <f>VLOOKUP(KamstrupData[[#This Row],[IdLevel123]],'B-Business Capability'!B:L,10,FALSE)</f>
        <v>N/A</v>
      </c>
      <c r="R4229">
        <f>VLOOKUP(KamstrupData[[#This Row],[IdLevel123]],'B-Business Capability'!B:L,11,FALSE)</f>
        <v>0</v>
      </c>
      <c r="U4229" t="str">
        <f>_xlfn.CONCAT(KamstrupData[[#This Row],[CountryCode]],"_",KamstrupData[[#This Row],[Business Area]],"_",KamstrupData[[#This Row],[DepartmentTeam]])</f>
        <v>FR10_FR_Customer Service &amp; Support_Quality</v>
      </c>
      <c r="V4229" t="str">
        <f>VLOOKUP(KamstrupData[[#This Row],[ORG_Concat]],'O-Organization'!F:H,3,FALSE)</f>
        <v>11086_FR10_Sales &amp; Marketing_FR_Customer Service &amp; Support_Quality</v>
      </c>
    </row>
    <row r="4230" spans="4:22">
      <c r="D4230" t="s">
        <v>1224</v>
      </c>
      <c r="E4230" t="str">
        <f>VLOOKUP(D4230,'B-Business Capability'!B:H,5,FALSE)</f>
        <v>Governance, Risk and Compliance</v>
      </c>
      <c r="F4230" t="str">
        <f>VLOOKUP(D4230,'B-Business Capability'!B:H,6,FALSE)</f>
        <v>Enterprise Risk and Compliance</v>
      </c>
      <c r="G4230" t="str">
        <f>VLOOKUP(D4230,'B-Business Capability'!B:H,7,FALSE)</f>
        <v>Regulatory Compliance Management</v>
      </c>
      <c r="I4230" t="s">
        <v>1743</v>
      </c>
      <c r="J4230" t="s">
        <v>1744</v>
      </c>
      <c r="K4230" t="s">
        <v>1748</v>
      </c>
      <c r="L4230" t="s">
        <v>127</v>
      </c>
      <c r="M4230" t="str">
        <f>VLOOKUP(L4230,'A-Applications'!B:D,3,FALSE)</f>
        <v>Ipw</v>
      </c>
      <c r="N4230" t="s">
        <v>53</v>
      </c>
      <c r="O4230" s="42" t="s">
        <v>54</v>
      </c>
      <c r="P4230" t="s">
        <v>1753</v>
      </c>
      <c r="Q4230" t="str">
        <f>VLOOKUP(KamstrupData[[#This Row],[IdLevel123]],'B-Business Capability'!B:L,10,FALSE)</f>
        <v>N/A</v>
      </c>
      <c r="R4230">
        <f>VLOOKUP(KamstrupData[[#This Row],[IdLevel123]],'B-Business Capability'!B:L,11,FALSE)</f>
        <v>0</v>
      </c>
      <c r="T4230" t="s">
        <v>1227</v>
      </c>
      <c r="U4230" t="str">
        <f>_xlfn.CONCAT(KamstrupData[[#This Row],[CountryCode]],"_",KamstrupData[[#This Row],[Business Area]],"_",KamstrupData[[#This Row],[DepartmentTeam]])</f>
        <v>FR10_FR_Customer Service &amp; Support_Quality</v>
      </c>
      <c r="V4230" t="str">
        <f>VLOOKUP(KamstrupData[[#This Row],[ORG_Concat]],'O-Organization'!F:H,3,FALSE)</f>
        <v>11086_FR10_Sales &amp; Marketing_FR_Customer Service &amp; Support_Quality</v>
      </c>
    </row>
    <row r="4231" spans="4:22">
      <c r="D4231" t="s">
        <v>126</v>
      </c>
      <c r="E4231" t="str">
        <f>VLOOKUP(D4231,'B-Business Capability'!B:H,5,FALSE)</f>
        <v>Strategic Management</v>
      </c>
      <c r="F4231" t="str">
        <f>VLOOKUP(D4231,'B-Business Capability'!B:H,6,FALSE)</f>
        <v>Business Process Management</v>
      </c>
      <c r="G4231" t="str">
        <f>VLOOKUP(D4231,'B-Business Capability'!B:H,7,FALSE)</f>
        <v>Business Process Modeling</v>
      </c>
      <c r="I4231" t="s">
        <v>1743</v>
      </c>
      <c r="J4231" t="s">
        <v>1744</v>
      </c>
      <c r="K4231" t="s">
        <v>1745</v>
      </c>
      <c r="L4231" t="s">
        <v>127</v>
      </c>
      <c r="M4231" t="str">
        <f>VLOOKUP(L4231,'A-Applications'!B:D,3,FALSE)</f>
        <v>Ipw</v>
      </c>
      <c r="N4231" t="s">
        <v>53</v>
      </c>
      <c r="O4231" s="42" t="s">
        <v>54</v>
      </c>
      <c r="Q4231" t="str">
        <f>VLOOKUP(KamstrupData[[#This Row],[IdLevel123]],'B-Business Capability'!B:L,10,FALSE)</f>
        <v>N/A</v>
      </c>
      <c r="R4231">
        <f>VLOOKUP(KamstrupData[[#This Row],[IdLevel123]],'B-Business Capability'!B:L,11,FALSE)</f>
        <v>0</v>
      </c>
      <c r="U4231" t="str">
        <f>_xlfn.CONCAT(KamstrupData[[#This Row],[CountryCode]],"_",KamstrupData[[#This Row],[Business Area]],"_",KamstrupData[[#This Row],[DepartmentTeam]])</f>
        <v>FR10_FR_Customer Service &amp; Support_Support</v>
      </c>
      <c r="V4231" t="str">
        <f>VLOOKUP(KamstrupData[[#This Row],[ORG_Concat]],'O-Organization'!F:H,3,FALSE)</f>
        <v>11087_FR10_Customer Service_FR_Customer Service &amp; Support_Support</v>
      </c>
    </row>
    <row r="4232" spans="4:22">
      <c r="D4232" s="28" t="s">
        <v>128</v>
      </c>
      <c r="E4232" t="str">
        <f>VLOOKUP(D4232,'B-Business Capability'!B:H,5,FALSE)</f>
        <v>Sales</v>
      </c>
      <c r="F4232" t="str">
        <f>VLOOKUP(D4232,'B-Business Capability'!B:H,6,FALSE)</f>
        <v>Sales Execution and Customer Engagement</v>
      </c>
      <c r="G4232" t="str">
        <f>VLOOKUP(D4232,'B-Business Capability'!B:H,7,FALSE)</f>
        <v>Project selling</v>
      </c>
      <c r="I4232" t="s">
        <v>1743</v>
      </c>
      <c r="J4232" t="s">
        <v>1744</v>
      </c>
      <c r="K4232" t="s">
        <v>1745</v>
      </c>
      <c r="L4232" t="s">
        <v>129</v>
      </c>
      <c r="M4232" t="str">
        <f>VLOOKUP(L4232,'A-Applications'!B:D,3,FALSE)</f>
        <v>Microsoft Dynamics 365 CE (Sales)</v>
      </c>
      <c r="N4232" t="s">
        <v>53</v>
      </c>
      <c r="O4232" s="42" t="s">
        <v>54</v>
      </c>
      <c r="P4232" t="s">
        <v>75</v>
      </c>
      <c r="Q4232" t="str">
        <f>VLOOKUP(KamstrupData[[#This Row],[IdLevel123]],'B-Business Capability'!B:L,10,FALSE)</f>
        <v>Order-to-Cash (O2C)</v>
      </c>
      <c r="R4232">
        <f>VLOOKUP(KamstrupData[[#This Row],[IdLevel123]],'B-Business Capability'!B:L,11,FALSE)</f>
        <v>550</v>
      </c>
      <c r="U4232" t="str">
        <f>_xlfn.CONCAT(KamstrupData[[#This Row],[CountryCode]],"_",KamstrupData[[#This Row],[Business Area]],"_",KamstrupData[[#This Row],[DepartmentTeam]])</f>
        <v>FR10_FR_Customer Service &amp; Support_Support</v>
      </c>
      <c r="V4232" t="str">
        <f>VLOOKUP(KamstrupData[[#This Row],[ORG_Concat]],'O-Organization'!F:H,3,FALSE)</f>
        <v>11087_FR10_Customer Service_FR_Customer Service &amp; Support_Support</v>
      </c>
    </row>
    <row r="4233" spans="4:22">
      <c r="D4233" s="28" t="s">
        <v>130</v>
      </c>
      <c r="E4233" t="str">
        <f>VLOOKUP(D4233,'B-Business Capability'!B:H,5,FALSE)</f>
        <v>Sales</v>
      </c>
      <c r="F4233" t="str">
        <f>VLOOKUP(D4233,'B-Business Capability'!B:H,6,FALSE)</f>
        <v>Quotation, Order, and Contract Management</v>
      </c>
      <c r="G4233" t="str">
        <f>VLOOKUP(D4233,'B-Business Capability'!B:H,7,FALSE)</f>
        <v>Tender or Bid management</v>
      </c>
      <c r="I4233" t="s">
        <v>1743</v>
      </c>
      <c r="J4233" t="s">
        <v>1744</v>
      </c>
      <c r="K4233" t="s">
        <v>1745</v>
      </c>
      <c r="L4233" t="s">
        <v>129</v>
      </c>
      <c r="M4233" t="str">
        <f>VLOOKUP(L4233,'A-Applications'!B:D,3,FALSE)</f>
        <v>Microsoft Dynamics 365 CE (Sales)</v>
      </c>
      <c r="N4233" t="s">
        <v>53</v>
      </c>
      <c r="O4233" s="42" t="s">
        <v>54</v>
      </c>
      <c r="P4233" t="s">
        <v>131</v>
      </c>
      <c r="Q4233" t="str">
        <f>VLOOKUP(KamstrupData[[#This Row],[IdLevel123]],'B-Business Capability'!B:L,10,FALSE)</f>
        <v>Order-to-Cash (O2C)</v>
      </c>
      <c r="R4233">
        <f>VLOOKUP(KamstrupData[[#This Row],[IdLevel123]],'B-Business Capability'!B:L,11,FALSE)</f>
        <v>104</v>
      </c>
      <c r="U4233" t="str">
        <f>_xlfn.CONCAT(KamstrupData[[#This Row],[CountryCode]],"_",KamstrupData[[#This Row],[Business Area]],"_",KamstrupData[[#This Row],[DepartmentTeam]])</f>
        <v>FR10_FR_Customer Service &amp; Support_Support</v>
      </c>
      <c r="V4233" t="str">
        <f>VLOOKUP(KamstrupData[[#This Row],[ORG_Concat]],'O-Organization'!F:H,3,FALSE)</f>
        <v>11087_FR10_Customer Service_FR_Customer Service &amp; Support_Support</v>
      </c>
    </row>
    <row r="4234" spans="4:22">
      <c r="D4234" s="28" t="s">
        <v>192</v>
      </c>
      <c r="E4234" t="str">
        <f>VLOOKUP(D4234,'B-Business Capability'!B:H,5,FALSE)</f>
        <v>Sales</v>
      </c>
      <c r="F4234" t="str">
        <f>VLOOKUP(D4234,'B-Business Capability'!B:H,6,FALSE)</f>
        <v>Sales Execution and Customer Engagement</v>
      </c>
      <c r="G4234">
        <f>VLOOKUP(D4234,'B-Business Capability'!B:H,7,FALSE)</f>
        <v>0</v>
      </c>
      <c r="I4234" t="s">
        <v>1743</v>
      </c>
      <c r="J4234" t="s">
        <v>1744</v>
      </c>
      <c r="K4234" t="s">
        <v>1748</v>
      </c>
      <c r="L4234" t="s">
        <v>129</v>
      </c>
      <c r="M4234" t="str">
        <f>VLOOKUP(L4234,'A-Applications'!B:D,3,FALSE)</f>
        <v>Microsoft Dynamics 365 CE (Sales)</v>
      </c>
      <c r="N4234" t="s">
        <v>53</v>
      </c>
      <c r="O4234" s="42" t="s">
        <v>54</v>
      </c>
      <c r="Q4234" t="str">
        <f>VLOOKUP(KamstrupData[[#This Row],[IdLevel123]],'B-Business Capability'!B:L,10,FALSE)</f>
        <v>Order-to-Cash (O2C)</v>
      </c>
      <c r="R4234">
        <f>VLOOKUP(KamstrupData[[#This Row],[IdLevel123]],'B-Business Capability'!B:L,11,FALSE)</f>
        <v>500</v>
      </c>
      <c r="U4234" t="str">
        <f>_xlfn.CONCAT(KamstrupData[[#This Row],[CountryCode]],"_",KamstrupData[[#This Row],[Business Area]],"_",KamstrupData[[#This Row],[DepartmentTeam]])</f>
        <v>FR10_FR_Customer Service &amp; Support_Quality</v>
      </c>
      <c r="V4234" t="str">
        <f>VLOOKUP(KamstrupData[[#This Row],[ORG_Concat]],'O-Organization'!F:H,3,FALSE)</f>
        <v>11086_FR10_Sales &amp; Marketing_FR_Customer Service &amp; Support_Quality</v>
      </c>
    </row>
    <row r="4235" spans="4:22">
      <c r="D4235" s="28" t="s">
        <v>78</v>
      </c>
      <c r="E4235" t="str">
        <f>VLOOKUP(D4235,'B-Business Capability'!B:H,5,FALSE)</f>
        <v>Customer Service</v>
      </c>
      <c r="F4235" t="str">
        <f>VLOOKUP(D4235,'B-Business Capability'!B:H,6,FALSE)</f>
        <v>Customer Service and Support</v>
      </c>
      <c r="G4235" t="str">
        <f>VLOOKUP(D4235,'B-Business Capability'!B:H,7,FALSE)</f>
        <v>Service Request Management</v>
      </c>
      <c r="I4235" t="s">
        <v>1743</v>
      </c>
      <c r="J4235" t="s">
        <v>1744</v>
      </c>
      <c r="K4235" t="s">
        <v>1745</v>
      </c>
      <c r="L4235" t="s">
        <v>134</v>
      </c>
      <c r="M4235" t="str">
        <f>VLOOKUP(L4235,'A-Applications'!B:D,3,FALSE)</f>
        <v>READy</v>
      </c>
      <c r="N4235" t="s">
        <v>103</v>
      </c>
      <c r="O4235" s="42" t="s">
        <v>369</v>
      </c>
      <c r="P4235" t="s">
        <v>79</v>
      </c>
      <c r="Q4235" t="str">
        <f>VLOOKUP(KamstrupData[[#This Row],[IdLevel123]],'B-Business Capability'!B:L,10,FALSE)</f>
        <v>Customer Service and Support</v>
      </c>
      <c r="R4235">
        <f>VLOOKUP(KamstrupData[[#This Row],[IdLevel123]],'B-Business Capability'!B:L,11,FALSE)</f>
        <v>0</v>
      </c>
      <c r="U4235" t="str">
        <f>_xlfn.CONCAT(KamstrupData[[#This Row],[CountryCode]],"_",KamstrupData[[#This Row],[Business Area]],"_",KamstrupData[[#This Row],[DepartmentTeam]])</f>
        <v>FR10_FR_Customer Service &amp; Support_Support</v>
      </c>
      <c r="V4235" t="str">
        <f>VLOOKUP(KamstrupData[[#This Row],[ORG_Concat]],'O-Organization'!F:H,3,FALSE)</f>
        <v>11087_FR10_Customer Service_FR_Customer Service &amp; Support_Support</v>
      </c>
    </row>
    <row r="4236" spans="4:22">
      <c r="D4236" s="28" t="s">
        <v>88</v>
      </c>
      <c r="E4236" t="str">
        <f>VLOOKUP(D4236,'B-Business Capability'!B:H,5,FALSE)</f>
        <v>Customer Service</v>
      </c>
      <c r="F4236" t="str">
        <f>VLOOKUP(D4236,'B-Business Capability'!B:H,6,FALSE)</f>
        <v>Customer Project Management</v>
      </c>
      <c r="G4236" t="str">
        <f>VLOOKUP(D4236,'B-Business Capability'!B:H,7,FALSE)</f>
        <v>Project Management</v>
      </c>
      <c r="I4236" t="s">
        <v>1743</v>
      </c>
      <c r="J4236" t="s">
        <v>1744</v>
      </c>
      <c r="K4236" t="s">
        <v>1745</v>
      </c>
      <c r="L4236" t="s">
        <v>134</v>
      </c>
      <c r="M4236" t="str">
        <f>VLOOKUP(L4236,'A-Applications'!B:D,3,FALSE)</f>
        <v>READy</v>
      </c>
      <c r="N4236" t="s">
        <v>103</v>
      </c>
      <c r="O4236" s="42" t="s">
        <v>369</v>
      </c>
      <c r="P4236" t="s">
        <v>75</v>
      </c>
      <c r="Q4236" t="str">
        <f>VLOOKUP(KamstrupData[[#This Row],[IdLevel123]],'B-Business Capability'!B:L,10,FALSE)</f>
        <v>Order-to-Cash (O2C)</v>
      </c>
      <c r="R4236">
        <f>VLOOKUP(KamstrupData[[#This Row],[IdLevel123]],'B-Business Capability'!B:L,11,FALSE)</f>
        <v>0</v>
      </c>
      <c r="U4236" t="str">
        <f>_xlfn.CONCAT(KamstrupData[[#This Row],[CountryCode]],"_",KamstrupData[[#This Row],[Business Area]],"_",KamstrupData[[#This Row],[DepartmentTeam]])</f>
        <v>FR10_FR_Customer Service &amp; Support_Support</v>
      </c>
      <c r="V4236" t="str">
        <f>VLOOKUP(KamstrupData[[#This Row],[ORG_Concat]],'O-Organization'!F:H,3,FALSE)</f>
        <v>11087_FR10_Customer Service_FR_Customer Service &amp; Support_Support</v>
      </c>
    </row>
    <row r="4237" spans="4:22">
      <c r="D4237" s="28" t="s">
        <v>133</v>
      </c>
      <c r="E4237" t="str">
        <f>VLOOKUP(D4237,'B-Business Capability'!B:H,5,FALSE)</f>
        <v>Customer Service</v>
      </c>
      <c r="F4237" t="str">
        <f>VLOOKUP(D4237,'B-Business Capability'!B:H,6,FALSE)</f>
        <v>Customer Service and Support</v>
      </c>
      <c r="G4237" t="str">
        <f>VLOOKUP(D4237,'B-Business Capability'!B:H,7,FALSE)</f>
        <v>Customer Operations</v>
      </c>
      <c r="I4237" t="s">
        <v>1743</v>
      </c>
      <c r="J4237" t="s">
        <v>1744</v>
      </c>
      <c r="K4237" t="s">
        <v>1745</v>
      </c>
      <c r="L4237" t="s">
        <v>134</v>
      </c>
      <c r="M4237" t="str">
        <f>VLOOKUP(L4237,'A-Applications'!B:D,3,FALSE)</f>
        <v>READy</v>
      </c>
      <c r="N4237" t="s">
        <v>103</v>
      </c>
      <c r="O4237" s="42" t="s">
        <v>369</v>
      </c>
      <c r="P4237" t="s">
        <v>79</v>
      </c>
      <c r="Q4237" t="str">
        <f>VLOOKUP(KamstrupData[[#This Row],[IdLevel123]],'B-Business Capability'!B:L,10,FALSE)</f>
        <v>Order-to-Cash (O2C)</v>
      </c>
      <c r="R4237">
        <f>VLOOKUP(KamstrupData[[#This Row],[IdLevel123]],'B-Business Capability'!B:L,11,FALSE)</f>
        <v>0</v>
      </c>
      <c r="U4237" t="str">
        <f>_xlfn.CONCAT(KamstrupData[[#This Row],[CountryCode]],"_",KamstrupData[[#This Row],[Business Area]],"_",KamstrupData[[#This Row],[DepartmentTeam]])</f>
        <v>FR10_FR_Customer Service &amp; Support_Support</v>
      </c>
      <c r="V4237" t="str">
        <f>VLOOKUP(KamstrupData[[#This Row],[ORG_Concat]],'O-Organization'!F:H,3,FALSE)</f>
        <v>11087_FR10_Customer Service_FR_Customer Service &amp; Support_Support</v>
      </c>
    </row>
    <row r="4238" spans="4:22">
      <c r="D4238" t="s">
        <v>122</v>
      </c>
      <c r="E4238" t="str">
        <f>VLOOKUP(D4238,'B-Business Capability'!B:H,5,FALSE)</f>
        <v>Legal</v>
      </c>
      <c r="F4238" t="str">
        <f>VLOOKUP(D4238,'B-Business Capability'!B:H,6,FALSE)</f>
        <v>Ensure Compliance</v>
      </c>
      <c r="G4238">
        <f>VLOOKUP(D4238,'B-Business Capability'!B:H,7,FALSE)</f>
        <v>0</v>
      </c>
      <c r="I4238" t="s">
        <v>1743</v>
      </c>
      <c r="J4238" t="s">
        <v>1744</v>
      </c>
      <c r="K4238" t="s">
        <v>1748</v>
      </c>
      <c r="L4238" t="s">
        <v>202</v>
      </c>
      <c r="M4238" t="str">
        <f>VLOOKUP(L4238,'A-Applications'!B:D,3,FALSE)</f>
        <v>DocuSign CLM</v>
      </c>
      <c r="N4238" t="s">
        <v>53</v>
      </c>
      <c r="O4238" s="42" t="s">
        <v>54</v>
      </c>
      <c r="Q4238" t="str">
        <f>VLOOKUP(KamstrupData[[#This Row],[IdLevel123]],'B-Business Capability'!B:L,10,FALSE)</f>
        <v>N/A</v>
      </c>
      <c r="R4238">
        <f>VLOOKUP(KamstrupData[[#This Row],[IdLevel123]],'B-Business Capability'!B:L,11,FALSE)</f>
        <v>0</v>
      </c>
      <c r="U4238" t="str">
        <f>_xlfn.CONCAT(KamstrupData[[#This Row],[CountryCode]],"_",KamstrupData[[#This Row],[Business Area]],"_",KamstrupData[[#This Row],[DepartmentTeam]])</f>
        <v>FR10_FR_Customer Service &amp; Support_Quality</v>
      </c>
      <c r="V4238" t="str">
        <f>VLOOKUP(KamstrupData[[#This Row],[ORG_Concat]],'O-Organization'!F:H,3,FALSE)</f>
        <v>11086_FR10_Sales &amp; Marketing_FR_Customer Service &amp; Support_Quality</v>
      </c>
    </row>
    <row r="4239" spans="4:22">
      <c r="D4239" s="28" t="s">
        <v>130</v>
      </c>
      <c r="E4239" t="str">
        <f>VLOOKUP(D4239,'B-Business Capability'!B:H,5,FALSE)</f>
        <v>Sales</v>
      </c>
      <c r="F4239" t="str">
        <f>VLOOKUP(D4239,'B-Business Capability'!B:H,6,FALSE)</f>
        <v>Quotation, Order, and Contract Management</v>
      </c>
      <c r="G4239" t="str">
        <f>VLOOKUP(D4239,'B-Business Capability'!B:H,7,FALSE)</f>
        <v>Tender or Bid management</v>
      </c>
      <c r="I4239" t="s">
        <v>1743</v>
      </c>
      <c r="J4239" t="s">
        <v>1744</v>
      </c>
      <c r="K4239" t="s">
        <v>1745</v>
      </c>
      <c r="L4239" t="s">
        <v>203</v>
      </c>
      <c r="M4239" t="str">
        <f>VLOOKUP(L4239,'A-Applications'!B:D,3,FALSE)</f>
        <v>Responsive - RFPIO</v>
      </c>
      <c r="N4239" t="s">
        <v>53</v>
      </c>
      <c r="O4239" s="42" t="s">
        <v>54</v>
      </c>
      <c r="P4239" t="s">
        <v>131</v>
      </c>
      <c r="Q4239" t="str">
        <f>VLOOKUP(KamstrupData[[#This Row],[IdLevel123]],'B-Business Capability'!B:L,10,FALSE)</f>
        <v>Order-to-Cash (O2C)</v>
      </c>
      <c r="R4239">
        <f>VLOOKUP(KamstrupData[[#This Row],[IdLevel123]],'B-Business Capability'!B:L,11,FALSE)</f>
        <v>104</v>
      </c>
      <c r="U4239" t="str">
        <f>_xlfn.CONCAT(KamstrupData[[#This Row],[CountryCode]],"_",KamstrupData[[#This Row],[Business Area]],"_",KamstrupData[[#This Row],[DepartmentTeam]])</f>
        <v>FR10_FR_Customer Service &amp; Support_Support</v>
      </c>
      <c r="V4239" t="str">
        <f>VLOOKUP(KamstrupData[[#This Row],[ORG_Concat]],'O-Organization'!F:H,3,FALSE)</f>
        <v>11087_FR10_Customer Service_FR_Customer Service &amp; Support_Support</v>
      </c>
    </row>
    <row r="4240" spans="4:22">
      <c r="D4240" s="28" t="s">
        <v>204</v>
      </c>
      <c r="E4240" t="str">
        <f>VLOOKUP(D4240,'B-Business Capability'!B:H,5,FALSE)</f>
        <v>Sales</v>
      </c>
      <c r="F4240" t="str">
        <f>VLOOKUP(D4240,'B-Business Capability'!B:H,6,FALSE)</f>
        <v>Sales Operations</v>
      </c>
      <c r="G4240" t="str">
        <f>VLOOKUP(D4240,'B-Business Capability'!B:H,7,FALSE)</f>
        <v>Customer masterdata governance</v>
      </c>
      <c r="I4240" t="s">
        <v>1743</v>
      </c>
      <c r="J4240" t="s">
        <v>1744</v>
      </c>
      <c r="K4240" t="s">
        <v>1748</v>
      </c>
      <c r="L4240" t="s">
        <v>205</v>
      </c>
      <c r="M4240" t="str">
        <f>VLOOKUP(L4240,'A-Applications'!B:D,3,FALSE)</f>
        <v>Dunn and Bradstreet (Finance Analytics)</v>
      </c>
      <c r="N4240" t="s">
        <v>53</v>
      </c>
      <c r="O4240" s="42" t="s">
        <v>54</v>
      </c>
      <c r="Q4240" t="str">
        <f>VLOOKUP(KamstrupData[[#This Row],[IdLevel123]],'B-Business Capability'!B:L,10,FALSE)</f>
        <v>N/A</v>
      </c>
      <c r="R4240">
        <f>VLOOKUP(KamstrupData[[#This Row],[IdLevel123]],'B-Business Capability'!B:L,11,FALSE)</f>
        <v>0</v>
      </c>
      <c r="U4240" t="str">
        <f>_xlfn.CONCAT(KamstrupData[[#This Row],[CountryCode]],"_",KamstrupData[[#This Row],[Business Area]],"_",KamstrupData[[#This Row],[DepartmentTeam]])</f>
        <v>FR10_FR_Customer Service &amp; Support_Quality</v>
      </c>
      <c r="V4240" t="str">
        <f>VLOOKUP(KamstrupData[[#This Row],[ORG_Concat]],'O-Organization'!F:H,3,FALSE)</f>
        <v>11086_FR10_Sales &amp; Marketing_FR_Customer Service &amp; Support_Quality</v>
      </c>
    </row>
    <row r="4241" spans="4:22">
      <c r="D4241" s="28" t="s">
        <v>78</v>
      </c>
      <c r="E4241" t="str">
        <f>VLOOKUP(D4241,'B-Business Capability'!B:H,5,FALSE)</f>
        <v>Customer Service</v>
      </c>
      <c r="F4241" t="str">
        <f>VLOOKUP(D4241,'B-Business Capability'!B:H,6,FALSE)</f>
        <v>Customer Service and Support</v>
      </c>
      <c r="G4241" t="str">
        <f>VLOOKUP(D4241,'B-Business Capability'!B:H,7,FALSE)</f>
        <v>Service Request Management</v>
      </c>
      <c r="I4241" t="s">
        <v>1743</v>
      </c>
      <c r="J4241" t="s">
        <v>1744</v>
      </c>
      <c r="K4241" t="s">
        <v>1745</v>
      </c>
      <c r="L4241" t="s">
        <v>146</v>
      </c>
      <c r="M4241" t="str">
        <f>VLOOKUP(L4241,'A-Applications'!B:D,3,FALSE)</f>
        <v>Microsoft CoPilot</v>
      </c>
      <c r="N4241" t="s">
        <v>147</v>
      </c>
      <c r="O4241" s="42" t="s">
        <v>54</v>
      </c>
      <c r="P4241" t="s">
        <v>79</v>
      </c>
      <c r="Q4241" t="str">
        <f>VLOOKUP(KamstrupData[[#This Row],[IdLevel123]],'B-Business Capability'!B:L,10,FALSE)</f>
        <v>Customer Service and Support</v>
      </c>
      <c r="R4241">
        <f>VLOOKUP(KamstrupData[[#This Row],[IdLevel123]],'B-Business Capability'!B:L,11,FALSE)</f>
        <v>0</v>
      </c>
      <c r="U4241" t="str">
        <f>_xlfn.CONCAT(KamstrupData[[#This Row],[CountryCode]],"_",KamstrupData[[#This Row],[Business Area]],"_",KamstrupData[[#This Row],[DepartmentTeam]])</f>
        <v>FR10_FR_Customer Service &amp; Support_Support</v>
      </c>
      <c r="V4241" t="str">
        <f>VLOOKUP(KamstrupData[[#This Row],[ORG_Concat]],'O-Organization'!F:H,3,FALSE)</f>
        <v>11087_FR10_Customer Service_FR_Customer Service &amp; Support_Support</v>
      </c>
    </row>
    <row r="4242" spans="4:22">
      <c r="D4242" s="28" t="s">
        <v>78</v>
      </c>
      <c r="E4242" t="str">
        <f>VLOOKUP(D4242,'B-Business Capability'!B:H,5,FALSE)</f>
        <v>Customer Service</v>
      </c>
      <c r="F4242" t="str">
        <f>VLOOKUP(D4242,'B-Business Capability'!B:H,6,FALSE)</f>
        <v>Customer Service and Support</v>
      </c>
      <c r="G4242" t="str">
        <f>VLOOKUP(D4242,'B-Business Capability'!B:H,7,FALSE)</f>
        <v>Service Request Management</v>
      </c>
      <c r="I4242" t="s">
        <v>1743</v>
      </c>
      <c r="J4242" t="s">
        <v>1744</v>
      </c>
      <c r="K4242" t="s">
        <v>1745</v>
      </c>
      <c r="L4242" t="s">
        <v>146</v>
      </c>
      <c r="M4242" t="str">
        <f>VLOOKUP(L4242,'A-Applications'!B:D,3,FALSE)</f>
        <v>Microsoft CoPilot</v>
      </c>
      <c r="N4242" t="s">
        <v>147</v>
      </c>
      <c r="O4242" s="42" t="s">
        <v>54</v>
      </c>
      <c r="P4242" t="s">
        <v>79</v>
      </c>
      <c r="Q4242" t="str">
        <f>VLOOKUP(KamstrupData[[#This Row],[IdLevel123]],'B-Business Capability'!B:L,10,FALSE)</f>
        <v>Customer Service and Support</v>
      </c>
      <c r="R4242">
        <f>VLOOKUP(KamstrupData[[#This Row],[IdLevel123]],'B-Business Capability'!B:L,11,FALSE)</f>
        <v>0</v>
      </c>
      <c r="U4242" t="str">
        <f>_xlfn.CONCAT(KamstrupData[[#This Row],[CountryCode]],"_",KamstrupData[[#This Row],[Business Area]],"_",KamstrupData[[#This Row],[DepartmentTeam]])</f>
        <v>FR10_FR_Customer Service &amp; Support_Support</v>
      </c>
      <c r="V4242" t="str">
        <f>VLOOKUP(KamstrupData[[#This Row],[ORG_Concat]],'O-Organization'!F:H,3,FALSE)</f>
        <v>11087_FR10_Customer Service_FR_Customer Service &amp; Support_Support</v>
      </c>
    </row>
    <row r="4243" spans="4:22">
      <c r="D4243" s="28" t="s">
        <v>88</v>
      </c>
      <c r="E4243" t="str">
        <f>VLOOKUP(D4243,'B-Business Capability'!B:H,5,FALSE)</f>
        <v>Customer Service</v>
      </c>
      <c r="F4243" t="str">
        <f>VLOOKUP(D4243,'B-Business Capability'!B:H,6,FALSE)</f>
        <v>Customer Project Management</v>
      </c>
      <c r="G4243" t="str">
        <f>VLOOKUP(D4243,'B-Business Capability'!B:H,7,FALSE)</f>
        <v>Project Management</v>
      </c>
      <c r="I4243" t="s">
        <v>1743</v>
      </c>
      <c r="J4243" t="s">
        <v>1744</v>
      </c>
      <c r="K4243" t="s">
        <v>1745</v>
      </c>
      <c r="L4243" t="s">
        <v>146</v>
      </c>
      <c r="M4243" t="str">
        <f>VLOOKUP(L4243,'A-Applications'!B:D,3,FALSE)</f>
        <v>Microsoft CoPilot</v>
      </c>
      <c r="N4243" t="s">
        <v>147</v>
      </c>
      <c r="O4243" s="42" t="s">
        <v>54</v>
      </c>
      <c r="P4243" t="s">
        <v>75</v>
      </c>
      <c r="Q4243" t="str">
        <f>VLOOKUP(KamstrupData[[#This Row],[IdLevel123]],'B-Business Capability'!B:L,10,FALSE)</f>
        <v>Order-to-Cash (O2C)</v>
      </c>
      <c r="R4243">
        <f>VLOOKUP(KamstrupData[[#This Row],[IdLevel123]],'B-Business Capability'!B:L,11,FALSE)</f>
        <v>0</v>
      </c>
      <c r="U4243" t="str">
        <f>_xlfn.CONCAT(KamstrupData[[#This Row],[CountryCode]],"_",KamstrupData[[#This Row],[Business Area]],"_",KamstrupData[[#This Row],[DepartmentTeam]])</f>
        <v>FR10_FR_Customer Service &amp; Support_Support</v>
      </c>
      <c r="V4243" t="str">
        <f>VLOOKUP(KamstrupData[[#This Row],[ORG_Concat]],'O-Organization'!F:H,3,FALSE)</f>
        <v>11087_FR10_Customer Service_FR_Customer Service &amp; Support_Support</v>
      </c>
    </row>
    <row r="4244" spans="4:22">
      <c r="D4244" s="28" t="s">
        <v>88</v>
      </c>
      <c r="E4244" t="str">
        <f>VLOOKUP(D4244,'B-Business Capability'!B:H,5,FALSE)</f>
        <v>Customer Service</v>
      </c>
      <c r="F4244" t="str">
        <f>VLOOKUP(D4244,'B-Business Capability'!B:H,6,FALSE)</f>
        <v>Customer Project Management</v>
      </c>
      <c r="G4244" t="str">
        <f>VLOOKUP(D4244,'B-Business Capability'!B:H,7,FALSE)</f>
        <v>Project Management</v>
      </c>
      <c r="I4244" t="s">
        <v>1743</v>
      </c>
      <c r="J4244" t="s">
        <v>1744</v>
      </c>
      <c r="K4244" t="s">
        <v>1745</v>
      </c>
      <c r="L4244" t="s">
        <v>146</v>
      </c>
      <c r="M4244" t="str">
        <f>VLOOKUP(L4244,'A-Applications'!B:D,3,FALSE)</f>
        <v>Microsoft CoPilot</v>
      </c>
      <c r="N4244" t="s">
        <v>147</v>
      </c>
      <c r="O4244" s="42" t="s">
        <v>54</v>
      </c>
      <c r="P4244" t="s">
        <v>75</v>
      </c>
      <c r="Q4244" t="str">
        <f>VLOOKUP(KamstrupData[[#This Row],[IdLevel123]],'B-Business Capability'!B:L,10,FALSE)</f>
        <v>Order-to-Cash (O2C)</v>
      </c>
      <c r="R4244">
        <f>VLOOKUP(KamstrupData[[#This Row],[IdLevel123]],'B-Business Capability'!B:L,11,FALSE)</f>
        <v>0</v>
      </c>
      <c r="U4244" t="str">
        <f>_xlfn.CONCAT(KamstrupData[[#This Row],[CountryCode]],"_",KamstrupData[[#This Row],[Business Area]],"_",KamstrupData[[#This Row],[DepartmentTeam]])</f>
        <v>FR10_FR_Customer Service &amp; Support_Support</v>
      </c>
      <c r="V4244" t="str">
        <f>VLOOKUP(KamstrupData[[#This Row],[ORG_Concat]],'O-Organization'!F:H,3,FALSE)</f>
        <v>11087_FR10_Customer Service_FR_Customer Service &amp; Support_Support</v>
      </c>
    </row>
    <row r="4245" spans="4:22">
      <c r="D4245" s="28" t="s">
        <v>95</v>
      </c>
      <c r="E4245" t="str">
        <f>VLOOKUP(D4245,'B-Business Capability'!B:H,5,FALSE)</f>
        <v>Not mapped to capability</v>
      </c>
      <c r="F4245">
        <f>VLOOKUP(D4245,'B-Business Capability'!B:H,6,FALSE)</f>
        <v>0</v>
      </c>
      <c r="G4245">
        <f>VLOOKUP(D4245,'B-Business Capability'!B:H,7,FALSE)</f>
        <v>0</v>
      </c>
      <c r="I4245" t="s">
        <v>1743</v>
      </c>
      <c r="J4245" t="s">
        <v>1744</v>
      </c>
      <c r="K4245" t="s">
        <v>1748</v>
      </c>
      <c r="L4245" t="s">
        <v>146</v>
      </c>
      <c r="M4245" t="str">
        <f>VLOOKUP(L4245,'A-Applications'!B:D,3,FALSE)</f>
        <v>Microsoft CoPilot</v>
      </c>
      <c r="N4245" t="s">
        <v>147</v>
      </c>
      <c r="O4245" s="42" t="s">
        <v>54</v>
      </c>
      <c r="Q4245" t="str">
        <f>VLOOKUP(KamstrupData[[#This Row],[IdLevel123]],'B-Business Capability'!B:L,10,FALSE)</f>
        <v>N/A</v>
      </c>
      <c r="R4245">
        <f>VLOOKUP(KamstrupData[[#This Row],[IdLevel123]],'B-Business Capability'!B:L,11,FALSE)</f>
        <v>0</v>
      </c>
      <c r="U4245" t="str">
        <f>_xlfn.CONCAT(KamstrupData[[#This Row],[CountryCode]],"_",KamstrupData[[#This Row],[Business Area]],"_",KamstrupData[[#This Row],[DepartmentTeam]])</f>
        <v>FR10_FR_Customer Service &amp; Support_Quality</v>
      </c>
      <c r="V4245" t="str">
        <f>VLOOKUP(KamstrupData[[#This Row],[ORG_Concat]],'O-Organization'!F:H,3,FALSE)</f>
        <v>11086_FR10_Sales &amp; Marketing_FR_Customer Service &amp; Support_Quality</v>
      </c>
    </row>
    <row r="4246" spans="4:22">
      <c r="D4246" s="28" t="s">
        <v>378</v>
      </c>
      <c r="E4246" t="str">
        <f>VLOOKUP(D4246,'B-Business Capability'!B:H,5,FALSE)</f>
        <v>Digital Platform and Operations</v>
      </c>
      <c r="F4246" t="str">
        <f>VLOOKUP(D4246,'B-Business Capability'!B:H,6,FALSE)</f>
        <v>Engineering &amp; Platform</v>
      </c>
      <c r="G4246" t="str">
        <f>VLOOKUP(D4246,'B-Business Capability'!B:H,7,FALSE)</f>
        <v>Quality Assurance, test and Control</v>
      </c>
      <c r="I4246" t="s">
        <v>1743</v>
      </c>
      <c r="J4246" t="s">
        <v>1744</v>
      </c>
      <c r="K4246" t="s">
        <v>1745</v>
      </c>
      <c r="L4246" t="s">
        <v>207</v>
      </c>
      <c r="M4246" t="str">
        <f>VLOOKUP(L4246,'A-Applications'!B:D,3,FALSE)</f>
        <v>Adobe Acrobat</v>
      </c>
      <c r="N4246" t="s">
        <v>53</v>
      </c>
      <c r="O4246" s="42" t="s">
        <v>54</v>
      </c>
      <c r="Q4246" t="str">
        <f>VLOOKUP(KamstrupData[[#This Row],[IdLevel123]],'B-Business Capability'!B:L,10,FALSE)</f>
        <v>N/A</v>
      </c>
      <c r="R4246">
        <f>VLOOKUP(KamstrupData[[#This Row],[IdLevel123]],'B-Business Capability'!B:L,11,FALSE)</f>
        <v>0</v>
      </c>
      <c r="U4246" t="str">
        <f>_xlfn.CONCAT(KamstrupData[[#This Row],[CountryCode]],"_",KamstrupData[[#This Row],[Business Area]],"_",KamstrupData[[#This Row],[DepartmentTeam]])</f>
        <v>FR10_FR_Customer Service &amp; Support_Support</v>
      </c>
      <c r="V4246" t="str">
        <f>VLOOKUP(KamstrupData[[#This Row],[ORG_Concat]],'O-Organization'!F:H,3,FALSE)</f>
        <v>11087_FR10_Customer Service_FR_Customer Service &amp; Support_Support</v>
      </c>
    </row>
    <row r="4247" spans="4:22">
      <c r="D4247" s="28" t="s">
        <v>95</v>
      </c>
      <c r="E4247" t="str">
        <f>VLOOKUP(D4247,'B-Business Capability'!B:H,5,FALSE)</f>
        <v>Not mapped to capability</v>
      </c>
      <c r="F4247">
        <f>VLOOKUP(D4247,'B-Business Capability'!B:H,6,FALSE)</f>
        <v>0</v>
      </c>
      <c r="G4247">
        <f>VLOOKUP(D4247,'B-Business Capability'!B:H,7,FALSE)</f>
        <v>0</v>
      </c>
      <c r="I4247" t="s">
        <v>1743</v>
      </c>
      <c r="J4247" t="s">
        <v>1744</v>
      </c>
      <c r="K4247" t="s">
        <v>1748</v>
      </c>
      <c r="L4247" t="s">
        <v>207</v>
      </c>
      <c r="M4247" t="str">
        <f>VLOOKUP(L4247,'A-Applications'!B:D,3,FALSE)</f>
        <v>Adobe Acrobat</v>
      </c>
      <c r="N4247" t="s">
        <v>53</v>
      </c>
      <c r="O4247" s="42" t="s">
        <v>54</v>
      </c>
      <c r="Q4247" t="str">
        <f>VLOOKUP(KamstrupData[[#This Row],[IdLevel123]],'B-Business Capability'!B:L,10,FALSE)</f>
        <v>N/A</v>
      </c>
      <c r="R4247">
        <f>VLOOKUP(KamstrupData[[#This Row],[IdLevel123]],'B-Business Capability'!B:L,11,FALSE)</f>
        <v>0</v>
      </c>
      <c r="U4247" t="str">
        <f>_xlfn.CONCAT(KamstrupData[[#This Row],[CountryCode]],"_",KamstrupData[[#This Row],[Business Area]],"_",KamstrupData[[#This Row],[DepartmentTeam]])</f>
        <v>FR10_FR_Customer Service &amp; Support_Quality</v>
      </c>
      <c r="V4247" t="str">
        <f>VLOOKUP(KamstrupData[[#This Row],[ORG_Concat]],'O-Organization'!F:H,3,FALSE)</f>
        <v>11086_FR10_Sales &amp; Marketing_FR_Customer Service &amp; Support_Quality</v>
      </c>
    </row>
    <row r="4248" spans="4:22">
      <c r="D4248" s="28" t="s">
        <v>88</v>
      </c>
      <c r="E4248" t="str">
        <f>VLOOKUP(D4248,'B-Business Capability'!B:H,5,FALSE)</f>
        <v>Customer Service</v>
      </c>
      <c r="F4248" t="str">
        <f>VLOOKUP(D4248,'B-Business Capability'!B:H,6,FALSE)</f>
        <v>Customer Project Management</v>
      </c>
      <c r="G4248" t="str">
        <f>VLOOKUP(D4248,'B-Business Capability'!B:H,7,FALSE)</f>
        <v>Project Management</v>
      </c>
      <c r="I4248" t="s">
        <v>1743</v>
      </c>
      <c r="J4248" t="s">
        <v>1744</v>
      </c>
      <c r="K4248" t="s">
        <v>1745</v>
      </c>
      <c r="L4248" t="s">
        <v>149</v>
      </c>
      <c r="M4248" t="str">
        <f>VLOOKUP(L4248,'A-Applications'!B:D,3,FALSE)</f>
        <v>SAP Analytics Cloud</v>
      </c>
      <c r="N4248" t="s">
        <v>53</v>
      </c>
      <c r="O4248" s="42" t="s">
        <v>54</v>
      </c>
      <c r="P4248" t="s">
        <v>75</v>
      </c>
      <c r="Q4248" t="str">
        <f>VLOOKUP(KamstrupData[[#This Row],[IdLevel123]],'B-Business Capability'!B:L,10,FALSE)</f>
        <v>Order-to-Cash (O2C)</v>
      </c>
      <c r="R4248">
        <f>VLOOKUP(KamstrupData[[#This Row],[IdLevel123]],'B-Business Capability'!B:L,11,FALSE)</f>
        <v>0</v>
      </c>
      <c r="U4248" t="str">
        <f>_xlfn.CONCAT(KamstrupData[[#This Row],[CountryCode]],"_",KamstrupData[[#This Row],[Business Area]],"_",KamstrupData[[#This Row],[DepartmentTeam]])</f>
        <v>FR10_FR_Customer Service &amp; Support_Support</v>
      </c>
      <c r="V4248" t="str">
        <f>VLOOKUP(KamstrupData[[#This Row],[ORG_Concat]],'O-Organization'!F:H,3,FALSE)</f>
        <v>11087_FR10_Customer Service_FR_Customer Service &amp; Support_Support</v>
      </c>
    </row>
    <row r="4249" spans="4:22">
      <c r="D4249" s="28" t="s">
        <v>78</v>
      </c>
      <c r="E4249" t="str">
        <f>VLOOKUP(D4249,'B-Business Capability'!B:H,5,FALSE)</f>
        <v>Customer Service</v>
      </c>
      <c r="F4249" t="str">
        <f>VLOOKUP(D4249,'B-Business Capability'!B:H,6,FALSE)</f>
        <v>Customer Service and Support</v>
      </c>
      <c r="G4249" t="str">
        <f>VLOOKUP(D4249,'B-Business Capability'!B:H,7,FALSE)</f>
        <v>Service Request Management</v>
      </c>
      <c r="I4249" t="s">
        <v>1743</v>
      </c>
      <c r="J4249" t="s">
        <v>1744</v>
      </c>
      <c r="K4249" t="s">
        <v>1745</v>
      </c>
      <c r="L4249" t="s">
        <v>151</v>
      </c>
      <c r="M4249" t="str">
        <f>VLOOKUP(L4249,'A-Applications'!B:D,3,FALSE)</f>
        <v>Metertool X</v>
      </c>
      <c r="N4249" t="s">
        <v>53</v>
      </c>
      <c r="O4249" s="42" t="s">
        <v>54</v>
      </c>
      <c r="P4249" t="s">
        <v>79</v>
      </c>
      <c r="Q4249" t="str">
        <f>VLOOKUP(KamstrupData[[#This Row],[IdLevel123]],'B-Business Capability'!B:L,10,FALSE)</f>
        <v>Customer Service and Support</v>
      </c>
      <c r="R4249">
        <f>VLOOKUP(KamstrupData[[#This Row],[IdLevel123]],'B-Business Capability'!B:L,11,FALSE)</f>
        <v>0</v>
      </c>
      <c r="U4249" t="str">
        <f>_xlfn.CONCAT(KamstrupData[[#This Row],[CountryCode]],"_",KamstrupData[[#This Row],[Business Area]],"_",KamstrupData[[#This Row],[DepartmentTeam]])</f>
        <v>FR10_FR_Customer Service &amp; Support_Support</v>
      </c>
      <c r="V4249" t="str">
        <f>VLOOKUP(KamstrupData[[#This Row],[ORG_Concat]],'O-Organization'!F:H,3,FALSE)</f>
        <v>11087_FR10_Customer Service_FR_Customer Service &amp; Support_Support</v>
      </c>
    </row>
    <row r="4250" spans="4:22">
      <c r="D4250" s="28" t="s">
        <v>88</v>
      </c>
      <c r="E4250" t="str">
        <f>VLOOKUP(D4250,'B-Business Capability'!B:H,5,FALSE)</f>
        <v>Customer Service</v>
      </c>
      <c r="F4250" t="str">
        <f>VLOOKUP(D4250,'B-Business Capability'!B:H,6,FALSE)</f>
        <v>Customer Project Management</v>
      </c>
      <c r="G4250" t="str">
        <f>VLOOKUP(D4250,'B-Business Capability'!B:H,7,FALSE)</f>
        <v>Project Management</v>
      </c>
      <c r="I4250" t="s">
        <v>1743</v>
      </c>
      <c r="J4250" t="s">
        <v>1744</v>
      </c>
      <c r="K4250" t="s">
        <v>1745</v>
      </c>
      <c r="L4250" t="s">
        <v>151</v>
      </c>
      <c r="M4250" t="str">
        <f>VLOOKUP(L4250,'A-Applications'!B:D,3,FALSE)</f>
        <v>Metertool X</v>
      </c>
      <c r="N4250" t="s">
        <v>53</v>
      </c>
      <c r="O4250" s="42" t="s">
        <v>54</v>
      </c>
      <c r="P4250" t="s">
        <v>75</v>
      </c>
      <c r="Q4250" t="str">
        <f>VLOOKUP(KamstrupData[[#This Row],[IdLevel123]],'B-Business Capability'!B:L,10,FALSE)</f>
        <v>Order-to-Cash (O2C)</v>
      </c>
      <c r="R4250">
        <f>VLOOKUP(KamstrupData[[#This Row],[IdLevel123]],'B-Business Capability'!B:L,11,FALSE)</f>
        <v>0</v>
      </c>
      <c r="U4250" t="str">
        <f>_xlfn.CONCAT(KamstrupData[[#This Row],[CountryCode]],"_",KamstrupData[[#This Row],[Business Area]],"_",KamstrupData[[#This Row],[DepartmentTeam]])</f>
        <v>FR10_FR_Customer Service &amp; Support_Support</v>
      </c>
      <c r="V4250" t="str">
        <f>VLOOKUP(KamstrupData[[#This Row],[ORG_Concat]],'O-Organization'!F:H,3,FALSE)</f>
        <v>11087_FR10_Customer Service_FR_Customer Service &amp; Support_Support</v>
      </c>
    </row>
    <row r="4251" spans="4:22">
      <c r="D4251" t="s">
        <v>1240</v>
      </c>
      <c r="E4251" t="str">
        <f>VLOOKUP(D4251,'B-Business Capability'!B:H,5,FALSE)</f>
        <v>Governance, Risk and Compliance</v>
      </c>
      <c r="F4251" t="str">
        <f>VLOOKUP(D4251,'B-Business Capability'!B:H,6,FALSE)</f>
        <v>Enterprise Risk and Compliance</v>
      </c>
      <c r="G4251" t="str">
        <f>VLOOKUP(D4251,'B-Business Capability'!B:H,7,FALSE)</f>
        <v>Controls Management</v>
      </c>
      <c r="I4251" t="s">
        <v>1743</v>
      </c>
      <c r="J4251" t="s">
        <v>1744</v>
      </c>
      <c r="K4251" t="s">
        <v>1745</v>
      </c>
      <c r="L4251" t="s">
        <v>1267</v>
      </c>
      <c r="M4251" t="str">
        <f>VLOOKUP(L4251,'A-Applications'!B:D,3,FALSE)</f>
        <v>MetTEAMS (incl MetCAL)</v>
      </c>
      <c r="N4251" t="s">
        <v>53</v>
      </c>
      <c r="O4251" s="42" t="s">
        <v>54</v>
      </c>
      <c r="Q4251" t="str">
        <f>VLOOKUP(KamstrupData[[#This Row],[IdLevel123]],'B-Business Capability'!B:L,10,FALSE)</f>
        <v>N/A</v>
      </c>
      <c r="R4251">
        <f>VLOOKUP(KamstrupData[[#This Row],[IdLevel123]],'B-Business Capability'!B:L,11,FALSE)</f>
        <v>0</v>
      </c>
      <c r="U4251" t="str">
        <f>_xlfn.CONCAT(KamstrupData[[#This Row],[CountryCode]],"_",KamstrupData[[#This Row],[Business Area]],"_",KamstrupData[[#This Row],[DepartmentTeam]])</f>
        <v>FR10_FR_Customer Service &amp; Support_Support</v>
      </c>
      <c r="V4251" t="str">
        <f>VLOOKUP(KamstrupData[[#This Row],[ORG_Concat]],'O-Organization'!F:H,3,FALSE)</f>
        <v>11087_FR10_Customer Service_FR_Customer Service &amp; Support_Support</v>
      </c>
    </row>
    <row r="4252" spans="4:22">
      <c r="D4252" s="28" t="s">
        <v>156</v>
      </c>
      <c r="E4252" t="str">
        <f>VLOOKUP(D4252,'B-Business Capability'!B:H,5,FALSE)</f>
        <v>Customer Relationship</v>
      </c>
      <c r="F4252" t="str">
        <f>VLOOKUP(D4252,'B-Business Capability'!B:H,6,FALSE)</f>
        <v>Customer Management</v>
      </c>
      <c r="G4252" t="str">
        <f>VLOOKUP(D4252,'B-Business Capability'!B:H,7,FALSE)</f>
        <v>Manage Customer</v>
      </c>
      <c r="I4252" t="s">
        <v>1743</v>
      </c>
      <c r="J4252" t="s">
        <v>1744</v>
      </c>
      <c r="K4252" t="s">
        <v>1745</v>
      </c>
      <c r="L4252" t="s">
        <v>157</v>
      </c>
      <c r="M4252" t="str">
        <f>VLOOKUP(L4252,'A-Applications'!B:D,3,FALSE)</f>
        <v>ServiceNow</v>
      </c>
      <c r="N4252" t="s">
        <v>53</v>
      </c>
      <c r="O4252" s="42" t="s">
        <v>54</v>
      </c>
      <c r="P4252" t="s">
        <v>79</v>
      </c>
      <c r="Q4252" t="str">
        <f>VLOOKUP(KamstrupData[[#This Row],[IdLevel123]],'B-Business Capability'!B:L,10,FALSE)</f>
        <v>Customer Service and Support</v>
      </c>
      <c r="R4252">
        <f>VLOOKUP(KamstrupData[[#This Row],[IdLevel123]],'B-Business Capability'!B:L,11,FALSE)</f>
        <v>0</v>
      </c>
      <c r="U4252" t="str">
        <f>_xlfn.CONCAT(KamstrupData[[#This Row],[CountryCode]],"_",KamstrupData[[#This Row],[Business Area]],"_",KamstrupData[[#This Row],[DepartmentTeam]])</f>
        <v>FR10_FR_Customer Service &amp; Support_Support</v>
      </c>
      <c r="V4252" t="str">
        <f>VLOOKUP(KamstrupData[[#This Row],[ORG_Concat]],'O-Organization'!F:H,3,FALSE)</f>
        <v>11087_FR10_Customer Service_FR_Customer Service &amp; Support_Support</v>
      </c>
    </row>
    <row r="4253" spans="4:22">
      <c r="D4253" s="28" t="s">
        <v>158</v>
      </c>
      <c r="E4253" t="str">
        <f>VLOOKUP(D4253,'B-Business Capability'!B:H,5,FALSE)</f>
        <v>Sales</v>
      </c>
      <c r="F4253" t="str">
        <f>VLOOKUP(D4253,'B-Business Capability'!B:H,6,FALSE)</f>
        <v>Quotation, Order, and Contract Management</v>
      </c>
      <c r="G4253" t="str">
        <f>VLOOKUP(D4253,'B-Business Capability'!B:H,7,FALSE)</f>
        <v>Sales order management and processing</v>
      </c>
      <c r="I4253" t="s">
        <v>1743</v>
      </c>
      <c r="J4253" t="s">
        <v>1744</v>
      </c>
      <c r="K4253" t="s">
        <v>1745</v>
      </c>
      <c r="L4253" t="s">
        <v>157</v>
      </c>
      <c r="M4253" t="str">
        <f>VLOOKUP(L4253,'A-Applications'!B:D,3,FALSE)</f>
        <v>ServiceNow</v>
      </c>
      <c r="N4253" t="s">
        <v>53</v>
      </c>
      <c r="O4253" s="42" t="s">
        <v>54</v>
      </c>
      <c r="P4253" t="s">
        <v>79</v>
      </c>
      <c r="Q4253" t="str">
        <f>VLOOKUP(KamstrupData[[#This Row],[IdLevel123]],'B-Business Capability'!B:L,10,FALSE)</f>
        <v>Order-to-Cash (O2C)</v>
      </c>
      <c r="R4253">
        <f>VLOOKUP(KamstrupData[[#This Row],[IdLevel123]],'B-Business Capability'!B:L,11,FALSE)</f>
        <v>107</v>
      </c>
      <c r="U4253" t="str">
        <f>_xlfn.CONCAT(KamstrupData[[#This Row],[CountryCode]],"_",KamstrupData[[#This Row],[Business Area]],"_",KamstrupData[[#This Row],[DepartmentTeam]])</f>
        <v>FR10_FR_Customer Service &amp; Support_Support</v>
      </c>
      <c r="V4253" t="str">
        <f>VLOOKUP(KamstrupData[[#This Row],[ORG_Concat]],'O-Organization'!F:H,3,FALSE)</f>
        <v>11087_FR10_Customer Service_FR_Customer Service &amp; Support_Support</v>
      </c>
    </row>
    <row r="4254" spans="4:22">
      <c r="D4254" s="28" t="s">
        <v>90</v>
      </c>
      <c r="E4254" t="str">
        <f>VLOOKUP(D4254,'B-Business Capability'!B:H,5,FALSE)</f>
        <v>Customer Service</v>
      </c>
      <c r="F4254" t="str">
        <f>VLOOKUP(D4254,'B-Business Capability'!B:H,6,FALSE)</f>
        <v>Customer Service and Support</v>
      </c>
      <c r="G4254">
        <f>VLOOKUP(D4254,'B-Business Capability'!B:H,7,FALSE)</f>
        <v>0</v>
      </c>
      <c r="I4254" t="s">
        <v>1743</v>
      </c>
      <c r="J4254" t="s">
        <v>1744</v>
      </c>
      <c r="K4254" t="s">
        <v>1745</v>
      </c>
      <c r="L4254" t="s">
        <v>157</v>
      </c>
      <c r="M4254" t="str">
        <f>VLOOKUP(L4254,'A-Applications'!B:D,3,FALSE)</f>
        <v>ServiceNow</v>
      </c>
      <c r="N4254" t="s">
        <v>53</v>
      </c>
      <c r="O4254" s="42" t="s">
        <v>54</v>
      </c>
      <c r="P4254" t="s">
        <v>79</v>
      </c>
      <c r="Q4254" t="str">
        <f>VLOOKUP(KamstrupData[[#This Row],[IdLevel123]],'B-Business Capability'!B:L,10,FALSE)</f>
        <v>Customer Service and Support</v>
      </c>
      <c r="R4254">
        <f>VLOOKUP(KamstrupData[[#This Row],[IdLevel123]],'B-Business Capability'!B:L,11,FALSE)</f>
        <v>0</v>
      </c>
      <c r="U4254" t="str">
        <f>_xlfn.CONCAT(KamstrupData[[#This Row],[CountryCode]],"_",KamstrupData[[#This Row],[Business Area]],"_",KamstrupData[[#This Row],[DepartmentTeam]])</f>
        <v>FR10_FR_Customer Service &amp; Support_Support</v>
      </c>
      <c r="V4254" t="str">
        <f>VLOOKUP(KamstrupData[[#This Row],[ORG_Concat]],'O-Organization'!F:H,3,FALSE)</f>
        <v>11087_FR10_Customer Service_FR_Customer Service &amp; Support_Support</v>
      </c>
    </row>
    <row r="4255" spans="4:22">
      <c r="D4255" s="28" t="s">
        <v>78</v>
      </c>
      <c r="E4255" t="str">
        <f>VLOOKUP(D4255,'B-Business Capability'!B:H,5,FALSE)</f>
        <v>Customer Service</v>
      </c>
      <c r="F4255" t="str">
        <f>VLOOKUP(D4255,'B-Business Capability'!B:H,6,FALSE)</f>
        <v>Customer Service and Support</v>
      </c>
      <c r="G4255" t="str">
        <f>VLOOKUP(D4255,'B-Business Capability'!B:H,7,FALSE)</f>
        <v>Service Request Management</v>
      </c>
      <c r="I4255" t="s">
        <v>1743</v>
      </c>
      <c r="J4255" t="s">
        <v>1744</v>
      </c>
      <c r="K4255" t="s">
        <v>1745</v>
      </c>
      <c r="L4255" t="s">
        <v>157</v>
      </c>
      <c r="M4255" t="str">
        <f>VLOOKUP(L4255,'A-Applications'!B:D,3,FALSE)</f>
        <v>ServiceNow</v>
      </c>
      <c r="N4255" t="s">
        <v>53</v>
      </c>
      <c r="O4255" s="42" t="s">
        <v>66</v>
      </c>
      <c r="P4255" t="s">
        <v>79</v>
      </c>
      <c r="Q4255" t="str">
        <f>VLOOKUP(KamstrupData[[#This Row],[IdLevel123]],'B-Business Capability'!B:L,10,FALSE)</f>
        <v>Customer Service and Support</v>
      </c>
      <c r="R4255">
        <f>VLOOKUP(KamstrupData[[#This Row],[IdLevel123]],'B-Business Capability'!B:L,11,FALSE)</f>
        <v>0</v>
      </c>
      <c r="U4255" t="str">
        <f>_xlfn.CONCAT(KamstrupData[[#This Row],[CountryCode]],"_",KamstrupData[[#This Row],[Business Area]],"_",KamstrupData[[#This Row],[DepartmentTeam]])</f>
        <v>FR10_FR_Customer Service &amp; Support_Support</v>
      </c>
      <c r="V4255" t="str">
        <f>VLOOKUP(KamstrupData[[#This Row],[ORG_Concat]],'O-Organization'!F:H,3,FALSE)</f>
        <v>11087_FR10_Customer Service_FR_Customer Service &amp; Support_Support</v>
      </c>
    </row>
    <row r="4256" spans="4:22">
      <c r="D4256" s="28" t="s">
        <v>159</v>
      </c>
      <c r="E4256" t="str">
        <f>VLOOKUP(D4256,'B-Business Capability'!B:H,5,FALSE)</f>
        <v>Customer Service</v>
      </c>
      <c r="F4256" t="str">
        <f>VLOOKUP(D4256,'B-Business Capability'!B:H,6,FALSE)</f>
        <v>Customer Service and Support</v>
      </c>
      <c r="G4256" t="str">
        <f>VLOOKUP(D4256,'B-Business Capability'!B:H,7,FALSE)</f>
        <v>Complaints Management</v>
      </c>
      <c r="I4256" t="s">
        <v>1743</v>
      </c>
      <c r="J4256" t="s">
        <v>1744</v>
      </c>
      <c r="K4256" t="s">
        <v>1745</v>
      </c>
      <c r="L4256" t="s">
        <v>157</v>
      </c>
      <c r="M4256" t="str">
        <f>VLOOKUP(L4256,'A-Applications'!B:D,3,FALSE)</f>
        <v>ServiceNow</v>
      </c>
      <c r="N4256" t="s">
        <v>53</v>
      </c>
      <c r="O4256" s="42" t="s">
        <v>54</v>
      </c>
      <c r="P4256" t="s">
        <v>79</v>
      </c>
      <c r="Q4256" t="str">
        <f>VLOOKUP(KamstrupData[[#This Row],[IdLevel123]],'B-Business Capability'!B:L,10,FALSE)</f>
        <v>Customer Service and Support</v>
      </c>
      <c r="R4256">
        <f>VLOOKUP(KamstrupData[[#This Row],[IdLevel123]],'B-Business Capability'!B:L,11,FALSE)</f>
        <v>0</v>
      </c>
      <c r="U4256" t="str">
        <f>_xlfn.CONCAT(KamstrupData[[#This Row],[CountryCode]],"_",KamstrupData[[#This Row],[Business Area]],"_",KamstrupData[[#This Row],[DepartmentTeam]])</f>
        <v>FR10_FR_Customer Service &amp; Support_Support</v>
      </c>
      <c r="V4256" t="str">
        <f>VLOOKUP(KamstrupData[[#This Row],[ORG_Concat]],'O-Organization'!F:H,3,FALSE)</f>
        <v>11087_FR10_Customer Service_FR_Customer Service &amp; Support_Support</v>
      </c>
    </row>
    <row r="4257" spans="4:22">
      <c r="D4257" s="28" t="s">
        <v>160</v>
      </c>
      <c r="E4257" t="str">
        <f>VLOOKUP(D4257,'B-Business Capability'!B:H,5,FALSE)</f>
        <v>Customer Service</v>
      </c>
      <c r="F4257" t="str">
        <f>VLOOKUP(D4257,'B-Business Capability'!B:H,6,FALSE)</f>
        <v>Customer Service and Support</v>
      </c>
      <c r="G4257" t="str">
        <f>VLOOKUP(D4257,'B-Business Capability'!B:H,7,FALSE)</f>
        <v>Customer Claims Management</v>
      </c>
      <c r="I4257" t="s">
        <v>1743</v>
      </c>
      <c r="J4257" t="s">
        <v>1744</v>
      </c>
      <c r="K4257" t="s">
        <v>1745</v>
      </c>
      <c r="L4257" t="s">
        <v>157</v>
      </c>
      <c r="M4257" t="str">
        <f>VLOOKUP(L4257,'A-Applications'!B:D,3,FALSE)</f>
        <v>ServiceNow</v>
      </c>
      <c r="N4257" t="s">
        <v>53</v>
      </c>
      <c r="O4257" s="42" t="s">
        <v>54</v>
      </c>
      <c r="P4257" t="s">
        <v>79</v>
      </c>
      <c r="Q4257" t="str">
        <f>VLOOKUP(KamstrupData[[#This Row],[IdLevel123]],'B-Business Capability'!B:L,10,FALSE)</f>
        <v>Customer Service and Support</v>
      </c>
      <c r="R4257">
        <f>VLOOKUP(KamstrupData[[#This Row],[IdLevel123]],'B-Business Capability'!B:L,11,FALSE)</f>
        <v>0</v>
      </c>
      <c r="U4257" t="str">
        <f>_xlfn.CONCAT(KamstrupData[[#This Row],[CountryCode]],"_",KamstrupData[[#This Row],[Business Area]],"_",KamstrupData[[#This Row],[DepartmentTeam]])</f>
        <v>FR10_FR_Customer Service &amp; Support_Support</v>
      </c>
      <c r="V4257" t="str">
        <f>VLOOKUP(KamstrupData[[#This Row],[ORG_Concat]],'O-Organization'!F:H,3,FALSE)</f>
        <v>11087_FR10_Customer Service_FR_Customer Service &amp; Support_Support</v>
      </c>
    </row>
    <row r="4258" spans="4:22">
      <c r="D4258" s="28" t="s">
        <v>161</v>
      </c>
      <c r="E4258" t="str">
        <f>VLOOKUP(D4258,'B-Business Capability'!B:H,5,FALSE)</f>
        <v>Customer Service</v>
      </c>
      <c r="F4258" t="str">
        <f>VLOOKUP(D4258,'B-Business Capability'!B:H,6,FALSE)</f>
        <v>Customer Service and Support</v>
      </c>
      <c r="G4258" t="str">
        <f>VLOOKUP(D4258,'B-Business Capability'!B:H,7,FALSE)</f>
        <v>Customer Returns Management</v>
      </c>
      <c r="I4258" t="s">
        <v>1743</v>
      </c>
      <c r="J4258" t="s">
        <v>1744</v>
      </c>
      <c r="K4258" t="s">
        <v>1745</v>
      </c>
      <c r="L4258" t="s">
        <v>157</v>
      </c>
      <c r="M4258" t="str">
        <f>VLOOKUP(L4258,'A-Applications'!B:D,3,FALSE)</f>
        <v>ServiceNow</v>
      </c>
      <c r="N4258" t="s">
        <v>53</v>
      </c>
      <c r="O4258" s="42" t="s">
        <v>54</v>
      </c>
      <c r="P4258" t="s">
        <v>79</v>
      </c>
      <c r="Q4258" t="str">
        <f>VLOOKUP(KamstrupData[[#This Row],[IdLevel123]],'B-Business Capability'!B:L,10,FALSE)</f>
        <v>Customer Service and Support</v>
      </c>
      <c r="R4258">
        <f>VLOOKUP(KamstrupData[[#This Row],[IdLevel123]],'B-Business Capability'!B:L,11,FALSE)</f>
        <v>0</v>
      </c>
      <c r="U4258" t="str">
        <f>_xlfn.CONCAT(KamstrupData[[#This Row],[CountryCode]],"_",KamstrupData[[#This Row],[Business Area]],"_",KamstrupData[[#This Row],[DepartmentTeam]])</f>
        <v>FR10_FR_Customer Service &amp; Support_Support</v>
      </c>
      <c r="V4258" t="str">
        <f>VLOOKUP(KamstrupData[[#This Row],[ORG_Concat]],'O-Organization'!F:H,3,FALSE)</f>
        <v>11087_FR10_Customer Service_FR_Customer Service &amp; Support_Support</v>
      </c>
    </row>
    <row r="4259" spans="4:22">
      <c r="D4259" s="28" t="s">
        <v>80</v>
      </c>
      <c r="E4259" t="str">
        <f>VLOOKUP(D4259,'B-Business Capability'!B:H,5,FALSE)</f>
        <v>Customer Service</v>
      </c>
      <c r="F4259" t="str">
        <f>VLOOKUP(D4259,'B-Business Capability'!B:H,6,FALSE)</f>
        <v>Customer Service and Support</v>
      </c>
      <c r="G4259" t="str">
        <f>VLOOKUP(D4259,'B-Business Capability'!B:H,7,FALSE)</f>
        <v>Customer Warranty Claim Processing</v>
      </c>
      <c r="I4259" t="s">
        <v>1743</v>
      </c>
      <c r="J4259" t="s">
        <v>1744</v>
      </c>
      <c r="K4259" t="s">
        <v>1745</v>
      </c>
      <c r="L4259" t="s">
        <v>157</v>
      </c>
      <c r="M4259" t="str">
        <f>VLOOKUP(L4259,'A-Applications'!B:D,3,FALSE)</f>
        <v>ServiceNow</v>
      </c>
      <c r="N4259" t="s">
        <v>53</v>
      </c>
      <c r="O4259" s="42" t="s">
        <v>54</v>
      </c>
      <c r="P4259" t="s">
        <v>79</v>
      </c>
      <c r="Q4259" t="str">
        <f>VLOOKUP(KamstrupData[[#This Row],[IdLevel123]],'B-Business Capability'!B:L,10,FALSE)</f>
        <v>Customer Service and Support</v>
      </c>
      <c r="R4259">
        <f>VLOOKUP(KamstrupData[[#This Row],[IdLevel123]],'B-Business Capability'!B:L,11,FALSE)</f>
        <v>0</v>
      </c>
      <c r="U4259" t="str">
        <f>_xlfn.CONCAT(KamstrupData[[#This Row],[CountryCode]],"_",KamstrupData[[#This Row],[Business Area]],"_",KamstrupData[[#This Row],[DepartmentTeam]])</f>
        <v>FR10_FR_Customer Service &amp; Support_Support</v>
      </c>
      <c r="V4259" t="str">
        <f>VLOOKUP(KamstrupData[[#This Row],[ORG_Concat]],'O-Organization'!F:H,3,FALSE)</f>
        <v>11087_FR10_Customer Service_FR_Customer Service &amp; Support_Support</v>
      </c>
    </row>
    <row r="4260" spans="4:22">
      <c r="D4260" s="28" t="s">
        <v>162</v>
      </c>
      <c r="E4260" t="str">
        <f>VLOOKUP(D4260,'B-Business Capability'!B:H,5,FALSE)</f>
        <v>Customer Service</v>
      </c>
      <c r="F4260" t="str">
        <f>VLOOKUP(D4260,'B-Business Capability'!B:H,6,FALSE)</f>
        <v>Customer Service and Support</v>
      </c>
      <c r="G4260" t="str">
        <f>VLOOKUP(D4260,'B-Business Capability'!B:H,7,FALSE)</f>
        <v>Inquiry Management</v>
      </c>
      <c r="I4260" t="s">
        <v>1743</v>
      </c>
      <c r="J4260" t="s">
        <v>1744</v>
      </c>
      <c r="K4260" t="s">
        <v>1745</v>
      </c>
      <c r="L4260" t="s">
        <v>157</v>
      </c>
      <c r="M4260" t="str">
        <f>VLOOKUP(L4260,'A-Applications'!B:D,3,FALSE)</f>
        <v>ServiceNow</v>
      </c>
      <c r="N4260" t="s">
        <v>53</v>
      </c>
      <c r="O4260" s="42" t="s">
        <v>54</v>
      </c>
      <c r="P4260" t="s">
        <v>79</v>
      </c>
      <c r="Q4260" t="str">
        <f>VLOOKUP(KamstrupData[[#This Row],[IdLevel123]],'B-Business Capability'!B:L,10,FALSE)</f>
        <v>Customer Service and Support</v>
      </c>
      <c r="R4260">
        <f>VLOOKUP(KamstrupData[[#This Row],[IdLevel123]],'B-Business Capability'!B:L,11,FALSE)</f>
        <v>0</v>
      </c>
      <c r="U4260" t="str">
        <f>_xlfn.CONCAT(KamstrupData[[#This Row],[CountryCode]],"_",KamstrupData[[#This Row],[Business Area]],"_",KamstrupData[[#This Row],[DepartmentTeam]])</f>
        <v>FR10_FR_Customer Service &amp; Support_Support</v>
      </c>
      <c r="V4260" t="str">
        <f>VLOOKUP(KamstrupData[[#This Row],[ORG_Concat]],'O-Organization'!F:H,3,FALSE)</f>
        <v>11087_FR10_Customer Service_FR_Customer Service &amp; Support_Support</v>
      </c>
    </row>
    <row r="4261" spans="4:22">
      <c r="D4261" s="28" t="s">
        <v>163</v>
      </c>
      <c r="E4261" t="str">
        <f>VLOOKUP(D4261,'B-Business Capability'!B:H,5,FALSE)</f>
        <v>Customer Service</v>
      </c>
      <c r="F4261" t="str">
        <f>VLOOKUP(D4261,'B-Business Capability'!B:H,6,FALSE)</f>
        <v>Customer Service and Support</v>
      </c>
      <c r="G4261" t="str">
        <f>VLOOKUP(D4261,'B-Business Capability'!B:H,7,FALSE)</f>
        <v>Recall Management</v>
      </c>
      <c r="I4261" t="s">
        <v>1743</v>
      </c>
      <c r="J4261" t="s">
        <v>1744</v>
      </c>
      <c r="K4261" t="s">
        <v>1745</v>
      </c>
      <c r="L4261" t="s">
        <v>157</v>
      </c>
      <c r="M4261" t="str">
        <f>VLOOKUP(L4261,'A-Applications'!B:D,3,FALSE)</f>
        <v>ServiceNow</v>
      </c>
      <c r="N4261" t="s">
        <v>53</v>
      </c>
      <c r="O4261" s="42" t="s">
        <v>54</v>
      </c>
      <c r="P4261" t="s">
        <v>79</v>
      </c>
      <c r="Q4261" t="str">
        <f>VLOOKUP(KamstrupData[[#This Row],[IdLevel123]],'B-Business Capability'!B:L,10,FALSE)</f>
        <v>Customer Service and Support</v>
      </c>
      <c r="R4261">
        <f>VLOOKUP(KamstrupData[[#This Row],[IdLevel123]],'B-Business Capability'!B:L,11,FALSE)</f>
        <v>0</v>
      </c>
      <c r="U4261" t="str">
        <f>_xlfn.CONCAT(KamstrupData[[#This Row],[CountryCode]],"_",KamstrupData[[#This Row],[Business Area]],"_",KamstrupData[[#This Row],[DepartmentTeam]])</f>
        <v>FR10_FR_Customer Service &amp; Support_Support</v>
      </c>
      <c r="V4261" t="str">
        <f>VLOOKUP(KamstrupData[[#This Row],[ORG_Concat]],'O-Organization'!F:H,3,FALSE)</f>
        <v>11087_FR10_Customer Service_FR_Customer Service &amp; Support_Support</v>
      </c>
    </row>
    <row r="4262" spans="4:22">
      <c r="D4262" s="28" t="s">
        <v>94</v>
      </c>
      <c r="E4262" t="str">
        <f>VLOOKUP(D4262,'B-Business Capability'!B:H,5,FALSE)</f>
        <v>Customer Service</v>
      </c>
      <c r="F4262" t="str">
        <f>VLOOKUP(D4262,'B-Business Capability'!B:H,6,FALSE)</f>
        <v>Customer Service and Support</v>
      </c>
      <c r="G4262" t="str">
        <f>VLOOKUP(D4262,'B-Business Capability'!B:H,7,FALSE)</f>
        <v>Self-Service Engagement</v>
      </c>
      <c r="I4262" t="s">
        <v>1743</v>
      </c>
      <c r="J4262" t="s">
        <v>1744</v>
      </c>
      <c r="K4262" t="s">
        <v>1745</v>
      </c>
      <c r="L4262" t="s">
        <v>157</v>
      </c>
      <c r="M4262" t="str">
        <f>VLOOKUP(L4262,'A-Applications'!B:D,3,FALSE)</f>
        <v>ServiceNow</v>
      </c>
      <c r="N4262" t="s">
        <v>53</v>
      </c>
      <c r="O4262" s="42" t="s">
        <v>66</v>
      </c>
      <c r="P4262" t="s">
        <v>79</v>
      </c>
      <c r="Q4262" t="str">
        <f>VLOOKUP(KamstrupData[[#This Row],[IdLevel123]],'B-Business Capability'!B:L,10,FALSE)</f>
        <v>Customer Service and Support</v>
      </c>
      <c r="R4262">
        <f>VLOOKUP(KamstrupData[[#This Row],[IdLevel123]],'B-Business Capability'!B:L,11,FALSE)</f>
        <v>0</v>
      </c>
      <c r="U4262" t="str">
        <f>_xlfn.CONCAT(KamstrupData[[#This Row],[CountryCode]],"_",KamstrupData[[#This Row],[Business Area]],"_",KamstrupData[[#This Row],[DepartmentTeam]])</f>
        <v>FR10_FR_Customer Service &amp; Support_Support</v>
      </c>
      <c r="V4262" t="str">
        <f>VLOOKUP(KamstrupData[[#This Row],[ORG_Concat]],'O-Organization'!F:H,3,FALSE)</f>
        <v>11087_FR10_Customer Service_FR_Customer Service &amp; Support_Support</v>
      </c>
    </row>
    <row r="4263" spans="4:22">
      <c r="D4263" s="28" t="s">
        <v>152</v>
      </c>
      <c r="E4263" t="str">
        <f>VLOOKUP(D4263,'B-Business Capability'!B:H,5,FALSE)</f>
        <v>Customer Service</v>
      </c>
      <c r="F4263" t="str">
        <f>VLOOKUP(D4263,'B-Business Capability'!B:H,6,FALSE)</f>
        <v>Customer Service and Support</v>
      </c>
      <c r="G4263" t="str">
        <f>VLOOKUP(D4263,'B-Business Capability'!B:H,7,FALSE)</f>
        <v>Service Knowledge Base Management</v>
      </c>
      <c r="I4263" t="s">
        <v>1743</v>
      </c>
      <c r="J4263" t="s">
        <v>1744</v>
      </c>
      <c r="K4263" t="s">
        <v>1745</v>
      </c>
      <c r="L4263" t="s">
        <v>157</v>
      </c>
      <c r="M4263" t="str">
        <f>VLOOKUP(L4263,'A-Applications'!B:D,3,FALSE)</f>
        <v>ServiceNow</v>
      </c>
      <c r="N4263" t="s">
        <v>53</v>
      </c>
      <c r="O4263" s="42" t="s">
        <v>54</v>
      </c>
      <c r="P4263" t="s">
        <v>79</v>
      </c>
      <c r="Q4263" t="str">
        <f>VLOOKUP(KamstrupData[[#This Row],[IdLevel123]],'B-Business Capability'!B:L,10,FALSE)</f>
        <v>Customer Service and Support</v>
      </c>
      <c r="R4263">
        <f>VLOOKUP(KamstrupData[[#This Row],[IdLevel123]],'B-Business Capability'!B:L,11,FALSE)</f>
        <v>0</v>
      </c>
      <c r="U4263" t="str">
        <f>_xlfn.CONCAT(KamstrupData[[#This Row],[CountryCode]],"_",KamstrupData[[#This Row],[Business Area]],"_",KamstrupData[[#This Row],[DepartmentTeam]])</f>
        <v>FR10_FR_Customer Service &amp; Support_Support</v>
      </c>
      <c r="V4263" t="str">
        <f>VLOOKUP(KamstrupData[[#This Row],[ORG_Concat]],'O-Organization'!F:H,3,FALSE)</f>
        <v>11087_FR10_Customer Service_FR_Customer Service &amp; Support_Support</v>
      </c>
    </row>
    <row r="4264" spans="4:22">
      <c r="D4264" s="28" t="s">
        <v>164</v>
      </c>
      <c r="E4264" t="str">
        <f>VLOOKUP(D4264,'B-Business Capability'!B:H,5,FALSE)</f>
        <v>Customer Service</v>
      </c>
      <c r="F4264" t="str">
        <f>VLOOKUP(D4264,'B-Business Capability'!B:H,6,FALSE)</f>
        <v>Customer Service and Support</v>
      </c>
      <c r="G4264" t="str">
        <f>VLOOKUP(D4264,'B-Business Capability'!B:H,7,FALSE)</f>
        <v>Service Level Management</v>
      </c>
      <c r="I4264" t="s">
        <v>1743</v>
      </c>
      <c r="J4264" t="s">
        <v>1744</v>
      </c>
      <c r="K4264" t="s">
        <v>1745</v>
      </c>
      <c r="L4264" t="s">
        <v>157</v>
      </c>
      <c r="M4264" t="str">
        <f>VLOOKUP(L4264,'A-Applications'!B:D,3,FALSE)</f>
        <v>ServiceNow</v>
      </c>
      <c r="N4264" t="s">
        <v>53</v>
      </c>
      <c r="O4264" s="42" t="s">
        <v>54</v>
      </c>
      <c r="P4264" t="s">
        <v>79</v>
      </c>
      <c r="Q4264" t="str">
        <f>VLOOKUP(KamstrupData[[#This Row],[IdLevel123]],'B-Business Capability'!B:L,10,FALSE)</f>
        <v>Customer Service and Support</v>
      </c>
      <c r="R4264">
        <f>VLOOKUP(KamstrupData[[#This Row],[IdLevel123]],'B-Business Capability'!B:L,11,FALSE)</f>
        <v>0</v>
      </c>
      <c r="U4264" t="str">
        <f>_xlfn.CONCAT(KamstrupData[[#This Row],[CountryCode]],"_",KamstrupData[[#This Row],[Business Area]],"_",KamstrupData[[#This Row],[DepartmentTeam]])</f>
        <v>FR10_FR_Customer Service &amp; Support_Support</v>
      </c>
      <c r="V4264" t="str">
        <f>VLOOKUP(KamstrupData[[#This Row],[ORG_Concat]],'O-Organization'!F:H,3,FALSE)</f>
        <v>11087_FR10_Customer Service_FR_Customer Service &amp; Support_Support</v>
      </c>
    </row>
    <row r="4265" spans="4:22">
      <c r="D4265" s="28" t="s">
        <v>118</v>
      </c>
      <c r="E4265" t="str">
        <f>VLOOKUP(D4265,'B-Business Capability'!B:H,5,FALSE)</f>
        <v>Customer Service</v>
      </c>
      <c r="F4265" t="str">
        <f>VLOOKUP(D4265,'B-Business Capability'!B:H,6,FALSE)</f>
        <v>Customer Service Strategy and Planning</v>
      </c>
      <c r="G4265" t="str">
        <f>VLOOKUP(D4265,'B-Business Capability'!B:H,7,FALSE)</f>
        <v>Customer Service Analytics</v>
      </c>
      <c r="I4265" t="s">
        <v>1743</v>
      </c>
      <c r="J4265" t="s">
        <v>1744</v>
      </c>
      <c r="K4265" t="s">
        <v>1745</v>
      </c>
      <c r="L4265" t="s">
        <v>157</v>
      </c>
      <c r="M4265" t="str">
        <f>VLOOKUP(L4265,'A-Applications'!B:D,3,FALSE)</f>
        <v>ServiceNow</v>
      </c>
      <c r="N4265" t="s">
        <v>53</v>
      </c>
      <c r="O4265" s="42" t="s">
        <v>54</v>
      </c>
      <c r="P4265" t="s">
        <v>79</v>
      </c>
      <c r="Q4265" t="str">
        <f>VLOOKUP(KamstrupData[[#This Row],[IdLevel123]],'B-Business Capability'!B:L,10,FALSE)</f>
        <v>Customer Service and Support</v>
      </c>
      <c r="R4265">
        <f>VLOOKUP(KamstrupData[[#This Row],[IdLevel123]],'B-Business Capability'!B:L,11,FALSE)</f>
        <v>0</v>
      </c>
      <c r="U4265" t="str">
        <f>_xlfn.CONCAT(KamstrupData[[#This Row],[CountryCode]],"_",KamstrupData[[#This Row],[Business Area]],"_",KamstrupData[[#This Row],[DepartmentTeam]])</f>
        <v>FR10_FR_Customer Service &amp; Support_Support</v>
      </c>
      <c r="V4265" t="str">
        <f>VLOOKUP(KamstrupData[[#This Row],[ORG_Concat]],'O-Organization'!F:H,3,FALSE)</f>
        <v>11087_FR10_Customer Service_FR_Customer Service &amp; Support_Support</v>
      </c>
    </row>
    <row r="4266" spans="4:22">
      <c r="D4266" s="28" t="s">
        <v>165</v>
      </c>
      <c r="E4266" t="str">
        <f>VLOOKUP(D4266,'B-Business Capability'!B:H,5,FALSE)</f>
        <v>Customer Service</v>
      </c>
      <c r="F4266" t="str">
        <f>VLOOKUP(D4266,'B-Business Capability'!B:H,6,FALSE)</f>
        <v>Customer Service Strategy and Planning</v>
      </c>
      <c r="G4266" t="str">
        <f>VLOOKUP(D4266,'B-Business Capability'!B:H,7,FALSE)</f>
        <v>Customer Service Planning and Forecasting</v>
      </c>
      <c r="I4266" t="s">
        <v>1743</v>
      </c>
      <c r="J4266" t="s">
        <v>1744</v>
      </c>
      <c r="K4266" t="s">
        <v>1745</v>
      </c>
      <c r="L4266" t="s">
        <v>157</v>
      </c>
      <c r="M4266" t="str">
        <f>VLOOKUP(L4266,'A-Applications'!B:D,3,FALSE)</f>
        <v>ServiceNow</v>
      </c>
      <c r="N4266" t="s">
        <v>53</v>
      </c>
      <c r="O4266" s="42" t="s">
        <v>54</v>
      </c>
      <c r="P4266" t="s">
        <v>79</v>
      </c>
      <c r="Q4266" t="str">
        <f>VLOOKUP(KamstrupData[[#This Row],[IdLevel123]],'B-Business Capability'!B:L,10,FALSE)</f>
        <v>Customer Service and Support</v>
      </c>
      <c r="R4266">
        <f>VLOOKUP(KamstrupData[[#This Row],[IdLevel123]],'B-Business Capability'!B:L,11,FALSE)</f>
        <v>0</v>
      </c>
      <c r="U4266" t="str">
        <f>_xlfn.CONCAT(KamstrupData[[#This Row],[CountryCode]],"_",KamstrupData[[#This Row],[Business Area]],"_",KamstrupData[[#This Row],[DepartmentTeam]])</f>
        <v>FR10_FR_Customer Service &amp; Support_Support</v>
      </c>
      <c r="V4266" t="str">
        <f>VLOOKUP(KamstrupData[[#This Row],[ORG_Concat]],'O-Organization'!F:H,3,FALSE)</f>
        <v>11087_FR10_Customer Service_FR_Customer Service &amp; Support_Support</v>
      </c>
    </row>
    <row r="4267" spans="4:22">
      <c r="D4267" s="28" t="s">
        <v>166</v>
      </c>
      <c r="E4267" t="str">
        <f>VLOOKUP(D4267,'B-Business Capability'!B:H,5,FALSE)</f>
        <v>Customer Service</v>
      </c>
      <c r="F4267" t="str">
        <f>VLOOKUP(D4267,'B-Business Capability'!B:H,6,FALSE)</f>
        <v>Customer Service Strategy and Planning</v>
      </c>
      <c r="G4267" t="str">
        <f>VLOOKUP(D4267,'B-Business Capability'!B:H,7,FALSE)</f>
        <v>Customer Service Strategy Management</v>
      </c>
      <c r="I4267" t="s">
        <v>1743</v>
      </c>
      <c r="J4267" t="s">
        <v>1744</v>
      </c>
      <c r="K4267" t="s">
        <v>1745</v>
      </c>
      <c r="L4267" t="s">
        <v>157</v>
      </c>
      <c r="M4267" t="str">
        <f>VLOOKUP(L4267,'A-Applications'!B:D,3,FALSE)</f>
        <v>ServiceNow</v>
      </c>
      <c r="N4267" t="s">
        <v>53</v>
      </c>
      <c r="O4267" s="42" t="s">
        <v>54</v>
      </c>
      <c r="P4267" t="s">
        <v>79</v>
      </c>
      <c r="Q4267" t="str">
        <f>VLOOKUP(KamstrupData[[#This Row],[IdLevel123]],'B-Business Capability'!B:L,10,FALSE)</f>
        <v>Customer Service and Support</v>
      </c>
      <c r="R4267">
        <f>VLOOKUP(KamstrupData[[#This Row],[IdLevel123]],'B-Business Capability'!B:L,11,FALSE)</f>
        <v>0</v>
      </c>
      <c r="U4267" t="str">
        <f>_xlfn.CONCAT(KamstrupData[[#This Row],[CountryCode]],"_",KamstrupData[[#This Row],[Business Area]],"_",KamstrupData[[#This Row],[DepartmentTeam]])</f>
        <v>FR10_FR_Customer Service &amp; Support_Support</v>
      </c>
      <c r="V4267" t="str">
        <f>VLOOKUP(KamstrupData[[#This Row],[ORG_Concat]],'O-Organization'!F:H,3,FALSE)</f>
        <v>11087_FR10_Customer Service_FR_Customer Service &amp; Support_Support</v>
      </c>
    </row>
    <row r="4268" spans="4:22">
      <c r="D4268" s="28" t="s">
        <v>88</v>
      </c>
      <c r="E4268" t="str">
        <f>VLOOKUP(D4268,'B-Business Capability'!B:H,5,FALSE)</f>
        <v>Customer Service</v>
      </c>
      <c r="F4268" t="str">
        <f>VLOOKUP(D4268,'B-Business Capability'!B:H,6,FALSE)</f>
        <v>Customer Project Management</v>
      </c>
      <c r="G4268" t="str">
        <f>VLOOKUP(D4268,'B-Business Capability'!B:H,7,FALSE)</f>
        <v>Project Management</v>
      </c>
      <c r="I4268" t="s">
        <v>1743</v>
      </c>
      <c r="J4268" t="s">
        <v>1744</v>
      </c>
      <c r="K4268" t="s">
        <v>1745</v>
      </c>
      <c r="L4268" t="s">
        <v>157</v>
      </c>
      <c r="M4268" t="str">
        <f>VLOOKUP(L4268,'A-Applications'!B:D,3,FALSE)</f>
        <v>ServiceNow</v>
      </c>
      <c r="N4268" t="s">
        <v>53</v>
      </c>
      <c r="O4268" s="42" t="s">
        <v>54</v>
      </c>
      <c r="P4268" t="s">
        <v>75</v>
      </c>
      <c r="Q4268" t="str">
        <f>VLOOKUP(KamstrupData[[#This Row],[IdLevel123]],'B-Business Capability'!B:L,10,FALSE)</f>
        <v>Order-to-Cash (O2C)</v>
      </c>
      <c r="R4268">
        <f>VLOOKUP(KamstrupData[[#This Row],[IdLevel123]],'B-Business Capability'!B:L,11,FALSE)</f>
        <v>0</v>
      </c>
      <c r="U4268" t="str">
        <f>_xlfn.CONCAT(KamstrupData[[#This Row],[CountryCode]],"_",KamstrupData[[#This Row],[Business Area]],"_",KamstrupData[[#This Row],[DepartmentTeam]])</f>
        <v>FR10_FR_Customer Service &amp; Support_Support</v>
      </c>
      <c r="V4268" t="str">
        <f>VLOOKUP(KamstrupData[[#This Row],[ORG_Concat]],'O-Organization'!F:H,3,FALSE)</f>
        <v>11087_FR10_Customer Service_FR_Customer Service &amp; Support_Support</v>
      </c>
    </row>
    <row r="4269" spans="4:22">
      <c r="D4269" s="28" t="s">
        <v>84</v>
      </c>
      <c r="E4269" t="str">
        <f>VLOOKUP(D4269,'B-Business Capability'!B:H,5,FALSE)</f>
        <v>OT Hosting</v>
      </c>
      <c r="F4269" t="str">
        <f>VLOOKUP(D4269,'B-Business Capability'!B:H,6,FALSE)</f>
        <v>OT Operations &amp; Service</v>
      </c>
      <c r="G4269">
        <f>VLOOKUP(D4269,'B-Business Capability'!B:H,7,FALSE)</f>
        <v>0</v>
      </c>
      <c r="I4269" t="s">
        <v>1743</v>
      </c>
      <c r="J4269" t="s">
        <v>1744</v>
      </c>
      <c r="K4269" t="s">
        <v>1745</v>
      </c>
      <c r="L4269" t="s">
        <v>157</v>
      </c>
      <c r="M4269" t="str">
        <f>VLOOKUP(L4269,'A-Applications'!B:D,3,FALSE)</f>
        <v>ServiceNow</v>
      </c>
      <c r="N4269" t="s">
        <v>53</v>
      </c>
      <c r="O4269" s="42" t="s">
        <v>66</v>
      </c>
      <c r="P4269" t="s">
        <v>79</v>
      </c>
      <c r="Q4269" t="str">
        <f>VLOOKUP(KamstrupData[[#This Row],[IdLevel123]],'B-Business Capability'!B:L,10,FALSE)</f>
        <v>N/A</v>
      </c>
      <c r="R4269">
        <f>VLOOKUP(KamstrupData[[#This Row],[IdLevel123]],'B-Business Capability'!B:L,11,FALSE)</f>
        <v>0</v>
      </c>
      <c r="U4269" t="str">
        <f>_xlfn.CONCAT(KamstrupData[[#This Row],[CountryCode]],"_",KamstrupData[[#This Row],[Business Area]],"_",KamstrupData[[#This Row],[DepartmentTeam]])</f>
        <v>FR10_FR_Customer Service &amp; Support_Support</v>
      </c>
      <c r="V4269" t="str">
        <f>VLOOKUP(KamstrupData[[#This Row],[ORG_Concat]],'O-Organization'!F:H,3,FALSE)</f>
        <v>11087_FR10_Customer Service_FR_Customer Service &amp; Support_Support</v>
      </c>
    </row>
    <row r="4270" spans="4:22">
      <c r="D4270" s="28" t="s">
        <v>95</v>
      </c>
      <c r="E4270" t="str">
        <f>VLOOKUP(D4270,'B-Business Capability'!B:H,5,FALSE)</f>
        <v>Not mapped to capability</v>
      </c>
      <c r="F4270">
        <f>VLOOKUP(D4270,'B-Business Capability'!B:H,6,FALSE)</f>
        <v>0</v>
      </c>
      <c r="G4270">
        <f>VLOOKUP(D4270,'B-Business Capability'!B:H,7,FALSE)</f>
        <v>0</v>
      </c>
      <c r="I4270" t="s">
        <v>1743</v>
      </c>
      <c r="J4270" t="s">
        <v>1744</v>
      </c>
      <c r="K4270" t="s">
        <v>1748</v>
      </c>
      <c r="L4270" t="s">
        <v>157</v>
      </c>
      <c r="M4270" t="str">
        <f>VLOOKUP(L4270,'A-Applications'!B:D,3,FALSE)</f>
        <v>ServiceNow</v>
      </c>
      <c r="N4270" t="s">
        <v>53</v>
      </c>
      <c r="O4270" s="42" t="s">
        <v>66</v>
      </c>
      <c r="Q4270" t="str">
        <f>VLOOKUP(KamstrupData[[#This Row],[IdLevel123]],'B-Business Capability'!B:L,10,FALSE)</f>
        <v>N/A</v>
      </c>
      <c r="R4270">
        <f>VLOOKUP(KamstrupData[[#This Row],[IdLevel123]],'B-Business Capability'!B:L,11,FALSE)</f>
        <v>0</v>
      </c>
      <c r="U4270" t="str">
        <f>_xlfn.CONCAT(KamstrupData[[#This Row],[CountryCode]],"_",KamstrupData[[#This Row],[Business Area]],"_",KamstrupData[[#This Row],[DepartmentTeam]])</f>
        <v>FR10_FR_Customer Service &amp; Support_Quality</v>
      </c>
      <c r="V4270" t="str">
        <f>VLOOKUP(KamstrupData[[#This Row],[ORG_Concat]],'O-Organization'!F:H,3,FALSE)</f>
        <v>11086_FR10_Sales &amp; Marketing_FR_Customer Service &amp; Support_Quality</v>
      </c>
    </row>
    <row r="4271" spans="4:22">
      <c r="D4271" s="28" t="s">
        <v>88</v>
      </c>
      <c r="E4271" t="str">
        <f>VLOOKUP(D4271,'B-Business Capability'!B:H,5,FALSE)</f>
        <v>Customer Service</v>
      </c>
      <c r="F4271" t="str">
        <f>VLOOKUP(D4271,'B-Business Capability'!B:H,6,FALSE)</f>
        <v>Customer Project Management</v>
      </c>
      <c r="G4271" t="str">
        <f>VLOOKUP(D4271,'B-Business Capability'!B:H,7,FALSE)</f>
        <v>Project Management</v>
      </c>
      <c r="I4271" t="s">
        <v>1743</v>
      </c>
      <c r="J4271" t="s">
        <v>1744</v>
      </c>
      <c r="K4271" t="s">
        <v>1745</v>
      </c>
      <c r="L4271" t="s">
        <v>1100</v>
      </c>
      <c r="M4271" t="str">
        <f>VLOOKUP(L4271,'A-Applications'!B:D,3,FALSE)</f>
        <v>YABE (Yest Another BACnet Exlporer)</v>
      </c>
      <c r="N4271" t="s">
        <v>53</v>
      </c>
      <c r="O4271" s="42" t="s">
        <v>54</v>
      </c>
      <c r="Q4271" t="str">
        <f>VLOOKUP(KamstrupData[[#This Row],[IdLevel123]],'B-Business Capability'!B:L,10,FALSE)</f>
        <v>Order-to-Cash (O2C)</v>
      </c>
      <c r="R4271">
        <f>VLOOKUP(KamstrupData[[#This Row],[IdLevel123]],'B-Business Capability'!B:L,11,FALSE)</f>
        <v>0</v>
      </c>
      <c r="U4271" t="str">
        <f>_xlfn.CONCAT(KamstrupData[[#This Row],[CountryCode]],"_",KamstrupData[[#This Row],[Business Area]],"_",KamstrupData[[#This Row],[DepartmentTeam]])</f>
        <v>FR10_FR_Customer Service &amp; Support_Support</v>
      </c>
      <c r="V4271" t="str">
        <f>VLOOKUP(KamstrupData[[#This Row],[ORG_Concat]],'O-Organization'!F:H,3,FALSE)</f>
        <v>11087_FR10_Customer Service_FR_Customer Service &amp; Support_Support</v>
      </c>
    </row>
    <row r="4272" spans="4:22">
      <c r="D4272" s="28" t="s">
        <v>88</v>
      </c>
      <c r="E4272" t="str">
        <f>VLOOKUP(D4272,'B-Business Capability'!B:H,5,FALSE)</f>
        <v>Customer Service</v>
      </c>
      <c r="F4272" t="str">
        <f>VLOOKUP(D4272,'B-Business Capability'!B:H,6,FALSE)</f>
        <v>Customer Project Management</v>
      </c>
      <c r="G4272" t="str">
        <f>VLOOKUP(D4272,'B-Business Capability'!B:H,7,FALSE)</f>
        <v>Project Management</v>
      </c>
      <c r="I4272" t="s">
        <v>1743</v>
      </c>
      <c r="J4272" t="s">
        <v>1744</v>
      </c>
      <c r="K4272" t="s">
        <v>1745</v>
      </c>
      <c r="L4272" t="s">
        <v>173</v>
      </c>
      <c r="M4272" t="str">
        <f>VLOOKUP(L4272,'A-Applications'!B:D,3,FALSE)</f>
        <v>Check.Kamstrup (READy device check)</v>
      </c>
      <c r="N4272" t="s">
        <v>53</v>
      </c>
      <c r="O4272" s="42" t="s">
        <v>54</v>
      </c>
      <c r="P4272" t="s">
        <v>75</v>
      </c>
      <c r="Q4272" t="str">
        <f>VLOOKUP(KamstrupData[[#This Row],[IdLevel123]],'B-Business Capability'!B:L,10,FALSE)</f>
        <v>Order-to-Cash (O2C)</v>
      </c>
      <c r="R4272">
        <f>VLOOKUP(KamstrupData[[#This Row],[IdLevel123]],'B-Business Capability'!B:L,11,FALSE)</f>
        <v>0</v>
      </c>
      <c r="U4272" t="str">
        <f>_xlfn.CONCAT(KamstrupData[[#This Row],[CountryCode]],"_",KamstrupData[[#This Row],[Business Area]],"_",KamstrupData[[#This Row],[DepartmentTeam]])</f>
        <v>FR10_FR_Customer Service &amp; Support_Support</v>
      </c>
      <c r="V4272" t="str">
        <f>VLOOKUP(KamstrupData[[#This Row],[ORG_Concat]],'O-Organization'!F:H,3,FALSE)</f>
        <v>11087_FR10_Customer Service_FR_Customer Service &amp; Support_Support</v>
      </c>
    </row>
    <row r="4273" spans="4:22">
      <c r="D4273" s="28" t="s">
        <v>88</v>
      </c>
      <c r="E4273" t="str">
        <f>VLOOKUP(D4273,'B-Business Capability'!B:H,5,FALSE)</f>
        <v>Customer Service</v>
      </c>
      <c r="F4273" t="str">
        <f>VLOOKUP(D4273,'B-Business Capability'!B:H,6,FALSE)</f>
        <v>Customer Project Management</v>
      </c>
      <c r="G4273" t="str">
        <f>VLOOKUP(D4273,'B-Business Capability'!B:H,7,FALSE)</f>
        <v>Project Management</v>
      </c>
      <c r="I4273" t="s">
        <v>1743</v>
      </c>
      <c r="J4273" t="s">
        <v>1744</v>
      </c>
      <c r="K4273" t="s">
        <v>1745</v>
      </c>
      <c r="L4273" t="s">
        <v>1041</v>
      </c>
      <c r="M4273" t="str">
        <f>VLOOKUP(L4273,'A-Applications'!B:D,3,FALSE)</f>
        <v>Kamstrup Traceability – Unknown device</v>
      </c>
      <c r="N4273" t="s">
        <v>53</v>
      </c>
      <c r="O4273" s="42" t="s">
        <v>54</v>
      </c>
      <c r="P4273" t="s">
        <v>75</v>
      </c>
      <c r="Q4273" t="str">
        <f>VLOOKUP(KamstrupData[[#This Row],[IdLevel123]],'B-Business Capability'!B:L,10,FALSE)</f>
        <v>Order-to-Cash (O2C)</v>
      </c>
      <c r="R4273">
        <f>VLOOKUP(KamstrupData[[#This Row],[IdLevel123]],'B-Business Capability'!B:L,11,FALSE)</f>
        <v>0</v>
      </c>
      <c r="U4273" t="str">
        <f>_xlfn.CONCAT(KamstrupData[[#This Row],[CountryCode]],"_",KamstrupData[[#This Row],[Business Area]],"_",KamstrupData[[#This Row],[DepartmentTeam]])</f>
        <v>FR10_FR_Customer Service &amp; Support_Support</v>
      </c>
      <c r="V4273" t="str">
        <f>VLOOKUP(KamstrupData[[#This Row],[ORG_Concat]],'O-Organization'!F:H,3,FALSE)</f>
        <v>11087_FR10_Customer Service_FR_Customer Service &amp; Support_Support</v>
      </c>
    </row>
    <row r="4274" spans="4:22">
      <c r="D4274" s="28" t="s">
        <v>78</v>
      </c>
      <c r="E4274" t="str">
        <f>VLOOKUP(D4274,'B-Business Capability'!B:H,5,FALSE)</f>
        <v>Customer Service</v>
      </c>
      <c r="F4274" t="str">
        <f>VLOOKUP(D4274,'B-Business Capability'!B:H,6,FALSE)</f>
        <v>Customer Service and Support</v>
      </c>
      <c r="G4274" t="str">
        <f>VLOOKUP(D4274,'B-Business Capability'!B:H,7,FALSE)</f>
        <v>Service Request Management</v>
      </c>
      <c r="I4274" t="s">
        <v>1743</v>
      </c>
      <c r="J4274" t="s">
        <v>1744</v>
      </c>
      <c r="K4274" t="s">
        <v>1745</v>
      </c>
      <c r="L4274" t="s">
        <v>180</v>
      </c>
      <c r="M4274" t="str">
        <f>VLOOKUP(L4274,'A-Applications'!B:D,3,FALSE)</f>
        <v>Keepass</v>
      </c>
      <c r="N4274" t="s">
        <v>53</v>
      </c>
      <c r="O4274" s="42" t="s">
        <v>66</v>
      </c>
      <c r="Q4274" t="str">
        <f>VLOOKUP(KamstrupData[[#This Row],[IdLevel123]],'B-Business Capability'!B:L,10,FALSE)</f>
        <v>Customer Service and Support</v>
      </c>
      <c r="R4274">
        <f>VLOOKUP(KamstrupData[[#This Row],[IdLevel123]],'B-Business Capability'!B:L,11,FALSE)</f>
        <v>0</v>
      </c>
      <c r="U4274" t="str">
        <f>_xlfn.CONCAT(KamstrupData[[#This Row],[CountryCode]],"_",KamstrupData[[#This Row],[Business Area]],"_",KamstrupData[[#This Row],[DepartmentTeam]])</f>
        <v>FR10_FR_Customer Service &amp; Support_Support</v>
      </c>
      <c r="V4274" t="str">
        <f>VLOOKUP(KamstrupData[[#This Row],[ORG_Concat]],'O-Organization'!F:H,3,FALSE)</f>
        <v>11087_FR10_Customer Service_FR_Customer Service &amp; Support_Support</v>
      </c>
    </row>
    <row r="4275" spans="4:22">
      <c r="D4275" s="28" t="s">
        <v>78</v>
      </c>
      <c r="E4275" t="str">
        <f>VLOOKUP(D4275,'B-Business Capability'!B:H,5,FALSE)</f>
        <v>Customer Service</v>
      </c>
      <c r="F4275" t="str">
        <f>VLOOKUP(D4275,'B-Business Capability'!B:H,6,FALSE)</f>
        <v>Customer Service and Support</v>
      </c>
      <c r="G4275" t="str">
        <f>VLOOKUP(D4275,'B-Business Capability'!B:H,7,FALSE)</f>
        <v>Service Request Management</v>
      </c>
      <c r="I4275" t="s">
        <v>1743</v>
      </c>
      <c r="J4275" t="s">
        <v>1744</v>
      </c>
      <c r="K4275" t="s">
        <v>1745</v>
      </c>
      <c r="L4275" t="s">
        <v>180</v>
      </c>
      <c r="M4275" t="str">
        <f>VLOOKUP(L4275,'A-Applications'!B:D,3,FALSE)</f>
        <v>Keepass</v>
      </c>
      <c r="N4275" t="s">
        <v>53</v>
      </c>
      <c r="O4275" s="42" t="s">
        <v>66</v>
      </c>
      <c r="P4275" t="s">
        <v>79</v>
      </c>
      <c r="Q4275" t="str">
        <f>VLOOKUP(KamstrupData[[#This Row],[IdLevel123]],'B-Business Capability'!B:L,10,FALSE)</f>
        <v>Customer Service and Support</v>
      </c>
      <c r="R4275">
        <f>VLOOKUP(KamstrupData[[#This Row],[IdLevel123]],'B-Business Capability'!B:L,11,FALSE)</f>
        <v>0</v>
      </c>
      <c r="U4275" t="str">
        <f>_xlfn.CONCAT(KamstrupData[[#This Row],[CountryCode]],"_",KamstrupData[[#This Row],[Business Area]],"_",KamstrupData[[#This Row],[DepartmentTeam]])</f>
        <v>FR10_FR_Customer Service &amp; Support_Support</v>
      </c>
      <c r="V4275" t="str">
        <f>VLOOKUP(KamstrupData[[#This Row],[ORG_Concat]],'O-Organization'!F:H,3,FALSE)</f>
        <v>11087_FR10_Customer Service_FR_Customer Service &amp; Support_Support</v>
      </c>
    </row>
    <row r="4276" spans="4:22">
      <c r="D4276" s="28" t="s">
        <v>88</v>
      </c>
      <c r="E4276" t="str">
        <f>VLOOKUP(D4276,'B-Business Capability'!B:H,5,FALSE)</f>
        <v>Customer Service</v>
      </c>
      <c r="F4276" t="str">
        <f>VLOOKUP(D4276,'B-Business Capability'!B:H,6,FALSE)</f>
        <v>Customer Project Management</v>
      </c>
      <c r="G4276" t="str">
        <f>VLOOKUP(D4276,'B-Business Capability'!B:H,7,FALSE)</f>
        <v>Project Management</v>
      </c>
      <c r="I4276" t="s">
        <v>1743</v>
      </c>
      <c r="J4276" t="s">
        <v>1744</v>
      </c>
      <c r="K4276" t="s">
        <v>1745</v>
      </c>
      <c r="L4276" t="s">
        <v>180</v>
      </c>
      <c r="M4276" t="str">
        <f>VLOOKUP(L4276,'A-Applications'!B:D,3,FALSE)</f>
        <v>Keepass</v>
      </c>
      <c r="N4276" t="s">
        <v>53</v>
      </c>
      <c r="O4276" s="42" t="s">
        <v>66</v>
      </c>
      <c r="P4276" t="s">
        <v>75</v>
      </c>
      <c r="Q4276" t="str">
        <f>VLOOKUP(KamstrupData[[#This Row],[IdLevel123]],'B-Business Capability'!B:L,10,FALSE)</f>
        <v>Order-to-Cash (O2C)</v>
      </c>
      <c r="R4276">
        <f>VLOOKUP(KamstrupData[[#This Row],[IdLevel123]],'B-Business Capability'!B:L,11,FALSE)</f>
        <v>0</v>
      </c>
      <c r="U4276" t="str">
        <f>_xlfn.CONCAT(KamstrupData[[#This Row],[CountryCode]],"_",KamstrupData[[#This Row],[Business Area]],"_",KamstrupData[[#This Row],[DepartmentTeam]])</f>
        <v>FR10_FR_Customer Service &amp; Support_Support</v>
      </c>
      <c r="V4276" t="str">
        <f>VLOOKUP(KamstrupData[[#This Row],[ORG_Concat]],'O-Organization'!F:H,3,FALSE)</f>
        <v>11087_FR10_Customer Service_FR_Customer Service &amp; Support_Support</v>
      </c>
    </row>
    <row r="4277" spans="4:22">
      <c r="D4277" s="28" t="s">
        <v>78</v>
      </c>
      <c r="E4277" t="str">
        <f>VLOOKUP(D4277,'B-Business Capability'!B:H,5,FALSE)</f>
        <v>Customer Service</v>
      </c>
      <c r="F4277" t="str">
        <f>VLOOKUP(D4277,'B-Business Capability'!B:H,6,FALSE)</f>
        <v>Customer Service and Support</v>
      </c>
      <c r="G4277" t="str">
        <f>VLOOKUP(D4277,'B-Business Capability'!B:H,7,FALSE)</f>
        <v>Service Request Management</v>
      </c>
      <c r="I4277" t="s">
        <v>1743</v>
      </c>
      <c r="J4277" t="s">
        <v>1744</v>
      </c>
      <c r="K4277" t="s">
        <v>1748</v>
      </c>
      <c r="L4277" t="s">
        <v>180</v>
      </c>
      <c r="M4277" t="str">
        <f>VLOOKUP(L4277,'A-Applications'!B:D,3,FALSE)</f>
        <v>Keepass</v>
      </c>
      <c r="N4277" t="s">
        <v>53</v>
      </c>
      <c r="O4277" s="42" t="s">
        <v>66</v>
      </c>
      <c r="Q4277" t="str">
        <f>VLOOKUP(KamstrupData[[#This Row],[IdLevel123]],'B-Business Capability'!B:L,10,FALSE)</f>
        <v>Customer Service and Support</v>
      </c>
      <c r="R4277">
        <f>VLOOKUP(KamstrupData[[#This Row],[IdLevel123]],'B-Business Capability'!B:L,11,FALSE)</f>
        <v>0</v>
      </c>
      <c r="U4277" t="str">
        <f>_xlfn.CONCAT(KamstrupData[[#This Row],[CountryCode]],"_",KamstrupData[[#This Row],[Business Area]],"_",KamstrupData[[#This Row],[DepartmentTeam]])</f>
        <v>FR10_FR_Customer Service &amp; Support_Quality</v>
      </c>
      <c r="V4277" t="str">
        <f>VLOOKUP(KamstrupData[[#This Row],[ORG_Concat]],'O-Organization'!F:H,3,FALSE)</f>
        <v>11086_FR10_Sales &amp; Marketing_FR_Customer Service &amp; Support_Quality</v>
      </c>
    </row>
    <row r="4278" spans="4:22">
      <c r="D4278" s="28" t="s">
        <v>78</v>
      </c>
      <c r="E4278" t="str">
        <f>VLOOKUP(D4278,'B-Business Capability'!B:H,5,FALSE)</f>
        <v>Customer Service</v>
      </c>
      <c r="F4278" t="str">
        <f>VLOOKUP(D4278,'B-Business Capability'!B:H,6,FALSE)</f>
        <v>Customer Service and Support</v>
      </c>
      <c r="G4278" t="str">
        <f>VLOOKUP(D4278,'B-Business Capability'!B:H,7,FALSE)</f>
        <v>Service Request Management</v>
      </c>
      <c r="I4278" t="s">
        <v>1743</v>
      </c>
      <c r="J4278" t="s">
        <v>1744</v>
      </c>
      <c r="K4278" t="s">
        <v>1745</v>
      </c>
      <c r="L4278" t="s">
        <v>181</v>
      </c>
      <c r="M4278" t="str">
        <f>VLOOKUP(L4278,'A-Applications'!B:D,3,FALSE)</f>
        <v>Metertool HCW</v>
      </c>
      <c r="N4278" t="s">
        <v>53</v>
      </c>
      <c r="O4278" s="42" t="s">
        <v>54</v>
      </c>
      <c r="P4278" t="s">
        <v>79</v>
      </c>
      <c r="Q4278" t="str">
        <f>VLOOKUP(KamstrupData[[#This Row],[IdLevel123]],'B-Business Capability'!B:L,10,FALSE)</f>
        <v>Customer Service and Support</v>
      </c>
      <c r="R4278">
        <f>VLOOKUP(KamstrupData[[#This Row],[IdLevel123]],'B-Business Capability'!B:L,11,FALSE)</f>
        <v>0</v>
      </c>
      <c r="U4278" t="str">
        <f>_xlfn.CONCAT(KamstrupData[[#This Row],[CountryCode]],"_",KamstrupData[[#This Row],[Business Area]],"_",KamstrupData[[#This Row],[DepartmentTeam]])</f>
        <v>FR10_FR_Customer Service &amp; Support_Support</v>
      </c>
      <c r="V4278" t="str">
        <f>VLOOKUP(KamstrupData[[#This Row],[ORG_Concat]],'O-Organization'!F:H,3,FALSE)</f>
        <v>11087_FR10_Customer Service_FR_Customer Service &amp; Support_Support</v>
      </c>
    </row>
    <row r="4279" spans="4:22">
      <c r="D4279" s="28" t="s">
        <v>88</v>
      </c>
      <c r="E4279" t="str">
        <f>VLOOKUP(D4279,'B-Business Capability'!B:H,5,FALSE)</f>
        <v>Customer Service</v>
      </c>
      <c r="F4279" t="str">
        <f>VLOOKUP(D4279,'B-Business Capability'!B:H,6,FALSE)</f>
        <v>Customer Project Management</v>
      </c>
      <c r="G4279" t="str">
        <f>VLOOKUP(D4279,'B-Business Capability'!B:H,7,FALSE)</f>
        <v>Project Management</v>
      </c>
      <c r="I4279" t="s">
        <v>1743</v>
      </c>
      <c r="J4279" t="s">
        <v>1744</v>
      </c>
      <c r="K4279" t="s">
        <v>1745</v>
      </c>
      <c r="L4279" t="s">
        <v>181</v>
      </c>
      <c r="M4279" t="str">
        <f>VLOOKUP(L4279,'A-Applications'!B:D,3,FALSE)</f>
        <v>Metertool HCW</v>
      </c>
      <c r="N4279" t="s">
        <v>53</v>
      </c>
      <c r="O4279" s="42" t="s">
        <v>54</v>
      </c>
      <c r="P4279" t="s">
        <v>75</v>
      </c>
      <c r="Q4279" t="str">
        <f>VLOOKUP(KamstrupData[[#This Row],[IdLevel123]],'B-Business Capability'!B:L,10,FALSE)</f>
        <v>Order-to-Cash (O2C)</v>
      </c>
      <c r="R4279">
        <f>VLOOKUP(KamstrupData[[#This Row],[IdLevel123]],'B-Business Capability'!B:L,11,FALSE)</f>
        <v>0</v>
      </c>
      <c r="U4279" t="str">
        <f>_xlfn.CONCAT(KamstrupData[[#This Row],[CountryCode]],"_",KamstrupData[[#This Row],[Business Area]],"_",KamstrupData[[#This Row],[DepartmentTeam]])</f>
        <v>FR10_FR_Customer Service &amp; Support_Support</v>
      </c>
      <c r="V4279" t="str">
        <f>VLOOKUP(KamstrupData[[#This Row],[ORG_Concat]],'O-Organization'!F:H,3,FALSE)</f>
        <v>11087_FR10_Customer Service_FR_Customer Service &amp; Support_Support</v>
      </c>
    </row>
    <row r="4280" spans="4:22">
      <c r="D4280" s="28" t="s">
        <v>78</v>
      </c>
      <c r="E4280" t="str">
        <f>VLOOKUP(D4280,'B-Business Capability'!B:H,5,FALSE)</f>
        <v>Customer Service</v>
      </c>
      <c r="F4280" t="str">
        <f>VLOOKUP(D4280,'B-Business Capability'!B:H,6,FALSE)</f>
        <v>Customer Service and Support</v>
      </c>
      <c r="G4280" t="str">
        <f>VLOOKUP(D4280,'B-Business Capability'!B:H,7,FALSE)</f>
        <v>Service Request Management</v>
      </c>
      <c r="I4280" t="s">
        <v>1743</v>
      </c>
      <c r="J4280" t="s">
        <v>1744</v>
      </c>
      <c r="K4280" t="s">
        <v>1745</v>
      </c>
      <c r="L4280" t="s">
        <v>183</v>
      </c>
      <c r="M4280" t="str">
        <f>VLOOKUP(L4280,'A-Applications'!B:D,3,FALSE)</f>
        <v>READy App</v>
      </c>
      <c r="N4280" t="s">
        <v>147</v>
      </c>
      <c r="O4280" s="42" t="s">
        <v>369</v>
      </c>
      <c r="P4280" t="s">
        <v>79</v>
      </c>
      <c r="Q4280" t="str">
        <f>VLOOKUP(KamstrupData[[#This Row],[IdLevel123]],'B-Business Capability'!B:L,10,FALSE)</f>
        <v>Customer Service and Support</v>
      </c>
      <c r="R4280">
        <f>VLOOKUP(KamstrupData[[#This Row],[IdLevel123]],'B-Business Capability'!B:L,11,FALSE)</f>
        <v>0</v>
      </c>
      <c r="U4280" t="str">
        <f>_xlfn.CONCAT(KamstrupData[[#This Row],[CountryCode]],"_",KamstrupData[[#This Row],[Business Area]],"_",KamstrupData[[#This Row],[DepartmentTeam]])</f>
        <v>FR10_FR_Customer Service &amp; Support_Support</v>
      </c>
      <c r="V4280" t="str">
        <f>VLOOKUP(KamstrupData[[#This Row],[ORG_Concat]],'O-Organization'!F:H,3,FALSE)</f>
        <v>11087_FR10_Customer Service_FR_Customer Service &amp; Support_Support</v>
      </c>
    </row>
    <row r="4281" spans="4:22">
      <c r="D4281" s="28" t="s">
        <v>88</v>
      </c>
      <c r="E4281" t="str">
        <f>VLOOKUP(D4281,'B-Business Capability'!B:H,5,FALSE)</f>
        <v>Customer Service</v>
      </c>
      <c r="F4281" t="str">
        <f>VLOOKUP(D4281,'B-Business Capability'!B:H,6,FALSE)</f>
        <v>Customer Project Management</v>
      </c>
      <c r="G4281" t="str">
        <f>VLOOKUP(D4281,'B-Business Capability'!B:H,7,FALSE)</f>
        <v>Project Management</v>
      </c>
      <c r="I4281" t="s">
        <v>1743</v>
      </c>
      <c r="J4281" t="s">
        <v>1744</v>
      </c>
      <c r="K4281" t="s">
        <v>1745</v>
      </c>
      <c r="L4281" t="s">
        <v>183</v>
      </c>
      <c r="M4281" t="str">
        <f>VLOOKUP(L4281,'A-Applications'!B:D,3,FALSE)</f>
        <v>READy App</v>
      </c>
      <c r="N4281" t="s">
        <v>147</v>
      </c>
      <c r="O4281" s="42" t="s">
        <v>369</v>
      </c>
      <c r="P4281" t="s">
        <v>75</v>
      </c>
      <c r="Q4281" t="str">
        <f>VLOOKUP(KamstrupData[[#This Row],[IdLevel123]],'B-Business Capability'!B:L,10,FALSE)</f>
        <v>Order-to-Cash (O2C)</v>
      </c>
      <c r="R4281">
        <f>VLOOKUP(KamstrupData[[#This Row],[IdLevel123]],'B-Business Capability'!B:L,11,FALSE)</f>
        <v>0</v>
      </c>
      <c r="U4281" t="str">
        <f>_xlfn.CONCAT(KamstrupData[[#This Row],[CountryCode]],"_",KamstrupData[[#This Row],[Business Area]],"_",KamstrupData[[#This Row],[DepartmentTeam]])</f>
        <v>FR10_FR_Customer Service &amp; Support_Support</v>
      </c>
      <c r="V4281" t="str">
        <f>VLOOKUP(KamstrupData[[#This Row],[ORG_Concat]],'O-Organization'!F:H,3,FALSE)</f>
        <v>11087_FR10_Customer Service_FR_Customer Service &amp; Support_Support</v>
      </c>
    </row>
    <row r="4282" spans="4:22">
      <c r="D4282" s="28" t="s">
        <v>133</v>
      </c>
      <c r="E4282" t="str">
        <f>VLOOKUP(D4282,'B-Business Capability'!B:H,5,FALSE)</f>
        <v>Customer Service</v>
      </c>
      <c r="F4282" t="str">
        <f>VLOOKUP(D4282,'B-Business Capability'!B:H,6,FALSE)</f>
        <v>Customer Service and Support</v>
      </c>
      <c r="G4282" t="str">
        <f>VLOOKUP(D4282,'B-Business Capability'!B:H,7,FALSE)</f>
        <v>Customer Operations</v>
      </c>
      <c r="I4282" t="s">
        <v>1743</v>
      </c>
      <c r="J4282" t="s">
        <v>1744</v>
      </c>
      <c r="K4282" t="s">
        <v>1745</v>
      </c>
      <c r="L4282" t="s">
        <v>183</v>
      </c>
      <c r="M4282" t="str">
        <f>VLOOKUP(L4282,'A-Applications'!B:D,3,FALSE)</f>
        <v>READy App</v>
      </c>
      <c r="N4282" t="s">
        <v>147</v>
      </c>
      <c r="O4282" s="42" t="s">
        <v>369</v>
      </c>
      <c r="P4282" t="s">
        <v>79</v>
      </c>
      <c r="Q4282" t="str">
        <f>VLOOKUP(KamstrupData[[#This Row],[IdLevel123]],'B-Business Capability'!B:L,10,FALSE)</f>
        <v>Order-to-Cash (O2C)</v>
      </c>
      <c r="R4282">
        <f>VLOOKUP(KamstrupData[[#This Row],[IdLevel123]],'B-Business Capability'!B:L,11,FALSE)</f>
        <v>0</v>
      </c>
      <c r="U4282" t="str">
        <f>_xlfn.CONCAT(KamstrupData[[#This Row],[CountryCode]],"_",KamstrupData[[#This Row],[Business Area]],"_",KamstrupData[[#This Row],[DepartmentTeam]])</f>
        <v>FR10_FR_Customer Service &amp; Support_Support</v>
      </c>
      <c r="V4282" t="str">
        <f>VLOOKUP(KamstrupData[[#This Row],[ORG_Concat]],'O-Organization'!F:H,3,FALSE)</f>
        <v>11087_FR10_Customer Service_FR_Customer Service &amp; Support_Support</v>
      </c>
    </row>
    <row r="4283" spans="4:22">
      <c r="D4283" s="28" t="s">
        <v>78</v>
      </c>
      <c r="E4283" t="str">
        <f>VLOOKUP(D4283,'B-Business Capability'!B:H,5,FALSE)</f>
        <v>Customer Service</v>
      </c>
      <c r="F4283" t="str">
        <f>VLOOKUP(D4283,'B-Business Capability'!B:H,6,FALSE)</f>
        <v>Customer Service and Support</v>
      </c>
      <c r="G4283" t="str">
        <f>VLOOKUP(D4283,'B-Business Capability'!B:H,7,FALSE)</f>
        <v>Service Request Management</v>
      </c>
      <c r="I4283" t="s">
        <v>1743</v>
      </c>
      <c r="J4283" t="s">
        <v>1744</v>
      </c>
      <c r="K4283" t="s">
        <v>1748</v>
      </c>
      <c r="L4283" t="s">
        <v>226</v>
      </c>
      <c r="M4283" t="str">
        <f>VLOOKUP(L4283,'A-Applications'!B:D,3,FALSE)</f>
        <v>Reliance</v>
      </c>
      <c r="N4283" t="s">
        <v>53</v>
      </c>
      <c r="O4283" s="42" t="s">
        <v>54</v>
      </c>
      <c r="P4283" t="s">
        <v>79</v>
      </c>
      <c r="Q4283" t="str">
        <f>VLOOKUP(KamstrupData[[#This Row],[IdLevel123]],'B-Business Capability'!B:L,10,FALSE)</f>
        <v>Customer Service and Support</v>
      </c>
      <c r="R4283">
        <f>VLOOKUP(KamstrupData[[#This Row],[IdLevel123]],'B-Business Capability'!B:L,11,FALSE)</f>
        <v>0</v>
      </c>
      <c r="U4283" t="str">
        <f>_xlfn.CONCAT(KamstrupData[[#This Row],[CountryCode]],"_",KamstrupData[[#This Row],[Business Area]],"_",KamstrupData[[#This Row],[DepartmentTeam]])</f>
        <v>FR10_FR_Customer Service &amp; Support_Quality</v>
      </c>
      <c r="V4283" t="str">
        <f>VLOOKUP(KamstrupData[[#This Row],[ORG_Concat]],'O-Organization'!F:H,3,FALSE)</f>
        <v>11086_FR10_Sales &amp; Marketing_FR_Customer Service &amp; Support_Quality</v>
      </c>
    </row>
    <row r="4284" spans="4:22">
      <c r="D4284" s="28" t="s">
        <v>78</v>
      </c>
      <c r="E4284" t="str">
        <f>VLOOKUP(D4284,'B-Business Capability'!B:H,5,FALSE)</f>
        <v>Customer Service</v>
      </c>
      <c r="F4284" t="str">
        <f>VLOOKUP(D4284,'B-Business Capability'!B:H,6,FALSE)</f>
        <v>Customer Service and Support</v>
      </c>
      <c r="G4284" t="str">
        <f>VLOOKUP(D4284,'B-Business Capability'!B:H,7,FALSE)</f>
        <v>Service Request Management</v>
      </c>
      <c r="I4284" t="s">
        <v>1743</v>
      </c>
      <c r="J4284" t="s">
        <v>1744</v>
      </c>
      <c r="K4284" t="s">
        <v>1748</v>
      </c>
      <c r="L4284" t="s">
        <v>226</v>
      </c>
      <c r="M4284" t="str">
        <f>VLOOKUP(L4284,'A-Applications'!B:D,3,FALSE)</f>
        <v>Reliance</v>
      </c>
      <c r="N4284" t="s">
        <v>53</v>
      </c>
      <c r="O4284" s="42" t="s">
        <v>54</v>
      </c>
      <c r="P4284" t="s">
        <v>79</v>
      </c>
      <c r="Q4284" t="str">
        <f>VLOOKUP(KamstrupData[[#This Row],[IdLevel123]],'B-Business Capability'!B:L,10,FALSE)</f>
        <v>Customer Service and Support</v>
      </c>
      <c r="R4284">
        <f>VLOOKUP(KamstrupData[[#This Row],[IdLevel123]],'B-Business Capability'!B:L,11,FALSE)</f>
        <v>0</v>
      </c>
      <c r="U4284" t="str">
        <f>_xlfn.CONCAT(KamstrupData[[#This Row],[CountryCode]],"_",KamstrupData[[#This Row],[Business Area]],"_",KamstrupData[[#This Row],[DepartmentTeam]])</f>
        <v>FR10_FR_Customer Service &amp; Support_Quality</v>
      </c>
      <c r="V4284" t="str">
        <f>VLOOKUP(KamstrupData[[#This Row],[ORG_Concat]],'O-Organization'!F:H,3,FALSE)</f>
        <v>11086_FR10_Sales &amp; Marketing_FR_Customer Service &amp; Support_Quality</v>
      </c>
    </row>
    <row r="4285" spans="4:22">
      <c r="D4285" s="28" t="s">
        <v>159</v>
      </c>
      <c r="E4285" t="str">
        <f>VLOOKUP(D4285,'B-Business Capability'!B:H,5,FALSE)</f>
        <v>Customer Service</v>
      </c>
      <c r="F4285" t="str">
        <f>VLOOKUP(D4285,'B-Business Capability'!B:H,6,FALSE)</f>
        <v>Customer Service and Support</v>
      </c>
      <c r="G4285" t="str">
        <f>VLOOKUP(D4285,'B-Business Capability'!B:H,7,FALSE)</f>
        <v>Complaints Management</v>
      </c>
      <c r="I4285" t="s">
        <v>1743</v>
      </c>
      <c r="J4285" t="s">
        <v>1744</v>
      </c>
      <c r="K4285" t="s">
        <v>1748</v>
      </c>
      <c r="L4285" t="s">
        <v>226</v>
      </c>
      <c r="M4285" t="str">
        <f>VLOOKUP(L4285,'A-Applications'!B:D,3,FALSE)</f>
        <v>Reliance</v>
      </c>
      <c r="N4285" t="s">
        <v>53</v>
      </c>
      <c r="O4285" s="42" t="s">
        <v>54</v>
      </c>
      <c r="Q4285" t="str">
        <f>VLOOKUP(KamstrupData[[#This Row],[IdLevel123]],'B-Business Capability'!B:L,10,FALSE)</f>
        <v>Customer Service and Support</v>
      </c>
      <c r="R4285">
        <f>VLOOKUP(KamstrupData[[#This Row],[IdLevel123]],'B-Business Capability'!B:L,11,FALSE)</f>
        <v>0</v>
      </c>
      <c r="U4285" t="str">
        <f>_xlfn.CONCAT(KamstrupData[[#This Row],[CountryCode]],"_",KamstrupData[[#This Row],[Business Area]],"_",KamstrupData[[#This Row],[DepartmentTeam]])</f>
        <v>FR10_FR_Customer Service &amp; Support_Quality</v>
      </c>
      <c r="V4285" t="str">
        <f>VLOOKUP(KamstrupData[[#This Row],[ORG_Concat]],'O-Organization'!F:H,3,FALSE)</f>
        <v>11086_FR10_Sales &amp; Marketing_FR_Customer Service &amp; Support_Quality</v>
      </c>
    </row>
    <row r="4286" spans="4:22">
      <c r="D4286" s="28" t="s">
        <v>160</v>
      </c>
      <c r="E4286" t="str">
        <f>VLOOKUP(D4286,'B-Business Capability'!B:H,5,FALSE)</f>
        <v>Customer Service</v>
      </c>
      <c r="F4286" t="str">
        <f>VLOOKUP(D4286,'B-Business Capability'!B:H,6,FALSE)</f>
        <v>Customer Service and Support</v>
      </c>
      <c r="G4286" t="str">
        <f>VLOOKUP(D4286,'B-Business Capability'!B:H,7,FALSE)</f>
        <v>Customer Claims Management</v>
      </c>
      <c r="I4286" t="s">
        <v>1743</v>
      </c>
      <c r="J4286" t="s">
        <v>1744</v>
      </c>
      <c r="K4286" t="s">
        <v>1748</v>
      </c>
      <c r="L4286" t="s">
        <v>226</v>
      </c>
      <c r="M4286" t="str">
        <f>VLOOKUP(L4286,'A-Applications'!B:D,3,FALSE)</f>
        <v>Reliance</v>
      </c>
      <c r="N4286" t="s">
        <v>53</v>
      </c>
      <c r="O4286" s="42" t="s">
        <v>54</v>
      </c>
      <c r="Q4286" t="str">
        <f>VLOOKUP(KamstrupData[[#This Row],[IdLevel123]],'B-Business Capability'!B:L,10,FALSE)</f>
        <v>Customer Service and Support</v>
      </c>
      <c r="R4286">
        <f>VLOOKUP(KamstrupData[[#This Row],[IdLevel123]],'B-Business Capability'!B:L,11,FALSE)</f>
        <v>0</v>
      </c>
      <c r="U4286" t="str">
        <f>_xlfn.CONCAT(KamstrupData[[#This Row],[CountryCode]],"_",KamstrupData[[#This Row],[Business Area]],"_",KamstrupData[[#This Row],[DepartmentTeam]])</f>
        <v>FR10_FR_Customer Service &amp; Support_Quality</v>
      </c>
      <c r="V4286" t="str">
        <f>VLOOKUP(KamstrupData[[#This Row],[ORG_Concat]],'O-Organization'!F:H,3,FALSE)</f>
        <v>11086_FR10_Sales &amp; Marketing_FR_Customer Service &amp; Support_Quality</v>
      </c>
    </row>
    <row r="4287" spans="4:22">
      <c r="D4287" s="28" t="s">
        <v>95</v>
      </c>
      <c r="E4287" t="str">
        <f>VLOOKUP(D4287,'B-Business Capability'!B:H,5,FALSE)</f>
        <v>Not mapped to capability</v>
      </c>
      <c r="F4287">
        <f>VLOOKUP(D4287,'B-Business Capability'!B:H,6,FALSE)</f>
        <v>0</v>
      </c>
      <c r="G4287">
        <f>VLOOKUP(D4287,'B-Business Capability'!B:H,7,FALSE)</f>
        <v>0</v>
      </c>
      <c r="I4287" t="s">
        <v>1743</v>
      </c>
      <c r="J4287" t="s">
        <v>1744</v>
      </c>
      <c r="K4287" t="s">
        <v>1745</v>
      </c>
      <c r="L4287" t="s">
        <v>459</v>
      </c>
      <c r="M4287" t="str">
        <f>VLOOKUP(L4287,'A-Applications'!B:D,3,FALSE)</f>
        <v>Cisco VPN</v>
      </c>
      <c r="N4287" t="s">
        <v>53</v>
      </c>
      <c r="O4287" s="42" t="s">
        <v>66</v>
      </c>
      <c r="Q4287" t="str">
        <f>VLOOKUP(KamstrupData[[#This Row],[IdLevel123]],'B-Business Capability'!B:L,10,FALSE)</f>
        <v>N/A</v>
      </c>
      <c r="R4287">
        <f>VLOOKUP(KamstrupData[[#This Row],[IdLevel123]],'B-Business Capability'!B:L,11,FALSE)</f>
        <v>0</v>
      </c>
      <c r="U4287" t="str">
        <f>_xlfn.CONCAT(KamstrupData[[#This Row],[CountryCode]],"_",KamstrupData[[#This Row],[Business Area]],"_",KamstrupData[[#This Row],[DepartmentTeam]])</f>
        <v>FR10_FR_Customer Service &amp; Support_Support</v>
      </c>
      <c r="V4287" t="str">
        <f>VLOOKUP(KamstrupData[[#This Row],[ORG_Concat]],'O-Organization'!F:H,3,FALSE)</f>
        <v>11087_FR10_Customer Service_FR_Customer Service &amp; Support_Support</v>
      </c>
    </row>
    <row r="4288" spans="4:22">
      <c r="D4288" s="28" t="s">
        <v>95</v>
      </c>
      <c r="E4288" t="str">
        <f>VLOOKUP(D4288,'B-Business Capability'!B:H,5,FALSE)</f>
        <v>Not mapped to capability</v>
      </c>
      <c r="F4288">
        <f>VLOOKUP(D4288,'B-Business Capability'!B:H,6,FALSE)</f>
        <v>0</v>
      </c>
      <c r="G4288">
        <f>VLOOKUP(D4288,'B-Business Capability'!B:H,7,FALSE)</f>
        <v>0</v>
      </c>
      <c r="I4288" t="s">
        <v>1743</v>
      </c>
      <c r="J4288" t="s">
        <v>1744</v>
      </c>
      <c r="K4288" t="s">
        <v>1748</v>
      </c>
      <c r="L4288" t="s">
        <v>459</v>
      </c>
      <c r="M4288" t="str">
        <f>VLOOKUP(L4288,'A-Applications'!B:D,3,FALSE)</f>
        <v>Cisco VPN</v>
      </c>
      <c r="N4288" t="s">
        <v>53</v>
      </c>
      <c r="O4288" s="42" t="s">
        <v>66</v>
      </c>
      <c r="Q4288" t="str">
        <f>VLOOKUP(KamstrupData[[#This Row],[IdLevel123]],'B-Business Capability'!B:L,10,FALSE)</f>
        <v>N/A</v>
      </c>
      <c r="R4288">
        <f>VLOOKUP(KamstrupData[[#This Row],[IdLevel123]],'B-Business Capability'!B:L,11,FALSE)</f>
        <v>0</v>
      </c>
      <c r="U4288" t="str">
        <f>_xlfn.CONCAT(KamstrupData[[#This Row],[CountryCode]],"_",KamstrupData[[#This Row],[Business Area]],"_",KamstrupData[[#This Row],[DepartmentTeam]])</f>
        <v>FR10_FR_Customer Service &amp; Support_Quality</v>
      </c>
      <c r="V4288" t="str">
        <f>VLOOKUP(KamstrupData[[#This Row],[ORG_Concat]],'O-Organization'!F:H,3,FALSE)</f>
        <v>11086_FR10_Sales &amp; Marketing_FR_Customer Service &amp; Support_Quality</v>
      </c>
    </row>
    <row r="4289" spans="4:22">
      <c r="D4289" s="28" t="s">
        <v>78</v>
      </c>
      <c r="E4289" t="str">
        <f>VLOOKUP(D4289,'B-Business Capability'!B:H,5,FALSE)</f>
        <v>Customer Service</v>
      </c>
      <c r="F4289" t="str">
        <f>VLOOKUP(D4289,'B-Business Capability'!B:H,6,FALSE)</f>
        <v>Customer Service and Support</v>
      </c>
      <c r="G4289" t="str">
        <f>VLOOKUP(D4289,'B-Business Capability'!B:H,7,FALSE)</f>
        <v>Service Request Management</v>
      </c>
      <c r="I4289" t="s">
        <v>1743</v>
      </c>
      <c r="J4289" t="s">
        <v>1744</v>
      </c>
      <c r="K4289" t="s">
        <v>1745</v>
      </c>
      <c r="L4289" t="s">
        <v>1167</v>
      </c>
      <c r="M4289" t="str">
        <f>VLOOKUP(L4289,'A-Applications'!B:D,3,FALSE)</f>
        <v>Kamstrup LogView HCW</v>
      </c>
      <c r="N4289" t="s">
        <v>53</v>
      </c>
      <c r="O4289" s="42" t="s">
        <v>54</v>
      </c>
      <c r="Q4289" t="str">
        <f>VLOOKUP(KamstrupData[[#This Row],[IdLevel123]],'B-Business Capability'!B:L,10,FALSE)</f>
        <v>Customer Service and Support</v>
      </c>
      <c r="R4289">
        <f>VLOOKUP(KamstrupData[[#This Row],[IdLevel123]],'B-Business Capability'!B:L,11,FALSE)</f>
        <v>0</v>
      </c>
      <c r="U4289" t="str">
        <f>_xlfn.CONCAT(KamstrupData[[#This Row],[CountryCode]],"_",KamstrupData[[#This Row],[Business Area]],"_",KamstrupData[[#This Row],[DepartmentTeam]])</f>
        <v>FR10_FR_Customer Service &amp; Support_Support</v>
      </c>
      <c r="V4289" t="str">
        <f>VLOOKUP(KamstrupData[[#This Row],[ORG_Concat]],'O-Organization'!F:H,3,FALSE)</f>
        <v>11087_FR10_Customer Service_FR_Customer Service &amp; Support_Support</v>
      </c>
    </row>
    <row r="4290" spans="4:22">
      <c r="D4290" s="28" t="s">
        <v>78</v>
      </c>
      <c r="E4290" t="str">
        <f>VLOOKUP(D4290,'B-Business Capability'!B:H,5,FALSE)</f>
        <v>Customer Service</v>
      </c>
      <c r="F4290" t="str">
        <f>VLOOKUP(D4290,'B-Business Capability'!B:H,6,FALSE)</f>
        <v>Customer Service and Support</v>
      </c>
      <c r="G4290" t="str">
        <f>VLOOKUP(D4290,'B-Business Capability'!B:H,7,FALSE)</f>
        <v>Service Request Management</v>
      </c>
      <c r="I4290" t="s">
        <v>1743</v>
      </c>
      <c r="J4290" t="s">
        <v>1744</v>
      </c>
      <c r="K4290" t="s">
        <v>1745</v>
      </c>
      <c r="L4290" t="s">
        <v>1754</v>
      </c>
      <c r="M4290" t="str">
        <f>VLOOKUP(L4290,'A-Applications'!B:D,3,FALSE)</f>
        <v>USB Meter Reader</v>
      </c>
      <c r="N4290" t="s">
        <v>53</v>
      </c>
      <c r="O4290" s="42" t="s">
        <v>54</v>
      </c>
      <c r="Q4290" t="str">
        <f>VLOOKUP(KamstrupData[[#This Row],[IdLevel123]],'B-Business Capability'!B:L,10,FALSE)</f>
        <v>Customer Service and Support</v>
      </c>
      <c r="R4290">
        <f>VLOOKUP(KamstrupData[[#This Row],[IdLevel123]],'B-Business Capability'!B:L,11,FALSE)</f>
        <v>0</v>
      </c>
      <c r="U4290" t="str">
        <f>_xlfn.CONCAT(KamstrupData[[#This Row],[CountryCode]],"_",KamstrupData[[#This Row],[Business Area]],"_",KamstrupData[[#This Row],[DepartmentTeam]])</f>
        <v>FR10_FR_Customer Service &amp; Support_Support</v>
      </c>
      <c r="V4290" t="str">
        <f>VLOOKUP(KamstrupData[[#This Row],[ORG_Concat]],'O-Organization'!F:H,3,FALSE)</f>
        <v>11087_FR10_Customer Service_FR_Customer Service &amp; Support_Support</v>
      </c>
    </row>
    <row r="4291" spans="4:22">
      <c r="D4291" s="28" t="s">
        <v>95</v>
      </c>
      <c r="E4291" t="str">
        <f>VLOOKUP(D4291,'B-Business Capability'!B:H,5,FALSE)</f>
        <v>Not mapped to capability</v>
      </c>
      <c r="F4291">
        <f>VLOOKUP(D4291,'B-Business Capability'!B:H,6,FALSE)</f>
        <v>0</v>
      </c>
      <c r="G4291">
        <f>VLOOKUP(D4291,'B-Business Capability'!B:H,7,FALSE)</f>
        <v>0</v>
      </c>
      <c r="I4291" t="s">
        <v>1743</v>
      </c>
      <c r="J4291" t="s">
        <v>1744</v>
      </c>
      <c r="K4291" t="s">
        <v>1745</v>
      </c>
      <c r="L4291" t="s">
        <v>437</v>
      </c>
      <c r="M4291" t="str">
        <f>VLOOKUP(L4291,'A-Applications'!B:D,3,FALSE)</f>
        <v>ReadyAPI</v>
      </c>
      <c r="N4291" t="s">
        <v>53</v>
      </c>
      <c r="O4291" s="42" t="s">
        <v>54</v>
      </c>
      <c r="Q4291" t="str">
        <f>VLOOKUP(KamstrupData[[#This Row],[IdLevel123]],'B-Business Capability'!B:L,10,FALSE)</f>
        <v>N/A</v>
      </c>
      <c r="R4291">
        <f>VLOOKUP(KamstrupData[[#This Row],[IdLevel123]],'B-Business Capability'!B:L,11,FALSE)</f>
        <v>0</v>
      </c>
      <c r="U4291" t="str">
        <f>_xlfn.CONCAT(KamstrupData[[#This Row],[CountryCode]],"_",KamstrupData[[#This Row],[Business Area]],"_",KamstrupData[[#This Row],[DepartmentTeam]])</f>
        <v>FR10_FR_Customer Service &amp; Support_Support</v>
      </c>
      <c r="V4291" t="str">
        <f>VLOOKUP(KamstrupData[[#This Row],[ORG_Concat]],'O-Organization'!F:H,3,FALSE)</f>
        <v>11087_FR10_Customer Service_FR_Customer Service &amp; Support_Support</v>
      </c>
    </row>
    <row r="4292" spans="4:22">
      <c r="D4292" s="28" t="s">
        <v>507</v>
      </c>
      <c r="E4292" t="str">
        <f>VLOOKUP(D4292,'B-Business Capability'!B:H,5,FALSE)</f>
        <v>Product &amp; Software Development</v>
      </c>
      <c r="F4292" t="str">
        <f>VLOOKUP(D4292,'B-Business Capability'!B:H,6,FALSE)</f>
        <v>Engineering</v>
      </c>
      <c r="G4292" t="str">
        <f>VLOOKUP(D4292,'B-Business Capability'!B:H,7,FALSE)</f>
        <v>Construction &amp; Development</v>
      </c>
      <c r="I4292" t="s">
        <v>1743</v>
      </c>
      <c r="J4292" t="s">
        <v>1755</v>
      </c>
      <c r="K4292" t="s">
        <v>1756</v>
      </c>
      <c r="L4292" t="s">
        <v>1699</v>
      </c>
      <c r="M4292" t="str">
        <f>VLOOKUP(L4292,'A-Applications'!B:D,3,FALSE)</f>
        <v>DataGrip</v>
      </c>
      <c r="N4292" t="s">
        <v>53</v>
      </c>
      <c r="O4292" s="42" t="s">
        <v>54</v>
      </c>
      <c r="Q4292" t="str">
        <f>VLOOKUP(KamstrupData[[#This Row],[IdLevel123]],'B-Business Capability'!B:L,10,FALSE)</f>
        <v>Idea-to-Release (I2R)</v>
      </c>
      <c r="R4292">
        <f>VLOOKUP(KamstrupData[[#This Row],[IdLevel123]],'B-Business Capability'!B:L,11,FALSE)</f>
        <v>420</v>
      </c>
      <c r="U4292" t="str">
        <f>_xlfn.CONCAT(KamstrupData[[#This Row],[CountryCode]],"_",KamstrupData[[#This Row],[Business Area]],"_",KamstrupData[[#This Row],[DepartmentTeam]])</f>
        <v>FR10_FR_Digitalization_Solutions</v>
      </c>
      <c r="V4292" t="str">
        <f>VLOOKUP(KamstrupData[[#This Row],[ORG_Concat]],'O-Organization'!F:H,3,FALSE)</f>
        <v>11048_FR10_Digitalization_FR_Digitalization_Solutions</v>
      </c>
    </row>
    <row r="4293" spans="4:22">
      <c r="D4293" s="28" t="s">
        <v>119</v>
      </c>
      <c r="E4293" t="str">
        <f>VLOOKUP(D4293,'B-Business Capability'!B:H,5,FALSE)</f>
        <v>Finance</v>
      </c>
      <c r="F4293" t="str">
        <f>VLOOKUP(D4293,'B-Business Capability'!B:H,6,FALSE)</f>
        <v>Settlements &amp; Payments</v>
      </c>
      <c r="G4293" t="str">
        <f>VLOOKUP(D4293,'B-Business Capability'!B:H,7,FALSE)</f>
        <v>Travel &amp; Expense Management</v>
      </c>
      <c r="I4293" t="s">
        <v>1743</v>
      </c>
      <c r="J4293" t="s">
        <v>1755</v>
      </c>
      <c r="K4293" t="s">
        <v>1756</v>
      </c>
      <c r="L4293" t="s">
        <v>1747</v>
      </c>
      <c r="M4293" t="str">
        <f>VLOOKUP(L4293,'A-Applications'!B:D,3,FALSE)</f>
        <v>Jenji</v>
      </c>
      <c r="N4293" t="s">
        <v>53</v>
      </c>
      <c r="O4293" s="42" t="s">
        <v>54</v>
      </c>
      <c r="Q4293" t="str">
        <f>VLOOKUP(KamstrupData[[#This Row],[IdLevel123]],'B-Business Capability'!B:L,10,FALSE)</f>
        <v>Hire-to-Retire (H2R)</v>
      </c>
      <c r="R4293">
        <f>VLOOKUP(KamstrupData[[#This Row],[IdLevel123]],'B-Business Capability'!B:L,11,FALSE)</f>
        <v>750</v>
      </c>
      <c r="U4293" t="str">
        <f>_xlfn.CONCAT(KamstrupData[[#This Row],[CountryCode]],"_",KamstrupData[[#This Row],[Business Area]],"_",KamstrupData[[#This Row],[DepartmentTeam]])</f>
        <v>FR10_FR_Digitalization_Solutions</v>
      </c>
      <c r="V4293" t="str">
        <f>VLOOKUP(KamstrupData[[#This Row],[ORG_Concat]],'O-Organization'!F:H,3,FALSE)</f>
        <v>11048_FR10_Digitalization_FR_Digitalization_Solutions</v>
      </c>
    </row>
    <row r="4294" spans="4:22">
      <c r="D4294" s="28" t="s">
        <v>236</v>
      </c>
      <c r="E4294" t="str">
        <f>VLOOKUP(D4294,'B-Business Capability'!B:H,5,FALSE)</f>
        <v>People and Culture</v>
      </c>
      <c r="F4294" t="str">
        <f>VLOOKUP(D4294,'B-Business Capability'!B:H,6,FALSE)</f>
        <v>Compensation &amp; Benefits</v>
      </c>
      <c r="G4294">
        <f>VLOOKUP(D4294,'B-Business Capability'!B:H,7,FALSE)</f>
        <v>0</v>
      </c>
      <c r="I4294" t="s">
        <v>1743</v>
      </c>
      <c r="J4294" t="s">
        <v>1755</v>
      </c>
      <c r="K4294" t="s">
        <v>1756</v>
      </c>
      <c r="L4294" t="s">
        <v>1749</v>
      </c>
      <c r="M4294" t="str">
        <f>VLOOKUP(L4294,'A-Applications'!B:D,3,FALSE)</f>
        <v>My Silaé</v>
      </c>
      <c r="N4294" t="s">
        <v>53</v>
      </c>
      <c r="O4294" s="42" t="s">
        <v>54</v>
      </c>
      <c r="Q4294" t="str">
        <f>VLOOKUP(KamstrupData[[#This Row],[IdLevel123]],'B-Business Capability'!B:L,10,FALSE)</f>
        <v>Hire-to-Retire (H2R)</v>
      </c>
      <c r="R4294">
        <f>VLOOKUP(KamstrupData[[#This Row],[IdLevel123]],'B-Business Capability'!B:L,11,FALSE)</f>
        <v>700</v>
      </c>
      <c r="U4294" t="str">
        <f>_xlfn.CONCAT(KamstrupData[[#This Row],[CountryCode]],"_",KamstrupData[[#This Row],[Business Area]],"_",KamstrupData[[#This Row],[DepartmentTeam]])</f>
        <v>FR10_FR_Digitalization_Solutions</v>
      </c>
      <c r="V4294" t="str">
        <f>VLOOKUP(KamstrupData[[#This Row],[ORG_Concat]],'O-Organization'!F:H,3,FALSE)</f>
        <v>11048_FR10_Digitalization_FR_Digitalization_Solutions</v>
      </c>
    </row>
    <row r="4295" spans="4:22">
      <c r="D4295" s="28" t="s">
        <v>236</v>
      </c>
      <c r="E4295" t="str">
        <f>VLOOKUP(D4295,'B-Business Capability'!B:H,5,FALSE)</f>
        <v>People and Culture</v>
      </c>
      <c r="F4295" t="str">
        <f>VLOOKUP(D4295,'B-Business Capability'!B:H,6,FALSE)</f>
        <v>Compensation &amp; Benefits</v>
      </c>
      <c r="G4295">
        <f>VLOOKUP(D4295,'B-Business Capability'!B:H,7,FALSE)</f>
        <v>0</v>
      </c>
      <c r="I4295" t="s">
        <v>1743</v>
      </c>
      <c r="J4295" t="s">
        <v>1755</v>
      </c>
      <c r="K4295" t="s">
        <v>1756</v>
      </c>
      <c r="L4295" t="s">
        <v>1750</v>
      </c>
      <c r="M4295" t="str">
        <f>VLOOKUP(L4295,'A-Applications'!B:D,3,FALSE)</f>
        <v>edoc-Perso</v>
      </c>
      <c r="N4295" t="s">
        <v>53</v>
      </c>
      <c r="O4295" s="42" t="s">
        <v>54</v>
      </c>
      <c r="Q4295" t="str">
        <f>VLOOKUP(KamstrupData[[#This Row],[IdLevel123]],'B-Business Capability'!B:L,10,FALSE)</f>
        <v>Hire-to-Retire (H2R)</v>
      </c>
      <c r="R4295">
        <f>VLOOKUP(KamstrupData[[#This Row],[IdLevel123]],'B-Business Capability'!B:L,11,FALSE)</f>
        <v>700</v>
      </c>
      <c r="U4295" t="str">
        <f>_xlfn.CONCAT(KamstrupData[[#This Row],[CountryCode]],"_",KamstrupData[[#This Row],[Business Area]],"_",KamstrupData[[#This Row],[DepartmentTeam]])</f>
        <v>FR10_FR_Digitalization_Solutions</v>
      </c>
      <c r="V4295" t="str">
        <f>VLOOKUP(KamstrupData[[#This Row],[ORG_Concat]],'O-Organization'!F:H,3,FALSE)</f>
        <v>11048_FR10_Digitalization_FR_Digitalization_Solutions</v>
      </c>
    </row>
    <row r="4296" spans="4:22">
      <c r="D4296" s="28" t="s">
        <v>236</v>
      </c>
      <c r="E4296" t="str">
        <f>VLOOKUP(D4296,'B-Business Capability'!B:H,5,FALSE)</f>
        <v>People and Culture</v>
      </c>
      <c r="F4296" t="str">
        <f>VLOOKUP(D4296,'B-Business Capability'!B:H,6,FALSE)</f>
        <v>Compensation &amp; Benefits</v>
      </c>
      <c r="G4296">
        <f>VLOOKUP(D4296,'B-Business Capability'!B:H,7,FALSE)</f>
        <v>0</v>
      </c>
      <c r="I4296" t="s">
        <v>1743</v>
      </c>
      <c r="J4296" t="s">
        <v>1755</v>
      </c>
      <c r="K4296" t="s">
        <v>1756</v>
      </c>
      <c r="L4296" t="s">
        <v>1751</v>
      </c>
      <c r="M4296" t="str">
        <f>VLOOKUP(L4296,'A-Applications'!B:D,3,FALSE)</f>
        <v>Silaé</v>
      </c>
      <c r="N4296" t="s">
        <v>53</v>
      </c>
      <c r="O4296" s="42" t="s">
        <v>54</v>
      </c>
      <c r="Q4296" t="str">
        <f>VLOOKUP(KamstrupData[[#This Row],[IdLevel123]],'B-Business Capability'!B:L,10,FALSE)</f>
        <v>Hire-to-Retire (H2R)</v>
      </c>
      <c r="R4296">
        <f>VLOOKUP(KamstrupData[[#This Row],[IdLevel123]],'B-Business Capability'!B:L,11,FALSE)</f>
        <v>700</v>
      </c>
      <c r="U4296" t="str">
        <f>_xlfn.CONCAT(KamstrupData[[#This Row],[CountryCode]],"_",KamstrupData[[#This Row],[Business Area]],"_",KamstrupData[[#This Row],[DepartmentTeam]])</f>
        <v>FR10_FR_Digitalization_Solutions</v>
      </c>
      <c r="V4296" t="str">
        <f>VLOOKUP(KamstrupData[[#This Row],[ORG_Concat]],'O-Organization'!F:H,3,FALSE)</f>
        <v>11048_FR10_Digitalization_FR_Digitalization_Solutions</v>
      </c>
    </row>
    <row r="4297" spans="4:22">
      <c r="D4297" s="28" t="s">
        <v>95</v>
      </c>
      <c r="E4297" t="str">
        <f>VLOOKUP(D4297,'B-Business Capability'!B:H,5,FALSE)</f>
        <v>Not mapped to capability</v>
      </c>
      <c r="F4297">
        <f>VLOOKUP(D4297,'B-Business Capability'!B:H,6,FALSE)</f>
        <v>0</v>
      </c>
      <c r="G4297">
        <f>VLOOKUP(D4297,'B-Business Capability'!B:H,7,FALSE)</f>
        <v>0</v>
      </c>
      <c r="I4297" t="s">
        <v>1743</v>
      </c>
      <c r="J4297" t="s">
        <v>1755</v>
      </c>
      <c r="K4297" t="s">
        <v>1756</v>
      </c>
      <c r="L4297" t="s">
        <v>1757</v>
      </c>
      <c r="M4297" t="str">
        <f>VLOOKUP(L4297,'A-Applications'!B:D,3,FALSE)</f>
        <v>OpenVPN</v>
      </c>
      <c r="N4297" t="s">
        <v>53</v>
      </c>
      <c r="O4297" s="42" t="s">
        <v>66</v>
      </c>
      <c r="Q4297" t="str">
        <f>VLOOKUP(KamstrupData[[#This Row],[IdLevel123]],'B-Business Capability'!B:L,10,FALSE)</f>
        <v>N/A</v>
      </c>
      <c r="R4297">
        <f>VLOOKUP(KamstrupData[[#This Row],[IdLevel123]],'B-Business Capability'!B:L,11,FALSE)</f>
        <v>0</v>
      </c>
      <c r="U4297" t="str">
        <f>_xlfn.CONCAT(KamstrupData[[#This Row],[CountryCode]],"_",KamstrupData[[#This Row],[Business Area]],"_",KamstrupData[[#This Row],[DepartmentTeam]])</f>
        <v>FR10_FR_Digitalization_Solutions</v>
      </c>
      <c r="V4297" t="str">
        <f>VLOOKUP(KamstrupData[[#This Row],[ORG_Concat]],'O-Organization'!F:H,3,FALSE)</f>
        <v>11048_FR10_Digitalization_FR_Digitalization_Solutions</v>
      </c>
    </row>
    <row r="4298" spans="4:22">
      <c r="D4298" s="28" t="s">
        <v>95</v>
      </c>
      <c r="E4298" t="str">
        <f>VLOOKUP(D4298,'B-Business Capability'!B:H,5,FALSE)</f>
        <v>Not mapped to capability</v>
      </c>
      <c r="F4298">
        <f>VLOOKUP(D4298,'B-Business Capability'!B:H,6,FALSE)</f>
        <v>0</v>
      </c>
      <c r="G4298">
        <f>VLOOKUP(D4298,'B-Business Capability'!B:H,7,FALSE)</f>
        <v>0</v>
      </c>
      <c r="I4298" t="s">
        <v>1743</v>
      </c>
      <c r="J4298" t="s">
        <v>1755</v>
      </c>
      <c r="K4298" t="s">
        <v>1756</v>
      </c>
      <c r="L4298" t="s">
        <v>1752</v>
      </c>
      <c r="M4298" t="str">
        <f>VLOOKUP(L4298,'A-Applications'!B:D,3,FALSE)</f>
        <v>3CX</v>
      </c>
      <c r="N4298" t="s">
        <v>53</v>
      </c>
      <c r="O4298" s="42" t="s">
        <v>54</v>
      </c>
      <c r="Q4298" t="str">
        <f>VLOOKUP(KamstrupData[[#This Row],[IdLevel123]],'B-Business Capability'!B:L,10,FALSE)</f>
        <v>N/A</v>
      </c>
      <c r="R4298">
        <f>VLOOKUP(KamstrupData[[#This Row],[IdLevel123]],'B-Business Capability'!B:L,11,FALSE)</f>
        <v>0</v>
      </c>
      <c r="U4298" t="str">
        <f>_xlfn.CONCAT(KamstrupData[[#This Row],[CountryCode]],"_",KamstrupData[[#This Row],[Business Area]],"_",KamstrupData[[#This Row],[DepartmentTeam]])</f>
        <v>FR10_FR_Digitalization_Solutions</v>
      </c>
      <c r="V4298" t="str">
        <f>VLOOKUP(KamstrupData[[#This Row],[ORG_Concat]],'O-Organization'!F:H,3,FALSE)</f>
        <v>11048_FR10_Digitalization_FR_Digitalization_Solutions</v>
      </c>
    </row>
    <row r="4299" spans="4:22">
      <c r="D4299" s="28" t="s">
        <v>95</v>
      </c>
      <c r="E4299" t="str">
        <f>VLOOKUP(D4299,'B-Business Capability'!B:H,5,FALSE)</f>
        <v>Not mapped to capability</v>
      </c>
      <c r="F4299">
        <f>VLOOKUP(D4299,'B-Business Capability'!B:H,6,FALSE)</f>
        <v>0</v>
      </c>
      <c r="G4299">
        <f>VLOOKUP(D4299,'B-Business Capability'!B:H,7,FALSE)</f>
        <v>0</v>
      </c>
      <c r="I4299" t="s">
        <v>1743</v>
      </c>
      <c r="J4299" t="s">
        <v>1755</v>
      </c>
      <c r="K4299" t="s">
        <v>1756</v>
      </c>
      <c r="L4299" t="s">
        <v>1758</v>
      </c>
      <c r="M4299" t="str">
        <f>VLOOKUP(L4299,'A-Applications'!B:D,3,FALSE)</f>
        <v>Akiflow</v>
      </c>
      <c r="N4299" t="s">
        <v>53</v>
      </c>
      <c r="O4299" s="42" t="s">
        <v>66</v>
      </c>
      <c r="Q4299" t="str">
        <f>VLOOKUP(KamstrupData[[#This Row],[IdLevel123]],'B-Business Capability'!B:L,10,FALSE)</f>
        <v>N/A</v>
      </c>
      <c r="R4299">
        <f>VLOOKUP(KamstrupData[[#This Row],[IdLevel123]],'B-Business Capability'!B:L,11,FALSE)</f>
        <v>0</v>
      </c>
      <c r="U4299" t="str">
        <f>_xlfn.CONCAT(KamstrupData[[#This Row],[CountryCode]],"_",KamstrupData[[#This Row],[Business Area]],"_",KamstrupData[[#This Row],[DepartmentTeam]])</f>
        <v>FR10_FR_Digitalization_Solutions</v>
      </c>
      <c r="V4299" t="str">
        <f>VLOOKUP(KamstrupData[[#This Row],[ORG_Concat]],'O-Organization'!F:H,3,FALSE)</f>
        <v>11048_FR10_Digitalization_FR_Digitalization_Solutions</v>
      </c>
    </row>
    <row r="4300" spans="4:22">
      <c r="D4300" s="28" t="s">
        <v>526</v>
      </c>
      <c r="E4300" t="str">
        <f>VLOOKUP(D4300,'B-Business Capability'!B:H,5,FALSE)</f>
        <v>Digital Platform and Operations</v>
      </c>
      <c r="F4300" t="str">
        <f>VLOOKUP(D4300,'B-Business Capability'!B:H,6,FALSE)</f>
        <v>Operations</v>
      </c>
      <c r="G4300" t="str">
        <f>VLOOKUP(D4300,'B-Business Capability'!B:H,7,FALSE)</f>
        <v>IT Service Management</v>
      </c>
      <c r="I4300" t="s">
        <v>1743</v>
      </c>
      <c r="J4300" t="s">
        <v>1755</v>
      </c>
      <c r="K4300" t="s">
        <v>1756</v>
      </c>
      <c r="L4300" t="s">
        <v>1759</v>
      </c>
      <c r="M4300" t="str">
        <f>VLOOKUP(L4300,'A-Applications'!B:D,3,FALSE)</f>
        <v>Rustdesk</v>
      </c>
      <c r="N4300" t="s">
        <v>53</v>
      </c>
      <c r="O4300" s="42" t="s">
        <v>54</v>
      </c>
      <c r="P4300" t="s">
        <v>77</v>
      </c>
      <c r="Q4300" t="str">
        <f>VLOOKUP(KamstrupData[[#This Row],[IdLevel123]],'B-Business Capability'!B:L,10,FALSE)</f>
        <v>N/A</v>
      </c>
      <c r="R4300">
        <f>VLOOKUP(KamstrupData[[#This Row],[IdLevel123]],'B-Business Capability'!B:L,11,FALSE)</f>
        <v>0</v>
      </c>
      <c r="U4300" t="str">
        <f>_xlfn.CONCAT(KamstrupData[[#This Row],[CountryCode]],"_",KamstrupData[[#This Row],[Business Area]],"_",KamstrupData[[#This Row],[DepartmentTeam]])</f>
        <v>FR10_FR_Digitalization_Solutions</v>
      </c>
      <c r="V4300" t="str">
        <f>VLOOKUP(KamstrupData[[#This Row],[ORG_Concat]],'O-Organization'!F:H,3,FALSE)</f>
        <v>11048_FR10_Digitalization_FR_Digitalization_Solutions</v>
      </c>
    </row>
    <row r="4301" spans="4:22">
      <c r="D4301" s="28" t="s">
        <v>507</v>
      </c>
      <c r="E4301" t="str">
        <f>VLOOKUP(D4301,'B-Business Capability'!B:H,5,FALSE)</f>
        <v>Product &amp; Software Development</v>
      </c>
      <c r="F4301" t="str">
        <f>VLOOKUP(D4301,'B-Business Capability'!B:H,6,FALSE)</f>
        <v>Engineering</v>
      </c>
      <c r="G4301" t="str">
        <f>VLOOKUP(D4301,'B-Business Capability'!B:H,7,FALSE)</f>
        <v>Construction &amp; Development</v>
      </c>
      <c r="I4301" t="s">
        <v>1743</v>
      </c>
      <c r="J4301" t="s">
        <v>1755</v>
      </c>
      <c r="K4301" t="s">
        <v>1756</v>
      </c>
      <c r="L4301" t="s">
        <v>1760</v>
      </c>
      <c r="M4301" t="str">
        <f>VLOOKUP(L4301,'A-Applications'!B:D,3,FALSE)</f>
        <v>PhPStorm</v>
      </c>
      <c r="N4301" t="s">
        <v>53</v>
      </c>
      <c r="O4301" s="42" t="s">
        <v>54</v>
      </c>
      <c r="Q4301" t="str">
        <f>VLOOKUP(KamstrupData[[#This Row],[IdLevel123]],'B-Business Capability'!B:L,10,FALSE)</f>
        <v>Idea-to-Release (I2R)</v>
      </c>
      <c r="R4301">
        <f>VLOOKUP(KamstrupData[[#This Row],[IdLevel123]],'B-Business Capability'!B:L,11,FALSE)</f>
        <v>420</v>
      </c>
      <c r="U4301" t="str">
        <f>_xlfn.CONCAT(KamstrupData[[#This Row],[CountryCode]],"_",KamstrupData[[#This Row],[Business Area]],"_",KamstrupData[[#This Row],[DepartmentTeam]])</f>
        <v>FR10_FR_Digitalization_Solutions</v>
      </c>
      <c r="V4301" t="str">
        <f>VLOOKUP(KamstrupData[[#This Row],[ORG_Concat]],'O-Organization'!F:H,3,FALSE)</f>
        <v>11048_FR10_Digitalization_FR_Digitalization_Solutions</v>
      </c>
    </row>
    <row r="4302" spans="4:22">
      <c r="D4302" s="28" t="s">
        <v>507</v>
      </c>
      <c r="E4302" t="str">
        <f>VLOOKUP(D4302,'B-Business Capability'!B:H,5,FALSE)</f>
        <v>Product &amp; Software Development</v>
      </c>
      <c r="F4302" t="str">
        <f>VLOOKUP(D4302,'B-Business Capability'!B:H,6,FALSE)</f>
        <v>Engineering</v>
      </c>
      <c r="G4302" t="str">
        <f>VLOOKUP(D4302,'B-Business Capability'!B:H,7,FALSE)</f>
        <v>Construction &amp; Development</v>
      </c>
      <c r="I4302" t="s">
        <v>1743</v>
      </c>
      <c r="J4302" t="s">
        <v>1755</v>
      </c>
      <c r="K4302" t="s">
        <v>1756</v>
      </c>
      <c r="L4302" t="s">
        <v>1761</v>
      </c>
      <c r="M4302" t="str">
        <f>VLOOKUP(L4302,'A-Applications'!B:D,3,FALSE)</f>
        <v>YouTrack</v>
      </c>
      <c r="O4302" s="42" t="s">
        <v>54</v>
      </c>
      <c r="Q4302" t="str">
        <f>VLOOKUP(KamstrupData[[#This Row],[IdLevel123]],'B-Business Capability'!B:L,10,FALSE)</f>
        <v>Idea-to-Release (I2R)</v>
      </c>
      <c r="R4302">
        <f>VLOOKUP(KamstrupData[[#This Row],[IdLevel123]],'B-Business Capability'!B:L,11,FALSE)</f>
        <v>420</v>
      </c>
      <c r="U4302" t="str">
        <f>_xlfn.CONCAT(KamstrupData[[#This Row],[CountryCode]],"_",KamstrupData[[#This Row],[Business Area]],"_",KamstrupData[[#This Row],[DepartmentTeam]])</f>
        <v>FR10_FR_Digitalization_Solutions</v>
      </c>
      <c r="V4302" t="str">
        <f>VLOOKUP(KamstrupData[[#This Row],[ORG_Concat]],'O-Organization'!F:H,3,FALSE)</f>
        <v>11048_FR10_Digitalization_FR_Digitalization_Solutions</v>
      </c>
    </row>
    <row r="4303" spans="4:22">
      <c r="D4303" s="28" t="s">
        <v>507</v>
      </c>
      <c r="E4303" t="str">
        <f>VLOOKUP(D4303,'B-Business Capability'!B:H,5,FALSE)</f>
        <v>Product &amp; Software Development</v>
      </c>
      <c r="F4303" t="str">
        <f>VLOOKUP(D4303,'B-Business Capability'!B:H,6,FALSE)</f>
        <v>Engineering</v>
      </c>
      <c r="G4303" t="str">
        <f>VLOOKUP(D4303,'B-Business Capability'!B:H,7,FALSE)</f>
        <v>Construction &amp; Development</v>
      </c>
      <c r="I4303" t="s">
        <v>1743</v>
      </c>
      <c r="J4303" t="s">
        <v>1755</v>
      </c>
      <c r="K4303" t="s">
        <v>1756</v>
      </c>
      <c r="L4303" t="s">
        <v>1762</v>
      </c>
      <c r="M4303" t="str">
        <f>VLOOKUP(L4303,'A-Applications'!B:D,3,FALSE)</f>
        <v>JetBrains AI Pro</v>
      </c>
      <c r="N4303" t="s">
        <v>53</v>
      </c>
      <c r="O4303" s="42" t="s">
        <v>54</v>
      </c>
      <c r="Q4303" t="str">
        <f>VLOOKUP(KamstrupData[[#This Row],[IdLevel123]],'B-Business Capability'!B:L,10,FALSE)</f>
        <v>Idea-to-Release (I2R)</v>
      </c>
      <c r="R4303">
        <f>VLOOKUP(KamstrupData[[#This Row],[IdLevel123]],'B-Business Capability'!B:L,11,FALSE)</f>
        <v>420</v>
      </c>
      <c r="U4303" t="str">
        <f>_xlfn.CONCAT(KamstrupData[[#This Row],[CountryCode]],"_",KamstrupData[[#This Row],[Business Area]],"_",KamstrupData[[#This Row],[DepartmentTeam]])</f>
        <v>FR10_FR_Digitalization_Solutions</v>
      </c>
      <c r="V4303" t="str">
        <f>VLOOKUP(KamstrupData[[#This Row],[ORG_Concat]],'O-Organization'!F:H,3,FALSE)</f>
        <v>11048_FR10_Digitalization_FR_Digitalization_Solutions</v>
      </c>
    </row>
    <row r="4304" spans="4:22">
      <c r="D4304" s="28" t="s">
        <v>95</v>
      </c>
      <c r="E4304" t="str">
        <f>VLOOKUP(D4304,'B-Business Capability'!B:H,5,FALSE)</f>
        <v>Not mapped to capability</v>
      </c>
      <c r="F4304">
        <f>VLOOKUP(D4304,'B-Business Capability'!B:H,6,FALSE)</f>
        <v>0</v>
      </c>
      <c r="G4304">
        <f>VLOOKUP(D4304,'B-Business Capability'!B:H,7,FALSE)</f>
        <v>0</v>
      </c>
      <c r="I4304" t="s">
        <v>1743</v>
      </c>
      <c r="J4304" t="s">
        <v>1755</v>
      </c>
      <c r="K4304" t="s">
        <v>1756</v>
      </c>
      <c r="L4304" t="s">
        <v>1763</v>
      </c>
      <c r="M4304" t="str">
        <f>VLOOKUP(L4304,'A-Applications'!B:D,3,FALSE)</f>
        <v>Xmind</v>
      </c>
      <c r="O4304" s="42" t="s">
        <v>62</v>
      </c>
      <c r="Q4304" t="str">
        <f>VLOOKUP(KamstrupData[[#This Row],[IdLevel123]],'B-Business Capability'!B:L,10,FALSE)</f>
        <v>N/A</v>
      </c>
      <c r="R4304">
        <f>VLOOKUP(KamstrupData[[#This Row],[IdLevel123]],'B-Business Capability'!B:L,11,FALSE)</f>
        <v>0</v>
      </c>
      <c r="U4304" t="str">
        <f>_xlfn.CONCAT(KamstrupData[[#This Row],[CountryCode]],"_",KamstrupData[[#This Row],[Business Area]],"_",KamstrupData[[#This Row],[DepartmentTeam]])</f>
        <v>FR10_FR_Digitalization_Solutions</v>
      </c>
      <c r="V4304" t="str">
        <f>VLOOKUP(KamstrupData[[#This Row],[ORG_Concat]],'O-Organization'!F:H,3,FALSE)</f>
        <v>11048_FR10_Digitalization_FR_Digitalization_Solutions</v>
      </c>
    </row>
    <row r="4305" spans="4:22">
      <c r="D4305" s="28" t="s">
        <v>95</v>
      </c>
      <c r="E4305" t="str">
        <f>VLOOKUP(D4305,'B-Business Capability'!B:H,5,FALSE)</f>
        <v>Not mapped to capability</v>
      </c>
      <c r="F4305">
        <f>VLOOKUP(D4305,'B-Business Capability'!B:H,6,FALSE)</f>
        <v>0</v>
      </c>
      <c r="G4305">
        <f>VLOOKUP(D4305,'B-Business Capability'!B:H,7,FALSE)</f>
        <v>0</v>
      </c>
      <c r="I4305" t="s">
        <v>1743</v>
      </c>
      <c r="J4305" t="s">
        <v>1755</v>
      </c>
      <c r="K4305" t="s">
        <v>1756</v>
      </c>
      <c r="L4305" t="s">
        <v>1764</v>
      </c>
      <c r="M4305" t="str">
        <f>VLOOKUP(L4305,'A-Applications'!B:D,3,FALSE)</f>
        <v>SUP - Export supervision</v>
      </c>
      <c r="N4305" t="s">
        <v>53</v>
      </c>
      <c r="O4305" s="42" t="s">
        <v>54</v>
      </c>
      <c r="Q4305" t="str">
        <f>VLOOKUP(KamstrupData[[#This Row],[IdLevel123]],'B-Business Capability'!B:L,10,FALSE)</f>
        <v>N/A</v>
      </c>
      <c r="R4305">
        <f>VLOOKUP(KamstrupData[[#This Row],[IdLevel123]],'B-Business Capability'!B:L,11,FALSE)</f>
        <v>0</v>
      </c>
      <c r="U4305" t="str">
        <f>_xlfn.CONCAT(KamstrupData[[#This Row],[CountryCode]],"_",KamstrupData[[#This Row],[Business Area]],"_",KamstrupData[[#This Row],[DepartmentTeam]])</f>
        <v>FR10_FR_Digitalization_Solutions</v>
      </c>
      <c r="V4305" t="str">
        <f>VLOOKUP(KamstrupData[[#This Row],[ORG_Concat]],'O-Organization'!F:H,3,FALSE)</f>
        <v>11048_FR10_Digitalization_FR_Digitalization_Solutions</v>
      </c>
    </row>
    <row r="4306" spans="4:22">
      <c r="D4306" s="28" t="s">
        <v>507</v>
      </c>
      <c r="E4306" t="str">
        <f>VLOOKUP(D4306,'B-Business Capability'!B:H,5,FALSE)</f>
        <v>Product &amp; Software Development</v>
      </c>
      <c r="F4306" t="str">
        <f>VLOOKUP(D4306,'B-Business Capability'!B:H,6,FALSE)</f>
        <v>Engineering</v>
      </c>
      <c r="G4306" t="str">
        <f>VLOOKUP(D4306,'B-Business Capability'!B:H,7,FALSE)</f>
        <v>Construction &amp; Development</v>
      </c>
      <c r="I4306" t="s">
        <v>1743</v>
      </c>
      <c r="J4306" t="s">
        <v>1755</v>
      </c>
      <c r="K4306" t="s">
        <v>1756</v>
      </c>
      <c r="L4306" t="s">
        <v>887</v>
      </c>
      <c r="M4306" t="str">
        <f>VLOOKUP(L4306,'A-Applications'!B:D,3,FALSE)</f>
        <v>Python</v>
      </c>
      <c r="N4306" t="s">
        <v>53</v>
      </c>
      <c r="O4306" s="42" t="s">
        <v>66</v>
      </c>
      <c r="Q4306" t="str">
        <f>VLOOKUP(KamstrupData[[#This Row],[IdLevel123]],'B-Business Capability'!B:L,10,FALSE)</f>
        <v>Idea-to-Release (I2R)</v>
      </c>
      <c r="R4306">
        <f>VLOOKUP(KamstrupData[[#This Row],[IdLevel123]],'B-Business Capability'!B:L,11,FALSE)</f>
        <v>420</v>
      </c>
      <c r="U4306" t="str">
        <f>_xlfn.CONCAT(KamstrupData[[#This Row],[CountryCode]],"_",KamstrupData[[#This Row],[Business Area]],"_",KamstrupData[[#This Row],[DepartmentTeam]])</f>
        <v>FR10_FR_Digitalization_Solutions</v>
      </c>
      <c r="V4306" t="str">
        <f>VLOOKUP(KamstrupData[[#This Row],[ORG_Concat]],'O-Organization'!F:H,3,FALSE)</f>
        <v>11048_FR10_Digitalization_FR_Digitalization_Solutions</v>
      </c>
    </row>
    <row r="4307" spans="4:22">
      <c r="D4307" s="28" t="s">
        <v>526</v>
      </c>
      <c r="E4307" t="str">
        <f>VLOOKUP(D4307,'B-Business Capability'!B:H,5,FALSE)</f>
        <v>Digital Platform and Operations</v>
      </c>
      <c r="F4307" t="str">
        <f>VLOOKUP(D4307,'B-Business Capability'!B:H,6,FALSE)</f>
        <v>Operations</v>
      </c>
      <c r="G4307" t="str">
        <f>VLOOKUP(D4307,'B-Business Capability'!B:H,7,FALSE)</f>
        <v>IT Service Management</v>
      </c>
      <c r="I4307" t="s">
        <v>1743</v>
      </c>
      <c r="J4307" t="s">
        <v>1755</v>
      </c>
      <c r="K4307" t="s">
        <v>1756</v>
      </c>
      <c r="L4307" t="s">
        <v>398</v>
      </c>
      <c r="M4307" t="str">
        <f>VLOOKUP(L4307,'A-Applications'!B:D,3,FALSE)</f>
        <v>Remote Desktop Conn. Manager</v>
      </c>
      <c r="N4307" t="s">
        <v>53</v>
      </c>
      <c r="O4307" s="42" t="s">
        <v>54</v>
      </c>
      <c r="Q4307" t="str">
        <f>VLOOKUP(KamstrupData[[#This Row],[IdLevel123]],'B-Business Capability'!B:L,10,FALSE)</f>
        <v>N/A</v>
      </c>
      <c r="R4307">
        <f>VLOOKUP(KamstrupData[[#This Row],[IdLevel123]],'B-Business Capability'!B:L,11,FALSE)</f>
        <v>0</v>
      </c>
      <c r="U4307" t="str">
        <f>_xlfn.CONCAT(KamstrupData[[#This Row],[CountryCode]],"_",KamstrupData[[#This Row],[Business Area]],"_",KamstrupData[[#This Row],[DepartmentTeam]])</f>
        <v>FR10_FR_Digitalization_Solutions</v>
      </c>
      <c r="V4307" t="str">
        <f>VLOOKUP(KamstrupData[[#This Row],[ORG_Concat]],'O-Organization'!F:H,3,FALSE)</f>
        <v>11048_FR10_Digitalization_FR_Digitalization_Solutions</v>
      </c>
    </row>
    <row r="4308" spans="4:22">
      <c r="D4308" s="28" t="s">
        <v>95</v>
      </c>
      <c r="E4308" t="str">
        <f>VLOOKUP(D4308,'B-Business Capability'!B:H,5,FALSE)</f>
        <v>Not mapped to capability</v>
      </c>
      <c r="F4308">
        <f>VLOOKUP(D4308,'B-Business Capability'!B:H,6,FALSE)</f>
        <v>0</v>
      </c>
      <c r="G4308">
        <f>VLOOKUP(D4308,'B-Business Capability'!B:H,7,FALSE)</f>
        <v>0</v>
      </c>
      <c r="I4308" t="s">
        <v>1743</v>
      </c>
      <c r="J4308" t="s">
        <v>1755</v>
      </c>
      <c r="K4308" t="s">
        <v>1756</v>
      </c>
      <c r="L4308" t="s">
        <v>1765</v>
      </c>
      <c r="M4308" t="str">
        <f>VLOOKUP(L4308,'A-Applications'!B:D,3,FALSE)</f>
        <v>paint.net (www.getpaint.net/index.html)</v>
      </c>
      <c r="N4308" t="s">
        <v>53</v>
      </c>
      <c r="O4308" s="42" t="s">
        <v>54</v>
      </c>
      <c r="Q4308" t="str">
        <f>VLOOKUP(KamstrupData[[#This Row],[IdLevel123]],'B-Business Capability'!B:L,10,FALSE)</f>
        <v>N/A</v>
      </c>
      <c r="R4308">
        <f>VLOOKUP(KamstrupData[[#This Row],[IdLevel123]],'B-Business Capability'!B:L,11,FALSE)</f>
        <v>0</v>
      </c>
      <c r="U4308" t="str">
        <f>_xlfn.CONCAT(KamstrupData[[#This Row],[CountryCode]],"_",KamstrupData[[#This Row],[Business Area]],"_",KamstrupData[[#This Row],[DepartmentTeam]])</f>
        <v>FR10_FR_Digitalization_Solutions</v>
      </c>
      <c r="V4308" t="str">
        <f>VLOOKUP(KamstrupData[[#This Row],[ORG_Concat]],'O-Organization'!F:H,3,FALSE)</f>
        <v>11048_FR10_Digitalization_FR_Digitalization_Solutions</v>
      </c>
    </row>
    <row r="4309" spans="4:22">
      <c r="D4309" s="28" t="s">
        <v>507</v>
      </c>
      <c r="E4309" t="str">
        <f>VLOOKUP(D4309,'B-Business Capability'!B:H,5,FALSE)</f>
        <v>Product &amp; Software Development</v>
      </c>
      <c r="F4309" t="str">
        <f>VLOOKUP(D4309,'B-Business Capability'!B:H,6,FALSE)</f>
        <v>Engineering</v>
      </c>
      <c r="G4309" t="str">
        <f>VLOOKUP(D4309,'B-Business Capability'!B:H,7,FALSE)</f>
        <v>Construction &amp; Development</v>
      </c>
      <c r="I4309" t="s">
        <v>1743</v>
      </c>
      <c r="J4309" t="s">
        <v>1755</v>
      </c>
      <c r="K4309" t="s">
        <v>1756</v>
      </c>
      <c r="L4309" t="s">
        <v>911</v>
      </c>
      <c r="M4309" t="str">
        <f>VLOOKUP(L4309,'A-Applications'!B:D,3,FALSE)</f>
        <v>PyCharm</v>
      </c>
      <c r="N4309" t="s">
        <v>53</v>
      </c>
      <c r="O4309" s="42" t="s">
        <v>54</v>
      </c>
      <c r="Q4309" t="str">
        <f>VLOOKUP(KamstrupData[[#This Row],[IdLevel123]],'B-Business Capability'!B:L,10,FALSE)</f>
        <v>Idea-to-Release (I2R)</v>
      </c>
      <c r="R4309">
        <f>VLOOKUP(KamstrupData[[#This Row],[IdLevel123]],'B-Business Capability'!B:L,11,FALSE)</f>
        <v>420</v>
      </c>
      <c r="U4309" t="str">
        <f>_xlfn.CONCAT(KamstrupData[[#This Row],[CountryCode]],"_",KamstrupData[[#This Row],[Business Area]],"_",KamstrupData[[#This Row],[DepartmentTeam]])</f>
        <v>FR10_FR_Digitalization_Solutions</v>
      </c>
      <c r="V4309" t="str">
        <f>VLOOKUP(KamstrupData[[#This Row],[ORG_Concat]],'O-Organization'!F:H,3,FALSE)</f>
        <v>11048_FR10_Digitalization_FR_Digitalization_Solutions</v>
      </c>
    </row>
    <row r="4310" spans="4:22">
      <c r="D4310" s="28" t="s">
        <v>95</v>
      </c>
      <c r="E4310" t="str">
        <f>VLOOKUP(D4310,'B-Business Capability'!B:H,5,FALSE)</f>
        <v>Not mapped to capability</v>
      </c>
      <c r="F4310">
        <f>VLOOKUP(D4310,'B-Business Capability'!B:H,6,FALSE)</f>
        <v>0</v>
      </c>
      <c r="G4310">
        <f>VLOOKUP(D4310,'B-Business Capability'!B:H,7,FALSE)</f>
        <v>0</v>
      </c>
      <c r="I4310" t="s">
        <v>1743</v>
      </c>
      <c r="J4310" t="s">
        <v>1755</v>
      </c>
      <c r="K4310" t="s">
        <v>1756</v>
      </c>
      <c r="L4310" t="s">
        <v>441</v>
      </c>
      <c r="M4310" t="str">
        <f>VLOOKUP(L4310,'A-Applications'!B:D,3,FALSE)</f>
        <v>7-Zip</v>
      </c>
      <c r="N4310" t="s">
        <v>53</v>
      </c>
      <c r="O4310" s="42" t="s">
        <v>62</v>
      </c>
      <c r="Q4310" t="str">
        <f>VLOOKUP(KamstrupData[[#This Row],[IdLevel123]],'B-Business Capability'!B:L,10,FALSE)</f>
        <v>N/A</v>
      </c>
      <c r="R4310">
        <f>VLOOKUP(KamstrupData[[#This Row],[IdLevel123]],'B-Business Capability'!B:L,11,FALSE)</f>
        <v>0</v>
      </c>
      <c r="U4310" t="str">
        <f>_xlfn.CONCAT(KamstrupData[[#This Row],[CountryCode]],"_",KamstrupData[[#This Row],[Business Area]],"_",KamstrupData[[#This Row],[DepartmentTeam]])</f>
        <v>FR10_FR_Digitalization_Solutions</v>
      </c>
      <c r="V4310" t="str">
        <f>VLOOKUP(KamstrupData[[#This Row],[ORG_Concat]],'O-Organization'!F:H,3,FALSE)</f>
        <v>11048_FR10_Digitalization_FR_Digitalization_Solutions</v>
      </c>
    </row>
    <row r="4311" spans="4:22">
      <c r="D4311" s="28" t="s">
        <v>95</v>
      </c>
      <c r="E4311" t="str">
        <f>VLOOKUP(D4311,'B-Business Capability'!B:H,5,FALSE)</f>
        <v>Not mapped to capability</v>
      </c>
      <c r="F4311">
        <f>VLOOKUP(D4311,'B-Business Capability'!B:H,6,FALSE)</f>
        <v>0</v>
      </c>
      <c r="G4311">
        <f>VLOOKUP(D4311,'B-Business Capability'!B:H,7,FALSE)</f>
        <v>0</v>
      </c>
      <c r="I4311" t="s">
        <v>1743</v>
      </c>
      <c r="J4311" t="s">
        <v>1755</v>
      </c>
      <c r="K4311" t="s">
        <v>1756</v>
      </c>
      <c r="L4311" t="s">
        <v>172</v>
      </c>
      <c r="M4311" t="str">
        <f>VLOOKUP(L4311,'A-Applications'!B:D,3,FALSE)</f>
        <v>QGIS</v>
      </c>
      <c r="N4311" t="s">
        <v>53</v>
      </c>
      <c r="O4311" s="42" t="s">
        <v>54</v>
      </c>
      <c r="Q4311" t="str">
        <f>VLOOKUP(KamstrupData[[#This Row],[IdLevel123]],'B-Business Capability'!B:L,10,FALSE)</f>
        <v>N/A</v>
      </c>
      <c r="R4311">
        <f>VLOOKUP(KamstrupData[[#This Row],[IdLevel123]],'B-Business Capability'!B:L,11,FALSE)</f>
        <v>0</v>
      </c>
      <c r="U4311" t="str">
        <f>_xlfn.CONCAT(KamstrupData[[#This Row],[CountryCode]],"_",KamstrupData[[#This Row],[Business Area]],"_",KamstrupData[[#This Row],[DepartmentTeam]])</f>
        <v>FR10_FR_Digitalization_Solutions</v>
      </c>
      <c r="V4311" t="str">
        <f>VLOOKUP(KamstrupData[[#This Row],[ORG_Concat]],'O-Organization'!F:H,3,FALSE)</f>
        <v>11048_FR10_Digitalization_FR_Digitalization_Solutions</v>
      </c>
    </row>
    <row r="4312" spans="4:22">
      <c r="D4312" s="28" t="s">
        <v>507</v>
      </c>
      <c r="E4312" t="str">
        <f>VLOOKUP(D4312,'B-Business Capability'!B:H,5,FALSE)</f>
        <v>Product &amp; Software Development</v>
      </c>
      <c r="F4312" t="str">
        <f>VLOOKUP(D4312,'B-Business Capability'!B:H,6,FALSE)</f>
        <v>Engineering</v>
      </c>
      <c r="G4312" t="str">
        <f>VLOOKUP(D4312,'B-Business Capability'!B:H,7,FALSE)</f>
        <v>Construction &amp; Development</v>
      </c>
      <c r="I4312" t="s">
        <v>1743</v>
      </c>
      <c r="J4312" t="s">
        <v>1755</v>
      </c>
      <c r="K4312" t="s">
        <v>1756</v>
      </c>
      <c r="L4312" t="s">
        <v>918</v>
      </c>
      <c r="M4312" t="str">
        <f>VLOOKUP(L4312,'A-Applications'!B:D,3,FALSE)</f>
        <v>clion</v>
      </c>
      <c r="N4312" t="s">
        <v>53</v>
      </c>
      <c r="O4312" s="42" t="s">
        <v>54</v>
      </c>
      <c r="Q4312" t="str">
        <f>VLOOKUP(KamstrupData[[#This Row],[IdLevel123]],'B-Business Capability'!B:L,10,FALSE)</f>
        <v>Idea-to-Release (I2R)</v>
      </c>
      <c r="R4312">
        <f>VLOOKUP(KamstrupData[[#This Row],[IdLevel123]],'B-Business Capability'!B:L,11,FALSE)</f>
        <v>420</v>
      </c>
      <c r="U4312" t="str">
        <f>_xlfn.CONCAT(KamstrupData[[#This Row],[CountryCode]],"_",KamstrupData[[#This Row],[Business Area]],"_",KamstrupData[[#This Row],[DepartmentTeam]])</f>
        <v>FR10_FR_Digitalization_Solutions</v>
      </c>
      <c r="V4312" t="str">
        <f>VLOOKUP(KamstrupData[[#This Row],[ORG_Concat]],'O-Organization'!F:H,3,FALSE)</f>
        <v>11048_FR10_Digitalization_FR_Digitalization_Solutions</v>
      </c>
    </row>
    <row r="4313" spans="4:22">
      <c r="D4313" s="28" t="s">
        <v>507</v>
      </c>
      <c r="E4313" t="str">
        <f>VLOOKUP(D4313,'B-Business Capability'!B:H,5,FALSE)</f>
        <v>Product &amp; Software Development</v>
      </c>
      <c r="F4313" t="str">
        <f>VLOOKUP(D4313,'B-Business Capability'!B:H,6,FALSE)</f>
        <v>Engineering</v>
      </c>
      <c r="G4313" t="str">
        <f>VLOOKUP(D4313,'B-Business Capability'!B:H,7,FALSE)</f>
        <v>Construction &amp; Development</v>
      </c>
      <c r="I4313" t="s">
        <v>1743</v>
      </c>
      <c r="J4313" t="s">
        <v>1755</v>
      </c>
      <c r="K4313" t="s">
        <v>1756</v>
      </c>
      <c r="L4313" t="s">
        <v>530</v>
      </c>
      <c r="M4313" t="str">
        <f>VLOOKUP(L4313,'A-Applications'!B:D,3,FALSE)</f>
        <v>jetbrains toolbox</v>
      </c>
      <c r="N4313" t="s">
        <v>53</v>
      </c>
      <c r="O4313" s="42" t="s">
        <v>54</v>
      </c>
      <c r="Q4313" t="str">
        <f>VLOOKUP(KamstrupData[[#This Row],[IdLevel123]],'B-Business Capability'!B:L,10,FALSE)</f>
        <v>Idea-to-Release (I2R)</v>
      </c>
      <c r="R4313">
        <f>VLOOKUP(KamstrupData[[#This Row],[IdLevel123]],'B-Business Capability'!B:L,11,FALSE)</f>
        <v>420</v>
      </c>
      <c r="U4313" t="str">
        <f>_xlfn.CONCAT(KamstrupData[[#This Row],[CountryCode]],"_",KamstrupData[[#This Row],[Business Area]],"_",KamstrupData[[#This Row],[DepartmentTeam]])</f>
        <v>FR10_FR_Digitalization_Solutions</v>
      </c>
      <c r="V4313" t="str">
        <f>VLOOKUP(KamstrupData[[#This Row],[ORG_Concat]],'O-Organization'!F:H,3,FALSE)</f>
        <v>11048_FR10_Digitalization_FR_Digitalization_Solutions</v>
      </c>
    </row>
    <row r="4314" spans="4:22">
      <c r="D4314" s="28" t="s">
        <v>95</v>
      </c>
      <c r="E4314" t="str">
        <f>VLOOKUP(D4314,'B-Business Capability'!B:H,5,FALSE)</f>
        <v>Not mapped to capability</v>
      </c>
      <c r="F4314">
        <f>VLOOKUP(D4314,'B-Business Capability'!B:H,6,FALSE)</f>
        <v>0</v>
      </c>
      <c r="G4314">
        <f>VLOOKUP(D4314,'B-Business Capability'!B:H,7,FALSE)</f>
        <v>0</v>
      </c>
      <c r="I4314" t="s">
        <v>1743</v>
      </c>
      <c r="J4314" t="s">
        <v>1755</v>
      </c>
      <c r="K4314" t="s">
        <v>1756</v>
      </c>
      <c r="L4314" t="s">
        <v>459</v>
      </c>
      <c r="M4314" t="str">
        <f>VLOOKUP(L4314,'A-Applications'!B:D,3,FALSE)</f>
        <v>Cisco VPN</v>
      </c>
      <c r="N4314" t="s">
        <v>53</v>
      </c>
      <c r="O4314" s="42" t="s">
        <v>54</v>
      </c>
      <c r="Q4314" t="str">
        <f>VLOOKUP(KamstrupData[[#This Row],[IdLevel123]],'B-Business Capability'!B:L,10,FALSE)</f>
        <v>N/A</v>
      </c>
      <c r="R4314">
        <f>VLOOKUP(KamstrupData[[#This Row],[IdLevel123]],'B-Business Capability'!B:L,11,FALSE)</f>
        <v>0</v>
      </c>
      <c r="U4314" t="str">
        <f>_xlfn.CONCAT(KamstrupData[[#This Row],[CountryCode]],"_",KamstrupData[[#This Row],[Business Area]],"_",KamstrupData[[#This Row],[DepartmentTeam]])</f>
        <v>FR10_FR_Digitalization_Solutions</v>
      </c>
      <c r="V4314" t="str">
        <f>VLOOKUP(KamstrupData[[#This Row],[ORG_Concat]],'O-Organization'!F:H,3,FALSE)</f>
        <v>11048_FR10_Digitalization_FR_Digitalization_Solutions</v>
      </c>
    </row>
    <row r="4315" spans="4:22">
      <c r="D4315" s="28" t="s">
        <v>78</v>
      </c>
      <c r="E4315" t="str">
        <f>VLOOKUP(D4315,'B-Business Capability'!B:H,5,FALSE)</f>
        <v>Customer Service</v>
      </c>
      <c r="F4315" t="str">
        <f>VLOOKUP(D4315,'B-Business Capability'!B:H,6,FALSE)</f>
        <v>Customer Service and Support</v>
      </c>
      <c r="G4315" t="str">
        <f>VLOOKUP(D4315,'B-Business Capability'!B:H,7,FALSE)</f>
        <v>Service Request Management</v>
      </c>
      <c r="I4315" t="s">
        <v>1743</v>
      </c>
      <c r="J4315" t="s">
        <v>1755</v>
      </c>
      <c r="K4315" t="s">
        <v>1756</v>
      </c>
      <c r="L4315" t="s">
        <v>1653</v>
      </c>
      <c r="M4315" t="str">
        <f>VLOOKUP(L4315,'A-Applications'!B:D,3,FALSE)</f>
        <v>foxitreader</v>
      </c>
      <c r="N4315" t="s">
        <v>53</v>
      </c>
      <c r="O4315" t="s">
        <v>62</v>
      </c>
      <c r="Q4315" t="str">
        <f>VLOOKUP(KamstrupData[[#This Row],[IdLevel123]],'B-Business Capability'!B:L,10,FALSE)</f>
        <v>Customer Service and Support</v>
      </c>
      <c r="R4315">
        <f>VLOOKUP(KamstrupData[[#This Row],[IdLevel123]],'B-Business Capability'!B:L,11,FALSE)</f>
        <v>0</v>
      </c>
      <c r="U4315" t="str">
        <f>_xlfn.CONCAT(KamstrupData[[#This Row],[CountryCode]],"_",KamstrupData[[#This Row],[Business Area]],"_",KamstrupData[[#This Row],[DepartmentTeam]])</f>
        <v>FR10_FR_Digitalization_Solutions</v>
      </c>
      <c r="V4315" t="str">
        <f>VLOOKUP(KamstrupData[[#This Row],[ORG_Concat]],'O-Organization'!F:H,3,FALSE)</f>
        <v>11048_FR10_Digitalization_FR_Digitalization_Solutions</v>
      </c>
    </row>
    <row r="4316" spans="4:22">
      <c r="D4316" s="28" t="s">
        <v>516</v>
      </c>
      <c r="E4316" t="str">
        <f>VLOOKUP(D4316,'B-Business Capability'!B:H,5,FALSE)</f>
        <v>Digital Platform and Operations</v>
      </c>
      <c r="F4316" t="str">
        <f>VLOOKUP(D4316,'B-Business Capability'!B:H,6,FALSE)</f>
        <v>Operations</v>
      </c>
      <c r="G4316">
        <f>VLOOKUP(D4316,'B-Business Capability'!B:H,7,FALSE)</f>
        <v>0</v>
      </c>
      <c r="I4316" t="s">
        <v>1743</v>
      </c>
      <c r="J4316" t="s">
        <v>1755</v>
      </c>
      <c r="K4316" t="s">
        <v>1756</v>
      </c>
      <c r="L4316" t="s">
        <v>83</v>
      </c>
      <c r="M4316" t="str">
        <f>VLOOKUP(L4316,'A-Applications'!B:D,3,FALSE)</f>
        <v>Encryption Key Service (EKS)</v>
      </c>
      <c r="N4316" t="s">
        <v>53</v>
      </c>
      <c r="O4316" s="42" t="s">
        <v>54</v>
      </c>
      <c r="Q4316" t="str">
        <f>VLOOKUP(KamstrupData[[#This Row],[IdLevel123]],'B-Business Capability'!B:L,10,FALSE)</f>
        <v>N/A</v>
      </c>
      <c r="R4316">
        <f>VLOOKUP(KamstrupData[[#This Row],[IdLevel123]],'B-Business Capability'!B:L,11,FALSE)</f>
        <v>0</v>
      </c>
      <c r="U4316" t="str">
        <f>_xlfn.CONCAT(KamstrupData[[#This Row],[CountryCode]],"_",KamstrupData[[#This Row],[Business Area]],"_",KamstrupData[[#This Row],[DepartmentTeam]])</f>
        <v>FR10_FR_Digitalization_Solutions</v>
      </c>
      <c r="V4316" t="str">
        <f>VLOOKUP(KamstrupData[[#This Row],[ORG_Concat]],'O-Organization'!F:H,3,FALSE)</f>
        <v>11048_FR10_Digitalization_FR_Digitalization_Solutions</v>
      </c>
    </row>
    <row r="4317" spans="4:22">
      <c r="D4317" s="28" t="s">
        <v>95</v>
      </c>
      <c r="E4317" t="str">
        <f>VLOOKUP(D4317,'B-Business Capability'!B:H,5,FALSE)</f>
        <v>Not mapped to capability</v>
      </c>
      <c r="F4317">
        <f>VLOOKUP(D4317,'B-Business Capability'!B:H,6,FALSE)</f>
        <v>0</v>
      </c>
      <c r="G4317">
        <f>VLOOKUP(D4317,'B-Business Capability'!B:H,7,FALSE)</f>
        <v>0</v>
      </c>
      <c r="I4317" t="s">
        <v>1743</v>
      </c>
      <c r="J4317" t="s">
        <v>1755</v>
      </c>
      <c r="K4317" t="s">
        <v>1756</v>
      </c>
      <c r="L4317" t="s">
        <v>93</v>
      </c>
      <c r="M4317" t="str">
        <f>VLOOKUP(L4317,'A-Applications'!B:D,3,FALSE)</f>
        <v>My Kamstrup</v>
      </c>
      <c r="N4317" t="s">
        <v>53</v>
      </c>
      <c r="O4317" s="42" t="s">
        <v>54</v>
      </c>
      <c r="Q4317" t="str">
        <f>VLOOKUP(KamstrupData[[#This Row],[IdLevel123]],'B-Business Capability'!B:L,10,FALSE)</f>
        <v>N/A</v>
      </c>
      <c r="R4317">
        <f>VLOOKUP(KamstrupData[[#This Row],[IdLevel123]],'B-Business Capability'!B:L,11,FALSE)</f>
        <v>0</v>
      </c>
      <c r="U4317" t="str">
        <f>_xlfn.CONCAT(KamstrupData[[#This Row],[CountryCode]],"_",KamstrupData[[#This Row],[Business Area]],"_",KamstrupData[[#This Row],[DepartmentTeam]])</f>
        <v>FR10_FR_Digitalization_Solutions</v>
      </c>
      <c r="V4317" t="str">
        <f>VLOOKUP(KamstrupData[[#This Row],[ORG_Concat]],'O-Organization'!F:H,3,FALSE)</f>
        <v>11048_FR10_Digitalization_FR_Digitalization_Solutions</v>
      </c>
    </row>
    <row r="4318" spans="4:22">
      <c r="D4318" s="28" t="s">
        <v>95</v>
      </c>
      <c r="E4318" t="str">
        <f>VLOOKUP(D4318,'B-Business Capability'!B:H,5,FALSE)</f>
        <v>Not mapped to capability</v>
      </c>
      <c r="F4318">
        <f>VLOOKUP(D4318,'B-Business Capability'!B:H,6,FALSE)</f>
        <v>0</v>
      </c>
      <c r="G4318">
        <f>VLOOKUP(D4318,'B-Business Capability'!B:H,7,FALSE)</f>
        <v>0</v>
      </c>
      <c r="I4318" t="s">
        <v>1743</v>
      </c>
      <c r="J4318" t="s">
        <v>1755</v>
      </c>
      <c r="K4318" t="s">
        <v>1756</v>
      </c>
      <c r="L4318" t="s">
        <v>180</v>
      </c>
      <c r="M4318" t="str">
        <f>VLOOKUP(L4318,'A-Applications'!B:D,3,FALSE)</f>
        <v>Keepass</v>
      </c>
      <c r="N4318" t="s">
        <v>53</v>
      </c>
      <c r="O4318" s="42" t="s">
        <v>66</v>
      </c>
      <c r="Q4318" t="str">
        <f>VLOOKUP(KamstrupData[[#This Row],[IdLevel123]],'B-Business Capability'!B:L,10,FALSE)</f>
        <v>N/A</v>
      </c>
      <c r="R4318">
        <f>VLOOKUP(KamstrupData[[#This Row],[IdLevel123]],'B-Business Capability'!B:L,11,FALSE)</f>
        <v>0</v>
      </c>
      <c r="U4318" t="str">
        <f>_xlfn.CONCAT(KamstrupData[[#This Row],[CountryCode]],"_",KamstrupData[[#This Row],[Business Area]],"_",KamstrupData[[#This Row],[DepartmentTeam]])</f>
        <v>FR10_FR_Digitalization_Solutions</v>
      </c>
      <c r="V4318" t="str">
        <f>VLOOKUP(KamstrupData[[#This Row],[ORG_Concat]],'O-Organization'!F:H,3,FALSE)</f>
        <v>11048_FR10_Digitalization_FR_Digitalization_Solutions</v>
      </c>
    </row>
    <row r="4319" spans="4:22">
      <c r="D4319" s="28" t="s">
        <v>95</v>
      </c>
      <c r="E4319" t="str">
        <f>VLOOKUP(D4319,'B-Business Capability'!B:H,5,FALSE)</f>
        <v>Not mapped to capability</v>
      </c>
      <c r="F4319">
        <f>VLOOKUP(D4319,'B-Business Capability'!B:H,6,FALSE)</f>
        <v>0</v>
      </c>
      <c r="G4319">
        <f>VLOOKUP(D4319,'B-Business Capability'!B:H,7,FALSE)</f>
        <v>0</v>
      </c>
      <c r="I4319" t="s">
        <v>1743</v>
      </c>
      <c r="J4319" t="s">
        <v>1755</v>
      </c>
      <c r="K4319" t="s">
        <v>1756</v>
      </c>
      <c r="L4319" t="s">
        <v>640</v>
      </c>
      <c r="M4319" t="str">
        <f>VLOOKUP(L4319,'A-Applications'!B:D,3,FALSE)</f>
        <v>FireFox</v>
      </c>
      <c r="N4319" t="s">
        <v>53</v>
      </c>
      <c r="O4319" s="42" t="s">
        <v>54</v>
      </c>
      <c r="Q4319" t="str">
        <f>VLOOKUP(KamstrupData[[#This Row],[IdLevel123]],'B-Business Capability'!B:L,10,FALSE)</f>
        <v>N/A</v>
      </c>
      <c r="R4319">
        <f>VLOOKUP(KamstrupData[[#This Row],[IdLevel123]],'B-Business Capability'!B:L,11,FALSE)</f>
        <v>0</v>
      </c>
      <c r="U4319" t="str">
        <f>_xlfn.CONCAT(KamstrupData[[#This Row],[CountryCode]],"_",KamstrupData[[#This Row],[Business Area]],"_",KamstrupData[[#This Row],[DepartmentTeam]])</f>
        <v>FR10_FR_Digitalization_Solutions</v>
      </c>
      <c r="V4319" t="str">
        <f>VLOOKUP(KamstrupData[[#This Row],[ORG_Concat]],'O-Organization'!F:H,3,FALSE)</f>
        <v>11048_FR10_Digitalization_FR_Digitalization_Solutions</v>
      </c>
    </row>
    <row r="4320" spans="4:22">
      <c r="D4320" s="28" t="s">
        <v>776</v>
      </c>
      <c r="E4320" t="str">
        <f>VLOOKUP(D4320,'B-Business Capability'!B:H,5,FALSE)</f>
        <v>Finance</v>
      </c>
      <c r="F4320" t="str">
        <f>VLOOKUP(D4320,'B-Business Capability'!B:H,6,FALSE)</f>
        <v>Accounting</v>
      </c>
      <c r="G4320" t="str">
        <f>VLOOKUP(D4320,'B-Business Capability'!B:H,7,FALSE)</f>
        <v>Inventory Valuation</v>
      </c>
      <c r="I4320" t="s">
        <v>1743</v>
      </c>
      <c r="J4320" t="s">
        <v>1766</v>
      </c>
      <c r="L4320" t="s">
        <v>65</v>
      </c>
      <c r="M4320" t="str">
        <f>VLOOKUP(L4320,'A-Applications'!B:D,3,FALSE)</f>
        <v>IFS ERP</v>
      </c>
      <c r="N4320" t="s">
        <v>53</v>
      </c>
      <c r="O4320" s="42" t="s">
        <v>66</v>
      </c>
      <c r="P4320" t="s">
        <v>77</v>
      </c>
      <c r="Q4320" t="str">
        <f>VLOOKUP(KamstrupData[[#This Row],[IdLevel123]],'B-Business Capability'!B:L,10,FALSE)</f>
        <v>N/A</v>
      </c>
      <c r="R4320">
        <f>VLOOKUP(KamstrupData[[#This Row],[IdLevel123]],'B-Business Capability'!B:L,11,FALSE)</f>
        <v>0</v>
      </c>
      <c r="U4320" t="str">
        <f>_xlfn.CONCAT(KamstrupData[[#This Row],[CountryCode]],"_",KamstrupData[[#This Row],[Business Area]],"_",KamstrupData[[#This Row],[DepartmentTeam]])</f>
        <v>FR10_FR_Finance_</v>
      </c>
      <c r="V4320" t="str">
        <f>VLOOKUP(KamstrupData[[#This Row],[ORG_Concat]],'O-Organization'!F:H,3,FALSE)</f>
        <v>11070_FR10_Finance_FR_Finance_</v>
      </c>
    </row>
    <row r="4321" spans="4:22">
      <c r="D4321" s="28" t="s">
        <v>778</v>
      </c>
      <c r="E4321" t="str">
        <f>VLOOKUP(D4321,'B-Business Capability'!B:H,5,FALSE)</f>
        <v>Finance</v>
      </c>
      <c r="F4321" t="str">
        <f>VLOOKUP(D4321,'B-Business Capability'!B:H,6,FALSE)</f>
        <v>Accounting</v>
      </c>
      <c r="G4321" t="str">
        <f>VLOOKUP(D4321,'B-Business Capability'!B:H,7,FALSE)</f>
        <v>Manage General Ledger</v>
      </c>
      <c r="I4321" t="s">
        <v>1743</v>
      </c>
      <c r="J4321" t="s">
        <v>1766</v>
      </c>
      <c r="L4321" t="s">
        <v>65</v>
      </c>
      <c r="M4321" t="str">
        <f>VLOOKUP(L4321,'A-Applications'!B:D,3,FALSE)</f>
        <v>IFS ERP</v>
      </c>
      <c r="N4321" t="s">
        <v>53</v>
      </c>
      <c r="O4321" s="42" t="s">
        <v>66</v>
      </c>
      <c r="P4321" t="s">
        <v>77</v>
      </c>
      <c r="Q4321" t="str">
        <f>VLOOKUP(KamstrupData[[#This Row],[IdLevel123]],'B-Business Capability'!B:L,10,FALSE)</f>
        <v>N/A</v>
      </c>
      <c r="R4321">
        <f>VLOOKUP(KamstrupData[[#This Row],[IdLevel123]],'B-Business Capability'!B:L,11,FALSE)</f>
        <v>0</v>
      </c>
      <c r="U4321" t="str">
        <f>_xlfn.CONCAT(KamstrupData[[#This Row],[CountryCode]],"_",KamstrupData[[#This Row],[Business Area]],"_",KamstrupData[[#This Row],[DepartmentTeam]])</f>
        <v>FR10_FR_Finance_</v>
      </c>
      <c r="V4321" t="str">
        <f>VLOOKUP(KamstrupData[[#This Row],[ORG_Concat]],'O-Organization'!F:H,3,FALSE)</f>
        <v>11070_FR10_Finance_FR_Finance_</v>
      </c>
    </row>
    <row r="4322" spans="4:22">
      <c r="D4322" s="28" t="s">
        <v>779</v>
      </c>
      <c r="E4322" t="str">
        <f>VLOOKUP(D4322,'B-Business Capability'!B:H,5,FALSE)</f>
        <v>Finance</v>
      </c>
      <c r="F4322" t="str">
        <f>VLOOKUP(D4322,'B-Business Capability'!B:H,6,FALSE)</f>
        <v>Accounting</v>
      </c>
      <c r="G4322" t="str">
        <f>VLOOKUP(D4322,'B-Business Capability'!B:H,7,FALSE)</f>
        <v>Performance Reporting</v>
      </c>
      <c r="I4322" t="s">
        <v>1743</v>
      </c>
      <c r="J4322" t="s">
        <v>1766</v>
      </c>
      <c r="L4322" t="s">
        <v>65</v>
      </c>
      <c r="M4322" t="str">
        <f>VLOOKUP(L4322,'A-Applications'!B:D,3,FALSE)</f>
        <v>IFS ERP</v>
      </c>
      <c r="N4322" t="s">
        <v>53</v>
      </c>
      <c r="O4322" s="42" t="s">
        <v>66</v>
      </c>
      <c r="P4322" t="s">
        <v>77</v>
      </c>
      <c r="Q4322" t="str">
        <f>VLOOKUP(KamstrupData[[#This Row],[IdLevel123]],'B-Business Capability'!B:L,10,FALSE)</f>
        <v>N/A</v>
      </c>
      <c r="R4322">
        <f>VLOOKUP(KamstrupData[[#This Row],[IdLevel123]],'B-Business Capability'!B:L,11,FALSE)</f>
        <v>0</v>
      </c>
      <c r="U4322" t="str">
        <f>_xlfn.CONCAT(KamstrupData[[#This Row],[CountryCode]],"_",KamstrupData[[#This Row],[Business Area]],"_",KamstrupData[[#This Row],[DepartmentTeam]])</f>
        <v>FR10_FR_Finance_</v>
      </c>
      <c r="V4322" t="str">
        <f>VLOOKUP(KamstrupData[[#This Row],[ORG_Concat]],'O-Organization'!F:H,3,FALSE)</f>
        <v>11070_FR10_Finance_FR_Finance_</v>
      </c>
    </row>
    <row r="4323" spans="4:22">
      <c r="D4323" t="s">
        <v>68</v>
      </c>
      <c r="E4323" t="str">
        <f>VLOOKUP(D4323,'B-Business Capability'!B:H,5,FALSE)</f>
        <v>Finance</v>
      </c>
      <c r="F4323" t="str">
        <f>VLOOKUP(D4323,'B-Business Capability'!B:H,6,FALSE)</f>
        <v>Settlements &amp; Payments</v>
      </c>
      <c r="G4323" t="str">
        <f>VLOOKUP(D4323,'B-Business Capability'!B:H,7,FALSE)</f>
        <v>Account Payables</v>
      </c>
      <c r="I4323" t="s">
        <v>1743</v>
      </c>
      <c r="J4323" t="s">
        <v>1766</v>
      </c>
      <c r="L4323" t="s">
        <v>65</v>
      </c>
      <c r="M4323" t="str">
        <f>VLOOKUP(L4323,'A-Applications'!B:D,3,FALSE)</f>
        <v>IFS ERP</v>
      </c>
      <c r="N4323" t="s">
        <v>53</v>
      </c>
      <c r="O4323" s="42" t="s">
        <v>66</v>
      </c>
      <c r="P4323" t="s">
        <v>70</v>
      </c>
      <c r="Q4323" t="str">
        <f>VLOOKUP(KamstrupData[[#This Row],[IdLevel123]],'B-Business Capability'!B:L,10,FALSE)</f>
        <v>Procure-to-Pay (P2P)</v>
      </c>
      <c r="R4323">
        <f>VLOOKUP(KamstrupData[[#This Row],[IdLevel123]],'B-Business Capability'!B:L,11,FALSE)</f>
        <v>500</v>
      </c>
      <c r="U4323" t="str">
        <f>_xlfn.CONCAT(KamstrupData[[#This Row],[CountryCode]],"_",KamstrupData[[#This Row],[Business Area]],"_",KamstrupData[[#This Row],[DepartmentTeam]])</f>
        <v>FR10_FR_Finance_</v>
      </c>
      <c r="V4323" t="str">
        <f>VLOOKUP(KamstrupData[[#This Row],[ORG_Concat]],'O-Organization'!F:H,3,FALSE)</f>
        <v>11070_FR10_Finance_FR_Finance_</v>
      </c>
    </row>
    <row r="4324" spans="4:22">
      <c r="D4324" s="28" t="s">
        <v>68</v>
      </c>
      <c r="E4324" t="str">
        <f>VLOOKUP(D4324,'B-Business Capability'!B:H,5,FALSE)</f>
        <v>Finance</v>
      </c>
      <c r="F4324" t="str">
        <f>VLOOKUP(D4324,'B-Business Capability'!B:H,6,FALSE)</f>
        <v>Settlements &amp; Payments</v>
      </c>
      <c r="G4324" t="str">
        <f>VLOOKUP(D4324,'B-Business Capability'!B:H,7,FALSE)</f>
        <v>Account Payables</v>
      </c>
      <c r="I4324" t="s">
        <v>1743</v>
      </c>
      <c r="J4324" t="s">
        <v>1766</v>
      </c>
      <c r="L4324" t="s">
        <v>65</v>
      </c>
      <c r="M4324" t="str">
        <f>VLOOKUP(L4324,'A-Applications'!B:D,3,FALSE)</f>
        <v>IFS ERP</v>
      </c>
      <c r="N4324" t="s">
        <v>53</v>
      </c>
      <c r="O4324" s="42" t="s">
        <v>66</v>
      </c>
      <c r="P4324" t="s">
        <v>70</v>
      </c>
      <c r="Q4324" t="str">
        <f>VLOOKUP(KamstrupData[[#This Row],[IdLevel123]],'B-Business Capability'!B:L,10,FALSE)</f>
        <v>Procure-to-Pay (P2P)</v>
      </c>
      <c r="R4324">
        <f>VLOOKUP(KamstrupData[[#This Row],[IdLevel123]],'B-Business Capability'!B:L,11,FALSE)</f>
        <v>500</v>
      </c>
      <c r="U4324" t="str">
        <f>_xlfn.CONCAT(KamstrupData[[#This Row],[CountryCode]],"_",KamstrupData[[#This Row],[Business Area]],"_",KamstrupData[[#This Row],[DepartmentTeam]])</f>
        <v>FR10_FR_Finance_</v>
      </c>
      <c r="V4324" t="str">
        <f>VLOOKUP(KamstrupData[[#This Row],[ORG_Concat]],'O-Organization'!F:H,3,FALSE)</f>
        <v>11070_FR10_Finance_FR_Finance_</v>
      </c>
    </row>
    <row r="4325" spans="4:22">
      <c r="D4325" s="28" t="s">
        <v>780</v>
      </c>
      <c r="E4325" t="str">
        <f>VLOOKUP(D4325,'B-Business Capability'!B:H,5,FALSE)</f>
        <v>Finance</v>
      </c>
      <c r="F4325" t="str">
        <f>VLOOKUP(D4325,'B-Business Capability'!B:H,6,FALSE)</f>
        <v>Settlements &amp; Payments</v>
      </c>
      <c r="G4325" t="str">
        <f>VLOOKUP(D4325,'B-Business Capability'!B:H,7,FALSE)</f>
        <v>Billing</v>
      </c>
      <c r="I4325" t="s">
        <v>1743</v>
      </c>
      <c r="J4325" t="s">
        <v>1766</v>
      </c>
      <c r="L4325" t="s">
        <v>65</v>
      </c>
      <c r="M4325" t="str">
        <f>VLOOKUP(L4325,'A-Applications'!B:D,3,FALSE)</f>
        <v>IFS ERP</v>
      </c>
      <c r="N4325" t="s">
        <v>53</v>
      </c>
      <c r="O4325" s="42" t="s">
        <v>66</v>
      </c>
      <c r="P4325" t="s">
        <v>77</v>
      </c>
      <c r="Q4325" t="str">
        <f>VLOOKUP(KamstrupData[[#This Row],[IdLevel123]],'B-Business Capability'!B:L,10,FALSE)</f>
        <v>N/A</v>
      </c>
      <c r="R4325">
        <f>VLOOKUP(KamstrupData[[#This Row],[IdLevel123]],'B-Business Capability'!B:L,11,FALSE)</f>
        <v>0</v>
      </c>
      <c r="U4325" t="str">
        <f>_xlfn.CONCAT(KamstrupData[[#This Row],[CountryCode]],"_",KamstrupData[[#This Row],[Business Area]],"_",KamstrupData[[#This Row],[DepartmentTeam]])</f>
        <v>FR10_FR_Finance_</v>
      </c>
      <c r="V4325" t="str">
        <f>VLOOKUP(KamstrupData[[#This Row],[ORG_Concat]],'O-Organization'!F:H,3,FALSE)</f>
        <v>11070_FR10_Finance_FR_Finance_</v>
      </c>
    </row>
    <row r="4326" spans="4:22">
      <c r="D4326" s="28" t="s">
        <v>782</v>
      </c>
      <c r="E4326" t="str">
        <f>VLOOKUP(D4326,'B-Business Capability'!B:H,5,FALSE)</f>
        <v>Finance</v>
      </c>
      <c r="F4326" t="str">
        <f>VLOOKUP(D4326,'B-Business Capability'!B:H,6,FALSE)</f>
        <v>Tax Management</v>
      </c>
      <c r="G4326" t="str">
        <f>VLOOKUP(D4326,'B-Business Capability'!B:H,7,FALSE)</f>
        <v>Tax Determination</v>
      </c>
      <c r="I4326" t="s">
        <v>1743</v>
      </c>
      <c r="J4326" t="s">
        <v>1766</v>
      </c>
      <c r="L4326" t="s">
        <v>65</v>
      </c>
      <c r="M4326" t="str">
        <f>VLOOKUP(L4326,'A-Applications'!B:D,3,FALSE)</f>
        <v>IFS ERP</v>
      </c>
      <c r="N4326" t="s">
        <v>53</v>
      </c>
      <c r="O4326" s="42" t="s">
        <v>66</v>
      </c>
      <c r="P4326" t="s">
        <v>77</v>
      </c>
      <c r="Q4326" t="str">
        <f>VLOOKUP(KamstrupData[[#This Row],[IdLevel123]],'B-Business Capability'!B:L,10,FALSE)</f>
        <v>N/A</v>
      </c>
      <c r="R4326">
        <f>VLOOKUP(KamstrupData[[#This Row],[IdLevel123]],'B-Business Capability'!B:L,11,FALSE)</f>
        <v>0</v>
      </c>
      <c r="U4326" t="str">
        <f>_xlfn.CONCAT(KamstrupData[[#This Row],[CountryCode]],"_",KamstrupData[[#This Row],[Business Area]],"_",KamstrupData[[#This Row],[DepartmentTeam]])</f>
        <v>FR10_FR_Finance_</v>
      </c>
      <c r="V4326" t="str">
        <f>VLOOKUP(KamstrupData[[#This Row],[ORG_Concat]],'O-Organization'!F:H,3,FALSE)</f>
        <v>11070_FR10_Finance_FR_Finance_</v>
      </c>
    </row>
    <row r="4327" spans="4:22">
      <c r="D4327" s="28" t="s">
        <v>784</v>
      </c>
      <c r="E4327" t="str">
        <f>VLOOKUP(D4327,'B-Business Capability'!B:H,5,FALSE)</f>
        <v>Finance</v>
      </c>
      <c r="F4327" t="str">
        <f>VLOOKUP(D4327,'B-Business Capability'!B:H,6,FALSE)</f>
        <v>Tax Management</v>
      </c>
      <c r="G4327" t="str">
        <f>VLOOKUP(D4327,'B-Business Capability'!B:H,7,FALSE)</f>
        <v>Tax Returns Mgmt.</v>
      </c>
      <c r="I4327" t="s">
        <v>1743</v>
      </c>
      <c r="J4327" t="s">
        <v>1766</v>
      </c>
      <c r="L4327" t="s">
        <v>65</v>
      </c>
      <c r="M4327" t="str">
        <f>VLOOKUP(L4327,'A-Applications'!B:D,3,FALSE)</f>
        <v>IFS ERP</v>
      </c>
      <c r="N4327" t="s">
        <v>53</v>
      </c>
      <c r="O4327" s="42" t="s">
        <v>66</v>
      </c>
      <c r="P4327" t="s">
        <v>77</v>
      </c>
      <c r="Q4327" t="str">
        <f>VLOOKUP(KamstrupData[[#This Row],[IdLevel123]],'B-Business Capability'!B:L,10,FALSE)</f>
        <v>N/A</v>
      </c>
      <c r="R4327">
        <f>VLOOKUP(KamstrupData[[#This Row],[IdLevel123]],'B-Business Capability'!B:L,11,FALSE)</f>
        <v>0</v>
      </c>
      <c r="U4327" t="str">
        <f>_xlfn.CONCAT(KamstrupData[[#This Row],[CountryCode]],"_",KamstrupData[[#This Row],[Business Area]],"_",KamstrupData[[#This Row],[DepartmentTeam]])</f>
        <v>FR10_FR_Finance_</v>
      </c>
      <c r="V4327" t="str">
        <f>VLOOKUP(KamstrupData[[#This Row],[ORG_Concat]],'O-Organization'!F:H,3,FALSE)</f>
        <v>11070_FR10_Finance_FR_Finance_</v>
      </c>
    </row>
    <row r="4328" spans="4:22">
      <c r="D4328" s="28" t="s">
        <v>786</v>
      </c>
      <c r="E4328" t="str">
        <f>VLOOKUP(D4328,'B-Business Capability'!B:H,5,FALSE)</f>
        <v>Finance</v>
      </c>
      <c r="F4328" t="str">
        <f>VLOOKUP(D4328,'B-Business Capability'!B:H,6,FALSE)</f>
        <v>Tax Management</v>
      </c>
      <c r="G4328" t="str">
        <f>VLOOKUP(D4328,'B-Business Capability'!B:H,7,FALSE)</f>
        <v>Tax Settlements</v>
      </c>
      <c r="I4328" t="s">
        <v>1743</v>
      </c>
      <c r="J4328" t="s">
        <v>1766</v>
      </c>
      <c r="L4328" t="s">
        <v>65</v>
      </c>
      <c r="M4328" t="str">
        <f>VLOOKUP(L4328,'A-Applications'!B:D,3,FALSE)</f>
        <v>IFS ERP</v>
      </c>
      <c r="N4328" t="s">
        <v>53</v>
      </c>
      <c r="O4328" s="42" t="s">
        <v>66</v>
      </c>
      <c r="P4328" t="s">
        <v>77</v>
      </c>
      <c r="Q4328" t="str">
        <f>VLOOKUP(KamstrupData[[#This Row],[IdLevel123]],'B-Business Capability'!B:L,10,FALSE)</f>
        <v>N/A</v>
      </c>
      <c r="R4328">
        <f>VLOOKUP(KamstrupData[[#This Row],[IdLevel123]],'B-Business Capability'!B:L,11,FALSE)</f>
        <v>0</v>
      </c>
      <c r="U4328" t="str">
        <f>_xlfn.CONCAT(KamstrupData[[#This Row],[CountryCode]],"_",KamstrupData[[#This Row],[Business Area]],"_",KamstrupData[[#This Row],[DepartmentTeam]])</f>
        <v>FR10_FR_Finance_</v>
      </c>
      <c r="V4328" t="str">
        <f>VLOOKUP(KamstrupData[[#This Row],[ORG_Concat]],'O-Organization'!F:H,3,FALSE)</f>
        <v>11070_FR10_Finance_FR_Finance_</v>
      </c>
    </row>
    <row r="4329" spans="4:22">
      <c r="D4329" s="28" t="s">
        <v>787</v>
      </c>
      <c r="E4329" t="str">
        <f>VLOOKUP(D4329,'B-Business Capability'!B:H,5,FALSE)</f>
        <v>Finance</v>
      </c>
      <c r="F4329" t="str">
        <f>VLOOKUP(D4329,'B-Business Capability'!B:H,6,FALSE)</f>
        <v>Treasury</v>
      </c>
      <c r="G4329" t="str">
        <f>VLOOKUP(D4329,'B-Business Capability'!B:H,7,FALSE)</f>
        <v>Cash Management</v>
      </c>
      <c r="I4329" t="s">
        <v>1743</v>
      </c>
      <c r="J4329" t="s">
        <v>1766</v>
      </c>
      <c r="L4329" t="s">
        <v>65</v>
      </c>
      <c r="M4329" t="str">
        <f>VLOOKUP(L4329,'A-Applications'!B:D,3,FALSE)</f>
        <v>IFS ERP</v>
      </c>
      <c r="N4329" t="s">
        <v>53</v>
      </c>
      <c r="O4329" s="42" t="s">
        <v>66</v>
      </c>
      <c r="P4329" t="s">
        <v>77</v>
      </c>
      <c r="Q4329" t="str">
        <f>VLOOKUP(KamstrupData[[#This Row],[IdLevel123]],'B-Business Capability'!B:L,10,FALSE)</f>
        <v>N/A</v>
      </c>
      <c r="R4329">
        <f>VLOOKUP(KamstrupData[[#This Row],[IdLevel123]],'B-Business Capability'!B:L,11,FALSE)</f>
        <v>0</v>
      </c>
      <c r="U4329" t="str">
        <f>_xlfn.CONCAT(KamstrupData[[#This Row],[CountryCode]],"_",KamstrupData[[#This Row],[Business Area]],"_",KamstrupData[[#This Row],[DepartmentTeam]])</f>
        <v>FR10_FR_Finance_</v>
      </c>
      <c r="V4329" t="str">
        <f>VLOOKUP(KamstrupData[[#This Row],[ORG_Concat]],'O-Organization'!F:H,3,FALSE)</f>
        <v>11070_FR10_Finance_FR_Finance_</v>
      </c>
    </row>
    <row r="4330" spans="4:22">
      <c r="D4330" s="28" t="s">
        <v>788</v>
      </c>
      <c r="E4330" t="str">
        <f>VLOOKUP(D4330,'B-Business Capability'!B:H,5,FALSE)</f>
        <v>Finance</v>
      </c>
      <c r="F4330" t="str">
        <f>VLOOKUP(D4330,'B-Business Capability'!B:H,6,FALSE)</f>
        <v>Treasury</v>
      </c>
      <c r="G4330" t="str">
        <f>VLOOKUP(D4330,'B-Business Capability'!B:H,7,FALSE)</f>
        <v>Financial Risk Management</v>
      </c>
      <c r="I4330" t="s">
        <v>1743</v>
      </c>
      <c r="J4330" t="s">
        <v>1766</v>
      </c>
      <c r="L4330" t="s">
        <v>65</v>
      </c>
      <c r="M4330" t="str">
        <f>VLOOKUP(L4330,'A-Applications'!B:D,3,FALSE)</f>
        <v>IFS ERP</v>
      </c>
      <c r="N4330" t="s">
        <v>53</v>
      </c>
      <c r="O4330" s="42" t="s">
        <v>66</v>
      </c>
      <c r="P4330" t="s">
        <v>77</v>
      </c>
      <c r="Q4330" t="str">
        <f>VLOOKUP(KamstrupData[[#This Row],[IdLevel123]],'B-Business Capability'!B:L,10,FALSE)</f>
        <v>N/A</v>
      </c>
      <c r="R4330">
        <f>VLOOKUP(KamstrupData[[#This Row],[IdLevel123]],'B-Business Capability'!B:L,11,FALSE)</f>
        <v>0</v>
      </c>
      <c r="U4330" t="str">
        <f>_xlfn.CONCAT(KamstrupData[[#This Row],[CountryCode]],"_",KamstrupData[[#This Row],[Business Area]],"_",KamstrupData[[#This Row],[DepartmentTeam]])</f>
        <v>FR10_FR_Finance_</v>
      </c>
      <c r="V4330" t="str">
        <f>VLOOKUP(KamstrupData[[#This Row],[ORG_Concat]],'O-Organization'!F:H,3,FALSE)</f>
        <v>11070_FR10_Finance_FR_Finance_</v>
      </c>
    </row>
    <row r="4331" spans="4:22">
      <c r="D4331" s="28" t="s">
        <v>789</v>
      </c>
      <c r="E4331" t="str">
        <f>VLOOKUP(D4331,'B-Business Capability'!B:H,5,FALSE)</f>
        <v>Finance</v>
      </c>
      <c r="F4331" t="str">
        <f>VLOOKUP(D4331,'B-Business Capability'!B:H,6,FALSE)</f>
        <v>Treasury</v>
      </c>
      <c r="G4331" t="str">
        <f>VLOOKUP(D4331,'B-Business Capability'!B:H,7,FALSE)</f>
        <v>Foreign Exchange Management</v>
      </c>
      <c r="I4331" t="s">
        <v>1743</v>
      </c>
      <c r="J4331" t="s">
        <v>1766</v>
      </c>
      <c r="L4331" t="s">
        <v>65</v>
      </c>
      <c r="M4331" t="str">
        <f>VLOOKUP(L4331,'A-Applications'!B:D,3,FALSE)</f>
        <v>IFS ERP</v>
      </c>
      <c r="N4331" t="s">
        <v>53</v>
      </c>
      <c r="O4331" s="42" t="s">
        <v>66</v>
      </c>
      <c r="P4331" t="s">
        <v>77</v>
      </c>
      <c r="Q4331" t="str">
        <f>VLOOKUP(KamstrupData[[#This Row],[IdLevel123]],'B-Business Capability'!B:L,10,FALSE)</f>
        <v>N/A</v>
      </c>
      <c r="R4331">
        <f>VLOOKUP(KamstrupData[[#This Row],[IdLevel123]],'B-Business Capability'!B:L,11,FALSE)</f>
        <v>0</v>
      </c>
      <c r="U4331" t="str">
        <f>_xlfn.CONCAT(KamstrupData[[#This Row],[CountryCode]],"_",KamstrupData[[#This Row],[Business Area]],"_",KamstrupData[[#This Row],[DepartmentTeam]])</f>
        <v>FR10_FR_Finance_</v>
      </c>
      <c r="V4331" t="str">
        <f>VLOOKUP(KamstrupData[[#This Row],[ORG_Concat]],'O-Organization'!F:H,3,FALSE)</f>
        <v>11070_FR10_Finance_FR_Finance_</v>
      </c>
    </row>
    <row r="4332" spans="4:22">
      <c r="D4332" s="28" t="s">
        <v>72</v>
      </c>
      <c r="E4332" t="str">
        <f>VLOOKUP(D4332,'B-Business Capability'!B:H,5,FALSE)</f>
        <v>Finance</v>
      </c>
      <c r="F4332" t="str">
        <f>VLOOKUP(D4332,'B-Business Capability'!B:H,6,FALSE)</f>
        <v>Accounting</v>
      </c>
      <c r="G4332" t="str">
        <f>VLOOKUP(D4332,'B-Business Capability'!B:H,7,FALSE)</f>
        <v>Accounts Recievabel</v>
      </c>
      <c r="I4332" t="s">
        <v>1743</v>
      </c>
      <c r="J4332" t="s">
        <v>1766</v>
      </c>
      <c r="L4332" t="s">
        <v>65</v>
      </c>
      <c r="M4332" t="str">
        <f>VLOOKUP(L4332,'A-Applications'!B:D,3,FALSE)</f>
        <v>IFS ERP</v>
      </c>
      <c r="N4332" t="s">
        <v>53</v>
      </c>
      <c r="O4332" s="42" t="s">
        <v>66</v>
      </c>
      <c r="P4332" t="s">
        <v>73</v>
      </c>
      <c r="Q4332" t="str">
        <f>VLOOKUP(KamstrupData[[#This Row],[IdLevel123]],'B-Business Capability'!B:L,10,FALSE)</f>
        <v>N/A</v>
      </c>
      <c r="R4332">
        <f>VLOOKUP(KamstrupData[[#This Row],[IdLevel123]],'B-Business Capability'!B:L,11,FALSE)</f>
        <v>0</v>
      </c>
      <c r="U4332" t="str">
        <f>_xlfn.CONCAT(KamstrupData[[#This Row],[CountryCode]],"_",KamstrupData[[#This Row],[Business Area]],"_",KamstrupData[[#This Row],[DepartmentTeam]])</f>
        <v>FR10_FR_Finance_</v>
      </c>
      <c r="V4332" t="str">
        <f>VLOOKUP(KamstrupData[[#This Row],[ORG_Concat]],'O-Organization'!F:H,3,FALSE)</f>
        <v>11070_FR10_Finance_FR_Finance_</v>
      </c>
    </row>
    <row r="4333" spans="4:22">
      <c r="D4333" s="28" t="s">
        <v>252</v>
      </c>
      <c r="E4333" t="str">
        <f>VLOOKUP(D4333,'B-Business Capability'!B:H,5,FALSE)</f>
        <v>Finance</v>
      </c>
      <c r="F4333" t="str">
        <f>VLOOKUP(D4333,'B-Business Capability'!B:H,6,FALSE)</f>
        <v>Settlements &amp; Payments</v>
      </c>
      <c r="G4333" t="str">
        <f>VLOOKUP(D4333,'B-Business Capability'!B:H,7,FALSE)</f>
        <v>Invoice Approval</v>
      </c>
      <c r="I4333" t="s">
        <v>1743</v>
      </c>
      <c r="J4333" t="s">
        <v>1766</v>
      </c>
      <c r="L4333" t="s">
        <v>65</v>
      </c>
      <c r="M4333" t="str">
        <f>VLOOKUP(L4333,'A-Applications'!B:D,3,FALSE)</f>
        <v>IFS ERP</v>
      </c>
      <c r="N4333" t="s">
        <v>53</v>
      </c>
      <c r="O4333" s="42" t="s">
        <v>66</v>
      </c>
      <c r="P4333" t="s">
        <v>254</v>
      </c>
      <c r="Q4333" t="str">
        <f>VLOOKUP(KamstrupData[[#This Row],[IdLevel123]],'B-Business Capability'!B:L,10,FALSE)</f>
        <v>Procure-to-Pay (P2P)</v>
      </c>
      <c r="R4333">
        <f>VLOOKUP(KamstrupData[[#This Row],[IdLevel123]],'B-Business Capability'!B:L,11,FALSE)</f>
        <v>520</v>
      </c>
      <c r="U4333" t="str">
        <f>_xlfn.CONCAT(KamstrupData[[#This Row],[CountryCode]],"_",KamstrupData[[#This Row],[Business Area]],"_",KamstrupData[[#This Row],[DepartmentTeam]])</f>
        <v>FR10_FR_Finance_</v>
      </c>
      <c r="V4333" t="str">
        <f>VLOOKUP(KamstrupData[[#This Row],[ORG_Concat]],'O-Organization'!F:H,3,FALSE)</f>
        <v>11070_FR10_Finance_FR_Finance_</v>
      </c>
    </row>
    <row r="4334" spans="4:22">
      <c r="D4334" s="28" t="s">
        <v>660</v>
      </c>
      <c r="E4334" t="str">
        <f>VLOOKUP(D4334,'B-Business Capability'!B:H,5,FALSE)</f>
        <v>Finance</v>
      </c>
      <c r="F4334" t="str">
        <f>VLOOKUP(D4334,'B-Business Capability'!B:H,6,FALSE)</f>
        <v>Financial Planning &amp; Analysis</v>
      </c>
      <c r="G4334" t="str">
        <f>VLOOKUP(D4334,'B-Business Capability'!B:H,7,FALSE)</f>
        <v>Business Planning</v>
      </c>
      <c r="I4334" t="s">
        <v>1743</v>
      </c>
      <c r="J4334" t="s">
        <v>1766</v>
      </c>
      <c r="L4334" t="s">
        <v>117</v>
      </c>
      <c r="M4334" t="str">
        <f>VLOOKUP(L4334,'A-Applications'!B:D,3,FALSE)</f>
        <v>PowerBI</v>
      </c>
      <c r="N4334" t="s">
        <v>53</v>
      </c>
      <c r="O4334" s="42" t="s">
        <v>54</v>
      </c>
      <c r="P4334" t="s">
        <v>67</v>
      </c>
      <c r="Q4334" t="str">
        <f>VLOOKUP(KamstrupData[[#This Row],[IdLevel123]],'B-Business Capability'!B:L,10,FALSE)</f>
        <v>N/A</v>
      </c>
      <c r="R4334">
        <f>VLOOKUP(KamstrupData[[#This Row],[IdLevel123]],'B-Business Capability'!B:L,11,FALSE)</f>
        <v>0</v>
      </c>
      <c r="U4334" t="str">
        <f>_xlfn.CONCAT(KamstrupData[[#This Row],[CountryCode]],"_",KamstrupData[[#This Row],[Business Area]],"_",KamstrupData[[#This Row],[DepartmentTeam]])</f>
        <v>FR10_FR_Finance_</v>
      </c>
      <c r="V4334" t="str">
        <f>VLOOKUP(KamstrupData[[#This Row],[ORG_Concat]],'O-Organization'!F:H,3,FALSE)</f>
        <v>11070_FR10_Finance_FR_Finance_</v>
      </c>
    </row>
    <row r="4335" spans="4:22">
      <c r="D4335" s="28" t="s">
        <v>63</v>
      </c>
      <c r="E4335" t="str">
        <f>VLOOKUP(D4335,'B-Business Capability'!B:H,5,FALSE)</f>
        <v>Finance</v>
      </c>
      <c r="F4335" t="str">
        <f>VLOOKUP(D4335,'B-Business Capability'!B:H,6,FALSE)</f>
        <v>Financial Planning &amp; Analysis</v>
      </c>
      <c r="G4335" t="str">
        <f>VLOOKUP(D4335,'B-Business Capability'!B:H,7,FALSE)</f>
        <v>Cost Accounting_Plan</v>
      </c>
      <c r="I4335" t="s">
        <v>1743</v>
      </c>
      <c r="J4335" t="s">
        <v>1766</v>
      </c>
      <c r="L4335" t="s">
        <v>117</v>
      </c>
      <c r="M4335" t="str">
        <f>VLOOKUP(L4335,'A-Applications'!B:D,3,FALSE)</f>
        <v>PowerBI</v>
      </c>
      <c r="N4335" t="s">
        <v>53</v>
      </c>
      <c r="O4335" s="42" t="s">
        <v>54</v>
      </c>
      <c r="P4335" t="s">
        <v>67</v>
      </c>
      <c r="Q4335" t="str">
        <f>VLOOKUP(KamstrupData[[#This Row],[IdLevel123]],'B-Business Capability'!B:L,10,FALSE)</f>
        <v>N/A</v>
      </c>
      <c r="R4335">
        <f>VLOOKUP(KamstrupData[[#This Row],[IdLevel123]],'B-Business Capability'!B:L,11,FALSE)</f>
        <v>0</v>
      </c>
      <c r="U4335" t="str">
        <f>_xlfn.CONCAT(KamstrupData[[#This Row],[CountryCode]],"_",KamstrupData[[#This Row],[Business Area]],"_",KamstrupData[[#This Row],[DepartmentTeam]])</f>
        <v>FR10_FR_Finance_</v>
      </c>
      <c r="V4335" t="str">
        <f>VLOOKUP(KamstrupData[[#This Row],[ORG_Concat]],'O-Organization'!F:H,3,FALSE)</f>
        <v>11070_FR10_Finance_FR_Finance_</v>
      </c>
    </row>
    <row r="4336" spans="4:22">
      <c r="D4336" s="28" t="s">
        <v>204</v>
      </c>
      <c r="E4336" t="str">
        <f>VLOOKUP(D4336,'B-Business Capability'!B:H,5,FALSE)</f>
        <v>Sales</v>
      </c>
      <c r="F4336" t="str">
        <f>VLOOKUP(D4336,'B-Business Capability'!B:H,6,FALSE)</f>
        <v>Sales Operations</v>
      </c>
      <c r="G4336" t="str">
        <f>VLOOKUP(D4336,'B-Business Capability'!B:H,7,FALSE)</f>
        <v>Customer masterdata governance</v>
      </c>
      <c r="I4336" t="s">
        <v>1743</v>
      </c>
      <c r="J4336" t="s">
        <v>1766</v>
      </c>
      <c r="L4336" t="s">
        <v>205</v>
      </c>
      <c r="M4336" t="str">
        <f>VLOOKUP(L4336,'A-Applications'!B:D,3,FALSE)</f>
        <v>Dunn and Bradstreet (Finance Analytics)</v>
      </c>
      <c r="N4336" t="s">
        <v>53</v>
      </c>
      <c r="O4336" s="42" t="s">
        <v>54</v>
      </c>
      <c r="Q4336" t="str">
        <f>VLOOKUP(KamstrupData[[#This Row],[IdLevel123]],'B-Business Capability'!B:L,10,FALSE)</f>
        <v>N/A</v>
      </c>
      <c r="R4336">
        <f>VLOOKUP(KamstrupData[[#This Row],[IdLevel123]],'B-Business Capability'!B:L,11,FALSE)</f>
        <v>0</v>
      </c>
      <c r="U4336" t="str">
        <f>_xlfn.CONCAT(KamstrupData[[#This Row],[CountryCode]],"_",KamstrupData[[#This Row],[Business Area]],"_",KamstrupData[[#This Row],[DepartmentTeam]])</f>
        <v>FR10_FR_Finance_</v>
      </c>
      <c r="V4336" t="str">
        <f>VLOOKUP(KamstrupData[[#This Row],[ORG_Concat]],'O-Organization'!F:H,3,FALSE)</f>
        <v>11070_FR10_Finance_FR_Finance_</v>
      </c>
    </row>
    <row r="4337" spans="4:22">
      <c r="D4337" t="s">
        <v>68</v>
      </c>
      <c r="E4337" t="str">
        <f>VLOOKUP(D4337,'B-Business Capability'!B:H,5,FALSE)</f>
        <v>Finance</v>
      </c>
      <c r="F4337" t="str">
        <f>VLOOKUP(D4337,'B-Business Capability'!B:H,6,FALSE)</f>
        <v>Settlements &amp; Payments</v>
      </c>
      <c r="G4337" t="str">
        <f>VLOOKUP(D4337,'B-Business Capability'!B:H,7,FALSE)</f>
        <v>Account Payables</v>
      </c>
      <c r="I4337" t="s">
        <v>1743</v>
      </c>
      <c r="J4337" t="s">
        <v>1766</v>
      </c>
      <c r="L4337" t="s">
        <v>71</v>
      </c>
      <c r="M4337" t="str">
        <f>VLOOKUP(L4337,'A-Applications'!B:D,3,FALSE)</f>
        <v>VIES</v>
      </c>
      <c r="N4337" t="s">
        <v>53</v>
      </c>
      <c r="O4337" s="42" t="s">
        <v>62</v>
      </c>
      <c r="P4337" t="s">
        <v>70</v>
      </c>
      <c r="Q4337" t="str">
        <f>VLOOKUP(KamstrupData[[#This Row],[IdLevel123]],'B-Business Capability'!B:L,10,FALSE)</f>
        <v>Procure-to-Pay (P2P)</v>
      </c>
      <c r="R4337">
        <f>VLOOKUP(KamstrupData[[#This Row],[IdLevel123]],'B-Business Capability'!B:L,11,FALSE)</f>
        <v>500</v>
      </c>
      <c r="U4337" t="str">
        <f>_xlfn.CONCAT(KamstrupData[[#This Row],[CountryCode]],"_",KamstrupData[[#This Row],[Business Area]],"_",KamstrupData[[#This Row],[DepartmentTeam]])</f>
        <v>FR10_FR_Finance_</v>
      </c>
      <c r="V4337" t="str">
        <f>VLOOKUP(KamstrupData[[#This Row],[ORG_Concat]],'O-Organization'!F:H,3,FALSE)</f>
        <v>11070_FR10_Finance_FR_Finance_</v>
      </c>
    </row>
    <row r="4338" spans="4:22">
      <c r="D4338" s="28" t="s">
        <v>68</v>
      </c>
      <c r="E4338" t="str">
        <f>VLOOKUP(D4338,'B-Business Capability'!B:H,5,FALSE)</f>
        <v>Finance</v>
      </c>
      <c r="F4338" t="str">
        <f>VLOOKUP(D4338,'B-Business Capability'!B:H,6,FALSE)</f>
        <v>Settlements &amp; Payments</v>
      </c>
      <c r="G4338" t="str">
        <f>VLOOKUP(D4338,'B-Business Capability'!B:H,7,FALSE)</f>
        <v>Account Payables</v>
      </c>
      <c r="I4338" t="s">
        <v>1743</v>
      </c>
      <c r="J4338" t="s">
        <v>1766</v>
      </c>
      <c r="L4338" t="s">
        <v>71</v>
      </c>
      <c r="M4338" t="str">
        <f>VLOOKUP(L4338,'A-Applications'!B:D,3,FALSE)</f>
        <v>VIES</v>
      </c>
      <c r="N4338" t="s">
        <v>53</v>
      </c>
      <c r="O4338" s="42" t="s">
        <v>62</v>
      </c>
      <c r="P4338" t="s">
        <v>70</v>
      </c>
      <c r="Q4338" t="str">
        <f>VLOOKUP(KamstrupData[[#This Row],[IdLevel123]],'B-Business Capability'!B:L,10,FALSE)</f>
        <v>Procure-to-Pay (P2P)</v>
      </c>
      <c r="R4338">
        <f>VLOOKUP(KamstrupData[[#This Row],[IdLevel123]],'B-Business Capability'!B:L,11,FALSE)</f>
        <v>500</v>
      </c>
      <c r="U4338" t="str">
        <f>_xlfn.CONCAT(KamstrupData[[#This Row],[CountryCode]],"_",KamstrupData[[#This Row],[Business Area]],"_",KamstrupData[[#This Row],[DepartmentTeam]])</f>
        <v>FR10_FR_Finance_</v>
      </c>
      <c r="V4338" t="str">
        <f>VLOOKUP(KamstrupData[[#This Row],[ORG_Concat]],'O-Organization'!F:H,3,FALSE)</f>
        <v>11070_FR10_Finance_FR_Finance_</v>
      </c>
    </row>
    <row r="4339" spans="4:22">
      <c r="D4339" t="s">
        <v>72</v>
      </c>
      <c r="E4339" t="str">
        <f>VLOOKUP(D4339,'B-Business Capability'!B:H,5,FALSE)</f>
        <v>Finance</v>
      </c>
      <c r="F4339" t="str">
        <f>VLOOKUP(D4339,'B-Business Capability'!B:H,6,FALSE)</f>
        <v>Accounting</v>
      </c>
      <c r="G4339" t="str">
        <f>VLOOKUP(D4339,'B-Business Capability'!B:H,7,FALSE)</f>
        <v>Accounts Recievabel</v>
      </c>
      <c r="I4339" t="s">
        <v>1743</v>
      </c>
      <c r="J4339" t="s">
        <v>1766</v>
      </c>
      <c r="L4339" t="s">
        <v>71</v>
      </c>
      <c r="M4339" t="str">
        <f>VLOOKUP(L4339,'A-Applications'!B:D,3,FALSE)</f>
        <v>VIES</v>
      </c>
      <c r="N4339" t="s">
        <v>53</v>
      </c>
      <c r="O4339" s="42" t="s">
        <v>62</v>
      </c>
      <c r="P4339" t="s">
        <v>73</v>
      </c>
      <c r="Q4339" t="str">
        <f>VLOOKUP(KamstrupData[[#This Row],[IdLevel123]],'B-Business Capability'!B:L,10,FALSE)</f>
        <v>N/A</v>
      </c>
      <c r="R4339">
        <f>VLOOKUP(KamstrupData[[#This Row],[IdLevel123]],'B-Business Capability'!B:L,11,FALSE)</f>
        <v>0</v>
      </c>
      <c r="U4339" t="str">
        <f>_xlfn.CONCAT(KamstrupData[[#This Row],[CountryCode]],"_",KamstrupData[[#This Row],[Business Area]],"_",KamstrupData[[#This Row],[DepartmentTeam]])</f>
        <v>FR10_FR_Finance_</v>
      </c>
      <c r="V4339" t="str">
        <f>VLOOKUP(KamstrupData[[#This Row],[ORG_Concat]],'O-Organization'!F:H,3,FALSE)</f>
        <v>11070_FR10_Finance_FR_Finance_</v>
      </c>
    </row>
    <row r="4340" spans="4:22">
      <c r="D4340" s="28" t="s">
        <v>72</v>
      </c>
      <c r="E4340" t="str">
        <f>VLOOKUP(D4340,'B-Business Capability'!B:H,5,FALSE)</f>
        <v>Finance</v>
      </c>
      <c r="F4340" t="str">
        <f>VLOOKUP(D4340,'B-Business Capability'!B:H,6,FALSE)</f>
        <v>Accounting</v>
      </c>
      <c r="G4340" t="str">
        <f>VLOOKUP(D4340,'B-Business Capability'!B:H,7,FALSE)</f>
        <v>Accounts Recievabel</v>
      </c>
      <c r="I4340" t="s">
        <v>1743</v>
      </c>
      <c r="J4340" t="s">
        <v>1766</v>
      </c>
      <c r="L4340" t="s">
        <v>71</v>
      </c>
      <c r="M4340" t="str">
        <f>VLOOKUP(L4340,'A-Applications'!B:D,3,FALSE)</f>
        <v>VIES</v>
      </c>
      <c r="N4340" t="s">
        <v>53</v>
      </c>
      <c r="O4340" s="42" t="s">
        <v>62</v>
      </c>
      <c r="P4340" t="s">
        <v>73</v>
      </c>
      <c r="Q4340" t="str">
        <f>VLOOKUP(KamstrupData[[#This Row],[IdLevel123]],'B-Business Capability'!B:L,10,FALSE)</f>
        <v>N/A</v>
      </c>
      <c r="R4340">
        <f>VLOOKUP(KamstrupData[[#This Row],[IdLevel123]],'B-Business Capability'!B:L,11,FALSE)</f>
        <v>0</v>
      </c>
      <c r="U4340" t="str">
        <f>_xlfn.CONCAT(KamstrupData[[#This Row],[CountryCode]],"_",KamstrupData[[#This Row],[Business Area]],"_",KamstrupData[[#This Row],[DepartmentTeam]])</f>
        <v>FR10_FR_Finance_</v>
      </c>
      <c r="V4340" t="str">
        <f>VLOOKUP(KamstrupData[[#This Row],[ORG_Concat]],'O-Organization'!F:H,3,FALSE)</f>
        <v>11070_FR10_Finance_FR_Finance_</v>
      </c>
    </row>
    <row r="4341" spans="4:22">
      <c r="D4341" s="28" t="s">
        <v>95</v>
      </c>
      <c r="E4341" t="str">
        <f>VLOOKUP(D4341,'B-Business Capability'!B:H,5,FALSE)</f>
        <v>Not mapped to capability</v>
      </c>
      <c r="F4341">
        <f>VLOOKUP(D4341,'B-Business Capability'!B:H,6,FALSE)</f>
        <v>0</v>
      </c>
      <c r="G4341">
        <f>VLOOKUP(D4341,'B-Business Capability'!B:H,7,FALSE)</f>
        <v>0</v>
      </c>
      <c r="I4341" t="s">
        <v>1743</v>
      </c>
      <c r="J4341" t="s">
        <v>1766</v>
      </c>
      <c r="L4341" t="s">
        <v>207</v>
      </c>
      <c r="M4341" t="str">
        <f>VLOOKUP(L4341,'A-Applications'!B:D,3,FALSE)</f>
        <v>Adobe Acrobat</v>
      </c>
      <c r="N4341" t="s">
        <v>53</v>
      </c>
      <c r="O4341" s="42" t="s">
        <v>66</v>
      </c>
      <c r="Q4341" t="str">
        <f>VLOOKUP(KamstrupData[[#This Row],[IdLevel123]],'B-Business Capability'!B:L,10,FALSE)</f>
        <v>N/A</v>
      </c>
      <c r="R4341">
        <f>VLOOKUP(KamstrupData[[#This Row],[IdLevel123]],'B-Business Capability'!B:L,11,FALSE)</f>
        <v>0</v>
      </c>
      <c r="U4341" t="str">
        <f>_xlfn.CONCAT(KamstrupData[[#This Row],[CountryCode]],"_",KamstrupData[[#This Row],[Business Area]],"_",KamstrupData[[#This Row],[DepartmentTeam]])</f>
        <v>FR10_FR_Finance_</v>
      </c>
      <c r="V4341" t="str">
        <f>VLOOKUP(KamstrupData[[#This Row],[ORG_Concat]],'O-Organization'!F:H,3,FALSE)</f>
        <v>11070_FR10_Finance_FR_Finance_</v>
      </c>
    </row>
    <row r="4342" spans="4:22">
      <c r="D4342" s="28" t="s">
        <v>779</v>
      </c>
      <c r="E4342" t="str">
        <f>VLOOKUP(D4342,'B-Business Capability'!B:H,5,FALSE)</f>
        <v>Finance</v>
      </c>
      <c r="F4342" t="str">
        <f>VLOOKUP(D4342,'B-Business Capability'!B:H,6,FALSE)</f>
        <v>Accounting</v>
      </c>
      <c r="G4342" t="str">
        <f>VLOOKUP(D4342,'B-Business Capability'!B:H,7,FALSE)</f>
        <v>Performance Reporting</v>
      </c>
      <c r="I4342" t="s">
        <v>1743</v>
      </c>
      <c r="J4342" t="s">
        <v>1766</v>
      </c>
      <c r="L4342" t="s">
        <v>149</v>
      </c>
      <c r="M4342" t="str">
        <f>VLOOKUP(L4342,'A-Applications'!B:D,3,FALSE)</f>
        <v>SAP Analytics Cloud</v>
      </c>
      <c r="N4342" t="s">
        <v>147</v>
      </c>
      <c r="O4342" s="42" t="s">
        <v>66</v>
      </c>
      <c r="P4342" t="s">
        <v>43</v>
      </c>
      <c r="Q4342" t="str">
        <f>VLOOKUP(KamstrupData[[#This Row],[IdLevel123]],'B-Business Capability'!B:L,10,FALSE)</f>
        <v>N/A</v>
      </c>
      <c r="R4342">
        <f>VLOOKUP(KamstrupData[[#This Row],[IdLevel123]],'B-Business Capability'!B:L,11,FALSE)</f>
        <v>0</v>
      </c>
      <c r="U4342" t="str">
        <f>_xlfn.CONCAT(KamstrupData[[#This Row],[CountryCode]],"_",KamstrupData[[#This Row],[Business Area]],"_",KamstrupData[[#This Row],[DepartmentTeam]])</f>
        <v>FR10_FR_Finance_</v>
      </c>
      <c r="V4342" t="str">
        <f>VLOOKUP(KamstrupData[[#This Row],[ORG_Concat]],'O-Organization'!F:H,3,FALSE)</f>
        <v>11070_FR10_Finance_FR_Finance_</v>
      </c>
    </row>
    <row r="4343" spans="4:22">
      <c r="D4343" s="28" t="s">
        <v>660</v>
      </c>
      <c r="E4343" t="str">
        <f>VLOOKUP(D4343,'B-Business Capability'!B:H,5,FALSE)</f>
        <v>Finance</v>
      </c>
      <c r="F4343" t="str">
        <f>VLOOKUP(D4343,'B-Business Capability'!B:H,6,FALSE)</f>
        <v>Financial Planning &amp; Analysis</v>
      </c>
      <c r="G4343" t="str">
        <f>VLOOKUP(D4343,'B-Business Capability'!B:H,7,FALSE)</f>
        <v>Business Planning</v>
      </c>
      <c r="I4343" t="s">
        <v>1743</v>
      </c>
      <c r="J4343" t="s">
        <v>1766</v>
      </c>
      <c r="L4343" t="s">
        <v>149</v>
      </c>
      <c r="M4343" t="str">
        <f>VLOOKUP(L4343,'A-Applications'!B:D,3,FALSE)</f>
        <v>SAP Analytics Cloud</v>
      </c>
      <c r="N4343" t="s">
        <v>147</v>
      </c>
      <c r="O4343" s="42" t="s">
        <v>66</v>
      </c>
      <c r="P4343" t="s">
        <v>67</v>
      </c>
      <c r="Q4343" t="str">
        <f>VLOOKUP(KamstrupData[[#This Row],[IdLevel123]],'B-Business Capability'!B:L,10,FALSE)</f>
        <v>N/A</v>
      </c>
      <c r="R4343">
        <f>VLOOKUP(KamstrupData[[#This Row],[IdLevel123]],'B-Business Capability'!B:L,11,FALSE)</f>
        <v>0</v>
      </c>
      <c r="U4343" t="str">
        <f>_xlfn.CONCAT(KamstrupData[[#This Row],[CountryCode]],"_",KamstrupData[[#This Row],[Business Area]],"_",KamstrupData[[#This Row],[DepartmentTeam]])</f>
        <v>FR10_FR_Finance_</v>
      </c>
      <c r="V4343" t="str">
        <f>VLOOKUP(KamstrupData[[#This Row],[ORG_Concat]],'O-Organization'!F:H,3,FALSE)</f>
        <v>11070_FR10_Finance_FR_Finance_</v>
      </c>
    </row>
    <row r="4344" spans="4:22">
      <c r="D4344" s="28" t="s">
        <v>63</v>
      </c>
      <c r="E4344" t="str">
        <f>VLOOKUP(D4344,'B-Business Capability'!B:H,5,FALSE)</f>
        <v>Finance</v>
      </c>
      <c r="F4344" t="str">
        <f>VLOOKUP(D4344,'B-Business Capability'!B:H,6,FALSE)</f>
        <v>Financial Planning &amp; Analysis</v>
      </c>
      <c r="G4344" t="str">
        <f>VLOOKUP(D4344,'B-Business Capability'!B:H,7,FALSE)</f>
        <v>Cost Accounting_Plan</v>
      </c>
      <c r="I4344" t="s">
        <v>1743</v>
      </c>
      <c r="J4344" t="s">
        <v>1766</v>
      </c>
      <c r="L4344" t="s">
        <v>149</v>
      </c>
      <c r="M4344" t="str">
        <f>VLOOKUP(L4344,'A-Applications'!B:D,3,FALSE)</f>
        <v>SAP Analytics Cloud</v>
      </c>
      <c r="N4344" t="s">
        <v>147</v>
      </c>
      <c r="O4344" s="42" t="s">
        <v>66</v>
      </c>
      <c r="P4344" t="s">
        <v>67</v>
      </c>
      <c r="Q4344" t="str">
        <f>VLOOKUP(KamstrupData[[#This Row],[IdLevel123]],'B-Business Capability'!B:L,10,FALSE)</f>
        <v>N/A</v>
      </c>
      <c r="R4344">
        <f>VLOOKUP(KamstrupData[[#This Row],[IdLevel123]],'B-Business Capability'!B:L,11,FALSE)</f>
        <v>0</v>
      </c>
      <c r="U4344" t="str">
        <f>_xlfn.CONCAT(KamstrupData[[#This Row],[CountryCode]],"_",KamstrupData[[#This Row],[Business Area]],"_",KamstrupData[[#This Row],[DepartmentTeam]])</f>
        <v>FR10_FR_Finance_</v>
      </c>
      <c r="V4344" t="str">
        <f>VLOOKUP(KamstrupData[[#This Row],[ORG_Concat]],'O-Organization'!F:H,3,FALSE)</f>
        <v>11070_FR10_Finance_FR_Finance_</v>
      </c>
    </row>
    <row r="4345" spans="4:22">
      <c r="D4345" s="28" t="s">
        <v>104</v>
      </c>
      <c r="E4345" t="str">
        <f>VLOOKUP(D4345,'B-Business Capability'!B:H,5,FALSE)</f>
        <v>Finance</v>
      </c>
      <c r="F4345" t="str">
        <f>VLOOKUP(D4345,'B-Business Capability'!B:H,6,FALSE)</f>
        <v>Financial Planning &amp; Analysis</v>
      </c>
      <c r="G4345" t="str">
        <f>VLOOKUP(D4345,'B-Business Capability'!B:H,7,FALSE)</f>
        <v>Forecasting</v>
      </c>
      <c r="I4345" t="s">
        <v>1743</v>
      </c>
      <c r="J4345" t="s">
        <v>1766</v>
      </c>
      <c r="L4345" t="s">
        <v>149</v>
      </c>
      <c r="M4345" t="str">
        <f>VLOOKUP(L4345,'A-Applications'!B:D,3,FALSE)</f>
        <v>SAP Analytics Cloud</v>
      </c>
      <c r="N4345" t="s">
        <v>147</v>
      </c>
      <c r="O4345" s="42" t="s">
        <v>66</v>
      </c>
      <c r="P4345" t="s">
        <v>67</v>
      </c>
      <c r="Q4345" t="str">
        <f>VLOOKUP(KamstrupData[[#This Row],[IdLevel123]],'B-Business Capability'!B:L,10,FALSE)</f>
        <v>N/A</v>
      </c>
      <c r="R4345">
        <f>VLOOKUP(KamstrupData[[#This Row],[IdLevel123]],'B-Business Capability'!B:L,11,FALSE)</f>
        <v>0</v>
      </c>
      <c r="U4345" t="str">
        <f>_xlfn.CONCAT(KamstrupData[[#This Row],[CountryCode]],"_",KamstrupData[[#This Row],[Business Area]],"_",KamstrupData[[#This Row],[DepartmentTeam]])</f>
        <v>FR10_FR_Finance_</v>
      </c>
      <c r="V4345" t="str">
        <f>VLOOKUP(KamstrupData[[#This Row],[ORG_Concat]],'O-Organization'!F:H,3,FALSE)</f>
        <v>11070_FR10_Finance_FR_Finance_</v>
      </c>
    </row>
    <row r="4346" spans="4:22">
      <c r="D4346" s="28" t="s">
        <v>95</v>
      </c>
      <c r="E4346" t="str">
        <f>VLOOKUP(D4346,'B-Business Capability'!B:H,5,FALSE)</f>
        <v>Not mapped to capability</v>
      </c>
      <c r="F4346">
        <f>VLOOKUP(D4346,'B-Business Capability'!B:H,6,FALSE)</f>
        <v>0</v>
      </c>
      <c r="G4346">
        <f>VLOOKUP(D4346,'B-Business Capability'!B:H,7,FALSE)</f>
        <v>0</v>
      </c>
      <c r="I4346" t="s">
        <v>1743</v>
      </c>
      <c r="J4346" t="s">
        <v>1766</v>
      </c>
      <c r="L4346" t="s">
        <v>459</v>
      </c>
      <c r="M4346" t="str">
        <f>VLOOKUP(L4346,'A-Applications'!B:D,3,FALSE)</f>
        <v>Cisco VPN</v>
      </c>
      <c r="N4346" t="s">
        <v>53</v>
      </c>
      <c r="O4346" s="42" t="s">
        <v>66</v>
      </c>
      <c r="Q4346" t="str">
        <f>VLOOKUP(KamstrupData[[#This Row],[IdLevel123]],'B-Business Capability'!B:L,10,FALSE)</f>
        <v>N/A</v>
      </c>
      <c r="R4346">
        <f>VLOOKUP(KamstrupData[[#This Row],[IdLevel123]],'B-Business Capability'!B:L,11,FALSE)</f>
        <v>0</v>
      </c>
      <c r="U4346" t="str">
        <f>_xlfn.CONCAT(KamstrupData[[#This Row],[CountryCode]],"_",KamstrupData[[#This Row],[Business Area]],"_",KamstrupData[[#This Row],[DepartmentTeam]])</f>
        <v>FR10_FR_Finance_</v>
      </c>
      <c r="V4346" t="str">
        <f>VLOOKUP(KamstrupData[[#This Row],[ORG_Concat]],'O-Organization'!F:H,3,FALSE)</f>
        <v>11070_FR10_Finance_FR_Finance_</v>
      </c>
    </row>
    <row r="4347" spans="4:22">
      <c r="D4347" s="28" t="s">
        <v>190</v>
      </c>
      <c r="E4347" t="str">
        <f>VLOOKUP(D4347,'B-Business Capability'!B:H,5,FALSE)</f>
        <v>Sales</v>
      </c>
      <c r="F4347" t="str">
        <f>VLOOKUP(D4347,'B-Business Capability'!B:H,6,FALSE)</f>
        <v>Sales Operations</v>
      </c>
      <c r="G4347">
        <f>VLOOKUP(D4347,'B-Business Capability'!B:H,7,FALSE)</f>
        <v>0</v>
      </c>
      <c r="I4347" t="s">
        <v>1743</v>
      </c>
      <c r="J4347" t="s">
        <v>1767</v>
      </c>
      <c r="K4347" t="s">
        <v>1275</v>
      </c>
      <c r="L4347" t="s">
        <v>65</v>
      </c>
      <c r="M4347" t="str">
        <f>VLOOKUP(L4347,'A-Applications'!B:D,3,FALSE)</f>
        <v>IFS ERP</v>
      </c>
      <c r="N4347" t="s">
        <v>53</v>
      </c>
      <c r="O4347" s="42" t="s">
        <v>66</v>
      </c>
      <c r="P4347" t="s">
        <v>191</v>
      </c>
      <c r="Q4347" t="str">
        <f>VLOOKUP(KamstrupData[[#This Row],[IdLevel123]],'B-Business Capability'!B:L,10,FALSE)</f>
        <v>Order-to-Cash (O2C)</v>
      </c>
      <c r="R4347">
        <f>VLOOKUP(KamstrupData[[#This Row],[IdLevel123]],'B-Business Capability'!B:L,11,FALSE)</f>
        <v>111</v>
      </c>
      <c r="U4347" t="str">
        <f>_xlfn.CONCAT(KamstrupData[[#This Row],[CountryCode]],"_",KamstrupData[[#This Row],[Business Area]],"_",KamstrupData[[#This Row],[DepartmentTeam]])</f>
        <v>FR10_FR_Sales &amp; Marketing_Sales</v>
      </c>
      <c r="V4347" t="str">
        <f>VLOOKUP(KamstrupData[[#This Row],[ORG_Concat]],'O-Organization'!F:H,3,FALSE)</f>
        <v>11012_FR10_Sales &amp; Marketing_FR_Sales &amp; Marketing_Sales</v>
      </c>
    </row>
    <row r="4348" spans="4:22">
      <c r="D4348" s="28" t="s">
        <v>192</v>
      </c>
      <c r="E4348" t="str">
        <f>VLOOKUP(D4348,'B-Business Capability'!B:H,5,FALSE)</f>
        <v>Sales</v>
      </c>
      <c r="F4348" t="str">
        <f>VLOOKUP(D4348,'B-Business Capability'!B:H,6,FALSE)</f>
        <v>Sales Execution and Customer Engagement</v>
      </c>
      <c r="G4348">
        <f>VLOOKUP(D4348,'B-Business Capability'!B:H,7,FALSE)</f>
        <v>0</v>
      </c>
      <c r="I4348" t="s">
        <v>1743</v>
      </c>
      <c r="J4348" t="s">
        <v>1767</v>
      </c>
      <c r="K4348" t="s">
        <v>1275</v>
      </c>
      <c r="L4348" t="s">
        <v>65</v>
      </c>
      <c r="M4348" t="str">
        <f>VLOOKUP(L4348,'A-Applications'!B:D,3,FALSE)</f>
        <v>IFS ERP</v>
      </c>
      <c r="N4348" t="s">
        <v>53</v>
      </c>
      <c r="O4348" s="42" t="s">
        <v>66</v>
      </c>
      <c r="P4348" t="s">
        <v>191</v>
      </c>
      <c r="Q4348" t="str">
        <f>VLOOKUP(KamstrupData[[#This Row],[IdLevel123]],'B-Business Capability'!B:L,10,FALSE)</f>
        <v>Order-to-Cash (O2C)</v>
      </c>
      <c r="R4348">
        <f>VLOOKUP(KamstrupData[[#This Row],[IdLevel123]],'B-Business Capability'!B:L,11,FALSE)</f>
        <v>500</v>
      </c>
      <c r="U4348" t="str">
        <f>_xlfn.CONCAT(KamstrupData[[#This Row],[CountryCode]],"_",KamstrupData[[#This Row],[Business Area]],"_",KamstrupData[[#This Row],[DepartmentTeam]])</f>
        <v>FR10_FR_Sales &amp; Marketing_Sales</v>
      </c>
      <c r="V4348" t="str">
        <f>VLOOKUP(KamstrupData[[#This Row],[ORG_Concat]],'O-Organization'!F:H,3,FALSE)</f>
        <v>11012_FR10_Sales &amp; Marketing_FR_Sales &amp; Marketing_Sales</v>
      </c>
    </row>
    <row r="4349" spans="4:22">
      <c r="D4349" s="28" t="s">
        <v>193</v>
      </c>
      <c r="E4349" t="str">
        <f>VLOOKUP(D4349,'B-Business Capability'!B:H,5,FALSE)</f>
        <v>Sales</v>
      </c>
      <c r="F4349" t="str">
        <f>VLOOKUP(D4349,'B-Business Capability'!B:H,6,FALSE)</f>
        <v>Quotation, Order, and Contract Management</v>
      </c>
      <c r="G4349">
        <f>VLOOKUP(D4349,'B-Business Capability'!B:H,7,FALSE)</f>
        <v>0</v>
      </c>
      <c r="I4349" t="s">
        <v>1743</v>
      </c>
      <c r="J4349" t="s">
        <v>1767</v>
      </c>
      <c r="K4349" t="s">
        <v>1275</v>
      </c>
      <c r="L4349" t="s">
        <v>65</v>
      </c>
      <c r="M4349" t="str">
        <f>VLOOKUP(L4349,'A-Applications'!B:D,3,FALSE)</f>
        <v>IFS ERP</v>
      </c>
      <c r="N4349" t="s">
        <v>53</v>
      </c>
      <c r="O4349" s="42" t="s">
        <v>66</v>
      </c>
      <c r="P4349" t="s">
        <v>191</v>
      </c>
      <c r="Q4349" t="str">
        <f>VLOOKUP(KamstrupData[[#This Row],[IdLevel123]],'B-Business Capability'!B:L,10,FALSE)</f>
        <v>Order-to-Cash (O2C)</v>
      </c>
      <c r="R4349">
        <f>VLOOKUP(KamstrupData[[#This Row],[IdLevel123]],'B-Business Capability'!B:L,11,FALSE)</f>
        <v>100</v>
      </c>
      <c r="U4349" t="str">
        <f>_xlfn.CONCAT(KamstrupData[[#This Row],[CountryCode]],"_",KamstrupData[[#This Row],[Business Area]],"_",KamstrupData[[#This Row],[DepartmentTeam]])</f>
        <v>FR10_FR_Sales &amp; Marketing_Sales</v>
      </c>
      <c r="V4349" t="str">
        <f>VLOOKUP(KamstrupData[[#This Row],[ORG_Concat]],'O-Organization'!F:H,3,FALSE)</f>
        <v>11012_FR10_Sales &amp; Marketing_FR_Sales &amp; Marketing_Sales</v>
      </c>
    </row>
    <row r="4350" spans="4:22">
      <c r="D4350" s="28" t="s">
        <v>194</v>
      </c>
      <c r="E4350" t="str">
        <f>VLOOKUP(D4350,'B-Business Capability'!B:H,5,FALSE)</f>
        <v>Sales</v>
      </c>
      <c r="F4350" t="str">
        <f>VLOOKUP(D4350,'B-Business Capability'!B:H,6,FALSE)</f>
        <v>Sales Management of Indirect Sales</v>
      </c>
      <c r="G4350">
        <f>VLOOKUP(D4350,'B-Business Capability'!B:H,7,FALSE)</f>
        <v>0</v>
      </c>
      <c r="I4350" t="s">
        <v>1743</v>
      </c>
      <c r="J4350" t="s">
        <v>1767</v>
      </c>
      <c r="K4350" t="s">
        <v>1275</v>
      </c>
      <c r="L4350" t="s">
        <v>65</v>
      </c>
      <c r="M4350" t="str">
        <f>VLOOKUP(L4350,'A-Applications'!B:D,3,FALSE)</f>
        <v>IFS ERP</v>
      </c>
      <c r="N4350" t="s">
        <v>53</v>
      </c>
      <c r="O4350" s="42" t="s">
        <v>66</v>
      </c>
      <c r="P4350" t="s">
        <v>191</v>
      </c>
      <c r="Q4350" t="str">
        <f>VLOOKUP(KamstrupData[[#This Row],[IdLevel123]],'B-Business Capability'!B:L,10,FALSE)</f>
        <v>N/A</v>
      </c>
      <c r="R4350">
        <f>VLOOKUP(KamstrupData[[#This Row],[IdLevel123]],'B-Business Capability'!B:L,11,FALSE)</f>
        <v>0</v>
      </c>
      <c r="U4350" t="str">
        <f>_xlfn.CONCAT(KamstrupData[[#This Row],[CountryCode]],"_",KamstrupData[[#This Row],[Business Area]],"_",KamstrupData[[#This Row],[DepartmentTeam]])</f>
        <v>FR10_FR_Sales &amp; Marketing_Sales</v>
      </c>
      <c r="V4350" t="str">
        <f>VLOOKUP(KamstrupData[[#This Row],[ORG_Concat]],'O-Organization'!F:H,3,FALSE)</f>
        <v>11012_FR10_Sales &amp; Marketing_FR_Sales &amp; Marketing_Sales</v>
      </c>
    </row>
    <row r="4351" spans="4:22">
      <c r="D4351" s="28" t="s">
        <v>190</v>
      </c>
      <c r="E4351" t="str">
        <f>VLOOKUP(D4351,'B-Business Capability'!B:H,5,FALSE)</f>
        <v>Sales</v>
      </c>
      <c r="F4351" t="str">
        <f>VLOOKUP(D4351,'B-Business Capability'!B:H,6,FALSE)</f>
        <v>Sales Operations</v>
      </c>
      <c r="G4351">
        <f>VLOOKUP(D4351,'B-Business Capability'!B:H,7,FALSE)</f>
        <v>0</v>
      </c>
      <c r="I4351" t="s">
        <v>1743</v>
      </c>
      <c r="J4351" t="s">
        <v>1767</v>
      </c>
      <c r="K4351" t="s">
        <v>1768</v>
      </c>
      <c r="L4351" t="s">
        <v>65</v>
      </c>
      <c r="M4351" t="str">
        <f>VLOOKUP(L4351,'A-Applications'!B:D,3,FALSE)</f>
        <v>IFS ERP</v>
      </c>
      <c r="N4351" t="s">
        <v>53</v>
      </c>
      <c r="O4351" s="42" t="s">
        <v>66</v>
      </c>
      <c r="P4351" t="s">
        <v>191</v>
      </c>
      <c r="Q4351" t="str">
        <f>VLOOKUP(KamstrupData[[#This Row],[IdLevel123]],'B-Business Capability'!B:L,10,FALSE)</f>
        <v>Order-to-Cash (O2C)</v>
      </c>
      <c r="R4351">
        <f>VLOOKUP(KamstrupData[[#This Row],[IdLevel123]],'B-Business Capability'!B:L,11,FALSE)</f>
        <v>111</v>
      </c>
      <c r="U4351" t="str">
        <f>_xlfn.CONCAT(KamstrupData[[#This Row],[CountryCode]],"_",KamstrupData[[#This Row],[Business Area]],"_",KamstrupData[[#This Row],[DepartmentTeam]])</f>
        <v>FR10_FR_Sales &amp; Marketing_Internal Sales</v>
      </c>
      <c r="V4351" t="str">
        <f>VLOOKUP(KamstrupData[[#This Row],[ORG_Concat]],'O-Organization'!F:H,3,FALSE)</f>
        <v>11010_FR10_Sales &amp; Marketing_FR_Sales &amp; Marketing_Internal Sales</v>
      </c>
    </row>
    <row r="4352" spans="4:22">
      <c r="D4352" s="28" t="s">
        <v>192</v>
      </c>
      <c r="E4352" t="str">
        <f>VLOOKUP(D4352,'B-Business Capability'!B:H,5,FALSE)</f>
        <v>Sales</v>
      </c>
      <c r="F4352" t="str">
        <f>VLOOKUP(D4352,'B-Business Capability'!B:H,6,FALSE)</f>
        <v>Sales Execution and Customer Engagement</v>
      </c>
      <c r="G4352">
        <f>VLOOKUP(D4352,'B-Business Capability'!B:H,7,FALSE)</f>
        <v>0</v>
      </c>
      <c r="I4352" t="s">
        <v>1743</v>
      </c>
      <c r="J4352" t="s">
        <v>1767</v>
      </c>
      <c r="K4352" t="s">
        <v>1768</v>
      </c>
      <c r="L4352" t="s">
        <v>65</v>
      </c>
      <c r="M4352" t="str">
        <f>VLOOKUP(L4352,'A-Applications'!B:D,3,FALSE)</f>
        <v>IFS ERP</v>
      </c>
      <c r="N4352" t="s">
        <v>53</v>
      </c>
      <c r="O4352" s="42" t="s">
        <v>66</v>
      </c>
      <c r="P4352" t="s">
        <v>191</v>
      </c>
      <c r="Q4352" t="str">
        <f>VLOOKUP(KamstrupData[[#This Row],[IdLevel123]],'B-Business Capability'!B:L,10,FALSE)</f>
        <v>Order-to-Cash (O2C)</v>
      </c>
      <c r="R4352">
        <f>VLOOKUP(KamstrupData[[#This Row],[IdLevel123]],'B-Business Capability'!B:L,11,FALSE)</f>
        <v>500</v>
      </c>
      <c r="U4352" t="str">
        <f>_xlfn.CONCAT(KamstrupData[[#This Row],[CountryCode]],"_",KamstrupData[[#This Row],[Business Area]],"_",KamstrupData[[#This Row],[DepartmentTeam]])</f>
        <v>FR10_FR_Sales &amp; Marketing_Internal Sales</v>
      </c>
      <c r="V4352" t="str">
        <f>VLOOKUP(KamstrupData[[#This Row],[ORG_Concat]],'O-Organization'!F:H,3,FALSE)</f>
        <v>11010_FR10_Sales &amp; Marketing_FR_Sales &amp; Marketing_Internal Sales</v>
      </c>
    </row>
    <row r="4353" spans="4:22">
      <c r="D4353" s="28" t="s">
        <v>193</v>
      </c>
      <c r="E4353" t="str">
        <f>VLOOKUP(D4353,'B-Business Capability'!B:H,5,FALSE)</f>
        <v>Sales</v>
      </c>
      <c r="F4353" t="str">
        <f>VLOOKUP(D4353,'B-Business Capability'!B:H,6,FALSE)</f>
        <v>Quotation, Order, and Contract Management</v>
      </c>
      <c r="G4353">
        <f>VLOOKUP(D4353,'B-Business Capability'!B:H,7,FALSE)</f>
        <v>0</v>
      </c>
      <c r="I4353" t="s">
        <v>1743</v>
      </c>
      <c r="J4353" t="s">
        <v>1767</v>
      </c>
      <c r="K4353" t="s">
        <v>1768</v>
      </c>
      <c r="L4353" t="s">
        <v>65</v>
      </c>
      <c r="M4353" t="str">
        <f>VLOOKUP(L4353,'A-Applications'!B:D,3,FALSE)</f>
        <v>IFS ERP</v>
      </c>
      <c r="N4353" t="s">
        <v>53</v>
      </c>
      <c r="O4353" s="42" t="s">
        <v>66</v>
      </c>
      <c r="P4353" t="s">
        <v>191</v>
      </c>
      <c r="Q4353" t="str">
        <f>VLOOKUP(KamstrupData[[#This Row],[IdLevel123]],'B-Business Capability'!B:L,10,FALSE)</f>
        <v>Order-to-Cash (O2C)</v>
      </c>
      <c r="R4353">
        <f>VLOOKUP(KamstrupData[[#This Row],[IdLevel123]],'B-Business Capability'!B:L,11,FALSE)</f>
        <v>100</v>
      </c>
      <c r="U4353" t="str">
        <f>_xlfn.CONCAT(KamstrupData[[#This Row],[CountryCode]],"_",KamstrupData[[#This Row],[Business Area]],"_",KamstrupData[[#This Row],[DepartmentTeam]])</f>
        <v>FR10_FR_Sales &amp; Marketing_Internal Sales</v>
      </c>
      <c r="V4353" t="str">
        <f>VLOOKUP(KamstrupData[[#This Row],[ORG_Concat]],'O-Organization'!F:H,3,FALSE)</f>
        <v>11010_FR10_Sales &amp; Marketing_FR_Sales &amp; Marketing_Internal Sales</v>
      </c>
    </row>
    <row r="4354" spans="4:22">
      <c r="D4354" s="28" t="s">
        <v>194</v>
      </c>
      <c r="E4354" t="str">
        <f>VLOOKUP(D4354,'B-Business Capability'!B:H,5,FALSE)</f>
        <v>Sales</v>
      </c>
      <c r="F4354" t="str">
        <f>VLOOKUP(D4354,'B-Business Capability'!B:H,6,FALSE)</f>
        <v>Sales Management of Indirect Sales</v>
      </c>
      <c r="G4354">
        <f>VLOOKUP(D4354,'B-Business Capability'!B:H,7,FALSE)</f>
        <v>0</v>
      </c>
      <c r="I4354" t="s">
        <v>1743</v>
      </c>
      <c r="J4354" t="s">
        <v>1767</v>
      </c>
      <c r="K4354" t="s">
        <v>1768</v>
      </c>
      <c r="L4354" t="s">
        <v>65</v>
      </c>
      <c r="M4354" t="str">
        <f>VLOOKUP(L4354,'A-Applications'!B:D,3,FALSE)</f>
        <v>IFS ERP</v>
      </c>
      <c r="N4354" t="s">
        <v>53</v>
      </c>
      <c r="O4354" s="42" t="s">
        <v>66</v>
      </c>
      <c r="P4354" t="s">
        <v>191</v>
      </c>
      <c r="Q4354" t="str">
        <f>VLOOKUP(KamstrupData[[#This Row],[IdLevel123]],'B-Business Capability'!B:L,10,FALSE)</f>
        <v>N/A</v>
      </c>
      <c r="R4354">
        <f>VLOOKUP(KamstrupData[[#This Row],[IdLevel123]],'B-Business Capability'!B:L,11,FALSE)</f>
        <v>0</v>
      </c>
      <c r="U4354" t="str">
        <f>_xlfn.CONCAT(KamstrupData[[#This Row],[CountryCode]],"_",KamstrupData[[#This Row],[Business Area]],"_",KamstrupData[[#This Row],[DepartmentTeam]])</f>
        <v>FR10_FR_Sales &amp; Marketing_Internal Sales</v>
      </c>
      <c r="V4354" t="str">
        <f>VLOOKUP(KamstrupData[[#This Row],[ORG_Concat]],'O-Organization'!F:H,3,FALSE)</f>
        <v>11010_FR10_Sales &amp; Marketing_FR_Sales &amp; Marketing_Internal Sales</v>
      </c>
    </row>
    <row r="4355" spans="4:22">
      <c r="D4355" s="28" t="s">
        <v>78</v>
      </c>
      <c r="E4355" t="str">
        <f>VLOOKUP(D4355,'B-Business Capability'!B:H,5,FALSE)</f>
        <v>Customer Service</v>
      </c>
      <c r="F4355" t="str">
        <f>VLOOKUP(D4355,'B-Business Capability'!B:H,6,FALSE)</f>
        <v>Customer Service and Support</v>
      </c>
      <c r="G4355" t="str">
        <f>VLOOKUP(D4355,'B-Business Capability'!B:H,7,FALSE)</f>
        <v>Service Request Management</v>
      </c>
      <c r="I4355" t="s">
        <v>1743</v>
      </c>
      <c r="J4355" t="s">
        <v>1767</v>
      </c>
      <c r="K4355" t="s">
        <v>1768</v>
      </c>
      <c r="L4355" t="s">
        <v>83</v>
      </c>
      <c r="M4355" t="str">
        <f>VLOOKUP(L4355,'A-Applications'!B:D,3,FALSE)</f>
        <v>Encryption Key Service (EKS)</v>
      </c>
      <c r="N4355" t="s">
        <v>53</v>
      </c>
      <c r="O4355" s="42" t="s">
        <v>54</v>
      </c>
      <c r="Q4355" t="str">
        <f>VLOOKUP(KamstrupData[[#This Row],[IdLevel123]],'B-Business Capability'!B:L,10,FALSE)</f>
        <v>Customer Service and Support</v>
      </c>
      <c r="R4355">
        <f>VLOOKUP(KamstrupData[[#This Row],[IdLevel123]],'B-Business Capability'!B:L,11,FALSE)</f>
        <v>0</v>
      </c>
      <c r="U4355" t="str">
        <f>_xlfn.CONCAT(KamstrupData[[#This Row],[CountryCode]],"_",KamstrupData[[#This Row],[Business Area]],"_",KamstrupData[[#This Row],[DepartmentTeam]])</f>
        <v>FR10_FR_Sales &amp; Marketing_Internal Sales</v>
      </c>
      <c r="V4355" t="str">
        <f>VLOOKUP(KamstrupData[[#This Row],[ORG_Concat]],'O-Organization'!F:H,3,FALSE)</f>
        <v>11010_FR10_Sales &amp; Marketing_FR_Sales &amp; Marketing_Internal Sales</v>
      </c>
    </row>
    <row r="4356" spans="4:22">
      <c r="D4356" s="28" t="s">
        <v>78</v>
      </c>
      <c r="E4356" t="str">
        <f>VLOOKUP(D4356,'B-Business Capability'!B:H,5,FALSE)</f>
        <v>Customer Service</v>
      </c>
      <c r="F4356" t="str">
        <f>VLOOKUP(D4356,'B-Business Capability'!B:H,6,FALSE)</f>
        <v>Customer Service and Support</v>
      </c>
      <c r="G4356" t="str">
        <f>VLOOKUP(D4356,'B-Business Capability'!B:H,7,FALSE)</f>
        <v>Service Request Management</v>
      </c>
      <c r="I4356" t="s">
        <v>1743</v>
      </c>
      <c r="J4356" t="s">
        <v>1767</v>
      </c>
      <c r="K4356" t="s">
        <v>1275</v>
      </c>
      <c r="L4356" t="s">
        <v>83</v>
      </c>
      <c r="M4356" t="str">
        <f>VLOOKUP(L4356,'A-Applications'!B:D,3,FALSE)</f>
        <v>Encryption Key Service (EKS)</v>
      </c>
      <c r="N4356" t="s">
        <v>53</v>
      </c>
      <c r="O4356" s="42" t="s">
        <v>54</v>
      </c>
      <c r="Q4356" t="str">
        <f>VLOOKUP(KamstrupData[[#This Row],[IdLevel123]],'B-Business Capability'!B:L,10,FALSE)</f>
        <v>Customer Service and Support</v>
      </c>
      <c r="R4356">
        <f>VLOOKUP(KamstrupData[[#This Row],[IdLevel123]],'B-Business Capability'!B:L,11,FALSE)</f>
        <v>0</v>
      </c>
      <c r="U4356" t="str">
        <f>_xlfn.CONCAT(KamstrupData[[#This Row],[CountryCode]],"_",KamstrupData[[#This Row],[Business Area]],"_",KamstrupData[[#This Row],[DepartmentTeam]])</f>
        <v>FR10_FR_Sales &amp; Marketing_Sales</v>
      </c>
      <c r="V4356" t="str">
        <f>VLOOKUP(KamstrupData[[#This Row],[ORG_Concat]],'O-Organization'!F:H,3,FALSE)</f>
        <v>11012_FR10_Sales &amp; Marketing_FR_Sales &amp; Marketing_Sales</v>
      </c>
    </row>
    <row r="4357" spans="4:22">
      <c r="D4357" s="28" t="s">
        <v>78</v>
      </c>
      <c r="E4357" t="str">
        <f>VLOOKUP(D4357,'B-Business Capability'!B:H,5,FALSE)</f>
        <v>Customer Service</v>
      </c>
      <c r="F4357" t="str">
        <f>VLOOKUP(D4357,'B-Business Capability'!B:H,6,FALSE)</f>
        <v>Customer Service and Support</v>
      </c>
      <c r="G4357" t="str">
        <f>VLOOKUP(D4357,'B-Business Capability'!B:H,7,FALSE)</f>
        <v>Service Request Management</v>
      </c>
      <c r="I4357" t="s">
        <v>1743</v>
      </c>
      <c r="J4357" t="s">
        <v>1767</v>
      </c>
      <c r="K4357" t="s">
        <v>1275</v>
      </c>
      <c r="L4357" t="s">
        <v>89</v>
      </c>
      <c r="M4357" t="str">
        <f>VLOOKUP(L4357,'A-Applications'!B:D,3,FALSE)</f>
        <v>Kamstrup ALD</v>
      </c>
      <c r="N4357" t="s">
        <v>53</v>
      </c>
      <c r="O4357" s="42" t="s">
        <v>54</v>
      </c>
      <c r="Q4357" t="str">
        <f>VLOOKUP(KamstrupData[[#This Row],[IdLevel123]],'B-Business Capability'!B:L,10,FALSE)</f>
        <v>Customer Service and Support</v>
      </c>
      <c r="R4357">
        <f>VLOOKUP(KamstrupData[[#This Row],[IdLevel123]],'B-Business Capability'!B:L,11,FALSE)</f>
        <v>0</v>
      </c>
      <c r="U4357" t="str">
        <f>_xlfn.CONCAT(KamstrupData[[#This Row],[CountryCode]],"_",KamstrupData[[#This Row],[Business Area]],"_",KamstrupData[[#This Row],[DepartmentTeam]])</f>
        <v>FR10_FR_Sales &amp; Marketing_Sales</v>
      </c>
      <c r="V4357" t="str">
        <f>VLOOKUP(KamstrupData[[#This Row],[ORG_Concat]],'O-Organization'!F:H,3,FALSE)</f>
        <v>11012_FR10_Sales &amp; Marketing_FR_Sales &amp; Marketing_Sales</v>
      </c>
    </row>
    <row r="4358" spans="4:22">
      <c r="D4358" s="28" t="s">
        <v>78</v>
      </c>
      <c r="E4358" t="str">
        <f>VLOOKUP(D4358,'B-Business Capability'!B:H,5,FALSE)</f>
        <v>Customer Service</v>
      </c>
      <c r="F4358" t="str">
        <f>VLOOKUP(D4358,'B-Business Capability'!B:H,6,FALSE)</f>
        <v>Customer Service and Support</v>
      </c>
      <c r="G4358" t="str">
        <f>VLOOKUP(D4358,'B-Business Capability'!B:H,7,FALSE)</f>
        <v>Service Request Management</v>
      </c>
      <c r="I4358" t="s">
        <v>1743</v>
      </c>
      <c r="J4358" t="s">
        <v>1767</v>
      </c>
      <c r="K4358" t="s">
        <v>1768</v>
      </c>
      <c r="L4358" t="s">
        <v>89</v>
      </c>
      <c r="M4358" t="str">
        <f>VLOOKUP(L4358,'A-Applications'!B:D,3,FALSE)</f>
        <v>Kamstrup ALD</v>
      </c>
      <c r="N4358" t="s">
        <v>53</v>
      </c>
      <c r="O4358" s="42" t="s">
        <v>54</v>
      </c>
      <c r="Q4358" t="str">
        <f>VLOOKUP(KamstrupData[[#This Row],[IdLevel123]],'B-Business Capability'!B:L,10,FALSE)</f>
        <v>Customer Service and Support</v>
      </c>
      <c r="R4358">
        <f>VLOOKUP(KamstrupData[[#This Row],[IdLevel123]],'B-Business Capability'!B:L,11,FALSE)</f>
        <v>0</v>
      </c>
      <c r="U4358" t="str">
        <f>_xlfn.CONCAT(KamstrupData[[#This Row],[CountryCode]],"_",KamstrupData[[#This Row],[Business Area]],"_",KamstrupData[[#This Row],[DepartmentTeam]])</f>
        <v>FR10_FR_Sales &amp; Marketing_Internal Sales</v>
      </c>
      <c r="V4358" t="str">
        <f>VLOOKUP(KamstrupData[[#This Row],[ORG_Concat]],'O-Organization'!F:H,3,FALSE)</f>
        <v>11010_FR10_Sales &amp; Marketing_FR_Sales &amp; Marketing_Internal Sales</v>
      </c>
    </row>
    <row r="4359" spans="4:22">
      <c r="D4359" s="28" t="s">
        <v>88</v>
      </c>
      <c r="E4359" t="str">
        <f>VLOOKUP(D4359,'B-Business Capability'!B:H,5,FALSE)</f>
        <v>Customer Service</v>
      </c>
      <c r="F4359" t="str">
        <f>VLOOKUP(D4359,'B-Business Capability'!B:H,6,FALSE)</f>
        <v>Customer Project Management</v>
      </c>
      <c r="G4359" t="str">
        <f>VLOOKUP(D4359,'B-Business Capability'!B:H,7,FALSE)</f>
        <v>Project Management</v>
      </c>
      <c r="I4359" t="s">
        <v>1743</v>
      </c>
      <c r="J4359" t="s">
        <v>1767</v>
      </c>
      <c r="K4359" t="s">
        <v>1275</v>
      </c>
      <c r="L4359" t="s">
        <v>1746</v>
      </c>
      <c r="M4359" t="str">
        <f>VLOOKUP(L4359,'A-Applications'!B:D,3,FALSE)</f>
        <v>ModBus</v>
      </c>
      <c r="N4359" t="s">
        <v>53</v>
      </c>
      <c r="O4359" s="42" t="s">
        <v>54</v>
      </c>
      <c r="Q4359" t="str">
        <f>VLOOKUP(KamstrupData[[#This Row],[IdLevel123]],'B-Business Capability'!B:L,10,FALSE)</f>
        <v>Order-to-Cash (O2C)</v>
      </c>
      <c r="R4359">
        <f>VLOOKUP(KamstrupData[[#This Row],[IdLevel123]],'B-Business Capability'!B:L,11,FALSE)</f>
        <v>0</v>
      </c>
      <c r="U4359" t="str">
        <f>_xlfn.CONCAT(KamstrupData[[#This Row],[CountryCode]],"_",KamstrupData[[#This Row],[Business Area]],"_",KamstrupData[[#This Row],[DepartmentTeam]])</f>
        <v>FR10_FR_Sales &amp; Marketing_Sales</v>
      </c>
      <c r="V4359" t="str">
        <f>VLOOKUP(KamstrupData[[#This Row],[ORG_Concat]],'O-Organization'!F:H,3,FALSE)</f>
        <v>11012_FR10_Sales &amp; Marketing_FR_Sales &amp; Marketing_Sales</v>
      </c>
    </row>
    <row r="4360" spans="4:22">
      <c r="D4360" s="28" t="s">
        <v>119</v>
      </c>
      <c r="E4360" t="str">
        <f>VLOOKUP(D4360,'B-Business Capability'!B:H,5,FALSE)</f>
        <v>Finance</v>
      </c>
      <c r="F4360" t="str">
        <f>VLOOKUP(D4360,'B-Business Capability'!B:H,6,FALSE)</f>
        <v>Settlements &amp; Payments</v>
      </c>
      <c r="G4360" t="str">
        <f>VLOOKUP(D4360,'B-Business Capability'!B:H,7,FALSE)</f>
        <v>Travel &amp; Expense Management</v>
      </c>
      <c r="I4360" t="s">
        <v>1743</v>
      </c>
      <c r="J4360" t="s">
        <v>1767</v>
      </c>
      <c r="K4360" t="s">
        <v>1275</v>
      </c>
      <c r="L4360" t="s">
        <v>1747</v>
      </c>
      <c r="M4360" t="str">
        <f>VLOOKUP(L4360,'A-Applications'!B:D,3,FALSE)</f>
        <v>Jenji</v>
      </c>
      <c r="N4360" t="s">
        <v>53</v>
      </c>
      <c r="O4360" s="42" t="s">
        <v>54</v>
      </c>
      <c r="Q4360" t="str">
        <f>VLOOKUP(KamstrupData[[#This Row],[IdLevel123]],'B-Business Capability'!B:L,10,FALSE)</f>
        <v>Hire-to-Retire (H2R)</v>
      </c>
      <c r="R4360">
        <f>VLOOKUP(KamstrupData[[#This Row],[IdLevel123]],'B-Business Capability'!B:L,11,FALSE)</f>
        <v>750</v>
      </c>
      <c r="U4360" t="str">
        <f>_xlfn.CONCAT(KamstrupData[[#This Row],[CountryCode]],"_",KamstrupData[[#This Row],[Business Area]],"_",KamstrupData[[#This Row],[DepartmentTeam]])</f>
        <v>FR10_FR_Sales &amp; Marketing_Sales</v>
      </c>
      <c r="V4360" t="str">
        <f>VLOOKUP(KamstrupData[[#This Row],[ORG_Concat]],'O-Organization'!F:H,3,FALSE)</f>
        <v>11012_FR10_Sales &amp; Marketing_FR_Sales &amp; Marketing_Sales</v>
      </c>
    </row>
    <row r="4361" spans="4:22">
      <c r="D4361" s="28" t="s">
        <v>119</v>
      </c>
      <c r="E4361" t="str">
        <f>VLOOKUP(D4361,'B-Business Capability'!B:H,5,FALSE)</f>
        <v>Finance</v>
      </c>
      <c r="F4361" t="str">
        <f>VLOOKUP(D4361,'B-Business Capability'!B:H,6,FALSE)</f>
        <v>Settlements &amp; Payments</v>
      </c>
      <c r="G4361" t="str">
        <f>VLOOKUP(D4361,'B-Business Capability'!B:H,7,FALSE)</f>
        <v>Travel &amp; Expense Management</v>
      </c>
      <c r="I4361" t="s">
        <v>1743</v>
      </c>
      <c r="J4361" t="s">
        <v>1767</v>
      </c>
      <c r="K4361" t="s">
        <v>1768</v>
      </c>
      <c r="L4361" t="s">
        <v>1747</v>
      </c>
      <c r="M4361" t="str">
        <f>VLOOKUP(L4361,'A-Applications'!B:D,3,FALSE)</f>
        <v>Jenji</v>
      </c>
      <c r="N4361" t="s">
        <v>53</v>
      </c>
      <c r="O4361" s="42" t="s">
        <v>54</v>
      </c>
      <c r="Q4361" t="str">
        <f>VLOOKUP(KamstrupData[[#This Row],[IdLevel123]],'B-Business Capability'!B:L,10,FALSE)</f>
        <v>Hire-to-Retire (H2R)</v>
      </c>
      <c r="R4361">
        <f>VLOOKUP(KamstrupData[[#This Row],[IdLevel123]],'B-Business Capability'!B:L,11,FALSE)</f>
        <v>750</v>
      </c>
      <c r="U4361" t="str">
        <f>_xlfn.CONCAT(KamstrupData[[#This Row],[CountryCode]],"_",KamstrupData[[#This Row],[Business Area]],"_",KamstrupData[[#This Row],[DepartmentTeam]])</f>
        <v>FR10_FR_Sales &amp; Marketing_Internal Sales</v>
      </c>
      <c r="V4361" t="str">
        <f>VLOOKUP(KamstrupData[[#This Row],[ORG_Concat]],'O-Organization'!F:H,3,FALSE)</f>
        <v>11010_FR10_Sales &amp; Marketing_FR_Sales &amp; Marketing_Internal Sales</v>
      </c>
    </row>
    <row r="4362" spans="4:22">
      <c r="D4362" s="28" t="s">
        <v>119</v>
      </c>
      <c r="E4362" t="str">
        <f>VLOOKUP(D4362,'B-Business Capability'!B:H,5,FALSE)</f>
        <v>Finance</v>
      </c>
      <c r="F4362" t="str">
        <f>VLOOKUP(D4362,'B-Business Capability'!B:H,6,FALSE)</f>
        <v>Settlements &amp; Payments</v>
      </c>
      <c r="G4362" t="str">
        <f>VLOOKUP(D4362,'B-Business Capability'!B:H,7,FALSE)</f>
        <v>Travel &amp; Expense Management</v>
      </c>
      <c r="I4362" t="s">
        <v>1743</v>
      </c>
      <c r="J4362" t="s">
        <v>1767</v>
      </c>
      <c r="K4362" t="s">
        <v>249</v>
      </c>
      <c r="L4362" t="s">
        <v>1747</v>
      </c>
      <c r="M4362" t="str">
        <f>VLOOKUP(L4362,'A-Applications'!B:D,3,FALSE)</f>
        <v>Jenji</v>
      </c>
      <c r="N4362" t="s">
        <v>53</v>
      </c>
      <c r="O4362" s="42" t="s">
        <v>54</v>
      </c>
      <c r="Q4362" t="str">
        <f>VLOOKUP(KamstrupData[[#This Row],[IdLevel123]],'B-Business Capability'!B:L,10,FALSE)</f>
        <v>Hire-to-Retire (H2R)</v>
      </c>
      <c r="R4362">
        <f>VLOOKUP(KamstrupData[[#This Row],[IdLevel123]],'B-Business Capability'!B:L,11,FALSE)</f>
        <v>750</v>
      </c>
      <c r="U4362" t="str">
        <f>_xlfn.CONCAT(KamstrupData[[#This Row],[CountryCode]],"_",KamstrupData[[#This Row],[Business Area]],"_",KamstrupData[[#This Row],[DepartmentTeam]])</f>
        <v>FR10_FR_Sales &amp; Marketing_Marketing</v>
      </c>
      <c r="V4362" t="str">
        <f>VLOOKUP(KamstrupData[[#This Row],[ORG_Concat]],'O-Organization'!F:H,3,FALSE)</f>
        <v>11011_FR10_Sales &amp; Marketing_FR_Sales &amp; Marketing_Marketing</v>
      </c>
    </row>
    <row r="4363" spans="4:22">
      <c r="D4363" s="28" t="s">
        <v>236</v>
      </c>
      <c r="E4363" t="str">
        <f>VLOOKUP(D4363,'B-Business Capability'!B:H,5,FALSE)</f>
        <v>People and Culture</v>
      </c>
      <c r="F4363" t="str">
        <f>VLOOKUP(D4363,'B-Business Capability'!B:H,6,FALSE)</f>
        <v>Compensation &amp; Benefits</v>
      </c>
      <c r="G4363">
        <f>VLOOKUP(D4363,'B-Business Capability'!B:H,7,FALSE)</f>
        <v>0</v>
      </c>
      <c r="I4363" t="s">
        <v>1743</v>
      </c>
      <c r="J4363" t="s">
        <v>1767</v>
      </c>
      <c r="K4363" t="s">
        <v>1275</v>
      </c>
      <c r="L4363" t="s">
        <v>1749</v>
      </c>
      <c r="M4363" t="str">
        <f>VLOOKUP(L4363,'A-Applications'!B:D,3,FALSE)</f>
        <v>My Silaé</v>
      </c>
      <c r="N4363" t="s">
        <v>53</v>
      </c>
      <c r="O4363" s="42" t="s">
        <v>54</v>
      </c>
      <c r="Q4363" t="str">
        <f>VLOOKUP(KamstrupData[[#This Row],[IdLevel123]],'B-Business Capability'!B:L,10,FALSE)</f>
        <v>Hire-to-Retire (H2R)</v>
      </c>
      <c r="R4363">
        <f>VLOOKUP(KamstrupData[[#This Row],[IdLevel123]],'B-Business Capability'!B:L,11,FALSE)</f>
        <v>700</v>
      </c>
      <c r="U4363" t="str">
        <f>_xlfn.CONCAT(KamstrupData[[#This Row],[CountryCode]],"_",KamstrupData[[#This Row],[Business Area]],"_",KamstrupData[[#This Row],[DepartmentTeam]])</f>
        <v>FR10_FR_Sales &amp; Marketing_Sales</v>
      </c>
      <c r="V4363" t="str">
        <f>VLOOKUP(KamstrupData[[#This Row],[ORG_Concat]],'O-Organization'!F:H,3,FALSE)</f>
        <v>11012_FR10_Sales &amp; Marketing_FR_Sales &amp; Marketing_Sales</v>
      </c>
    </row>
    <row r="4364" spans="4:22">
      <c r="D4364" s="28" t="s">
        <v>236</v>
      </c>
      <c r="E4364" t="str">
        <f>VLOOKUP(D4364,'B-Business Capability'!B:H,5,FALSE)</f>
        <v>People and Culture</v>
      </c>
      <c r="F4364" t="str">
        <f>VLOOKUP(D4364,'B-Business Capability'!B:H,6,FALSE)</f>
        <v>Compensation &amp; Benefits</v>
      </c>
      <c r="G4364">
        <f>VLOOKUP(D4364,'B-Business Capability'!B:H,7,FALSE)</f>
        <v>0</v>
      </c>
      <c r="I4364" t="s">
        <v>1743</v>
      </c>
      <c r="J4364" t="s">
        <v>1767</v>
      </c>
      <c r="K4364" t="s">
        <v>1768</v>
      </c>
      <c r="L4364" t="s">
        <v>1749</v>
      </c>
      <c r="M4364" t="str">
        <f>VLOOKUP(L4364,'A-Applications'!B:D,3,FALSE)</f>
        <v>My Silaé</v>
      </c>
      <c r="N4364" t="s">
        <v>53</v>
      </c>
      <c r="O4364" s="42" t="s">
        <v>54</v>
      </c>
      <c r="Q4364" t="str">
        <f>VLOOKUP(KamstrupData[[#This Row],[IdLevel123]],'B-Business Capability'!B:L,10,FALSE)</f>
        <v>Hire-to-Retire (H2R)</v>
      </c>
      <c r="R4364">
        <f>VLOOKUP(KamstrupData[[#This Row],[IdLevel123]],'B-Business Capability'!B:L,11,FALSE)</f>
        <v>700</v>
      </c>
      <c r="U4364" t="str">
        <f>_xlfn.CONCAT(KamstrupData[[#This Row],[CountryCode]],"_",KamstrupData[[#This Row],[Business Area]],"_",KamstrupData[[#This Row],[DepartmentTeam]])</f>
        <v>FR10_FR_Sales &amp; Marketing_Internal Sales</v>
      </c>
      <c r="V4364" t="str">
        <f>VLOOKUP(KamstrupData[[#This Row],[ORG_Concat]],'O-Organization'!F:H,3,FALSE)</f>
        <v>11010_FR10_Sales &amp; Marketing_FR_Sales &amp; Marketing_Internal Sales</v>
      </c>
    </row>
    <row r="4365" spans="4:22">
      <c r="D4365" s="28" t="s">
        <v>236</v>
      </c>
      <c r="E4365" t="str">
        <f>VLOOKUP(D4365,'B-Business Capability'!B:H,5,FALSE)</f>
        <v>People and Culture</v>
      </c>
      <c r="F4365" t="str">
        <f>VLOOKUP(D4365,'B-Business Capability'!B:H,6,FALSE)</f>
        <v>Compensation &amp; Benefits</v>
      </c>
      <c r="G4365">
        <f>VLOOKUP(D4365,'B-Business Capability'!B:H,7,FALSE)</f>
        <v>0</v>
      </c>
      <c r="I4365" t="s">
        <v>1743</v>
      </c>
      <c r="J4365" t="s">
        <v>1767</v>
      </c>
      <c r="K4365" t="s">
        <v>249</v>
      </c>
      <c r="L4365" t="s">
        <v>1749</v>
      </c>
      <c r="M4365" t="str">
        <f>VLOOKUP(L4365,'A-Applications'!B:D,3,FALSE)</f>
        <v>My Silaé</v>
      </c>
      <c r="N4365" t="s">
        <v>53</v>
      </c>
      <c r="O4365" s="42" t="s">
        <v>54</v>
      </c>
      <c r="Q4365" t="str">
        <f>VLOOKUP(KamstrupData[[#This Row],[IdLevel123]],'B-Business Capability'!B:L,10,FALSE)</f>
        <v>Hire-to-Retire (H2R)</v>
      </c>
      <c r="R4365">
        <f>VLOOKUP(KamstrupData[[#This Row],[IdLevel123]],'B-Business Capability'!B:L,11,FALSE)</f>
        <v>700</v>
      </c>
      <c r="U4365" t="str">
        <f>_xlfn.CONCAT(KamstrupData[[#This Row],[CountryCode]],"_",KamstrupData[[#This Row],[Business Area]],"_",KamstrupData[[#This Row],[DepartmentTeam]])</f>
        <v>FR10_FR_Sales &amp; Marketing_Marketing</v>
      </c>
      <c r="V4365" t="str">
        <f>VLOOKUP(KamstrupData[[#This Row],[ORG_Concat]],'O-Organization'!F:H,3,FALSE)</f>
        <v>11011_FR10_Sales &amp; Marketing_FR_Sales &amp; Marketing_Marketing</v>
      </c>
    </row>
    <row r="4366" spans="4:22">
      <c r="D4366" s="28" t="s">
        <v>236</v>
      </c>
      <c r="E4366" t="str">
        <f>VLOOKUP(D4366,'B-Business Capability'!B:H,5,FALSE)</f>
        <v>People and Culture</v>
      </c>
      <c r="F4366" t="str">
        <f>VLOOKUP(D4366,'B-Business Capability'!B:H,6,FALSE)</f>
        <v>Compensation &amp; Benefits</v>
      </c>
      <c r="G4366">
        <f>VLOOKUP(D4366,'B-Business Capability'!B:H,7,FALSE)</f>
        <v>0</v>
      </c>
      <c r="I4366" t="s">
        <v>1743</v>
      </c>
      <c r="J4366" t="s">
        <v>1767</v>
      </c>
      <c r="K4366" t="s">
        <v>1275</v>
      </c>
      <c r="L4366" t="s">
        <v>1750</v>
      </c>
      <c r="M4366" t="str">
        <f>VLOOKUP(L4366,'A-Applications'!B:D,3,FALSE)</f>
        <v>edoc-Perso</v>
      </c>
      <c r="N4366" t="s">
        <v>53</v>
      </c>
      <c r="O4366" s="42" t="s">
        <v>54</v>
      </c>
      <c r="Q4366" t="str">
        <f>VLOOKUP(KamstrupData[[#This Row],[IdLevel123]],'B-Business Capability'!B:L,10,FALSE)</f>
        <v>Hire-to-Retire (H2R)</v>
      </c>
      <c r="R4366">
        <f>VLOOKUP(KamstrupData[[#This Row],[IdLevel123]],'B-Business Capability'!B:L,11,FALSE)</f>
        <v>700</v>
      </c>
      <c r="U4366" t="str">
        <f>_xlfn.CONCAT(KamstrupData[[#This Row],[CountryCode]],"_",KamstrupData[[#This Row],[Business Area]],"_",KamstrupData[[#This Row],[DepartmentTeam]])</f>
        <v>FR10_FR_Sales &amp; Marketing_Sales</v>
      </c>
      <c r="V4366" t="str">
        <f>VLOOKUP(KamstrupData[[#This Row],[ORG_Concat]],'O-Organization'!F:H,3,FALSE)</f>
        <v>11012_FR10_Sales &amp; Marketing_FR_Sales &amp; Marketing_Sales</v>
      </c>
    </row>
    <row r="4367" spans="4:22">
      <c r="D4367" s="28" t="s">
        <v>236</v>
      </c>
      <c r="E4367" t="str">
        <f>VLOOKUP(D4367,'B-Business Capability'!B:H,5,FALSE)</f>
        <v>People and Culture</v>
      </c>
      <c r="F4367" t="str">
        <f>VLOOKUP(D4367,'B-Business Capability'!B:H,6,FALSE)</f>
        <v>Compensation &amp; Benefits</v>
      </c>
      <c r="G4367">
        <f>VLOOKUP(D4367,'B-Business Capability'!B:H,7,FALSE)</f>
        <v>0</v>
      </c>
      <c r="I4367" t="s">
        <v>1743</v>
      </c>
      <c r="J4367" t="s">
        <v>1767</v>
      </c>
      <c r="K4367" t="s">
        <v>1768</v>
      </c>
      <c r="L4367" t="s">
        <v>1750</v>
      </c>
      <c r="M4367" t="str">
        <f>VLOOKUP(L4367,'A-Applications'!B:D,3,FALSE)</f>
        <v>edoc-Perso</v>
      </c>
      <c r="N4367" t="s">
        <v>53</v>
      </c>
      <c r="O4367" s="42" t="s">
        <v>54</v>
      </c>
      <c r="Q4367" t="str">
        <f>VLOOKUP(KamstrupData[[#This Row],[IdLevel123]],'B-Business Capability'!B:L,10,FALSE)</f>
        <v>Hire-to-Retire (H2R)</v>
      </c>
      <c r="R4367">
        <f>VLOOKUP(KamstrupData[[#This Row],[IdLevel123]],'B-Business Capability'!B:L,11,FALSE)</f>
        <v>700</v>
      </c>
      <c r="U4367" t="str">
        <f>_xlfn.CONCAT(KamstrupData[[#This Row],[CountryCode]],"_",KamstrupData[[#This Row],[Business Area]],"_",KamstrupData[[#This Row],[DepartmentTeam]])</f>
        <v>FR10_FR_Sales &amp; Marketing_Internal Sales</v>
      </c>
      <c r="V4367" t="str">
        <f>VLOOKUP(KamstrupData[[#This Row],[ORG_Concat]],'O-Organization'!F:H,3,FALSE)</f>
        <v>11010_FR10_Sales &amp; Marketing_FR_Sales &amp; Marketing_Internal Sales</v>
      </c>
    </row>
    <row r="4368" spans="4:22">
      <c r="D4368" s="28" t="s">
        <v>236</v>
      </c>
      <c r="E4368" t="str">
        <f>VLOOKUP(D4368,'B-Business Capability'!B:H,5,FALSE)</f>
        <v>People and Culture</v>
      </c>
      <c r="F4368" t="str">
        <f>VLOOKUP(D4368,'B-Business Capability'!B:H,6,FALSE)</f>
        <v>Compensation &amp; Benefits</v>
      </c>
      <c r="G4368">
        <f>VLOOKUP(D4368,'B-Business Capability'!B:H,7,FALSE)</f>
        <v>0</v>
      </c>
      <c r="I4368" t="s">
        <v>1743</v>
      </c>
      <c r="J4368" t="s">
        <v>1767</v>
      </c>
      <c r="K4368" t="s">
        <v>249</v>
      </c>
      <c r="L4368" t="s">
        <v>1750</v>
      </c>
      <c r="M4368" t="str">
        <f>VLOOKUP(L4368,'A-Applications'!B:D,3,FALSE)</f>
        <v>edoc-Perso</v>
      </c>
      <c r="N4368" t="s">
        <v>53</v>
      </c>
      <c r="O4368" s="42" t="s">
        <v>54</v>
      </c>
      <c r="Q4368" t="str">
        <f>VLOOKUP(KamstrupData[[#This Row],[IdLevel123]],'B-Business Capability'!B:L,10,FALSE)</f>
        <v>Hire-to-Retire (H2R)</v>
      </c>
      <c r="R4368">
        <f>VLOOKUP(KamstrupData[[#This Row],[IdLevel123]],'B-Business Capability'!B:L,11,FALSE)</f>
        <v>700</v>
      </c>
      <c r="U4368" t="str">
        <f>_xlfn.CONCAT(KamstrupData[[#This Row],[CountryCode]],"_",KamstrupData[[#This Row],[Business Area]],"_",KamstrupData[[#This Row],[DepartmentTeam]])</f>
        <v>FR10_FR_Sales &amp; Marketing_Marketing</v>
      </c>
      <c r="V4368" t="str">
        <f>VLOOKUP(KamstrupData[[#This Row],[ORG_Concat]],'O-Organization'!F:H,3,FALSE)</f>
        <v>11011_FR10_Sales &amp; Marketing_FR_Sales &amp; Marketing_Marketing</v>
      </c>
    </row>
    <row r="4369" spans="4:22">
      <c r="D4369" s="28" t="s">
        <v>236</v>
      </c>
      <c r="E4369" t="str">
        <f>VLOOKUP(D4369,'B-Business Capability'!B:H,5,FALSE)</f>
        <v>People and Culture</v>
      </c>
      <c r="F4369" t="str">
        <f>VLOOKUP(D4369,'B-Business Capability'!B:H,6,FALSE)</f>
        <v>Compensation &amp; Benefits</v>
      </c>
      <c r="G4369">
        <f>VLOOKUP(D4369,'B-Business Capability'!B:H,7,FALSE)</f>
        <v>0</v>
      </c>
      <c r="I4369" t="s">
        <v>1743</v>
      </c>
      <c r="J4369" t="s">
        <v>1767</v>
      </c>
      <c r="K4369" t="s">
        <v>1275</v>
      </c>
      <c r="L4369" t="s">
        <v>1751</v>
      </c>
      <c r="M4369" t="str">
        <f>VLOOKUP(L4369,'A-Applications'!B:D,3,FALSE)</f>
        <v>Silaé</v>
      </c>
      <c r="N4369" t="s">
        <v>53</v>
      </c>
      <c r="O4369" s="42" t="s">
        <v>54</v>
      </c>
      <c r="Q4369" t="str">
        <f>VLOOKUP(KamstrupData[[#This Row],[IdLevel123]],'B-Business Capability'!B:L,10,FALSE)</f>
        <v>Hire-to-Retire (H2R)</v>
      </c>
      <c r="R4369">
        <f>VLOOKUP(KamstrupData[[#This Row],[IdLevel123]],'B-Business Capability'!B:L,11,FALSE)</f>
        <v>700</v>
      </c>
      <c r="U4369" t="str">
        <f>_xlfn.CONCAT(KamstrupData[[#This Row],[CountryCode]],"_",KamstrupData[[#This Row],[Business Area]],"_",KamstrupData[[#This Row],[DepartmentTeam]])</f>
        <v>FR10_FR_Sales &amp; Marketing_Sales</v>
      </c>
      <c r="V4369" t="str">
        <f>VLOOKUP(KamstrupData[[#This Row],[ORG_Concat]],'O-Organization'!F:H,3,FALSE)</f>
        <v>11012_FR10_Sales &amp; Marketing_FR_Sales &amp; Marketing_Sales</v>
      </c>
    </row>
    <row r="4370" spans="4:22">
      <c r="D4370" s="28" t="s">
        <v>236</v>
      </c>
      <c r="E4370" t="str">
        <f>VLOOKUP(D4370,'B-Business Capability'!B:H,5,FALSE)</f>
        <v>People and Culture</v>
      </c>
      <c r="F4370" t="str">
        <f>VLOOKUP(D4370,'B-Business Capability'!B:H,6,FALSE)</f>
        <v>Compensation &amp; Benefits</v>
      </c>
      <c r="G4370">
        <f>VLOOKUP(D4370,'B-Business Capability'!B:H,7,FALSE)</f>
        <v>0</v>
      </c>
      <c r="I4370" t="s">
        <v>1743</v>
      </c>
      <c r="J4370" t="s">
        <v>1767</v>
      </c>
      <c r="K4370" t="s">
        <v>1768</v>
      </c>
      <c r="L4370" t="s">
        <v>1751</v>
      </c>
      <c r="M4370" t="str">
        <f>VLOOKUP(L4370,'A-Applications'!B:D,3,FALSE)</f>
        <v>Silaé</v>
      </c>
      <c r="N4370" t="s">
        <v>53</v>
      </c>
      <c r="O4370" s="42" t="s">
        <v>54</v>
      </c>
      <c r="Q4370" t="str">
        <f>VLOOKUP(KamstrupData[[#This Row],[IdLevel123]],'B-Business Capability'!B:L,10,FALSE)</f>
        <v>Hire-to-Retire (H2R)</v>
      </c>
      <c r="R4370">
        <f>VLOOKUP(KamstrupData[[#This Row],[IdLevel123]],'B-Business Capability'!B:L,11,FALSE)</f>
        <v>700</v>
      </c>
      <c r="U4370" t="str">
        <f>_xlfn.CONCAT(KamstrupData[[#This Row],[CountryCode]],"_",KamstrupData[[#This Row],[Business Area]],"_",KamstrupData[[#This Row],[DepartmentTeam]])</f>
        <v>FR10_FR_Sales &amp; Marketing_Internal Sales</v>
      </c>
      <c r="V4370" t="str">
        <f>VLOOKUP(KamstrupData[[#This Row],[ORG_Concat]],'O-Organization'!F:H,3,FALSE)</f>
        <v>11010_FR10_Sales &amp; Marketing_FR_Sales &amp; Marketing_Internal Sales</v>
      </c>
    </row>
    <row r="4371" spans="4:22">
      <c r="D4371" s="28" t="s">
        <v>236</v>
      </c>
      <c r="E4371" t="str">
        <f>VLOOKUP(D4371,'B-Business Capability'!B:H,5,FALSE)</f>
        <v>People and Culture</v>
      </c>
      <c r="F4371" t="str">
        <f>VLOOKUP(D4371,'B-Business Capability'!B:H,6,FALSE)</f>
        <v>Compensation &amp; Benefits</v>
      </c>
      <c r="G4371">
        <f>VLOOKUP(D4371,'B-Business Capability'!B:H,7,FALSE)</f>
        <v>0</v>
      </c>
      <c r="I4371" t="s">
        <v>1743</v>
      </c>
      <c r="J4371" t="s">
        <v>1767</v>
      </c>
      <c r="K4371" t="s">
        <v>249</v>
      </c>
      <c r="L4371" t="s">
        <v>1751</v>
      </c>
      <c r="M4371" t="str">
        <f>VLOOKUP(L4371,'A-Applications'!B:D,3,FALSE)</f>
        <v>Silaé</v>
      </c>
      <c r="N4371" t="s">
        <v>53</v>
      </c>
      <c r="O4371" s="42" t="s">
        <v>54</v>
      </c>
      <c r="Q4371" t="str">
        <f>VLOOKUP(KamstrupData[[#This Row],[IdLevel123]],'B-Business Capability'!B:L,10,FALSE)</f>
        <v>Hire-to-Retire (H2R)</v>
      </c>
      <c r="R4371">
        <f>VLOOKUP(KamstrupData[[#This Row],[IdLevel123]],'B-Business Capability'!B:L,11,FALSE)</f>
        <v>700</v>
      </c>
      <c r="U4371" t="str">
        <f>_xlfn.CONCAT(KamstrupData[[#This Row],[CountryCode]],"_",KamstrupData[[#This Row],[Business Area]],"_",KamstrupData[[#This Row],[DepartmentTeam]])</f>
        <v>FR10_FR_Sales &amp; Marketing_Marketing</v>
      </c>
      <c r="V4371" t="str">
        <f>VLOOKUP(KamstrupData[[#This Row],[ORG_Concat]],'O-Organization'!F:H,3,FALSE)</f>
        <v>11011_FR10_Sales &amp; Marketing_FR_Sales &amp; Marketing_Marketing</v>
      </c>
    </row>
    <row r="4372" spans="4:22">
      <c r="D4372" s="28" t="s">
        <v>95</v>
      </c>
      <c r="E4372" t="str">
        <f>VLOOKUP(D4372,'B-Business Capability'!B:H,5,FALSE)</f>
        <v>Not mapped to capability</v>
      </c>
      <c r="F4372">
        <f>VLOOKUP(D4372,'B-Business Capability'!B:H,6,FALSE)</f>
        <v>0</v>
      </c>
      <c r="G4372">
        <f>VLOOKUP(D4372,'B-Business Capability'!B:H,7,FALSE)</f>
        <v>0</v>
      </c>
      <c r="I4372" t="s">
        <v>1743</v>
      </c>
      <c r="J4372" t="s">
        <v>1767</v>
      </c>
      <c r="K4372" t="s">
        <v>1768</v>
      </c>
      <c r="L4372" t="s">
        <v>1752</v>
      </c>
      <c r="M4372" t="str">
        <f>VLOOKUP(L4372,'A-Applications'!B:D,3,FALSE)</f>
        <v>3CX</v>
      </c>
      <c r="N4372" t="s">
        <v>53</v>
      </c>
      <c r="O4372" s="42" t="s">
        <v>66</v>
      </c>
      <c r="Q4372" t="str">
        <f>VLOOKUP(KamstrupData[[#This Row],[IdLevel123]],'B-Business Capability'!B:L,10,FALSE)</f>
        <v>N/A</v>
      </c>
      <c r="R4372">
        <f>VLOOKUP(KamstrupData[[#This Row],[IdLevel123]],'B-Business Capability'!B:L,11,FALSE)</f>
        <v>0</v>
      </c>
      <c r="U4372" t="str">
        <f>_xlfn.CONCAT(KamstrupData[[#This Row],[CountryCode]],"_",KamstrupData[[#This Row],[Business Area]],"_",KamstrupData[[#This Row],[DepartmentTeam]])</f>
        <v>FR10_FR_Sales &amp; Marketing_Internal Sales</v>
      </c>
      <c r="V4372" t="str">
        <f>VLOOKUP(KamstrupData[[#This Row],[ORG_Concat]],'O-Organization'!F:H,3,FALSE)</f>
        <v>11010_FR10_Sales &amp; Marketing_FR_Sales &amp; Marketing_Internal Sales</v>
      </c>
    </row>
    <row r="4373" spans="4:22">
      <c r="D4373" s="28" t="s">
        <v>95</v>
      </c>
      <c r="E4373" t="str">
        <f>VLOOKUP(D4373,'B-Business Capability'!B:H,5,FALSE)</f>
        <v>Not mapped to capability</v>
      </c>
      <c r="F4373">
        <f>VLOOKUP(D4373,'B-Business Capability'!B:H,6,FALSE)</f>
        <v>0</v>
      </c>
      <c r="G4373">
        <f>VLOOKUP(D4373,'B-Business Capability'!B:H,7,FALSE)</f>
        <v>0</v>
      </c>
      <c r="I4373" t="s">
        <v>1743</v>
      </c>
      <c r="J4373" t="s">
        <v>1767</v>
      </c>
      <c r="K4373" t="s">
        <v>1275</v>
      </c>
      <c r="L4373" t="s">
        <v>1752</v>
      </c>
      <c r="M4373" t="str">
        <f>VLOOKUP(L4373,'A-Applications'!B:D,3,FALSE)</f>
        <v>3CX</v>
      </c>
      <c r="N4373" t="s">
        <v>53</v>
      </c>
      <c r="O4373" s="42" t="s">
        <v>66</v>
      </c>
      <c r="Q4373" t="str">
        <f>VLOOKUP(KamstrupData[[#This Row],[IdLevel123]],'B-Business Capability'!B:L,10,FALSE)</f>
        <v>N/A</v>
      </c>
      <c r="R4373">
        <f>VLOOKUP(KamstrupData[[#This Row],[IdLevel123]],'B-Business Capability'!B:L,11,FALSE)</f>
        <v>0</v>
      </c>
      <c r="U4373" t="str">
        <f>_xlfn.CONCAT(KamstrupData[[#This Row],[CountryCode]],"_",KamstrupData[[#This Row],[Business Area]],"_",KamstrupData[[#This Row],[DepartmentTeam]])</f>
        <v>FR10_FR_Sales &amp; Marketing_Sales</v>
      </c>
      <c r="V4373" t="str">
        <f>VLOOKUP(KamstrupData[[#This Row],[ORG_Concat]],'O-Organization'!F:H,3,FALSE)</f>
        <v>11012_FR10_Sales &amp; Marketing_FR_Sales &amp; Marketing_Sales</v>
      </c>
    </row>
    <row r="4374" spans="4:22">
      <c r="D4374" s="28" t="s">
        <v>94</v>
      </c>
      <c r="E4374" t="str">
        <f>VLOOKUP(D4374,'B-Business Capability'!B:H,5,FALSE)</f>
        <v>Customer Service</v>
      </c>
      <c r="F4374" t="str">
        <f>VLOOKUP(D4374,'B-Business Capability'!B:H,6,FALSE)</f>
        <v>Customer Service and Support</v>
      </c>
      <c r="G4374" t="str">
        <f>VLOOKUP(D4374,'B-Business Capability'!B:H,7,FALSE)</f>
        <v>Self-Service Engagement</v>
      </c>
      <c r="I4374" t="s">
        <v>1743</v>
      </c>
      <c r="J4374" t="s">
        <v>1767</v>
      </c>
      <c r="K4374" t="s">
        <v>1275</v>
      </c>
      <c r="L4374" t="s">
        <v>93</v>
      </c>
      <c r="M4374" t="str">
        <f>VLOOKUP(L4374,'A-Applications'!B:D,3,FALSE)</f>
        <v>My Kamstrup</v>
      </c>
      <c r="N4374" t="s">
        <v>53</v>
      </c>
      <c r="O4374" s="42" t="s">
        <v>54</v>
      </c>
      <c r="Q4374" t="str">
        <f>VLOOKUP(KamstrupData[[#This Row],[IdLevel123]],'B-Business Capability'!B:L,10,FALSE)</f>
        <v>Customer Service and Support</v>
      </c>
      <c r="R4374">
        <f>VLOOKUP(KamstrupData[[#This Row],[IdLevel123]],'B-Business Capability'!B:L,11,FALSE)</f>
        <v>0</v>
      </c>
      <c r="U4374" t="str">
        <f>_xlfn.CONCAT(KamstrupData[[#This Row],[CountryCode]],"_",KamstrupData[[#This Row],[Business Area]],"_",KamstrupData[[#This Row],[DepartmentTeam]])</f>
        <v>FR10_FR_Sales &amp; Marketing_Sales</v>
      </c>
      <c r="V4374" t="str">
        <f>VLOOKUP(KamstrupData[[#This Row],[ORG_Concat]],'O-Organization'!F:H,3,FALSE)</f>
        <v>11012_FR10_Sales &amp; Marketing_FR_Sales &amp; Marketing_Sales</v>
      </c>
    </row>
    <row r="4375" spans="4:22">
      <c r="D4375" s="28" t="s">
        <v>94</v>
      </c>
      <c r="E4375" t="str">
        <f>VLOOKUP(D4375,'B-Business Capability'!B:H,5,FALSE)</f>
        <v>Customer Service</v>
      </c>
      <c r="F4375" t="str">
        <f>VLOOKUP(D4375,'B-Business Capability'!B:H,6,FALSE)</f>
        <v>Customer Service and Support</v>
      </c>
      <c r="G4375" t="str">
        <f>VLOOKUP(D4375,'B-Business Capability'!B:H,7,FALSE)</f>
        <v>Self-Service Engagement</v>
      </c>
      <c r="I4375" t="s">
        <v>1743</v>
      </c>
      <c r="J4375" t="s">
        <v>1767</v>
      </c>
      <c r="K4375" t="s">
        <v>1768</v>
      </c>
      <c r="L4375" t="s">
        <v>93</v>
      </c>
      <c r="M4375" t="str">
        <f>VLOOKUP(L4375,'A-Applications'!B:D,3,FALSE)</f>
        <v>My Kamstrup</v>
      </c>
      <c r="N4375" t="s">
        <v>53</v>
      </c>
      <c r="O4375" s="42" t="s">
        <v>54</v>
      </c>
      <c r="Q4375" t="str">
        <f>VLOOKUP(KamstrupData[[#This Row],[IdLevel123]],'B-Business Capability'!B:L,10,FALSE)</f>
        <v>Customer Service and Support</v>
      </c>
      <c r="R4375">
        <f>VLOOKUP(KamstrupData[[#This Row],[IdLevel123]],'B-Business Capability'!B:L,11,FALSE)</f>
        <v>0</v>
      </c>
      <c r="U4375" t="str">
        <f>_xlfn.CONCAT(KamstrupData[[#This Row],[CountryCode]],"_",KamstrupData[[#This Row],[Business Area]],"_",KamstrupData[[#This Row],[DepartmentTeam]])</f>
        <v>FR10_FR_Sales &amp; Marketing_Internal Sales</v>
      </c>
      <c r="V4375" t="str">
        <f>VLOOKUP(KamstrupData[[#This Row],[ORG_Concat]],'O-Organization'!F:H,3,FALSE)</f>
        <v>11010_FR10_Sales &amp; Marketing_FR_Sales &amp; Marketing_Internal Sales</v>
      </c>
    </row>
    <row r="4376" spans="4:22">
      <c r="D4376" s="28" t="s">
        <v>94</v>
      </c>
      <c r="E4376" t="str">
        <f>VLOOKUP(D4376,'B-Business Capability'!B:H,5,FALSE)</f>
        <v>Customer Service</v>
      </c>
      <c r="F4376" t="str">
        <f>VLOOKUP(D4376,'B-Business Capability'!B:H,6,FALSE)</f>
        <v>Customer Service and Support</v>
      </c>
      <c r="G4376" t="str">
        <f>VLOOKUP(D4376,'B-Business Capability'!B:H,7,FALSE)</f>
        <v>Self-Service Engagement</v>
      </c>
      <c r="I4376" t="s">
        <v>1743</v>
      </c>
      <c r="J4376" t="s">
        <v>1767</v>
      </c>
      <c r="K4376" t="s">
        <v>249</v>
      </c>
      <c r="L4376" t="s">
        <v>93</v>
      </c>
      <c r="M4376" t="str">
        <f>VLOOKUP(L4376,'A-Applications'!B:D,3,FALSE)</f>
        <v>My Kamstrup</v>
      </c>
      <c r="N4376" t="s">
        <v>53</v>
      </c>
      <c r="O4376" s="42" t="s">
        <v>54</v>
      </c>
      <c r="Q4376" t="str">
        <f>VLOOKUP(KamstrupData[[#This Row],[IdLevel123]],'B-Business Capability'!B:L,10,FALSE)</f>
        <v>Customer Service and Support</v>
      </c>
      <c r="R4376">
        <f>VLOOKUP(KamstrupData[[#This Row],[IdLevel123]],'B-Business Capability'!B:L,11,FALSE)</f>
        <v>0</v>
      </c>
      <c r="U4376" t="str">
        <f>_xlfn.CONCAT(KamstrupData[[#This Row],[CountryCode]],"_",KamstrupData[[#This Row],[Business Area]],"_",KamstrupData[[#This Row],[DepartmentTeam]])</f>
        <v>FR10_FR_Sales &amp; Marketing_Marketing</v>
      </c>
      <c r="V4376" t="str">
        <f>VLOOKUP(KamstrupData[[#This Row],[ORG_Concat]],'O-Organization'!F:H,3,FALSE)</f>
        <v>11011_FR10_Sales &amp; Marketing_FR_Sales &amp; Marketing_Marketing</v>
      </c>
    </row>
    <row r="4377" spans="4:22">
      <c r="D4377" s="28" t="s">
        <v>95</v>
      </c>
      <c r="E4377" t="str">
        <f>VLOOKUP(D4377,'B-Business Capability'!B:H,5,FALSE)</f>
        <v>Not mapped to capability</v>
      </c>
      <c r="F4377">
        <f>VLOOKUP(D4377,'B-Business Capability'!B:H,6,FALSE)</f>
        <v>0</v>
      </c>
      <c r="G4377">
        <f>VLOOKUP(D4377,'B-Business Capability'!B:H,7,FALSE)</f>
        <v>0</v>
      </c>
      <c r="I4377" t="s">
        <v>1743</v>
      </c>
      <c r="J4377" t="s">
        <v>1767</v>
      </c>
      <c r="K4377" t="s">
        <v>1275</v>
      </c>
      <c r="L4377" t="s">
        <v>99</v>
      </c>
      <c r="M4377" t="str">
        <f>VLOOKUP(L4377,'A-Applications'!B:D,3,FALSE)</f>
        <v>SnagIt</v>
      </c>
      <c r="N4377" t="s">
        <v>53</v>
      </c>
      <c r="O4377" s="42" t="s">
        <v>54</v>
      </c>
      <c r="Q4377" t="str">
        <f>VLOOKUP(KamstrupData[[#This Row],[IdLevel123]],'B-Business Capability'!B:L,10,FALSE)</f>
        <v>N/A</v>
      </c>
      <c r="R4377">
        <f>VLOOKUP(KamstrupData[[#This Row],[IdLevel123]],'B-Business Capability'!B:L,11,FALSE)</f>
        <v>0</v>
      </c>
      <c r="U4377" t="str">
        <f>_xlfn.CONCAT(KamstrupData[[#This Row],[CountryCode]],"_",KamstrupData[[#This Row],[Business Area]],"_",KamstrupData[[#This Row],[DepartmentTeam]])</f>
        <v>FR10_FR_Sales &amp; Marketing_Sales</v>
      </c>
      <c r="V4377" t="str">
        <f>VLOOKUP(KamstrupData[[#This Row],[ORG_Concat]],'O-Organization'!F:H,3,FALSE)</f>
        <v>11012_FR10_Sales &amp; Marketing_FR_Sales &amp; Marketing_Sales</v>
      </c>
    </row>
    <row r="4378" spans="4:22">
      <c r="D4378" s="28" t="s">
        <v>63</v>
      </c>
      <c r="E4378" t="str">
        <f>VLOOKUP(D4378,'B-Business Capability'!B:H,5,FALSE)</f>
        <v>Finance</v>
      </c>
      <c r="F4378" t="str">
        <f>VLOOKUP(D4378,'B-Business Capability'!B:H,6,FALSE)</f>
        <v>Financial Planning &amp; Analysis</v>
      </c>
      <c r="G4378" t="str">
        <f>VLOOKUP(D4378,'B-Business Capability'!B:H,7,FALSE)</f>
        <v>Cost Accounting_Plan</v>
      </c>
      <c r="I4378" t="s">
        <v>1743</v>
      </c>
      <c r="J4378" t="s">
        <v>1767</v>
      </c>
      <c r="K4378" t="s">
        <v>1275</v>
      </c>
      <c r="L4378" t="s">
        <v>117</v>
      </c>
      <c r="M4378" t="str">
        <f>VLOOKUP(L4378,'A-Applications'!B:D,3,FALSE)</f>
        <v>PowerBI</v>
      </c>
      <c r="N4378" t="s">
        <v>53</v>
      </c>
      <c r="O4378" s="42" t="s">
        <v>54</v>
      </c>
      <c r="P4378" t="s">
        <v>67</v>
      </c>
      <c r="Q4378" t="str">
        <f>VLOOKUP(KamstrupData[[#This Row],[IdLevel123]],'B-Business Capability'!B:L,10,FALSE)</f>
        <v>N/A</v>
      </c>
      <c r="R4378">
        <f>VLOOKUP(KamstrupData[[#This Row],[IdLevel123]],'B-Business Capability'!B:L,11,FALSE)</f>
        <v>0</v>
      </c>
      <c r="U4378" t="str">
        <f>_xlfn.CONCAT(KamstrupData[[#This Row],[CountryCode]],"_",KamstrupData[[#This Row],[Business Area]],"_",KamstrupData[[#This Row],[DepartmentTeam]])</f>
        <v>FR10_FR_Sales &amp; Marketing_Sales</v>
      </c>
      <c r="V4378" t="str">
        <f>VLOOKUP(KamstrupData[[#This Row],[ORG_Concat]],'O-Organization'!F:H,3,FALSE)</f>
        <v>11012_FR10_Sales &amp; Marketing_FR_Sales &amp; Marketing_Sales</v>
      </c>
    </row>
    <row r="4379" spans="4:22">
      <c r="D4379" t="s">
        <v>299</v>
      </c>
      <c r="E4379" t="str">
        <f>VLOOKUP(D4379,'B-Business Capability'!B:H,5,FALSE)</f>
        <v>Digital Platform and Operations</v>
      </c>
      <c r="F4379" t="str">
        <f>VLOOKUP(D4379,'B-Business Capability'!B:H,6,FALSE)</f>
        <v>AI, Data &amp; Analytics</v>
      </c>
      <c r="G4379" t="str">
        <f>VLOOKUP(D4379,'B-Business Capability'!B:H,7,FALSE)</f>
        <v>Data Analytics</v>
      </c>
      <c r="I4379" t="s">
        <v>1743</v>
      </c>
      <c r="J4379" t="s">
        <v>1767</v>
      </c>
      <c r="K4379" t="s">
        <v>1275</v>
      </c>
      <c r="L4379" t="s">
        <v>117</v>
      </c>
      <c r="M4379" t="str">
        <f>VLOOKUP(L4379,'A-Applications'!B:D,3,FALSE)</f>
        <v>PowerBI</v>
      </c>
      <c r="N4379" t="s">
        <v>53</v>
      </c>
      <c r="O4379" s="42" t="s">
        <v>54</v>
      </c>
      <c r="Q4379" t="str">
        <f>VLOOKUP(KamstrupData[[#This Row],[IdLevel123]],'B-Business Capability'!B:L,10,FALSE)</f>
        <v>N/A</v>
      </c>
      <c r="R4379">
        <f>VLOOKUP(KamstrupData[[#This Row],[IdLevel123]],'B-Business Capability'!B:L,11,FALSE)</f>
        <v>0</v>
      </c>
      <c r="U4379" t="str">
        <f>_xlfn.CONCAT(KamstrupData[[#This Row],[CountryCode]],"_",KamstrupData[[#This Row],[Business Area]],"_",KamstrupData[[#This Row],[DepartmentTeam]])</f>
        <v>FR10_FR_Sales &amp; Marketing_Sales</v>
      </c>
      <c r="V4379" t="str">
        <f>VLOOKUP(KamstrupData[[#This Row],[ORG_Concat]],'O-Organization'!F:H,3,FALSE)</f>
        <v>11012_FR10_Sales &amp; Marketing_FR_Sales &amp; Marketing_Sales</v>
      </c>
    </row>
    <row r="4380" spans="4:22">
      <c r="D4380" t="s">
        <v>299</v>
      </c>
      <c r="E4380" t="str">
        <f>VLOOKUP(D4380,'B-Business Capability'!B:H,5,FALSE)</f>
        <v>Digital Platform and Operations</v>
      </c>
      <c r="F4380" t="str">
        <f>VLOOKUP(D4380,'B-Business Capability'!B:H,6,FALSE)</f>
        <v>AI, Data &amp; Analytics</v>
      </c>
      <c r="G4380" t="str">
        <f>VLOOKUP(D4380,'B-Business Capability'!B:H,7,FALSE)</f>
        <v>Data Analytics</v>
      </c>
      <c r="I4380" t="s">
        <v>1743</v>
      </c>
      <c r="J4380" t="s">
        <v>1767</v>
      </c>
      <c r="K4380" t="s">
        <v>1768</v>
      </c>
      <c r="L4380" t="s">
        <v>117</v>
      </c>
      <c r="M4380" t="str">
        <f>VLOOKUP(L4380,'A-Applications'!B:D,3,FALSE)</f>
        <v>PowerBI</v>
      </c>
      <c r="N4380" t="s">
        <v>53</v>
      </c>
      <c r="O4380" s="42" t="s">
        <v>66</v>
      </c>
      <c r="Q4380" t="str">
        <f>VLOOKUP(KamstrupData[[#This Row],[IdLevel123]],'B-Business Capability'!B:L,10,FALSE)</f>
        <v>N/A</v>
      </c>
      <c r="R4380">
        <f>VLOOKUP(KamstrupData[[#This Row],[IdLevel123]],'B-Business Capability'!B:L,11,FALSE)</f>
        <v>0</v>
      </c>
      <c r="U4380" t="str">
        <f>_xlfn.CONCAT(KamstrupData[[#This Row],[CountryCode]],"_",KamstrupData[[#This Row],[Business Area]],"_",KamstrupData[[#This Row],[DepartmentTeam]])</f>
        <v>FR10_FR_Sales &amp; Marketing_Internal Sales</v>
      </c>
      <c r="V4380" t="str">
        <f>VLOOKUP(KamstrupData[[#This Row],[ORG_Concat]],'O-Organization'!F:H,3,FALSE)</f>
        <v>11010_FR10_Sales &amp; Marketing_FR_Sales &amp; Marketing_Internal Sales</v>
      </c>
    </row>
    <row r="4381" spans="4:22">
      <c r="D4381" t="s">
        <v>299</v>
      </c>
      <c r="E4381" t="str">
        <f>VLOOKUP(D4381,'B-Business Capability'!B:H,5,FALSE)</f>
        <v>Digital Platform and Operations</v>
      </c>
      <c r="F4381" t="str">
        <f>VLOOKUP(D4381,'B-Business Capability'!B:H,6,FALSE)</f>
        <v>AI, Data &amp; Analytics</v>
      </c>
      <c r="G4381" t="str">
        <f>VLOOKUP(D4381,'B-Business Capability'!B:H,7,FALSE)</f>
        <v>Data Analytics</v>
      </c>
      <c r="I4381" t="s">
        <v>1743</v>
      </c>
      <c r="J4381" t="s">
        <v>1767</v>
      </c>
      <c r="K4381" t="s">
        <v>249</v>
      </c>
      <c r="L4381" t="s">
        <v>117</v>
      </c>
      <c r="M4381" t="str">
        <f>VLOOKUP(L4381,'A-Applications'!B:D,3,FALSE)</f>
        <v>PowerBI</v>
      </c>
      <c r="N4381" t="s">
        <v>53</v>
      </c>
      <c r="O4381" s="42" t="s">
        <v>62</v>
      </c>
      <c r="Q4381" t="str">
        <f>VLOOKUP(KamstrupData[[#This Row],[IdLevel123]],'B-Business Capability'!B:L,10,FALSE)</f>
        <v>N/A</v>
      </c>
      <c r="R4381">
        <f>VLOOKUP(KamstrupData[[#This Row],[IdLevel123]],'B-Business Capability'!B:L,11,FALSE)</f>
        <v>0</v>
      </c>
      <c r="U4381" t="str">
        <f>_xlfn.CONCAT(KamstrupData[[#This Row],[CountryCode]],"_",KamstrupData[[#This Row],[Business Area]],"_",KamstrupData[[#This Row],[DepartmentTeam]])</f>
        <v>FR10_FR_Sales &amp; Marketing_Marketing</v>
      </c>
      <c r="V4381" t="str">
        <f>VLOOKUP(KamstrupData[[#This Row],[ORG_Concat]],'O-Organization'!F:H,3,FALSE)</f>
        <v>11011_FR10_Sales &amp; Marketing_FR_Sales &amp; Marketing_Marketing</v>
      </c>
    </row>
    <row r="4382" spans="4:22">
      <c r="D4382" s="28" t="s">
        <v>125</v>
      </c>
      <c r="E4382" t="str">
        <f>VLOOKUP(D4382,'B-Business Capability'!B:H,5,FALSE)</f>
        <v>Sales</v>
      </c>
      <c r="F4382" t="str">
        <f>VLOOKUP(D4382,'B-Business Capability'!B:H,6,FALSE)</f>
        <v>Quotation, Order, and Contract Management</v>
      </c>
      <c r="G4382" t="str">
        <f>VLOOKUP(D4382,'B-Business Capability'!B:H,7,FALSE)</f>
        <v>Contract and engagement setup</v>
      </c>
      <c r="I4382" t="s">
        <v>1743</v>
      </c>
      <c r="J4382" t="s">
        <v>1767</v>
      </c>
      <c r="K4382" t="s">
        <v>1275</v>
      </c>
      <c r="L4382" t="s">
        <v>123</v>
      </c>
      <c r="M4382" t="str">
        <f>VLOOKUP(L4382,'A-Applications'!B:D,3,FALSE)</f>
        <v>DocuSign</v>
      </c>
      <c r="N4382" t="s">
        <v>53</v>
      </c>
      <c r="O4382" s="42" t="s">
        <v>54</v>
      </c>
      <c r="P4382" t="s">
        <v>124</v>
      </c>
      <c r="Q4382" t="str">
        <f>VLOOKUP(KamstrupData[[#This Row],[IdLevel123]],'B-Business Capability'!B:L,10,FALSE)</f>
        <v>Order-to-Cash (O2C)</v>
      </c>
      <c r="R4382">
        <f>VLOOKUP(KamstrupData[[#This Row],[IdLevel123]],'B-Business Capability'!B:L,11,FALSE)</f>
        <v>101</v>
      </c>
      <c r="U4382" t="str">
        <f>_xlfn.CONCAT(KamstrupData[[#This Row],[CountryCode]],"_",KamstrupData[[#This Row],[Business Area]],"_",KamstrupData[[#This Row],[DepartmentTeam]])</f>
        <v>FR10_FR_Sales &amp; Marketing_Sales</v>
      </c>
      <c r="V4382" t="str">
        <f>VLOOKUP(KamstrupData[[#This Row],[ORG_Concat]],'O-Organization'!F:H,3,FALSE)</f>
        <v>11012_FR10_Sales &amp; Marketing_FR_Sales &amp; Marketing_Sales</v>
      </c>
    </row>
    <row r="4383" spans="4:22">
      <c r="D4383" s="28" t="s">
        <v>125</v>
      </c>
      <c r="E4383" t="str">
        <f>VLOOKUP(D4383,'B-Business Capability'!B:H,5,FALSE)</f>
        <v>Sales</v>
      </c>
      <c r="F4383" t="str">
        <f>VLOOKUP(D4383,'B-Business Capability'!B:H,6,FALSE)</f>
        <v>Quotation, Order, and Contract Management</v>
      </c>
      <c r="G4383" t="str">
        <f>VLOOKUP(D4383,'B-Business Capability'!B:H,7,FALSE)</f>
        <v>Contract and engagement setup</v>
      </c>
      <c r="I4383" t="s">
        <v>1743</v>
      </c>
      <c r="J4383" t="s">
        <v>1767</v>
      </c>
      <c r="K4383" t="s">
        <v>1768</v>
      </c>
      <c r="L4383" t="s">
        <v>123</v>
      </c>
      <c r="M4383" t="str">
        <f>VLOOKUP(L4383,'A-Applications'!B:D,3,FALSE)</f>
        <v>DocuSign</v>
      </c>
      <c r="N4383" t="s">
        <v>53</v>
      </c>
      <c r="O4383" s="42" t="s">
        <v>54</v>
      </c>
      <c r="P4383" t="s">
        <v>124</v>
      </c>
      <c r="Q4383" t="str">
        <f>VLOOKUP(KamstrupData[[#This Row],[IdLevel123]],'B-Business Capability'!B:L,10,FALSE)</f>
        <v>Order-to-Cash (O2C)</v>
      </c>
      <c r="R4383">
        <f>VLOOKUP(KamstrupData[[#This Row],[IdLevel123]],'B-Business Capability'!B:L,11,FALSE)</f>
        <v>101</v>
      </c>
      <c r="U4383" t="str">
        <f>_xlfn.CONCAT(KamstrupData[[#This Row],[CountryCode]],"_",KamstrupData[[#This Row],[Business Area]],"_",KamstrupData[[#This Row],[DepartmentTeam]])</f>
        <v>FR10_FR_Sales &amp; Marketing_Internal Sales</v>
      </c>
      <c r="V4383" t="str">
        <f>VLOOKUP(KamstrupData[[#This Row],[ORG_Concat]],'O-Organization'!F:H,3,FALSE)</f>
        <v>11010_FR10_Sales &amp; Marketing_FR_Sales &amp; Marketing_Internal Sales</v>
      </c>
    </row>
    <row r="4384" spans="4:22">
      <c r="D4384" s="28" t="s">
        <v>125</v>
      </c>
      <c r="E4384" t="str">
        <f>VLOOKUP(D4384,'B-Business Capability'!B:H,5,FALSE)</f>
        <v>Sales</v>
      </c>
      <c r="F4384" t="str">
        <f>VLOOKUP(D4384,'B-Business Capability'!B:H,6,FALSE)</f>
        <v>Quotation, Order, and Contract Management</v>
      </c>
      <c r="G4384" t="str">
        <f>VLOOKUP(D4384,'B-Business Capability'!B:H,7,FALSE)</f>
        <v>Contract and engagement setup</v>
      </c>
      <c r="I4384" t="s">
        <v>1743</v>
      </c>
      <c r="J4384" t="s">
        <v>1767</v>
      </c>
      <c r="K4384" t="s">
        <v>249</v>
      </c>
      <c r="L4384" t="s">
        <v>123</v>
      </c>
      <c r="M4384" t="str">
        <f>VLOOKUP(L4384,'A-Applications'!B:D,3,FALSE)</f>
        <v>DocuSign</v>
      </c>
      <c r="N4384" t="s">
        <v>53</v>
      </c>
      <c r="O4384" s="42" t="s">
        <v>54</v>
      </c>
      <c r="P4384" t="s">
        <v>124</v>
      </c>
      <c r="Q4384" t="str">
        <f>VLOOKUP(KamstrupData[[#This Row],[IdLevel123]],'B-Business Capability'!B:L,10,FALSE)</f>
        <v>Order-to-Cash (O2C)</v>
      </c>
      <c r="R4384">
        <f>VLOOKUP(KamstrupData[[#This Row],[IdLevel123]],'B-Business Capability'!B:L,11,FALSE)</f>
        <v>101</v>
      </c>
      <c r="U4384" t="str">
        <f>_xlfn.CONCAT(KamstrupData[[#This Row],[CountryCode]],"_",KamstrupData[[#This Row],[Business Area]],"_",KamstrupData[[#This Row],[DepartmentTeam]])</f>
        <v>FR10_FR_Sales &amp; Marketing_Marketing</v>
      </c>
      <c r="V4384" t="str">
        <f>VLOOKUP(KamstrupData[[#This Row],[ORG_Concat]],'O-Organization'!F:H,3,FALSE)</f>
        <v>11011_FR10_Sales &amp; Marketing_FR_Sales &amp; Marketing_Marketing</v>
      </c>
    </row>
    <row r="4385" spans="4:22">
      <c r="D4385" s="28" t="s">
        <v>158</v>
      </c>
      <c r="E4385" t="str">
        <f>VLOOKUP(D4385,'B-Business Capability'!B:H,5,FALSE)</f>
        <v>Sales</v>
      </c>
      <c r="F4385" t="str">
        <f>VLOOKUP(D4385,'B-Business Capability'!B:H,6,FALSE)</f>
        <v>Quotation, Order, and Contract Management</v>
      </c>
      <c r="G4385" t="str">
        <f>VLOOKUP(D4385,'B-Business Capability'!B:H,7,FALSE)</f>
        <v>Sales order management and processing</v>
      </c>
      <c r="I4385" t="s">
        <v>1743</v>
      </c>
      <c r="J4385" t="s">
        <v>1767</v>
      </c>
      <c r="K4385" t="s">
        <v>1275</v>
      </c>
      <c r="L4385" t="s">
        <v>123</v>
      </c>
      <c r="M4385" t="str">
        <f>VLOOKUP(L4385,'A-Applications'!B:D,3,FALSE)</f>
        <v>DocuSign</v>
      </c>
      <c r="N4385" t="s">
        <v>53</v>
      </c>
      <c r="O4385" s="42" t="s">
        <v>54</v>
      </c>
      <c r="P4385" t="s">
        <v>198</v>
      </c>
      <c r="Q4385" t="str">
        <f>VLOOKUP(KamstrupData[[#This Row],[IdLevel123]],'B-Business Capability'!B:L,10,FALSE)</f>
        <v>Order-to-Cash (O2C)</v>
      </c>
      <c r="R4385">
        <f>VLOOKUP(KamstrupData[[#This Row],[IdLevel123]],'B-Business Capability'!B:L,11,FALSE)</f>
        <v>107</v>
      </c>
      <c r="U4385" t="str">
        <f>_xlfn.CONCAT(KamstrupData[[#This Row],[CountryCode]],"_",KamstrupData[[#This Row],[Business Area]],"_",KamstrupData[[#This Row],[DepartmentTeam]])</f>
        <v>FR10_FR_Sales &amp; Marketing_Sales</v>
      </c>
      <c r="V4385" t="str">
        <f>VLOOKUP(KamstrupData[[#This Row],[ORG_Concat]],'O-Organization'!F:H,3,FALSE)</f>
        <v>11012_FR10_Sales &amp; Marketing_FR_Sales &amp; Marketing_Sales</v>
      </c>
    </row>
    <row r="4386" spans="4:22">
      <c r="D4386" s="28" t="s">
        <v>158</v>
      </c>
      <c r="E4386" t="str">
        <f>VLOOKUP(D4386,'B-Business Capability'!B:H,5,FALSE)</f>
        <v>Sales</v>
      </c>
      <c r="F4386" t="str">
        <f>VLOOKUP(D4386,'B-Business Capability'!B:H,6,FALSE)</f>
        <v>Quotation, Order, and Contract Management</v>
      </c>
      <c r="G4386" t="str">
        <f>VLOOKUP(D4386,'B-Business Capability'!B:H,7,FALSE)</f>
        <v>Sales order management and processing</v>
      </c>
      <c r="I4386" t="s">
        <v>1743</v>
      </c>
      <c r="J4386" t="s">
        <v>1767</v>
      </c>
      <c r="K4386" t="s">
        <v>1768</v>
      </c>
      <c r="L4386" t="s">
        <v>123</v>
      </c>
      <c r="M4386" t="str">
        <f>VLOOKUP(L4386,'A-Applications'!B:D,3,FALSE)</f>
        <v>DocuSign</v>
      </c>
      <c r="N4386" t="s">
        <v>53</v>
      </c>
      <c r="O4386" s="42" t="s">
        <v>54</v>
      </c>
      <c r="P4386" t="s">
        <v>198</v>
      </c>
      <c r="Q4386" t="str">
        <f>VLOOKUP(KamstrupData[[#This Row],[IdLevel123]],'B-Business Capability'!B:L,10,FALSE)</f>
        <v>Order-to-Cash (O2C)</v>
      </c>
      <c r="R4386">
        <f>VLOOKUP(KamstrupData[[#This Row],[IdLevel123]],'B-Business Capability'!B:L,11,FALSE)</f>
        <v>107</v>
      </c>
      <c r="U4386" t="str">
        <f>_xlfn.CONCAT(KamstrupData[[#This Row],[CountryCode]],"_",KamstrupData[[#This Row],[Business Area]],"_",KamstrupData[[#This Row],[DepartmentTeam]])</f>
        <v>FR10_FR_Sales &amp; Marketing_Internal Sales</v>
      </c>
      <c r="V4386" t="str">
        <f>VLOOKUP(KamstrupData[[#This Row],[ORG_Concat]],'O-Organization'!F:H,3,FALSE)</f>
        <v>11010_FR10_Sales &amp; Marketing_FR_Sales &amp; Marketing_Internal Sales</v>
      </c>
    </row>
    <row r="4387" spans="4:22">
      <c r="D4387" s="28" t="s">
        <v>199</v>
      </c>
      <c r="E4387" t="str">
        <f>VLOOKUP(D4387,'B-Business Capability'!B:H,5,FALSE)</f>
        <v>Sales</v>
      </c>
      <c r="F4387" t="str">
        <f>VLOOKUP(D4387,'B-Business Capability'!B:H,6,FALSE)</f>
        <v>Quotation, Order, and Contract Management</v>
      </c>
      <c r="G4387" t="str">
        <f>VLOOKUP(D4387,'B-Business Capability'!B:H,7,FALSE)</f>
        <v>Distributor contract management</v>
      </c>
      <c r="I4387" t="s">
        <v>1743</v>
      </c>
      <c r="J4387" t="s">
        <v>1767</v>
      </c>
      <c r="K4387" t="s">
        <v>1275</v>
      </c>
      <c r="L4387" t="s">
        <v>123</v>
      </c>
      <c r="M4387" t="str">
        <f>VLOOKUP(L4387,'A-Applications'!B:D,3,FALSE)</f>
        <v>DocuSign</v>
      </c>
      <c r="N4387" t="s">
        <v>53</v>
      </c>
      <c r="O4387" s="42" t="s">
        <v>54</v>
      </c>
      <c r="P4387" t="s">
        <v>197</v>
      </c>
      <c r="Q4387" t="str">
        <f>VLOOKUP(KamstrupData[[#This Row],[IdLevel123]],'B-Business Capability'!B:L,10,FALSE)</f>
        <v>Order-to-Cash (O2C)</v>
      </c>
      <c r="R4387">
        <f>VLOOKUP(KamstrupData[[#This Row],[IdLevel123]],'B-Business Capability'!B:L,11,FALSE)</f>
        <v>112</v>
      </c>
      <c r="U4387" t="str">
        <f>_xlfn.CONCAT(KamstrupData[[#This Row],[CountryCode]],"_",KamstrupData[[#This Row],[Business Area]],"_",KamstrupData[[#This Row],[DepartmentTeam]])</f>
        <v>FR10_FR_Sales &amp; Marketing_Sales</v>
      </c>
      <c r="V4387" t="str">
        <f>VLOOKUP(KamstrupData[[#This Row],[ORG_Concat]],'O-Organization'!F:H,3,FALSE)</f>
        <v>11012_FR10_Sales &amp; Marketing_FR_Sales &amp; Marketing_Sales</v>
      </c>
    </row>
    <row r="4388" spans="4:22">
      <c r="D4388" s="28" t="s">
        <v>199</v>
      </c>
      <c r="E4388" t="str">
        <f>VLOOKUP(D4388,'B-Business Capability'!B:H,5,FALSE)</f>
        <v>Sales</v>
      </c>
      <c r="F4388" t="str">
        <f>VLOOKUP(D4388,'B-Business Capability'!B:H,6,FALSE)</f>
        <v>Quotation, Order, and Contract Management</v>
      </c>
      <c r="G4388" t="str">
        <f>VLOOKUP(D4388,'B-Business Capability'!B:H,7,FALSE)</f>
        <v>Distributor contract management</v>
      </c>
      <c r="I4388" t="s">
        <v>1743</v>
      </c>
      <c r="J4388" t="s">
        <v>1767</v>
      </c>
      <c r="K4388" t="s">
        <v>1768</v>
      </c>
      <c r="L4388" t="s">
        <v>123</v>
      </c>
      <c r="M4388" t="str">
        <f>VLOOKUP(L4388,'A-Applications'!B:D,3,FALSE)</f>
        <v>DocuSign</v>
      </c>
      <c r="N4388" t="s">
        <v>53</v>
      </c>
      <c r="O4388" s="42" t="s">
        <v>54</v>
      </c>
      <c r="P4388" t="s">
        <v>197</v>
      </c>
      <c r="Q4388" t="str">
        <f>VLOOKUP(KamstrupData[[#This Row],[IdLevel123]],'B-Business Capability'!B:L,10,FALSE)</f>
        <v>Order-to-Cash (O2C)</v>
      </c>
      <c r="R4388">
        <f>VLOOKUP(KamstrupData[[#This Row],[IdLevel123]],'B-Business Capability'!B:L,11,FALSE)</f>
        <v>112</v>
      </c>
      <c r="U4388" t="str">
        <f>_xlfn.CONCAT(KamstrupData[[#This Row],[CountryCode]],"_",KamstrupData[[#This Row],[Business Area]],"_",KamstrupData[[#This Row],[DepartmentTeam]])</f>
        <v>FR10_FR_Sales &amp; Marketing_Internal Sales</v>
      </c>
      <c r="V4388" t="str">
        <f>VLOOKUP(KamstrupData[[#This Row],[ORG_Concat]],'O-Organization'!F:H,3,FALSE)</f>
        <v>11010_FR10_Sales &amp; Marketing_FR_Sales &amp; Marketing_Internal Sales</v>
      </c>
    </row>
    <row r="4389" spans="4:22">
      <c r="D4389" s="28" t="s">
        <v>200</v>
      </c>
      <c r="E4389" t="str">
        <f>VLOOKUP(D4389,'B-Business Capability'!B:H,5,FALSE)</f>
        <v>Sales</v>
      </c>
      <c r="F4389" t="str">
        <f>VLOOKUP(D4389,'B-Business Capability'!B:H,6,FALSE)</f>
        <v>Sales Management of Indirect Sales</v>
      </c>
      <c r="G4389" t="str">
        <f>VLOOKUP(D4389,'B-Business Capability'!B:H,7,FALSE)</f>
        <v>Incentive and commision management</v>
      </c>
      <c r="I4389" t="s">
        <v>1743</v>
      </c>
      <c r="J4389" t="s">
        <v>1767</v>
      </c>
      <c r="K4389" t="s">
        <v>1275</v>
      </c>
      <c r="L4389" t="s">
        <v>129</v>
      </c>
      <c r="M4389" t="str">
        <f>VLOOKUP(L4389,'A-Applications'!B:D,3,FALSE)</f>
        <v>Microsoft Dynamics 365 CE (Sales)</v>
      </c>
      <c r="N4389" t="s">
        <v>53</v>
      </c>
      <c r="O4389" s="42" t="s">
        <v>66</v>
      </c>
      <c r="P4389" t="s">
        <v>201</v>
      </c>
      <c r="Q4389" t="str">
        <f>VLOOKUP(KamstrupData[[#This Row],[IdLevel123]],'B-Business Capability'!B:L,10,FALSE)</f>
        <v>N/A</v>
      </c>
      <c r="R4389">
        <f>VLOOKUP(KamstrupData[[#This Row],[IdLevel123]],'B-Business Capability'!B:L,11,FALSE)</f>
        <v>0</v>
      </c>
      <c r="U4389" t="str">
        <f>_xlfn.CONCAT(KamstrupData[[#This Row],[CountryCode]],"_",KamstrupData[[#This Row],[Business Area]],"_",KamstrupData[[#This Row],[DepartmentTeam]])</f>
        <v>FR10_FR_Sales &amp; Marketing_Sales</v>
      </c>
      <c r="V4389" t="str">
        <f>VLOOKUP(KamstrupData[[#This Row],[ORG_Concat]],'O-Organization'!F:H,3,FALSE)</f>
        <v>11012_FR10_Sales &amp; Marketing_FR_Sales &amp; Marketing_Sales</v>
      </c>
    </row>
    <row r="4390" spans="4:22">
      <c r="D4390" s="28" t="s">
        <v>190</v>
      </c>
      <c r="E4390" t="str">
        <f>VLOOKUP(D4390,'B-Business Capability'!B:H,5,FALSE)</f>
        <v>Sales</v>
      </c>
      <c r="F4390" t="str">
        <f>VLOOKUP(D4390,'B-Business Capability'!B:H,6,FALSE)</f>
        <v>Sales Operations</v>
      </c>
      <c r="G4390">
        <f>VLOOKUP(D4390,'B-Business Capability'!B:H,7,FALSE)</f>
        <v>0</v>
      </c>
      <c r="I4390" t="s">
        <v>1743</v>
      </c>
      <c r="J4390" t="s">
        <v>1767</v>
      </c>
      <c r="K4390" t="s">
        <v>1275</v>
      </c>
      <c r="L4390" t="s">
        <v>129</v>
      </c>
      <c r="M4390" t="str">
        <f>VLOOKUP(L4390,'A-Applications'!B:D,3,FALSE)</f>
        <v>Microsoft Dynamics 365 CE (Sales)</v>
      </c>
      <c r="N4390" t="s">
        <v>53</v>
      </c>
      <c r="O4390" s="42" t="s">
        <v>66</v>
      </c>
      <c r="P4390" t="s">
        <v>198</v>
      </c>
      <c r="Q4390" t="str">
        <f>VLOOKUP(KamstrupData[[#This Row],[IdLevel123]],'B-Business Capability'!B:L,10,FALSE)</f>
        <v>Order-to-Cash (O2C)</v>
      </c>
      <c r="R4390">
        <f>VLOOKUP(KamstrupData[[#This Row],[IdLevel123]],'B-Business Capability'!B:L,11,FALSE)</f>
        <v>111</v>
      </c>
      <c r="U4390" t="str">
        <f>_xlfn.CONCAT(KamstrupData[[#This Row],[CountryCode]],"_",KamstrupData[[#This Row],[Business Area]],"_",KamstrupData[[#This Row],[DepartmentTeam]])</f>
        <v>FR10_FR_Sales &amp; Marketing_Sales</v>
      </c>
      <c r="V4390" t="str">
        <f>VLOOKUP(KamstrupData[[#This Row],[ORG_Concat]],'O-Organization'!F:H,3,FALSE)</f>
        <v>11012_FR10_Sales &amp; Marketing_FR_Sales &amp; Marketing_Sales</v>
      </c>
    </row>
    <row r="4391" spans="4:22">
      <c r="D4391" s="28" t="s">
        <v>192</v>
      </c>
      <c r="E4391" t="str">
        <f>VLOOKUP(D4391,'B-Business Capability'!B:H,5,FALSE)</f>
        <v>Sales</v>
      </c>
      <c r="F4391" t="str">
        <f>VLOOKUP(D4391,'B-Business Capability'!B:H,6,FALSE)</f>
        <v>Sales Execution and Customer Engagement</v>
      </c>
      <c r="G4391">
        <f>VLOOKUP(D4391,'B-Business Capability'!B:H,7,FALSE)</f>
        <v>0</v>
      </c>
      <c r="I4391" t="s">
        <v>1743</v>
      </c>
      <c r="J4391" t="s">
        <v>1767</v>
      </c>
      <c r="K4391" t="s">
        <v>1275</v>
      </c>
      <c r="L4391" t="s">
        <v>129</v>
      </c>
      <c r="M4391" t="str">
        <f>VLOOKUP(L4391,'A-Applications'!B:D,3,FALSE)</f>
        <v>Microsoft Dynamics 365 CE (Sales)</v>
      </c>
      <c r="N4391" t="s">
        <v>53</v>
      </c>
      <c r="O4391" s="42" t="s">
        <v>66</v>
      </c>
      <c r="P4391" t="s">
        <v>198</v>
      </c>
      <c r="Q4391" t="str">
        <f>VLOOKUP(KamstrupData[[#This Row],[IdLevel123]],'B-Business Capability'!B:L,10,FALSE)</f>
        <v>Order-to-Cash (O2C)</v>
      </c>
      <c r="R4391">
        <f>VLOOKUP(KamstrupData[[#This Row],[IdLevel123]],'B-Business Capability'!B:L,11,FALSE)</f>
        <v>500</v>
      </c>
      <c r="U4391" t="str">
        <f>_xlfn.CONCAT(KamstrupData[[#This Row],[CountryCode]],"_",KamstrupData[[#This Row],[Business Area]],"_",KamstrupData[[#This Row],[DepartmentTeam]])</f>
        <v>FR10_FR_Sales &amp; Marketing_Sales</v>
      </c>
      <c r="V4391" t="str">
        <f>VLOOKUP(KamstrupData[[#This Row],[ORG_Concat]],'O-Organization'!F:H,3,FALSE)</f>
        <v>11012_FR10_Sales &amp; Marketing_FR_Sales &amp; Marketing_Sales</v>
      </c>
    </row>
    <row r="4392" spans="4:22">
      <c r="D4392" s="28" t="s">
        <v>193</v>
      </c>
      <c r="E4392" t="str">
        <f>VLOOKUP(D4392,'B-Business Capability'!B:H,5,FALSE)</f>
        <v>Sales</v>
      </c>
      <c r="F4392" t="str">
        <f>VLOOKUP(D4392,'B-Business Capability'!B:H,6,FALSE)</f>
        <v>Quotation, Order, and Contract Management</v>
      </c>
      <c r="G4392">
        <f>VLOOKUP(D4392,'B-Business Capability'!B:H,7,FALSE)</f>
        <v>0</v>
      </c>
      <c r="I4392" t="s">
        <v>1743</v>
      </c>
      <c r="J4392" t="s">
        <v>1767</v>
      </c>
      <c r="K4392" t="s">
        <v>1275</v>
      </c>
      <c r="L4392" t="s">
        <v>129</v>
      </c>
      <c r="M4392" t="str">
        <f>VLOOKUP(L4392,'A-Applications'!B:D,3,FALSE)</f>
        <v>Microsoft Dynamics 365 CE (Sales)</v>
      </c>
      <c r="N4392" t="s">
        <v>53</v>
      </c>
      <c r="O4392" s="42" t="s">
        <v>66</v>
      </c>
      <c r="P4392" t="s">
        <v>198</v>
      </c>
      <c r="Q4392" t="str">
        <f>VLOOKUP(KamstrupData[[#This Row],[IdLevel123]],'B-Business Capability'!B:L,10,FALSE)</f>
        <v>Order-to-Cash (O2C)</v>
      </c>
      <c r="R4392">
        <f>VLOOKUP(KamstrupData[[#This Row],[IdLevel123]],'B-Business Capability'!B:L,11,FALSE)</f>
        <v>100</v>
      </c>
      <c r="U4392" t="str">
        <f>_xlfn.CONCAT(KamstrupData[[#This Row],[CountryCode]],"_",KamstrupData[[#This Row],[Business Area]],"_",KamstrupData[[#This Row],[DepartmentTeam]])</f>
        <v>FR10_FR_Sales &amp; Marketing_Sales</v>
      </c>
      <c r="V4392" t="str">
        <f>VLOOKUP(KamstrupData[[#This Row],[ORG_Concat]],'O-Organization'!F:H,3,FALSE)</f>
        <v>11012_FR10_Sales &amp; Marketing_FR_Sales &amp; Marketing_Sales</v>
      </c>
    </row>
    <row r="4393" spans="4:22">
      <c r="D4393" s="28" t="s">
        <v>200</v>
      </c>
      <c r="E4393" t="str">
        <f>VLOOKUP(D4393,'B-Business Capability'!B:H,5,FALSE)</f>
        <v>Sales</v>
      </c>
      <c r="F4393" t="str">
        <f>VLOOKUP(D4393,'B-Business Capability'!B:H,6,FALSE)</f>
        <v>Sales Management of Indirect Sales</v>
      </c>
      <c r="G4393" t="str">
        <f>VLOOKUP(D4393,'B-Business Capability'!B:H,7,FALSE)</f>
        <v>Incentive and commision management</v>
      </c>
      <c r="I4393" t="s">
        <v>1743</v>
      </c>
      <c r="J4393" t="s">
        <v>1767</v>
      </c>
      <c r="K4393" t="s">
        <v>1768</v>
      </c>
      <c r="L4393" t="s">
        <v>129</v>
      </c>
      <c r="M4393" t="str">
        <f>VLOOKUP(L4393,'A-Applications'!B:D,3,FALSE)</f>
        <v>Microsoft Dynamics 365 CE (Sales)</v>
      </c>
      <c r="N4393" t="s">
        <v>53</v>
      </c>
      <c r="O4393" s="42" t="s">
        <v>66</v>
      </c>
      <c r="P4393" t="s">
        <v>201</v>
      </c>
      <c r="Q4393" t="str">
        <f>VLOOKUP(KamstrupData[[#This Row],[IdLevel123]],'B-Business Capability'!B:L,10,FALSE)</f>
        <v>N/A</v>
      </c>
      <c r="R4393">
        <f>VLOOKUP(KamstrupData[[#This Row],[IdLevel123]],'B-Business Capability'!B:L,11,FALSE)</f>
        <v>0</v>
      </c>
      <c r="U4393" t="str">
        <f>_xlfn.CONCAT(KamstrupData[[#This Row],[CountryCode]],"_",KamstrupData[[#This Row],[Business Area]],"_",KamstrupData[[#This Row],[DepartmentTeam]])</f>
        <v>FR10_FR_Sales &amp; Marketing_Internal Sales</v>
      </c>
      <c r="V4393" t="str">
        <f>VLOOKUP(KamstrupData[[#This Row],[ORG_Concat]],'O-Organization'!F:H,3,FALSE)</f>
        <v>11010_FR10_Sales &amp; Marketing_FR_Sales &amp; Marketing_Internal Sales</v>
      </c>
    </row>
    <row r="4394" spans="4:22">
      <c r="D4394" s="28" t="s">
        <v>190</v>
      </c>
      <c r="E4394" t="str">
        <f>VLOOKUP(D4394,'B-Business Capability'!B:H,5,FALSE)</f>
        <v>Sales</v>
      </c>
      <c r="F4394" t="str">
        <f>VLOOKUP(D4394,'B-Business Capability'!B:H,6,FALSE)</f>
        <v>Sales Operations</v>
      </c>
      <c r="G4394">
        <f>VLOOKUP(D4394,'B-Business Capability'!B:H,7,FALSE)</f>
        <v>0</v>
      </c>
      <c r="I4394" t="s">
        <v>1743</v>
      </c>
      <c r="J4394" t="s">
        <v>1767</v>
      </c>
      <c r="K4394" t="s">
        <v>1768</v>
      </c>
      <c r="L4394" t="s">
        <v>129</v>
      </c>
      <c r="M4394" t="str">
        <f>VLOOKUP(L4394,'A-Applications'!B:D,3,FALSE)</f>
        <v>Microsoft Dynamics 365 CE (Sales)</v>
      </c>
      <c r="N4394" t="s">
        <v>53</v>
      </c>
      <c r="O4394" s="42" t="s">
        <v>66</v>
      </c>
      <c r="P4394" t="s">
        <v>198</v>
      </c>
      <c r="Q4394" t="str">
        <f>VLOOKUP(KamstrupData[[#This Row],[IdLevel123]],'B-Business Capability'!B:L,10,FALSE)</f>
        <v>Order-to-Cash (O2C)</v>
      </c>
      <c r="R4394">
        <f>VLOOKUP(KamstrupData[[#This Row],[IdLevel123]],'B-Business Capability'!B:L,11,FALSE)</f>
        <v>111</v>
      </c>
      <c r="U4394" t="str">
        <f>_xlfn.CONCAT(KamstrupData[[#This Row],[CountryCode]],"_",KamstrupData[[#This Row],[Business Area]],"_",KamstrupData[[#This Row],[DepartmentTeam]])</f>
        <v>FR10_FR_Sales &amp; Marketing_Internal Sales</v>
      </c>
      <c r="V4394" t="str">
        <f>VLOOKUP(KamstrupData[[#This Row],[ORG_Concat]],'O-Organization'!F:H,3,FALSE)</f>
        <v>11010_FR10_Sales &amp; Marketing_FR_Sales &amp; Marketing_Internal Sales</v>
      </c>
    </row>
    <row r="4395" spans="4:22">
      <c r="D4395" s="28" t="s">
        <v>192</v>
      </c>
      <c r="E4395" t="str">
        <f>VLOOKUP(D4395,'B-Business Capability'!B:H,5,FALSE)</f>
        <v>Sales</v>
      </c>
      <c r="F4395" t="str">
        <f>VLOOKUP(D4395,'B-Business Capability'!B:H,6,FALSE)</f>
        <v>Sales Execution and Customer Engagement</v>
      </c>
      <c r="G4395">
        <f>VLOOKUP(D4395,'B-Business Capability'!B:H,7,FALSE)</f>
        <v>0</v>
      </c>
      <c r="I4395" t="s">
        <v>1743</v>
      </c>
      <c r="J4395" t="s">
        <v>1767</v>
      </c>
      <c r="K4395" t="s">
        <v>1768</v>
      </c>
      <c r="L4395" t="s">
        <v>129</v>
      </c>
      <c r="M4395" t="str">
        <f>VLOOKUP(L4395,'A-Applications'!B:D,3,FALSE)</f>
        <v>Microsoft Dynamics 365 CE (Sales)</v>
      </c>
      <c r="N4395" t="s">
        <v>53</v>
      </c>
      <c r="O4395" s="42" t="s">
        <v>66</v>
      </c>
      <c r="P4395" t="s">
        <v>198</v>
      </c>
      <c r="Q4395" t="str">
        <f>VLOOKUP(KamstrupData[[#This Row],[IdLevel123]],'B-Business Capability'!B:L,10,FALSE)</f>
        <v>Order-to-Cash (O2C)</v>
      </c>
      <c r="R4395">
        <f>VLOOKUP(KamstrupData[[#This Row],[IdLevel123]],'B-Business Capability'!B:L,11,FALSE)</f>
        <v>500</v>
      </c>
      <c r="U4395" t="str">
        <f>_xlfn.CONCAT(KamstrupData[[#This Row],[CountryCode]],"_",KamstrupData[[#This Row],[Business Area]],"_",KamstrupData[[#This Row],[DepartmentTeam]])</f>
        <v>FR10_FR_Sales &amp; Marketing_Internal Sales</v>
      </c>
      <c r="V4395" t="str">
        <f>VLOOKUP(KamstrupData[[#This Row],[ORG_Concat]],'O-Organization'!F:H,3,FALSE)</f>
        <v>11010_FR10_Sales &amp; Marketing_FR_Sales &amp; Marketing_Internal Sales</v>
      </c>
    </row>
    <row r="4396" spans="4:22">
      <c r="D4396" s="28" t="s">
        <v>193</v>
      </c>
      <c r="E4396" t="str">
        <f>VLOOKUP(D4396,'B-Business Capability'!B:H,5,FALSE)</f>
        <v>Sales</v>
      </c>
      <c r="F4396" t="str">
        <f>VLOOKUP(D4396,'B-Business Capability'!B:H,6,FALSE)</f>
        <v>Quotation, Order, and Contract Management</v>
      </c>
      <c r="G4396">
        <f>VLOOKUP(D4396,'B-Business Capability'!B:H,7,FALSE)</f>
        <v>0</v>
      </c>
      <c r="I4396" t="s">
        <v>1743</v>
      </c>
      <c r="J4396" t="s">
        <v>1767</v>
      </c>
      <c r="K4396" t="s">
        <v>1768</v>
      </c>
      <c r="L4396" t="s">
        <v>129</v>
      </c>
      <c r="M4396" t="str">
        <f>VLOOKUP(L4396,'A-Applications'!B:D,3,FALSE)</f>
        <v>Microsoft Dynamics 365 CE (Sales)</v>
      </c>
      <c r="N4396" t="s">
        <v>53</v>
      </c>
      <c r="O4396" s="42" t="s">
        <v>66</v>
      </c>
      <c r="P4396" t="s">
        <v>198</v>
      </c>
      <c r="Q4396" t="str">
        <f>VLOOKUP(KamstrupData[[#This Row],[IdLevel123]],'B-Business Capability'!B:L,10,FALSE)</f>
        <v>Order-to-Cash (O2C)</v>
      </c>
      <c r="R4396">
        <f>VLOOKUP(KamstrupData[[#This Row],[IdLevel123]],'B-Business Capability'!B:L,11,FALSE)</f>
        <v>100</v>
      </c>
      <c r="U4396" t="str">
        <f>_xlfn.CONCAT(KamstrupData[[#This Row],[CountryCode]],"_",KamstrupData[[#This Row],[Business Area]],"_",KamstrupData[[#This Row],[DepartmentTeam]])</f>
        <v>FR10_FR_Sales &amp; Marketing_Internal Sales</v>
      </c>
      <c r="V4396" t="str">
        <f>VLOOKUP(KamstrupData[[#This Row],[ORG_Concat]],'O-Organization'!F:H,3,FALSE)</f>
        <v>11010_FR10_Sales &amp; Marketing_FR_Sales &amp; Marketing_Internal Sales</v>
      </c>
    </row>
    <row r="4397" spans="4:22">
      <c r="D4397" s="28" t="s">
        <v>200</v>
      </c>
      <c r="E4397" t="str">
        <f>VLOOKUP(D4397,'B-Business Capability'!B:H,5,FALSE)</f>
        <v>Sales</v>
      </c>
      <c r="F4397" t="str">
        <f>VLOOKUP(D4397,'B-Business Capability'!B:H,6,FALSE)</f>
        <v>Sales Management of Indirect Sales</v>
      </c>
      <c r="G4397" t="str">
        <f>VLOOKUP(D4397,'B-Business Capability'!B:H,7,FALSE)</f>
        <v>Incentive and commision management</v>
      </c>
      <c r="I4397" t="s">
        <v>1743</v>
      </c>
      <c r="J4397" t="s">
        <v>1767</v>
      </c>
      <c r="K4397" t="s">
        <v>249</v>
      </c>
      <c r="L4397" t="s">
        <v>129</v>
      </c>
      <c r="M4397" t="str">
        <f>VLOOKUP(L4397,'A-Applications'!B:D,3,FALSE)</f>
        <v>Microsoft Dynamics 365 CE (Sales)</v>
      </c>
      <c r="N4397" t="s">
        <v>53</v>
      </c>
      <c r="O4397" s="42" t="s">
        <v>66</v>
      </c>
      <c r="P4397" t="s">
        <v>201</v>
      </c>
      <c r="Q4397" t="str">
        <f>VLOOKUP(KamstrupData[[#This Row],[IdLevel123]],'B-Business Capability'!B:L,10,FALSE)</f>
        <v>N/A</v>
      </c>
      <c r="R4397">
        <f>VLOOKUP(KamstrupData[[#This Row],[IdLevel123]],'B-Business Capability'!B:L,11,FALSE)</f>
        <v>0</v>
      </c>
      <c r="U4397" t="str">
        <f>_xlfn.CONCAT(KamstrupData[[#This Row],[CountryCode]],"_",KamstrupData[[#This Row],[Business Area]],"_",KamstrupData[[#This Row],[DepartmentTeam]])</f>
        <v>FR10_FR_Sales &amp; Marketing_Marketing</v>
      </c>
      <c r="V4397" t="str">
        <f>VLOOKUP(KamstrupData[[#This Row],[ORG_Concat]],'O-Organization'!F:H,3,FALSE)</f>
        <v>11011_FR10_Sales &amp; Marketing_FR_Sales &amp; Marketing_Marketing</v>
      </c>
    </row>
    <row r="4398" spans="4:22">
      <c r="D4398" s="28" t="s">
        <v>190</v>
      </c>
      <c r="E4398" t="str">
        <f>VLOOKUP(D4398,'B-Business Capability'!B:H,5,FALSE)</f>
        <v>Sales</v>
      </c>
      <c r="F4398" t="str">
        <f>VLOOKUP(D4398,'B-Business Capability'!B:H,6,FALSE)</f>
        <v>Sales Operations</v>
      </c>
      <c r="G4398">
        <f>VLOOKUP(D4398,'B-Business Capability'!B:H,7,FALSE)</f>
        <v>0</v>
      </c>
      <c r="I4398" t="s">
        <v>1743</v>
      </c>
      <c r="J4398" t="s">
        <v>1767</v>
      </c>
      <c r="K4398" t="s">
        <v>249</v>
      </c>
      <c r="L4398" t="s">
        <v>129</v>
      </c>
      <c r="M4398" t="str">
        <f>VLOOKUP(L4398,'A-Applications'!B:D,3,FALSE)</f>
        <v>Microsoft Dynamics 365 CE (Sales)</v>
      </c>
      <c r="N4398" t="s">
        <v>53</v>
      </c>
      <c r="O4398" s="42" t="s">
        <v>66</v>
      </c>
      <c r="P4398" t="s">
        <v>198</v>
      </c>
      <c r="Q4398" t="str">
        <f>VLOOKUP(KamstrupData[[#This Row],[IdLevel123]],'B-Business Capability'!B:L,10,FALSE)</f>
        <v>Order-to-Cash (O2C)</v>
      </c>
      <c r="R4398">
        <f>VLOOKUP(KamstrupData[[#This Row],[IdLevel123]],'B-Business Capability'!B:L,11,FALSE)</f>
        <v>111</v>
      </c>
      <c r="U4398" t="str">
        <f>_xlfn.CONCAT(KamstrupData[[#This Row],[CountryCode]],"_",KamstrupData[[#This Row],[Business Area]],"_",KamstrupData[[#This Row],[DepartmentTeam]])</f>
        <v>FR10_FR_Sales &amp; Marketing_Marketing</v>
      </c>
      <c r="V4398" t="str">
        <f>VLOOKUP(KamstrupData[[#This Row],[ORG_Concat]],'O-Organization'!F:H,3,FALSE)</f>
        <v>11011_FR10_Sales &amp; Marketing_FR_Sales &amp; Marketing_Marketing</v>
      </c>
    </row>
    <row r="4399" spans="4:22">
      <c r="D4399" s="28" t="s">
        <v>192</v>
      </c>
      <c r="E4399" t="str">
        <f>VLOOKUP(D4399,'B-Business Capability'!B:H,5,FALSE)</f>
        <v>Sales</v>
      </c>
      <c r="F4399" t="str">
        <f>VLOOKUP(D4399,'B-Business Capability'!B:H,6,FALSE)</f>
        <v>Sales Execution and Customer Engagement</v>
      </c>
      <c r="G4399">
        <f>VLOOKUP(D4399,'B-Business Capability'!B:H,7,FALSE)</f>
        <v>0</v>
      </c>
      <c r="I4399" t="s">
        <v>1743</v>
      </c>
      <c r="J4399" t="s">
        <v>1767</v>
      </c>
      <c r="K4399" t="s">
        <v>249</v>
      </c>
      <c r="L4399" t="s">
        <v>129</v>
      </c>
      <c r="M4399" t="str">
        <f>VLOOKUP(L4399,'A-Applications'!B:D,3,FALSE)</f>
        <v>Microsoft Dynamics 365 CE (Sales)</v>
      </c>
      <c r="N4399" t="s">
        <v>53</v>
      </c>
      <c r="O4399" s="42" t="s">
        <v>66</v>
      </c>
      <c r="P4399" t="s">
        <v>198</v>
      </c>
      <c r="Q4399" t="str">
        <f>VLOOKUP(KamstrupData[[#This Row],[IdLevel123]],'B-Business Capability'!B:L,10,FALSE)</f>
        <v>Order-to-Cash (O2C)</v>
      </c>
      <c r="R4399">
        <f>VLOOKUP(KamstrupData[[#This Row],[IdLevel123]],'B-Business Capability'!B:L,11,FALSE)</f>
        <v>500</v>
      </c>
      <c r="U4399" t="str">
        <f>_xlfn.CONCAT(KamstrupData[[#This Row],[CountryCode]],"_",KamstrupData[[#This Row],[Business Area]],"_",KamstrupData[[#This Row],[DepartmentTeam]])</f>
        <v>FR10_FR_Sales &amp; Marketing_Marketing</v>
      </c>
      <c r="V4399" t="str">
        <f>VLOOKUP(KamstrupData[[#This Row],[ORG_Concat]],'O-Organization'!F:H,3,FALSE)</f>
        <v>11011_FR10_Sales &amp; Marketing_FR_Sales &amp; Marketing_Marketing</v>
      </c>
    </row>
    <row r="4400" spans="4:22">
      <c r="D4400" s="28" t="s">
        <v>193</v>
      </c>
      <c r="E4400" t="str">
        <f>VLOOKUP(D4400,'B-Business Capability'!B:H,5,FALSE)</f>
        <v>Sales</v>
      </c>
      <c r="F4400" t="str">
        <f>VLOOKUP(D4400,'B-Business Capability'!B:H,6,FALSE)</f>
        <v>Quotation, Order, and Contract Management</v>
      </c>
      <c r="G4400">
        <f>VLOOKUP(D4400,'B-Business Capability'!B:H,7,FALSE)</f>
        <v>0</v>
      </c>
      <c r="I4400" t="s">
        <v>1743</v>
      </c>
      <c r="J4400" t="s">
        <v>1767</v>
      </c>
      <c r="K4400" t="s">
        <v>249</v>
      </c>
      <c r="L4400" t="s">
        <v>129</v>
      </c>
      <c r="M4400" t="str">
        <f>VLOOKUP(L4400,'A-Applications'!B:D,3,FALSE)</f>
        <v>Microsoft Dynamics 365 CE (Sales)</v>
      </c>
      <c r="N4400" t="s">
        <v>53</v>
      </c>
      <c r="O4400" s="42" t="s">
        <v>66</v>
      </c>
      <c r="P4400" t="s">
        <v>198</v>
      </c>
      <c r="Q4400" t="str">
        <f>VLOOKUP(KamstrupData[[#This Row],[IdLevel123]],'B-Business Capability'!B:L,10,FALSE)</f>
        <v>Order-to-Cash (O2C)</v>
      </c>
      <c r="R4400">
        <f>VLOOKUP(KamstrupData[[#This Row],[IdLevel123]],'B-Business Capability'!B:L,11,FALSE)</f>
        <v>100</v>
      </c>
      <c r="U4400" t="str">
        <f>_xlfn.CONCAT(KamstrupData[[#This Row],[CountryCode]],"_",KamstrupData[[#This Row],[Business Area]],"_",KamstrupData[[#This Row],[DepartmentTeam]])</f>
        <v>FR10_FR_Sales &amp; Marketing_Marketing</v>
      </c>
      <c r="V4400" t="str">
        <f>VLOOKUP(KamstrupData[[#This Row],[ORG_Concat]],'O-Organization'!F:H,3,FALSE)</f>
        <v>11011_FR10_Sales &amp; Marketing_FR_Sales &amp; Marketing_Marketing</v>
      </c>
    </row>
    <row r="4401" spans="4:22">
      <c r="D4401" s="28" t="s">
        <v>133</v>
      </c>
      <c r="E4401" t="str">
        <f>VLOOKUP(D4401,'B-Business Capability'!B:H,5,FALSE)</f>
        <v>Customer Service</v>
      </c>
      <c r="F4401" t="str">
        <f>VLOOKUP(D4401,'B-Business Capability'!B:H,6,FALSE)</f>
        <v>Customer Service and Support</v>
      </c>
      <c r="G4401" t="str">
        <f>VLOOKUP(D4401,'B-Business Capability'!B:H,7,FALSE)</f>
        <v>Customer Operations</v>
      </c>
      <c r="I4401" t="s">
        <v>1743</v>
      </c>
      <c r="J4401" t="s">
        <v>1767</v>
      </c>
      <c r="K4401" t="s">
        <v>1275</v>
      </c>
      <c r="L4401" t="s">
        <v>134</v>
      </c>
      <c r="M4401" t="str">
        <f>VLOOKUP(L4401,'A-Applications'!B:D,3,FALSE)</f>
        <v>READy</v>
      </c>
      <c r="N4401" t="s">
        <v>53</v>
      </c>
      <c r="O4401" s="42" t="s">
        <v>54</v>
      </c>
      <c r="Q4401" t="str">
        <f>VLOOKUP(KamstrupData[[#This Row],[IdLevel123]],'B-Business Capability'!B:L,10,FALSE)</f>
        <v>Order-to-Cash (O2C)</v>
      </c>
      <c r="R4401">
        <f>VLOOKUP(KamstrupData[[#This Row],[IdLevel123]],'B-Business Capability'!B:L,11,FALSE)</f>
        <v>0</v>
      </c>
      <c r="U4401" t="str">
        <f>_xlfn.CONCAT(KamstrupData[[#This Row],[CountryCode]],"_",KamstrupData[[#This Row],[Business Area]],"_",KamstrupData[[#This Row],[DepartmentTeam]])</f>
        <v>FR10_FR_Sales &amp; Marketing_Sales</v>
      </c>
      <c r="V4401" t="str">
        <f>VLOOKUP(KamstrupData[[#This Row],[ORG_Concat]],'O-Organization'!F:H,3,FALSE)</f>
        <v>11012_FR10_Sales &amp; Marketing_FR_Sales &amp; Marketing_Sales</v>
      </c>
    </row>
    <row r="4402" spans="4:22">
      <c r="D4402" s="28" t="s">
        <v>133</v>
      </c>
      <c r="E4402" t="str">
        <f>VLOOKUP(D4402,'B-Business Capability'!B:H,5,FALSE)</f>
        <v>Customer Service</v>
      </c>
      <c r="F4402" t="str">
        <f>VLOOKUP(D4402,'B-Business Capability'!B:H,6,FALSE)</f>
        <v>Customer Service and Support</v>
      </c>
      <c r="G4402" t="str">
        <f>VLOOKUP(D4402,'B-Business Capability'!B:H,7,FALSE)</f>
        <v>Customer Operations</v>
      </c>
      <c r="I4402" t="s">
        <v>1743</v>
      </c>
      <c r="J4402" t="s">
        <v>1767</v>
      </c>
      <c r="K4402" t="s">
        <v>1768</v>
      </c>
      <c r="L4402" t="s">
        <v>134</v>
      </c>
      <c r="M4402" t="str">
        <f>VLOOKUP(L4402,'A-Applications'!B:D,3,FALSE)</f>
        <v>READy</v>
      </c>
      <c r="N4402" t="s">
        <v>53</v>
      </c>
      <c r="O4402" s="42" t="s">
        <v>54</v>
      </c>
      <c r="Q4402" t="str">
        <f>VLOOKUP(KamstrupData[[#This Row],[IdLevel123]],'B-Business Capability'!B:L,10,FALSE)</f>
        <v>Order-to-Cash (O2C)</v>
      </c>
      <c r="R4402">
        <f>VLOOKUP(KamstrupData[[#This Row],[IdLevel123]],'B-Business Capability'!B:L,11,FALSE)</f>
        <v>0</v>
      </c>
      <c r="U4402" t="str">
        <f>_xlfn.CONCAT(KamstrupData[[#This Row],[CountryCode]],"_",KamstrupData[[#This Row],[Business Area]],"_",KamstrupData[[#This Row],[DepartmentTeam]])</f>
        <v>FR10_FR_Sales &amp; Marketing_Internal Sales</v>
      </c>
      <c r="V4402" t="str">
        <f>VLOOKUP(KamstrupData[[#This Row],[ORG_Concat]],'O-Organization'!F:H,3,FALSE)</f>
        <v>11010_FR10_Sales &amp; Marketing_FR_Sales &amp; Marketing_Internal Sales</v>
      </c>
    </row>
    <row r="4403" spans="4:22">
      <c r="D4403" s="28" t="s">
        <v>125</v>
      </c>
      <c r="E4403" t="str">
        <f>VLOOKUP(D4403,'B-Business Capability'!B:H,5,FALSE)</f>
        <v>Sales</v>
      </c>
      <c r="F4403" t="str">
        <f>VLOOKUP(D4403,'B-Business Capability'!B:H,6,FALSE)</f>
        <v>Quotation, Order, and Contract Management</v>
      </c>
      <c r="G4403" t="str">
        <f>VLOOKUP(D4403,'B-Business Capability'!B:H,7,FALSE)</f>
        <v>Contract and engagement setup</v>
      </c>
      <c r="I4403" t="s">
        <v>1743</v>
      </c>
      <c r="J4403" t="s">
        <v>1767</v>
      </c>
      <c r="K4403" t="s">
        <v>1275</v>
      </c>
      <c r="L4403" t="s">
        <v>202</v>
      </c>
      <c r="M4403" t="str">
        <f>VLOOKUP(L4403,'A-Applications'!B:D,3,FALSE)</f>
        <v>DocuSign CLM</v>
      </c>
      <c r="N4403" t="s">
        <v>53</v>
      </c>
      <c r="O4403" s="42" t="s">
        <v>54</v>
      </c>
      <c r="Q4403" t="str">
        <f>VLOOKUP(KamstrupData[[#This Row],[IdLevel123]],'B-Business Capability'!B:L,10,FALSE)</f>
        <v>Order-to-Cash (O2C)</v>
      </c>
      <c r="R4403">
        <f>VLOOKUP(KamstrupData[[#This Row],[IdLevel123]],'B-Business Capability'!B:L,11,FALSE)</f>
        <v>101</v>
      </c>
      <c r="U4403" t="str">
        <f>_xlfn.CONCAT(KamstrupData[[#This Row],[CountryCode]],"_",KamstrupData[[#This Row],[Business Area]],"_",KamstrupData[[#This Row],[DepartmentTeam]])</f>
        <v>FR10_FR_Sales &amp; Marketing_Sales</v>
      </c>
      <c r="V4403" t="str">
        <f>VLOOKUP(KamstrupData[[#This Row],[ORG_Concat]],'O-Organization'!F:H,3,FALSE)</f>
        <v>11012_FR10_Sales &amp; Marketing_FR_Sales &amp; Marketing_Sales</v>
      </c>
    </row>
    <row r="4404" spans="4:22">
      <c r="D4404" s="28" t="s">
        <v>125</v>
      </c>
      <c r="E4404" t="str">
        <f>VLOOKUP(D4404,'B-Business Capability'!B:H,5,FALSE)</f>
        <v>Sales</v>
      </c>
      <c r="F4404" t="str">
        <f>VLOOKUP(D4404,'B-Business Capability'!B:H,6,FALSE)</f>
        <v>Quotation, Order, and Contract Management</v>
      </c>
      <c r="G4404" t="str">
        <f>VLOOKUP(D4404,'B-Business Capability'!B:H,7,FALSE)</f>
        <v>Contract and engagement setup</v>
      </c>
      <c r="I4404" t="s">
        <v>1743</v>
      </c>
      <c r="J4404" t="s">
        <v>1767</v>
      </c>
      <c r="K4404" t="s">
        <v>1768</v>
      </c>
      <c r="L4404" t="s">
        <v>202</v>
      </c>
      <c r="M4404" t="str">
        <f>VLOOKUP(L4404,'A-Applications'!B:D,3,FALSE)</f>
        <v>DocuSign CLM</v>
      </c>
      <c r="N4404" t="s">
        <v>53</v>
      </c>
      <c r="O4404" s="42" t="s">
        <v>54</v>
      </c>
      <c r="Q4404" t="str">
        <f>VLOOKUP(KamstrupData[[#This Row],[IdLevel123]],'B-Business Capability'!B:L,10,FALSE)</f>
        <v>Order-to-Cash (O2C)</v>
      </c>
      <c r="R4404">
        <f>VLOOKUP(KamstrupData[[#This Row],[IdLevel123]],'B-Business Capability'!B:L,11,FALSE)</f>
        <v>101</v>
      </c>
      <c r="U4404" t="str">
        <f>_xlfn.CONCAT(KamstrupData[[#This Row],[CountryCode]],"_",KamstrupData[[#This Row],[Business Area]],"_",KamstrupData[[#This Row],[DepartmentTeam]])</f>
        <v>FR10_FR_Sales &amp; Marketing_Internal Sales</v>
      </c>
      <c r="V4404" t="str">
        <f>VLOOKUP(KamstrupData[[#This Row],[ORG_Concat]],'O-Organization'!F:H,3,FALSE)</f>
        <v>11010_FR10_Sales &amp; Marketing_FR_Sales &amp; Marketing_Internal Sales</v>
      </c>
    </row>
    <row r="4405" spans="4:22">
      <c r="D4405" s="28" t="s">
        <v>130</v>
      </c>
      <c r="E4405" t="str">
        <f>VLOOKUP(D4405,'B-Business Capability'!B:H,5,FALSE)</f>
        <v>Sales</v>
      </c>
      <c r="F4405" t="str">
        <f>VLOOKUP(D4405,'B-Business Capability'!B:H,6,FALSE)</f>
        <v>Quotation, Order, and Contract Management</v>
      </c>
      <c r="G4405" t="str">
        <f>VLOOKUP(D4405,'B-Business Capability'!B:H,7,FALSE)</f>
        <v>Tender or Bid management</v>
      </c>
      <c r="I4405" t="s">
        <v>1743</v>
      </c>
      <c r="J4405" t="s">
        <v>1767</v>
      </c>
      <c r="K4405" t="s">
        <v>1275</v>
      </c>
      <c r="L4405" t="s">
        <v>203</v>
      </c>
      <c r="M4405" t="str">
        <f>VLOOKUP(L4405,'A-Applications'!B:D,3,FALSE)</f>
        <v>Responsive - RFPIO</v>
      </c>
      <c r="N4405" t="s">
        <v>53</v>
      </c>
      <c r="O4405" s="42" t="s">
        <v>62</v>
      </c>
      <c r="P4405" t="s">
        <v>131</v>
      </c>
      <c r="Q4405" t="str">
        <f>VLOOKUP(KamstrupData[[#This Row],[IdLevel123]],'B-Business Capability'!B:L,10,FALSE)</f>
        <v>Order-to-Cash (O2C)</v>
      </c>
      <c r="R4405">
        <f>VLOOKUP(KamstrupData[[#This Row],[IdLevel123]],'B-Business Capability'!B:L,11,FALSE)</f>
        <v>104</v>
      </c>
      <c r="U4405" t="str">
        <f>_xlfn.CONCAT(KamstrupData[[#This Row],[CountryCode]],"_",KamstrupData[[#This Row],[Business Area]],"_",KamstrupData[[#This Row],[DepartmentTeam]])</f>
        <v>FR10_FR_Sales &amp; Marketing_Sales</v>
      </c>
      <c r="V4405" t="str">
        <f>VLOOKUP(KamstrupData[[#This Row],[ORG_Concat]],'O-Organization'!F:H,3,FALSE)</f>
        <v>11012_FR10_Sales &amp; Marketing_FR_Sales &amp; Marketing_Sales</v>
      </c>
    </row>
    <row r="4406" spans="4:22">
      <c r="D4406" s="28" t="s">
        <v>204</v>
      </c>
      <c r="E4406" t="str">
        <f>VLOOKUP(D4406,'B-Business Capability'!B:H,5,FALSE)</f>
        <v>Sales</v>
      </c>
      <c r="F4406" t="str">
        <f>VLOOKUP(D4406,'B-Business Capability'!B:H,6,FALSE)</f>
        <v>Sales Operations</v>
      </c>
      <c r="G4406" t="str">
        <f>VLOOKUP(D4406,'B-Business Capability'!B:H,7,FALSE)</f>
        <v>Customer masterdata governance</v>
      </c>
      <c r="I4406" t="s">
        <v>1743</v>
      </c>
      <c r="J4406" t="s">
        <v>1767</v>
      </c>
      <c r="K4406" t="s">
        <v>1275</v>
      </c>
      <c r="L4406" t="s">
        <v>205</v>
      </c>
      <c r="M4406" t="str">
        <f>VLOOKUP(L4406,'A-Applications'!B:D,3,FALSE)</f>
        <v>Dunn and Bradstreet (Finance Analytics)</v>
      </c>
      <c r="N4406" t="s">
        <v>53</v>
      </c>
      <c r="O4406" s="42" t="s">
        <v>54</v>
      </c>
      <c r="Q4406" t="str">
        <f>VLOOKUP(KamstrupData[[#This Row],[IdLevel123]],'B-Business Capability'!B:L,10,FALSE)</f>
        <v>N/A</v>
      </c>
      <c r="R4406">
        <f>VLOOKUP(KamstrupData[[#This Row],[IdLevel123]],'B-Business Capability'!B:L,11,FALSE)</f>
        <v>0</v>
      </c>
      <c r="U4406" t="str">
        <f>_xlfn.CONCAT(KamstrupData[[#This Row],[CountryCode]],"_",KamstrupData[[#This Row],[Business Area]],"_",KamstrupData[[#This Row],[DepartmentTeam]])</f>
        <v>FR10_FR_Sales &amp; Marketing_Sales</v>
      </c>
      <c r="V4406" t="str">
        <f>VLOOKUP(KamstrupData[[#This Row],[ORG_Concat]],'O-Organization'!F:H,3,FALSE)</f>
        <v>11012_FR10_Sales &amp; Marketing_FR_Sales &amp; Marketing_Sales</v>
      </c>
    </row>
    <row r="4407" spans="4:22">
      <c r="D4407" s="28" t="s">
        <v>192</v>
      </c>
      <c r="E4407" t="str">
        <f>VLOOKUP(D4407,'B-Business Capability'!B:H,5,FALSE)</f>
        <v>Sales</v>
      </c>
      <c r="F4407" t="str">
        <f>VLOOKUP(D4407,'B-Business Capability'!B:H,6,FALSE)</f>
        <v>Sales Execution and Customer Engagement</v>
      </c>
      <c r="G4407">
        <f>VLOOKUP(D4407,'B-Business Capability'!B:H,7,FALSE)</f>
        <v>0</v>
      </c>
      <c r="I4407" t="s">
        <v>1743</v>
      </c>
      <c r="J4407" t="s">
        <v>1767</v>
      </c>
      <c r="K4407" t="s">
        <v>1275</v>
      </c>
      <c r="L4407" t="s">
        <v>146</v>
      </c>
      <c r="M4407" t="str">
        <f>VLOOKUP(L4407,'A-Applications'!B:D,3,FALSE)</f>
        <v>Microsoft CoPilot</v>
      </c>
      <c r="N4407" t="s">
        <v>147</v>
      </c>
      <c r="O4407" s="42" t="s">
        <v>62</v>
      </c>
      <c r="P4407" t="s">
        <v>43</v>
      </c>
      <c r="Q4407" t="str">
        <f>VLOOKUP(KamstrupData[[#This Row],[IdLevel123]],'B-Business Capability'!B:L,10,FALSE)</f>
        <v>Order-to-Cash (O2C)</v>
      </c>
      <c r="R4407">
        <f>VLOOKUP(KamstrupData[[#This Row],[IdLevel123]],'B-Business Capability'!B:L,11,FALSE)</f>
        <v>500</v>
      </c>
      <c r="U4407" t="str">
        <f>_xlfn.CONCAT(KamstrupData[[#This Row],[CountryCode]],"_",KamstrupData[[#This Row],[Business Area]],"_",KamstrupData[[#This Row],[DepartmentTeam]])</f>
        <v>FR10_FR_Sales &amp; Marketing_Sales</v>
      </c>
      <c r="V4407" t="str">
        <f>VLOOKUP(KamstrupData[[#This Row],[ORG_Concat]],'O-Organization'!F:H,3,FALSE)</f>
        <v>11012_FR10_Sales &amp; Marketing_FR_Sales &amp; Marketing_Sales</v>
      </c>
    </row>
    <row r="4408" spans="4:22">
      <c r="D4408" s="28" t="s">
        <v>192</v>
      </c>
      <c r="E4408" t="str">
        <f>VLOOKUP(D4408,'B-Business Capability'!B:H,5,FALSE)</f>
        <v>Sales</v>
      </c>
      <c r="F4408" t="str">
        <f>VLOOKUP(D4408,'B-Business Capability'!B:H,6,FALSE)</f>
        <v>Sales Execution and Customer Engagement</v>
      </c>
      <c r="G4408">
        <f>VLOOKUP(D4408,'B-Business Capability'!B:H,7,FALSE)</f>
        <v>0</v>
      </c>
      <c r="I4408" t="s">
        <v>1743</v>
      </c>
      <c r="J4408" t="s">
        <v>1767</v>
      </c>
      <c r="K4408" t="s">
        <v>1768</v>
      </c>
      <c r="L4408" t="s">
        <v>146</v>
      </c>
      <c r="M4408" t="str">
        <f>VLOOKUP(L4408,'A-Applications'!B:D,3,FALSE)</f>
        <v>Microsoft CoPilot</v>
      </c>
      <c r="N4408" t="s">
        <v>147</v>
      </c>
      <c r="O4408" s="42" t="s">
        <v>62</v>
      </c>
      <c r="P4408" t="s">
        <v>43</v>
      </c>
      <c r="Q4408" t="str">
        <f>VLOOKUP(KamstrupData[[#This Row],[IdLevel123]],'B-Business Capability'!B:L,10,FALSE)</f>
        <v>Order-to-Cash (O2C)</v>
      </c>
      <c r="R4408">
        <f>VLOOKUP(KamstrupData[[#This Row],[IdLevel123]],'B-Business Capability'!B:L,11,FALSE)</f>
        <v>500</v>
      </c>
      <c r="U4408" t="str">
        <f>_xlfn.CONCAT(KamstrupData[[#This Row],[CountryCode]],"_",KamstrupData[[#This Row],[Business Area]],"_",KamstrupData[[#This Row],[DepartmentTeam]])</f>
        <v>FR10_FR_Sales &amp; Marketing_Internal Sales</v>
      </c>
      <c r="V4408" t="str">
        <f>VLOOKUP(KamstrupData[[#This Row],[ORG_Concat]],'O-Organization'!F:H,3,FALSE)</f>
        <v>11010_FR10_Sales &amp; Marketing_FR_Sales &amp; Marketing_Internal Sales</v>
      </c>
    </row>
    <row r="4409" spans="4:22">
      <c r="D4409" s="28" t="s">
        <v>95</v>
      </c>
      <c r="E4409" t="str">
        <f>VLOOKUP(D4409,'B-Business Capability'!B:H,5,FALSE)</f>
        <v>Not mapped to capability</v>
      </c>
      <c r="F4409">
        <f>VLOOKUP(D4409,'B-Business Capability'!B:H,6,FALSE)</f>
        <v>0</v>
      </c>
      <c r="G4409">
        <f>VLOOKUP(D4409,'B-Business Capability'!B:H,7,FALSE)</f>
        <v>0</v>
      </c>
      <c r="I4409" t="s">
        <v>1743</v>
      </c>
      <c r="J4409" t="s">
        <v>1767</v>
      </c>
      <c r="K4409" t="s">
        <v>249</v>
      </c>
      <c r="L4409" t="s">
        <v>146</v>
      </c>
      <c r="M4409" t="str">
        <f>VLOOKUP(L4409,'A-Applications'!B:D,3,FALSE)</f>
        <v>Microsoft CoPilot</v>
      </c>
      <c r="N4409" t="s">
        <v>147</v>
      </c>
      <c r="O4409" s="42" t="s">
        <v>62</v>
      </c>
      <c r="P4409" t="s">
        <v>43</v>
      </c>
      <c r="Q4409" t="str">
        <f>VLOOKUP(KamstrupData[[#This Row],[IdLevel123]],'B-Business Capability'!B:L,10,FALSE)</f>
        <v>N/A</v>
      </c>
      <c r="R4409">
        <f>VLOOKUP(KamstrupData[[#This Row],[IdLevel123]],'B-Business Capability'!B:L,11,FALSE)</f>
        <v>0</v>
      </c>
      <c r="U4409" t="str">
        <f>_xlfn.CONCAT(KamstrupData[[#This Row],[CountryCode]],"_",KamstrupData[[#This Row],[Business Area]],"_",KamstrupData[[#This Row],[DepartmentTeam]])</f>
        <v>FR10_FR_Sales &amp; Marketing_Marketing</v>
      </c>
      <c r="V4409" t="str">
        <f>VLOOKUP(KamstrupData[[#This Row],[ORG_Concat]],'O-Organization'!F:H,3,FALSE)</f>
        <v>11011_FR10_Sales &amp; Marketing_FR_Sales &amp; Marketing_Marketing</v>
      </c>
    </row>
    <row r="4410" spans="4:22">
      <c r="D4410" s="28" t="s">
        <v>193</v>
      </c>
      <c r="E4410" t="str">
        <f>VLOOKUP(D4410,'B-Business Capability'!B:H,5,FALSE)</f>
        <v>Sales</v>
      </c>
      <c r="F4410" t="str">
        <f>VLOOKUP(D4410,'B-Business Capability'!B:H,6,FALSE)</f>
        <v>Quotation, Order, and Contract Management</v>
      </c>
      <c r="G4410">
        <f>VLOOKUP(D4410,'B-Business Capability'!B:H,7,FALSE)</f>
        <v>0</v>
      </c>
      <c r="I4410" t="s">
        <v>1743</v>
      </c>
      <c r="J4410" t="s">
        <v>1767</v>
      </c>
      <c r="K4410" t="s">
        <v>1275</v>
      </c>
      <c r="L4410" t="s">
        <v>207</v>
      </c>
      <c r="M4410" t="str">
        <f>VLOOKUP(L4410,'A-Applications'!B:D,3,FALSE)</f>
        <v>Adobe Acrobat</v>
      </c>
      <c r="N4410" t="s">
        <v>53</v>
      </c>
      <c r="O4410" s="42" t="s">
        <v>66</v>
      </c>
      <c r="Q4410" t="str">
        <f>VLOOKUP(KamstrupData[[#This Row],[IdLevel123]],'B-Business Capability'!B:L,10,FALSE)</f>
        <v>Order-to-Cash (O2C)</v>
      </c>
      <c r="R4410">
        <f>VLOOKUP(KamstrupData[[#This Row],[IdLevel123]],'B-Business Capability'!B:L,11,FALSE)</f>
        <v>100</v>
      </c>
      <c r="U4410" t="str">
        <f>_xlfn.CONCAT(KamstrupData[[#This Row],[CountryCode]],"_",KamstrupData[[#This Row],[Business Area]],"_",KamstrupData[[#This Row],[DepartmentTeam]])</f>
        <v>FR10_FR_Sales &amp; Marketing_Sales</v>
      </c>
      <c r="V4410" t="str">
        <f>VLOOKUP(KamstrupData[[#This Row],[ORG_Concat]],'O-Organization'!F:H,3,FALSE)</f>
        <v>11012_FR10_Sales &amp; Marketing_FR_Sales &amp; Marketing_Sales</v>
      </c>
    </row>
    <row r="4411" spans="4:22">
      <c r="D4411" s="28" t="s">
        <v>193</v>
      </c>
      <c r="E4411" t="str">
        <f>VLOOKUP(D4411,'B-Business Capability'!B:H,5,FALSE)</f>
        <v>Sales</v>
      </c>
      <c r="F4411" t="str">
        <f>VLOOKUP(D4411,'B-Business Capability'!B:H,6,FALSE)</f>
        <v>Quotation, Order, and Contract Management</v>
      </c>
      <c r="G4411">
        <f>VLOOKUP(D4411,'B-Business Capability'!B:H,7,FALSE)</f>
        <v>0</v>
      </c>
      <c r="I4411" t="s">
        <v>1743</v>
      </c>
      <c r="J4411" t="s">
        <v>1767</v>
      </c>
      <c r="K4411" t="s">
        <v>1768</v>
      </c>
      <c r="L4411" t="s">
        <v>207</v>
      </c>
      <c r="M4411" t="str">
        <f>VLOOKUP(L4411,'A-Applications'!B:D,3,FALSE)</f>
        <v>Adobe Acrobat</v>
      </c>
      <c r="N4411" t="s">
        <v>53</v>
      </c>
      <c r="O4411" s="42" t="s">
        <v>66</v>
      </c>
      <c r="Q4411" t="str">
        <f>VLOOKUP(KamstrupData[[#This Row],[IdLevel123]],'B-Business Capability'!B:L,10,FALSE)</f>
        <v>Order-to-Cash (O2C)</v>
      </c>
      <c r="R4411">
        <f>VLOOKUP(KamstrupData[[#This Row],[IdLevel123]],'B-Business Capability'!B:L,11,FALSE)</f>
        <v>100</v>
      </c>
      <c r="U4411" t="str">
        <f>_xlfn.CONCAT(KamstrupData[[#This Row],[CountryCode]],"_",KamstrupData[[#This Row],[Business Area]],"_",KamstrupData[[#This Row],[DepartmentTeam]])</f>
        <v>FR10_FR_Sales &amp; Marketing_Internal Sales</v>
      </c>
      <c r="V4411" t="str">
        <f>VLOOKUP(KamstrupData[[#This Row],[ORG_Concat]],'O-Organization'!F:H,3,FALSE)</f>
        <v>11010_FR10_Sales &amp; Marketing_FR_Sales &amp; Marketing_Internal Sales</v>
      </c>
    </row>
    <row r="4412" spans="4:22">
      <c r="D4412" s="28" t="s">
        <v>193</v>
      </c>
      <c r="E4412" t="str">
        <f>VLOOKUP(D4412,'B-Business Capability'!B:H,5,FALSE)</f>
        <v>Sales</v>
      </c>
      <c r="F4412" t="str">
        <f>VLOOKUP(D4412,'B-Business Capability'!B:H,6,FALSE)</f>
        <v>Quotation, Order, and Contract Management</v>
      </c>
      <c r="G4412">
        <f>VLOOKUP(D4412,'B-Business Capability'!B:H,7,FALSE)</f>
        <v>0</v>
      </c>
      <c r="I4412" t="s">
        <v>1743</v>
      </c>
      <c r="J4412" t="s">
        <v>1767</v>
      </c>
      <c r="K4412" t="s">
        <v>249</v>
      </c>
      <c r="L4412" t="s">
        <v>207</v>
      </c>
      <c r="M4412" t="str">
        <f>VLOOKUP(L4412,'A-Applications'!B:D,3,FALSE)</f>
        <v>Adobe Acrobat</v>
      </c>
      <c r="N4412" t="s">
        <v>53</v>
      </c>
      <c r="O4412" s="42" t="s">
        <v>66</v>
      </c>
      <c r="Q4412" t="str">
        <f>VLOOKUP(KamstrupData[[#This Row],[IdLevel123]],'B-Business Capability'!B:L,10,FALSE)</f>
        <v>Order-to-Cash (O2C)</v>
      </c>
      <c r="R4412">
        <f>VLOOKUP(KamstrupData[[#This Row],[IdLevel123]],'B-Business Capability'!B:L,11,FALSE)</f>
        <v>100</v>
      </c>
      <c r="U4412" t="str">
        <f>_xlfn.CONCAT(KamstrupData[[#This Row],[CountryCode]],"_",KamstrupData[[#This Row],[Business Area]],"_",KamstrupData[[#This Row],[DepartmentTeam]])</f>
        <v>FR10_FR_Sales &amp; Marketing_Marketing</v>
      </c>
      <c r="V4412" t="str">
        <f>VLOOKUP(KamstrupData[[#This Row],[ORG_Concat]],'O-Organization'!F:H,3,FALSE)</f>
        <v>11011_FR10_Sales &amp; Marketing_FR_Sales &amp; Marketing_Marketing</v>
      </c>
    </row>
    <row r="4413" spans="4:22">
      <c r="D4413" s="28" t="s">
        <v>208</v>
      </c>
      <c r="E4413" t="str">
        <f>VLOOKUP(D4413,'B-Business Capability'!B:H,5,FALSE)</f>
        <v>Sales</v>
      </c>
      <c r="F4413" t="str">
        <f>VLOOKUP(D4413,'B-Business Capability'!B:H,6,FALSE)</f>
        <v>Sales Operations</v>
      </c>
      <c r="G4413" t="str">
        <f>VLOOKUP(D4413,'B-Business Capability'!B:H,7,FALSE)</f>
        <v>Entitlement management</v>
      </c>
      <c r="I4413" t="s">
        <v>1743</v>
      </c>
      <c r="J4413" t="s">
        <v>1767</v>
      </c>
      <c r="K4413" t="s">
        <v>1275</v>
      </c>
      <c r="L4413" t="s">
        <v>148</v>
      </c>
      <c r="M4413" t="str">
        <f>VLOOKUP(L4413,'A-Applications'!B:D,3,FALSE)</f>
        <v>Oracle CPQ</v>
      </c>
      <c r="N4413" t="s">
        <v>147</v>
      </c>
      <c r="O4413" s="42" t="s">
        <v>66</v>
      </c>
      <c r="P4413" t="s">
        <v>209</v>
      </c>
      <c r="Q4413" t="str">
        <f>VLOOKUP(KamstrupData[[#This Row],[IdLevel123]],'B-Business Capability'!B:L,10,FALSE)</f>
        <v>Order-to-Cash (O2C)</v>
      </c>
      <c r="R4413">
        <f>VLOOKUP(KamstrupData[[#This Row],[IdLevel123]],'B-Business Capability'!B:L,11,FALSE)</f>
        <v>610</v>
      </c>
      <c r="U4413" t="str">
        <f>_xlfn.CONCAT(KamstrupData[[#This Row],[CountryCode]],"_",KamstrupData[[#This Row],[Business Area]],"_",KamstrupData[[#This Row],[DepartmentTeam]])</f>
        <v>FR10_FR_Sales &amp; Marketing_Sales</v>
      </c>
      <c r="V4413" t="str">
        <f>VLOOKUP(KamstrupData[[#This Row],[ORG_Concat]],'O-Organization'!F:H,3,FALSE)</f>
        <v>11012_FR10_Sales &amp; Marketing_FR_Sales &amp; Marketing_Sales</v>
      </c>
    </row>
    <row r="4414" spans="4:22">
      <c r="D4414" s="28" t="s">
        <v>210</v>
      </c>
      <c r="E4414" t="str">
        <f>VLOOKUP(D4414,'B-Business Capability'!B:H,5,FALSE)</f>
        <v>Sales</v>
      </c>
      <c r="F4414" t="str">
        <f>VLOOKUP(D4414,'B-Business Capability'!B:H,6,FALSE)</f>
        <v>Sales Operations</v>
      </c>
      <c r="G4414" t="str">
        <f>VLOOKUP(D4414,'B-Business Capability'!B:H,7,FALSE)</f>
        <v>Price management</v>
      </c>
      <c r="I4414" t="s">
        <v>1743</v>
      </c>
      <c r="J4414" t="s">
        <v>1767</v>
      </c>
      <c r="K4414" t="s">
        <v>1275</v>
      </c>
      <c r="L4414" t="s">
        <v>148</v>
      </c>
      <c r="M4414" t="str">
        <f>VLOOKUP(L4414,'A-Applications'!B:D,3,FALSE)</f>
        <v>Oracle CPQ</v>
      </c>
      <c r="N4414" t="s">
        <v>147</v>
      </c>
      <c r="O4414" s="42" t="s">
        <v>66</v>
      </c>
      <c r="P4414" t="s">
        <v>211</v>
      </c>
      <c r="Q4414" t="str">
        <f>VLOOKUP(KamstrupData[[#This Row],[IdLevel123]],'B-Business Capability'!B:L,10,FALSE)</f>
        <v>N/A</v>
      </c>
      <c r="R4414">
        <f>VLOOKUP(KamstrupData[[#This Row],[IdLevel123]],'B-Business Capability'!B:L,11,FALSE)</f>
        <v>0</v>
      </c>
      <c r="U4414" t="str">
        <f>_xlfn.CONCAT(KamstrupData[[#This Row],[CountryCode]],"_",KamstrupData[[#This Row],[Business Area]],"_",KamstrupData[[#This Row],[DepartmentTeam]])</f>
        <v>FR10_FR_Sales &amp; Marketing_Sales</v>
      </c>
      <c r="V4414" t="str">
        <f>VLOOKUP(KamstrupData[[#This Row],[ORG_Concat]],'O-Organization'!F:H,3,FALSE)</f>
        <v>11012_FR10_Sales &amp; Marketing_FR_Sales &amp; Marketing_Sales</v>
      </c>
    </row>
    <row r="4415" spans="4:22">
      <c r="D4415" s="28" t="s">
        <v>212</v>
      </c>
      <c r="E4415" t="str">
        <f>VLOOKUP(D4415,'B-Business Capability'!B:H,5,FALSE)</f>
        <v>Sales</v>
      </c>
      <c r="F4415" t="str">
        <f>VLOOKUP(D4415,'B-Business Capability'!B:H,6,FALSE)</f>
        <v>Sales Operations</v>
      </c>
      <c r="G4415" t="str">
        <f>VLOOKUP(D4415,'B-Business Capability'!B:H,7,FALSE)</f>
        <v>Pricing and charging</v>
      </c>
      <c r="I4415" t="s">
        <v>1743</v>
      </c>
      <c r="J4415" t="s">
        <v>1767</v>
      </c>
      <c r="K4415" t="s">
        <v>1275</v>
      </c>
      <c r="L4415" t="s">
        <v>148</v>
      </c>
      <c r="M4415" t="str">
        <f>VLOOKUP(L4415,'A-Applications'!B:D,3,FALSE)</f>
        <v>Oracle CPQ</v>
      </c>
      <c r="N4415" t="s">
        <v>147</v>
      </c>
      <c r="O4415" s="42" t="s">
        <v>66</v>
      </c>
      <c r="P4415" t="s">
        <v>211</v>
      </c>
      <c r="Q4415" t="str">
        <f>VLOOKUP(KamstrupData[[#This Row],[IdLevel123]],'B-Business Capability'!B:L,10,FALSE)</f>
        <v>Order-to-Cash (O2C)</v>
      </c>
      <c r="R4415">
        <f>VLOOKUP(KamstrupData[[#This Row],[IdLevel123]],'B-Business Capability'!B:L,11,FALSE)</f>
        <v>300</v>
      </c>
      <c r="U4415" t="str">
        <f>_xlfn.CONCAT(KamstrupData[[#This Row],[CountryCode]],"_",KamstrupData[[#This Row],[Business Area]],"_",KamstrupData[[#This Row],[DepartmentTeam]])</f>
        <v>FR10_FR_Sales &amp; Marketing_Sales</v>
      </c>
      <c r="V4415" t="str">
        <f>VLOOKUP(KamstrupData[[#This Row],[ORG_Concat]],'O-Organization'!F:H,3,FALSE)</f>
        <v>11012_FR10_Sales &amp; Marketing_FR_Sales &amp; Marketing_Sales</v>
      </c>
    </row>
    <row r="4416" spans="4:22">
      <c r="D4416" s="28" t="s">
        <v>213</v>
      </c>
      <c r="E4416" t="str">
        <f>VLOOKUP(D4416,'B-Business Capability'!B:H,5,FALSE)</f>
        <v>Sales</v>
      </c>
      <c r="F4416" t="str">
        <f>VLOOKUP(D4416,'B-Business Capability'!B:H,6,FALSE)</f>
        <v>Sales Operations</v>
      </c>
      <c r="G4416" t="str">
        <f>VLOOKUP(D4416,'B-Business Capability'!B:H,7,FALSE)</f>
        <v>Pricing and promotions</v>
      </c>
      <c r="I4416" t="s">
        <v>1743</v>
      </c>
      <c r="J4416" t="s">
        <v>1767</v>
      </c>
      <c r="K4416" t="s">
        <v>1275</v>
      </c>
      <c r="L4416" t="s">
        <v>148</v>
      </c>
      <c r="M4416" t="str">
        <f>VLOOKUP(L4416,'A-Applications'!B:D,3,FALSE)</f>
        <v>Oracle CPQ</v>
      </c>
      <c r="N4416" t="s">
        <v>147</v>
      </c>
      <c r="O4416" s="42" t="s">
        <v>66</v>
      </c>
      <c r="P4416" t="s">
        <v>211</v>
      </c>
      <c r="Q4416" t="str">
        <f>VLOOKUP(KamstrupData[[#This Row],[IdLevel123]],'B-Business Capability'!B:L,10,FALSE)</f>
        <v>Order-to-Cash (O2C)</v>
      </c>
      <c r="R4416">
        <f>VLOOKUP(KamstrupData[[#This Row],[IdLevel123]],'B-Business Capability'!B:L,11,FALSE)</f>
        <v>310</v>
      </c>
      <c r="U4416" t="str">
        <f>_xlfn.CONCAT(KamstrupData[[#This Row],[CountryCode]],"_",KamstrupData[[#This Row],[Business Area]],"_",KamstrupData[[#This Row],[DepartmentTeam]])</f>
        <v>FR10_FR_Sales &amp; Marketing_Sales</v>
      </c>
      <c r="V4416" t="str">
        <f>VLOOKUP(KamstrupData[[#This Row],[ORG_Concat]],'O-Organization'!F:H,3,FALSE)</f>
        <v>11012_FR10_Sales &amp; Marketing_FR_Sales &amp; Marketing_Sales</v>
      </c>
    </row>
    <row r="4417" spans="4:22">
      <c r="D4417" s="28" t="s">
        <v>214</v>
      </c>
      <c r="E4417" t="str">
        <f>VLOOKUP(D4417,'B-Business Capability'!B:H,5,FALSE)</f>
        <v>Sales</v>
      </c>
      <c r="F4417" t="str">
        <f>VLOOKUP(D4417,'B-Business Capability'!B:H,6,FALSE)</f>
        <v>Sales Execution and Customer Engagement</v>
      </c>
      <c r="G4417" t="str">
        <f>VLOOKUP(D4417,'B-Business Capability'!B:H,7,FALSE)</f>
        <v>Price and margin management</v>
      </c>
      <c r="I4417" t="s">
        <v>1743</v>
      </c>
      <c r="J4417" t="s">
        <v>1767</v>
      </c>
      <c r="K4417" t="s">
        <v>1275</v>
      </c>
      <c r="L4417" t="s">
        <v>148</v>
      </c>
      <c r="M4417" t="str">
        <f>VLOOKUP(L4417,'A-Applications'!B:D,3,FALSE)</f>
        <v>Oracle CPQ</v>
      </c>
      <c r="N4417" t="s">
        <v>147</v>
      </c>
      <c r="O4417" s="42" t="s">
        <v>66</v>
      </c>
      <c r="P4417" t="s">
        <v>211</v>
      </c>
      <c r="Q4417" t="str">
        <f>VLOOKUP(KamstrupData[[#This Row],[IdLevel123]],'B-Business Capability'!B:L,10,FALSE)</f>
        <v>Order-to-Cash (O2C)</v>
      </c>
      <c r="R4417">
        <f>VLOOKUP(KamstrupData[[#This Row],[IdLevel123]],'B-Business Capability'!B:L,11,FALSE)</f>
        <v>540</v>
      </c>
      <c r="U4417" t="str">
        <f>_xlfn.CONCAT(KamstrupData[[#This Row],[CountryCode]],"_",KamstrupData[[#This Row],[Business Area]],"_",KamstrupData[[#This Row],[DepartmentTeam]])</f>
        <v>FR10_FR_Sales &amp; Marketing_Sales</v>
      </c>
      <c r="V4417" t="str">
        <f>VLOOKUP(KamstrupData[[#This Row],[ORG_Concat]],'O-Organization'!F:H,3,FALSE)</f>
        <v>11012_FR10_Sales &amp; Marketing_FR_Sales &amp; Marketing_Sales</v>
      </c>
    </row>
    <row r="4418" spans="4:22">
      <c r="D4418" s="28" t="s">
        <v>215</v>
      </c>
      <c r="E4418" t="str">
        <f>VLOOKUP(D4418,'B-Business Capability'!B:H,5,FALSE)</f>
        <v>Sales</v>
      </c>
      <c r="F4418" t="str">
        <f>VLOOKUP(D4418,'B-Business Capability'!B:H,6,FALSE)</f>
        <v>Quotation, Order, and Contract Management</v>
      </c>
      <c r="G4418" t="str">
        <f>VLOOKUP(D4418,'B-Business Capability'!B:H,7,FALSE)</f>
        <v>Bundling, configuration and subscription management</v>
      </c>
      <c r="I4418" t="s">
        <v>1743</v>
      </c>
      <c r="J4418" t="s">
        <v>1767</v>
      </c>
      <c r="K4418" t="s">
        <v>1275</v>
      </c>
      <c r="L4418" t="s">
        <v>148</v>
      </c>
      <c r="M4418" t="str">
        <f>VLOOKUP(L4418,'A-Applications'!B:D,3,FALSE)</f>
        <v>Oracle CPQ</v>
      </c>
      <c r="N4418" t="s">
        <v>147</v>
      </c>
      <c r="O4418" s="42" t="s">
        <v>66</v>
      </c>
      <c r="P4418" t="s">
        <v>198</v>
      </c>
      <c r="Q4418" t="str">
        <f>VLOOKUP(KamstrupData[[#This Row],[IdLevel123]],'B-Business Capability'!B:L,10,FALSE)</f>
        <v>Subscribtion-to-Pay (S2P)</v>
      </c>
      <c r="R4418">
        <f>VLOOKUP(KamstrupData[[#This Row],[IdLevel123]],'B-Business Capability'!B:L,11,FALSE)</f>
        <v>100</v>
      </c>
      <c r="U4418" t="str">
        <f>_xlfn.CONCAT(KamstrupData[[#This Row],[CountryCode]],"_",KamstrupData[[#This Row],[Business Area]],"_",KamstrupData[[#This Row],[DepartmentTeam]])</f>
        <v>FR10_FR_Sales &amp; Marketing_Sales</v>
      </c>
      <c r="V4418" t="str">
        <f>VLOOKUP(KamstrupData[[#This Row],[ORG_Concat]],'O-Organization'!F:H,3,FALSE)</f>
        <v>11012_FR10_Sales &amp; Marketing_FR_Sales &amp; Marketing_Sales</v>
      </c>
    </row>
    <row r="4419" spans="4:22">
      <c r="D4419" s="28" t="s">
        <v>216</v>
      </c>
      <c r="E4419" t="str">
        <f>VLOOKUP(D4419,'B-Business Capability'!B:H,5,FALSE)</f>
        <v>Sales</v>
      </c>
      <c r="F4419" t="str">
        <f>VLOOKUP(D4419,'B-Business Capability'!B:H,6,FALSE)</f>
        <v>Quotation, Order, and Contract Management</v>
      </c>
      <c r="G4419" t="str">
        <f>VLOOKUP(D4419,'B-Business Capability'!B:H,7,FALSE)</f>
        <v>Configurable products analytics</v>
      </c>
      <c r="I4419" t="s">
        <v>1743</v>
      </c>
      <c r="J4419" t="s">
        <v>1767</v>
      </c>
      <c r="K4419" t="s">
        <v>1275</v>
      </c>
      <c r="L4419" t="s">
        <v>148</v>
      </c>
      <c r="M4419" t="str">
        <f>VLOOKUP(L4419,'A-Applications'!B:D,3,FALSE)</f>
        <v>Oracle CPQ</v>
      </c>
      <c r="N4419" t="s">
        <v>147</v>
      </c>
      <c r="O4419" s="42" t="s">
        <v>66</v>
      </c>
      <c r="P4419" t="s">
        <v>198</v>
      </c>
      <c r="Q4419" t="str">
        <f>VLOOKUP(KamstrupData[[#This Row],[IdLevel123]],'B-Business Capability'!B:L,10,FALSE)</f>
        <v>Order-to-Cash (O2C)</v>
      </c>
      <c r="R4419">
        <f>VLOOKUP(KamstrupData[[#This Row],[IdLevel123]],'B-Business Capability'!B:L,11,FALSE)</f>
        <v>100</v>
      </c>
      <c r="U4419" t="str">
        <f>_xlfn.CONCAT(KamstrupData[[#This Row],[CountryCode]],"_",KamstrupData[[#This Row],[Business Area]],"_",KamstrupData[[#This Row],[DepartmentTeam]])</f>
        <v>FR10_FR_Sales &amp; Marketing_Sales</v>
      </c>
      <c r="V4419" t="str">
        <f>VLOOKUP(KamstrupData[[#This Row],[ORG_Concat]],'O-Organization'!F:H,3,FALSE)</f>
        <v>11012_FR10_Sales &amp; Marketing_FR_Sales &amp; Marketing_Sales</v>
      </c>
    </row>
    <row r="4420" spans="4:22">
      <c r="D4420" s="28" t="s">
        <v>125</v>
      </c>
      <c r="E4420" t="str">
        <f>VLOOKUP(D4420,'B-Business Capability'!B:H,5,FALSE)</f>
        <v>Sales</v>
      </c>
      <c r="F4420" t="str">
        <f>VLOOKUP(D4420,'B-Business Capability'!B:H,6,FALSE)</f>
        <v>Quotation, Order, and Contract Management</v>
      </c>
      <c r="G4420" t="str">
        <f>VLOOKUP(D4420,'B-Business Capability'!B:H,7,FALSE)</f>
        <v>Contract and engagement setup</v>
      </c>
      <c r="I4420" t="s">
        <v>1743</v>
      </c>
      <c r="J4420" t="s">
        <v>1767</v>
      </c>
      <c r="K4420" t="s">
        <v>1275</v>
      </c>
      <c r="L4420" t="s">
        <v>148</v>
      </c>
      <c r="M4420" t="str">
        <f>VLOOKUP(L4420,'A-Applications'!B:D,3,FALSE)</f>
        <v>Oracle CPQ</v>
      </c>
      <c r="N4420" t="s">
        <v>147</v>
      </c>
      <c r="O4420" s="42" t="s">
        <v>66</v>
      </c>
      <c r="P4420" t="s">
        <v>198</v>
      </c>
      <c r="Q4420" t="str">
        <f>VLOOKUP(KamstrupData[[#This Row],[IdLevel123]],'B-Business Capability'!B:L,10,FALSE)</f>
        <v>Order-to-Cash (O2C)</v>
      </c>
      <c r="R4420">
        <f>VLOOKUP(KamstrupData[[#This Row],[IdLevel123]],'B-Business Capability'!B:L,11,FALSE)</f>
        <v>101</v>
      </c>
      <c r="U4420" t="str">
        <f>_xlfn.CONCAT(KamstrupData[[#This Row],[CountryCode]],"_",KamstrupData[[#This Row],[Business Area]],"_",KamstrupData[[#This Row],[DepartmentTeam]])</f>
        <v>FR10_FR_Sales &amp; Marketing_Sales</v>
      </c>
      <c r="V4420" t="str">
        <f>VLOOKUP(KamstrupData[[#This Row],[ORG_Concat]],'O-Organization'!F:H,3,FALSE)</f>
        <v>11012_FR10_Sales &amp; Marketing_FR_Sales &amp; Marketing_Sales</v>
      </c>
    </row>
    <row r="4421" spans="4:22">
      <c r="D4421" s="28" t="s">
        <v>217</v>
      </c>
      <c r="E4421" t="str">
        <f>VLOOKUP(D4421,'B-Business Capability'!B:H,5,FALSE)</f>
        <v>Sales</v>
      </c>
      <c r="F4421" t="str">
        <f>VLOOKUP(D4421,'B-Business Capability'!B:H,6,FALSE)</f>
        <v>Quotation, Order, and Contract Management</v>
      </c>
      <c r="G4421" t="str">
        <f>VLOOKUP(D4421,'B-Business Capability'!B:H,7,FALSE)</f>
        <v>Intelligent configuration for recycling materials</v>
      </c>
      <c r="I4421" t="s">
        <v>1743</v>
      </c>
      <c r="J4421" t="s">
        <v>1767</v>
      </c>
      <c r="K4421" t="s">
        <v>1275</v>
      </c>
      <c r="L4421" t="s">
        <v>148</v>
      </c>
      <c r="M4421" t="str">
        <f>VLOOKUP(L4421,'A-Applications'!B:D,3,FALSE)</f>
        <v>Oracle CPQ</v>
      </c>
      <c r="N4421" t="s">
        <v>147</v>
      </c>
      <c r="O4421" s="42" t="s">
        <v>66</v>
      </c>
      <c r="P4421" t="s">
        <v>198</v>
      </c>
      <c r="Q4421" t="str">
        <f>VLOOKUP(KamstrupData[[#This Row],[IdLevel123]],'B-Business Capability'!B:L,10,FALSE)</f>
        <v>Order-to-Cash (O2C)</v>
      </c>
      <c r="R4421">
        <f>VLOOKUP(KamstrupData[[#This Row],[IdLevel123]],'B-Business Capability'!B:L,11,FALSE)</f>
        <v>102</v>
      </c>
      <c r="U4421" t="str">
        <f>_xlfn.CONCAT(KamstrupData[[#This Row],[CountryCode]],"_",KamstrupData[[#This Row],[Business Area]],"_",KamstrupData[[#This Row],[DepartmentTeam]])</f>
        <v>FR10_FR_Sales &amp; Marketing_Sales</v>
      </c>
      <c r="V4421" t="str">
        <f>VLOOKUP(KamstrupData[[#This Row],[ORG_Concat]],'O-Organization'!F:H,3,FALSE)</f>
        <v>11012_FR10_Sales &amp; Marketing_FR_Sales &amp; Marketing_Sales</v>
      </c>
    </row>
    <row r="4422" spans="4:22">
      <c r="D4422" s="28" t="s">
        <v>218</v>
      </c>
      <c r="E4422" t="str">
        <f>VLOOKUP(D4422,'B-Business Capability'!B:H,5,FALSE)</f>
        <v>Sales</v>
      </c>
      <c r="F4422" t="str">
        <f>VLOOKUP(D4422,'B-Business Capability'!B:H,6,FALSE)</f>
        <v>Quotation, Order, and Contract Management</v>
      </c>
      <c r="G4422" t="str">
        <f>VLOOKUP(D4422,'B-Business Capability'!B:H,7,FALSE)</f>
        <v>Mobile customer order capture</v>
      </c>
      <c r="I4422" t="s">
        <v>1743</v>
      </c>
      <c r="J4422" t="s">
        <v>1767</v>
      </c>
      <c r="K4422" t="s">
        <v>1275</v>
      </c>
      <c r="L4422" t="s">
        <v>148</v>
      </c>
      <c r="M4422" t="str">
        <f>VLOOKUP(L4422,'A-Applications'!B:D,3,FALSE)</f>
        <v>Oracle CPQ</v>
      </c>
      <c r="N4422" t="s">
        <v>147</v>
      </c>
      <c r="O4422" s="42" t="s">
        <v>66</v>
      </c>
      <c r="P4422" t="s">
        <v>198</v>
      </c>
      <c r="Q4422" t="str">
        <f>VLOOKUP(KamstrupData[[#This Row],[IdLevel123]],'B-Business Capability'!B:L,10,FALSE)</f>
        <v>Order-to-Cash (O2C)</v>
      </c>
      <c r="R4422">
        <f>VLOOKUP(KamstrupData[[#This Row],[IdLevel123]],'B-Business Capability'!B:L,11,FALSE)</f>
        <v>103</v>
      </c>
      <c r="U4422" t="str">
        <f>_xlfn.CONCAT(KamstrupData[[#This Row],[CountryCode]],"_",KamstrupData[[#This Row],[Business Area]],"_",KamstrupData[[#This Row],[DepartmentTeam]])</f>
        <v>FR10_FR_Sales &amp; Marketing_Sales</v>
      </c>
      <c r="V4422" t="str">
        <f>VLOOKUP(KamstrupData[[#This Row],[ORG_Concat]],'O-Organization'!F:H,3,FALSE)</f>
        <v>11012_FR10_Sales &amp; Marketing_FR_Sales &amp; Marketing_Sales</v>
      </c>
    </row>
    <row r="4423" spans="4:22">
      <c r="D4423" s="28" t="s">
        <v>219</v>
      </c>
      <c r="E4423" t="str">
        <f>VLOOKUP(D4423,'B-Business Capability'!B:H,5,FALSE)</f>
        <v>Sales</v>
      </c>
      <c r="F4423" t="str">
        <f>VLOOKUP(D4423,'B-Business Capability'!B:H,6,FALSE)</f>
        <v>Quotation, Order, and Contract Management</v>
      </c>
      <c r="G4423" t="str">
        <f>VLOOKUP(D4423,'B-Business Capability'!B:H,7,FALSE)</f>
        <v>Order orchestration and management</v>
      </c>
      <c r="I4423" t="s">
        <v>1743</v>
      </c>
      <c r="J4423" t="s">
        <v>1767</v>
      </c>
      <c r="K4423" t="s">
        <v>1275</v>
      </c>
      <c r="L4423" t="s">
        <v>148</v>
      </c>
      <c r="M4423" t="str">
        <f>VLOOKUP(L4423,'A-Applications'!B:D,3,FALSE)</f>
        <v>Oracle CPQ</v>
      </c>
      <c r="N4423" t="s">
        <v>147</v>
      </c>
      <c r="O4423" s="42" t="s">
        <v>66</v>
      </c>
      <c r="P4423" t="s">
        <v>198</v>
      </c>
      <c r="Q4423" t="str">
        <f>VLOOKUP(KamstrupData[[#This Row],[IdLevel123]],'B-Business Capability'!B:L,10,FALSE)</f>
        <v>Order-to-Cash (O2C)</v>
      </c>
      <c r="R4423">
        <f>VLOOKUP(KamstrupData[[#This Row],[IdLevel123]],'B-Business Capability'!B:L,11,FALSE)</f>
        <v>104</v>
      </c>
      <c r="U4423" t="str">
        <f>_xlfn.CONCAT(KamstrupData[[#This Row],[CountryCode]],"_",KamstrupData[[#This Row],[Business Area]],"_",KamstrupData[[#This Row],[DepartmentTeam]])</f>
        <v>FR10_FR_Sales &amp; Marketing_Sales</v>
      </c>
      <c r="V4423" t="str">
        <f>VLOOKUP(KamstrupData[[#This Row],[ORG_Concat]],'O-Organization'!F:H,3,FALSE)</f>
        <v>11012_FR10_Sales &amp; Marketing_FR_Sales &amp; Marketing_Sales</v>
      </c>
    </row>
    <row r="4424" spans="4:22">
      <c r="D4424" s="28" t="s">
        <v>220</v>
      </c>
      <c r="E4424" t="str">
        <f>VLOOKUP(D4424,'B-Business Capability'!B:H,5,FALSE)</f>
        <v>Sales</v>
      </c>
      <c r="F4424" t="str">
        <f>VLOOKUP(D4424,'B-Business Capability'!B:H,6,FALSE)</f>
        <v>Quotation, Order, and Contract Management</v>
      </c>
      <c r="G4424" t="str">
        <f>VLOOKUP(D4424,'B-Business Capability'!B:H,7,FALSE)</f>
        <v>Product configuration</v>
      </c>
      <c r="I4424" t="s">
        <v>1743</v>
      </c>
      <c r="J4424" t="s">
        <v>1767</v>
      </c>
      <c r="K4424" t="s">
        <v>1275</v>
      </c>
      <c r="L4424" t="s">
        <v>148</v>
      </c>
      <c r="M4424" t="str">
        <f>VLOOKUP(L4424,'A-Applications'!B:D,3,FALSE)</f>
        <v>Oracle CPQ</v>
      </c>
      <c r="N4424" t="s">
        <v>147</v>
      </c>
      <c r="O4424" s="42" t="s">
        <v>66</v>
      </c>
      <c r="P4424" t="s">
        <v>198</v>
      </c>
      <c r="Q4424" t="str">
        <f>VLOOKUP(KamstrupData[[#This Row],[IdLevel123]],'B-Business Capability'!B:L,10,FALSE)</f>
        <v>Order-to-Cash (O2C)</v>
      </c>
      <c r="R4424">
        <f>VLOOKUP(KamstrupData[[#This Row],[IdLevel123]],'B-Business Capability'!B:L,11,FALSE)</f>
        <v>105</v>
      </c>
      <c r="U4424" t="str">
        <f>_xlfn.CONCAT(KamstrupData[[#This Row],[CountryCode]],"_",KamstrupData[[#This Row],[Business Area]],"_",KamstrupData[[#This Row],[DepartmentTeam]])</f>
        <v>FR10_FR_Sales &amp; Marketing_Sales</v>
      </c>
      <c r="V4424" t="str">
        <f>VLOOKUP(KamstrupData[[#This Row],[ORG_Concat]],'O-Organization'!F:H,3,FALSE)</f>
        <v>11012_FR10_Sales &amp; Marketing_FR_Sales &amp; Marketing_Sales</v>
      </c>
    </row>
    <row r="4425" spans="4:22">
      <c r="D4425" s="28" t="s">
        <v>221</v>
      </c>
      <c r="E4425" t="str">
        <f>VLOOKUP(D4425,'B-Business Capability'!B:H,5,FALSE)</f>
        <v>Sales</v>
      </c>
      <c r="F4425" t="str">
        <f>VLOOKUP(D4425,'B-Business Capability'!B:H,6,FALSE)</f>
        <v>Quotation, Order, and Contract Management</v>
      </c>
      <c r="G4425" t="str">
        <f>VLOOKUP(D4425,'B-Business Capability'!B:H,7,FALSE)</f>
        <v>sales contract management</v>
      </c>
      <c r="I4425" t="s">
        <v>1743</v>
      </c>
      <c r="J4425" t="s">
        <v>1767</v>
      </c>
      <c r="K4425" t="s">
        <v>1275</v>
      </c>
      <c r="L4425" t="s">
        <v>148</v>
      </c>
      <c r="M4425" t="str">
        <f>VLOOKUP(L4425,'A-Applications'!B:D,3,FALSE)</f>
        <v>Oracle CPQ</v>
      </c>
      <c r="N4425" t="s">
        <v>147</v>
      </c>
      <c r="O4425" s="42" t="s">
        <v>66</v>
      </c>
      <c r="P4425" t="s">
        <v>198</v>
      </c>
      <c r="Q4425" t="str">
        <f>VLOOKUP(KamstrupData[[#This Row],[IdLevel123]],'B-Business Capability'!B:L,10,FALSE)</f>
        <v>Order-to-Cash (O2C)</v>
      </c>
      <c r="R4425">
        <f>VLOOKUP(KamstrupData[[#This Row],[IdLevel123]],'B-Business Capability'!B:L,11,FALSE)</f>
        <v>106</v>
      </c>
      <c r="U4425" t="str">
        <f>_xlfn.CONCAT(KamstrupData[[#This Row],[CountryCode]],"_",KamstrupData[[#This Row],[Business Area]],"_",KamstrupData[[#This Row],[DepartmentTeam]])</f>
        <v>FR10_FR_Sales &amp; Marketing_Sales</v>
      </c>
      <c r="V4425" t="str">
        <f>VLOOKUP(KamstrupData[[#This Row],[ORG_Concat]],'O-Organization'!F:H,3,FALSE)</f>
        <v>11012_FR10_Sales &amp; Marketing_FR_Sales &amp; Marketing_Sales</v>
      </c>
    </row>
    <row r="4426" spans="4:22">
      <c r="D4426" s="28" t="s">
        <v>158</v>
      </c>
      <c r="E4426" t="str">
        <f>VLOOKUP(D4426,'B-Business Capability'!B:H,5,FALSE)</f>
        <v>Sales</v>
      </c>
      <c r="F4426" t="str">
        <f>VLOOKUP(D4426,'B-Business Capability'!B:H,6,FALSE)</f>
        <v>Quotation, Order, and Contract Management</v>
      </c>
      <c r="G4426" t="str">
        <f>VLOOKUP(D4426,'B-Business Capability'!B:H,7,FALSE)</f>
        <v>Sales order management and processing</v>
      </c>
      <c r="I4426" t="s">
        <v>1743</v>
      </c>
      <c r="J4426" t="s">
        <v>1767</v>
      </c>
      <c r="K4426" t="s">
        <v>1275</v>
      </c>
      <c r="L4426" t="s">
        <v>148</v>
      </c>
      <c r="M4426" t="str">
        <f>VLOOKUP(L4426,'A-Applications'!B:D,3,FALSE)</f>
        <v>Oracle CPQ</v>
      </c>
      <c r="N4426" t="s">
        <v>147</v>
      </c>
      <c r="O4426" s="42" t="s">
        <v>66</v>
      </c>
      <c r="P4426" t="s">
        <v>198</v>
      </c>
      <c r="Q4426" t="str">
        <f>VLOOKUP(KamstrupData[[#This Row],[IdLevel123]],'B-Business Capability'!B:L,10,FALSE)</f>
        <v>Order-to-Cash (O2C)</v>
      </c>
      <c r="R4426">
        <f>VLOOKUP(KamstrupData[[#This Row],[IdLevel123]],'B-Business Capability'!B:L,11,FALSE)</f>
        <v>107</v>
      </c>
      <c r="U4426" t="str">
        <f>_xlfn.CONCAT(KamstrupData[[#This Row],[CountryCode]],"_",KamstrupData[[#This Row],[Business Area]],"_",KamstrupData[[#This Row],[DepartmentTeam]])</f>
        <v>FR10_FR_Sales &amp; Marketing_Sales</v>
      </c>
      <c r="V4426" t="str">
        <f>VLOOKUP(KamstrupData[[#This Row],[ORG_Concat]],'O-Organization'!F:H,3,FALSE)</f>
        <v>11012_FR10_Sales &amp; Marketing_FR_Sales &amp; Marketing_Sales</v>
      </c>
    </row>
    <row r="4427" spans="4:22">
      <c r="D4427" s="28" t="s">
        <v>222</v>
      </c>
      <c r="E4427" t="str">
        <f>VLOOKUP(D4427,'B-Business Capability'!B:H,5,FALSE)</f>
        <v>Sales</v>
      </c>
      <c r="F4427" t="str">
        <f>VLOOKUP(D4427,'B-Business Capability'!B:H,6,FALSE)</f>
        <v>Quotation, Order, and Contract Management</v>
      </c>
      <c r="G4427" t="str">
        <f>VLOOKUP(D4427,'B-Business Capability'!B:H,7,FALSE)</f>
        <v>Sales Rebate management</v>
      </c>
      <c r="I4427" t="s">
        <v>1743</v>
      </c>
      <c r="J4427" t="s">
        <v>1767</v>
      </c>
      <c r="K4427" t="s">
        <v>1275</v>
      </c>
      <c r="L4427" t="s">
        <v>148</v>
      </c>
      <c r="M4427" t="str">
        <f>VLOOKUP(L4427,'A-Applications'!B:D,3,FALSE)</f>
        <v>Oracle CPQ</v>
      </c>
      <c r="N4427" t="s">
        <v>147</v>
      </c>
      <c r="O4427" s="42" t="s">
        <v>66</v>
      </c>
      <c r="P4427" t="s">
        <v>198</v>
      </c>
      <c r="Q4427" t="str">
        <f>VLOOKUP(KamstrupData[[#This Row],[IdLevel123]],'B-Business Capability'!B:L,10,FALSE)</f>
        <v>Order-to-Cash (O2C)</v>
      </c>
      <c r="R4427">
        <f>VLOOKUP(KamstrupData[[#This Row],[IdLevel123]],'B-Business Capability'!B:L,11,FALSE)</f>
        <v>108</v>
      </c>
      <c r="U4427" t="str">
        <f>_xlfn.CONCAT(KamstrupData[[#This Row],[CountryCode]],"_",KamstrupData[[#This Row],[Business Area]],"_",KamstrupData[[#This Row],[DepartmentTeam]])</f>
        <v>FR10_FR_Sales &amp; Marketing_Sales</v>
      </c>
      <c r="V4427" t="str">
        <f>VLOOKUP(KamstrupData[[#This Row],[ORG_Concat]],'O-Organization'!F:H,3,FALSE)</f>
        <v>11012_FR10_Sales &amp; Marketing_FR_Sales &amp; Marketing_Sales</v>
      </c>
    </row>
    <row r="4428" spans="4:22">
      <c r="D4428" s="28" t="s">
        <v>223</v>
      </c>
      <c r="E4428" t="str">
        <f>VLOOKUP(D4428,'B-Business Capability'!B:H,5,FALSE)</f>
        <v>Sales</v>
      </c>
      <c r="F4428" t="str">
        <f>VLOOKUP(D4428,'B-Business Capability'!B:H,6,FALSE)</f>
        <v>Quotation, Order, and Contract Management</v>
      </c>
      <c r="G4428" t="str">
        <f>VLOOKUP(D4428,'B-Business Capability'!B:H,7,FALSE)</f>
        <v>Subscription order management</v>
      </c>
      <c r="I4428" t="s">
        <v>1743</v>
      </c>
      <c r="J4428" t="s">
        <v>1767</v>
      </c>
      <c r="K4428" t="s">
        <v>1275</v>
      </c>
      <c r="L4428" t="s">
        <v>148</v>
      </c>
      <c r="M4428" t="str">
        <f>VLOOKUP(L4428,'A-Applications'!B:D,3,FALSE)</f>
        <v>Oracle CPQ</v>
      </c>
      <c r="N4428" t="s">
        <v>147</v>
      </c>
      <c r="O4428" s="42" t="s">
        <v>66</v>
      </c>
      <c r="P4428" t="s">
        <v>198</v>
      </c>
      <c r="Q4428" t="str">
        <f>VLOOKUP(KamstrupData[[#This Row],[IdLevel123]],'B-Business Capability'!B:L,10,FALSE)</f>
        <v>Subscribtion-to-Pay (S2P)</v>
      </c>
      <c r="R4428">
        <f>VLOOKUP(KamstrupData[[#This Row],[IdLevel123]],'B-Business Capability'!B:L,11,FALSE)</f>
        <v>120</v>
      </c>
      <c r="U4428" t="str">
        <f>_xlfn.CONCAT(KamstrupData[[#This Row],[CountryCode]],"_",KamstrupData[[#This Row],[Business Area]],"_",KamstrupData[[#This Row],[DepartmentTeam]])</f>
        <v>FR10_FR_Sales &amp; Marketing_Sales</v>
      </c>
      <c r="V4428" t="str">
        <f>VLOOKUP(KamstrupData[[#This Row],[ORG_Concat]],'O-Organization'!F:H,3,FALSE)</f>
        <v>11012_FR10_Sales &amp; Marketing_FR_Sales &amp; Marketing_Sales</v>
      </c>
    </row>
    <row r="4429" spans="4:22">
      <c r="D4429" s="28" t="s">
        <v>224</v>
      </c>
      <c r="E4429" t="str">
        <f>VLOOKUP(D4429,'B-Business Capability'!B:H,5,FALSE)</f>
        <v>Sales</v>
      </c>
      <c r="F4429" t="str">
        <f>VLOOKUP(D4429,'B-Business Capability'!B:H,6,FALSE)</f>
        <v>Quotation, Order, and Contract Management</v>
      </c>
      <c r="G4429" t="str">
        <f>VLOOKUP(D4429,'B-Business Capability'!B:H,7,FALSE)</f>
        <v>Variant configuration</v>
      </c>
      <c r="I4429" t="s">
        <v>1743</v>
      </c>
      <c r="J4429" t="s">
        <v>1767</v>
      </c>
      <c r="K4429" t="s">
        <v>1275</v>
      </c>
      <c r="L4429" t="s">
        <v>148</v>
      </c>
      <c r="M4429" t="str">
        <f>VLOOKUP(L4429,'A-Applications'!B:D,3,FALSE)</f>
        <v>Oracle CPQ</v>
      </c>
      <c r="N4429" t="s">
        <v>147</v>
      </c>
      <c r="O4429" s="42" t="s">
        <v>66</v>
      </c>
      <c r="P4429" t="s">
        <v>198</v>
      </c>
      <c r="Q4429" t="str">
        <f>VLOOKUP(KamstrupData[[#This Row],[IdLevel123]],'B-Business Capability'!B:L,10,FALSE)</f>
        <v>Order-to-Cash (O2C)</v>
      </c>
      <c r="R4429">
        <f>VLOOKUP(KamstrupData[[#This Row],[IdLevel123]],'B-Business Capability'!B:L,11,FALSE)</f>
        <v>109</v>
      </c>
      <c r="U4429" t="str">
        <f>_xlfn.CONCAT(KamstrupData[[#This Row],[CountryCode]],"_",KamstrupData[[#This Row],[Business Area]],"_",KamstrupData[[#This Row],[DepartmentTeam]])</f>
        <v>FR10_FR_Sales &amp; Marketing_Sales</v>
      </c>
      <c r="V4429" t="str">
        <f>VLOOKUP(KamstrupData[[#This Row],[ORG_Concat]],'O-Organization'!F:H,3,FALSE)</f>
        <v>11012_FR10_Sales &amp; Marketing_FR_Sales &amp; Marketing_Sales</v>
      </c>
    </row>
    <row r="4430" spans="4:22">
      <c r="D4430" s="28" t="s">
        <v>225</v>
      </c>
      <c r="E4430" t="str">
        <f>VLOOKUP(D4430,'B-Business Capability'!B:H,5,FALSE)</f>
        <v>Sales</v>
      </c>
      <c r="F4430" t="str">
        <f>VLOOKUP(D4430,'B-Business Capability'!B:H,6,FALSE)</f>
        <v>Quotation, Order, and Contract Management</v>
      </c>
      <c r="G4430" t="str">
        <f>VLOOKUP(D4430,'B-Business Capability'!B:H,7,FALSE)</f>
        <v>Quote and order documents</v>
      </c>
      <c r="I4430" t="s">
        <v>1743</v>
      </c>
      <c r="J4430" t="s">
        <v>1767</v>
      </c>
      <c r="K4430" t="s">
        <v>1275</v>
      </c>
      <c r="L4430" t="s">
        <v>148</v>
      </c>
      <c r="M4430" t="str">
        <f>VLOOKUP(L4430,'A-Applications'!B:D,3,FALSE)</f>
        <v>Oracle CPQ</v>
      </c>
      <c r="N4430" t="s">
        <v>147</v>
      </c>
      <c r="O4430" s="42" t="s">
        <v>66</v>
      </c>
      <c r="P4430" t="s">
        <v>198</v>
      </c>
      <c r="Q4430" t="str">
        <f>VLOOKUP(KamstrupData[[#This Row],[IdLevel123]],'B-Business Capability'!B:L,10,FALSE)</f>
        <v>Order-to-Cash (O2C)</v>
      </c>
      <c r="R4430">
        <f>VLOOKUP(KamstrupData[[#This Row],[IdLevel123]],'B-Business Capability'!B:L,11,FALSE)</f>
        <v>130</v>
      </c>
      <c r="U4430" t="str">
        <f>_xlfn.CONCAT(KamstrupData[[#This Row],[CountryCode]],"_",KamstrupData[[#This Row],[Business Area]],"_",KamstrupData[[#This Row],[DepartmentTeam]])</f>
        <v>FR10_FR_Sales &amp; Marketing_Sales</v>
      </c>
      <c r="V4430" t="str">
        <f>VLOOKUP(KamstrupData[[#This Row],[ORG_Concat]],'O-Organization'!F:H,3,FALSE)</f>
        <v>11012_FR10_Sales &amp; Marketing_FR_Sales &amp; Marketing_Sales</v>
      </c>
    </row>
    <row r="4431" spans="4:22">
      <c r="D4431" s="28" t="s">
        <v>208</v>
      </c>
      <c r="E4431" t="str">
        <f>VLOOKUP(D4431,'B-Business Capability'!B:H,5,FALSE)</f>
        <v>Sales</v>
      </c>
      <c r="F4431" t="str">
        <f>VLOOKUP(D4431,'B-Business Capability'!B:H,6,FALSE)</f>
        <v>Sales Operations</v>
      </c>
      <c r="G4431" t="str">
        <f>VLOOKUP(D4431,'B-Business Capability'!B:H,7,FALSE)</f>
        <v>Entitlement management</v>
      </c>
      <c r="I4431" t="s">
        <v>1743</v>
      </c>
      <c r="J4431" t="s">
        <v>1767</v>
      </c>
      <c r="K4431" t="s">
        <v>1768</v>
      </c>
      <c r="L4431" t="s">
        <v>148</v>
      </c>
      <c r="M4431" t="str">
        <f>VLOOKUP(L4431,'A-Applications'!B:D,3,FALSE)</f>
        <v>Oracle CPQ</v>
      </c>
      <c r="N4431" t="s">
        <v>147</v>
      </c>
      <c r="O4431" s="42" t="s">
        <v>66</v>
      </c>
      <c r="P4431" t="s">
        <v>209</v>
      </c>
      <c r="Q4431" t="str">
        <f>VLOOKUP(KamstrupData[[#This Row],[IdLevel123]],'B-Business Capability'!B:L,10,FALSE)</f>
        <v>Order-to-Cash (O2C)</v>
      </c>
      <c r="R4431">
        <f>VLOOKUP(KamstrupData[[#This Row],[IdLevel123]],'B-Business Capability'!B:L,11,FALSE)</f>
        <v>610</v>
      </c>
      <c r="U4431" t="str">
        <f>_xlfn.CONCAT(KamstrupData[[#This Row],[CountryCode]],"_",KamstrupData[[#This Row],[Business Area]],"_",KamstrupData[[#This Row],[DepartmentTeam]])</f>
        <v>FR10_FR_Sales &amp; Marketing_Internal Sales</v>
      </c>
      <c r="V4431" t="str">
        <f>VLOOKUP(KamstrupData[[#This Row],[ORG_Concat]],'O-Organization'!F:H,3,FALSE)</f>
        <v>11010_FR10_Sales &amp; Marketing_FR_Sales &amp; Marketing_Internal Sales</v>
      </c>
    </row>
    <row r="4432" spans="4:22">
      <c r="D4432" s="28" t="s">
        <v>210</v>
      </c>
      <c r="E4432" t="str">
        <f>VLOOKUP(D4432,'B-Business Capability'!B:H,5,FALSE)</f>
        <v>Sales</v>
      </c>
      <c r="F4432" t="str">
        <f>VLOOKUP(D4432,'B-Business Capability'!B:H,6,FALSE)</f>
        <v>Sales Operations</v>
      </c>
      <c r="G4432" t="str">
        <f>VLOOKUP(D4432,'B-Business Capability'!B:H,7,FALSE)</f>
        <v>Price management</v>
      </c>
      <c r="I4432" t="s">
        <v>1743</v>
      </c>
      <c r="J4432" t="s">
        <v>1767</v>
      </c>
      <c r="K4432" t="s">
        <v>1768</v>
      </c>
      <c r="L4432" t="s">
        <v>148</v>
      </c>
      <c r="M4432" t="str">
        <f>VLOOKUP(L4432,'A-Applications'!B:D,3,FALSE)</f>
        <v>Oracle CPQ</v>
      </c>
      <c r="N4432" t="s">
        <v>147</v>
      </c>
      <c r="O4432" s="42" t="s">
        <v>66</v>
      </c>
      <c r="P4432" t="s">
        <v>211</v>
      </c>
      <c r="Q4432" t="str">
        <f>VLOOKUP(KamstrupData[[#This Row],[IdLevel123]],'B-Business Capability'!B:L,10,FALSE)</f>
        <v>N/A</v>
      </c>
      <c r="R4432">
        <f>VLOOKUP(KamstrupData[[#This Row],[IdLevel123]],'B-Business Capability'!B:L,11,FALSE)</f>
        <v>0</v>
      </c>
      <c r="U4432" t="str">
        <f>_xlfn.CONCAT(KamstrupData[[#This Row],[CountryCode]],"_",KamstrupData[[#This Row],[Business Area]],"_",KamstrupData[[#This Row],[DepartmentTeam]])</f>
        <v>FR10_FR_Sales &amp; Marketing_Internal Sales</v>
      </c>
      <c r="V4432" t="str">
        <f>VLOOKUP(KamstrupData[[#This Row],[ORG_Concat]],'O-Organization'!F:H,3,FALSE)</f>
        <v>11010_FR10_Sales &amp; Marketing_FR_Sales &amp; Marketing_Internal Sales</v>
      </c>
    </row>
    <row r="4433" spans="4:22">
      <c r="D4433" s="28" t="s">
        <v>212</v>
      </c>
      <c r="E4433" t="str">
        <f>VLOOKUP(D4433,'B-Business Capability'!B:H,5,FALSE)</f>
        <v>Sales</v>
      </c>
      <c r="F4433" t="str">
        <f>VLOOKUP(D4433,'B-Business Capability'!B:H,6,FALSE)</f>
        <v>Sales Operations</v>
      </c>
      <c r="G4433" t="str">
        <f>VLOOKUP(D4433,'B-Business Capability'!B:H,7,FALSE)</f>
        <v>Pricing and charging</v>
      </c>
      <c r="I4433" t="s">
        <v>1743</v>
      </c>
      <c r="J4433" t="s">
        <v>1767</v>
      </c>
      <c r="K4433" t="s">
        <v>1768</v>
      </c>
      <c r="L4433" t="s">
        <v>148</v>
      </c>
      <c r="M4433" t="str">
        <f>VLOOKUP(L4433,'A-Applications'!B:D,3,FALSE)</f>
        <v>Oracle CPQ</v>
      </c>
      <c r="N4433" t="s">
        <v>147</v>
      </c>
      <c r="O4433" s="42" t="s">
        <v>66</v>
      </c>
      <c r="P4433" t="s">
        <v>211</v>
      </c>
      <c r="Q4433" t="str">
        <f>VLOOKUP(KamstrupData[[#This Row],[IdLevel123]],'B-Business Capability'!B:L,10,FALSE)</f>
        <v>Order-to-Cash (O2C)</v>
      </c>
      <c r="R4433">
        <f>VLOOKUP(KamstrupData[[#This Row],[IdLevel123]],'B-Business Capability'!B:L,11,FALSE)</f>
        <v>300</v>
      </c>
      <c r="U4433" t="str">
        <f>_xlfn.CONCAT(KamstrupData[[#This Row],[CountryCode]],"_",KamstrupData[[#This Row],[Business Area]],"_",KamstrupData[[#This Row],[DepartmentTeam]])</f>
        <v>FR10_FR_Sales &amp; Marketing_Internal Sales</v>
      </c>
      <c r="V4433" t="str">
        <f>VLOOKUP(KamstrupData[[#This Row],[ORG_Concat]],'O-Organization'!F:H,3,FALSE)</f>
        <v>11010_FR10_Sales &amp; Marketing_FR_Sales &amp; Marketing_Internal Sales</v>
      </c>
    </row>
    <row r="4434" spans="4:22">
      <c r="D4434" s="28" t="s">
        <v>213</v>
      </c>
      <c r="E4434" t="str">
        <f>VLOOKUP(D4434,'B-Business Capability'!B:H,5,FALSE)</f>
        <v>Sales</v>
      </c>
      <c r="F4434" t="str">
        <f>VLOOKUP(D4434,'B-Business Capability'!B:H,6,FALSE)</f>
        <v>Sales Operations</v>
      </c>
      <c r="G4434" t="str">
        <f>VLOOKUP(D4434,'B-Business Capability'!B:H,7,FALSE)</f>
        <v>Pricing and promotions</v>
      </c>
      <c r="I4434" t="s">
        <v>1743</v>
      </c>
      <c r="J4434" t="s">
        <v>1767</v>
      </c>
      <c r="K4434" t="s">
        <v>1768</v>
      </c>
      <c r="L4434" t="s">
        <v>148</v>
      </c>
      <c r="M4434" t="str">
        <f>VLOOKUP(L4434,'A-Applications'!B:D,3,FALSE)</f>
        <v>Oracle CPQ</v>
      </c>
      <c r="N4434" t="s">
        <v>147</v>
      </c>
      <c r="O4434" s="42" t="s">
        <v>66</v>
      </c>
      <c r="P4434" t="s">
        <v>211</v>
      </c>
      <c r="Q4434" t="str">
        <f>VLOOKUP(KamstrupData[[#This Row],[IdLevel123]],'B-Business Capability'!B:L,10,FALSE)</f>
        <v>Order-to-Cash (O2C)</v>
      </c>
      <c r="R4434">
        <f>VLOOKUP(KamstrupData[[#This Row],[IdLevel123]],'B-Business Capability'!B:L,11,FALSE)</f>
        <v>310</v>
      </c>
      <c r="U4434" t="str">
        <f>_xlfn.CONCAT(KamstrupData[[#This Row],[CountryCode]],"_",KamstrupData[[#This Row],[Business Area]],"_",KamstrupData[[#This Row],[DepartmentTeam]])</f>
        <v>FR10_FR_Sales &amp; Marketing_Internal Sales</v>
      </c>
      <c r="V4434" t="str">
        <f>VLOOKUP(KamstrupData[[#This Row],[ORG_Concat]],'O-Organization'!F:H,3,FALSE)</f>
        <v>11010_FR10_Sales &amp; Marketing_FR_Sales &amp; Marketing_Internal Sales</v>
      </c>
    </row>
    <row r="4435" spans="4:22">
      <c r="D4435" s="28" t="s">
        <v>214</v>
      </c>
      <c r="E4435" t="str">
        <f>VLOOKUP(D4435,'B-Business Capability'!B:H,5,FALSE)</f>
        <v>Sales</v>
      </c>
      <c r="F4435" t="str">
        <f>VLOOKUP(D4435,'B-Business Capability'!B:H,6,FALSE)</f>
        <v>Sales Execution and Customer Engagement</v>
      </c>
      <c r="G4435" t="str">
        <f>VLOOKUP(D4435,'B-Business Capability'!B:H,7,FALSE)</f>
        <v>Price and margin management</v>
      </c>
      <c r="I4435" t="s">
        <v>1743</v>
      </c>
      <c r="J4435" t="s">
        <v>1767</v>
      </c>
      <c r="K4435" t="s">
        <v>1768</v>
      </c>
      <c r="L4435" t="s">
        <v>148</v>
      </c>
      <c r="M4435" t="str">
        <f>VLOOKUP(L4435,'A-Applications'!B:D,3,FALSE)</f>
        <v>Oracle CPQ</v>
      </c>
      <c r="N4435" t="s">
        <v>147</v>
      </c>
      <c r="O4435" s="42" t="s">
        <v>66</v>
      </c>
      <c r="P4435" t="s">
        <v>211</v>
      </c>
      <c r="Q4435" t="str">
        <f>VLOOKUP(KamstrupData[[#This Row],[IdLevel123]],'B-Business Capability'!B:L,10,FALSE)</f>
        <v>Order-to-Cash (O2C)</v>
      </c>
      <c r="R4435">
        <f>VLOOKUP(KamstrupData[[#This Row],[IdLevel123]],'B-Business Capability'!B:L,11,FALSE)</f>
        <v>540</v>
      </c>
      <c r="U4435" t="str">
        <f>_xlfn.CONCAT(KamstrupData[[#This Row],[CountryCode]],"_",KamstrupData[[#This Row],[Business Area]],"_",KamstrupData[[#This Row],[DepartmentTeam]])</f>
        <v>FR10_FR_Sales &amp; Marketing_Internal Sales</v>
      </c>
      <c r="V4435" t="str">
        <f>VLOOKUP(KamstrupData[[#This Row],[ORG_Concat]],'O-Organization'!F:H,3,FALSE)</f>
        <v>11010_FR10_Sales &amp; Marketing_FR_Sales &amp; Marketing_Internal Sales</v>
      </c>
    </row>
    <row r="4436" spans="4:22">
      <c r="D4436" s="28" t="s">
        <v>215</v>
      </c>
      <c r="E4436" t="str">
        <f>VLOOKUP(D4436,'B-Business Capability'!B:H,5,FALSE)</f>
        <v>Sales</v>
      </c>
      <c r="F4436" t="str">
        <f>VLOOKUP(D4436,'B-Business Capability'!B:H,6,FALSE)</f>
        <v>Quotation, Order, and Contract Management</v>
      </c>
      <c r="G4436" t="str">
        <f>VLOOKUP(D4436,'B-Business Capability'!B:H,7,FALSE)</f>
        <v>Bundling, configuration and subscription management</v>
      </c>
      <c r="I4436" t="s">
        <v>1743</v>
      </c>
      <c r="J4436" t="s">
        <v>1767</v>
      </c>
      <c r="K4436" t="s">
        <v>1768</v>
      </c>
      <c r="L4436" t="s">
        <v>148</v>
      </c>
      <c r="M4436" t="str">
        <f>VLOOKUP(L4436,'A-Applications'!B:D,3,FALSE)</f>
        <v>Oracle CPQ</v>
      </c>
      <c r="N4436" t="s">
        <v>147</v>
      </c>
      <c r="O4436" s="42" t="s">
        <v>66</v>
      </c>
      <c r="P4436" t="s">
        <v>198</v>
      </c>
      <c r="Q4436" t="str">
        <f>VLOOKUP(KamstrupData[[#This Row],[IdLevel123]],'B-Business Capability'!B:L,10,FALSE)</f>
        <v>Subscribtion-to-Pay (S2P)</v>
      </c>
      <c r="R4436">
        <f>VLOOKUP(KamstrupData[[#This Row],[IdLevel123]],'B-Business Capability'!B:L,11,FALSE)</f>
        <v>100</v>
      </c>
      <c r="U4436" t="str">
        <f>_xlfn.CONCAT(KamstrupData[[#This Row],[CountryCode]],"_",KamstrupData[[#This Row],[Business Area]],"_",KamstrupData[[#This Row],[DepartmentTeam]])</f>
        <v>FR10_FR_Sales &amp; Marketing_Internal Sales</v>
      </c>
      <c r="V4436" t="str">
        <f>VLOOKUP(KamstrupData[[#This Row],[ORG_Concat]],'O-Organization'!F:H,3,FALSE)</f>
        <v>11010_FR10_Sales &amp; Marketing_FR_Sales &amp; Marketing_Internal Sales</v>
      </c>
    </row>
    <row r="4437" spans="4:22">
      <c r="D4437" s="28" t="s">
        <v>216</v>
      </c>
      <c r="E4437" t="str">
        <f>VLOOKUP(D4437,'B-Business Capability'!B:H,5,FALSE)</f>
        <v>Sales</v>
      </c>
      <c r="F4437" t="str">
        <f>VLOOKUP(D4437,'B-Business Capability'!B:H,6,FALSE)</f>
        <v>Quotation, Order, and Contract Management</v>
      </c>
      <c r="G4437" t="str">
        <f>VLOOKUP(D4437,'B-Business Capability'!B:H,7,FALSE)</f>
        <v>Configurable products analytics</v>
      </c>
      <c r="I4437" t="s">
        <v>1743</v>
      </c>
      <c r="J4437" t="s">
        <v>1767</v>
      </c>
      <c r="K4437" t="s">
        <v>1768</v>
      </c>
      <c r="L4437" t="s">
        <v>148</v>
      </c>
      <c r="M4437" t="str">
        <f>VLOOKUP(L4437,'A-Applications'!B:D,3,FALSE)</f>
        <v>Oracle CPQ</v>
      </c>
      <c r="N4437" t="s">
        <v>147</v>
      </c>
      <c r="O4437" s="42" t="s">
        <v>66</v>
      </c>
      <c r="P4437" t="s">
        <v>198</v>
      </c>
      <c r="Q4437" t="str">
        <f>VLOOKUP(KamstrupData[[#This Row],[IdLevel123]],'B-Business Capability'!B:L,10,FALSE)</f>
        <v>Order-to-Cash (O2C)</v>
      </c>
      <c r="R4437">
        <f>VLOOKUP(KamstrupData[[#This Row],[IdLevel123]],'B-Business Capability'!B:L,11,FALSE)</f>
        <v>100</v>
      </c>
      <c r="U4437" t="str">
        <f>_xlfn.CONCAT(KamstrupData[[#This Row],[CountryCode]],"_",KamstrupData[[#This Row],[Business Area]],"_",KamstrupData[[#This Row],[DepartmentTeam]])</f>
        <v>FR10_FR_Sales &amp; Marketing_Internal Sales</v>
      </c>
      <c r="V4437" t="str">
        <f>VLOOKUP(KamstrupData[[#This Row],[ORG_Concat]],'O-Organization'!F:H,3,FALSE)</f>
        <v>11010_FR10_Sales &amp; Marketing_FR_Sales &amp; Marketing_Internal Sales</v>
      </c>
    </row>
    <row r="4438" spans="4:22">
      <c r="D4438" s="28" t="s">
        <v>125</v>
      </c>
      <c r="E4438" t="str">
        <f>VLOOKUP(D4438,'B-Business Capability'!B:H,5,FALSE)</f>
        <v>Sales</v>
      </c>
      <c r="F4438" t="str">
        <f>VLOOKUP(D4438,'B-Business Capability'!B:H,6,FALSE)</f>
        <v>Quotation, Order, and Contract Management</v>
      </c>
      <c r="G4438" t="str">
        <f>VLOOKUP(D4438,'B-Business Capability'!B:H,7,FALSE)</f>
        <v>Contract and engagement setup</v>
      </c>
      <c r="I4438" t="s">
        <v>1743</v>
      </c>
      <c r="J4438" t="s">
        <v>1767</v>
      </c>
      <c r="K4438" t="s">
        <v>1768</v>
      </c>
      <c r="L4438" t="s">
        <v>148</v>
      </c>
      <c r="M4438" t="str">
        <f>VLOOKUP(L4438,'A-Applications'!B:D,3,FALSE)</f>
        <v>Oracle CPQ</v>
      </c>
      <c r="N4438" t="s">
        <v>147</v>
      </c>
      <c r="O4438" s="42" t="s">
        <v>66</v>
      </c>
      <c r="P4438" t="s">
        <v>198</v>
      </c>
      <c r="Q4438" t="str">
        <f>VLOOKUP(KamstrupData[[#This Row],[IdLevel123]],'B-Business Capability'!B:L,10,FALSE)</f>
        <v>Order-to-Cash (O2C)</v>
      </c>
      <c r="R4438">
        <f>VLOOKUP(KamstrupData[[#This Row],[IdLevel123]],'B-Business Capability'!B:L,11,FALSE)</f>
        <v>101</v>
      </c>
      <c r="U4438" t="str">
        <f>_xlfn.CONCAT(KamstrupData[[#This Row],[CountryCode]],"_",KamstrupData[[#This Row],[Business Area]],"_",KamstrupData[[#This Row],[DepartmentTeam]])</f>
        <v>FR10_FR_Sales &amp; Marketing_Internal Sales</v>
      </c>
      <c r="V4438" t="str">
        <f>VLOOKUP(KamstrupData[[#This Row],[ORG_Concat]],'O-Organization'!F:H,3,FALSE)</f>
        <v>11010_FR10_Sales &amp; Marketing_FR_Sales &amp; Marketing_Internal Sales</v>
      </c>
    </row>
    <row r="4439" spans="4:22">
      <c r="D4439" s="28" t="s">
        <v>217</v>
      </c>
      <c r="E4439" t="str">
        <f>VLOOKUP(D4439,'B-Business Capability'!B:H,5,FALSE)</f>
        <v>Sales</v>
      </c>
      <c r="F4439" t="str">
        <f>VLOOKUP(D4439,'B-Business Capability'!B:H,6,FALSE)</f>
        <v>Quotation, Order, and Contract Management</v>
      </c>
      <c r="G4439" t="str">
        <f>VLOOKUP(D4439,'B-Business Capability'!B:H,7,FALSE)</f>
        <v>Intelligent configuration for recycling materials</v>
      </c>
      <c r="I4439" t="s">
        <v>1743</v>
      </c>
      <c r="J4439" t="s">
        <v>1767</v>
      </c>
      <c r="K4439" t="s">
        <v>1768</v>
      </c>
      <c r="L4439" t="s">
        <v>148</v>
      </c>
      <c r="M4439" t="str">
        <f>VLOOKUP(L4439,'A-Applications'!B:D,3,FALSE)</f>
        <v>Oracle CPQ</v>
      </c>
      <c r="N4439" t="s">
        <v>147</v>
      </c>
      <c r="O4439" s="42" t="s">
        <v>66</v>
      </c>
      <c r="P4439" t="s">
        <v>198</v>
      </c>
      <c r="Q4439" t="str">
        <f>VLOOKUP(KamstrupData[[#This Row],[IdLevel123]],'B-Business Capability'!B:L,10,FALSE)</f>
        <v>Order-to-Cash (O2C)</v>
      </c>
      <c r="R4439">
        <f>VLOOKUP(KamstrupData[[#This Row],[IdLevel123]],'B-Business Capability'!B:L,11,FALSE)</f>
        <v>102</v>
      </c>
      <c r="U4439" t="str">
        <f>_xlfn.CONCAT(KamstrupData[[#This Row],[CountryCode]],"_",KamstrupData[[#This Row],[Business Area]],"_",KamstrupData[[#This Row],[DepartmentTeam]])</f>
        <v>FR10_FR_Sales &amp; Marketing_Internal Sales</v>
      </c>
      <c r="V4439" t="str">
        <f>VLOOKUP(KamstrupData[[#This Row],[ORG_Concat]],'O-Organization'!F:H,3,FALSE)</f>
        <v>11010_FR10_Sales &amp; Marketing_FR_Sales &amp; Marketing_Internal Sales</v>
      </c>
    </row>
    <row r="4440" spans="4:22">
      <c r="D4440" s="28" t="s">
        <v>218</v>
      </c>
      <c r="E4440" t="str">
        <f>VLOOKUP(D4440,'B-Business Capability'!B:H,5,FALSE)</f>
        <v>Sales</v>
      </c>
      <c r="F4440" t="str">
        <f>VLOOKUP(D4440,'B-Business Capability'!B:H,6,FALSE)</f>
        <v>Quotation, Order, and Contract Management</v>
      </c>
      <c r="G4440" t="str">
        <f>VLOOKUP(D4440,'B-Business Capability'!B:H,7,FALSE)</f>
        <v>Mobile customer order capture</v>
      </c>
      <c r="I4440" t="s">
        <v>1743</v>
      </c>
      <c r="J4440" t="s">
        <v>1767</v>
      </c>
      <c r="K4440" t="s">
        <v>1768</v>
      </c>
      <c r="L4440" t="s">
        <v>148</v>
      </c>
      <c r="M4440" t="str">
        <f>VLOOKUP(L4440,'A-Applications'!B:D,3,FALSE)</f>
        <v>Oracle CPQ</v>
      </c>
      <c r="N4440" t="s">
        <v>147</v>
      </c>
      <c r="O4440" s="42" t="s">
        <v>66</v>
      </c>
      <c r="P4440" t="s">
        <v>198</v>
      </c>
      <c r="Q4440" t="str">
        <f>VLOOKUP(KamstrupData[[#This Row],[IdLevel123]],'B-Business Capability'!B:L,10,FALSE)</f>
        <v>Order-to-Cash (O2C)</v>
      </c>
      <c r="R4440">
        <f>VLOOKUP(KamstrupData[[#This Row],[IdLevel123]],'B-Business Capability'!B:L,11,FALSE)</f>
        <v>103</v>
      </c>
      <c r="U4440" t="str">
        <f>_xlfn.CONCAT(KamstrupData[[#This Row],[CountryCode]],"_",KamstrupData[[#This Row],[Business Area]],"_",KamstrupData[[#This Row],[DepartmentTeam]])</f>
        <v>FR10_FR_Sales &amp; Marketing_Internal Sales</v>
      </c>
      <c r="V4440" t="str">
        <f>VLOOKUP(KamstrupData[[#This Row],[ORG_Concat]],'O-Organization'!F:H,3,FALSE)</f>
        <v>11010_FR10_Sales &amp; Marketing_FR_Sales &amp; Marketing_Internal Sales</v>
      </c>
    </row>
    <row r="4441" spans="4:22">
      <c r="D4441" s="28" t="s">
        <v>219</v>
      </c>
      <c r="E4441" t="str">
        <f>VLOOKUP(D4441,'B-Business Capability'!B:H,5,FALSE)</f>
        <v>Sales</v>
      </c>
      <c r="F4441" t="str">
        <f>VLOOKUP(D4441,'B-Business Capability'!B:H,6,FALSE)</f>
        <v>Quotation, Order, and Contract Management</v>
      </c>
      <c r="G4441" t="str">
        <f>VLOOKUP(D4441,'B-Business Capability'!B:H,7,FALSE)</f>
        <v>Order orchestration and management</v>
      </c>
      <c r="I4441" t="s">
        <v>1743</v>
      </c>
      <c r="J4441" t="s">
        <v>1767</v>
      </c>
      <c r="K4441" t="s">
        <v>1768</v>
      </c>
      <c r="L4441" t="s">
        <v>148</v>
      </c>
      <c r="M4441" t="str">
        <f>VLOOKUP(L4441,'A-Applications'!B:D,3,FALSE)</f>
        <v>Oracle CPQ</v>
      </c>
      <c r="N4441" t="s">
        <v>147</v>
      </c>
      <c r="O4441" s="42" t="s">
        <v>66</v>
      </c>
      <c r="P4441" t="s">
        <v>198</v>
      </c>
      <c r="Q4441" t="str">
        <f>VLOOKUP(KamstrupData[[#This Row],[IdLevel123]],'B-Business Capability'!B:L,10,FALSE)</f>
        <v>Order-to-Cash (O2C)</v>
      </c>
      <c r="R4441">
        <f>VLOOKUP(KamstrupData[[#This Row],[IdLevel123]],'B-Business Capability'!B:L,11,FALSE)</f>
        <v>104</v>
      </c>
      <c r="U4441" t="str">
        <f>_xlfn.CONCAT(KamstrupData[[#This Row],[CountryCode]],"_",KamstrupData[[#This Row],[Business Area]],"_",KamstrupData[[#This Row],[DepartmentTeam]])</f>
        <v>FR10_FR_Sales &amp; Marketing_Internal Sales</v>
      </c>
      <c r="V4441" t="str">
        <f>VLOOKUP(KamstrupData[[#This Row],[ORG_Concat]],'O-Organization'!F:H,3,FALSE)</f>
        <v>11010_FR10_Sales &amp; Marketing_FR_Sales &amp; Marketing_Internal Sales</v>
      </c>
    </row>
    <row r="4442" spans="4:22">
      <c r="D4442" s="28" t="s">
        <v>220</v>
      </c>
      <c r="E4442" t="str">
        <f>VLOOKUP(D4442,'B-Business Capability'!B:H,5,FALSE)</f>
        <v>Sales</v>
      </c>
      <c r="F4442" t="str">
        <f>VLOOKUP(D4442,'B-Business Capability'!B:H,6,FALSE)</f>
        <v>Quotation, Order, and Contract Management</v>
      </c>
      <c r="G4442" t="str">
        <f>VLOOKUP(D4442,'B-Business Capability'!B:H,7,FALSE)</f>
        <v>Product configuration</v>
      </c>
      <c r="I4442" t="s">
        <v>1743</v>
      </c>
      <c r="J4442" t="s">
        <v>1767</v>
      </c>
      <c r="K4442" t="s">
        <v>1768</v>
      </c>
      <c r="L4442" t="s">
        <v>148</v>
      </c>
      <c r="M4442" t="str">
        <f>VLOOKUP(L4442,'A-Applications'!B:D,3,FALSE)</f>
        <v>Oracle CPQ</v>
      </c>
      <c r="N4442" t="s">
        <v>147</v>
      </c>
      <c r="O4442" s="42" t="s">
        <v>66</v>
      </c>
      <c r="P4442" t="s">
        <v>198</v>
      </c>
      <c r="Q4442" t="str">
        <f>VLOOKUP(KamstrupData[[#This Row],[IdLevel123]],'B-Business Capability'!B:L,10,FALSE)</f>
        <v>Order-to-Cash (O2C)</v>
      </c>
      <c r="R4442">
        <f>VLOOKUP(KamstrupData[[#This Row],[IdLevel123]],'B-Business Capability'!B:L,11,FALSE)</f>
        <v>105</v>
      </c>
      <c r="U4442" t="str">
        <f>_xlfn.CONCAT(KamstrupData[[#This Row],[CountryCode]],"_",KamstrupData[[#This Row],[Business Area]],"_",KamstrupData[[#This Row],[DepartmentTeam]])</f>
        <v>FR10_FR_Sales &amp; Marketing_Internal Sales</v>
      </c>
      <c r="V4442" t="str">
        <f>VLOOKUP(KamstrupData[[#This Row],[ORG_Concat]],'O-Organization'!F:H,3,FALSE)</f>
        <v>11010_FR10_Sales &amp; Marketing_FR_Sales &amp; Marketing_Internal Sales</v>
      </c>
    </row>
    <row r="4443" spans="4:22">
      <c r="D4443" s="28" t="s">
        <v>221</v>
      </c>
      <c r="E4443" t="str">
        <f>VLOOKUP(D4443,'B-Business Capability'!B:H,5,FALSE)</f>
        <v>Sales</v>
      </c>
      <c r="F4443" t="str">
        <f>VLOOKUP(D4443,'B-Business Capability'!B:H,6,FALSE)</f>
        <v>Quotation, Order, and Contract Management</v>
      </c>
      <c r="G4443" t="str">
        <f>VLOOKUP(D4443,'B-Business Capability'!B:H,7,FALSE)</f>
        <v>sales contract management</v>
      </c>
      <c r="I4443" t="s">
        <v>1743</v>
      </c>
      <c r="J4443" t="s">
        <v>1767</v>
      </c>
      <c r="K4443" t="s">
        <v>1768</v>
      </c>
      <c r="L4443" t="s">
        <v>148</v>
      </c>
      <c r="M4443" t="str">
        <f>VLOOKUP(L4443,'A-Applications'!B:D,3,FALSE)</f>
        <v>Oracle CPQ</v>
      </c>
      <c r="N4443" t="s">
        <v>147</v>
      </c>
      <c r="O4443" s="42" t="s">
        <v>66</v>
      </c>
      <c r="P4443" t="s">
        <v>198</v>
      </c>
      <c r="Q4443" t="str">
        <f>VLOOKUP(KamstrupData[[#This Row],[IdLevel123]],'B-Business Capability'!B:L,10,FALSE)</f>
        <v>Order-to-Cash (O2C)</v>
      </c>
      <c r="R4443">
        <f>VLOOKUP(KamstrupData[[#This Row],[IdLevel123]],'B-Business Capability'!B:L,11,FALSE)</f>
        <v>106</v>
      </c>
      <c r="U4443" t="str">
        <f>_xlfn.CONCAT(KamstrupData[[#This Row],[CountryCode]],"_",KamstrupData[[#This Row],[Business Area]],"_",KamstrupData[[#This Row],[DepartmentTeam]])</f>
        <v>FR10_FR_Sales &amp; Marketing_Internal Sales</v>
      </c>
      <c r="V4443" t="str">
        <f>VLOOKUP(KamstrupData[[#This Row],[ORG_Concat]],'O-Organization'!F:H,3,FALSE)</f>
        <v>11010_FR10_Sales &amp; Marketing_FR_Sales &amp; Marketing_Internal Sales</v>
      </c>
    </row>
    <row r="4444" spans="4:22">
      <c r="D4444" s="28" t="s">
        <v>158</v>
      </c>
      <c r="E4444" t="str">
        <f>VLOOKUP(D4444,'B-Business Capability'!B:H,5,FALSE)</f>
        <v>Sales</v>
      </c>
      <c r="F4444" t="str">
        <f>VLOOKUP(D4444,'B-Business Capability'!B:H,6,FALSE)</f>
        <v>Quotation, Order, and Contract Management</v>
      </c>
      <c r="G4444" t="str">
        <f>VLOOKUP(D4444,'B-Business Capability'!B:H,7,FALSE)</f>
        <v>Sales order management and processing</v>
      </c>
      <c r="I4444" t="s">
        <v>1743</v>
      </c>
      <c r="J4444" t="s">
        <v>1767</v>
      </c>
      <c r="K4444" t="s">
        <v>1768</v>
      </c>
      <c r="L4444" t="s">
        <v>148</v>
      </c>
      <c r="M4444" t="str">
        <f>VLOOKUP(L4444,'A-Applications'!B:D,3,FALSE)</f>
        <v>Oracle CPQ</v>
      </c>
      <c r="N4444" t="s">
        <v>147</v>
      </c>
      <c r="O4444" s="42" t="s">
        <v>66</v>
      </c>
      <c r="P4444" t="s">
        <v>198</v>
      </c>
      <c r="Q4444" t="str">
        <f>VLOOKUP(KamstrupData[[#This Row],[IdLevel123]],'B-Business Capability'!B:L,10,FALSE)</f>
        <v>Order-to-Cash (O2C)</v>
      </c>
      <c r="R4444">
        <f>VLOOKUP(KamstrupData[[#This Row],[IdLevel123]],'B-Business Capability'!B:L,11,FALSE)</f>
        <v>107</v>
      </c>
      <c r="U4444" t="str">
        <f>_xlfn.CONCAT(KamstrupData[[#This Row],[CountryCode]],"_",KamstrupData[[#This Row],[Business Area]],"_",KamstrupData[[#This Row],[DepartmentTeam]])</f>
        <v>FR10_FR_Sales &amp; Marketing_Internal Sales</v>
      </c>
      <c r="V4444" t="str">
        <f>VLOOKUP(KamstrupData[[#This Row],[ORG_Concat]],'O-Organization'!F:H,3,FALSE)</f>
        <v>11010_FR10_Sales &amp; Marketing_FR_Sales &amp; Marketing_Internal Sales</v>
      </c>
    </row>
    <row r="4445" spans="4:22">
      <c r="D4445" s="28" t="s">
        <v>222</v>
      </c>
      <c r="E4445" t="str">
        <f>VLOOKUP(D4445,'B-Business Capability'!B:H,5,FALSE)</f>
        <v>Sales</v>
      </c>
      <c r="F4445" t="str">
        <f>VLOOKUP(D4445,'B-Business Capability'!B:H,6,FALSE)</f>
        <v>Quotation, Order, and Contract Management</v>
      </c>
      <c r="G4445" t="str">
        <f>VLOOKUP(D4445,'B-Business Capability'!B:H,7,FALSE)</f>
        <v>Sales Rebate management</v>
      </c>
      <c r="I4445" t="s">
        <v>1743</v>
      </c>
      <c r="J4445" t="s">
        <v>1767</v>
      </c>
      <c r="K4445" t="s">
        <v>1768</v>
      </c>
      <c r="L4445" t="s">
        <v>148</v>
      </c>
      <c r="M4445" t="str">
        <f>VLOOKUP(L4445,'A-Applications'!B:D,3,FALSE)</f>
        <v>Oracle CPQ</v>
      </c>
      <c r="N4445" t="s">
        <v>147</v>
      </c>
      <c r="O4445" s="42" t="s">
        <v>66</v>
      </c>
      <c r="P4445" t="s">
        <v>198</v>
      </c>
      <c r="Q4445" t="str">
        <f>VLOOKUP(KamstrupData[[#This Row],[IdLevel123]],'B-Business Capability'!B:L,10,FALSE)</f>
        <v>Order-to-Cash (O2C)</v>
      </c>
      <c r="R4445">
        <f>VLOOKUP(KamstrupData[[#This Row],[IdLevel123]],'B-Business Capability'!B:L,11,FALSE)</f>
        <v>108</v>
      </c>
      <c r="U4445" t="str">
        <f>_xlfn.CONCAT(KamstrupData[[#This Row],[CountryCode]],"_",KamstrupData[[#This Row],[Business Area]],"_",KamstrupData[[#This Row],[DepartmentTeam]])</f>
        <v>FR10_FR_Sales &amp; Marketing_Internal Sales</v>
      </c>
      <c r="V4445" t="str">
        <f>VLOOKUP(KamstrupData[[#This Row],[ORG_Concat]],'O-Organization'!F:H,3,FALSE)</f>
        <v>11010_FR10_Sales &amp; Marketing_FR_Sales &amp; Marketing_Internal Sales</v>
      </c>
    </row>
    <row r="4446" spans="4:22">
      <c r="D4446" s="28" t="s">
        <v>223</v>
      </c>
      <c r="E4446" t="str">
        <f>VLOOKUP(D4446,'B-Business Capability'!B:H,5,FALSE)</f>
        <v>Sales</v>
      </c>
      <c r="F4446" t="str">
        <f>VLOOKUP(D4446,'B-Business Capability'!B:H,6,FALSE)</f>
        <v>Quotation, Order, and Contract Management</v>
      </c>
      <c r="G4446" t="str">
        <f>VLOOKUP(D4446,'B-Business Capability'!B:H,7,FALSE)</f>
        <v>Subscription order management</v>
      </c>
      <c r="I4446" t="s">
        <v>1743</v>
      </c>
      <c r="J4446" t="s">
        <v>1767</v>
      </c>
      <c r="K4446" t="s">
        <v>1768</v>
      </c>
      <c r="L4446" t="s">
        <v>148</v>
      </c>
      <c r="M4446" t="str">
        <f>VLOOKUP(L4446,'A-Applications'!B:D,3,FALSE)</f>
        <v>Oracle CPQ</v>
      </c>
      <c r="N4446" t="s">
        <v>147</v>
      </c>
      <c r="O4446" s="42" t="s">
        <v>66</v>
      </c>
      <c r="P4446" t="s">
        <v>198</v>
      </c>
      <c r="Q4446" t="str">
        <f>VLOOKUP(KamstrupData[[#This Row],[IdLevel123]],'B-Business Capability'!B:L,10,FALSE)</f>
        <v>Subscribtion-to-Pay (S2P)</v>
      </c>
      <c r="R4446">
        <f>VLOOKUP(KamstrupData[[#This Row],[IdLevel123]],'B-Business Capability'!B:L,11,FALSE)</f>
        <v>120</v>
      </c>
      <c r="U4446" t="str">
        <f>_xlfn.CONCAT(KamstrupData[[#This Row],[CountryCode]],"_",KamstrupData[[#This Row],[Business Area]],"_",KamstrupData[[#This Row],[DepartmentTeam]])</f>
        <v>FR10_FR_Sales &amp; Marketing_Internal Sales</v>
      </c>
      <c r="V4446" t="str">
        <f>VLOOKUP(KamstrupData[[#This Row],[ORG_Concat]],'O-Organization'!F:H,3,FALSE)</f>
        <v>11010_FR10_Sales &amp; Marketing_FR_Sales &amp; Marketing_Internal Sales</v>
      </c>
    </row>
    <row r="4447" spans="4:22">
      <c r="D4447" s="28" t="s">
        <v>224</v>
      </c>
      <c r="E4447" t="str">
        <f>VLOOKUP(D4447,'B-Business Capability'!B:H,5,FALSE)</f>
        <v>Sales</v>
      </c>
      <c r="F4447" t="str">
        <f>VLOOKUP(D4447,'B-Business Capability'!B:H,6,FALSE)</f>
        <v>Quotation, Order, and Contract Management</v>
      </c>
      <c r="G4447" t="str">
        <f>VLOOKUP(D4447,'B-Business Capability'!B:H,7,FALSE)</f>
        <v>Variant configuration</v>
      </c>
      <c r="I4447" t="s">
        <v>1743</v>
      </c>
      <c r="J4447" t="s">
        <v>1767</v>
      </c>
      <c r="K4447" t="s">
        <v>1768</v>
      </c>
      <c r="L4447" t="s">
        <v>148</v>
      </c>
      <c r="M4447" t="str">
        <f>VLOOKUP(L4447,'A-Applications'!B:D,3,FALSE)</f>
        <v>Oracle CPQ</v>
      </c>
      <c r="N4447" t="s">
        <v>147</v>
      </c>
      <c r="O4447" s="42" t="s">
        <v>66</v>
      </c>
      <c r="P4447" t="s">
        <v>198</v>
      </c>
      <c r="Q4447" t="str">
        <f>VLOOKUP(KamstrupData[[#This Row],[IdLevel123]],'B-Business Capability'!B:L,10,FALSE)</f>
        <v>Order-to-Cash (O2C)</v>
      </c>
      <c r="R4447">
        <f>VLOOKUP(KamstrupData[[#This Row],[IdLevel123]],'B-Business Capability'!B:L,11,FALSE)</f>
        <v>109</v>
      </c>
      <c r="U4447" t="str">
        <f>_xlfn.CONCAT(KamstrupData[[#This Row],[CountryCode]],"_",KamstrupData[[#This Row],[Business Area]],"_",KamstrupData[[#This Row],[DepartmentTeam]])</f>
        <v>FR10_FR_Sales &amp; Marketing_Internal Sales</v>
      </c>
      <c r="V4447" t="str">
        <f>VLOOKUP(KamstrupData[[#This Row],[ORG_Concat]],'O-Organization'!F:H,3,FALSE)</f>
        <v>11010_FR10_Sales &amp; Marketing_FR_Sales &amp; Marketing_Internal Sales</v>
      </c>
    </row>
    <row r="4448" spans="4:22">
      <c r="D4448" s="28" t="s">
        <v>225</v>
      </c>
      <c r="E4448" t="str">
        <f>VLOOKUP(D4448,'B-Business Capability'!B:H,5,FALSE)</f>
        <v>Sales</v>
      </c>
      <c r="F4448" t="str">
        <f>VLOOKUP(D4448,'B-Business Capability'!B:H,6,FALSE)</f>
        <v>Quotation, Order, and Contract Management</v>
      </c>
      <c r="G4448" t="str">
        <f>VLOOKUP(D4448,'B-Business Capability'!B:H,7,FALSE)</f>
        <v>Quote and order documents</v>
      </c>
      <c r="I4448" t="s">
        <v>1743</v>
      </c>
      <c r="J4448" t="s">
        <v>1767</v>
      </c>
      <c r="K4448" t="s">
        <v>1768</v>
      </c>
      <c r="L4448" t="s">
        <v>148</v>
      </c>
      <c r="M4448" t="str">
        <f>VLOOKUP(L4448,'A-Applications'!B:D,3,FALSE)</f>
        <v>Oracle CPQ</v>
      </c>
      <c r="N4448" t="s">
        <v>147</v>
      </c>
      <c r="O4448" s="42" t="s">
        <v>66</v>
      </c>
      <c r="P4448" t="s">
        <v>198</v>
      </c>
      <c r="Q4448" t="str">
        <f>VLOOKUP(KamstrupData[[#This Row],[IdLevel123]],'B-Business Capability'!B:L,10,FALSE)</f>
        <v>Order-to-Cash (O2C)</v>
      </c>
      <c r="R4448">
        <f>VLOOKUP(KamstrupData[[#This Row],[IdLevel123]],'B-Business Capability'!B:L,11,FALSE)</f>
        <v>130</v>
      </c>
      <c r="U4448" t="str">
        <f>_xlfn.CONCAT(KamstrupData[[#This Row],[CountryCode]],"_",KamstrupData[[#This Row],[Business Area]],"_",KamstrupData[[#This Row],[DepartmentTeam]])</f>
        <v>FR10_FR_Sales &amp; Marketing_Internal Sales</v>
      </c>
      <c r="V4448" t="str">
        <f>VLOOKUP(KamstrupData[[#This Row],[ORG_Concat]],'O-Organization'!F:H,3,FALSE)</f>
        <v>11010_FR10_Sales &amp; Marketing_FR_Sales &amp; Marketing_Internal Sales</v>
      </c>
    </row>
    <row r="4449" spans="4:22">
      <c r="D4449" s="28" t="s">
        <v>78</v>
      </c>
      <c r="E4449" t="str">
        <f>VLOOKUP(D4449,'B-Business Capability'!B:H,5,FALSE)</f>
        <v>Customer Service</v>
      </c>
      <c r="F4449" t="str">
        <f>VLOOKUP(D4449,'B-Business Capability'!B:H,6,FALSE)</f>
        <v>Customer Service and Support</v>
      </c>
      <c r="G4449" t="str">
        <f>VLOOKUP(D4449,'B-Business Capability'!B:H,7,FALSE)</f>
        <v>Service Request Management</v>
      </c>
      <c r="I4449" t="s">
        <v>1743</v>
      </c>
      <c r="J4449" t="s">
        <v>1767</v>
      </c>
      <c r="K4449" t="s">
        <v>1275</v>
      </c>
      <c r="L4449" t="s">
        <v>151</v>
      </c>
      <c r="M4449" t="str">
        <f>VLOOKUP(L4449,'A-Applications'!B:D,3,FALSE)</f>
        <v>Metertool X</v>
      </c>
      <c r="N4449" t="s">
        <v>53</v>
      </c>
      <c r="O4449" s="42" t="s">
        <v>54</v>
      </c>
      <c r="Q4449" t="str">
        <f>VLOOKUP(KamstrupData[[#This Row],[IdLevel123]],'B-Business Capability'!B:L,10,FALSE)</f>
        <v>Customer Service and Support</v>
      </c>
      <c r="R4449">
        <f>VLOOKUP(KamstrupData[[#This Row],[IdLevel123]],'B-Business Capability'!B:L,11,FALSE)</f>
        <v>0</v>
      </c>
      <c r="U4449" t="str">
        <f>_xlfn.CONCAT(KamstrupData[[#This Row],[CountryCode]],"_",KamstrupData[[#This Row],[Business Area]],"_",KamstrupData[[#This Row],[DepartmentTeam]])</f>
        <v>FR10_FR_Sales &amp; Marketing_Sales</v>
      </c>
      <c r="V4449" t="str">
        <f>VLOOKUP(KamstrupData[[#This Row],[ORG_Concat]],'O-Organization'!F:H,3,FALSE)</f>
        <v>11012_FR10_Sales &amp; Marketing_FR_Sales &amp; Marketing_Sales</v>
      </c>
    </row>
    <row r="4450" spans="4:22">
      <c r="D4450" s="28" t="s">
        <v>158</v>
      </c>
      <c r="E4450" t="str">
        <f>VLOOKUP(D4450,'B-Business Capability'!B:H,5,FALSE)</f>
        <v>Sales</v>
      </c>
      <c r="F4450" t="str">
        <f>VLOOKUP(D4450,'B-Business Capability'!B:H,6,FALSE)</f>
        <v>Quotation, Order, and Contract Management</v>
      </c>
      <c r="G4450" t="str">
        <f>VLOOKUP(D4450,'B-Business Capability'!B:H,7,FALSE)</f>
        <v>Sales order management and processing</v>
      </c>
      <c r="I4450" t="s">
        <v>1743</v>
      </c>
      <c r="J4450" t="s">
        <v>1767</v>
      </c>
      <c r="K4450" t="s">
        <v>1768</v>
      </c>
      <c r="L4450" t="s">
        <v>157</v>
      </c>
      <c r="M4450" t="str">
        <f>VLOOKUP(L4450,'A-Applications'!B:D,3,FALSE)</f>
        <v>ServiceNow</v>
      </c>
      <c r="N4450" t="s">
        <v>53</v>
      </c>
      <c r="O4450" s="42" t="s">
        <v>54</v>
      </c>
      <c r="Q4450" t="str">
        <f>VLOOKUP(KamstrupData[[#This Row],[IdLevel123]],'B-Business Capability'!B:L,10,FALSE)</f>
        <v>Order-to-Cash (O2C)</v>
      </c>
      <c r="R4450">
        <f>VLOOKUP(KamstrupData[[#This Row],[IdLevel123]],'B-Business Capability'!B:L,11,FALSE)</f>
        <v>107</v>
      </c>
      <c r="U4450" t="str">
        <f>_xlfn.CONCAT(KamstrupData[[#This Row],[CountryCode]],"_",KamstrupData[[#This Row],[Business Area]],"_",KamstrupData[[#This Row],[DepartmentTeam]])</f>
        <v>FR10_FR_Sales &amp; Marketing_Internal Sales</v>
      </c>
      <c r="V4450" t="str">
        <f>VLOOKUP(KamstrupData[[#This Row],[ORG_Concat]],'O-Organization'!F:H,3,FALSE)</f>
        <v>11010_FR10_Sales &amp; Marketing_FR_Sales &amp; Marketing_Internal Sales</v>
      </c>
    </row>
    <row r="4451" spans="4:22">
      <c r="D4451" s="28" t="s">
        <v>158</v>
      </c>
      <c r="E4451" t="str">
        <f>VLOOKUP(D4451,'B-Business Capability'!B:H,5,FALSE)</f>
        <v>Sales</v>
      </c>
      <c r="F4451" t="str">
        <f>VLOOKUP(D4451,'B-Business Capability'!B:H,6,FALSE)</f>
        <v>Quotation, Order, and Contract Management</v>
      </c>
      <c r="G4451" t="str">
        <f>VLOOKUP(D4451,'B-Business Capability'!B:H,7,FALSE)</f>
        <v>Sales order management and processing</v>
      </c>
      <c r="I4451" t="s">
        <v>1743</v>
      </c>
      <c r="J4451" t="s">
        <v>1767</v>
      </c>
      <c r="K4451" t="s">
        <v>1275</v>
      </c>
      <c r="L4451" t="s">
        <v>157</v>
      </c>
      <c r="M4451" t="str">
        <f>VLOOKUP(L4451,'A-Applications'!B:D,3,FALSE)</f>
        <v>ServiceNow</v>
      </c>
      <c r="N4451" t="s">
        <v>53</v>
      </c>
      <c r="O4451" s="42" t="s">
        <v>54</v>
      </c>
      <c r="Q4451" t="str">
        <f>VLOOKUP(KamstrupData[[#This Row],[IdLevel123]],'B-Business Capability'!B:L,10,FALSE)</f>
        <v>Order-to-Cash (O2C)</v>
      </c>
      <c r="R4451">
        <f>VLOOKUP(KamstrupData[[#This Row],[IdLevel123]],'B-Business Capability'!B:L,11,FALSE)</f>
        <v>107</v>
      </c>
      <c r="U4451" t="str">
        <f>_xlfn.CONCAT(KamstrupData[[#This Row],[CountryCode]],"_",KamstrupData[[#This Row],[Business Area]],"_",KamstrupData[[#This Row],[DepartmentTeam]])</f>
        <v>FR10_FR_Sales &amp; Marketing_Sales</v>
      </c>
      <c r="V4451" t="str">
        <f>VLOOKUP(KamstrupData[[#This Row],[ORG_Concat]],'O-Organization'!F:H,3,FALSE)</f>
        <v>11012_FR10_Sales &amp; Marketing_FR_Sales &amp; Marketing_Sales</v>
      </c>
    </row>
    <row r="4452" spans="4:22">
      <c r="D4452" s="28" t="s">
        <v>78</v>
      </c>
      <c r="E4452" t="str">
        <f>VLOOKUP(D4452,'B-Business Capability'!B:H,5,FALSE)</f>
        <v>Customer Service</v>
      </c>
      <c r="F4452" t="str">
        <f>VLOOKUP(D4452,'B-Business Capability'!B:H,6,FALSE)</f>
        <v>Customer Service and Support</v>
      </c>
      <c r="G4452" t="str">
        <f>VLOOKUP(D4452,'B-Business Capability'!B:H,7,FALSE)</f>
        <v>Service Request Management</v>
      </c>
      <c r="I4452" t="s">
        <v>1743</v>
      </c>
      <c r="J4452" t="s">
        <v>1767</v>
      </c>
      <c r="K4452" t="s">
        <v>1768</v>
      </c>
      <c r="L4452" t="s">
        <v>1041</v>
      </c>
      <c r="M4452" t="str">
        <f>VLOOKUP(L4452,'A-Applications'!B:D,3,FALSE)</f>
        <v>Kamstrup Traceability – Unknown device</v>
      </c>
      <c r="N4452" t="s">
        <v>53</v>
      </c>
      <c r="O4452" s="42" t="s">
        <v>54</v>
      </c>
      <c r="Q4452" t="str">
        <f>VLOOKUP(KamstrupData[[#This Row],[IdLevel123]],'B-Business Capability'!B:L,10,FALSE)</f>
        <v>Customer Service and Support</v>
      </c>
      <c r="R4452">
        <f>VLOOKUP(KamstrupData[[#This Row],[IdLevel123]],'B-Business Capability'!B:L,11,FALSE)</f>
        <v>0</v>
      </c>
      <c r="U4452" t="str">
        <f>_xlfn.CONCAT(KamstrupData[[#This Row],[CountryCode]],"_",KamstrupData[[#This Row],[Business Area]],"_",KamstrupData[[#This Row],[DepartmentTeam]])</f>
        <v>FR10_FR_Sales &amp; Marketing_Internal Sales</v>
      </c>
      <c r="V4452" t="str">
        <f>VLOOKUP(KamstrupData[[#This Row],[ORG_Concat]],'O-Organization'!F:H,3,FALSE)</f>
        <v>11010_FR10_Sales &amp; Marketing_FR_Sales &amp; Marketing_Internal Sales</v>
      </c>
    </row>
    <row r="4453" spans="4:22">
      <c r="D4453" s="28" t="s">
        <v>78</v>
      </c>
      <c r="E4453" t="str">
        <f>VLOOKUP(D4453,'B-Business Capability'!B:H,5,FALSE)</f>
        <v>Customer Service</v>
      </c>
      <c r="F4453" t="str">
        <f>VLOOKUP(D4453,'B-Business Capability'!B:H,6,FALSE)</f>
        <v>Customer Service and Support</v>
      </c>
      <c r="G4453" t="str">
        <f>VLOOKUP(D4453,'B-Business Capability'!B:H,7,FALSE)</f>
        <v>Service Request Management</v>
      </c>
      <c r="I4453" t="s">
        <v>1743</v>
      </c>
      <c r="J4453" t="s">
        <v>1767</v>
      </c>
      <c r="K4453" t="s">
        <v>1275</v>
      </c>
      <c r="L4453" t="s">
        <v>1041</v>
      </c>
      <c r="M4453" t="str">
        <f>VLOOKUP(L4453,'A-Applications'!B:D,3,FALSE)</f>
        <v>Kamstrup Traceability – Unknown device</v>
      </c>
      <c r="N4453" t="s">
        <v>53</v>
      </c>
      <c r="O4453" s="42" t="s">
        <v>54</v>
      </c>
      <c r="Q4453" t="str">
        <f>VLOOKUP(KamstrupData[[#This Row],[IdLevel123]],'B-Business Capability'!B:L,10,FALSE)</f>
        <v>Customer Service and Support</v>
      </c>
      <c r="R4453">
        <f>VLOOKUP(KamstrupData[[#This Row],[IdLevel123]],'B-Business Capability'!B:L,11,FALSE)</f>
        <v>0</v>
      </c>
      <c r="U4453" t="str">
        <f>_xlfn.CONCAT(KamstrupData[[#This Row],[CountryCode]],"_",KamstrupData[[#This Row],[Business Area]],"_",KamstrupData[[#This Row],[DepartmentTeam]])</f>
        <v>FR10_FR_Sales &amp; Marketing_Sales</v>
      </c>
      <c r="V4453" t="str">
        <f>VLOOKUP(KamstrupData[[#This Row],[ORG_Concat]],'O-Organization'!F:H,3,FALSE)</f>
        <v>11012_FR10_Sales &amp; Marketing_FR_Sales &amp; Marketing_Sales</v>
      </c>
    </row>
    <row r="4454" spans="4:22">
      <c r="D4454" s="28" t="s">
        <v>78</v>
      </c>
      <c r="E4454" t="str">
        <f>VLOOKUP(D4454,'B-Business Capability'!B:H,5,FALSE)</f>
        <v>Customer Service</v>
      </c>
      <c r="F4454" t="str">
        <f>VLOOKUP(D4454,'B-Business Capability'!B:H,6,FALSE)</f>
        <v>Customer Service and Support</v>
      </c>
      <c r="G4454" t="str">
        <f>VLOOKUP(D4454,'B-Business Capability'!B:H,7,FALSE)</f>
        <v>Service Request Management</v>
      </c>
      <c r="I4454" t="s">
        <v>1743</v>
      </c>
      <c r="J4454" t="s">
        <v>1767</v>
      </c>
      <c r="K4454" t="s">
        <v>1275</v>
      </c>
      <c r="L4454" t="s">
        <v>181</v>
      </c>
      <c r="M4454" t="str">
        <f>VLOOKUP(L4454,'A-Applications'!B:D,3,FALSE)</f>
        <v>Metertool HCW</v>
      </c>
      <c r="N4454" t="s">
        <v>53</v>
      </c>
      <c r="O4454" s="42" t="s">
        <v>54</v>
      </c>
      <c r="Q4454" t="str">
        <f>VLOOKUP(KamstrupData[[#This Row],[IdLevel123]],'B-Business Capability'!B:L,10,FALSE)</f>
        <v>Customer Service and Support</v>
      </c>
      <c r="R4454">
        <f>VLOOKUP(KamstrupData[[#This Row],[IdLevel123]],'B-Business Capability'!B:L,11,FALSE)</f>
        <v>0</v>
      </c>
      <c r="U4454" t="str">
        <f>_xlfn.CONCAT(KamstrupData[[#This Row],[CountryCode]],"_",KamstrupData[[#This Row],[Business Area]],"_",KamstrupData[[#This Row],[DepartmentTeam]])</f>
        <v>FR10_FR_Sales &amp; Marketing_Sales</v>
      </c>
      <c r="V4454" t="str">
        <f>VLOOKUP(KamstrupData[[#This Row],[ORG_Concat]],'O-Organization'!F:H,3,FALSE)</f>
        <v>11012_FR10_Sales &amp; Marketing_FR_Sales &amp; Marketing_Sales</v>
      </c>
    </row>
    <row r="4455" spans="4:22">
      <c r="D4455" s="28" t="s">
        <v>95</v>
      </c>
      <c r="E4455" t="str">
        <f>VLOOKUP(D4455,'B-Business Capability'!B:H,5,FALSE)</f>
        <v>Not mapped to capability</v>
      </c>
      <c r="F4455">
        <f>VLOOKUP(D4455,'B-Business Capability'!B:H,6,FALSE)</f>
        <v>0</v>
      </c>
      <c r="G4455">
        <f>VLOOKUP(D4455,'B-Business Capability'!B:H,7,FALSE)</f>
        <v>0</v>
      </c>
      <c r="I4455" t="s">
        <v>1743</v>
      </c>
      <c r="J4455" t="s">
        <v>1767</v>
      </c>
      <c r="K4455" t="s">
        <v>1275</v>
      </c>
      <c r="L4455" t="s">
        <v>459</v>
      </c>
      <c r="M4455" t="str">
        <f>VLOOKUP(L4455,'A-Applications'!B:D,3,FALSE)</f>
        <v>Cisco VPN</v>
      </c>
      <c r="N4455" t="s">
        <v>53</v>
      </c>
      <c r="O4455" s="42" t="s">
        <v>66</v>
      </c>
      <c r="Q4455" t="str">
        <f>VLOOKUP(KamstrupData[[#This Row],[IdLevel123]],'B-Business Capability'!B:L,10,FALSE)</f>
        <v>N/A</v>
      </c>
      <c r="R4455">
        <f>VLOOKUP(KamstrupData[[#This Row],[IdLevel123]],'B-Business Capability'!B:L,11,FALSE)</f>
        <v>0</v>
      </c>
      <c r="U4455" t="str">
        <f>_xlfn.CONCAT(KamstrupData[[#This Row],[CountryCode]],"_",KamstrupData[[#This Row],[Business Area]],"_",KamstrupData[[#This Row],[DepartmentTeam]])</f>
        <v>FR10_FR_Sales &amp; Marketing_Sales</v>
      </c>
      <c r="V4455" t="str">
        <f>VLOOKUP(KamstrupData[[#This Row],[ORG_Concat]],'O-Organization'!F:H,3,FALSE)</f>
        <v>11012_FR10_Sales &amp; Marketing_FR_Sales &amp; Marketing_Sales</v>
      </c>
    </row>
    <row r="4456" spans="4:22">
      <c r="D4456" s="28" t="s">
        <v>95</v>
      </c>
      <c r="E4456" t="str">
        <f>VLOOKUP(D4456,'B-Business Capability'!B:H,5,FALSE)</f>
        <v>Not mapped to capability</v>
      </c>
      <c r="F4456">
        <f>VLOOKUP(D4456,'B-Business Capability'!B:H,6,FALSE)</f>
        <v>0</v>
      </c>
      <c r="G4456">
        <f>VLOOKUP(D4456,'B-Business Capability'!B:H,7,FALSE)</f>
        <v>0</v>
      </c>
      <c r="I4456" t="s">
        <v>1743</v>
      </c>
      <c r="J4456" t="s">
        <v>1767</v>
      </c>
      <c r="K4456" t="s">
        <v>1768</v>
      </c>
      <c r="L4456" t="s">
        <v>459</v>
      </c>
      <c r="M4456" t="str">
        <f>VLOOKUP(L4456,'A-Applications'!B:D,3,FALSE)</f>
        <v>Cisco VPN</v>
      </c>
      <c r="N4456" t="s">
        <v>53</v>
      </c>
      <c r="O4456" s="42" t="s">
        <v>66</v>
      </c>
      <c r="Q4456" t="str">
        <f>VLOOKUP(KamstrupData[[#This Row],[IdLevel123]],'B-Business Capability'!B:L,10,FALSE)</f>
        <v>N/A</v>
      </c>
      <c r="R4456">
        <f>VLOOKUP(KamstrupData[[#This Row],[IdLevel123]],'B-Business Capability'!B:L,11,FALSE)</f>
        <v>0</v>
      </c>
      <c r="U4456" t="str">
        <f>_xlfn.CONCAT(KamstrupData[[#This Row],[CountryCode]],"_",KamstrupData[[#This Row],[Business Area]],"_",KamstrupData[[#This Row],[DepartmentTeam]])</f>
        <v>FR10_FR_Sales &amp; Marketing_Internal Sales</v>
      </c>
      <c r="V4456" t="str">
        <f>VLOOKUP(KamstrupData[[#This Row],[ORG_Concat]],'O-Organization'!F:H,3,FALSE)</f>
        <v>11010_FR10_Sales &amp; Marketing_FR_Sales &amp; Marketing_Internal Sales</v>
      </c>
    </row>
    <row r="4457" spans="4:22">
      <c r="D4457" s="28" t="s">
        <v>95</v>
      </c>
      <c r="E4457" t="str">
        <f>VLOOKUP(D4457,'B-Business Capability'!B:H,5,FALSE)</f>
        <v>Not mapped to capability</v>
      </c>
      <c r="F4457">
        <f>VLOOKUP(D4457,'B-Business Capability'!B:H,6,FALSE)</f>
        <v>0</v>
      </c>
      <c r="G4457">
        <f>VLOOKUP(D4457,'B-Business Capability'!B:H,7,FALSE)</f>
        <v>0</v>
      </c>
      <c r="I4457" t="s">
        <v>1743</v>
      </c>
      <c r="J4457" t="s">
        <v>1767</v>
      </c>
      <c r="K4457" t="s">
        <v>249</v>
      </c>
      <c r="L4457" t="s">
        <v>459</v>
      </c>
      <c r="M4457" t="str">
        <f>VLOOKUP(L4457,'A-Applications'!B:D,3,FALSE)</f>
        <v>Cisco VPN</v>
      </c>
      <c r="N4457" t="s">
        <v>53</v>
      </c>
      <c r="O4457" s="42" t="s">
        <v>54</v>
      </c>
      <c r="Q4457" t="str">
        <f>VLOOKUP(KamstrupData[[#This Row],[IdLevel123]],'B-Business Capability'!B:L,10,FALSE)</f>
        <v>N/A</v>
      </c>
      <c r="R4457">
        <f>VLOOKUP(KamstrupData[[#This Row],[IdLevel123]],'B-Business Capability'!B:L,11,FALSE)</f>
        <v>0</v>
      </c>
      <c r="U4457" t="str">
        <f>_xlfn.CONCAT(KamstrupData[[#This Row],[CountryCode]],"_",KamstrupData[[#This Row],[Business Area]],"_",KamstrupData[[#This Row],[DepartmentTeam]])</f>
        <v>FR10_FR_Sales &amp; Marketing_Marketing</v>
      </c>
      <c r="V4457" t="str">
        <f>VLOOKUP(KamstrupData[[#This Row],[ORG_Concat]],'O-Organization'!F:H,3,FALSE)</f>
        <v>11011_FR10_Sales &amp; Marketing_FR_Sales &amp; Marketing_Marketing</v>
      </c>
    </row>
    <row r="4458" spans="4:22">
      <c r="D4458" s="28" t="s">
        <v>78</v>
      </c>
      <c r="E4458" t="str">
        <f>VLOOKUP(D4458,'B-Business Capability'!B:H,5,FALSE)</f>
        <v>Customer Service</v>
      </c>
      <c r="F4458" t="str">
        <f>VLOOKUP(D4458,'B-Business Capability'!B:H,6,FALSE)</f>
        <v>Customer Service and Support</v>
      </c>
      <c r="G4458" t="str">
        <f>VLOOKUP(D4458,'B-Business Capability'!B:H,7,FALSE)</f>
        <v>Service Request Management</v>
      </c>
      <c r="I4458" t="s">
        <v>1743</v>
      </c>
      <c r="J4458" t="s">
        <v>1767</v>
      </c>
      <c r="K4458" t="s">
        <v>1768</v>
      </c>
      <c r="L4458" t="s">
        <v>1167</v>
      </c>
      <c r="M4458" t="str">
        <f>VLOOKUP(L4458,'A-Applications'!B:D,3,FALSE)</f>
        <v>Kamstrup LogView HCW</v>
      </c>
      <c r="N4458" t="s">
        <v>53</v>
      </c>
      <c r="O4458" s="42" t="s">
        <v>54</v>
      </c>
      <c r="Q4458" t="str">
        <f>VLOOKUP(KamstrupData[[#This Row],[IdLevel123]],'B-Business Capability'!B:L,10,FALSE)</f>
        <v>Customer Service and Support</v>
      </c>
      <c r="R4458">
        <f>VLOOKUP(KamstrupData[[#This Row],[IdLevel123]],'B-Business Capability'!B:L,11,FALSE)</f>
        <v>0</v>
      </c>
      <c r="U4458" t="str">
        <f>_xlfn.CONCAT(KamstrupData[[#This Row],[CountryCode]],"_",KamstrupData[[#This Row],[Business Area]],"_",KamstrupData[[#This Row],[DepartmentTeam]])</f>
        <v>FR10_FR_Sales &amp; Marketing_Internal Sales</v>
      </c>
      <c r="V4458" t="str">
        <f>VLOOKUP(KamstrupData[[#This Row],[ORG_Concat]],'O-Organization'!F:H,3,FALSE)</f>
        <v>11010_FR10_Sales &amp; Marketing_FR_Sales &amp; Marketing_Internal Sales</v>
      </c>
    </row>
    <row r="4459" spans="4:22">
      <c r="D4459" s="28" t="s">
        <v>78</v>
      </c>
      <c r="E4459" t="str">
        <f>VLOOKUP(D4459,'B-Business Capability'!B:H,5,FALSE)</f>
        <v>Customer Service</v>
      </c>
      <c r="F4459" t="str">
        <f>VLOOKUP(D4459,'B-Business Capability'!B:H,6,FALSE)</f>
        <v>Customer Service and Support</v>
      </c>
      <c r="G4459" t="str">
        <f>VLOOKUP(D4459,'B-Business Capability'!B:H,7,FALSE)</f>
        <v>Service Request Management</v>
      </c>
      <c r="I4459" t="s">
        <v>1743</v>
      </c>
      <c r="J4459" t="s">
        <v>1767</v>
      </c>
      <c r="K4459" t="s">
        <v>1275</v>
      </c>
      <c r="L4459" t="s">
        <v>1167</v>
      </c>
      <c r="M4459" t="str">
        <f>VLOOKUP(L4459,'A-Applications'!B:D,3,FALSE)</f>
        <v>Kamstrup LogView HCW</v>
      </c>
      <c r="N4459" t="s">
        <v>53</v>
      </c>
      <c r="O4459" s="42" t="s">
        <v>54</v>
      </c>
      <c r="Q4459" t="str">
        <f>VLOOKUP(KamstrupData[[#This Row],[IdLevel123]],'B-Business Capability'!B:L,10,FALSE)</f>
        <v>Customer Service and Support</v>
      </c>
      <c r="R4459">
        <f>VLOOKUP(KamstrupData[[#This Row],[IdLevel123]],'B-Business Capability'!B:L,11,FALSE)</f>
        <v>0</v>
      </c>
      <c r="U4459" t="str">
        <f>_xlfn.CONCAT(KamstrupData[[#This Row],[CountryCode]],"_",KamstrupData[[#This Row],[Business Area]],"_",KamstrupData[[#This Row],[DepartmentTeam]])</f>
        <v>FR10_FR_Sales &amp; Marketing_Sales</v>
      </c>
      <c r="V4459" t="str">
        <f>VLOOKUP(KamstrupData[[#This Row],[ORG_Concat]],'O-Organization'!F:H,3,FALSE)</f>
        <v>11012_FR10_Sales &amp; Marketing_FR_Sales &amp; Marketing_Sales</v>
      </c>
    </row>
    <row r="4460" spans="4:22">
      <c r="D4460" s="28" t="s">
        <v>78</v>
      </c>
      <c r="E4460" t="str">
        <f>VLOOKUP(D4460,'B-Business Capability'!B:H,5,FALSE)</f>
        <v>Customer Service</v>
      </c>
      <c r="F4460" t="str">
        <f>VLOOKUP(D4460,'B-Business Capability'!B:H,6,FALSE)</f>
        <v>Customer Service and Support</v>
      </c>
      <c r="G4460" t="str">
        <f>VLOOKUP(D4460,'B-Business Capability'!B:H,7,FALSE)</f>
        <v>Service Request Management</v>
      </c>
      <c r="I4460" t="s">
        <v>1743</v>
      </c>
      <c r="J4460" t="s">
        <v>1767</v>
      </c>
      <c r="K4460" t="s">
        <v>1275</v>
      </c>
      <c r="L4460" t="s">
        <v>227</v>
      </c>
      <c r="M4460" t="str">
        <f>VLOOKUP(L4460,'A-Applications'!B:D,3,FALSE)</f>
        <v>eDrawing</v>
      </c>
      <c r="O4460" s="42" t="s">
        <v>62</v>
      </c>
      <c r="Q4460" t="str">
        <f>VLOOKUP(KamstrupData[[#This Row],[IdLevel123]],'B-Business Capability'!B:L,10,FALSE)</f>
        <v>Customer Service and Support</v>
      </c>
      <c r="R4460">
        <f>VLOOKUP(KamstrupData[[#This Row],[IdLevel123]],'B-Business Capability'!B:L,11,FALSE)</f>
        <v>0</v>
      </c>
      <c r="U4460" t="str">
        <f>_xlfn.CONCAT(KamstrupData[[#This Row],[CountryCode]],"_",KamstrupData[[#This Row],[Business Area]],"_",KamstrupData[[#This Row],[DepartmentTeam]])</f>
        <v>FR10_FR_Sales &amp; Marketing_Sales</v>
      </c>
      <c r="V4460" t="str">
        <f>VLOOKUP(KamstrupData[[#This Row],[ORG_Concat]],'O-Organization'!F:H,3,FALSE)</f>
        <v>11012_FR10_Sales &amp; Marketing_FR_Sales &amp; Marketing_Sales</v>
      </c>
    </row>
    <row r="4461" spans="4:22">
      <c r="D4461" s="28" t="s">
        <v>78</v>
      </c>
      <c r="E4461" t="str">
        <f>VLOOKUP(D4461,'B-Business Capability'!B:H,5,FALSE)</f>
        <v>Customer Service</v>
      </c>
      <c r="F4461" t="str">
        <f>VLOOKUP(D4461,'B-Business Capability'!B:H,6,FALSE)</f>
        <v>Customer Service and Support</v>
      </c>
      <c r="G4461" t="str">
        <f>VLOOKUP(D4461,'B-Business Capability'!B:H,7,FALSE)</f>
        <v>Service Request Management</v>
      </c>
      <c r="I4461" t="s">
        <v>1743</v>
      </c>
      <c r="J4461" t="s">
        <v>1767</v>
      </c>
      <c r="K4461" t="s">
        <v>1768</v>
      </c>
      <c r="L4461" t="s">
        <v>227</v>
      </c>
      <c r="M4461" t="str">
        <f>VLOOKUP(L4461,'A-Applications'!B:D,3,FALSE)</f>
        <v>eDrawing</v>
      </c>
      <c r="O4461" s="42" t="s">
        <v>62</v>
      </c>
      <c r="Q4461" t="str">
        <f>VLOOKUP(KamstrupData[[#This Row],[IdLevel123]],'B-Business Capability'!B:L,10,FALSE)</f>
        <v>Customer Service and Support</v>
      </c>
      <c r="R4461">
        <f>VLOOKUP(KamstrupData[[#This Row],[IdLevel123]],'B-Business Capability'!B:L,11,FALSE)</f>
        <v>0</v>
      </c>
      <c r="U4461" t="str">
        <f>_xlfn.CONCAT(KamstrupData[[#This Row],[CountryCode]],"_",KamstrupData[[#This Row],[Business Area]],"_",KamstrupData[[#This Row],[DepartmentTeam]])</f>
        <v>FR10_FR_Sales &amp; Marketing_Internal Sales</v>
      </c>
      <c r="V4461" t="str">
        <f>VLOOKUP(KamstrupData[[#This Row],[ORG_Concat]],'O-Organization'!F:H,3,FALSE)</f>
        <v>11010_FR10_Sales &amp; Marketing_FR_Sales &amp; Marketing_Internal Sales</v>
      </c>
    </row>
    <row r="4462" spans="4:22">
      <c r="D4462" s="28" t="s">
        <v>78</v>
      </c>
      <c r="E4462" t="str">
        <f>VLOOKUP(D4462,'B-Business Capability'!B:H,5,FALSE)</f>
        <v>Customer Service</v>
      </c>
      <c r="F4462" t="str">
        <f>VLOOKUP(D4462,'B-Business Capability'!B:H,6,FALSE)</f>
        <v>Customer Service and Support</v>
      </c>
      <c r="G4462" t="str">
        <f>VLOOKUP(D4462,'B-Business Capability'!B:H,7,FALSE)</f>
        <v>Service Request Management</v>
      </c>
      <c r="I4462" t="s">
        <v>1743</v>
      </c>
      <c r="J4462" t="s">
        <v>1767</v>
      </c>
      <c r="K4462" t="s">
        <v>249</v>
      </c>
      <c r="L4462" t="s">
        <v>227</v>
      </c>
      <c r="M4462" t="str">
        <f>VLOOKUP(L4462,'A-Applications'!B:D,3,FALSE)</f>
        <v>eDrawing</v>
      </c>
      <c r="O4462" s="42" t="s">
        <v>62</v>
      </c>
      <c r="Q4462" t="str">
        <f>VLOOKUP(KamstrupData[[#This Row],[IdLevel123]],'B-Business Capability'!B:L,10,FALSE)</f>
        <v>Customer Service and Support</v>
      </c>
      <c r="R4462">
        <f>VLOOKUP(KamstrupData[[#This Row],[IdLevel123]],'B-Business Capability'!B:L,11,FALSE)</f>
        <v>0</v>
      </c>
      <c r="U4462" t="str">
        <f>_xlfn.CONCAT(KamstrupData[[#This Row],[CountryCode]],"_",KamstrupData[[#This Row],[Business Area]],"_",KamstrupData[[#This Row],[DepartmentTeam]])</f>
        <v>FR10_FR_Sales &amp; Marketing_Marketing</v>
      </c>
      <c r="V4462" t="str">
        <f>VLOOKUP(KamstrupData[[#This Row],[ORG_Concat]],'O-Organization'!F:H,3,FALSE)</f>
        <v>11011_FR10_Sales &amp; Marketing_FR_Sales &amp; Marketing_Marketing</v>
      </c>
    </row>
    <row r="4463" spans="4:22">
      <c r="D4463" s="28" t="s">
        <v>95</v>
      </c>
      <c r="E4463" t="str">
        <f>VLOOKUP(D4463,'B-Business Capability'!B:H,5,FALSE)</f>
        <v>Not mapped to capability</v>
      </c>
      <c r="F4463">
        <f>VLOOKUP(D4463,'B-Business Capability'!B:H,6,FALSE)</f>
        <v>0</v>
      </c>
      <c r="G4463">
        <f>VLOOKUP(D4463,'B-Business Capability'!B:H,7,FALSE)</f>
        <v>0</v>
      </c>
      <c r="I4463" t="s">
        <v>1743</v>
      </c>
      <c r="J4463" t="s">
        <v>1767</v>
      </c>
      <c r="K4463" t="s">
        <v>1768</v>
      </c>
      <c r="L4463" t="s">
        <v>205</v>
      </c>
      <c r="M4463" t="str">
        <f>VLOOKUP(L4463,'A-Applications'!B:D,3,FALSE)</f>
        <v>Dunn and Bradstreet (Finance Analytics)</v>
      </c>
      <c r="N4463" t="s">
        <v>53</v>
      </c>
      <c r="O4463" s="42" t="s">
        <v>54</v>
      </c>
      <c r="Q4463" t="str">
        <f>VLOOKUP(KamstrupData[[#This Row],[IdLevel123]],'B-Business Capability'!B:L,10,FALSE)</f>
        <v>N/A</v>
      </c>
      <c r="R4463">
        <f>VLOOKUP(KamstrupData[[#This Row],[IdLevel123]],'B-Business Capability'!B:L,11,FALSE)</f>
        <v>0</v>
      </c>
      <c r="U4463" t="str">
        <f>_xlfn.CONCAT(KamstrupData[[#This Row],[CountryCode]],"_",KamstrupData[[#This Row],[Business Area]],"_",KamstrupData[[#This Row],[DepartmentTeam]])</f>
        <v>FR10_FR_Sales &amp; Marketing_Internal Sales</v>
      </c>
      <c r="V4463" t="str">
        <f>VLOOKUP(KamstrupData[[#This Row],[ORG_Concat]],'O-Organization'!F:H,3,FALSE)</f>
        <v>11010_FR10_Sales &amp; Marketing_FR_Sales &amp; Marketing_Internal Sales</v>
      </c>
    </row>
    <row r="4464" spans="4:22">
      <c r="D4464" s="28" t="s">
        <v>133</v>
      </c>
      <c r="E4464" t="str">
        <f>VLOOKUP(D4464,'B-Business Capability'!B:H,5,FALSE)</f>
        <v>Customer Service</v>
      </c>
      <c r="F4464" t="str">
        <f>VLOOKUP(D4464,'B-Business Capability'!B:H,6,FALSE)</f>
        <v>Customer Service and Support</v>
      </c>
      <c r="G4464" t="str">
        <f>VLOOKUP(D4464,'B-Business Capability'!B:H,7,FALSE)</f>
        <v>Customer Operations</v>
      </c>
      <c r="I4464" t="s">
        <v>1769</v>
      </c>
      <c r="J4464" t="s">
        <v>1744</v>
      </c>
      <c r="K4464" t="s">
        <v>1770</v>
      </c>
      <c r="L4464" t="s">
        <v>1746</v>
      </c>
      <c r="M4464" t="str">
        <f>VLOOKUP(L4464,'A-Applications'!B:D,3,FALSE)</f>
        <v>ModBus</v>
      </c>
      <c r="N4464" t="s">
        <v>53</v>
      </c>
      <c r="O4464" s="42" t="s">
        <v>54</v>
      </c>
      <c r="Q4464" t="str">
        <f>VLOOKUP(KamstrupData[[#This Row],[IdLevel123]],'B-Business Capability'!B:L,10,FALSE)</f>
        <v>Order-to-Cash (O2C)</v>
      </c>
      <c r="R4464">
        <f>VLOOKUP(KamstrupData[[#This Row],[IdLevel123]],'B-Business Capability'!B:L,11,FALSE)</f>
        <v>0</v>
      </c>
      <c r="U4464" t="str">
        <f>_xlfn.CONCAT(KamstrupData[[#This Row],[CountryCode]],"_",KamstrupData[[#This Row],[Business Area]],"_",KamstrupData[[#This Row],[DepartmentTeam]])</f>
        <v>FR10_2_FR_Customer Service &amp; Support_Services</v>
      </c>
      <c r="V4464" t="str">
        <f>VLOOKUP(KamstrupData[[#This Row],[ORG_Concat]],'O-Organization'!F:H,3,FALSE)</f>
        <v>11089_FR10_2_Sales &amp; Marketing_FR_Customer Service &amp; Support_Services</v>
      </c>
    </row>
    <row r="4465" spans="4:22">
      <c r="D4465" s="28" t="s">
        <v>119</v>
      </c>
      <c r="E4465" t="str">
        <f>VLOOKUP(D4465,'B-Business Capability'!B:H,5,FALSE)</f>
        <v>Finance</v>
      </c>
      <c r="F4465" t="str">
        <f>VLOOKUP(D4465,'B-Business Capability'!B:H,6,FALSE)</f>
        <v>Settlements &amp; Payments</v>
      </c>
      <c r="G4465" t="str">
        <f>VLOOKUP(D4465,'B-Business Capability'!B:H,7,FALSE)</f>
        <v>Travel &amp; Expense Management</v>
      </c>
      <c r="I4465" t="s">
        <v>1769</v>
      </c>
      <c r="J4465" t="s">
        <v>1744</v>
      </c>
      <c r="K4465" t="s">
        <v>1770</v>
      </c>
      <c r="L4465" t="s">
        <v>1747</v>
      </c>
      <c r="M4465" t="str">
        <f>VLOOKUP(L4465,'A-Applications'!B:D,3,FALSE)</f>
        <v>Jenji</v>
      </c>
      <c r="N4465" t="s">
        <v>53</v>
      </c>
      <c r="O4465" s="42" t="s">
        <v>54</v>
      </c>
      <c r="Q4465" t="str">
        <f>VLOOKUP(KamstrupData[[#This Row],[IdLevel123]],'B-Business Capability'!B:L,10,FALSE)</f>
        <v>Hire-to-Retire (H2R)</v>
      </c>
      <c r="R4465">
        <f>VLOOKUP(KamstrupData[[#This Row],[IdLevel123]],'B-Business Capability'!B:L,11,FALSE)</f>
        <v>750</v>
      </c>
      <c r="U4465" t="str">
        <f>_xlfn.CONCAT(KamstrupData[[#This Row],[CountryCode]],"_",KamstrupData[[#This Row],[Business Area]],"_",KamstrupData[[#This Row],[DepartmentTeam]])</f>
        <v>FR10_2_FR_Customer Service &amp; Support_Services</v>
      </c>
      <c r="V4465" t="str">
        <f>VLOOKUP(KamstrupData[[#This Row],[ORG_Concat]],'O-Organization'!F:H,3,FALSE)</f>
        <v>11089_FR10_2_Sales &amp; Marketing_FR_Customer Service &amp; Support_Services</v>
      </c>
    </row>
    <row r="4466" spans="4:22">
      <c r="D4466" s="28" t="s">
        <v>236</v>
      </c>
      <c r="E4466" t="str">
        <f>VLOOKUP(D4466,'B-Business Capability'!B:H,5,FALSE)</f>
        <v>People and Culture</v>
      </c>
      <c r="F4466" t="str">
        <f>VLOOKUP(D4466,'B-Business Capability'!B:H,6,FALSE)</f>
        <v>Compensation &amp; Benefits</v>
      </c>
      <c r="G4466">
        <f>VLOOKUP(D4466,'B-Business Capability'!B:H,7,FALSE)</f>
        <v>0</v>
      </c>
      <c r="I4466" t="s">
        <v>1769</v>
      </c>
      <c r="J4466" t="s">
        <v>1744</v>
      </c>
      <c r="K4466" t="s">
        <v>1770</v>
      </c>
      <c r="L4466" t="s">
        <v>1749</v>
      </c>
      <c r="M4466" t="str">
        <f>VLOOKUP(L4466,'A-Applications'!B:D,3,FALSE)</f>
        <v>My Silaé</v>
      </c>
      <c r="N4466" t="s">
        <v>53</v>
      </c>
      <c r="O4466" s="42" t="s">
        <v>54</v>
      </c>
      <c r="Q4466" t="str">
        <f>VLOOKUP(KamstrupData[[#This Row],[IdLevel123]],'B-Business Capability'!B:L,10,FALSE)</f>
        <v>Hire-to-Retire (H2R)</v>
      </c>
      <c r="R4466">
        <f>VLOOKUP(KamstrupData[[#This Row],[IdLevel123]],'B-Business Capability'!B:L,11,FALSE)</f>
        <v>700</v>
      </c>
      <c r="U4466" t="str">
        <f>_xlfn.CONCAT(KamstrupData[[#This Row],[CountryCode]],"_",KamstrupData[[#This Row],[Business Area]],"_",KamstrupData[[#This Row],[DepartmentTeam]])</f>
        <v>FR10_2_FR_Customer Service &amp; Support_Services</v>
      </c>
      <c r="V4466" t="str">
        <f>VLOOKUP(KamstrupData[[#This Row],[ORG_Concat]],'O-Organization'!F:H,3,FALSE)</f>
        <v>11089_FR10_2_Sales &amp; Marketing_FR_Customer Service &amp; Support_Services</v>
      </c>
    </row>
    <row r="4467" spans="4:22">
      <c r="D4467" s="28" t="s">
        <v>236</v>
      </c>
      <c r="E4467" t="str">
        <f>VLOOKUP(D4467,'B-Business Capability'!B:H,5,FALSE)</f>
        <v>People and Culture</v>
      </c>
      <c r="F4467" t="str">
        <f>VLOOKUP(D4467,'B-Business Capability'!B:H,6,FALSE)</f>
        <v>Compensation &amp; Benefits</v>
      </c>
      <c r="G4467">
        <f>VLOOKUP(D4467,'B-Business Capability'!B:H,7,FALSE)</f>
        <v>0</v>
      </c>
      <c r="I4467" t="s">
        <v>1769</v>
      </c>
      <c r="J4467" t="s">
        <v>1744</v>
      </c>
      <c r="K4467" t="s">
        <v>1770</v>
      </c>
      <c r="L4467" t="s">
        <v>1750</v>
      </c>
      <c r="M4467" t="str">
        <f>VLOOKUP(L4467,'A-Applications'!B:D,3,FALSE)</f>
        <v>edoc-Perso</v>
      </c>
      <c r="N4467" t="s">
        <v>53</v>
      </c>
      <c r="O4467" s="42" t="s">
        <v>54</v>
      </c>
      <c r="Q4467" t="str">
        <f>VLOOKUP(KamstrupData[[#This Row],[IdLevel123]],'B-Business Capability'!B:L,10,FALSE)</f>
        <v>Hire-to-Retire (H2R)</v>
      </c>
      <c r="R4467">
        <f>VLOOKUP(KamstrupData[[#This Row],[IdLevel123]],'B-Business Capability'!B:L,11,FALSE)</f>
        <v>700</v>
      </c>
      <c r="U4467" t="str">
        <f>_xlfn.CONCAT(KamstrupData[[#This Row],[CountryCode]],"_",KamstrupData[[#This Row],[Business Area]],"_",KamstrupData[[#This Row],[DepartmentTeam]])</f>
        <v>FR10_2_FR_Customer Service &amp; Support_Services</v>
      </c>
      <c r="V4467" t="str">
        <f>VLOOKUP(KamstrupData[[#This Row],[ORG_Concat]],'O-Organization'!F:H,3,FALSE)</f>
        <v>11089_FR10_2_Sales &amp; Marketing_FR_Customer Service &amp; Support_Services</v>
      </c>
    </row>
    <row r="4468" spans="4:22">
      <c r="D4468" s="28" t="s">
        <v>526</v>
      </c>
      <c r="E4468" t="str">
        <f>VLOOKUP(D4468,'B-Business Capability'!B:H,5,FALSE)</f>
        <v>Digital Platform and Operations</v>
      </c>
      <c r="F4468" t="str">
        <f>VLOOKUP(D4468,'B-Business Capability'!B:H,6,FALSE)</f>
        <v>Operations</v>
      </c>
      <c r="G4468" t="str">
        <f>VLOOKUP(D4468,'B-Business Capability'!B:H,7,FALSE)</f>
        <v>IT Service Management</v>
      </c>
      <c r="I4468" t="s">
        <v>1769</v>
      </c>
      <c r="J4468" t="s">
        <v>1744</v>
      </c>
      <c r="K4468" t="s">
        <v>1770</v>
      </c>
      <c r="L4468" t="s">
        <v>1759</v>
      </c>
      <c r="M4468" t="str">
        <f>VLOOKUP(L4468,'A-Applications'!B:D,3,FALSE)</f>
        <v>Rustdesk</v>
      </c>
      <c r="N4468" t="s">
        <v>53</v>
      </c>
      <c r="O4468" s="42" t="s">
        <v>54</v>
      </c>
      <c r="P4468" t="s">
        <v>77</v>
      </c>
      <c r="Q4468" t="str">
        <f>VLOOKUP(KamstrupData[[#This Row],[IdLevel123]],'B-Business Capability'!B:L,10,FALSE)</f>
        <v>N/A</v>
      </c>
      <c r="R4468">
        <f>VLOOKUP(KamstrupData[[#This Row],[IdLevel123]],'B-Business Capability'!B:L,11,FALSE)</f>
        <v>0</v>
      </c>
      <c r="U4468" t="str">
        <f>_xlfn.CONCAT(KamstrupData[[#This Row],[CountryCode]],"_",KamstrupData[[#This Row],[Business Area]],"_",KamstrupData[[#This Row],[DepartmentTeam]])</f>
        <v>FR10_2_FR_Customer Service &amp; Support_Services</v>
      </c>
      <c r="V4468" t="str">
        <f>VLOOKUP(KamstrupData[[#This Row],[ORG_Concat]],'O-Organization'!F:H,3,FALSE)</f>
        <v>11089_FR10_2_Sales &amp; Marketing_FR_Customer Service &amp; Support_Services</v>
      </c>
    </row>
    <row r="4469" spans="4:22">
      <c r="D4469" s="28" t="s">
        <v>95</v>
      </c>
      <c r="E4469" t="str">
        <f>VLOOKUP(D4469,'B-Business Capability'!B:H,5,FALSE)</f>
        <v>Not mapped to capability</v>
      </c>
      <c r="F4469">
        <f>VLOOKUP(D4469,'B-Business Capability'!B:H,6,FALSE)</f>
        <v>0</v>
      </c>
      <c r="G4469">
        <f>VLOOKUP(D4469,'B-Business Capability'!B:H,7,FALSE)</f>
        <v>0</v>
      </c>
      <c r="I4469" t="s">
        <v>1769</v>
      </c>
      <c r="J4469" t="s">
        <v>1744</v>
      </c>
      <c r="K4469" t="s">
        <v>1770</v>
      </c>
      <c r="L4469" t="s">
        <v>1771</v>
      </c>
      <c r="M4469" t="str">
        <f>VLOOKUP(L4469,'A-Applications'!B:D,3,FALSE)</f>
        <v>Owncloud</v>
      </c>
      <c r="N4469" t="s">
        <v>53</v>
      </c>
      <c r="O4469" s="42" t="s">
        <v>66</v>
      </c>
      <c r="Q4469" t="str">
        <f>VLOOKUP(KamstrupData[[#This Row],[IdLevel123]],'B-Business Capability'!B:L,10,FALSE)</f>
        <v>N/A</v>
      </c>
      <c r="R4469">
        <f>VLOOKUP(KamstrupData[[#This Row],[IdLevel123]],'B-Business Capability'!B:L,11,FALSE)</f>
        <v>0</v>
      </c>
      <c r="T4469" t="s">
        <v>1772</v>
      </c>
      <c r="U4469" t="str">
        <f>_xlfn.CONCAT(KamstrupData[[#This Row],[CountryCode]],"_",KamstrupData[[#This Row],[Business Area]],"_",KamstrupData[[#This Row],[DepartmentTeam]])</f>
        <v>FR10_2_FR_Customer Service &amp; Support_Services</v>
      </c>
      <c r="V4469" t="str">
        <f>VLOOKUP(KamstrupData[[#This Row],[ORG_Concat]],'O-Organization'!F:H,3,FALSE)</f>
        <v>11089_FR10_2_Sales &amp; Marketing_FR_Customer Service &amp; Support_Services</v>
      </c>
    </row>
    <row r="4470" spans="4:22">
      <c r="D4470" s="28" t="s">
        <v>95</v>
      </c>
      <c r="E4470" t="str">
        <f>VLOOKUP(D4470,'B-Business Capability'!B:H,5,FALSE)</f>
        <v>Not mapped to capability</v>
      </c>
      <c r="F4470">
        <f>VLOOKUP(D4470,'B-Business Capability'!B:H,6,FALSE)</f>
        <v>0</v>
      </c>
      <c r="G4470">
        <f>VLOOKUP(D4470,'B-Business Capability'!B:H,7,FALSE)</f>
        <v>0</v>
      </c>
      <c r="I4470" t="s">
        <v>1769</v>
      </c>
      <c r="J4470" t="s">
        <v>1744</v>
      </c>
      <c r="K4470" t="s">
        <v>1770</v>
      </c>
      <c r="L4470" t="s">
        <v>93</v>
      </c>
      <c r="M4470" t="str">
        <f>VLOOKUP(L4470,'A-Applications'!B:D,3,FALSE)</f>
        <v>My Kamstrup</v>
      </c>
      <c r="N4470" t="s">
        <v>53</v>
      </c>
      <c r="O4470" s="42" t="s">
        <v>54</v>
      </c>
      <c r="Q4470" t="str">
        <f>VLOOKUP(KamstrupData[[#This Row],[IdLevel123]],'B-Business Capability'!B:L,10,FALSE)</f>
        <v>N/A</v>
      </c>
      <c r="R4470">
        <f>VLOOKUP(KamstrupData[[#This Row],[IdLevel123]],'B-Business Capability'!B:L,11,FALSE)</f>
        <v>0</v>
      </c>
      <c r="U4470" t="str">
        <f>_xlfn.CONCAT(KamstrupData[[#This Row],[CountryCode]],"_",KamstrupData[[#This Row],[Business Area]],"_",KamstrupData[[#This Row],[DepartmentTeam]])</f>
        <v>FR10_2_FR_Customer Service &amp; Support_Services</v>
      </c>
      <c r="V4470" t="str">
        <f>VLOOKUP(KamstrupData[[#This Row],[ORG_Concat]],'O-Organization'!F:H,3,FALSE)</f>
        <v>11089_FR10_2_Sales &amp; Marketing_FR_Customer Service &amp; Support_Services</v>
      </c>
    </row>
    <row r="4471" spans="4:22">
      <c r="D4471" s="28" t="s">
        <v>95</v>
      </c>
      <c r="E4471" t="str">
        <f>VLOOKUP(D4471,'B-Business Capability'!B:H,5,FALSE)</f>
        <v>Not mapped to capability</v>
      </c>
      <c r="F4471">
        <f>VLOOKUP(D4471,'B-Business Capability'!B:H,6,FALSE)</f>
        <v>0</v>
      </c>
      <c r="G4471">
        <f>VLOOKUP(D4471,'B-Business Capability'!B:H,7,FALSE)</f>
        <v>0</v>
      </c>
      <c r="I4471" t="s">
        <v>1769</v>
      </c>
      <c r="J4471" t="s">
        <v>1744</v>
      </c>
      <c r="K4471" t="s">
        <v>1770</v>
      </c>
      <c r="L4471" t="s">
        <v>56</v>
      </c>
      <c r="M4471" t="str">
        <f>VLOOKUP(L4471,'A-Applications'!B:D,3,FALSE)</f>
        <v>OneDrive</v>
      </c>
      <c r="N4471" t="s">
        <v>53</v>
      </c>
      <c r="O4471" s="42" t="s">
        <v>54</v>
      </c>
      <c r="Q4471" t="str">
        <f>VLOOKUP(KamstrupData[[#This Row],[IdLevel123]],'B-Business Capability'!B:L,10,FALSE)</f>
        <v>N/A</v>
      </c>
      <c r="R4471">
        <f>VLOOKUP(KamstrupData[[#This Row],[IdLevel123]],'B-Business Capability'!B:L,11,FALSE)</f>
        <v>0</v>
      </c>
      <c r="U4471" t="str">
        <f>_xlfn.CONCAT(KamstrupData[[#This Row],[CountryCode]],"_",KamstrupData[[#This Row],[Business Area]],"_",KamstrupData[[#This Row],[DepartmentTeam]])</f>
        <v>FR10_2_FR_Customer Service &amp; Support_Services</v>
      </c>
      <c r="V4471" t="str">
        <f>VLOOKUP(KamstrupData[[#This Row],[ORG_Concat]],'O-Organization'!F:H,3,FALSE)</f>
        <v>11089_FR10_2_Sales &amp; Marketing_FR_Customer Service &amp; Support_Services</v>
      </c>
    </row>
    <row r="4472" spans="4:22">
      <c r="D4472" s="28" t="s">
        <v>95</v>
      </c>
      <c r="E4472" t="str">
        <f>VLOOKUP(D4472,'B-Business Capability'!B:H,5,FALSE)</f>
        <v>Not mapped to capability</v>
      </c>
      <c r="F4472">
        <f>VLOOKUP(D4472,'B-Business Capability'!B:H,6,FALSE)</f>
        <v>0</v>
      </c>
      <c r="G4472">
        <f>VLOOKUP(D4472,'B-Business Capability'!B:H,7,FALSE)</f>
        <v>0</v>
      </c>
      <c r="I4472" t="s">
        <v>1769</v>
      </c>
      <c r="J4472" t="s">
        <v>1744</v>
      </c>
      <c r="K4472" t="s">
        <v>1770</v>
      </c>
      <c r="L4472" t="s">
        <v>123</v>
      </c>
      <c r="M4472" t="str">
        <f>VLOOKUP(L4472,'A-Applications'!B:D,3,FALSE)</f>
        <v>DocuSign</v>
      </c>
      <c r="N4472" t="s">
        <v>53</v>
      </c>
      <c r="O4472" s="42" t="s">
        <v>54</v>
      </c>
      <c r="Q4472" t="str">
        <f>VLOOKUP(KamstrupData[[#This Row],[IdLevel123]],'B-Business Capability'!B:L,10,FALSE)</f>
        <v>N/A</v>
      </c>
      <c r="R4472">
        <f>VLOOKUP(KamstrupData[[#This Row],[IdLevel123]],'B-Business Capability'!B:L,11,FALSE)</f>
        <v>0</v>
      </c>
      <c r="U4472" t="str">
        <f>_xlfn.CONCAT(KamstrupData[[#This Row],[CountryCode]],"_",KamstrupData[[#This Row],[Business Area]],"_",KamstrupData[[#This Row],[DepartmentTeam]])</f>
        <v>FR10_2_FR_Customer Service &amp; Support_Services</v>
      </c>
      <c r="V4472" t="str">
        <f>VLOOKUP(KamstrupData[[#This Row],[ORG_Concat]],'O-Organization'!F:H,3,FALSE)</f>
        <v>11089_FR10_2_Sales &amp; Marketing_FR_Customer Service &amp; Support_Services</v>
      </c>
    </row>
    <row r="4473" spans="4:22">
      <c r="D4473" s="28" t="s">
        <v>49</v>
      </c>
      <c r="E4473" t="str">
        <f>VLOOKUP(D4473,'B-Business Capability'!B:H,5,FALSE)</f>
        <v>All</v>
      </c>
      <c r="F4473">
        <f>VLOOKUP(D4473,'B-Business Capability'!B:H,6,FALSE)</f>
        <v>0</v>
      </c>
      <c r="G4473">
        <f>VLOOKUP(D4473,'B-Business Capability'!B:H,7,FALSE)</f>
        <v>0</v>
      </c>
      <c r="I4473" t="s">
        <v>1769</v>
      </c>
      <c r="J4473" t="s">
        <v>1744</v>
      </c>
      <c r="K4473" t="s">
        <v>1770</v>
      </c>
      <c r="L4473" t="s">
        <v>57</v>
      </c>
      <c r="M4473" t="str">
        <f>VLOOKUP(L4473,'A-Applications'!B:D,3,FALSE)</f>
        <v>Microsoft Word</v>
      </c>
      <c r="N4473" t="s">
        <v>53</v>
      </c>
      <c r="O4473" s="42" t="s">
        <v>54</v>
      </c>
      <c r="P4473" t="s">
        <v>55</v>
      </c>
      <c r="Q4473" t="str">
        <f>VLOOKUP(KamstrupData[[#This Row],[IdLevel123]],'B-Business Capability'!B:L,10,FALSE)</f>
        <v>N/A</v>
      </c>
      <c r="R4473">
        <f>VLOOKUP(KamstrupData[[#This Row],[IdLevel123]],'B-Business Capability'!B:L,11,FALSE)</f>
        <v>0</v>
      </c>
      <c r="U4473" t="str">
        <f>_xlfn.CONCAT(KamstrupData[[#This Row],[CountryCode]],"_",KamstrupData[[#This Row],[Business Area]],"_",KamstrupData[[#This Row],[DepartmentTeam]])</f>
        <v>FR10_2_FR_Customer Service &amp; Support_Services</v>
      </c>
      <c r="V4473" t="str">
        <f>VLOOKUP(KamstrupData[[#This Row],[ORG_Concat]],'O-Organization'!F:H,3,FALSE)</f>
        <v>11089_FR10_2_Sales &amp; Marketing_FR_Customer Service &amp; Support_Services</v>
      </c>
    </row>
    <row r="4474" spans="4:22">
      <c r="D4474" s="28" t="s">
        <v>49</v>
      </c>
      <c r="E4474" t="str">
        <f>VLOOKUP(D4474,'B-Business Capability'!B:H,5,FALSE)</f>
        <v>All</v>
      </c>
      <c r="F4474">
        <f>VLOOKUP(D4474,'B-Business Capability'!B:H,6,FALSE)</f>
        <v>0</v>
      </c>
      <c r="G4474">
        <f>VLOOKUP(D4474,'B-Business Capability'!B:H,7,FALSE)</f>
        <v>0</v>
      </c>
      <c r="I4474" t="s">
        <v>1769</v>
      </c>
      <c r="J4474" t="s">
        <v>1744</v>
      </c>
      <c r="K4474" t="s">
        <v>1770</v>
      </c>
      <c r="L4474" t="s">
        <v>58</v>
      </c>
      <c r="M4474" t="str">
        <f>VLOOKUP(L4474,'A-Applications'!B:D,3,FALSE)</f>
        <v>Microsoft Excel</v>
      </c>
      <c r="N4474" t="s">
        <v>53</v>
      </c>
      <c r="O4474" s="42" t="s">
        <v>54</v>
      </c>
      <c r="P4474" t="s">
        <v>55</v>
      </c>
      <c r="Q4474" t="str">
        <f>VLOOKUP(KamstrupData[[#This Row],[IdLevel123]],'B-Business Capability'!B:L,10,FALSE)</f>
        <v>N/A</v>
      </c>
      <c r="R4474">
        <f>VLOOKUP(KamstrupData[[#This Row],[IdLevel123]],'B-Business Capability'!B:L,11,FALSE)</f>
        <v>0</v>
      </c>
      <c r="U4474" t="str">
        <f>_xlfn.CONCAT(KamstrupData[[#This Row],[CountryCode]],"_",KamstrupData[[#This Row],[Business Area]],"_",KamstrupData[[#This Row],[DepartmentTeam]])</f>
        <v>FR10_2_FR_Customer Service &amp; Support_Services</v>
      </c>
      <c r="V4474" t="str">
        <f>VLOOKUP(KamstrupData[[#This Row],[ORG_Concat]],'O-Organization'!F:H,3,FALSE)</f>
        <v>11089_FR10_2_Sales &amp; Marketing_FR_Customer Service &amp; Support_Services</v>
      </c>
    </row>
    <row r="4475" spans="4:22">
      <c r="D4475" s="28" t="s">
        <v>95</v>
      </c>
      <c r="E4475" t="str">
        <f>VLOOKUP(D4475,'B-Business Capability'!B:H,5,FALSE)</f>
        <v>Not mapped to capability</v>
      </c>
      <c r="F4475">
        <f>VLOOKUP(D4475,'B-Business Capability'!B:H,6,FALSE)</f>
        <v>0</v>
      </c>
      <c r="G4475">
        <f>VLOOKUP(D4475,'B-Business Capability'!B:H,7,FALSE)</f>
        <v>0</v>
      </c>
      <c r="I4475" t="s">
        <v>1769</v>
      </c>
      <c r="J4475" t="s">
        <v>1744</v>
      </c>
      <c r="K4475" t="s">
        <v>1770</v>
      </c>
      <c r="L4475" t="s">
        <v>60</v>
      </c>
      <c r="M4475" t="str">
        <f>VLOOKUP(L4475,'A-Applications'!B:D,3,FALSE)</f>
        <v>Microsoft Outlook</v>
      </c>
      <c r="N4475" t="s">
        <v>53</v>
      </c>
      <c r="O4475" s="42" t="s">
        <v>66</v>
      </c>
      <c r="P4475" t="s">
        <v>77</v>
      </c>
      <c r="Q4475" t="str">
        <f>VLOOKUP(KamstrupData[[#This Row],[IdLevel123]],'B-Business Capability'!B:L,10,FALSE)</f>
        <v>N/A</v>
      </c>
      <c r="R4475">
        <f>VLOOKUP(KamstrupData[[#This Row],[IdLevel123]],'B-Business Capability'!B:L,11,FALSE)</f>
        <v>0</v>
      </c>
      <c r="U4475" t="str">
        <f>_xlfn.CONCAT(KamstrupData[[#This Row],[CountryCode]],"_",KamstrupData[[#This Row],[Business Area]],"_",KamstrupData[[#This Row],[DepartmentTeam]])</f>
        <v>FR10_2_FR_Customer Service &amp; Support_Services</v>
      </c>
      <c r="V4475" t="str">
        <f>VLOOKUP(KamstrupData[[#This Row],[ORG_Concat]],'O-Organization'!F:H,3,FALSE)</f>
        <v>11089_FR10_2_Sales &amp; Marketing_FR_Customer Service &amp; Support_Services</v>
      </c>
    </row>
    <row r="4476" spans="4:22">
      <c r="D4476" s="28" t="s">
        <v>95</v>
      </c>
      <c r="E4476" t="str">
        <f>VLOOKUP(D4476,'B-Business Capability'!B:H,5,FALSE)</f>
        <v>Not mapped to capability</v>
      </c>
      <c r="F4476">
        <f>VLOOKUP(D4476,'B-Business Capability'!B:H,6,FALSE)</f>
        <v>0</v>
      </c>
      <c r="G4476">
        <f>VLOOKUP(D4476,'B-Business Capability'!B:H,7,FALSE)</f>
        <v>0</v>
      </c>
      <c r="I4476" t="s">
        <v>1769</v>
      </c>
      <c r="J4476" t="s">
        <v>1744</v>
      </c>
      <c r="K4476" t="s">
        <v>1770</v>
      </c>
      <c r="L4476" t="s">
        <v>207</v>
      </c>
      <c r="M4476" t="str">
        <f>VLOOKUP(L4476,'A-Applications'!B:D,3,FALSE)</f>
        <v>Adobe Acrobat</v>
      </c>
      <c r="N4476" t="s">
        <v>53</v>
      </c>
      <c r="O4476" s="42" t="s">
        <v>54</v>
      </c>
      <c r="Q4476" t="str">
        <f>VLOOKUP(KamstrupData[[#This Row],[IdLevel123]],'B-Business Capability'!B:L,10,FALSE)</f>
        <v>N/A</v>
      </c>
      <c r="R4476">
        <f>VLOOKUP(KamstrupData[[#This Row],[IdLevel123]],'B-Business Capability'!B:L,11,FALSE)</f>
        <v>0</v>
      </c>
      <c r="U4476" t="str">
        <f>_xlfn.CONCAT(KamstrupData[[#This Row],[CountryCode]],"_",KamstrupData[[#This Row],[Business Area]],"_",KamstrupData[[#This Row],[DepartmentTeam]])</f>
        <v>FR10_2_FR_Customer Service &amp; Support_Services</v>
      </c>
      <c r="V4476" t="str">
        <f>VLOOKUP(KamstrupData[[#This Row],[ORG_Concat]],'O-Organization'!F:H,3,FALSE)</f>
        <v>11089_FR10_2_Sales &amp; Marketing_FR_Customer Service &amp; Support_Services</v>
      </c>
    </row>
    <row r="4477" spans="4:22">
      <c r="D4477" s="28" t="s">
        <v>78</v>
      </c>
      <c r="E4477" t="str">
        <f>VLOOKUP(D4477,'B-Business Capability'!B:H,5,FALSE)</f>
        <v>Customer Service</v>
      </c>
      <c r="F4477" t="str">
        <f>VLOOKUP(D4477,'B-Business Capability'!B:H,6,FALSE)</f>
        <v>Customer Service and Support</v>
      </c>
      <c r="G4477" t="str">
        <f>VLOOKUP(D4477,'B-Business Capability'!B:H,7,FALSE)</f>
        <v>Service Request Management</v>
      </c>
      <c r="I4477" t="s">
        <v>1769</v>
      </c>
      <c r="J4477" t="s">
        <v>1744</v>
      </c>
      <c r="K4477" t="s">
        <v>1770</v>
      </c>
      <c r="L4477" t="s">
        <v>151</v>
      </c>
      <c r="M4477" t="str">
        <f>VLOOKUP(L4477,'A-Applications'!B:D,3,FALSE)</f>
        <v>Metertool X</v>
      </c>
      <c r="N4477" t="s">
        <v>53</v>
      </c>
      <c r="O4477" s="42" t="s">
        <v>54</v>
      </c>
      <c r="Q4477" t="str">
        <f>VLOOKUP(KamstrupData[[#This Row],[IdLevel123]],'B-Business Capability'!B:L,10,FALSE)</f>
        <v>Customer Service and Support</v>
      </c>
      <c r="R4477">
        <f>VLOOKUP(KamstrupData[[#This Row],[IdLevel123]],'B-Business Capability'!B:L,11,FALSE)</f>
        <v>0</v>
      </c>
      <c r="U4477" t="str">
        <f>_xlfn.CONCAT(KamstrupData[[#This Row],[CountryCode]],"_",KamstrupData[[#This Row],[Business Area]],"_",KamstrupData[[#This Row],[DepartmentTeam]])</f>
        <v>FR10_2_FR_Customer Service &amp; Support_Services</v>
      </c>
      <c r="V4477" t="str">
        <f>VLOOKUP(KamstrupData[[#This Row],[ORG_Concat]],'O-Organization'!F:H,3,FALSE)</f>
        <v>11089_FR10_2_Sales &amp; Marketing_FR_Customer Service &amp; Support_Services</v>
      </c>
    </row>
    <row r="4478" spans="4:22">
      <c r="D4478" s="28" t="s">
        <v>78</v>
      </c>
      <c r="E4478" t="str">
        <f>VLOOKUP(D4478,'B-Business Capability'!B:H,5,FALSE)</f>
        <v>Customer Service</v>
      </c>
      <c r="F4478" t="str">
        <f>VLOOKUP(D4478,'B-Business Capability'!B:H,6,FALSE)</f>
        <v>Customer Service and Support</v>
      </c>
      <c r="G4478" t="str">
        <f>VLOOKUP(D4478,'B-Business Capability'!B:H,7,FALSE)</f>
        <v>Service Request Management</v>
      </c>
      <c r="I4478" t="s">
        <v>1769</v>
      </c>
      <c r="J4478" t="s">
        <v>1744</v>
      </c>
      <c r="K4478" t="s">
        <v>1770</v>
      </c>
      <c r="L4478" t="s">
        <v>1100</v>
      </c>
      <c r="M4478" t="str">
        <f>VLOOKUP(L4478,'A-Applications'!B:D,3,FALSE)</f>
        <v>YABE (Yest Another BACnet Exlporer)</v>
      </c>
      <c r="N4478" t="s">
        <v>53</v>
      </c>
      <c r="O4478" s="42" t="s">
        <v>54</v>
      </c>
      <c r="Q4478" t="str">
        <f>VLOOKUP(KamstrupData[[#This Row],[IdLevel123]],'B-Business Capability'!B:L,10,FALSE)</f>
        <v>Customer Service and Support</v>
      </c>
      <c r="R4478">
        <f>VLOOKUP(KamstrupData[[#This Row],[IdLevel123]],'B-Business Capability'!B:L,11,FALSE)</f>
        <v>0</v>
      </c>
      <c r="U4478" t="str">
        <f>_xlfn.CONCAT(KamstrupData[[#This Row],[CountryCode]],"_",KamstrupData[[#This Row],[Business Area]],"_",KamstrupData[[#This Row],[DepartmentTeam]])</f>
        <v>FR10_2_FR_Customer Service &amp; Support_Services</v>
      </c>
      <c r="V4478" t="str">
        <f>VLOOKUP(KamstrupData[[#This Row],[ORG_Concat]],'O-Organization'!F:H,3,FALSE)</f>
        <v>11089_FR10_2_Sales &amp; Marketing_FR_Customer Service &amp; Support_Services</v>
      </c>
    </row>
    <row r="4479" spans="4:22">
      <c r="D4479" s="28" t="s">
        <v>78</v>
      </c>
      <c r="E4479" t="str">
        <f>VLOOKUP(D4479,'B-Business Capability'!B:H,5,FALSE)</f>
        <v>Customer Service</v>
      </c>
      <c r="F4479" t="str">
        <f>VLOOKUP(D4479,'B-Business Capability'!B:H,6,FALSE)</f>
        <v>Customer Service and Support</v>
      </c>
      <c r="G4479" t="str">
        <f>VLOOKUP(D4479,'B-Business Capability'!B:H,7,FALSE)</f>
        <v>Service Request Management</v>
      </c>
      <c r="I4479" t="s">
        <v>1769</v>
      </c>
      <c r="J4479" t="s">
        <v>1744</v>
      </c>
      <c r="K4479" t="s">
        <v>1770</v>
      </c>
      <c r="L4479" t="s">
        <v>180</v>
      </c>
      <c r="M4479" t="str">
        <f>VLOOKUP(L4479,'A-Applications'!B:D,3,FALSE)</f>
        <v>Keepass</v>
      </c>
      <c r="N4479" t="s">
        <v>53</v>
      </c>
      <c r="O4479" s="42" t="s">
        <v>66</v>
      </c>
      <c r="Q4479" t="str">
        <f>VLOOKUP(KamstrupData[[#This Row],[IdLevel123]],'B-Business Capability'!B:L,10,FALSE)</f>
        <v>Customer Service and Support</v>
      </c>
      <c r="R4479">
        <f>VLOOKUP(KamstrupData[[#This Row],[IdLevel123]],'B-Business Capability'!B:L,11,FALSE)</f>
        <v>0</v>
      </c>
      <c r="U4479" t="str">
        <f>_xlfn.CONCAT(KamstrupData[[#This Row],[CountryCode]],"_",KamstrupData[[#This Row],[Business Area]],"_",KamstrupData[[#This Row],[DepartmentTeam]])</f>
        <v>FR10_2_FR_Customer Service &amp; Support_Services</v>
      </c>
      <c r="V4479" t="str">
        <f>VLOOKUP(KamstrupData[[#This Row],[ORG_Concat]],'O-Organization'!F:H,3,FALSE)</f>
        <v>11089_FR10_2_Sales &amp; Marketing_FR_Customer Service &amp; Support_Services</v>
      </c>
    </row>
    <row r="4480" spans="4:22">
      <c r="D4480" s="28" t="s">
        <v>78</v>
      </c>
      <c r="E4480" t="str">
        <f>VLOOKUP(D4480,'B-Business Capability'!B:H,5,FALSE)</f>
        <v>Customer Service</v>
      </c>
      <c r="F4480" t="str">
        <f>VLOOKUP(D4480,'B-Business Capability'!B:H,6,FALSE)</f>
        <v>Customer Service and Support</v>
      </c>
      <c r="G4480" t="str">
        <f>VLOOKUP(D4480,'B-Business Capability'!B:H,7,FALSE)</f>
        <v>Service Request Management</v>
      </c>
      <c r="I4480" t="s">
        <v>1769</v>
      </c>
      <c r="J4480" t="s">
        <v>1744</v>
      </c>
      <c r="K4480" t="s">
        <v>1770</v>
      </c>
      <c r="L4480" t="s">
        <v>181</v>
      </c>
      <c r="M4480" t="str">
        <f>VLOOKUP(L4480,'A-Applications'!B:D,3,FALSE)</f>
        <v>Metertool HCW</v>
      </c>
      <c r="N4480" t="s">
        <v>53</v>
      </c>
      <c r="O4480" s="42" t="s">
        <v>54</v>
      </c>
      <c r="Q4480" t="str">
        <f>VLOOKUP(KamstrupData[[#This Row],[IdLevel123]],'B-Business Capability'!B:L,10,FALSE)</f>
        <v>Customer Service and Support</v>
      </c>
      <c r="R4480">
        <f>VLOOKUP(KamstrupData[[#This Row],[IdLevel123]],'B-Business Capability'!B:L,11,FALSE)</f>
        <v>0</v>
      </c>
      <c r="U4480" t="str">
        <f>_xlfn.CONCAT(KamstrupData[[#This Row],[CountryCode]],"_",KamstrupData[[#This Row],[Business Area]],"_",KamstrupData[[#This Row],[DepartmentTeam]])</f>
        <v>FR10_2_FR_Customer Service &amp; Support_Services</v>
      </c>
      <c r="V4480" t="str">
        <f>VLOOKUP(KamstrupData[[#This Row],[ORG_Concat]],'O-Organization'!F:H,3,FALSE)</f>
        <v>11089_FR10_2_Sales &amp; Marketing_FR_Customer Service &amp; Support_Services</v>
      </c>
    </row>
    <row r="4481" spans="4:22">
      <c r="D4481" s="28" t="s">
        <v>78</v>
      </c>
      <c r="E4481" t="str">
        <f>VLOOKUP(D4481,'B-Business Capability'!B:H,5,FALSE)</f>
        <v>Customer Service</v>
      </c>
      <c r="F4481" t="str">
        <f>VLOOKUP(D4481,'B-Business Capability'!B:H,6,FALSE)</f>
        <v>Customer Service and Support</v>
      </c>
      <c r="G4481" t="str">
        <f>VLOOKUP(D4481,'B-Business Capability'!B:H,7,FALSE)</f>
        <v>Service Request Management</v>
      </c>
      <c r="I4481" t="s">
        <v>1769</v>
      </c>
      <c r="J4481" t="s">
        <v>1744</v>
      </c>
      <c r="K4481" t="s">
        <v>1770</v>
      </c>
      <c r="L4481" t="s">
        <v>1167</v>
      </c>
      <c r="M4481" t="str">
        <f>VLOOKUP(L4481,'A-Applications'!B:D,3,FALSE)</f>
        <v>Kamstrup LogView HCW</v>
      </c>
      <c r="N4481" t="s">
        <v>53</v>
      </c>
      <c r="O4481" s="42" t="s">
        <v>54</v>
      </c>
      <c r="Q4481" t="str">
        <f>VLOOKUP(KamstrupData[[#This Row],[IdLevel123]],'B-Business Capability'!B:L,10,FALSE)</f>
        <v>Customer Service and Support</v>
      </c>
      <c r="R4481">
        <f>VLOOKUP(KamstrupData[[#This Row],[IdLevel123]],'B-Business Capability'!B:L,11,FALSE)</f>
        <v>0</v>
      </c>
      <c r="U4481" t="str">
        <f>_xlfn.CONCAT(KamstrupData[[#This Row],[CountryCode]],"_",KamstrupData[[#This Row],[Business Area]],"_",KamstrupData[[#This Row],[DepartmentTeam]])</f>
        <v>FR10_2_FR_Customer Service &amp; Support_Services</v>
      </c>
      <c r="V4481" t="str">
        <f>VLOOKUP(KamstrupData[[#This Row],[ORG_Concat]],'O-Organization'!F:H,3,FALSE)</f>
        <v>11089_FR10_2_Sales &amp; Marketing_FR_Customer Service &amp; Support_Services</v>
      </c>
    </row>
    <row r="4482" spans="4:22">
      <c r="D4482" s="28" t="s">
        <v>95</v>
      </c>
      <c r="E4482" t="str">
        <f>VLOOKUP(D4482,'B-Business Capability'!B:H,5,FALSE)</f>
        <v>Not mapped to capability</v>
      </c>
      <c r="F4482">
        <f>VLOOKUP(D4482,'B-Business Capability'!B:H,6,FALSE)</f>
        <v>0</v>
      </c>
      <c r="G4482">
        <f>VLOOKUP(D4482,'B-Business Capability'!B:H,7,FALSE)</f>
        <v>0</v>
      </c>
      <c r="I4482" t="s">
        <v>1769</v>
      </c>
      <c r="J4482" t="s">
        <v>1744</v>
      </c>
      <c r="K4482" t="s">
        <v>1770</v>
      </c>
      <c r="L4482" t="s">
        <v>173</v>
      </c>
      <c r="M4482" t="str">
        <f>VLOOKUP(L4482,'A-Applications'!B:D,3,FALSE)</f>
        <v>Check.Kamstrup (READy device check)</v>
      </c>
      <c r="N4482" t="s">
        <v>53</v>
      </c>
      <c r="O4482" s="42" t="s">
        <v>54</v>
      </c>
      <c r="Q4482" t="str">
        <f>VLOOKUP(KamstrupData[[#This Row],[IdLevel123]],'B-Business Capability'!B:L,10,FALSE)</f>
        <v>N/A</v>
      </c>
      <c r="R4482">
        <f>VLOOKUP(KamstrupData[[#This Row],[IdLevel123]],'B-Business Capability'!B:L,11,FALSE)</f>
        <v>0</v>
      </c>
      <c r="U4482" t="str">
        <f>_xlfn.CONCAT(KamstrupData[[#This Row],[CountryCode]],"_",KamstrupData[[#This Row],[Business Area]],"_",KamstrupData[[#This Row],[DepartmentTeam]])</f>
        <v>FR10_2_FR_Customer Service &amp; Support_Services</v>
      </c>
      <c r="V4482" t="str">
        <f>VLOOKUP(KamstrupData[[#This Row],[ORG_Concat]],'O-Organization'!F:H,3,FALSE)</f>
        <v>11089_FR10_2_Sales &amp; Marketing_FR_Customer Service &amp; Support_Services</v>
      </c>
    </row>
    <row r="4483" spans="4:22">
      <c r="D4483" s="28" t="s">
        <v>95</v>
      </c>
      <c r="E4483" t="str">
        <f>VLOOKUP(D4483,'B-Business Capability'!B:H,5,FALSE)</f>
        <v>Not mapped to capability</v>
      </c>
      <c r="F4483">
        <f>VLOOKUP(D4483,'B-Business Capability'!B:H,6,FALSE)</f>
        <v>0</v>
      </c>
      <c r="G4483">
        <f>VLOOKUP(D4483,'B-Business Capability'!B:H,7,FALSE)</f>
        <v>0</v>
      </c>
      <c r="I4483" t="s">
        <v>1769</v>
      </c>
      <c r="J4483" t="s">
        <v>1744</v>
      </c>
      <c r="K4483" t="s">
        <v>1770</v>
      </c>
      <c r="L4483" t="s">
        <v>52</v>
      </c>
      <c r="M4483" t="str">
        <f>VLOOKUP(L4483,'A-Applications'!B:D,3,FALSE)</f>
        <v>Microsoft Teams</v>
      </c>
      <c r="N4483" t="s">
        <v>53</v>
      </c>
      <c r="O4483" s="42" t="s">
        <v>66</v>
      </c>
      <c r="Q4483" t="str">
        <f>VLOOKUP(KamstrupData[[#This Row],[IdLevel123]],'B-Business Capability'!B:L,10,FALSE)</f>
        <v>N/A</v>
      </c>
      <c r="R4483">
        <f>VLOOKUP(KamstrupData[[#This Row],[IdLevel123]],'B-Business Capability'!B:L,11,FALSE)</f>
        <v>0</v>
      </c>
      <c r="U4483" t="str">
        <f>_xlfn.CONCAT(KamstrupData[[#This Row],[CountryCode]],"_",KamstrupData[[#This Row],[Business Area]],"_",KamstrupData[[#This Row],[DepartmentTeam]])</f>
        <v>FR10_2_FR_Customer Service &amp; Support_Services</v>
      </c>
      <c r="V4483" t="str">
        <f>VLOOKUP(KamstrupData[[#This Row],[ORG_Concat]],'O-Organization'!F:H,3,FALSE)</f>
        <v>11089_FR10_2_Sales &amp; Marketing_FR_Customer Service &amp; Support_Services</v>
      </c>
    </row>
    <row r="4484" spans="4:22">
      <c r="D4484" s="28" t="s">
        <v>95</v>
      </c>
      <c r="E4484" t="str">
        <f>VLOOKUP(D4484,'B-Business Capability'!B:H,5,FALSE)</f>
        <v>Not mapped to capability</v>
      </c>
      <c r="F4484">
        <f>VLOOKUP(D4484,'B-Business Capability'!B:H,6,FALSE)</f>
        <v>0</v>
      </c>
      <c r="G4484">
        <f>VLOOKUP(D4484,'B-Business Capability'!B:H,7,FALSE)</f>
        <v>0</v>
      </c>
      <c r="I4484" t="s">
        <v>1769</v>
      </c>
      <c r="J4484" t="s">
        <v>1744</v>
      </c>
      <c r="K4484" t="s">
        <v>1770</v>
      </c>
      <c r="L4484" t="s">
        <v>1244</v>
      </c>
      <c r="M4484" t="str">
        <f>VLOOKUP(L4484,'A-Applications'!B:D,3,FALSE)</f>
        <v>Adobe Acrobat Reader</v>
      </c>
      <c r="N4484" t="s">
        <v>53</v>
      </c>
      <c r="O4484" s="42" t="s">
        <v>54</v>
      </c>
      <c r="Q4484" t="str">
        <f>VLOOKUP(KamstrupData[[#This Row],[IdLevel123]],'B-Business Capability'!B:L,10,FALSE)</f>
        <v>N/A</v>
      </c>
      <c r="R4484">
        <f>VLOOKUP(KamstrupData[[#This Row],[IdLevel123]],'B-Business Capability'!B:L,11,FALSE)</f>
        <v>0</v>
      </c>
      <c r="U4484" t="str">
        <f>_xlfn.CONCAT(KamstrupData[[#This Row],[CountryCode]],"_",KamstrupData[[#This Row],[Business Area]],"_",KamstrupData[[#This Row],[DepartmentTeam]])</f>
        <v>FR10_2_FR_Customer Service &amp; Support_Services</v>
      </c>
      <c r="V4484" t="str">
        <f>VLOOKUP(KamstrupData[[#This Row],[ORG_Concat]],'O-Organization'!F:H,3,FALSE)</f>
        <v>11089_FR10_2_Sales &amp; Marketing_FR_Customer Service &amp; Support_Services</v>
      </c>
    </row>
    <row r="4485" spans="4:22">
      <c r="D4485" s="28" t="s">
        <v>507</v>
      </c>
      <c r="E4485" t="str">
        <f>VLOOKUP(D4485,'B-Business Capability'!B:H,5,FALSE)</f>
        <v>Product &amp; Software Development</v>
      </c>
      <c r="F4485" t="str">
        <f>VLOOKUP(D4485,'B-Business Capability'!B:H,6,FALSE)</f>
        <v>Engineering</v>
      </c>
      <c r="G4485" t="str">
        <f>VLOOKUP(D4485,'B-Business Capability'!B:H,7,FALSE)</f>
        <v>Construction &amp; Development</v>
      </c>
      <c r="I4485" t="s">
        <v>1769</v>
      </c>
      <c r="J4485" t="s">
        <v>1755</v>
      </c>
      <c r="K4485" t="s">
        <v>1756</v>
      </c>
      <c r="L4485" t="s">
        <v>620</v>
      </c>
      <c r="M4485" t="str">
        <f>VLOOKUP(L4485,'A-Applications'!B:D,3,FALSE)</f>
        <v>Git Hub</v>
      </c>
      <c r="N4485" t="s">
        <v>53</v>
      </c>
      <c r="O4485" s="42" t="s">
        <v>66</v>
      </c>
      <c r="Q4485" t="str">
        <f>VLOOKUP(KamstrupData[[#This Row],[IdLevel123]],'B-Business Capability'!B:L,10,FALSE)</f>
        <v>Idea-to-Release (I2R)</v>
      </c>
      <c r="R4485">
        <f>VLOOKUP(KamstrupData[[#This Row],[IdLevel123]],'B-Business Capability'!B:L,11,FALSE)</f>
        <v>420</v>
      </c>
      <c r="T4485" t="s">
        <v>1773</v>
      </c>
      <c r="U4485" t="str">
        <f>_xlfn.CONCAT(KamstrupData[[#This Row],[CountryCode]],"_",KamstrupData[[#This Row],[Business Area]],"_",KamstrupData[[#This Row],[DepartmentTeam]])</f>
        <v>FR10_2_FR_Digitalization_Solutions</v>
      </c>
      <c r="V4485" t="str">
        <f>VLOOKUP(KamstrupData[[#This Row],[ORG_Concat]],'O-Organization'!F:H,3,FALSE)</f>
        <v>11049_FR10_2_Digitalization_FR_Digitalization_Solutions</v>
      </c>
    </row>
    <row r="4486" spans="4:22">
      <c r="D4486" s="28" t="s">
        <v>95</v>
      </c>
      <c r="E4486" t="str">
        <f>VLOOKUP(D4486,'B-Business Capability'!B:H,5,FALSE)</f>
        <v>Not mapped to capability</v>
      </c>
      <c r="F4486">
        <f>VLOOKUP(D4486,'B-Business Capability'!B:H,6,FALSE)</f>
        <v>0</v>
      </c>
      <c r="G4486">
        <f>VLOOKUP(D4486,'B-Business Capability'!B:H,7,FALSE)</f>
        <v>0</v>
      </c>
      <c r="I4486" t="s">
        <v>1769</v>
      </c>
      <c r="J4486" t="s">
        <v>1755</v>
      </c>
      <c r="K4486" t="s">
        <v>1756</v>
      </c>
      <c r="L4486" t="s">
        <v>1764</v>
      </c>
      <c r="M4486" t="str">
        <f>VLOOKUP(L4486,'A-Applications'!B:D,3,FALSE)</f>
        <v>SUP - Export supervision</v>
      </c>
      <c r="N4486" t="s">
        <v>53</v>
      </c>
      <c r="O4486" s="42" t="s">
        <v>66</v>
      </c>
      <c r="Q4486" t="str">
        <f>VLOOKUP(KamstrupData[[#This Row],[IdLevel123]],'B-Business Capability'!B:L,10,FALSE)</f>
        <v>N/A</v>
      </c>
      <c r="R4486">
        <f>VLOOKUP(KamstrupData[[#This Row],[IdLevel123]],'B-Business Capability'!B:L,11,FALSE)</f>
        <v>0</v>
      </c>
      <c r="U4486" t="str">
        <f>_xlfn.CONCAT(KamstrupData[[#This Row],[CountryCode]],"_",KamstrupData[[#This Row],[Business Area]],"_",KamstrupData[[#This Row],[DepartmentTeam]])</f>
        <v>FR10_2_FR_Digitalization_Solutions</v>
      </c>
      <c r="V4486" t="str">
        <f>VLOOKUP(KamstrupData[[#This Row],[ORG_Concat]],'O-Organization'!F:H,3,FALSE)</f>
        <v>11049_FR10_2_Digitalization_FR_Digitalization_Solutions</v>
      </c>
    </row>
    <row r="4487" spans="4:22">
      <c r="D4487" s="28" t="s">
        <v>95</v>
      </c>
      <c r="E4487" t="str">
        <f>VLOOKUP(D4487,'B-Business Capability'!B:H,5,FALSE)</f>
        <v>Not mapped to capability</v>
      </c>
      <c r="F4487">
        <f>VLOOKUP(D4487,'B-Business Capability'!B:H,6,FALSE)</f>
        <v>0</v>
      </c>
      <c r="G4487">
        <f>VLOOKUP(D4487,'B-Business Capability'!B:H,7,FALSE)</f>
        <v>0</v>
      </c>
      <c r="I4487" t="s">
        <v>1769</v>
      </c>
      <c r="J4487" t="s">
        <v>1755</v>
      </c>
      <c r="K4487" t="s">
        <v>1756</v>
      </c>
      <c r="L4487" t="s">
        <v>56</v>
      </c>
      <c r="M4487" t="str">
        <f>VLOOKUP(L4487,'A-Applications'!B:D,3,FALSE)</f>
        <v>OneDrive</v>
      </c>
      <c r="N4487" t="s">
        <v>53</v>
      </c>
      <c r="O4487" s="42" t="s">
        <v>54</v>
      </c>
      <c r="Q4487" t="str">
        <f>VLOOKUP(KamstrupData[[#This Row],[IdLevel123]],'B-Business Capability'!B:L,10,FALSE)</f>
        <v>N/A</v>
      </c>
      <c r="R4487">
        <f>VLOOKUP(KamstrupData[[#This Row],[IdLevel123]],'B-Business Capability'!B:L,11,FALSE)</f>
        <v>0</v>
      </c>
      <c r="U4487" t="str">
        <f>_xlfn.CONCAT(KamstrupData[[#This Row],[CountryCode]],"_",KamstrupData[[#This Row],[Business Area]],"_",KamstrupData[[#This Row],[DepartmentTeam]])</f>
        <v>FR10_2_FR_Digitalization_Solutions</v>
      </c>
      <c r="V4487" t="str">
        <f>VLOOKUP(KamstrupData[[#This Row],[ORG_Concat]],'O-Organization'!F:H,3,FALSE)</f>
        <v>11049_FR10_2_Digitalization_FR_Digitalization_Solutions</v>
      </c>
    </row>
    <row r="4488" spans="4:22">
      <c r="D4488" s="28" t="s">
        <v>49</v>
      </c>
      <c r="E4488" t="str">
        <f>VLOOKUP(D4488,'B-Business Capability'!B:H,5,FALSE)</f>
        <v>All</v>
      </c>
      <c r="F4488">
        <f>VLOOKUP(D4488,'B-Business Capability'!B:H,6,FALSE)</f>
        <v>0</v>
      </c>
      <c r="G4488">
        <f>VLOOKUP(D4488,'B-Business Capability'!B:H,7,FALSE)</f>
        <v>0</v>
      </c>
      <c r="I4488" t="s">
        <v>1769</v>
      </c>
      <c r="J4488" t="s">
        <v>1755</v>
      </c>
      <c r="K4488" t="s">
        <v>1756</v>
      </c>
      <c r="L4488" t="s">
        <v>57</v>
      </c>
      <c r="M4488" t="str">
        <f>VLOOKUP(L4488,'A-Applications'!B:D,3,FALSE)</f>
        <v>Microsoft Word</v>
      </c>
      <c r="N4488" t="s">
        <v>53</v>
      </c>
      <c r="O4488" s="42" t="s">
        <v>54</v>
      </c>
      <c r="P4488" t="s">
        <v>55</v>
      </c>
      <c r="Q4488" t="str">
        <f>VLOOKUP(KamstrupData[[#This Row],[IdLevel123]],'B-Business Capability'!B:L,10,FALSE)</f>
        <v>N/A</v>
      </c>
      <c r="R4488">
        <f>VLOOKUP(KamstrupData[[#This Row],[IdLevel123]],'B-Business Capability'!B:L,11,FALSE)</f>
        <v>0</v>
      </c>
      <c r="U4488" t="str">
        <f>_xlfn.CONCAT(KamstrupData[[#This Row],[CountryCode]],"_",KamstrupData[[#This Row],[Business Area]],"_",KamstrupData[[#This Row],[DepartmentTeam]])</f>
        <v>FR10_2_FR_Digitalization_Solutions</v>
      </c>
      <c r="V4488" t="str">
        <f>VLOOKUP(KamstrupData[[#This Row],[ORG_Concat]],'O-Organization'!F:H,3,FALSE)</f>
        <v>11049_FR10_2_Digitalization_FR_Digitalization_Solutions</v>
      </c>
    </row>
    <row r="4489" spans="4:22">
      <c r="D4489" s="28" t="s">
        <v>49</v>
      </c>
      <c r="E4489" t="str">
        <f>VLOOKUP(D4489,'B-Business Capability'!B:H,5,FALSE)</f>
        <v>All</v>
      </c>
      <c r="F4489">
        <f>VLOOKUP(D4489,'B-Business Capability'!B:H,6,FALSE)</f>
        <v>0</v>
      </c>
      <c r="G4489">
        <f>VLOOKUP(D4489,'B-Business Capability'!B:H,7,FALSE)</f>
        <v>0</v>
      </c>
      <c r="I4489" t="s">
        <v>1769</v>
      </c>
      <c r="J4489" t="s">
        <v>1755</v>
      </c>
      <c r="K4489" t="s">
        <v>1756</v>
      </c>
      <c r="L4489" t="s">
        <v>58</v>
      </c>
      <c r="M4489" t="str">
        <f>VLOOKUP(L4489,'A-Applications'!B:D,3,FALSE)</f>
        <v>Microsoft Excel</v>
      </c>
      <c r="N4489" t="s">
        <v>53</v>
      </c>
      <c r="O4489" s="42" t="s">
        <v>54</v>
      </c>
      <c r="P4489" t="s">
        <v>55</v>
      </c>
      <c r="Q4489" t="str">
        <f>VLOOKUP(KamstrupData[[#This Row],[IdLevel123]],'B-Business Capability'!B:L,10,FALSE)</f>
        <v>N/A</v>
      </c>
      <c r="R4489">
        <f>VLOOKUP(KamstrupData[[#This Row],[IdLevel123]],'B-Business Capability'!B:L,11,FALSE)</f>
        <v>0</v>
      </c>
      <c r="U4489" t="str">
        <f>_xlfn.CONCAT(KamstrupData[[#This Row],[CountryCode]],"_",KamstrupData[[#This Row],[Business Area]],"_",KamstrupData[[#This Row],[DepartmentTeam]])</f>
        <v>FR10_2_FR_Digitalization_Solutions</v>
      </c>
      <c r="V4489" t="str">
        <f>VLOOKUP(KamstrupData[[#This Row],[ORG_Concat]],'O-Organization'!F:H,3,FALSE)</f>
        <v>11049_FR10_2_Digitalization_FR_Digitalization_Solutions</v>
      </c>
    </row>
    <row r="4490" spans="4:22">
      <c r="D4490" s="28" t="s">
        <v>507</v>
      </c>
      <c r="E4490" t="str">
        <f>VLOOKUP(D4490,'B-Business Capability'!B:H,5,FALSE)</f>
        <v>Product &amp; Software Development</v>
      </c>
      <c r="F4490" t="str">
        <f>VLOOKUP(D4490,'B-Business Capability'!B:H,6,FALSE)</f>
        <v>Engineering</v>
      </c>
      <c r="G4490" t="str">
        <f>VLOOKUP(D4490,'B-Business Capability'!B:H,7,FALSE)</f>
        <v>Construction &amp; Development</v>
      </c>
      <c r="I4490" t="s">
        <v>1769</v>
      </c>
      <c r="J4490" t="s">
        <v>1755</v>
      </c>
      <c r="K4490" t="s">
        <v>1756</v>
      </c>
      <c r="L4490" t="s">
        <v>530</v>
      </c>
      <c r="M4490" t="str">
        <f>VLOOKUP(L4490,'A-Applications'!B:D,3,FALSE)</f>
        <v>jetbrains toolbox</v>
      </c>
      <c r="N4490" t="s">
        <v>53</v>
      </c>
      <c r="O4490" s="42" t="s">
        <v>54</v>
      </c>
      <c r="Q4490" t="str">
        <f>VLOOKUP(KamstrupData[[#This Row],[IdLevel123]],'B-Business Capability'!B:L,10,FALSE)</f>
        <v>Idea-to-Release (I2R)</v>
      </c>
      <c r="R4490">
        <f>VLOOKUP(KamstrupData[[#This Row],[IdLevel123]],'B-Business Capability'!B:L,11,FALSE)</f>
        <v>420</v>
      </c>
      <c r="U4490" t="str">
        <f>_xlfn.CONCAT(KamstrupData[[#This Row],[CountryCode]],"_",KamstrupData[[#This Row],[Business Area]],"_",KamstrupData[[#This Row],[DepartmentTeam]])</f>
        <v>FR10_2_FR_Digitalization_Solutions</v>
      </c>
      <c r="V4490" t="str">
        <f>VLOOKUP(KamstrupData[[#This Row],[ORG_Concat]],'O-Organization'!F:H,3,FALSE)</f>
        <v>11049_FR10_2_Digitalization_FR_Digitalization_Solutions</v>
      </c>
    </row>
    <row r="4491" spans="4:22">
      <c r="D4491" s="28" t="s">
        <v>516</v>
      </c>
      <c r="E4491" t="str">
        <f>VLOOKUP(D4491,'B-Business Capability'!B:H,5,FALSE)</f>
        <v>Digital Platform and Operations</v>
      </c>
      <c r="F4491" t="str">
        <f>VLOOKUP(D4491,'B-Business Capability'!B:H,6,FALSE)</f>
        <v>Operations</v>
      </c>
      <c r="G4491">
        <f>VLOOKUP(D4491,'B-Business Capability'!B:H,7,FALSE)</f>
        <v>0</v>
      </c>
      <c r="I4491" t="s">
        <v>1769</v>
      </c>
      <c r="J4491" t="s">
        <v>1755</v>
      </c>
      <c r="K4491" t="s">
        <v>1756</v>
      </c>
      <c r="L4491" t="s">
        <v>1752</v>
      </c>
      <c r="M4491" t="str">
        <f>VLOOKUP(L4491,'A-Applications'!B:D,3,FALSE)</f>
        <v>3CX</v>
      </c>
      <c r="N4491" t="s">
        <v>53</v>
      </c>
      <c r="O4491" s="42" t="s">
        <v>54</v>
      </c>
      <c r="Q4491" t="str">
        <f>VLOOKUP(KamstrupData[[#This Row],[IdLevel123]],'B-Business Capability'!B:L,10,FALSE)</f>
        <v>N/A</v>
      </c>
      <c r="R4491">
        <f>VLOOKUP(KamstrupData[[#This Row],[IdLevel123]],'B-Business Capability'!B:L,11,FALSE)</f>
        <v>0</v>
      </c>
      <c r="U4491" t="str">
        <f>_xlfn.CONCAT(KamstrupData[[#This Row],[CountryCode]],"_",KamstrupData[[#This Row],[Business Area]],"_",KamstrupData[[#This Row],[DepartmentTeam]])</f>
        <v>FR10_2_FR_Digitalization_Solutions</v>
      </c>
      <c r="V4491" t="str">
        <f>VLOOKUP(KamstrupData[[#This Row],[ORG_Concat]],'O-Organization'!F:H,3,FALSE)</f>
        <v>11049_FR10_2_Digitalization_FR_Digitalization_Solutions</v>
      </c>
    </row>
    <row r="4492" spans="4:22">
      <c r="D4492" s="28" t="s">
        <v>516</v>
      </c>
      <c r="E4492" t="str">
        <f>VLOOKUP(D4492,'B-Business Capability'!B:H,5,FALSE)</f>
        <v>Digital Platform and Operations</v>
      </c>
      <c r="F4492" t="str">
        <f>VLOOKUP(D4492,'B-Business Capability'!B:H,6,FALSE)</f>
        <v>Operations</v>
      </c>
      <c r="G4492">
        <f>VLOOKUP(D4492,'B-Business Capability'!B:H,7,FALSE)</f>
        <v>0</v>
      </c>
      <c r="I4492" t="s">
        <v>1769</v>
      </c>
      <c r="J4492" t="s">
        <v>1755</v>
      </c>
      <c r="K4492" t="s">
        <v>1756</v>
      </c>
      <c r="L4492" t="s">
        <v>441</v>
      </c>
      <c r="M4492" t="str">
        <f>VLOOKUP(L4492,'A-Applications'!B:D,3,FALSE)</f>
        <v>7-Zip</v>
      </c>
      <c r="N4492" t="s">
        <v>53</v>
      </c>
      <c r="O4492" s="42" t="s">
        <v>66</v>
      </c>
      <c r="Q4492" t="str">
        <f>VLOOKUP(KamstrupData[[#This Row],[IdLevel123]],'B-Business Capability'!B:L,10,FALSE)</f>
        <v>N/A</v>
      </c>
      <c r="R4492">
        <f>VLOOKUP(KamstrupData[[#This Row],[IdLevel123]],'B-Business Capability'!B:L,11,FALSE)</f>
        <v>0</v>
      </c>
      <c r="U4492" t="str">
        <f>_xlfn.CONCAT(KamstrupData[[#This Row],[CountryCode]],"_",KamstrupData[[#This Row],[Business Area]],"_",KamstrupData[[#This Row],[DepartmentTeam]])</f>
        <v>FR10_2_FR_Digitalization_Solutions</v>
      </c>
      <c r="V4492" t="str">
        <f>VLOOKUP(KamstrupData[[#This Row],[ORG_Concat]],'O-Organization'!F:H,3,FALSE)</f>
        <v>11049_FR10_2_Digitalization_FR_Digitalization_Solutions</v>
      </c>
    </row>
    <row r="4493" spans="4:22">
      <c r="D4493" s="28" t="s">
        <v>516</v>
      </c>
      <c r="E4493" t="str">
        <f>VLOOKUP(D4493,'B-Business Capability'!B:H,5,FALSE)</f>
        <v>Digital Platform and Operations</v>
      </c>
      <c r="F4493" t="str">
        <f>VLOOKUP(D4493,'B-Business Capability'!B:H,6,FALSE)</f>
        <v>Operations</v>
      </c>
      <c r="G4493">
        <f>VLOOKUP(D4493,'B-Business Capability'!B:H,7,FALSE)</f>
        <v>0</v>
      </c>
      <c r="I4493" t="s">
        <v>1769</v>
      </c>
      <c r="J4493" t="s">
        <v>1755</v>
      </c>
      <c r="K4493" t="s">
        <v>1756</v>
      </c>
      <c r="L4493" t="s">
        <v>1758</v>
      </c>
      <c r="M4493" t="str">
        <f>VLOOKUP(L4493,'A-Applications'!B:D,3,FALSE)</f>
        <v>Akiflow</v>
      </c>
      <c r="N4493" t="s">
        <v>53</v>
      </c>
      <c r="O4493" s="42" t="s">
        <v>66</v>
      </c>
      <c r="Q4493" t="str">
        <f>VLOOKUP(KamstrupData[[#This Row],[IdLevel123]],'B-Business Capability'!B:L,10,FALSE)</f>
        <v>N/A</v>
      </c>
      <c r="R4493">
        <f>VLOOKUP(KamstrupData[[#This Row],[IdLevel123]],'B-Business Capability'!B:L,11,FALSE)</f>
        <v>0</v>
      </c>
      <c r="U4493" t="str">
        <f>_xlfn.CONCAT(KamstrupData[[#This Row],[CountryCode]],"_",KamstrupData[[#This Row],[Business Area]],"_",KamstrupData[[#This Row],[DepartmentTeam]])</f>
        <v>FR10_2_FR_Digitalization_Solutions</v>
      </c>
      <c r="V4493" t="str">
        <f>VLOOKUP(KamstrupData[[#This Row],[ORG_Concat]],'O-Organization'!F:H,3,FALSE)</f>
        <v>11049_FR10_2_Digitalization_FR_Digitalization_Solutions</v>
      </c>
    </row>
    <row r="4494" spans="4:22">
      <c r="D4494" s="28" t="s">
        <v>516</v>
      </c>
      <c r="E4494" t="str">
        <f>VLOOKUP(D4494,'B-Business Capability'!B:H,5,FALSE)</f>
        <v>Digital Platform and Operations</v>
      </c>
      <c r="F4494" t="str">
        <f>VLOOKUP(D4494,'B-Business Capability'!B:H,6,FALSE)</f>
        <v>Operations</v>
      </c>
      <c r="G4494">
        <f>VLOOKUP(D4494,'B-Business Capability'!B:H,7,FALSE)</f>
        <v>0</v>
      </c>
      <c r="I4494" t="s">
        <v>1769</v>
      </c>
      <c r="J4494" t="s">
        <v>1755</v>
      </c>
      <c r="K4494" t="s">
        <v>1756</v>
      </c>
      <c r="L4494" t="s">
        <v>640</v>
      </c>
      <c r="M4494" t="str">
        <f>VLOOKUP(L4494,'A-Applications'!B:D,3,FALSE)</f>
        <v>FireFox</v>
      </c>
      <c r="N4494" t="s">
        <v>53</v>
      </c>
      <c r="O4494" s="42" t="s">
        <v>54</v>
      </c>
      <c r="Q4494" t="str">
        <f>VLOOKUP(KamstrupData[[#This Row],[IdLevel123]],'B-Business Capability'!B:L,10,FALSE)</f>
        <v>N/A</v>
      </c>
      <c r="R4494">
        <f>VLOOKUP(KamstrupData[[#This Row],[IdLevel123]],'B-Business Capability'!B:L,11,FALSE)</f>
        <v>0</v>
      </c>
      <c r="U4494" t="str">
        <f>_xlfn.CONCAT(KamstrupData[[#This Row],[CountryCode]],"_",KamstrupData[[#This Row],[Business Area]],"_",KamstrupData[[#This Row],[DepartmentTeam]])</f>
        <v>FR10_2_FR_Digitalization_Solutions</v>
      </c>
      <c r="V4494" t="str">
        <f>VLOOKUP(KamstrupData[[#This Row],[ORG_Concat]],'O-Organization'!F:H,3,FALSE)</f>
        <v>11049_FR10_2_Digitalization_FR_Digitalization_Solutions</v>
      </c>
    </row>
    <row r="4495" spans="4:22">
      <c r="D4495" s="28" t="s">
        <v>516</v>
      </c>
      <c r="E4495" t="str">
        <f>VLOOKUP(D4495,'B-Business Capability'!B:H,5,FALSE)</f>
        <v>Digital Platform and Operations</v>
      </c>
      <c r="F4495" t="str">
        <f>VLOOKUP(D4495,'B-Business Capability'!B:H,6,FALSE)</f>
        <v>Operations</v>
      </c>
      <c r="G4495">
        <f>VLOOKUP(D4495,'B-Business Capability'!B:H,7,FALSE)</f>
        <v>0</v>
      </c>
      <c r="I4495" t="s">
        <v>1769</v>
      </c>
      <c r="J4495" t="s">
        <v>1755</v>
      </c>
      <c r="K4495" t="s">
        <v>1756</v>
      </c>
      <c r="L4495" t="s">
        <v>1073</v>
      </c>
      <c r="M4495" t="str">
        <f>VLOOKUP(L4495,'A-Applications'!B:D,3,FALSE)</f>
        <v>GIMP (https://www.gimp.org/)</v>
      </c>
      <c r="N4495" t="s">
        <v>53</v>
      </c>
      <c r="O4495" s="42" t="s">
        <v>54</v>
      </c>
      <c r="Q4495" t="str">
        <f>VLOOKUP(KamstrupData[[#This Row],[IdLevel123]],'B-Business Capability'!B:L,10,FALSE)</f>
        <v>N/A</v>
      </c>
      <c r="R4495">
        <f>VLOOKUP(KamstrupData[[#This Row],[IdLevel123]],'B-Business Capability'!B:L,11,FALSE)</f>
        <v>0</v>
      </c>
      <c r="U4495" t="str">
        <f>_xlfn.CONCAT(KamstrupData[[#This Row],[CountryCode]],"_",KamstrupData[[#This Row],[Business Area]],"_",KamstrupData[[#This Row],[DepartmentTeam]])</f>
        <v>FR10_2_FR_Digitalization_Solutions</v>
      </c>
      <c r="V4495" t="str">
        <f>VLOOKUP(KamstrupData[[#This Row],[ORG_Concat]],'O-Organization'!F:H,3,FALSE)</f>
        <v>11049_FR10_2_Digitalization_FR_Digitalization_Solutions</v>
      </c>
    </row>
    <row r="4496" spans="4:22">
      <c r="D4496" s="28" t="s">
        <v>516</v>
      </c>
      <c r="E4496" t="str">
        <f>VLOOKUP(D4496,'B-Business Capability'!B:H,5,FALSE)</f>
        <v>Digital Platform and Operations</v>
      </c>
      <c r="F4496" t="str">
        <f>VLOOKUP(D4496,'B-Business Capability'!B:H,6,FALSE)</f>
        <v>Operations</v>
      </c>
      <c r="G4496">
        <f>VLOOKUP(D4496,'B-Business Capability'!B:H,7,FALSE)</f>
        <v>0</v>
      </c>
      <c r="I4496" t="s">
        <v>1769</v>
      </c>
      <c r="J4496" t="s">
        <v>1755</v>
      </c>
      <c r="K4496" t="s">
        <v>1756</v>
      </c>
      <c r="L4496" t="s">
        <v>425</v>
      </c>
      <c r="M4496" t="str">
        <f>VLOOKUP(L4496,'A-Applications'!B:D,3,FALSE)</f>
        <v>Google Chrome</v>
      </c>
      <c r="N4496" t="s">
        <v>53</v>
      </c>
      <c r="O4496" s="42" t="s">
        <v>54</v>
      </c>
      <c r="Q4496" t="str">
        <f>VLOOKUP(KamstrupData[[#This Row],[IdLevel123]],'B-Business Capability'!B:L,10,FALSE)</f>
        <v>N/A</v>
      </c>
      <c r="R4496">
        <f>VLOOKUP(KamstrupData[[#This Row],[IdLevel123]],'B-Business Capability'!B:L,11,FALSE)</f>
        <v>0</v>
      </c>
      <c r="U4496" t="str">
        <f>_xlfn.CONCAT(KamstrupData[[#This Row],[CountryCode]],"_",KamstrupData[[#This Row],[Business Area]],"_",KamstrupData[[#This Row],[DepartmentTeam]])</f>
        <v>FR10_2_FR_Digitalization_Solutions</v>
      </c>
      <c r="V4496" t="str">
        <f>VLOOKUP(KamstrupData[[#This Row],[ORG_Concat]],'O-Organization'!F:H,3,FALSE)</f>
        <v>11049_FR10_2_Digitalization_FR_Digitalization_Solutions</v>
      </c>
    </row>
    <row r="4497" spans="4:22">
      <c r="D4497" s="28" t="s">
        <v>516</v>
      </c>
      <c r="E4497" t="str">
        <f>VLOOKUP(D4497,'B-Business Capability'!B:H,5,FALSE)</f>
        <v>Digital Platform and Operations</v>
      </c>
      <c r="F4497" t="str">
        <f>VLOOKUP(D4497,'B-Business Capability'!B:H,6,FALSE)</f>
        <v>Operations</v>
      </c>
      <c r="G4497">
        <f>VLOOKUP(D4497,'B-Business Capability'!B:H,7,FALSE)</f>
        <v>0</v>
      </c>
      <c r="I4497" t="s">
        <v>1769</v>
      </c>
      <c r="J4497" t="s">
        <v>1755</v>
      </c>
      <c r="K4497" t="s">
        <v>1756</v>
      </c>
      <c r="L4497" t="s">
        <v>96</v>
      </c>
      <c r="M4497" t="str">
        <f>VLOOKUP(L4497,'A-Applications'!B:D,3,FALSE)</f>
        <v>GreenShot</v>
      </c>
      <c r="N4497" t="s">
        <v>53</v>
      </c>
      <c r="O4497" s="42" t="s">
        <v>54</v>
      </c>
      <c r="Q4497" t="str">
        <f>VLOOKUP(KamstrupData[[#This Row],[IdLevel123]],'B-Business Capability'!B:L,10,FALSE)</f>
        <v>N/A</v>
      </c>
      <c r="R4497">
        <f>VLOOKUP(KamstrupData[[#This Row],[IdLevel123]],'B-Business Capability'!B:L,11,FALSE)</f>
        <v>0</v>
      </c>
      <c r="U4497" t="str">
        <f>_xlfn.CONCAT(KamstrupData[[#This Row],[CountryCode]],"_",KamstrupData[[#This Row],[Business Area]],"_",KamstrupData[[#This Row],[DepartmentTeam]])</f>
        <v>FR10_2_FR_Digitalization_Solutions</v>
      </c>
      <c r="V4497" t="str">
        <f>VLOOKUP(KamstrupData[[#This Row],[ORG_Concat]],'O-Organization'!F:H,3,FALSE)</f>
        <v>11049_FR10_2_Digitalization_FR_Digitalization_Solutions</v>
      </c>
    </row>
    <row r="4498" spans="4:22">
      <c r="D4498" s="28" t="s">
        <v>516</v>
      </c>
      <c r="E4498" t="str">
        <f>VLOOKUP(D4498,'B-Business Capability'!B:H,5,FALSE)</f>
        <v>Digital Platform and Operations</v>
      </c>
      <c r="F4498" t="str">
        <f>VLOOKUP(D4498,'B-Business Capability'!B:H,6,FALSE)</f>
        <v>Operations</v>
      </c>
      <c r="G4498">
        <f>VLOOKUP(D4498,'B-Business Capability'!B:H,7,FALSE)</f>
        <v>0</v>
      </c>
      <c r="I4498" t="s">
        <v>1769</v>
      </c>
      <c r="J4498" t="s">
        <v>1755</v>
      </c>
      <c r="K4498" t="s">
        <v>1756</v>
      </c>
      <c r="L4498" t="s">
        <v>180</v>
      </c>
      <c r="M4498" t="str">
        <f>VLOOKUP(L4498,'A-Applications'!B:D,3,FALSE)</f>
        <v>Keepass</v>
      </c>
      <c r="N4498" t="s">
        <v>53</v>
      </c>
      <c r="O4498" s="42" t="s">
        <v>66</v>
      </c>
      <c r="Q4498" t="str">
        <f>VLOOKUP(KamstrupData[[#This Row],[IdLevel123]],'B-Business Capability'!B:L,10,FALSE)</f>
        <v>N/A</v>
      </c>
      <c r="R4498">
        <f>VLOOKUP(KamstrupData[[#This Row],[IdLevel123]],'B-Business Capability'!B:L,11,FALSE)</f>
        <v>0</v>
      </c>
      <c r="U4498" t="str">
        <f>_xlfn.CONCAT(KamstrupData[[#This Row],[CountryCode]],"_",KamstrupData[[#This Row],[Business Area]],"_",KamstrupData[[#This Row],[DepartmentTeam]])</f>
        <v>FR10_2_FR_Digitalization_Solutions</v>
      </c>
      <c r="V4498" t="str">
        <f>VLOOKUP(KamstrupData[[#This Row],[ORG_Concat]],'O-Organization'!F:H,3,FALSE)</f>
        <v>11049_FR10_2_Digitalization_FR_Digitalization_Solutions</v>
      </c>
    </row>
    <row r="4499" spans="4:22">
      <c r="D4499" s="28" t="s">
        <v>516</v>
      </c>
      <c r="E4499" t="str">
        <f>VLOOKUP(D4499,'B-Business Capability'!B:H,5,FALSE)</f>
        <v>Digital Platform and Operations</v>
      </c>
      <c r="F4499" t="str">
        <f>VLOOKUP(D4499,'B-Business Capability'!B:H,6,FALSE)</f>
        <v>Operations</v>
      </c>
      <c r="G4499">
        <f>VLOOKUP(D4499,'B-Business Capability'!B:H,7,FALSE)</f>
        <v>0</v>
      </c>
      <c r="I4499" t="s">
        <v>1769</v>
      </c>
      <c r="J4499" t="s">
        <v>1755</v>
      </c>
      <c r="K4499" t="s">
        <v>1756</v>
      </c>
      <c r="L4499" t="s">
        <v>52</v>
      </c>
      <c r="M4499" t="str">
        <f>VLOOKUP(L4499,'A-Applications'!B:D,3,FALSE)</f>
        <v>Microsoft Teams</v>
      </c>
      <c r="N4499" t="s">
        <v>53</v>
      </c>
      <c r="O4499" s="42" t="s">
        <v>54</v>
      </c>
      <c r="Q4499" t="str">
        <f>VLOOKUP(KamstrupData[[#This Row],[IdLevel123]],'B-Business Capability'!B:L,10,FALSE)</f>
        <v>N/A</v>
      </c>
      <c r="R4499">
        <f>VLOOKUP(KamstrupData[[#This Row],[IdLevel123]],'B-Business Capability'!B:L,11,FALSE)</f>
        <v>0</v>
      </c>
      <c r="U4499" t="str">
        <f>_xlfn.CONCAT(KamstrupData[[#This Row],[CountryCode]],"_",KamstrupData[[#This Row],[Business Area]],"_",KamstrupData[[#This Row],[DepartmentTeam]])</f>
        <v>FR10_2_FR_Digitalization_Solutions</v>
      </c>
      <c r="V4499" t="str">
        <f>VLOOKUP(KamstrupData[[#This Row],[ORG_Concat]],'O-Organization'!F:H,3,FALSE)</f>
        <v>11049_FR10_2_Digitalization_FR_Digitalization_Solutions</v>
      </c>
    </row>
    <row r="4500" spans="4:22">
      <c r="D4500" s="28" t="s">
        <v>516</v>
      </c>
      <c r="E4500" t="str">
        <f>VLOOKUP(D4500,'B-Business Capability'!B:H,5,FALSE)</f>
        <v>Digital Platform and Operations</v>
      </c>
      <c r="F4500" t="str">
        <f>VLOOKUP(D4500,'B-Business Capability'!B:H,6,FALSE)</f>
        <v>Operations</v>
      </c>
      <c r="G4500">
        <f>VLOOKUP(D4500,'B-Business Capability'!B:H,7,FALSE)</f>
        <v>0</v>
      </c>
      <c r="I4500" t="s">
        <v>1769</v>
      </c>
      <c r="J4500" t="s">
        <v>1755</v>
      </c>
      <c r="K4500" t="s">
        <v>1756</v>
      </c>
      <c r="L4500" t="s">
        <v>56</v>
      </c>
      <c r="M4500" t="str">
        <f>VLOOKUP(L4500,'A-Applications'!B:D,3,FALSE)</f>
        <v>OneDrive</v>
      </c>
      <c r="N4500" t="s">
        <v>53</v>
      </c>
      <c r="O4500" s="42" t="s">
        <v>54</v>
      </c>
      <c r="Q4500" t="str">
        <f>VLOOKUP(KamstrupData[[#This Row],[IdLevel123]],'B-Business Capability'!B:L,10,FALSE)</f>
        <v>N/A</v>
      </c>
      <c r="R4500">
        <f>VLOOKUP(KamstrupData[[#This Row],[IdLevel123]],'B-Business Capability'!B:L,11,FALSE)</f>
        <v>0</v>
      </c>
      <c r="U4500" t="str">
        <f>_xlfn.CONCAT(KamstrupData[[#This Row],[CountryCode]],"_",KamstrupData[[#This Row],[Business Area]],"_",KamstrupData[[#This Row],[DepartmentTeam]])</f>
        <v>FR10_2_FR_Digitalization_Solutions</v>
      </c>
      <c r="V4500" t="str">
        <f>VLOOKUP(KamstrupData[[#This Row],[ORG_Concat]],'O-Organization'!F:H,3,FALSE)</f>
        <v>11049_FR10_2_Digitalization_FR_Digitalization_Solutions</v>
      </c>
    </row>
    <row r="4501" spans="4:22">
      <c r="D4501" s="28" t="s">
        <v>516</v>
      </c>
      <c r="E4501" t="str">
        <f>VLOOKUP(D4501,'B-Business Capability'!B:H,5,FALSE)</f>
        <v>Digital Platform and Operations</v>
      </c>
      <c r="F4501" t="str">
        <f>VLOOKUP(D4501,'B-Business Capability'!B:H,6,FALSE)</f>
        <v>Operations</v>
      </c>
      <c r="G4501">
        <f>VLOOKUP(D4501,'B-Business Capability'!B:H,7,FALSE)</f>
        <v>0</v>
      </c>
      <c r="I4501" t="s">
        <v>1769</v>
      </c>
      <c r="J4501" t="s">
        <v>1755</v>
      </c>
      <c r="K4501" t="s">
        <v>1756</v>
      </c>
      <c r="L4501" t="s">
        <v>1771</v>
      </c>
      <c r="M4501" t="str">
        <f>VLOOKUP(L4501,'A-Applications'!B:D,3,FALSE)</f>
        <v>Owncloud</v>
      </c>
      <c r="N4501" t="s">
        <v>53</v>
      </c>
      <c r="O4501" s="42" t="s">
        <v>54</v>
      </c>
      <c r="Q4501" t="str">
        <f>VLOOKUP(KamstrupData[[#This Row],[IdLevel123]],'B-Business Capability'!B:L,10,FALSE)</f>
        <v>N/A</v>
      </c>
      <c r="R4501">
        <f>VLOOKUP(KamstrupData[[#This Row],[IdLevel123]],'B-Business Capability'!B:L,11,FALSE)</f>
        <v>0</v>
      </c>
      <c r="U4501" t="str">
        <f>_xlfn.CONCAT(KamstrupData[[#This Row],[CountryCode]],"_",KamstrupData[[#This Row],[Business Area]],"_",KamstrupData[[#This Row],[DepartmentTeam]])</f>
        <v>FR10_2_FR_Digitalization_Solutions</v>
      </c>
      <c r="V4501" t="str">
        <f>VLOOKUP(KamstrupData[[#This Row],[ORG_Concat]],'O-Organization'!F:H,3,FALSE)</f>
        <v>11049_FR10_2_Digitalization_FR_Digitalization_Solutions</v>
      </c>
    </row>
    <row r="4502" spans="4:22">
      <c r="D4502" s="28" t="s">
        <v>516</v>
      </c>
      <c r="E4502" t="str">
        <f>VLOOKUP(D4502,'B-Business Capability'!B:H,5,FALSE)</f>
        <v>Digital Platform and Operations</v>
      </c>
      <c r="F4502" t="str">
        <f>VLOOKUP(D4502,'B-Business Capability'!B:H,6,FALSE)</f>
        <v>Operations</v>
      </c>
      <c r="G4502">
        <f>VLOOKUP(D4502,'B-Business Capability'!B:H,7,FALSE)</f>
        <v>0</v>
      </c>
      <c r="I4502" t="s">
        <v>1769</v>
      </c>
      <c r="J4502" t="s">
        <v>1755</v>
      </c>
      <c r="K4502" t="s">
        <v>1756</v>
      </c>
      <c r="L4502" t="s">
        <v>1200</v>
      </c>
      <c r="M4502" t="str">
        <f>VLOOKUP(L4502,'A-Applications'!B:D,3,FALSE)</f>
        <v>Libre Office</v>
      </c>
      <c r="N4502" t="s">
        <v>53</v>
      </c>
      <c r="O4502" s="42" t="s">
        <v>62</v>
      </c>
      <c r="Q4502" t="str">
        <f>VLOOKUP(KamstrupData[[#This Row],[IdLevel123]],'B-Business Capability'!B:L,10,FALSE)</f>
        <v>N/A</v>
      </c>
      <c r="R4502">
        <f>VLOOKUP(KamstrupData[[#This Row],[IdLevel123]],'B-Business Capability'!B:L,11,FALSE)</f>
        <v>0</v>
      </c>
      <c r="U4502" t="str">
        <f>_xlfn.CONCAT(KamstrupData[[#This Row],[CountryCode]],"_",KamstrupData[[#This Row],[Business Area]],"_",KamstrupData[[#This Row],[DepartmentTeam]])</f>
        <v>FR10_2_FR_Digitalization_Solutions</v>
      </c>
      <c r="V4502" t="str">
        <f>VLOOKUP(KamstrupData[[#This Row],[ORG_Concat]],'O-Organization'!F:H,3,FALSE)</f>
        <v>11049_FR10_2_Digitalization_FR_Digitalization_Solutions</v>
      </c>
    </row>
    <row r="4503" spans="4:22">
      <c r="D4503" s="28" t="s">
        <v>516</v>
      </c>
      <c r="E4503" t="str">
        <f>VLOOKUP(D4503,'B-Business Capability'!B:H,5,FALSE)</f>
        <v>Digital Platform and Operations</v>
      </c>
      <c r="F4503" t="str">
        <f>VLOOKUP(D4503,'B-Business Capability'!B:H,6,FALSE)</f>
        <v>Operations</v>
      </c>
      <c r="G4503">
        <f>VLOOKUP(D4503,'B-Business Capability'!B:H,7,FALSE)</f>
        <v>0</v>
      </c>
      <c r="I4503" t="s">
        <v>1769</v>
      </c>
      <c r="J4503" t="s">
        <v>1755</v>
      </c>
      <c r="K4503" t="s">
        <v>1756</v>
      </c>
      <c r="L4503" t="s">
        <v>1244</v>
      </c>
      <c r="M4503" t="str">
        <f>VLOOKUP(L4503,'A-Applications'!B:D,3,FALSE)</f>
        <v>Adobe Acrobat Reader</v>
      </c>
      <c r="N4503" t="s">
        <v>53</v>
      </c>
      <c r="O4503" s="42" t="s">
        <v>54</v>
      </c>
      <c r="Q4503" t="str">
        <f>VLOOKUP(KamstrupData[[#This Row],[IdLevel123]],'B-Business Capability'!B:L,10,FALSE)</f>
        <v>N/A</v>
      </c>
      <c r="R4503">
        <f>VLOOKUP(KamstrupData[[#This Row],[IdLevel123]],'B-Business Capability'!B:L,11,FALSE)</f>
        <v>0</v>
      </c>
      <c r="U4503" t="str">
        <f>_xlfn.CONCAT(KamstrupData[[#This Row],[CountryCode]],"_",KamstrupData[[#This Row],[Business Area]],"_",KamstrupData[[#This Row],[DepartmentTeam]])</f>
        <v>FR10_2_FR_Digitalization_Solutions</v>
      </c>
      <c r="V4503" t="str">
        <f>VLOOKUP(KamstrupData[[#This Row],[ORG_Concat]],'O-Organization'!F:H,3,FALSE)</f>
        <v>11049_FR10_2_Digitalization_FR_Digitalization_Solutions</v>
      </c>
    </row>
    <row r="4504" spans="4:22">
      <c r="D4504" s="28" t="s">
        <v>516</v>
      </c>
      <c r="E4504" t="str">
        <f>VLOOKUP(D4504,'B-Business Capability'!B:H,5,FALSE)</f>
        <v>Digital Platform and Operations</v>
      </c>
      <c r="F4504" t="str">
        <f>VLOOKUP(D4504,'B-Business Capability'!B:H,6,FALSE)</f>
        <v>Operations</v>
      </c>
      <c r="G4504">
        <f>VLOOKUP(D4504,'B-Business Capability'!B:H,7,FALSE)</f>
        <v>0</v>
      </c>
      <c r="I4504" t="s">
        <v>1769</v>
      </c>
      <c r="J4504" t="s">
        <v>1755</v>
      </c>
      <c r="K4504" t="s">
        <v>1756</v>
      </c>
      <c r="L4504" t="s">
        <v>1774</v>
      </c>
      <c r="M4504" t="str">
        <f>VLOOKUP(L4504,'A-Applications'!B:D,3,FALSE)</f>
        <v>Affinity publisher</v>
      </c>
      <c r="N4504" t="s">
        <v>53</v>
      </c>
      <c r="O4504" s="42" t="s">
        <v>54</v>
      </c>
      <c r="Q4504" t="str">
        <f>VLOOKUP(KamstrupData[[#This Row],[IdLevel123]],'B-Business Capability'!B:L,10,FALSE)</f>
        <v>N/A</v>
      </c>
      <c r="R4504">
        <f>VLOOKUP(KamstrupData[[#This Row],[IdLevel123]],'B-Business Capability'!B:L,11,FALSE)</f>
        <v>0</v>
      </c>
      <c r="U4504" t="str">
        <f>_xlfn.CONCAT(KamstrupData[[#This Row],[CountryCode]],"_",KamstrupData[[#This Row],[Business Area]],"_",KamstrupData[[#This Row],[DepartmentTeam]])</f>
        <v>FR10_2_FR_Digitalization_Solutions</v>
      </c>
      <c r="V4504" t="str">
        <f>VLOOKUP(KamstrupData[[#This Row],[ORG_Concat]],'O-Organization'!F:H,3,FALSE)</f>
        <v>11049_FR10_2_Digitalization_FR_Digitalization_Solutions</v>
      </c>
    </row>
    <row r="4505" spans="4:22">
      <c r="D4505" s="28" t="s">
        <v>516</v>
      </c>
      <c r="E4505" t="str">
        <f>VLOOKUP(D4505,'B-Business Capability'!B:H,5,FALSE)</f>
        <v>Digital Platform and Operations</v>
      </c>
      <c r="F4505" t="str">
        <f>VLOOKUP(D4505,'B-Business Capability'!B:H,6,FALSE)</f>
        <v>Operations</v>
      </c>
      <c r="G4505">
        <f>VLOOKUP(D4505,'B-Business Capability'!B:H,7,FALSE)</f>
        <v>0</v>
      </c>
      <c r="I4505" t="s">
        <v>1769</v>
      </c>
      <c r="J4505" t="s">
        <v>1755</v>
      </c>
      <c r="K4505" t="s">
        <v>1756</v>
      </c>
      <c r="L4505" t="s">
        <v>83</v>
      </c>
      <c r="M4505" t="str">
        <f>VLOOKUP(L4505,'A-Applications'!B:D,3,FALSE)</f>
        <v>Encryption Key Service (EKS)</v>
      </c>
      <c r="N4505" t="s">
        <v>53</v>
      </c>
      <c r="O4505" s="42" t="s">
        <v>54</v>
      </c>
      <c r="Q4505" t="str">
        <f>VLOOKUP(KamstrupData[[#This Row],[IdLevel123]],'B-Business Capability'!B:L,10,FALSE)</f>
        <v>N/A</v>
      </c>
      <c r="R4505">
        <f>VLOOKUP(KamstrupData[[#This Row],[IdLevel123]],'B-Business Capability'!B:L,11,FALSE)</f>
        <v>0</v>
      </c>
      <c r="U4505" t="str">
        <f>_xlfn.CONCAT(KamstrupData[[#This Row],[CountryCode]],"_",KamstrupData[[#This Row],[Business Area]],"_",KamstrupData[[#This Row],[DepartmentTeam]])</f>
        <v>FR10_2_FR_Digitalization_Solutions</v>
      </c>
      <c r="V4505" t="str">
        <f>VLOOKUP(KamstrupData[[#This Row],[ORG_Concat]],'O-Organization'!F:H,3,FALSE)</f>
        <v>11049_FR10_2_Digitalization_FR_Digitalization_Solutions</v>
      </c>
    </row>
    <row r="4506" spans="4:22">
      <c r="D4506" s="28" t="s">
        <v>516</v>
      </c>
      <c r="E4506" t="str">
        <f>VLOOKUP(D4506,'B-Business Capability'!B:H,5,FALSE)</f>
        <v>Digital Platform and Operations</v>
      </c>
      <c r="F4506" t="str">
        <f>VLOOKUP(D4506,'B-Business Capability'!B:H,6,FALSE)</f>
        <v>Operations</v>
      </c>
      <c r="G4506">
        <f>VLOOKUP(D4506,'B-Business Capability'!B:H,7,FALSE)</f>
        <v>0</v>
      </c>
      <c r="I4506" t="s">
        <v>1769</v>
      </c>
      <c r="J4506" t="s">
        <v>1755</v>
      </c>
      <c r="K4506" t="s">
        <v>1756</v>
      </c>
      <c r="L4506" t="s">
        <v>1167</v>
      </c>
      <c r="M4506" t="str">
        <f>VLOOKUP(L4506,'A-Applications'!B:D,3,FALSE)</f>
        <v>Kamstrup LogView HCW</v>
      </c>
      <c r="N4506" t="s">
        <v>53</v>
      </c>
      <c r="O4506" s="42" t="s">
        <v>54</v>
      </c>
      <c r="Q4506" t="str">
        <f>VLOOKUP(KamstrupData[[#This Row],[IdLevel123]],'B-Business Capability'!B:L,10,FALSE)</f>
        <v>N/A</v>
      </c>
      <c r="R4506">
        <f>VLOOKUP(KamstrupData[[#This Row],[IdLevel123]],'B-Business Capability'!B:L,11,FALSE)</f>
        <v>0</v>
      </c>
      <c r="U4506" t="str">
        <f>_xlfn.CONCAT(KamstrupData[[#This Row],[CountryCode]],"_",KamstrupData[[#This Row],[Business Area]],"_",KamstrupData[[#This Row],[DepartmentTeam]])</f>
        <v>FR10_2_FR_Digitalization_Solutions</v>
      </c>
      <c r="V4506" t="str">
        <f>VLOOKUP(KamstrupData[[#This Row],[ORG_Concat]],'O-Organization'!F:H,3,FALSE)</f>
        <v>11049_FR10_2_Digitalization_FR_Digitalization_Solutions</v>
      </c>
    </row>
    <row r="4507" spans="4:22">
      <c r="D4507" s="28" t="s">
        <v>516</v>
      </c>
      <c r="E4507" t="str">
        <f>VLOOKUP(D4507,'B-Business Capability'!B:H,5,FALSE)</f>
        <v>Digital Platform and Operations</v>
      </c>
      <c r="F4507" t="str">
        <f>VLOOKUP(D4507,'B-Business Capability'!B:H,6,FALSE)</f>
        <v>Operations</v>
      </c>
      <c r="G4507">
        <f>VLOOKUP(D4507,'B-Business Capability'!B:H,7,FALSE)</f>
        <v>0</v>
      </c>
      <c r="I4507" t="s">
        <v>1769</v>
      </c>
      <c r="J4507" t="s">
        <v>1755</v>
      </c>
      <c r="K4507" t="s">
        <v>1756</v>
      </c>
      <c r="L4507" t="s">
        <v>181</v>
      </c>
      <c r="M4507" t="str">
        <f>VLOOKUP(L4507,'A-Applications'!B:D,3,FALSE)</f>
        <v>Metertool HCW</v>
      </c>
      <c r="N4507" t="s">
        <v>53</v>
      </c>
      <c r="O4507" s="42" t="s">
        <v>54</v>
      </c>
      <c r="Q4507" t="str">
        <f>VLOOKUP(KamstrupData[[#This Row],[IdLevel123]],'B-Business Capability'!B:L,10,FALSE)</f>
        <v>N/A</v>
      </c>
      <c r="R4507">
        <f>VLOOKUP(KamstrupData[[#This Row],[IdLevel123]],'B-Business Capability'!B:L,11,FALSE)</f>
        <v>0</v>
      </c>
      <c r="U4507" t="str">
        <f>_xlfn.CONCAT(KamstrupData[[#This Row],[CountryCode]],"_",KamstrupData[[#This Row],[Business Area]],"_",KamstrupData[[#This Row],[DepartmentTeam]])</f>
        <v>FR10_2_FR_Digitalization_Solutions</v>
      </c>
      <c r="V4507" t="str">
        <f>VLOOKUP(KamstrupData[[#This Row],[ORG_Concat]],'O-Organization'!F:H,3,FALSE)</f>
        <v>11049_FR10_2_Digitalization_FR_Digitalization_Solutions</v>
      </c>
    </row>
    <row r="4508" spans="4:22">
      <c r="D4508" s="28" t="s">
        <v>516</v>
      </c>
      <c r="E4508" t="str">
        <f>VLOOKUP(D4508,'B-Business Capability'!B:H,5,FALSE)</f>
        <v>Digital Platform and Operations</v>
      </c>
      <c r="F4508" t="str">
        <f>VLOOKUP(D4508,'B-Business Capability'!B:H,6,FALSE)</f>
        <v>Operations</v>
      </c>
      <c r="G4508">
        <f>VLOOKUP(D4508,'B-Business Capability'!B:H,7,FALSE)</f>
        <v>0</v>
      </c>
      <c r="I4508" t="s">
        <v>1769</v>
      </c>
      <c r="J4508" t="s">
        <v>1755</v>
      </c>
      <c r="K4508" t="s">
        <v>1756</v>
      </c>
      <c r="L4508" t="s">
        <v>151</v>
      </c>
      <c r="M4508" t="str">
        <f>VLOOKUP(L4508,'A-Applications'!B:D,3,FALSE)</f>
        <v>Metertool X</v>
      </c>
      <c r="N4508" t="s">
        <v>53</v>
      </c>
      <c r="O4508" s="42" t="s">
        <v>54</v>
      </c>
      <c r="Q4508" t="str">
        <f>VLOOKUP(KamstrupData[[#This Row],[IdLevel123]],'B-Business Capability'!B:L,10,FALSE)</f>
        <v>N/A</v>
      </c>
      <c r="R4508">
        <f>VLOOKUP(KamstrupData[[#This Row],[IdLevel123]],'B-Business Capability'!B:L,11,FALSE)</f>
        <v>0</v>
      </c>
      <c r="U4508" t="str">
        <f>_xlfn.CONCAT(KamstrupData[[#This Row],[CountryCode]],"_",KamstrupData[[#This Row],[Business Area]],"_",KamstrupData[[#This Row],[DepartmentTeam]])</f>
        <v>FR10_2_FR_Digitalization_Solutions</v>
      </c>
      <c r="V4508" t="str">
        <f>VLOOKUP(KamstrupData[[#This Row],[ORG_Concat]],'O-Organization'!F:H,3,FALSE)</f>
        <v>11049_FR10_2_Digitalization_FR_Digitalization_Solutions</v>
      </c>
    </row>
    <row r="4509" spans="4:22">
      <c r="D4509" s="28" t="s">
        <v>516</v>
      </c>
      <c r="E4509" t="str">
        <f>VLOOKUP(D4509,'B-Business Capability'!B:H,5,FALSE)</f>
        <v>Digital Platform and Operations</v>
      </c>
      <c r="F4509" t="str">
        <f>VLOOKUP(D4509,'B-Business Capability'!B:H,6,FALSE)</f>
        <v>Operations</v>
      </c>
      <c r="G4509">
        <f>VLOOKUP(D4509,'B-Business Capability'!B:H,7,FALSE)</f>
        <v>0</v>
      </c>
      <c r="I4509" t="s">
        <v>1769</v>
      </c>
      <c r="J4509" t="s">
        <v>1755</v>
      </c>
      <c r="K4509" t="s">
        <v>1756</v>
      </c>
      <c r="L4509" t="s">
        <v>93</v>
      </c>
      <c r="M4509" t="str">
        <f>VLOOKUP(L4509,'A-Applications'!B:D,3,FALSE)</f>
        <v>My Kamstrup</v>
      </c>
      <c r="N4509" t="s">
        <v>53</v>
      </c>
      <c r="O4509" s="42" t="s">
        <v>54</v>
      </c>
      <c r="Q4509" t="str">
        <f>VLOOKUP(KamstrupData[[#This Row],[IdLevel123]],'B-Business Capability'!B:L,10,FALSE)</f>
        <v>N/A</v>
      </c>
      <c r="R4509">
        <f>VLOOKUP(KamstrupData[[#This Row],[IdLevel123]],'B-Business Capability'!B:L,11,FALSE)</f>
        <v>0</v>
      </c>
      <c r="U4509" t="str">
        <f>_xlfn.CONCAT(KamstrupData[[#This Row],[CountryCode]],"_",KamstrupData[[#This Row],[Business Area]],"_",KamstrupData[[#This Row],[DepartmentTeam]])</f>
        <v>FR10_2_FR_Digitalization_Solutions</v>
      </c>
      <c r="V4509" t="str">
        <f>VLOOKUP(KamstrupData[[#This Row],[ORG_Concat]],'O-Organization'!F:H,3,FALSE)</f>
        <v>11049_FR10_2_Digitalization_FR_Digitalization_Solutions</v>
      </c>
    </row>
    <row r="4510" spans="4:22">
      <c r="D4510" s="28" t="s">
        <v>516</v>
      </c>
      <c r="E4510" t="str">
        <f>VLOOKUP(D4510,'B-Business Capability'!B:H,5,FALSE)</f>
        <v>Digital Platform and Operations</v>
      </c>
      <c r="F4510" t="str">
        <f>VLOOKUP(D4510,'B-Business Capability'!B:H,6,FALSE)</f>
        <v>Operations</v>
      </c>
      <c r="G4510">
        <f>VLOOKUP(D4510,'B-Business Capability'!B:H,7,FALSE)</f>
        <v>0</v>
      </c>
      <c r="I4510" t="s">
        <v>1769</v>
      </c>
      <c r="J4510" t="s">
        <v>1755</v>
      </c>
      <c r="K4510" t="s">
        <v>1756</v>
      </c>
      <c r="L4510" t="s">
        <v>134</v>
      </c>
      <c r="M4510" t="str">
        <f>VLOOKUP(L4510,'A-Applications'!B:D,3,FALSE)</f>
        <v>READy</v>
      </c>
      <c r="N4510" t="s">
        <v>53</v>
      </c>
      <c r="O4510" s="42" t="s">
        <v>54</v>
      </c>
      <c r="Q4510" t="str">
        <f>VLOOKUP(KamstrupData[[#This Row],[IdLevel123]],'B-Business Capability'!B:L,10,FALSE)</f>
        <v>N/A</v>
      </c>
      <c r="R4510">
        <f>VLOOKUP(KamstrupData[[#This Row],[IdLevel123]],'B-Business Capability'!B:L,11,FALSE)</f>
        <v>0</v>
      </c>
      <c r="U4510" t="str">
        <f>_xlfn.CONCAT(KamstrupData[[#This Row],[CountryCode]],"_",KamstrupData[[#This Row],[Business Area]],"_",KamstrupData[[#This Row],[DepartmentTeam]])</f>
        <v>FR10_2_FR_Digitalization_Solutions</v>
      </c>
      <c r="V4510" t="str">
        <f>VLOOKUP(KamstrupData[[#This Row],[ORG_Concat]],'O-Organization'!F:H,3,FALSE)</f>
        <v>11049_FR10_2_Digitalization_FR_Digitalization_Solutions</v>
      </c>
    </row>
    <row r="4511" spans="4:22">
      <c r="D4511" s="28" t="s">
        <v>516</v>
      </c>
      <c r="E4511" t="str">
        <f>VLOOKUP(D4511,'B-Business Capability'!B:H,5,FALSE)</f>
        <v>Digital Platform and Operations</v>
      </c>
      <c r="F4511" t="str">
        <f>VLOOKUP(D4511,'B-Business Capability'!B:H,6,FALSE)</f>
        <v>Operations</v>
      </c>
      <c r="G4511">
        <f>VLOOKUP(D4511,'B-Business Capability'!B:H,7,FALSE)</f>
        <v>0</v>
      </c>
      <c r="I4511" t="s">
        <v>1769</v>
      </c>
      <c r="J4511" t="s">
        <v>1755</v>
      </c>
      <c r="K4511" t="s">
        <v>1756</v>
      </c>
      <c r="L4511" t="s">
        <v>437</v>
      </c>
      <c r="M4511" t="str">
        <f>VLOOKUP(L4511,'A-Applications'!B:D,3,FALSE)</f>
        <v>ReadyAPI</v>
      </c>
      <c r="N4511" t="s">
        <v>53</v>
      </c>
      <c r="O4511" s="42" t="s">
        <v>54</v>
      </c>
      <c r="Q4511" t="str">
        <f>VLOOKUP(KamstrupData[[#This Row],[IdLevel123]],'B-Business Capability'!B:L,10,FALSE)</f>
        <v>N/A</v>
      </c>
      <c r="R4511">
        <f>VLOOKUP(KamstrupData[[#This Row],[IdLevel123]],'B-Business Capability'!B:L,11,FALSE)</f>
        <v>0</v>
      </c>
      <c r="U4511" t="str">
        <f>_xlfn.CONCAT(KamstrupData[[#This Row],[CountryCode]],"_",KamstrupData[[#This Row],[Business Area]],"_",KamstrupData[[#This Row],[DepartmentTeam]])</f>
        <v>FR10_2_FR_Digitalization_Solutions</v>
      </c>
      <c r="V4511" t="str">
        <f>VLOOKUP(KamstrupData[[#This Row],[ORG_Concat]],'O-Organization'!F:H,3,FALSE)</f>
        <v>11049_FR10_2_Digitalization_FR_Digitalization_Solutions</v>
      </c>
    </row>
    <row r="4512" spans="4:22">
      <c r="D4512" s="28" t="s">
        <v>480</v>
      </c>
      <c r="E4512" t="str">
        <f>VLOOKUP(D4512,'B-Business Capability'!B:H,5,FALSE)</f>
        <v>Digital Management</v>
      </c>
      <c r="F4512">
        <f>VLOOKUP(D4512,'B-Business Capability'!B:H,6,FALSE)</f>
        <v>0</v>
      </c>
      <c r="G4512">
        <f>VLOOKUP(D4512,'B-Business Capability'!B:H,7,FALSE)</f>
        <v>0</v>
      </c>
      <c r="I4512" t="s">
        <v>1769</v>
      </c>
      <c r="J4512" t="s">
        <v>1755</v>
      </c>
      <c r="K4512" t="s">
        <v>1756</v>
      </c>
      <c r="L4512" t="s">
        <v>1764</v>
      </c>
      <c r="M4512" t="str">
        <f>VLOOKUP(L4512,'A-Applications'!B:D,3,FALSE)</f>
        <v>SUP - Export supervision</v>
      </c>
      <c r="N4512" t="s">
        <v>53</v>
      </c>
      <c r="O4512" s="42" t="s">
        <v>66</v>
      </c>
      <c r="Q4512" t="str">
        <f>VLOOKUP(KamstrupData[[#This Row],[IdLevel123]],'B-Business Capability'!B:L,10,FALSE)</f>
        <v>N/A</v>
      </c>
      <c r="R4512">
        <f>VLOOKUP(KamstrupData[[#This Row],[IdLevel123]],'B-Business Capability'!B:L,11,FALSE)</f>
        <v>0</v>
      </c>
      <c r="U4512" t="str">
        <f>_xlfn.CONCAT(KamstrupData[[#This Row],[CountryCode]],"_",KamstrupData[[#This Row],[Business Area]],"_",KamstrupData[[#This Row],[DepartmentTeam]])</f>
        <v>FR10_2_FR_Digitalization_Solutions</v>
      </c>
      <c r="V4512" t="str">
        <f>VLOOKUP(KamstrupData[[#This Row],[ORG_Concat]],'O-Organization'!F:H,3,FALSE)</f>
        <v>11049_FR10_2_Digitalization_FR_Digitalization_Solutions</v>
      </c>
    </row>
    <row r="4513" spans="4:22">
      <c r="D4513" s="28" t="s">
        <v>480</v>
      </c>
      <c r="E4513" t="str">
        <f>VLOOKUP(D4513,'B-Business Capability'!B:H,5,FALSE)</f>
        <v>Digital Management</v>
      </c>
      <c r="F4513">
        <f>VLOOKUP(D4513,'B-Business Capability'!B:H,6,FALSE)</f>
        <v>0</v>
      </c>
      <c r="G4513">
        <f>VLOOKUP(D4513,'B-Business Capability'!B:H,7,FALSE)</f>
        <v>0</v>
      </c>
      <c r="I4513" t="s">
        <v>1769</v>
      </c>
      <c r="J4513" t="s">
        <v>1755</v>
      </c>
      <c r="K4513" t="s">
        <v>1756</v>
      </c>
      <c r="L4513" t="s">
        <v>1775</v>
      </c>
      <c r="M4513" t="str">
        <f>VLOOKUP(L4513,'A-Applications'!B:D,3,FALSE)</f>
        <v>EMAil Server</v>
      </c>
      <c r="N4513" t="s">
        <v>53</v>
      </c>
      <c r="O4513" s="42" t="s">
        <v>54</v>
      </c>
      <c r="Q4513" t="str">
        <f>VLOOKUP(KamstrupData[[#This Row],[IdLevel123]],'B-Business Capability'!B:L,10,FALSE)</f>
        <v>N/A</v>
      </c>
      <c r="R4513">
        <f>VLOOKUP(KamstrupData[[#This Row],[IdLevel123]],'B-Business Capability'!B:L,11,FALSE)</f>
        <v>0</v>
      </c>
      <c r="U4513" t="str">
        <f>_xlfn.CONCAT(KamstrupData[[#This Row],[CountryCode]],"_",KamstrupData[[#This Row],[Business Area]],"_",KamstrupData[[#This Row],[DepartmentTeam]])</f>
        <v>FR10_2_FR_Digitalization_Solutions</v>
      </c>
      <c r="V4513" t="str">
        <f>VLOOKUP(KamstrupData[[#This Row],[ORG_Concat]],'O-Organization'!F:H,3,FALSE)</f>
        <v>11049_FR10_2_Digitalization_FR_Digitalization_Solutions</v>
      </c>
    </row>
    <row r="4514" spans="4:22">
      <c r="D4514" s="28" t="s">
        <v>480</v>
      </c>
      <c r="E4514" t="str">
        <f>VLOOKUP(D4514,'B-Business Capability'!B:H,5,FALSE)</f>
        <v>Digital Management</v>
      </c>
      <c r="F4514">
        <f>VLOOKUP(D4514,'B-Business Capability'!B:H,6,FALSE)</f>
        <v>0</v>
      </c>
      <c r="G4514">
        <f>VLOOKUP(D4514,'B-Business Capability'!B:H,7,FALSE)</f>
        <v>0</v>
      </c>
      <c r="I4514" t="s">
        <v>1769</v>
      </c>
      <c r="J4514" t="s">
        <v>1755</v>
      </c>
      <c r="K4514" t="s">
        <v>1756</v>
      </c>
      <c r="L4514" t="s">
        <v>1776</v>
      </c>
      <c r="M4514" t="str">
        <f>VLOOKUP(L4514,'A-Applications'!B:D,3,FALSE)</f>
        <v>FTP Server</v>
      </c>
      <c r="N4514" t="s">
        <v>53</v>
      </c>
      <c r="O4514" s="42" t="s">
        <v>54</v>
      </c>
      <c r="Q4514" t="str">
        <f>VLOOKUP(KamstrupData[[#This Row],[IdLevel123]],'B-Business Capability'!B:L,10,FALSE)</f>
        <v>N/A</v>
      </c>
      <c r="R4514">
        <f>VLOOKUP(KamstrupData[[#This Row],[IdLevel123]],'B-Business Capability'!B:L,11,FALSE)</f>
        <v>0</v>
      </c>
      <c r="U4514" t="str">
        <f>_xlfn.CONCAT(KamstrupData[[#This Row],[CountryCode]],"_",KamstrupData[[#This Row],[Business Area]],"_",KamstrupData[[#This Row],[DepartmentTeam]])</f>
        <v>FR10_2_FR_Digitalization_Solutions</v>
      </c>
      <c r="V4514" t="str">
        <f>VLOOKUP(KamstrupData[[#This Row],[ORG_Concat]],'O-Organization'!F:H,3,FALSE)</f>
        <v>11049_FR10_2_Digitalization_FR_Digitalization_Solutions</v>
      </c>
    </row>
    <row r="4515" spans="4:22">
      <c r="D4515" s="28" t="s">
        <v>480</v>
      </c>
      <c r="E4515" t="str">
        <f>VLOOKUP(D4515,'B-Business Capability'!B:H,5,FALSE)</f>
        <v>Digital Management</v>
      </c>
      <c r="F4515">
        <f>VLOOKUP(D4515,'B-Business Capability'!B:H,6,FALSE)</f>
        <v>0</v>
      </c>
      <c r="G4515">
        <f>VLOOKUP(D4515,'B-Business Capability'!B:H,7,FALSE)</f>
        <v>0</v>
      </c>
      <c r="I4515" t="s">
        <v>1769</v>
      </c>
      <c r="J4515" t="s">
        <v>1755</v>
      </c>
      <c r="K4515" t="s">
        <v>1756</v>
      </c>
      <c r="L4515" t="s">
        <v>1777</v>
      </c>
      <c r="M4515" t="str">
        <f>VLOOKUP(L4515,'A-Applications'!B:D,3,FALSE)</f>
        <v>Rapport - VCI_Edit</v>
      </c>
      <c r="N4515" t="s">
        <v>53</v>
      </c>
      <c r="O4515" s="42" t="s">
        <v>66</v>
      </c>
      <c r="Q4515" t="str">
        <f>VLOOKUP(KamstrupData[[#This Row],[IdLevel123]],'B-Business Capability'!B:L,10,FALSE)</f>
        <v>N/A</v>
      </c>
      <c r="R4515">
        <f>VLOOKUP(KamstrupData[[#This Row],[IdLevel123]],'B-Business Capability'!B:L,11,FALSE)</f>
        <v>0</v>
      </c>
      <c r="U4515" t="str">
        <f>_xlfn.CONCAT(KamstrupData[[#This Row],[CountryCode]],"_",KamstrupData[[#This Row],[Business Area]],"_",KamstrupData[[#This Row],[DepartmentTeam]])</f>
        <v>FR10_2_FR_Digitalization_Solutions</v>
      </c>
      <c r="V4515" t="str">
        <f>VLOOKUP(KamstrupData[[#This Row],[ORG_Concat]],'O-Organization'!F:H,3,FALSE)</f>
        <v>11049_FR10_2_Digitalization_FR_Digitalization_Solutions</v>
      </c>
    </row>
    <row r="4516" spans="4:22">
      <c r="D4516" s="28" t="s">
        <v>480</v>
      </c>
      <c r="E4516" t="str">
        <f>VLOOKUP(D4516,'B-Business Capability'!B:H,5,FALSE)</f>
        <v>Digital Management</v>
      </c>
      <c r="F4516">
        <f>VLOOKUP(D4516,'B-Business Capability'!B:H,6,FALSE)</f>
        <v>0</v>
      </c>
      <c r="G4516">
        <f>VLOOKUP(D4516,'B-Business Capability'!B:H,7,FALSE)</f>
        <v>0</v>
      </c>
      <c r="I4516" t="s">
        <v>1769</v>
      </c>
      <c r="J4516" t="s">
        <v>1755</v>
      </c>
      <c r="K4516" t="s">
        <v>1756</v>
      </c>
      <c r="L4516" t="s">
        <v>1778</v>
      </c>
      <c r="M4516" t="str">
        <f>VLOOKUP(L4516,'A-Applications'!B:D,3,FALSE)</f>
        <v>Rapport - VCI_export</v>
      </c>
      <c r="N4516" t="s">
        <v>53</v>
      </c>
      <c r="O4516" s="42" t="s">
        <v>66</v>
      </c>
      <c r="Q4516" t="str">
        <f>VLOOKUP(KamstrupData[[#This Row],[IdLevel123]],'B-Business Capability'!B:L,10,FALSE)</f>
        <v>N/A</v>
      </c>
      <c r="R4516">
        <f>VLOOKUP(KamstrupData[[#This Row],[IdLevel123]],'B-Business Capability'!B:L,11,FALSE)</f>
        <v>0</v>
      </c>
      <c r="U4516" t="str">
        <f>_xlfn.CONCAT(KamstrupData[[#This Row],[CountryCode]],"_",KamstrupData[[#This Row],[Business Area]],"_",KamstrupData[[#This Row],[DepartmentTeam]])</f>
        <v>FR10_2_FR_Digitalization_Solutions</v>
      </c>
      <c r="V4516" t="str">
        <f>VLOOKUP(KamstrupData[[#This Row],[ORG_Concat]],'O-Organization'!F:H,3,FALSE)</f>
        <v>11049_FR10_2_Digitalization_FR_Digitalization_Solutions</v>
      </c>
    </row>
    <row r="4517" spans="4:22">
      <c r="D4517" s="28" t="s">
        <v>480</v>
      </c>
      <c r="E4517" t="str">
        <f>VLOOKUP(D4517,'B-Business Capability'!B:H,5,FALSE)</f>
        <v>Digital Management</v>
      </c>
      <c r="F4517">
        <f>VLOOKUP(D4517,'B-Business Capability'!B:H,6,FALSE)</f>
        <v>0</v>
      </c>
      <c r="G4517">
        <f>VLOOKUP(D4517,'B-Business Capability'!B:H,7,FALSE)</f>
        <v>0</v>
      </c>
      <c r="I4517" t="s">
        <v>1769</v>
      </c>
      <c r="J4517" t="s">
        <v>1755</v>
      </c>
      <c r="K4517" t="s">
        <v>1756</v>
      </c>
      <c r="L4517" t="s">
        <v>1779</v>
      </c>
      <c r="M4517" t="str">
        <f>VLOOKUP(L4517,'A-Applications'!B:D,3,FALSE)</f>
        <v>Rapport - VCI_import</v>
      </c>
      <c r="N4517" t="s">
        <v>53</v>
      </c>
      <c r="O4517" s="42" t="s">
        <v>66</v>
      </c>
      <c r="Q4517" t="str">
        <f>VLOOKUP(KamstrupData[[#This Row],[IdLevel123]],'B-Business Capability'!B:L,10,FALSE)</f>
        <v>N/A</v>
      </c>
      <c r="R4517">
        <f>VLOOKUP(KamstrupData[[#This Row],[IdLevel123]],'B-Business Capability'!B:L,11,FALSE)</f>
        <v>0</v>
      </c>
      <c r="U4517" t="str">
        <f>_xlfn.CONCAT(KamstrupData[[#This Row],[CountryCode]],"_",KamstrupData[[#This Row],[Business Area]],"_",KamstrupData[[#This Row],[DepartmentTeam]])</f>
        <v>FR10_2_FR_Digitalization_Solutions</v>
      </c>
      <c r="V4517" t="str">
        <f>VLOOKUP(KamstrupData[[#This Row],[ORG_Concat]],'O-Organization'!F:H,3,FALSE)</f>
        <v>11049_FR10_2_Digitalization_FR_Digitalization_Solutions</v>
      </c>
    </row>
    <row r="4518" spans="4:22">
      <c r="D4518" s="28" t="s">
        <v>480</v>
      </c>
      <c r="E4518" t="str">
        <f>VLOOKUP(D4518,'B-Business Capability'!B:H,5,FALSE)</f>
        <v>Digital Management</v>
      </c>
      <c r="F4518">
        <f>VLOOKUP(D4518,'B-Business Capability'!B:H,6,FALSE)</f>
        <v>0</v>
      </c>
      <c r="G4518">
        <f>VLOOKUP(D4518,'B-Business Capability'!B:H,7,FALSE)</f>
        <v>0</v>
      </c>
      <c r="I4518" t="s">
        <v>1769</v>
      </c>
      <c r="J4518" t="s">
        <v>1755</v>
      </c>
      <c r="K4518" t="s">
        <v>1756</v>
      </c>
      <c r="L4518" t="s">
        <v>1780</v>
      </c>
      <c r="M4518" t="str">
        <f>VLOOKUP(L4518,'A-Applications'!B:D,3,FALSE)</f>
        <v>Rapport - VCI_Job_certif</v>
      </c>
      <c r="N4518" t="s">
        <v>53</v>
      </c>
      <c r="O4518" s="42" t="s">
        <v>66</v>
      </c>
      <c r="Q4518" t="str">
        <f>VLOOKUP(KamstrupData[[#This Row],[IdLevel123]],'B-Business Capability'!B:L,10,FALSE)</f>
        <v>N/A</v>
      </c>
      <c r="R4518">
        <f>VLOOKUP(KamstrupData[[#This Row],[IdLevel123]],'B-Business Capability'!B:L,11,FALSE)</f>
        <v>0</v>
      </c>
      <c r="U4518" t="str">
        <f>_xlfn.CONCAT(KamstrupData[[#This Row],[CountryCode]],"_",KamstrupData[[#This Row],[Business Area]],"_",KamstrupData[[#This Row],[DepartmentTeam]])</f>
        <v>FR10_2_FR_Digitalization_Solutions</v>
      </c>
      <c r="V4518" t="str">
        <f>VLOOKUP(KamstrupData[[#This Row],[ORG_Concat]],'O-Organization'!F:H,3,FALSE)</f>
        <v>11049_FR10_2_Digitalization_FR_Digitalization_Solutions</v>
      </c>
    </row>
    <row r="4519" spans="4:22">
      <c r="D4519" s="28" t="s">
        <v>480</v>
      </c>
      <c r="E4519" t="str">
        <f>VLOOKUP(D4519,'B-Business Capability'!B:H,5,FALSE)</f>
        <v>Digital Management</v>
      </c>
      <c r="F4519">
        <f>VLOOKUP(D4519,'B-Business Capability'!B:H,6,FALSE)</f>
        <v>0</v>
      </c>
      <c r="G4519">
        <f>VLOOKUP(D4519,'B-Business Capability'!B:H,7,FALSE)</f>
        <v>0</v>
      </c>
      <c r="I4519" t="s">
        <v>1769</v>
      </c>
      <c r="J4519" t="s">
        <v>1755</v>
      </c>
      <c r="K4519" t="s">
        <v>1756</v>
      </c>
      <c r="L4519" t="s">
        <v>1781</v>
      </c>
      <c r="M4519" t="str">
        <f>VLOOKUP(L4519,'A-Applications'!B:D,3,FALSE)</f>
        <v>Rapport - Windev HFSQL Center</v>
      </c>
      <c r="N4519" t="s">
        <v>53</v>
      </c>
      <c r="O4519" s="42" t="s">
        <v>66</v>
      </c>
      <c r="Q4519" t="str">
        <f>VLOOKUP(KamstrupData[[#This Row],[IdLevel123]],'B-Business Capability'!B:L,10,FALSE)</f>
        <v>N/A</v>
      </c>
      <c r="R4519">
        <f>VLOOKUP(KamstrupData[[#This Row],[IdLevel123]],'B-Business Capability'!B:L,11,FALSE)</f>
        <v>0</v>
      </c>
      <c r="U4519" t="str">
        <f>_xlfn.CONCAT(KamstrupData[[#This Row],[CountryCode]],"_",KamstrupData[[#This Row],[Business Area]],"_",KamstrupData[[#This Row],[DepartmentTeam]])</f>
        <v>FR10_2_FR_Digitalization_Solutions</v>
      </c>
      <c r="V4519" t="str">
        <f>VLOOKUP(KamstrupData[[#This Row],[ORG_Concat]],'O-Organization'!F:H,3,FALSE)</f>
        <v>11049_FR10_2_Digitalization_FR_Digitalization_Solutions</v>
      </c>
    </row>
    <row r="4520" spans="4:22">
      <c r="D4520" s="28" t="s">
        <v>480</v>
      </c>
      <c r="E4520" t="str">
        <f>VLOOKUP(D4520,'B-Business Capability'!B:H,5,FALSE)</f>
        <v>Digital Management</v>
      </c>
      <c r="F4520">
        <f>VLOOKUP(D4520,'B-Business Capability'!B:H,6,FALSE)</f>
        <v>0</v>
      </c>
      <c r="G4520">
        <f>VLOOKUP(D4520,'B-Business Capability'!B:H,7,FALSE)</f>
        <v>0</v>
      </c>
      <c r="I4520" t="s">
        <v>1769</v>
      </c>
      <c r="J4520" t="s">
        <v>1755</v>
      </c>
      <c r="K4520" t="s">
        <v>1756</v>
      </c>
      <c r="L4520" t="s">
        <v>1782</v>
      </c>
      <c r="M4520" t="str">
        <f>VLOOKUP(L4520,'A-Applications'!B:D,3,FALSE)</f>
        <v>Scheduler</v>
      </c>
      <c r="N4520" t="s">
        <v>53</v>
      </c>
      <c r="O4520" s="42" t="s">
        <v>54</v>
      </c>
      <c r="Q4520" t="str">
        <f>VLOOKUP(KamstrupData[[#This Row],[IdLevel123]],'B-Business Capability'!B:L,10,FALSE)</f>
        <v>N/A</v>
      </c>
      <c r="R4520">
        <f>VLOOKUP(KamstrupData[[#This Row],[IdLevel123]],'B-Business Capability'!B:L,11,FALSE)</f>
        <v>0</v>
      </c>
      <c r="U4520" t="str">
        <f>_xlfn.CONCAT(KamstrupData[[#This Row],[CountryCode]],"_",KamstrupData[[#This Row],[Business Area]],"_",KamstrupData[[#This Row],[DepartmentTeam]])</f>
        <v>FR10_2_FR_Digitalization_Solutions</v>
      </c>
      <c r="V4520" t="str">
        <f>VLOOKUP(KamstrupData[[#This Row],[ORG_Concat]],'O-Organization'!F:H,3,FALSE)</f>
        <v>11049_FR10_2_Digitalization_FR_Digitalization_Solutions</v>
      </c>
    </row>
    <row r="4521" spans="4:22">
      <c r="D4521" s="28" t="s">
        <v>480</v>
      </c>
      <c r="E4521" t="str">
        <f>VLOOKUP(D4521,'B-Business Capability'!B:H,5,FALSE)</f>
        <v>Digital Management</v>
      </c>
      <c r="F4521">
        <f>VLOOKUP(D4521,'B-Business Capability'!B:H,6,FALSE)</f>
        <v>0</v>
      </c>
      <c r="G4521">
        <f>VLOOKUP(D4521,'B-Business Capability'!B:H,7,FALSE)</f>
        <v>0</v>
      </c>
      <c r="I4521" t="s">
        <v>1769</v>
      </c>
      <c r="J4521" t="s">
        <v>1755</v>
      </c>
      <c r="K4521" t="s">
        <v>1756</v>
      </c>
      <c r="L4521" t="s">
        <v>1783</v>
      </c>
      <c r="M4521" t="str">
        <f>VLOOKUP(L4521,'A-Applications'!B:D,3,FALSE)</f>
        <v>Server Time</v>
      </c>
      <c r="N4521" t="s">
        <v>53</v>
      </c>
      <c r="O4521" s="42" t="s">
        <v>54</v>
      </c>
      <c r="Q4521" t="str">
        <f>VLOOKUP(KamstrupData[[#This Row],[IdLevel123]],'B-Business Capability'!B:L,10,FALSE)</f>
        <v>N/A</v>
      </c>
      <c r="R4521">
        <f>VLOOKUP(KamstrupData[[#This Row],[IdLevel123]],'B-Business Capability'!B:L,11,FALSE)</f>
        <v>0</v>
      </c>
      <c r="U4521" t="str">
        <f>_xlfn.CONCAT(KamstrupData[[#This Row],[CountryCode]],"_",KamstrupData[[#This Row],[Business Area]],"_",KamstrupData[[#This Row],[DepartmentTeam]])</f>
        <v>FR10_2_FR_Digitalization_Solutions</v>
      </c>
      <c r="V4521" t="str">
        <f>VLOOKUP(KamstrupData[[#This Row],[ORG_Concat]],'O-Organization'!F:H,3,FALSE)</f>
        <v>11049_FR10_2_Digitalization_FR_Digitalization_Solutions</v>
      </c>
    </row>
    <row r="4522" spans="4:22">
      <c r="D4522" s="28" t="s">
        <v>480</v>
      </c>
      <c r="E4522" t="str">
        <f>VLOOKUP(D4522,'B-Business Capability'!B:H,5,FALSE)</f>
        <v>Digital Management</v>
      </c>
      <c r="F4522">
        <f>VLOOKUP(D4522,'B-Business Capability'!B:H,6,FALSE)</f>
        <v>0</v>
      </c>
      <c r="G4522">
        <f>VLOOKUP(D4522,'B-Business Capability'!B:H,7,FALSE)</f>
        <v>0</v>
      </c>
      <c r="I4522" t="s">
        <v>1769</v>
      </c>
      <c r="J4522" t="s">
        <v>1755</v>
      </c>
      <c r="K4522" t="s">
        <v>1756</v>
      </c>
      <c r="L4522" t="s">
        <v>1784</v>
      </c>
      <c r="M4522" t="str">
        <f>VLOOKUP(L4522,'A-Applications'!B:D,3,FALSE)</f>
        <v>SQL Batch Server</v>
      </c>
      <c r="N4522" t="s">
        <v>53</v>
      </c>
      <c r="O4522" s="42" t="s">
        <v>54</v>
      </c>
      <c r="Q4522" t="str">
        <f>VLOOKUP(KamstrupData[[#This Row],[IdLevel123]],'B-Business Capability'!B:L,10,FALSE)</f>
        <v>N/A</v>
      </c>
      <c r="R4522">
        <f>VLOOKUP(KamstrupData[[#This Row],[IdLevel123]],'B-Business Capability'!B:L,11,FALSE)</f>
        <v>0</v>
      </c>
      <c r="U4522" t="str">
        <f>_xlfn.CONCAT(KamstrupData[[#This Row],[CountryCode]],"_",KamstrupData[[#This Row],[Business Area]],"_",KamstrupData[[#This Row],[DepartmentTeam]])</f>
        <v>FR10_2_FR_Digitalization_Solutions</v>
      </c>
      <c r="V4522" t="str">
        <f>VLOOKUP(KamstrupData[[#This Row],[ORG_Concat]],'O-Organization'!F:H,3,FALSE)</f>
        <v>11049_FR10_2_Digitalization_FR_Digitalization_Solutions</v>
      </c>
    </row>
    <row r="4523" spans="4:22">
      <c r="D4523" s="28" t="s">
        <v>480</v>
      </c>
      <c r="E4523" t="str">
        <f>VLOOKUP(D4523,'B-Business Capability'!B:H,5,FALSE)</f>
        <v>Digital Management</v>
      </c>
      <c r="F4523">
        <f>VLOOKUP(D4523,'B-Business Capability'!B:H,6,FALSE)</f>
        <v>0</v>
      </c>
      <c r="G4523">
        <f>VLOOKUP(D4523,'B-Business Capability'!B:H,7,FALSE)</f>
        <v>0</v>
      </c>
      <c r="I4523" t="s">
        <v>1769</v>
      </c>
      <c r="J4523" t="s">
        <v>1755</v>
      </c>
      <c r="K4523" t="s">
        <v>1756</v>
      </c>
      <c r="L4523" t="s">
        <v>1785</v>
      </c>
      <c r="M4523" t="str">
        <f>VLOOKUP(L4523,'A-Applications'!B:D,3,FALSE)</f>
        <v>SUP - Console UDP</v>
      </c>
      <c r="N4523" t="s">
        <v>53</v>
      </c>
      <c r="O4523" s="42" t="s">
        <v>66</v>
      </c>
      <c r="Q4523" t="str">
        <f>VLOOKUP(KamstrupData[[#This Row],[IdLevel123]],'B-Business Capability'!B:L,10,FALSE)</f>
        <v>N/A</v>
      </c>
      <c r="R4523">
        <f>VLOOKUP(KamstrupData[[#This Row],[IdLevel123]],'B-Business Capability'!B:L,11,FALSE)</f>
        <v>0</v>
      </c>
      <c r="U4523" t="str">
        <f>_xlfn.CONCAT(KamstrupData[[#This Row],[CountryCode]],"_",KamstrupData[[#This Row],[Business Area]],"_",KamstrupData[[#This Row],[DepartmentTeam]])</f>
        <v>FR10_2_FR_Digitalization_Solutions</v>
      </c>
      <c r="V4523" t="str">
        <f>VLOOKUP(KamstrupData[[#This Row],[ORG_Concat]],'O-Organization'!F:H,3,FALSE)</f>
        <v>11049_FR10_2_Digitalization_FR_Digitalization_Solutions</v>
      </c>
    </row>
    <row r="4524" spans="4:22">
      <c r="D4524" s="28" t="s">
        <v>480</v>
      </c>
      <c r="E4524" t="str">
        <f>VLOOKUP(D4524,'B-Business Capability'!B:H,5,FALSE)</f>
        <v>Digital Management</v>
      </c>
      <c r="F4524">
        <f>VLOOKUP(D4524,'B-Business Capability'!B:H,6,FALSE)</f>
        <v>0</v>
      </c>
      <c r="G4524">
        <f>VLOOKUP(D4524,'B-Business Capability'!B:H,7,FALSE)</f>
        <v>0</v>
      </c>
      <c r="I4524" t="s">
        <v>1769</v>
      </c>
      <c r="J4524" t="s">
        <v>1755</v>
      </c>
      <c r="K4524" t="s">
        <v>1756</v>
      </c>
      <c r="L4524" t="s">
        <v>1786</v>
      </c>
      <c r="M4524" t="str">
        <f>VLOOKUP(L4524,'A-Applications'!B:D,3,FALSE)</f>
        <v>SUP - Dispatcher 2004</v>
      </c>
      <c r="N4524" t="s">
        <v>53</v>
      </c>
      <c r="O4524" s="42" t="s">
        <v>66</v>
      </c>
      <c r="Q4524" t="str">
        <f>VLOOKUP(KamstrupData[[#This Row],[IdLevel123]],'B-Business Capability'!B:L,10,FALSE)</f>
        <v>N/A</v>
      </c>
      <c r="R4524">
        <f>VLOOKUP(KamstrupData[[#This Row],[IdLevel123]],'B-Business Capability'!B:L,11,FALSE)</f>
        <v>0</v>
      </c>
      <c r="U4524" t="str">
        <f>_xlfn.CONCAT(KamstrupData[[#This Row],[CountryCode]],"_",KamstrupData[[#This Row],[Business Area]],"_",KamstrupData[[#This Row],[DepartmentTeam]])</f>
        <v>FR10_2_FR_Digitalization_Solutions</v>
      </c>
      <c r="V4524" t="str">
        <f>VLOOKUP(KamstrupData[[#This Row],[ORG_Concat]],'O-Organization'!F:H,3,FALSE)</f>
        <v>11049_FR10_2_Digitalization_FR_Digitalization_Solutions</v>
      </c>
    </row>
    <row r="4525" spans="4:22">
      <c r="D4525" s="28" t="s">
        <v>480</v>
      </c>
      <c r="E4525" t="str">
        <f>VLOOKUP(D4525,'B-Business Capability'!B:H,5,FALSE)</f>
        <v>Digital Management</v>
      </c>
      <c r="F4525">
        <f>VLOOKUP(D4525,'B-Business Capability'!B:H,6,FALSE)</f>
        <v>0</v>
      </c>
      <c r="G4525">
        <f>VLOOKUP(D4525,'B-Business Capability'!B:H,7,FALSE)</f>
        <v>0</v>
      </c>
      <c r="I4525" t="s">
        <v>1769</v>
      </c>
      <c r="J4525" t="s">
        <v>1755</v>
      </c>
      <c r="K4525" t="s">
        <v>1756</v>
      </c>
      <c r="L4525" t="s">
        <v>1787</v>
      </c>
      <c r="M4525" t="str">
        <f>VLOOKUP(L4525,'A-Applications'!B:D,3,FALSE)</f>
        <v>SUP - Dispatcher 2010</v>
      </c>
      <c r="N4525" t="s">
        <v>53</v>
      </c>
      <c r="O4525" s="42" t="s">
        <v>66</v>
      </c>
      <c r="Q4525" t="str">
        <f>VLOOKUP(KamstrupData[[#This Row],[IdLevel123]],'B-Business Capability'!B:L,10,FALSE)</f>
        <v>N/A</v>
      </c>
      <c r="R4525">
        <f>VLOOKUP(KamstrupData[[#This Row],[IdLevel123]],'B-Business Capability'!B:L,11,FALSE)</f>
        <v>0</v>
      </c>
      <c r="U4525" t="str">
        <f>_xlfn.CONCAT(KamstrupData[[#This Row],[CountryCode]],"_",KamstrupData[[#This Row],[Business Area]],"_",KamstrupData[[#This Row],[DepartmentTeam]])</f>
        <v>FR10_2_FR_Digitalization_Solutions</v>
      </c>
      <c r="V4525" t="str">
        <f>VLOOKUP(KamstrupData[[#This Row],[ORG_Concat]],'O-Organization'!F:H,3,FALSE)</f>
        <v>11049_FR10_2_Digitalization_FR_Digitalization_Solutions</v>
      </c>
    </row>
    <row r="4526" spans="4:22">
      <c r="D4526" s="28" t="s">
        <v>480</v>
      </c>
      <c r="E4526" t="str">
        <f>VLOOKUP(D4526,'B-Business Capability'!B:H,5,FALSE)</f>
        <v>Digital Management</v>
      </c>
      <c r="F4526">
        <f>VLOOKUP(D4526,'B-Business Capability'!B:H,6,FALSE)</f>
        <v>0</v>
      </c>
      <c r="G4526">
        <f>VLOOKUP(D4526,'B-Business Capability'!B:H,7,FALSE)</f>
        <v>0</v>
      </c>
      <c r="I4526" t="s">
        <v>1769</v>
      </c>
      <c r="J4526" t="s">
        <v>1755</v>
      </c>
      <c r="K4526" t="s">
        <v>1756</v>
      </c>
      <c r="L4526" t="s">
        <v>1788</v>
      </c>
      <c r="M4526" t="str">
        <f>VLOOKUP(L4526,'A-Applications'!B:D,3,FALSE)</f>
        <v>SUP - Dispatcher 2010 New</v>
      </c>
      <c r="N4526" t="s">
        <v>53</v>
      </c>
      <c r="O4526" s="42" t="s">
        <v>66</v>
      </c>
      <c r="Q4526" t="str">
        <f>VLOOKUP(KamstrupData[[#This Row],[IdLevel123]],'B-Business Capability'!B:L,10,FALSE)</f>
        <v>N/A</v>
      </c>
      <c r="R4526">
        <f>VLOOKUP(KamstrupData[[#This Row],[IdLevel123]],'B-Business Capability'!B:L,11,FALSE)</f>
        <v>0</v>
      </c>
      <c r="U4526" t="str">
        <f>_xlfn.CONCAT(KamstrupData[[#This Row],[CountryCode]],"_",KamstrupData[[#This Row],[Business Area]],"_",KamstrupData[[#This Row],[DepartmentTeam]])</f>
        <v>FR10_2_FR_Digitalization_Solutions</v>
      </c>
      <c r="V4526" t="str">
        <f>VLOOKUP(KamstrupData[[#This Row],[ORG_Concat]],'O-Organization'!F:H,3,FALSE)</f>
        <v>11049_FR10_2_Digitalization_FR_Digitalization_Solutions</v>
      </c>
    </row>
    <row r="4527" spans="4:22">
      <c r="D4527" s="28" t="s">
        <v>480</v>
      </c>
      <c r="E4527" t="str">
        <f>VLOOKUP(D4527,'B-Business Capability'!B:H,5,FALSE)</f>
        <v>Digital Management</v>
      </c>
      <c r="F4527">
        <f>VLOOKUP(D4527,'B-Business Capability'!B:H,6,FALSE)</f>
        <v>0</v>
      </c>
      <c r="G4527">
        <f>VLOOKUP(D4527,'B-Business Capability'!B:H,7,FALSE)</f>
        <v>0</v>
      </c>
      <c r="I4527" t="s">
        <v>1769</v>
      </c>
      <c r="J4527" t="s">
        <v>1755</v>
      </c>
      <c r="K4527" t="s">
        <v>1756</v>
      </c>
      <c r="L4527" t="s">
        <v>1789</v>
      </c>
      <c r="M4527" t="str">
        <f>VLOOKUP(L4527,'A-Applications'!B:D,3,FALSE)</f>
        <v>SUP - ServIp</v>
      </c>
      <c r="N4527" t="s">
        <v>53</v>
      </c>
      <c r="O4527" s="42" t="s">
        <v>66</v>
      </c>
      <c r="Q4527" t="str">
        <f>VLOOKUP(KamstrupData[[#This Row],[IdLevel123]],'B-Business Capability'!B:L,10,FALSE)</f>
        <v>N/A</v>
      </c>
      <c r="R4527">
        <f>VLOOKUP(KamstrupData[[#This Row],[IdLevel123]],'B-Business Capability'!B:L,11,FALSE)</f>
        <v>0</v>
      </c>
      <c r="U4527" t="str">
        <f>_xlfn.CONCAT(KamstrupData[[#This Row],[CountryCode]],"_",KamstrupData[[#This Row],[Business Area]],"_",KamstrupData[[#This Row],[DepartmentTeam]])</f>
        <v>FR10_2_FR_Digitalization_Solutions</v>
      </c>
      <c r="V4527" t="str">
        <f>VLOOKUP(KamstrupData[[#This Row],[ORG_Concat]],'O-Organization'!F:H,3,FALSE)</f>
        <v>11049_FR10_2_Digitalization_FR_Digitalization_Solutions</v>
      </c>
    </row>
    <row r="4528" spans="4:22">
      <c r="D4528" s="28" t="s">
        <v>480</v>
      </c>
      <c r="E4528" t="str">
        <f>VLOOKUP(D4528,'B-Business Capability'!B:H,5,FALSE)</f>
        <v>Digital Management</v>
      </c>
      <c r="F4528">
        <f>VLOOKUP(D4528,'B-Business Capability'!B:H,6,FALSE)</f>
        <v>0</v>
      </c>
      <c r="G4528">
        <f>VLOOKUP(D4528,'B-Business Capability'!B:H,7,FALSE)</f>
        <v>0</v>
      </c>
      <c r="I4528" t="s">
        <v>1769</v>
      </c>
      <c r="J4528" t="s">
        <v>1755</v>
      </c>
      <c r="K4528" t="s">
        <v>1756</v>
      </c>
      <c r="L4528" t="s">
        <v>1790</v>
      </c>
      <c r="M4528" t="str">
        <f>VLOOKUP(L4528,'A-Applications'!B:D,3,FALSE)</f>
        <v>SUP - UDP Server</v>
      </c>
      <c r="N4528" t="s">
        <v>53</v>
      </c>
      <c r="O4528" s="42" t="s">
        <v>66</v>
      </c>
      <c r="Q4528" t="str">
        <f>VLOOKUP(KamstrupData[[#This Row],[IdLevel123]],'B-Business Capability'!B:L,10,FALSE)</f>
        <v>N/A</v>
      </c>
      <c r="R4528">
        <f>VLOOKUP(KamstrupData[[#This Row],[IdLevel123]],'B-Business Capability'!B:L,11,FALSE)</f>
        <v>0</v>
      </c>
      <c r="U4528" t="str">
        <f>_xlfn.CONCAT(KamstrupData[[#This Row],[CountryCode]],"_",KamstrupData[[#This Row],[Business Area]],"_",KamstrupData[[#This Row],[DepartmentTeam]])</f>
        <v>FR10_2_FR_Digitalization_Solutions</v>
      </c>
      <c r="V4528" t="str">
        <f>VLOOKUP(KamstrupData[[#This Row],[ORG_Concat]],'O-Organization'!F:H,3,FALSE)</f>
        <v>11049_FR10_2_Digitalization_FR_Digitalization_Solutions</v>
      </c>
    </row>
    <row r="4529" spans="4:22">
      <c r="D4529" s="28" t="s">
        <v>480</v>
      </c>
      <c r="E4529" t="str">
        <f>VLOOKUP(D4529,'B-Business Capability'!B:H,5,FALSE)</f>
        <v>Digital Management</v>
      </c>
      <c r="F4529">
        <f>VLOOKUP(D4529,'B-Business Capability'!B:H,6,FALSE)</f>
        <v>0</v>
      </c>
      <c r="G4529">
        <f>VLOOKUP(D4529,'B-Business Capability'!B:H,7,FALSE)</f>
        <v>0</v>
      </c>
      <c r="I4529" t="s">
        <v>1769</v>
      </c>
      <c r="J4529" t="s">
        <v>1755</v>
      </c>
      <c r="K4529" t="s">
        <v>1756</v>
      </c>
      <c r="L4529" t="s">
        <v>1791</v>
      </c>
      <c r="M4529" t="str">
        <f>VLOOKUP(L4529,'A-Applications'!B:D,3,FALSE)</f>
        <v>Syslog Server</v>
      </c>
      <c r="N4529" t="s">
        <v>53</v>
      </c>
      <c r="O4529" s="42" t="s">
        <v>54</v>
      </c>
      <c r="Q4529" t="str">
        <f>VLOOKUP(KamstrupData[[#This Row],[IdLevel123]],'B-Business Capability'!B:L,10,FALSE)</f>
        <v>N/A</v>
      </c>
      <c r="R4529">
        <f>VLOOKUP(KamstrupData[[#This Row],[IdLevel123]],'B-Business Capability'!B:L,11,FALSE)</f>
        <v>0</v>
      </c>
      <c r="U4529" t="str">
        <f>_xlfn.CONCAT(KamstrupData[[#This Row],[CountryCode]],"_",KamstrupData[[#This Row],[Business Area]],"_",KamstrupData[[#This Row],[DepartmentTeam]])</f>
        <v>FR10_2_FR_Digitalization_Solutions</v>
      </c>
      <c r="V4529" t="str">
        <f>VLOOKUP(KamstrupData[[#This Row],[ORG_Concat]],'O-Organization'!F:H,3,FALSE)</f>
        <v>11049_FR10_2_Digitalization_FR_Digitalization_Solutions</v>
      </c>
    </row>
    <row r="4530" spans="4:22">
      <c r="D4530" s="28" t="s">
        <v>516</v>
      </c>
      <c r="E4530" t="str">
        <f>VLOOKUP(D4530,'B-Business Capability'!B:H,5,FALSE)</f>
        <v>Digital Platform and Operations</v>
      </c>
      <c r="F4530" t="str">
        <f>VLOOKUP(D4530,'B-Business Capability'!B:H,6,FALSE)</f>
        <v>Operations</v>
      </c>
      <c r="G4530">
        <f>VLOOKUP(D4530,'B-Business Capability'!B:H,7,FALSE)</f>
        <v>0</v>
      </c>
      <c r="I4530" t="s">
        <v>1769</v>
      </c>
      <c r="J4530" t="s">
        <v>1755</v>
      </c>
      <c r="K4530" t="s">
        <v>1756</v>
      </c>
      <c r="L4530" t="s">
        <v>155</v>
      </c>
      <c r="M4530" t="str">
        <f>VLOOKUP(L4530,'A-Applications'!B:D,3,FALSE)</f>
        <v>FileZilla</v>
      </c>
      <c r="N4530" t="s">
        <v>53</v>
      </c>
      <c r="O4530" s="42" t="s">
        <v>54</v>
      </c>
      <c r="Q4530" t="str">
        <f>VLOOKUP(KamstrupData[[#This Row],[IdLevel123]],'B-Business Capability'!B:L,10,FALSE)</f>
        <v>N/A</v>
      </c>
      <c r="R4530">
        <f>VLOOKUP(KamstrupData[[#This Row],[IdLevel123]],'B-Business Capability'!B:L,11,FALSE)</f>
        <v>0</v>
      </c>
      <c r="U4530" t="str">
        <f>_xlfn.CONCAT(KamstrupData[[#This Row],[CountryCode]],"_",KamstrupData[[#This Row],[Business Area]],"_",KamstrupData[[#This Row],[DepartmentTeam]])</f>
        <v>FR10_2_FR_Digitalization_Solutions</v>
      </c>
      <c r="V4530" t="str">
        <f>VLOOKUP(KamstrupData[[#This Row],[ORG_Concat]],'O-Organization'!F:H,3,FALSE)</f>
        <v>11049_FR10_2_Digitalization_FR_Digitalization_Solutions</v>
      </c>
    </row>
    <row r="4531" spans="4:22">
      <c r="D4531" s="28" t="s">
        <v>516</v>
      </c>
      <c r="E4531" t="str">
        <f>VLOOKUP(D4531,'B-Business Capability'!B:H,5,FALSE)</f>
        <v>Digital Platform and Operations</v>
      </c>
      <c r="F4531" t="str">
        <f>VLOOKUP(D4531,'B-Business Capability'!B:H,6,FALSE)</f>
        <v>Operations</v>
      </c>
      <c r="G4531">
        <f>VLOOKUP(D4531,'B-Business Capability'!B:H,7,FALSE)</f>
        <v>0</v>
      </c>
      <c r="I4531" t="s">
        <v>1769</v>
      </c>
      <c r="J4531" t="s">
        <v>1755</v>
      </c>
      <c r="K4531" t="s">
        <v>1756</v>
      </c>
      <c r="L4531" t="s">
        <v>1757</v>
      </c>
      <c r="M4531" t="str">
        <f>VLOOKUP(L4531,'A-Applications'!B:D,3,FALSE)</f>
        <v>OpenVPN</v>
      </c>
      <c r="N4531" t="s">
        <v>53</v>
      </c>
      <c r="O4531" s="42" t="s">
        <v>66</v>
      </c>
      <c r="Q4531" t="str">
        <f>VLOOKUP(KamstrupData[[#This Row],[IdLevel123]],'B-Business Capability'!B:L,10,FALSE)</f>
        <v>N/A</v>
      </c>
      <c r="R4531">
        <f>VLOOKUP(KamstrupData[[#This Row],[IdLevel123]],'B-Business Capability'!B:L,11,FALSE)</f>
        <v>0</v>
      </c>
      <c r="U4531" t="str">
        <f>_xlfn.CONCAT(KamstrupData[[#This Row],[CountryCode]],"_",KamstrupData[[#This Row],[Business Area]],"_",KamstrupData[[#This Row],[DepartmentTeam]])</f>
        <v>FR10_2_FR_Digitalization_Solutions</v>
      </c>
      <c r="V4531" t="str">
        <f>VLOOKUP(KamstrupData[[#This Row],[ORG_Concat]],'O-Organization'!F:H,3,FALSE)</f>
        <v>11049_FR10_2_Digitalization_FR_Digitalization_Solutions</v>
      </c>
    </row>
    <row r="4532" spans="4:22">
      <c r="D4532" s="28" t="s">
        <v>516</v>
      </c>
      <c r="E4532" t="str">
        <f>VLOOKUP(D4532,'B-Business Capability'!B:H,5,FALSE)</f>
        <v>Digital Platform and Operations</v>
      </c>
      <c r="F4532" t="str">
        <f>VLOOKUP(D4532,'B-Business Capability'!B:H,6,FALSE)</f>
        <v>Operations</v>
      </c>
      <c r="G4532">
        <f>VLOOKUP(D4532,'B-Business Capability'!B:H,7,FALSE)</f>
        <v>0</v>
      </c>
      <c r="I4532" t="s">
        <v>1769</v>
      </c>
      <c r="J4532" t="s">
        <v>1755</v>
      </c>
      <c r="K4532" t="s">
        <v>1756</v>
      </c>
      <c r="L4532" t="s">
        <v>186</v>
      </c>
      <c r="M4532" t="str">
        <f>VLOOKUP(L4532,'A-Applications'!B:D,3,FALSE)</f>
        <v>WinSCP</v>
      </c>
      <c r="N4532" t="s">
        <v>53</v>
      </c>
      <c r="O4532" s="42" t="s">
        <v>54</v>
      </c>
      <c r="Q4532" t="str">
        <f>VLOOKUP(KamstrupData[[#This Row],[IdLevel123]],'B-Business Capability'!B:L,10,FALSE)</f>
        <v>N/A</v>
      </c>
      <c r="R4532">
        <f>VLOOKUP(KamstrupData[[#This Row],[IdLevel123]],'B-Business Capability'!B:L,11,FALSE)</f>
        <v>0</v>
      </c>
      <c r="U4532" t="str">
        <f>_xlfn.CONCAT(KamstrupData[[#This Row],[CountryCode]],"_",KamstrupData[[#This Row],[Business Area]],"_",KamstrupData[[#This Row],[DepartmentTeam]])</f>
        <v>FR10_2_FR_Digitalization_Solutions</v>
      </c>
      <c r="V4532" t="str">
        <f>VLOOKUP(KamstrupData[[#This Row],[ORG_Concat]],'O-Organization'!F:H,3,FALSE)</f>
        <v>11049_FR10_2_Digitalization_FR_Digitalization_Solutions</v>
      </c>
    </row>
    <row r="4533" spans="4:22">
      <c r="D4533" s="28" t="s">
        <v>516</v>
      </c>
      <c r="E4533" t="str">
        <f>VLOOKUP(D4533,'B-Business Capability'!B:H,5,FALSE)</f>
        <v>Digital Platform and Operations</v>
      </c>
      <c r="F4533" t="str">
        <f>VLOOKUP(D4533,'B-Business Capability'!B:H,6,FALSE)</f>
        <v>Operations</v>
      </c>
      <c r="G4533">
        <f>VLOOKUP(D4533,'B-Business Capability'!B:H,7,FALSE)</f>
        <v>0</v>
      </c>
      <c r="I4533" t="s">
        <v>1769</v>
      </c>
      <c r="J4533" t="s">
        <v>1755</v>
      </c>
      <c r="K4533" t="s">
        <v>1756</v>
      </c>
      <c r="L4533" t="s">
        <v>1792</v>
      </c>
      <c r="M4533" t="str">
        <f>VLOOKUP(L4533,'A-Applications'!B:D,3,FALSE)</f>
        <v>Bitvise SSH Client</v>
      </c>
      <c r="N4533" t="s">
        <v>53</v>
      </c>
      <c r="O4533" s="42" t="s">
        <v>54</v>
      </c>
      <c r="Q4533" t="str">
        <f>VLOOKUP(KamstrupData[[#This Row],[IdLevel123]],'B-Business Capability'!B:L,10,FALSE)</f>
        <v>N/A</v>
      </c>
      <c r="R4533">
        <f>VLOOKUP(KamstrupData[[#This Row],[IdLevel123]],'B-Business Capability'!B:L,11,FALSE)</f>
        <v>0</v>
      </c>
      <c r="U4533" t="str">
        <f>_xlfn.CONCAT(KamstrupData[[#This Row],[CountryCode]],"_",KamstrupData[[#This Row],[Business Area]],"_",KamstrupData[[#This Row],[DepartmentTeam]])</f>
        <v>FR10_2_FR_Digitalization_Solutions</v>
      </c>
      <c r="V4533" t="str">
        <f>VLOOKUP(KamstrupData[[#This Row],[ORG_Concat]],'O-Organization'!F:H,3,FALSE)</f>
        <v>11049_FR10_2_Digitalization_FR_Digitalization_Solutions</v>
      </c>
    </row>
    <row r="4534" spans="4:22">
      <c r="D4534" s="28" t="s">
        <v>516</v>
      </c>
      <c r="E4534" t="str">
        <f>VLOOKUP(D4534,'B-Business Capability'!B:H,5,FALSE)</f>
        <v>Digital Platform and Operations</v>
      </c>
      <c r="F4534" t="str">
        <f>VLOOKUP(D4534,'B-Business Capability'!B:H,6,FALSE)</f>
        <v>Operations</v>
      </c>
      <c r="G4534">
        <f>VLOOKUP(D4534,'B-Business Capability'!B:H,7,FALSE)</f>
        <v>0</v>
      </c>
      <c r="I4534" t="s">
        <v>1769</v>
      </c>
      <c r="J4534" t="s">
        <v>1755</v>
      </c>
      <c r="K4534" t="s">
        <v>1756</v>
      </c>
      <c r="L4534" t="s">
        <v>1793</v>
      </c>
      <c r="M4534" t="str">
        <f>VLOOKUP(L4534,'A-Applications'!B:D,3,FALSE)</f>
        <v>Bitvise SSH server</v>
      </c>
      <c r="N4534" t="s">
        <v>53</v>
      </c>
      <c r="O4534" s="42" t="s">
        <v>66</v>
      </c>
      <c r="Q4534" t="str">
        <f>VLOOKUP(KamstrupData[[#This Row],[IdLevel123]],'B-Business Capability'!B:L,10,FALSE)</f>
        <v>N/A</v>
      </c>
      <c r="R4534">
        <f>VLOOKUP(KamstrupData[[#This Row],[IdLevel123]],'B-Business Capability'!B:L,11,FALSE)</f>
        <v>0</v>
      </c>
      <c r="U4534" t="str">
        <f>_xlfn.CONCAT(KamstrupData[[#This Row],[CountryCode]],"_",KamstrupData[[#This Row],[Business Area]],"_",KamstrupData[[#This Row],[DepartmentTeam]])</f>
        <v>FR10_2_FR_Digitalization_Solutions</v>
      </c>
      <c r="V4534" t="str">
        <f>VLOOKUP(KamstrupData[[#This Row],[ORG_Concat]],'O-Organization'!F:H,3,FALSE)</f>
        <v>11049_FR10_2_Digitalization_FR_Digitalization_Solutions</v>
      </c>
    </row>
    <row r="4535" spans="4:22">
      <c r="D4535" s="28" t="s">
        <v>516</v>
      </c>
      <c r="E4535" t="str">
        <f>VLOOKUP(D4535,'B-Business Capability'!B:H,5,FALSE)</f>
        <v>Digital Platform and Operations</v>
      </c>
      <c r="F4535" t="str">
        <f>VLOOKUP(D4535,'B-Business Capability'!B:H,6,FALSE)</f>
        <v>Operations</v>
      </c>
      <c r="G4535">
        <f>VLOOKUP(D4535,'B-Business Capability'!B:H,7,FALSE)</f>
        <v>0</v>
      </c>
      <c r="I4535" t="s">
        <v>1769</v>
      </c>
      <c r="J4535" t="s">
        <v>1755</v>
      </c>
      <c r="K4535" t="s">
        <v>1756</v>
      </c>
      <c r="L4535" t="s">
        <v>1794</v>
      </c>
      <c r="M4535" t="str">
        <f>VLOOKUP(L4535,'A-Applications'!B:D,3,FALSE)</f>
        <v>MySql Workbench</v>
      </c>
      <c r="N4535" t="s">
        <v>53</v>
      </c>
      <c r="O4535" s="42" t="s">
        <v>54</v>
      </c>
      <c r="Q4535" t="str">
        <f>VLOOKUP(KamstrupData[[#This Row],[IdLevel123]],'B-Business Capability'!B:L,10,FALSE)</f>
        <v>N/A</v>
      </c>
      <c r="R4535">
        <f>VLOOKUP(KamstrupData[[#This Row],[IdLevel123]],'B-Business Capability'!B:L,11,FALSE)</f>
        <v>0</v>
      </c>
      <c r="U4535" t="str">
        <f>_xlfn.CONCAT(KamstrupData[[#This Row],[CountryCode]],"_",KamstrupData[[#This Row],[Business Area]],"_",KamstrupData[[#This Row],[DepartmentTeam]])</f>
        <v>FR10_2_FR_Digitalization_Solutions</v>
      </c>
      <c r="V4535" t="str">
        <f>VLOOKUP(KamstrupData[[#This Row],[ORG_Concat]],'O-Organization'!F:H,3,FALSE)</f>
        <v>11049_FR10_2_Digitalization_FR_Digitalization_Solutions</v>
      </c>
    </row>
    <row r="4536" spans="4:22">
      <c r="D4536" s="28" t="s">
        <v>516</v>
      </c>
      <c r="E4536" t="str">
        <f>VLOOKUP(D4536,'B-Business Capability'!B:H,5,FALSE)</f>
        <v>Digital Platform and Operations</v>
      </c>
      <c r="F4536" t="str">
        <f>VLOOKUP(D4536,'B-Business Capability'!B:H,6,FALSE)</f>
        <v>Operations</v>
      </c>
      <c r="G4536">
        <f>VLOOKUP(D4536,'B-Business Capability'!B:H,7,FALSE)</f>
        <v>0</v>
      </c>
      <c r="I4536" t="s">
        <v>1769</v>
      </c>
      <c r="J4536" t="s">
        <v>1755</v>
      </c>
      <c r="K4536" t="s">
        <v>1756</v>
      </c>
      <c r="L4536" t="s">
        <v>1795</v>
      </c>
      <c r="M4536" t="str">
        <f>VLOOKUP(L4536,'A-Applications'!B:D,3,FALSE)</f>
        <v>WinDirStat</v>
      </c>
      <c r="N4536" t="s">
        <v>53</v>
      </c>
      <c r="O4536" s="42" t="s">
        <v>62</v>
      </c>
      <c r="Q4536" t="str">
        <f>VLOOKUP(KamstrupData[[#This Row],[IdLevel123]],'B-Business Capability'!B:L,10,FALSE)</f>
        <v>N/A</v>
      </c>
      <c r="R4536">
        <f>VLOOKUP(KamstrupData[[#This Row],[IdLevel123]],'B-Business Capability'!B:L,11,FALSE)</f>
        <v>0</v>
      </c>
      <c r="U4536" t="str">
        <f>_xlfn.CONCAT(KamstrupData[[#This Row],[CountryCode]],"_",KamstrupData[[#This Row],[Business Area]],"_",KamstrupData[[#This Row],[DepartmentTeam]])</f>
        <v>FR10_2_FR_Digitalization_Solutions</v>
      </c>
      <c r="V4536" t="str">
        <f>VLOOKUP(KamstrupData[[#This Row],[ORG_Concat]],'O-Organization'!F:H,3,FALSE)</f>
        <v>11049_FR10_2_Digitalization_FR_Digitalization_Solutions</v>
      </c>
    </row>
    <row r="4537" spans="4:22">
      <c r="D4537" s="28" t="s">
        <v>507</v>
      </c>
      <c r="E4537" t="str">
        <f>VLOOKUP(D4537,'B-Business Capability'!B:H,5,FALSE)</f>
        <v>Product &amp; Software Development</v>
      </c>
      <c r="F4537" t="str">
        <f>VLOOKUP(D4537,'B-Business Capability'!B:H,6,FALSE)</f>
        <v>Engineering</v>
      </c>
      <c r="G4537" t="str">
        <f>VLOOKUP(D4537,'B-Business Capability'!B:H,7,FALSE)</f>
        <v>Construction &amp; Development</v>
      </c>
      <c r="I4537" t="s">
        <v>1769</v>
      </c>
      <c r="J4537" t="s">
        <v>1755</v>
      </c>
      <c r="K4537" t="s">
        <v>1756</v>
      </c>
      <c r="L4537" t="s">
        <v>994</v>
      </c>
      <c r="M4537" t="str">
        <f>VLOOKUP(L4537,'A-Applications'!B:D,3,FALSE)</f>
        <v>Android Studio</v>
      </c>
      <c r="N4537" t="s">
        <v>53</v>
      </c>
      <c r="O4537" s="42" t="s">
        <v>54</v>
      </c>
      <c r="Q4537" t="str">
        <f>VLOOKUP(KamstrupData[[#This Row],[IdLevel123]],'B-Business Capability'!B:L,10,FALSE)</f>
        <v>Idea-to-Release (I2R)</v>
      </c>
      <c r="R4537">
        <f>VLOOKUP(KamstrupData[[#This Row],[IdLevel123]],'B-Business Capability'!B:L,11,FALSE)</f>
        <v>420</v>
      </c>
      <c r="U4537" t="str">
        <f>_xlfn.CONCAT(KamstrupData[[#This Row],[CountryCode]],"_",KamstrupData[[#This Row],[Business Area]],"_",KamstrupData[[#This Row],[DepartmentTeam]])</f>
        <v>FR10_2_FR_Digitalization_Solutions</v>
      </c>
      <c r="V4537" t="str">
        <f>VLOOKUP(KamstrupData[[#This Row],[ORG_Concat]],'O-Organization'!F:H,3,FALSE)</f>
        <v>11049_FR10_2_Digitalization_FR_Digitalization_Solutions</v>
      </c>
    </row>
    <row r="4538" spans="4:22">
      <c r="D4538" s="28" t="s">
        <v>507</v>
      </c>
      <c r="E4538" t="str">
        <f>VLOOKUP(D4538,'B-Business Capability'!B:H,5,FALSE)</f>
        <v>Product &amp; Software Development</v>
      </c>
      <c r="F4538" t="str">
        <f>VLOOKUP(D4538,'B-Business Capability'!B:H,6,FALSE)</f>
        <v>Engineering</v>
      </c>
      <c r="G4538" t="str">
        <f>VLOOKUP(D4538,'B-Business Capability'!B:H,7,FALSE)</f>
        <v>Construction &amp; Development</v>
      </c>
      <c r="I4538" t="s">
        <v>1769</v>
      </c>
      <c r="J4538" t="s">
        <v>1755</v>
      </c>
      <c r="K4538" t="s">
        <v>1756</v>
      </c>
      <c r="L4538" t="s">
        <v>927</v>
      </c>
      <c r="M4538" t="str">
        <f>VLOOKUP(L4538,'A-Applications'!B:D,3,FALSE)</f>
        <v>Balena ETCHER</v>
      </c>
      <c r="N4538" t="s">
        <v>53</v>
      </c>
      <c r="O4538" s="42" t="s">
        <v>54</v>
      </c>
      <c r="Q4538" t="str">
        <f>VLOOKUP(KamstrupData[[#This Row],[IdLevel123]],'B-Business Capability'!B:L,10,FALSE)</f>
        <v>Idea-to-Release (I2R)</v>
      </c>
      <c r="R4538">
        <f>VLOOKUP(KamstrupData[[#This Row],[IdLevel123]],'B-Business Capability'!B:L,11,FALSE)</f>
        <v>420</v>
      </c>
      <c r="U4538" t="str">
        <f>_xlfn.CONCAT(KamstrupData[[#This Row],[CountryCode]],"_",KamstrupData[[#This Row],[Business Area]],"_",KamstrupData[[#This Row],[DepartmentTeam]])</f>
        <v>FR10_2_FR_Digitalization_Solutions</v>
      </c>
      <c r="V4538" t="str">
        <f>VLOOKUP(KamstrupData[[#This Row],[ORG_Concat]],'O-Organization'!F:H,3,FALSE)</f>
        <v>11049_FR10_2_Digitalization_FR_Digitalization_Solutions</v>
      </c>
    </row>
    <row r="4539" spans="4:22">
      <c r="D4539" s="28" t="s">
        <v>507</v>
      </c>
      <c r="E4539" t="str">
        <f>VLOOKUP(D4539,'B-Business Capability'!B:H,5,FALSE)</f>
        <v>Product &amp; Software Development</v>
      </c>
      <c r="F4539" t="str">
        <f>VLOOKUP(D4539,'B-Business Capability'!B:H,6,FALSE)</f>
        <v>Engineering</v>
      </c>
      <c r="G4539" t="str">
        <f>VLOOKUP(D4539,'B-Business Capability'!B:H,7,FALSE)</f>
        <v>Construction &amp; Development</v>
      </c>
      <c r="I4539" t="s">
        <v>1769</v>
      </c>
      <c r="J4539" t="s">
        <v>1755</v>
      </c>
      <c r="K4539" t="s">
        <v>1756</v>
      </c>
      <c r="L4539" t="s">
        <v>525</v>
      </c>
      <c r="M4539" t="str">
        <f>VLOOKUP(L4539,'A-Applications'!B:D,3,FALSE)</f>
        <v>Docker</v>
      </c>
      <c r="N4539" t="s">
        <v>53</v>
      </c>
      <c r="O4539" s="42" t="s">
        <v>54</v>
      </c>
      <c r="Q4539" t="str">
        <f>VLOOKUP(KamstrupData[[#This Row],[IdLevel123]],'B-Business Capability'!B:L,10,FALSE)</f>
        <v>Idea-to-Release (I2R)</v>
      </c>
      <c r="R4539">
        <f>VLOOKUP(KamstrupData[[#This Row],[IdLevel123]],'B-Business Capability'!B:L,11,FALSE)</f>
        <v>420</v>
      </c>
      <c r="U4539" t="str">
        <f>_xlfn.CONCAT(KamstrupData[[#This Row],[CountryCode]],"_",KamstrupData[[#This Row],[Business Area]],"_",KamstrupData[[#This Row],[DepartmentTeam]])</f>
        <v>FR10_2_FR_Digitalization_Solutions</v>
      </c>
      <c r="V4539" t="str">
        <f>VLOOKUP(KamstrupData[[#This Row],[ORG_Concat]],'O-Organization'!F:H,3,FALSE)</f>
        <v>11049_FR10_2_Digitalization_FR_Digitalization_Solutions</v>
      </c>
    </row>
    <row r="4540" spans="4:22">
      <c r="D4540" s="28" t="s">
        <v>507</v>
      </c>
      <c r="E4540" t="str">
        <f>VLOOKUP(D4540,'B-Business Capability'!B:H,5,FALSE)</f>
        <v>Product &amp; Software Development</v>
      </c>
      <c r="F4540" t="str">
        <f>VLOOKUP(D4540,'B-Business Capability'!B:H,6,FALSE)</f>
        <v>Engineering</v>
      </c>
      <c r="G4540" t="str">
        <f>VLOOKUP(D4540,'B-Business Capability'!B:H,7,FALSE)</f>
        <v>Construction &amp; Development</v>
      </c>
      <c r="I4540" t="s">
        <v>1769</v>
      </c>
      <c r="J4540" t="s">
        <v>1755</v>
      </c>
      <c r="K4540" t="s">
        <v>1756</v>
      </c>
      <c r="L4540" t="s">
        <v>155</v>
      </c>
      <c r="M4540" t="str">
        <f>VLOOKUP(L4540,'A-Applications'!B:D,3,FALSE)</f>
        <v>FileZilla</v>
      </c>
      <c r="N4540" t="s">
        <v>53</v>
      </c>
      <c r="O4540" s="42" t="s">
        <v>54</v>
      </c>
      <c r="Q4540" t="str">
        <f>VLOOKUP(KamstrupData[[#This Row],[IdLevel123]],'B-Business Capability'!B:L,10,FALSE)</f>
        <v>Idea-to-Release (I2R)</v>
      </c>
      <c r="R4540">
        <f>VLOOKUP(KamstrupData[[#This Row],[IdLevel123]],'B-Business Capability'!B:L,11,FALSE)</f>
        <v>420</v>
      </c>
      <c r="U4540" t="str">
        <f>_xlfn.CONCAT(KamstrupData[[#This Row],[CountryCode]],"_",KamstrupData[[#This Row],[Business Area]],"_",KamstrupData[[#This Row],[DepartmentTeam]])</f>
        <v>FR10_2_FR_Digitalization_Solutions</v>
      </c>
      <c r="V4540" t="str">
        <f>VLOOKUP(KamstrupData[[#This Row],[ORG_Concat]],'O-Organization'!F:H,3,FALSE)</f>
        <v>11049_FR10_2_Digitalization_FR_Digitalization_Solutions</v>
      </c>
    </row>
    <row r="4541" spans="4:22">
      <c r="D4541" s="28" t="s">
        <v>507</v>
      </c>
      <c r="E4541" t="str">
        <f>VLOOKUP(D4541,'B-Business Capability'!B:H,5,FALSE)</f>
        <v>Product &amp; Software Development</v>
      </c>
      <c r="F4541" t="str">
        <f>VLOOKUP(D4541,'B-Business Capability'!B:H,6,FALSE)</f>
        <v>Engineering</v>
      </c>
      <c r="G4541" t="str">
        <f>VLOOKUP(D4541,'B-Business Capability'!B:H,7,FALSE)</f>
        <v>Construction &amp; Development</v>
      </c>
      <c r="I4541" t="s">
        <v>1769</v>
      </c>
      <c r="J4541" t="s">
        <v>1755</v>
      </c>
      <c r="K4541" t="s">
        <v>1756</v>
      </c>
      <c r="L4541" t="s">
        <v>403</v>
      </c>
      <c r="M4541" t="str">
        <f>VLOOKUP(L4541,'A-Applications'!B:D,3,FALSE)</f>
        <v>Git</v>
      </c>
      <c r="N4541" t="s">
        <v>53</v>
      </c>
      <c r="O4541" s="42" t="s">
        <v>66</v>
      </c>
      <c r="Q4541" t="str">
        <f>VLOOKUP(KamstrupData[[#This Row],[IdLevel123]],'B-Business Capability'!B:L,10,FALSE)</f>
        <v>Idea-to-Release (I2R)</v>
      </c>
      <c r="R4541">
        <f>VLOOKUP(KamstrupData[[#This Row],[IdLevel123]],'B-Business Capability'!B:L,11,FALSE)</f>
        <v>420</v>
      </c>
      <c r="U4541" t="str">
        <f>_xlfn.CONCAT(KamstrupData[[#This Row],[CountryCode]],"_",KamstrupData[[#This Row],[Business Area]],"_",KamstrupData[[#This Row],[DepartmentTeam]])</f>
        <v>FR10_2_FR_Digitalization_Solutions</v>
      </c>
      <c r="V4541" t="str">
        <f>VLOOKUP(KamstrupData[[#This Row],[ORG_Concat]],'O-Organization'!F:H,3,FALSE)</f>
        <v>11049_FR10_2_Digitalization_FR_Digitalization_Solutions</v>
      </c>
    </row>
    <row r="4542" spans="4:22">
      <c r="D4542" s="28" t="s">
        <v>507</v>
      </c>
      <c r="E4542" t="str">
        <f>VLOOKUP(D4542,'B-Business Capability'!B:H,5,FALSE)</f>
        <v>Product &amp; Software Development</v>
      </c>
      <c r="F4542" t="str">
        <f>VLOOKUP(D4542,'B-Business Capability'!B:H,6,FALSE)</f>
        <v>Engineering</v>
      </c>
      <c r="G4542" t="str">
        <f>VLOOKUP(D4542,'B-Business Capability'!B:H,7,FALSE)</f>
        <v>Construction &amp; Development</v>
      </c>
      <c r="I4542" t="s">
        <v>1769</v>
      </c>
      <c r="J4542" t="s">
        <v>1755</v>
      </c>
      <c r="K4542" t="s">
        <v>1756</v>
      </c>
      <c r="L4542" t="s">
        <v>98</v>
      </c>
      <c r="M4542" t="str">
        <f>VLOOKUP(L4542,'A-Applications'!B:D,3,FALSE)</f>
        <v>Notepad++(https://notepad-plus-plus.org/)</v>
      </c>
      <c r="N4542" t="s">
        <v>53</v>
      </c>
      <c r="O4542" s="42" t="s">
        <v>66</v>
      </c>
      <c r="Q4542" t="str">
        <f>VLOOKUP(KamstrupData[[#This Row],[IdLevel123]],'B-Business Capability'!B:L,10,FALSE)</f>
        <v>Idea-to-Release (I2R)</v>
      </c>
      <c r="R4542">
        <f>VLOOKUP(KamstrupData[[#This Row],[IdLevel123]],'B-Business Capability'!B:L,11,FALSE)</f>
        <v>420</v>
      </c>
      <c r="U4542" t="str">
        <f>_xlfn.CONCAT(KamstrupData[[#This Row],[CountryCode]],"_",KamstrupData[[#This Row],[Business Area]],"_",KamstrupData[[#This Row],[DepartmentTeam]])</f>
        <v>FR10_2_FR_Digitalization_Solutions</v>
      </c>
      <c r="V4542" t="str">
        <f>VLOOKUP(KamstrupData[[#This Row],[ORG_Concat]],'O-Organization'!F:H,3,FALSE)</f>
        <v>11049_FR10_2_Digitalization_FR_Digitalization_Solutions</v>
      </c>
    </row>
    <row r="4543" spans="4:22">
      <c r="D4543" s="28" t="s">
        <v>507</v>
      </c>
      <c r="E4543" t="str">
        <f>VLOOKUP(D4543,'B-Business Capability'!B:H,5,FALSE)</f>
        <v>Product &amp; Software Development</v>
      </c>
      <c r="F4543" t="str">
        <f>VLOOKUP(D4543,'B-Business Capability'!B:H,6,FALSE)</f>
        <v>Engineering</v>
      </c>
      <c r="G4543" t="str">
        <f>VLOOKUP(D4543,'B-Business Capability'!B:H,7,FALSE)</f>
        <v>Construction &amp; Development</v>
      </c>
      <c r="I4543" t="s">
        <v>1769</v>
      </c>
      <c r="J4543" t="s">
        <v>1755</v>
      </c>
      <c r="K4543" t="s">
        <v>1756</v>
      </c>
      <c r="L4543" t="s">
        <v>431</v>
      </c>
      <c r="M4543" t="str">
        <f>VLOOKUP(L4543,'A-Applications'!B:D,3,FALSE)</f>
        <v>Postman</v>
      </c>
      <c r="N4543" t="s">
        <v>53</v>
      </c>
      <c r="O4543" s="42" t="s">
        <v>54</v>
      </c>
      <c r="Q4543" t="str">
        <f>VLOOKUP(KamstrupData[[#This Row],[IdLevel123]],'B-Business Capability'!B:L,10,FALSE)</f>
        <v>Idea-to-Release (I2R)</v>
      </c>
      <c r="R4543">
        <f>VLOOKUP(KamstrupData[[#This Row],[IdLevel123]],'B-Business Capability'!B:L,11,FALSE)</f>
        <v>420</v>
      </c>
      <c r="U4543" t="str">
        <f>_xlfn.CONCAT(KamstrupData[[#This Row],[CountryCode]],"_",KamstrupData[[#This Row],[Business Area]],"_",KamstrupData[[#This Row],[DepartmentTeam]])</f>
        <v>FR10_2_FR_Digitalization_Solutions</v>
      </c>
      <c r="V4543" t="str">
        <f>VLOOKUP(KamstrupData[[#This Row],[ORG_Concat]],'O-Organization'!F:H,3,FALSE)</f>
        <v>11049_FR10_2_Digitalization_FR_Digitalization_Solutions</v>
      </c>
    </row>
    <row r="4544" spans="4:22">
      <c r="D4544" s="28" t="s">
        <v>507</v>
      </c>
      <c r="E4544" t="str">
        <f>VLOOKUP(D4544,'B-Business Capability'!B:H,5,FALSE)</f>
        <v>Product &amp; Software Development</v>
      </c>
      <c r="F4544" t="str">
        <f>VLOOKUP(D4544,'B-Business Capability'!B:H,6,FALSE)</f>
        <v>Engineering</v>
      </c>
      <c r="G4544" t="str">
        <f>VLOOKUP(D4544,'B-Business Capability'!B:H,7,FALSE)</f>
        <v>Construction &amp; Development</v>
      </c>
      <c r="I4544" t="s">
        <v>1769</v>
      </c>
      <c r="J4544" t="s">
        <v>1755</v>
      </c>
      <c r="K4544" t="s">
        <v>1756</v>
      </c>
      <c r="L4544" t="s">
        <v>887</v>
      </c>
      <c r="M4544" t="str">
        <f>VLOOKUP(L4544,'A-Applications'!B:D,3,FALSE)</f>
        <v>Python</v>
      </c>
      <c r="N4544" t="s">
        <v>53</v>
      </c>
      <c r="O4544" s="42" t="s">
        <v>66</v>
      </c>
      <c r="Q4544" t="str">
        <f>VLOOKUP(KamstrupData[[#This Row],[IdLevel123]],'B-Business Capability'!B:L,10,FALSE)</f>
        <v>Idea-to-Release (I2R)</v>
      </c>
      <c r="R4544">
        <f>VLOOKUP(KamstrupData[[#This Row],[IdLevel123]],'B-Business Capability'!B:L,11,FALSE)</f>
        <v>420</v>
      </c>
      <c r="U4544" t="str">
        <f>_xlfn.CONCAT(KamstrupData[[#This Row],[CountryCode]],"_",KamstrupData[[#This Row],[Business Area]],"_",KamstrupData[[#This Row],[DepartmentTeam]])</f>
        <v>FR10_2_FR_Digitalization_Solutions</v>
      </c>
      <c r="V4544" t="str">
        <f>VLOOKUP(KamstrupData[[#This Row],[ORG_Concat]],'O-Organization'!F:H,3,FALSE)</f>
        <v>11049_FR10_2_Digitalization_FR_Digitalization_Solutions</v>
      </c>
    </row>
    <row r="4545" spans="4:22">
      <c r="D4545" s="28" t="s">
        <v>507</v>
      </c>
      <c r="E4545" t="str">
        <f>VLOOKUP(D4545,'B-Business Capability'!B:H,5,FALSE)</f>
        <v>Product &amp; Software Development</v>
      </c>
      <c r="F4545" t="str">
        <f>VLOOKUP(D4545,'B-Business Capability'!B:H,6,FALSE)</f>
        <v>Engineering</v>
      </c>
      <c r="G4545" t="str">
        <f>VLOOKUP(D4545,'B-Business Capability'!B:H,7,FALSE)</f>
        <v>Construction &amp; Development</v>
      </c>
      <c r="I4545" t="s">
        <v>1769</v>
      </c>
      <c r="J4545" t="s">
        <v>1755</v>
      </c>
      <c r="K4545" t="s">
        <v>1756</v>
      </c>
      <c r="L4545" t="s">
        <v>931</v>
      </c>
      <c r="M4545" t="str">
        <f>VLOOKUP(L4545,'A-Applications'!B:D,3,FALSE)</f>
        <v>Raspberry Pi Imager</v>
      </c>
      <c r="N4545" t="s">
        <v>53</v>
      </c>
      <c r="O4545" s="42" t="s">
        <v>54</v>
      </c>
      <c r="Q4545" t="str">
        <f>VLOOKUP(KamstrupData[[#This Row],[IdLevel123]],'B-Business Capability'!B:L,10,FALSE)</f>
        <v>Idea-to-Release (I2R)</v>
      </c>
      <c r="R4545">
        <f>VLOOKUP(KamstrupData[[#This Row],[IdLevel123]],'B-Business Capability'!B:L,11,FALSE)</f>
        <v>420</v>
      </c>
      <c r="U4545" t="str">
        <f>_xlfn.CONCAT(KamstrupData[[#This Row],[CountryCode]],"_",KamstrupData[[#This Row],[Business Area]],"_",KamstrupData[[#This Row],[DepartmentTeam]])</f>
        <v>FR10_2_FR_Digitalization_Solutions</v>
      </c>
      <c r="V4545" t="str">
        <f>VLOOKUP(KamstrupData[[#This Row],[ORG_Concat]],'O-Organization'!F:H,3,FALSE)</f>
        <v>11049_FR10_2_Digitalization_FR_Digitalization_Solutions</v>
      </c>
    </row>
    <row r="4546" spans="4:22">
      <c r="D4546" s="28" t="s">
        <v>507</v>
      </c>
      <c r="E4546" t="str">
        <f>VLOOKUP(D4546,'B-Business Capability'!B:H,5,FALSE)</f>
        <v>Product &amp; Software Development</v>
      </c>
      <c r="F4546" t="str">
        <f>VLOOKUP(D4546,'B-Business Capability'!B:H,6,FALSE)</f>
        <v>Engineering</v>
      </c>
      <c r="G4546" t="str">
        <f>VLOOKUP(D4546,'B-Business Capability'!B:H,7,FALSE)</f>
        <v>Construction &amp; Development</v>
      </c>
      <c r="I4546" t="s">
        <v>1769</v>
      </c>
      <c r="J4546" t="s">
        <v>1755</v>
      </c>
      <c r="K4546" t="s">
        <v>1756</v>
      </c>
      <c r="L4546" t="s">
        <v>1667</v>
      </c>
      <c r="M4546" t="str">
        <f>VLOOKUP(L4546,'A-Applications'!B:D,3,FALSE)</f>
        <v>SD Card formatter</v>
      </c>
      <c r="N4546" t="s">
        <v>53</v>
      </c>
      <c r="O4546" s="42" t="s">
        <v>54</v>
      </c>
      <c r="Q4546" t="str">
        <f>VLOOKUP(KamstrupData[[#This Row],[IdLevel123]],'B-Business Capability'!B:L,10,FALSE)</f>
        <v>Idea-to-Release (I2R)</v>
      </c>
      <c r="R4546">
        <f>VLOOKUP(KamstrupData[[#This Row],[IdLevel123]],'B-Business Capability'!B:L,11,FALSE)</f>
        <v>420</v>
      </c>
      <c r="U4546" t="str">
        <f>_xlfn.CONCAT(KamstrupData[[#This Row],[CountryCode]],"_",KamstrupData[[#This Row],[Business Area]],"_",KamstrupData[[#This Row],[DepartmentTeam]])</f>
        <v>FR10_2_FR_Digitalization_Solutions</v>
      </c>
      <c r="V4546" t="str">
        <f>VLOOKUP(KamstrupData[[#This Row],[ORG_Concat]],'O-Organization'!F:H,3,FALSE)</f>
        <v>11049_FR10_2_Digitalization_FR_Digitalization_Solutions</v>
      </c>
    </row>
    <row r="4547" spans="4:22">
      <c r="D4547" s="28" t="s">
        <v>507</v>
      </c>
      <c r="E4547" t="str">
        <f>VLOOKUP(D4547,'B-Business Capability'!B:H,5,FALSE)</f>
        <v>Product &amp; Software Development</v>
      </c>
      <c r="F4547" t="str">
        <f>VLOOKUP(D4547,'B-Business Capability'!B:H,6,FALSE)</f>
        <v>Engineering</v>
      </c>
      <c r="G4547" t="str">
        <f>VLOOKUP(D4547,'B-Business Capability'!B:H,7,FALSE)</f>
        <v>Construction &amp; Development</v>
      </c>
      <c r="I4547" t="s">
        <v>1769</v>
      </c>
      <c r="J4547" t="s">
        <v>1755</v>
      </c>
      <c r="K4547" t="s">
        <v>1756</v>
      </c>
      <c r="L4547" t="s">
        <v>356</v>
      </c>
      <c r="M4547" t="str">
        <f>VLOOKUP(L4547,'A-Applications'!B:D,3,FALSE)</f>
        <v>SoapUI</v>
      </c>
      <c r="N4547" t="s">
        <v>53</v>
      </c>
      <c r="O4547" s="42" t="s">
        <v>54</v>
      </c>
      <c r="Q4547" t="str">
        <f>VLOOKUP(KamstrupData[[#This Row],[IdLevel123]],'B-Business Capability'!B:L,10,FALSE)</f>
        <v>Idea-to-Release (I2R)</v>
      </c>
      <c r="R4547">
        <f>VLOOKUP(KamstrupData[[#This Row],[IdLevel123]],'B-Business Capability'!B:L,11,FALSE)</f>
        <v>420</v>
      </c>
      <c r="U4547" t="str">
        <f>_xlfn.CONCAT(KamstrupData[[#This Row],[CountryCode]],"_",KamstrupData[[#This Row],[Business Area]],"_",KamstrupData[[#This Row],[DepartmentTeam]])</f>
        <v>FR10_2_FR_Digitalization_Solutions</v>
      </c>
      <c r="V4547" t="str">
        <f>VLOOKUP(KamstrupData[[#This Row],[ORG_Concat]],'O-Organization'!F:H,3,FALSE)</f>
        <v>11049_FR10_2_Digitalization_FR_Digitalization_Solutions</v>
      </c>
    </row>
    <row r="4548" spans="4:22">
      <c r="D4548" s="28" t="s">
        <v>507</v>
      </c>
      <c r="E4548" t="str">
        <f>VLOOKUP(D4548,'B-Business Capability'!B:H,5,FALSE)</f>
        <v>Product &amp; Software Development</v>
      </c>
      <c r="F4548" t="str">
        <f>VLOOKUP(D4548,'B-Business Capability'!B:H,6,FALSE)</f>
        <v>Engineering</v>
      </c>
      <c r="G4548" t="str">
        <f>VLOOKUP(D4548,'B-Business Capability'!B:H,7,FALSE)</f>
        <v>Construction &amp; Development</v>
      </c>
      <c r="I4548" t="s">
        <v>1769</v>
      </c>
      <c r="J4548" t="s">
        <v>1755</v>
      </c>
      <c r="K4548" t="s">
        <v>1756</v>
      </c>
      <c r="L4548" t="s">
        <v>881</v>
      </c>
      <c r="M4548" t="str">
        <f>VLOOKUP(L4548,'A-Applications'!B:D,3,FALSE)</f>
        <v>WinMerge</v>
      </c>
      <c r="N4548" t="s">
        <v>53</v>
      </c>
      <c r="O4548" s="42" t="s">
        <v>54</v>
      </c>
      <c r="Q4548" t="str">
        <f>VLOOKUP(KamstrupData[[#This Row],[IdLevel123]],'B-Business Capability'!B:L,10,FALSE)</f>
        <v>Idea-to-Release (I2R)</v>
      </c>
      <c r="R4548">
        <f>VLOOKUP(KamstrupData[[#This Row],[IdLevel123]],'B-Business Capability'!B:L,11,FALSE)</f>
        <v>420</v>
      </c>
      <c r="U4548" t="str">
        <f>_xlfn.CONCAT(KamstrupData[[#This Row],[CountryCode]],"_",KamstrupData[[#This Row],[Business Area]],"_",KamstrupData[[#This Row],[DepartmentTeam]])</f>
        <v>FR10_2_FR_Digitalization_Solutions</v>
      </c>
      <c r="V4548" t="str">
        <f>VLOOKUP(KamstrupData[[#This Row],[ORG_Concat]],'O-Organization'!F:H,3,FALSE)</f>
        <v>11049_FR10_2_Digitalization_FR_Digitalization_Solutions</v>
      </c>
    </row>
    <row r="4549" spans="4:22">
      <c r="D4549" s="28" t="s">
        <v>507</v>
      </c>
      <c r="E4549" t="str">
        <f>VLOOKUP(D4549,'B-Business Capability'!B:H,5,FALSE)</f>
        <v>Product &amp; Software Development</v>
      </c>
      <c r="F4549" t="str">
        <f>VLOOKUP(D4549,'B-Business Capability'!B:H,6,FALSE)</f>
        <v>Engineering</v>
      </c>
      <c r="G4549" t="str">
        <f>VLOOKUP(D4549,'B-Business Capability'!B:H,7,FALSE)</f>
        <v>Construction &amp; Development</v>
      </c>
      <c r="I4549" t="s">
        <v>1769</v>
      </c>
      <c r="J4549" t="s">
        <v>1755</v>
      </c>
      <c r="K4549" t="s">
        <v>1756</v>
      </c>
      <c r="L4549" t="s">
        <v>401</v>
      </c>
      <c r="M4549" t="str">
        <f>VLOOKUP(L4549,'A-Applications'!B:D,3,FALSE)</f>
        <v>Wireshark (www.wireshark.org)</v>
      </c>
      <c r="N4549" t="s">
        <v>53</v>
      </c>
      <c r="O4549" s="42" t="s">
        <v>66</v>
      </c>
      <c r="Q4549" t="str">
        <f>VLOOKUP(KamstrupData[[#This Row],[IdLevel123]],'B-Business Capability'!B:L,10,FALSE)</f>
        <v>Idea-to-Release (I2R)</v>
      </c>
      <c r="R4549">
        <f>VLOOKUP(KamstrupData[[#This Row],[IdLevel123]],'B-Business Capability'!B:L,11,FALSE)</f>
        <v>420</v>
      </c>
      <c r="U4549" t="str">
        <f>_xlfn.CONCAT(KamstrupData[[#This Row],[CountryCode]],"_",KamstrupData[[#This Row],[Business Area]],"_",KamstrupData[[#This Row],[DepartmentTeam]])</f>
        <v>FR10_2_FR_Digitalization_Solutions</v>
      </c>
      <c r="V4549" t="str">
        <f>VLOOKUP(KamstrupData[[#This Row],[ORG_Concat]],'O-Organization'!F:H,3,FALSE)</f>
        <v>11049_FR10_2_Digitalization_FR_Digitalization_Solutions</v>
      </c>
    </row>
    <row r="4550" spans="4:22">
      <c r="D4550" s="28" t="s">
        <v>507</v>
      </c>
      <c r="E4550" t="str">
        <f>VLOOKUP(D4550,'B-Business Capability'!B:H,5,FALSE)</f>
        <v>Product &amp; Software Development</v>
      </c>
      <c r="F4550" t="str">
        <f>VLOOKUP(D4550,'B-Business Capability'!B:H,6,FALSE)</f>
        <v>Engineering</v>
      </c>
      <c r="G4550" t="str">
        <f>VLOOKUP(D4550,'B-Business Capability'!B:H,7,FALSE)</f>
        <v>Construction &amp; Development</v>
      </c>
      <c r="I4550" t="s">
        <v>1769</v>
      </c>
      <c r="J4550" t="s">
        <v>1755</v>
      </c>
      <c r="K4550" t="s">
        <v>1756</v>
      </c>
      <c r="L4550" t="s">
        <v>458</v>
      </c>
      <c r="M4550" t="str">
        <f>VLOOKUP(L4550,'A-Applications'!B:D,3,FALSE)</f>
        <v>Ubuntu linux</v>
      </c>
      <c r="N4550" t="s">
        <v>53</v>
      </c>
      <c r="O4550" s="42" t="s">
        <v>54</v>
      </c>
      <c r="Q4550" t="str">
        <f>VLOOKUP(KamstrupData[[#This Row],[IdLevel123]],'B-Business Capability'!B:L,10,FALSE)</f>
        <v>Idea-to-Release (I2R)</v>
      </c>
      <c r="R4550">
        <f>VLOOKUP(KamstrupData[[#This Row],[IdLevel123]],'B-Business Capability'!B:L,11,FALSE)</f>
        <v>420</v>
      </c>
      <c r="U4550" t="str">
        <f>_xlfn.CONCAT(KamstrupData[[#This Row],[CountryCode]],"_",KamstrupData[[#This Row],[Business Area]],"_",KamstrupData[[#This Row],[DepartmentTeam]])</f>
        <v>FR10_2_FR_Digitalization_Solutions</v>
      </c>
      <c r="V4550" t="str">
        <f>VLOOKUP(KamstrupData[[#This Row],[ORG_Concat]],'O-Organization'!F:H,3,FALSE)</f>
        <v>11049_FR10_2_Digitalization_FR_Digitalization_Solutions</v>
      </c>
    </row>
    <row r="4551" spans="4:22">
      <c r="D4551" s="28" t="s">
        <v>507</v>
      </c>
      <c r="E4551" t="str">
        <f>VLOOKUP(D4551,'B-Business Capability'!B:H,5,FALSE)</f>
        <v>Product &amp; Software Development</v>
      </c>
      <c r="F4551" t="str">
        <f>VLOOKUP(D4551,'B-Business Capability'!B:H,6,FALSE)</f>
        <v>Engineering</v>
      </c>
      <c r="G4551" t="str">
        <f>VLOOKUP(D4551,'B-Business Capability'!B:H,7,FALSE)</f>
        <v>Construction &amp; Development</v>
      </c>
      <c r="I4551" t="s">
        <v>1769</v>
      </c>
      <c r="J4551" t="s">
        <v>1755</v>
      </c>
      <c r="K4551" t="s">
        <v>1756</v>
      </c>
      <c r="L4551" t="s">
        <v>1796</v>
      </c>
      <c r="M4551" t="str">
        <f>VLOOKUP(L4551,'A-Applications'!B:D,3,FALSE)</f>
        <v>Anesis (copieur CANON)</v>
      </c>
      <c r="N4551" t="s">
        <v>53</v>
      </c>
      <c r="O4551" s="42" t="s">
        <v>54</v>
      </c>
      <c r="Q4551" t="str">
        <f>VLOOKUP(KamstrupData[[#This Row],[IdLevel123]],'B-Business Capability'!B:L,10,FALSE)</f>
        <v>Idea-to-Release (I2R)</v>
      </c>
      <c r="R4551">
        <f>VLOOKUP(KamstrupData[[#This Row],[IdLevel123]],'B-Business Capability'!B:L,11,FALSE)</f>
        <v>420</v>
      </c>
      <c r="U4551" t="str">
        <f>_xlfn.CONCAT(KamstrupData[[#This Row],[CountryCode]],"_",KamstrupData[[#This Row],[Business Area]],"_",KamstrupData[[#This Row],[DepartmentTeam]])</f>
        <v>FR10_2_FR_Digitalization_Solutions</v>
      </c>
      <c r="V4551" t="str">
        <f>VLOOKUP(KamstrupData[[#This Row],[ORG_Concat]],'O-Organization'!F:H,3,FALSE)</f>
        <v>11049_FR10_2_Digitalization_FR_Digitalization_Solutions</v>
      </c>
    </row>
    <row r="4552" spans="4:22">
      <c r="D4552" s="28" t="s">
        <v>507</v>
      </c>
      <c r="E4552" t="str">
        <f>VLOOKUP(D4552,'B-Business Capability'!B:H,5,FALSE)</f>
        <v>Product &amp; Software Development</v>
      </c>
      <c r="F4552" t="str">
        <f>VLOOKUP(D4552,'B-Business Capability'!B:H,6,FALSE)</f>
        <v>Engineering</v>
      </c>
      <c r="G4552" t="str">
        <f>VLOOKUP(D4552,'B-Business Capability'!B:H,7,FALSE)</f>
        <v>Construction &amp; Development</v>
      </c>
      <c r="I4552" t="s">
        <v>1769</v>
      </c>
      <c r="J4552" t="s">
        <v>1755</v>
      </c>
      <c r="K4552" t="s">
        <v>1756</v>
      </c>
      <c r="L4552" t="s">
        <v>1797</v>
      </c>
      <c r="M4552" t="str">
        <f>VLOOKUP(L4552,'A-Applications'!B:D,3,FALSE)</f>
        <v>Cursor</v>
      </c>
      <c r="N4552" t="s">
        <v>53</v>
      </c>
      <c r="O4552" s="42" t="s">
        <v>62</v>
      </c>
      <c r="Q4552" t="str">
        <f>VLOOKUP(KamstrupData[[#This Row],[IdLevel123]],'B-Business Capability'!B:L,10,FALSE)</f>
        <v>Idea-to-Release (I2R)</v>
      </c>
      <c r="R4552">
        <f>VLOOKUP(KamstrupData[[#This Row],[IdLevel123]],'B-Business Capability'!B:L,11,FALSE)</f>
        <v>420</v>
      </c>
      <c r="U4552" t="str">
        <f>_xlfn.CONCAT(KamstrupData[[#This Row],[CountryCode]],"_",KamstrupData[[#This Row],[Business Area]],"_",KamstrupData[[#This Row],[DepartmentTeam]])</f>
        <v>FR10_2_FR_Digitalization_Solutions</v>
      </c>
      <c r="V4552" t="str">
        <f>VLOOKUP(KamstrupData[[#This Row],[ORG_Concat]],'O-Organization'!F:H,3,FALSE)</f>
        <v>11049_FR10_2_Digitalization_FR_Digitalization_Solutions</v>
      </c>
    </row>
    <row r="4553" spans="4:22">
      <c r="D4553" s="28" t="s">
        <v>507</v>
      </c>
      <c r="E4553" t="str">
        <f>VLOOKUP(D4553,'B-Business Capability'!B:H,5,FALSE)</f>
        <v>Product &amp; Software Development</v>
      </c>
      <c r="F4553" t="str">
        <f>VLOOKUP(D4553,'B-Business Capability'!B:H,6,FALSE)</f>
        <v>Engineering</v>
      </c>
      <c r="G4553" t="str">
        <f>VLOOKUP(D4553,'B-Business Capability'!B:H,7,FALSE)</f>
        <v>Construction &amp; Development</v>
      </c>
      <c r="I4553" t="s">
        <v>1769</v>
      </c>
      <c r="J4553" t="s">
        <v>1755</v>
      </c>
      <c r="K4553" t="s">
        <v>1756</v>
      </c>
      <c r="L4553" t="s">
        <v>1798</v>
      </c>
      <c r="M4553" t="str">
        <f>VLOOKUP(L4553,'A-Applications'!B:D,3,FALSE)</f>
        <v>dbForge Studio</v>
      </c>
      <c r="N4553" t="s">
        <v>53</v>
      </c>
      <c r="O4553" s="42" t="s">
        <v>54</v>
      </c>
      <c r="Q4553" t="str">
        <f>VLOOKUP(KamstrupData[[#This Row],[IdLevel123]],'B-Business Capability'!B:L,10,FALSE)</f>
        <v>Idea-to-Release (I2R)</v>
      </c>
      <c r="R4553">
        <f>VLOOKUP(KamstrupData[[#This Row],[IdLevel123]],'B-Business Capability'!B:L,11,FALSE)</f>
        <v>420</v>
      </c>
      <c r="U4553" t="str">
        <f>_xlfn.CONCAT(KamstrupData[[#This Row],[CountryCode]],"_",KamstrupData[[#This Row],[Business Area]],"_",KamstrupData[[#This Row],[DepartmentTeam]])</f>
        <v>FR10_2_FR_Digitalization_Solutions</v>
      </c>
      <c r="V4553" t="str">
        <f>VLOOKUP(KamstrupData[[#This Row],[ORG_Concat]],'O-Organization'!F:H,3,FALSE)</f>
        <v>11049_FR10_2_Digitalization_FR_Digitalization_Solutions</v>
      </c>
    </row>
    <row r="4554" spans="4:22">
      <c r="D4554" s="28" t="s">
        <v>507</v>
      </c>
      <c r="E4554" t="str">
        <f>VLOOKUP(D4554,'B-Business Capability'!B:H,5,FALSE)</f>
        <v>Product &amp; Software Development</v>
      </c>
      <c r="F4554" t="str">
        <f>VLOOKUP(D4554,'B-Business Capability'!B:H,6,FALSE)</f>
        <v>Engineering</v>
      </c>
      <c r="G4554" t="str">
        <f>VLOOKUP(D4554,'B-Business Capability'!B:H,7,FALSE)</f>
        <v>Construction &amp; Development</v>
      </c>
      <c r="I4554" t="s">
        <v>1769</v>
      </c>
      <c r="J4554" t="s">
        <v>1755</v>
      </c>
      <c r="K4554" t="s">
        <v>1756</v>
      </c>
      <c r="L4554" t="s">
        <v>1799</v>
      </c>
      <c r="M4554" t="str">
        <f>VLOOKUP(L4554,'A-Applications'!B:D,3,FALSE)</f>
        <v>Firefox developer</v>
      </c>
      <c r="N4554" t="s">
        <v>53</v>
      </c>
      <c r="O4554" s="42" t="s">
        <v>54</v>
      </c>
      <c r="Q4554" t="str">
        <f>VLOOKUP(KamstrupData[[#This Row],[IdLevel123]],'B-Business Capability'!B:L,10,FALSE)</f>
        <v>Idea-to-Release (I2R)</v>
      </c>
      <c r="R4554">
        <f>VLOOKUP(KamstrupData[[#This Row],[IdLevel123]],'B-Business Capability'!B:L,11,FALSE)</f>
        <v>420</v>
      </c>
      <c r="U4554" t="str">
        <f>_xlfn.CONCAT(KamstrupData[[#This Row],[CountryCode]],"_",KamstrupData[[#This Row],[Business Area]],"_",KamstrupData[[#This Row],[DepartmentTeam]])</f>
        <v>FR10_2_FR_Digitalization_Solutions</v>
      </c>
      <c r="V4554" t="str">
        <f>VLOOKUP(KamstrupData[[#This Row],[ORG_Concat]],'O-Organization'!F:H,3,FALSE)</f>
        <v>11049_FR10_2_Digitalization_FR_Digitalization_Solutions</v>
      </c>
    </row>
    <row r="4555" spans="4:22">
      <c r="D4555" s="28" t="s">
        <v>507</v>
      </c>
      <c r="E4555" t="str">
        <f>VLOOKUP(D4555,'B-Business Capability'!B:H,5,FALSE)</f>
        <v>Product &amp; Software Development</v>
      </c>
      <c r="F4555" t="str">
        <f>VLOOKUP(D4555,'B-Business Capability'!B:H,6,FALSE)</f>
        <v>Engineering</v>
      </c>
      <c r="G4555" t="str">
        <f>VLOOKUP(D4555,'B-Business Capability'!B:H,7,FALSE)</f>
        <v>Construction &amp; Development</v>
      </c>
      <c r="I4555" t="s">
        <v>1769</v>
      </c>
      <c r="J4555" t="s">
        <v>1755</v>
      </c>
      <c r="K4555" t="s">
        <v>1756</v>
      </c>
      <c r="L4555" t="s">
        <v>1800</v>
      </c>
      <c r="M4555" t="str">
        <f>VLOOKUP(L4555,'A-Applications'!B:D,3,FALSE)</f>
        <v>Fork.dev</v>
      </c>
      <c r="N4555" t="s">
        <v>53</v>
      </c>
      <c r="O4555" s="42" t="s">
        <v>54</v>
      </c>
      <c r="Q4555" t="str">
        <f>VLOOKUP(KamstrupData[[#This Row],[IdLevel123]],'B-Business Capability'!B:L,10,FALSE)</f>
        <v>Idea-to-Release (I2R)</v>
      </c>
      <c r="R4555">
        <f>VLOOKUP(KamstrupData[[#This Row],[IdLevel123]],'B-Business Capability'!B:L,11,FALSE)</f>
        <v>420</v>
      </c>
      <c r="U4555" t="str">
        <f>_xlfn.CONCAT(KamstrupData[[#This Row],[CountryCode]],"_",KamstrupData[[#This Row],[Business Area]],"_",KamstrupData[[#This Row],[DepartmentTeam]])</f>
        <v>FR10_2_FR_Digitalization_Solutions</v>
      </c>
      <c r="V4555" t="str">
        <f>VLOOKUP(KamstrupData[[#This Row],[ORG_Concat]],'O-Organization'!F:H,3,FALSE)</f>
        <v>11049_FR10_2_Digitalization_FR_Digitalization_Solutions</v>
      </c>
    </row>
    <row r="4556" spans="4:22">
      <c r="D4556" s="28" t="s">
        <v>507</v>
      </c>
      <c r="E4556" t="str">
        <f>VLOOKUP(D4556,'B-Business Capability'!B:H,5,FALSE)</f>
        <v>Product &amp; Software Development</v>
      </c>
      <c r="F4556" t="str">
        <f>VLOOKUP(D4556,'B-Business Capability'!B:H,6,FALSE)</f>
        <v>Engineering</v>
      </c>
      <c r="G4556" t="str">
        <f>VLOOKUP(D4556,'B-Business Capability'!B:H,7,FALSE)</f>
        <v>Construction &amp; Development</v>
      </c>
      <c r="I4556" t="s">
        <v>1769</v>
      </c>
      <c r="J4556" t="s">
        <v>1755</v>
      </c>
      <c r="K4556" t="s">
        <v>1756</v>
      </c>
      <c r="L4556" t="s">
        <v>1801</v>
      </c>
      <c r="M4556" t="str">
        <f>VLOOKUP(L4556,'A-Applications'!B:D,3,FALSE)</f>
        <v>Hex Workshop</v>
      </c>
      <c r="O4556" s="42" t="s">
        <v>54</v>
      </c>
      <c r="Q4556" t="str">
        <f>VLOOKUP(KamstrupData[[#This Row],[IdLevel123]],'B-Business Capability'!B:L,10,FALSE)</f>
        <v>Idea-to-Release (I2R)</v>
      </c>
      <c r="R4556">
        <f>VLOOKUP(KamstrupData[[#This Row],[IdLevel123]],'B-Business Capability'!B:L,11,FALSE)</f>
        <v>420</v>
      </c>
      <c r="U4556" t="str">
        <f>_xlfn.CONCAT(KamstrupData[[#This Row],[CountryCode]],"_",KamstrupData[[#This Row],[Business Area]],"_",KamstrupData[[#This Row],[DepartmentTeam]])</f>
        <v>FR10_2_FR_Digitalization_Solutions</v>
      </c>
      <c r="V4556" t="str">
        <f>VLOOKUP(KamstrupData[[#This Row],[ORG_Concat]],'O-Organization'!F:H,3,FALSE)</f>
        <v>11049_FR10_2_Digitalization_FR_Digitalization_Solutions</v>
      </c>
    </row>
    <row r="4557" spans="4:22">
      <c r="D4557" s="28" t="s">
        <v>507</v>
      </c>
      <c r="E4557" t="str">
        <f>VLOOKUP(D4557,'B-Business Capability'!B:H,5,FALSE)</f>
        <v>Product &amp; Software Development</v>
      </c>
      <c r="F4557" t="str">
        <f>VLOOKUP(D4557,'B-Business Capability'!B:H,6,FALSE)</f>
        <v>Engineering</v>
      </c>
      <c r="G4557" t="str">
        <f>VLOOKUP(D4557,'B-Business Capability'!B:H,7,FALSE)</f>
        <v>Construction &amp; Development</v>
      </c>
      <c r="I4557" t="s">
        <v>1769</v>
      </c>
      <c r="J4557" t="s">
        <v>1755</v>
      </c>
      <c r="K4557" t="s">
        <v>1756</v>
      </c>
      <c r="L4557" t="s">
        <v>1802</v>
      </c>
      <c r="M4557" t="str">
        <f>VLOOKUP(L4557,'A-Applications'!B:D,3,FALSE)</f>
        <v>Mplab X IDE</v>
      </c>
      <c r="N4557" t="s">
        <v>53</v>
      </c>
      <c r="O4557" s="42" t="s">
        <v>66</v>
      </c>
      <c r="Q4557" t="str">
        <f>VLOOKUP(KamstrupData[[#This Row],[IdLevel123]],'B-Business Capability'!B:L,10,FALSE)</f>
        <v>Idea-to-Release (I2R)</v>
      </c>
      <c r="R4557">
        <f>VLOOKUP(KamstrupData[[#This Row],[IdLevel123]],'B-Business Capability'!B:L,11,FALSE)</f>
        <v>420</v>
      </c>
      <c r="U4557" t="str">
        <f>_xlfn.CONCAT(KamstrupData[[#This Row],[CountryCode]],"_",KamstrupData[[#This Row],[Business Area]],"_",KamstrupData[[#This Row],[DepartmentTeam]])</f>
        <v>FR10_2_FR_Digitalization_Solutions</v>
      </c>
      <c r="V4557" t="str">
        <f>VLOOKUP(KamstrupData[[#This Row],[ORG_Concat]],'O-Organization'!F:H,3,FALSE)</f>
        <v>11049_FR10_2_Digitalization_FR_Digitalization_Solutions</v>
      </c>
    </row>
    <row r="4558" spans="4:22">
      <c r="D4558" s="28" t="s">
        <v>507</v>
      </c>
      <c r="E4558" t="str">
        <f>VLOOKUP(D4558,'B-Business Capability'!B:H,5,FALSE)</f>
        <v>Product &amp; Software Development</v>
      </c>
      <c r="F4558" t="str">
        <f>VLOOKUP(D4558,'B-Business Capability'!B:H,6,FALSE)</f>
        <v>Engineering</v>
      </c>
      <c r="G4558" t="str">
        <f>VLOOKUP(D4558,'B-Business Capability'!B:H,7,FALSE)</f>
        <v>Construction &amp; Development</v>
      </c>
      <c r="I4558" t="s">
        <v>1769</v>
      </c>
      <c r="J4558" t="s">
        <v>1755</v>
      </c>
      <c r="K4558" t="s">
        <v>1756</v>
      </c>
      <c r="L4558" t="s">
        <v>1803</v>
      </c>
      <c r="M4558" t="str">
        <f>VLOOKUP(L4558,'A-Applications'!B:D,3,FALSE)</f>
        <v>MySql Connector ODBC</v>
      </c>
      <c r="N4558" t="s">
        <v>53</v>
      </c>
      <c r="O4558" s="42" t="s">
        <v>54</v>
      </c>
      <c r="Q4558" t="str">
        <f>VLOOKUP(KamstrupData[[#This Row],[IdLevel123]],'B-Business Capability'!B:L,10,FALSE)</f>
        <v>Idea-to-Release (I2R)</v>
      </c>
      <c r="R4558">
        <f>VLOOKUP(KamstrupData[[#This Row],[IdLevel123]],'B-Business Capability'!B:L,11,FALSE)</f>
        <v>420</v>
      </c>
      <c r="U4558" t="str">
        <f>_xlfn.CONCAT(KamstrupData[[#This Row],[CountryCode]],"_",KamstrupData[[#This Row],[Business Area]],"_",KamstrupData[[#This Row],[DepartmentTeam]])</f>
        <v>FR10_2_FR_Digitalization_Solutions</v>
      </c>
      <c r="V4558" t="str">
        <f>VLOOKUP(KamstrupData[[#This Row],[ORG_Concat]],'O-Organization'!F:H,3,FALSE)</f>
        <v>11049_FR10_2_Digitalization_FR_Digitalization_Solutions</v>
      </c>
    </row>
    <row r="4559" spans="4:22">
      <c r="D4559" s="28" t="s">
        <v>507</v>
      </c>
      <c r="E4559" t="str">
        <f>VLOOKUP(D4559,'B-Business Capability'!B:H,5,FALSE)</f>
        <v>Product &amp; Software Development</v>
      </c>
      <c r="F4559" t="str">
        <f>VLOOKUP(D4559,'B-Business Capability'!B:H,6,FALSE)</f>
        <v>Engineering</v>
      </c>
      <c r="G4559" t="str">
        <f>VLOOKUP(D4559,'B-Business Capability'!B:H,7,FALSE)</f>
        <v>Construction &amp; Development</v>
      </c>
      <c r="I4559" t="s">
        <v>1769</v>
      </c>
      <c r="J4559" t="s">
        <v>1755</v>
      </c>
      <c r="K4559" t="s">
        <v>1756</v>
      </c>
      <c r="L4559" t="s">
        <v>1804</v>
      </c>
      <c r="M4559" t="str">
        <f>VLOOKUP(L4559,'A-Applications'!B:D,3,FALSE)</f>
        <v>MySql Server</v>
      </c>
      <c r="N4559" t="s">
        <v>53</v>
      </c>
      <c r="O4559" s="42" t="s">
        <v>66</v>
      </c>
      <c r="Q4559" t="str">
        <f>VLOOKUP(KamstrupData[[#This Row],[IdLevel123]],'B-Business Capability'!B:L,10,FALSE)</f>
        <v>Idea-to-Release (I2R)</v>
      </c>
      <c r="R4559">
        <f>VLOOKUP(KamstrupData[[#This Row],[IdLevel123]],'B-Business Capability'!B:L,11,FALSE)</f>
        <v>420</v>
      </c>
      <c r="U4559" t="str">
        <f>_xlfn.CONCAT(KamstrupData[[#This Row],[CountryCode]],"_",KamstrupData[[#This Row],[Business Area]],"_",KamstrupData[[#This Row],[DepartmentTeam]])</f>
        <v>FR10_2_FR_Digitalization_Solutions</v>
      </c>
      <c r="V4559" t="str">
        <f>VLOOKUP(KamstrupData[[#This Row],[ORG_Concat]],'O-Organization'!F:H,3,FALSE)</f>
        <v>11049_FR10_2_Digitalization_FR_Digitalization_Solutions</v>
      </c>
    </row>
    <row r="4560" spans="4:22">
      <c r="D4560" s="28" t="s">
        <v>507</v>
      </c>
      <c r="E4560" t="str">
        <f>VLOOKUP(D4560,'B-Business Capability'!B:H,5,FALSE)</f>
        <v>Product &amp; Software Development</v>
      </c>
      <c r="F4560" t="str">
        <f>VLOOKUP(D4560,'B-Business Capability'!B:H,6,FALSE)</f>
        <v>Engineering</v>
      </c>
      <c r="G4560" t="str">
        <f>VLOOKUP(D4560,'B-Business Capability'!B:H,7,FALSE)</f>
        <v>Construction &amp; Development</v>
      </c>
      <c r="I4560" t="s">
        <v>1769</v>
      </c>
      <c r="J4560" t="s">
        <v>1755</v>
      </c>
      <c r="K4560" t="s">
        <v>1756</v>
      </c>
      <c r="L4560" t="s">
        <v>1805</v>
      </c>
      <c r="M4560" t="str">
        <f>VLOOKUP(L4560,'A-Applications'!B:D,3,FALSE)</f>
        <v>Nano</v>
      </c>
      <c r="N4560" t="s">
        <v>53</v>
      </c>
      <c r="O4560" s="42" t="s">
        <v>54</v>
      </c>
      <c r="Q4560" t="str">
        <f>VLOOKUP(KamstrupData[[#This Row],[IdLevel123]],'B-Business Capability'!B:L,10,FALSE)</f>
        <v>Idea-to-Release (I2R)</v>
      </c>
      <c r="R4560">
        <f>VLOOKUP(KamstrupData[[#This Row],[IdLevel123]],'B-Business Capability'!B:L,11,FALSE)</f>
        <v>420</v>
      </c>
      <c r="U4560" t="str">
        <f>_xlfn.CONCAT(KamstrupData[[#This Row],[CountryCode]],"_",KamstrupData[[#This Row],[Business Area]],"_",KamstrupData[[#This Row],[DepartmentTeam]])</f>
        <v>FR10_2_FR_Digitalization_Solutions</v>
      </c>
      <c r="V4560" t="str">
        <f>VLOOKUP(KamstrupData[[#This Row],[ORG_Concat]],'O-Organization'!F:H,3,FALSE)</f>
        <v>11049_FR10_2_Digitalization_FR_Digitalization_Solutions</v>
      </c>
    </row>
    <row r="4561" spans="4:22">
      <c r="D4561" s="28" t="s">
        <v>507</v>
      </c>
      <c r="E4561" t="str">
        <f>VLOOKUP(D4561,'B-Business Capability'!B:H,5,FALSE)</f>
        <v>Product &amp; Software Development</v>
      </c>
      <c r="F4561" t="str">
        <f>VLOOKUP(D4561,'B-Business Capability'!B:H,6,FALSE)</f>
        <v>Engineering</v>
      </c>
      <c r="G4561" t="str">
        <f>VLOOKUP(D4561,'B-Business Capability'!B:H,7,FALSE)</f>
        <v>Construction &amp; Development</v>
      </c>
      <c r="I4561" t="s">
        <v>1769</v>
      </c>
      <c r="J4561" t="s">
        <v>1755</v>
      </c>
      <c r="K4561" t="s">
        <v>1756</v>
      </c>
      <c r="L4561" t="s">
        <v>1806</v>
      </c>
      <c r="M4561" t="str">
        <f>VLOOKUP(L4561,'A-Applications'!B:D,3,FALSE)</f>
        <v>Netbeans IDE Suite</v>
      </c>
      <c r="N4561" t="s">
        <v>53</v>
      </c>
      <c r="O4561" s="42" t="s">
        <v>66</v>
      </c>
      <c r="Q4561" t="str">
        <f>VLOOKUP(KamstrupData[[#This Row],[IdLevel123]],'B-Business Capability'!B:L,10,FALSE)</f>
        <v>Idea-to-Release (I2R)</v>
      </c>
      <c r="R4561">
        <f>VLOOKUP(KamstrupData[[#This Row],[IdLevel123]],'B-Business Capability'!B:L,11,FALSE)</f>
        <v>420</v>
      </c>
      <c r="U4561" t="str">
        <f>_xlfn.CONCAT(KamstrupData[[#This Row],[CountryCode]],"_",KamstrupData[[#This Row],[Business Area]],"_",KamstrupData[[#This Row],[DepartmentTeam]])</f>
        <v>FR10_2_FR_Digitalization_Solutions</v>
      </c>
      <c r="V4561" t="str">
        <f>VLOOKUP(KamstrupData[[#This Row],[ORG_Concat]],'O-Organization'!F:H,3,FALSE)</f>
        <v>11049_FR10_2_Digitalization_FR_Digitalization_Solutions</v>
      </c>
    </row>
    <row r="4562" spans="4:22">
      <c r="D4562" s="28" t="s">
        <v>507</v>
      </c>
      <c r="E4562" t="str">
        <f>VLOOKUP(D4562,'B-Business Capability'!B:H,5,FALSE)</f>
        <v>Product &amp; Software Development</v>
      </c>
      <c r="F4562" t="str">
        <f>VLOOKUP(D4562,'B-Business Capability'!B:H,6,FALSE)</f>
        <v>Engineering</v>
      </c>
      <c r="G4562" t="str">
        <f>VLOOKUP(D4562,'B-Business Capability'!B:H,7,FALSE)</f>
        <v>Construction &amp; Development</v>
      </c>
      <c r="I4562" t="s">
        <v>1769</v>
      </c>
      <c r="J4562" t="s">
        <v>1755</v>
      </c>
      <c r="K4562" t="s">
        <v>1756</v>
      </c>
      <c r="L4562" t="s">
        <v>1807</v>
      </c>
      <c r="M4562" t="str">
        <f>VLOOKUP(L4562,'A-Applications'!B:D,3,FALSE)</f>
        <v>Node.js</v>
      </c>
      <c r="N4562" t="s">
        <v>53</v>
      </c>
      <c r="O4562" s="42" t="s">
        <v>54</v>
      </c>
      <c r="Q4562" t="str">
        <f>VLOOKUP(KamstrupData[[#This Row],[IdLevel123]],'B-Business Capability'!B:L,10,FALSE)</f>
        <v>Idea-to-Release (I2R)</v>
      </c>
      <c r="R4562">
        <f>VLOOKUP(KamstrupData[[#This Row],[IdLevel123]],'B-Business Capability'!B:L,11,FALSE)</f>
        <v>420</v>
      </c>
      <c r="U4562" t="str">
        <f>_xlfn.CONCAT(KamstrupData[[#This Row],[CountryCode]],"_",KamstrupData[[#This Row],[Business Area]],"_",KamstrupData[[#This Row],[DepartmentTeam]])</f>
        <v>FR10_2_FR_Digitalization_Solutions</v>
      </c>
      <c r="V4562" t="str">
        <f>VLOOKUP(KamstrupData[[#This Row],[ORG_Concat]],'O-Organization'!F:H,3,FALSE)</f>
        <v>11049_FR10_2_Digitalization_FR_Digitalization_Solutions</v>
      </c>
    </row>
    <row r="4563" spans="4:22">
      <c r="D4563" s="28" t="s">
        <v>507</v>
      </c>
      <c r="E4563" t="str">
        <f>VLOOKUP(D4563,'B-Business Capability'!B:H,5,FALSE)</f>
        <v>Product &amp; Software Development</v>
      </c>
      <c r="F4563" t="str">
        <f>VLOOKUP(D4563,'B-Business Capability'!B:H,6,FALSE)</f>
        <v>Engineering</v>
      </c>
      <c r="G4563" t="str">
        <f>VLOOKUP(D4563,'B-Business Capability'!B:H,7,FALSE)</f>
        <v>Construction &amp; Development</v>
      </c>
      <c r="I4563" t="s">
        <v>1769</v>
      </c>
      <c r="J4563" t="s">
        <v>1755</v>
      </c>
      <c r="K4563" t="s">
        <v>1756</v>
      </c>
      <c r="L4563" t="s">
        <v>1808</v>
      </c>
      <c r="M4563" t="str">
        <f>VLOOKUP(L4563,'A-Applications'!B:D,3,FALSE)</f>
        <v>RCTools-Mbus</v>
      </c>
      <c r="N4563" t="s">
        <v>53</v>
      </c>
      <c r="O4563" s="42" t="s">
        <v>54</v>
      </c>
      <c r="Q4563" t="str">
        <f>VLOOKUP(KamstrupData[[#This Row],[IdLevel123]],'B-Business Capability'!B:L,10,FALSE)</f>
        <v>Idea-to-Release (I2R)</v>
      </c>
      <c r="R4563">
        <f>VLOOKUP(KamstrupData[[#This Row],[IdLevel123]],'B-Business Capability'!B:L,11,FALSE)</f>
        <v>420</v>
      </c>
      <c r="U4563" t="str">
        <f>_xlfn.CONCAT(KamstrupData[[#This Row],[CountryCode]],"_",KamstrupData[[#This Row],[Business Area]],"_",KamstrupData[[#This Row],[DepartmentTeam]])</f>
        <v>FR10_2_FR_Digitalization_Solutions</v>
      </c>
      <c r="V4563" t="str">
        <f>VLOOKUP(KamstrupData[[#This Row],[ORG_Concat]],'O-Organization'!F:H,3,FALSE)</f>
        <v>11049_FR10_2_Digitalization_FR_Digitalization_Solutions</v>
      </c>
    </row>
    <row r="4564" spans="4:22">
      <c r="D4564" s="28" t="s">
        <v>507</v>
      </c>
      <c r="E4564" t="str">
        <f>VLOOKUP(D4564,'B-Business Capability'!B:H,5,FALSE)</f>
        <v>Product &amp; Software Development</v>
      </c>
      <c r="F4564" t="str">
        <f>VLOOKUP(D4564,'B-Business Capability'!B:H,6,FALSE)</f>
        <v>Engineering</v>
      </c>
      <c r="G4564" t="str">
        <f>VLOOKUP(D4564,'B-Business Capability'!B:H,7,FALSE)</f>
        <v>Construction &amp; Development</v>
      </c>
      <c r="I4564" t="s">
        <v>1769</v>
      </c>
      <c r="J4564" t="s">
        <v>1755</v>
      </c>
      <c r="K4564" t="s">
        <v>1756</v>
      </c>
      <c r="L4564" t="s">
        <v>1809</v>
      </c>
      <c r="M4564" t="str">
        <f>VLOOKUP(L4564,'A-Applications'!B:D,3,FALSE)</f>
        <v>Rsync</v>
      </c>
      <c r="N4564" t="s">
        <v>53</v>
      </c>
      <c r="O4564" s="42" t="s">
        <v>54</v>
      </c>
      <c r="Q4564" t="str">
        <f>VLOOKUP(KamstrupData[[#This Row],[IdLevel123]],'B-Business Capability'!B:L,10,FALSE)</f>
        <v>Idea-to-Release (I2R)</v>
      </c>
      <c r="R4564">
        <f>VLOOKUP(KamstrupData[[#This Row],[IdLevel123]],'B-Business Capability'!B:L,11,FALSE)</f>
        <v>420</v>
      </c>
      <c r="U4564" t="str">
        <f>_xlfn.CONCAT(KamstrupData[[#This Row],[CountryCode]],"_",KamstrupData[[#This Row],[Business Area]],"_",KamstrupData[[#This Row],[DepartmentTeam]])</f>
        <v>FR10_2_FR_Digitalization_Solutions</v>
      </c>
      <c r="V4564" t="str">
        <f>VLOOKUP(KamstrupData[[#This Row],[ORG_Concat]],'O-Organization'!F:H,3,FALSE)</f>
        <v>11049_FR10_2_Digitalization_FR_Digitalization_Solutions</v>
      </c>
    </row>
    <row r="4565" spans="4:22">
      <c r="D4565" s="28" t="s">
        <v>507</v>
      </c>
      <c r="E4565" t="str">
        <f>VLOOKUP(D4565,'B-Business Capability'!B:H,5,FALSE)</f>
        <v>Product &amp; Software Development</v>
      </c>
      <c r="F4565" t="str">
        <f>VLOOKUP(D4565,'B-Business Capability'!B:H,6,FALSE)</f>
        <v>Engineering</v>
      </c>
      <c r="G4565" t="str">
        <f>VLOOKUP(D4565,'B-Business Capability'!B:H,7,FALSE)</f>
        <v>Construction &amp; Development</v>
      </c>
      <c r="I4565" t="s">
        <v>1769</v>
      </c>
      <c r="J4565" t="s">
        <v>1755</v>
      </c>
      <c r="K4565" t="s">
        <v>1756</v>
      </c>
      <c r="L4565" t="s">
        <v>1810</v>
      </c>
      <c r="M4565" t="str">
        <f>VLOOKUP(L4565,'A-Applications'!B:D,3,FALSE)</f>
        <v>Ufw</v>
      </c>
      <c r="N4565" t="s">
        <v>53</v>
      </c>
      <c r="O4565" s="42" t="s">
        <v>66</v>
      </c>
      <c r="Q4565" t="str">
        <f>VLOOKUP(KamstrupData[[#This Row],[IdLevel123]],'B-Business Capability'!B:L,10,FALSE)</f>
        <v>Idea-to-Release (I2R)</v>
      </c>
      <c r="R4565">
        <f>VLOOKUP(KamstrupData[[#This Row],[IdLevel123]],'B-Business Capability'!B:L,11,FALSE)</f>
        <v>420</v>
      </c>
      <c r="U4565" t="str">
        <f>_xlfn.CONCAT(KamstrupData[[#This Row],[CountryCode]],"_",KamstrupData[[#This Row],[Business Area]],"_",KamstrupData[[#This Row],[DepartmentTeam]])</f>
        <v>FR10_2_FR_Digitalization_Solutions</v>
      </c>
      <c r="V4565" t="str">
        <f>VLOOKUP(KamstrupData[[#This Row],[ORG_Concat]],'O-Organization'!F:H,3,FALSE)</f>
        <v>11049_FR10_2_Digitalization_FR_Digitalization_Solutions</v>
      </c>
    </row>
    <row r="4566" spans="4:22">
      <c r="D4566" s="28" t="s">
        <v>507</v>
      </c>
      <c r="E4566" t="str">
        <f>VLOOKUP(D4566,'B-Business Capability'!B:H,5,FALSE)</f>
        <v>Product &amp; Software Development</v>
      </c>
      <c r="F4566" t="str">
        <f>VLOOKUP(D4566,'B-Business Capability'!B:H,6,FALSE)</f>
        <v>Engineering</v>
      </c>
      <c r="G4566" t="str">
        <f>VLOOKUP(D4566,'B-Business Capability'!B:H,7,FALSE)</f>
        <v>Construction &amp; Development</v>
      </c>
      <c r="I4566" t="s">
        <v>1769</v>
      </c>
      <c r="J4566" t="s">
        <v>1755</v>
      </c>
      <c r="K4566" t="s">
        <v>1756</v>
      </c>
      <c r="L4566" t="s">
        <v>1811</v>
      </c>
      <c r="M4566" t="str">
        <f>VLOOKUP(L4566,'A-Applications'!B:D,3,FALSE)</f>
        <v>Wampserver64</v>
      </c>
      <c r="N4566" t="s">
        <v>53</v>
      </c>
      <c r="O4566" s="42" t="s">
        <v>62</v>
      </c>
      <c r="Q4566" t="str">
        <f>VLOOKUP(KamstrupData[[#This Row],[IdLevel123]],'B-Business Capability'!B:L,10,FALSE)</f>
        <v>Idea-to-Release (I2R)</v>
      </c>
      <c r="R4566">
        <f>VLOOKUP(KamstrupData[[#This Row],[IdLevel123]],'B-Business Capability'!B:L,11,FALSE)</f>
        <v>420</v>
      </c>
      <c r="U4566" t="str">
        <f>_xlfn.CONCAT(KamstrupData[[#This Row],[CountryCode]],"_",KamstrupData[[#This Row],[Business Area]],"_",KamstrupData[[#This Row],[DepartmentTeam]])</f>
        <v>FR10_2_FR_Digitalization_Solutions</v>
      </c>
      <c r="V4566" t="str">
        <f>VLOOKUP(KamstrupData[[#This Row],[ORG_Concat]],'O-Organization'!F:H,3,FALSE)</f>
        <v>11049_FR10_2_Digitalization_FR_Digitalization_Solutions</v>
      </c>
    </row>
    <row r="4567" spans="4:22">
      <c r="D4567" s="28" t="s">
        <v>507</v>
      </c>
      <c r="E4567" t="str">
        <f>VLOOKUP(D4567,'B-Business Capability'!B:H,5,FALSE)</f>
        <v>Product &amp; Software Development</v>
      </c>
      <c r="F4567" t="str">
        <f>VLOOKUP(D4567,'B-Business Capability'!B:H,6,FALSE)</f>
        <v>Engineering</v>
      </c>
      <c r="G4567" t="str">
        <f>VLOOKUP(D4567,'B-Business Capability'!B:H,7,FALSE)</f>
        <v>Construction &amp; Development</v>
      </c>
      <c r="I4567" t="s">
        <v>1769</v>
      </c>
      <c r="J4567" t="s">
        <v>1755</v>
      </c>
      <c r="K4567" t="s">
        <v>1756</v>
      </c>
      <c r="L4567" t="s">
        <v>1812</v>
      </c>
      <c r="M4567" t="str">
        <f>VLOOKUP(L4567,'A-Applications'!B:D,3,FALSE)</f>
        <v>Windev Suite SaaS</v>
      </c>
      <c r="N4567" t="s">
        <v>53</v>
      </c>
      <c r="O4567" s="42" t="s">
        <v>66</v>
      </c>
      <c r="Q4567" t="str">
        <f>VLOOKUP(KamstrupData[[#This Row],[IdLevel123]],'B-Business Capability'!B:L,10,FALSE)</f>
        <v>Idea-to-Release (I2R)</v>
      </c>
      <c r="R4567">
        <f>VLOOKUP(KamstrupData[[#This Row],[IdLevel123]],'B-Business Capability'!B:L,11,FALSE)</f>
        <v>420</v>
      </c>
      <c r="U4567" t="str">
        <f>_xlfn.CONCAT(KamstrupData[[#This Row],[CountryCode]],"_",KamstrupData[[#This Row],[Business Area]],"_",KamstrupData[[#This Row],[DepartmentTeam]])</f>
        <v>FR10_2_FR_Digitalization_Solutions</v>
      </c>
      <c r="V4567" t="str">
        <f>VLOOKUP(KamstrupData[[#This Row],[ORG_Concat]],'O-Organization'!F:H,3,FALSE)</f>
        <v>11049_FR10_2_Digitalization_FR_Digitalization_Solutions</v>
      </c>
    </row>
    <row r="4568" spans="4:22">
      <c r="D4568" s="28" t="s">
        <v>507</v>
      </c>
      <c r="E4568" t="str">
        <f>VLOOKUP(D4568,'B-Business Capability'!B:H,5,FALSE)</f>
        <v>Product &amp; Software Development</v>
      </c>
      <c r="F4568" t="str">
        <f>VLOOKUP(D4568,'B-Business Capability'!B:H,6,FALSE)</f>
        <v>Engineering</v>
      </c>
      <c r="G4568" t="str">
        <f>VLOOKUP(D4568,'B-Business Capability'!B:H,7,FALSE)</f>
        <v>Construction &amp; Development</v>
      </c>
      <c r="I4568" t="s">
        <v>1769</v>
      </c>
      <c r="J4568" t="s">
        <v>1755</v>
      </c>
      <c r="K4568" t="s">
        <v>1756</v>
      </c>
      <c r="L4568" t="s">
        <v>1813</v>
      </c>
      <c r="M4568" t="str">
        <f>VLOOKUP(L4568,'A-Applications'!B:D,3,FALSE)</f>
        <v>Wispr flow</v>
      </c>
      <c r="N4568" t="s">
        <v>53</v>
      </c>
      <c r="O4568" s="42" t="s">
        <v>62</v>
      </c>
      <c r="Q4568" t="str">
        <f>VLOOKUP(KamstrupData[[#This Row],[IdLevel123]],'B-Business Capability'!B:L,10,FALSE)</f>
        <v>Idea-to-Release (I2R)</v>
      </c>
      <c r="R4568">
        <f>VLOOKUP(KamstrupData[[#This Row],[IdLevel123]],'B-Business Capability'!B:L,11,FALSE)</f>
        <v>420</v>
      </c>
      <c r="U4568" t="str">
        <f>_xlfn.CONCAT(KamstrupData[[#This Row],[CountryCode]],"_",KamstrupData[[#This Row],[Business Area]],"_",KamstrupData[[#This Row],[DepartmentTeam]])</f>
        <v>FR10_2_FR_Digitalization_Solutions</v>
      </c>
      <c r="V4568" t="str">
        <f>VLOOKUP(KamstrupData[[#This Row],[ORG_Concat]],'O-Organization'!F:H,3,FALSE)</f>
        <v>11049_FR10_2_Digitalization_FR_Digitalization_Solutions</v>
      </c>
    </row>
    <row r="4569" spans="4:22">
      <c r="D4569" s="28" t="s">
        <v>507</v>
      </c>
      <c r="E4569" t="str">
        <f>VLOOKUP(D4569,'B-Business Capability'!B:H,5,FALSE)</f>
        <v>Product &amp; Software Development</v>
      </c>
      <c r="F4569" t="str">
        <f>VLOOKUP(D4569,'B-Business Capability'!B:H,6,FALSE)</f>
        <v>Engineering</v>
      </c>
      <c r="G4569" t="str">
        <f>VLOOKUP(D4569,'B-Business Capability'!B:H,7,FALSE)</f>
        <v>Construction &amp; Development</v>
      </c>
      <c r="I4569" t="s">
        <v>1769</v>
      </c>
      <c r="J4569" t="s">
        <v>1755</v>
      </c>
      <c r="K4569" t="s">
        <v>1756</v>
      </c>
      <c r="L4569" t="s">
        <v>1814</v>
      </c>
      <c r="M4569" t="str">
        <f>VLOOKUP(L4569,'A-Applications'!B:D,3,FALSE)</f>
        <v>Notion</v>
      </c>
      <c r="N4569" t="s">
        <v>53</v>
      </c>
      <c r="O4569" s="42" t="s">
        <v>54</v>
      </c>
      <c r="Q4569" t="str">
        <f>VLOOKUP(KamstrupData[[#This Row],[IdLevel123]],'B-Business Capability'!B:L,10,FALSE)</f>
        <v>Idea-to-Release (I2R)</v>
      </c>
      <c r="R4569">
        <f>VLOOKUP(KamstrupData[[#This Row],[IdLevel123]],'B-Business Capability'!B:L,11,FALSE)</f>
        <v>420</v>
      </c>
      <c r="U4569" t="str">
        <f>_xlfn.CONCAT(KamstrupData[[#This Row],[CountryCode]],"_",KamstrupData[[#This Row],[Business Area]],"_",KamstrupData[[#This Row],[DepartmentTeam]])</f>
        <v>FR10_2_FR_Digitalization_Solutions</v>
      </c>
      <c r="V4569" t="str">
        <f>VLOOKUP(KamstrupData[[#This Row],[ORG_Concat]],'O-Organization'!F:H,3,FALSE)</f>
        <v>11049_FR10_2_Digitalization_FR_Digitalization_Solutions</v>
      </c>
    </row>
    <row r="4570" spans="4:22">
      <c r="D4570" s="28" t="s">
        <v>507</v>
      </c>
      <c r="E4570" t="str">
        <f>VLOOKUP(D4570,'B-Business Capability'!B:H,5,FALSE)</f>
        <v>Product &amp; Software Development</v>
      </c>
      <c r="F4570" t="str">
        <f>VLOOKUP(D4570,'B-Business Capability'!B:H,6,FALSE)</f>
        <v>Engineering</v>
      </c>
      <c r="G4570" t="str">
        <f>VLOOKUP(D4570,'B-Business Capability'!B:H,7,FALSE)</f>
        <v>Construction &amp; Development</v>
      </c>
      <c r="I4570" t="s">
        <v>1769</v>
      </c>
      <c r="J4570" t="s">
        <v>1755</v>
      </c>
      <c r="K4570" t="s">
        <v>1756</v>
      </c>
      <c r="L4570" t="s">
        <v>911</v>
      </c>
      <c r="M4570" t="str">
        <f>VLOOKUP(L4570,'A-Applications'!B:D,3,FALSE)</f>
        <v>PyCharm</v>
      </c>
      <c r="N4570" t="s">
        <v>53</v>
      </c>
      <c r="O4570" s="42" t="s">
        <v>54</v>
      </c>
      <c r="Q4570" t="str">
        <f>VLOOKUP(KamstrupData[[#This Row],[IdLevel123]],'B-Business Capability'!B:L,10,FALSE)</f>
        <v>Idea-to-Release (I2R)</v>
      </c>
      <c r="R4570">
        <f>VLOOKUP(KamstrupData[[#This Row],[IdLevel123]],'B-Business Capability'!B:L,11,FALSE)</f>
        <v>420</v>
      </c>
      <c r="U4570" t="str">
        <f>_xlfn.CONCAT(KamstrupData[[#This Row],[CountryCode]],"_",KamstrupData[[#This Row],[Business Area]],"_",KamstrupData[[#This Row],[DepartmentTeam]])</f>
        <v>FR10_2_FR_Digitalization_Solutions</v>
      </c>
      <c r="V4570" t="str">
        <f>VLOOKUP(KamstrupData[[#This Row],[ORG_Concat]],'O-Organization'!F:H,3,FALSE)</f>
        <v>11049_FR10_2_Digitalization_FR_Digitalization_Solutions</v>
      </c>
    </row>
    <row r="4571" spans="4:22">
      <c r="D4571" s="28" t="s">
        <v>95</v>
      </c>
      <c r="E4571" t="str">
        <f>VLOOKUP(D4571,'B-Business Capability'!B:H,5,FALSE)</f>
        <v>Not mapped to capability</v>
      </c>
      <c r="F4571">
        <f>VLOOKUP(D4571,'B-Business Capability'!B:H,6,FALSE)</f>
        <v>0</v>
      </c>
      <c r="G4571">
        <f>VLOOKUP(D4571,'B-Business Capability'!B:H,7,FALSE)</f>
        <v>0</v>
      </c>
      <c r="I4571" t="s">
        <v>1769</v>
      </c>
      <c r="J4571" t="s">
        <v>1755</v>
      </c>
      <c r="K4571" t="s">
        <v>1756</v>
      </c>
      <c r="L4571" t="s">
        <v>918</v>
      </c>
      <c r="M4571" t="str">
        <f>VLOOKUP(L4571,'A-Applications'!B:D,3,FALSE)</f>
        <v>clion</v>
      </c>
      <c r="N4571" t="s">
        <v>53</v>
      </c>
      <c r="O4571" s="42" t="s">
        <v>54</v>
      </c>
      <c r="Q4571" t="str">
        <f>VLOOKUP(KamstrupData[[#This Row],[IdLevel123]],'B-Business Capability'!B:L,10,FALSE)</f>
        <v>N/A</v>
      </c>
      <c r="R4571">
        <f>VLOOKUP(KamstrupData[[#This Row],[IdLevel123]],'B-Business Capability'!B:L,11,FALSE)</f>
        <v>0</v>
      </c>
      <c r="U4571" t="str">
        <f>_xlfn.CONCAT(KamstrupData[[#This Row],[CountryCode]],"_",KamstrupData[[#This Row],[Business Area]],"_",KamstrupData[[#This Row],[DepartmentTeam]])</f>
        <v>FR10_2_FR_Digitalization_Solutions</v>
      </c>
      <c r="V4571" t="str">
        <f>VLOOKUP(KamstrupData[[#This Row],[ORG_Concat]],'O-Organization'!F:H,3,FALSE)</f>
        <v>11049_FR10_2_Digitalization_FR_Digitalization_Solutions</v>
      </c>
    </row>
    <row r="4572" spans="4:22">
      <c r="D4572" s="28" t="s">
        <v>95</v>
      </c>
      <c r="E4572" t="str">
        <f>VLOOKUP(D4572,'B-Business Capability'!B:H,5,FALSE)</f>
        <v>Not mapped to capability</v>
      </c>
      <c r="F4572">
        <f>VLOOKUP(D4572,'B-Business Capability'!B:H,6,FALSE)</f>
        <v>0</v>
      </c>
      <c r="G4572">
        <f>VLOOKUP(D4572,'B-Business Capability'!B:H,7,FALSE)</f>
        <v>0</v>
      </c>
      <c r="I4572" t="s">
        <v>1769</v>
      </c>
      <c r="J4572" t="s">
        <v>1755</v>
      </c>
      <c r="K4572" t="s">
        <v>1756</v>
      </c>
      <c r="L4572" t="s">
        <v>1762</v>
      </c>
      <c r="M4572" t="str">
        <f>VLOOKUP(L4572,'A-Applications'!B:D,3,FALSE)</f>
        <v>JetBrains AI Pro</v>
      </c>
      <c r="N4572" t="s">
        <v>53</v>
      </c>
      <c r="O4572" s="42" t="s">
        <v>54</v>
      </c>
      <c r="Q4572" t="str">
        <f>VLOOKUP(KamstrupData[[#This Row],[IdLevel123]],'B-Business Capability'!B:L,10,FALSE)</f>
        <v>N/A</v>
      </c>
      <c r="R4572">
        <f>VLOOKUP(KamstrupData[[#This Row],[IdLevel123]],'B-Business Capability'!B:L,11,FALSE)</f>
        <v>0</v>
      </c>
      <c r="U4572" t="str">
        <f>_xlfn.CONCAT(KamstrupData[[#This Row],[CountryCode]],"_",KamstrupData[[#This Row],[Business Area]],"_",KamstrupData[[#This Row],[DepartmentTeam]])</f>
        <v>FR10_2_FR_Digitalization_Solutions</v>
      </c>
      <c r="V4572" t="str">
        <f>VLOOKUP(KamstrupData[[#This Row],[ORG_Concat]],'O-Organization'!F:H,3,FALSE)</f>
        <v>11049_FR10_2_Digitalization_FR_Digitalization_Solutions</v>
      </c>
    </row>
    <row r="4573" spans="4:22">
      <c r="D4573" s="28" t="s">
        <v>95</v>
      </c>
      <c r="E4573" t="str">
        <f>VLOOKUP(D4573,'B-Business Capability'!B:H,5,FALSE)</f>
        <v>Not mapped to capability</v>
      </c>
      <c r="F4573">
        <f>VLOOKUP(D4573,'B-Business Capability'!B:H,6,FALSE)</f>
        <v>0</v>
      </c>
      <c r="G4573">
        <f>VLOOKUP(D4573,'B-Business Capability'!B:H,7,FALSE)</f>
        <v>0</v>
      </c>
      <c r="I4573" t="s">
        <v>1769</v>
      </c>
      <c r="J4573" t="s">
        <v>1755</v>
      </c>
      <c r="K4573" t="s">
        <v>1756</v>
      </c>
      <c r="L4573" t="s">
        <v>1765</v>
      </c>
      <c r="M4573" t="str">
        <f>VLOOKUP(L4573,'A-Applications'!B:D,3,FALSE)</f>
        <v>paint.net (www.getpaint.net/index.html)</v>
      </c>
      <c r="N4573" t="s">
        <v>53</v>
      </c>
      <c r="O4573" s="42" t="s">
        <v>54</v>
      </c>
      <c r="Q4573" t="str">
        <f>VLOOKUP(KamstrupData[[#This Row],[IdLevel123]],'B-Business Capability'!B:L,10,FALSE)</f>
        <v>N/A</v>
      </c>
      <c r="R4573">
        <f>VLOOKUP(KamstrupData[[#This Row],[IdLevel123]],'B-Business Capability'!B:L,11,FALSE)</f>
        <v>0</v>
      </c>
      <c r="U4573" t="str">
        <f>_xlfn.CONCAT(KamstrupData[[#This Row],[CountryCode]],"_",KamstrupData[[#This Row],[Business Area]],"_",KamstrupData[[#This Row],[DepartmentTeam]])</f>
        <v>FR10_2_FR_Digitalization_Solutions</v>
      </c>
      <c r="V4573" t="str">
        <f>VLOOKUP(KamstrupData[[#This Row],[ORG_Concat]],'O-Organization'!F:H,3,FALSE)</f>
        <v>11049_FR10_2_Digitalization_FR_Digitalization_Solutions</v>
      </c>
    </row>
    <row r="4574" spans="4:22">
      <c r="D4574" s="28" t="s">
        <v>95</v>
      </c>
      <c r="E4574" t="str">
        <f>VLOOKUP(D4574,'B-Business Capability'!B:H,5,FALSE)</f>
        <v>Not mapped to capability</v>
      </c>
      <c r="F4574">
        <f>VLOOKUP(D4574,'B-Business Capability'!B:H,6,FALSE)</f>
        <v>0</v>
      </c>
      <c r="G4574">
        <f>VLOOKUP(D4574,'B-Business Capability'!B:H,7,FALSE)</f>
        <v>0</v>
      </c>
      <c r="I4574" t="s">
        <v>1769</v>
      </c>
      <c r="J4574" t="s">
        <v>1755</v>
      </c>
      <c r="K4574" t="s">
        <v>1756</v>
      </c>
      <c r="L4574" t="s">
        <v>1760</v>
      </c>
      <c r="M4574" t="str">
        <f>VLOOKUP(L4574,'A-Applications'!B:D,3,FALSE)</f>
        <v>PhPStorm</v>
      </c>
      <c r="N4574" t="s">
        <v>53</v>
      </c>
      <c r="O4574" s="42" t="s">
        <v>54</v>
      </c>
      <c r="Q4574" t="str">
        <f>VLOOKUP(KamstrupData[[#This Row],[IdLevel123]],'B-Business Capability'!B:L,10,FALSE)</f>
        <v>N/A</v>
      </c>
      <c r="R4574">
        <f>VLOOKUP(KamstrupData[[#This Row],[IdLevel123]],'B-Business Capability'!B:L,11,FALSE)</f>
        <v>0</v>
      </c>
      <c r="U4574" t="str">
        <f>_xlfn.CONCAT(KamstrupData[[#This Row],[CountryCode]],"_",KamstrupData[[#This Row],[Business Area]],"_",KamstrupData[[#This Row],[DepartmentTeam]])</f>
        <v>FR10_2_FR_Digitalization_Solutions</v>
      </c>
      <c r="V4574" t="str">
        <f>VLOOKUP(KamstrupData[[#This Row],[ORG_Concat]],'O-Organization'!F:H,3,FALSE)</f>
        <v>11049_FR10_2_Digitalization_FR_Digitalization_Solutions</v>
      </c>
    </row>
    <row r="4575" spans="4:22">
      <c r="D4575" s="28" t="s">
        <v>95</v>
      </c>
      <c r="E4575" t="str">
        <f>VLOOKUP(D4575,'B-Business Capability'!B:H,5,FALSE)</f>
        <v>Not mapped to capability</v>
      </c>
      <c r="F4575">
        <f>VLOOKUP(D4575,'B-Business Capability'!B:H,6,FALSE)</f>
        <v>0</v>
      </c>
      <c r="G4575">
        <f>VLOOKUP(D4575,'B-Business Capability'!B:H,7,FALSE)</f>
        <v>0</v>
      </c>
      <c r="I4575" t="s">
        <v>1769</v>
      </c>
      <c r="J4575" t="s">
        <v>1755</v>
      </c>
      <c r="K4575" t="s">
        <v>1756</v>
      </c>
      <c r="L4575" t="s">
        <v>398</v>
      </c>
      <c r="M4575" t="str">
        <f>VLOOKUP(L4575,'A-Applications'!B:D,3,FALSE)</f>
        <v>Remote Desktop Conn. Manager</v>
      </c>
      <c r="N4575" t="s">
        <v>53</v>
      </c>
      <c r="O4575" s="42" t="s">
        <v>54</v>
      </c>
      <c r="Q4575" t="str">
        <f>VLOOKUP(KamstrupData[[#This Row],[IdLevel123]],'B-Business Capability'!B:L,10,FALSE)</f>
        <v>N/A</v>
      </c>
      <c r="R4575">
        <f>VLOOKUP(KamstrupData[[#This Row],[IdLevel123]],'B-Business Capability'!B:L,11,FALSE)</f>
        <v>0</v>
      </c>
      <c r="U4575" t="str">
        <f>_xlfn.CONCAT(KamstrupData[[#This Row],[CountryCode]],"_",KamstrupData[[#This Row],[Business Area]],"_",KamstrupData[[#This Row],[DepartmentTeam]])</f>
        <v>FR10_2_FR_Digitalization_Solutions</v>
      </c>
      <c r="V4575" t="str">
        <f>VLOOKUP(KamstrupData[[#This Row],[ORG_Concat]],'O-Organization'!F:H,3,FALSE)</f>
        <v>11049_FR10_2_Digitalization_FR_Digitalization_Solutions</v>
      </c>
    </row>
    <row r="4576" spans="4:22">
      <c r="D4576" s="28" t="s">
        <v>95</v>
      </c>
      <c r="E4576" t="str">
        <f>VLOOKUP(D4576,'B-Business Capability'!B:H,5,FALSE)</f>
        <v>Not mapped to capability</v>
      </c>
      <c r="F4576">
        <f>VLOOKUP(D4576,'B-Business Capability'!B:H,6,FALSE)</f>
        <v>0</v>
      </c>
      <c r="G4576">
        <f>VLOOKUP(D4576,'B-Business Capability'!B:H,7,FALSE)</f>
        <v>0</v>
      </c>
      <c r="I4576" t="s">
        <v>1769</v>
      </c>
      <c r="J4576" t="s">
        <v>1755</v>
      </c>
      <c r="K4576" t="s">
        <v>1756</v>
      </c>
      <c r="L4576" t="s">
        <v>1759</v>
      </c>
      <c r="M4576" t="str">
        <f>VLOOKUP(L4576,'A-Applications'!B:D,3,FALSE)</f>
        <v>Rustdesk</v>
      </c>
      <c r="N4576" t="s">
        <v>53</v>
      </c>
      <c r="O4576" s="42" t="s">
        <v>54</v>
      </c>
      <c r="P4576" t="s">
        <v>77</v>
      </c>
      <c r="Q4576" t="str">
        <f>VLOOKUP(KamstrupData[[#This Row],[IdLevel123]],'B-Business Capability'!B:L,10,FALSE)</f>
        <v>N/A</v>
      </c>
      <c r="R4576">
        <f>VLOOKUP(KamstrupData[[#This Row],[IdLevel123]],'B-Business Capability'!B:L,11,FALSE)</f>
        <v>0</v>
      </c>
      <c r="U4576" t="str">
        <f>_xlfn.CONCAT(KamstrupData[[#This Row],[CountryCode]],"_",KamstrupData[[#This Row],[Business Area]],"_",KamstrupData[[#This Row],[DepartmentTeam]])</f>
        <v>FR10_2_FR_Digitalization_Solutions</v>
      </c>
      <c r="V4576" t="str">
        <f>VLOOKUP(KamstrupData[[#This Row],[ORG_Concat]],'O-Organization'!F:H,3,FALSE)</f>
        <v>11049_FR10_2_Digitalization_FR_Digitalization_Solutions</v>
      </c>
    </row>
    <row r="4577" spans="4:22">
      <c r="D4577" s="28" t="s">
        <v>95</v>
      </c>
      <c r="E4577" t="str">
        <f>VLOOKUP(D4577,'B-Business Capability'!B:H,5,FALSE)</f>
        <v>Not mapped to capability</v>
      </c>
      <c r="F4577">
        <f>VLOOKUP(D4577,'B-Business Capability'!B:H,6,FALSE)</f>
        <v>0</v>
      </c>
      <c r="G4577">
        <f>VLOOKUP(D4577,'B-Business Capability'!B:H,7,FALSE)</f>
        <v>0</v>
      </c>
      <c r="I4577" t="s">
        <v>1769</v>
      </c>
      <c r="J4577" t="s">
        <v>1755</v>
      </c>
      <c r="K4577" t="s">
        <v>1756</v>
      </c>
      <c r="L4577" t="s">
        <v>1699</v>
      </c>
      <c r="M4577" t="str">
        <f>VLOOKUP(L4577,'A-Applications'!B:D,3,FALSE)</f>
        <v>DataGrip</v>
      </c>
      <c r="N4577" t="s">
        <v>53</v>
      </c>
      <c r="O4577" s="42" t="s">
        <v>54</v>
      </c>
      <c r="Q4577" t="str">
        <f>VLOOKUP(KamstrupData[[#This Row],[IdLevel123]],'B-Business Capability'!B:L,10,FALSE)</f>
        <v>N/A</v>
      </c>
      <c r="R4577">
        <f>VLOOKUP(KamstrupData[[#This Row],[IdLevel123]],'B-Business Capability'!B:L,11,FALSE)</f>
        <v>0</v>
      </c>
      <c r="U4577" t="str">
        <f>_xlfn.CONCAT(KamstrupData[[#This Row],[CountryCode]],"_",KamstrupData[[#This Row],[Business Area]],"_",KamstrupData[[#This Row],[DepartmentTeam]])</f>
        <v>FR10_2_FR_Digitalization_Solutions</v>
      </c>
      <c r="V4577" t="str">
        <f>VLOOKUP(KamstrupData[[#This Row],[ORG_Concat]],'O-Organization'!F:H,3,FALSE)</f>
        <v>11049_FR10_2_Digitalization_FR_Digitalization_Solutions</v>
      </c>
    </row>
    <row r="4578" spans="4:22">
      <c r="D4578" t="s">
        <v>49</v>
      </c>
      <c r="E4578" t="str">
        <f>VLOOKUP(D4578,'B-Business Capability'!B:H,5,FALSE)</f>
        <v>All</v>
      </c>
      <c r="F4578">
        <f>VLOOKUP(D4578,'B-Business Capability'!B:H,6,FALSE)</f>
        <v>0</v>
      </c>
      <c r="G4578">
        <f>VLOOKUP(D4578,'B-Business Capability'!B:H,7,FALSE)</f>
        <v>0</v>
      </c>
      <c r="I4578" t="s">
        <v>1815</v>
      </c>
      <c r="J4578" t="s">
        <v>51</v>
      </c>
      <c r="L4578" t="s">
        <v>52</v>
      </c>
      <c r="M4578" t="str">
        <f>VLOOKUP(L4578,'A-Applications'!B:D,3,FALSE)</f>
        <v>Microsoft Teams</v>
      </c>
      <c r="N4578" t="s">
        <v>53</v>
      </c>
      <c r="O4578" s="42" t="s">
        <v>54</v>
      </c>
      <c r="P4578" t="s">
        <v>55</v>
      </c>
      <c r="Q4578" t="str">
        <f>VLOOKUP(KamstrupData[[#This Row],[IdLevel123]],'B-Business Capability'!B:L,10,FALSE)</f>
        <v>N/A</v>
      </c>
      <c r="R4578">
        <f>VLOOKUP(KamstrupData[[#This Row],[IdLevel123]],'B-Business Capability'!B:L,11,FALSE)</f>
        <v>0</v>
      </c>
      <c r="U4578" t="str">
        <f>_xlfn.CONCAT(KamstrupData[[#This Row],[CountryCode]],"_",KamstrupData[[#This Row],[Business Area]],"_",KamstrupData[[#This Row],[DepartmentTeam]])</f>
        <v>IT10_All_</v>
      </c>
      <c r="V4578" t="str">
        <f>VLOOKUP(KamstrupData[[#This Row],[ORG_Concat]],'O-Organization'!F:H,3,FALSE)</f>
        <v>11155_IT10_All_All_</v>
      </c>
    </row>
    <row r="4579" spans="4:22">
      <c r="D4579" t="s">
        <v>49</v>
      </c>
      <c r="E4579" t="str">
        <f>VLOOKUP(D4579,'B-Business Capability'!B:H,5,FALSE)</f>
        <v>All</v>
      </c>
      <c r="F4579">
        <f>VLOOKUP(D4579,'B-Business Capability'!B:H,6,FALSE)</f>
        <v>0</v>
      </c>
      <c r="G4579">
        <f>VLOOKUP(D4579,'B-Business Capability'!B:H,7,FALSE)</f>
        <v>0</v>
      </c>
      <c r="I4579" t="s">
        <v>1815</v>
      </c>
      <c r="J4579" t="s">
        <v>51</v>
      </c>
      <c r="L4579" t="s">
        <v>56</v>
      </c>
      <c r="M4579" t="str">
        <f>VLOOKUP(L4579,'A-Applications'!B:D,3,FALSE)</f>
        <v>OneDrive</v>
      </c>
      <c r="N4579" t="s">
        <v>53</v>
      </c>
      <c r="O4579" s="42" t="s">
        <v>54</v>
      </c>
      <c r="P4579" t="s">
        <v>55</v>
      </c>
      <c r="Q4579" t="str">
        <f>VLOOKUP(KamstrupData[[#This Row],[IdLevel123]],'B-Business Capability'!B:L,10,FALSE)</f>
        <v>N/A</v>
      </c>
      <c r="R4579">
        <f>VLOOKUP(KamstrupData[[#This Row],[IdLevel123]],'B-Business Capability'!B:L,11,FALSE)</f>
        <v>0</v>
      </c>
      <c r="U4579" t="str">
        <f>_xlfn.CONCAT(KamstrupData[[#This Row],[CountryCode]],"_",KamstrupData[[#This Row],[Business Area]],"_",KamstrupData[[#This Row],[DepartmentTeam]])</f>
        <v>IT10_All_</v>
      </c>
      <c r="V4579" t="str">
        <f>VLOOKUP(KamstrupData[[#This Row],[ORG_Concat]],'O-Organization'!F:H,3,FALSE)</f>
        <v>11155_IT10_All_All_</v>
      </c>
    </row>
    <row r="4580" spans="4:22">
      <c r="D4580" t="s">
        <v>49</v>
      </c>
      <c r="E4580" t="str">
        <f>VLOOKUP(D4580,'B-Business Capability'!B:H,5,FALSE)</f>
        <v>All</v>
      </c>
      <c r="F4580">
        <f>VLOOKUP(D4580,'B-Business Capability'!B:H,6,FALSE)</f>
        <v>0</v>
      </c>
      <c r="G4580">
        <f>VLOOKUP(D4580,'B-Business Capability'!B:H,7,FALSE)</f>
        <v>0</v>
      </c>
      <c r="I4580" t="s">
        <v>1815</v>
      </c>
      <c r="J4580" t="s">
        <v>51</v>
      </c>
      <c r="L4580" t="s">
        <v>57</v>
      </c>
      <c r="M4580" t="str">
        <f>VLOOKUP(L4580,'A-Applications'!B:D,3,FALSE)</f>
        <v>Microsoft Word</v>
      </c>
      <c r="N4580" t="s">
        <v>53</v>
      </c>
      <c r="O4580" s="42" t="s">
        <v>54</v>
      </c>
      <c r="P4580" t="s">
        <v>55</v>
      </c>
      <c r="Q4580" t="str">
        <f>VLOOKUP(KamstrupData[[#This Row],[IdLevel123]],'B-Business Capability'!B:L,10,FALSE)</f>
        <v>N/A</v>
      </c>
      <c r="R4580">
        <f>VLOOKUP(KamstrupData[[#This Row],[IdLevel123]],'B-Business Capability'!B:L,11,FALSE)</f>
        <v>0</v>
      </c>
      <c r="U4580" t="str">
        <f>_xlfn.CONCAT(KamstrupData[[#This Row],[CountryCode]],"_",KamstrupData[[#This Row],[Business Area]],"_",KamstrupData[[#This Row],[DepartmentTeam]])</f>
        <v>IT10_All_</v>
      </c>
      <c r="V4580" t="str">
        <f>VLOOKUP(KamstrupData[[#This Row],[ORG_Concat]],'O-Organization'!F:H,3,FALSE)</f>
        <v>11155_IT10_All_All_</v>
      </c>
    </row>
    <row r="4581" spans="4:22">
      <c r="D4581" t="s">
        <v>49</v>
      </c>
      <c r="E4581" t="str">
        <f>VLOOKUP(D4581,'B-Business Capability'!B:H,5,FALSE)</f>
        <v>All</v>
      </c>
      <c r="F4581">
        <f>VLOOKUP(D4581,'B-Business Capability'!B:H,6,FALSE)</f>
        <v>0</v>
      </c>
      <c r="G4581">
        <f>VLOOKUP(D4581,'B-Business Capability'!B:H,7,FALSE)</f>
        <v>0</v>
      </c>
      <c r="I4581" t="s">
        <v>1815</v>
      </c>
      <c r="J4581" t="s">
        <v>51</v>
      </c>
      <c r="L4581" t="s">
        <v>58</v>
      </c>
      <c r="M4581" t="str">
        <f>VLOOKUP(L4581,'A-Applications'!B:D,3,FALSE)</f>
        <v>Microsoft Excel</v>
      </c>
      <c r="N4581" t="s">
        <v>53</v>
      </c>
      <c r="O4581" s="42" t="s">
        <v>54</v>
      </c>
      <c r="P4581" t="s">
        <v>55</v>
      </c>
      <c r="Q4581" t="str">
        <f>VLOOKUP(KamstrupData[[#This Row],[IdLevel123]],'B-Business Capability'!B:L,10,FALSE)</f>
        <v>N/A</v>
      </c>
      <c r="R4581">
        <f>VLOOKUP(KamstrupData[[#This Row],[IdLevel123]],'B-Business Capability'!B:L,11,FALSE)</f>
        <v>0</v>
      </c>
      <c r="U4581" t="str">
        <f>_xlfn.CONCAT(KamstrupData[[#This Row],[CountryCode]],"_",KamstrupData[[#This Row],[Business Area]],"_",KamstrupData[[#This Row],[DepartmentTeam]])</f>
        <v>IT10_All_</v>
      </c>
      <c r="V4581" t="str">
        <f>VLOOKUP(KamstrupData[[#This Row],[ORG_Concat]],'O-Organization'!F:H,3,FALSE)</f>
        <v>11155_IT10_All_All_</v>
      </c>
    </row>
    <row r="4582" spans="4:22">
      <c r="D4582" t="s">
        <v>49</v>
      </c>
      <c r="E4582" t="str">
        <f>VLOOKUP(D4582,'B-Business Capability'!B:H,5,FALSE)</f>
        <v>All</v>
      </c>
      <c r="F4582">
        <f>VLOOKUP(D4582,'B-Business Capability'!B:H,6,FALSE)</f>
        <v>0</v>
      </c>
      <c r="G4582">
        <f>VLOOKUP(D4582,'B-Business Capability'!B:H,7,FALSE)</f>
        <v>0</v>
      </c>
      <c r="I4582" t="s">
        <v>1815</v>
      </c>
      <c r="J4582" t="s">
        <v>51</v>
      </c>
      <c r="L4582" t="s">
        <v>59</v>
      </c>
      <c r="M4582" t="str">
        <f>VLOOKUP(L4582,'A-Applications'!B:D,3,FALSE)</f>
        <v>Microsoft Power Point</v>
      </c>
      <c r="N4582" t="s">
        <v>53</v>
      </c>
      <c r="O4582" s="42" t="s">
        <v>54</v>
      </c>
      <c r="P4582" t="s">
        <v>55</v>
      </c>
      <c r="Q4582" t="str">
        <f>VLOOKUP(KamstrupData[[#This Row],[IdLevel123]],'B-Business Capability'!B:L,10,FALSE)</f>
        <v>N/A</v>
      </c>
      <c r="R4582">
        <f>VLOOKUP(KamstrupData[[#This Row],[IdLevel123]],'B-Business Capability'!B:L,11,FALSE)</f>
        <v>0</v>
      </c>
      <c r="U4582" t="str">
        <f>_xlfn.CONCAT(KamstrupData[[#This Row],[CountryCode]],"_",KamstrupData[[#This Row],[Business Area]],"_",KamstrupData[[#This Row],[DepartmentTeam]])</f>
        <v>IT10_All_</v>
      </c>
      <c r="V4582" t="str">
        <f>VLOOKUP(KamstrupData[[#This Row],[ORG_Concat]],'O-Organization'!F:H,3,FALSE)</f>
        <v>11155_IT10_All_All_</v>
      </c>
    </row>
    <row r="4583" spans="4:22">
      <c r="D4583" t="s">
        <v>49</v>
      </c>
      <c r="E4583" t="str">
        <f>VLOOKUP(D4583,'B-Business Capability'!B:H,5,FALSE)</f>
        <v>All</v>
      </c>
      <c r="F4583">
        <f>VLOOKUP(D4583,'B-Business Capability'!B:H,6,FALSE)</f>
        <v>0</v>
      </c>
      <c r="G4583">
        <f>VLOOKUP(D4583,'B-Business Capability'!B:H,7,FALSE)</f>
        <v>0</v>
      </c>
      <c r="I4583" t="s">
        <v>1815</v>
      </c>
      <c r="J4583" t="s">
        <v>51</v>
      </c>
      <c r="L4583" t="s">
        <v>60</v>
      </c>
      <c r="M4583" t="str">
        <f>VLOOKUP(L4583,'A-Applications'!B:D,3,FALSE)</f>
        <v>Microsoft Outlook</v>
      </c>
      <c r="N4583" t="s">
        <v>53</v>
      </c>
      <c r="O4583" s="42" t="s">
        <v>54</v>
      </c>
      <c r="P4583" t="s">
        <v>55</v>
      </c>
      <c r="Q4583" t="str">
        <f>VLOOKUP(KamstrupData[[#This Row],[IdLevel123]],'B-Business Capability'!B:L,10,FALSE)</f>
        <v>N/A</v>
      </c>
      <c r="R4583">
        <f>VLOOKUP(KamstrupData[[#This Row],[IdLevel123]],'B-Business Capability'!B:L,11,FALSE)</f>
        <v>0</v>
      </c>
      <c r="U4583" t="str">
        <f>_xlfn.CONCAT(KamstrupData[[#This Row],[CountryCode]],"_",KamstrupData[[#This Row],[Business Area]],"_",KamstrupData[[#This Row],[DepartmentTeam]])</f>
        <v>IT10_All_</v>
      </c>
      <c r="V4583" t="str">
        <f>VLOOKUP(KamstrupData[[#This Row],[ORG_Concat]],'O-Organization'!F:H,3,FALSE)</f>
        <v>11155_IT10_All_All_</v>
      </c>
    </row>
    <row r="4584" spans="4:22">
      <c r="D4584" t="s">
        <v>49</v>
      </c>
      <c r="E4584" t="str">
        <f>VLOOKUP(D4584,'B-Business Capability'!B:H,5,FALSE)</f>
        <v>All</v>
      </c>
      <c r="F4584">
        <f>VLOOKUP(D4584,'B-Business Capability'!B:H,6,FALSE)</f>
        <v>0</v>
      </c>
      <c r="G4584">
        <f>VLOOKUP(D4584,'B-Business Capability'!B:H,7,FALSE)</f>
        <v>0</v>
      </c>
      <c r="I4584" t="s">
        <v>1815</v>
      </c>
      <c r="J4584" t="s">
        <v>51</v>
      </c>
      <c r="L4584" t="s">
        <v>61</v>
      </c>
      <c r="M4584" t="str">
        <f>VLOOKUP(L4584,'A-Applications'!B:D,3,FALSE)</f>
        <v>Microsoft OneNote</v>
      </c>
      <c r="N4584" t="s">
        <v>53</v>
      </c>
      <c r="O4584" s="42" t="s">
        <v>62</v>
      </c>
      <c r="P4584" t="s">
        <v>55</v>
      </c>
      <c r="Q4584" t="str">
        <f>VLOOKUP(KamstrupData[[#This Row],[IdLevel123]],'B-Business Capability'!B:L,10,FALSE)</f>
        <v>N/A</v>
      </c>
      <c r="R4584">
        <f>VLOOKUP(KamstrupData[[#This Row],[IdLevel123]],'B-Business Capability'!B:L,11,FALSE)</f>
        <v>0</v>
      </c>
      <c r="U4584" t="str">
        <f>_xlfn.CONCAT(KamstrupData[[#This Row],[CountryCode]],"_",KamstrupData[[#This Row],[Business Area]],"_",KamstrupData[[#This Row],[DepartmentTeam]])</f>
        <v>IT10_All_</v>
      </c>
      <c r="V4584" t="str">
        <f>VLOOKUP(KamstrupData[[#This Row],[ORG_Concat]],'O-Organization'!F:H,3,FALSE)</f>
        <v>11155_IT10_All_All_</v>
      </c>
    </row>
    <row r="4585" spans="4:22">
      <c r="D4585" t="s">
        <v>68</v>
      </c>
      <c r="E4585" t="str">
        <f>VLOOKUP(D4585,'B-Business Capability'!B:H,5,FALSE)</f>
        <v>Finance</v>
      </c>
      <c r="F4585" t="str">
        <f>VLOOKUP(D4585,'B-Business Capability'!B:H,6,FALSE)</f>
        <v>Settlements &amp; Payments</v>
      </c>
      <c r="G4585" t="str">
        <f>VLOOKUP(D4585,'B-Business Capability'!B:H,7,FALSE)</f>
        <v>Account Payables</v>
      </c>
      <c r="I4585" t="s">
        <v>1815</v>
      </c>
      <c r="J4585" t="s">
        <v>1816</v>
      </c>
      <c r="L4585" t="s">
        <v>65</v>
      </c>
      <c r="M4585" t="str">
        <f>VLOOKUP(L4585,'A-Applications'!B:D,3,FALSE)</f>
        <v>IFS ERP</v>
      </c>
      <c r="N4585" t="s">
        <v>53</v>
      </c>
      <c r="O4585" s="42" t="s">
        <v>62</v>
      </c>
      <c r="P4585" t="s">
        <v>70</v>
      </c>
      <c r="Q4585" t="str">
        <f>VLOOKUP(KamstrupData[[#This Row],[IdLevel123]],'B-Business Capability'!B:L,10,FALSE)</f>
        <v>Procure-to-Pay (P2P)</v>
      </c>
      <c r="R4585">
        <f>VLOOKUP(KamstrupData[[#This Row],[IdLevel123]],'B-Business Capability'!B:L,11,FALSE)</f>
        <v>500</v>
      </c>
      <c r="U4585" t="str">
        <f>_xlfn.CONCAT(KamstrupData[[#This Row],[CountryCode]],"_",KamstrupData[[#This Row],[Business Area]],"_",KamstrupData[[#This Row],[DepartmentTeam]])</f>
        <v>IT10_IT_Finance_</v>
      </c>
      <c r="V4585" t="str">
        <f>VLOOKUP(KamstrupData[[#This Row],[ORG_Concat]],'O-Organization'!F:H,3,FALSE)</f>
        <v>11071_IT10_Finance_IT_Finance_</v>
      </c>
    </row>
    <row r="4586" spans="4:22">
      <c r="D4586" t="s">
        <v>68</v>
      </c>
      <c r="E4586" t="str">
        <f>VLOOKUP(D4586,'B-Business Capability'!B:H,5,FALSE)</f>
        <v>Finance</v>
      </c>
      <c r="F4586" t="str">
        <f>VLOOKUP(D4586,'B-Business Capability'!B:H,6,FALSE)</f>
        <v>Settlements &amp; Payments</v>
      </c>
      <c r="G4586" t="str">
        <f>VLOOKUP(D4586,'B-Business Capability'!B:H,7,FALSE)</f>
        <v>Account Payables</v>
      </c>
      <c r="I4586" t="s">
        <v>1815</v>
      </c>
      <c r="J4586" t="s">
        <v>1816</v>
      </c>
      <c r="L4586" t="s">
        <v>71</v>
      </c>
      <c r="M4586" t="str">
        <f>VLOOKUP(L4586,'A-Applications'!B:D,3,FALSE)</f>
        <v>VIES</v>
      </c>
      <c r="N4586" t="s">
        <v>53</v>
      </c>
      <c r="O4586" s="42"/>
      <c r="P4586" t="s">
        <v>70</v>
      </c>
      <c r="Q4586" t="str">
        <f>VLOOKUP(KamstrupData[[#This Row],[IdLevel123]],'B-Business Capability'!B:L,10,FALSE)</f>
        <v>Procure-to-Pay (P2P)</v>
      </c>
      <c r="R4586">
        <f>VLOOKUP(KamstrupData[[#This Row],[IdLevel123]],'B-Business Capability'!B:L,11,FALSE)</f>
        <v>500</v>
      </c>
      <c r="U4586" t="str">
        <f>_xlfn.CONCAT(KamstrupData[[#This Row],[CountryCode]],"_",KamstrupData[[#This Row],[Business Area]],"_",KamstrupData[[#This Row],[DepartmentTeam]])</f>
        <v>IT10_IT_Finance_</v>
      </c>
      <c r="V4586" t="str">
        <f>VLOOKUP(KamstrupData[[#This Row],[ORG_Concat]],'O-Organization'!F:H,3,FALSE)</f>
        <v>11071_IT10_Finance_IT_Finance_</v>
      </c>
    </row>
    <row r="4587" spans="4:22">
      <c r="D4587" t="s">
        <v>72</v>
      </c>
      <c r="E4587" t="str">
        <f>VLOOKUP(D4587,'B-Business Capability'!B:H,5,FALSE)</f>
        <v>Finance</v>
      </c>
      <c r="F4587" t="str">
        <f>VLOOKUP(D4587,'B-Business Capability'!B:H,6,FALSE)</f>
        <v>Accounting</v>
      </c>
      <c r="G4587" t="str">
        <f>VLOOKUP(D4587,'B-Business Capability'!B:H,7,FALSE)</f>
        <v>Accounts Recievabel</v>
      </c>
      <c r="I4587" t="s">
        <v>1815</v>
      </c>
      <c r="J4587" t="s">
        <v>1816</v>
      </c>
      <c r="L4587" t="s">
        <v>71</v>
      </c>
      <c r="M4587" t="str">
        <f>VLOOKUP(L4587,'A-Applications'!B:D,3,FALSE)</f>
        <v>VIES</v>
      </c>
      <c r="N4587" t="s">
        <v>53</v>
      </c>
      <c r="O4587" s="42"/>
      <c r="P4587" t="s">
        <v>73</v>
      </c>
      <c r="Q4587" t="str">
        <f>VLOOKUP(KamstrupData[[#This Row],[IdLevel123]],'B-Business Capability'!B:L,10,FALSE)</f>
        <v>N/A</v>
      </c>
      <c r="R4587">
        <f>VLOOKUP(KamstrupData[[#This Row],[IdLevel123]],'B-Business Capability'!B:L,11,FALSE)</f>
        <v>0</v>
      </c>
      <c r="U4587" t="str">
        <f>_xlfn.CONCAT(KamstrupData[[#This Row],[CountryCode]],"_",KamstrupData[[#This Row],[Business Area]],"_",KamstrupData[[#This Row],[DepartmentTeam]])</f>
        <v>IT10_IT_Finance_</v>
      </c>
      <c r="V4587" t="str">
        <f>VLOOKUP(KamstrupData[[#This Row],[ORG_Concat]],'O-Organization'!F:H,3,FALSE)</f>
        <v>11071_IT10_Finance_IT_Finance_</v>
      </c>
    </row>
    <row r="4588" spans="4:22">
      <c r="D4588" t="s">
        <v>415</v>
      </c>
      <c r="E4588" t="str">
        <f>VLOOKUP(D4588,'B-Business Capability'!B:H,5,FALSE)</f>
        <v>Finance</v>
      </c>
      <c r="F4588">
        <f>VLOOKUP(D4588,'B-Business Capability'!B:H,6,FALSE)</f>
        <v>0</v>
      </c>
      <c r="G4588">
        <f>VLOOKUP(D4588,'B-Business Capability'!B:H,7,FALSE)</f>
        <v>0</v>
      </c>
      <c r="I4588" t="s">
        <v>1815</v>
      </c>
      <c r="J4588" t="s">
        <v>1816</v>
      </c>
      <c r="L4588" t="s">
        <v>537</v>
      </c>
      <c r="M4588" t="str">
        <f>VLOOKUP(L4588,'A-Applications'!B:D,3,FALSE)</f>
        <v>TBD</v>
      </c>
      <c r="O4588" s="42"/>
      <c r="P4588" t="s">
        <v>77</v>
      </c>
      <c r="Q4588" t="str">
        <f>VLOOKUP(KamstrupData[[#This Row],[IdLevel123]],'B-Business Capability'!B:L,10,FALSE)</f>
        <v>N/A</v>
      </c>
      <c r="R4588">
        <f>VLOOKUP(KamstrupData[[#This Row],[IdLevel123]],'B-Business Capability'!B:L,11,FALSE)</f>
        <v>0</v>
      </c>
      <c r="T4588" t="s">
        <v>1817</v>
      </c>
      <c r="U4588" t="str">
        <f>_xlfn.CONCAT(KamstrupData[[#This Row],[CountryCode]],"_",KamstrupData[[#This Row],[Business Area]],"_",KamstrupData[[#This Row],[DepartmentTeam]])</f>
        <v>IT10_IT_Finance_</v>
      </c>
      <c r="V4588" t="str">
        <f>VLOOKUP(KamstrupData[[#This Row],[ORG_Concat]],'O-Organization'!F:H,3,FALSE)</f>
        <v>11071_IT10_Finance_IT_Finance_</v>
      </c>
    </row>
    <row r="4589" spans="4:22">
      <c r="D4589" t="s">
        <v>49</v>
      </c>
      <c r="E4589" t="str">
        <f>VLOOKUP(D4589,'B-Business Capability'!B:H,5,FALSE)</f>
        <v>All</v>
      </c>
      <c r="F4589">
        <f>VLOOKUP(D4589,'B-Business Capability'!B:H,6,FALSE)</f>
        <v>0</v>
      </c>
      <c r="G4589">
        <f>VLOOKUP(D4589,'B-Business Capability'!B:H,7,FALSE)</f>
        <v>0</v>
      </c>
      <c r="I4589" t="s">
        <v>1818</v>
      </c>
      <c r="J4589" t="s">
        <v>51</v>
      </c>
      <c r="L4589" t="s">
        <v>52</v>
      </c>
      <c r="M4589" t="str">
        <f>VLOOKUP(L4589,'A-Applications'!B:D,3,FALSE)</f>
        <v>Microsoft Teams</v>
      </c>
      <c r="N4589" t="s">
        <v>53</v>
      </c>
      <c r="O4589" s="42" t="s">
        <v>54</v>
      </c>
      <c r="P4589" t="s">
        <v>55</v>
      </c>
      <c r="Q4589" t="str">
        <f>VLOOKUP(KamstrupData[[#This Row],[IdLevel123]],'B-Business Capability'!B:L,10,FALSE)</f>
        <v>N/A</v>
      </c>
      <c r="R4589">
        <f>VLOOKUP(KamstrupData[[#This Row],[IdLevel123]],'B-Business Capability'!B:L,11,FALSE)</f>
        <v>0</v>
      </c>
      <c r="U4589" t="str">
        <f>_xlfn.CONCAT(KamstrupData[[#This Row],[CountryCode]],"_",KamstrupData[[#This Row],[Business Area]],"_",KamstrupData[[#This Row],[DepartmentTeam]])</f>
        <v>MY10_All_</v>
      </c>
      <c r="V4589" t="str">
        <f>VLOOKUP(KamstrupData[[#This Row],[ORG_Concat]],'O-Organization'!F:H,3,FALSE)</f>
        <v>11141_MY10_All_All_</v>
      </c>
    </row>
    <row r="4590" spans="4:22">
      <c r="D4590" t="s">
        <v>49</v>
      </c>
      <c r="E4590" t="str">
        <f>VLOOKUP(D4590,'B-Business Capability'!B:H,5,FALSE)</f>
        <v>All</v>
      </c>
      <c r="F4590">
        <f>VLOOKUP(D4590,'B-Business Capability'!B:H,6,FALSE)</f>
        <v>0</v>
      </c>
      <c r="G4590">
        <f>VLOOKUP(D4590,'B-Business Capability'!B:H,7,FALSE)</f>
        <v>0</v>
      </c>
      <c r="I4590" t="s">
        <v>1818</v>
      </c>
      <c r="J4590" t="s">
        <v>51</v>
      </c>
      <c r="L4590" t="s">
        <v>56</v>
      </c>
      <c r="M4590" t="str">
        <f>VLOOKUP(L4590,'A-Applications'!B:D,3,FALSE)</f>
        <v>OneDrive</v>
      </c>
      <c r="N4590" t="s">
        <v>53</v>
      </c>
      <c r="O4590" s="42" t="s">
        <v>54</v>
      </c>
      <c r="P4590" t="s">
        <v>55</v>
      </c>
      <c r="Q4590" t="str">
        <f>VLOOKUP(KamstrupData[[#This Row],[IdLevel123]],'B-Business Capability'!B:L,10,FALSE)</f>
        <v>N/A</v>
      </c>
      <c r="R4590">
        <f>VLOOKUP(KamstrupData[[#This Row],[IdLevel123]],'B-Business Capability'!B:L,11,FALSE)</f>
        <v>0</v>
      </c>
      <c r="U4590" t="str">
        <f>_xlfn.CONCAT(KamstrupData[[#This Row],[CountryCode]],"_",KamstrupData[[#This Row],[Business Area]],"_",KamstrupData[[#This Row],[DepartmentTeam]])</f>
        <v>MY10_All_</v>
      </c>
      <c r="V4590" t="str">
        <f>VLOOKUP(KamstrupData[[#This Row],[ORG_Concat]],'O-Organization'!F:H,3,FALSE)</f>
        <v>11141_MY10_All_All_</v>
      </c>
    </row>
    <row r="4591" spans="4:22">
      <c r="D4591" t="s">
        <v>49</v>
      </c>
      <c r="E4591" t="str">
        <f>VLOOKUP(D4591,'B-Business Capability'!B:H,5,FALSE)</f>
        <v>All</v>
      </c>
      <c r="F4591">
        <f>VLOOKUP(D4591,'B-Business Capability'!B:H,6,FALSE)</f>
        <v>0</v>
      </c>
      <c r="G4591">
        <f>VLOOKUP(D4591,'B-Business Capability'!B:H,7,FALSE)</f>
        <v>0</v>
      </c>
      <c r="I4591" t="s">
        <v>1818</v>
      </c>
      <c r="J4591" t="s">
        <v>51</v>
      </c>
      <c r="L4591" t="s">
        <v>57</v>
      </c>
      <c r="M4591" t="str">
        <f>VLOOKUP(L4591,'A-Applications'!B:D,3,FALSE)</f>
        <v>Microsoft Word</v>
      </c>
      <c r="N4591" t="s">
        <v>53</v>
      </c>
      <c r="O4591" s="42" t="s">
        <v>54</v>
      </c>
      <c r="P4591" t="s">
        <v>55</v>
      </c>
      <c r="Q4591" t="str">
        <f>VLOOKUP(KamstrupData[[#This Row],[IdLevel123]],'B-Business Capability'!B:L,10,FALSE)</f>
        <v>N/A</v>
      </c>
      <c r="R4591">
        <f>VLOOKUP(KamstrupData[[#This Row],[IdLevel123]],'B-Business Capability'!B:L,11,FALSE)</f>
        <v>0</v>
      </c>
      <c r="U4591" t="str">
        <f>_xlfn.CONCAT(KamstrupData[[#This Row],[CountryCode]],"_",KamstrupData[[#This Row],[Business Area]],"_",KamstrupData[[#This Row],[DepartmentTeam]])</f>
        <v>MY10_All_</v>
      </c>
      <c r="V4591" t="str">
        <f>VLOOKUP(KamstrupData[[#This Row],[ORG_Concat]],'O-Organization'!F:H,3,FALSE)</f>
        <v>11141_MY10_All_All_</v>
      </c>
    </row>
    <row r="4592" spans="4:22">
      <c r="D4592" t="s">
        <v>49</v>
      </c>
      <c r="E4592" t="str">
        <f>VLOOKUP(D4592,'B-Business Capability'!B:H,5,FALSE)</f>
        <v>All</v>
      </c>
      <c r="F4592">
        <f>VLOOKUP(D4592,'B-Business Capability'!B:H,6,FALSE)</f>
        <v>0</v>
      </c>
      <c r="G4592">
        <f>VLOOKUP(D4592,'B-Business Capability'!B:H,7,FALSE)</f>
        <v>0</v>
      </c>
      <c r="I4592" t="s">
        <v>1818</v>
      </c>
      <c r="J4592" t="s">
        <v>51</v>
      </c>
      <c r="L4592" t="s">
        <v>58</v>
      </c>
      <c r="M4592" t="str">
        <f>VLOOKUP(L4592,'A-Applications'!B:D,3,FALSE)</f>
        <v>Microsoft Excel</v>
      </c>
      <c r="N4592" t="s">
        <v>53</v>
      </c>
      <c r="O4592" s="42" t="s">
        <v>54</v>
      </c>
      <c r="P4592" t="s">
        <v>55</v>
      </c>
      <c r="Q4592" t="str">
        <f>VLOOKUP(KamstrupData[[#This Row],[IdLevel123]],'B-Business Capability'!B:L,10,FALSE)</f>
        <v>N/A</v>
      </c>
      <c r="R4592">
        <f>VLOOKUP(KamstrupData[[#This Row],[IdLevel123]],'B-Business Capability'!B:L,11,FALSE)</f>
        <v>0</v>
      </c>
      <c r="U4592" t="str">
        <f>_xlfn.CONCAT(KamstrupData[[#This Row],[CountryCode]],"_",KamstrupData[[#This Row],[Business Area]],"_",KamstrupData[[#This Row],[DepartmentTeam]])</f>
        <v>MY10_All_</v>
      </c>
      <c r="V4592" t="str">
        <f>VLOOKUP(KamstrupData[[#This Row],[ORG_Concat]],'O-Organization'!F:H,3,FALSE)</f>
        <v>11141_MY10_All_All_</v>
      </c>
    </row>
    <row r="4593" spans="4:22">
      <c r="D4593" t="s">
        <v>49</v>
      </c>
      <c r="E4593" t="str">
        <f>VLOOKUP(D4593,'B-Business Capability'!B:H,5,FALSE)</f>
        <v>All</v>
      </c>
      <c r="F4593">
        <f>VLOOKUP(D4593,'B-Business Capability'!B:H,6,FALSE)</f>
        <v>0</v>
      </c>
      <c r="G4593">
        <f>VLOOKUP(D4593,'B-Business Capability'!B:H,7,FALSE)</f>
        <v>0</v>
      </c>
      <c r="I4593" t="s">
        <v>1818</v>
      </c>
      <c r="J4593" t="s">
        <v>51</v>
      </c>
      <c r="L4593" t="s">
        <v>59</v>
      </c>
      <c r="M4593" t="str">
        <f>VLOOKUP(L4593,'A-Applications'!B:D,3,FALSE)</f>
        <v>Microsoft Power Point</v>
      </c>
      <c r="N4593" t="s">
        <v>53</v>
      </c>
      <c r="O4593" s="42" t="s">
        <v>54</v>
      </c>
      <c r="P4593" t="s">
        <v>55</v>
      </c>
      <c r="Q4593" t="str">
        <f>VLOOKUP(KamstrupData[[#This Row],[IdLevel123]],'B-Business Capability'!B:L,10,FALSE)</f>
        <v>N/A</v>
      </c>
      <c r="R4593">
        <f>VLOOKUP(KamstrupData[[#This Row],[IdLevel123]],'B-Business Capability'!B:L,11,FALSE)</f>
        <v>0</v>
      </c>
      <c r="U4593" t="str">
        <f>_xlfn.CONCAT(KamstrupData[[#This Row],[CountryCode]],"_",KamstrupData[[#This Row],[Business Area]],"_",KamstrupData[[#This Row],[DepartmentTeam]])</f>
        <v>MY10_All_</v>
      </c>
      <c r="V4593" t="str">
        <f>VLOOKUP(KamstrupData[[#This Row],[ORG_Concat]],'O-Organization'!F:H,3,FALSE)</f>
        <v>11141_MY10_All_All_</v>
      </c>
    </row>
    <row r="4594" spans="4:22">
      <c r="D4594" t="s">
        <v>49</v>
      </c>
      <c r="E4594" t="str">
        <f>VLOOKUP(D4594,'B-Business Capability'!B:H,5,FALSE)</f>
        <v>All</v>
      </c>
      <c r="F4594">
        <f>VLOOKUP(D4594,'B-Business Capability'!B:H,6,FALSE)</f>
        <v>0</v>
      </c>
      <c r="G4594">
        <f>VLOOKUP(D4594,'B-Business Capability'!B:H,7,FALSE)</f>
        <v>0</v>
      </c>
      <c r="I4594" t="s">
        <v>1818</v>
      </c>
      <c r="J4594" t="s">
        <v>51</v>
      </c>
      <c r="L4594" t="s">
        <v>60</v>
      </c>
      <c r="M4594" t="str">
        <f>VLOOKUP(L4594,'A-Applications'!B:D,3,FALSE)</f>
        <v>Microsoft Outlook</v>
      </c>
      <c r="N4594" t="s">
        <v>53</v>
      </c>
      <c r="O4594" s="42" t="s">
        <v>54</v>
      </c>
      <c r="P4594" t="s">
        <v>55</v>
      </c>
      <c r="Q4594" t="str">
        <f>VLOOKUP(KamstrupData[[#This Row],[IdLevel123]],'B-Business Capability'!B:L,10,FALSE)</f>
        <v>N/A</v>
      </c>
      <c r="R4594">
        <f>VLOOKUP(KamstrupData[[#This Row],[IdLevel123]],'B-Business Capability'!B:L,11,FALSE)</f>
        <v>0</v>
      </c>
      <c r="U4594" t="str">
        <f>_xlfn.CONCAT(KamstrupData[[#This Row],[CountryCode]],"_",KamstrupData[[#This Row],[Business Area]],"_",KamstrupData[[#This Row],[DepartmentTeam]])</f>
        <v>MY10_All_</v>
      </c>
      <c r="V4594" t="str">
        <f>VLOOKUP(KamstrupData[[#This Row],[ORG_Concat]],'O-Organization'!F:H,3,FALSE)</f>
        <v>11141_MY10_All_All_</v>
      </c>
    </row>
    <row r="4595" spans="4:22">
      <c r="D4595" t="s">
        <v>49</v>
      </c>
      <c r="E4595" t="str">
        <f>VLOOKUP(D4595,'B-Business Capability'!B:H,5,FALSE)</f>
        <v>All</v>
      </c>
      <c r="F4595">
        <f>VLOOKUP(D4595,'B-Business Capability'!B:H,6,FALSE)</f>
        <v>0</v>
      </c>
      <c r="G4595">
        <f>VLOOKUP(D4595,'B-Business Capability'!B:H,7,FALSE)</f>
        <v>0</v>
      </c>
      <c r="I4595" t="s">
        <v>1818</v>
      </c>
      <c r="J4595" t="s">
        <v>51</v>
      </c>
      <c r="L4595" t="s">
        <v>61</v>
      </c>
      <c r="M4595" t="str">
        <f>VLOOKUP(L4595,'A-Applications'!B:D,3,FALSE)</f>
        <v>Microsoft OneNote</v>
      </c>
      <c r="N4595" t="s">
        <v>53</v>
      </c>
      <c r="O4595" s="42" t="s">
        <v>62</v>
      </c>
      <c r="P4595" t="s">
        <v>55</v>
      </c>
      <c r="Q4595" t="str">
        <f>VLOOKUP(KamstrupData[[#This Row],[IdLevel123]],'B-Business Capability'!B:L,10,FALSE)</f>
        <v>N/A</v>
      </c>
      <c r="R4595">
        <f>VLOOKUP(KamstrupData[[#This Row],[IdLevel123]],'B-Business Capability'!B:L,11,FALSE)</f>
        <v>0</v>
      </c>
      <c r="U4595" t="str">
        <f>_xlfn.CONCAT(KamstrupData[[#This Row],[CountryCode]],"_",KamstrupData[[#This Row],[Business Area]],"_",KamstrupData[[#This Row],[DepartmentTeam]])</f>
        <v>MY10_All_</v>
      </c>
      <c r="V4595" t="str">
        <f>VLOOKUP(KamstrupData[[#This Row],[ORG_Concat]],'O-Organization'!F:H,3,FALSE)</f>
        <v>11141_MY10_All_All_</v>
      </c>
    </row>
    <row r="4596" spans="4:22">
      <c r="D4596" t="s">
        <v>68</v>
      </c>
      <c r="E4596" t="str">
        <f>VLOOKUP(D4596,'B-Business Capability'!B:H,5,FALSE)</f>
        <v>Finance</v>
      </c>
      <c r="F4596" t="str">
        <f>VLOOKUP(D4596,'B-Business Capability'!B:H,6,FALSE)</f>
        <v>Settlements &amp; Payments</v>
      </c>
      <c r="G4596" t="str">
        <f>VLOOKUP(D4596,'B-Business Capability'!B:H,7,FALSE)</f>
        <v>Account Payables</v>
      </c>
      <c r="I4596" t="s">
        <v>1818</v>
      </c>
      <c r="J4596" t="s">
        <v>1819</v>
      </c>
      <c r="L4596" t="s">
        <v>65</v>
      </c>
      <c r="M4596" t="str">
        <f>VLOOKUP(L4596,'A-Applications'!B:D,3,FALSE)</f>
        <v>IFS ERP</v>
      </c>
      <c r="N4596" t="s">
        <v>53</v>
      </c>
      <c r="O4596" s="42" t="s">
        <v>62</v>
      </c>
      <c r="P4596" t="s">
        <v>70</v>
      </c>
      <c r="Q4596" t="str">
        <f>VLOOKUP(KamstrupData[[#This Row],[IdLevel123]],'B-Business Capability'!B:L,10,FALSE)</f>
        <v>Procure-to-Pay (P2P)</v>
      </c>
      <c r="R4596">
        <f>VLOOKUP(KamstrupData[[#This Row],[IdLevel123]],'B-Business Capability'!B:L,11,FALSE)</f>
        <v>500</v>
      </c>
      <c r="U4596" t="str">
        <f>_xlfn.CONCAT(KamstrupData[[#This Row],[CountryCode]],"_",KamstrupData[[#This Row],[Business Area]],"_",KamstrupData[[#This Row],[DepartmentTeam]])</f>
        <v>MY10_MY_Finance_</v>
      </c>
      <c r="V4596" t="str">
        <f>VLOOKUP(KamstrupData[[#This Row],[ORG_Concat]],'O-Organization'!F:H,3,FALSE)</f>
        <v>11057_MY10_Finance_MY_Finance_</v>
      </c>
    </row>
    <row r="4597" spans="4:22">
      <c r="D4597" t="s">
        <v>49</v>
      </c>
      <c r="E4597" t="str">
        <f>VLOOKUP(D4597,'B-Business Capability'!B:H,5,FALSE)</f>
        <v>All</v>
      </c>
      <c r="F4597">
        <f>VLOOKUP(D4597,'B-Business Capability'!B:H,6,FALSE)</f>
        <v>0</v>
      </c>
      <c r="G4597">
        <f>VLOOKUP(D4597,'B-Business Capability'!B:H,7,FALSE)</f>
        <v>0</v>
      </c>
      <c r="I4597" t="s">
        <v>1820</v>
      </c>
      <c r="J4597" t="s">
        <v>51</v>
      </c>
      <c r="L4597" t="s">
        <v>52</v>
      </c>
      <c r="M4597" t="str">
        <f>VLOOKUP(L4597,'A-Applications'!B:D,3,FALSE)</f>
        <v>Microsoft Teams</v>
      </c>
      <c r="N4597" t="s">
        <v>53</v>
      </c>
      <c r="O4597" s="42" t="s">
        <v>54</v>
      </c>
      <c r="P4597" t="s">
        <v>55</v>
      </c>
      <c r="Q4597" t="str">
        <f>VLOOKUP(KamstrupData[[#This Row],[IdLevel123]],'B-Business Capability'!B:L,10,FALSE)</f>
        <v>N/A</v>
      </c>
      <c r="R4597">
        <f>VLOOKUP(KamstrupData[[#This Row],[IdLevel123]],'B-Business Capability'!B:L,11,FALSE)</f>
        <v>0</v>
      </c>
      <c r="U4597" t="str">
        <f>_xlfn.CONCAT(KamstrupData[[#This Row],[CountryCode]],"_",KamstrupData[[#This Row],[Business Area]],"_",KamstrupData[[#This Row],[DepartmentTeam]])</f>
        <v>NL10_All_</v>
      </c>
      <c r="V4597" t="str">
        <f>VLOOKUP(KamstrupData[[#This Row],[ORG_Concat]],'O-Organization'!F:H,3,FALSE)</f>
        <v>11142_NL10_All_All_</v>
      </c>
    </row>
    <row r="4598" spans="4:22">
      <c r="D4598" t="s">
        <v>49</v>
      </c>
      <c r="E4598" t="str">
        <f>VLOOKUP(D4598,'B-Business Capability'!B:H,5,FALSE)</f>
        <v>All</v>
      </c>
      <c r="F4598">
        <f>VLOOKUP(D4598,'B-Business Capability'!B:H,6,FALSE)</f>
        <v>0</v>
      </c>
      <c r="G4598">
        <f>VLOOKUP(D4598,'B-Business Capability'!B:H,7,FALSE)</f>
        <v>0</v>
      </c>
      <c r="I4598" t="s">
        <v>1820</v>
      </c>
      <c r="J4598" t="s">
        <v>51</v>
      </c>
      <c r="L4598" t="s">
        <v>56</v>
      </c>
      <c r="M4598" t="str">
        <f>VLOOKUP(L4598,'A-Applications'!B:D,3,FALSE)</f>
        <v>OneDrive</v>
      </c>
      <c r="N4598" t="s">
        <v>53</v>
      </c>
      <c r="O4598" s="42" t="s">
        <v>54</v>
      </c>
      <c r="P4598" t="s">
        <v>55</v>
      </c>
      <c r="Q4598" t="str">
        <f>VLOOKUP(KamstrupData[[#This Row],[IdLevel123]],'B-Business Capability'!B:L,10,FALSE)</f>
        <v>N/A</v>
      </c>
      <c r="R4598">
        <f>VLOOKUP(KamstrupData[[#This Row],[IdLevel123]],'B-Business Capability'!B:L,11,FALSE)</f>
        <v>0</v>
      </c>
      <c r="U4598" t="str">
        <f>_xlfn.CONCAT(KamstrupData[[#This Row],[CountryCode]],"_",KamstrupData[[#This Row],[Business Area]],"_",KamstrupData[[#This Row],[DepartmentTeam]])</f>
        <v>NL10_All_</v>
      </c>
      <c r="V4598" t="str">
        <f>VLOOKUP(KamstrupData[[#This Row],[ORG_Concat]],'O-Organization'!F:H,3,FALSE)</f>
        <v>11142_NL10_All_All_</v>
      </c>
    </row>
    <row r="4599" spans="4:22">
      <c r="D4599" t="s">
        <v>49</v>
      </c>
      <c r="E4599" t="str">
        <f>VLOOKUP(D4599,'B-Business Capability'!B:H,5,FALSE)</f>
        <v>All</v>
      </c>
      <c r="F4599">
        <f>VLOOKUP(D4599,'B-Business Capability'!B:H,6,FALSE)</f>
        <v>0</v>
      </c>
      <c r="G4599">
        <f>VLOOKUP(D4599,'B-Business Capability'!B:H,7,FALSE)</f>
        <v>0</v>
      </c>
      <c r="I4599" t="s">
        <v>1820</v>
      </c>
      <c r="J4599" t="s">
        <v>51</v>
      </c>
      <c r="L4599" t="s">
        <v>57</v>
      </c>
      <c r="M4599" t="str">
        <f>VLOOKUP(L4599,'A-Applications'!B:D,3,FALSE)</f>
        <v>Microsoft Word</v>
      </c>
      <c r="N4599" t="s">
        <v>53</v>
      </c>
      <c r="O4599" s="42" t="s">
        <v>54</v>
      </c>
      <c r="P4599" t="s">
        <v>55</v>
      </c>
      <c r="Q4599" t="str">
        <f>VLOOKUP(KamstrupData[[#This Row],[IdLevel123]],'B-Business Capability'!B:L,10,FALSE)</f>
        <v>N/A</v>
      </c>
      <c r="R4599">
        <f>VLOOKUP(KamstrupData[[#This Row],[IdLevel123]],'B-Business Capability'!B:L,11,FALSE)</f>
        <v>0</v>
      </c>
      <c r="U4599" t="str">
        <f>_xlfn.CONCAT(KamstrupData[[#This Row],[CountryCode]],"_",KamstrupData[[#This Row],[Business Area]],"_",KamstrupData[[#This Row],[DepartmentTeam]])</f>
        <v>NL10_All_</v>
      </c>
      <c r="V4599" t="str">
        <f>VLOOKUP(KamstrupData[[#This Row],[ORG_Concat]],'O-Organization'!F:H,3,FALSE)</f>
        <v>11142_NL10_All_All_</v>
      </c>
    </row>
    <row r="4600" spans="4:22">
      <c r="D4600" t="s">
        <v>49</v>
      </c>
      <c r="E4600" t="str">
        <f>VLOOKUP(D4600,'B-Business Capability'!B:H,5,FALSE)</f>
        <v>All</v>
      </c>
      <c r="F4600">
        <f>VLOOKUP(D4600,'B-Business Capability'!B:H,6,FALSE)</f>
        <v>0</v>
      </c>
      <c r="G4600">
        <f>VLOOKUP(D4600,'B-Business Capability'!B:H,7,FALSE)</f>
        <v>0</v>
      </c>
      <c r="I4600" t="s">
        <v>1820</v>
      </c>
      <c r="J4600" t="s">
        <v>51</v>
      </c>
      <c r="L4600" t="s">
        <v>58</v>
      </c>
      <c r="M4600" t="str">
        <f>VLOOKUP(L4600,'A-Applications'!B:D,3,FALSE)</f>
        <v>Microsoft Excel</v>
      </c>
      <c r="N4600" t="s">
        <v>53</v>
      </c>
      <c r="O4600" s="42" t="s">
        <v>54</v>
      </c>
      <c r="P4600" t="s">
        <v>55</v>
      </c>
      <c r="Q4600" t="str">
        <f>VLOOKUP(KamstrupData[[#This Row],[IdLevel123]],'B-Business Capability'!B:L,10,FALSE)</f>
        <v>N/A</v>
      </c>
      <c r="R4600">
        <f>VLOOKUP(KamstrupData[[#This Row],[IdLevel123]],'B-Business Capability'!B:L,11,FALSE)</f>
        <v>0</v>
      </c>
      <c r="U4600" t="str">
        <f>_xlfn.CONCAT(KamstrupData[[#This Row],[CountryCode]],"_",KamstrupData[[#This Row],[Business Area]],"_",KamstrupData[[#This Row],[DepartmentTeam]])</f>
        <v>NL10_All_</v>
      </c>
      <c r="V4600" t="str">
        <f>VLOOKUP(KamstrupData[[#This Row],[ORG_Concat]],'O-Organization'!F:H,3,FALSE)</f>
        <v>11142_NL10_All_All_</v>
      </c>
    </row>
    <row r="4601" spans="4:22">
      <c r="D4601" t="s">
        <v>49</v>
      </c>
      <c r="E4601" t="str">
        <f>VLOOKUP(D4601,'B-Business Capability'!B:H,5,FALSE)</f>
        <v>All</v>
      </c>
      <c r="F4601">
        <f>VLOOKUP(D4601,'B-Business Capability'!B:H,6,FALSE)</f>
        <v>0</v>
      </c>
      <c r="G4601">
        <f>VLOOKUP(D4601,'B-Business Capability'!B:H,7,FALSE)</f>
        <v>0</v>
      </c>
      <c r="I4601" t="s">
        <v>1820</v>
      </c>
      <c r="J4601" t="s">
        <v>51</v>
      </c>
      <c r="L4601" t="s">
        <v>59</v>
      </c>
      <c r="M4601" t="str">
        <f>VLOOKUP(L4601,'A-Applications'!B:D,3,FALSE)</f>
        <v>Microsoft Power Point</v>
      </c>
      <c r="N4601" t="s">
        <v>53</v>
      </c>
      <c r="O4601" s="42" t="s">
        <v>54</v>
      </c>
      <c r="P4601" t="s">
        <v>55</v>
      </c>
      <c r="Q4601" t="str">
        <f>VLOOKUP(KamstrupData[[#This Row],[IdLevel123]],'B-Business Capability'!B:L,10,FALSE)</f>
        <v>N/A</v>
      </c>
      <c r="R4601">
        <f>VLOOKUP(KamstrupData[[#This Row],[IdLevel123]],'B-Business Capability'!B:L,11,FALSE)</f>
        <v>0</v>
      </c>
      <c r="U4601" t="str">
        <f>_xlfn.CONCAT(KamstrupData[[#This Row],[CountryCode]],"_",KamstrupData[[#This Row],[Business Area]],"_",KamstrupData[[#This Row],[DepartmentTeam]])</f>
        <v>NL10_All_</v>
      </c>
      <c r="V4601" t="str">
        <f>VLOOKUP(KamstrupData[[#This Row],[ORG_Concat]],'O-Organization'!F:H,3,FALSE)</f>
        <v>11142_NL10_All_All_</v>
      </c>
    </row>
    <row r="4602" spans="4:22">
      <c r="D4602" t="s">
        <v>49</v>
      </c>
      <c r="E4602" t="str">
        <f>VLOOKUP(D4602,'B-Business Capability'!B:H,5,FALSE)</f>
        <v>All</v>
      </c>
      <c r="F4602">
        <f>VLOOKUP(D4602,'B-Business Capability'!B:H,6,FALSE)</f>
        <v>0</v>
      </c>
      <c r="G4602">
        <f>VLOOKUP(D4602,'B-Business Capability'!B:H,7,FALSE)</f>
        <v>0</v>
      </c>
      <c r="I4602" t="s">
        <v>1820</v>
      </c>
      <c r="J4602" t="s">
        <v>51</v>
      </c>
      <c r="L4602" t="s">
        <v>60</v>
      </c>
      <c r="M4602" t="str">
        <f>VLOOKUP(L4602,'A-Applications'!B:D,3,FALSE)</f>
        <v>Microsoft Outlook</v>
      </c>
      <c r="N4602" t="s">
        <v>53</v>
      </c>
      <c r="O4602" s="42" t="s">
        <v>54</v>
      </c>
      <c r="P4602" t="s">
        <v>55</v>
      </c>
      <c r="Q4602" t="str">
        <f>VLOOKUP(KamstrupData[[#This Row],[IdLevel123]],'B-Business Capability'!B:L,10,FALSE)</f>
        <v>N/A</v>
      </c>
      <c r="R4602">
        <f>VLOOKUP(KamstrupData[[#This Row],[IdLevel123]],'B-Business Capability'!B:L,11,FALSE)</f>
        <v>0</v>
      </c>
      <c r="U4602" t="str">
        <f>_xlfn.CONCAT(KamstrupData[[#This Row],[CountryCode]],"_",KamstrupData[[#This Row],[Business Area]],"_",KamstrupData[[#This Row],[DepartmentTeam]])</f>
        <v>NL10_All_</v>
      </c>
      <c r="V4602" t="str">
        <f>VLOOKUP(KamstrupData[[#This Row],[ORG_Concat]],'O-Organization'!F:H,3,FALSE)</f>
        <v>11142_NL10_All_All_</v>
      </c>
    </row>
    <row r="4603" spans="4:22">
      <c r="D4603" t="s">
        <v>49</v>
      </c>
      <c r="E4603" t="str">
        <f>VLOOKUP(D4603,'B-Business Capability'!B:H,5,FALSE)</f>
        <v>All</v>
      </c>
      <c r="F4603">
        <f>VLOOKUP(D4603,'B-Business Capability'!B:H,6,FALSE)</f>
        <v>0</v>
      </c>
      <c r="G4603">
        <f>VLOOKUP(D4603,'B-Business Capability'!B:H,7,FALSE)</f>
        <v>0</v>
      </c>
      <c r="I4603" t="s">
        <v>1820</v>
      </c>
      <c r="J4603" t="s">
        <v>51</v>
      </c>
      <c r="L4603" t="s">
        <v>61</v>
      </c>
      <c r="M4603" t="str">
        <f>VLOOKUP(L4603,'A-Applications'!B:D,3,FALSE)</f>
        <v>Microsoft OneNote</v>
      </c>
      <c r="N4603" t="s">
        <v>53</v>
      </c>
      <c r="O4603" s="42" t="s">
        <v>62</v>
      </c>
      <c r="P4603" t="s">
        <v>55</v>
      </c>
      <c r="Q4603" t="str">
        <f>VLOOKUP(KamstrupData[[#This Row],[IdLevel123]],'B-Business Capability'!B:L,10,FALSE)</f>
        <v>N/A</v>
      </c>
      <c r="R4603">
        <f>VLOOKUP(KamstrupData[[#This Row],[IdLevel123]],'B-Business Capability'!B:L,11,FALSE)</f>
        <v>0</v>
      </c>
      <c r="U4603" t="str">
        <f>_xlfn.CONCAT(KamstrupData[[#This Row],[CountryCode]],"_",KamstrupData[[#This Row],[Business Area]],"_",KamstrupData[[#This Row],[DepartmentTeam]])</f>
        <v>NL10_All_</v>
      </c>
      <c r="V4603" t="str">
        <f>VLOOKUP(KamstrupData[[#This Row],[ORG_Concat]],'O-Organization'!F:H,3,FALSE)</f>
        <v>11142_NL10_All_All_</v>
      </c>
    </row>
    <row r="4604" spans="4:22">
      <c r="D4604" t="s">
        <v>776</v>
      </c>
      <c r="E4604" t="str">
        <f>VLOOKUP(D4604,'B-Business Capability'!B:H,5,FALSE)</f>
        <v>Finance</v>
      </c>
      <c r="F4604" t="str">
        <f>VLOOKUP(D4604,'B-Business Capability'!B:H,6,FALSE)</f>
        <v>Accounting</v>
      </c>
      <c r="G4604" t="str">
        <f>VLOOKUP(D4604,'B-Business Capability'!B:H,7,FALSE)</f>
        <v>Inventory Valuation</v>
      </c>
      <c r="I4604" t="s">
        <v>1820</v>
      </c>
      <c r="J4604" t="s">
        <v>1821</v>
      </c>
      <c r="L4604" t="s">
        <v>65</v>
      </c>
      <c r="M4604" t="str">
        <f>VLOOKUP(L4604,'A-Applications'!B:D,3,FALSE)</f>
        <v>IFS ERP</v>
      </c>
      <c r="N4604" t="s">
        <v>53</v>
      </c>
      <c r="O4604" s="42" t="s">
        <v>62</v>
      </c>
      <c r="P4604" t="s">
        <v>77</v>
      </c>
      <c r="Q4604" t="str">
        <f>VLOOKUP(KamstrupData[[#This Row],[IdLevel123]],'B-Business Capability'!B:L,10,FALSE)</f>
        <v>N/A</v>
      </c>
      <c r="R4604">
        <f>VLOOKUP(KamstrupData[[#This Row],[IdLevel123]],'B-Business Capability'!B:L,11,FALSE)</f>
        <v>0</v>
      </c>
      <c r="U4604" t="str">
        <f>_xlfn.CONCAT(KamstrupData[[#This Row],[CountryCode]],"_",KamstrupData[[#This Row],[Business Area]],"_",KamstrupData[[#This Row],[DepartmentTeam]])</f>
        <v>NL10_NL_Finance_</v>
      </c>
      <c r="V4604" t="str">
        <f>VLOOKUP(KamstrupData[[#This Row],[ORG_Concat]],'O-Organization'!F:H,3,FALSE)</f>
        <v>11058_NL10_Finance_NL_Finance_</v>
      </c>
    </row>
    <row r="4605" spans="4:22">
      <c r="D4605" t="s">
        <v>778</v>
      </c>
      <c r="E4605" t="str">
        <f>VLOOKUP(D4605,'B-Business Capability'!B:H,5,FALSE)</f>
        <v>Finance</v>
      </c>
      <c r="F4605" t="str">
        <f>VLOOKUP(D4605,'B-Business Capability'!B:H,6,FALSE)</f>
        <v>Accounting</v>
      </c>
      <c r="G4605" t="str">
        <f>VLOOKUP(D4605,'B-Business Capability'!B:H,7,FALSE)</f>
        <v>Manage General Ledger</v>
      </c>
      <c r="I4605" t="s">
        <v>1820</v>
      </c>
      <c r="J4605" t="s">
        <v>1821</v>
      </c>
      <c r="L4605" t="s">
        <v>65</v>
      </c>
      <c r="M4605" t="str">
        <f>VLOOKUP(L4605,'A-Applications'!B:D,3,FALSE)</f>
        <v>IFS ERP</v>
      </c>
      <c r="N4605" t="s">
        <v>53</v>
      </c>
      <c r="O4605" s="42" t="s">
        <v>62</v>
      </c>
      <c r="P4605" t="s">
        <v>77</v>
      </c>
      <c r="Q4605" t="str">
        <f>VLOOKUP(KamstrupData[[#This Row],[IdLevel123]],'B-Business Capability'!B:L,10,FALSE)</f>
        <v>N/A</v>
      </c>
      <c r="R4605">
        <f>VLOOKUP(KamstrupData[[#This Row],[IdLevel123]],'B-Business Capability'!B:L,11,FALSE)</f>
        <v>0</v>
      </c>
      <c r="U4605" t="str">
        <f>_xlfn.CONCAT(KamstrupData[[#This Row],[CountryCode]],"_",KamstrupData[[#This Row],[Business Area]],"_",KamstrupData[[#This Row],[DepartmentTeam]])</f>
        <v>NL10_NL_Finance_</v>
      </c>
      <c r="V4605" t="str">
        <f>VLOOKUP(KamstrupData[[#This Row],[ORG_Concat]],'O-Organization'!F:H,3,FALSE)</f>
        <v>11058_NL10_Finance_NL_Finance_</v>
      </c>
    </row>
    <row r="4606" spans="4:22">
      <c r="D4606" t="s">
        <v>779</v>
      </c>
      <c r="E4606" t="str">
        <f>VLOOKUP(D4606,'B-Business Capability'!B:H,5,FALSE)</f>
        <v>Finance</v>
      </c>
      <c r="F4606" t="str">
        <f>VLOOKUP(D4606,'B-Business Capability'!B:H,6,FALSE)</f>
        <v>Accounting</v>
      </c>
      <c r="G4606" t="str">
        <f>VLOOKUP(D4606,'B-Business Capability'!B:H,7,FALSE)</f>
        <v>Performance Reporting</v>
      </c>
      <c r="I4606" t="s">
        <v>1820</v>
      </c>
      <c r="J4606" t="s">
        <v>1821</v>
      </c>
      <c r="L4606" t="s">
        <v>65</v>
      </c>
      <c r="M4606" t="str">
        <f>VLOOKUP(L4606,'A-Applications'!B:D,3,FALSE)</f>
        <v>IFS ERP</v>
      </c>
      <c r="N4606" t="s">
        <v>53</v>
      </c>
      <c r="O4606" s="42" t="s">
        <v>62</v>
      </c>
      <c r="P4606" t="s">
        <v>77</v>
      </c>
      <c r="Q4606" t="str">
        <f>VLOOKUP(KamstrupData[[#This Row],[IdLevel123]],'B-Business Capability'!B:L,10,FALSE)</f>
        <v>N/A</v>
      </c>
      <c r="R4606">
        <f>VLOOKUP(KamstrupData[[#This Row],[IdLevel123]],'B-Business Capability'!B:L,11,FALSE)</f>
        <v>0</v>
      </c>
      <c r="U4606" t="str">
        <f>_xlfn.CONCAT(KamstrupData[[#This Row],[CountryCode]],"_",KamstrupData[[#This Row],[Business Area]],"_",KamstrupData[[#This Row],[DepartmentTeam]])</f>
        <v>NL10_NL_Finance_</v>
      </c>
      <c r="V4606" t="str">
        <f>VLOOKUP(KamstrupData[[#This Row],[ORG_Concat]],'O-Organization'!F:H,3,FALSE)</f>
        <v>11058_NL10_Finance_NL_Finance_</v>
      </c>
    </row>
    <row r="4607" spans="4:22">
      <c r="D4607" t="s">
        <v>68</v>
      </c>
      <c r="E4607" t="str">
        <f>VLOOKUP(D4607,'B-Business Capability'!B:H,5,FALSE)</f>
        <v>Finance</v>
      </c>
      <c r="F4607" t="str">
        <f>VLOOKUP(D4607,'B-Business Capability'!B:H,6,FALSE)</f>
        <v>Settlements &amp; Payments</v>
      </c>
      <c r="G4607" t="str">
        <f>VLOOKUP(D4607,'B-Business Capability'!B:H,7,FALSE)</f>
        <v>Account Payables</v>
      </c>
      <c r="I4607" t="s">
        <v>1820</v>
      </c>
      <c r="J4607" t="s">
        <v>1821</v>
      </c>
      <c r="L4607" t="s">
        <v>65</v>
      </c>
      <c r="M4607" t="str">
        <f>VLOOKUP(L4607,'A-Applications'!B:D,3,FALSE)</f>
        <v>IFS ERP</v>
      </c>
      <c r="N4607" t="s">
        <v>53</v>
      </c>
      <c r="O4607" s="42" t="s">
        <v>62</v>
      </c>
      <c r="P4607" t="s">
        <v>70</v>
      </c>
      <c r="Q4607" t="str">
        <f>VLOOKUP(KamstrupData[[#This Row],[IdLevel123]],'B-Business Capability'!B:L,10,FALSE)</f>
        <v>Procure-to-Pay (P2P)</v>
      </c>
      <c r="R4607">
        <f>VLOOKUP(KamstrupData[[#This Row],[IdLevel123]],'B-Business Capability'!B:L,11,FALSE)</f>
        <v>500</v>
      </c>
      <c r="U4607" t="str">
        <f>_xlfn.CONCAT(KamstrupData[[#This Row],[CountryCode]],"_",KamstrupData[[#This Row],[Business Area]],"_",KamstrupData[[#This Row],[DepartmentTeam]])</f>
        <v>NL10_NL_Finance_</v>
      </c>
      <c r="V4607" t="str">
        <f>VLOOKUP(KamstrupData[[#This Row],[ORG_Concat]],'O-Organization'!F:H,3,FALSE)</f>
        <v>11058_NL10_Finance_NL_Finance_</v>
      </c>
    </row>
    <row r="4608" spans="4:22">
      <c r="D4608" t="s">
        <v>780</v>
      </c>
      <c r="E4608" t="str">
        <f>VLOOKUP(D4608,'B-Business Capability'!B:H,5,FALSE)</f>
        <v>Finance</v>
      </c>
      <c r="F4608" t="str">
        <f>VLOOKUP(D4608,'B-Business Capability'!B:H,6,FALSE)</f>
        <v>Settlements &amp; Payments</v>
      </c>
      <c r="G4608" t="str">
        <f>VLOOKUP(D4608,'B-Business Capability'!B:H,7,FALSE)</f>
        <v>Billing</v>
      </c>
      <c r="I4608" t="s">
        <v>1820</v>
      </c>
      <c r="J4608" t="s">
        <v>1821</v>
      </c>
      <c r="L4608" t="s">
        <v>65</v>
      </c>
      <c r="M4608" t="str">
        <f>VLOOKUP(L4608,'A-Applications'!B:D,3,FALSE)</f>
        <v>IFS ERP</v>
      </c>
      <c r="N4608" t="s">
        <v>53</v>
      </c>
      <c r="O4608" s="42" t="s">
        <v>62</v>
      </c>
      <c r="P4608" t="s">
        <v>77</v>
      </c>
      <c r="Q4608" t="str">
        <f>VLOOKUP(KamstrupData[[#This Row],[IdLevel123]],'B-Business Capability'!B:L,10,FALSE)</f>
        <v>N/A</v>
      </c>
      <c r="R4608">
        <f>VLOOKUP(KamstrupData[[#This Row],[IdLevel123]],'B-Business Capability'!B:L,11,FALSE)</f>
        <v>0</v>
      </c>
      <c r="U4608" t="str">
        <f>_xlfn.CONCAT(KamstrupData[[#This Row],[CountryCode]],"_",KamstrupData[[#This Row],[Business Area]],"_",KamstrupData[[#This Row],[DepartmentTeam]])</f>
        <v>NL10_NL_Finance_</v>
      </c>
      <c r="V4608" t="str">
        <f>VLOOKUP(KamstrupData[[#This Row],[ORG_Concat]],'O-Organization'!F:H,3,FALSE)</f>
        <v>11058_NL10_Finance_NL_Finance_</v>
      </c>
    </row>
    <row r="4609" spans="4:22">
      <c r="D4609" t="s">
        <v>782</v>
      </c>
      <c r="E4609" t="str">
        <f>VLOOKUP(D4609,'B-Business Capability'!B:H,5,FALSE)</f>
        <v>Finance</v>
      </c>
      <c r="F4609" t="str">
        <f>VLOOKUP(D4609,'B-Business Capability'!B:H,6,FALSE)</f>
        <v>Tax Management</v>
      </c>
      <c r="G4609" t="str">
        <f>VLOOKUP(D4609,'B-Business Capability'!B:H,7,FALSE)</f>
        <v>Tax Determination</v>
      </c>
      <c r="I4609" t="s">
        <v>1820</v>
      </c>
      <c r="J4609" t="s">
        <v>1821</v>
      </c>
      <c r="L4609" t="s">
        <v>65</v>
      </c>
      <c r="M4609" t="str">
        <f>VLOOKUP(L4609,'A-Applications'!B:D,3,FALSE)</f>
        <v>IFS ERP</v>
      </c>
      <c r="N4609" t="s">
        <v>53</v>
      </c>
      <c r="O4609" s="42" t="s">
        <v>62</v>
      </c>
      <c r="P4609" t="s">
        <v>77</v>
      </c>
      <c r="Q4609" t="str">
        <f>VLOOKUP(KamstrupData[[#This Row],[IdLevel123]],'B-Business Capability'!B:L,10,FALSE)</f>
        <v>N/A</v>
      </c>
      <c r="R4609">
        <f>VLOOKUP(KamstrupData[[#This Row],[IdLevel123]],'B-Business Capability'!B:L,11,FALSE)</f>
        <v>0</v>
      </c>
      <c r="U4609" t="str">
        <f>_xlfn.CONCAT(KamstrupData[[#This Row],[CountryCode]],"_",KamstrupData[[#This Row],[Business Area]],"_",KamstrupData[[#This Row],[DepartmentTeam]])</f>
        <v>NL10_NL_Finance_</v>
      </c>
      <c r="V4609" t="str">
        <f>VLOOKUP(KamstrupData[[#This Row],[ORG_Concat]],'O-Organization'!F:H,3,FALSE)</f>
        <v>11058_NL10_Finance_NL_Finance_</v>
      </c>
    </row>
    <row r="4610" spans="4:22">
      <c r="D4610" t="s">
        <v>784</v>
      </c>
      <c r="E4610" t="str">
        <f>VLOOKUP(D4610,'B-Business Capability'!B:H,5,FALSE)</f>
        <v>Finance</v>
      </c>
      <c r="F4610" t="str">
        <f>VLOOKUP(D4610,'B-Business Capability'!B:H,6,FALSE)</f>
        <v>Tax Management</v>
      </c>
      <c r="G4610" t="str">
        <f>VLOOKUP(D4610,'B-Business Capability'!B:H,7,FALSE)</f>
        <v>Tax Returns Mgmt.</v>
      </c>
      <c r="I4610" t="s">
        <v>1820</v>
      </c>
      <c r="J4610" t="s">
        <v>1821</v>
      </c>
      <c r="L4610" t="s">
        <v>65</v>
      </c>
      <c r="M4610" t="str">
        <f>VLOOKUP(L4610,'A-Applications'!B:D,3,FALSE)</f>
        <v>IFS ERP</v>
      </c>
      <c r="N4610" t="s">
        <v>53</v>
      </c>
      <c r="O4610" s="42" t="s">
        <v>62</v>
      </c>
      <c r="P4610" t="s">
        <v>77</v>
      </c>
      <c r="Q4610" t="str">
        <f>VLOOKUP(KamstrupData[[#This Row],[IdLevel123]],'B-Business Capability'!B:L,10,FALSE)</f>
        <v>N/A</v>
      </c>
      <c r="R4610">
        <f>VLOOKUP(KamstrupData[[#This Row],[IdLevel123]],'B-Business Capability'!B:L,11,FALSE)</f>
        <v>0</v>
      </c>
      <c r="U4610" t="str">
        <f>_xlfn.CONCAT(KamstrupData[[#This Row],[CountryCode]],"_",KamstrupData[[#This Row],[Business Area]],"_",KamstrupData[[#This Row],[DepartmentTeam]])</f>
        <v>NL10_NL_Finance_</v>
      </c>
      <c r="V4610" t="str">
        <f>VLOOKUP(KamstrupData[[#This Row],[ORG_Concat]],'O-Organization'!F:H,3,FALSE)</f>
        <v>11058_NL10_Finance_NL_Finance_</v>
      </c>
    </row>
    <row r="4611" spans="4:22">
      <c r="D4611" t="s">
        <v>786</v>
      </c>
      <c r="E4611" t="str">
        <f>VLOOKUP(D4611,'B-Business Capability'!B:H,5,FALSE)</f>
        <v>Finance</v>
      </c>
      <c r="F4611" t="str">
        <f>VLOOKUP(D4611,'B-Business Capability'!B:H,6,FALSE)</f>
        <v>Tax Management</v>
      </c>
      <c r="G4611" t="str">
        <f>VLOOKUP(D4611,'B-Business Capability'!B:H,7,FALSE)</f>
        <v>Tax Settlements</v>
      </c>
      <c r="I4611" t="s">
        <v>1820</v>
      </c>
      <c r="J4611" t="s">
        <v>1821</v>
      </c>
      <c r="L4611" t="s">
        <v>65</v>
      </c>
      <c r="M4611" t="str">
        <f>VLOOKUP(L4611,'A-Applications'!B:D,3,FALSE)</f>
        <v>IFS ERP</v>
      </c>
      <c r="N4611" t="s">
        <v>53</v>
      </c>
      <c r="O4611" s="42" t="s">
        <v>62</v>
      </c>
      <c r="P4611" t="s">
        <v>77</v>
      </c>
      <c r="Q4611" t="str">
        <f>VLOOKUP(KamstrupData[[#This Row],[IdLevel123]],'B-Business Capability'!B:L,10,FALSE)</f>
        <v>N/A</v>
      </c>
      <c r="R4611">
        <f>VLOOKUP(KamstrupData[[#This Row],[IdLevel123]],'B-Business Capability'!B:L,11,FALSE)</f>
        <v>0</v>
      </c>
      <c r="U4611" t="str">
        <f>_xlfn.CONCAT(KamstrupData[[#This Row],[CountryCode]],"_",KamstrupData[[#This Row],[Business Area]],"_",KamstrupData[[#This Row],[DepartmentTeam]])</f>
        <v>NL10_NL_Finance_</v>
      </c>
      <c r="V4611" t="str">
        <f>VLOOKUP(KamstrupData[[#This Row],[ORG_Concat]],'O-Organization'!F:H,3,FALSE)</f>
        <v>11058_NL10_Finance_NL_Finance_</v>
      </c>
    </row>
    <row r="4612" spans="4:22">
      <c r="D4612" t="s">
        <v>787</v>
      </c>
      <c r="E4612" t="str">
        <f>VLOOKUP(D4612,'B-Business Capability'!B:H,5,FALSE)</f>
        <v>Finance</v>
      </c>
      <c r="F4612" t="str">
        <f>VLOOKUP(D4612,'B-Business Capability'!B:H,6,FALSE)</f>
        <v>Treasury</v>
      </c>
      <c r="G4612" t="str">
        <f>VLOOKUP(D4612,'B-Business Capability'!B:H,7,FALSE)</f>
        <v>Cash Management</v>
      </c>
      <c r="I4612" t="s">
        <v>1820</v>
      </c>
      <c r="J4612" t="s">
        <v>1821</v>
      </c>
      <c r="L4612" t="s">
        <v>65</v>
      </c>
      <c r="M4612" t="str">
        <f>VLOOKUP(L4612,'A-Applications'!B:D,3,FALSE)</f>
        <v>IFS ERP</v>
      </c>
      <c r="N4612" t="s">
        <v>53</v>
      </c>
      <c r="O4612" s="42" t="s">
        <v>62</v>
      </c>
      <c r="P4612" t="s">
        <v>77</v>
      </c>
      <c r="Q4612" t="str">
        <f>VLOOKUP(KamstrupData[[#This Row],[IdLevel123]],'B-Business Capability'!B:L,10,FALSE)</f>
        <v>N/A</v>
      </c>
      <c r="R4612">
        <f>VLOOKUP(KamstrupData[[#This Row],[IdLevel123]],'B-Business Capability'!B:L,11,FALSE)</f>
        <v>0</v>
      </c>
      <c r="U4612" t="str">
        <f>_xlfn.CONCAT(KamstrupData[[#This Row],[CountryCode]],"_",KamstrupData[[#This Row],[Business Area]],"_",KamstrupData[[#This Row],[DepartmentTeam]])</f>
        <v>NL10_NL_Finance_</v>
      </c>
      <c r="V4612" t="str">
        <f>VLOOKUP(KamstrupData[[#This Row],[ORG_Concat]],'O-Organization'!F:H,3,FALSE)</f>
        <v>11058_NL10_Finance_NL_Finance_</v>
      </c>
    </row>
    <row r="4613" spans="4:22">
      <c r="D4613" t="s">
        <v>788</v>
      </c>
      <c r="E4613" t="str">
        <f>VLOOKUP(D4613,'B-Business Capability'!B:H,5,FALSE)</f>
        <v>Finance</v>
      </c>
      <c r="F4613" t="str">
        <f>VLOOKUP(D4613,'B-Business Capability'!B:H,6,FALSE)</f>
        <v>Treasury</v>
      </c>
      <c r="G4613" t="str">
        <f>VLOOKUP(D4613,'B-Business Capability'!B:H,7,FALSE)</f>
        <v>Financial Risk Management</v>
      </c>
      <c r="I4613" t="s">
        <v>1820</v>
      </c>
      <c r="J4613" t="s">
        <v>1821</v>
      </c>
      <c r="L4613" t="s">
        <v>65</v>
      </c>
      <c r="M4613" t="str">
        <f>VLOOKUP(L4613,'A-Applications'!B:D,3,FALSE)</f>
        <v>IFS ERP</v>
      </c>
      <c r="N4613" t="s">
        <v>53</v>
      </c>
      <c r="O4613" s="42" t="s">
        <v>62</v>
      </c>
      <c r="P4613" t="s">
        <v>77</v>
      </c>
      <c r="Q4613" t="str">
        <f>VLOOKUP(KamstrupData[[#This Row],[IdLevel123]],'B-Business Capability'!B:L,10,FALSE)</f>
        <v>N/A</v>
      </c>
      <c r="R4613">
        <f>VLOOKUP(KamstrupData[[#This Row],[IdLevel123]],'B-Business Capability'!B:L,11,FALSE)</f>
        <v>0</v>
      </c>
      <c r="U4613" t="str">
        <f>_xlfn.CONCAT(KamstrupData[[#This Row],[CountryCode]],"_",KamstrupData[[#This Row],[Business Area]],"_",KamstrupData[[#This Row],[DepartmentTeam]])</f>
        <v>NL10_NL_Finance_</v>
      </c>
      <c r="V4613" t="str">
        <f>VLOOKUP(KamstrupData[[#This Row],[ORG_Concat]],'O-Organization'!F:H,3,FALSE)</f>
        <v>11058_NL10_Finance_NL_Finance_</v>
      </c>
    </row>
    <row r="4614" spans="4:22">
      <c r="D4614" t="s">
        <v>789</v>
      </c>
      <c r="E4614" t="str">
        <f>VLOOKUP(D4614,'B-Business Capability'!B:H,5,FALSE)</f>
        <v>Finance</v>
      </c>
      <c r="F4614" t="str">
        <f>VLOOKUP(D4614,'B-Business Capability'!B:H,6,FALSE)</f>
        <v>Treasury</v>
      </c>
      <c r="G4614" t="str">
        <f>VLOOKUP(D4614,'B-Business Capability'!B:H,7,FALSE)</f>
        <v>Foreign Exchange Management</v>
      </c>
      <c r="I4614" t="s">
        <v>1820</v>
      </c>
      <c r="J4614" t="s">
        <v>1821</v>
      </c>
      <c r="L4614" t="s">
        <v>65</v>
      </c>
      <c r="M4614" t="str">
        <f>VLOOKUP(L4614,'A-Applications'!B:D,3,FALSE)</f>
        <v>IFS ERP</v>
      </c>
      <c r="N4614" t="s">
        <v>53</v>
      </c>
      <c r="O4614" s="42" t="s">
        <v>62</v>
      </c>
      <c r="P4614" t="s">
        <v>77</v>
      </c>
      <c r="Q4614" t="str">
        <f>VLOOKUP(KamstrupData[[#This Row],[IdLevel123]],'B-Business Capability'!B:L,10,FALSE)</f>
        <v>N/A</v>
      </c>
      <c r="R4614">
        <f>VLOOKUP(KamstrupData[[#This Row],[IdLevel123]],'B-Business Capability'!B:L,11,FALSE)</f>
        <v>0</v>
      </c>
      <c r="U4614" t="str">
        <f>_xlfn.CONCAT(KamstrupData[[#This Row],[CountryCode]],"_",KamstrupData[[#This Row],[Business Area]],"_",KamstrupData[[#This Row],[DepartmentTeam]])</f>
        <v>NL10_NL_Finance_</v>
      </c>
      <c r="V4614" t="str">
        <f>VLOOKUP(KamstrupData[[#This Row],[ORG_Concat]],'O-Organization'!F:H,3,FALSE)</f>
        <v>11058_NL10_Finance_NL_Finance_</v>
      </c>
    </row>
    <row r="4615" spans="4:22">
      <c r="D4615" t="s">
        <v>72</v>
      </c>
      <c r="E4615" t="str">
        <f>VLOOKUP(D4615,'B-Business Capability'!B:H,5,FALSE)</f>
        <v>Finance</v>
      </c>
      <c r="F4615" t="str">
        <f>VLOOKUP(D4615,'B-Business Capability'!B:H,6,FALSE)</f>
        <v>Accounting</v>
      </c>
      <c r="G4615" t="str">
        <f>VLOOKUP(D4615,'B-Business Capability'!B:H,7,FALSE)</f>
        <v>Accounts Recievabel</v>
      </c>
      <c r="I4615" t="s">
        <v>1820</v>
      </c>
      <c r="J4615" t="s">
        <v>1821</v>
      </c>
      <c r="L4615" t="s">
        <v>65</v>
      </c>
      <c r="M4615" t="str">
        <f>VLOOKUP(L4615,'A-Applications'!B:D,3,FALSE)</f>
        <v>IFS ERP</v>
      </c>
      <c r="N4615" t="s">
        <v>53</v>
      </c>
      <c r="O4615" s="42" t="s">
        <v>62</v>
      </c>
      <c r="P4615" t="s">
        <v>73</v>
      </c>
      <c r="Q4615" t="str">
        <f>VLOOKUP(KamstrupData[[#This Row],[IdLevel123]],'B-Business Capability'!B:L,10,FALSE)</f>
        <v>N/A</v>
      </c>
      <c r="R4615">
        <f>VLOOKUP(KamstrupData[[#This Row],[IdLevel123]],'B-Business Capability'!B:L,11,FALSE)</f>
        <v>0</v>
      </c>
      <c r="U4615" t="str">
        <f>_xlfn.CONCAT(KamstrupData[[#This Row],[CountryCode]],"_",KamstrupData[[#This Row],[Business Area]],"_",KamstrupData[[#This Row],[DepartmentTeam]])</f>
        <v>NL10_NL_Finance_</v>
      </c>
      <c r="V4615" t="str">
        <f>VLOOKUP(KamstrupData[[#This Row],[ORG_Concat]],'O-Organization'!F:H,3,FALSE)</f>
        <v>11058_NL10_Finance_NL_Finance_</v>
      </c>
    </row>
    <row r="4616" spans="4:22">
      <c r="D4616" t="s">
        <v>252</v>
      </c>
      <c r="E4616" t="str">
        <f>VLOOKUP(D4616,'B-Business Capability'!B:H,5,FALSE)</f>
        <v>Finance</v>
      </c>
      <c r="F4616" t="str">
        <f>VLOOKUP(D4616,'B-Business Capability'!B:H,6,FALSE)</f>
        <v>Settlements &amp; Payments</v>
      </c>
      <c r="G4616" t="str">
        <f>VLOOKUP(D4616,'B-Business Capability'!B:H,7,FALSE)</f>
        <v>Invoice Approval</v>
      </c>
      <c r="I4616" t="s">
        <v>1820</v>
      </c>
      <c r="J4616" t="s">
        <v>1821</v>
      </c>
      <c r="L4616" t="s">
        <v>65</v>
      </c>
      <c r="M4616" t="str">
        <f>VLOOKUP(L4616,'A-Applications'!B:D,3,FALSE)</f>
        <v>IFS ERP</v>
      </c>
      <c r="N4616" t="s">
        <v>53</v>
      </c>
      <c r="O4616" s="42" t="s">
        <v>62</v>
      </c>
      <c r="P4616" t="s">
        <v>254</v>
      </c>
      <c r="Q4616" t="str">
        <f>VLOOKUP(KamstrupData[[#This Row],[IdLevel123]],'B-Business Capability'!B:L,10,FALSE)</f>
        <v>Procure-to-Pay (P2P)</v>
      </c>
      <c r="R4616">
        <f>VLOOKUP(KamstrupData[[#This Row],[IdLevel123]],'B-Business Capability'!B:L,11,FALSE)</f>
        <v>520</v>
      </c>
      <c r="U4616" t="str">
        <f>_xlfn.CONCAT(KamstrupData[[#This Row],[CountryCode]],"_",KamstrupData[[#This Row],[Business Area]],"_",KamstrupData[[#This Row],[DepartmentTeam]])</f>
        <v>NL10_NL_Finance_</v>
      </c>
      <c r="V4616" t="str">
        <f>VLOOKUP(KamstrupData[[#This Row],[ORG_Concat]],'O-Organization'!F:H,3,FALSE)</f>
        <v>11058_NL10_Finance_NL_Finance_</v>
      </c>
    </row>
    <row r="4617" spans="4:22">
      <c r="D4617" s="28" t="s">
        <v>141</v>
      </c>
      <c r="E4617" t="str">
        <f>VLOOKUP(D4617,'B-Business Capability'!B:H,5,FALSE)</f>
        <v>People and Culture</v>
      </c>
      <c r="F4617" t="str">
        <f>VLOOKUP(D4617,'B-Business Capability'!B:H,6,FALSE)</f>
        <v>Retentation</v>
      </c>
      <c r="G4617">
        <f>VLOOKUP(D4617,'B-Business Capability'!B:H,7,FALSE)</f>
        <v>0</v>
      </c>
      <c r="I4617" t="s">
        <v>1820</v>
      </c>
      <c r="J4617" t="s">
        <v>1821</v>
      </c>
      <c r="L4617" t="s">
        <v>1822</v>
      </c>
      <c r="M4617" t="str">
        <f>VLOOKUP(L4617,'A-Applications'!B:D,3,FALSE)</f>
        <v>Vrijedagen</v>
      </c>
      <c r="N4617" t="s">
        <v>53</v>
      </c>
      <c r="O4617" s="42" t="s">
        <v>54</v>
      </c>
      <c r="P4617" t="s">
        <v>77</v>
      </c>
      <c r="Q4617" t="str">
        <f>VLOOKUP(KamstrupData[[#This Row],[IdLevel123]],'B-Business Capability'!B:L,10,FALSE)</f>
        <v>Hire-to-Retire (H2R)</v>
      </c>
      <c r="R4617">
        <f>VLOOKUP(KamstrupData[[#This Row],[IdLevel123]],'B-Business Capability'!B:L,11,FALSE)</f>
        <v>600</v>
      </c>
      <c r="U4617" t="str">
        <f>_xlfn.CONCAT(KamstrupData[[#This Row],[CountryCode]],"_",KamstrupData[[#This Row],[Business Area]],"_",KamstrupData[[#This Row],[DepartmentTeam]])</f>
        <v>NL10_NL_Finance_</v>
      </c>
      <c r="V4617" t="str">
        <f>VLOOKUP(KamstrupData[[#This Row],[ORG_Concat]],'O-Organization'!F:H,3,FALSE)</f>
        <v>11058_NL10_Finance_NL_Finance_</v>
      </c>
    </row>
    <row r="4618" spans="4:22">
      <c r="D4618" s="28" t="s">
        <v>415</v>
      </c>
      <c r="E4618" t="str">
        <f>VLOOKUP(D4618,'B-Business Capability'!B:H,5,FALSE)</f>
        <v>Finance</v>
      </c>
      <c r="F4618">
        <f>VLOOKUP(D4618,'B-Business Capability'!B:H,6,FALSE)</f>
        <v>0</v>
      </c>
      <c r="G4618">
        <f>VLOOKUP(D4618,'B-Business Capability'!B:H,7,FALSE)</f>
        <v>0</v>
      </c>
      <c r="I4618" t="s">
        <v>1820</v>
      </c>
      <c r="J4618" t="s">
        <v>1821</v>
      </c>
      <c r="L4618" t="s">
        <v>1823</v>
      </c>
      <c r="M4618" t="str">
        <f>VLOOKUP(L4618,'A-Applications'!B:D,3,FALSE)</f>
        <v>CBS statistics</v>
      </c>
      <c r="N4618" t="s">
        <v>53</v>
      </c>
      <c r="O4618" s="42" t="s">
        <v>54</v>
      </c>
      <c r="P4618" t="s">
        <v>77</v>
      </c>
      <c r="Q4618" t="str">
        <f>VLOOKUP(KamstrupData[[#This Row],[IdLevel123]],'B-Business Capability'!B:L,10,FALSE)</f>
        <v>N/A</v>
      </c>
      <c r="R4618">
        <f>VLOOKUP(KamstrupData[[#This Row],[IdLevel123]],'B-Business Capability'!B:L,11,FALSE)</f>
        <v>0</v>
      </c>
      <c r="T4618" t="s">
        <v>1824</v>
      </c>
      <c r="U4618" t="str">
        <f>_xlfn.CONCAT(KamstrupData[[#This Row],[CountryCode]],"_",KamstrupData[[#This Row],[Business Area]],"_",KamstrupData[[#This Row],[DepartmentTeam]])</f>
        <v>NL10_NL_Finance_</v>
      </c>
      <c r="V4618" t="str">
        <f>VLOOKUP(KamstrupData[[#This Row],[ORG_Concat]],'O-Organization'!F:H,3,FALSE)</f>
        <v>11058_NL10_Finance_NL_Finance_</v>
      </c>
    </row>
    <row r="4619" spans="4:22">
      <c r="D4619" t="s">
        <v>68</v>
      </c>
      <c r="E4619" t="str">
        <f>VLOOKUP(D4619,'B-Business Capability'!B:H,5,FALSE)</f>
        <v>Finance</v>
      </c>
      <c r="F4619" t="str">
        <f>VLOOKUP(D4619,'B-Business Capability'!B:H,6,FALSE)</f>
        <v>Settlements &amp; Payments</v>
      </c>
      <c r="G4619" t="str">
        <f>VLOOKUP(D4619,'B-Business Capability'!B:H,7,FALSE)</f>
        <v>Account Payables</v>
      </c>
      <c r="I4619" t="s">
        <v>1820</v>
      </c>
      <c r="J4619" t="s">
        <v>1821</v>
      </c>
      <c r="L4619" t="s">
        <v>794</v>
      </c>
      <c r="M4619" t="str">
        <f>VLOOKUP(L4619,'A-Applications'!B:D,3,FALSE)</f>
        <v>Readsoft</v>
      </c>
      <c r="N4619" t="s">
        <v>53</v>
      </c>
      <c r="O4619" s="42" t="s">
        <v>62</v>
      </c>
      <c r="P4619" t="s">
        <v>795</v>
      </c>
      <c r="Q4619" t="str">
        <f>VLOOKUP(KamstrupData[[#This Row],[IdLevel123]],'B-Business Capability'!B:L,10,FALSE)</f>
        <v>Procure-to-Pay (P2P)</v>
      </c>
      <c r="R4619">
        <f>VLOOKUP(KamstrupData[[#This Row],[IdLevel123]],'B-Business Capability'!B:L,11,FALSE)</f>
        <v>500</v>
      </c>
      <c r="U4619" t="str">
        <f>_xlfn.CONCAT(KamstrupData[[#This Row],[CountryCode]],"_",KamstrupData[[#This Row],[Business Area]],"_",KamstrupData[[#This Row],[DepartmentTeam]])</f>
        <v>NL10_NL_Finance_</v>
      </c>
      <c r="V4619" t="str">
        <f>VLOOKUP(KamstrupData[[#This Row],[ORG_Concat]],'O-Organization'!F:H,3,FALSE)</f>
        <v>11058_NL10_Finance_NL_Finance_</v>
      </c>
    </row>
    <row r="4620" spans="4:22">
      <c r="D4620" s="28" t="s">
        <v>660</v>
      </c>
      <c r="E4620" t="str">
        <f>VLOOKUP(D4620,'B-Business Capability'!B:H,5,FALSE)</f>
        <v>Finance</v>
      </c>
      <c r="F4620" t="str">
        <f>VLOOKUP(D4620,'B-Business Capability'!B:H,6,FALSE)</f>
        <v>Financial Planning &amp; Analysis</v>
      </c>
      <c r="G4620" t="str">
        <f>VLOOKUP(D4620,'B-Business Capability'!B:H,7,FALSE)</f>
        <v>Business Planning</v>
      </c>
      <c r="I4620" t="s">
        <v>1820</v>
      </c>
      <c r="J4620" t="s">
        <v>1821</v>
      </c>
      <c r="L4620" t="s">
        <v>117</v>
      </c>
      <c r="M4620" t="str">
        <f>VLOOKUP(L4620,'A-Applications'!B:D,3,FALSE)</f>
        <v>PowerBI</v>
      </c>
      <c r="N4620" t="s">
        <v>53</v>
      </c>
      <c r="O4620" s="42" t="s">
        <v>54</v>
      </c>
      <c r="P4620" t="s">
        <v>67</v>
      </c>
      <c r="Q4620" t="str">
        <f>VLOOKUP(KamstrupData[[#This Row],[IdLevel123]],'B-Business Capability'!B:L,10,FALSE)</f>
        <v>N/A</v>
      </c>
      <c r="R4620">
        <f>VLOOKUP(KamstrupData[[#This Row],[IdLevel123]],'B-Business Capability'!B:L,11,FALSE)</f>
        <v>0</v>
      </c>
      <c r="U4620" t="str">
        <f>_xlfn.CONCAT(KamstrupData[[#This Row],[CountryCode]],"_",KamstrupData[[#This Row],[Business Area]],"_",KamstrupData[[#This Row],[DepartmentTeam]])</f>
        <v>NL10_NL_Finance_</v>
      </c>
      <c r="V4620" t="str">
        <f>VLOOKUP(KamstrupData[[#This Row],[ORG_Concat]],'O-Organization'!F:H,3,FALSE)</f>
        <v>11058_NL10_Finance_NL_Finance_</v>
      </c>
    </row>
    <row r="4621" spans="4:22">
      <c r="D4621" s="28" t="s">
        <v>63</v>
      </c>
      <c r="E4621" t="str">
        <f>VLOOKUP(D4621,'B-Business Capability'!B:H,5,FALSE)</f>
        <v>Finance</v>
      </c>
      <c r="F4621" t="str">
        <f>VLOOKUP(D4621,'B-Business Capability'!B:H,6,FALSE)</f>
        <v>Financial Planning &amp; Analysis</v>
      </c>
      <c r="G4621" t="str">
        <f>VLOOKUP(D4621,'B-Business Capability'!B:H,7,FALSE)</f>
        <v>Cost Accounting_Plan</v>
      </c>
      <c r="I4621" t="s">
        <v>1820</v>
      </c>
      <c r="J4621" t="s">
        <v>1821</v>
      </c>
      <c r="L4621" t="s">
        <v>117</v>
      </c>
      <c r="M4621" t="str">
        <f>VLOOKUP(L4621,'A-Applications'!B:D,3,FALSE)</f>
        <v>PowerBI</v>
      </c>
      <c r="N4621" t="s">
        <v>53</v>
      </c>
      <c r="O4621" s="42" t="s">
        <v>54</v>
      </c>
      <c r="P4621" t="s">
        <v>67</v>
      </c>
      <c r="Q4621" t="str">
        <f>VLOOKUP(KamstrupData[[#This Row],[IdLevel123]],'B-Business Capability'!B:L,10,FALSE)</f>
        <v>N/A</v>
      </c>
      <c r="R4621">
        <f>VLOOKUP(KamstrupData[[#This Row],[IdLevel123]],'B-Business Capability'!B:L,11,FALSE)</f>
        <v>0</v>
      </c>
      <c r="U4621" t="str">
        <f>_xlfn.CONCAT(KamstrupData[[#This Row],[CountryCode]],"_",KamstrupData[[#This Row],[Business Area]],"_",KamstrupData[[#This Row],[DepartmentTeam]])</f>
        <v>NL10_NL_Finance_</v>
      </c>
      <c r="V4621" t="str">
        <f>VLOOKUP(KamstrupData[[#This Row],[ORG_Concat]],'O-Organization'!F:H,3,FALSE)</f>
        <v>11058_NL10_Finance_NL_Finance_</v>
      </c>
    </row>
    <row r="4622" spans="4:22">
      <c r="D4622" t="s">
        <v>119</v>
      </c>
      <c r="E4622" t="str">
        <f>VLOOKUP(D4622,'B-Business Capability'!B:H,5,FALSE)</f>
        <v>Finance</v>
      </c>
      <c r="F4622" t="str">
        <f>VLOOKUP(D4622,'B-Business Capability'!B:H,6,FALSE)</f>
        <v>Settlements &amp; Payments</v>
      </c>
      <c r="G4622" t="str">
        <f>VLOOKUP(D4622,'B-Business Capability'!B:H,7,FALSE)</f>
        <v>Travel &amp; Expense Management</v>
      </c>
      <c r="I4622" t="s">
        <v>1820</v>
      </c>
      <c r="J4622" t="s">
        <v>1821</v>
      </c>
      <c r="L4622" t="s">
        <v>120</v>
      </c>
      <c r="M4622" t="str">
        <f>VLOOKUP(L4622,'A-Applications'!B:D,3,FALSE)</f>
        <v>Concur</v>
      </c>
      <c r="N4622" t="s">
        <v>53</v>
      </c>
      <c r="O4622" s="42" t="s">
        <v>62</v>
      </c>
      <c r="P4622" t="s">
        <v>139</v>
      </c>
      <c r="Q4622" t="str">
        <f>VLOOKUP(KamstrupData[[#This Row],[IdLevel123]],'B-Business Capability'!B:L,10,FALSE)</f>
        <v>Hire-to-Retire (H2R)</v>
      </c>
      <c r="R4622">
        <f>VLOOKUP(KamstrupData[[#This Row],[IdLevel123]],'B-Business Capability'!B:L,11,FALSE)</f>
        <v>750</v>
      </c>
      <c r="U4622" t="str">
        <f>_xlfn.CONCAT(KamstrupData[[#This Row],[CountryCode]],"_",KamstrupData[[#This Row],[Business Area]],"_",KamstrupData[[#This Row],[DepartmentTeam]])</f>
        <v>NL10_NL_Finance_</v>
      </c>
      <c r="V4622" t="str">
        <f>VLOOKUP(KamstrupData[[#This Row],[ORG_Concat]],'O-Organization'!F:H,3,FALSE)</f>
        <v>11058_NL10_Finance_NL_Finance_</v>
      </c>
    </row>
    <row r="4623" spans="4:22">
      <c r="D4623" t="s">
        <v>122</v>
      </c>
      <c r="E4623" t="str">
        <f>VLOOKUP(D4623,'B-Business Capability'!B:H,5,FALSE)</f>
        <v>Legal</v>
      </c>
      <c r="F4623" t="str">
        <f>VLOOKUP(D4623,'B-Business Capability'!B:H,6,FALSE)</f>
        <v>Ensure Compliance</v>
      </c>
      <c r="G4623">
        <f>VLOOKUP(D4623,'B-Business Capability'!B:H,7,FALSE)</f>
        <v>0</v>
      </c>
      <c r="I4623" t="s">
        <v>1820</v>
      </c>
      <c r="J4623" t="s">
        <v>1821</v>
      </c>
      <c r="L4623" t="s">
        <v>123</v>
      </c>
      <c r="M4623" t="str">
        <f>VLOOKUP(L4623,'A-Applications'!B:D,3,FALSE)</f>
        <v>DocuSign</v>
      </c>
      <c r="N4623" t="s">
        <v>53</v>
      </c>
      <c r="O4623" s="42" t="s">
        <v>62</v>
      </c>
      <c r="P4623" t="s">
        <v>124</v>
      </c>
      <c r="Q4623" t="str">
        <f>VLOOKUP(KamstrupData[[#This Row],[IdLevel123]],'B-Business Capability'!B:L,10,FALSE)</f>
        <v>N/A</v>
      </c>
      <c r="R4623">
        <f>VLOOKUP(KamstrupData[[#This Row],[IdLevel123]],'B-Business Capability'!B:L,11,FALSE)</f>
        <v>0</v>
      </c>
      <c r="U4623" t="str">
        <f>_xlfn.CONCAT(KamstrupData[[#This Row],[CountryCode]],"_",KamstrupData[[#This Row],[Business Area]],"_",KamstrupData[[#This Row],[DepartmentTeam]])</f>
        <v>NL10_NL_Finance_</v>
      </c>
      <c r="V4623" t="str">
        <f>VLOOKUP(KamstrupData[[#This Row],[ORG_Concat]],'O-Organization'!F:H,3,FALSE)</f>
        <v>11058_NL10_Finance_NL_Finance_</v>
      </c>
    </row>
    <row r="4624" spans="4:22">
      <c r="D4624" t="s">
        <v>204</v>
      </c>
      <c r="E4624" t="str">
        <f>VLOOKUP(D4624,'B-Business Capability'!B:H,5,FALSE)</f>
        <v>Sales</v>
      </c>
      <c r="F4624" t="str">
        <f>VLOOKUP(D4624,'B-Business Capability'!B:H,6,FALSE)</f>
        <v>Sales Operations</v>
      </c>
      <c r="G4624" t="str">
        <f>VLOOKUP(D4624,'B-Business Capability'!B:H,7,FALSE)</f>
        <v>Customer masterdata governance</v>
      </c>
      <c r="I4624" t="s">
        <v>1820</v>
      </c>
      <c r="J4624" t="s">
        <v>1821</v>
      </c>
      <c r="L4624" t="s">
        <v>205</v>
      </c>
      <c r="M4624" t="str">
        <f>VLOOKUP(L4624,'A-Applications'!B:D,3,FALSE)</f>
        <v>Dunn and Bradstreet (Finance Analytics)</v>
      </c>
      <c r="N4624" t="s">
        <v>53</v>
      </c>
      <c r="O4624" s="42" t="s">
        <v>66</v>
      </c>
      <c r="P4624" t="s">
        <v>1279</v>
      </c>
      <c r="Q4624" t="str">
        <f>VLOOKUP(KamstrupData[[#This Row],[IdLevel123]],'B-Business Capability'!B:L,10,FALSE)</f>
        <v>N/A</v>
      </c>
      <c r="R4624">
        <f>VLOOKUP(KamstrupData[[#This Row],[IdLevel123]],'B-Business Capability'!B:L,11,FALSE)</f>
        <v>0</v>
      </c>
      <c r="U4624" t="str">
        <f>_xlfn.CONCAT(KamstrupData[[#This Row],[CountryCode]],"_",KamstrupData[[#This Row],[Business Area]],"_",KamstrupData[[#This Row],[DepartmentTeam]])</f>
        <v>NL10_NL_Finance_</v>
      </c>
      <c r="V4624" t="str">
        <f>VLOOKUP(KamstrupData[[#This Row],[ORG_Concat]],'O-Organization'!F:H,3,FALSE)</f>
        <v>11058_NL10_Finance_NL_Finance_</v>
      </c>
    </row>
    <row r="4625" spans="4:22">
      <c r="D4625" t="s">
        <v>68</v>
      </c>
      <c r="E4625" t="str">
        <f>VLOOKUP(D4625,'B-Business Capability'!B:H,5,FALSE)</f>
        <v>Finance</v>
      </c>
      <c r="F4625" t="str">
        <f>VLOOKUP(D4625,'B-Business Capability'!B:H,6,FALSE)</f>
        <v>Settlements &amp; Payments</v>
      </c>
      <c r="G4625" t="str">
        <f>VLOOKUP(D4625,'B-Business Capability'!B:H,7,FALSE)</f>
        <v>Account Payables</v>
      </c>
      <c r="I4625" t="s">
        <v>1820</v>
      </c>
      <c r="J4625" t="s">
        <v>1821</v>
      </c>
      <c r="L4625" t="s">
        <v>71</v>
      </c>
      <c r="M4625" t="str">
        <f>VLOOKUP(L4625,'A-Applications'!B:D,3,FALSE)</f>
        <v>VIES</v>
      </c>
      <c r="N4625" t="s">
        <v>53</v>
      </c>
      <c r="O4625" s="42" t="s">
        <v>54</v>
      </c>
      <c r="P4625" t="s">
        <v>70</v>
      </c>
      <c r="Q4625" t="str">
        <f>VLOOKUP(KamstrupData[[#This Row],[IdLevel123]],'B-Business Capability'!B:L,10,FALSE)</f>
        <v>Procure-to-Pay (P2P)</v>
      </c>
      <c r="R4625">
        <f>VLOOKUP(KamstrupData[[#This Row],[IdLevel123]],'B-Business Capability'!B:L,11,FALSE)</f>
        <v>500</v>
      </c>
      <c r="U4625" t="str">
        <f>_xlfn.CONCAT(KamstrupData[[#This Row],[CountryCode]],"_",KamstrupData[[#This Row],[Business Area]],"_",KamstrupData[[#This Row],[DepartmentTeam]])</f>
        <v>NL10_NL_Finance_</v>
      </c>
      <c r="V4625" t="str">
        <f>VLOOKUP(KamstrupData[[#This Row],[ORG_Concat]],'O-Organization'!F:H,3,FALSE)</f>
        <v>11058_NL10_Finance_NL_Finance_</v>
      </c>
    </row>
    <row r="4626" spans="4:22">
      <c r="D4626" t="s">
        <v>72</v>
      </c>
      <c r="E4626" t="str">
        <f>VLOOKUP(D4626,'B-Business Capability'!B:H,5,FALSE)</f>
        <v>Finance</v>
      </c>
      <c r="F4626" t="str">
        <f>VLOOKUP(D4626,'B-Business Capability'!B:H,6,FALSE)</f>
        <v>Accounting</v>
      </c>
      <c r="G4626" t="str">
        <f>VLOOKUP(D4626,'B-Business Capability'!B:H,7,FALSE)</f>
        <v>Accounts Recievabel</v>
      </c>
      <c r="I4626" t="s">
        <v>1820</v>
      </c>
      <c r="J4626" t="s">
        <v>1821</v>
      </c>
      <c r="L4626" t="s">
        <v>71</v>
      </c>
      <c r="M4626" t="str">
        <f>VLOOKUP(L4626,'A-Applications'!B:D,3,FALSE)</f>
        <v>VIES</v>
      </c>
      <c r="N4626" t="s">
        <v>53</v>
      </c>
      <c r="O4626" s="42" t="s">
        <v>54</v>
      </c>
      <c r="P4626" t="s">
        <v>73</v>
      </c>
      <c r="Q4626" t="str">
        <f>VLOOKUP(KamstrupData[[#This Row],[IdLevel123]],'B-Business Capability'!B:L,10,FALSE)</f>
        <v>N/A</v>
      </c>
      <c r="R4626">
        <f>VLOOKUP(KamstrupData[[#This Row],[IdLevel123]],'B-Business Capability'!B:L,11,FALSE)</f>
        <v>0</v>
      </c>
      <c r="U4626" t="str">
        <f>_xlfn.CONCAT(KamstrupData[[#This Row],[CountryCode]],"_",KamstrupData[[#This Row],[Business Area]],"_",KamstrupData[[#This Row],[DepartmentTeam]])</f>
        <v>NL10_NL_Finance_</v>
      </c>
      <c r="V4626" t="str">
        <f>VLOOKUP(KamstrupData[[#This Row],[ORG_Concat]],'O-Organization'!F:H,3,FALSE)</f>
        <v>11058_NL10_Finance_NL_Finance_</v>
      </c>
    </row>
    <row r="4627" spans="4:22">
      <c r="D4627" s="28" t="s">
        <v>95</v>
      </c>
      <c r="E4627" t="str">
        <f>VLOOKUP(D4627,'B-Business Capability'!B:H,5,FALSE)</f>
        <v>Not mapped to capability</v>
      </c>
      <c r="F4627">
        <f>VLOOKUP(D4627,'B-Business Capability'!B:H,6,FALSE)</f>
        <v>0</v>
      </c>
      <c r="G4627">
        <f>VLOOKUP(D4627,'B-Business Capability'!B:H,7,FALSE)</f>
        <v>0</v>
      </c>
      <c r="I4627" t="s">
        <v>1820</v>
      </c>
      <c r="J4627" t="s">
        <v>1821</v>
      </c>
      <c r="L4627" t="s">
        <v>207</v>
      </c>
      <c r="M4627" t="str">
        <f>VLOOKUP(L4627,'A-Applications'!B:D,3,FALSE)</f>
        <v>Adobe Acrobat</v>
      </c>
      <c r="N4627" t="s">
        <v>53</v>
      </c>
      <c r="O4627" s="42" t="s">
        <v>62</v>
      </c>
      <c r="Q4627" t="str">
        <f>VLOOKUP(KamstrupData[[#This Row],[IdLevel123]],'B-Business Capability'!B:L,10,FALSE)</f>
        <v>N/A</v>
      </c>
      <c r="R4627">
        <f>VLOOKUP(KamstrupData[[#This Row],[IdLevel123]],'B-Business Capability'!B:L,11,FALSE)</f>
        <v>0</v>
      </c>
      <c r="U4627" t="str">
        <f>_xlfn.CONCAT(KamstrupData[[#This Row],[CountryCode]],"_",KamstrupData[[#This Row],[Business Area]],"_",KamstrupData[[#This Row],[DepartmentTeam]])</f>
        <v>NL10_NL_Finance_</v>
      </c>
      <c r="V4627" t="str">
        <f>VLOOKUP(KamstrupData[[#This Row],[ORG_Concat]],'O-Organization'!F:H,3,FALSE)</f>
        <v>11058_NL10_Finance_NL_Finance_</v>
      </c>
    </row>
    <row r="4628" spans="4:22">
      <c r="D4628" s="28" t="s">
        <v>779</v>
      </c>
      <c r="E4628" t="str">
        <f>VLOOKUP(D4628,'B-Business Capability'!B:H,5,FALSE)</f>
        <v>Finance</v>
      </c>
      <c r="F4628" t="str">
        <f>VLOOKUP(D4628,'B-Business Capability'!B:H,6,FALSE)</f>
        <v>Accounting</v>
      </c>
      <c r="G4628" t="str">
        <f>VLOOKUP(D4628,'B-Business Capability'!B:H,7,FALSE)</f>
        <v>Performance Reporting</v>
      </c>
      <c r="I4628" t="s">
        <v>1820</v>
      </c>
      <c r="J4628" t="s">
        <v>1821</v>
      </c>
      <c r="L4628" t="s">
        <v>149</v>
      </c>
      <c r="M4628" t="str">
        <f>VLOOKUP(L4628,'A-Applications'!B:D,3,FALSE)</f>
        <v>SAP Analytics Cloud</v>
      </c>
      <c r="N4628" t="s">
        <v>147</v>
      </c>
      <c r="O4628" s="42" t="s">
        <v>66</v>
      </c>
      <c r="P4628" t="s">
        <v>43</v>
      </c>
      <c r="Q4628" t="str">
        <f>VLOOKUP(KamstrupData[[#This Row],[IdLevel123]],'B-Business Capability'!B:L,10,FALSE)</f>
        <v>N/A</v>
      </c>
      <c r="R4628">
        <f>VLOOKUP(KamstrupData[[#This Row],[IdLevel123]],'B-Business Capability'!B:L,11,FALSE)</f>
        <v>0</v>
      </c>
      <c r="U4628" t="str">
        <f>_xlfn.CONCAT(KamstrupData[[#This Row],[CountryCode]],"_",KamstrupData[[#This Row],[Business Area]],"_",KamstrupData[[#This Row],[DepartmentTeam]])</f>
        <v>NL10_NL_Finance_</v>
      </c>
      <c r="V4628" t="str">
        <f>VLOOKUP(KamstrupData[[#This Row],[ORG_Concat]],'O-Organization'!F:H,3,FALSE)</f>
        <v>11058_NL10_Finance_NL_Finance_</v>
      </c>
    </row>
    <row r="4629" spans="4:22">
      <c r="D4629" s="28" t="s">
        <v>660</v>
      </c>
      <c r="E4629" t="str">
        <f>VLOOKUP(D4629,'B-Business Capability'!B:H,5,FALSE)</f>
        <v>Finance</v>
      </c>
      <c r="F4629" t="str">
        <f>VLOOKUP(D4629,'B-Business Capability'!B:H,6,FALSE)</f>
        <v>Financial Planning &amp; Analysis</v>
      </c>
      <c r="G4629" t="str">
        <f>VLOOKUP(D4629,'B-Business Capability'!B:H,7,FALSE)</f>
        <v>Business Planning</v>
      </c>
      <c r="I4629" t="s">
        <v>1820</v>
      </c>
      <c r="J4629" t="s">
        <v>1821</v>
      </c>
      <c r="L4629" t="s">
        <v>149</v>
      </c>
      <c r="M4629" t="str">
        <f>VLOOKUP(L4629,'A-Applications'!B:D,3,FALSE)</f>
        <v>SAP Analytics Cloud</v>
      </c>
      <c r="N4629" t="s">
        <v>147</v>
      </c>
      <c r="O4629" s="42" t="s">
        <v>66</v>
      </c>
      <c r="P4629" t="s">
        <v>67</v>
      </c>
      <c r="Q4629" t="str">
        <f>VLOOKUP(KamstrupData[[#This Row],[IdLevel123]],'B-Business Capability'!B:L,10,FALSE)</f>
        <v>N/A</v>
      </c>
      <c r="R4629">
        <f>VLOOKUP(KamstrupData[[#This Row],[IdLevel123]],'B-Business Capability'!B:L,11,FALSE)</f>
        <v>0</v>
      </c>
      <c r="U4629" t="str">
        <f>_xlfn.CONCAT(KamstrupData[[#This Row],[CountryCode]],"_",KamstrupData[[#This Row],[Business Area]],"_",KamstrupData[[#This Row],[DepartmentTeam]])</f>
        <v>NL10_NL_Finance_</v>
      </c>
      <c r="V4629" t="str">
        <f>VLOOKUP(KamstrupData[[#This Row],[ORG_Concat]],'O-Organization'!F:H,3,FALSE)</f>
        <v>11058_NL10_Finance_NL_Finance_</v>
      </c>
    </row>
    <row r="4630" spans="4:22">
      <c r="D4630" s="28" t="s">
        <v>63</v>
      </c>
      <c r="E4630" t="str">
        <f>VLOOKUP(D4630,'B-Business Capability'!B:H,5,FALSE)</f>
        <v>Finance</v>
      </c>
      <c r="F4630" t="str">
        <f>VLOOKUP(D4630,'B-Business Capability'!B:H,6,FALSE)</f>
        <v>Financial Planning &amp; Analysis</v>
      </c>
      <c r="G4630" t="str">
        <f>VLOOKUP(D4630,'B-Business Capability'!B:H,7,FALSE)</f>
        <v>Cost Accounting_Plan</v>
      </c>
      <c r="I4630" t="s">
        <v>1820</v>
      </c>
      <c r="J4630" t="s">
        <v>1821</v>
      </c>
      <c r="L4630" t="s">
        <v>149</v>
      </c>
      <c r="M4630" t="str">
        <f>VLOOKUP(L4630,'A-Applications'!B:D,3,FALSE)</f>
        <v>SAP Analytics Cloud</v>
      </c>
      <c r="N4630" t="s">
        <v>147</v>
      </c>
      <c r="O4630" s="42" t="s">
        <v>66</v>
      </c>
      <c r="P4630" t="s">
        <v>67</v>
      </c>
      <c r="Q4630" t="str">
        <f>VLOOKUP(KamstrupData[[#This Row],[IdLevel123]],'B-Business Capability'!B:L,10,FALSE)</f>
        <v>N/A</v>
      </c>
      <c r="R4630">
        <f>VLOOKUP(KamstrupData[[#This Row],[IdLevel123]],'B-Business Capability'!B:L,11,FALSE)</f>
        <v>0</v>
      </c>
      <c r="U4630" t="str">
        <f>_xlfn.CONCAT(KamstrupData[[#This Row],[CountryCode]],"_",KamstrupData[[#This Row],[Business Area]],"_",KamstrupData[[#This Row],[DepartmentTeam]])</f>
        <v>NL10_NL_Finance_</v>
      </c>
      <c r="V4630" t="str">
        <f>VLOOKUP(KamstrupData[[#This Row],[ORG_Concat]],'O-Organization'!F:H,3,FALSE)</f>
        <v>11058_NL10_Finance_NL_Finance_</v>
      </c>
    </row>
    <row r="4631" spans="4:22">
      <c r="D4631" s="28" t="s">
        <v>104</v>
      </c>
      <c r="E4631" t="str">
        <f>VLOOKUP(D4631,'B-Business Capability'!B:H,5,FALSE)</f>
        <v>Finance</v>
      </c>
      <c r="F4631" t="str">
        <f>VLOOKUP(D4631,'B-Business Capability'!B:H,6,FALSE)</f>
        <v>Financial Planning &amp; Analysis</v>
      </c>
      <c r="G4631" t="str">
        <f>VLOOKUP(D4631,'B-Business Capability'!B:H,7,FALSE)</f>
        <v>Forecasting</v>
      </c>
      <c r="I4631" t="s">
        <v>1820</v>
      </c>
      <c r="J4631" t="s">
        <v>1821</v>
      </c>
      <c r="L4631" t="s">
        <v>149</v>
      </c>
      <c r="M4631" t="str">
        <f>VLOOKUP(L4631,'A-Applications'!B:D,3,FALSE)</f>
        <v>SAP Analytics Cloud</v>
      </c>
      <c r="N4631" t="s">
        <v>147</v>
      </c>
      <c r="O4631" s="42" t="s">
        <v>66</v>
      </c>
      <c r="P4631" t="s">
        <v>67</v>
      </c>
      <c r="Q4631" t="str">
        <f>VLOOKUP(KamstrupData[[#This Row],[IdLevel123]],'B-Business Capability'!B:L,10,FALSE)</f>
        <v>N/A</v>
      </c>
      <c r="R4631">
        <f>VLOOKUP(KamstrupData[[#This Row],[IdLevel123]],'B-Business Capability'!B:L,11,FALSE)</f>
        <v>0</v>
      </c>
      <c r="T4631" t="s">
        <v>1825</v>
      </c>
      <c r="U4631" t="str">
        <f>_xlfn.CONCAT(KamstrupData[[#This Row],[CountryCode]],"_",KamstrupData[[#This Row],[Business Area]],"_",KamstrupData[[#This Row],[DepartmentTeam]])</f>
        <v>NL10_NL_Finance_</v>
      </c>
      <c r="V4631" t="str">
        <f>VLOOKUP(KamstrupData[[#This Row],[ORG_Concat]],'O-Organization'!F:H,3,FALSE)</f>
        <v>11058_NL10_Finance_NL_Finance_</v>
      </c>
    </row>
    <row r="4632" spans="4:22">
      <c r="D4632" s="28" t="s">
        <v>95</v>
      </c>
      <c r="E4632" t="str">
        <f>VLOOKUP(D4632,'B-Business Capability'!B:H,5,FALSE)</f>
        <v>Not mapped to capability</v>
      </c>
      <c r="F4632">
        <f>VLOOKUP(D4632,'B-Business Capability'!B:H,6,FALSE)</f>
        <v>0</v>
      </c>
      <c r="G4632">
        <f>VLOOKUP(D4632,'B-Business Capability'!B:H,7,FALSE)</f>
        <v>0</v>
      </c>
      <c r="I4632" t="s">
        <v>1820</v>
      </c>
      <c r="J4632" t="s">
        <v>1821</v>
      </c>
      <c r="L4632" t="s">
        <v>228</v>
      </c>
      <c r="M4632" t="str">
        <f>VLOOKUP(L4632,'A-Applications'!B:D,3,FALSE)</f>
        <v>Stardock Fences</v>
      </c>
      <c r="N4632" t="s">
        <v>53</v>
      </c>
      <c r="O4632" s="42" t="s">
        <v>62</v>
      </c>
      <c r="P4632" t="s">
        <v>77</v>
      </c>
      <c r="Q4632" t="str">
        <f>VLOOKUP(KamstrupData[[#This Row],[IdLevel123]],'B-Business Capability'!B:L,10,FALSE)</f>
        <v>N/A</v>
      </c>
      <c r="R4632">
        <f>VLOOKUP(KamstrupData[[#This Row],[IdLevel123]],'B-Business Capability'!B:L,11,FALSE)</f>
        <v>0</v>
      </c>
      <c r="U4632" t="str">
        <f>_xlfn.CONCAT(KamstrupData[[#This Row],[CountryCode]],"_",KamstrupData[[#This Row],[Business Area]],"_",KamstrupData[[#This Row],[DepartmentTeam]])</f>
        <v>NL10_NL_Finance_</v>
      </c>
      <c r="V4632" t="str">
        <f>VLOOKUP(KamstrupData[[#This Row],[ORG_Concat]],'O-Organization'!F:H,3,FALSE)</f>
        <v>11058_NL10_Finance_NL_Finance_</v>
      </c>
    </row>
    <row r="4633" spans="4:22">
      <c r="D4633" s="28" t="s">
        <v>63</v>
      </c>
      <c r="E4633" t="str">
        <f>VLOOKUP(D4633,'B-Business Capability'!B:H,5,FALSE)</f>
        <v>Finance</v>
      </c>
      <c r="F4633" t="str">
        <f>VLOOKUP(D4633,'B-Business Capability'!B:H,6,FALSE)</f>
        <v>Financial Planning &amp; Analysis</v>
      </c>
      <c r="G4633" t="str">
        <f>VLOOKUP(D4633,'B-Business Capability'!B:H,7,FALSE)</f>
        <v>Cost Accounting_Plan</v>
      </c>
      <c r="I4633" t="s">
        <v>1820</v>
      </c>
      <c r="J4633" t="s">
        <v>1826</v>
      </c>
      <c r="K4633" t="s">
        <v>1827</v>
      </c>
      <c r="L4633" t="s">
        <v>65</v>
      </c>
      <c r="M4633" t="str">
        <f>VLOOKUP(L4633,'A-Applications'!B:D,3,FALSE)</f>
        <v>IFS ERP</v>
      </c>
      <c r="N4633" t="s">
        <v>147</v>
      </c>
      <c r="O4633" s="42" t="s">
        <v>54</v>
      </c>
      <c r="P4633" t="s">
        <v>67</v>
      </c>
      <c r="Q4633" t="str">
        <f>VLOOKUP(KamstrupData[[#This Row],[IdLevel123]],'B-Business Capability'!B:L,10,FALSE)</f>
        <v>N/A</v>
      </c>
      <c r="R4633">
        <f>VLOOKUP(KamstrupData[[#This Row],[IdLevel123]],'B-Business Capability'!B:L,11,FALSE)</f>
        <v>0</v>
      </c>
      <c r="U4633" t="str">
        <f>_xlfn.CONCAT(KamstrupData[[#This Row],[CountryCode]],"_",KamstrupData[[#This Row],[Business Area]],"_",KamstrupData[[#This Row],[DepartmentTeam]])</f>
        <v>NL10_NL_Sales &amp; Marketing_Customer Service/Project Management</v>
      </c>
      <c r="V4633" t="str">
        <f>VLOOKUP(KamstrupData[[#This Row],[ORG_Concat]],'O-Organization'!F:H,3,FALSE)</f>
        <v>11015_NL10_Sales &amp; Marketing_NL_Sales &amp; Marketing_Customer Service/Project Management</v>
      </c>
    </row>
    <row r="4634" spans="4:22">
      <c r="D4634" s="28" t="s">
        <v>74</v>
      </c>
      <c r="E4634" t="str">
        <f>VLOOKUP(D4634,'B-Business Capability'!B:H,5,FALSE)</f>
        <v>Strategic Management</v>
      </c>
      <c r="F4634" t="str">
        <f>VLOOKUP(D4634,'B-Business Capability'!B:H,6,FALSE)</f>
        <v>Manage Core Business</v>
      </c>
      <c r="G4634" t="str">
        <f>VLOOKUP(D4634,'B-Business Capability'!B:H,7,FALSE)</f>
        <v>Manage Projects</v>
      </c>
      <c r="I4634" t="s">
        <v>1820</v>
      </c>
      <c r="J4634" t="s">
        <v>1826</v>
      </c>
      <c r="K4634" t="s">
        <v>1827</v>
      </c>
      <c r="L4634" t="s">
        <v>65</v>
      </c>
      <c r="M4634" t="str">
        <f>VLOOKUP(L4634,'A-Applications'!B:D,3,FALSE)</f>
        <v>IFS ERP</v>
      </c>
      <c r="N4634" t="s">
        <v>147</v>
      </c>
      <c r="O4634" s="42" t="s">
        <v>54</v>
      </c>
      <c r="P4634" t="s">
        <v>75</v>
      </c>
      <c r="Q4634" t="str">
        <f>VLOOKUP(KamstrupData[[#This Row],[IdLevel123]],'B-Business Capability'!B:L,10,FALSE)</f>
        <v>N/A</v>
      </c>
      <c r="R4634">
        <f>VLOOKUP(KamstrupData[[#This Row],[IdLevel123]],'B-Business Capability'!B:L,11,FALSE)</f>
        <v>0</v>
      </c>
      <c r="U4634" t="str">
        <f>_xlfn.CONCAT(KamstrupData[[#This Row],[CountryCode]],"_",KamstrupData[[#This Row],[Business Area]],"_",KamstrupData[[#This Row],[DepartmentTeam]])</f>
        <v>NL10_NL_Sales &amp; Marketing_Customer Service/Project Management</v>
      </c>
      <c r="V4634" t="str">
        <f>VLOOKUP(KamstrupData[[#This Row],[ORG_Concat]],'O-Organization'!F:H,3,FALSE)</f>
        <v>11015_NL10_Sales &amp; Marketing_NL_Sales &amp; Marketing_Customer Service/Project Management</v>
      </c>
    </row>
    <row r="4635" spans="4:22">
      <c r="D4635" s="28" t="s">
        <v>76</v>
      </c>
      <c r="E4635" t="str">
        <f>VLOOKUP(D4635,'B-Business Capability'!B:H,5,FALSE)</f>
        <v>Sales</v>
      </c>
      <c r="F4635" t="str">
        <f>VLOOKUP(D4635,'B-Business Capability'!B:H,6,FALSE)</f>
        <v>Sales Operations</v>
      </c>
      <c r="G4635" t="str">
        <f>VLOOKUP(D4635,'B-Business Capability'!B:H,7,FALSE)</f>
        <v>Claims, returns and Refund management</v>
      </c>
      <c r="I4635" t="s">
        <v>1820</v>
      </c>
      <c r="J4635" t="s">
        <v>1826</v>
      </c>
      <c r="K4635" t="s">
        <v>1827</v>
      </c>
      <c r="L4635" t="s">
        <v>65</v>
      </c>
      <c r="M4635" t="str">
        <f>VLOOKUP(L4635,'A-Applications'!B:D,3,FALSE)</f>
        <v>IFS ERP</v>
      </c>
      <c r="N4635" t="s">
        <v>147</v>
      </c>
      <c r="O4635" s="42" t="s">
        <v>54</v>
      </c>
      <c r="P4635" t="s">
        <v>77</v>
      </c>
      <c r="Q4635" t="str">
        <f>VLOOKUP(KamstrupData[[#This Row],[IdLevel123]],'B-Business Capability'!B:L,10,FALSE)</f>
        <v>Order-to-Cash (O2C)</v>
      </c>
      <c r="R4635">
        <f>VLOOKUP(KamstrupData[[#This Row],[IdLevel123]],'B-Business Capability'!B:L,11,FALSE)</f>
        <v>600</v>
      </c>
      <c r="U4635" t="str">
        <f>_xlfn.CONCAT(KamstrupData[[#This Row],[CountryCode]],"_",KamstrupData[[#This Row],[Business Area]],"_",KamstrupData[[#This Row],[DepartmentTeam]])</f>
        <v>NL10_NL_Sales &amp; Marketing_Customer Service/Project Management</v>
      </c>
      <c r="V4635" t="str">
        <f>VLOOKUP(KamstrupData[[#This Row],[ORG_Concat]],'O-Organization'!F:H,3,FALSE)</f>
        <v>11015_NL10_Sales &amp; Marketing_NL_Sales &amp; Marketing_Customer Service/Project Management</v>
      </c>
    </row>
    <row r="4636" spans="4:22">
      <c r="D4636" s="28" t="s">
        <v>190</v>
      </c>
      <c r="E4636" t="str">
        <f>VLOOKUP(D4636,'B-Business Capability'!B:H,5,FALSE)</f>
        <v>Sales</v>
      </c>
      <c r="F4636" t="str">
        <f>VLOOKUP(D4636,'B-Business Capability'!B:H,6,FALSE)</f>
        <v>Sales Operations</v>
      </c>
      <c r="G4636">
        <f>VLOOKUP(D4636,'B-Business Capability'!B:H,7,FALSE)</f>
        <v>0</v>
      </c>
      <c r="I4636" t="s">
        <v>1820</v>
      </c>
      <c r="J4636" t="s">
        <v>1826</v>
      </c>
      <c r="K4636" t="s">
        <v>1275</v>
      </c>
      <c r="L4636" t="s">
        <v>65</v>
      </c>
      <c r="M4636" t="str">
        <f>VLOOKUP(L4636,'A-Applications'!B:D,3,FALSE)</f>
        <v>IFS ERP</v>
      </c>
      <c r="N4636" t="s">
        <v>53</v>
      </c>
      <c r="O4636" s="42" t="s">
        <v>66</v>
      </c>
      <c r="P4636" t="s">
        <v>191</v>
      </c>
      <c r="Q4636" t="str">
        <f>VLOOKUP(KamstrupData[[#This Row],[IdLevel123]],'B-Business Capability'!B:L,10,FALSE)</f>
        <v>Order-to-Cash (O2C)</v>
      </c>
      <c r="R4636">
        <f>VLOOKUP(KamstrupData[[#This Row],[IdLevel123]],'B-Business Capability'!B:L,11,FALSE)</f>
        <v>111</v>
      </c>
      <c r="U4636" t="str">
        <f>_xlfn.CONCAT(KamstrupData[[#This Row],[CountryCode]],"_",KamstrupData[[#This Row],[Business Area]],"_",KamstrupData[[#This Row],[DepartmentTeam]])</f>
        <v>NL10_NL_Sales &amp; Marketing_Sales</v>
      </c>
      <c r="V4636" t="str">
        <f>VLOOKUP(KamstrupData[[#This Row],[ORG_Concat]],'O-Organization'!F:H,3,FALSE)</f>
        <v>11014_NL10_Sales &amp; Marketing_NL_Sales &amp; Marketing_Sales</v>
      </c>
    </row>
    <row r="4637" spans="4:22">
      <c r="D4637" s="28" t="s">
        <v>192</v>
      </c>
      <c r="E4637" t="str">
        <f>VLOOKUP(D4637,'B-Business Capability'!B:H,5,FALSE)</f>
        <v>Sales</v>
      </c>
      <c r="F4637" t="str">
        <f>VLOOKUP(D4637,'B-Business Capability'!B:H,6,FALSE)</f>
        <v>Sales Execution and Customer Engagement</v>
      </c>
      <c r="G4637">
        <f>VLOOKUP(D4637,'B-Business Capability'!B:H,7,FALSE)</f>
        <v>0</v>
      </c>
      <c r="I4637" t="s">
        <v>1820</v>
      </c>
      <c r="J4637" t="s">
        <v>1826</v>
      </c>
      <c r="K4637" t="s">
        <v>1275</v>
      </c>
      <c r="L4637" t="s">
        <v>65</v>
      </c>
      <c r="M4637" t="str">
        <f>VLOOKUP(L4637,'A-Applications'!B:D,3,FALSE)</f>
        <v>IFS ERP</v>
      </c>
      <c r="N4637" t="s">
        <v>53</v>
      </c>
      <c r="O4637" s="42" t="s">
        <v>66</v>
      </c>
      <c r="P4637" t="s">
        <v>191</v>
      </c>
      <c r="Q4637" t="str">
        <f>VLOOKUP(KamstrupData[[#This Row],[IdLevel123]],'B-Business Capability'!B:L,10,FALSE)</f>
        <v>Order-to-Cash (O2C)</v>
      </c>
      <c r="R4637">
        <f>VLOOKUP(KamstrupData[[#This Row],[IdLevel123]],'B-Business Capability'!B:L,11,FALSE)</f>
        <v>500</v>
      </c>
      <c r="U4637" t="str">
        <f>_xlfn.CONCAT(KamstrupData[[#This Row],[CountryCode]],"_",KamstrupData[[#This Row],[Business Area]],"_",KamstrupData[[#This Row],[DepartmentTeam]])</f>
        <v>NL10_NL_Sales &amp; Marketing_Sales</v>
      </c>
      <c r="V4637" t="str">
        <f>VLOOKUP(KamstrupData[[#This Row],[ORG_Concat]],'O-Organization'!F:H,3,FALSE)</f>
        <v>11014_NL10_Sales &amp; Marketing_NL_Sales &amp; Marketing_Sales</v>
      </c>
    </row>
    <row r="4638" spans="4:22">
      <c r="D4638" s="28" t="s">
        <v>193</v>
      </c>
      <c r="E4638" t="str">
        <f>VLOOKUP(D4638,'B-Business Capability'!B:H,5,FALSE)</f>
        <v>Sales</v>
      </c>
      <c r="F4638" t="str">
        <f>VLOOKUP(D4638,'B-Business Capability'!B:H,6,FALSE)</f>
        <v>Quotation, Order, and Contract Management</v>
      </c>
      <c r="G4638">
        <f>VLOOKUP(D4638,'B-Business Capability'!B:H,7,FALSE)</f>
        <v>0</v>
      </c>
      <c r="I4638" t="s">
        <v>1820</v>
      </c>
      <c r="J4638" t="s">
        <v>1826</v>
      </c>
      <c r="K4638" t="s">
        <v>1275</v>
      </c>
      <c r="L4638" t="s">
        <v>65</v>
      </c>
      <c r="M4638" t="str">
        <f>VLOOKUP(L4638,'A-Applications'!B:D,3,FALSE)</f>
        <v>IFS ERP</v>
      </c>
      <c r="N4638" t="s">
        <v>53</v>
      </c>
      <c r="O4638" s="42" t="s">
        <v>66</v>
      </c>
      <c r="P4638" t="s">
        <v>191</v>
      </c>
      <c r="Q4638" t="str">
        <f>VLOOKUP(KamstrupData[[#This Row],[IdLevel123]],'B-Business Capability'!B:L,10,FALSE)</f>
        <v>Order-to-Cash (O2C)</v>
      </c>
      <c r="R4638">
        <f>VLOOKUP(KamstrupData[[#This Row],[IdLevel123]],'B-Business Capability'!B:L,11,FALSE)</f>
        <v>100</v>
      </c>
      <c r="U4638" t="str">
        <f>_xlfn.CONCAT(KamstrupData[[#This Row],[CountryCode]],"_",KamstrupData[[#This Row],[Business Area]],"_",KamstrupData[[#This Row],[DepartmentTeam]])</f>
        <v>NL10_NL_Sales &amp; Marketing_Sales</v>
      </c>
      <c r="V4638" t="str">
        <f>VLOOKUP(KamstrupData[[#This Row],[ORG_Concat]],'O-Organization'!F:H,3,FALSE)</f>
        <v>11014_NL10_Sales &amp; Marketing_NL_Sales &amp; Marketing_Sales</v>
      </c>
    </row>
    <row r="4639" spans="4:22">
      <c r="D4639" s="28" t="s">
        <v>194</v>
      </c>
      <c r="E4639" t="str">
        <f>VLOOKUP(D4639,'B-Business Capability'!B:H,5,FALSE)</f>
        <v>Sales</v>
      </c>
      <c r="F4639" t="str">
        <f>VLOOKUP(D4639,'B-Business Capability'!B:H,6,FALSE)</f>
        <v>Sales Management of Indirect Sales</v>
      </c>
      <c r="G4639">
        <f>VLOOKUP(D4639,'B-Business Capability'!B:H,7,FALSE)</f>
        <v>0</v>
      </c>
      <c r="I4639" t="s">
        <v>1820</v>
      </c>
      <c r="J4639" t="s">
        <v>1826</v>
      </c>
      <c r="K4639" t="s">
        <v>1275</v>
      </c>
      <c r="L4639" t="s">
        <v>65</v>
      </c>
      <c r="M4639" t="str">
        <f>VLOOKUP(L4639,'A-Applications'!B:D,3,FALSE)</f>
        <v>IFS ERP</v>
      </c>
      <c r="N4639" t="s">
        <v>53</v>
      </c>
      <c r="O4639" s="42" t="s">
        <v>66</v>
      </c>
      <c r="P4639" t="s">
        <v>191</v>
      </c>
      <c r="Q4639" t="str">
        <f>VLOOKUP(KamstrupData[[#This Row],[IdLevel123]],'B-Business Capability'!B:L,10,FALSE)</f>
        <v>N/A</v>
      </c>
      <c r="R4639">
        <f>VLOOKUP(KamstrupData[[#This Row],[IdLevel123]],'B-Business Capability'!B:L,11,FALSE)</f>
        <v>0</v>
      </c>
      <c r="U4639" t="str">
        <f>_xlfn.CONCAT(KamstrupData[[#This Row],[CountryCode]],"_",KamstrupData[[#This Row],[Business Area]],"_",KamstrupData[[#This Row],[DepartmentTeam]])</f>
        <v>NL10_NL_Sales &amp; Marketing_Sales</v>
      </c>
      <c r="V4639" t="str">
        <f>VLOOKUP(KamstrupData[[#This Row],[ORG_Concat]],'O-Organization'!F:H,3,FALSE)</f>
        <v>11014_NL10_Sales &amp; Marketing_NL_Sales &amp; Marketing_Sales</v>
      </c>
    </row>
    <row r="4640" spans="4:22">
      <c r="D4640" s="28" t="s">
        <v>78</v>
      </c>
      <c r="E4640" t="str">
        <f>VLOOKUP(D4640,'B-Business Capability'!B:H,5,FALSE)</f>
        <v>Customer Service</v>
      </c>
      <c r="F4640" t="str">
        <f>VLOOKUP(D4640,'B-Business Capability'!B:H,6,FALSE)</f>
        <v>Customer Service and Support</v>
      </c>
      <c r="G4640" t="str">
        <f>VLOOKUP(D4640,'B-Business Capability'!B:H,7,FALSE)</f>
        <v>Service Request Management</v>
      </c>
      <c r="I4640" t="s">
        <v>1820</v>
      </c>
      <c r="J4640" t="s">
        <v>1826</v>
      </c>
      <c r="K4640" t="s">
        <v>1827</v>
      </c>
      <c r="L4640" t="s">
        <v>65</v>
      </c>
      <c r="M4640" t="str">
        <f>VLOOKUP(L4640,'A-Applications'!B:D,3,FALSE)</f>
        <v>IFS ERP</v>
      </c>
      <c r="N4640" t="s">
        <v>147</v>
      </c>
      <c r="O4640" s="42" t="s">
        <v>54</v>
      </c>
      <c r="P4640" t="s">
        <v>79</v>
      </c>
      <c r="Q4640" t="str">
        <f>VLOOKUP(KamstrupData[[#This Row],[IdLevel123]],'B-Business Capability'!B:L,10,FALSE)</f>
        <v>Customer Service and Support</v>
      </c>
      <c r="R4640">
        <f>VLOOKUP(KamstrupData[[#This Row],[IdLevel123]],'B-Business Capability'!B:L,11,FALSE)</f>
        <v>0</v>
      </c>
      <c r="U4640" t="str">
        <f>_xlfn.CONCAT(KamstrupData[[#This Row],[CountryCode]],"_",KamstrupData[[#This Row],[Business Area]],"_",KamstrupData[[#This Row],[DepartmentTeam]])</f>
        <v>NL10_NL_Sales &amp; Marketing_Customer Service/Project Management</v>
      </c>
      <c r="V4640" t="str">
        <f>VLOOKUP(KamstrupData[[#This Row],[ORG_Concat]],'O-Organization'!F:H,3,FALSE)</f>
        <v>11015_NL10_Sales &amp; Marketing_NL_Sales &amp; Marketing_Customer Service/Project Management</v>
      </c>
    </row>
    <row r="4641" spans="4:22">
      <c r="D4641" s="28" t="s">
        <v>80</v>
      </c>
      <c r="E4641" t="str">
        <f>VLOOKUP(D4641,'B-Business Capability'!B:H,5,FALSE)</f>
        <v>Customer Service</v>
      </c>
      <c r="F4641" t="str">
        <f>VLOOKUP(D4641,'B-Business Capability'!B:H,6,FALSE)</f>
        <v>Customer Service and Support</v>
      </c>
      <c r="G4641" t="str">
        <f>VLOOKUP(D4641,'B-Business Capability'!B:H,7,FALSE)</f>
        <v>Customer Warranty Claim Processing</v>
      </c>
      <c r="I4641" t="s">
        <v>1820</v>
      </c>
      <c r="J4641" t="s">
        <v>1826</v>
      </c>
      <c r="K4641" t="s">
        <v>1827</v>
      </c>
      <c r="L4641" t="s">
        <v>65</v>
      </c>
      <c r="M4641" t="str">
        <f>VLOOKUP(L4641,'A-Applications'!B:D,3,FALSE)</f>
        <v>IFS ERP</v>
      </c>
      <c r="N4641" t="s">
        <v>147</v>
      </c>
      <c r="O4641" s="42" t="s">
        <v>54</v>
      </c>
      <c r="P4641" t="s">
        <v>79</v>
      </c>
      <c r="Q4641" t="str">
        <f>VLOOKUP(KamstrupData[[#This Row],[IdLevel123]],'B-Business Capability'!B:L,10,FALSE)</f>
        <v>Customer Service and Support</v>
      </c>
      <c r="R4641">
        <f>VLOOKUP(KamstrupData[[#This Row],[IdLevel123]],'B-Business Capability'!B:L,11,FALSE)</f>
        <v>0</v>
      </c>
      <c r="U4641" t="str">
        <f>_xlfn.CONCAT(KamstrupData[[#This Row],[CountryCode]],"_",KamstrupData[[#This Row],[Business Area]],"_",KamstrupData[[#This Row],[DepartmentTeam]])</f>
        <v>NL10_NL_Sales &amp; Marketing_Customer Service/Project Management</v>
      </c>
      <c r="V4641" t="str">
        <f>VLOOKUP(KamstrupData[[#This Row],[ORG_Concat]],'O-Organization'!F:H,3,FALSE)</f>
        <v>11015_NL10_Sales &amp; Marketing_NL_Sales &amp; Marketing_Customer Service/Project Management</v>
      </c>
    </row>
    <row r="4642" spans="4:22">
      <c r="D4642" s="28" t="s">
        <v>81</v>
      </c>
      <c r="E4642" t="str">
        <f>VLOOKUP(D4642,'B-Business Capability'!B:H,5,FALSE)</f>
        <v>Customer Service</v>
      </c>
      <c r="F4642" t="str">
        <f>VLOOKUP(D4642,'B-Business Capability'!B:H,6,FALSE)</f>
        <v>Customer Project Management</v>
      </c>
      <c r="G4642" t="str">
        <f>VLOOKUP(D4642,'B-Business Capability'!B:H,7,FALSE)</f>
        <v>Ressource Management</v>
      </c>
      <c r="I4642" t="s">
        <v>1820</v>
      </c>
      <c r="J4642" t="s">
        <v>1826</v>
      </c>
      <c r="K4642" t="s">
        <v>1827</v>
      </c>
      <c r="L4642" t="s">
        <v>65</v>
      </c>
      <c r="M4642" t="str">
        <f>VLOOKUP(L4642,'A-Applications'!B:D,3,FALSE)</f>
        <v>IFS ERP</v>
      </c>
      <c r="N4642" t="s">
        <v>147</v>
      </c>
      <c r="O4642" s="42" t="s">
        <v>54</v>
      </c>
      <c r="P4642" t="s">
        <v>75</v>
      </c>
      <c r="Q4642" t="str">
        <f>VLOOKUP(KamstrupData[[#This Row],[IdLevel123]],'B-Business Capability'!B:L,10,FALSE)</f>
        <v>Order-to-Cash (O2C)</v>
      </c>
      <c r="R4642">
        <f>VLOOKUP(KamstrupData[[#This Row],[IdLevel123]],'B-Business Capability'!B:L,11,FALSE)</f>
        <v>0</v>
      </c>
      <c r="U4642" t="str">
        <f>_xlfn.CONCAT(KamstrupData[[#This Row],[CountryCode]],"_",KamstrupData[[#This Row],[Business Area]],"_",KamstrupData[[#This Row],[DepartmentTeam]])</f>
        <v>NL10_NL_Sales &amp; Marketing_Customer Service/Project Management</v>
      </c>
      <c r="V4642" t="str">
        <f>VLOOKUP(KamstrupData[[#This Row],[ORG_Concat]],'O-Organization'!F:H,3,FALSE)</f>
        <v>11015_NL10_Sales &amp; Marketing_NL_Sales &amp; Marketing_Customer Service/Project Management</v>
      </c>
    </row>
    <row r="4643" spans="4:22">
      <c r="D4643" s="28" t="s">
        <v>82</v>
      </c>
      <c r="E4643" t="str">
        <f>VLOOKUP(D4643,'B-Business Capability'!B:H,5,FALSE)</f>
        <v>Customer Service</v>
      </c>
      <c r="F4643" t="str">
        <f>VLOOKUP(D4643,'B-Business Capability'!B:H,6,FALSE)</f>
        <v>Customer Project Management</v>
      </c>
      <c r="G4643" t="str">
        <f>VLOOKUP(D4643,'B-Business Capability'!B:H,7,FALSE)</f>
        <v>Financial Analytics and Management</v>
      </c>
      <c r="I4643" t="s">
        <v>1820</v>
      </c>
      <c r="J4643" t="s">
        <v>1826</v>
      </c>
      <c r="K4643" t="s">
        <v>1827</v>
      </c>
      <c r="L4643" t="s">
        <v>65</v>
      </c>
      <c r="M4643" t="str">
        <f>VLOOKUP(L4643,'A-Applications'!B:D,3,FALSE)</f>
        <v>IFS ERP</v>
      </c>
      <c r="N4643" t="s">
        <v>147</v>
      </c>
      <c r="O4643" s="42" t="s">
        <v>54</v>
      </c>
      <c r="P4643" t="s">
        <v>75</v>
      </c>
      <c r="Q4643" t="str">
        <f>VLOOKUP(KamstrupData[[#This Row],[IdLevel123]],'B-Business Capability'!B:L,10,FALSE)</f>
        <v>Order-to-Cash (O2C)</v>
      </c>
      <c r="R4643">
        <f>VLOOKUP(KamstrupData[[#This Row],[IdLevel123]],'B-Business Capability'!B:L,11,FALSE)</f>
        <v>0</v>
      </c>
      <c r="U4643" t="str">
        <f>_xlfn.CONCAT(KamstrupData[[#This Row],[CountryCode]],"_",KamstrupData[[#This Row],[Business Area]],"_",KamstrupData[[#This Row],[DepartmentTeam]])</f>
        <v>NL10_NL_Sales &amp; Marketing_Customer Service/Project Management</v>
      </c>
      <c r="V4643" t="str">
        <f>VLOOKUP(KamstrupData[[#This Row],[ORG_Concat]],'O-Organization'!F:H,3,FALSE)</f>
        <v>11015_NL10_Sales &amp; Marketing_NL_Sales &amp; Marketing_Customer Service/Project Management</v>
      </c>
    </row>
    <row r="4644" spans="4:22">
      <c r="D4644" s="28" t="s">
        <v>78</v>
      </c>
      <c r="E4644" t="str">
        <f>VLOOKUP(D4644,'B-Business Capability'!B:H,5,FALSE)</f>
        <v>Customer Service</v>
      </c>
      <c r="F4644" t="str">
        <f>VLOOKUP(D4644,'B-Business Capability'!B:H,6,FALSE)</f>
        <v>Customer Service and Support</v>
      </c>
      <c r="G4644" t="str">
        <f>VLOOKUP(D4644,'B-Business Capability'!B:H,7,FALSE)</f>
        <v>Service Request Management</v>
      </c>
      <c r="I4644" t="s">
        <v>1820</v>
      </c>
      <c r="J4644" t="s">
        <v>1826</v>
      </c>
      <c r="K4644" t="s">
        <v>1827</v>
      </c>
      <c r="L4644" t="s">
        <v>83</v>
      </c>
      <c r="M4644" t="str">
        <f>VLOOKUP(L4644,'A-Applications'!B:D,3,FALSE)</f>
        <v>Encryption Key Service (EKS)</v>
      </c>
      <c r="N4644" t="s">
        <v>53</v>
      </c>
      <c r="O4644" s="42" t="s">
        <v>66</v>
      </c>
      <c r="P4644" t="s">
        <v>79</v>
      </c>
      <c r="Q4644" t="str">
        <f>VLOOKUP(KamstrupData[[#This Row],[IdLevel123]],'B-Business Capability'!B:L,10,FALSE)</f>
        <v>Customer Service and Support</v>
      </c>
      <c r="R4644">
        <f>VLOOKUP(KamstrupData[[#This Row],[IdLevel123]],'B-Business Capability'!B:L,11,FALSE)</f>
        <v>0</v>
      </c>
      <c r="U4644" t="str">
        <f>_xlfn.CONCAT(KamstrupData[[#This Row],[CountryCode]],"_",KamstrupData[[#This Row],[Business Area]],"_",KamstrupData[[#This Row],[DepartmentTeam]])</f>
        <v>NL10_NL_Sales &amp; Marketing_Customer Service/Project Management</v>
      </c>
      <c r="V4644" t="str">
        <f>VLOOKUP(KamstrupData[[#This Row],[ORG_Concat]],'O-Organization'!F:H,3,FALSE)</f>
        <v>11015_NL10_Sales &amp; Marketing_NL_Sales &amp; Marketing_Customer Service/Project Management</v>
      </c>
    </row>
    <row r="4645" spans="4:22">
      <c r="D4645" s="28" t="s">
        <v>84</v>
      </c>
      <c r="E4645" t="str">
        <f>VLOOKUP(D4645,'B-Business Capability'!B:H,5,FALSE)</f>
        <v>OT Hosting</v>
      </c>
      <c r="F4645" t="str">
        <f>VLOOKUP(D4645,'B-Business Capability'!B:H,6,FALSE)</f>
        <v>OT Operations &amp; Service</v>
      </c>
      <c r="G4645">
        <f>VLOOKUP(D4645,'B-Business Capability'!B:H,7,FALSE)</f>
        <v>0</v>
      </c>
      <c r="I4645" t="s">
        <v>1820</v>
      </c>
      <c r="J4645" t="s">
        <v>1826</v>
      </c>
      <c r="K4645" t="s">
        <v>1827</v>
      </c>
      <c r="L4645" t="s">
        <v>83</v>
      </c>
      <c r="M4645" t="str">
        <f>VLOOKUP(L4645,'A-Applications'!B:D,3,FALSE)</f>
        <v>Encryption Key Service (EKS)</v>
      </c>
      <c r="N4645" t="s">
        <v>53</v>
      </c>
      <c r="O4645" s="42" t="s">
        <v>66</v>
      </c>
      <c r="P4645" t="s">
        <v>79</v>
      </c>
      <c r="Q4645" t="str">
        <f>VLOOKUP(KamstrupData[[#This Row],[IdLevel123]],'B-Business Capability'!B:L,10,FALSE)</f>
        <v>N/A</v>
      </c>
      <c r="R4645">
        <f>VLOOKUP(KamstrupData[[#This Row],[IdLevel123]],'B-Business Capability'!B:L,11,FALSE)</f>
        <v>0</v>
      </c>
      <c r="U4645" t="str">
        <f>_xlfn.CONCAT(KamstrupData[[#This Row],[CountryCode]],"_",KamstrupData[[#This Row],[Business Area]],"_",KamstrupData[[#This Row],[DepartmentTeam]])</f>
        <v>NL10_NL_Sales &amp; Marketing_Customer Service/Project Management</v>
      </c>
      <c r="V4645" t="str">
        <f>VLOOKUP(KamstrupData[[#This Row],[ORG_Concat]],'O-Organization'!F:H,3,FALSE)</f>
        <v>11015_NL10_Sales &amp; Marketing_NL_Sales &amp; Marketing_Customer Service/Project Management</v>
      </c>
    </row>
    <row r="4646" spans="4:22">
      <c r="D4646" t="s">
        <v>78</v>
      </c>
      <c r="E4646" t="str">
        <f>VLOOKUP(D4646,'B-Business Capability'!B:H,5,FALSE)</f>
        <v>Customer Service</v>
      </c>
      <c r="F4646" t="str">
        <f>VLOOKUP(D4646,'B-Business Capability'!B:H,6,FALSE)</f>
        <v>Customer Service and Support</v>
      </c>
      <c r="G4646" t="str">
        <f>VLOOKUP(D4646,'B-Business Capability'!B:H,7,FALSE)</f>
        <v>Service Request Management</v>
      </c>
      <c r="I4646" t="s">
        <v>1820</v>
      </c>
      <c r="J4646" t="s">
        <v>1826</v>
      </c>
      <c r="K4646" t="s">
        <v>1827</v>
      </c>
      <c r="L4646" t="s">
        <v>85</v>
      </c>
      <c r="M4646" t="str">
        <f>VLOOKUP(L4646,'A-Applications'!B:D,3,FALSE)</f>
        <v>Metertool OMNIA</v>
      </c>
      <c r="N4646" t="s">
        <v>53</v>
      </c>
      <c r="O4646" s="42" t="s">
        <v>54</v>
      </c>
      <c r="P4646" t="s">
        <v>79</v>
      </c>
      <c r="Q4646" t="str">
        <f>VLOOKUP(KamstrupData[[#This Row],[IdLevel123]],'B-Business Capability'!B:L,10,FALSE)</f>
        <v>Customer Service and Support</v>
      </c>
      <c r="R4646">
        <f>VLOOKUP(KamstrupData[[#This Row],[IdLevel123]],'B-Business Capability'!B:L,11,FALSE)</f>
        <v>0</v>
      </c>
      <c r="U4646" t="str">
        <f>_xlfn.CONCAT(KamstrupData[[#This Row],[CountryCode]],"_",KamstrupData[[#This Row],[Business Area]],"_",KamstrupData[[#This Row],[DepartmentTeam]])</f>
        <v>NL10_NL_Sales &amp; Marketing_Customer Service/Project Management</v>
      </c>
      <c r="V4646" t="str">
        <f>VLOOKUP(KamstrupData[[#This Row],[ORG_Concat]],'O-Organization'!F:H,3,FALSE)</f>
        <v>11015_NL10_Sales &amp; Marketing_NL_Sales &amp; Marketing_Customer Service/Project Management</v>
      </c>
    </row>
    <row r="4647" spans="4:22">
      <c r="D4647" s="28" t="s">
        <v>78</v>
      </c>
      <c r="E4647" t="str">
        <f>VLOOKUP(D4647,'B-Business Capability'!B:H,5,FALSE)</f>
        <v>Customer Service</v>
      </c>
      <c r="F4647" t="str">
        <f>VLOOKUP(D4647,'B-Business Capability'!B:H,6,FALSE)</f>
        <v>Customer Service and Support</v>
      </c>
      <c r="G4647" t="str">
        <f>VLOOKUP(D4647,'B-Business Capability'!B:H,7,FALSE)</f>
        <v>Service Request Management</v>
      </c>
      <c r="I4647" t="s">
        <v>1820</v>
      </c>
      <c r="J4647" t="s">
        <v>1826</v>
      </c>
      <c r="K4647" t="s">
        <v>1827</v>
      </c>
      <c r="L4647" t="s">
        <v>87</v>
      </c>
      <c r="M4647" t="str">
        <f>VLOOKUP(L4647,'A-Applications'!B:D,3,FALSE)</f>
        <v>check.kamstrup.com(concentratorLog)</v>
      </c>
      <c r="N4647" t="s">
        <v>53</v>
      </c>
      <c r="O4647" s="42" t="s">
        <v>54</v>
      </c>
      <c r="P4647" t="s">
        <v>79</v>
      </c>
      <c r="Q4647" t="str">
        <f>VLOOKUP(KamstrupData[[#This Row],[IdLevel123]],'B-Business Capability'!B:L,10,FALSE)</f>
        <v>Customer Service and Support</v>
      </c>
      <c r="R4647">
        <f>VLOOKUP(KamstrupData[[#This Row],[IdLevel123]],'B-Business Capability'!B:L,11,FALSE)</f>
        <v>0</v>
      </c>
      <c r="U4647" t="str">
        <f>_xlfn.CONCAT(KamstrupData[[#This Row],[CountryCode]],"_",KamstrupData[[#This Row],[Business Area]],"_",KamstrupData[[#This Row],[DepartmentTeam]])</f>
        <v>NL10_NL_Sales &amp; Marketing_Customer Service/Project Management</v>
      </c>
      <c r="V4647" t="str">
        <f>VLOOKUP(KamstrupData[[#This Row],[ORG_Concat]],'O-Organization'!F:H,3,FALSE)</f>
        <v>11015_NL10_Sales &amp; Marketing_NL_Sales &amp; Marketing_Customer Service/Project Management</v>
      </c>
    </row>
    <row r="4648" spans="4:22">
      <c r="D4648" s="28" t="s">
        <v>88</v>
      </c>
      <c r="E4648" t="str">
        <f>VLOOKUP(D4648,'B-Business Capability'!B:H,5,FALSE)</f>
        <v>Customer Service</v>
      </c>
      <c r="F4648" t="str">
        <f>VLOOKUP(D4648,'B-Business Capability'!B:H,6,FALSE)</f>
        <v>Customer Project Management</v>
      </c>
      <c r="G4648" t="str">
        <f>VLOOKUP(D4648,'B-Business Capability'!B:H,7,FALSE)</f>
        <v>Project Management</v>
      </c>
      <c r="I4648" t="s">
        <v>1820</v>
      </c>
      <c r="J4648" t="s">
        <v>1826</v>
      </c>
      <c r="K4648" t="s">
        <v>1827</v>
      </c>
      <c r="L4648" t="s">
        <v>87</v>
      </c>
      <c r="M4648" t="str">
        <f>VLOOKUP(L4648,'A-Applications'!B:D,3,FALSE)</f>
        <v>check.kamstrup.com(concentratorLog)</v>
      </c>
      <c r="N4648" t="s">
        <v>53</v>
      </c>
      <c r="O4648" s="42" t="s">
        <v>54</v>
      </c>
      <c r="P4648" t="s">
        <v>75</v>
      </c>
      <c r="Q4648" t="str">
        <f>VLOOKUP(KamstrupData[[#This Row],[IdLevel123]],'B-Business Capability'!B:L,10,FALSE)</f>
        <v>Order-to-Cash (O2C)</v>
      </c>
      <c r="R4648">
        <f>VLOOKUP(KamstrupData[[#This Row],[IdLevel123]],'B-Business Capability'!B:L,11,FALSE)</f>
        <v>0</v>
      </c>
      <c r="U4648" t="str">
        <f>_xlfn.CONCAT(KamstrupData[[#This Row],[CountryCode]],"_",KamstrupData[[#This Row],[Business Area]],"_",KamstrupData[[#This Row],[DepartmentTeam]])</f>
        <v>NL10_NL_Sales &amp; Marketing_Customer Service/Project Management</v>
      </c>
      <c r="V4648" t="str">
        <f>VLOOKUP(KamstrupData[[#This Row],[ORG_Concat]],'O-Organization'!F:H,3,FALSE)</f>
        <v>11015_NL10_Sales &amp; Marketing_NL_Sales &amp; Marketing_Customer Service/Project Management</v>
      </c>
    </row>
    <row r="4649" spans="4:22">
      <c r="D4649" s="28" t="s">
        <v>78</v>
      </c>
      <c r="E4649" t="str">
        <f>VLOOKUP(D4649,'B-Business Capability'!B:H,5,FALSE)</f>
        <v>Customer Service</v>
      </c>
      <c r="F4649" t="str">
        <f>VLOOKUP(D4649,'B-Business Capability'!B:H,6,FALSE)</f>
        <v>Customer Service and Support</v>
      </c>
      <c r="G4649" t="str">
        <f>VLOOKUP(D4649,'B-Business Capability'!B:H,7,FALSE)</f>
        <v>Service Request Management</v>
      </c>
      <c r="I4649" t="s">
        <v>1820</v>
      </c>
      <c r="J4649" t="s">
        <v>1826</v>
      </c>
      <c r="K4649" t="s">
        <v>1827</v>
      </c>
      <c r="L4649" t="s">
        <v>89</v>
      </c>
      <c r="M4649" t="str">
        <f>VLOOKUP(L4649,'A-Applications'!B:D,3,FALSE)</f>
        <v>Kamstrup ALD</v>
      </c>
      <c r="N4649" t="s">
        <v>53</v>
      </c>
      <c r="O4649" s="42" t="s">
        <v>54</v>
      </c>
      <c r="P4649" t="s">
        <v>79</v>
      </c>
      <c r="Q4649" t="str">
        <f>VLOOKUP(KamstrupData[[#This Row],[IdLevel123]],'B-Business Capability'!B:L,10,FALSE)</f>
        <v>Customer Service and Support</v>
      </c>
      <c r="R4649">
        <f>VLOOKUP(KamstrupData[[#This Row],[IdLevel123]],'B-Business Capability'!B:L,11,FALSE)</f>
        <v>0</v>
      </c>
      <c r="U4649" t="str">
        <f>_xlfn.CONCAT(KamstrupData[[#This Row],[CountryCode]],"_",KamstrupData[[#This Row],[Business Area]],"_",KamstrupData[[#This Row],[DepartmentTeam]])</f>
        <v>NL10_NL_Sales &amp; Marketing_Customer Service/Project Management</v>
      </c>
      <c r="V4649" t="str">
        <f>VLOOKUP(KamstrupData[[#This Row],[ORG_Concat]],'O-Organization'!F:H,3,FALSE)</f>
        <v>11015_NL10_Sales &amp; Marketing_NL_Sales &amp; Marketing_Customer Service/Project Management</v>
      </c>
    </row>
    <row r="4650" spans="4:22">
      <c r="D4650" s="28" t="s">
        <v>88</v>
      </c>
      <c r="E4650" t="str">
        <f>VLOOKUP(D4650,'B-Business Capability'!B:H,5,FALSE)</f>
        <v>Customer Service</v>
      </c>
      <c r="F4650" t="str">
        <f>VLOOKUP(D4650,'B-Business Capability'!B:H,6,FALSE)</f>
        <v>Customer Project Management</v>
      </c>
      <c r="G4650" t="str">
        <f>VLOOKUP(D4650,'B-Business Capability'!B:H,7,FALSE)</f>
        <v>Project Management</v>
      </c>
      <c r="I4650" t="s">
        <v>1820</v>
      </c>
      <c r="J4650" t="s">
        <v>1826</v>
      </c>
      <c r="K4650" t="s">
        <v>1827</v>
      </c>
      <c r="L4650" t="s">
        <v>89</v>
      </c>
      <c r="M4650" t="str">
        <f>VLOOKUP(L4650,'A-Applications'!B:D,3,FALSE)</f>
        <v>Kamstrup ALD</v>
      </c>
      <c r="N4650" t="s">
        <v>53</v>
      </c>
      <c r="O4650" s="42" t="s">
        <v>54</v>
      </c>
      <c r="P4650" t="s">
        <v>75</v>
      </c>
      <c r="Q4650" t="str">
        <f>VLOOKUP(KamstrupData[[#This Row],[IdLevel123]],'B-Business Capability'!B:L,10,FALSE)</f>
        <v>Order-to-Cash (O2C)</v>
      </c>
      <c r="R4650">
        <f>VLOOKUP(KamstrupData[[#This Row],[IdLevel123]],'B-Business Capability'!B:L,11,FALSE)</f>
        <v>0</v>
      </c>
      <c r="U4650" t="str">
        <f>_xlfn.CONCAT(KamstrupData[[#This Row],[CountryCode]],"_",KamstrupData[[#This Row],[Business Area]],"_",KamstrupData[[#This Row],[DepartmentTeam]])</f>
        <v>NL10_NL_Sales &amp; Marketing_Customer Service/Project Management</v>
      </c>
      <c r="V4650" t="str">
        <f>VLOOKUP(KamstrupData[[#This Row],[ORG_Concat]],'O-Organization'!F:H,3,FALSE)</f>
        <v>11015_NL10_Sales &amp; Marketing_NL_Sales &amp; Marketing_Customer Service/Project Management</v>
      </c>
    </row>
    <row r="4651" spans="4:22">
      <c r="D4651" s="28" t="s">
        <v>141</v>
      </c>
      <c r="E4651" t="str">
        <f>VLOOKUP(D4651,'B-Business Capability'!B:H,5,FALSE)</f>
        <v>People and Culture</v>
      </c>
      <c r="F4651" t="str">
        <f>VLOOKUP(D4651,'B-Business Capability'!B:H,6,FALSE)</f>
        <v>Retentation</v>
      </c>
      <c r="G4651">
        <f>VLOOKUP(D4651,'B-Business Capability'!B:H,7,FALSE)</f>
        <v>0</v>
      </c>
      <c r="I4651" t="s">
        <v>1820</v>
      </c>
      <c r="J4651" t="s">
        <v>1826</v>
      </c>
      <c r="K4651" t="s">
        <v>1827</v>
      </c>
      <c r="L4651" t="s">
        <v>1822</v>
      </c>
      <c r="M4651" t="str">
        <f>VLOOKUP(L4651,'A-Applications'!B:D,3,FALSE)</f>
        <v>Vrijedagen</v>
      </c>
      <c r="N4651" t="s">
        <v>53</v>
      </c>
      <c r="O4651" s="42" t="s">
        <v>62</v>
      </c>
      <c r="P4651" t="s">
        <v>77</v>
      </c>
      <c r="Q4651" t="str">
        <f>VLOOKUP(KamstrupData[[#This Row],[IdLevel123]],'B-Business Capability'!B:L,10,FALSE)</f>
        <v>Hire-to-Retire (H2R)</v>
      </c>
      <c r="R4651">
        <f>VLOOKUP(KamstrupData[[#This Row],[IdLevel123]],'B-Business Capability'!B:L,11,FALSE)</f>
        <v>600</v>
      </c>
      <c r="U4651" t="str">
        <f>_xlfn.CONCAT(KamstrupData[[#This Row],[CountryCode]],"_",KamstrupData[[#This Row],[Business Area]],"_",KamstrupData[[#This Row],[DepartmentTeam]])</f>
        <v>NL10_NL_Sales &amp; Marketing_Customer Service/Project Management</v>
      </c>
      <c r="V4651" t="str">
        <f>VLOOKUP(KamstrupData[[#This Row],[ORG_Concat]],'O-Organization'!F:H,3,FALSE)</f>
        <v>11015_NL10_Sales &amp; Marketing_NL_Sales &amp; Marketing_Customer Service/Project Management</v>
      </c>
    </row>
    <row r="4652" spans="4:22">
      <c r="D4652" s="28" t="s">
        <v>141</v>
      </c>
      <c r="E4652" t="str">
        <f>VLOOKUP(D4652,'B-Business Capability'!B:H,5,FALSE)</f>
        <v>People and Culture</v>
      </c>
      <c r="F4652" t="str">
        <f>VLOOKUP(D4652,'B-Business Capability'!B:H,6,FALSE)</f>
        <v>Retentation</v>
      </c>
      <c r="G4652">
        <f>VLOOKUP(D4652,'B-Business Capability'!B:H,7,FALSE)</f>
        <v>0</v>
      </c>
      <c r="I4652" t="s">
        <v>1820</v>
      </c>
      <c r="J4652" t="s">
        <v>1826</v>
      </c>
      <c r="K4652" t="s">
        <v>1275</v>
      </c>
      <c r="L4652" t="s">
        <v>1822</v>
      </c>
      <c r="M4652" t="str">
        <f>VLOOKUP(L4652,'A-Applications'!B:D,3,FALSE)</f>
        <v>Vrijedagen</v>
      </c>
      <c r="N4652" t="s">
        <v>53</v>
      </c>
      <c r="O4652" s="42" t="s">
        <v>62</v>
      </c>
      <c r="P4652" t="s">
        <v>77</v>
      </c>
      <c r="Q4652" t="str">
        <f>VLOOKUP(KamstrupData[[#This Row],[IdLevel123]],'B-Business Capability'!B:L,10,FALSE)</f>
        <v>Hire-to-Retire (H2R)</v>
      </c>
      <c r="R4652">
        <f>VLOOKUP(KamstrupData[[#This Row],[IdLevel123]],'B-Business Capability'!B:L,11,FALSE)</f>
        <v>600</v>
      </c>
      <c r="U4652" t="str">
        <f>_xlfn.CONCAT(KamstrupData[[#This Row],[CountryCode]],"_",KamstrupData[[#This Row],[Business Area]],"_",KamstrupData[[#This Row],[DepartmentTeam]])</f>
        <v>NL10_NL_Sales &amp; Marketing_Sales</v>
      </c>
      <c r="V4652" t="str">
        <f>VLOOKUP(KamstrupData[[#This Row],[ORG_Concat]],'O-Organization'!F:H,3,FALSE)</f>
        <v>11014_NL10_Sales &amp; Marketing_NL_Sales &amp; Marketing_Sales</v>
      </c>
    </row>
    <row r="4653" spans="4:22">
      <c r="D4653" s="28" t="s">
        <v>88</v>
      </c>
      <c r="E4653" t="str">
        <f>VLOOKUP(D4653,'B-Business Capability'!B:H,5,FALSE)</f>
        <v>Customer Service</v>
      </c>
      <c r="F4653" t="str">
        <f>VLOOKUP(D4653,'B-Business Capability'!B:H,6,FALSE)</f>
        <v>Customer Project Management</v>
      </c>
      <c r="G4653" t="str">
        <f>VLOOKUP(D4653,'B-Business Capability'!B:H,7,FALSE)</f>
        <v>Project Management</v>
      </c>
      <c r="I4653" t="s">
        <v>1820</v>
      </c>
      <c r="J4653" t="s">
        <v>1826</v>
      </c>
      <c r="K4653" t="s">
        <v>1827</v>
      </c>
      <c r="L4653" t="s">
        <v>1746</v>
      </c>
      <c r="M4653" t="str">
        <f>VLOOKUP(L4653,'A-Applications'!B:D,3,FALSE)</f>
        <v>ModBus</v>
      </c>
      <c r="N4653" t="s">
        <v>53</v>
      </c>
      <c r="O4653" s="42" t="s">
        <v>54</v>
      </c>
      <c r="P4653" t="s">
        <v>75</v>
      </c>
      <c r="Q4653" t="str">
        <f>VLOOKUP(KamstrupData[[#This Row],[IdLevel123]],'B-Business Capability'!B:L,10,FALSE)</f>
        <v>Order-to-Cash (O2C)</v>
      </c>
      <c r="R4653">
        <f>VLOOKUP(KamstrupData[[#This Row],[IdLevel123]],'B-Business Capability'!B:L,11,FALSE)</f>
        <v>0</v>
      </c>
      <c r="U4653" t="str">
        <f>_xlfn.CONCAT(KamstrupData[[#This Row],[CountryCode]],"_",KamstrupData[[#This Row],[Business Area]],"_",KamstrupData[[#This Row],[DepartmentTeam]])</f>
        <v>NL10_NL_Sales &amp; Marketing_Customer Service/Project Management</v>
      </c>
      <c r="V4653" t="str">
        <f>VLOOKUP(KamstrupData[[#This Row],[ORG_Concat]],'O-Organization'!F:H,3,FALSE)</f>
        <v>11015_NL10_Sales &amp; Marketing_NL_Sales &amp; Marketing_Customer Service/Project Management</v>
      </c>
    </row>
    <row r="4654" spans="4:22">
      <c r="D4654" s="28" t="s">
        <v>133</v>
      </c>
      <c r="E4654" t="str">
        <f>VLOOKUP(D4654,'B-Business Capability'!B:H,5,FALSE)</f>
        <v>Customer Service</v>
      </c>
      <c r="F4654" t="str">
        <f>VLOOKUP(D4654,'B-Business Capability'!B:H,6,FALSE)</f>
        <v>Customer Service and Support</v>
      </c>
      <c r="G4654" t="str">
        <f>VLOOKUP(D4654,'B-Business Capability'!B:H,7,FALSE)</f>
        <v>Customer Operations</v>
      </c>
      <c r="I4654" t="s">
        <v>1820</v>
      </c>
      <c r="J4654" t="s">
        <v>1826</v>
      </c>
      <c r="K4654" t="s">
        <v>1827</v>
      </c>
      <c r="L4654" t="s">
        <v>1746</v>
      </c>
      <c r="M4654" t="str">
        <f>VLOOKUP(L4654,'A-Applications'!B:D,3,FALSE)</f>
        <v>ModBus</v>
      </c>
      <c r="N4654" t="s">
        <v>53</v>
      </c>
      <c r="O4654" s="42" t="s">
        <v>54</v>
      </c>
      <c r="P4654" t="s">
        <v>77</v>
      </c>
      <c r="Q4654" t="str">
        <f>VLOOKUP(KamstrupData[[#This Row],[IdLevel123]],'B-Business Capability'!B:L,10,FALSE)</f>
        <v>Order-to-Cash (O2C)</v>
      </c>
      <c r="R4654">
        <f>VLOOKUP(KamstrupData[[#This Row],[IdLevel123]],'B-Business Capability'!B:L,11,FALSE)</f>
        <v>0</v>
      </c>
      <c r="U4654" t="str">
        <f>_xlfn.CONCAT(KamstrupData[[#This Row],[CountryCode]],"_",KamstrupData[[#This Row],[Business Area]],"_",KamstrupData[[#This Row],[DepartmentTeam]])</f>
        <v>NL10_NL_Sales &amp; Marketing_Customer Service/Project Management</v>
      </c>
      <c r="V4654" t="str">
        <f>VLOOKUP(KamstrupData[[#This Row],[ORG_Concat]],'O-Organization'!F:H,3,FALSE)</f>
        <v>11015_NL10_Sales &amp; Marketing_NL_Sales &amp; Marketing_Customer Service/Project Management</v>
      </c>
    </row>
    <row r="4655" spans="4:22">
      <c r="D4655" s="28" t="s">
        <v>95</v>
      </c>
      <c r="E4655" t="str">
        <f>VLOOKUP(D4655,'B-Business Capability'!B:H,5,FALSE)</f>
        <v>Not mapped to capability</v>
      </c>
      <c r="F4655">
        <f>VLOOKUP(D4655,'B-Business Capability'!B:H,6,FALSE)</f>
        <v>0</v>
      </c>
      <c r="G4655">
        <f>VLOOKUP(D4655,'B-Business Capability'!B:H,7,FALSE)</f>
        <v>0</v>
      </c>
      <c r="I4655" t="s">
        <v>1820</v>
      </c>
      <c r="J4655" t="s">
        <v>1826</v>
      </c>
      <c r="K4655" t="s">
        <v>1827</v>
      </c>
      <c r="L4655" t="s">
        <v>1828</v>
      </c>
      <c r="M4655" t="str">
        <f>VLOOKUP(L4655,'A-Applications'!B:D,3,FALSE)</f>
        <v>K-Factor ITS1990</v>
      </c>
      <c r="N4655" t="s">
        <v>53</v>
      </c>
      <c r="O4655" s="42" t="s">
        <v>54</v>
      </c>
      <c r="Q4655" t="str">
        <f>VLOOKUP(KamstrupData[[#This Row],[IdLevel123]],'B-Business Capability'!B:L,10,FALSE)</f>
        <v>N/A</v>
      </c>
      <c r="R4655">
        <f>VLOOKUP(KamstrupData[[#This Row],[IdLevel123]],'B-Business Capability'!B:L,11,FALSE)</f>
        <v>0</v>
      </c>
      <c r="U4655" t="str">
        <f>_xlfn.CONCAT(KamstrupData[[#This Row],[CountryCode]],"_",KamstrupData[[#This Row],[Business Area]],"_",KamstrupData[[#This Row],[DepartmentTeam]])</f>
        <v>NL10_NL_Sales &amp; Marketing_Customer Service/Project Management</v>
      </c>
      <c r="V4655" t="str">
        <f>VLOOKUP(KamstrupData[[#This Row],[ORG_Concat]],'O-Organization'!F:H,3,FALSE)</f>
        <v>11015_NL10_Sales &amp; Marketing_NL_Sales &amp; Marketing_Customer Service/Project Management</v>
      </c>
    </row>
    <row r="4656" spans="4:22">
      <c r="D4656" s="28" t="s">
        <v>195</v>
      </c>
      <c r="E4656" t="str">
        <f>VLOOKUP(D4656,'B-Business Capability'!B:H,5,FALSE)</f>
        <v>Manufacturing</v>
      </c>
      <c r="F4656">
        <f>VLOOKUP(D4656,'B-Business Capability'!B:H,6,FALSE)</f>
        <v>0</v>
      </c>
      <c r="G4656">
        <f>VLOOKUP(D4656,'B-Business Capability'!B:H,7,FALSE)</f>
        <v>0</v>
      </c>
      <c r="I4656" t="s">
        <v>1820</v>
      </c>
      <c r="J4656" t="s">
        <v>1826</v>
      </c>
      <c r="K4656" t="s">
        <v>1275</v>
      </c>
      <c r="L4656" t="s">
        <v>196</v>
      </c>
      <c r="M4656" t="str">
        <f>VLOOKUP(L4656,'A-Applications'!B:D,3,FALSE)</f>
        <v>Codesoft</v>
      </c>
      <c r="N4656" t="s">
        <v>53</v>
      </c>
      <c r="O4656" s="42" t="s">
        <v>54</v>
      </c>
      <c r="P4656" t="s">
        <v>77</v>
      </c>
      <c r="Q4656" t="str">
        <f>VLOOKUP(KamstrupData[[#This Row],[IdLevel123]],'B-Business Capability'!B:L,10,FALSE)</f>
        <v>Plan-to-Produce (P2P)</v>
      </c>
      <c r="R4656">
        <f>VLOOKUP(KamstrupData[[#This Row],[IdLevel123]],'B-Business Capability'!B:L,11,FALSE)</f>
        <v>0</v>
      </c>
      <c r="T4656" t="s">
        <v>1829</v>
      </c>
      <c r="U4656" t="str">
        <f>_xlfn.CONCAT(KamstrupData[[#This Row],[CountryCode]],"_",KamstrupData[[#This Row],[Business Area]],"_",KamstrupData[[#This Row],[DepartmentTeam]])</f>
        <v>NL10_NL_Sales &amp; Marketing_Sales</v>
      </c>
      <c r="V4656" t="str">
        <f>VLOOKUP(KamstrupData[[#This Row],[ORG_Concat]],'O-Organization'!F:H,3,FALSE)</f>
        <v>11014_NL10_Sales &amp; Marketing_NL_Sales &amp; Marketing_Sales</v>
      </c>
    </row>
    <row r="4657" spans="4:22">
      <c r="D4657" s="28" t="s">
        <v>94</v>
      </c>
      <c r="E4657" t="str">
        <f>VLOOKUP(D4657,'B-Business Capability'!B:H,5,FALSE)</f>
        <v>Customer Service</v>
      </c>
      <c r="F4657" t="str">
        <f>VLOOKUP(D4657,'B-Business Capability'!B:H,6,FALSE)</f>
        <v>Customer Service and Support</v>
      </c>
      <c r="G4657" t="str">
        <f>VLOOKUP(D4657,'B-Business Capability'!B:H,7,FALSE)</f>
        <v>Self-Service Engagement</v>
      </c>
      <c r="I4657" t="s">
        <v>1820</v>
      </c>
      <c r="J4657" t="s">
        <v>1826</v>
      </c>
      <c r="K4657" t="s">
        <v>1827</v>
      </c>
      <c r="L4657" t="s">
        <v>93</v>
      </c>
      <c r="M4657" t="str">
        <f>VLOOKUP(L4657,'A-Applications'!B:D,3,FALSE)</f>
        <v>My Kamstrup</v>
      </c>
      <c r="N4657" t="s">
        <v>53</v>
      </c>
      <c r="O4657" s="42" t="s">
        <v>66</v>
      </c>
      <c r="P4657" t="s">
        <v>79</v>
      </c>
      <c r="Q4657" t="str">
        <f>VLOOKUP(KamstrupData[[#This Row],[IdLevel123]],'B-Business Capability'!B:L,10,FALSE)</f>
        <v>Customer Service and Support</v>
      </c>
      <c r="R4657">
        <f>VLOOKUP(KamstrupData[[#This Row],[IdLevel123]],'B-Business Capability'!B:L,11,FALSE)</f>
        <v>0</v>
      </c>
      <c r="U4657" t="str">
        <f>_xlfn.CONCAT(KamstrupData[[#This Row],[CountryCode]],"_",KamstrupData[[#This Row],[Business Area]],"_",KamstrupData[[#This Row],[DepartmentTeam]])</f>
        <v>NL10_NL_Sales &amp; Marketing_Customer Service/Project Management</v>
      </c>
      <c r="V4657" t="str">
        <f>VLOOKUP(KamstrupData[[#This Row],[ORG_Concat]],'O-Organization'!F:H,3,FALSE)</f>
        <v>11015_NL10_Sales &amp; Marketing_NL_Sales &amp; Marketing_Customer Service/Project Management</v>
      </c>
    </row>
    <row r="4658" spans="4:22">
      <c r="D4658" s="28" t="s">
        <v>94</v>
      </c>
      <c r="E4658" t="str">
        <f>VLOOKUP(D4658,'B-Business Capability'!B:H,5,FALSE)</f>
        <v>Customer Service</v>
      </c>
      <c r="F4658" t="str">
        <f>VLOOKUP(D4658,'B-Business Capability'!B:H,6,FALSE)</f>
        <v>Customer Service and Support</v>
      </c>
      <c r="G4658" t="str">
        <f>VLOOKUP(D4658,'B-Business Capability'!B:H,7,FALSE)</f>
        <v>Self-Service Engagement</v>
      </c>
      <c r="I4658" t="s">
        <v>1820</v>
      </c>
      <c r="J4658" t="s">
        <v>1826</v>
      </c>
      <c r="K4658" t="s">
        <v>1275</v>
      </c>
      <c r="L4658" t="s">
        <v>93</v>
      </c>
      <c r="M4658" t="str">
        <f>VLOOKUP(L4658,'A-Applications'!B:D,3,FALSE)</f>
        <v>My Kamstrup</v>
      </c>
      <c r="N4658" t="s">
        <v>53</v>
      </c>
      <c r="O4658" s="42" t="s">
        <v>62</v>
      </c>
      <c r="P4658" t="s">
        <v>197</v>
      </c>
      <c r="Q4658" t="str">
        <f>VLOOKUP(KamstrupData[[#This Row],[IdLevel123]],'B-Business Capability'!B:L,10,FALSE)</f>
        <v>Customer Service and Support</v>
      </c>
      <c r="R4658">
        <f>VLOOKUP(KamstrupData[[#This Row],[IdLevel123]],'B-Business Capability'!B:L,11,FALSE)</f>
        <v>0</v>
      </c>
      <c r="U4658" t="str">
        <f>_xlfn.CONCAT(KamstrupData[[#This Row],[CountryCode]],"_",KamstrupData[[#This Row],[Business Area]],"_",KamstrupData[[#This Row],[DepartmentTeam]])</f>
        <v>NL10_NL_Sales &amp; Marketing_Sales</v>
      </c>
      <c r="V4658" t="str">
        <f>VLOOKUP(KamstrupData[[#This Row],[ORG_Concat]],'O-Organization'!F:H,3,FALSE)</f>
        <v>11014_NL10_Sales &amp; Marketing_NL_Sales &amp; Marketing_Sales</v>
      </c>
    </row>
    <row r="4659" spans="4:22">
      <c r="D4659" s="28" t="s">
        <v>88</v>
      </c>
      <c r="E4659" t="str">
        <f>VLOOKUP(D4659,'B-Business Capability'!B:H,5,FALSE)</f>
        <v>Customer Service</v>
      </c>
      <c r="F4659" t="str">
        <f>VLOOKUP(D4659,'B-Business Capability'!B:H,6,FALSE)</f>
        <v>Customer Project Management</v>
      </c>
      <c r="G4659" t="str">
        <f>VLOOKUP(D4659,'B-Business Capability'!B:H,7,FALSE)</f>
        <v>Project Management</v>
      </c>
      <c r="I4659" t="s">
        <v>1820</v>
      </c>
      <c r="J4659" t="s">
        <v>1826</v>
      </c>
      <c r="K4659" t="s">
        <v>1827</v>
      </c>
      <c r="L4659" t="s">
        <v>93</v>
      </c>
      <c r="M4659" t="str">
        <f>VLOOKUP(L4659,'A-Applications'!B:D,3,FALSE)</f>
        <v>My Kamstrup</v>
      </c>
      <c r="N4659" t="s">
        <v>53</v>
      </c>
      <c r="O4659" s="42" t="s">
        <v>66</v>
      </c>
      <c r="P4659" t="s">
        <v>79</v>
      </c>
      <c r="Q4659" t="str">
        <f>VLOOKUP(KamstrupData[[#This Row],[IdLevel123]],'B-Business Capability'!B:L,10,FALSE)</f>
        <v>Order-to-Cash (O2C)</v>
      </c>
      <c r="R4659">
        <f>VLOOKUP(KamstrupData[[#This Row],[IdLevel123]],'B-Business Capability'!B:L,11,FALSE)</f>
        <v>0</v>
      </c>
      <c r="U4659" t="str">
        <f>_xlfn.CONCAT(KamstrupData[[#This Row],[CountryCode]],"_",KamstrupData[[#This Row],[Business Area]],"_",KamstrupData[[#This Row],[DepartmentTeam]])</f>
        <v>NL10_NL_Sales &amp; Marketing_Customer Service/Project Management</v>
      </c>
      <c r="V4659" t="str">
        <f>VLOOKUP(KamstrupData[[#This Row],[ORG_Concat]],'O-Organization'!F:H,3,FALSE)</f>
        <v>11015_NL10_Sales &amp; Marketing_NL_Sales &amp; Marketing_Customer Service/Project Management</v>
      </c>
    </row>
    <row r="4660" spans="4:22">
      <c r="D4660" s="28" t="s">
        <v>88</v>
      </c>
      <c r="E4660" t="str">
        <f>VLOOKUP(D4660,'B-Business Capability'!B:H,5,FALSE)</f>
        <v>Customer Service</v>
      </c>
      <c r="F4660" t="str">
        <f>VLOOKUP(D4660,'B-Business Capability'!B:H,6,FALSE)</f>
        <v>Customer Project Management</v>
      </c>
      <c r="G4660" t="str">
        <f>VLOOKUP(D4660,'B-Business Capability'!B:H,7,FALSE)</f>
        <v>Project Management</v>
      </c>
      <c r="I4660" t="s">
        <v>1820</v>
      </c>
      <c r="J4660" t="s">
        <v>1826</v>
      </c>
      <c r="K4660" t="s">
        <v>1827</v>
      </c>
      <c r="L4660" t="s">
        <v>98</v>
      </c>
      <c r="M4660" t="str">
        <f>VLOOKUP(L4660,'A-Applications'!B:D,3,FALSE)</f>
        <v>Notepad++(https://notepad-plus-plus.org/)</v>
      </c>
      <c r="N4660" t="s">
        <v>53</v>
      </c>
      <c r="O4660" s="42" t="s">
        <v>62</v>
      </c>
      <c r="P4660" t="s">
        <v>75</v>
      </c>
      <c r="Q4660" t="str">
        <f>VLOOKUP(KamstrupData[[#This Row],[IdLevel123]],'B-Business Capability'!B:L,10,FALSE)</f>
        <v>Order-to-Cash (O2C)</v>
      </c>
      <c r="R4660">
        <f>VLOOKUP(KamstrupData[[#This Row],[IdLevel123]],'B-Business Capability'!B:L,11,FALSE)</f>
        <v>0</v>
      </c>
      <c r="U4660" t="str">
        <f>_xlfn.CONCAT(KamstrupData[[#This Row],[CountryCode]],"_",KamstrupData[[#This Row],[Business Area]],"_",KamstrupData[[#This Row],[DepartmentTeam]])</f>
        <v>NL10_NL_Sales &amp; Marketing_Customer Service/Project Management</v>
      </c>
      <c r="V4660" t="str">
        <f>VLOOKUP(KamstrupData[[#This Row],[ORG_Concat]],'O-Organization'!F:H,3,FALSE)</f>
        <v>11015_NL10_Sales &amp; Marketing_NL_Sales &amp; Marketing_Customer Service/Project Management</v>
      </c>
    </row>
    <row r="4661" spans="4:22">
      <c r="D4661" s="28" t="s">
        <v>88</v>
      </c>
      <c r="E4661" t="str">
        <f>VLOOKUP(D4661,'B-Business Capability'!B:H,5,FALSE)</f>
        <v>Customer Service</v>
      </c>
      <c r="F4661" t="str">
        <f>VLOOKUP(D4661,'B-Business Capability'!B:H,6,FALSE)</f>
        <v>Customer Project Management</v>
      </c>
      <c r="G4661" t="str">
        <f>VLOOKUP(D4661,'B-Business Capability'!B:H,7,FALSE)</f>
        <v>Project Management</v>
      </c>
      <c r="I4661" t="s">
        <v>1820</v>
      </c>
      <c r="J4661" t="s">
        <v>1826</v>
      </c>
      <c r="K4661" t="s">
        <v>1827</v>
      </c>
      <c r="L4661" t="s">
        <v>98</v>
      </c>
      <c r="M4661" t="str">
        <f>VLOOKUP(L4661,'A-Applications'!B:D,3,FALSE)</f>
        <v>Notepad++(https://notepad-plus-plus.org/)</v>
      </c>
      <c r="N4661" t="s">
        <v>53</v>
      </c>
      <c r="O4661" s="42" t="s">
        <v>54</v>
      </c>
      <c r="P4661" t="s">
        <v>75</v>
      </c>
      <c r="Q4661" t="str">
        <f>VLOOKUP(KamstrupData[[#This Row],[IdLevel123]],'B-Business Capability'!B:L,10,FALSE)</f>
        <v>Order-to-Cash (O2C)</v>
      </c>
      <c r="R4661">
        <f>VLOOKUP(KamstrupData[[#This Row],[IdLevel123]],'B-Business Capability'!B:L,11,FALSE)</f>
        <v>0</v>
      </c>
      <c r="U4661" t="str">
        <f>_xlfn.CONCAT(KamstrupData[[#This Row],[CountryCode]],"_",KamstrupData[[#This Row],[Business Area]],"_",KamstrupData[[#This Row],[DepartmentTeam]])</f>
        <v>NL10_NL_Sales &amp; Marketing_Customer Service/Project Management</v>
      </c>
      <c r="V4661" t="str">
        <f>VLOOKUP(KamstrupData[[#This Row],[ORG_Concat]],'O-Organization'!F:H,3,FALSE)</f>
        <v>11015_NL10_Sales &amp; Marketing_NL_Sales &amp; Marketing_Customer Service/Project Management</v>
      </c>
    </row>
    <row r="4662" spans="4:22">
      <c r="D4662" t="s">
        <v>95</v>
      </c>
      <c r="E4662" t="str">
        <f>VLOOKUP(D4662,'B-Business Capability'!B:H,5,FALSE)</f>
        <v>Not mapped to capability</v>
      </c>
      <c r="F4662">
        <f>VLOOKUP(D4662,'B-Business Capability'!B:H,6,FALSE)</f>
        <v>0</v>
      </c>
      <c r="G4662">
        <f>VLOOKUP(D4662,'B-Business Capability'!B:H,7,FALSE)</f>
        <v>0</v>
      </c>
      <c r="I4662" t="s">
        <v>1820</v>
      </c>
      <c r="J4662" t="s">
        <v>1826</v>
      </c>
      <c r="K4662" t="s">
        <v>1827</v>
      </c>
      <c r="L4662" t="s">
        <v>99</v>
      </c>
      <c r="M4662" t="str">
        <f>VLOOKUP(L4662,'A-Applications'!B:D,3,FALSE)</f>
        <v>SnagIt</v>
      </c>
      <c r="N4662" t="s">
        <v>53</v>
      </c>
      <c r="O4662" s="42" t="s">
        <v>62</v>
      </c>
      <c r="P4662" t="s">
        <v>75</v>
      </c>
      <c r="Q4662" t="str">
        <f>VLOOKUP(KamstrupData[[#This Row],[IdLevel123]],'B-Business Capability'!B:L,10,FALSE)</f>
        <v>N/A</v>
      </c>
      <c r="R4662">
        <f>VLOOKUP(KamstrupData[[#This Row],[IdLevel123]],'B-Business Capability'!B:L,11,FALSE)</f>
        <v>0</v>
      </c>
      <c r="U4662" t="str">
        <f>_xlfn.CONCAT(KamstrupData[[#This Row],[CountryCode]],"_",KamstrupData[[#This Row],[Business Area]],"_",KamstrupData[[#This Row],[DepartmentTeam]])</f>
        <v>NL10_NL_Sales &amp; Marketing_Customer Service/Project Management</v>
      </c>
      <c r="V4662" t="str">
        <f>VLOOKUP(KamstrupData[[#This Row],[ORG_Concat]],'O-Organization'!F:H,3,FALSE)</f>
        <v>11015_NL10_Sales &amp; Marketing_NL_Sales &amp; Marketing_Customer Service/Project Management</v>
      </c>
    </row>
    <row r="4663" spans="4:22">
      <c r="D4663" t="s">
        <v>95</v>
      </c>
      <c r="E4663" t="str">
        <f>VLOOKUP(D4663,'B-Business Capability'!B:H,5,FALSE)</f>
        <v>Not mapped to capability</v>
      </c>
      <c r="F4663">
        <f>VLOOKUP(D4663,'B-Business Capability'!B:H,6,FALSE)</f>
        <v>0</v>
      </c>
      <c r="G4663">
        <f>VLOOKUP(D4663,'B-Business Capability'!B:H,7,FALSE)</f>
        <v>0</v>
      </c>
      <c r="I4663" t="s">
        <v>1820</v>
      </c>
      <c r="J4663" t="s">
        <v>1826</v>
      </c>
      <c r="K4663" t="s">
        <v>1275</v>
      </c>
      <c r="L4663" t="s">
        <v>99</v>
      </c>
      <c r="M4663" t="str">
        <f>VLOOKUP(L4663,'A-Applications'!B:D,3,FALSE)</f>
        <v>SnagIt</v>
      </c>
      <c r="N4663" t="s">
        <v>53</v>
      </c>
      <c r="O4663" s="42" t="s">
        <v>62</v>
      </c>
      <c r="P4663" t="s">
        <v>77</v>
      </c>
      <c r="Q4663" t="str">
        <f>VLOOKUP(KamstrupData[[#This Row],[IdLevel123]],'B-Business Capability'!B:L,10,FALSE)</f>
        <v>N/A</v>
      </c>
      <c r="R4663">
        <f>VLOOKUP(KamstrupData[[#This Row],[IdLevel123]],'B-Business Capability'!B:L,11,FALSE)</f>
        <v>0</v>
      </c>
      <c r="U4663" t="str">
        <f>_xlfn.CONCAT(KamstrupData[[#This Row],[CountryCode]],"_",KamstrupData[[#This Row],[Business Area]],"_",KamstrupData[[#This Row],[DepartmentTeam]])</f>
        <v>NL10_NL_Sales &amp; Marketing_Sales</v>
      </c>
      <c r="V4663" t="str">
        <f>VLOOKUP(KamstrupData[[#This Row],[ORG_Concat]],'O-Organization'!F:H,3,FALSE)</f>
        <v>11014_NL10_Sales &amp; Marketing_NL_Sales &amp; Marketing_Sales</v>
      </c>
    </row>
    <row r="4664" spans="4:22">
      <c r="D4664" s="28" t="s">
        <v>78</v>
      </c>
      <c r="E4664" t="str">
        <f>VLOOKUP(D4664,'B-Business Capability'!B:H,5,FALSE)</f>
        <v>Customer Service</v>
      </c>
      <c r="F4664" t="str">
        <f>VLOOKUP(D4664,'B-Business Capability'!B:H,6,FALSE)</f>
        <v>Customer Service and Support</v>
      </c>
      <c r="G4664" t="str">
        <f>VLOOKUP(D4664,'B-Business Capability'!B:H,7,FALSE)</f>
        <v>Service Request Management</v>
      </c>
      <c r="I4664" t="s">
        <v>1820</v>
      </c>
      <c r="J4664" t="s">
        <v>1826</v>
      </c>
      <c r="K4664" t="s">
        <v>1827</v>
      </c>
      <c r="L4664" t="s">
        <v>106</v>
      </c>
      <c r="M4664" t="str">
        <f>VLOOKUP(L4664,'A-Applications'!B:D,3,FALSE)</f>
        <v>Putty</v>
      </c>
      <c r="N4664" t="s">
        <v>53</v>
      </c>
      <c r="O4664" s="42" t="s">
        <v>54</v>
      </c>
      <c r="P4664" t="s">
        <v>75</v>
      </c>
      <c r="Q4664" t="str">
        <f>VLOOKUP(KamstrupData[[#This Row],[IdLevel123]],'B-Business Capability'!B:L,10,FALSE)</f>
        <v>Customer Service and Support</v>
      </c>
      <c r="R4664">
        <f>VLOOKUP(KamstrupData[[#This Row],[IdLevel123]],'B-Business Capability'!B:L,11,FALSE)</f>
        <v>0</v>
      </c>
      <c r="U4664" t="str">
        <f>_xlfn.CONCAT(KamstrupData[[#This Row],[CountryCode]],"_",KamstrupData[[#This Row],[Business Area]],"_",KamstrupData[[#This Row],[DepartmentTeam]])</f>
        <v>NL10_NL_Sales &amp; Marketing_Customer Service/Project Management</v>
      </c>
      <c r="V4664" t="str">
        <f>VLOOKUP(KamstrupData[[#This Row],[ORG_Concat]],'O-Organization'!F:H,3,FALSE)</f>
        <v>11015_NL10_Sales &amp; Marketing_NL_Sales &amp; Marketing_Customer Service/Project Management</v>
      </c>
    </row>
    <row r="4665" spans="4:22">
      <c r="D4665" s="28" t="s">
        <v>190</v>
      </c>
      <c r="E4665" t="str">
        <f>VLOOKUP(D4665,'B-Business Capability'!B:H,5,FALSE)</f>
        <v>Sales</v>
      </c>
      <c r="F4665" t="str">
        <f>VLOOKUP(D4665,'B-Business Capability'!B:H,6,FALSE)</f>
        <v>Sales Operations</v>
      </c>
      <c r="G4665">
        <f>VLOOKUP(D4665,'B-Business Capability'!B:H,7,FALSE)</f>
        <v>0</v>
      </c>
      <c r="I4665" t="s">
        <v>1820</v>
      </c>
      <c r="J4665" t="s">
        <v>1826</v>
      </c>
      <c r="K4665" t="s">
        <v>1275</v>
      </c>
      <c r="L4665" t="s">
        <v>108</v>
      </c>
      <c r="M4665" t="str">
        <f>VLOOKUP(L4665,'A-Applications'!B:D,3,FALSE)</f>
        <v>QAD ERP</v>
      </c>
      <c r="N4665" t="s">
        <v>53</v>
      </c>
      <c r="O4665" s="42" t="s">
        <v>62</v>
      </c>
      <c r="P4665" t="s">
        <v>75</v>
      </c>
      <c r="Q4665" t="str">
        <f>VLOOKUP(KamstrupData[[#This Row],[IdLevel123]],'B-Business Capability'!B:L,10,FALSE)</f>
        <v>Order-to-Cash (O2C)</v>
      </c>
      <c r="R4665">
        <f>VLOOKUP(KamstrupData[[#This Row],[IdLevel123]],'B-Business Capability'!B:L,11,FALSE)</f>
        <v>111</v>
      </c>
      <c r="U4665" t="str">
        <f>_xlfn.CONCAT(KamstrupData[[#This Row],[CountryCode]],"_",KamstrupData[[#This Row],[Business Area]],"_",KamstrupData[[#This Row],[DepartmentTeam]])</f>
        <v>NL10_NL_Sales &amp; Marketing_Sales</v>
      </c>
      <c r="V4665" t="str">
        <f>VLOOKUP(KamstrupData[[#This Row],[ORG_Concat]],'O-Organization'!F:H,3,FALSE)</f>
        <v>11014_NL10_Sales &amp; Marketing_NL_Sales &amp; Marketing_Sales</v>
      </c>
    </row>
    <row r="4666" spans="4:22">
      <c r="D4666" t="s">
        <v>88</v>
      </c>
      <c r="E4666" t="str">
        <f>VLOOKUP(D4666,'B-Business Capability'!B:H,5,FALSE)</f>
        <v>Customer Service</v>
      </c>
      <c r="F4666" t="str">
        <f>VLOOKUP(D4666,'B-Business Capability'!B:H,6,FALSE)</f>
        <v>Customer Project Management</v>
      </c>
      <c r="G4666" t="str">
        <f>VLOOKUP(D4666,'B-Business Capability'!B:H,7,FALSE)</f>
        <v>Project Management</v>
      </c>
      <c r="I4666" t="s">
        <v>1820</v>
      </c>
      <c r="J4666" t="s">
        <v>1826</v>
      </c>
      <c r="K4666" t="s">
        <v>1275</v>
      </c>
      <c r="L4666" t="s">
        <v>108</v>
      </c>
      <c r="M4666" t="str">
        <f>VLOOKUP(L4666,'A-Applications'!B:D,3,FALSE)</f>
        <v>QAD ERP</v>
      </c>
      <c r="N4666" t="s">
        <v>53</v>
      </c>
      <c r="O4666" s="42" t="s">
        <v>62</v>
      </c>
      <c r="P4666" t="s">
        <v>75</v>
      </c>
      <c r="Q4666" t="str">
        <f>VLOOKUP(KamstrupData[[#This Row],[IdLevel123]],'B-Business Capability'!B:L,10,FALSE)</f>
        <v>Order-to-Cash (O2C)</v>
      </c>
      <c r="R4666">
        <f>VLOOKUP(KamstrupData[[#This Row],[IdLevel123]],'B-Business Capability'!B:L,11,FALSE)</f>
        <v>0</v>
      </c>
      <c r="U4666" t="str">
        <f>_xlfn.CONCAT(KamstrupData[[#This Row],[CountryCode]],"_",KamstrupData[[#This Row],[Business Area]],"_",KamstrupData[[#This Row],[DepartmentTeam]])</f>
        <v>NL10_NL_Sales &amp; Marketing_Sales</v>
      </c>
      <c r="V4666" t="str">
        <f>VLOOKUP(KamstrupData[[#This Row],[ORG_Concat]],'O-Organization'!F:H,3,FALSE)</f>
        <v>11014_NL10_Sales &amp; Marketing_NL_Sales &amp; Marketing_Sales</v>
      </c>
    </row>
    <row r="4667" spans="4:22">
      <c r="D4667" t="s">
        <v>88</v>
      </c>
      <c r="E4667" t="str">
        <f>VLOOKUP(D4667,'B-Business Capability'!B:H,5,FALSE)</f>
        <v>Customer Service</v>
      </c>
      <c r="F4667" t="str">
        <f>VLOOKUP(D4667,'B-Business Capability'!B:H,6,FALSE)</f>
        <v>Customer Project Management</v>
      </c>
      <c r="G4667" t="str">
        <f>VLOOKUP(D4667,'B-Business Capability'!B:H,7,FALSE)</f>
        <v>Project Management</v>
      </c>
      <c r="I4667" t="s">
        <v>1820</v>
      </c>
      <c r="J4667" t="s">
        <v>1826</v>
      </c>
      <c r="K4667" t="s">
        <v>1827</v>
      </c>
      <c r="L4667" t="s">
        <v>108</v>
      </c>
      <c r="M4667" t="str">
        <f>VLOOKUP(L4667,'A-Applications'!B:D,3,FALSE)</f>
        <v>QAD ERP</v>
      </c>
      <c r="N4667" t="s">
        <v>53</v>
      </c>
      <c r="O4667" s="42" t="s">
        <v>62</v>
      </c>
      <c r="P4667" t="s">
        <v>75</v>
      </c>
      <c r="Q4667" t="str">
        <f>VLOOKUP(KamstrupData[[#This Row],[IdLevel123]],'B-Business Capability'!B:L,10,FALSE)</f>
        <v>Order-to-Cash (O2C)</v>
      </c>
      <c r="R4667">
        <f>VLOOKUP(KamstrupData[[#This Row],[IdLevel123]],'B-Business Capability'!B:L,11,FALSE)</f>
        <v>0</v>
      </c>
      <c r="U4667" t="str">
        <f>_xlfn.CONCAT(KamstrupData[[#This Row],[CountryCode]],"_",KamstrupData[[#This Row],[Business Area]],"_",KamstrupData[[#This Row],[DepartmentTeam]])</f>
        <v>NL10_NL_Sales &amp; Marketing_Customer Service/Project Management</v>
      </c>
      <c r="V4667" t="str">
        <f>VLOOKUP(KamstrupData[[#This Row],[ORG_Concat]],'O-Organization'!F:H,3,FALSE)</f>
        <v>11015_NL10_Sales &amp; Marketing_NL_Sales &amp; Marketing_Customer Service/Project Management</v>
      </c>
    </row>
    <row r="4668" spans="4:22">
      <c r="D4668" s="28" t="s">
        <v>78</v>
      </c>
      <c r="E4668" t="str">
        <f>VLOOKUP(D4668,'B-Business Capability'!B:H,5,FALSE)</f>
        <v>Customer Service</v>
      </c>
      <c r="F4668" t="str">
        <f>VLOOKUP(D4668,'B-Business Capability'!B:H,6,FALSE)</f>
        <v>Customer Service and Support</v>
      </c>
      <c r="G4668" t="str">
        <f>VLOOKUP(D4668,'B-Business Capability'!B:H,7,FALSE)</f>
        <v>Service Request Management</v>
      </c>
      <c r="I4668" t="s">
        <v>1820</v>
      </c>
      <c r="J4668" t="s">
        <v>1826</v>
      </c>
      <c r="K4668" t="s">
        <v>1827</v>
      </c>
      <c r="L4668" t="s">
        <v>110</v>
      </c>
      <c r="M4668" t="str">
        <f>VLOOKUP(L4668,'A-Applications'!B:D,3,FALSE)</f>
        <v>Bomgar/BeyondTrust</v>
      </c>
      <c r="N4668" t="s">
        <v>53</v>
      </c>
      <c r="O4668" s="42" t="s">
        <v>54</v>
      </c>
      <c r="P4668" t="s">
        <v>79</v>
      </c>
      <c r="Q4668" t="str">
        <f>VLOOKUP(KamstrupData[[#This Row],[IdLevel123]],'B-Business Capability'!B:L,10,FALSE)</f>
        <v>Customer Service and Support</v>
      </c>
      <c r="R4668">
        <f>VLOOKUP(KamstrupData[[#This Row],[IdLevel123]],'B-Business Capability'!B:L,11,FALSE)</f>
        <v>0</v>
      </c>
      <c r="U4668" t="str">
        <f>_xlfn.CONCAT(KamstrupData[[#This Row],[CountryCode]],"_",KamstrupData[[#This Row],[Business Area]],"_",KamstrupData[[#This Row],[DepartmentTeam]])</f>
        <v>NL10_NL_Sales &amp; Marketing_Customer Service/Project Management</v>
      </c>
      <c r="V4668" t="str">
        <f>VLOOKUP(KamstrupData[[#This Row],[ORG_Concat]],'O-Organization'!F:H,3,FALSE)</f>
        <v>11015_NL10_Sales &amp; Marketing_NL_Sales &amp; Marketing_Customer Service/Project Management</v>
      </c>
    </row>
    <row r="4669" spans="4:22">
      <c r="D4669" s="28" t="s">
        <v>78</v>
      </c>
      <c r="E4669" t="str">
        <f>VLOOKUP(D4669,'B-Business Capability'!B:H,5,FALSE)</f>
        <v>Customer Service</v>
      </c>
      <c r="F4669" t="str">
        <f>VLOOKUP(D4669,'B-Business Capability'!B:H,6,FALSE)</f>
        <v>Customer Service and Support</v>
      </c>
      <c r="G4669" t="str">
        <f>VLOOKUP(D4669,'B-Business Capability'!B:H,7,FALSE)</f>
        <v>Service Request Management</v>
      </c>
      <c r="I4669" t="s">
        <v>1820</v>
      </c>
      <c r="J4669" t="s">
        <v>1826</v>
      </c>
      <c r="K4669" t="s">
        <v>1827</v>
      </c>
      <c r="L4669" t="s">
        <v>110</v>
      </c>
      <c r="M4669" t="str">
        <f>VLOOKUP(L4669,'A-Applications'!B:D,3,FALSE)</f>
        <v>Bomgar/BeyondTrust</v>
      </c>
      <c r="N4669" t="s">
        <v>53</v>
      </c>
      <c r="O4669" s="42" t="s">
        <v>54</v>
      </c>
      <c r="P4669" t="s">
        <v>79</v>
      </c>
      <c r="Q4669" t="str">
        <f>VLOOKUP(KamstrupData[[#This Row],[IdLevel123]],'B-Business Capability'!B:L,10,FALSE)</f>
        <v>Customer Service and Support</v>
      </c>
      <c r="R4669">
        <f>VLOOKUP(KamstrupData[[#This Row],[IdLevel123]],'B-Business Capability'!B:L,11,FALSE)</f>
        <v>0</v>
      </c>
      <c r="U4669" t="str">
        <f>_xlfn.CONCAT(KamstrupData[[#This Row],[CountryCode]],"_",KamstrupData[[#This Row],[Business Area]],"_",KamstrupData[[#This Row],[DepartmentTeam]])</f>
        <v>NL10_NL_Sales &amp; Marketing_Customer Service/Project Management</v>
      </c>
      <c r="V4669" t="str">
        <f>VLOOKUP(KamstrupData[[#This Row],[ORG_Concat]],'O-Organization'!F:H,3,FALSE)</f>
        <v>11015_NL10_Sales &amp; Marketing_NL_Sales &amp; Marketing_Customer Service/Project Management</v>
      </c>
    </row>
    <row r="4670" spans="4:22">
      <c r="D4670" s="28" t="s">
        <v>88</v>
      </c>
      <c r="E4670" t="str">
        <f>VLOOKUP(D4670,'B-Business Capability'!B:H,5,FALSE)</f>
        <v>Customer Service</v>
      </c>
      <c r="F4670" t="str">
        <f>VLOOKUP(D4670,'B-Business Capability'!B:H,6,FALSE)</f>
        <v>Customer Project Management</v>
      </c>
      <c r="G4670" t="str">
        <f>VLOOKUP(D4670,'B-Business Capability'!B:H,7,FALSE)</f>
        <v>Project Management</v>
      </c>
      <c r="I4670" t="s">
        <v>1820</v>
      </c>
      <c r="J4670" t="s">
        <v>1826</v>
      </c>
      <c r="K4670" t="s">
        <v>1827</v>
      </c>
      <c r="L4670" t="s">
        <v>110</v>
      </c>
      <c r="M4670" t="str">
        <f>VLOOKUP(L4670,'A-Applications'!B:D,3,FALSE)</f>
        <v>Bomgar/BeyondTrust</v>
      </c>
      <c r="N4670" t="s">
        <v>53</v>
      </c>
      <c r="O4670" s="42" t="s">
        <v>54</v>
      </c>
      <c r="P4670" t="s">
        <v>75</v>
      </c>
      <c r="Q4670" t="str">
        <f>VLOOKUP(KamstrupData[[#This Row],[IdLevel123]],'B-Business Capability'!B:L,10,FALSE)</f>
        <v>Order-to-Cash (O2C)</v>
      </c>
      <c r="R4670">
        <f>VLOOKUP(KamstrupData[[#This Row],[IdLevel123]],'B-Business Capability'!B:L,11,FALSE)</f>
        <v>0</v>
      </c>
      <c r="U4670" t="str">
        <f>_xlfn.CONCAT(KamstrupData[[#This Row],[CountryCode]],"_",KamstrupData[[#This Row],[Business Area]],"_",KamstrupData[[#This Row],[DepartmentTeam]])</f>
        <v>NL10_NL_Sales &amp; Marketing_Customer Service/Project Management</v>
      </c>
      <c r="V4670" t="str">
        <f>VLOOKUP(KamstrupData[[#This Row],[ORG_Concat]],'O-Organization'!F:H,3,FALSE)</f>
        <v>11015_NL10_Sales &amp; Marketing_NL_Sales &amp; Marketing_Customer Service/Project Management</v>
      </c>
    </row>
    <row r="4671" spans="4:22">
      <c r="D4671" s="28" t="s">
        <v>88</v>
      </c>
      <c r="E4671" t="str">
        <f>VLOOKUP(D4671,'B-Business Capability'!B:H,5,FALSE)</f>
        <v>Customer Service</v>
      </c>
      <c r="F4671" t="str">
        <f>VLOOKUP(D4671,'B-Business Capability'!B:H,6,FALSE)</f>
        <v>Customer Project Management</v>
      </c>
      <c r="G4671" t="str">
        <f>VLOOKUP(D4671,'B-Business Capability'!B:H,7,FALSE)</f>
        <v>Project Management</v>
      </c>
      <c r="I4671" t="s">
        <v>1820</v>
      </c>
      <c r="J4671" t="s">
        <v>1826</v>
      </c>
      <c r="K4671" t="s">
        <v>1827</v>
      </c>
      <c r="L4671" t="s">
        <v>110</v>
      </c>
      <c r="M4671" t="str">
        <f>VLOOKUP(L4671,'A-Applications'!B:D,3,FALSE)</f>
        <v>Bomgar/BeyondTrust</v>
      </c>
      <c r="N4671" t="s">
        <v>53</v>
      </c>
      <c r="O4671" s="42" t="s">
        <v>54</v>
      </c>
      <c r="P4671" t="s">
        <v>75</v>
      </c>
      <c r="Q4671" t="str">
        <f>VLOOKUP(KamstrupData[[#This Row],[IdLevel123]],'B-Business Capability'!B:L,10,FALSE)</f>
        <v>Order-to-Cash (O2C)</v>
      </c>
      <c r="R4671">
        <f>VLOOKUP(KamstrupData[[#This Row],[IdLevel123]],'B-Business Capability'!B:L,11,FALSE)</f>
        <v>0</v>
      </c>
      <c r="U4671" t="str">
        <f>_xlfn.CONCAT(KamstrupData[[#This Row],[CountryCode]],"_",KamstrupData[[#This Row],[Business Area]],"_",KamstrupData[[#This Row],[DepartmentTeam]])</f>
        <v>NL10_NL_Sales &amp; Marketing_Customer Service/Project Management</v>
      </c>
      <c r="V4671" t="str">
        <f>VLOOKUP(KamstrupData[[#This Row],[ORG_Concat]],'O-Organization'!F:H,3,FALSE)</f>
        <v>11015_NL10_Sales &amp; Marketing_NL_Sales &amp; Marketing_Customer Service/Project Management</v>
      </c>
    </row>
    <row r="4672" spans="4:22">
      <c r="D4672" s="28" t="s">
        <v>88</v>
      </c>
      <c r="E4672" t="str">
        <f>VLOOKUP(D4672,'B-Business Capability'!B:H,5,FALSE)</f>
        <v>Customer Service</v>
      </c>
      <c r="F4672" t="str">
        <f>VLOOKUP(D4672,'B-Business Capability'!B:H,6,FALSE)</f>
        <v>Customer Project Management</v>
      </c>
      <c r="G4672" t="str">
        <f>VLOOKUP(D4672,'B-Business Capability'!B:H,7,FALSE)</f>
        <v>Project Management</v>
      </c>
      <c r="I4672" t="s">
        <v>1820</v>
      </c>
      <c r="J4672" t="s">
        <v>1826</v>
      </c>
      <c r="K4672" t="s">
        <v>1827</v>
      </c>
      <c r="L4672" t="s">
        <v>110</v>
      </c>
      <c r="M4672" t="str">
        <f>VLOOKUP(L4672,'A-Applications'!B:D,3,FALSE)</f>
        <v>Bomgar/BeyondTrust</v>
      </c>
      <c r="N4672" t="s">
        <v>53</v>
      </c>
      <c r="O4672" s="42" t="s">
        <v>54</v>
      </c>
      <c r="P4672" t="s">
        <v>75</v>
      </c>
      <c r="Q4672" t="str">
        <f>VLOOKUP(KamstrupData[[#This Row],[IdLevel123]],'B-Business Capability'!B:L,10,FALSE)</f>
        <v>Order-to-Cash (O2C)</v>
      </c>
      <c r="R4672">
        <f>VLOOKUP(KamstrupData[[#This Row],[IdLevel123]],'B-Business Capability'!B:L,11,FALSE)</f>
        <v>0</v>
      </c>
      <c r="U4672" t="str">
        <f>_xlfn.CONCAT(KamstrupData[[#This Row],[CountryCode]],"_",KamstrupData[[#This Row],[Business Area]],"_",KamstrupData[[#This Row],[DepartmentTeam]])</f>
        <v>NL10_NL_Sales &amp; Marketing_Customer Service/Project Management</v>
      </c>
      <c r="V4672" t="str">
        <f>VLOOKUP(KamstrupData[[#This Row],[ORG_Concat]],'O-Organization'!F:H,3,FALSE)</f>
        <v>11015_NL10_Sales &amp; Marketing_NL_Sales &amp; Marketing_Customer Service/Project Management</v>
      </c>
    </row>
    <row r="4673" spans="4:22">
      <c r="D4673" s="28" t="s">
        <v>78</v>
      </c>
      <c r="E4673" t="str">
        <f>VLOOKUP(D4673,'B-Business Capability'!B:H,5,FALSE)</f>
        <v>Customer Service</v>
      </c>
      <c r="F4673" t="str">
        <f>VLOOKUP(D4673,'B-Business Capability'!B:H,6,FALSE)</f>
        <v>Customer Service and Support</v>
      </c>
      <c r="G4673" t="str">
        <f>VLOOKUP(D4673,'B-Business Capability'!B:H,7,FALSE)</f>
        <v>Service Request Management</v>
      </c>
      <c r="I4673" t="s">
        <v>1820</v>
      </c>
      <c r="J4673" t="s">
        <v>1826</v>
      </c>
      <c r="K4673" t="s">
        <v>1827</v>
      </c>
      <c r="L4673" t="s">
        <v>111</v>
      </c>
      <c r="M4673" t="str">
        <f>VLOOKUP(L4673,'A-Applications'!B:D,3,FALSE)</f>
        <v>File services</v>
      </c>
      <c r="N4673" t="s">
        <v>53</v>
      </c>
      <c r="O4673" s="42" t="s">
        <v>54</v>
      </c>
      <c r="P4673" t="s">
        <v>79</v>
      </c>
      <c r="Q4673" t="str">
        <f>VLOOKUP(KamstrupData[[#This Row],[IdLevel123]],'B-Business Capability'!B:L,10,FALSE)</f>
        <v>Customer Service and Support</v>
      </c>
      <c r="R4673">
        <f>VLOOKUP(KamstrupData[[#This Row],[IdLevel123]],'B-Business Capability'!B:L,11,FALSE)</f>
        <v>0</v>
      </c>
      <c r="U4673" t="str">
        <f>_xlfn.CONCAT(KamstrupData[[#This Row],[CountryCode]],"_",KamstrupData[[#This Row],[Business Area]],"_",KamstrupData[[#This Row],[DepartmentTeam]])</f>
        <v>NL10_NL_Sales &amp; Marketing_Customer Service/Project Management</v>
      </c>
      <c r="V4673" t="str">
        <f>VLOOKUP(KamstrupData[[#This Row],[ORG_Concat]],'O-Organization'!F:H,3,FALSE)</f>
        <v>11015_NL10_Sales &amp; Marketing_NL_Sales &amp; Marketing_Customer Service/Project Management</v>
      </c>
    </row>
    <row r="4674" spans="4:22">
      <c r="D4674" s="28" t="s">
        <v>88</v>
      </c>
      <c r="E4674" t="str">
        <f>VLOOKUP(D4674,'B-Business Capability'!B:H,5,FALSE)</f>
        <v>Customer Service</v>
      </c>
      <c r="F4674" t="str">
        <f>VLOOKUP(D4674,'B-Business Capability'!B:H,6,FALSE)</f>
        <v>Customer Project Management</v>
      </c>
      <c r="G4674" t="str">
        <f>VLOOKUP(D4674,'B-Business Capability'!B:H,7,FALSE)</f>
        <v>Project Management</v>
      </c>
      <c r="I4674" t="s">
        <v>1820</v>
      </c>
      <c r="J4674" t="s">
        <v>1826</v>
      </c>
      <c r="K4674" t="s">
        <v>1827</v>
      </c>
      <c r="L4674" t="s">
        <v>111</v>
      </c>
      <c r="M4674" t="str">
        <f>VLOOKUP(L4674,'A-Applications'!B:D,3,FALSE)</f>
        <v>File services</v>
      </c>
      <c r="N4674" t="s">
        <v>53</v>
      </c>
      <c r="O4674" s="42" t="s">
        <v>54</v>
      </c>
      <c r="P4674" t="s">
        <v>75</v>
      </c>
      <c r="Q4674" t="str">
        <f>VLOOKUP(KamstrupData[[#This Row],[IdLevel123]],'B-Business Capability'!B:L,10,FALSE)</f>
        <v>Order-to-Cash (O2C)</v>
      </c>
      <c r="R4674">
        <f>VLOOKUP(KamstrupData[[#This Row],[IdLevel123]],'B-Business Capability'!B:L,11,FALSE)</f>
        <v>0</v>
      </c>
      <c r="U4674" t="str">
        <f>_xlfn.CONCAT(KamstrupData[[#This Row],[CountryCode]],"_",KamstrupData[[#This Row],[Business Area]],"_",KamstrupData[[#This Row],[DepartmentTeam]])</f>
        <v>NL10_NL_Sales &amp; Marketing_Customer Service/Project Management</v>
      </c>
      <c r="V4674" t="str">
        <f>VLOOKUP(KamstrupData[[#This Row],[ORG_Concat]],'O-Organization'!F:H,3,FALSE)</f>
        <v>11015_NL10_Sales &amp; Marketing_NL_Sales &amp; Marketing_Customer Service/Project Management</v>
      </c>
    </row>
    <row r="4675" spans="4:22">
      <c r="D4675" s="28" t="s">
        <v>78</v>
      </c>
      <c r="E4675" t="str">
        <f>VLOOKUP(D4675,'B-Business Capability'!B:H,5,FALSE)</f>
        <v>Customer Service</v>
      </c>
      <c r="F4675" t="str">
        <f>VLOOKUP(D4675,'B-Business Capability'!B:H,6,FALSE)</f>
        <v>Customer Service and Support</v>
      </c>
      <c r="G4675" t="str">
        <f>VLOOKUP(D4675,'B-Business Capability'!B:H,7,FALSE)</f>
        <v>Service Request Management</v>
      </c>
      <c r="I4675" t="s">
        <v>1820</v>
      </c>
      <c r="J4675" t="s">
        <v>1826</v>
      </c>
      <c r="K4675" t="s">
        <v>1827</v>
      </c>
      <c r="L4675" t="s">
        <v>112</v>
      </c>
      <c r="M4675" t="str">
        <f>VLOOKUP(L4675,'A-Applications'!B:D,3,FALSE)</f>
        <v>FTP services</v>
      </c>
      <c r="N4675" t="s">
        <v>53</v>
      </c>
      <c r="O4675" s="42" t="s">
        <v>54</v>
      </c>
      <c r="P4675" t="s">
        <v>79</v>
      </c>
      <c r="Q4675" t="str">
        <f>VLOOKUP(KamstrupData[[#This Row],[IdLevel123]],'B-Business Capability'!B:L,10,FALSE)</f>
        <v>Customer Service and Support</v>
      </c>
      <c r="R4675">
        <f>VLOOKUP(KamstrupData[[#This Row],[IdLevel123]],'B-Business Capability'!B:L,11,FALSE)</f>
        <v>0</v>
      </c>
      <c r="U4675" t="str">
        <f>_xlfn.CONCAT(KamstrupData[[#This Row],[CountryCode]],"_",KamstrupData[[#This Row],[Business Area]],"_",KamstrupData[[#This Row],[DepartmentTeam]])</f>
        <v>NL10_NL_Sales &amp; Marketing_Customer Service/Project Management</v>
      </c>
      <c r="V4675" t="str">
        <f>VLOOKUP(KamstrupData[[#This Row],[ORG_Concat]],'O-Organization'!F:H,3,FALSE)</f>
        <v>11015_NL10_Sales &amp; Marketing_NL_Sales &amp; Marketing_Customer Service/Project Management</v>
      </c>
    </row>
    <row r="4676" spans="4:22">
      <c r="D4676" s="28" t="s">
        <v>88</v>
      </c>
      <c r="E4676" t="str">
        <f>VLOOKUP(D4676,'B-Business Capability'!B:H,5,FALSE)</f>
        <v>Customer Service</v>
      </c>
      <c r="F4676" t="str">
        <f>VLOOKUP(D4676,'B-Business Capability'!B:H,6,FALSE)</f>
        <v>Customer Project Management</v>
      </c>
      <c r="G4676" t="str">
        <f>VLOOKUP(D4676,'B-Business Capability'!B:H,7,FALSE)</f>
        <v>Project Management</v>
      </c>
      <c r="I4676" t="s">
        <v>1820</v>
      </c>
      <c r="J4676" t="s">
        <v>1826</v>
      </c>
      <c r="K4676" t="s">
        <v>1827</v>
      </c>
      <c r="L4676" t="s">
        <v>112</v>
      </c>
      <c r="M4676" t="str">
        <f>VLOOKUP(L4676,'A-Applications'!B:D,3,FALSE)</f>
        <v>FTP services</v>
      </c>
      <c r="N4676" t="s">
        <v>53</v>
      </c>
      <c r="O4676" s="42" t="s">
        <v>54</v>
      </c>
      <c r="P4676" t="s">
        <v>75</v>
      </c>
      <c r="Q4676" t="str">
        <f>VLOOKUP(KamstrupData[[#This Row],[IdLevel123]],'B-Business Capability'!B:L,10,FALSE)</f>
        <v>Order-to-Cash (O2C)</v>
      </c>
      <c r="R4676">
        <f>VLOOKUP(KamstrupData[[#This Row],[IdLevel123]],'B-Business Capability'!B:L,11,FALSE)</f>
        <v>0</v>
      </c>
      <c r="U4676" t="str">
        <f>_xlfn.CONCAT(KamstrupData[[#This Row],[CountryCode]],"_",KamstrupData[[#This Row],[Business Area]],"_",KamstrupData[[#This Row],[DepartmentTeam]])</f>
        <v>NL10_NL_Sales &amp; Marketing_Customer Service/Project Management</v>
      </c>
      <c r="V4676" t="str">
        <f>VLOOKUP(KamstrupData[[#This Row],[ORG_Concat]],'O-Organization'!F:H,3,FALSE)</f>
        <v>11015_NL10_Sales &amp; Marketing_NL_Sales &amp; Marketing_Customer Service/Project Management</v>
      </c>
    </row>
    <row r="4677" spans="4:22">
      <c r="D4677" s="28" t="s">
        <v>63</v>
      </c>
      <c r="E4677" t="str">
        <f>VLOOKUP(D4677,'B-Business Capability'!B:H,5,FALSE)</f>
        <v>Finance</v>
      </c>
      <c r="F4677" t="str">
        <f>VLOOKUP(D4677,'B-Business Capability'!B:H,6,FALSE)</f>
        <v>Financial Planning &amp; Analysis</v>
      </c>
      <c r="G4677" t="str">
        <f>VLOOKUP(D4677,'B-Business Capability'!B:H,7,FALSE)</f>
        <v>Cost Accounting_Plan</v>
      </c>
      <c r="I4677" t="s">
        <v>1820</v>
      </c>
      <c r="J4677" t="s">
        <v>1826</v>
      </c>
      <c r="K4677" t="s">
        <v>1827</v>
      </c>
      <c r="L4677" t="s">
        <v>117</v>
      </c>
      <c r="M4677" t="str">
        <f>VLOOKUP(L4677,'A-Applications'!B:D,3,FALSE)</f>
        <v>PowerBI</v>
      </c>
      <c r="N4677" t="s">
        <v>147</v>
      </c>
      <c r="O4677" s="42" t="s">
        <v>62</v>
      </c>
      <c r="P4677" t="s">
        <v>67</v>
      </c>
      <c r="Q4677" t="str">
        <f>VLOOKUP(KamstrupData[[#This Row],[IdLevel123]],'B-Business Capability'!B:L,10,FALSE)</f>
        <v>N/A</v>
      </c>
      <c r="R4677">
        <f>VLOOKUP(KamstrupData[[#This Row],[IdLevel123]],'B-Business Capability'!B:L,11,FALSE)</f>
        <v>0</v>
      </c>
      <c r="U4677" t="str">
        <f>_xlfn.CONCAT(KamstrupData[[#This Row],[CountryCode]],"_",KamstrupData[[#This Row],[Business Area]],"_",KamstrupData[[#This Row],[DepartmentTeam]])</f>
        <v>NL10_NL_Sales &amp; Marketing_Customer Service/Project Management</v>
      </c>
      <c r="V4677" t="str">
        <f>VLOOKUP(KamstrupData[[#This Row],[ORG_Concat]],'O-Organization'!F:H,3,FALSE)</f>
        <v>11015_NL10_Sales &amp; Marketing_NL_Sales &amp; Marketing_Customer Service/Project Management</v>
      </c>
    </row>
    <row r="4678" spans="4:22">
      <c r="D4678" s="28" t="s">
        <v>63</v>
      </c>
      <c r="E4678" t="str">
        <f>VLOOKUP(D4678,'B-Business Capability'!B:H,5,FALSE)</f>
        <v>Finance</v>
      </c>
      <c r="F4678" t="str">
        <f>VLOOKUP(D4678,'B-Business Capability'!B:H,6,FALSE)</f>
        <v>Financial Planning &amp; Analysis</v>
      </c>
      <c r="G4678" t="str">
        <f>VLOOKUP(D4678,'B-Business Capability'!B:H,7,FALSE)</f>
        <v>Cost Accounting_Plan</v>
      </c>
      <c r="I4678" t="s">
        <v>1820</v>
      </c>
      <c r="J4678" t="s">
        <v>1826</v>
      </c>
      <c r="K4678" t="s">
        <v>1827</v>
      </c>
      <c r="L4678" t="s">
        <v>117</v>
      </c>
      <c r="M4678" t="str">
        <f>VLOOKUP(L4678,'A-Applications'!B:D,3,FALSE)</f>
        <v>PowerBI</v>
      </c>
      <c r="N4678" t="s">
        <v>147</v>
      </c>
      <c r="O4678" s="42" t="s">
        <v>62</v>
      </c>
      <c r="P4678" t="s">
        <v>67</v>
      </c>
      <c r="Q4678" t="str">
        <f>VLOOKUP(KamstrupData[[#This Row],[IdLevel123]],'B-Business Capability'!B:L,10,FALSE)</f>
        <v>N/A</v>
      </c>
      <c r="R4678">
        <f>VLOOKUP(KamstrupData[[#This Row],[IdLevel123]],'B-Business Capability'!B:L,11,FALSE)</f>
        <v>0</v>
      </c>
      <c r="U4678" t="str">
        <f>_xlfn.CONCAT(KamstrupData[[#This Row],[CountryCode]],"_",KamstrupData[[#This Row],[Business Area]],"_",KamstrupData[[#This Row],[DepartmentTeam]])</f>
        <v>NL10_NL_Sales &amp; Marketing_Customer Service/Project Management</v>
      </c>
      <c r="V4678" t="str">
        <f>VLOOKUP(KamstrupData[[#This Row],[ORG_Concat]],'O-Organization'!F:H,3,FALSE)</f>
        <v>11015_NL10_Sales &amp; Marketing_NL_Sales &amp; Marketing_Customer Service/Project Management</v>
      </c>
    </row>
    <row r="4679" spans="4:22">
      <c r="D4679" s="28" t="s">
        <v>63</v>
      </c>
      <c r="E4679" t="str">
        <f>VLOOKUP(D4679,'B-Business Capability'!B:H,5,FALSE)</f>
        <v>Finance</v>
      </c>
      <c r="F4679" t="str">
        <f>VLOOKUP(D4679,'B-Business Capability'!B:H,6,FALSE)</f>
        <v>Financial Planning &amp; Analysis</v>
      </c>
      <c r="G4679" t="str">
        <f>VLOOKUP(D4679,'B-Business Capability'!B:H,7,FALSE)</f>
        <v>Cost Accounting_Plan</v>
      </c>
      <c r="I4679" t="s">
        <v>1820</v>
      </c>
      <c r="J4679" t="s">
        <v>1826</v>
      </c>
      <c r="K4679" t="s">
        <v>1275</v>
      </c>
      <c r="L4679" t="s">
        <v>117</v>
      </c>
      <c r="M4679" t="str">
        <f>VLOOKUP(L4679,'A-Applications'!B:D,3,FALSE)</f>
        <v>PowerBI</v>
      </c>
      <c r="N4679" t="s">
        <v>53</v>
      </c>
      <c r="O4679" s="42" t="s">
        <v>62</v>
      </c>
      <c r="P4679" t="s">
        <v>67</v>
      </c>
      <c r="Q4679" t="str">
        <f>VLOOKUP(KamstrupData[[#This Row],[IdLevel123]],'B-Business Capability'!B:L,10,FALSE)</f>
        <v>N/A</v>
      </c>
      <c r="R4679">
        <f>VLOOKUP(KamstrupData[[#This Row],[IdLevel123]],'B-Business Capability'!B:L,11,FALSE)</f>
        <v>0</v>
      </c>
      <c r="U4679" t="str">
        <f>_xlfn.CONCAT(KamstrupData[[#This Row],[CountryCode]],"_",KamstrupData[[#This Row],[Business Area]],"_",KamstrupData[[#This Row],[DepartmentTeam]])</f>
        <v>NL10_NL_Sales &amp; Marketing_Sales</v>
      </c>
      <c r="V4679" t="str">
        <f>VLOOKUP(KamstrupData[[#This Row],[ORG_Concat]],'O-Organization'!F:H,3,FALSE)</f>
        <v>11014_NL10_Sales &amp; Marketing_NL_Sales &amp; Marketing_Sales</v>
      </c>
    </row>
    <row r="4680" spans="4:22">
      <c r="D4680" s="28" t="s">
        <v>74</v>
      </c>
      <c r="E4680" t="str">
        <f>VLOOKUP(D4680,'B-Business Capability'!B:H,5,FALSE)</f>
        <v>Strategic Management</v>
      </c>
      <c r="F4680" t="str">
        <f>VLOOKUP(D4680,'B-Business Capability'!B:H,6,FALSE)</f>
        <v>Manage Core Business</v>
      </c>
      <c r="G4680" t="str">
        <f>VLOOKUP(D4680,'B-Business Capability'!B:H,7,FALSE)</f>
        <v>Manage Projects</v>
      </c>
      <c r="I4680" t="s">
        <v>1820</v>
      </c>
      <c r="J4680" t="s">
        <v>1826</v>
      </c>
      <c r="K4680" t="s">
        <v>1827</v>
      </c>
      <c r="L4680" t="s">
        <v>117</v>
      </c>
      <c r="M4680" t="str">
        <f>VLOOKUP(L4680,'A-Applications'!B:D,3,FALSE)</f>
        <v>PowerBI</v>
      </c>
      <c r="N4680" t="s">
        <v>147</v>
      </c>
      <c r="O4680" s="42" t="s">
        <v>62</v>
      </c>
      <c r="P4680" t="s">
        <v>75</v>
      </c>
      <c r="Q4680" t="str">
        <f>VLOOKUP(KamstrupData[[#This Row],[IdLevel123]],'B-Business Capability'!B:L,10,FALSE)</f>
        <v>N/A</v>
      </c>
      <c r="R4680">
        <f>VLOOKUP(KamstrupData[[#This Row],[IdLevel123]],'B-Business Capability'!B:L,11,FALSE)</f>
        <v>0</v>
      </c>
      <c r="U4680" t="str">
        <f>_xlfn.CONCAT(KamstrupData[[#This Row],[CountryCode]],"_",KamstrupData[[#This Row],[Business Area]],"_",KamstrupData[[#This Row],[DepartmentTeam]])</f>
        <v>NL10_NL_Sales &amp; Marketing_Customer Service/Project Management</v>
      </c>
      <c r="V4680" t="str">
        <f>VLOOKUP(KamstrupData[[#This Row],[ORG_Concat]],'O-Organization'!F:H,3,FALSE)</f>
        <v>11015_NL10_Sales &amp; Marketing_NL_Sales &amp; Marketing_Customer Service/Project Management</v>
      </c>
    </row>
    <row r="4681" spans="4:22">
      <c r="D4681" s="28" t="s">
        <v>74</v>
      </c>
      <c r="E4681" t="str">
        <f>VLOOKUP(D4681,'B-Business Capability'!B:H,5,FALSE)</f>
        <v>Strategic Management</v>
      </c>
      <c r="F4681" t="str">
        <f>VLOOKUP(D4681,'B-Business Capability'!B:H,6,FALSE)</f>
        <v>Manage Core Business</v>
      </c>
      <c r="G4681" t="str">
        <f>VLOOKUP(D4681,'B-Business Capability'!B:H,7,FALSE)</f>
        <v>Manage Projects</v>
      </c>
      <c r="I4681" t="s">
        <v>1820</v>
      </c>
      <c r="J4681" t="s">
        <v>1826</v>
      </c>
      <c r="K4681" t="s">
        <v>1827</v>
      </c>
      <c r="L4681" t="s">
        <v>117</v>
      </c>
      <c r="M4681" t="str">
        <f>VLOOKUP(L4681,'A-Applications'!B:D,3,FALSE)</f>
        <v>PowerBI</v>
      </c>
      <c r="N4681" t="s">
        <v>147</v>
      </c>
      <c r="O4681" s="42" t="s">
        <v>62</v>
      </c>
      <c r="P4681" t="s">
        <v>75</v>
      </c>
      <c r="Q4681" t="str">
        <f>VLOOKUP(KamstrupData[[#This Row],[IdLevel123]],'B-Business Capability'!B:L,10,FALSE)</f>
        <v>N/A</v>
      </c>
      <c r="R4681">
        <f>VLOOKUP(KamstrupData[[#This Row],[IdLevel123]],'B-Business Capability'!B:L,11,FALSE)</f>
        <v>0</v>
      </c>
      <c r="U4681" t="str">
        <f>_xlfn.CONCAT(KamstrupData[[#This Row],[CountryCode]],"_",KamstrupData[[#This Row],[Business Area]],"_",KamstrupData[[#This Row],[DepartmentTeam]])</f>
        <v>NL10_NL_Sales &amp; Marketing_Customer Service/Project Management</v>
      </c>
      <c r="V4681" t="str">
        <f>VLOOKUP(KamstrupData[[#This Row],[ORG_Concat]],'O-Organization'!F:H,3,FALSE)</f>
        <v>11015_NL10_Sales &amp; Marketing_NL_Sales &amp; Marketing_Customer Service/Project Management</v>
      </c>
    </row>
    <row r="4682" spans="4:22">
      <c r="D4682" s="28" t="s">
        <v>118</v>
      </c>
      <c r="E4682" t="str">
        <f>VLOOKUP(D4682,'B-Business Capability'!B:H,5,FALSE)</f>
        <v>Customer Service</v>
      </c>
      <c r="F4682" t="str">
        <f>VLOOKUP(D4682,'B-Business Capability'!B:H,6,FALSE)</f>
        <v>Customer Service Strategy and Planning</v>
      </c>
      <c r="G4682" t="str">
        <f>VLOOKUP(D4682,'B-Business Capability'!B:H,7,FALSE)</f>
        <v>Customer Service Analytics</v>
      </c>
      <c r="I4682" t="s">
        <v>1820</v>
      </c>
      <c r="J4682" t="s">
        <v>1826</v>
      </c>
      <c r="K4682" t="s">
        <v>1827</v>
      </c>
      <c r="L4682" t="s">
        <v>117</v>
      </c>
      <c r="M4682" t="str">
        <f>VLOOKUP(L4682,'A-Applications'!B:D,3,FALSE)</f>
        <v>PowerBI</v>
      </c>
      <c r="N4682" t="s">
        <v>147</v>
      </c>
      <c r="O4682" s="42" t="s">
        <v>62</v>
      </c>
      <c r="P4682" t="s">
        <v>79</v>
      </c>
      <c r="Q4682" t="str">
        <f>VLOOKUP(KamstrupData[[#This Row],[IdLevel123]],'B-Business Capability'!B:L,10,FALSE)</f>
        <v>Customer Service and Support</v>
      </c>
      <c r="R4682">
        <f>VLOOKUP(KamstrupData[[#This Row],[IdLevel123]],'B-Business Capability'!B:L,11,FALSE)</f>
        <v>0</v>
      </c>
      <c r="U4682" t="str">
        <f>_xlfn.CONCAT(KamstrupData[[#This Row],[CountryCode]],"_",KamstrupData[[#This Row],[Business Area]],"_",KamstrupData[[#This Row],[DepartmentTeam]])</f>
        <v>NL10_NL_Sales &amp; Marketing_Customer Service/Project Management</v>
      </c>
      <c r="V4682" t="str">
        <f>VLOOKUP(KamstrupData[[#This Row],[ORG_Concat]],'O-Organization'!F:H,3,FALSE)</f>
        <v>11015_NL10_Sales &amp; Marketing_NL_Sales &amp; Marketing_Customer Service/Project Management</v>
      </c>
    </row>
    <row r="4683" spans="4:22">
      <c r="D4683" s="28" t="s">
        <v>118</v>
      </c>
      <c r="E4683" t="str">
        <f>VLOOKUP(D4683,'B-Business Capability'!B:H,5,FALSE)</f>
        <v>Customer Service</v>
      </c>
      <c r="F4683" t="str">
        <f>VLOOKUP(D4683,'B-Business Capability'!B:H,6,FALSE)</f>
        <v>Customer Service Strategy and Planning</v>
      </c>
      <c r="G4683" t="str">
        <f>VLOOKUP(D4683,'B-Business Capability'!B:H,7,FALSE)</f>
        <v>Customer Service Analytics</v>
      </c>
      <c r="I4683" t="s">
        <v>1820</v>
      </c>
      <c r="J4683" t="s">
        <v>1826</v>
      </c>
      <c r="K4683" t="s">
        <v>1827</v>
      </c>
      <c r="L4683" t="s">
        <v>117</v>
      </c>
      <c r="M4683" t="str">
        <f>VLOOKUP(L4683,'A-Applications'!B:D,3,FALSE)</f>
        <v>PowerBI</v>
      </c>
      <c r="N4683" t="s">
        <v>147</v>
      </c>
      <c r="O4683" s="42" t="s">
        <v>62</v>
      </c>
      <c r="P4683" t="s">
        <v>79</v>
      </c>
      <c r="Q4683" t="str">
        <f>VLOOKUP(KamstrupData[[#This Row],[IdLevel123]],'B-Business Capability'!B:L,10,FALSE)</f>
        <v>Customer Service and Support</v>
      </c>
      <c r="R4683">
        <f>VLOOKUP(KamstrupData[[#This Row],[IdLevel123]],'B-Business Capability'!B:L,11,FALSE)</f>
        <v>0</v>
      </c>
      <c r="U4683" t="str">
        <f>_xlfn.CONCAT(KamstrupData[[#This Row],[CountryCode]],"_",KamstrupData[[#This Row],[Business Area]],"_",KamstrupData[[#This Row],[DepartmentTeam]])</f>
        <v>NL10_NL_Sales &amp; Marketing_Customer Service/Project Management</v>
      </c>
      <c r="V4683" t="str">
        <f>VLOOKUP(KamstrupData[[#This Row],[ORG_Concat]],'O-Organization'!F:H,3,FALSE)</f>
        <v>11015_NL10_Sales &amp; Marketing_NL_Sales &amp; Marketing_Customer Service/Project Management</v>
      </c>
    </row>
    <row r="4684" spans="4:22">
      <c r="D4684" s="28" t="s">
        <v>82</v>
      </c>
      <c r="E4684" t="str">
        <f>VLOOKUP(D4684,'B-Business Capability'!B:H,5,FALSE)</f>
        <v>Customer Service</v>
      </c>
      <c r="F4684" t="str">
        <f>VLOOKUP(D4684,'B-Business Capability'!B:H,6,FALSE)</f>
        <v>Customer Project Management</v>
      </c>
      <c r="G4684" t="str">
        <f>VLOOKUP(D4684,'B-Business Capability'!B:H,7,FALSE)</f>
        <v>Financial Analytics and Management</v>
      </c>
      <c r="I4684" t="s">
        <v>1820</v>
      </c>
      <c r="J4684" t="s">
        <v>1826</v>
      </c>
      <c r="K4684" t="s">
        <v>1827</v>
      </c>
      <c r="L4684" t="s">
        <v>117</v>
      </c>
      <c r="M4684" t="str">
        <f>VLOOKUP(L4684,'A-Applications'!B:D,3,FALSE)</f>
        <v>PowerBI</v>
      </c>
      <c r="N4684" t="s">
        <v>147</v>
      </c>
      <c r="O4684" s="42" t="s">
        <v>62</v>
      </c>
      <c r="P4684" t="s">
        <v>75</v>
      </c>
      <c r="Q4684" t="str">
        <f>VLOOKUP(KamstrupData[[#This Row],[IdLevel123]],'B-Business Capability'!B:L,10,FALSE)</f>
        <v>Order-to-Cash (O2C)</v>
      </c>
      <c r="R4684">
        <f>VLOOKUP(KamstrupData[[#This Row],[IdLevel123]],'B-Business Capability'!B:L,11,FALSE)</f>
        <v>0</v>
      </c>
      <c r="U4684" t="str">
        <f>_xlfn.CONCAT(KamstrupData[[#This Row],[CountryCode]],"_",KamstrupData[[#This Row],[Business Area]],"_",KamstrupData[[#This Row],[DepartmentTeam]])</f>
        <v>NL10_NL_Sales &amp; Marketing_Customer Service/Project Management</v>
      </c>
      <c r="V4684" t="str">
        <f>VLOOKUP(KamstrupData[[#This Row],[ORG_Concat]],'O-Organization'!F:H,3,FALSE)</f>
        <v>11015_NL10_Sales &amp; Marketing_NL_Sales &amp; Marketing_Customer Service/Project Management</v>
      </c>
    </row>
    <row r="4685" spans="4:22">
      <c r="D4685" s="28" t="s">
        <v>82</v>
      </c>
      <c r="E4685" t="str">
        <f>VLOOKUP(D4685,'B-Business Capability'!B:H,5,FALSE)</f>
        <v>Customer Service</v>
      </c>
      <c r="F4685" t="str">
        <f>VLOOKUP(D4685,'B-Business Capability'!B:H,6,FALSE)</f>
        <v>Customer Project Management</v>
      </c>
      <c r="G4685" t="str">
        <f>VLOOKUP(D4685,'B-Business Capability'!B:H,7,FALSE)</f>
        <v>Financial Analytics and Management</v>
      </c>
      <c r="I4685" t="s">
        <v>1820</v>
      </c>
      <c r="J4685" t="s">
        <v>1826</v>
      </c>
      <c r="K4685" t="s">
        <v>1827</v>
      </c>
      <c r="L4685" t="s">
        <v>117</v>
      </c>
      <c r="M4685" t="str">
        <f>VLOOKUP(L4685,'A-Applications'!B:D,3,FALSE)</f>
        <v>PowerBI</v>
      </c>
      <c r="N4685" t="s">
        <v>147</v>
      </c>
      <c r="O4685" s="42" t="s">
        <v>62</v>
      </c>
      <c r="P4685" t="s">
        <v>75</v>
      </c>
      <c r="Q4685" t="str">
        <f>VLOOKUP(KamstrupData[[#This Row],[IdLevel123]],'B-Business Capability'!B:L,10,FALSE)</f>
        <v>Order-to-Cash (O2C)</v>
      </c>
      <c r="R4685">
        <f>VLOOKUP(KamstrupData[[#This Row],[IdLevel123]],'B-Business Capability'!B:L,11,FALSE)</f>
        <v>0</v>
      </c>
      <c r="U4685" t="str">
        <f>_xlfn.CONCAT(KamstrupData[[#This Row],[CountryCode]],"_",KamstrupData[[#This Row],[Business Area]],"_",KamstrupData[[#This Row],[DepartmentTeam]])</f>
        <v>NL10_NL_Sales &amp; Marketing_Customer Service/Project Management</v>
      </c>
      <c r="V4685" t="str">
        <f>VLOOKUP(KamstrupData[[#This Row],[ORG_Concat]],'O-Organization'!F:H,3,FALSE)</f>
        <v>11015_NL10_Sales &amp; Marketing_NL_Sales &amp; Marketing_Customer Service/Project Management</v>
      </c>
    </row>
    <row r="4686" spans="4:22">
      <c r="D4686" s="28" t="s">
        <v>82</v>
      </c>
      <c r="E4686" t="str">
        <f>VLOOKUP(D4686,'B-Business Capability'!B:H,5,FALSE)</f>
        <v>Customer Service</v>
      </c>
      <c r="F4686" t="str">
        <f>VLOOKUP(D4686,'B-Business Capability'!B:H,6,FALSE)</f>
        <v>Customer Project Management</v>
      </c>
      <c r="G4686" t="str">
        <f>VLOOKUP(D4686,'B-Business Capability'!B:H,7,FALSE)</f>
        <v>Financial Analytics and Management</v>
      </c>
      <c r="I4686" t="s">
        <v>1820</v>
      </c>
      <c r="J4686" t="s">
        <v>1826</v>
      </c>
      <c r="K4686" t="s">
        <v>1275</v>
      </c>
      <c r="L4686" t="s">
        <v>117</v>
      </c>
      <c r="M4686" t="str">
        <f>VLOOKUP(L4686,'A-Applications'!B:D,3,FALSE)</f>
        <v>PowerBI</v>
      </c>
      <c r="N4686" t="s">
        <v>53</v>
      </c>
      <c r="O4686" s="42" t="s">
        <v>62</v>
      </c>
      <c r="P4686" t="s">
        <v>75</v>
      </c>
      <c r="Q4686" t="str">
        <f>VLOOKUP(KamstrupData[[#This Row],[IdLevel123]],'B-Business Capability'!B:L,10,FALSE)</f>
        <v>Order-to-Cash (O2C)</v>
      </c>
      <c r="R4686">
        <f>VLOOKUP(KamstrupData[[#This Row],[IdLevel123]],'B-Business Capability'!B:L,11,FALSE)</f>
        <v>0</v>
      </c>
      <c r="U4686" t="str">
        <f>_xlfn.CONCAT(KamstrupData[[#This Row],[CountryCode]],"_",KamstrupData[[#This Row],[Business Area]],"_",KamstrupData[[#This Row],[DepartmentTeam]])</f>
        <v>NL10_NL_Sales &amp; Marketing_Sales</v>
      </c>
      <c r="V4686" t="str">
        <f>VLOOKUP(KamstrupData[[#This Row],[ORG_Concat]],'O-Organization'!F:H,3,FALSE)</f>
        <v>11014_NL10_Sales &amp; Marketing_NL_Sales &amp; Marketing_Sales</v>
      </c>
    </row>
    <row r="4687" spans="4:22">
      <c r="D4687" s="28" t="s">
        <v>88</v>
      </c>
      <c r="E4687" t="str">
        <f>VLOOKUP(D4687,'B-Business Capability'!B:H,5,FALSE)</f>
        <v>Customer Service</v>
      </c>
      <c r="F4687" t="str">
        <f>VLOOKUP(D4687,'B-Business Capability'!B:H,6,FALSE)</f>
        <v>Customer Project Management</v>
      </c>
      <c r="G4687" t="str">
        <f>VLOOKUP(D4687,'B-Business Capability'!B:H,7,FALSE)</f>
        <v>Project Management</v>
      </c>
      <c r="I4687" t="s">
        <v>1820</v>
      </c>
      <c r="J4687" t="s">
        <v>1826</v>
      </c>
      <c r="K4687" t="s">
        <v>1827</v>
      </c>
      <c r="L4687" t="s">
        <v>117</v>
      </c>
      <c r="M4687" t="str">
        <f>VLOOKUP(L4687,'A-Applications'!B:D,3,FALSE)</f>
        <v>PowerBI</v>
      </c>
      <c r="N4687" t="s">
        <v>147</v>
      </c>
      <c r="O4687" s="42" t="s">
        <v>62</v>
      </c>
      <c r="P4687" t="s">
        <v>75</v>
      </c>
      <c r="Q4687" t="str">
        <f>VLOOKUP(KamstrupData[[#This Row],[IdLevel123]],'B-Business Capability'!B:L,10,FALSE)</f>
        <v>Order-to-Cash (O2C)</v>
      </c>
      <c r="R4687">
        <f>VLOOKUP(KamstrupData[[#This Row],[IdLevel123]],'B-Business Capability'!B:L,11,FALSE)</f>
        <v>0</v>
      </c>
      <c r="U4687" t="str">
        <f>_xlfn.CONCAT(KamstrupData[[#This Row],[CountryCode]],"_",KamstrupData[[#This Row],[Business Area]],"_",KamstrupData[[#This Row],[DepartmentTeam]])</f>
        <v>NL10_NL_Sales &amp; Marketing_Customer Service/Project Management</v>
      </c>
      <c r="V4687" t="str">
        <f>VLOOKUP(KamstrupData[[#This Row],[ORG_Concat]],'O-Organization'!F:H,3,FALSE)</f>
        <v>11015_NL10_Sales &amp; Marketing_NL_Sales &amp; Marketing_Customer Service/Project Management</v>
      </c>
    </row>
    <row r="4688" spans="4:22">
      <c r="D4688" s="28" t="s">
        <v>88</v>
      </c>
      <c r="E4688" t="str">
        <f>VLOOKUP(D4688,'B-Business Capability'!B:H,5,FALSE)</f>
        <v>Customer Service</v>
      </c>
      <c r="F4688" t="str">
        <f>VLOOKUP(D4688,'B-Business Capability'!B:H,6,FALSE)</f>
        <v>Customer Project Management</v>
      </c>
      <c r="G4688" t="str">
        <f>VLOOKUP(D4688,'B-Business Capability'!B:H,7,FALSE)</f>
        <v>Project Management</v>
      </c>
      <c r="I4688" t="s">
        <v>1820</v>
      </c>
      <c r="J4688" t="s">
        <v>1826</v>
      </c>
      <c r="K4688" t="s">
        <v>1827</v>
      </c>
      <c r="L4688" t="s">
        <v>117</v>
      </c>
      <c r="M4688" t="str">
        <f>VLOOKUP(L4688,'A-Applications'!B:D,3,FALSE)</f>
        <v>PowerBI</v>
      </c>
      <c r="N4688" t="s">
        <v>147</v>
      </c>
      <c r="O4688" s="42" t="s">
        <v>62</v>
      </c>
      <c r="P4688" t="s">
        <v>75</v>
      </c>
      <c r="Q4688" t="str">
        <f>VLOOKUP(KamstrupData[[#This Row],[IdLevel123]],'B-Business Capability'!B:L,10,FALSE)</f>
        <v>Order-to-Cash (O2C)</v>
      </c>
      <c r="R4688">
        <f>VLOOKUP(KamstrupData[[#This Row],[IdLevel123]],'B-Business Capability'!B:L,11,FALSE)</f>
        <v>0</v>
      </c>
      <c r="U4688" t="str">
        <f>_xlfn.CONCAT(KamstrupData[[#This Row],[CountryCode]],"_",KamstrupData[[#This Row],[Business Area]],"_",KamstrupData[[#This Row],[DepartmentTeam]])</f>
        <v>NL10_NL_Sales &amp; Marketing_Customer Service/Project Management</v>
      </c>
      <c r="V4688" t="str">
        <f>VLOOKUP(KamstrupData[[#This Row],[ORG_Concat]],'O-Organization'!F:H,3,FALSE)</f>
        <v>11015_NL10_Sales &amp; Marketing_NL_Sales &amp; Marketing_Customer Service/Project Management</v>
      </c>
    </row>
    <row r="4689" spans="4:22">
      <c r="D4689" s="28" t="s">
        <v>122</v>
      </c>
      <c r="E4689" t="str">
        <f>VLOOKUP(D4689,'B-Business Capability'!B:H,5,FALSE)</f>
        <v>Legal</v>
      </c>
      <c r="F4689" t="str">
        <f>VLOOKUP(D4689,'B-Business Capability'!B:H,6,FALSE)</f>
        <v>Ensure Compliance</v>
      </c>
      <c r="G4689">
        <f>VLOOKUP(D4689,'B-Business Capability'!B:H,7,FALSE)</f>
        <v>0</v>
      </c>
      <c r="I4689" t="s">
        <v>1820</v>
      </c>
      <c r="J4689" t="s">
        <v>1826</v>
      </c>
      <c r="K4689" t="s">
        <v>1827</v>
      </c>
      <c r="L4689" t="s">
        <v>123</v>
      </c>
      <c r="M4689" t="str">
        <f>VLOOKUP(L4689,'A-Applications'!B:D,3,FALSE)</f>
        <v>DocuSign</v>
      </c>
      <c r="N4689" t="s">
        <v>53</v>
      </c>
      <c r="O4689" s="42" t="s">
        <v>54</v>
      </c>
      <c r="P4689" t="s">
        <v>124</v>
      </c>
      <c r="Q4689" t="str">
        <f>VLOOKUP(KamstrupData[[#This Row],[IdLevel123]],'B-Business Capability'!B:L,10,FALSE)</f>
        <v>N/A</v>
      </c>
      <c r="R4689">
        <f>VLOOKUP(KamstrupData[[#This Row],[IdLevel123]],'B-Business Capability'!B:L,11,FALSE)</f>
        <v>0</v>
      </c>
      <c r="U4689" t="str">
        <f>_xlfn.CONCAT(KamstrupData[[#This Row],[CountryCode]],"_",KamstrupData[[#This Row],[Business Area]],"_",KamstrupData[[#This Row],[DepartmentTeam]])</f>
        <v>NL10_NL_Sales &amp; Marketing_Customer Service/Project Management</v>
      </c>
      <c r="V4689" t="str">
        <f>VLOOKUP(KamstrupData[[#This Row],[ORG_Concat]],'O-Organization'!F:H,3,FALSE)</f>
        <v>11015_NL10_Sales &amp; Marketing_NL_Sales &amp; Marketing_Customer Service/Project Management</v>
      </c>
    </row>
    <row r="4690" spans="4:22">
      <c r="D4690" s="28" t="s">
        <v>74</v>
      </c>
      <c r="E4690" t="str">
        <f>VLOOKUP(D4690,'B-Business Capability'!B:H,5,FALSE)</f>
        <v>Strategic Management</v>
      </c>
      <c r="F4690" t="str">
        <f>VLOOKUP(D4690,'B-Business Capability'!B:H,6,FALSE)</f>
        <v>Manage Core Business</v>
      </c>
      <c r="G4690" t="str">
        <f>VLOOKUP(D4690,'B-Business Capability'!B:H,7,FALSE)</f>
        <v>Manage Projects</v>
      </c>
      <c r="I4690" t="s">
        <v>1820</v>
      </c>
      <c r="J4690" t="s">
        <v>1826</v>
      </c>
      <c r="K4690" t="s">
        <v>1827</v>
      </c>
      <c r="L4690" t="s">
        <v>123</v>
      </c>
      <c r="M4690" t="str">
        <f>VLOOKUP(L4690,'A-Applications'!B:D,3,FALSE)</f>
        <v>DocuSign</v>
      </c>
      <c r="N4690" t="s">
        <v>53</v>
      </c>
      <c r="O4690" s="42" t="s">
        <v>54</v>
      </c>
      <c r="P4690" t="s">
        <v>75</v>
      </c>
      <c r="Q4690" t="str">
        <f>VLOOKUP(KamstrupData[[#This Row],[IdLevel123]],'B-Business Capability'!B:L,10,FALSE)</f>
        <v>N/A</v>
      </c>
      <c r="R4690">
        <f>VLOOKUP(KamstrupData[[#This Row],[IdLevel123]],'B-Business Capability'!B:L,11,FALSE)</f>
        <v>0</v>
      </c>
      <c r="U4690" t="str">
        <f>_xlfn.CONCAT(KamstrupData[[#This Row],[CountryCode]],"_",KamstrupData[[#This Row],[Business Area]],"_",KamstrupData[[#This Row],[DepartmentTeam]])</f>
        <v>NL10_NL_Sales &amp; Marketing_Customer Service/Project Management</v>
      </c>
      <c r="V4690" t="str">
        <f>VLOOKUP(KamstrupData[[#This Row],[ORG_Concat]],'O-Organization'!F:H,3,FALSE)</f>
        <v>11015_NL10_Sales &amp; Marketing_NL_Sales &amp; Marketing_Customer Service/Project Management</v>
      </c>
    </row>
    <row r="4691" spans="4:22">
      <c r="D4691" s="28" t="s">
        <v>125</v>
      </c>
      <c r="E4691" t="str">
        <f>VLOOKUP(D4691,'B-Business Capability'!B:H,5,FALSE)</f>
        <v>Sales</v>
      </c>
      <c r="F4691" t="str">
        <f>VLOOKUP(D4691,'B-Business Capability'!B:H,6,FALSE)</f>
        <v>Quotation, Order, and Contract Management</v>
      </c>
      <c r="G4691" t="str">
        <f>VLOOKUP(D4691,'B-Business Capability'!B:H,7,FALSE)</f>
        <v>Contract and engagement setup</v>
      </c>
      <c r="I4691" t="s">
        <v>1820</v>
      </c>
      <c r="J4691" t="s">
        <v>1826</v>
      </c>
      <c r="L4691" t="s">
        <v>123</v>
      </c>
      <c r="M4691" t="str">
        <f>VLOOKUP(L4691,'A-Applications'!B:D,3,FALSE)</f>
        <v>DocuSign</v>
      </c>
      <c r="N4691" t="s">
        <v>53</v>
      </c>
      <c r="O4691" s="42" t="s">
        <v>66</v>
      </c>
      <c r="P4691" t="s">
        <v>124</v>
      </c>
      <c r="Q4691" t="str">
        <f>VLOOKUP(KamstrupData[[#This Row],[IdLevel123]],'B-Business Capability'!B:L,10,FALSE)</f>
        <v>Order-to-Cash (O2C)</v>
      </c>
      <c r="R4691">
        <f>VLOOKUP(KamstrupData[[#This Row],[IdLevel123]],'B-Business Capability'!B:L,11,FALSE)</f>
        <v>101</v>
      </c>
      <c r="U4691" t="str">
        <f>_xlfn.CONCAT(KamstrupData[[#This Row],[CountryCode]],"_",KamstrupData[[#This Row],[Business Area]],"_",KamstrupData[[#This Row],[DepartmentTeam]])</f>
        <v>NL10_NL_Sales &amp; Marketing_</v>
      </c>
      <c r="V4691" t="str">
        <f>VLOOKUP(KamstrupData[[#This Row],[ORG_Concat]],'O-Organization'!F:H,3,FALSE)</f>
        <v>11013_NL10_Sales &amp; Marketing_NL_Sales &amp; Marketing_</v>
      </c>
    </row>
    <row r="4692" spans="4:22">
      <c r="D4692" s="28" t="s">
        <v>125</v>
      </c>
      <c r="E4692" t="str">
        <f>VLOOKUP(D4692,'B-Business Capability'!B:H,5,FALSE)</f>
        <v>Sales</v>
      </c>
      <c r="F4692" t="str">
        <f>VLOOKUP(D4692,'B-Business Capability'!B:H,6,FALSE)</f>
        <v>Quotation, Order, and Contract Management</v>
      </c>
      <c r="G4692" t="str">
        <f>VLOOKUP(D4692,'B-Business Capability'!B:H,7,FALSE)</f>
        <v>Contract and engagement setup</v>
      </c>
      <c r="I4692" t="s">
        <v>1820</v>
      </c>
      <c r="J4692" t="s">
        <v>1826</v>
      </c>
      <c r="L4692" t="s">
        <v>123</v>
      </c>
      <c r="M4692" t="str">
        <f>VLOOKUP(L4692,'A-Applications'!B:D,3,FALSE)</f>
        <v>DocuSign</v>
      </c>
      <c r="N4692" t="s">
        <v>53</v>
      </c>
      <c r="O4692" s="42" t="s">
        <v>66</v>
      </c>
      <c r="P4692" t="s">
        <v>124</v>
      </c>
      <c r="Q4692" t="str">
        <f>VLOOKUP(KamstrupData[[#This Row],[IdLevel123]],'B-Business Capability'!B:L,10,FALSE)</f>
        <v>Order-to-Cash (O2C)</v>
      </c>
      <c r="R4692">
        <f>VLOOKUP(KamstrupData[[#This Row],[IdLevel123]],'B-Business Capability'!B:L,11,FALSE)</f>
        <v>101</v>
      </c>
      <c r="U4692" t="str">
        <f>_xlfn.CONCAT(KamstrupData[[#This Row],[CountryCode]],"_",KamstrupData[[#This Row],[Business Area]],"_",KamstrupData[[#This Row],[DepartmentTeam]])</f>
        <v>NL10_NL_Sales &amp; Marketing_</v>
      </c>
      <c r="V4692" t="str">
        <f>VLOOKUP(KamstrupData[[#This Row],[ORG_Concat]],'O-Organization'!F:H,3,FALSE)</f>
        <v>11013_NL10_Sales &amp; Marketing_NL_Sales &amp; Marketing_</v>
      </c>
    </row>
    <row r="4693" spans="4:22">
      <c r="D4693" s="28" t="s">
        <v>125</v>
      </c>
      <c r="E4693" t="str">
        <f>VLOOKUP(D4693,'B-Business Capability'!B:H,5,FALSE)</f>
        <v>Sales</v>
      </c>
      <c r="F4693" t="str">
        <f>VLOOKUP(D4693,'B-Business Capability'!B:H,6,FALSE)</f>
        <v>Quotation, Order, and Contract Management</v>
      </c>
      <c r="G4693" t="str">
        <f>VLOOKUP(D4693,'B-Business Capability'!B:H,7,FALSE)</f>
        <v>Contract and engagement setup</v>
      </c>
      <c r="I4693" t="s">
        <v>1820</v>
      </c>
      <c r="J4693" t="s">
        <v>1826</v>
      </c>
      <c r="K4693" t="s">
        <v>1827</v>
      </c>
      <c r="L4693" t="s">
        <v>123</v>
      </c>
      <c r="M4693" t="str">
        <f>VLOOKUP(L4693,'A-Applications'!B:D,3,FALSE)</f>
        <v>DocuSign</v>
      </c>
      <c r="N4693" t="s">
        <v>53</v>
      </c>
      <c r="O4693" s="42" t="s">
        <v>54</v>
      </c>
      <c r="P4693" t="s">
        <v>124</v>
      </c>
      <c r="Q4693" t="str">
        <f>VLOOKUP(KamstrupData[[#This Row],[IdLevel123]],'B-Business Capability'!B:L,10,FALSE)</f>
        <v>Order-to-Cash (O2C)</v>
      </c>
      <c r="R4693">
        <f>VLOOKUP(KamstrupData[[#This Row],[IdLevel123]],'B-Business Capability'!B:L,11,FALSE)</f>
        <v>101</v>
      </c>
      <c r="U4693" t="str">
        <f>_xlfn.CONCAT(KamstrupData[[#This Row],[CountryCode]],"_",KamstrupData[[#This Row],[Business Area]],"_",KamstrupData[[#This Row],[DepartmentTeam]])</f>
        <v>NL10_NL_Sales &amp; Marketing_Customer Service/Project Management</v>
      </c>
      <c r="V4693" t="str">
        <f>VLOOKUP(KamstrupData[[#This Row],[ORG_Concat]],'O-Organization'!F:H,3,FALSE)</f>
        <v>11015_NL10_Sales &amp; Marketing_NL_Sales &amp; Marketing_Customer Service/Project Management</v>
      </c>
    </row>
    <row r="4694" spans="4:22">
      <c r="D4694" s="28" t="s">
        <v>125</v>
      </c>
      <c r="E4694" t="str">
        <f>VLOOKUP(D4694,'B-Business Capability'!B:H,5,FALSE)</f>
        <v>Sales</v>
      </c>
      <c r="F4694" t="str">
        <f>VLOOKUP(D4694,'B-Business Capability'!B:H,6,FALSE)</f>
        <v>Quotation, Order, and Contract Management</v>
      </c>
      <c r="G4694" t="str">
        <f>VLOOKUP(D4694,'B-Business Capability'!B:H,7,FALSE)</f>
        <v>Contract and engagement setup</v>
      </c>
      <c r="I4694" t="s">
        <v>1820</v>
      </c>
      <c r="J4694" t="s">
        <v>1826</v>
      </c>
      <c r="K4694" t="s">
        <v>1275</v>
      </c>
      <c r="L4694" t="s">
        <v>123</v>
      </c>
      <c r="M4694" t="str">
        <f>VLOOKUP(L4694,'A-Applications'!B:D,3,FALSE)</f>
        <v>DocuSign</v>
      </c>
      <c r="N4694" t="s">
        <v>53</v>
      </c>
      <c r="O4694" s="42" t="s">
        <v>54</v>
      </c>
      <c r="P4694" t="s">
        <v>124</v>
      </c>
      <c r="Q4694" t="str">
        <f>VLOOKUP(KamstrupData[[#This Row],[IdLevel123]],'B-Business Capability'!B:L,10,FALSE)</f>
        <v>Order-to-Cash (O2C)</v>
      </c>
      <c r="R4694">
        <f>VLOOKUP(KamstrupData[[#This Row],[IdLevel123]],'B-Business Capability'!B:L,11,FALSE)</f>
        <v>101</v>
      </c>
      <c r="U4694" t="str">
        <f>_xlfn.CONCAT(KamstrupData[[#This Row],[CountryCode]],"_",KamstrupData[[#This Row],[Business Area]],"_",KamstrupData[[#This Row],[DepartmentTeam]])</f>
        <v>NL10_NL_Sales &amp; Marketing_Sales</v>
      </c>
      <c r="V4694" t="str">
        <f>VLOOKUP(KamstrupData[[#This Row],[ORG_Concat]],'O-Organization'!F:H,3,FALSE)</f>
        <v>11014_NL10_Sales &amp; Marketing_NL_Sales &amp; Marketing_Sales</v>
      </c>
    </row>
    <row r="4695" spans="4:22">
      <c r="D4695" s="28" t="s">
        <v>158</v>
      </c>
      <c r="E4695" t="str">
        <f>VLOOKUP(D4695,'B-Business Capability'!B:H,5,FALSE)</f>
        <v>Sales</v>
      </c>
      <c r="F4695" t="str">
        <f>VLOOKUP(D4695,'B-Business Capability'!B:H,6,FALSE)</f>
        <v>Quotation, Order, and Contract Management</v>
      </c>
      <c r="G4695" t="str">
        <f>VLOOKUP(D4695,'B-Business Capability'!B:H,7,FALSE)</f>
        <v>Sales order management and processing</v>
      </c>
      <c r="I4695" t="s">
        <v>1820</v>
      </c>
      <c r="J4695" t="s">
        <v>1826</v>
      </c>
      <c r="L4695" t="s">
        <v>123</v>
      </c>
      <c r="M4695" t="str">
        <f>VLOOKUP(L4695,'A-Applications'!B:D,3,FALSE)</f>
        <v>DocuSign</v>
      </c>
      <c r="N4695" t="s">
        <v>53</v>
      </c>
      <c r="O4695" s="42" t="s">
        <v>66</v>
      </c>
      <c r="P4695" t="s">
        <v>198</v>
      </c>
      <c r="Q4695" t="str">
        <f>VLOOKUP(KamstrupData[[#This Row],[IdLevel123]],'B-Business Capability'!B:L,10,FALSE)</f>
        <v>Order-to-Cash (O2C)</v>
      </c>
      <c r="R4695">
        <f>VLOOKUP(KamstrupData[[#This Row],[IdLevel123]],'B-Business Capability'!B:L,11,FALSE)</f>
        <v>107</v>
      </c>
      <c r="U4695" t="str">
        <f>_xlfn.CONCAT(KamstrupData[[#This Row],[CountryCode]],"_",KamstrupData[[#This Row],[Business Area]],"_",KamstrupData[[#This Row],[DepartmentTeam]])</f>
        <v>NL10_NL_Sales &amp; Marketing_</v>
      </c>
      <c r="V4695" t="str">
        <f>VLOOKUP(KamstrupData[[#This Row],[ORG_Concat]],'O-Organization'!F:H,3,FALSE)</f>
        <v>11013_NL10_Sales &amp; Marketing_NL_Sales &amp; Marketing_</v>
      </c>
    </row>
    <row r="4696" spans="4:22">
      <c r="D4696" s="28" t="s">
        <v>158</v>
      </c>
      <c r="E4696" t="str">
        <f>VLOOKUP(D4696,'B-Business Capability'!B:H,5,FALSE)</f>
        <v>Sales</v>
      </c>
      <c r="F4696" t="str">
        <f>VLOOKUP(D4696,'B-Business Capability'!B:H,6,FALSE)</f>
        <v>Quotation, Order, and Contract Management</v>
      </c>
      <c r="G4696" t="str">
        <f>VLOOKUP(D4696,'B-Business Capability'!B:H,7,FALSE)</f>
        <v>Sales order management and processing</v>
      </c>
      <c r="I4696" t="s">
        <v>1820</v>
      </c>
      <c r="J4696" t="s">
        <v>1826</v>
      </c>
      <c r="K4696" t="s">
        <v>1275</v>
      </c>
      <c r="L4696" t="s">
        <v>123</v>
      </c>
      <c r="M4696" t="str">
        <f>VLOOKUP(L4696,'A-Applications'!B:D,3,FALSE)</f>
        <v>DocuSign</v>
      </c>
      <c r="N4696" t="s">
        <v>53</v>
      </c>
      <c r="O4696" s="42" t="s">
        <v>54</v>
      </c>
      <c r="P4696" t="s">
        <v>198</v>
      </c>
      <c r="Q4696" t="str">
        <f>VLOOKUP(KamstrupData[[#This Row],[IdLevel123]],'B-Business Capability'!B:L,10,FALSE)</f>
        <v>Order-to-Cash (O2C)</v>
      </c>
      <c r="R4696">
        <f>VLOOKUP(KamstrupData[[#This Row],[IdLevel123]],'B-Business Capability'!B:L,11,FALSE)</f>
        <v>107</v>
      </c>
      <c r="U4696" t="str">
        <f>_xlfn.CONCAT(KamstrupData[[#This Row],[CountryCode]],"_",KamstrupData[[#This Row],[Business Area]],"_",KamstrupData[[#This Row],[DepartmentTeam]])</f>
        <v>NL10_NL_Sales &amp; Marketing_Sales</v>
      </c>
      <c r="V4696" t="str">
        <f>VLOOKUP(KamstrupData[[#This Row],[ORG_Concat]],'O-Organization'!F:H,3,FALSE)</f>
        <v>11014_NL10_Sales &amp; Marketing_NL_Sales &amp; Marketing_Sales</v>
      </c>
    </row>
    <row r="4697" spans="4:22">
      <c r="D4697" s="28" t="s">
        <v>199</v>
      </c>
      <c r="E4697" t="str">
        <f>VLOOKUP(D4697,'B-Business Capability'!B:H,5,FALSE)</f>
        <v>Sales</v>
      </c>
      <c r="F4697" t="str">
        <f>VLOOKUP(D4697,'B-Business Capability'!B:H,6,FALSE)</f>
        <v>Quotation, Order, and Contract Management</v>
      </c>
      <c r="G4697" t="str">
        <f>VLOOKUP(D4697,'B-Business Capability'!B:H,7,FALSE)</f>
        <v>Distributor contract management</v>
      </c>
      <c r="I4697" t="s">
        <v>1820</v>
      </c>
      <c r="J4697" t="s">
        <v>1826</v>
      </c>
      <c r="L4697" t="s">
        <v>123</v>
      </c>
      <c r="M4697" t="str">
        <f>VLOOKUP(L4697,'A-Applications'!B:D,3,FALSE)</f>
        <v>DocuSign</v>
      </c>
      <c r="N4697" t="s">
        <v>53</v>
      </c>
      <c r="O4697" s="42" t="s">
        <v>66</v>
      </c>
      <c r="P4697" t="s">
        <v>197</v>
      </c>
      <c r="Q4697" t="str">
        <f>VLOOKUP(KamstrupData[[#This Row],[IdLevel123]],'B-Business Capability'!B:L,10,FALSE)</f>
        <v>Order-to-Cash (O2C)</v>
      </c>
      <c r="R4697">
        <f>VLOOKUP(KamstrupData[[#This Row],[IdLevel123]],'B-Business Capability'!B:L,11,FALSE)</f>
        <v>112</v>
      </c>
      <c r="U4697" t="str">
        <f>_xlfn.CONCAT(KamstrupData[[#This Row],[CountryCode]],"_",KamstrupData[[#This Row],[Business Area]],"_",KamstrupData[[#This Row],[DepartmentTeam]])</f>
        <v>NL10_NL_Sales &amp; Marketing_</v>
      </c>
      <c r="V4697" t="str">
        <f>VLOOKUP(KamstrupData[[#This Row],[ORG_Concat]],'O-Organization'!F:H,3,FALSE)</f>
        <v>11013_NL10_Sales &amp; Marketing_NL_Sales &amp; Marketing_</v>
      </c>
    </row>
    <row r="4698" spans="4:22">
      <c r="D4698" s="28" t="s">
        <v>199</v>
      </c>
      <c r="E4698" t="str">
        <f>VLOOKUP(D4698,'B-Business Capability'!B:H,5,FALSE)</f>
        <v>Sales</v>
      </c>
      <c r="F4698" t="str">
        <f>VLOOKUP(D4698,'B-Business Capability'!B:H,6,FALSE)</f>
        <v>Quotation, Order, and Contract Management</v>
      </c>
      <c r="G4698" t="str">
        <f>VLOOKUP(D4698,'B-Business Capability'!B:H,7,FALSE)</f>
        <v>Distributor contract management</v>
      </c>
      <c r="I4698" t="s">
        <v>1820</v>
      </c>
      <c r="J4698" t="s">
        <v>1826</v>
      </c>
      <c r="K4698" t="s">
        <v>1275</v>
      </c>
      <c r="L4698" t="s">
        <v>123</v>
      </c>
      <c r="M4698" t="str">
        <f>VLOOKUP(L4698,'A-Applications'!B:D,3,FALSE)</f>
        <v>DocuSign</v>
      </c>
      <c r="N4698" t="s">
        <v>53</v>
      </c>
      <c r="O4698" s="42" t="s">
        <v>54</v>
      </c>
      <c r="P4698" t="s">
        <v>197</v>
      </c>
      <c r="Q4698" t="str">
        <f>VLOOKUP(KamstrupData[[#This Row],[IdLevel123]],'B-Business Capability'!B:L,10,FALSE)</f>
        <v>Order-to-Cash (O2C)</v>
      </c>
      <c r="R4698">
        <f>VLOOKUP(KamstrupData[[#This Row],[IdLevel123]],'B-Business Capability'!B:L,11,FALSE)</f>
        <v>112</v>
      </c>
      <c r="U4698" t="str">
        <f>_xlfn.CONCAT(KamstrupData[[#This Row],[CountryCode]],"_",KamstrupData[[#This Row],[Business Area]],"_",KamstrupData[[#This Row],[DepartmentTeam]])</f>
        <v>NL10_NL_Sales &amp; Marketing_Sales</v>
      </c>
      <c r="V4698" t="str">
        <f>VLOOKUP(KamstrupData[[#This Row],[ORG_Concat]],'O-Organization'!F:H,3,FALSE)</f>
        <v>11014_NL10_Sales &amp; Marketing_NL_Sales &amp; Marketing_Sales</v>
      </c>
    </row>
    <row r="4699" spans="4:22">
      <c r="D4699" s="28" t="s">
        <v>88</v>
      </c>
      <c r="E4699" t="str">
        <f>VLOOKUP(D4699,'B-Business Capability'!B:H,5,FALSE)</f>
        <v>Customer Service</v>
      </c>
      <c r="F4699" t="str">
        <f>VLOOKUP(D4699,'B-Business Capability'!B:H,6,FALSE)</f>
        <v>Customer Project Management</v>
      </c>
      <c r="G4699" t="str">
        <f>VLOOKUP(D4699,'B-Business Capability'!B:H,7,FALSE)</f>
        <v>Project Management</v>
      </c>
      <c r="I4699" t="s">
        <v>1820</v>
      </c>
      <c r="J4699" t="s">
        <v>1826</v>
      </c>
      <c r="K4699" t="s">
        <v>1827</v>
      </c>
      <c r="L4699" t="s">
        <v>123</v>
      </c>
      <c r="M4699" t="str">
        <f>VLOOKUP(L4699,'A-Applications'!B:D,3,FALSE)</f>
        <v>DocuSign</v>
      </c>
      <c r="N4699" t="s">
        <v>53</v>
      </c>
      <c r="O4699" s="42" t="s">
        <v>54</v>
      </c>
      <c r="P4699" t="s">
        <v>75</v>
      </c>
      <c r="Q4699" t="str">
        <f>VLOOKUP(KamstrupData[[#This Row],[IdLevel123]],'B-Business Capability'!B:L,10,FALSE)</f>
        <v>Order-to-Cash (O2C)</v>
      </c>
      <c r="R4699">
        <f>VLOOKUP(KamstrupData[[#This Row],[IdLevel123]],'B-Business Capability'!B:L,11,FALSE)</f>
        <v>0</v>
      </c>
      <c r="U4699" t="str">
        <f>_xlfn.CONCAT(KamstrupData[[#This Row],[CountryCode]],"_",KamstrupData[[#This Row],[Business Area]],"_",KamstrupData[[#This Row],[DepartmentTeam]])</f>
        <v>NL10_NL_Sales &amp; Marketing_Customer Service/Project Management</v>
      </c>
      <c r="V4699" t="str">
        <f>VLOOKUP(KamstrupData[[#This Row],[ORG_Concat]],'O-Organization'!F:H,3,FALSE)</f>
        <v>11015_NL10_Sales &amp; Marketing_NL_Sales &amp; Marketing_Customer Service/Project Management</v>
      </c>
    </row>
    <row r="4700" spans="4:22">
      <c r="D4700" s="28" t="s">
        <v>128</v>
      </c>
      <c r="E4700" t="str">
        <f>VLOOKUP(D4700,'B-Business Capability'!B:H,5,FALSE)</f>
        <v>Sales</v>
      </c>
      <c r="F4700" t="str">
        <f>VLOOKUP(D4700,'B-Business Capability'!B:H,6,FALSE)</f>
        <v>Sales Execution and Customer Engagement</v>
      </c>
      <c r="G4700" t="str">
        <f>VLOOKUP(D4700,'B-Business Capability'!B:H,7,FALSE)</f>
        <v>Project selling</v>
      </c>
      <c r="I4700" t="s">
        <v>1820</v>
      </c>
      <c r="J4700" t="s">
        <v>1826</v>
      </c>
      <c r="K4700" t="s">
        <v>1827</v>
      </c>
      <c r="L4700" t="s">
        <v>129</v>
      </c>
      <c r="M4700" t="str">
        <f>VLOOKUP(L4700,'A-Applications'!B:D,3,FALSE)</f>
        <v>Microsoft Dynamics 365 CE (Sales)</v>
      </c>
      <c r="N4700" t="s">
        <v>53</v>
      </c>
      <c r="O4700" s="42" t="s">
        <v>54</v>
      </c>
      <c r="P4700" t="s">
        <v>75</v>
      </c>
      <c r="Q4700" t="str">
        <f>VLOOKUP(KamstrupData[[#This Row],[IdLevel123]],'B-Business Capability'!B:L,10,FALSE)</f>
        <v>Order-to-Cash (O2C)</v>
      </c>
      <c r="R4700">
        <f>VLOOKUP(KamstrupData[[#This Row],[IdLevel123]],'B-Business Capability'!B:L,11,FALSE)</f>
        <v>550</v>
      </c>
      <c r="U4700" t="str">
        <f>_xlfn.CONCAT(KamstrupData[[#This Row],[CountryCode]],"_",KamstrupData[[#This Row],[Business Area]],"_",KamstrupData[[#This Row],[DepartmentTeam]])</f>
        <v>NL10_NL_Sales &amp; Marketing_Customer Service/Project Management</v>
      </c>
      <c r="V4700" t="str">
        <f>VLOOKUP(KamstrupData[[#This Row],[ORG_Concat]],'O-Organization'!F:H,3,FALSE)</f>
        <v>11015_NL10_Sales &amp; Marketing_NL_Sales &amp; Marketing_Customer Service/Project Management</v>
      </c>
    </row>
    <row r="4701" spans="4:22">
      <c r="D4701" s="28" t="s">
        <v>200</v>
      </c>
      <c r="E4701" t="str">
        <f>VLOOKUP(D4701,'B-Business Capability'!B:H,5,FALSE)</f>
        <v>Sales</v>
      </c>
      <c r="F4701" t="str">
        <f>VLOOKUP(D4701,'B-Business Capability'!B:H,6,FALSE)</f>
        <v>Sales Management of Indirect Sales</v>
      </c>
      <c r="G4701" t="str">
        <f>VLOOKUP(D4701,'B-Business Capability'!B:H,7,FALSE)</f>
        <v>Incentive and commision management</v>
      </c>
      <c r="I4701" t="s">
        <v>1820</v>
      </c>
      <c r="J4701" t="s">
        <v>1826</v>
      </c>
      <c r="K4701" t="s">
        <v>1275</v>
      </c>
      <c r="L4701" t="s">
        <v>129</v>
      </c>
      <c r="M4701" t="str">
        <f>VLOOKUP(L4701,'A-Applications'!B:D,3,FALSE)</f>
        <v>Microsoft Dynamics 365 CE (Sales)</v>
      </c>
      <c r="N4701" t="s">
        <v>53</v>
      </c>
      <c r="O4701" s="42" t="s">
        <v>66</v>
      </c>
      <c r="P4701" t="s">
        <v>201</v>
      </c>
      <c r="Q4701" t="str">
        <f>VLOOKUP(KamstrupData[[#This Row],[IdLevel123]],'B-Business Capability'!B:L,10,FALSE)</f>
        <v>N/A</v>
      </c>
      <c r="R4701">
        <f>VLOOKUP(KamstrupData[[#This Row],[IdLevel123]],'B-Business Capability'!B:L,11,FALSE)</f>
        <v>0</v>
      </c>
      <c r="U4701" t="str">
        <f>_xlfn.CONCAT(KamstrupData[[#This Row],[CountryCode]],"_",KamstrupData[[#This Row],[Business Area]],"_",KamstrupData[[#This Row],[DepartmentTeam]])</f>
        <v>NL10_NL_Sales &amp; Marketing_Sales</v>
      </c>
      <c r="V4701" t="str">
        <f>VLOOKUP(KamstrupData[[#This Row],[ORG_Concat]],'O-Organization'!F:H,3,FALSE)</f>
        <v>11014_NL10_Sales &amp; Marketing_NL_Sales &amp; Marketing_Sales</v>
      </c>
    </row>
    <row r="4702" spans="4:22">
      <c r="D4702" s="28" t="s">
        <v>190</v>
      </c>
      <c r="E4702" t="str">
        <f>VLOOKUP(D4702,'B-Business Capability'!B:H,5,FALSE)</f>
        <v>Sales</v>
      </c>
      <c r="F4702" t="str">
        <f>VLOOKUP(D4702,'B-Business Capability'!B:H,6,FALSE)</f>
        <v>Sales Operations</v>
      </c>
      <c r="G4702">
        <f>VLOOKUP(D4702,'B-Business Capability'!B:H,7,FALSE)</f>
        <v>0</v>
      </c>
      <c r="I4702" t="s">
        <v>1820</v>
      </c>
      <c r="J4702" t="s">
        <v>1826</v>
      </c>
      <c r="K4702" t="s">
        <v>1275</v>
      </c>
      <c r="L4702" t="s">
        <v>129</v>
      </c>
      <c r="M4702" t="str">
        <f>VLOOKUP(L4702,'A-Applications'!B:D,3,FALSE)</f>
        <v>Microsoft Dynamics 365 CE (Sales)</v>
      </c>
      <c r="N4702" t="s">
        <v>53</v>
      </c>
      <c r="O4702" s="42" t="s">
        <v>66</v>
      </c>
      <c r="P4702" t="s">
        <v>198</v>
      </c>
      <c r="Q4702" t="str">
        <f>VLOOKUP(KamstrupData[[#This Row],[IdLevel123]],'B-Business Capability'!B:L,10,FALSE)</f>
        <v>Order-to-Cash (O2C)</v>
      </c>
      <c r="R4702">
        <f>VLOOKUP(KamstrupData[[#This Row],[IdLevel123]],'B-Business Capability'!B:L,11,FALSE)</f>
        <v>111</v>
      </c>
      <c r="U4702" t="str">
        <f>_xlfn.CONCAT(KamstrupData[[#This Row],[CountryCode]],"_",KamstrupData[[#This Row],[Business Area]],"_",KamstrupData[[#This Row],[DepartmentTeam]])</f>
        <v>NL10_NL_Sales &amp; Marketing_Sales</v>
      </c>
      <c r="V4702" t="str">
        <f>VLOOKUP(KamstrupData[[#This Row],[ORG_Concat]],'O-Organization'!F:H,3,FALSE)</f>
        <v>11014_NL10_Sales &amp; Marketing_NL_Sales &amp; Marketing_Sales</v>
      </c>
    </row>
    <row r="4703" spans="4:22">
      <c r="D4703" s="28" t="s">
        <v>192</v>
      </c>
      <c r="E4703" t="str">
        <f>VLOOKUP(D4703,'B-Business Capability'!B:H,5,FALSE)</f>
        <v>Sales</v>
      </c>
      <c r="F4703" t="str">
        <f>VLOOKUP(D4703,'B-Business Capability'!B:H,6,FALSE)</f>
        <v>Sales Execution and Customer Engagement</v>
      </c>
      <c r="G4703">
        <f>VLOOKUP(D4703,'B-Business Capability'!B:H,7,FALSE)</f>
        <v>0</v>
      </c>
      <c r="I4703" t="s">
        <v>1820</v>
      </c>
      <c r="J4703" t="s">
        <v>1826</v>
      </c>
      <c r="K4703" t="s">
        <v>1275</v>
      </c>
      <c r="L4703" t="s">
        <v>129</v>
      </c>
      <c r="M4703" t="str">
        <f>VLOOKUP(L4703,'A-Applications'!B:D,3,FALSE)</f>
        <v>Microsoft Dynamics 365 CE (Sales)</v>
      </c>
      <c r="N4703" t="s">
        <v>53</v>
      </c>
      <c r="O4703" s="42" t="s">
        <v>66</v>
      </c>
      <c r="P4703" t="s">
        <v>198</v>
      </c>
      <c r="Q4703" t="str">
        <f>VLOOKUP(KamstrupData[[#This Row],[IdLevel123]],'B-Business Capability'!B:L,10,FALSE)</f>
        <v>Order-to-Cash (O2C)</v>
      </c>
      <c r="R4703">
        <f>VLOOKUP(KamstrupData[[#This Row],[IdLevel123]],'B-Business Capability'!B:L,11,FALSE)</f>
        <v>500</v>
      </c>
      <c r="U4703" t="str">
        <f>_xlfn.CONCAT(KamstrupData[[#This Row],[CountryCode]],"_",KamstrupData[[#This Row],[Business Area]],"_",KamstrupData[[#This Row],[DepartmentTeam]])</f>
        <v>NL10_NL_Sales &amp; Marketing_Sales</v>
      </c>
      <c r="V4703" t="str">
        <f>VLOOKUP(KamstrupData[[#This Row],[ORG_Concat]],'O-Organization'!F:H,3,FALSE)</f>
        <v>11014_NL10_Sales &amp; Marketing_NL_Sales &amp; Marketing_Sales</v>
      </c>
    </row>
    <row r="4704" spans="4:22">
      <c r="D4704" s="28" t="s">
        <v>193</v>
      </c>
      <c r="E4704" t="str">
        <f>VLOOKUP(D4704,'B-Business Capability'!B:H,5,FALSE)</f>
        <v>Sales</v>
      </c>
      <c r="F4704" t="str">
        <f>VLOOKUP(D4704,'B-Business Capability'!B:H,6,FALSE)</f>
        <v>Quotation, Order, and Contract Management</v>
      </c>
      <c r="G4704">
        <f>VLOOKUP(D4704,'B-Business Capability'!B:H,7,FALSE)</f>
        <v>0</v>
      </c>
      <c r="I4704" t="s">
        <v>1820</v>
      </c>
      <c r="J4704" t="s">
        <v>1826</v>
      </c>
      <c r="K4704" t="s">
        <v>1275</v>
      </c>
      <c r="L4704" t="s">
        <v>129</v>
      </c>
      <c r="M4704" t="str">
        <f>VLOOKUP(L4704,'A-Applications'!B:D,3,FALSE)</f>
        <v>Microsoft Dynamics 365 CE (Sales)</v>
      </c>
      <c r="N4704" t="s">
        <v>53</v>
      </c>
      <c r="O4704" s="42" t="s">
        <v>66</v>
      </c>
      <c r="P4704" t="s">
        <v>198</v>
      </c>
      <c r="Q4704" t="str">
        <f>VLOOKUP(KamstrupData[[#This Row],[IdLevel123]],'B-Business Capability'!B:L,10,FALSE)</f>
        <v>Order-to-Cash (O2C)</v>
      </c>
      <c r="R4704">
        <f>VLOOKUP(KamstrupData[[#This Row],[IdLevel123]],'B-Business Capability'!B:L,11,FALSE)</f>
        <v>100</v>
      </c>
      <c r="U4704" t="str">
        <f>_xlfn.CONCAT(KamstrupData[[#This Row],[CountryCode]],"_",KamstrupData[[#This Row],[Business Area]],"_",KamstrupData[[#This Row],[DepartmentTeam]])</f>
        <v>NL10_NL_Sales &amp; Marketing_Sales</v>
      </c>
      <c r="V4704" t="str">
        <f>VLOOKUP(KamstrupData[[#This Row],[ORG_Concat]],'O-Organization'!F:H,3,FALSE)</f>
        <v>11014_NL10_Sales &amp; Marketing_NL_Sales &amp; Marketing_Sales</v>
      </c>
    </row>
    <row r="4705" spans="2:22">
      <c r="D4705" s="28" t="s">
        <v>130</v>
      </c>
      <c r="E4705" t="str">
        <f>VLOOKUP(D4705,'B-Business Capability'!B:H,5,FALSE)</f>
        <v>Sales</v>
      </c>
      <c r="F4705" t="str">
        <f>VLOOKUP(D4705,'B-Business Capability'!B:H,6,FALSE)</f>
        <v>Quotation, Order, and Contract Management</v>
      </c>
      <c r="G4705" t="str">
        <f>VLOOKUP(D4705,'B-Business Capability'!B:H,7,FALSE)</f>
        <v>Tender or Bid management</v>
      </c>
      <c r="I4705" t="s">
        <v>1820</v>
      </c>
      <c r="J4705" t="s">
        <v>1826</v>
      </c>
      <c r="K4705" t="s">
        <v>1827</v>
      </c>
      <c r="L4705" t="s">
        <v>129</v>
      </c>
      <c r="M4705" t="str">
        <f>VLOOKUP(L4705,'A-Applications'!B:D,3,FALSE)</f>
        <v>Microsoft Dynamics 365 CE (Sales)</v>
      </c>
      <c r="N4705" t="s">
        <v>53</v>
      </c>
      <c r="O4705" s="42" t="s">
        <v>54</v>
      </c>
      <c r="P4705" t="s">
        <v>131</v>
      </c>
      <c r="Q4705" t="str">
        <f>VLOOKUP(KamstrupData[[#This Row],[IdLevel123]],'B-Business Capability'!B:L,10,FALSE)</f>
        <v>Order-to-Cash (O2C)</v>
      </c>
      <c r="R4705">
        <f>VLOOKUP(KamstrupData[[#This Row],[IdLevel123]],'B-Business Capability'!B:L,11,FALSE)</f>
        <v>104</v>
      </c>
      <c r="U4705" t="str">
        <f>_xlfn.CONCAT(KamstrupData[[#This Row],[CountryCode]],"_",KamstrupData[[#This Row],[Business Area]],"_",KamstrupData[[#This Row],[DepartmentTeam]])</f>
        <v>NL10_NL_Sales &amp; Marketing_Customer Service/Project Management</v>
      </c>
      <c r="V4705" t="str">
        <f>VLOOKUP(KamstrupData[[#This Row],[ORG_Concat]],'O-Organization'!F:H,3,FALSE)</f>
        <v>11015_NL10_Sales &amp; Marketing_NL_Sales &amp; Marketing_Customer Service/Project Management</v>
      </c>
    </row>
    <row r="4706" spans="2:22">
      <c r="D4706" s="28" t="s">
        <v>78</v>
      </c>
      <c r="E4706" t="str">
        <f>VLOOKUP(D4706,'B-Business Capability'!B:H,5,FALSE)</f>
        <v>Customer Service</v>
      </c>
      <c r="F4706" t="str">
        <f>VLOOKUP(D4706,'B-Business Capability'!B:H,6,FALSE)</f>
        <v>Customer Service and Support</v>
      </c>
      <c r="G4706" t="str">
        <f>VLOOKUP(D4706,'B-Business Capability'!B:H,7,FALSE)</f>
        <v>Service Request Management</v>
      </c>
      <c r="I4706" t="s">
        <v>1820</v>
      </c>
      <c r="J4706" t="s">
        <v>1826</v>
      </c>
      <c r="K4706" t="s">
        <v>1827</v>
      </c>
      <c r="L4706" t="s">
        <v>134</v>
      </c>
      <c r="M4706" t="str">
        <f>VLOOKUP(L4706,'A-Applications'!B:D,3,FALSE)</f>
        <v>READy</v>
      </c>
      <c r="N4706" t="s">
        <v>103</v>
      </c>
      <c r="O4706" s="42" t="s">
        <v>369</v>
      </c>
      <c r="P4706" t="s">
        <v>79</v>
      </c>
      <c r="Q4706" t="str">
        <f>VLOOKUP(KamstrupData[[#This Row],[IdLevel123]],'B-Business Capability'!B:L,10,FALSE)</f>
        <v>Customer Service and Support</v>
      </c>
      <c r="R4706">
        <f>VLOOKUP(KamstrupData[[#This Row],[IdLevel123]],'B-Business Capability'!B:L,11,FALSE)</f>
        <v>0</v>
      </c>
      <c r="U4706" t="str">
        <f>_xlfn.CONCAT(KamstrupData[[#This Row],[CountryCode]],"_",KamstrupData[[#This Row],[Business Area]],"_",KamstrupData[[#This Row],[DepartmentTeam]])</f>
        <v>NL10_NL_Sales &amp; Marketing_Customer Service/Project Management</v>
      </c>
      <c r="V4706" t="str">
        <f>VLOOKUP(KamstrupData[[#This Row],[ORG_Concat]],'O-Organization'!F:H,3,FALSE)</f>
        <v>11015_NL10_Sales &amp; Marketing_NL_Sales &amp; Marketing_Customer Service/Project Management</v>
      </c>
    </row>
    <row r="4707" spans="2:22">
      <c r="D4707" s="28" t="s">
        <v>88</v>
      </c>
      <c r="E4707" t="str">
        <f>VLOOKUP(D4707,'B-Business Capability'!B:H,5,FALSE)</f>
        <v>Customer Service</v>
      </c>
      <c r="F4707" t="str">
        <f>VLOOKUP(D4707,'B-Business Capability'!B:H,6,FALSE)</f>
        <v>Customer Project Management</v>
      </c>
      <c r="G4707" t="str">
        <f>VLOOKUP(D4707,'B-Business Capability'!B:H,7,FALSE)</f>
        <v>Project Management</v>
      </c>
      <c r="I4707" t="s">
        <v>1820</v>
      </c>
      <c r="J4707" t="s">
        <v>1826</v>
      </c>
      <c r="K4707" t="s">
        <v>1827</v>
      </c>
      <c r="L4707" t="s">
        <v>134</v>
      </c>
      <c r="M4707" t="str">
        <f>VLOOKUP(L4707,'A-Applications'!B:D,3,FALSE)</f>
        <v>READy</v>
      </c>
      <c r="N4707" t="s">
        <v>103</v>
      </c>
      <c r="O4707" s="42" t="s">
        <v>369</v>
      </c>
      <c r="P4707" t="s">
        <v>75</v>
      </c>
      <c r="Q4707" t="str">
        <f>VLOOKUP(KamstrupData[[#This Row],[IdLevel123]],'B-Business Capability'!B:L,10,FALSE)</f>
        <v>Order-to-Cash (O2C)</v>
      </c>
      <c r="R4707">
        <f>VLOOKUP(KamstrupData[[#This Row],[IdLevel123]],'B-Business Capability'!B:L,11,FALSE)</f>
        <v>0</v>
      </c>
      <c r="U4707" t="str">
        <f>_xlfn.CONCAT(KamstrupData[[#This Row],[CountryCode]],"_",KamstrupData[[#This Row],[Business Area]],"_",KamstrupData[[#This Row],[DepartmentTeam]])</f>
        <v>NL10_NL_Sales &amp; Marketing_Customer Service/Project Management</v>
      </c>
      <c r="V4707" t="str">
        <f>VLOOKUP(KamstrupData[[#This Row],[ORG_Concat]],'O-Organization'!F:H,3,FALSE)</f>
        <v>11015_NL10_Sales &amp; Marketing_NL_Sales &amp; Marketing_Customer Service/Project Management</v>
      </c>
    </row>
    <row r="4708" spans="2:22">
      <c r="D4708" s="28" t="s">
        <v>133</v>
      </c>
      <c r="E4708" t="str">
        <f>VLOOKUP(D4708,'B-Business Capability'!B:H,5,FALSE)</f>
        <v>Customer Service</v>
      </c>
      <c r="F4708" t="str">
        <f>VLOOKUP(D4708,'B-Business Capability'!B:H,6,FALSE)</f>
        <v>Customer Service and Support</v>
      </c>
      <c r="G4708" t="str">
        <f>VLOOKUP(D4708,'B-Business Capability'!B:H,7,FALSE)</f>
        <v>Customer Operations</v>
      </c>
      <c r="I4708" t="s">
        <v>1820</v>
      </c>
      <c r="J4708" t="s">
        <v>1826</v>
      </c>
      <c r="K4708" t="s">
        <v>1827</v>
      </c>
      <c r="L4708" t="s">
        <v>134</v>
      </c>
      <c r="M4708" t="str">
        <f>VLOOKUP(L4708,'A-Applications'!B:D,3,FALSE)</f>
        <v>READy</v>
      </c>
      <c r="N4708" t="s">
        <v>103</v>
      </c>
      <c r="O4708" s="42" t="s">
        <v>369</v>
      </c>
      <c r="P4708" t="s">
        <v>79</v>
      </c>
      <c r="Q4708" t="str">
        <f>VLOOKUP(KamstrupData[[#This Row],[IdLevel123]],'B-Business Capability'!B:L,10,FALSE)</f>
        <v>Order-to-Cash (O2C)</v>
      </c>
      <c r="R4708">
        <f>VLOOKUP(KamstrupData[[#This Row],[IdLevel123]],'B-Business Capability'!B:L,11,FALSE)</f>
        <v>0</v>
      </c>
      <c r="U4708" t="str">
        <f>_xlfn.CONCAT(KamstrupData[[#This Row],[CountryCode]],"_",KamstrupData[[#This Row],[Business Area]],"_",KamstrupData[[#This Row],[DepartmentTeam]])</f>
        <v>NL10_NL_Sales &amp; Marketing_Customer Service/Project Management</v>
      </c>
      <c r="V4708" t="str">
        <f>VLOOKUP(KamstrupData[[#This Row],[ORG_Concat]],'O-Organization'!F:H,3,FALSE)</f>
        <v>11015_NL10_Sales &amp; Marketing_NL_Sales &amp; Marketing_Customer Service/Project Management</v>
      </c>
    </row>
    <row r="4709" spans="2:22">
      <c r="D4709" s="28" t="s">
        <v>125</v>
      </c>
      <c r="E4709" t="str">
        <f>VLOOKUP(D4709,'B-Business Capability'!B:H,5,FALSE)</f>
        <v>Sales</v>
      </c>
      <c r="F4709" t="str">
        <f>VLOOKUP(D4709,'B-Business Capability'!B:H,6,FALSE)</f>
        <v>Quotation, Order, and Contract Management</v>
      </c>
      <c r="G4709" t="str">
        <f>VLOOKUP(D4709,'B-Business Capability'!B:H,7,FALSE)</f>
        <v>Contract and engagement setup</v>
      </c>
      <c r="I4709" t="s">
        <v>1820</v>
      </c>
      <c r="J4709" t="s">
        <v>1826</v>
      </c>
      <c r="L4709" t="s">
        <v>202</v>
      </c>
      <c r="M4709" t="str">
        <f>VLOOKUP(L4709,'A-Applications'!B:D,3,FALSE)</f>
        <v>DocuSign CLM</v>
      </c>
      <c r="N4709" t="s">
        <v>53</v>
      </c>
      <c r="O4709" s="42" t="s">
        <v>54</v>
      </c>
      <c r="P4709" t="s">
        <v>124</v>
      </c>
      <c r="Q4709" t="str">
        <f>VLOOKUP(KamstrupData[[#This Row],[IdLevel123]],'B-Business Capability'!B:L,10,FALSE)</f>
        <v>Order-to-Cash (O2C)</v>
      </c>
      <c r="R4709">
        <f>VLOOKUP(KamstrupData[[#This Row],[IdLevel123]],'B-Business Capability'!B:L,11,FALSE)</f>
        <v>101</v>
      </c>
      <c r="U4709" t="str">
        <f>_xlfn.CONCAT(KamstrupData[[#This Row],[CountryCode]],"_",KamstrupData[[#This Row],[Business Area]],"_",KamstrupData[[#This Row],[DepartmentTeam]])</f>
        <v>NL10_NL_Sales &amp; Marketing_</v>
      </c>
      <c r="V4709" t="str">
        <f>VLOOKUP(KamstrupData[[#This Row],[ORG_Concat]],'O-Organization'!F:H,3,FALSE)</f>
        <v>11013_NL10_Sales &amp; Marketing_NL_Sales &amp; Marketing_</v>
      </c>
    </row>
    <row r="4710" spans="2:22">
      <c r="D4710" s="28" t="s">
        <v>125</v>
      </c>
      <c r="E4710" t="str">
        <f>VLOOKUP(D4710,'B-Business Capability'!B:H,5,FALSE)</f>
        <v>Sales</v>
      </c>
      <c r="F4710" t="str">
        <f>VLOOKUP(D4710,'B-Business Capability'!B:H,6,FALSE)</f>
        <v>Quotation, Order, and Contract Management</v>
      </c>
      <c r="G4710" t="str">
        <f>VLOOKUP(D4710,'B-Business Capability'!B:H,7,FALSE)</f>
        <v>Contract and engagement setup</v>
      </c>
      <c r="I4710" t="s">
        <v>1820</v>
      </c>
      <c r="J4710" t="s">
        <v>1826</v>
      </c>
      <c r="K4710" t="s">
        <v>1275</v>
      </c>
      <c r="L4710" t="s">
        <v>202</v>
      </c>
      <c r="M4710" t="str">
        <f>VLOOKUP(L4710,'A-Applications'!B:D,3,FALSE)</f>
        <v>DocuSign CLM</v>
      </c>
      <c r="N4710" t="s">
        <v>53</v>
      </c>
      <c r="O4710" s="42" t="s">
        <v>54</v>
      </c>
      <c r="P4710" t="s">
        <v>124</v>
      </c>
      <c r="Q4710" t="str">
        <f>VLOOKUP(KamstrupData[[#This Row],[IdLevel123]],'B-Business Capability'!B:L,10,FALSE)</f>
        <v>Order-to-Cash (O2C)</v>
      </c>
      <c r="R4710">
        <f>VLOOKUP(KamstrupData[[#This Row],[IdLevel123]],'B-Business Capability'!B:L,11,FALSE)</f>
        <v>101</v>
      </c>
      <c r="U4710" t="str">
        <f>_xlfn.CONCAT(KamstrupData[[#This Row],[CountryCode]],"_",KamstrupData[[#This Row],[Business Area]],"_",KamstrupData[[#This Row],[DepartmentTeam]])</f>
        <v>NL10_NL_Sales &amp; Marketing_Sales</v>
      </c>
      <c r="V4710" t="str">
        <f>VLOOKUP(KamstrupData[[#This Row],[ORG_Concat]],'O-Organization'!F:H,3,FALSE)</f>
        <v>11014_NL10_Sales &amp; Marketing_NL_Sales &amp; Marketing_Sales</v>
      </c>
    </row>
    <row r="4711" spans="2:22">
      <c r="D4711" s="28" t="s">
        <v>125</v>
      </c>
      <c r="E4711" t="str">
        <f>VLOOKUP(D4711,'B-Business Capability'!B:H,5,FALSE)</f>
        <v>Sales</v>
      </c>
      <c r="F4711" t="str">
        <f>VLOOKUP(D4711,'B-Business Capability'!B:H,6,FALSE)</f>
        <v>Quotation, Order, and Contract Management</v>
      </c>
      <c r="G4711" t="str">
        <f>VLOOKUP(D4711,'B-Business Capability'!B:H,7,FALSE)</f>
        <v>Contract and engagement setup</v>
      </c>
      <c r="I4711" t="s">
        <v>1820</v>
      </c>
      <c r="J4711" t="s">
        <v>1826</v>
      </c>
      <c r="K4711" t="s">
        <v>1827</v>
      </c>
      <c r="L4711" t="s">
        <v>202</v>
      </c>
      <c r="M4711" t="str">
        <f>VLOOKUP(L4711,'A-Applications'!B:D,3,FALSE)</f>
        <v>DocuSign CLM</v>
      </c>
      <c r="N4711" t="s">
        <v>53</v>
      </c>
      <c r="O4711" s="42" t="s">
        <v>54</v>
      </c>
      <c r="Q4711" t="str">
        <f>VLOOKUP(KamstrupData[[#This Row],[IdLevel123]],'B-Business Capability'!B:L,10,FALSE)</f>
        <v>Order-to-Cash (O2C)</v>
      </c>
      <c r="R4711">
        <f>VLOOKUP(KamstrupData[[#This Row],[IdLevel123]],'B-Business Capability'!B:L,11,FALSE)</f>
        <v>101</v>
      </c>
      <c r="U4711" t="str">
        <f>_xlfn.CONCAT(KamstrupData[[#This Row],[CountryCode]],"_",KamstrupData[[#This Row],[Business Area]],"_",KamstrupData[[#This Row],[DepartmentTeam]])</f>
        <v>NL10_NL_Sales &amp; Marketing_Customer Service/Project Management</v>
      </c>
      <c r="V4711" t="str">
        <f>VLOOKUP(KamstrupData[[#This Row],[ORG_Concat]],'O-Organization'!F:H,3,FALSE)</f>
        <v>11015_NL10_Sales &amp; Marketing_NL_Sales &amp; Marketing_Customer Service/Project Management</v>
      </c>
    </row>
    <row r="4712" spans="2:22">
      <c r="D4712" s="28" t="s">
        <v>130</v>
      </c>
      <c r="E4712" t="str">
        <f>VLOOKUP(D4712,'B-Business Capability'!B:H,5,FALSE)</f>
        <v>Sales</v>
      </c>
      <c r="F4712" t="str">
        <f>VLOOKUP(D4712,'B-Business Capability'!B:H,6,FALSE)</f>
        <v>Quotation, Order, and Contract Management</v>
      </c>
      <c r="G4712" t="str">
        <f>VLOOKUP(D4712,'B-Business Capability'!B:H,7,FALSE)</f>
        <v>Tender or Bid management</v>
      </c>
      <c r="I4712" t="s">
        <v>1820</v>
      </c>
      <c r="J4712" t="s">
        <v>1826</v>
      </c>
      <c r="K4712" t="s">
        <v>1827</v>
      </c>
      <c r="L4712" t="s">
        <v>203</v>
      </c>
      <c r="M4712" t="str">
        <f>VLOOKUP(L4712,'A-Applications'!B:D,3,FALSE)</f>
        <v>Responsive - RFPIO</v>
      </c>
      <c r="N4712" t="s">
        <v>53</v>
      </c>
      <c r="O4712" s="42" t="s">
        <v>54</v>
      </c>
      <c r="P4712" t="s">
        <v>131</v>
      </c>
      <c r="Q4712" t="str">
        <f>VLOOKUP(KamstrupData[[#This Row],[IdLevel123]],'B-Business Capability'!B:L,10,FALSE)</f>
        <v>Order-to-Cash (O2C)</v>
      </c>
      <c r="R4712">
        <f>VLOOKUP(KamstrupData[[#This Row],[IdLevel123]],'B-Business Capability'!B:L,11,FALSE)</f>
        <v>104</v>
      </c>
      <c r="U4712" t="str">
        <f>_xlfn.CONCAT(KamstrupData[[#This Row],[CountryCode]],"_",KamstrupData[[#This Row],[Business Area]],"_",KamstrupData[[#This Row],[DepartmentTeam]])</f>
        <v>NL10_NL_Sales &amp; Marketing_Customer Service/Project Management</v>
      </c>
      <c r="V4712" t="str">
        <f>VLOOKUP(KamstrupData[[#This Row],[ORG_Concat]],'O-Organization'!F:H,3,FALSE)</f>
        <v>11015_NL10_Sales &amp; Marketing_NL_Sales &amp; Marketing_Customer Service/Project Management</v>
      </c>
    </row>
    <row r="4713" spans="2:22">
      <c r="D4713" s="28" t="s">
        <v>130</v>
      </c>
      <c r="E4713" t="str">
        <f>VLOOKUP(D4713,'B-Business Capability'!B:H,5,FALSE)</f>
        <v>Sales</v>
      </c>
      <c r="F4713" t="str">
        <f>VLOOKUP(D4713,'B-Business Capability'!B:H,6,FALSE)</f>
        <v>Quotation, Order, and Contract Management</v>
      </c>
      <c r="G4713" t="str">
        <f>VLOOKUP(D4713,'B-Business Capability'!B:H,7,FALSE)</f>
        <v>Tender or Bid management</v>
      </c>
      <c r="I4713" t="s">
        <v>1820</v>
      </c>
      <c r="J4713" t="s">
        <v>1826</v>
      </c>
      <c r="K4713" t="s">
        <v>1275</v>
      </c>
      <c r="L4713" t="s">
        <v>203</v>
      </c>
      <c r="M4713" t="str">
        <f>VLOOKUP(L4713,'A-Applications'!B:D,3,FALSE)</f>
        <v>Responsive - RFPIO</v>
      </c>
      <c r="N4713" t="s">
        <v>53</v>
      </c>
      <c r="O4713" s="42" t="s">
        <v>54</v>
      </c>
      <c r="P4713" t="s">
        <v>131</v>
      </c>
      <c r="Q4713" t="str">
        <f>VLOOKUP(KamstrupData[[#This Row],[IdLevel123]],'B-Business Capability'!B:L,10,FALSE)</f>
        <v>Order-to-Cash (O2C)</v>
      </c>
      <c r="R4713">
        <f>VLOOKUP(KamstrupData[[#This Row],[IdLevel123]],'B-Business Capability'!B:L,11,FALSE)</f>
        <v>104</v>
      </c>
      <c r="U4713" t="str">
        <f>_xlfn.CONCAT(KamstrupData[[#This Row],[CountryCode]],"_",KamstrupData[[#This Row],[Business Area]],"_",KamstrupData[[#This Row],[DepartmentTeam]])</f>
        <v>NL10_NL_Sales &amp; Marketing_Sales</v>
      </c>
      <c r="V4713" t="str">
        <f>VLOOKUP(KamstrupData[[#This Row],[ORG_Concat]],'O-Organization'!F:H,3,FALSE)</f>
        <v>11014_NL10_Sales &amp; Marketing_NL_Sales &amp; Marketing_Sales</v>
      </c>
    </row>
    <row r="4714" spans="2:22">
      <c r="D4714" t="s">
        <v>204</v>
      </c>
      <c r="E4714" t="str">
        <f>VLOOKUP(D4714,'B-Business Capability'!B:H,5,FALSE)</f>
        <v>Sales</v>
      </c>
      <c r="F4714" t="str">
        <f>VLOOKUP(D4714,'B-Business Capability'!B:H,6,FALSE)</f>
        <v>Sales Operations</v>
      </c>
      <c r="G4714" t="str">
        <f>VLOOKUP(D4714,'B-Business Capability'!B:H,7,FALSE)</f>
        <v>Customer masterdata governance</v>
      </c>
      <c r="I4714" t="s">
        <v>1820</v>
      </c>
      <c r="J4714" t="s">
        <v>1826</v>
      </c>
      <c r="K4714" t="s">
        <v>1275</v>
      </c>
      <c r="L4714" t="s">
        <v>205</v>
      </c>
      <c r="M4714" t="str">
        <f>VLOOKUP(L4714,'A-Applications'!B:D,3,FALSE)</f>
        <v>Dunn and Bradstreet (Finance Analytics)</v>
      </c>
      <c r="N4714" t="s">
        <v>53</v>
      </c>
      <c r="O4714" s="42" t="s">
        <v>54</v>
      </c>
      <c r="P4714" t="s">
        <v>1279</v>
      </c>
      <c r="Q4714" t="str">
        <f>VLOOKUP(KamstrupData[[#This Row],[IdLevel123]],'B-Business Capability'!B:L,10,FALSE)</f>
        <v>N/A</v>
      </c>
      <c r="R4714">
        <f>VLOOKUP(KamstrupData[[#This Row],[IdLevel123]],'B-Business Capability'!B:L,11,FALSE)</f>
        <v>0</v>
      </c>
      <c r="U4714" t="str">
        <f>_xlfn.CONCAT(KamstrupData[[#This Row],[CountryCode]],"_",KamstrupData[[#This Row],[Business Area]],"_",KamstrupData[[#This Row],[DepartmentTeam]])</f>
        <v>NL10_NL_Sales &amp; Marketing_Sales</v>
      </c>
      <c r="V4714" t="str">
        <f>VLOOKUP(KamstrupData[[#This Row],[ORG_Concat]],'O-Organization'!F:H,3,FALSE)</f>
        <v>11014_NL10_Sales &amp; Marketing_NL_Sales &amp; Marketing_Sales</v>
      </c>
    </row>
    <row r="4715" spans="2:22">
      <c r="D4715" s="28" t="s">
        <v>95</v>
      </c>
      <c r="E4715" t="str">
        <f>VLOOKUP(D4715,'B-Business Capability'!B:H,5,FALSE)</f>
        <v>Not mapped to capability</v>
      </c>
      <c r="F4715">
        <f>VLOOKUP(D4715,'B-Business Capability'!B:H,6,FALSE)</f>
        <v>0</v>
      </c>
      <c r="G4715">
        <f>VLOOKUP(D4715,'B-Business Capability'!B:H,7,FALSE)</f>
        <v>0</v>
      </c>
      <c r="I4715" t="s">
        <v>1820</v>
      </c>
      <c r="J4715" t="s">
        <v>1826</v>
      </c>
      <c r="K4715" t="s">
        <v>1827</v>
      </c>
      <c r="L4715" t="s">
        <v>904</v>
      </c>
      <c r="M4715" t="str">
        <f>VLOOKUP(L4715,'A-Applications'!B:D,3,FALSE)</f>
        <v>DockLight</v>
      </c>
      <c r="N4715" t="s">
        <v>53</v>
      </c>
      <c r="O4715" s="42" t="s">
        <v>62</v>
      </c>
      <c r="Q4715" t="str">
        <f>VLOOKUP(KamstrupData[[#This Row],[IdLevel123]],'B-Business Capability'!B:L,10,FALSE)</f>
        <v>N/A</v>
      </c>
      <c r="R4715">
        <f>VLOOKUP(KamstrupData[[#This Row],[IdLevel123]],'B-Business Capability'!B:L,11,FALSE)</f>
        <v>0</v>
      </c>
      <c r="U4715" t="str">
        <f>_xlfn.CONCAT(KamstrupData[[#This Row],[CountryCode]],"_",KamstrupData[[#This Row],[Business Area]],"_",KamstrupData[[#This Row],[DepartmentTeam]])</f>
        <v>NL10_NL_Sales &amp; Marketing_Customer Service/Project Management</v>
      </c>
      <c r="V4715" t="str">
        <f>VLOOKUP(KamstrupData[[#This Row],[ORG_Concat]],'O-Organization'!F:H,3,FALSE)</f>
        <v>11015_NL10_Sales &amp; Marketing_NL_Sales &amp; Marketing_Customer Service/Project Management</v>
      </c>
    </row>
    <row r="4716" spans="2:22">
      <c r="D4716" s="28" t="s">
        <v>78</v>
      </c>
      <c r="E4716" t="str">
        <f>VLOOKUP(D4716,'B-Business Capability'!B:H,5,FALSE)</f>
        <v>Customer Service</v>
      </c>
      <c r="F4716" t="str">
        <f>VLOOKUP(D4716,'B-Business Capability'!B:H,6,FALSE)</f>
        <v>Customer Service and Support</v>
      </c>
      <c r="G4716" t="str">
        <f>VLOOKUP(D4716,'B-Business Capability'!B:H,7,FALSE)</f>
        <v>Service Request Management</v>
      </c>
      <c r="I4716" t="s">
        <v>1820</v>
      </c>
      <c r="J4716" t="s">
        <v>1826</v>
      </c>
      <c r="K4716" t="s">
        <v>1827</v>
      </c>
      <c r="L4716" t="s">
        <v>145</v>
      </c>
      <c r="M4716" t="str">
        <f>VLOOKUP(L4716,'A-Applications'!B:D,3,FALSE)</f>
        <v>Google Earth Pro</v>
      </c>
      <c r="N4716" t="s">
        <v>53</v>
      </c>
      <c r="O4716" s="42" t="s">
        <v>54</v>
      </c>
      <c r="P4716" t="s">
        <v>79</v>
      </c>
      <c r="Q4716" t="str">
        <f>VLOOKUP(KamstrupData[[#This Row],[IdLevel123]],'B-Business Capability'!B:L,10,FALSE)</f>
        <v>Customer Service and Support</v>
      </c>
      <c r="R4716">
        <f>VLOOKUP(KamstrupData[[#This Row],[IdLevel123]],'B-Business Capability'!B:L,11,FALSE)</f>
        <v>0</v>
      </c>
      <c r="U4716" t="str">
        <f>_xlfn.CONCAT(KamstrupData[[#This Row],[CountryCode]],"_",KamstrupData[[#This Row],[Business Area]],"_",KamstrupData[[#This Row],[DepartmentTeam]])</f>
        <v>NL10_NL_Sales &amp; Marketing_Customer Service/Project Management</v>
      </c>
      <c r="V4716" t="str">
        <f>VLOOKUP(KamstrupData[[#This Row],[ORG_Concat]],'O-Organization'!F:H,3,FALSE)</f>
        <v>11015_NL10_Sales &amp; Marketing_NL_Sales &amp; Marketing_Customer Service/Project Management</v>
      </c>
    </row>
    <row r="4717" spans="2:22">
      <c r="D4717" s="28" t="s">
        <v>88</v>
      </c>
      <c r="E4717" t="str">
        <f>VLOOKUP(D4717,'B-Business Capability'!B:H,5,FALSE)</f>
        <v>Customer Service</v>
      </c>
      <c r="F4717" t="str">
        <f>VLOOKUP(D4717,'B-Business Capability'!B:H,6,FALSE)</f>
        <v>Customer Project Management</v>
      </c>
      <c r="G4717" t="str">
        <f>VLOOKUP(D4717,'B-Business Capability'!B:H,7,FALSE)</f>
        <v>Project Management</v>
      </c>
      <c r="I4717" t="s">
        <v>1820</v>
      </c>
      <c r="J4717" t="s">
        <v>1826</v>
      </c>
      <c r="K4717" t="s">
        <v>1827</v>
      </c>
      <c r="L4717" t="s">
        <v>145</v>
      </c>
      <c r="M4717" t="str">
        <f>VLOOKUP(L4717,'A-Applications'!B:D,3,FALSE)</f>
        <v>Google Earth Pro</v>
      </c>
      <c r="N4717" t="s">
        <v>53</v>
      </c>
      <c r="O4717" s="42" t="s">
        <v>54</v>
      </c>
      <c r="P4717" t="s">
        <v>75</v>
      </c>
      <c r="Q4717" t="str">
        <f>VLOOKUP(KamstrupData[[#This Row],[IdLevel123]],'B-Business Capability'!B:L,10,FALSE)</f>
        <v>Order-to-Cash (O2C)</v>
      </c>
      <c r="R4717">
        <f>VLOOKUP(KamstrupData[[#This Row],[IdLevel123]],'B-Business Capability'!B:L,11,FALSE)</f>
        <v>0</v>
      </c>
      <c r="U4717" t="str">
        <f>_xlfn.CONCAT(KamstrupData[[#This Row],[CountryCode]],"_",KamstrupData[[#This Row],[Business Area]],"_",KamstrupData[[#This Row],[DepartmentTeam]])</f>
        <v>NL10_NL_Sales &amp; Marketing_Customer Service/Project Management</v>
      </c>
      <c r="V4717" t="str">
        <f>VLOOKUP(KamstrupData[[#This Row],[ORG_Concat]],'O-Organization'!F:H,3,FALSE)</f>
        <v>11015_NL10_Sales &amp; Marketing_NL_Sales &amp; Marketing_Customer Service/Project Management</v>
      </c>
    </row>
    <row r="4718" spans="2:22">
      <c r="B4718" s="28">
        <v>45292</v>
      </c>
      <c r="D4718" s="28" t="s">
        <v>192</v>
      </c>
      <c r="E4718" t="str">
        <f>VLOOKUP(D4718,'B-Business Capability'!B:H,5,FALSE)</f>
        <v>Sales</v>
      </c>
      <c r="F4718" t="str">
        <f>VLOOKUP(D4718,'B-Business Capability'!B:H,6,FALSE)</f>
        <v>Sales Execution and Customer Engagement</v>
      </c>
      <c r="G4718">
        <f>VLOOKUP(D4718,'B-Business Capability'!B:H,7,FALSE)</f>
        <v>0</v>
      </c>
      <c r="I4718" t="s">
        <v>1820</v>
      </c>
      <c r="J4718" t="s">
        <v>1826</v>
      </c>
      <c r="L4718" t="s">
        <v>146</v>
      </c>
      <c r="M4718" t="str">
        <f>VLOOKUP(L4718,'A-Applications'!B:D,3,FALSE)</f>
        <v>Microsoft CoPilot</v>
      </c>
      <c r="N4718" t="s">
        <v>147</v>
      </c>
      <c r="O4718" s="42" t="s">
        <v>62</v>
      </c>
      <c r="P4718" t="s">
        <v>43</v>
      </c>
      <c r="Q4718" t="str">
        <f>VLOOKUP(KamstrupData[[#This Row],[IdLevel123]],'B-Business Capability'!B:L,10,FALSE)</f>
        <v>Order-to-Cash (O2C)</v>
      </c>
      <c r="R4718">
        <f>VLOOKUP(KamstrupData[[#This Row],[IdLevel123]],'B-Business Capability'!B:L,11,FALSE)</f>
        <v>500</v>
      </c>
      <c r="U4718" t="str">
        <f>_xlfn.CONCAT(KamstrupData[[#This Row],[CountryCode]],"_",KamstrupData[[#This Row],[Business Area]],"_",KamstrupData[[#This Row],[DepartmentTeam]])</f>
        <v>NL10_NL_Sales &amp; Marketing_</v>
      </c>
      <c r="V4718" t="str">
        <f>VLOOKUP(KamstrupData[[#This Row],[ORG_Concat]],'O-Organization'!F:H,3,FALSE)</f>
        <v>11013_NL10_Sales &amp; Marketing_NL_Sales &amp; Marketing_</v>
      </c>
    </row>
    <row r="4719" spans="2:22">
      <c r="D4719" s="28" t="s">
        <v>192</v>
      </c>
      <c r="E4719" t="str">
        <f>VLOOKUP(D4719,'B-Business Capability'!B:H,5,FALSE)</f>
        <v>Sales</v>
      </c>
      <c r="F4719" t="str">
        <f>VLOOKUP(D4719,'B-Business Capability'!B:H,6,FALSE)</f>
        <v>Sales Execution and Customer Engagement</v>
      </c>
      <c r="G4719">
        <f>VLOOKUP(D4719,'B-Business Capability'!B:H,7,FALSE)</f>
        <v>0</v>
      </c>
      <c r="I4719" t="s">
        <v>1820</v>
      </c>
      <c r="J4719" t="s">
        <v>1826</v>
      </c>
      <c r="K4719" t="s">
        <v>1275</v>
      </c>
      <c r="L4719" t="s">
        <v>146</v>
      </c>
      <c r="M4719" t="str">
        <f>VLOOKUP(L4719,'A-Applications'!B:D,3,FALSE)</f>
        <v>Microsoft CoPilot</v>
      </c>
      <c r="N4719" t="s">
        <v>53</v>
      </c>
      <c r="O4719" s="42" t="s">
        <v>54</v>
      </c>
      <c r="P4719" t="s">
        <v>77</v>
      </c>
      <c r="Q4719" t="str">
        <f>VLOOKUP(KamstrupData[[#This Row],[IdLevel123]],'B-Business Capability'!B:L,10,FALSE)</f>
        <v>Order-to-Cash (O2C)</v>
      </c>
      <c r="R4719">
        <f>VLOOKUP(KamstrupData[[#This Row],[IdLevel123]],'B-Business Capability'!B:L,11,FALSE)</f>
        <v>500</v>
      </c>
      <c r="U4719" t="str">
        <f>_xlfn.CONCAT(KamstrupData[[#This Row],[CountryCode]],"_",KamstrupData[[#This Row],[Business Area]],"_",KamstrupData[[#This Row],[DepartmentTeam]])</f>
        <v>NL10_NL_Sales &amp; Marketing_Sales</v>
      </c>
      <c r="V4719" t="str">
        <f>VLOOKUP(KamstrupData[[#This Row],[ORG_Concat]],'O-Organization'!F:H,3,FALSE)</f>
        <v>11014_NL10_Sales &amp; Marketing_NL_Sales &amp; Marketing_Sales</v>
      </c>
    </row>
    <row r="4720" spans="2:22">
      <c r="B4720" s="28">
        <v>45292</v>
      </c>
      <c r="D4720" s="28" t="s">
        <v>78</v>
      </c>
      <c r="E4720" t="str">
        <f>VLOOKUP(D4720,'B-Business Capability'!B:H,5,FALSE)</f>
        <v>Customer Service</v>
      </c>
      <c r="F4720" t="str">
        <f>VLOOKUP(D4720,'B-Business Capability'!B:H,6,FALSE)</f>
        <v>Customer Service and Support</v>
      </c>
      <c r="G4720" t="str">
        <f>VLOOKUP(D4720,'B-Business Capability'!B:H,7,FALSE)</f>
        <v>Service Request Management</v>
      </c>
      <c r="I4720" t="s">
        <v>1820</v>
      </c>
      <c r="J4720" t="s">
        <v>1826</v>
      </c>
      <c r="K4720" t="s">
        <v>1827</v>
      </c>
      <c r="L4720" t="s">
        <v>146</v>
      </c>
      <c r="M4720" t="str">
        <f>VLOOKUP(L4720,'A-Applications'!B:D,3,FALSE)</f>
        <v>Microsoft CoPilot</v>
      </c>
      <c r="N4720" t="s">
        <v>147</v>
      </c>
      <c r="O4720" s="42" t="s">
        <v>54</v>
      </c>
      <c r="P4720" t="s">
        <v>79</v>
      </c>
      <c r="Q4720" t="str">
        <f>VLOOKUP(KamstrupData[[#This Row],[IdLevel123]],'B-Business Capability'!B:L,10,FALSE)</f>
        <v>Customer Service and Support</v>
      </c>
      <c r="R4720">
        <f>VLOOKUP(KamstrupData[[#This Row],[IdLevel123]],'B-Business Capability'!B:L,11,FALSE)</f>
        <v>0</v>
      </c>
      <c r="U4720" t="str">
        <f>_xlfn.CONCAT(KamstrupData[[#This Row],[CountryCode]],"_",KamstrupData[[#This Row],[Business Area]],"_",KamstrupData[[#This Row],[DepartmentTeam]])</f>
        <v>NL10_NL_Sales &amp; Marketing_Customer Service/Project Management</v>
      </c>
      <c r="V4720" t="str">
        <f>VLOOKUP(KamstrupData[[#This Row],[ORG_Concat]],'O-Organization'!F:H,3,FALSE)</f>
        <v>11015_NL10_Sales &amp; Marketing_NL_Sales &amp; Marketing_Customer Service/Project Management</v>
      </c>
    </row>
    <row r="4721" spans="4:22">
      <c r="D4721" s="28" t="s">
        <v>78</v>
      </c>
      <c r="E4721" t="str">
        <f>VLOOKUP(D4721,'B-Business Capability'!B:H,5,FALSE)</f>
        <v>Customer Service</v>
      </c>
      <c r="F4721" t="str">
        <f>VLOOKUP(D4721,'B-Business Capability'!B:H,6,FALSE)</f>
        <v>Customer Service and Support</v>
      </c>
      <c r="G4721" t="str">
        <f>VLOOKUP(D4721,'B-Business Capability'!B:H,7,FALSE)</f>
        <v>Service Request Management</v>
      </c>
      <c r="I4721" t="s">
        <v>1820</v>
      </c>
      <c r="J4721" t="s">
        <v>1826</v>
      </c>
      <c r="K4721" t="s">
        <v>1827</v>
      </c>
      <c r="L4721" t="s">
        <v>146</v>
      </c>
      <c r="M4721" t="str">
        <f>VLOOKUP(L4721,'A-Applications'!B:D,3,FALSE)</f>
        <v>Microsoft CoPilot</v>
      </c>
      <c r="N4721" t="s">
        <v>147</v>
      </c>
      <c r="O4721" s="42" t="s">
        <v>54</v>
      </c>
      <c r="P4721" t="s">
        <v>79</v>
      </c>
      <c r="Q4721" t="str">
        <f>VLOOKUP(KamstrupData[[#This Row],[IdLevel123]],'B-Business Capability'!B:L,10,FALSE)</f>
        <v>Customer Service and Support</v>
      </c>
      <c r="R4721">
        <f>VLOOKUP(KamstrupData[[#This Row],[IdLevel123]],'B-Business Capability'!B:L,11,FALSE)</f>
        <v>0</v>
      </c>
      <c r="U4721" t="str">
        <f>_xlfn.CONCAT(KamstrupData[[#This Row],[CountryCode]],"_",KamstrupData[[#This Row],[Business Area]],"_",KamstrupData[[#This Row],[DepartmentTeam]])</f>
        <v>NL10_NL_Sales &amp; Marketing_Customer Service/Project Management</v>
      </c>
      <c r="V4721" t="str">
        <f>VLOOKUP(KamstrupData[[#This Row],[ORG_Concat]],'O-Organization'!F:H,3,FALSE)</f>
        <v>11015_NL10_Sales &amp; Marketing_NL_Sales &amp; Marketing_Customer Service/Project Management</v>
      </c>
    </row>
    <row r="4722" spans="4:22">
      <c r="D4722" s="28" t="s">
        <v>88</v>
      </c>
      <c r="E4722" t="str">
        <f>VLOOKUP(D4722,'B-Business Capability'!B:H,5,FALSE)</f>
        <v>Customer Service</v>
      </c>
      <c r="F4722" t="str">
        <f>VLOOKUP(D4722,'B-Business Capability'!B:H,6,FALSE)</f>
        <v>Customer Project Management</v>
      </c>
      <c r="G4722" t="str">
        <f>VLOOKUP(D4722,'B-Business Capability'!B:H,7,FALSE)</f>
        <v>Project Management</v>
      </c>
      <c r="I4722" t="s">
        <v>1820</v>
      </c>
      <c r="J4722" t="s">
        <v>1826</v>
      </c>
      <c r="K4722" t="s">
        <v>1827</v>
      </c>
      <c r="L4722" t="s">
        <v>146</v>
      </c>
      <c r="M4722" t="str">
        <f>VLOOKUP(L4722,'A-Applications'!B:D,3,FALSE)</f>
        <v>Microsoft CoPilot</v>
      </c>
      <c r="N4722" t="s">
        <v>147</v>
      </c>
      <c r="O4722" s="42" t="s">
        <v>54</v>
      </c>
      <c r="P4722" t="s">
        <v>75</v>
      </c>
      <c r="Q4722" t="str">
        <f>VLOOKUP(KamstrupData[[#This Row],[IdLevel123]],'B-Business Capability'!B:L,10,FALSE)</f>
        <v>Order-to-Cash (O2C)</v>
      </c>
      <c r="R4722">
        <f>VLOOKUP(KamstrupData[[#This Row],[IdLevel123]],'B-Business Capability'!B:L,11,FALSE)</f>
        <v>0</v>
      </c>
      <c r="U4722" t="str">
        <f>_xlfn.CONCAT(KamstrupData[[#This Row],[CountryCode]],"_",KamstrupData[[#This Row],[Business Area]],"_",KamstrupData[[#This Row],[DepartmentTeam]])</f>
        <v>NL10_NL_Sales &amp; Marketing_Customer Service/Project Management</v>
      </c>
      <c r="V4722" t="str">
        <f>VLOOKUP(KamstrupData[[#This Row],[ORG_Concat]],'O-Organization'!F:H,3,FALSE)</f>
        <v>11015_NL10_Sales &amp; Marketing_NL_Sales &amp; Marketing_Customer Service/Project Management</v>
      </c>
    </row>
    <row r="4723" spans="4:22">
      <c r="D4723" s="28" t="s">
        <v>88</v>
      </c>
      <c r="E4723" t="str">
        <f>VLOOKUP(D4723,'B-Business Capability'!B:H,5,FALSE)</f>
        <v>Customer Service</v>
      </c>
      <c r="F4723" t="str">
        <f>VLOOKUP(D4723,'B-Business Capability'!B:H,6,FALSE)</f>
        <v>Customer Project Management</v>
      </c>
      <c r="G4723" t="str">
        <f>VLOOKUP(D4723,'B-Business Capability'!B:H,7,FALSE)</f>
        <v>Project Management</v>
      </c>
      <c r="I4723" t="s">
        <v>1820</v>
      </c>
      <c r="J4723" t="s">
        <v>1826</v>
      </c>
      <c r="K4723" t="s">
        <v>1827</v>
      </c>
      <c r="L4723" t="s">
        <v>146</v>
      </c>
      <c r="M4723" t="str">
        <f>VLOOKUP(L4723,'A-Applications'!B:D,3,FALSE)</f>
        <v>Microsoft CoPilot</v>
      </c>
      <c r="N4723" t="s">
        <v>147</v>
      </c>
      <c r="O4723" s="42" t="s">
        <v>54</v>
      </c>
      <c r="P4723" t="s">
        <v>75</v>
      </c>
      <c r="Q4723" t="str">
        <f>VLOOKUP(KamstrupData[[#This Row],[IdLevel123]],'B-Business Capability'!B:L,10,FALSE)</f>
        <v>Order-to-Cash (O2C)</v>
      </c>
      <c r="R4723">
        <f>VLOOKUP(KamstrupData[[#This Row],[IdLevel123]],'B-Business Capability'!B:L,11,FALSE)</f>
        <v>0</v>
      </c>
      <c r="U4723" t="str">
        <f>_xlfn.CONCAT(KamstrupData[[#This Row],[CountryCode]],"_",KamstrupData[[#This Row],[Business Area]],"_",KamstrupData[[#This Row],[DepartmentTeam]])</f>
        <v>NL10_NL_Sales &amp; Marketing_Customer Service/Project Management</v>
      </c>
      <c r="V4723" t="str">
        <f>VLOOKUP(KamstrupData[[#This Row],[ORG_Concat]],'O-Organization'!F:H,3,FALSE)</f>
        <v>11015_NL10_Sales &amp; Marketing_NL_Sales &amp; Marketing_Customer Service/Project Management</v>
      </c>
    </row>
    <row r="4724" spans="4:22">
      <c r="D4724" s="28" t="s">
        <v>193</v>
      </c>
      <c r="E4724" t="str">
        <f>VLOOKUP(D4724,'B-Business Capability'!B:H,5,FALSE)</f>
        <v>Sales</v>
      </c>
      <c r="F4724" t="str">
        <f>VLOOKUP(D4724,'B-Business Capability'!B:H,6,FALSE)</f>
        <v>Quotation, Order, and Contract Management</v>
      </c>
      <c r="G4724">
        <f>VLOOKUP(D4724,'B-Business Capability'!B:H,7,FALSE)</f>
        <v>0</v>
      </c>
      <c r="I4724" t="s">
        <v>1820</v>
      </c>
      <c r="J4724" t="s">
        <v>1826</v>
      </c>
      <c r="K4724" t="s">
        <v>1275</v>
      </c>
      <c r="L4724" t="s">
        <v>207</v>
      </c>
      <c r="M4724" t="str">
        <f>VLOOKUP(L4724,'A-Applications'!B:D,3,FALSE)</f>
        <v>Adobe Acrobat</v>
      </c>
      <c r="N4724" t="s">
        <v>53</v>
      </c>
      <c r="O4724" s="42" t="s">
        <v>62</v>
      </c>
      <c r="Q4724" t="str">
        <f>VLOOKUP(KamstrupData[[#This Row],[IdLevel123]],'B-Business Capability'!B:L,10,FALSE)</f>
        <v>Order-to-Cash (O2C)</v>
      </c>
      <c r="R4724">
        <f>VLOOKUP(KamstrupData[[#This Row],[IdLevel123]],'B-Business Capability'!B:L,11,FALSE)</f>
        <v>100</v>
      </c>
      <c r="U4724" t="str">
        <f>_xlfn.CONCAT(KamstrupData[[#This Row],[CountryCode]],"_",KamstrupData[[#This Row],[Business Area]],"_",KamstrupData[[#This Row],[DepartmentTeam]])</f>
        <v>NL10_NL_Sales &amp; Marketing_Sales</v>
      </c>
      <c r="V4724" t="str">
        <f>VLOOKUP(KamstrupData[[#This Row],[ORG_Concat]],'O-Organization'!F:H,3,FALSE)</f>
        <v>11014_NL10_Sales &amp; Marketing_NL_Sales &amp; Marketing_Sales</v>
      </c>
    </row>
    <row r="4725" spans="4:22">
      <c r="D4725" s="28" t="s">
        <v>378</v>
      </c>
      <c r="E4725" t="str">
        <f>VLOOKUP(D4725,'B-Business Capability'!B:H,5,FALSE)</f>
        <v>Digital Platform and Operations</v>
      </c>
      <c r="F4725" t="str">
        <f>VLOOKUP(D4725,'B-Business Capability'!B:H,6,FALSE)</f>
        <v>Engineering &amp; Platform</v>
      </c>
      <c r="G4725" t="str">
        <f>VLOOKUP(D4725,'B-Business Capability'!B:H,7,FALSE)</f>
        <v>Quality Assurance, test and Control</v>
      </c>
      <c r="I4725" t="s">
        <v>1820</v>
      </c>
      <c r="J4725" t="s">
        <v>1826</v>
      </c>
      <c r="K4725" t="s">
        <v>1827</v>
      </c>
      <c r="L4725" t="s">
        <v>207</v>
      </c>
      <c r="M4725" t="str">
        <f>VLOOKUP(L4725,'A-Applications'!B:D,3,FALSE)</f>
        <v>Adobe Acrobat</v>
      </c>
      <c r="N4725" t="s">
        <v>53</v>
      </c>
      <c r="O4725" s="42" t="s">
        <v>62</v>
      </c>
      <c r="Q4725" t="str">
        <f>VLOOKUP(KamstrupData[[#This Row],[IdLevel123]],'B-Business Capability'!B:L,10,FALSE)</f>
        <v>N/A</v>
      </c>
      <c r="R4725">
        <f>VLOOKUP(KamstrupData[[#This Row],[IdLevel123]],'B-Business Capability'!B:L,11,FALSE)</f>
        <v>0</v>
      </c>
      <c r="U4725" t="str">
        <f>_xlfn.CONCAT(KamstrupData[[#This Row],[CountryCode]],"_",KamstrupData[[#This Row],[Business Area]],"_",KamstrupData[[#This Row],[DepartmentTeam]])</f>
        <v>NL10_NL_Sales &amp; Marketing_Customer Service/Project Management</v>
      </c>
      <c r="V4725" t="str">
        <f>VLOOKUP(KamstrupData[[#This Row],[ORG_Concat]],'O-Organization'!F:H,3,FALSE)</f>
        <v>11015_NL10_Sales &amp; Marketing_NL_Sales &amp; Marketing_Customer Service/Project Management</v>
      </c>
    </row>
    <row r="4726" spans="4:22">
      <c r="D4726" s="28" t="s">
        <v>208</v>
      </c>
      <c r="E4726" t="str">
        <f>VLOOKUP(D4726,'B-Business Capability'!B:H,5,FALSE)</f>
        <v>Sales</v>
      </c>
      <c r="F4726" t="str">
        <f>VLOOKUP(D4726,'B-Business Capability'!B:H,6,FALSE)</f>
        <v>Sales Operations</v>
      </c>
      <c r="G4726" t="str">
        <f>VLOOKUP(D4726,'B-Business Capability'!B:H,7,FALSE)</f>
        <v>Entitlement management</v>
      </c>
      <c r="I4726" t="s">
        <v>1820</v>
      </c>
      <c r="J4726" t="s">
        <v>1826</v>
      </c>
      <c r="K4726" t="s">
        <v>1275</v>
      </c>
      <c r="L4726" t="s">
        <v>148</v>
      </c>
      <c r="M4726" t="str">
        <f>VLOOKUP(L4726,'A-Applications'!B:D,3,FALSE)</f>
        <v>Oracle CPQ</v>
      </c>
      <c r="N4726" t="s">
        <v>147</v>
      </c>
      <c r="O4726" s="42" t="s">
        <v>66</v>
      </c>
      <c r="P4726" t="s">
        <v>209</v>
      </c>
      <c r="Q4726" t="str">
        <f>VLOOKUP(KamstrupData[[#This Row],[IdLevel123]],'B-Business Capability'!B:L,10,FALSE)</f>
        <v>Order-to-Cash (O2C)</v>
      </c>
      <c r="R4726">
        <f>VLOOKUP(KamstrupData[[#This Row],[IdLevel123]],'B-Business Capability'!B:L,11,FALSE)</f>
        <v>610</v>
      </c>
      <c r="U4726" t="str">
        <f>_xlfn.CONCAT(KamstrupData[[#This Row],[CountryCode]],"_",KamstrupData[[#This Row],[Business Area]],"_",KamstrupData[[#This Row],[DepartmentTeam]])</f>
        <v>NL10_NL_Sales &amp; Marketing_Sales</v>
      </c>
      <c r="V4726" t="str">
        <f>VLOOKUP(KamstrupData[[#This Row],[ORG_Concat]],'O-Organization'!F:H,3,FALSE)</f>
        <v>11014_NL10_Sales &amp; Marketing_NL_Sales &amp; Marketing_Sales</v>
      </c>
    </row>
    <row r="4727" spans="4:22">
      <c r="D4727" s="28" t="s">
        <v>210</v>
      </c>
      <c r="E4727" t="str">
        <f>VLOOKUP(D4727,'B-Business Capability'!B:H,5,FALSE)</f>
        <v>Sales</v>
      </c>
      <c r="F4727" t="str">
        <f>VLOOKUP(D4727,'B-Business Capability'!B:H,6,FALSE)</f>
        <v>Sales Operations</v>
      </c>
      <c r="G4727" t="str">
        <f>VLOOKUP(D4727,'B-Business Capability'!B:H,7,FALSE)</f>
        <v>Price management</v>
      </c>
      <c r="I4727" t="s">
        <v>1820</v>
      </c>
      <c r="J4727" t="s">
        <v>1826</v>
      </c>
      <c r="K4727" t="s">
        <v>1275</v>
      </c>
      <c r="L4727" t="s">
        <v>148</v>
      </c>
      <c r="M4727" t="str">
        <f>VLOOKUP(L4727,'A-Applications'!B:D,3,FALSE)</f>
        <v>Oracle CPQ</v>
      </c>
      <c r="N4727" t="s">
        <v>147</v>
      </c>
      <c r="O4727" s="42" t="s">
        <v>66</v>
      </c>
      <c r="P4727" t="s">
        <v>211</v>
      </c>
      <c r="Q4727" t="str">
        <f>VLOOKUP(KamstrupData[[#This Row],[IdLevel123]],'B-Business Capability'!B:L,10,FALSE)</f>
        <v>N/A</v>
      </c>
      <c r="R4727">
        <f>VLOOKUP(KamstrupData[[#This Row],[IdLevel123]],'B-Business Capability'!B:L,11,FALSE)</f>
        <v>0</v>
      </c>
      <c r="U4727" t="str">
        <f>_xlfn.CONCAT(KamstrupData[[#This Row],[CountryCode]],"_",KamstrupData[[#This Row],[Business Area]],"_",KamstrupData[[#This Row],[DepartmentTeam]])</f>
        <v>NL10_NL_Sales &amp; Marketing_Sales</v>
      </c>
      <c r="V4727" t="str">
        <f>VLOOKUP(KamstrupData[[#This Row],[ORG_Concat]],'O-Organization'!F:H,3,FALSE)</f>
        <v>11014_NL10_Sales &amp; Marketing_NL_Sales &amp; Marketing_Sales</v>
      </c>
    </row>
    <row r="4728" spans="4:22">
      <c r="D4728" s="28" t="s">
        <v>212</v>
      </c>
      <c r="E4728" t="str">
        <f>VLOOKUP(D4728,'B-Business Capability'!B:H,5,FALSE)</f>
        <v>Sales</v>
      </c>
      <c r="F4728" t="str">
        <f>VLOOKUP(D4728,'B-Business Capability'!B:H,6,FALSE)</f>
        <v>Sales Operations</v>
      </c>
      <c r="G4728" t="str">
        <f>VLOOKUP(D4728,'B-Business Capability'!B:H,7,FALSE)</f>
        <v>Pricing and charging</v>
      </c>
      <c r="I4728" t="s">
        <v>1820</v>
      </c>
      <c r="J4728" t="s">
        <v>1826</v>
      </c>
      <c r="K4728" t="s">
        <v>1275</v>
      </c>
      <c r="L4728" t="s">
        <v>148</v>
      </c>
      <c r="M4728" t="str">
        <f>VLOOKUP(L4728,'A-Applications'!B:D,3,FALSE)</f>
        <v>Oracle CPQ</v>
      </c>
      <c r="N4728" t="s">
        <v>147</v>
      </c>
      <c r="O4728" s="42" t="s">
        <v>66</v>
      </c>
      <c r="P4728" t="s">
        <v>211</v>
      </c>
      <c r="Q4728" t="str">
        <f>VLOOKUP(KamstrupData[[#This Row],[IdLevel123]],'B-Business Capability'!B:L,10,FALSE)</f>
        <v>Order-to-Cash (O2C)</v>
      </c>
      <c r="R4728">
        <f>VLOOKUP(KamstrupData[[#This Row],[IdLevel123]],'B-Business Capability'!B:L,11,FALSE)</f>
        <v>300</v>
      </c>
      <c r="U4728" t="str">
        <f>_xlfn.CONCAT(KamstrupData[[#This Row],[CountryCode]],"_",KamstrupData[[#This Row],[Business Area]],"_",KamstrupData[[#This Row],[DepartmentTeam]])</f>
        <v>NL10_NL_Sales &amp; Marketing_Sales</v>
      </c>
      <c r="V4728" t="str">
        <f>VLOOKUP(KamstrupData[[#This Row],[ORG_Concat]],'O-Organization'!F:H,3,FALSE)</f>
        <v>11014_NL10_Sales &amp; Marketing_NL_Sales &amp; Marketing_Sales</v>
      </c>
    </row>
    <row r="4729" spans="4:22">
      <c r="D4729" s="28" t="s">
        <v>213</v>
      </c>
      <c r="E4729" t="str">
        <f>VLOOKUP(D4729,'B-Business Capability'!B:H,5,FALSE)</f>
        <v>Sales</v>
      </c>
      <c r="F4729" t="str">
        <f>VLOOKUP(D4729,'B-Business Capability'!B:H,6,FALSE)</f>
        <v>Sales Operations</v>
      </c>
      <c r="G4729" t="str">
        <f>VLOOKUP(D4729,'B-Business Capability'!B:H,7,FALSE)</f>
        <v>Pricing and promotions</v>
      </c>
      <c r="I4729" t="s">
        <v>1820</v>
      </c>
      <c r="J4729" t="s">
        <v>1826</v>
      </c>
      <c r="K4729" t="s">
        <v>1275</v>
      </c>
      <c r="L4729" t="s">
        <v>148</v>
      </c>
      <c r="M4729" t="str">
        <f>VLOOKUP(L4729,'A-Applications'!B:D,3,FALSE)</f>
        <v>Oracle CPQ</v>
      </c>
      <c r="N4729" t="s">
        <v>147</v>
      </c>
      <c r="O4729" s="42" t="s">
        <v>66</v>
      </c>
      <c r="P4729" t="s">
        <v>211</v>
      </c>
      <c r="Q4729" t="str">
        <f>VLOOKUP(KamstrupData[[#This Row],[IdLevel123]],'B-Business Capability'!B:L,10,FALSE)</f>
        <v>Order-to-Cash (O2C)</v>
      </c>
      <c r="R4729">
        <f>VLOOKUP(KamstrupData[[#This Row],[IdLevel123]],'B-Business Capability'!B:L,11,FALSE)</f>
        <v>310</v>
      </c>
      <c r="U4729" t="str">
        <f>_xlfn.CONCAT(KamstrupData[[#This Row],[CountryCode]],"_",KamstrupData[[#This Row],[Business Area]],"_",KamstrupData[[#This Row],[DepartmentTeam]])</f>
        <v>NL10_NL_Sales &amp; Marketing_Sales</v>
      </c>
      <c r="V4729" t="str">
        <f>VLOOKUP(KamstrupData[[#This Row],[ORG_Concat]],'O-Organization'!F:H,3,FALSE)</f>
        <v>11014_NL10_Sales &amp; Marketing_NL_Sales &amp; Marketing_Sales</v>
      </c>
    </row>
    <row r="4730" spans="4:22">
      <c r="D4730" s="28" t="s">
        <v>214</v>
      </c>
      <c r="E4730" t="str">
        <f>VLOOKUP(D4730,'B-Business Capability'!B:H,5,FALSE)</f>
        <v>Sales</v>
      </c>
      <c r="F4730" t="str">
        <f>VLOOKUP(D4730,'B-Business Capability'!B:H,6,FALSE)</f>
        <v>Sales Execution and Customer Engagement</v>
      </c>
      <c r="G4730" t="str">
        <f>VLOOKUP(D4730,'B-Business Capability'!B:H,7,FALSE)</f>
        <v>Price and margin management</v>
      </c>
      <c r="I4730" t="s">
        <v>1820</v>
      </c>
      <c r="J4730" t="s">
        <v>1826</v>
      </c>
      <c r="K4730" t="s">
        <v>1275</v>
      </c>
      <c r="L4730" t="s">
        <v>148</v>
      </c>
      <c r="M4730" t="str">
        <f>VLOOKUP(L4730,'A-Applications'!B:D,3,FALSE)</f>
        <v>Oracle CPQ</v>
      </c>
      <c r="N4730" t="s">
        <v>147</v>
      </c>
      <c r="O4730" s="42" t="s">
        <v>66</v>
      </c>
      <c r="P4730" t="s">
        <v>211</v>
      </c>
      <c r="Q4730" t="str">
        <f>VLOOKUP(KamstrupData[[#This Row],[IdLevel123]],'B-Business Capability'!B:L,10,FALSE)</f>
        <v>Order-to-Cash (O2C)</v>
      </c>
      <c r="R4730">
        <f>VLOOKUP(KamstrupData[[#This Row],[IdLevel123]],'B-Business Capability'!B:L,11,FALSE)</f>
        <v>540</v>
      </c>
      <c r="U4730" t="str">
        <f>_xlfn.CONCAT(KamstrupData[[#This Row],[CountryCode]],"_",KamstrupData[[#This Row],[Business Area]],"_",KamstrupData[[#This Row],[DepartmentTeam]])</f>
        <v>NL10_NL_Sales &amp; Marketing_Sales</v>
      </c>
      <c r="V4730" t="str">
        <f>VLOOKUP(KamstrupData[[#This Row],[ORG_Concat]],'O-Organization'!F:H,3,FALSE)</f>
        <v>11014_NL10_Sales &amp; Marketing_NL_Sales &amp; Marketing_Sales</v>
      </c>
    </row>
    <row r="4731" spans="4:22">
      <c r="D4731" s="28" t="s">
        <v>215</v>
      </c>
      <c r="E4731" t="str">
        <f>VLOOKUP(D4731,'B-Business Capability'!B:H,5,FALSE)</f>
        <v>Sales</v>
      </c>
      <c r="F4731" t="str">
        <f>VLOOKUP(D4731,'B-Business Capability'!B:H,6,FALSE)</f>
        <v>Quotation, Order, and Contract Management</v>
      </c>
      <c r="G4731" t="str">
        <f>VLOOKUP(D4731,'B-Business Capability'!B:H,7,FALSE)</f>
        <v>Bundling, configuration and subscription management</v>
      </c>
      <c r="I4731" t="s">
        <v>1820</v>
      </c>
      <c r="J4731" t="s">
        <v>1826</v>
      </c>
      <c r="K4731" t="s">
        <v>1275</v>
      </c>
      <c r="L4731" t="s">
        <v>148</v>
      </c>
      <c r="M4731" t="str">
        <f>VLOOKUP(L4731,'A-Applications'!B:D,3,FALSE)</f>
        <v>Oracle CPQ</v>
      </c>
      <c r="N4731" t="s">
        <v>147</v>
      </c>
      <c r="O4731" s="42" t="s">
        <v>66</v>
      </c>
      <c r="P4731" t="s">
        <v>198</v>
      </c>
      <c r="Q4731" t="str">
        <f>VLOOKUP(KamstrupData[[#This Row],[IdLevel123]],'B-Business Capability'!B:L,10,FALSE)</f>
        <v>Subscribtion-to-Pay (S2P)</v>
      </c>
      <c r="R4731">
        <f>VLOOKUP(KamstrupData[[#This Row],[IdLevel123]],'B-Business Capability'!B:L,11,FALSE)</f>
        <v>100</v>
      </c>
      <c r="U4731" t="str">
        <f>_xlfn.CONCAT(KamstrupData[[#This Row],[CountryCode]],"_",KamstrupData[[#This Row],[Business Area]],"_",KamstrupData[[#This Row],[DepartmentTeam]])</f>
        <v>NL10_NL_Sales &amp; Marketing_Sales</v>
      </c>
      <c r="V4731" t="str">
        <f>VLOOKUP(KamstrupData[[#This Row],[ORG_Concat]],'O-Organization'!F:H,3,FALSE)</f>
        <v>11014_NL10_Sales &amp; Marketing_NL_Sales &amp; Marketing_Sales</v>
      </c>
    </row>
    <row r="4732" spans="4:22">
      <c r="D4732" s="28" t="s">
        <v>216</v>
      </c>
      <c r="E4732" t="str">
        <f>VLOOKUP(D4732,'B-Business Capability'!B:H,5,FALSE)</f>
        <v>Sales</v>
      </c>
      <c r="F4732" t="str">
        <f>VLOOKUP(D4732,'B-Business Capability'!B:H,6,FALSE)</f>
        <v>Quotation, Order, and Contract Management</v>
      </c>
      <c r="G4732" t="str">
        <f>VLOOKUP(D4732,'B-Business Capability'!B:H,7,FALSE)</f>
        <v>Configurable products analytics</v>
      </c>
      <c r="I4732" t="s">
        <v>1820</v>
      </c>
      <c r="J4732" t="s">
        <v>1826</v>
      </c>
      <c r="K4732" t="s">
        <v>1275</v>
      </c>
      <c r="L4732" t="s">
        <v>148</v>
      </c>
      <c r="M4732" t="str">
        <f>VLOOKUP(L4732,'A-Applications'!B:D,3,FALSE)</f>
        <v>Oracle CPQ</v>
      </c>
      <c r="N4732" t="s">
        <v>147</v>
      </c>
      <c r="O4732" s="42" t="s">
        <v>66</v>
      </c>
      <c r="P4732" t="s">
        <v>198</v>
      </c>
      <c r="Q4732" t="str">
        <f>VLOOKUP(KamstrupData[[#This Row],[IdLevel123]],'B-Business Capability'!B:L,10,FALSE)</f>
        <v>Order-to-Cash (O2C)</v>
      </c>
      <c r="R4732">
        <f>VLOOKUP(KamstrupData[[#This Row],[IdLevel123]],'B-Business Capability'!B:L,11,FALSE)</f>
        <v>100</v>
      </c>
      <c r="U4732" t="str">
        <f>_xlfn.CONCAT(KamstrupData[[#This Row],[CountryCode]],"_",KamstrupData[[#This Row],[Business Area]],"_",KamstrupData[[#This Row],[DepartmentTeam]])</f>
        <v>NL10_NL_Sales &amp; Marketing_Sales</v>
      </c>
      <c r="V4732" t="str">
        <f>VLOOKUP(KamstrupData[[#This Row],[ORG_Concat]],'O-Organization'!F:H,3,FALSE)</f>
        <v>11014_NL10_Sales &amp; Marketing_NL_Sales &amp; Marketing_Sales</v>
      </c>
    </row>
    <row r="4733" spans="4:22">
      <c r="D4733" s="28" t="s">
        <v>125</v>
      </c>
      <c r="E4733" t="str">
        <f>VLOOKUP(D4733,'B-Business Capability'!B:H,5,FALSE)</f>
        <v>Sales</v>
      </c>
      <c r="F4733" t="str">
        <f>VLOOKUP(D4733,'B-Business Capability'!B:H,6,FALSE)</f>
        <v>Quotation, Order, and Contract Management</v>
      </c>
      <c r="G4733" t="str">
        <f>VLOOKUP(D4733,'B-Business Capability'!B:H,7,FALSE)</f>
        <v>Contract and engagement setup</v>
      </c>
      <c r="I4733" t="s">
        <v>1820</v>
      </c>
      <c r="J4733" t="s">
        <v>1826</v>
      </c>
      <c r="K4733" t="s">
        <v>1275</v>
      </c>
      <c r="L4733" t="s">
        <v>148</v>
      </c>
      <c r="M4733" t="str">
        <f>VLOOKUP(L4733,'A-Applications'!B:D,3,FALSE)</f>
        <v>Oracle CPQ</v>
      </c>
      <c r="N4733" t="s">
        <v>147</v>
      </c>
      <c r="O4733" s="42" t="s">
        <v>66</v>
      </c>
      <c r="P4733" t="s">
        <v>198</v>
      </c>
      <c r="Q4733" t="str">
        <f>VLOOKUP(KamstrupData[[#This Row],[IdLevel123]],'B-Business Capability'!B:L,10,FALSE)</f>
        <v>Order-to-Cash (O2C)</v>
      </c>
      <c r="R4733">
        <f>VLOOKUP(KamstrupData[[#This Row],[IdLevel123]],'B-Business Capability'!B:L,11,FALSE)</f>
        <v>101</v>
      </c>
      <c r="U4733" t="str">
        <f>_xlfn.CONCAT(KamstrupData[[#This Row],[CountryCode]],"_",KamstrupData[[#This Row],[Business Area]],"_",KamstrupData[[#This Row],[DepartmentTeam]])</f>
        <v>NL10_NL_Sales &amp; Marketing_Sales</v>
      </c>
      <c r="V4733" t="str">
        <f>VLOOKUP(KamstrupData[[#This Row],[ORG_Concat]],'O-Organization'!F:H,3,FALSE)</f>
        <v>11014_NL10_Sales &amp; Marketing_NL_Sales &amp; Marketing_Sales</v>
      </c>
    </row>
    <row r="4734" spans="4:22">
      <c r="D4734" s="28" t="s">
        <v>217</v>
      </c>
      <c r="E4734" t="str">
        <f>VLOOKUP(D4734,'B-Business Capability'!B:H,5,FALSE)</f>
        <v>Sales</v>
      </c>
      <c r="F4734" t="str">
        <f>VLOOKUP(D4734,'B-Business Capability'!B:H,6,FALSE)</f>
        <v>Quotation, Order, and Contract Management</v>
      </c>
      <c r="G4734" t="str">
        <f>VLOOKUP(D4734,'B-Business Capability'!B:H,7,FALSE)</f>
        <v>Intelligent configuration for recycling materials</v>
      </c>
      <c r="I4734" t="s">
        <v>1820</v>
      </c>
      <c r="J4734" t="s">
        <v>1826</v>
      </c>
      <c r="K4734" t="s">
        <v>1275</v>
      </c>
      <c r="L4734" t="s">
        <v>148</v>
      </c>
      <c r="M4734" t="str">
        <f>VLOOKUP(L4734,'A-Applications'!B:D,3,FALSE)</f>
        <v>Oracle CPQ</v>
      </c>
      <c r="N4734" t="s">
        <v>147</v>
      </c>
      <c r="O4734" s="42" t="s">
        <v>66</v>
      </c>
      <c r="P4734" t="s">
        <v>198</v>
      </c>
      <c r="Q4734" t="str">
        <f>VLOOKUP(KamstrupData[[#This Row],[IdLevel123]],'B-Business Capability'!B:L,10,FALSE)</f>
        <v>Order-to-Cash (O2C)</v>
      </c>
      <c r="R4734">
        <f>VLOOKUP(KamstrupData[[#This Row],[IdLevel123]],'B-Business Capability'!B:L,11,FALSE)</f>
        <v>102</v>
      </c>
      <c r="U4734" t="str">
        <f>_xlfn.CONCAT(KamstrupData[[#This Row],[CountryCode]],"_",KamstrupData[[#This Row],[Business Area]],"_",KamstrupData[[#This Row],[DepartmentTeam]])</f>
        <v>NL10_NL_Sales &amp; Marketing_Sales</v>
      </c>
      <c r="V4734" t="str">
        <f>VLOOKUP(KamstrupData[[#This Row],[ORG_Concat]],'O-Organization'!F:H,3,FALSE)</f>
        <v>11014_NL10_Sales &amp; Marketing_NL_Sales &amp; Marketing_Sales</v>
      </c>
    </row>
    <row r="4735" spans="4:22">
      <c r="D4735" s="28" t="s">
        <v>218</v>
      </c>
      <c r="E4735" t="str">
        <f>VLOOKUP(D4735,'B-Business Capability'!B:H,5,FALSE)</f>
        <v>Sales</v>
      </c>
      <c r="F4735" t="str">
        <f>VLOOKUP(D4735,'B-Business Capability'!B:H,6,FALSE)</f>
        <v>Quotation, Order, and Contract Management</v>
      </c>
      <c r="G4735" t="str">
        <f>VLOOKUP(D4735,'B-Business Capability'!B:H,7,FALSE)</f>
        <v>Mobile customer order capture</v>
      </c>
      <c r="I4735" t="s">
        <v>1820</v>
      </c>
      <c r="J4735" t="s">
        <v>1826</v>
      </c>
      <c r="K4735" t="s">
        <v>1275</v>
      </c>
      <c r="L4735" t="s">
        <v>148</v>
      </c>
      <c r="M4735" t="str">
        <f>VLOOKUP(L4735,'A-Applications'!B:D,3,FALSE)</f>
        <v>Oracle CPQ</v>
      </c>
      <c r="N4735" t="s">
        <v>147</v>
      </c>
      <c r="O4735" s="42" t="s">
        <v>66</v>
      </c>
      <c r="P4735" t="s">
        <v>198</v>
      </c>
      <c r="Q4735" t="str">
        <f>VLOOKUP(KamstrupData[[#This Row],[IdLevel123]],'B-Business Capability'!B:L,10,FALSE)</f>
        <v>Order-to-Cash (O2C)</v>
      </c>
      <c r="R4735">
        <f>VLOOKUP(KamstrupData[[#This Row],[IdLevel123]],'B-Business Capability'!B:L,11,FALSE)</f>
        <v>103</v>
      </c>
      <c r="U4735" t="str">
        <f>_xlfn.CONCAT(KamstrupData[[#This Row],[CountryCode]],"_",KamstrupData[[#This Row],[Business Area]],"_",KamstrupData[[#This Row],[DepartmentTeam]])</f>
        <v>NL10_NL_Sales &amp; Marketing_Sales</v>
      </c>
      <c r="V4735" t="str">
        <f>VLOOKUP(KamstrupData[[#This Row],[ORG_Concat]],'O-Organization'!F:H,3,FALSE)</f>
        <v>11014_NL10_Sales &amp; Marketing_NL_Sales &amp; Marketing_Sales</v>
      </c>
    </row>
    <row r="4736" spans="4:22">
      <c r="D4736" s="28" t="s">
        <v>219</v>
      </c>
      <c r="E4736" t="str">
        <f>VLOOKUP(D4736,'B-Business Capability'!B:H,5,FALSE)</f>
        <v>Sales</v>
      </c>
      <c r="F4736" t="str">
        <f>VLOOKUP(D4736,'B-Business Capability'!B:H,6,FALSE)</f>
        <v>Quotation, Order, and Contract Management</v>
      </c>
      <c r="G4736" t="str">
        <f>VLOOKUP(D4736,'B-Business Capability'!B:H,7,FALSE)</f>
        <v>Order orchestration and management</v>
      </c>
      <c r="I4736" t="s">
        <v>1820</v>
      </c>
      <c r="J4736" t="s">
        <v>1826</v>
      </c>
      <c r="K4736" t="s">
        <v>1275</v>
      </c>
      <c r="L4736" t="s">
        <v>148</v>
      </c>
      <c r="M4736" t="str">
        <f>VLOOKUP(L4736,'A-Applications'!B:D,3,FALSE)</f>
        <v>Oracle CPQ</v>
      </c>
      <c r="N4736" t="s">
        <v>147</v>
      </c>
      <c r="O4736" s="42" t="s">
        <v>66</v>
      </c>
      <c r="P4736" t="s">
        <v>198</v>
      </c>
      <c r="Q4736" t="str">
        <f>VLOOKUP(KamstrupData[[#This Row],[IdLevel123]],'B-Business Capability'!B:L,10,FALSE)</f>
        <v>Order-to-Cash (O2C)</v>
      </c>
      <c r="R4736">
        <f>VLOOKUP(KamstrupData[[#This Row],[IdLevel123]],'B-Business Capability'!B:L,11,FALSE)</f>
        <v>104</v>
      </c>
      <c r="U4736" t="str">
        <f>_xlfn.CONCAT(KamstrupData[[#This Row],[CountryCode]],"_",KamstrupData[[#This Row],[Business Area]],"_",KamstrupData[[#This Row],[DepartmentTeam]])</f>
        <v>NL10_NL_Sales &amp; Marketing_Sales</v>
      </c>
      <c r="V4736" t="str">
        <f>VLOOKUP(KamstrupData[[#This Row],[ORG_Concat]],'O-Organization'!F:H,3,FALSE)</f>
        <v>11014_NL10_Sales &amp; Marketing_NL_Sales &amp; Marketing_Sales</v>
      </c>
    </row>
    <row r="4737" spans="4:22">
      <c r="D4737" s="28" t="s">
        <v>220</v>
      </c>
      <c r="E4737" t="str">
        <f>VLOOKUP(D4737,'B-Business Capability'!B:H,5,FALSE)</f>
        <v>Sales</v>
      </c>
      <c r="F4737" t="str">
        <f>VLOOKUP(D4737,'B-Business Capability'!B:H,6,FALSE)</f>
        <v>Quotation, Order, and Contract Management</v>
      </c>
      <c r="G4737" t="str">
        <f>VLOOKUP(D4737,'B-Business Capability'!B:H,7,FALSE)</f>
        <v>Product configuration</v>
      </c>
      <c r="I4737" t="s">
        <v>1820</v>
      </c>
      <c r="J4737" t="s">
        <v>1826</v>
      </c>
      <c r="K4737" t="s">
        <v>1275</v>
      </c>
      <c r="L4737" t="s">
        <v>148</v>
      </c>
      <c r="M4737" t="str">
        <f>VLOOKUP(L4737,'A-Applications'!B:D,3,FALSE)</f>
        <v>Oracle CPQ</v>
      </c>
      <c r="N4737" t="s">
        <v>147</v>
      </c>
      <c r="O4737" s="42" t="s">
        <v>66</v>
      </c>
      <c r="P4737" t="s">
        <v>198</v>
      </c>
      <c r="Q4737" t="str">
        <f>VLOOKUP(KamstrupData[[#This Row],[IdLevel123]],'B-Business Capability'!B:L,10,FALSE)</f>
        <v>Order-to-Cash (O2C)</v>
      </c>
      <c r="R4737">
        <f>VLOOKUP(KamstrupData[[#This Row],[IdLevel123]],'B-Business Capability'!B:L,11,FALSE)</f>
        <v>105</v>
      </c>
      <c r="U4737" t="str">
        <f>_xlfn.CONCAT(KamstrupData[[#This Row],[CountryCode]],"_",KamstrupData[[#This Row],[Business Area]],"_",KamstrupData[[#This Row],[DepartmentTeam]])</f>
        <v>NL10_NL_Sales &amp; Marketing_Sales</v>
      </c>
      <c r="V4737" t="str">
        <f>VLOOKUP(KamstrupData[[#This Row],[ORG_Concat]],'O-Organization'!F:H,3,FALSE)</f>
        <v>11014_NL10_Sales &amp; Marketing_NL_Sales &amp; Marketing_Sales</v>
      </c>
    </row>
    <row r="4738" spans="4:22">
      <c r="D4738" s="28" t="s">
        <v>221</v>
      </c>
      <c r="E4738" t="str">
        <f>VLOOKUP(D4738,'B-Business Capability'!B:H,5,FALSE)</f>
        <v>Sales</v>
      </c>
      <c r="F4738" t="str">
        <f>VLOOKUP(D4738,'B-Business Capability'!B:H,6,FALSE)</f>
        <v>Quotation, Order, and Contract Management</v>
      </c>
      <c r="G4738" t="str">
        <f>VLOOKUP(D4738,'B-Business Capability'!B:H,7,FALSE)</f>
        <v>sales contract management</v>
      </c>
      <c r="I4738" t="s">
        <v>1820</v>
      </c>
      <c r="J4738" t="s">
        <v>1826</v>
      </c>
      <c r="K4738" t="s">
        <v>1275</v>
      </c>
      <c r="L4738" t="s">
        <v>148</v>
      </c>
      <c r="M4738" t="str">
        <f>VLOOKUP(L4738,'A-Applications'!B:D,3,FALSE)</f>
        <v>Oracle CPQ</v>
      </c>
      <c r="N4738" t="s">
        <v>147</v>
      </c>
      <c r="O4738" s="42" t="s">
        <v>66</v>
      </c>
      <c r="P4738" t="s">
        <v>198</v>
      </c>
      <c r="Q4738" t="str">
        <f>VLOOKUP(KamstrupData[[#This Row],[IdLevel123]],'B-Business Capability'!B:L,10,FALSE)</f>
        <v>Order-to-Cash (O2C)</v>
      </c>
      <c r="R4738">
        <f>VLOOKUP(KamstrupData[[#This Row],[IdLevel123]],'B-Business Capability'!B:L,11,FALSE)</f>
        <v>106</v>
      </c>
      <c r="U4738" t="str">
        <f>_xlfn.CONCAT(KamstrupData[[#This Row],[CountryCode]],"_",KamstrupData[[#This Row],[Business Area]],"_",KamstrupData[[#This Row],[DepartmentTeam]])</f>
        <v>NL10_NL_Sales &amp; Marketing_Sales</v>
      </c>
      <c r="V4738" t="str">
        <f>VLOOKUP(KamstrupData[[#This Row],[ORG_Concat]],'O-Organization'!F:H,3,FALSE)</f>
        <v>11014_NL10_Sales &amp; Marketing_NL_Sales &amp; Marketing_Sales</v>
      </c>
    </row>
    <row r="4739" spans="4:22">
      <c r="D4739" s="28" t="s">
        <v>158</v>
      </c>
      <c r="E4739" t="str">
        <f>VLOOKUP(D4739,'B-Business Capability'!B:H,5,FALSE)</f>
        <v>Sales</v>
      </c>
      <c r="F4739" t="str">
        <f>VLOOKUP(D4739,'B-Business Capability'!B:H,6,FALSE)</f>
        <v>Quotation, Order, and Contract Management</v>
      </c>
      <c r="G4739" t="str">
        <f>VLOOKUP(D4739,'B-Business Capability'!B:H,7,FALSE)</f>
        <v>Sales order management and processing</v>
      </c>
      <c r="I4739" t="s">
        <v>1820</v>
      </c>
      <c r="J4739" t="s">
        <v>1826</v>
      </c>
      <c r="K4739" t="s">
        <v>1275</v>
      </c>
      <c r="L4739" t="s">
        <v>148</v>
      </c>
      <c r="M4739" t="str">
        <f>VLOOKUP(L4739,'A-Applications'!B:D,3,FALSE)</f>
        <v>Oracle CPQ</v>
      </c>
      <c r="N4739" t="s">
        <v>147</v>
      </c>
      <c r="O4739" s="42" t="s">
        <v>66</v>
      </c>
      <c r="P4739" t="s">
        <v>198</v>
      </c>
      <c r="Q4739" t="str">
        <f>VLOOKUP(KamstrupData[[#This Row],[IdLevel123]],'B-Business Capability'!B:L,10,FALSE)</f>
        <v>Order-to-Cash (O2C)</v>
      </c>
      <c r="R4739">
        <f>VLOOKUP(KamstrupData[[#This Row],[IdLevel123]],'B-Business Capability'!B:L,11,FALSE)</f>
        <v>107</v>
      </c>
      <c r="U4739" t="str">
        <f>_xlfn.CONCAT(KamstrupData[[#This Row],[CountryCode]],"_",KamstrupData[[#This Row],[Business Area]],"_",KamstrupData[[#This Row],[DepartmentTeam]])</f>
        <v>NL10_NL_Sales &amp; Marketing_Sales</v>
      </c>
      <c r="V4739" t="str">
        <f>VLOOKUP(KamstrupData[[#This Row],[ORG_Concat]],'O-Organization'!F:H,3,FALSE)</f>
        <v>11014_NL10_Sales &amp; Marketing_NL_Sales &amp; Marketing_Sales</v>
      </c>
    </row>
    <row r="4740" spans="4:22">
      <c r="D4740" s="28" t="s">
        <v>222</v>
      </c>
      <c r="E4740" t="str">
        <f>VLOOKUP(D4740,'B-Business Capability'!B:H,5,FALSE)</f>
        <v>Sales</v>
      </c>
      <c r="F4740" t="str">
        <f>VLOOKUP(D4740,'B-Business Capability'!B:H,6,FALSE)</f>
        <v>Quotation, Order, and Contract Management</v>
      </c>
      <c r="G4740" t="str">
        <f>VLOOKUP(D4740,'B-Business Capability'!B:H,7,FALSE)</f>
        <v>Sales Rebate management</v>
      </c>
      <c r="I4740" t="s">
        <v>1820</v>
      </c>
      <c r="J4740" t="s">
        <v>1826</v>
      </c>
      <c r="K4740" t="s">
        <v>1275</v>
      </c>
      <c r="L4740" t="s">
        <v>148</v>
      </c>
      <c r="M4740" t="str">
        <f>VLOOKUP(L4740,'A-Applications'!B:D,3,FALSE)</f>
        <v>Oracle CPQ</v>
      </c>
      <c r="N4740" t="s">
        <v>147</v>
      </c>
      <c r="O4740" s="42" t="s">
        <v>66</v>
      </c>
      <c r="P4740" t="s">
        <v>198</v>
      </c>
      <c r="Q4740" t="str">
        <f>VLOOKUP(KamstrupData[[#This Row],[IdLevel123]],'B-Business Capability'!B:L,10,FALSE)</f>
        <v>Order-to-Cash (O2C)</v>
      </c>
      <c r="R4740">
        <f>VLOOKUP(KamstrupData[[#This Row],[IdLevel123]],'B-Business Capability'!B:L,11,FALSE)</f>
        <v>108</v>
      </c>
      <c r="U4740" t="str">
        <f>_xlfn.CONCAT(KamstrupData[[#This Row],[CountryCode]],"_",KamstrupData[[#This Row],[Business Area]],"_",KamstrupData[[#This Row],[DepartmentTeam]])</f>
        <v>NL10_NL_Sales &amp; Marketing_Sales</v>
      </c>
      <c r="V4740" t="str">
        <f>VLOOKUP(KamstrupData[[#This Row],[ORG_Concat]],'O-Organization'!F:H,3,FALSE)</f>
        <v>11014_NL10_Sales &amp; Marketing_NL_Sales &amp; Marketing_Sales</v>
      </c>
    </row>
    <row r="4741" spans="4:22">
      <c r="D4741" s="28" t="s">
        <v>223</v>
      </c>
      <c r="E4741" t="str">
        <f>VLOOKUP(D4741,'B-Business Capability'!B:H,5,FALSE)</f>
        <v>Sales</v>
      </c>
      <c r="F4741" t="str">
        <f>VLOOKUP(D4741,'B-Business Capability'!B:H,6,FALSE)</f>
        <v>Quotation, Order, and Contract Management</v>
      </c>
      <c r="G4741" t="str">
        <f>VLOOKUP(D4741,'B-Business Capability'!B:H,7,FALSE)</f>
        <v>Subscription order management</v>
      </c>
      <c r="I4741" t="s">
        <v>1820</v>
      </c>
      <c r="J4741" t="s">
        <v>1826</v>
      </c>
      <c r="K4741" t="s">
        <v>1275</v>
      </c>
      <c r="L4741" t="s">
        <v>148</v>
      </c>
      <c r="M4741" t="str">
        <f>VLOOKUP(L4741,'A-Applications'!B:D,3,FALSE)</f>
        <v>Oracle CPQ</v>
      </c>
      <c r="N4741" t="s">
        <v>147</v>
      </c>
      <c r="O4741" s="42" t="s">
        <v>66</v>
      </c>
      <c r="P4741" t="s">
        <v>198</v>
      </c>
      <c r="Q4741" t="str">
        <f>VLOOKUP(KamstrupData[[#This Row],[IdLevel123]],'B-Business Capability'!B:L,10,FALSE)</f>
        <v>Subscribtion-to-Pay (S2P)</v>
      </c>
      <c r="R4741">
        <f>VLOOKUP(KamstrupData[[#This Row],[IdLevel123]],'B-Business Capability'!B:L,11,FALSE)</f>
        <v>120</v>
      </c>
      <c r="U4741" t="str">
        <f>_xlfn.CONCAT(KamstrupData[[#This Row],[CountryCode]],"_",KamstrupData[[#This Row],[Business Area]],"_",KamstrupData[[#This Row],[DepartmentTeam]])</f>
        <v>NL10_NL_Sales &amp; Marketing_Sales</v>
      </c>
      <c r="V4741" t="str">
        <f>VLOOKUP(KamstrupData[[#This Row],[ORG_Concat]],'O-Organization'!F:H,3,FALSE)</f>
        <v>11014_NL10_Sales &amp; Marketing_NL_Sales &amp; Marketing_Sales</v>
      </c>
    </row>
    <row r="4742" spans="4:22">
      <c r="D4742" s="28" t="s">
        <v>224</v>
      </c>
      <c r="E4742" t="str">
        <f>VLOOKUP(D4742,'B-Business Capability'!B:H,5,FALSE)</f>
        <v>Sales</v>
      </c>
      <c r="F4742" t="str">
        <f>VLOOKUP(D4742,'B-Business Capability'!B:H,6,FALSE)</f>
        <v>Quotation, Order, and Contract Management</v>
      </c>
      <c r="G4742" t="str">
        <f>VLOOKUP(D4742,'B-Business Capability'!B:H,7,FALSE)</f>
        <v>Variant configuration</v>
      </c>
      <c r="I4742" t="s">
        <v>1820</v>
      </c>
      <c r="J4742" t="s">
        <v>1826</v>
      </c>
      <c r="K4742" t="s">
        <v>1275</v>
      </c>
      <c r="L4742" t="s">
        <v>148</v>
      </c>
      <c r="M4742" t="str">
        <f>VLOOKUP(L4742,'A-Applications'!B:D,3,FALSE)</f>
        <v>Oracle CPQ</v>
      </c>
      <c r="N4742" t="s">
        <v>147</v>
      </c>
      <c r="O4742" s="42" t="s">
        <v>66</v>
      </c>
      <c r="P4742" t="s">
        <v>198</v>
      </c>
      <c r="Q4742" t="str">
        <f>VLOOKUP(KamstrupData[[#This Row],[IdLevel123]],'B-Business Capability'!B:L,10,FALSE)</f>
        <v>Order-to-Cash (O2C)</v>
      </c>
      <c r="R4742">
        <f>VLOOKUP(KamstrupData[[#This Row],[IdLevel123]],'B-Business Capability'!B:L,11,FALSE)</f>
        <v>109</v>
      </c>
      <c r="U4742" t="str">
        <f>_xlfn.CONCAT(KamstrupData[[#This Row],[CountryCode]],"_",KamstrupData[[#This Row],[Business Area]],"_",KamstrupData[[#This Row],[DepartmentTeam]])</f>
        <v>NL10_NL_Sales &amp; Marketing_Sales</v>
      </c>
      <c r="V4742" t="str">
        <f>VLOOKUP(KamstrupData[[#This Row],[ORG_Concat]],'O-Organization'!F:H,3,FALSE)</f>
        <v>11014_NL10_Sales &amp; Marketing_NL_Sales &amp; Marketing_Sales</v>
      </c>
    </row>
    <row r="4743" spans="4:22">
      <c r="D4743" s="28" t="s">
        <v>225</v>
      </c>
      <c r="E4743" t="str">
        <f>VLOOKUP(D4743,'B-Business Capability'!B:H,5,FALSE)</f>
        <v>Sales</v>
      </c>
      <c r="F4743" t="str">
        <f>VLOOKUP(D4743,'B-Business Capability'!B:H,6,FALSE)</f>
        <v>Quotation, Order, and Contract Management</v>
      </c>
      <c r="G4743" t="str">
        <f>VLOOKUP(D4743,'B-Business Capability'!B:H,7,FALSE)</f>
        <v>Quote and order documents</v>
      </c>
      <c r="I4743" t="s">
        <v>1820</v>
      </c>
      <c r="J4743" t="s">
        <v>1826</v>
      </c>
      <c r="K4743" t="s">
        <v>1275</v>
      </c>
      <c r="L4743" t="s">
        <v>148</v>
      </c>
      <c r="M4743" t="str">
        <f>VLOOKUP(L4743,'A-Applications'!B:D,3,FALSE)</f>
        <v>Oracle CPQ</v>
      </c>
      <c r="N4743" t="s">
        <v>147</v>
      </c>
      <c r="O4743" s="42" t="s">
        <v>66</v>
      </c>
      <c r="P4743" t="s">
        <v>198</v>
      </c>
      <c r="Q4743" t="str">
        <f>VLOOKUP(KamstrupData[[#This Row],[IdLevel123]],'B-Business Capability'!B:L,10,FALSE)</f>
        <v>Order-to-Cash (O2C)</v>
      </c>
      <c r="R4743">
        <f>VLOOKUP(KamstrupData[[#This Row],[IdLevel123]],'B-Business Capability'!B:L,11,FALSE)</f>
        <v>130</v>
      </c>
      <c r="U4743" t="str">
        <f>_xlfn.CONCAT(KamstrupData[[#This Row],[CountryCode]],"_",KamstrupData[[#This Row],[Business Area]],"_",KamstrupData[[#This Row],[DepartmentTeam]])</f>
        <v>NL10_NL_Sales &amp; Marketing_Sales</v>
      </c>
      <c r="V4743" t="str">
        <f>VLOOKUP(KamstrupData[[#This Row],[ORG_Concat]],'O-Organization'!F:H,3,FALSE)</f>
        <v>11014_NL10_Sales &amp; Marketing_NL_Sales &amp; Marketing_Sales</v>
      </c>
    </row>
    <row r="4744" spans="4:22">
      <c r="D4744" t="s">
        <v>88</v>
      </c>
      <c r="E4744" t="str">
        <f>VLOOKUP(D4744,'B-Business Capability'!B:H,5,FALSE)</f>
        <v>Customer Service</v>
      </c>
      <c r="F4744" t="str">
        <f>VLOOKUP(D4744,'B-Business Capability'!B:H,6,FALSE)</f>
        <v>Customer Project Management</v>
      </c>
      <c r="G4744" t="str">
        <f>VLOOKUP(D4744,'B-Business Capability'!B:H,7,FALSE)</f>
        <v>Project Management</v>
      </c>
      <c r="I4744" t="s">
        <v>1820</v>
      </c>
      <c r="J4744" t="s">
        <v>1826</v>
      </c>
      <c r="K4744" t="s">
        <v>1827</v>
      </c>
      <c r="L4744" t="s">
        <v>148</v>
      </c>
      <c r="M4744" t="str">
        <f>VLOOKUP(L4744,'A-Applications'!B:D,3,FALSE)</f>
        <v>Oracle CPQ</v>
      </c>
      <c r="N4744" t="s">
        <v>147</v>
      </c>
      <c r="O4744" s="42" t="s">
        <v>66</v>
      </c>
      <c r="P4744" t="s">
        <v>75</v>
      </c>
      <c r="Q4744" t="str">
        <f>VLOOKUP(KamstrupData[[#This Row],[IdLevel123]],'B-Business Capability'!B:L,10,FALSE)</f>
        <v>Order-to-Cash (O2C)</v>
      </c>
      <c r="R4744">
        <f>VLOOKUP(KamstrupData[[#This Row],[IdLevel123]],'B-Business Capability'!B:L,11,FALSE)</f>
        <v>0</v>
      </c>
      <c r="T4744" t="s">
        <v>1830</v>
      </c>
      <c r="U4744" t="str">
        <f>_xlfn.CONCAT(KamstrupData[[#This Row],[CountryCode]],"_",KamstrupData[[#This Row],[Business Area]],"_",KamstrupData[[#This Row],[DepartmentTeam]])</f>
        <v>NL10_NL_Sales &amp; Marketing_Customer Service/Project Management</v>
      </c>
      <c r="V4744" t="str">
        <f>VLOOKUP(KamstrupData[[#This Row],[ORG_Concat]],'O-Organization'!F:H,3,FALSE)</f>
        <v>11015_NL10_Sales &amp; Marketing_NL_Sales &amp; Marketing_Customer Service/Project Management</v>
      </c>
    </row>
    <row r="4745" spans="4:22">
      <c r="D4745" s="28" t="s">
        <v>88</v>
      </c>
      <c r="E4745" t="str">
        <f>VLOOKUP(D4745,'B-Business Capability'!B:H,5,FALSE)</f>
        <v>Customer Service</v>
      </c>
      <c r="F4745" t="str">
        <f>VLOOKUP(D4745,'B-Business Capability'!B:H,6,FALSE)</f>
        <v>Customer Project Management</v>
      </c>
      <c r="G4745" t="str">
        <f>VLOOKUP(D4745,'B-Business Capability'!B:H,7,FALSE)</f>
        <v>Project Management</v>
      </c>
      <c r="I4745" t="s">
        <v>1820</v>
      </c>
      <c r="J4745" t="s">
        <v>1826</v>
      </c>
      <c r="K4745" t="s">
        <v>1827</v>
      </c>
      <c r="L4745" t="s">
        <v>149</v>
      </c>
      <c r="M4745" t="str">
        <f>VLOOKUP(L4745,'A-Applications'!B:D,3,FALSE)</f>
        <v>SAP Analytics Cloud</v>
      </c>
      <c r="N4745" t="s">
        <v>53</v>
      </c>
      <c r="O4745" s="42" t="s">
        <v>54</v>
      </c>
      <c r="P4745" t="s">
        <v>75</v>
      </c>
      <c r="Q4745" t="str">
        <f>VLOOKUP(KamstrupData[[#This Row],[IdLevel123]],'B-Business Capability'!B:L,10,FALSE)</f>
        <v>Order-to-Cash (O2C)</v>
      </c>
      <c r="R4745">
        <f>VLOOKUP(KamstrupData[[#This Row],[IdLevel123]],'B-Business Capability'!B:L,11,FALSE)</f>
        <v>0</v>
      </c>
      <c r="U4745" t="str">
        <f>_xlfn.CONCAT(KamstrupData[[#This Row],[CountryCode]],"_",KamstrupData[[#This Row],[Business Area]],"_",KamstrupData[[#This Row],[DepartmentTeam]])</f>
        <v>NL10_NL_Sales &amp; Marketing_Customer Service/Project Management</v>
      </c>
      <c r="V4745" t="str">
        <f>VLOOKUP(KamstrupData[[#This Row],[ORG_Concat]],'O-Organization'!F:H,3,FALSE)</f>
        <v>11015_NL10_Sales &amp; Marketing_NL_Sales &amp; Marketing_Customer Service/Project Management</v>
      </c>
    </row>
    <row r="4746" spans="4:22">
      <c r="D4746" s="28" t="s">
        <v>128</v>
      </c>
      <c r="E4746" t="str">
        <f>VLOOKUP(D4746,'B-Business Capability'!B:H,5,FALSE)</f>
        <v>Sales</v>
      </c>
      <c r="F4746" t="str">
        <f>VLOOKUP(D4746,'B-Business Capability'!B:H,6,FALSE)</f>
        <v>Sales Execution and Customer Engagement</v>
      </c>
      <c r="G4746" t="str">
        <f>VLOOKUP(D4746,'B-Business Capability'!B:H,7,FALSE)</f>
        <v>Project selling</v>
      </c>
      <c r="I4746" t="s">
        <v>1820</v>
      </c>
      <c r="J4746" t="s">
        <v>1826</v>
      </c>
      <c r="K4746" t="s">
        <v>1827</v>
      </c>
      <c r="L4746" t="s">
        <v>150</v>
      </c>
      <c r="M4746" t="str">
        <f>VLOOKUP(L4746,'A-Applications'!B:D,3,FALSE)</f>
        <v>VIS-Quote Calculation Tool</v>
      </c>
      <c r="N4746" t="s">
        <v>103</v>
      </c>
      <c r="O4746" s="42" t="s">
        <v>54</v>
      </c>
      <c r="P4746" t="s">
        <v>75</v>
      </c>
      <c r="Q4746" t="str">
        <f>VLOOKUP(KamstrupData[[#This Row],[IdLevel123]],'B-Business Capability'!B:L,10,FALSE)</f>
        <v>Order-to-Cash (O2C)</v>
      </c>
      <c r="R4746">
        <f>VLOOKUP(KamstrupData[[#This Row],[IdLevel123]],'B-Business Capability'!B:L,11,FALSE)</f>
        <v>550</v>
      </c>
      <c r="U4746" t="str">
        <f>_xlfn.CONCAT(KamstrupData[[#This Row],[CountryCode]],"_",KamstrupData[[#This Row],[Business Area]],"_",KamstrupData[[#This Row],[DepartmentTeam]])</f>
        <v>NL10_NL_Sales &amp; Marketing_Customer Service/Project Management</v>
      </c>
      <c r="V4746" t="str">
        <f>VLOOKUP(KamstrupData[[#This Row],[ORG_Concat]],'O-Organization'!F:H,3,FALSE)</f>
        <v>11015_NL10_Sales &amp; Marketing_NL_Sales &amp; Marketing_Customer Service/Project Management</v>
      </c>
    </row>
    <row r="4747" spans="4:22">
      <c r="D4747" s="28" t="s">
        <v>128</v>
      </c>
      <c r="E4747" t="str">
        <f>VLOOKUP(D4747,'B-Business Capability'!B:H,5,FALSE)</f>
        <v>Sales</v>
      </c>
      <c r="F4747" t="str">
        <f>VLOOKUP(D4747,'B-Business Capability'!B:H,6,FALSE)</f>
        <v>Sales Execution and Customer Engagement</v>
      </c>
      <c r="G4747" t="str">
        <f>VLOOKUP(D4747,'B-Business Capability'!B:H,7,FALSE)</f>
        <v>Project selling</v>
      </c>
      <c r="I4747" t="s">
        <v>1820</v>
      </c>
      <c r="J4747" t="s">
        <v>1826</v>
      </c>
      <c r="K4747" t="s">
        <v>1275</v>
      </c>
      <c r="L4747" t="s">
        <v>150</v>
      </c>
      <c r="M4747" t="str">
        <f>VLOOKUP(L4747,'A-Applications'!B:D,3,FALSE)</f>
        <v>VIS-Quote Calculation Tool</v>
      </c>
      <c r="N4747" t="s">
        <v>103</v>
      </c>
      <c r="O4747" s="42" t="s">
        <v>54</v>
      </c>
      <c r="P4747" t="s">
        <v>75</v>
      </c>
      <c r="Q4747" t="str">
        <f>VLOOKUP(KamstrupData[[#This Row],[IdLevel123]],'B-Business Capability'!B:L,10,FALSE)</f>
        <v>Order-to-Cash (O2C)</v>
      </c>
      <c r="R4747">
        <f>VLOOKUP(KamstrupData[[#This Row],[IdLevel123]],'B-Business Capability'!B:L,11,FALSE)</f>
        <v>550</v>
      </c>
      <c r="U4747" t="str">
        <f>_xlfn.CONCAT(KamstrupData[[#This Row],[CountryCode]],"_",KamstrupData[[#This Row],[Business Area]],"_",KamstrupData[[#This Row],[DepartmentTeam]])</f>
        <v>NL10_NL_Sales &amp; Marketing_Sales</v>
      </c>
      <c r="V4747" t="str">
        <f>VLOOKUP(KamstrupData[[#This Row],[ORG_Concat]],'O-Organization'!F:H,3,FALSE)</f>
        <v>11014_NL10_Sales &amp; Marketing_NL_Sales &amp; Marketing_Sales</v>
      </c>
    </row>
    <row r="4748" spans="4:22">
      <c r="D4748" s="28" t="s">
        <v>130</v>
      </c>
      <c r="E4748" t="str">
        <f>VLOOKUP(D4748,'B-Business Capability'!B:H,5,FALSE)</f>
        <v>Sales</v>
      </c>
      <c r="F4748" t="str">
        <f>VLOOKUP(D4748,'B-Business Capability'!B:H,6,FALSE)</f>
        <v>Quotation, Order, and Contract Management</v>
      </c>
      <c r="G4748" t="str">
        <f>VLOOKUP(D4748,'B-Business Capability'!B:H,7,FALSE)</f>
        <v>Tender or Bid management</v>
      </c>
      <c r="I4748" t="s">
        <v>1820</v>
      </c>
      <c r="J4748" t="s">
        <v>1826</v>
      </c>
      <c r="K4748" t="s">
        <v>1827</v>
      </c>
      <c r="L4748" t="s">
        <v>150</v>
      </c>
      <c r="M4748" t="str">
        <f>VLOOKUP(L4748,'A-Applications'!B:D,3,FALSE)</f>
        <v>VIS-Quote Calculation Tool</v>
      </c>
      <c r="N4748" t="s">
        <v>103</v>
      </c>
      <c r="O4748" s="42" t="s">
        <v>54</v>
      </c>
      <c r="P4748" t="s">
        <v>131</v>
      </c>
      <c r="Q4748" t="str">
        <f>VLOOKUP(KamstrupData[[#This Row],[IdLevel123]],'B-Business Capability'!B:L,10,FALSE)</f>
        <v>Order-to-Cash (O2C)</v>
      </c>
      <c r="R4748">
        <f>VLOOKUP(KamstrupData[[#This Row],[IdLevel123]],'B-Business Capability'!B:L,11,FALSE)</f>
        <v>104</v>
      </c>
      <c r="U4748" t="str">
        <f>_xlfn.CONCAT(KamstrupData[[#This Row],[CountryCode]],"_",KamstrupData[[#This Row],[Business Area]],"_",KamstrupData[[#This Row],[DepartmentTeam]])</f>
        <v>NL10_NL_Sales &amp; Marketing_Customer Service/Project Management</v>
      </c>
      <c r="V4748" t="str">
        <f>VLOOKUP(KamstrupData[[#This Row],[ORG_Concat]],'O-Organization'!F:H,3,FALSE)</f>
        <v>11015_NL10_Sales &amp; Marketing_NL_Sales &amp; Marketing_Customer Service/Project Management</v>
      </c>
    </row>
    <row r="4749" spans="4:22">
      <c r="D4749" s="28" t="s">
        <v>130</v>
      </c>
      <c r="E4749" t="str">
        <f>VLOOKUP(D4749,'B-Business Capability'!B:H,5,FALSE)</f>
        <v>Sales</v>
      </c>
      <c r="F4749" t="str">
        <f>VLOOKUP(D4749,'B-Business Capability'!B:H,6,FALSE)</f>
        <v>Quotation, Order, and Contract Management</v>
      </c>
      <c r="G4749" t="str">
        <f>VLOOKUP(D4749,'B-Business Capability'!B:H,7,FALSE)</f>
        <v>Tender or Bid management</v>
      </c>
      <c r="I4749" t="s">
        <v>1820</v>
      </c>
      <c r="J4749" t="s">
        <v>1826</v>
      </c>
      <c r="K4749" t="s">
        <v>1275</v>
      </c>
      <c r="L4749" t="s">
        <v>150</v>
      </c>
      <c r="M4749" t="str">
        <f>VLOOKUP(L4749,'A-Applications'!B:D,3,FALSE)</f>
        <v>VIS-Quote Calculation Tool</v>
      </c>
      <c r="N4749" t="s">
        <v>103</v>
      </c>
      <c r="O4749" s="42" t="s">
        <v>54</v>
      </c>
      <c r="P4749" t="s">
        <v>131</v>
      </c>
      <c r="Q4749" t="str">
        <f>VLOOKUP(KamstrupData[[#This Row],[IdLevel123]],'B-Business Capability'!B:L,10,FALSE)</f>
        <v>Order-to-Cash (O2C)</v>
      </c>
      <c r="R4749">
        <f>VLOOKUP(KamstrupData[[#This Row],[IdLevel123]],'B-Business Capability'!B:L,11,FALSE)</f>
        <v>104</v>
      </c>
      <c r="U4749" t="str">
        <f>_xlfn.CONCAT(KamstrupData[[#This Row],[CountryCode]],"_",KamstrupData[[#This Row],[Business Area]],"_",KamstrupData[[#This Row],[DepartmentTeam]])</f>
        <v>NL10_NL_Sales &amp; Marketing_Sales</v>
      </c>
      <c r="V4749" t="str">
        <f>VLOOKUP(KamstrupData[[#This Row],[ORG_Concat]],'O-Organization'!F:H,3,FALSE)</f>
        <v>11014_NL10_Sales &amp; Marketing_NL_Sales &amp; Marketing_Sales</v>
      </c>
    </row>
    <row r="4750" spans="4:22">
      <c r="D4750" s="28" t="s">
        <v>82</v>
      </c>
      <c r="E4750" t="str">
        <f>VLOOKUP(D4750,'B-Business Capability'!B:H,5,FALSE)</f>
        <v>Customer Service</v>
      </c>
      <c r="F4750" t="str">
        <f>VLOOKUP(D4750,'B-Business Capability'!B:H,6,FALSE)</f>
        <v>Customer Project Management</v>
      </c>
      <c r="G4750" t="str">
        <f>VLOOKUP(D4750,'B-Business Capability'!B:H,7,FALSE)</f>
        <v>Financial Analytics and Management</v>
      </c>
      <c r="I4750" t="s">
        <v>1820</v>
      </c>
      <c r="J4750" t="s">
        <v>1826</v>
      </c>
      <c r="K4750" t="s">
        <v>1827</v>
      </c>
      <c r="L4750" t="s">
        <v>150</v>
      </c>
      <c r="M4750" t="str">
        <f>VLOOKUP(L4750,'A-Applications'!B:D,3,FALSE)</f>
        <v>VIS-Quote Calculation Tool</v>
      </c>
      <c r="N4750" t="s">
        <v>103</v>
      </c>
      <c r="O4750" s="42" t="s">
        <v>54</v>
      </c>
      <c r="P4750" t="s">
        <v>75</v>
      </c>
      <c r="Q4750" t="str">
        <f>VLOOKUP(KamstrupData[[#This Row],[IdLevel123]],'B-Business Capability'!B:L,10,FALSE)</f>
        <v>Order-to-Cash (O2C)</v>
      </c>
      <c r="R4750">
        <f>VLOOKUP(KamstrupData[[#This Row],[IdLevel123]],'B-Business Capability'!B:L,11,FALSE)</f>
        <v>0</v>
      </c>
      <c r="U4750" t="str">
        <f>_xlfn.CONCAT(KamstrupData[[#This Row],[CountryCode]],"_",KamstrupData[[#This Row],[Business Area]],"_",KamstrupData[[#This Row],[DepartmentTeam]])</f>
        <v>NL10_NL_Sales &amp; Marketing_Customer Service/Project Management</v>
      </c>
      <c r="V4750" t="str">
        <f>VLOOKUP(KamstrupData[[#This Row],[ORG_Concat]],'O-Organization'!F:H,3,FALSE)</f>
        <v>11015_NL10_Sales &amp; Marketing_NL_Sales &amp; Marketing_Customer Service/Project Management</v>
      </c>
    </row>
    <row r="4751" spans="4:22">
      <c r="D4751" s="28" t="s">
        <v>82</v>
      </c>
      <c r="E4751" t="str">
        <f>VLOOKUP(D4751,'B-Business Capability'!B:H,5,FALSE)</f>
        <v>Customer Service</v>
      </c>
      <c r="F4751" t="str">
        <f>VLOOKUP(D4751,'B-Business Capability'!B:H,6,FALSE)</f>
        <v>Customer Project Management</v>
      </c>
      <c r="G4751" t="str">
        <f>VLOOKUP(D4751,'B-Business Capability'!B:H,7,FALSE)</f>
        <v>Financial Analytics and Management</v>
      </c>
      <c r="I4751" t="s">
        <v>1820</v>
      </c>
      <c r="J4751" t="s">
        <v>1826</v>
      </c>
      <c r="K4751" t="s">
        <v>1275</v>
      </c>
      <c r="L4751" t="s">
        <v>150</v>
      </c>
      <c r="M4751" t="str">
        <f>VLOOKUP(L4751,'A-Applications'!B:D,3,FALSE)</f>
        <v>VIS-Quote Calculation Tool</v>
      </c>
      <c r="N4751" t="s">
        <v>103</v>
      </c>
      <c r="O4751" s="42" t="s">
        <v>54</v>
      </c>
      <c r="P4751" t="s">
        <v>75</v>
      </c>
      <c r="Q4751" t="str">
        <f>VLOOKUP(KamstrupData[[#This Row],[IdLevel123]],'B-Business Capability'!B:L,10,FALSE)</f>
        <v>Order-to-Cash (O2C)</v>
      </c>
      <c r="R4751">
        <f>VLOOKUP(KamstrupData[[#This Row],[IdLevel123]],'B-Business Capability'!B:L,11,FALSE)</f>
        <v>0</v>
      </c>
      <c r="U4751" t="str">
        <f>_xlfn.CONCAT(KamstrupData[[#This Row],[CountryCode]],"_",KamstrupData[[#This Row],[Business Area]],"_",KamstrupData[[#This Row],[DepartmentTeam]])</f>
        <v>NL10_NL_Sales &amp; Marketing_Sales</v>
      </c>
      <c r="V4751" t="str">
        <f>VLOOKUP(KamstrupData[[#This Row],[ORG_Concat]],'O-Organization'!F:H,3,FALSE)</f>
        <v>11014_NL10_Sales &amp; Marketing_NL_Sales &amp; Marketing_Sales</v>
      </c>
    </row>
    <row r="4752" spans="4:22">
      <c r="D4752" s="28" t="s">
        <v>78</v>
      </c>
      <c r="E4752" t="str">
        <f>VLOOKUP(D4752,'B-Business Capability'!B:H,5,FALSE)</f>
        <v>Customer Service</v>
      </c>
      <c r="F4752" t="str">
        <f>VLOOKUP(D4752,'B-Business Capability'!B:H,6,FALSE)</f>
        <v>Customer Service and Support</v>
      </c>
      <c r="G4752" t="str">
        <f>VLOOKUP(D4752,'B-Business Capability'!B:H,7,FALSE)</f>
        <v>Service Request Management</v>
      </c>
      <c r="I4752" t="s">
        <v>1820</v>
      </c>
      <c r="J4752" t="s">
        <v>1826</v>
      </c>
      <c r="K4752" t="s">
        <v>1827</v>
      </c>
      <c r="L4752" t="s">
        <v>151</v>
      </c>
      <c r="M4752" t="str">
        <f>VLOOKUP(L4752,'A-Applications'!B:D,3,FALSE)</f>
        <v>Metertool X</v>
      </c>
      <c r="N4752" t="s">
        <v>53</v>
      </c>
      <c r="O4752" s="42" t="s">
        <v>54</v>
      </c>
      <c r="P4752" t="s">
        <v>79</v>
      </c>
      <c r="Q4752" t="str">
        <f>VLOOKUP(KamstrupData[[#This Row],[IdLevel123]],'B-Business Capability'!B:L,10,FALSE)</f>
        <v>Customer Service and Support</v>
      </c>
      <c r="R4752">
        <f>VLOOKUP(KamstrupData[[#This Row],[IdLevel123]],'B-Business Capability'!B:L,11,FALSE)</f>
        <v>0</v>
      </c>
      <c r="U4752" t="str">
        <f>_xlfn.CONCAT(KamstrupData[[#This Row],[CountryCode]],"_",KamstrupData[[#This Row],[Business Area]],"_",KamstrupData[[#This Row],[DepartmentTeam]])</f>
        <v>NL10_NL_Sales &amp; Marketing_Customer Service/Project Management</v>
      </c>
      <c r="V4752" t="str">
        <f>VLOOKUP(KamstrupData[[#This Row],[ORG_Concat]],'O-Organization'!F:H,3,FALSE)</f>
        <v>11015_NL10_Sales &amp; Marketing_NL_Sales &amp; Marketing_Customer Service/Project Management</v>
      </c>
    </row>
    <row r="4753" spans="4:22">
      <c r="D4753" s="28" t="s">
        <v>88</v>
      </c>
      <c r="E4753" t="str">
        <f>VLOOKUP(D4753,'B-Business Capability'!B:H,5,FALSE)</f>
        <v>Customer Service</v>
      </c>
      <c r="F4753" t="str">
        <f>VLOOKUP(D4753,'B-Business Capability'!B:H,6,FALSE)</f>
        <v>Customer Project Management</v>
      </c>
      <c r="G4753" t="str">
        <f>VLOOKUP(D4753,'B-Business Capability'!B:H,7,FALSE)</f>
        <v>Project Management</v>
      </c>
      <c r="I4753" t="s">
        <v>1820</v>
      </c>
      <c r="J4753" t="s">
        <v>1826</v>
      </c>
      <c r="K4753" t="s">
        <v>1827</v>
      </c>
      <c r="L4753" t="s">
        <v>151</v>
      </c>
      <c r="M4753" t="str">
        <f>VLOOKUP(L4753,'A-Applications'!B:D,3,FALSE)</f>
        <v>Metertool X</v>
      </c>
      <c r="N4753" t="s">
        <v>53</v>
      </c>
      <c r="O4753" s="42" t="s">
        <v>54</v>
      </c>
      <c r="P4753" t="s">
        <v>75</v>
      </c>
      <c r="Q4753" t="str">
        <f>VLOOKUP(KamstrupData[[#This Row],[IdLevel123]],'B-Business Capability'!B:L,10,FALSE)</f>
        <v>Order-to-Cash (O2C)</v>
      </c>
      <c r="R4753">
        <f>VLOOKUP(KamstrupData[[#This Row],[IdLevel123]],'B-Business Capability'!B:L,11,FALSE)</f>
        <v>0</v>
      </c>
      <c r="U4753" t="str">
        <f>_xlfn.CONCAT(KamstrupData[[#This Row],[CountryCode]],"_",KamstrupData[[#This Row],[Business Area]],"_",KamstrupData[[#This Row],[DepartmentTeam]])</f>
        <v>NL10_NL_Sales &amp; Marketing_Customer Service/Project Management</v>
      </c>
      <c r="V4753" t="str">
        <f>VLOOKUP(KamstrupData[[#This Row],[ORG_Concat]],'O-Organization'!F:H,3,FALSE)</f>
        <v>11015_NL10_Sales &amp; Marketing_NL_Sales &amp; Marketing_Customer Service/Project Management</v>
      </c>
    </row>
    <row r="4754" spans="4:22">
      <c r="D4754" s="28" t="s">
        <v>95</v>
      </c>
      <c r="E4754" t="str">
        <f>VLOOKUP(D4754,'B-Business Capability'!B:H,5,FALSE)</f>
        <v>Not mapped to capability</v>
      </c>
      <c r="F4754">
        <f>VLOOKUP(D4754,'B-Business Capability'!B:H,6,FALSE)</f>
        <v>0</v>
      </c>
      <c r="G4754">
        <f>VLOOKUP(D4754,'B-Business Capability'!B:H,7,FALSE)</f>
        <v>0</v>
      </c>
      <c r="I4754" t="s">
        <v>1820</v>
      </c>
      <c r="J4754" t="s">
        <v>1826</v>
      </c>
      <c r="K4754" t="s">
        <v>1827</v>
      </c>
      <c r="L4754" t="s">
        <v>1094</v>
      </c>
      <c r="M4754" t="str">
        <f>VLOOKUP(L4754,'A-Applications'!B:D,3,FALSE)</f>
        <v>MB Sheet</v>
      </c>
      <c r="N4754" t="s">
        <v>53</v>
      </c>
      <c r="O4754" s="42" t="s">
        <v>54</v>
      </c>
      <c r="Q4754" t="str">
        <f>VLOOKUP(KamstrupData[[#This Row],[IdLevel123]],'B-Business Capability'!B:L,10,FALSE)</f>
        <v>N/A</v>
      </c>
      <c r="R4754">
        <f>VLOOKUP(KamstrupData[[#This Row],[IdLevel123]],'B-Business Capability'!B:L,11,FALSE)</f>
        <v>0</v>
      </c>
      <c r="U4754" t="str">
        <f>_xlfn.CONCAT(KamstrupData[[#This Row],[CountryCode]],"_",KamstrupData[[#This Row],[Business Area]],"_",KamstrupData[[#This Row],[DepartmentTeam]])</f>
        <v>NL10_NL_Sales &amp; Marketing_Customer Service/Project Management</v>
      </c>
      <c r="V4754" t="str">
        <f>VLOOKUP(KamstrupData[[#This Row],[ORG_Concat]],'O-Organization'!F:H,3,FALSE)</f>
        <v>11015_NL10_Sales &amp; Marketing_NL_Sales &amp; Marketing_Customer Service/Project Management</v>
      </c>
    </row>
    <row r="4755" spans="4:22">
      <c r="D4755" s="28" t="s">
        <v>78</v>
      </c>
      <c r="E4755" t="str">
        <f>VLOOKUP(D4755,'B-Business Capability'!B:H,5,FALSE)</f>
        <v>Customer Service</v>
      </c>
      <c r="F4755" t="str">
        <f>VLOOKUP(D4755,'B-Business Capability'!B:H,6,FALSE)</f>
        <v>Customer Service and Support</v>
      </c>
      <c r="G4755" t="str">
        <f>VLOOKUP(D4755,'B-Business Capability'!B:H,7,FALSE)</f>
        <v>Service Request Management</v>
      </c>
      <c r="I4755" t="s">
        <v>1820</v>
      </c>
      <c r="J4755" t="s">
        <v>1826</v>
      </c>
      <c r="K4755" t="s">
        <v>1827</v>
      </c>
      <c r="L4755" t="s">
        <v>155</v>
      </c>
      <c r="M4755" t="str">
        <f>VLOOKUP(L4755,'A-Applications'!B:D,3,FALSE)</f>
        <v>FileZilla</v>
      </c>
      <c r="N4755" t="s">
        <v>53</v>
      </c>
      <c r="O4755" s="42" t="s">
        <v>54</v>
      </c>
      <c r="P4755" t="s">
        <v>79</v>
      </c>
      <c r="Q4755" t="str">
        <f>VLOOKUP(KamstrupData[[#This Row],[IdLevel123]],'B-Business Capability'!B:L,10,FALSE)</f>
        <v>Customer Service and Support</v>
      </c>
      <c r="R4755">
        <f>VLOOKUP(KamstrupData[[#This Row],[IdLevel123]],'B-Business Capability'!B:L,11,FALSE)</f>
        <v>0</v>
      </c>
      <c r="U4755" t="str">
        <f>_xlfn.CONCAT(KamstrupData[[#This Row],[CountryCode]],"_",KamstrupData[[#This Row],[Business Area]],"_",KamstrupData[[#This Row],[DepartmentTeam]])</f>
        <v>NL10_NL_Sales &amp; Marketing_Customer Service/Project Management</v>
      </c>
      <c r="V4755" t="str">
        <f>VLOOKUP(KamstrupData[[#This Row],[ORG_Concat]],'O-Organization'!F:H,3,FALSE)</f>
        <v>11015_NL10_Sales &amp; Marketing_NL_Sales &amp; Marketing_Customer Service/Project Management</v>
      </c>
    </row>
    <row r="4756" spans="4:22">
      <c r="D4756" t="s">
        <v>88</v>
      </c>
      <c r="E4756" t="str">
        <f>VLOOKUP(D4756,'B-Business Capability'!B:H,5,FALSE)</f>
        <v>Customer Service</v>
      </c>
      <c r="F4756" t="str">
        <f>VLOOKUP(D4756,'B-Business Capability'!B:H,6,FALSE)</f>
        <v>Customer Project Management</v>
      </c>
      <c r="G4756" t="str">
        <f>VLOOKUP(D4756,'B-Business Capability'!B:H,7,FALSE)</f>
        <v>Project Management</v>
      </c>
      <c r="I4756" t="s">
        <v>1820</v>
      </c>
      <c r="J4756" t="s">
        <v>1826</v>
      </c>
      <c r="L4756" t="s">
        <v>155</v>
      </c>
      <c r="M4756" t="str">
        <f>VLOOKUP(L4756,'A-Applications'!B:D,3,FALSE)</f>
        <v>FileZilla</v>
      </c>
      <c r="N4756" s="231" t="s">
        <v>53</v>
      </c>
      <c r="O4756" s="42" t="s">
        <v>54</v>
      </c>
      <c r="P4756" t="s">
        <v>75</v>
      </c>
      <c r="Q4756" t="str">
        <f>VLOOKUP(KamstrupData[[#This Row],[IdLevel123]],'B-Business Capability'!B:L,10,FALSE)</f>
        <v>Order-to-Cash (O2C)</v>
      </c>
      <c r="R4756">
        <f>VLOOKUP(KamstrupData[[#This Row],[IdLevel123]],'B-Business Capability'!B:L,11,FALSE)</f>
        <v>0</v>
      </c>
      <c r="U4756" t="str">
        <f>_xlfn.CONCAT(KamstrupData[[#This Row],[CountryCode]],"_",KamstrupData[[#This Row],[Business Area]],"_",KamstrupData[[#This Row],[DepartmentTeam]])</f>
        <v>NL10_NL_Sales &amp; Marketing_</v>
      </c>
      <c r="V4756" t="str">
        <f>VLOOKUP(KamstrupData[[#This Row],[ORG_Concat]],'O-Organization'!F:H,3,FALSE)</f>
        <v>11013_NL10_Sales &amp; Marketing_NL_Sales &amp; Marketing_</v>
      </c>
    </row>
    <row r="4757" spans="4:22">
      <c r="D4757" s="28" t="s">
        <v>88</v>
      </c>
      <c r="E4757" t="str">
        <f>VLOOKUP(D4757,'B-Business Capability'!B:H,5,FALSE)</f>
        <v>Customer Service</v>
      </c>
      <c r="F4757" t="str">
        <f>VLOOKUP(D4757,'B-Business Capability'!B:H,6,FALSE)</f>
        <v>Customer Project Management</v>
      </c>
      <c r="G4757" t="str">
        <f>VLOOKUP(D4757,'B-Business Capability'!B:H,7,FALSE)</f>
        <v>Project Management</v>
      </c>
      <c r="I4757" t="s">
        <v>1820</v>
      </c>
      <c r="J4757" t="s">
        <v>1826</v>
      </c>
      <c r="K4757" t="s">
        <v>1827</v>
      </c>
      <c r="L4757" t="s">
        <v>155</v>
      </c>
      <c r="M4757" t="str">
        <f>VLOOKUP(L4757,'A-Applications'!B:D,3,FALSE)</f>
        <v>FileZilla</v>
      </c>
      <c r="N4757" t="s">
        <v>53</v>
      </c>
      <c r="O4757" s="42" t="s">
        <v>54</v>
      </c>
      <c r="P4757" t="s">
        <v>75</v>
      </c>
      <c r="Q4757" t="str">
        <f>VLOOKUP(KamstrupData[[#This Row],[IdLevel123]],'B-Business Capability'!B:L,10,FALSE)</f>
        <v>Order-to-Cash (O2C)</v>
      </c>
      <c r="R4757">
        <f>VLOOKUP(KamstrupData[[#This Row],[IdLevel123]],'B-Business Capability'!B:L,11,FALSE)</f>
        <v>0</v>
      </c>
      <c r="U4757" t="str">
        <f>_xlfn.CONCAT(KamstrupData[[#This Row],[CountryCode]],"_",KamstrupData[[#This Row],[Business Area]],"_",KamstrupData[[#This Row],[DepartmentTeam]])</f>
        <v>NL10_NL_Sales &amp; Marketing_Customer Service/Project Management</v>
      </c>
      <c r="V4757" t="str">
        <f>VLOOKUP(KamstrupData[[#This Row],[ORG_Concat]],'O-Organization'!F:H,3,FALSE)</f>
        <v>11015_NL10_Sales &amp; Marketing_NL_Sales &amp; Marketing_Customer Service/Project Management</v>
      </c>
    </row>
    <row r="4758" spans="4:22">
      <c r="D4758" s="28" t="s">
        <v>156</v>
      </c>
      <c r="E4758" t="str">
        <f>VLOOKUP(D4758,'B-Business Capability'!B:H,5,FALSE)</f>
        <v>Customer Relationship</v>
      </c>
      <c r="F4758" t="str">
        <f>VLOOKUP(D4758,'B-Business Capability'!B:H,6,FALSE)</f>
        <v>Customer Management</v>
      </c>
      <c r="G4758" t="str">
        <f>VLOOKUP(D4758,'B-Business Capability'!B:H,7,FALSE)</f>
        <v>Manage Customer</v>
      </c>
      <c r="I4758" t="s">
        <v>1820</v>
      </c>
      <c r="J4758" t="s">
        <v>1826</v>
      </c>
      <c r="K4758" t="s">
        <v>1827</v>
      </c>
      <c r="L4758" t="s">
        <v>157</v>
      </c>
      <c r="M4758" t="str">
        <f>VLOOKUP(L4758,'A-Applications'!B:D,3,FALSE)</f>
        <v>ServiceNow</v>
      </c>
      <c r="N4758" t="s">
        <v>53</v>
      </c>
      <c r="O4758" s="42" t="s">
        <v>54</v>
      </c>
      <c r="P4758" t="s">
        <v>79</v>
      </c>
      <c r="Q4758" t="str">
        <f>VLOOKUP(KamstrupData[[#This Row],[IdLevel123]],'B-Business Capability'!B:L,10,FALSE)</f>
        <v>Customer Service and Support</v>
      </c>
      <c r="R4758">
        <f>VLOOKUP(KamstrupData[[#This Row],[IdLevel123]],'B-Business Capability'!B:L,11,FALSE)</f>
        <v>0</v>
      </c>
      <c r="U4758" t="str">
        <f>_xlfn.CONCAT(KamstrupData[[#This Row],[CountryCode]],"_",KamstrupData[[#This Row],[Business Area]],"_",KamstrupData[[#This Row],[DepartmentTeam]])</f>
        <v>NL10_NL_Sales &amp; Marketing_Customer Service/Project Management</v>
      </c>
      <c r="V4758" t="str">
        <f>VLOOKUP(KamstrupData[[#This Row],[ORG_Concat]],'O-Organization'!F:H,3,FALSE)</f>
        <v>11015_NL10_Sales &amp; Marketing_NL_Sales &amp; Marketing_Customer Service/Project Management</v>
      </c>
    </row>
    <row r="4759" spans="4:22">
      <c r="D4759" s="28" t="s">
        <v>158</v>
      </c>
      <c r="E4759" t="str">
        <f>VLOOKUP(D4759,'B-Business Capability'!B:H,5,FALSE)</f>
        <v>Sales</v>
      </c>
      <c r="F4759" t="str">
        <f>VLOOKUP(D4759,'B-Business Capability'!B:H,6,FALSE)</f>
        <v>Quotation, Order, and Contract Management</v>
      </c>
      <c r="G4759" t="str">
        <f>VLOOKUP(D4759,'B-Business Capability'!B:H,7,FALSE)</f>
        <v>Sales order management and processing</v>
      </c>
      <c r="I4759" t="s">
        <v>1820</v>
      </c>
      <c r="J4759" t="s">
        <v>1826</v>
      </c>
      <c r="K4759" t="s">
        <v>1827</v>
      </c>
      <c r="L4759" t="s">
        <v>157</v>
      </c>
      <c r="M4759" t="str">
        <f>VLOOKUP(L4759,'A-Applications'!B:D,3,FALSE)</f>
        <v>ServiceNow</v>
      </c>
      <c r="N4759" t="s">
        <v>53</v>
      </c>
      <c r="O4759" s="42" t="s">
        <v>54</v>
      </c>
      <c r="P4759" t="s">
        <v>79</v>
      </c>
      <c r="Q4759" t="str">
        <f>VLOOKUP(KamstrupData[[#This Row],[IdLevel123]],'B-Business Capability'!B:L,10,FALSE)</f>
        <v>Order-to-Cash (O2C)</v>
      </c>
      <c r="R4759">
        <f>VLOOKUP(KamstrupData[[#This Row],[IdLevel123]],'B-Business Capability'!B:L,11,FALSE)</f>
        <v>107</v>
      </c>
      <c r="U4759" t="str">
        <f>_xlfn.CONCAT(KamstrupData[[#This Row],[CountryCode]],"_",KamstrupData[[#This Row],[Business Area]],"_",KamstrupData[[#This Row],[DepartmentTeam]])</f>
        <v>NL10_NL_Sales &amp; Marketing_Customer Service/Project Management</v>
      </c>
      <c r="V4759" t="str">
        <f>VLOOKUP(KamstrupData[[#This Row],[ORG_Concat]],'O-Organization'!F:H,3,FALSE)</f>
        <v>11015_NL10_Sales &amp; Marketing_NL_Sales &amp; Marketing_Customer Service/Project Management</v>
      </c>
    </row>
    <row r="4760" spans="4:22">
      <c r="D4760" s="28" t="s">
        <v>158</v>
      </c>
      <c r="E4760" t="str">
        <f>VLOOKUP(D4760,'B-Business Capability'!B:H,5,FALSE)</f>
        <v>Sales</v>
      </c>
      <c r="F4760" t="str">
        <f>VLOOKUP(D4760,'B-Business Capability'!B:H,6,FALSE)</f>
        <v>Quotation, Order, and Contract Management</v>
      </c>
      <c r="G4760" t="str">
        <f>VLOOKUP(D4760,'B-Business Capability'!B:H,7,FALSE)</f>
        <v>Sales order management and processing</v>
      </c>
      <c r="I4760" t="s">
        <v>1820</v>
      </c>
      <c r="J4760" t="s">
        <v>1826</v>
      </c>
      <c r="K4760" t="s">
        <v>1275</v>
      </c>
      <c r="L4760" t="s">
        <v>157</v>
      </c>
      <c r="M4760" t="str">
        <f>VLOOKUP(L4760,'A-Applications'!B:D,3,FALSE)</f>
        <v>ServiceNow</v>
      </c>
      <c r="N4760" t="s">
        <v>53</v>
      </c>
      <c r="O4760" s="42" t="s">
        <v>54</v>
      </c>
      <c r="P4760" t="s">
        <v>198</v>
      </c>
      <c r="Q4760" t="str">
        <f>VLOOKUP(KamstrupData[[#This Row],[IdLevel123]],'B-Business Capability'!B:L,10,FALSE)</f>
        <v>Order-to-Cash (O2C)</v>
      </c>
      <c r="R4760">
        <f>VLOOKUP(KamstrupData[[#This Row],[IdLevel123]],'B-Business Capability'!B:L,11,FALSE)</f>
        <v>107</v>
      </c>
      <c r="U4760" t="str">
        <f>_xlfn.CONCAT(KamstrupData[[#This Row],[CountryCode]],"_",KamstrupData[[#This Row],[Business Area]],"_",KamstrupData[[#This Row],[DepartmentTeam]])</f>
        <v>NL10_NL_Sales &amp; Marketing_Sales</v>
      </c>
      <c r="V4760" t="str">
        <f>VLOOKUP(KamstrupData[[#This Row],[ORG_Concat]],'O-Organization'!F:H,3,FALSE)</f>
        <v>11014_NL10_Sales &amp; Marketing_NL_Sales &amp; Marketing_Sales</v>
      </c>
    </row>
    <row r="4761" spans="4:22">
      <c r="D4761" s="28" t="s">
        <v>90</v>
      </c>
      <c r="E4761" t="str">
        <f>VLOOKUP(D4761,'B-Business Capability'!B:H,5,FALSE)</f>
        <v>Customer Service</v>
      </c>
      <c r="F4761" t="str">
        <f>VLOOKUP(D4761,'B-Business Capability'!B:H,6,FALSE)</f>
        <v>Customer Service and Support</v>
      </c>
      <c r="G4761">
        <f>VLOOKUP(D4761,'B-Business Capability'!B:H,7,FALSE)</f>
        <v>0</v>
      </c>
      <c r="I4761" t="s">
        <v>1820</v>
      </c>
      <c r="J4761" t="s">
        <v>1826</v>
      </c>
      <c r="K4761" t="s">
        <v>1827</v>
      </c>
      <c r="L4761" t="s">
        <v>157</v>
      </c>
      <c r="M4761" t="str">
        <f>VLOOKUP(L4761,'A-Applications'!B:D,3,FALSE)</f>
        <v>ServiceNow</v>
      </c>
      <c r="N4761" t="s">
        <v>53</v>
      </c>
      <c r="O4761" s="42" t="s">
        <v>54</v>
      </c>
      <c r="P4761" t="s">
        <v>79</v>
      </c>
      <c r="Q4761" t="str">
        <f>VLOOKUP(KamstrupData[[#This Row],[IdLevel123]],'B-Business Capability'!B:L,10,FALSE)</f>
        <v>Customer Service and Support</v>
      </c>
      <c r="R4761">
        <f>VLOOKUP(KamstrupData[[#This Row],[IdLevel123]],'B-Business Capability'!B:L,11,FALSE)</f>
        <v>0</v>
      </c>
      <c r="U4761" t="str">
        <f>_xlfn.CONCAT(KamstrupData[[#This Row],[CountryCode]],"_",KamstrupData[[#This Row],[Business Area]],"_",KamstrupData[[#This Row],[DepartmentTeam]])</f>
        <v>NL10_NL_Sales &amp; Marketing_Customer Service/Project Management</v>
      </c>
      <c r="V4761" t="str">
        <f>VLOOKUP(KamstrupData[[#This Row],[ORG_Concat]],'O-Organization'!F:H,3,FALSE)</f>
        <v>11015_NL10_Sales &amp; Marketing_NL_Sales &amp; Marketing_Customer Service/Project Management</v>
      </c>
    </row>
    <row r="4762" spans="4:22">
      <c r="D4762" s="28" t="s">
        <v>78</v>
      </c>
      <c r="E4762" t="str">
        <f>VLOOKUP(D4762,'B-Business Capability'!B:H,5,FALSE)</f>
        <v>Customer Service</v>
      </c>
      <c r="F4762" t="str">
        <f>VLOOKUP(D4762,'B-Business Capability'!B:H,6,FALSE)</f>
        <v>Customer Service and Support</v>
      </c>
      <c r="G4762" t="str">
        <f>VLOOKUP(D4762,'B-Business Capability'!B:H,7,FALSE)</f>
        <v>Service Request Management</v>
      </c>
      <c r="I4762" t="s">
        <v>1820</v>
      </c>
      <c r="J4762" t="s">
        <v>1826</v>
      </c>
      <c r="K4762" t="s">
        <v>1827</v>
      </c>
      <c r="L4762" t="s">
        <v>157</v>
      </c>
      <c r="M4762" t="str">
        <f>VLOOKUP(L4762,'A-Applications'!B:D,3,FALSE)</f>
        <v>ServiceNow</v>
      </c>
      <c r="N4762" t="s">
        <v>53</v>
      </c>
      <c r="O4762" s="42" t="s">
        <v>66</v>
      </c>
      <c r="P4762" t="s">
        <v>79</v>
      </c>
      <c r="Q4762" t="str">
        <f>VLOOKUP(KamstrupData[[#This Row],[IdLevel123]],'B-Business Capability'!B:L,10,FALSE)</f>
        <v>Customer Service and Support</v>
      </c>
      <c r="R4762">
        <f>VLOOKUP(KamstrupData[[#This Row],[IdLevel123]],'B-Business Capability'!B:L,11,FALSE)</f>
        <v>0</v>
      </c>
      <c r="U4762" t="str">
        <f>_xlfn.CONCAT(KamstrupData[[#This Row],[CountryCode]],"_",KamstrupData[[#This Row],[Business Area]],"_",KamstrupData[[#This Row],[DepartmentTeam]])</f>
        <v>NL10_NL_Sales &amp; Marketing_Customer Service/Project Management</v>
      </c>
      <c r="V4762" t="str">
        <f>VLOOKUP(KamstrupData[[#This Row],[ORG_Concat]],'O-Organization'!F:H,3,FALSE)</f>
        <v>11015_NL10_Sales &amp; Marketing_NL_Sales &amp; Marketing_Customer Service/Project Management</v>
      </c>
    </row>
    <row r="4763" spans="4:22">
      <c r="D4763" s="28" t="s">
        <v>159</v>
      </c>
      <c r="E4763" t="str">
        <f>VLOOKUP(D4763,'B-Business Capability'!B:H,5,FALSE)</f>
        <v>Customer Service</v>
      </c>
      <c r="F4763" t="str">
        <f>VLOOKUP(D4763,'B-Business Capability'!B:H,6,FALSE)</f>
        <v>Customer Service and Support</v>
      </c>
      <c r="G4763" t="str">
        <f>VLOOKUP(D4763,'B-Business Capability'!B:H,7,FALSE)</f>
        <v>Complaints Management</v>
      </c>
      <c r="I4763" t="s">
        <v>1820</v>
      </c>
      <c r="J4763" t="s">
        <v>1826</v>
      </c>
      <c r="K4763" t="s">
        <v>1827</v>
      </c>
      <c r="L4763" t="s">
        <v>157</v>
      </c>
      <c r="M4763" t="str">
        <f>VLOOKUP(L4763,'A-Applications'!B:D,3,FALSE)</f>
        <v>ServiceNow</v>
      </c>
      <c r="N4763" t="s">
        <v>53</v>
      </c>
      <c r="O4763" s="42" t="s">
        <v>54</v>
      </c>
      <c r="P4763" t="s">
        <v>79</v>
      </c>
      <c r="Q4763" t="str">
        <f>VLOOKUP(KamstrupData[[#This Row],[IdLevel123]],'B-Business Capability'!B:L,10,FALSE)</f>
        <v>Customer Service and Support</v>
      </c>
      <c r="R4763">
        <f>VLOOKUP(KamstrupData[[#This Row],[IdLevel123]],'B-Business Capability'!B:L,11,FALSE)</f>
        <v>0</v>
      </c>
      <c r="U4763" t="str">
        <f>_xlfn.CONCAT(KamstrupData[[#This Row],[CountryCode]],"_",KamstrupData[[#This Row],[Business Area]],"_",KamstrupData[[#This Row],[DepartmentTeam]])</f>
        <v>NL10_NL_Sales &amp; Marketing_Customer Service/Project Management</v>
      </c>
      <c r="V4763" t="str">
        <f>VLOOKUP(KamstrupData[[#This Row],[ORG_Concat]],'O-Organization'!F:H,3,FALSE)</f>
        <v>11015_NL10_Sales &amp; Marketing_NL_Sales &amp; Marketing_Customer Service/Project Management</v>
      </c>
    </row>
    <row r="4764" spans="4:22">
      <c r="D4764" s="28" t="s">
        <v>160</v>
      </c>
      <c r="E4764" t="str">
        <f>VLOOKUP(D4764,'B-Business Capability'!B:H,5,FALSE)</f>
        <v>Customer Service</v>
      </c>
      <c r="F4764" t="str">
        <f>VLOOKUP(D4764,'B-Business Capability'!B:H,6,FALSE)</f>
        <v>Customer Service and Support</v>
      </c>
      <c r="G4764" t="str">
        <f>VLOOKUP(D4764,'B-Business Capability'!B:H,7,FALSE)</f>
        <v>Customer Claims Management</v>
      </c>
      <c r="I4764" t="s">
        <v>1820</v>
      </c>
      <c r="J4764" t="s">
        <v>1826</v>
      </c>
      <c r="K4764" t="s">
        <v>1827</v>
      </c>
      <c r="L4764" t="s">
        <v>157</v>
      </c>
      <c r="M4764" t="str">
        <f>VLOOKUP(L4764,'A-Applications'!B:D,3,FALSE)</f>
        <v>ServiceNow</v>
      </c>
      <c r="N4764" t="s">
        <v>53</v>
      </c>
      <c r="O4764" s="42" t="s">
        <v>54</v>
      </c>
      <c r="P4764" t="s">
        <v>79</v>
      </c>
      <c r="Q4764" t="str">
        <f>VLOOKUP(KamstrupData[[#This Row],[IdLevel123]],'B-Business Capability'!B:L,10,FALSE)</f>
        <v>Customer Service and Support</v>
      </c>
      <c r="R4764">
        <f>VLOOKUP(KamstrupData[[#This Row],[IdLevel123]],'B-Business Capability'!B:L,11,FALSE)</f>
        <v>0</v>
      </c>
      <c r="U4764" t="str">
        <f>_xlfn.CONCAT(KamstrupData[[#This Row],[CountryCode]],"_",KamstrupData[[#This Row],[Business Area]],"_",KamstrupData[[#This Row],[DepartmentTeam]])</f>
        <v>NL10_NL_Sales &amp; Marketing_Customer Service/Project Management</v>
      </c>
      <c r="V4764" t="str">
        <f>VLOOKUP(KamstrupData[[#This Row],[ORG_Concat]],'O-Organization'!F:H,3,FALSE)</f>
        <v>11015_NL10_Sales &amp; Marketing_NL_Sales &amp; Marketing_Customer Service/Project Management</v>
      </c>
    </row>
    <row r="4765" spans="4:22">
      <c r="D4765" s="28" t="s">
        <v>161</v>
      </c>
      <c r="E4765" t="str">
        <f>VLOOKUP(D4765,'B-Business Capability'!B:H,5,FALSE)</f>
        <v>Customer Service</v>
      </c>
      <c r="F4765" t="str">
        <f>VLOOKUP(D4765,'B-Business Capability'!B:H,6,FALSE)</f>
        <v>Customer Service and Support</v>
      </c>
      <c r="G4765" t="str">
        <f>VLOOKUP(D4765,'B-Business Capability'!B:H,7,FALSE)</f>
        <v>Customer Returns Management</v>
      </c>
      <c r="I4765" t="s">
        <v>1820</v>
      </c>
      <c r="J4765" t="s">
        <v>1826</v>
      </c>
      <c r="K4765" t="s">
        <v>1827</v>
      </c>
      <c r="L4765" t="s">
        <v>157</v>
      </c>
      <c r="M4765" t="str">
        <f>VLOOKUP(L4765,'A-Applications'!B:D,3,FALSE)</f>
        <v>ServiceNow</v>
      </c>
      <c r="N4765" t="s">
        <v>53</v>
      </c>
      <c r="O4765" s="42" t="s">
        <v>54</v>
      </c>
      <c r="P4765" t="s">
        <v>79</v>
      </c>
      <c r="Q4765" t="str">
        <f>VLOOKUP(KamstrupData[[#This Row],[IdLevel123]],'B-Business Capability'!B:L,10,FALSE)</f>
        <v>Customer Service and Support</v>
      </c>
      <c r="R4765">
        <f>VLOOKUP(KamstrupData[[#This Row],[IdLevel123]],'B-Business Capability'!B:L,11,FALSE)</f>
        <v>0</v>
      </c>
      <c r="U4765" t="str">
        <f>_xlfn.CONCAT(KamstrupData[[#This Row],[CountryCode]],"_",KamstrupData[[#This Row],[Business Area]],"_",KamstrupData[[#This Row],[DepartmentTeam]])</f>
        <v>NL10_NL_Sales &amp; Marketing_Customer Service/Project Management</v>
      </c>
      <c r="V4765" t="str">
        <f>VLOOKUP(KamstrupData[[#This Row],[ORG_Concat]],'O-Organization'!F:H,3,FALSE)</f>
        <v>11015_NL10_Sales &amp; Marketing_NL_Sales &amp; Marketing_Customer Service/Project Management</v>
      </c>
    </row>
    <row r="4766" spans="4:22">
      <c r="D4766" s="28" t="s">
        <v>80</v>
      </c>
      <c r="E4766" t="str">
        <f>VLOOKUP(D4766,'B-Business Capability'!B:H,5,FALSE)</f>
        <v>Customer Service</v>
      </c>
      <c r="F4766" t="str">
        <f>VLOOKUP(D4766,'B-Business Capability'!B:H,6,FALSE)</f>
        <v>Customer Service and Support</v>
      </c>
      <c r="G4766" t="str">
        <f>VLOOKUP(D4766,'B-Business Capability'!B:H,7,FALSE)</f>
        <v>Customer Warranty Claim Processing</v>
      </c>
      <c r="I4766" t="s">
        <v>1820</v>
      </c>
      <c r="J4766" t="s">
        <v>1826</v>
      </c>
      <c r="K4766" t="s">
        <v>1827</v>
      </c>
      <c r="L4766" t="s">
        <v>157</v>
      </c>
      <c r="M4766" t="str">
        <f>VLOOKUP(L4766,'A-Applications'!B:D,3,FALSE)</f>
        <v>ServiceNow</v>
      </c>
      <c r="N4766" t="s">
        <v>53</v>
      </c>
      <c r="O4766" s="42" t="s">
        <v>54</v>
      </c>
      <c r="P4766" t="s">
        <v>79</v>
      </c>
      <c r="Q4766" t="str">
        <f>VLOOKUP(KamstrupData[[#This Row],[IdLevel123]],'B-Business Capability'!B:L,10,FALSE)</f>
        <v>Customer Service and Support</v>
      </c>
      <c r="R4766">
        <f>VLOOKUP(KamstrupData[[#This Row],[IdLevel123]],'B-Business Capability'!B:L,11,FALSE)</f>
        <v>0</v>
      </c>
      <c r="U4766" t="str">
        <f>_xlfn.CONCAT(KamstrupData[[#This Row],[CountryCode]],"_",KamstrupData[[#This Row],[Business Area]],"_",KamstrupData[[#This Row],[DepartmentTeam]])</f>
        <v>NL10_NL_Sales &amp; Marketing_Customer Service/Project Management</v>
      </c>
      <c r="V4766" t="str">
        <f>VLOOKUP(KamstrupData[[#This Row],[ORG_Concat]],'O-Organization'!F:H,3,FALSE)</f>
        <v>11015_NL10_Sales &amp; Marketing_NL_Sales &amp; Marketing_Customer Service/Project Management</v>
      </c>
    </row>
    <row r="4767" spans="4:22">
      <c r="D4767" s="28" t="s">
        <v>162</v>
      </c>
      <c r="E4767" t="str">
        <f>VLOOKUP(D4767,'B-Business Capability'!B:H,5,FALSE)</f>
        <v>Customer Service</v>
      </c>
      <c r="F4767" t="str">
        <f>VLOOKUP(D4767,'B-Business Capability'!B:H,6,FALSE)</f>
        <v>Customer Service and Support</v>
      </c>
      <c r="G4767" t="str">
        <f>VLOOKUP(D4767,'B-Business Capability'!B:H,7,FALSE)</f>
        <v>Inquiry Management</v>
      </c>
      <c r="I4767" t="s">
        <v>1820</v>
      </c>
      <c r="J4767" t="s">
        <v>1826</v>
      </c>
      <c r="K4767" t="s">
        <v>1827</v>
      </c>
      <c r="L4767" t="s">
        <v>157</v>
      </c>
      <c r="M4767" t="str">
        <f>VLOOKUP(L4767,'A-Applications'!B:D,3,FALSE)</f>
        <v>ServiceNow</v>
      </c>
      <c r="N4767" t="s">
        <v>53</v>
      </c>
      <c r="O4767" s="42" t="s">
        <v>54</v>
      </c>
      <c r="P4767" t="s">
        <v>79</v>
      </c>
      <c r="Q4767" t="str">
        <f>VLOOKUP(KamstrupData[[#This Row],[IdLevel123]],'B-Business Capability'!B:L,10,FALSE)</f>
        <v>Customer Service and Support</v>
      </c>
      <c r="R4767">
        <f>VLOOKUP(KamstrupData[[#This Row],[IdLevel123]],'B-Business Capability'!B:L,11,FALSE)</f>
        <v>0</v>
      </c>
      <c r="U4767" t="str">
        <f>_xlfn.CONCAT(KamstrupData[[#This Row],[CountryCode]],"_",KamstrupData[[#This Row],[Business Area]],"_",KamstrupData[[#This Row],[DepartmentTeam]])</f>
        <v>NL10_NL_Sales &amp; Marketing_Customer Service/Project Management</v>
      </c>
      <c r="V4767" t="str">
        <f>VLOOKUP(KamstrupData[[#This Row],[ORG_Concat]],'O-Organization'!F:H,3,FALSE)</f>
        <v>11015_NL10_Sales &amp; Marketing_NL_Sales &amp; Marketing_Customer Service/Project Management</v>
      </c>
    </row>
    <row r="4768" spans="4:22">
      <c r="D4768" s="28" t="s">
        <v>163</v>
      </c>
      <c r="E4768" t="str">
        <f>VLOOKUP(D4768,'B-Business Capability'!B:H,5,FALSE)</f>
        <v>Customer Service</v>
      </c>
      <c r="F4768" t="str">
        <f>VLOOKUP(D4768,'B-Business Capability'!B:H,6,FALSE)</f>
        <v>Customer Service and Support</v>
      </c>
      <c r="G4768" t="str">
        <f>VLOOKUP(D4768,'B-Business Capability'!B:H,7,FALSE)</f>
        <v>Recall Management</v>
      </c>
      <c r="I4768" t="s">
        <v>1820</v>
      </c>
      <c r="J4768" t="s">
        <v>1826</v>
      </c>
      <c r="K4768" t="s">
        <v>1827</v>
      </c>
      <c r="L4768" t="s">
        <v>157</v>
      </c>
      <c r="M4768" t="str">
        <f>VLOOKUP(L4768,'A-Applications'!B:D,3,FALSE)</f>
        <v>ServiceNow</v>
      </c>
      <c r="N4768" t="s">
        <v>53</v>
      </c>
      <c r="O4768" s="42" t="s">
        <v>54</v>
      </c>
      <c r="P4768" t="s">
        <v>79</v>
      </c>
      <c r="Q4768" t="str">
        <f>VLOOKUP(KamstrupData[[#This Row],[IdLevel123]],'B-Business Capability'!B:L,10,FALSE)</f>
        <v>Customer Service and Support</v>
      </c>
      <c r="R4768">
        <f>VLOOKUP(KamstrupData[[#This Row],[IdLevel123]],'B-Business Capability'!B:L,11,FALSE)</f>
        <v>0</v>
      </c>
      <c r="U4768" t="str">
        <f>_xlfn.CONCAT(KamstrupData[[#This Row],[CountryCode]],"_",KamstrupData[[#This Row],[Business Area]],"_",KamstrupData[[#This Row],[DepartmentTeam]])</f>
        <v>NL10_NL_Sales &amp; Marketing_Customer Service/Project Management</v>
      </c>
      <c r="V4768" t="str">
        <f>VLOOKUP(KamstrupData[[#This Row],[ORG_Concat]],'O-Organization'!F:H,3,FALSE)</f>
        <v>11015_NL10_Sales &amp; Marketing_NL_Sales &amp; Marketing_Customer Service/Project Management</v>
      </c>
    </row>
    <row r="4769" spans="4:22">
      <c r="D4769" s="28" t="s">
        <v>94</v>
      </c>
      <c r="E4769" t="str">
        <f>VLOOKUP(D4769,'B-Business Capability'!B:H,5,FALSE)</f>
        <v>Customer Service</v>
      </c>
      <c r="F4769" t="str">
        <f>VLOOKUP(D4769,'B-Business Capability'!B:H,6,FALSE)</f>
        <v>Customer Service and Support</v>
      </c>
      <c r="G4769" t="str">
        <f>VLOOKUP(D4769,'B-Business Capability'!B:H,7,FALSE)</f>
        <v>Self-Service Engagement</v>
      </c>
      <c r="I4769" t="s">
        <v>1820</v>
      </c>
      <c r="J4769" t="s">
        <v>1826</v>
      </c>
      <c r="K4769" t="s">
        <v>1827</v>
      </c>
      <c r="L4769" t="s">
        <v>157</v>
      </c>
      <c r="M4769" t="str">
        <f>VLOOKUP(L4769,'A-Applications'!B:D,3,FALSE)</f>
        <v>ServiceNow</v>
      </c>
      <c r="N4769" t="s">
        <v>53</v>
      </c>
      <c r="O4769" s="42" t="s">
        <v>66</v>
      </c>
      <c r="P4769" t="s">
        <v>79</v>
      </c>
      <c r="Q4769" t="str">
        <f>VLOOKUP(KamstrupData[[#This Row],[IdLevel123]],'B-Business Capability'!B:L,10,FALSE)</f>
        <v>Customer Service and Support</v>
      </c>
      <c r="R4769">
        <f>VLOOKUP(KamstrupData[[#This Row],[IdLevel123]],'B-Business Capability'!B:L,11,FALSE)</f>
        <v>0</v>
      </c>
      <c r="U4769" t="str">
        <f>_xlfn.CONCAT(KamstrupData[[#This Row],[CountryCode]],"_",KamstrupData[[#This Row],[Business Area]],"_",KamstrupData[[#This Row],[DepartmentTeam]])</f>
        <v>NL10_NL_Sales &amp; Marketing_Customer Service/Project Management</v>
      </c>
      <c r="V4769" t="str">
        <f>VLOOKUP(KamstrupData[[#This Row],[ORG_Concat]],'O-Organization'!F:H,3,FALSE)</f>
        <v>11015_NL10_Sales &amp; Marketing_NL_Sales &amp; Marketing_Customer Service/Project Management</v>
      </c>
    </row>
    <row r="4770" spans="4:22">
      <c r="D4770" s="28" t="s">
        <v>152</v>
      </c>
      <c r="E4770" t="str">
        <f>VLOOKUP(D4770,'B-Business Capability'!B:H,5,FALSE)</f>
        <v>Customer Service</v>
      </c>
      <c r="F4770" t="str">
        <f>VLOOKUP(D4770,'B-Business Capability'!B:H,6,FALSE)</f>
        <v>Customer Service and Support</v>
      </c>
      <c r="G4770" t="str">
        <f>VLOOKUP(D4770,'B-Business Capability'!B:H,7,FALSE)</f>
        <v>Service Knowledge Base Management</v>
      </c>
      <c r="I4770" t="s">
        <v>1820</v>
      </c>
      <c r="J4770" t="s">
        <v>1826</v>
      </c>
      <c r="K4770" t="s">
        <v>1827</v>
      </c>
      <c r="L4770" t="s">
        <v>157</v>
      </c>
      <c r="M4770" t="str">
        <f>VLOOKUP(L4770,'A-Applications'!B:D,3,FALSE)</f>
        <v>ServiceNow</v>
      </c>
      <c r="N4770" t="s">
        <v>53</v>
      </c>
      <c r="O4770" s="42" t="s">
        <v>54</v>
      </c>
      <c r="P4770" t="s">
        <v>79</v>
      </c>
      <c r="Q4770" t="str">
        <f>VLOOKUP(KamstrupData[[#This Row],[IdLevel123]],'B-Business Capability'!B:L,10,FALSE)</f>
        <v>Customer Service and Support</v>
      </c>
      <c r="R4770">
        <f>VLOOKUP(KamstrupData[[#This Row],[IdLevel123]],'B-Business Capability'!B:L,11,FALSE)</f>
        <v>0</v>
      </c>
      <c r="U4770" t="str">
        <f>_xlfn.CONCAT(KamstrupData[[#This Row],[CountryCode]],"_",KamstrupData[[#This Row],[Business Area]],"_",KamstrupData[[#This Row],[DepartmentTeam]])</f>
        <v>NL10_NL_Sales &amp; Marketing_Customer Service/Project Management</v>
      </c>
      <c r="V4770" t="str">
        <f>VLOOKUP(KamstrupData[[#This Row],[ORG_Concat]],'O-Organization'!F:H,3,FALSE)</f>
        <v>11015_NL10_Sales &amp; Marketing_NL_Sales &amp; Marketing_Customer Service/Project Management</v>
      </c>
    </row>
    <row r="4771" spans="4:22">
      <c r="D4771" s="28" t="s">
        <v>164</v>
      </c>
      <c r="E4771" t="str">
        <f>VLOOKUP(D4771,'B-Business Capability'!B:H,5,FALSE)</f>
        <v>Customer Service</v>
      </c>
      <c r="F4771" t="str">
        <f>VLOOKUP(D4771,'B-Business Capability'!B:H,6,FALSE)</f>
        <v>Customer Service and Support</v>
      </c>
      <c r="G4771" t="str">
        <f>VLOOKUP(D4771,'B-Business Capability'!B:H,7,FALSE)</f>
        <v>Service Level Management</v>
      </c>
      <c r="I4771" t="s">
        <v>1820</v>
      </c>
      <c r="J4771" t="s">
        <v>1826</v>
      </c>
      <c r="K4771" t="s">
        <v>1827</v>
      </c>
      <c r="L4771" t="s">
        <v>157</v>
      </c>
      <c r="M4771" t="str">
        <f>VLOOKUP(L4771,'A-Applications'!B:D,3,FALSE)</f>
        <v>ServiceNow</v>
      </c>
      <c r="N4771" t="s">
        <v>53</v>
      </c>
      <c r="O4771" s="42" t="s">
        <v>54</v>
      </c>
      <c r="P4771" t="s">
        <v>79</v>
      </c>
      <c r="Q4771" t="str">
        <f>VLOOKUP(KamstrupData[[#This Row],[IdLevel123]],'B-Business Capability'!B:L,10,FALSE)</f>
        <v>Customer Service and Support</v>
      </c>
      <c r="R4771">
        <f>VLOOKUP(KamstrupData[[#This Row],[IdLevel123]],'B-Business Capability'!B:L,11,FALSE)</f>
        <v>0</v>
      </c>
      <c r="U4771" t="str">
        <f>_xlfn.CONCAT(KamstrupData[[#This Row],[CountryCode]],"_",KamstrupData[[#This Row],[Business Area]],"_",KamstrupData[[#This Row],[DepartmentTeam]])</f>
        <v>NL10_NL_Sales &amp; Marketing_Customer Service/Project Management</v>
      </c>
      <c r="V4771" t="str">
        <f>VLOOKUP(KamstrupData[[#This Row],[ORG_Concat]],'O-Organization'!F:H,3,FALSE)</f>
        <v>11015_NL10_Sales &amp; Marketing_NL_Sales &amp; Marketing_Customer Service/Project Management</v>
      </c>
    </row>
    <row r="4772" spans="4:22">
      <c r="D4772" s="28" t="s">
        <v>118</v>
      </c>
      <c r="E4772" t="str">
        <f>VLOOKUP(D4772,'B-Business Capability'!B:H,5,FALSE)</f>
        <v>Customer Service</v>
      </c>
      <c r="F4772" t="str">
        <f>VLOOKUP(D4772,'B-Business Capability'!B:H,6,FALSE)</f>
        <v>Customer Service Strategy and Planning</v>
      </c>
      <c r="G4772" t="str">
        <f>VLOOKUP(D4772,'B-Business Capability'!B:H,7,FALSE)</f>
        <v>Customer Service Analytics</v>
      </c>
      <c r="I4772" t="s">
        <v>1820</v>
      </c>
      <c r="J4772" t="s">
        <v>1826</v>
      </c>
      <c r="K4772" t="s">
        <v>1827</v>
      </c>
      <c r="L4772" t="s">
        <v>157</v>
      </c>
      <c r="M4772" t="str">
        <f>VLOOKUP(L4772,'A-Applications'!B:D,3,FALSE)</f>
        <v>ServiceNow</v>
      </c>
      <c r="N4772" t="s">
        <v>53</v>
      </c>
      <c r="O4772" s="42" t="s">
        <v>54</v>
      </c>
      <c r="P4772" t="s">
        <v>79</v>
      </c>
      <c r="Q4772" t="str">
        <f>VLOOKUP(KamstrupData[[#This Row],[IdLevel123]],'B-Business Capability'!B:L,10,FALSE)</f>
        <v>Customer Service and Support</v>
      </c>
      <c r="R4772">
        <f>VLOOKUP(KamstrupData[[#This Row],[IdLevel123]],'B-Business Capability'!B:L,11,FALSE)</f>
        <v>0</v>
      </c>
      <c r="U4772" t="str">
        <f>_xlfn.CONCAT(KamstrupData[[#This Row],[CountryCode]],"_",KamstrupData[[#This Row],[Business Area]],"_",KamstrupData[[#This Row],[DepartmentTeam]])</f>
        <v>NL10_NL_Sales &amp; Marketing_Customer Service/Project Management</v>
      </c>
      <c r="V4772" t="str">
        <f>VLOOKUP(KamstrupData[[#This Row],[ORG_Concat]],'O-Organization'!F:H,3,FALSE)</f>
        <v>11015_NL10_Sales &amp; Marketing_NL_Sales &amp; Marketing_Customer Service/Project Management</v>
      </c>
    </row>
    <row r="4773" spans="4:22">
      <c r="D4773" s="28" t="s">
        <v>165</v>
      </c>
      <c r="E4773" t="str">
        <f>VLOOKUP(D4773,'B-Business Capability'!B:H,5,FALSE)</f>
        <v>Customer Service</v>
      </c>
      <c r="F4773" t="str">
        <f>VLOOKUP(D4773,'B-Business Capability'!B:H,6,FALSE)</f>
        <v>Customer Service Strategy and Planning</v>
      </c>
      <c r="G4773" t="str">
        <f>VLOOKUP(D4773,'B-Business Capability'!B:H,7,FALSE)</f>
        <v>Customer Service Planning and Forecasting</v>
      </c>
      <c r="I4773" t="s">
        <v>1820</v>
      </c>
      <c r="J4773" t="s">
        <v>1826</v>
      </c>
      <c r="K4773" t="s">
        <v>1827</v>
      </c>
      <c r="L4773" t="s">
        <v>157</v>
      </c>
      <c r="M4773" t="str">
        <f>VLOOKUP(L4773,'A-Applications'!B:D,3,FALSE)</f>
        <v>ServiceNow</v>
      </c>
      <c r="N4773" t="s">
        <v>53</v>
      </c>
      <c r="O4773" s="42" t="s">
        <v>54</v>
      </c>
      <c r="P4773" t="s">
        <v>79</v>
      </c>
      <c r="Q4773" t="str">
        <f>VLOOKUP(KamstrupData[[#This Row],[IdLevel123]],'B-Business Capability'!B:L,10,FALSE)</f>
        <v>Customer Service and Support</v>
      </c>
      <c r="R4773">
        <f>VLOOKUP(KamstrupData[[#This Row],[IdLevel123]],'B-Business Capability'!B:L,11,FALSE)</f>
        <v>0</v>
      </c>
      <c r="U4773" t="str">
        <f>_xlfn.CONCAT(KamstrupData[[#This Row],[CountryCode]],"_",KamstrupData[[#This Row],[Business Area]],"_",KamstrupData[[#This Row],[DepartmentTeam]])</f>
        <v>NL10_NL_Sales &amp; Marketing_Customer Service/Project Management</v>
      </c>
      <c r="V4773" t="str">
        <f>VLOOKUP(KamstrupData[[#This Row],[ORG_Concat]],'O-Organization'!F:H,3,FALSE)</f>
        <v>11015_NL10_Sales &amp; Marketing_NL_Sales &amp; Marketing_Customer Service/Project Management</v>
      </c>
    </row>
    <row r="4774" spans="4:22">
      <c r="D4774" s="28" t="s">
        <v>166</v>
      </c>
      <c r="E4774" t="str">
        <f>VLOOKUP(D4774,'B-Business Capability'!B:H,5,FALSE)</f>
        <v>Customer Service</v>
      </c>
      <c r="F4774" t="str">
        <f>VLOOKUP(D4774,'B-Business Capability'!B:H,6,FALSE)</f>
        <v>Customer Service Strategy and Planning</v>
      </c>
      <c r="G4774" t="str">
        <f>VLOOKUP(D4774,'B-Business Capability'!B:H,7,FALSE)</f>
        <v>Customer Service Strategy Management</v>
      </c>
      <c r="I4774" t="s">
        <v>1820</v>
      </c>
      <c r="J4774" t="s">
        <v>1826</v>
      </c>
      <c r="K4774" t="s">
        <v>1827</v>
      </c>
      <c r="L4774" t="s">
        <v>157</v>
      </c>
      <c r="M4774" t="str">
        <f>VLOOKUP(L4774,'A-Applications'!B:D,3,FALSE)</f>
        <v>ServiceNow</v>
      </c>
      <c r="N4774" t="s">
        <v>53</v>
      </c>
      <c r="O4774" s="42" t="s">
        <v>54</v>
      </c>
      <c r="P4774" t="s">
        <v>79</v>
      </c>
      <c r="Q4774" t="str">
        <f>VLOOKUP(KamstrupData[[#This Row],[IdLevel123]],'B-Business Capability'!B:L,10,FALSE)</f>
        <v>Customer Service and Support</v>
      </c>
      <c r="R4774">
        <f>VLOOKUP(KamstrupData[[#This Row],[IdLevel123]],'B-Business Capability'!B:L,11,FALSE)</f>
        <v>0</v>
      </c>
      <c r="U4774" t="str">
        <f>_xlfn.CONCAT(KamstrupData[[#This Row],[CountryCode]],"_",KamstrupData[[#This Row],[Business Area]],"_",KamstrupData[[#This Row],[DepartmentTeam]])</f>
        <v>NL10_NL_Sales &amp; Marketing_Customer Service/Project Management</v>
      </c>
      <c r="V4774" t="str">
        <f>VLOOKUP(KamstrupData[[#This Row],[ORG_Concat]],'O-Organization'!F:H,3,FALSE)</f>
        <v>11015_NL10_Sales &amp; Marketing_NL_Sales &amp; Marketing_Customer Service/Project Management</v>
      </c>
    </row>
    <row r="4775" spans="4:22">
      <c r="D4775" s="28" t="s">
        <v>88</v>
      </c>
      <c r="E4775" t="str">
        <f>VLOOKUP(D4775,'B-Business Capability'!B:H,5,FALSE)</f>
        <v>Customer Service</v>
      </c>
      <c r="F4775" t="str">
        <f>VLOOKUP(D4775,'B-Business Capability'!B:H,6,FALSE)</f>
        <v>Customer Project Management</v>
      </c>
      <c r="G4775" t="str">
        <f>VLOOKUP(D4775,'B-Business Capability'!B:H,7,FALSE)</f>
        <v>Project Management</v>
      </c>
      <c r="I4775" t="s">
        <v>1820</v>
      </c>
      <c r="J4775" t="s">
        <v>1826</v>
      </c>
      <c r="K4775" t="s">
        <v>1827</v>
      </c>
      <c r="L4775" t="s">
        <v>157</v>
      </c>
      <c r="M4775" t="str">
        <f>VLOOKUP(L4775,'A-Applications'!B:D,3,FALSE)</f>
        <v>ServiceNow</v>
      </c>
      <c r="N4775" t="s">
        <v>53</v>
      </c>
      <c r="O4775" s="42" t="s">
        <v>54</v>
      </c>
      <c r="P4775" t="s">
        <v>75</v>
      </c>
      <c r="Q4775" t="str">
        <f>VLOOKUP(KamstrupData[[#This Row],[IdLevel123]],'B-Business Capability'!B:L,10,FALSE)</f>
        <v>Order-to-Cash (O2C)</v>
      </c>
      <c r="R4775">
        <f>VLOOKUP(KamstrupData[[#This Row],[IdLevel123]],'B-Business Capability'!B:L,11,FALSE)</f>
        <v>0</v>
      </c>
      <c r="U4775" t="str">
        <f>_xlfn.CONCAT(KamstrupData[[#This Row],[CountryCode]],"_",KamstrupData[[#This Row],[Business Area]],"_",KamstrupData[[#This Row],[DepartmentTeam]])</f>
        <v>NL10_NL_Sales &amp; Marketing_Customer Service/Project Management</v>
      </c>
      <c r="V4775" t="str">
        <f>VLOOKUP(KamstrupData[[#This Row],[ORG_Concat]],'O-Organization'!F:H,3,FALSE)</f>
        <v>11015_NL10_Sales &amp; Marketing_NL_Sales &amp; Marketing_Customer Service/Project Management</v>
      </c>
    </row>
    <row r="4776" spans="4:22">
      <c r="D4776" s="28" t="s">
        <v>84</v>
      </c>
      <c r="E4776" t="str">
        <f>VLOOKUP(D4776,'B-Business Capability'!B:H,5,FALSE)</f>
        <v>OT Hosting</v>
      </c>
      <c r="F4776" t="str">
        <f>VLOOKUP(D4776,'B-Business Capability'!B:H,6,FALSE)</f>
        <v>OT Operations &amp; Service</v>
      </c>
      <c r="G4776">
        <f>VLOOKUP(D4776,'B-Business Capability'!B:H,7,FALSE)</f>
        <v>0</v>
      </c>
      <c r="I4776" t="s">
        <v>1820</v>
      </c>
      <c r="J4776" t="s">
        <v>1826</v>
      </c>
      <c r="K4776" t="s">
        <v>1827</v>
      </c>
      <c r="L4776" t="s">
        <v>157</v>
      </c>
      <c r="M4776" t="str">
        <f>VLOOKUP(L4776,'A-Applications'!B:D,3,FALSE)</f>
        <v>ServiceNow</v>
      </c>
      <c r="N4776" t="s">
        <v>53</v>
      </c>
      <c r="O4776" s="42" t="s">
        <v>66</v>
      </c>
      <c r="P4776" t="s">
        <v>79</v>
      </c>
      <c r="Q4776" t="str">
        <f>VLOOKUP(KamstrupData[[#This Row],[IdLevel123]],'B-Business Capability'!B:L,10,FALSE)</f>
        <v>N/A</v>
      </c>
      <c r="R4776">
        <f>VLOOKUP(KamstrupData[[#This Row],[IdLevel123]],'B-Business Capability'!B:L,11,FALSE)</f>
        <v>0</v>
      </c>
      <c r="U4776" t="str">
        <f>_xlfn.CONCAT(KamstrupData[[#This Row],[CountryCode]],"_",KamstrupData[[#This Row],[Business Area]],"_",KamstrupData[[#This Row],[DepartmentTeam]])</f>
        <v>NL10_NL_Sales &amp; Marketing_Customer Service/Project Management</v>
      </c>
      <c r="V4776" t="str">
        <f>VLOOKUP(KamstrupData[[#This Row],[ORG_Concat]],'O-Organization'!F:H,3,FALSE)</f>
        <v>11015_NL10_Sales &amp; Marketing_NL_Sales &amp; Marketing_Customer Service/Project Management</v>
      </c>
    </row>
    <row r="4777" spans="4:22">
      <c r="D4777" s="28" t="s">
        <v>88</v>
      </c>
      <c r="E4777" t="str">
        <f>VLOOKUP(D4777,'B-Business Capability'!B:H,5,FALSE)</f>
        <v>Customer Service</v>
      </c>
      <c r="F4777" t="str">
        <f>VLOOKUP(D4777,'B-Business Capability'!B:H,6,FALSE)</f>
        <v>Customer Project Management</v>
      </c>
      <c r="G4777" t="str">
        <f>VLOOKUP(D4777,'B-Business Capability'!B:H,7,FALSE)</f>
        <v>Project Management</v>
      </c>
      <c r="I4777" t="s">
        <v>1820</v>
      </c>
      <c r="J4777" t="s">
        <v>1826</v>
      </c>
      <c r="K4777" t="s">
        <v>1827</v>
      </c>
      <c r="L4777" t="s">
        <v>1100</v>
      </c>
      <c r="M4777" t="str">
        <f>VLOOKUP(L4777,'A-Applications'!B:D,3,FALSE)</f>
        <v>YABE (Yest Another BACnet Exlporer)</v>
      </c>
      <c r="N4777" t="s">
        <v>53</v>
      </c>
      <c r="O4777" s="42" t="s">
        <v>54</v>
      </c>
      <c r="P4777" t="s">
        <v>75</v>
      </c>
      <c r="Q4777" t="str">
        <f>VLOOKUP(KamstrupData[[#This Row],[IdLevel123]],'B-Business Capability'!B:L,10,FALSE)</f>
        <v>Order-to-Cash (O2C)</v>
      </c>
      <c r="R4777">
        <f>VLOOKUP(KamstrupData[[#This Row],[IdLevel123]],'B-Business Capability'!B:L,11,FALSE)</f>
        <v>0</v>
      </c>
      <c r="U4777" t="str">
        <f>_xlfn.CONCAT(KamstrupData[[#This Row],[CountryCode]],"_",KamstrupData[[#This Row],[Business Area]],"_",KamstrupData[[#This Row],[DepartmentTeam]])</f>
        <v>NL10_NL_Sales &amp; Marketing_Customer Service/Project Management</v>
      </c>
      <c r="V4777" t="str">
        <f>VLOOKUP(KamstrupData[[#This Row],[ORG_Concat]],'O-Organization'!F:H,3,FALSE)</f>
        <v>11015_NL10_Sales &amp; Marketing_NL_Sales &amp; Marketing_Customer Service/Project Management</v>
      </c>
    </row>
    <row r="4778" spans="4:22">
      <c r="D4778" s="28" t="s">
        <v>78</v>
      </c>
      <c r="E4778" t="str">
        <f>VLOOKUP(D4778,'B-Business Capability'!B:H,5,FALSE)</f>
        <v>Customer Service</v>
      </c>
      <c r="F4778" t="str">
        <f>VLOOKUP(D4778,'B-Business Capability'!B:H,6,FALSE)</f>
        <v>Customer Service and Support</v>
      </c>
      <c r="G4778" t="str">
        <f>VLOOKUP(D4778,'B-Business Capability'!B:H,7,FALSE)</f>
        <v>Service Request Management</v>
      </c>
      <c r="I4778" t="s">
        <v>1820</v>
      </c>
      <c r="J4778" t="s">
        <v>1826</v>
      </c>
      <c r="K4778" t="s">
        <v>1827</v>
      </c>
      <c r="L4778" t="s">
        <v>167</v>
      </c>
      <c r="M4778" t="str">
        <f>VLOOKUP(L4778,'A-Applications'!B:D,3,FALSE)</f>
        <v>License Tool</v>
      </c>
      <c r="N4778" t="s">
        <v>53</v>
      </c>
      <c r="O4778" s="42" t="s">
        <v>54</v>
      </c>
      <c r="P4778" t="s">
        <v>79</v>
      </c>
      <c r="Q4778" t="str">
        <f>VLOOKUP(KamstrupData[[#This Row],[IdLevel123]],'B-Business Capability'!B:L,10,FALSE)</f>
        <v>Customer Service and Support</v>
      </c>
      <c r="R4778">
        <f>VLOOKUP(KamstrupData[[#This Row],[IdLevel123]],'B-Business Capability'!B:L,11,FALSE)</f>
        <v>0</v>
      </c>
      <c r="U4778" t="str">
        <f>_xlfn.CONCAT(KamstrupData[[#This Row],[CountryCode]],"_",KamstrupData[[#This Row],[Business Area]],"_",KamstrupData[[#This Row],[DepartmentTeam]])</f>
        <v>NL10_NL_Sales &amp; Marketing_Customer Service/Project Management</v>
      </c>
      <c r="V4778" t="str">
        <f>VLOOKUP(KamstrupData[[#This Row],[ORG_Concat]],'O-Organization'!F:H,3,FALSE)</f>
        <v>11015_NL10_Sales &amp; Marketing_NL_Sales &amp; Marketing_Customer Service/Project Management</v>
      </c>
    </row>
    <row r="4779" spans="4:22">
      <c r="D4779" s="28" t="s">
        <v>88</v>
      </c>
      <c r="E4779" t="str">
        <f>VLOOKUP(D4779,'B-Business Capability'!B:H,5,FALSE)</f>
        <v>Customer Service</v>
      </c>
      <c r="F4779" t="str">
        <f>VLOOKUP(D4779,'B-Business Capability'!B:H,6,FALSE)</f>
        <v>Customer Project Management</v>
      </c>
      <c r="G4779" t="str">
        <f>VLOOKUP(D4779,'B-Business Capability'!B:H,7,FALSE)</f>
        <v>Project Management</v>
      </c>
      <c r="I4779" t="s">
        <v>1820</v>
      </c>
      <c r="J4779" t="s">
        <v>1826</v>
      </c>
      <c r="K4779" t="s">
        <v>1827</v>
      </c>
      <c r="L4779" t="s">
        <v>167</v>
      </c>
      <c r="M4779" t="str">
        <f>VLOOKUP(L4779,'A-Applications'!B:D,3,FALSE)</f>
        <v>License Tool</v>
      </c>
      <c r="N4779" t="s">
        <v>53</v>
      </c>
      <c r="O4779" s="42" t="s">
        <v>54</v>
      </c>
      <c r="P4779" t="s">
        <v>75</v>
      </c>
      <c r="Q4779" t="str">
        <f>VLOOKUP(KamstrupData[[#This Row],[IdLevel123]],'B-Business Capability'!B:L,10,FALSE)</f>
        <v>Order-to-Cash (O2C)</v>
      </c>
      <c r="R4779">
        <f>VLOOKUP(KamstrupData[[#This Row],[IdLevel123]],'B-Business Capability'!B:L,11,FALSE)</f>
        <v>0</v>
      </c>
      <c r="U4779" t="str">
        <f>_xlfn.CONCAT(KamstrupData[[#This Row],[CountryCode]],"_",KamstrupData[[#This Row],[Business Area]],"_",KamstrupData[[#This Row],[DepartmentTeam]])</f>
        <v>NL10_NL_Sales &amp; Marketing_Customer Service/Project Management</v>
      </c>
      <c r="V4779" t="str">
        <f>VLOOKUP(KamstrupData[[#This Row],[ORG_Concat]],'O-Organization'!F:H,3,FALSE)</f>
        <v>11015_NL10_Sales &amp; Marketing_NL_Sales &amp; Marketing_Customer Service/Project Management</v>
      </c>
    </row>
    <row r="4780" spans="4:22">
      <c r="D4780" s="28" t="s">
        <v>88</v>
      </c>
      <c r="E4780" t="str">
        <f>VLOOKUP(D4780,'B-Business Capability'!B:H,5,FALSE)</f>
        <v>Customer Service</v>
      </c>
      <c r="F4780" t="str">
        <f>VLOOKUP(D4780,'B-Business Capability'!B:H,6,FALSE)</f>
        <v>Customer Project Management</v>
      </c>
      <c r="G4780" t="str">
        <f>VLOOKUP(D4780,'B-Business Capability'!B:H,7,FALSE)</f>
        <v>Project Management</v>
      </c>
      <c r="I4780" t="s">
        <v>1820</v>
      </c>
      <c r="J4780" t="s">
        <v>1826</v>
      </c>
      <c r="K4780" t="s">
        <v>1827</v>
      </c>
      <c r="L4780" t="s">
        <v>447</v>
      </c>
      <c r="M4780" t="str">
        <f>VLOOKUP(L4780,'A-Applications'!B:D,3,FALSE)</f>
        <v>Radio Survey</v>
      </c>
      <c r="N4780" t="s">
        <v>53</v>
      </c>
      <c r="O4780" s="42" t="s">
        <v>54</v>
      </c>
      <c r="P4780" t="s">
        <v>75</v>
      </c>
      <c r="Q4780" t="str">
        <f>VLOOKUP(KamstrupData[[#This Row],[IdLevel123]],'B-Business Capability'!B:L,10,FALSE)</f>
        <v>Order-to-Cash (O2C)</v>
      </c>
      <c r="R4780">
        <f>VLOOKUP(KamstrupData[[#This Row],[IdLevel123]],'B-Business Capability'!B:L,11,FALSE)</f>
        <v>0</v>
      </c>
      <c r="U4780" t="str">
        <f>_xlfn.CONCAT(KamstrupData[[#This Row],[CountryCode]],"_",KamstrupData[[#This Row],[Business Area]],"_",KamstrupData[[#This Row],[DepartmentTeam]])</f>
        <v>NL10_NL_Sales &amp; Marketing_Customer Service/Project Management</v>
      </c>
      <c r="V4780" t="str">
        <f>VLOOKUP(KamstrupData[[#This Row],[ORG_Concat]],'O-Organization'!F:H,3,FALSE)</f>
        <v>11015_NL10_Sales &amp; Marketing_NL_Sales &amp; Marketing_Customer Service/Project Management</v>
      </c>
    </row>
    <row r="4781" spans="4:22">
      <c r="D4781" s="28" t="s">
        <v>88</v>
      </c>
      <c r="E4781" t="str">
        <f>VLOOKUP(D4781,'B-Business Capability'!B:H,5,FALSE)</f>
        <v>Customer Service</v>
      </c>
      <c r="F4781" t="str">
        <f>VLOOKUP(D4781,'B-Business Capability'!B:H,6,FALSE)</f>
        <v>Customer Project Management</v>
      </c>
      <c r="G4781" t="str">
        <f>VLOOKUP(D4781,'B-Business Capability'!B:H,7,FALSE)</f>
        <v>Project Management</v>
      </c>
      <c r="I4781" t="s">
        <v>1820</v>
      </c>
      <c r="J4781" t="s">
        <v>1826</v>
      </c>
      <c r="K4781" t="s">
        <v>1827</v>
      </c>
      <c r="L4781" t="s">
        <v>173</v>
      </c>
      <c r="M4781" t="str">
        <f>VLOOKUP(L4781,'A-Applications'!B:D,3,FALSE)</f>
        <v>Check.Kamstrup (READy device check)</v>
      </c>
      <c r="N4781" t="s">
        <v>53</v>
      </c>
      <c r="O4781" s="42" t="s">
        <v>54</v>
      </c>
      <c r="P4781" t="s">
        <v>75</v>
      </c>
      <c r="Q4781" t="str">
        <f>VLOOKUP(KamstrupData[[#This Row],[IdLevel123]],'B-Business Capability'!B:L,10,FALSE)</f>
        <v>Order-to-Cash (O2C)</v>
      </c>
      <c r="R4781">
        <f>VLOOKUP(KamstrupData[[#This Row],[IdLevel123]],'B-Business Capability'!B:L,11,FALSE)</f>
        <v>0</v>
      </c>
      <c r="U4781" t="str">
        <f>_xlfn.CONCAT(KamstrupData[[#This Row],[CountryCode]],"_",KamstrupData[[#This Row],[Business Area]],"_",KamstrupData[[#This Row],[DepartmentTeam]])</f>
        <v>NL10_NL_Sales &amp; Marketing_Customer Service/Project Management</v>
      </c>
      <c r="V4781" t="str">
        <f>VLOOKUP(KamstrupData[[#This Row],[ORG_Concat]],'O-Organization'!F:H,3,FALSE)</f>
        <v>11015_NL10_Sales &amp; Marketing_NL_Sales &amp; Marketing_Customer Service/Project Management</v>
      </c>
    </row>
    <row r="4782" spans="4:22">
      <c r="D4782" s="28" t="s">
        <v>88</v>
      </c>
      <c r="E4782" t="str">
        <f>VLOOKUP(D4782,'B-Business Capability'!B:H,5,FALSE)</f>
        <v>Customer Service</v>
      </c>
      <c r="F4782" t="str">
        <f>VLOOKUP(D4782,'B-Business Capability'!B:H,6,FALSE)</f>
        <v>Customer Project Management</v>
      </c>
      <c r="G4782" t="str">
        <f>VLOOKUP(D4782,'B-Business Capability'!B:H,7,FALSE)</f>
        <v>Project Management</v>
      </c>
      <c r="I4782" t="s">
        <v>1820</v>
      </c>
      <c r="J4782" t="s">
        <v>1826</v>
      </c>
      <c r="K4782" t="s">
        <v>1827</v>
      </c>
      <c r="L4782" t="s">
        <v>1041</v>
      </c>
      <c r="M4782" t="str">
        <f>VLOOKUP(L4782,'A-Applications'!B:D,3,FALSE)</f>
        <v>Kamstrup Traceability – Unknown device</v>
      </c>
      <c r="N4782" t="s">
        <v>53</v>
      </c>
      <c r="O4782" s="42" t="s">
        <v>54</v>
      </c>
      <c r="P4782" t="s">
        <v>75</v>
      </c>
      <c r="Q4782" t="str">
        <f>VLOOKUP(KamstrupData[[#This Row],[IdLevel123]],'B-Business Capability'!B:L,10,FALSE)</f>
        <v>Order-to-Cash (O2C)</v>
      </c>
      <c r="R4782">
        <f>VLOOKUP(KamstrupData[[#This Row],[IdLevel123]],'B-Business Capability'!B:L,11,FALSE)</f>
        <v>0</v>
      </c>
      <c r="U4782" t="str">
        <f>_xlfn.CONCAT(KamstrupData[[#This Row],[CountryCode]],"_",KamstrupData[[#This Row],[Business Area]],"_",KamstrupData[[#This Row],[DepartmentTeam]])</f>
        <v>NL10_NL_Sales &amp; Marketing_Customer Service/Project Management</v>
      </c>
      <c r="V4782" t="str">
        <f>VLOOKUP(KamstrupData[[#This Row],[ORG_Concat]],'O-Organization'!F:H,3,FALSE)</f>
        <v>11015_NL10_Sales &amp; Marketing_NL_Sales &amp; Marketing_Customer Service/Project Management</v>
      </c>
    </row>
    <row r="4783" spans="4:22">
      <c r="D4783" s="28" t="s">
        <v>78</v>
      </c>
      <c r="E4783" t="str">
        <f>VLOOKUP(D4783,'B-Business Capability'!B:H,5,FALSE)</f>
        <v>Customer Service</v>
      </c>
      <c r="F4783" t="str">
        <f>VLOOKUP(D4783,'B-Business Capability'!B:H,6,FALSE)</f>
        <v>Customer Service and Support</v>
      </c>
      <c r="G4783" t="str">
        <f>VLOOKUP(D4783,'B-Business Capability'!B:H,7,FALSE)</f>
        <v>Service Request Management</v>
      </c>
      <c r="I4783" t="s">
        <v>1820</v>
      </c>
      <c r="J4783" t="s">
        <v>1826</v>
      </c>
      <c r="K4783" t="s">
        <v>1827</v>
      </c>
      <c r="L4783" t="s">
        <v>179</v>
      </c>
      <c r="M4783" t="str">
        <f>VLOOKUP(L4783,'A-Applications'!B:D,3,FALSE)</f>
        <v>Scruffy</v>
      </c>
      <c r="N4783" t="s">
        <v>53</v>
      </c>
      <c r="O4783" s="42" t="s">
        <v>54</v>
      </c>
      <c r="P4783" t="s">
        <v>79</v>
      </c>
      <c r="Q4783" t="str">
        <f>VLOOKUP(KamstrupData[[#This Row],[IdLevel123]],'B-Business Capability'!B:L,10,FALSE)</f>
        <v>Customer Service and Support</v>
      </c>
      <c r="R4783">
        <f>VLOOKUP(KamstrupData[[#This Row],[IdLevel123]],'B-Business Capability'!B:L,11,FALSE)</f>
        <v>0</v>
      </c>
      <c r="U4783" t="str">
        <f>_xlfn.CONCAT(KamstrupData[[#This Row],[CountryCode]],"_",KamstrupData[[#This Row],[Business Area]],"_",KamstrupData[[#This Row],[DepartmentTeam]])</f>
        <v>NL10_NL_Sales &amp; Marketing_Customer Service/Project Management</v>
      </c>
      <c r="V4783" t="str">
        <f>VLOOKUP(KamstrupData[[#This Row],[ORG_Concat]],'O-Organization'!F:H,3,FALSE)</f>
        <v>11015_NL10_Sales &amp; Marketing_NL_Sales &amp; Marketing_Customer Service/Project Management</v>
      </c>
    </row>
    <row r="4784" spans="4:22">
      <c r="D4784" s="28" t="s">
        <v>88</v>
      </c>
      <c r="E4784" t="str">
        <f>VLOOKUP(D4784,'B-Business Capability'!B:H,5,FALSE)</f>
        <v>Customer Service</v>
      </c>
      <c r="F4784" t="str">
        <f>VLOOKUP(D4784,'B-Business Capability'!B:H,6,FALSE)</f>
        <v>Customer Project Management</v>
      </c>
      <c r="G4784" t="str">
        <f>VLOOKUP(D4784,'B-Business Capability'!B:H,7,FALSE)</f>
        <v>Project Management</v>
      </c>
      <c r="I4784" t="s">
        <v>1820</v>
      </c>
      <c r="J4784" t="s">
        <v>1826</v>
      </c>
      <c r="K4784" t="s">
        <v>1827</v>
      </c>
      <c r="L4784" t="s">
        <v>179</v>
      </c>
      <c r="M4784" t="str">
        <f>VLOOKUP(L4784,'A-Applications'!B:D,3,FALSE)</f>
        <v>Scruffy</v>
      </c>
      <c r="N4784" t="s">
        <v>53</v>
      </c>
      <c r="O4784" s="42" t="s">
        <v>54</v>
      </c>
      <c r="P4784" t="s">
        <v>75</v>
      </c>
      <c r="Q4784" t="str">
        <f>VLOOKUP(KamstrupData[[#This Row],[IdLevel123]],'B-Business Capability'!B:L,10,FALSE)</f>
        <v>Order-to-Cash (O2C)</v>
      </c>
      <c r="R4784">
        <f>VLOOKUP(KamstrupData[[#This Row],[IdLevel123]],'B-Business Capability'!B:L,11,FALSE)</f>
        <v>0</v>
      </c>
      <c r="U4784" t="str">
        <f>_xlfn.CONCAT(KamstrupData[[#This Row],[CountryCode]],"_",KamstrupData[[#This Row],[Business Area]],"_",KamstrupData[[#This Row],[DepartmentTeam]])</f>
        <v>NL10_NL_Sales &amp; Marketing_Customer Service/Project Management</v>
      </c>
      <c r="V4784" t="str">
        <f>VLOOKUP(KamstrupData[[#This Row],[ORG_Concat]],'O-Organization'!F:H,3,FALSE)</f>
        <v>11015_NL10_Sales &amp; Marketing_NL_Sales &amp; Marketing_Customer Service/Project Management</v>
      </c>
    </row>
    <row r="4785" spans="4:22">
      <c r="D4785" s="28" t="s">
        <v>78</v>
      </c>
      <c r="E4785" t="str">
        <f>VLOOKUP(D4785,'B-Business Capability'!B:H,5,FALSE)</f>
        <v>Customer Service</v>
      </c>
      <c r="F4785" t="str">
        <f>VLOOKUP(D4785,'B-Business Capability'!B:H,6,FALSE)</f>
        <v>Customer Service and Support</v>
      </c>
      <c r="G4785" t="str">
        <f>VLOOKUP(D4785,'B-Business Capability'!B:H,7,FALSE)</f>
        <v>Service Request Management</v>
      </c>
      <c r="I4785" t="s">
        <v>1820</v>
      </c>
      <c r="J4785" t="s">
        <v>1826</v>
      </c>
      <c r="K4785" t="s">
        <v>1827</v>
      </c>
      <c r="L4785" t="s">
        <v>1042</v>
      </c>
      <c r="M4785" t="str">
        <f>VLOOKUP(L4785,'A-Applications'!B:D,3,FALSE)</f>
        <v>Airvantage</v>
      </c>
      <c r="N4785" t="s">
        <v>53</v>
      </c>
      <c r="O4785" s="42" t="s">
        <v>54</v>
      </c>
      <c r="P4785" t="s">
        <v>79</v>
      </c>
      <c r="Q4785" t="str">
        <f>VLOOKUP(KamstrupData[[#This Row],[IdLevel123]],'B-Business Capability'!B:L,10,FALSE)</f>
        <v>Customer Service and Support</v>
      </c>
      <c r="R4785">
        <f>VLOOKUP(KamstrupData[[#This Row],[IdLevel123]],'B-Business Capability'!B:L,11,FALSE)</f>
        <v>0</v>
      </c>
      <c r="U4785" t="str">
        <f>_xlfn.CONCAT(KamstrupData[[#This Row],[CountryCode]],"_",KamstrupData[[#This Row],[Business Area]],"_",KamstrupData[[#This Row],[DepartmentTeam]])</f>
        <v>NL10_NL_Sales &amp; Marketing_Customer Service/Project Management</v>
      </c>
      <c r="V4785" t="str">
        <f>VLOOKUP(KamstrupData[[#This Row],[ORG_Concat]],'O-Organization'!F:H,3,FALSE)</f>
        <v>11015_NL10_Sales &amp; Marketing_NL_Sales &amp; Marketing_Customer Service/Project Management</v>
      </c>
    </row>
    <row r="4786" spans="4:22">
      <c r="D4786" s="28" t="s">
        <v>88</v>
      </c>
      <c r="E4786" t="str">
        <f>VLOOKUP(D4786,'B-Business Capability'!B:H,5,FALSE)</f>
        <v>Customer Service</v>
      </c>
      <c r="F4786" t="str">
        <f>VLOOKUP(D4786,'B-Business Capability'!B:H,6,FALSE)</f>
        <v>Customer Project Management</v>
      </c>
      <c r="G4786" t="str">
        <f>VLOOKUP(D4786,'B-Business Capability'!B:H,7,FALSE)</f>
        <v>Project Management</v>
      </c>
      <c r="I4786" t="s">
        <v>1820</v>
      </c>
      <c r="J4786" t="s">
        <v>1826</v>
      </c>
      <c r="K4786" t="s">
        <v>1827</v>
      </c>
      <c r="L4786" t="s">
        <v>1042</v>
      </c>
      <c r="M4786" t="str">
        <f>VLOOKUP(L4786,'A-Applications'!B:D,3,FALSE)</f>
        <v>Airvantage</v>
      </c>
      <c r="N4786" t="s">
        <v>53</v>
      </c>
      <c r="O4786" s="42" t="s">
        <v>54</v>
      </c>
      <c r="P4786" t="s">
        <v>75</v>
      </c>
      <c r="Q4786" t="str">
        <f>VLOOKUP(KamstrupData[[#This Row],[IdLevel123]],'B-Business Capability'!B:L,10,FALSE)</f>
        <v>Order-to-Cash (O2C)</v>
      </c>
      <c r="R4786">
        <f>VLOOKUP(KamstrupData[[#This Row],[IdLevel123]],'B-Business Capability'!B:L,11,FALSE)</f>
        <v>0</v>
      </c>
      <c r="U4786" t="str">
        <f>_xlfn.CONCAT(KamstrupData[[#This Row],[CountryCode]],"_",KamstrupData[[#This Row],[Business Area]],"_",KamstrupData[[#This Row],[DepartmentTeam]])</f>
        <v>NL10_NL_Sales &amp; Marketing_Customer Service/Project Management</v>
      </c>
      <c r="V4786" t="str">
        <f>VLOOKUP(KamstrupData[[#This Row],[ORG_Concat]],'O-Organization'!F:H,3,FALSE)</f>
        <v>11015_NL10_Sales &amp; Marketing_NL_Sales &amp; Marketing_Customer Service/Project Management</v>
      </c>
    </row>
    <row r="4787" spans="4:22">
      <c r="D4787" t="s">
        <v>78</v>
      </c>
      <c r="E4787" t="str">
        <f>VLOOKUP(D4787,'B-Business Capability'!B:H,5,FALSE)</f>
        <v>Customer Service</v>
      </c>
      <c r="F4787" t="str">
        <f>VLOOKUP(D4787,'B-Business Capability'!B:H,6,FALSE)</f>
        <v>Customer Service and Support</v>
      </c>
      <c r="G4787" t="str">
        <f>VLOOKUP(D4787,'B-Business Capability'!B:H,7,FALSE)</f>
        <v>Service Request Management</v>
      </c>
      <c r="I4787" t="s">
        <v>1820</v>
      </c>
      <c r="J4787" t="s">
        <v>1826</v>
      </c>
      <c r="L4787" t="s">
        <v>180</v>
      </c>
      <c r="M4787" t="str">
        <f>VLOOKUP(L4787,'A-Applications'!B:D,3,FALSE)</f>
        <v>Keepass</v>
      </c>
      <c r="N4787" t="s">
        <v>53</v>
      </c>
      <c r="O4787" s="42" t="s">
        <v>54</v>
      </c>
      <c r="P4787" t="s">
        <v>79</v>
      </c>
      <c r="Q4787" t="str">
        <f>VLOOKUP(KamstrupData[[#This Row],[IdLevel123]],'B-Business Capability'!B:L,10,FALSE)</f>
        <v>Customer Service and Support</v>
      </c>
      <c r="R4787">
        <f>VLOOKUP(KamstrupData[[#This Row],[IdLevel123]],'B-Business Capability'!B:L,11,FALSE)</f>
        <v>0</v>
      </c>
      <c r="U4787" t="str">
        <f>_xlfn.CONCAT(KamstrupData[[#This Row],[CountryCode]],"_",KamstrupData[[#This Row],[Business Area]],"_",KamstrupData[[#This Row],[DepartmentTeam]])</f>
        <v>NL10_NL_Sales &amp; Marketing_</v>
      </c>
      <c r="V4787" t="str">
        <f>VLOOKUP(KamstrupData[[#This Row],[ORG_Concat]],'O-Organization'!F:H,3,FALSE)</f>
        <v>11013_NL10_Sales &amp; Marketing_NL_Sales &amp; Marketing_</v>
      </c>
    </row>
    <row r="4788" spans="4:22">
      <c r="D4788" s="28" t="s">
        <v>78</v>
      </c>
      <c r="E4788" t="str">
        <f>VLOOKUP(D4788,'B-Business Capability'!B:H,5,FALSE)</f>
        <v>Customer Service</v>
      </c>
      <c r="F4788" t="str">
        <f>VLOOKUP(D4788,'B-Business Capability'!B:H,6,FALSE)</f>
        <v>Customer Service and Support</v>
      </c>
      <c r="G4788" t="str">
        <f>VLOOKUP(D4788,'B-Business Capability'!B:H,7,FALSE)</f>
        <v>Service Request Management</v>
      </c>
      <c r="I4788" t="s">
        <v>1820</v>
      </c>
      <c r="J4788" t="s">
        <v>1826</v>
      </c>
      <c r="K4788" t="s">
        <v>1827</v>
      </c>
      <c r="L4788" t="s">
        <v>180</v>
      </c>
      <c r="M4788" t="str">
        <f>VLOOKUP(L4788,'A-Applications'!B:D,3,FALSE)</f>
        <v>Keepass</v>
      </c>
      <c r="N4788" t="s">
        <v>53</v>
      </c>
      <c r="O4788" s="42" t="s">
        <v>54</v>
      </c>
      <c r="P4788" t="s">
        <v>79</v>
      </c>
      <c r="Q4788" t="str">
        <f>VLOOKUP(KamstrupData[[#This Row],[IdLevel123]],'B-Business Capability'!B:L,10,FALSE)</f>
        <v>Customer Service and Support</v>
      </c>
      <c r="R4788">
        <f>VLOOKUP(KamstrupData[[#This Row],[IdLevel123]],'B-Business Capability'!B:L,11,FALSE)</f>
        <v>0</v>
      </c>
      <c r="U4788" t="str">
        <f>_xlfn.CONCAT(KamstrupData[[#This Row],[CountryCode]],"_",KamstrupData[[#This Row],[Business Area]],"_",KamstrupData[[#This Row],[DepartmentTeam]])</f>
        <v>NL10_NL_Sales &amp; Marketing_Customer Service/Project Management</v>
      </c>
      <c r="V4788" t="str">
        <f>VLOOKUP(KamstrupData[[#This Row],[ORG_Concat]],'O-Organization'!F:H,3,FALSE)</f>
        <v>11015_NL10_Sales &amp; Marketing_NL_Sales &amp; Marketing_Customer Service/Project Management</v>
      </c>
    </row>
    <row r="4789" spans="4:22">
      <c r="D4789" s="28" t="s">
        <v>88</v>
      </c>
      <c r="E4789" t="str">
        <f>VLOOKUP(D4789,'B-Business Capability'!B:H,5,FALSE)</f>
        <v>Customer Service</v>
      </c>
      <c r="F4789" t="str">
        <f>VLOOKUP(D4789,'B-Business Capability'!B:H,6,FALSE)</f>
        <v>Customer Project Management</v>
      </c>
      <c r="G4789" t="str">
        <f>VLOOKUP(D4789,'B-Business Capability'!B:H,7,FALSE)</f>
        <v>Project Management</v>
      </c>
      <c r="I4789" t="s">
        <v>1820</v>
      </c>
      <c r="J4789" t="s">
        <v>1826</v>
      </c>
      <c r="K4789" t="s">
        <v>1827</v>
      </c>
      <c r="L4789" t="s">
        <v>180</v>
      </c>
      <c r="M4789" t="str">
        <f>VLOOKUP(L4789,'A-Applications'!B:D,3,FALSE)</f>
        <v>Keepass</v>
      </c>
      <c r="N4789" t="s">
        <v>53</v>
      </c>
      <c r="O4789" s="42" t="s">
        <v>54</v>
      </c>
      <c r="P4789" t="s">
        <v>75</v>
      </c>
      <c r="Q4789" t="str">
        <f>VLOOKUP(KamstrupData[[#This Row],[IdLevel123]],'B-Business Capability'!B:L,10,FALSE)</f>
        <v>Order-to-Cash (O2C)</v>
      </c>
      <c r="R4789">
        <f>VLOOKUP(KamstrupData[[#This Row],[IdLevel123]],'B-Business Capability'!B:L,11,FALSE)</f>
        <v>0</v>
      </c>
      <c r="U4789" t="str">
        <f>_xlfn.CONCAT(KamstrupData[[#This Row],[CountryCode]],"_",KamstrupData[[#This Row],[Business Area]],"_",KamstrupData[[#This Row],[DepartmentTeam]])</f>
        <v>NL10_NL_Sales &amp; Marketing_Customer Service/Project Management</v>
      </c>
      <c r="V4789" t="str">
        <f>VLOOKUP(KamstrupData[[#This Row],[ORG_Concat]],'O-Organization'!F:H,3,FALSE)</f>
        <v>11015_NL10_Sales &amp; Marketing_NL_Sales &amp; Marketing_Customer Service/Project Management</v>
      </c>
    </row>
    <row r="4790" spans="4:22">
      <c r="D4790" s="28" t="s">
        <v>78</v>
      </c>
      <c r="E4790" t="str">
        <f>VLOOKUP(D4790,'B-Business Capability'!B:H,5,FALSE)</f>
        <v>Customer Service</v>
      </c>
      <c r="F4790" t="str">
        <f>VLOOKUP(D4790,'B-Business Capability'!B:H,6,FALSE)</f>
        <v>Customer Service and Support</v>
      </c>
      <c r="G4790" t="str">
        <f>VLOOKUP(D4790,'B-Business Capability'!B:H,7,FALSE)</f>
        <v>Service Request Management</v>
      </c>
      <c r="I4790" t="s">
        <v>1820</v>
      </c>
      <c r="J4790" t="s">
        <v>1826</v>
      </c>
      <c r="K4790" t="s">
        <v>1827</v>
      </c>
      <c r="L4790" t="s">
        <v>181</v>
      </c>
      <c r="M4790" t="str">
        <f>VLOOKUP(L4790,'A-Applications'!B:D,3,FALSE)</f>
        <v>Metertool HCW</v>
      </c>
      <c r="N4790" t="s">
        <v>53</v>
      </c>
      <c r="O4790" s="42" t="s">
        <v>54</v>
      </c>
      <c r="P4790" t="s">
        <v>79</v>
      </c>
      <c r="Q4790" t="str">
        <f>VLOOKUP(KamstrupData[[#This Row],[IdLevel123]],'B-Business Capability'!B:L,10,FALSE)</f>
        <v>Customer Service and Support</v>
      </c>
      <c r="R4790">
        <f>VLOOKUP(KamstrupData[[#This Row],[IdLevel123]],'B-Business Capability'!B:L,11,FALSE)</f>
        <v>0</v>
      </c>
      <c r="U4790" t="str">
        <f>_xlfn.CONCAT(KamstrupData[[#This Row],[CountryCode]],"_",KamstrupData[[#This Row],[Business Area]],"_",KamstrupData[[#This Row],[DepartmentTeam]])</f>
        <v>NL10_NL_Sales &amp; Marketing_Customer Service/Project Management</v>
      </c>
      <c r="V4790" t="str">
        <f>VLOOKUP(KamstrupData[[#This Row],[ORG_Concat]],'O-Organization'!F:H,3,FALSE)</f>
        <v>11015_NL10_Sales &amp; Marketing_NL_Sales &amp; Marketing_Customer Service/Project Management</v>
      </c>
    </row>
    <row r="4791" spans="4:22">
      <c r="D4791" s="28" t="s">
        <v>88</v>
      </c>
      <c r="E4791" t="str">
        <f>VLOOKUP(D4791,'B-Business Capability'!B:H,5,FALSE)</f>
        <v>Customer Service</v>
      </c>
      <c r="F4791" t="str">
        <f>VLOOKUP(D4791,'B-Business Capability'!B:H,6,FALSE)</f>
        <v>Customer Project Management</v>
      </c>
      <c r="G4791" t="str">
        <f>VLOOKUP(D4791,'B-Business Capability'!B:H,7,FALSE)</f>
        <v>Project Management</v>
      </c>
      <c r="I4791" t="s">
        <v>1820</v>
      </c>
      <c r="J4791" t="s">
        <v>1826</v>
      </c>
      <c r="K4791" t="s">
        <v>1827</v>
      </c>
      <c r="L4791" t="s">
        <v>181</v>
      </c>
      <c r="M4791" t="str">
        <f>VLOOKUP(L4791,'A-Applications'!B:D,3,FALSE)</f>
        <v>Metertool HCW</v>
      </c>
      <c r="N4791" t="s">
        <v>53</v>
      </c>
      <c r="O4791" s="42" t="s">
        <v>54</v>
      </c>
      <c r="P4791" t="s">
        <v>75</v>
      </c>
      <c r="Q4791" t="str">
        <f>VLOOKUP(KamstrupData[[#This Row],[IdLevel123]],'B-Business Capability'!B:L,10,FALSE)</f>
        <v>Order-to-Cash (O2C)</v>
      </c>
      <c r="R4791">
        <f>VLOOKUP(KamstrupData[[#This Row],[IdLevel123]],'B-Business Capability'!B:L,11,FALSE)</f>
        <v>0</v>
      </c>
      <c r="U4791" t="str">
        <f>_xlfn.CONCAT(KamstrupData[[#This Row],[CountryCode]],"_",KamstrupData[[#This Row],[Business Area]],"_",KamstrupData[[#This Row],[DepartmentTeam]])</f>
        <v>NL10_NL_Sales &amp; Marketing_Customer Service/Project Management</v>
      </c>
      <c r="V4791" t="str">
        <f>VLOOKUP(KamstrupData[[#This Row],[ORG_Concat]],'O-Organization'!F:H,3,FALSE)</f>
        <v>11015_NL10_Sales &amp; Marketing_NL_Sales &amp; Marketing_Customer Service/Project Management</v>
      </c>
    </row>
    <row r="4792" spans="4:22">
      <c r="D4792" s="28" t="s">
        <v>78</v>
      </c>
      <c r="E4792" t="str">
        <f>VLOOKUP(D4792,'B-Business Capability'!B:H,5,FALSE)</f>
        <v>Customer Service</v>
      </c>
      <c r="F4792" t="str">
        <f>VLOOKUP(D4792,'B-Business Capability'!B:H,6,FALSE)</f>
        <v>Customer Service and Support</v>
      </c>
      <c r="G4792" t="str">
        <f>VLOOKUP(D4792,'B-Business Capability'!B:H,7,FALSE)</f>
        <v>Service Request Management</v>
      </c>
      <c r="I4792" t="s">
        <v>1820</v>
      </c>
      <c r="J4792" t="s">
        <v>1826</v>
      </c>
      <c r="K4792" t="s">
        <v>1827</v>
      </c>
      <c r="L4792" t="s">
        <v>183</v>
      </c>
      <c r="M4792" t="str">
        <f>VLOOKUP(L4792,'A-Applications'!B:D,3,FALSE)</f>
        <v>READy App</v>
      </c>
      <c r="N4792" t="s">
        <v>147</v>
      </c>
      <c r="O4792" s="42" t="s">
        <v>369</v>
      </c>
      <c r="P4792" t="s">
        <v>79</v>
      </c>
      <c r="Q4792" t="str">
        <f>VLOOKUP(KamstrupData[[#This Row],[IdLevel123]],'B-Business Capability'!B:L,10,FALSE)</f>
        <v>Customer Service and Support</v>
      </c>
      <c r="R4792">
        <f>VLOOKUP(KamstrupData[[#This Row],[IdLevel123]],'B-Business Capability'!B:L,11,FALSE)</f>
        <v>0</v>
      </c>
      <c r="U4792" t="str">
        <f>_xlfn.CONCAT(KamstrupData[[#This Row],[CountryCode]],"_",KamstrupData[[#This Row],[Business Area]],"_",KamstrupData[[#This Row],[DepartmentTeam]])</f>
        <v>NL10_NL_Sales &amp; Marketing_Customer Service/Project Management</v>
      </c>
      <c r="V4792" t="str">
        <f>VLOOKUP(KamstrupData[[#This Row],[ORG_Concat]],'O-Organization'!F:H,3,FALSE)</f>
        <v>11015_NL10_Sales &amp; Marketing_NL_Sales &amp; Marketing_Customer Service/Project Management</v>
      </c>
    </row>
    <row r="4793" spans="4:22">
      <c r="D4793" s="28" t="s">
        <v>88</v>
      </c>
      <c r="E4793" t="str">
        <f>VLOOKUP(D4793,'B-Business Capability'!B:H,5,FALSE)</f>
        <v>Customer Service</v>
      </c>
      <c r="F4793" t="str">
        <f>VLOOKUP(D4793,'B-Business Capability'!B:H,6,FALSE)</f>
        <v>Customer Project Management</v>
      </c>
      <c r="G4793" t="str">
        <f>VLOOKUP(D4793,'B-Business Capability'!B:H,7,FALSE)</f>
        <v>Project Management</v>
      </c>
      <c r="I4793" t="s">
        <v>1820</v>
      </c>
      <c r="J4793" t="s">
        <v>1826</v>
      </c>
      <c r="K4793" t="s">
        <v>1827</v>
      </c>
      <c r="L4793" t="s">
        <v>183</v>
      </c>
      <c r="M4793" t="str">
        <f>VLOOKUP(L4793,'A-Applications'!B:D,3,FALSE)</f>
        <v>READy App</v>
      </c>
      <c r="N4793" t="s">
        <v>147</v>
      </c>
      <c r="O4793" s="42" t="s">
        <v>369</v>
      </c>
      <c r="P4793" t="s">
        <v>75</v>
      </c>
      <c r="Q4793" t="str">
        <f>VLOOKUP(KamstrupData[[#This Row],[IdLevel123]],'B-Business Capability'!B:L,10,FALSE)</f>
        <v>Order-to-Cash (O2C)</v>
      </c>
      <c r="R4793">
        <f>VLOOKUP(KamstrupData[[#This Row],[IdLevel123]],'B-Business Capability'!B:L,11,FALSE)</f>
        <v>0</v>
      </c>
      <c r="U4793" t="str">
        <f>_xlfn.CONCAT(KamstrupData[[#This Row],[CountryCode]],"_",KamstrupData[[#This Row],[Business Area]],"_",KamstrupData[[#This Row],[DepartmentTeam]])</f>
        <v>NL10_NL_Sales &amp; Marketing_Customer Service/Project Management</v>
      </c>
      <c r="V4793" t="str">
        <f>VLOOKUP(KamstrupData[[#This Row],[ORG_Concat]],'O-Organization'!F:H,3,FALSE)</f>
        <v>11015_NL10_Sales &amp; Marketing_NL_Sales &amp; Marketing_Customer Service/Project Management</v>
      </c>
    </row>
    <row r="4794" spans="4:22">
      <c r="D4794" s="28" t="s">
        <v>133</v>
      </c>
      <c r="E4794" t="str">
        <f>VLOOKUP(D4794,'B-Business Capability'!B:H,5,FALSE)</f>
        <v>Customer Service</v>
      </c>
      <c r="F4794" t="str">
        <f>VLOOKUP(D4794,'B-Business Capability'!B:H,6,FALSE)</f>
        <v>Customer Service and Support</v>
      </c>
      <c r="G4794" t="str">
        <f>VLOOKUP(D4794,'B-Business Capability'!B:H,7,FALSE)</f>
        <v>Customer Operations</v>
      </c>
      <c r="I4794" t="s">
        <v>1820</v>
      </c>
      <c r="J4794" t="s">
        <v>1826</v>
      </c>
      <c r="K4794" t="s">
        <v>1827</v>
      </c>
      <c r="L4794" t="s">
        <v>183</v>
      </c>
      <c r="M4794" t="str">
        <f>VLOOKUP(L4794,'A-Applications'!B:D,3,FALSE)</f>
        <v>READy App</v>
      </c>
      <c r="N4794" t="s">
        <v>147</v>
      </c>
      <c r="O4794" s="42" t="s">
        <v>369</v>
      </c>
      <c r="P4794" t="s">
        <v>79</v>
      </c>
      <c r="Q4794" t="str">
        <f>VLOOKUP(KamstrupData[[#This Row],[IdLevel123]],'B-Business Capability'!B:L,10,FALSE)</f>
        <v>Order-to-Cash (O2C)</v>
      </c>
      <c r="R4794">
        <f>VLOOKUP(KamstrupData[[#This Row],[IdLevel123]],'B-Business Capability'!B:L,11,FALSE)</f>
        <v>0</v>
      </c>
      <c r="U4794" t="str">
        <f>_xlfn.CONCAT(KamstrupData[[#This Row],[CountryCode]],"_",KamstrupData[[#This Row],[Business Area]],"_",KamstrupData[[#This Row],[DepartmentTeam]])</f>
        <v>NL10_NL_Sales &amp; Marketing_Customer Service/Project Management</v>
      </c>
      <c r="V4794" t="str">
        <f>VLOOKUP(KamstrupData[[#This Row],[ORG_Concat]],'O-Organization'!F:H,3,FALSE)</f>
        <v>11015_NL10_Sales &amp; Marketing_NL_Sales &amp; Marketing_Customer Service/Project Management</v>
      </c>
    </row>
    <row r="4795" spans="4:22">
      <c r="D4795" s="28" t="s">
        <v>88</v>
      </c>
      <c r="E4795" t="str">
        <f>VLOOKUP(D4795,'B-Business Capability'!B:H,5,FALSE)</f>
        <v>Customer Service</v>
      </c>
      <c r="F4795" t="str">
        <f>VLOOKUP(D4795,'B-Business Capability'!B:H,6,FALSE)</f>
        <v>Customer Project Management</v>
      </c>
      <c r="G4795" t="str">
        <f>VLOOKUP(D4795,'B-Business Capability'!B:H,7,FALSE)</f>
        <v>Project Management</v>
      </c>
      <c r="I4795" t="s">
        <v>1820</v>
      </c>
      <c r="J4795" t="s">
        <v>1826</v>
      </c>
      <c r="K4795" t="s">
        <v>1827</v>
      </c>
      <c r="L4795" t="s">
        <v>185</v>
      </c>
      <c r="M4795" t="str">
        <f>VLOOKUP(L4795,'A-Applications'!B:D,3,FALSE)</f>
        <v>Orbit File syncronizer</v>
      </c>
      <c r="N4795" t="s">
        <v>53</v>
      </c>
      <c r="O4795" s="42" t="s">
        <v>54</v>
      </c>
      <c r="P4795" t="s">
        <v>75</v>
      </c>
      <c r="Q4795" t="str">
        <f>VLOOKUP(KamstrupData[[#This Row],[IdLevel123]],'B-Business Capability'!B:L,10,FALSE)</f>
        <v>Order-to-Cash (O2C)</v>
      </c>
      <c r="R4795">
        <f>VLOOKUP(KamstrupData[[#This Row],[IdLevel123]],'B-Business Capability'!B:L,11,FALSE)</f>
        <v>0</v>
      </c>
      <c r="U4795" t="str">
        <f>_xlfn.CONCAT(KamstrupData[[#This Row],[CountryCode]],"_",KamstrupData[[#This Row],[Business Area]],"_",KamstrupData[[#This Row],[DepartmentTeam]])</f>
        <v>NL10_NL_Sales &amp; Marketing_Customer Service/Project Management</v>
      </c>
      <c r="V4795" t="str">
        <f>VLOOKUP(KamstrupData[[#This Row],[ORG_Concat]],'O-Organization'!F:H,3,FALSE)</f>
        <v>11015_NL10_Sales &amp; Marketing_NL_Sales &amp; Marketing_Customer Service/Project Management</v>
      </c>
    </row>
    <row r="4796" spans="4:22">
      <c r="D4796" s="28" t="s">
        <v>78</v>
      </c>
      <c r="E4796" t="str">
        <f>VLOOKUP(D4796,'B-Business Capability'!B:H,5,FALSE)</f>
        <v>Customer Service</v>
      </c>
      <c r="F4796" t="str">
        <f>VLOOKUP(D4796,'B-Business Capability'!B:H,6,FALSE)</f>
        <v>Customer Service and Support</v>
      </c>
      <c r="G4796" t="str">
        <f>VLOOKUP(D4796,'B-Business Capability'!B:H,7,FALSE)</f>
        <v>Service Request Management</v>
      </c>
      <c r="I4796" t="s">
        <v>1820</v>
      </c>
      <c r="J4796" t="s">
        <v>1826</v>
      </c>
      <c r="K4796" t="s">
        <v>1827</v>
      </c>
      <c r="L4796" t="s">
        <v>226</v>
      </c>
      <c r="M4796" t="str">
        <f>VLOOKUP(L4796,'A-Applications'!B:D,3,FALSE)</f>
        <v>Reliance</v>
      </c>
      <c r="N4796" t="s">
        <v>53</v>
      </c>
      <c r="O4796" s="42" t="s">
        <v>54</v>
      </c>
      <c r="P4796" t="s">
        <v>79</v>
      </c>
      <c r="Q4796" t="str">
        <f>VLOOKUP(KamstrupData[[#This Row],[IdLevel123]],'B-Business Capability'!B:L,10,FALSE)</f>
        <v>Customer Service and Support</v>
      </c>
      <c r="R4796">
        <f>VLOOKUP(KamstrupData[[#This Row],[IdLevel123]],'B-Business Capability'!B:L,11,FALSE)</f>
        <v>0</v>
      </c>
      <c r="U4796" t="str">
        <f>_xlfn.CONCAT(KamstrupData[[#This Row],[CountryCode]],"_",KamstrupData[[#This Row],[Business Area]],"_",KamstrupData[[#This Row],[DepartmentTeam]])</f>
        <v>NL10_NL_Sales &amp; Marketing_Customer Service/Project Management</v>
      </c>
      <c r="V4796" t="str">
        <f>VLOOKUP(KamstrupData[[#This Row],[ORG_Concat]],'O-Organization'!F:H,3,FALSE)</f>
        <v>11015_NL10_Sales &amp; Marketing_NL_Sales &amp; Marketing_Customer Service/Project Management</v>
      </c>
    </row>
    <row r="4797" spans="4:22">
      <c r="D4797" s="28" t="s">
        <v>78</v>
      </c>
      <c r="E4797" t="str">
        <f>VLOOKUP(D4797,'B-Business Capability'!B:H,5,FALSE)</f>
        <v>Customer Service</v>
      </c>
      <c r="F4797" t="str">
        <f>VLOOKUP(D4797,'B-Business Capability'!B:H,6,FALSE)</f>
        <v>Customer Service and Support</v>
      </c>
      <c r="G4797" t="str">
        <f>VLOOKUP(D4797,'B-Business Capability'!B:H,7,FALSE)</f>
        <v>Service Request Management</v>
      </c>
      <c r="I4797" t="s">
        <v>1820</v>
      </c>
      <c r="J4797" t="s">
        <v>1826</v>
      </c>
      <c r="K4797" t="s">
        <v>1275</v>
      </c>
      <c r="L4797" t="s">
        <v>226</v>
      </c>
      <c r="M4797" t="str">
        <f>VLOOKUP(L4797,'A-Applications'!B:D,3,FALSE)</f>
        <v>Reliance</v>
      </c>
      <c r="N4797" t="s">
        <v>53</v>
      </c>
      <c r="O4797" s="42" t="s">
        <v>54</v>
      </c>
      <c r="P4797" t="s">
        <v>79</v>
      </c>
      <c r="Q4797" t="str">
        <f>VLOOKUP(KamstrupData[[#This Row],[IdLevel123]],'B-Business Capability'!B:L,10,FALSE)</f>
        <v>Customer Service and Support</v>
      </c>
      <c r="R4797">
        <f>VLOOKUP(KamstrupData[[#This Row],[IdLevel123]],'B-Business Capability'!B:L,11,FALSE)</f>
        <v>0</v>
      </c>
      <c r="U4797" t="str">
        <f>_xlfn.CONCAT(KamstrupData[[#This Row],[CountryCode]],"_",KamstrupData[[#This Row],[Business Area]],"_",KamstrupData[[#This Row],[DepartmentTeam]])</f>
        <v>NL10_NL_Sales &amp; Marketing_Sales</v>
      </c>
      <c r="V4797" t="str">
        <f>VLOOKUP(KamstrupData[[#This Row],[ORG_Concat]],'O-Organization'!F:H,3,FALSE)</f>
        <v>11014_NL10_Sales &amp; Marketing_NL_Sales &amp; Marketing_Sales</v>
      </c>
    </row>
    <row r="4798" spans="4:22">
      <c r="D4798" s="28" t="s">
        <v>78</v>
      </c>
      <c r="E4798" t="str">
        <f>VLOOKUP(D4798,'B-Business Capability'!B:H,5,FALSE)</f>
        <v>Customer Service</v>
      </c>
      <c r="F4798" t="str">
        <f>VLOOKUP(D4798,'B-Business Capability'!B:H,6,FALSE)</f>
        <v>Customer Service and Support</v>
      </c>
      <c r="G4798" t="str">
        <f>VLOOKUP(D4798,'B-Business Capability'!B:H,7,FALSE)</f>
        <v>Service Request Management</v>
      </c>
      <c r="I4798" t="s">
        <v>1820</v>
      </c>
      <c r="J4798" t="s">
        <v>1826</v>
      </c>
      <c r="K4798" t="s">
        <v>1827</v>
      </c>
      <c r="L4798" t="s">
        <v>1167</v>
      </c>
      <c r="M4798" t="str">
        <f>VLOOKUP(L4798,'A-Applications'!B:D,3,FALSE)</f>
        <v>Kamstrup LogView HCW</v>
      </c>
      <c r="N4798" t="s">
        <v>53</v>
      </c>
      <c r="O4798" s="42" t="s">
        <v>54</v>
      </c>
      <c r="Q4798" t="str">
        <f>VLOOKUP(KamstrupData[[#This Row],[IdLevel123]],'B-Business Capability'!B:L,10,FALSE)</f>
        <v>Customer Service and Support</v>
      </c>
      <c r="R4798">
        <f>VLOOKUP(KamstrupData[[#This Row],[IdLevel123]],'B-Business Capability'!B:L,11,FALSE)</f>
        <v>0</v>
      </c>
      <c r="U4798" t="str">
        <f>_xlfn.CONCAT(KamstrupData[[#This Row],[CountryCode]],"_",KamstrupData[[#This Row],[Business Area]],"_",KamstrupData[[#This Row],[DepartmentTeam]])</f>
        <v>NL10_NL_Sales &amp; Marketing_Customer Service/Project Management</v>
      </c>
      <c r="V4798" t="str">
        <f>VLOOKUP(KamstrupData[[#This Row],[ORG_Concat]],'O-Organization'!F:H,3,FALSE)</f>
        <v>11015_NL10_Sales &amp; Marketing_NL_Sales &amp; Marketing_Customer Service/Project Management</v>
      </c>
    </row>
    <row r="4799" spans="4:22">
      <c r="D4799" s="28" t="s">
        <v>78</v>
      </c>
      <c r="E4799" t="str">
        <f>VLOOKUP(D4799,'B-Business Capability'!B:H,5,FALSE)</f>
        <v>Customer Service</v>
      </c>
      <c r="F4799" t="str">
        <f>VLOOKUP(D4799,'B-Business Capability'!B:H,6,FALSE)</f>
        <v>Customer Service and Support</v>
      </c>
      <c r="G4799" t="str">
        <f>VLOOKUP(D4799,'B-Business Capability'!B:H,7,FALSE)</f>
        <v>Service Request Management</v>
      </c>
      <c r="I4799" t="s">
        <v>1820</v>
      </c>
      <c r="J4799" t="s">
        <v>1826</v>
      </c>
      <c r="L4799" t="s">
        <v>227</v>
      </c>
      <c r="M4799" t="str">
        <f>VLOOKUP(L4799,'A-Applications'!B:D,3,FALSE)</f>
        <v>eDrawing</v>
      </c>
      <c r="N4799" t="s">
        <v>53</v>
      </c>
      <c r="O4799" s="42" t="s">
        <v>62</v>
      </c>
      <c r="P4799" t="s">
        <v>79</v>
      </c>
      <c r="Q4799" t="str">
        <f>VLOOKUP(KamstrupData[[#This Row],[IdLevel123]],'B-Business Capability'!B:L,10,FALSE)</f>
        <v>Customer Service and Support</v>
      </c>
      <c r="R4799">
        <f>VLOOKUP(KamstrupData[[#This Row],[IdLevel123]],'B-Business Capability'!B:L,11,FALSE)</f>
        <v>0</v>
      </c>
      <c r="U4799" t="str">
        <f>_xlfn.CONCAT(KamstrupData[[#This Row],[CountryCode]],"_",KamstrupData[[#This Row],[Business Area]],"_",KamstrupData[[#This Row],[DepartmentTeam]])</f>
        <v>NL10_NL_Sales &amp; Marketing_</v>
      </c>
      <c r="V4799" t="str">
        <f>VLOOKUP(KamstrupData[[#This Row],[ORG_Concat]],'O-Organization'!F:H,3,FALSE)</f>
        <v>11013_NL10_Sales &amp; Marketing_NL_Sales &amp; Marketing_</v>
      </c>
    </row>
    <row r="4800" spans="4:22">
      <c r="D4800" s="28" t="s">
        <v>78</v>
      </c>
      <c r="E4800" t="str">
        <f>VLOOKUP(D4800,'B-Business Capability'!B:H,5,FALSE)</f>
        <v>Customer Service</v>
      </c>
      <c r="F4800" t="str">
        <f>VLOOKUP(D4800,'B-Business Capability'!B:H,6,FALSE)</f>
        <v>Customer Service and Support</v>
      </c>
      <c r="G4800" t="str">
        <f>VLOOKUP(D4800,'B-Business Capability'!B:H,7,FALSE)</f>
        <v>Service Request Management</v>
      </c>
      <c r="I4800" t="s">
        <v>1820</v>
      </c>
      <c r="J4800" t="s">
        <v>1826</v>
      </c>
      <c r="K4800" t="s">
        <v>1275</v>
      </c>
      <c r="L4800" t="s">
        <v>227</v>
      </c>
      <c r="M4800" t="str">
        <f>VLOOKUP(L4800,'A-Applications'!B:D,3,FALSE)</f>
        <v>eDrawing</v>
      </c>
      <c r="N4800" t="s">
        <v>53</v>
      </c>
      <c r="O4800" s="42" t="s">
        <v>62</v>
      </c>
      <c r="P4800" t="s">
        <v>79</v>
      </c>
      <c r="Q4800" t="str">
        <f>VLOOKUP(KamstrupData[[#This Row],[IdLevel123]],'B-Business Capability'!B:L,10,FALSE)</f>
        <v>Customer Service and Support</v>
      </c>
      <c r="R4800">
        <f>VLOOKUP(KamstrupData[[#This Row],[IdLevel123]],'B-Business Capability'!B:L,11,FALSE)</f>
        <v>0</v>
      </c>
      <c r="U4800" t="str">
        <f>_xlfn.CONCAT(KamstrupData[[#This Row],[CountryCode]],"_",KamstrupData[[#This Row],[Business Area]],"_",KamstrupData[[#This Row],[DepartmentTeam]])</f>
        <v>NL10_NL_Sales &amp; Marketing_Sales</v>
      </c>
      <c r="V4800" t="str">
        <f>VLOOKUP(KamstrupData[[#This Row],[ORG_Concat]],'O-Organization'!F:H,3,FALSE)</f>
        <v>11014_NL10_Sales &amp; Marketing_NL_Sales &amp; Marketing_Sales</v>
      </c>
    </row>
    <row r="4801" spans="4:22">
      <c r="D4801" s="28" t="s">
        <v>78</v>
      </c>
      <c r="E4801" t="str">
        <f>VLOOKUP(D4801,'B-Business Capability'!B:H,5,FALSE)</f>
        <v>Customer Service</v>
      </c>
      <c r="F4801" t="str">
        <f>VLOOKUP(D4801,'B-Business Capability'!B:H,6,FALSE)</f>
        <v>Customer Service and Support</v>
      </c>
      <c r="G4801" t="str">
        <f>VLOOKUP(D4801,'B-Business Capability'!B:H,7,FALSE)</f>
        <v>Service Request Management</v>
      </c>
      <c r="I4801" t="s">
        <v>1820</v>
      </c>
      <c r="J4801" t="s">
        <v>1826</v>
      </c>
      <c r="K4801" t="s">
        <v>1827</v>
      </c>
      <c r="L4801" t="s">
        <v>227</v>
      </c>
      <c r="M4801" t="str">
        <f>VLOOKUP(L4801,'A-Applications'!B:D,3,FALSE)</f>
        <v>eDrawing</v>
      </c>
      <c r="N4801" t="s">
        <v>53</v>
      </c>
      <c r="O4801" s="42" t="s">
        <v>62</v>
      </c>
      <c r="Q4801" t="str">
        <f>VLOOKUP(KamstrupData[[#This Row],[IdLevel123]],'B-Business Capability'!B:L,10,FALSE)</f>
        <v>Customer Service and Support</v>
      </c>
      <c r="R4801">
        <f>VLOOKUP(KamstrupData[[#This Row],[IdLevel123]],'B-Business Capability'!B:L,11,FALSE)</f>
        <v>0</v>
      </c>
      <c r="U4801" t="str">
        <f>_xlfn.CONCAT(KamstrupData[[#This Row],[CountryCode]],"_",KamstrupData[[#This Row],[Business Area]],"_",KamstrupData[[#This Row],[DepartmentTeam]])</f>
        <v>NL10_NL_Sales &amp; Marketing_Customer Service/Project Management</v>
      </c>
      <c r="V4801" t="str">
        <f>VLOOKUP(KamstrupData[[#This Row],[ORG_Concat]],'O-Organization'!F:H,3,FALSE)</f>
        <v>11015_NL10_Sales &amp; Marketing_NL_Sales &amp; Marketing_Customer Service/Project Management</v>
      </c>
    </row>
    <row r="4802" spans="4:22">
      <c r="D4802" s="28" t="s">
        <v>88</v>
      </c>
      <c r="E4802" t="str">
        <f>VLOOKUP(D4802,'B-Business Capability'!B:H,5,FALSE)</f>
        <v>Customer Service</v>
      </c>
      <c r="F4802" t="str">
        <f>VLOOKUP(D4802,'B-Business Capability'!B:H,6,FALSE)</f>
        <v>Customer Project Management</v>
      </c>
      <c r="G4802" t="str">
        <f>VLOOKUP(D4802,'B-Business Capability'!B:H,7,FALSE)</f>
        <v>Project Management</v>
      </c>
      <c r="I4802" t="s">
        <v>1820</v>
      </c>
      <c r="J4802" t="s">
        <v>1826</v>
      </c>
      <c r="K4802" t="s">
        <v>1827</v>
      </c>
      <c r="L4802" t="s">
        <v>1045</v>
      </c>
      <c r="M4802" t="str">
        <f>VLOOKUP(L4802,'A-Applications'!B:D,3,FALSE)</f>
        <v>Orbit OutlookAddin</v>
      </c>
      <c r="N4802" t="s">
        <v>53</v>
      </c>
      <c r="O4802" s="42" t="s">
        <v>54</v>
      </c>
      <c r="P4802" t="s">
        <v>75</v>
      </c>
      <c r="Q4802" t="str">
        <f>VLOOKUP(KamstrupData[[#This Row],[IdLevel123]],'B-Business Capability'!B:L,10,FALSE)</f>
        <v>Order-to-Cash (O2C)</v>
      </c>
      <c r="R4802">
        <f>VLOOKUP(KamstrupData[[#This Row],[IdLevel123]],'B-Business Capability'!B:L,11,FALSE)</f>
        <v>0</v>
      </c>
      <c r="U4802" t="str">
        <f>_xlfn.CONCAT(KamstrupData[[#This Row],[CountryCode]],"_",KamstrupData[[#This Row],[Business Area]],"_",KamstrupData[[#This Row],[DepartmentTeam]])</f>
        <v>NL10_NL_Sales &amp; Marketing_Customer Service/Project Management</v>
      </c>
      <c r="V4802" t="str">
        <f>VLOOKUP(KamstrupData[[#This Row],[ORG_Concat]],'O-Organization'!F:H,3,FALSE)</f>
        <v>11015_NL10_Sales &amp; Marketing_NL_Sales &amp; Marketing_Customer Service/Project Management</v>
      </c>
    </row>
    <row r="4803" spans="4:22">
      <c r="D4803" s="28" t="s">
        <v>95</v>
      </c>
      <c r="E4803" t="str">
        <f>VLOOKUP(D4803,'B-Business Capability'!B:H,5,FALSE)</f>
        <v>Not mapped to capability</v>
      </c>
      <c r="F4803">
        <f>VLOOKUP(D4803,'B-Business Capability'!B:H,6,FALSE)</f>
        <v>0</v>
      </c>
      <c r="G4803">
        <f>VLOOKUP(D4803,'B-Business Capability'!B:H,7,FALSE)</f>
        <v>0</v>
      </c>
      <c r="I4803" t="s">
        <v>1820</v>
      </c>
      <c r="J4803" t="s">
        <v>1826</v>
      </c>
      <c r="K4803" t="s">
        <v>1275</v>
      </c>
      <c r="L4803" t="s">
        <v>228</v>
      </c>
      <c r="M4803" t="str">
        <f>VLOOKUP(L4803,'A-Applications'!B:D,3,FALSE)</f>
        <v>Stardock Fences</v>
      </c>
      <c r="N4803" t="s">
        <v>53</v>
      </c>
      <c r="O4803" s="42" t="s">
        <v>62</v>
      </c>
      <c r="P4803" t="s">
        <v>77</v>
      </c>
      <c r="Q4803" t="str">
        <f>VLOOKUP(KamstrupData[[#This Row],[IdLevel123]],'B-Business Capability'!B:L,10,FALSE)</f>
        <v>N/A</v>
      </c>
      <c r="R4803">
        <f>VLOOKUP(KamstrupData[[#This Row],[IdLevel123]],'B-Business Capability'!B:L,11,FALSE)</f>
        <v>0</v>
      </c>
      <c r="U4803" t="str">
        <f>_xlfn.CONCAT(KamstrupData[[#This Row],[CountryCode]],"_",KamstrupData[[#This Row],[Business Area]],"_",KamstrupData[[#This Row],[DepartmentTeam]])</f>
        <v>NL10_NL_Sales &amp; Marketing_Sales</v>
      </c>
      <c r="V4803" t="str">
        <f>VLOOKUP(KamstrupData[[#This Row],[ORG_Concat]],'O-Organization'!F:H,3,FALSE)</f>
        <v>11014_NL10_Sales &amp; Marketing_NL_Sales &amp; Marketing_Sales</v>
      </c>
    </row>
    <row r="4804" spans="4:22">
      <c r="D4804" s="28" t="s">
        <v>95</v>
      </c>
      <c r="E4804" t="str">
        <f>VLOOKUP(D4804,'B-Business Capability'!B:H,5,FALSE)</f>
        <v>Not mapped to capability</v>
      </c>
      <c r="F4804">
        <f>VLOOKUP(D4804,'B-Business Capability'!B:H,6,FALSE)</f>
        <v>0</v>
      </c>
      <c r="G4804">
        <f>VLOOKUP(D4804,'B-Business Capability'!B:H,7,FALSE)</f>
        <v>0</v>
      </c>
      <c r="I4804" t="s">
        <v>1820</v>
      </c>
      <c r="J4804" t="s">
        <v>1826</v>
      </c>
      <c r="K4804" t="s">
        <v>1827</v>
      </c>
      <c r="L4804" t="s">
        <v>228</v>
      </c>
      <c r="M4804" t="str">
        <f>VLOOKUP(L4804,'A-Applications'!B:D,3,FALSE)</f>
        <v>Stardock Fences</v>
      </c>
      <c r="N4804" t="s">
        <v>53</v>
      </c>
      <c r="O4804" s="42" t="s">
        <v>62</v>
      </c>
      <c r="Q4804" t="str">
        <f>VLOOKUP(KamstrupData[[#This Row],[IdLevel123]],'B-Business Capability'!B:L,10,FALSE)</f>
        <v>N/A</v>
      </c>
      <c r="R4804">
        <f>VLOOKUP(KamstrupData[[#This Row],[IdLevel123]],'B-Business Capability'!B:L,11,FALSE)</f>
        <v>0</v>
      </c>
      <c r="U4804" t="str">
        <f>_xlfn.CONCAT(KamstrupData[[#This Row],[CountryCode]],"_",KamstrupData[[#This Row],[Business Area]],"_",KamstrupData[[#This Row],[DepartmentTeam]])</f>
        <v>NL10_NL_Sales &amp; Marketing_Customer Service/Project Management</v>
      </c>
      <c r="V4804" t="str">
        <f>VLOOKUP(KamstrupData[[#This Row],[ORG_Concat]],'O-Organization'!F:H,3,FALSE)</f>
        <v>11015_NL10_Sales &amp; Marketing_NL_Sales &amp; Marketing_Customer Service/Project Management</v>
      </c>
    </row>
    <row r="4805" spans="4:22">
      <c r="D4805" s="28" t="s">
        <v>74</v>
      </c>
      <c r="E4805" t="str">
        <f>VLOOKUP(D4805,'B-Business Capability'!B:H,5,FALSE)</f>
        <v>Strategic Management</v>
      </c>
      <c r="F4805" t="str">
        <f>VLOOKUP(D4805,'B-Business Capability'!B:H,6,FALSE)</f>
        <v>Manage Core Business</v>
      </c>
      <c r="G4805" t="str">
        <f>VLOOKUP(D4805,'B-Business Capability'!B:H,7,FALSE)</f>
        <v>Manage Projects</v>
      </c>
      <c r="I4805" t="s">
        <v>1820</v>
      </c>
      <c r="J4805" t="s">
        <v>1826</v>
      </c>
      <c r="K4805" t="s">
        <v>1827</v>
      </c>
      <c r="L4805" t="s">
        <v>188</v>
      </c>
      <c r="M4805" t="str">
        <f>VLOOKUP(L4805,'A-Applications'!B:D,3,FALSE)</f>
        <v>Orbit</v>
      </c>
      <c r="N4805" t="s">
        <v>53</v>
      </c>
      <c r="O4805" s="42" t="s">
        <v>62</v>
      </c>
      <c r="P4805" t="s">
        <v>75</v>
      </c>
      <c r="Q4805" t="str">
        <f>VLOOKUP(KamstrupData[[#This Row],[IdLevel123]],'B-Business Capability'!B:L,10,FALSE)</f>
        <v>N/A</v>
      </c>
      <c r="R4805">
        <f>VLOOKUP(KamstrupData[[#This Row],[IdLevel123]],'B-Business Capability'!B:L,11,FALSE)</f>
        <v>0</v>
      </c>
      <c r="U4805" t="str">
        <f>_xlfn.CONCAT(KamstrupData[[#This Row],[CountryCode]],"_",KamstrupData[[#This Row],[Business Area]],"_",KamstrupData[[#This Row],[DepartmentTeam]])</f>
        <v>NL10_NL_Sales &amp; Marketing_Customer Service/Project Management</v>
      </c>
      <c r="V4805" t="str">
        <f>VLOOKUP(KamstrupData[[#This Row],[ORG_Concat]],'O-Organization'!F:H,3,FALSE)</f>
        <v>11015_NL10_Sales &amp; Marketing_NL_Sales &amp; Marketing_Customer Service/Project Management</v>
      </c>
    </row>
    <row r="4806" spans="4:22">
      <c r="D4806" s="28" t="s">
        <v>88</v>
      </c>
      <c r="E4806" t="str">
        <f>VLOOKUP(D4806,'B-Business Capability'!B:H,5,FALSE)</f>
        <v>Customer Service</v>
      </c>
      <c r="F4806" t="str">
        <f>VLOOKUP(D4806,'B-Business Capability'!B:H,6,FALSE)</f>
        <v>Customer Project Management</v>
      </c>
      <c r="G4806" t="str">
        <f>VLOOKUP(D4806,'B-Business Capability'!B:H,7,FALSE)</f>
        <v>Project Management</v>
      </c>
      <c r="I4806" t="s">
        <v>1820</v>
      </c>
      <c r="J4806" t="s">
        <v>1826</v>
      </c>
      <c r="K4806" t="s">
        <v>1827</v>
      </c>
      <c r="L4806" t="s">
        <v>188</v>
      </c>
      <c r="M4806" t="str">
        <f>VLOOKUP(L4806,'A-Applications'!B:D,3,FALSE)</f>
        <v>Orbit</v>
      </c>
      <c r="N4806" t="s">
        <v>53</v>
      </c>
      <c r="O4806" s="42" t="s">
        <v>54</v>
      </c>
      <c r="P4806" t="s">
        <v>75</v>
      </c>
      <c r="Q4806" t="str">
        <f>VLOOKUP(KamstrupData[[#This Row],[IdLevel123]],'B-Business Capability'!B:L,10,FALSE)</f>
        <v>Order-to-Cash (O2C)</v>
      </c>
      <c r="R4806">
        <f>VLOOKUP(KamstrupData[[#This Row],[IdLevel123]],'B-Business Capability'!B:L,11,FALSE)</f>
        <v>0</v>
      </c>
      <c r="U4806" t="str">
        <f>_xlfn.CONCAT(KamstrupData[[#This Row],[CountryCode]],"_",KamstrupData[[#This Row],[Business Area]],"_",KamstrupData[[#This Row],[DepartmentTeam]])</f>
        <v>NL10_NL_Sales &amp; Marketing_Customer Service/Project Management</v>
      </c>
      <c r="V4806" t="str">
        <f>VLOOKUP(KamstrupData[[#This Row],[ORG_Concat]],'O-Organization'!F:H,3,FALSE)</f>
        <v>11015_NL10_Sales &amp; Marketing_NL_Sales &amp; Marketing_Customer Service/Project Management</v>
      </c>
    </row>
    <row r="4807" spans="4:22">
      <c r="D4807" s="28" t="s">
        <v>78</v>
      </c>
      <c r="E4807" t="str">
        <f>VLOOKUP(D4807,'B-Business Capability'!B:H,5,FALSE)</f>
        <v>Customer Service</v>
      </c>
      <c r="F4807" t="str">
        <f>VLOOKUP(D4807,'B-Business Capability'!B:H,6,FALSE)</f>
        <v>Customer Service and Support</v>
      </c>
      <c r="G4807" t="str">
        <f>VLOOKUP(D4807,'B-Business Capability'!B:H,7,FALSE)</f>
        <v>Service Request Management</v>
      </c>
      <c r="I4807" t="s">
        <v>1820</v>
      </c>
      <c r="J4807" t="s">
        <v>1826</v>
      </c>
      <c r="K4807" t="s">
        <v>1827</v>
      </c>
      <c r="L4807" t="s">
        <v>1754</v>
      </c>
      <c r="M4807" t="str">
        <f>VLOOKUP(L4807,'A-Applications'!B:D,3,FALSE)</f>
        <v>USB Meter Reader</v>
      </c>
      <c r="N4807" t="s">
        <v>53</v>
      </c>
      <c r="O4807" s="42" t="s">
        <v>54</v>
      </c>
      <c r="P4807" t="s">
        <v>79</v>
      </c>
      <c r="Q4807" t="str">
        <f>VLOOKUP(KamstrupData[[#This Row],[IdLevel123]],'B-Business Capability'!B:L,10,FALSE)</f>
        <v>Customer Service and Support</v>
      </c>
      <c r="R4807">
        <f>VLOOKUP(KamstrupData[[#This Row],[IdLevel123]],'B-Business Capability'!B:L,11,FALSE)</f>
        <v>0</v>
      </c>
      <c r="U4807" t="str">
        <f>_xlfn.CONCAT(KamstrupData[[#This Row],[CountryCode]],"_",KamstrupData[[#This Row],[Business Area]],"_",KamstrupData[[#This Row],[DepartmentTeam]])</f>
        <v>NL10_NL_Sales &amp; Marketing_Customer Service/Project Management</v>
      </c>
      <c r="V4807" t="str">
        <f>VLOOKUP(KamstrupData[[#This Row],[ORG_Concat]],'O-Organization'!F:H,3,FALSE)</f>
        <v>11015_NL10_Sales &amp; Marketing_NL_Sales &amp; Marketing_Customer Service/Project Management</v>
      </c>
    </row>
    <row r="4808" spans="4:22">
      <c r="D4808" s="28" t="s">
        <v>78</v>
      </c>
      <c r="E4808" t="str">
        <f>VLOOKUP(D4808,'B-Business Capability'!B:H,5,FALSE)</f>
        <v>Customer Service</v>
      </c>
      <c r="F4808" t="str">
        <f>VLOOKUP(D4808,'B-Business Capability'!B:H,6,FALSE)</f>
        <v>Customer Service and Support</v>
      </c>
      <c r="G4808" t="str">
        <f>VLOOKUP(D4808,'B-Business Capability'!B:H,7,FALSE)</f>
        <v>Service Request Management</v>
      </c>
      <c r="I4808" t="s">
        <v>1820</v>
      </c>
      <c r="J4808" t="s">
        <v>1826</v>
      </c>
      <c r="K4808" t="s">
        <v>1827</v>
      </c>
      <c r="L4808" t="s">
        <v>474</v>
      </c>
      <c r="M4808" t="str">
        <f>VLOOKUP(L4808,'A-Applications'!B:D,3,FALSE)</f>
        <v>NEM (Network Monitor)</v>
      </c>
      <c r="N4808" t="s">
        <v>53</v>
      </c>
      <c r="O4808" s="42" t="s">
        <v>54</v>
      </c>
      <c r="P4808" t="s">
        <v>79</v>
      </c>
      <c r="Q4808" t="str">
        <f>VLOOKUP(KamstrupData[[#This Row],[IdLevel123]],'B-Business Capability'!B:L,10,FALSE)</f>
        <v>Customer Service and Support</v>
      </c>
      <c r="R4808">
        <f>VLOOKUP(KamstrupData[[#This Row],[IdLevel123]],'B-Business Capability'!B:L,11,FALSE)</f>
        <v>0</v>
      </c>
      <c r="U4808" t="str">
        <f>_xlfn.CONCAT(KamstrupData[[#This Row],[CountryCode]],"_",KamstrupData[[#This Row],[Business Area]],"_",KamstrupData[[#This Row],[DepartmentTeam]])</f>
        <v>NL10_NL_Sales &amp; Marketing_Customer Service/Project Management</v>
      </c>
      <c r="V4808" t="str">
        <f>VLOOKUP(KamstrupData[[#This Row],[ORG_Concat]],'O-Organization'!F:H,3,FALSE)</f>
        <v>11015_NL10_Sales &amp; Marketing_NL_Sales &amp; Marketing_Customer Service/Project Management</v>
      </c>
    </row>
    <row r="4809" spans="4:22">
      <c r="D4809" s="28" t="s">
        <v>88</v>
      </c>
      <c r="E4809" t="str">
        <f>VLOOKUP(D4809,'B-Business Capability'!B:H,5,FALSE)</f>
        <v>Customer Service</v>
      </c>
      <c r="F4809" t="str">
        <f>VLOOKUP(D4809,'B-Business Capability'!B:H,6,FALSE)</f>
        <v>Customer Project Management</v>
      </c>
      <c r="G4809" t="str">
        <f>VLOOKUP(D4809,'B-Business Capability'!B:H,7,FALSE)</f>
        <v>Project Management</v>
      </c>
      <c r="I4809" t="s">
        <v>1820</v>
      </c>
      <c r="J4809" t="s">
        <v>1826</v>
      </c>
      <c r="K4809" t="s">
        <v>1827</v>
      </c>
      <c r="L4809" t="s">
        <v>474</v>
      </c>
      <c r="M4809" t="str">
        <f>VLOOKUP(L4809,'A-Applications'!B:D,3,FALSE)</f>
        <v>NEM (Network Monitor)</v>
      </c>
      <c r="N4809" t="s">
        <v>53</v>
      </c>
      <c r="O4809" s="42" t="s">
        <v>54</v>
      </c>
      <c r="P4809" t="s">
        <v>75</v>
      </c>
      <c r="Q4809" t="str">
        <f>VLOOKUP(KamstrupData[[#This Row],[IdLevel123]],'B-Business Capability'!B:L,10,FALSE)</f>
        <v>Order-to-Cash (O2C)</v>
      </c>
      <c r="R4809">
        <f>VLOOKUP(KamstrupData[[#This Row],[IdLevel123]],'B-Business Capability'!B:L,11,FALSE)</f>
        <v>0</v>
      </c>
      <c r="U4809" t="str">
        <f>_xlfn.CONCAT(KamstrupData[[#This Row],[CountryCode]],"_",KamstrupData[[#This Row],[Business Area]],"_",KamstrupData[[#This Row],[DepartmentTeam]])</f>
        <v>NL10_NL_Sales &amp; Marketing_Customer Service/Project Management</v>
      </c>
      <c r="V4809" t="str">
        <f>VLOOKUP(KamstrupData[[#This Row],[ORG_Concat]],'O-Organization'!F:H,3,FALSE)</f>
        <v>11015_NL10_Sales &amp; Marketing_NL_Sales &amp; Marketing_Customer Service/Project Management</v>
      </c>
    </row>
    <row r="4810" spans="4:22">
      <c r="D4810" s="28" t="s">
        <v>133</v>
      </c>
      <c r="E4810" t="str">
        <f>VLOOKUP(D4810,'B-Business Capability'!B:H,5,FALSE)</f>
        <v>Customer Service</v>
      </c>
      <c r="F4810" t="str">
        <f>VLOOKUP(D4810,'B-Business Capability'!B:H,6,FALSE)</f>
        <v>Customer Service and Support</v>
      </c>
      <c r="G4810" t="str">
        <f>VLOOKUP(D4810,'B-Business Capability'!B:H,7,FALSE)</f>
        <v>Customer Operations</v>
      </c>
      <c r="I4810" t="s">
        <v>1820</v>
      </c>
      <c r="J4810" t="s">
        <v>1826</v>
      </c>
      <c r="K4810" t="s">
        <v>1827</v>
      </c>
      <c r="L4810" t="s">
        <v>474</v>
      </c>
      <c r="M4810" t="str">
        <f>VLOOKUP(L4810,'A-Applications'!B:D,3,FALSE)</f>
        <v>NEM (Network Monitor)</v>
      </c>
      <c r="N4810" t="s">
        <v>53</v>
      </c>
      <c r="O4810" s="42" t="s">
        <v>54</v>
      </c>
      <c r="P4810" t="s">
        <v>79</v>
      </c>
      <c r="Q4810" t="str">
        <f>VLOOKUP(KamstrupData[[#This Row],[IdLevel123]],'B-Business Capability'!B:L,10,FALSE)</f>
        <v>Order-to-Cash (O2C)</v>
      </c>
      <c r="R4810">
        <f>VLOOKUP(KamstrupData[[#This Row],[IdLevel123]],'B-Business Capability'!B:L,11,FALSE)</f>
        <v>0</v>
      </c>
      <c r="U4810" t="str">
        <f>_xlfn.CONCAT(KamstrupData[[#This Row],[CountryCode]],"_",KamstrupData[[#This Row],[Business Area]],"_",KamstrupData[[#This Row],[DepartmentTeam]])</f>
        <v>NL10_NL_Sales &amp; Marketing_Customer Service/Project Management</v>
      </c>
      <c r="V4810" t="str">
        <f>VLOOKUP(KamstrupData[[#This Row],[ORG_Concat]],'O-Organization'!F:H,3,FALSE)</f>
        <v>11015_NL10_Sales &amp; Marketing_NL_Sales &amp; Marketing_Customer Service/Project Management</v>
      </c>
    </row>
    <row r="4811" spans="4:22">
      <c r="D4811" s="28" t="s">
        <v>113</v>
      </c>
      <c r="E4811" t="str">
        <f>VLOOKUP(D4811,'B-Business Capability'!B:H,5,FALSE)</f>
        <v>Marketing</v>
      </c>
      <c r="F4811" t="str">
        <f>VLOOKUP(D4811,'B-Business Capability'!B:H,6,FALSE)</f>
        <v>Corporate communication and brand management</v>
      </c>
      <c r="G4811" t="str">
        <f>VLOOKUP(D4811,'B-Business Capability'!B:H,7,FALSE)</f>
        <v>Internal communications</v>
      </c>
      <c r="I4811" t="s">
        <v>1831</v>
      </c>
      <c r="J4811" t="s">
        <v>51</v>
      </c>
      <c r="L4811" t="s">
        <v>114</v>
      </c>
      <c r="M4811" t="str">
        <f>VLOOKUP(L4811,'A-Applications'!B:D,3,FALSE)</f>
        <v>KamSite</v>
      </c>
      <c r="N4811" t="s">
        <v>53</v>
      </c>
      <c r="O4811" s="42" t="s">
        <v>62</v>
      </c>
      <c r="Q4811" t="str">
        <f>VLOOKUP(KamstrupData[[#This Row],[IdLevel123]],'B-Business Capability'!B:L,10,FALSE)</f>
        <v>N/A</v>
      </c>
      <c r="R4811">
        <f>VLOOKUP(KamstrupData[[#This Row],[IdLevel123]],'B-Business Capability'!B:L,11,FALSE)</f>
        <v>0</v>
      </c>
      <c r="U4811" t="str">
        <f>_xlfn.CONCAT(KamstrupData[[#This Row],[CountryCode]],"_",KamstrupData[[#This Row],[Business Area]],"_",KamstrupData[[#This Row],[DepartmentTeam]])</f>
        <v>NO10_All_</v>
      </c>
      <c r="V4811" t="str">
        <f>VLOOKUP(KamstrupData[[#This Row],[ORG_Concat]],'O-Organization'!F:H,3,FALSE)</f>
        <v>11143_NO10_All_All_</v>
      </c>
    </row>
    <row r="4812" spans="4:22">
      <c r="D4812" t="s">
        <v>49</v>
      </c>
      <c r="E4812" t="str">
        <f>VLOOKUP(D4812,'B-Business Capability'!B:H,5,FALSE)</f>
        <v>All</v>
      </c>
      <c r="F4812">
        <f>VLOOKUP(D4812,'B-Business Capability'!B:H,6,FALSE)</f>
        <v>0</v>
      </c>
      <c r="G4812">
        <f>VLOOKUP(D4812,'B-Business Capability'!B:H,7,FALSE)</f>
        <v>0</v>
      </c>
      <c r="I4812" t="s">
        <v>1831</v>
      </c>
      <c r="J4812" t="s">
        <v>51</v>
      </c>
      <c r="L4812" t="s">
        <v>52</v>
      </c>
      <c r="M4812" t="str">
        <f>VLOOKUP(L4812,'A-Applications'!B:D,3,FALSE)</f>
        <v>Microsoft Teams</v>
      </c>
      <c r="N4812" t="s">
        <v>53</v>
      </c>
      <c r="O4812" s="42" t="s">
        <v>54</v>
      </c>
      <c r="P4812" t="s">
        <v>55</v>
      </c>
      <c r="Q4812" t="str">
        <f>VLOOKUP(KamstrupData[[#This Row],[IdLevel123]],'B-Business Capability'!B:L,10,FALSE)</f>
        <v>N/A</v>
      </c>
      <c r="R4812">
        <f>VLOOKUP(KamstrupData[[#This Row],[IdLevel123]],'B-Business Capability'!B:L,11,FALSE)</f>
        <v>0</v>
      </c>
      <c r="U4812" t="str">
        <f>_xlfn.CONCAT(KamstrupData[[#This Row],[CountryCode]],"_",KamstrupData[[#This Row],[Business Area]],"_",KamstrupData[[#This Row],[DepartmentTeam]])</f>
        <v>NO10_All_</v>
      </c>
      <c r="V4812" t="str">
        <f>VLOOKUP(KamstrupData[[#This Row],[ORG_Concat]],'O-Organization'!F:H,3,FALSE)</f>
        <v>11143_NO10_All_All_</v>
      </c>
    </row>
    <row r="4813" spans="4:22">
      <c r="D4813" t="s">
        <v>49</v>
      </c>
      <c r="E4813" t="str">
        <f>VLOOKUP(D4813,'B-Business Capability'!B:H,5,FALSE)</f>
        <v>All</v>
      </c>
      <c r="F4813">
        <f>VLOOKUP(D4813,'B-Business Capability'!B:H,6,FALSE)</f>
        <v>0</v>
      </c>
      <c r="G4813">
        <f>VLOOKUP(D4813,'B-Business Capability'!B:H,7,FALSE)</f>
        <v>0</v>
      </c>
      <c r="I4813" t="s">
        <v>1831</v>
      </c>
      <c r="J4813" t="s">
        <v>51</v>
      </c>
      <c r="L4813" t="s">
        <v>56</v>
      </c>
      <c r="M4813" t="str">
        <f>VLOOKUP(L4813,'A-Applications'!B:D,3,FALSE)</f>
        <v>OneDrive</v>
      </c>
      <c r="N4813" t="s">
        <v>53</v>
      </c>
      <c r="O4813" s="42" t="s">
        <v>54</v>
      </c>
      <c r="P4813" t="s">
        <v>55</v>
      </c>
      <c r="Q4813" t="str">
        <f>VLOOKUP(KamstrupData[[#This Row],[IdLevel123]],'B-Business Capability'!B:L,10,FALSE)</f>
        <v>N/A</v>
      </c>
      <c r="R4813">
        <f>VLOOKUP(KamstrupData[[#This Row],[IdLevel123]],'B-Business Capability'!B:L,11,FALSE)</f>
        <v>0</v>
      </c>
      <c r="U4813" t="str">
        <f>_xlfn.CONCAT(KamstrupData[[#This Row],[CountryCode]],"_",KamstrupData[[#This Row],[Business Area]],"_",KamstrupData[[#This Row],[DepartmentTeam]])</f>
        <v>NO10_All_</v>
      </c>
      <c r="V4813" t="str">
        <f>VLOOKUP(KamstrupData[[#This Row],[ORG_Concat]],'O-Organization'!F:H,3,FALSE)</f>
        <v>11143_NO10_All_All_</v>
      </c>
    </row>
    <row r="4814" spans="4:22">
      <c r="D4814" s="28" t="s">
        <v>126</v>
      </c>
      <c r="E4814" t="str">
        <f>VLOOKUP(D4814,'B-Business Capability'!B:H,5,FALSE)</f>
        <v>Strategic Management</v>
      </c>
      <c r="F4814" t="str">
        <f>VLOOKUP(D4814,'B-Business Capability'!B:H,6,FALSE)</f>
        <v>Business Process Management</v>
      </c>
      <c r="G4814" t="str">
        <f>VLOOKUP(D4814,'B-Business Capability'!B:H,7,FALSE)</f>
        <v>Business Process Modeling</v>
      </c>
      <c r="I4814" t="s">
        <v>1831</v>
      </c>
      <c r="J4814" t="s">
        <v>51</v>
      </c>
      <c r="L4814" t="s">
        <v>127</v>
      </c>
      <c r="M4814" t="str">
        <f>VLOOKUP(L4814,'A-Applications'!B:D,3,FALSE)</f>
        <v>Ipw</v>
      </c>
      <c r="N4814" t="s">
        <v>53</v>
      </c>
      <c r="O4814" s="42" t="s">
        <v>54</v>
      </c>
      <c r="Q4814" t="str">
        <f>VLOOKUP(KamstrupData[[#This Row],[IdLevel123]],'B-Business Capability'!B:L,10,FALSE)</f>
        <v>N/A</v>
      </c>
      <c r="R4814">
        <f>VLOOKUP(KamstrupData[[#This Row],[IdLevel123]],'B-Business Capability'!B:L,11,FALSE)</f>
        <v>0</v>
      </c>
      <c r="U4814" t="str">
        <f>_xlfn.CONCAT(KamstrupData[[#This Row],[CountryCode]],"_",KamstrupData[[#This Row],[Business Area]],"_",KamstrupData[[#This Row],[DepartmentTeam]])</f>
        <v>NO10_All_</v>
      </c>
      <c r="V4814" t="str">
        <f>VLOOKUP(KamstrupData[[#This Row],[ORG_Concat]],'O-Organization'!F:H,3,FALSE)</f>
        <v>11143_NO10_All_All_</v>
      </c>
    </row>
    <row r="4815" spans="4:22">
      <c r="D4815" s="28" t="s">
        <v>610</v>
      </c>
      <c r="E4815" t="str">
        <f>VLOOKUP(D4815,'B-Business Capability'!B:H,5,FALSE)</f>
        <v>People and Culture</v>
      </c>
      <c r="F4815" t="str">
        <f>VLOOKUP(D4815,'B-Business Capability'!B:H,6,FALSE)</f>
        <v>Onboarding</v>
      </c>
      <c r="G4815">
        <f>VLOOKUP(D4815,'B-Business Capability'!B:H,7,FALSE)</f>
        <v>0</v>
      </c>
      <c r="I4815" t="s">
        <v>1831</v>
      </c>
      <c r="J4815" t="s">
        <v>51</v>
      </c>
      <c r="L4815" t="s">
        <v>306</v>
      </c>
      <c r="M4815" t="str">
        <f>VLOOKUP(L4815,'A-Applications'!B:D,3,FALSE)</f>
        <v>LMS365 (Kamstrup-Learning)</v>
      </c>
      <c r="N4815" t="s">
        <v>147</v>
      </c>
      <c r="O4815" s="42" t="s">
        <v>62</v>
      </c>
      <c r="P4815" t="s">
        <v>143</v>
      </c>
      <c r="Q4815" t="str">
        <f>VLOOKUP(KamstrupData[[#This Row],[IdLevel123]],'B-Business Capability'!B:L,10,FALSE)</f>
        <v>Hire-to-Retire (H2R)</v>
      </c>
      <c r="R4815">
        <f>VLOOKUP(KamstrupData[[#This Row],[IdLevel123]],'B-Business Capability'!B:L,11,FALSE)</f>
        <v>400</v>
      </c>
      <c r="S4815" t="s">
        <v>237</v>
      </c>
      <c r="U4815" t="str">
        <f>_xlfn.CONCAT(KamstrupData[[#This Row],[CountryCode]],"_",KamstrupData[[#This Row],[Business Area]],"_",KamstrupData[[#This Row],[DepartmentTeam]])</f>
        <v>NO10_All_</v>
      </c>
      <c r="V4815" t="str">
        <f>VLOOKUP(KamstrupData[[#This Row],[ORG_Concat]],'O-Organization'!F:H,3,FALSE)</f>
        <v>11143_NO10_All_All_</v>
      </c>
    </row>
    <row r="4816" spans="4:22">
      <c r="D4816" s="28" t="s">
        <v>1320</v>
      </c>
      <c r="E4816" t="str">
        <f>VLOOKUP(D4816,'B-Business Capability'!B:H,5,FALSE)</f>
        <v>Sales</v>
      </c>
      <c r="F4816" t="str">
        <f>VLOOKUP(D4816,'B-Business Capability'!B:H,6,FALSE)</f>
        <v>Sales Management</v>
      </c>
      <c r="G4816" t="str">
        <f>VLOOKUP(D4816,'B-Business Capability'!B:H,7,FALSE)</f>
        <v>Sales Analytics</v>
      </c>
      <c r="I4816" t="s">
        <v>1831</v>
      </c>
      <c r="J4816" t="s">
        <v>51</v>
      </c>
      <c r="L4816" t="s">
        <v>583</v>
      </c>
      <c r="M4816" t="str">
        <f>VLOOKUP(L4816,'A-Applications'!B:D,3,FALSE)</f>
        <v>ChatGPT</v>
      </c>
      <c r="N4816" t="s">
        <v>147</v>
      </c>
      <c r="O4816" s="42" t="s">
        <v>62</v>
      </c>
      <c r="P4816" t="s">
        <v>198</v>
      </c>
      <c r="Q4816" t="str">
        <f>VLOOKUP(KamstrupData[[#This Row],[IdLevel123]],'B-Business Capability'!B:L,10,FALSE)</f>
        <v>N/A</v>
      </c>
      <c r="R4816">
        <f>VLOOKUP(KamstrupData[[#This Row],[IdLevel123]],'B-Business Capability'!B:L,11,FALSE)</f>
        <v>0</v>
      </c>
      <c r="U4816" t="str">
        <f>_xlfn.CONCAT(KamstrupData[[#This Row],[CountryCode]],"_",KamstrupData[[#This Row],[Business Area]],"_",KamstrupData[[#This Row],[DepartmentTeam]])</f>
        <v>NO10_All_</v>
      </c>
      <c r="V4816" t="str">
        <f>VLOOKUP(KamstrupData[[#This Row],[ORG_Concat]],'O-Organization'!F:H,3,FALSE)</f>
        <v>11143_NO10_All_All_</v>
      </c>
    </row>
    <row r="4817" spans="4:22">
      <c r="D4817" t="s">
        <v>49</v>
      </c>
      <c r="E4817" t="str">
        <f>VLOOKUP(D4817,'B-Business Capability'!B:H,5,FALSE)</f>
        <v>All</v>
      </c>
      <c r="F4817">
        <f>VLOOKUP(D4817,'B-Business Capability'!B:H,6,FALSE)</f>
        <v>0</v>
      </c>
      <c r="G4817">
        <f>VLOOKUP(D4817,'B-Business Capability'!B:H,7,FALSE)</f>
        <v>0</v>
      </c>
      <c r="I4817" t="s">
        <v>1831</v>
      </c>
      <c r="J4817" t="s">
        <v>51</v>
      </c>
      <c r="L4817" t="s">
        <v>57</v>
      </c>
      <c r="M4817" t="str">
        <f>VLOOKUP(L4817,'A-Applications'!B:D,3,FALSE)</f>
        <v>Microsoft Word</v>
      </c>
      <c r="N4817" t="s">
        <v>53</v>
      </c>
      <c r="O4817" s="42" t="s">
        <v>54</v>
      </c>
      <c r="P4817" t="s">
        <v>55</v>
      </c>
      <c r="Q4817" t="str">
        <f>VLOOKUP(KamstrupData[[#This Row],[IdLevel123]],'B-Business Capability'!B:L,10,FALSE)</f>
        <v>N/A</v>
      </c>
      <c r="R4817">
        <f>VLOOKUP(KamstrupData[[#This Row],[IdLevel123]],'B-Business Capability'!B:L,11,FALSE)</f>
        <v>0</v>
      </c>
      <c r="U4817" t="str">
        <f>_xlfn.CONCAT(KamstrupData[[#This Row],[CountryCode]],"_",KamstrupData[[#This Row],[Business Area]],"_",KamstrupData[[#This Row],[DepartmentTeam]])</f>
        <v>NO10_All_</v>
      </c>
      <c r="V4817" t="str">
        <f>VLOOKUP(KamstrupData[[#This Row],[ORG_Concat]],'O-Organization'!F:H,3,FALSE)</f>
        <v>11143_NO10_All_All_</v>
      </c>
    </row>
    <row r="4818" spans="4:22">
      <c r="D4818" t="s">
        <v>49</v>
      </c>
      <c r="E4818" t="str">
        <f>VLOOKUP(D4818,'B-Business Capability'!B:H,5,FALSE)</f>
        <v>All</v>
      </c>
      <c r="F4818">
        <f>VLOOKUP(D4818,'B-Business Capability'!B:H,6,FALSE)</f>
        <v>0</v>
      </c>
      <c r="G4818">
        <f>VLOOKUP(D4818,'B-Business Capability'!B:H,7,FALSE)</f>
        <v>0</v>
      </c>
      <c r="I4818" t="s">
        <v>1831</v>
      </c>
      <c r="J4818" t="s">
        <v>51</v>
      </c>
      <c r="L4818" t="s">
        <v>58</v>
      </c>
      <c r="M4818" t="str">
        <f>VLOOKUP(L4818,'A-Applications'!B:D,3,FALSE)</f>
        <v>Microsoft Excel</v>
      </c>
      <c r="N4818" t="s">
        <v>53</v>
      </c>
      <c r="O4818" s="42" t="s">
        <v>54</v>
      </c>
      <c r="P4818" t="s">
        <v>55</v>
      </c>
      <c r="Q4818" t="str">
        <f>VLOOKUP(KamstrupData[[#This Row],[IdLevel123]],'B-Business Capability'!B:L,10,FALSE)</f>
        <v>N/A</v>
      </c>
      <c r="R4818">
        <f>VLOOKUP(KamstrupData[[#This Row],[IdLevel123]],'B-Business Capability'!B:L,11,FALSE)</f>
        <v>0</v>
      </c>
      <c r="U4818" t="str">
        <f>_xlfn.CONCAT(KamstrupData[[#This Row],[CountryCode]],"_",KamstrupData[[#This Row],[Business Area]],"_",KamstrupData[[#This Row],[DepartmentTeam]])</f>
        <v>NO10_All_</v>
      </c>
      <c r="V4818" t="str">
        <f>VLOOKUP(KamstrupData[[#This Row],[ORG_Concat]],'O-Organization'!F:H,3,FALSE)</f>
        <v>11143_NO10_All_All_</v>
      </c>
    </row>
    <row r="4819" spans="4:22">
      <c r="D4819" t="s">
        <v>49</v>
      </c>
      <c r="E4819" t="str">
        <f>VLOOKUP(D4819,'B-Business Capability'!B:H,5,FALSE)</f>
        <v>All</v>
      </c>
      <c r="F4819">
        <f>VLOOKUP(D4819,'B-Business Capability'!B:H,6,FALSE)</f>
        <v>0</v>
      </c>
      <c r="G4819">
        <f>VLOOKUP(D4819,'B-Business Capability'!B:H,7,FALSE)</f>
        <v>0</v>
      </c>
      <c r="I4819" t="s">
        <v>1831</v>
      </c>
      <c r="J4819" t="s">
        <v>51</v>
      </c>
      <c r="L4819" t="s">
        <v>59</v>
      </c>
      <c r="M4819" t="str">
        <f>VLOOKUP(L4819,'A-Applications'!B:D,3,FALSE)</f>
        <v>Microsoft Power Point</v>
      </c>
      <c r="N4819" t="s">
        <v>53</v>
      </c>
      <c r="O4819" s="42" t="s">
        <v>54</v>
      </c>
      <c r="P4819" t="s">
        <v>55</v>
      </c>
      <c r="Q4819" t="str">
        <f>VLOOKUP(KamstrupData[[#This Row],[IdLevel123]],'B-Business Capability'!B:L,10,FALSE)</f>
        <v>N/A</v>
      </c>
      <c r="R4819">
        <f>VLOOKUP(KamstrupData[[#This Row],[IdLevel123]],'B-Business Capability'!B:L,11,FALSE)</f>
        <v>0</v>
      </c>
      <c r="U4819" t="str">
        <f>_xlfn.CONCAT(KamstrupData[[#This Row],[CountryCode]],"_",KamstrupData[[#This Row],[Business Area]],"_",KamstrupData[[#This Row],[DepartmentTeam]])</f>
        <v>NO10_All_</v>
      </c>
      <c r="V4819" t="str">
        <f>VLOOKUP(KamstrupData[[#This Row],[ORG_Concat]],'O-Organization'!F:H,3,FALSE)</f>
        <v>11143_NO10_All_All_</v>
      </c>
    </row>
    <row r="4820" spans="4:22">
      <c r="D4820" t="s">
        <v>49</v>
      </c>
      <c r="E4820" t="str">
        <f>VLOOKUP(D4820,'B-Business Capability'!B:H,5,FALSE)</f>
        <v>All</v>
      </c>
      <c r="F4820">
        <f>VLOOKUP(D4820,'B-Business Capability'!B:H,6,FALSE)</f>
        <v>0</v>
      </c>
      <c r="G4820">
        <f>VLOOKUP(D4820,'B-Business Capability'!B:H,7,FALSE)</f>
        <v>0</v>
      </c>
      <c r="I4820" t="s">
        <v>1831</v>
      </c>
      <c r="J4820" t="s">
        <v>51</v>
      </c>
      <c r="L4820" t="s">
        <v>60</v>
      </c>
      <c r="M4820" t="str">
        <f>VLOOKUP(L4820,'A-Applications'!B:D,3,FALSE)</f>
        <v>Microsoft Outlook</v>
      </c>
      <c r="N4820" t="s">
        <v>53</v>
      </c>
      <c r="O4820" s="42" t="s">
        <v>54</v>
      </c>
      <c r="P4820" t="s">
        <v>55</v>
      </c>
      <c r="Q4820" t="str">
        <f>VLOOKUP(KamstrupData[[#This Row],[IdLevel123]],'B-Business Capability'!B:L,10,FALSE)</f>
        <v>N/A</v>
      </c>
      <c r="R4820">
        <f>VLOOKUP(KamstrupData[[#This Row],[IdLevel123]],'B-Business Capability'!B:L,11,FALSE)</f>
        <v>0</v>
      </c>
      <c r="U4820" t="str">
        <f>_xlfn.CONCAT(KamstrupData[[#This Row],[CountryCode]],"_",KamstrupData[[#This Row],[Business Area]],"_",KamstrupData[[#This Row],[DepartmentTeam]])</f>
        <v>NO10_All_</v>
      </c>
      <c r="V4820" t="str">
        <f>VLOOKUP(KamstrupData[[#This Row],[ORG_Concat]],'O-Organization'!F:H,3,FALSE)</f>
        <v>11143_NO10_All_All_</v>
      </c>
    </row>
    <row r="4821" spans="4:22">
      <c r="D4821" s="28" t="s">
        <v>141</v>
      </c>
      <c r="E4821" t="str">
        <f>VLOOKUP(D4821,'B-Business Capability'!B:H,5,FALSE)</f>
        <v>People and Culture</v>
      </c>
      <c r="F4821" t="str">
        <f>VLOOKUP(D4821,'B-Business Capability'!B:H,6,FALSE)</f>
        <v>Retentation</v>
      </c>
      <c r="G4821">
        <f>VLOOKUP(D4821,'B-Business Capability'!B:H,7,FALSE)</f>
        <v>0</v>
      </c>
      <c r="I4821" t="s">
        <v>1831</v>
      </c>
      <c r="J4821" t="s">
        <v>51</v>
      </c>
      <c r="L4821" t="s">
        <v>142</v>
      </c>
      <c r="M4821" t="str">
        <f>VLOOKUP(L4821,'A-Applications'!B:D,3,FALSE)</f>
        <v>Oracle People Hub</v>
      </c>
      <c r="N4821" t="s">
        <v>53</v>
      </c>
      <c r="O4821" s="42" t="s">
        <v>54</v>
      </c>
      <c r="P4821" t="s">
        <v>143</v>
      </c>
      <c r="Q4821" t="str">
        <f>VLOOKUP(KamstrupData[[#This Row],[IdLevel123]],'B-Business Capability'!B:L,10,FALSE)</f>
        <v>Hire-to-Retire (H2R)</v>
      </c>
      <c r="R4821">
        <f>VLOOKUP(KamstrupData[[#This Row],[IdLevel123]],'B-Business Capability'!B:L,11,FALSE)</f>
        <v>600</v>
      </c>
      <c r="U4821" t="str">
        <f>_xlfn.CONCAT(KamstrupData[[#This Row],[CountryCode]],"_",KamstrupData[[#This Row],[Business Area]],"_",KamstrupData[[#This Row],[DepartmentTeam]])</f>
        <v>NO10_All_</v>
      </c>
      <c r="V4821" t="str">
        <f>VLOOKUP(KamstrupData[[#This Row],[ORG_Concat]],'O-Organization'!F:H,3,FALSE)</f>
        <v>11143_NO10_All_All_</v>
      </c>
    </row>
    <row r="4822" spans="4:22">
      <c r="D4822" t="s">
        <v>49</v>
      </c>
      <c r="E4822" t="str">
        <f>VLOOKUP(D4822,'B-Business Capability'!B:H,5,FALSE)</f>
        <v>All</v>
      </c>
      <c r="F4822">
        <f>VLOOKUP(D4822,'B-Business Capability'!B:H,6,FALSE)</f>
        <v>0</v>
      </c>
      <c r="G4822">
        <f>VLOOKUP(D4822,'B-Business Capability'!B:H,7,FALSE)</f>
        <v>0</v>
      </c>
      <c r="I4822" t="s">
        <v>1831</v>
      </c>
      <c r="J4822" t="s">
        <v>51</v>
      </c>
      <c r="L4822" t="s">
        <v>61</v>
      </c>
      <c r="M4822" t="str">
        <f>VLOOKUP(L4822,'A-Applications'!B:D,3,FALSE)</f>
        <v>Microsoft OneNote</v>
      </c>
      <c r="N4822" t="s">
        <v>53</v>
      </c>
      <c r="O4822" s="42" t="s">
        <v>62</v>
      </c>
      <c r="P4822" t="s">
        <v>55</v>
      </c>
      <c r="Q4822" t="str">
        <f>VLOOKUP(KamstrupData[[#This Row],[IdLevel123]],'B-Business Capability'!B:L,10,FALSE)</f>
        <v>N/A</v>
      </c>
      <c r="R4822">
        <f>VLOOKUP(KamstrupData[[#This Row],[IdLevel123]],'B-Business Capability'!B:L,11,FALSE)</f>
        <v>0</v>
      </c>
      <c r="U4822" t="str">
        <f>_xlfn.CONCAT(KamstrupData[[#This Row],[CountryCode]],"_",KamstrupData[[#This Row],[Business Area]],"_",KamstrupData[[#This Row],[DepartmentTeam]])</f>
        <v>NO10_All_</v>
      </c>
      <c r="V4822" t="str">
        <f>VLOOKUP(KamstrupData[[#This Row],[ORG_Concat]],'O-Organization'!F:H,3,FALSE)</f>
        <v>11143_NO10_All_All_</v>
      </c>
    </row>
    <row r="4823" spans="4:22">
      <c r="D4823" s="28" t="s">
        <v>119</v>
      </c>
      <c r="E4823" t="str">
        <f>VLOOKUP(D4823,'B-Business Capability'!B:H,5,FALSE)</f>
        <v>Finance</v>
      </c>
      <c r="F4823" t="str">
        <f>VLOOKUP(D4823,'B-Business Capability'!B:H,6,FALSE)</f>
        <v>Settlements &amp; Payments</v>
      </c>
      <c r="G4823" t="str">
        <f>VLOOKUP(D4823,'B-Business Capability'!B:H,7,FALSE)</f>
        <v>Travel &amp; Expense Management</v>
      </c>
      <c r="I4823" t="s">
        <v>1831</v>
      </c>
      <c r="J4823" t="s">
        <v>51</v>
      </c>
      <c r="L4823" t="s">
        <v>120</v>
      </c>
      <c r="M4823" t="str">
        <f>VLOOKUP(L4823,'A-Applications'!B:D,3,FALSE)</f>
        <v>Concur</v>
      </c>
      <c r="N4823" t="s">
        <v>53</v>
      </c>
      <c r="O4823" s="42" t="s">
        <v>54</v>
      </c>
      <c r="P4823" t="s">
        <v>121</v>
      </c>
      <c r="Q4823" t="str">
        <f>VLOOKUP(KamstrupData[[#This Row],[IdLevel123]],'B-Business Capability'!B:L,10,FALSE)</f>
        <v>Hire-to-Retire (H2R)</v>
      </c>
      <c r="R4823">
        <f>VLOOKUP(KamstrupData[[#This Row],[IdLevel123]],'B-Business Capability'!B:L,11,FALSE)</f>
        <v>750</v>
      </c>
      <c r="U4823" t="str">
        <f>_xlfn.CONCAT(KamstrupData[[#This Row],[CountryCode]],"_",KamstrupData[[#This Row],[Business Area]],"_",KamstrupData[[#This Row],[DepartmentTeam]])</f>
        <v>NO10_All_</v>
      </c>
      <c r="V4823" t="str">
        <f>VLOOKUP(KamstrupData[[#This Row],[ORG_Concat]],'O-Organization'!F:H,3,FALSE)</f>
        <v>11143_NO10_All_All_</v>
      </c>
    </row>
    <row r="4824" spans="4:22">
      <c r="D4824" s="28" t="s">
        <v>63</v>
      </c>
      <c r="E4824" t="str">
        <f>VLOOKUP(D4824,'B-Business Capability'!B:H,5,FALSE)</f>
        <v>Finance</v>
      </c>
      <c r="F4824" t="str">
        <f>VLOOKUP(D4824,'B-Business Capability'!B:H,6,FALSE)</f>
        <v>Financial Planning &amp; Analysis</v>
      </c>
      <c r="G4824" t="str">
        <f>VLOOKUP(D4824,'B-Business Capability'!B:H,7,FALSE)</f>
        <v>Cost Accounting_Plan</v>
      </c>
      <c r="I4824" t="s">
        <v>1831</v>
      </c>
      <c r="J4824" t="s">
        <v>1832</v>
      </c>
      <c r="L4824" t="s">
        <v>65</v>
      </c>
      <c r="M4824" t="str">
        <f>VLOOKUP(L4824,'A-Applications'!B:D,3,FALSE)</f>
        <v>IFS ERP</v>
      </c>
      <c r="N4824" t="s">
        <v>53</v>
      </c>
      <c r="O4824" s="42" t="s">
        <v>66</v>
      </c>
      <c r="P4824" t="s">
        <v>67</v>
      </c>
      <c r="Q4824" t="str">
        <f>VLOOKUP(KamstrupData[[#This Row],[IdLevel123]],'B-Business Capability'!B:L,10,FALSE)</f>
        <v>N/A</v>
      </c>
      <c r="R4824">
        <f>VLOOKUP(KamstrupData[[#This Row],[IdLevel123]],'B-Business Capability'!B:L,11,FALSE)</f>
        <v>0</v>
      </c>
      <c r="U4824" t="str">
        <f>_xlfn.CONCAT(KamstrupData[[#This Row],[CountryCode]],"_",KamstrupData[[#This Row],[Business Area]],"_",KamstrupData[[#This Row],[DepartmentTeam]])</f>
        <v>NO10_NO_Customer Service_</v>
      </c>
      <c r="V4824" t="str">
        <f>VLOOKUP(KamstrupData[[#This Row],[ORG_Concat]],'O-Organization'!F:H,3,FALSE)</f>
        <v>11024_NO10_Customer Service_NO_Customer Service_</v>
      </c>
    </row>
    <row r="4825" spans="4:22">
      <c r="D4825" s="28" t="s">
        <v>74</v>
      </c>
      <c r="E4825" t="str">
        <f>VLOOKUP(D4825,'B-Business Capability'!B:H,5,FALSE)</f>
        <v>Strategic Management</v>
      </c>
      <c r="F4825" t="str">
        <f>VLOOKUP(D4825,'B-Business Capability'!B:H,6,FALSE)</f>
        <v>Manage Core Business</v>
      </c>
      <c r="G4825" t="str">
        <f>VLOOKUP(D4825,'B-Business Capability'!B:H,7,FALSE)</f>
        <v>Manage Projects</v>
      </c>
      <c r="I4825" t="s">
        <v>1831</v>
      </c>
      <c r="J4825" t="s">
        <v>1832</v>
      </c>
      <c r="L4825" t="s">
        <v>65</v>
      </c>
      <c r="M4825" t="str">
        <f>VLOOKUP(L4825,'A-Applications'!B:D,3,FALSE)</f>
        <v>IFS ERP</v>
      </c>
      <c r="N4825" t="s">
        <v>53</v>
      </c>
      <c r="O4825" s="42" t="s">
        <v>66</v>
      </c>
      <c r="P4825" t="s">
        <v>75</v>
      </c>
      <c r="Q4825" t="str">
        <f>VLOOKUP(KamstrupData[[#This Row],[IdLevel123]],'B-Business Capability'!B:L,10,FALSE)</f>
        <v>N/A</v>
      </c>
      <c r="R4825">
        <f>VLOOKUP(KamstrupData[[#This Row],[IdLevel123]],'B-Business Capability'!B:L,11,FALSE)</f>
        <v>0</v>
      </c>
      <c r="U4825" t="str">
        <f>_xlfn.CONCAT(KamstrupData[[#This Row],[CountryCode]],"_",KamstrupData[[#This Row],[Business Area]],"_",KamstrupData[[#This Row],[DepartmentTeam]])</f>
        <v>NO10_NO_Customer Service_</v>
      </c>
      <c r="V4825" t="str">
        <f>VLOOKUP(KamstrupData[[#This Row],[ORG_Concat]],'O-Organization'!F:H,3,FALSE)</f>
        <v>11024_NO10_Customer Service_NO_Customer Service_</v>
      </c>
    </row>
    <row r="4826" spans="4:22">
      <c r="D4826" s="28" t="s">
        <v>76</v>
      </c>
      <c r="E4826" t="str">
        <f>VLOOKUP(D4826,'B-Business Capability'!B:H,5,FALSE)</f>
        <v>Sales</v>
      </c>
      <c r="F4826" t="str">
        <f>VLOOKUP(D4826,'B-Business Capability'!B:H,6,FALSE)</f>
        <v>Sales Operations</v>
      </c>
      <c r="G4826" t="str">
        <f>VLOOKUP(D4826,'B-Business Capability'!B:H,7,FALSE)</f>
        <v>Claims, returns and Refund management</v>
      </c>
      <c r="I4826" t="s">
        <v>1831</v>
      </c>
      <c r="J4826" t="s">
        <v>1832</v>
      </c>
      <c r="L4826" t="s">
        <v>65</v>
      </c>
      <c r="M4826" t="str">
        <f>VLOOKUP(L4826,'A-Applications'!B:D,3,FALSE)</f>
        <v>IFS ERP</v>
      </c>
      <c r="N4826" t="s">
        <v>53</v>
      </c>
      <c r="O4826" s="42" t="s">
        <v>66</v>
      </c>
      <c r="P4826" t="s">
        <v>77</v>
      </c>
      <c r="Q4826" t="str">
        <f>VLOOKUP(KamstrupData[[#This Row],[IdLevel123]],'B-Business Capability'!B:L,10,FALSE)</f>
        <v>Order-to-Cash (O2C)</v>
      </c>
      <c r="R4826">
        <f>VLOOKUP(KamstrupData[[#This Row],[IdLevel123]],'B-Business Capability'!B:L,11,FALSE)</f>
        <v>600</v>
      </c>
      <c r="U4826" t="str">
        <f>_xlfn.CONCAT(KamstrupData[[#This Row],[CountryCode]],"_",KamstrupData[[#This Row],[Business Area]],"_",KamstrupData[[#This Row],[DepartmentTeam]])</f>
        <v>NO10_NO_Customer Service_</v>
      </c>
      <c r="V4826" t="str">
        <f>VLOOKUP(KamstrupData[[#This Row],[ORG_Concat]],'O-Organization'!F:H,3,FALSE)</f>
        <v>11024_NO10_Customer Service_NO_Customer Service_</v>
      </c>
    </row>
    <row r="4827" spans="4:22">
      <c r="D4827" s="28" t="s">
        <v>78</v>
      </c>
      <c r="E4827" t="str">
        <f>VLOOKUP(D4827,'B-Business Capability'!B:H,5,FALSE)</f>
        <v>Customer Service</v>
      </c>
      <c r="F4827" t="str">
        <f>VLOOKUP(D4827,'B-Business Capability'!B:H,6,FALSE)</f>
        <v>Customer Service and Support</v>
      </c>
      <c r="G4827" t="str">
        <f>VLOOKUP(D4827,'B-Business Capability'!B:H,7,FALSE)</f>
        <v>Service Request Management</v>
      </c>
      <c r="I4827" t="s">
        <v>1831</v>
      </c>
      <c r="J4827" t="s">
        <v>1832</v>
      </c>
      <c r="L4827" t="s">
        <v>65</v>
      </c>
      <c r="M4827" t="str">
        <f>VLOOKUP(L4827,'A-Applications'!B:D,3,FALSE)</f>
        <v>IFS ERP</v>
      </c>
      <c r="N4827" t="s">
        <v>53</v>
      </c>
      <c r="O4827" s="42" t="s">
        <v>66</v>
      </c>
      <c r="P4827" t="s">
        <v>79</v>
      </c>
      <c r="Q4827" t="str">
        <f>VLOOKUP(KamstrupData[[#This Row],[IdLevel123]],'B-Business Capability'!B:L,10,FALSE)</f>
        <v>Customer Service and Support</v>
      </c>
      <c r="R4827">
        <f>VLOOKUP(KamstrupData[[#This Row],[IdLevel123]],'B-Business Capability'!B:L,11,FALSE)</f>
        <v>0</v>
      </c>
      <c r="U4827" t="str">
        <f>_xlfn.CONCAT(KamstrupData[[#This Row],[CountryCode]],"_",KamstrupData[[#This Row],[Business Area]],"_",KamstrupData[[#This Row],[DepartmentTeam]])</f>
        <v>NO10_NO_Customer Service_</v>
      </c>
      <c r="V4827" t="str">
        <f>VLOOKUP(KamstrupData[[#This Row],[ORG_Concat]],'O-Organization'!F:H,3,FALSE)</f>
        <v>11024_NO10_Customer Service_NO_Customer Service_</v>
      </c>
    </row>
    <row r="4828" spans="4:22">
      <c r="D4828" s="28" t="s">
        <v>80</v>
      </c>
      <c r="E4828" t="str">
        <f>VLOOKUP(D4828,'B-Business Capability'!B:H,5,FALSE)</f>
        <v>Customer Service</v>
      </c>
      <c r="F4828" t="str">
        <f>VLOOKUP(D4828,'B-Business Capability'!B:H,6,FALSE)</f>
        <v>Customer Service and Support</v>
      </c>
      <c r="G4828" t="str">
        <f>VLOOKUP(D4828,'B-Business Capability'!B:H,7,FALSE)</f>
        <v>Customer Warranty Claim Processing</v>
      </c>
      <c r="I4828" t="s">
        <v>1831</v>
      </c>
      <c r="J4828" t="s">
        <v>1832</v>
      </c>
      <c r="L4828" t="s">
        <v>65</v>
      </c>
      <c r="M4828" t="str">
        <f>VLOOKUP(L4828,'A-Applications'!B:D,3,FALSE)</f>
        <v>IFS ERP</v>
      </c>
      <c r="N4828" t="s">
        <v>53</v>
      </c>
      <c r="O4828" s="42" t="s">
        <v>66</v>
      </c>
      <c r="P4828" t="s">
        <v>79</v>
      </c>
      <c r="Q4828" t="str">
        <f>VLOOKUP(KamstrupData[[#This Row],[IdLevel123]],'B-Business Capability'!B:L,10,FALSE)</f>
        <v>Customer Service and Support</v>
      </c>
      <c r="R4828">
        <f>VLOOKUP(KamstrupData[[#This Row],[IdLevel123]],'B-Business Capability'!B:L,11,FALSE)</f>
        <v>0</v>
      </c>
      <c r="U4828" t="str">
        <f>_xlfn.CONCAT(KamstrupData[[#This Row],[CountryCode]],"_",KamstrupData[[#This Row],[Business Area]],"_",KamstrupData[[#This Row],[DepartmentTeam]])</f>
        <v>NO10_NO_Customer Service_</v>
      </c>
      <c r="V4828" t="str">
        <f>VLOOKUP(KamstrupData[[#This Row],[ORG_Concat]],'O-Organization'!F:H,3,FALSE)</f>
        <v>11024_NO10_Customer Service_NO_Customer Service_</v>
      </c>
    </row>
    <row r="4829" spans="4:22">
      <c r="D4829" s="28" t="s">
        <v>81</v>
      </c>
      <c r="E4829" t="str">
        <f>VLOOKUP(D4829,'B-Business Capability'!B:H,5,FALSE)</f>
        <v>Customer Service</v>
      </c>
      <c r="F4829" t="str">
        <f>VLOOKUP(D4829,'B-Business Capability'!B:H,6,FALSE)</f>
        <v>Customer Project Management</v>
      </c>
      <c r="G4829" t="str">
        <f>VLOOKUP(D4829,'B-Business Capability'!B:H,7,FALSE)</f>
        <v>Ressource Management</v>
      </c>
      <c r="I4829" t="s">
        <v>1831</v>
      </c>
      <c r="J4829" t="s">
        <v>1832</v>
      </c>
      <c r="L4829" t="s">
        <v>65</v>
      </c>
      <c r="M4829" t="str">
        <f>VLOOKUP(L4829,'A-Applications'!B:D,3,FALSE)</f>
        <v>IFS ERP</v>
      </c>
      <c r="N4829" t="s">
        <v>53</v>
      </c>
      <c r="O4829" s="42" t="s">
        <v>66</v>
      </c>
      <c r="P4829" t="s">
        <v>75</v>
      </c>
      <c r="Q4829" t="str">
        <f>VLOOKUP(KamstrupData[[#This Row],[IdLevel123]],'B-Business Capability'!B:L,10,FALSE)</f>
        <v>Order-to-Cash (O2C)</v>
      </c>
      <c r="R4829">
        <f>VLOOKUP(KamstrupData[[#This Row],[IdLevel123]],'B-Business Capability'!B:L,11,FALSE)</f>
        <v>0</v>
      </c>
      <c r="U4829" t="str">
        <f>_xlfn.CONCAT(KamstrupData[[#This Row],[CountryCode]],"_",KamstrupData[[#This Row],[Business Area]],"_",KamstrupData[[#This Row],[DepartmentTeam]])</f>
        <v>NO10_NO_Customer Service_</v>
      </c>
      <c r="V4829" t="str">
        <f>VLOOKUP(KamstrupData[[#This Row],[ORG_Concat]],'O-Organization'!F:H,3,FALSE)</f>
        <v>11024_NO10_Customer Service_NO_Customer Service_</v>
      </c>
    </row>
    <row r="4830" spans="4:22">
      <c r="D4830" s="28" t="s">
        <v>82</v>
      </c>
      <c r="E4830" t="str">
        <f>VLOOKUP(D4830,'B-Business Capability'!B:H,5,FALSE)</f>
        <v>Customer Service</v>
      </c>
      <c r="F4830" t="str">
        <f>VLOOKUP(D4830,'B-Business Capability'!B:H,6,FALSE)</f>
        <v>Customer Project Management</v>
      </c>
      <c r="G4830" t="str">
        <f>VLOOKUP(D4830,'B-Business Capability'!B:H,7,FALSE)</f>
        <v>Financial Analytics and Management</v>
      </c>
      <c r="I4830" t="s">
        <v>1831</v>
      </c>
      <c r="J4830" t="s">
        <v>1832</v>
      </c>
      <c r="L4830" t="s">
        <v>65</v>
      </c>
      <c r="M4830" t="str">
        <f>VLOOKUP(L4830,'A-Applications'!B:D,3,FALSE)</f>
        <v>IFS ERP</v>
      </c>
      <c r="N4830" t="s">
        <v>53</v>
      </c>
      <c r="O4830" s="42" t="s">
        <v>66</v>
      </c>
      <c r="P4830" t="s">
        <v>75</v>
      </c>
      <c r="Q4830" t="str">
        <f>VLOOKUP(KamstrupData[[#This Row],[IdLevel123]],'B-Business Capability'!B:L,10,FALSE)</f>
        <v>Order-to-Cash (O2C)</v>
      </c>
      <c r="R4830">
        <f>VLOOKUP(KamstrupData[[#This Row],[IdLevel123]],'B-Business Capability'!B:L,11,FALSE)</f>
        <v>0</v>
      </c>
      <c r="U4830" t="str">
        <f>_xlfn.CONCAT(KamstrupData[[#This Row],[CountryCode]],"_",KamstrupData[[#This Row],[Business Area]],"_",KamstrupData[[#This Row],[DepartmentTeam]])</f>
        <v>NO10_NO_Customer Service_</v>
      </c>
      <c r="V4830" t="str">
        <f>VLOOKUP(KamstrupData[[#This Row],[ORG_Concat]],'O-Organization'!F:H,3,FALSE)</f>
        <v>11024_NO10_Customer Service_NO_Customer Service_</v>
      </c>
    </row>
    <row r="4831" spans="4:22">
      <c r="D4831" s="28" t="s">
        <v>78</v>
      </c>
      <c r="E4831" t="str">
        <f>VLOOKUP(D4831,'B-Business Capability'!B:H,5,FALSE)</f>
        <v>Customer Service</v>
      </c>
      <c r="F4831" t="str">
        <f>VLOOKUP(D4831,'B-Business Capability'!B:H,6,FALSE)</f>
        <v>Customer Service and Support</v>
      </c>
      <c r="G4831" t="str">
        <f>VLOOKUP(D4831,'B-Business Capability'!B:H,7,FALSE)</f>
        <v>Service Request Management</v>
      </c>
      <c r="I4831" t="s">
        <v>1831</v>
      </c>
      <c r="J4831" t="s">
        <v>1832</v>
      </c>
      <c r="L4831" t="s">
        <v>83</v>
      </c>
      <c r="M4831" t="str">
        <f>VLOOKUP(L4831,'A-Applications'!B:D,3,FALSE)</f>
        <v>Encryption Key Service (EKS)</v>
      </c>
      <c r="N4831" t="s">
        <v>53</v>
      </c>
      <c r="O4831" s="42" t="s">
        <v>66</v>
      </c>
      <c r="P4831" t="s">
        <v>79</v>
      </c>
      <c r="Q4831" t="str">
        <f>VLOOKUP(KamstrupData[[#This Row],[IdLevel123]],'B-Business Capability'!B:L,10,FALSE)</f>
        <v>Customer Service and Support</v>
      </c>
      <c r="R4831">
        <f>VLOOKUP(KamstrupData[[#This Row],[IdLevel123]],'B-Business Capability'!B:L,11,FALSE)</f>
        <v>0</v>
      </c>
      <c r="U4831" t="str">
        <f>_xlfn.CONCAT(KamstrupData[[#This Row],[CountryCode]],"_",KamstrupData[[#This Row],[Business Area]],"_",KamstrupData[[#This Row],[DepartmentTeam]])</f>
        <v>NO10_NO_Customer Service_</v>
      </c>
      <c r="V4831" t="str">
        <f>VLOOKUP(KamstrupData[[#This Row],[ORG_Concat]],'O-Organization'!F:H,3,FALSE)</f>
        <v>11024_NO10_Customer Service_NO_Customer Service_</v>
      </c>
    </row>
    <row r="4832" spans="4:22">
      <c r="D4832" s="28" t="s">
        <v>84</v>
      </c>
      <c r="E4832" t="str">
        <f>VLOOKUP(D4832,'B-Business Capability'!B:H,5,FALSE)</f>
        <v>OT Hosting</v>
      </c>
      <c r="F4832" t="str">
        <f>VLOOKUP(D4832,'B-Business Capability'!B:H,6,FALSE)</f>
        <v>OT Operations &amp; Service</v>
      </c>
      <c r="G4832">
        <f>VLOOKUP(D4832,'B-Business Capability'!B:H,7,FALSE)</f>
        <v>0</v>
      </c>
      <c r="I4832" t="s">
        <v>1831</v>
      </c>
      <c r="J4832" t="s">
        <v>1832</v>
      </c>
      <c r="L4832" t="s">
        <v>83</v>
      </c>
      <c r="M4832" t="str">
        <f>VLOOKUP(L4832,'A-Applications'!B:D,3,FALSE)</f>
        <v>Encryption Key Service (EKS)</v>
      </c>
      <c r="N4832" t="s">
        <v>53</v>
      </c>
      <c r="O4832" s="42" t="s">
        <v>66</v>
      </c>
      <c r="P4832" t="s">
        <v>79</v>
      </c>
      <c r="Q4832" t="str">
        <f>VLOOKUP(KamstrupData[[#This Row],[IdLevel123]],'B-Business Capability'!B:L,10,FALSE)</f>
        <v>N/A</v>
      </c>
      <c r="R4832">
        <f>VLOOKUP(KamstrupData[[#This Row],[IdLevel123]],'B-Business Capability'!B:L,11,FALSE)</f>
        <v>0</v>
      </c>
      <c r="U4832" t="str">
        <f>_xlfn.CONCAT(KamstrupData[[#This Row],[CountryCode]],"_",KamstrupData[[#This Row],[Business Area]],"_",KamstrupData[[#This Row],[DepartmentTeam]])</f>
        <v>NO10_NO_Customer Service_</v>
      </c>
      <c r="V4832" t="str">
        <f>VLOOKUP(KamstrupData[[#This Row],[ORG_Concat]],'O-Organization'!F:H,3,FALSE)</f>
        <v>11024_NO10_Customer Service_NO_Customer Service_</v>
      </c>
    </row>
    <row r="4833" spans="4:22">
      <c r="D4833" s="28" t="s">
        <v>78</v>
      </c>
      <c r="E4833" t="str">
        <f>VLOOKUP(D4833,'B-Business Capability'!B:H,5,FALSE)</f>
        <v>Customer Service</v>
      </c>
      <c r="F4833" t="str">
        <f>VLOOKUP(D4833,'B-Business Capability'!B:H,6,FALSE)</f>
        <v>Customer Service and Support</v>
      </c>
      <c r="G4833" t="str">
        <f>VLOOKUP(D4833,'B-Business Capability'!B:H,7,FALSE)</f>
        <v>Service Request Management</v>
      </c>
      <c r="I4833" t="s">
        <v>1831</v>
      </c>
      <c r="J4833" t="s">
        <v>1832</v>
      </c>
      <c r="L4833" t="s">
        <v>85</v>
      </c>
      <c r="M4833" t="str">
        <f>VLOOKUP(L4833,'A-Applications'!B:D,3,FALSE)</f>
        <v>Metertool OMNIA</v>
      </c>
      <c r="N4833" t="s">
        <v>53</v>
      </c>
      <c r="O4833" s="42" t="s">
        <v>54</v>
      </c>
      <c r="P4833" t="s">
        <v>79</v>
      </c>
      <c r="Q4833" t="str">
        <f>VLOOKUP(KamstrupData[[#This Row],[IdLevel123]],'B-Business Capability'!B:L,10,FALSE)</f>
        <v>Customer Service and Support</v>
      </c>
      <c r="R4833">
        <f>VLOOKUP(KamstrupData[[#This Row],[IdLevel123]],'B-Business Capability'!B:L,11,FALSE)</f>
        <v>0</v>
      </c>
      <c r="U4833" t="str">
        <f>_xlfn.CONCAT(KamstrupData[[#This Row],[CountryCode]],"_",KamstrupData[[#This Row],[Business Area]],"_",KamstrupData[[#This Row],[DepartmentTeam]])</f>
        <v>NO10_NO_Customer Service_</v>
      </c>
      <c r="V4833" t="str">
        <f>VLOOKUP(KamstrupData[[#This Row],[ORG_Concat]],'O-Organization'!F:H,3,FALSE)</f>
        <v>11024_NO10_Customer Service_NO_Customer Service_</v>
      </c>
    </row>
    <row r="4834" spans="4:22">
      <c r="D4834" s="28" t="s">
        <v>78</v>
      </c>
      <c r="E4834" t="str">
        <f>VLOOKUP(D4834,'B-Business Capability'!B:H,5,FALSE)</f>
        <v>Customer Service</v>
      </c>
      <c r="F4834" t="str">
        <f>VLOOKUP(D4834,'B-Business Capability'!B:H,6,FALSE)</f>
        <v>Customer Service and Support</v>
      </c>
      <c r="G4834" t="str">
        <f>VLOOKUP(D4834,'B-Business Capability'!B:H,7,FALSE)</f>
        <v>Service Request Management</v>
      </c>
      <c r="I4834" t="s">
        <v>1831</v>
      </c>
      <c r="J4834" t="s">
        <v>1832</v>
      </c>
      <c r="L4834" t="s">
        <v>87</v>
      </c>
      <c r="M4834" t="str">
        <f>VLOOKUP(L4834,'A-Applications'!B:D,3,FALSE)</f>
        <v>check.kamstrup.com(concentratorLog)</v>
      </c>
      <c r="N4834" t="s">
        <v>53</v>
      </c>
      <c r="O4834" s="42" t="s">
        <v>54</v>
      </c>
      <c r="P4834" t="s">
        <v>79</v>
      </c>
      <c r="Q4834" t="str">
        <f>VLOOKUP(KamstrupData[[#This Row],[IdLevel123]],'B-Business Capability'!B:L,10,FALSE)</f>
        <v>Customer Service and Support</v>
      </c>
      <c r="R4834">
        <f>VLOOKUP(KamstrupData[[#This Row],[IdLevel123]],'B-Business Capability'!B:L,11,FALSE)</f>
        <v>0</v>
      </c>
      <c r="U4834" t="str">
        <f>_xlfn.CONCAT(KamstrupData[[#This Row],[CountryCode]],"_",KamstrupData[[#This Row],[Business Area]],"_",KamstrupData[[#This Row],[DepartmentTeam]])</f>
        <v>NO10_NO_Customer Service_</v>
      </c>
      <c r="V4834" t="str">
        <f>VLOOKUP(KamstrupData[[#This Row],[ORG_Concat]],'O-Organization'!F:H,3,FALSE)</f>
        <v>11024_NO10_Customer Service_NO_Customer Service_</v>
      </c>
    </row>
    <row r="4835" spans="4:22">
      <c r="D4835" s="28" t="s">
        <v>78</v>
      </c>
      <c r="E4835" t="str">
        <f>VLOOKUP(D4835,'B-Business Capability'!B:H,5,FALSE)</f>
        <v>Customer Service</v>
      </c>
      <c r="F4835" t="str">
        <f>VLOOKUP(D4835,'B-Business Capability'!B:H,6,FALSE)</f>
        <v>Customer Service and Support</v>
      </c>
      <c r="G4835" t="str">
        <f>VLOOKUP(D4835,'B-Business Capability'!B:H,7,FALSE)</f>
        <v>Service Request Management</v>
      </c>
      <c r="I4835" t="s">
        <v>1831</v>
      </c>
      <c r="J4835" t="s">
        <v>1832</v>
      </c>
      <c r="L4835" t="s">
        <v>89</v>
      </c>
      <c r="M4835" t="str">
        <f>VLOOKUP(L4835,'A-Applications'!B:D,3,FALSE)</f>
        <v>Kamstrup ALD</v>
      </c>
      <c r="N4835" t="s">
        <v>53</v>
      </c>
      <c r="O4835" s="42" t="s">
        <v>54</v>
      </c>
      <c r="P4835" t="s">
        <v>79</v>
      </c>
      <c r="Q4835" t="str">
        <f>VLOOKUP(KamstrupData[[#This Row],[IdLevel123]],'B-Business Capability'!B:L,10,FALSE)</f>
        <v>Customer Service and Support</v>
      </c>
      <c r="R4835">
        <f>VLOOKUP(KamstrupData[[#This Row],[IdLevel123]],'B-Business Capability'!B:L,11,FALSE)</f>
        <v>0</v>
      </c>
      <c r="U4835" t="str">
        <f>_xlfn.CONCAT(KamstrupData[[#This Row],[CountryCode]],"_",KamstrupData[[#This Row],[Business Area]],"_",KamstrupData[[#This Row],[DepartmentTeam]])</f>
        <v>NO10_NO_Customer Service_</v>
      </c>
      <c r="V4835" t="str">
        <f>VLOOKUP(KamstrupData[[#This Row],[ORG_Concat]],'O-Organization'!F:H,3,FALSE)</f>
        <v>11024_NO10_Customer Service_NO_Customer Service_</v>
      </c>
    </row>
    <row r="4836" spans="4:22">
      <c r="D4836" s="28" t="s">
        <v>236</v>
      </c>
      <c r="E4836" t="str">
        <f>VLOOKUP(D4836,'B-Business Capability'!B:H,5,FALSE)</f>
        <v>People and Culture</v>
      </c>
      <c r="F4836" t="str">
        <f>VLOOKUP(D4836,'B-Business Capability'!B:H,6,FALSE)</f>
        <v>Compensation &amp; Benefits</v>
      </c>
      <c r="G4836">
        <f>VLOOKUP(D4836,'B-Business Capability'!B:H,7,FALSE)</f>
        <v>0</v>
      </c>
      <c r="I4836" t="s">
        <v>1831</v>
      </c>
      <c r="J4836" t="s">
        <v>1832</v>
      </c>
      <c r="L4836" t="s">
        <v>1833</v>
      </c>
      <c r="M4836" t="str">
        <f>VLOOKUP(L4836,'A-Applications'!B:D,3,FALSE)</f>
        <v>Visma</v>
      </c>
      <c r="N4836" t="s">
        <v>53</v>
      </c>
      <c r="O4836" s="42" t="s">
        <v>54</v>
      </c>
      <c r="Q4836" t="str">
        <f>VLOOKUP(KamstrupData[[#This Row],[IdLevel123]],'B-Business Capability'!B:L,10,FALSE)</f>
        <v>Hire-to-Retire (H2R)</v>
      </c>
      <c r="R4836">
        <f>VLOOKUP(KamstrupData[[#This Row],[IdLevel123]],'B-Business Capability'!B:L,11,FALSE)</f>
        <v>700</v>
      </c>
      <c r="U4836" t="str">
        <f>_xlfn.CONCAT(KamstrupData[[#This Row],[CountryCode]],"_",KamstrupData[[#This Row],[Business Area]],"_",KamstrupData[[#This Row],[DepartmentTeam]])</f>
        <v>NO10_NO_Customer Service_</v>
      </c>
      <c r="V4836" t="str">
        <f>VLOOKUP(KamstrupData[[#This Row],[ORG_Concat]],'O-Organization'!F:H,3,FALSE)</f>
        <v>11024_NO10_Customer Service_NO_Customer Service_</v>
      </c>
    </row>
    <row r="4837" spans="4:22">
      <c r="D4837" s="28" t="s">
        <v>92</v>
      </c>
      <c r="E4837" t="str">
        <f>VLOOKUP(D4837,'B-Business Capability'!B:H,5,FALSE)</f>
        <v>Customer Service</v>
      </c>
      <c r="F4837" t="str">
        <f>VLOOKUP(D4837,'B-Business Capability'!B:H,6,FALSE)</f>
        <v>Customer Service and Support</v>
      </c>
      <c r="G4837" t="str">
        <f>VLOOKUP(D4837,'B-Business Capability'!B:H,7,FALSE)</f>
        <v>Omnichannel Customer Engagement</v>
      </c>
      <c r="I4837" t="s">
        <v>1831</v>
      </c>
      <c r="J4837" t="s">
        <v>1832</v>
      </c>
      <c r="L4837" t="s">
        <v>93</v>
      </c>
      <c r="M4837" t="str">
        <f>VLOOKUP(L4837,'A-Applications'!B:D,3,FALSE)</f>
        <v>My Kamstrup</v>
      </c>
      <c r="N4837" t="s">
        <v>53</v>
      </c>
      <c r="O4837" s="42" t="s">
        <v>66</v>
      </c>
      <c r="P4837" t="s">
        <v>79</v>
      </c>
      <c r="Q4837" t="str">
        <f>VLOOKUP(KamstrupData[[#This Row],[IdLevel123]],'B-Business Capability'!B:L,10,FALSE)</f>
        <v>Customer Service and Support</v>
      </c>
      <c r="R4837">
        <f>VLOOKUP(KamstrupData[[#This Row],[IdLevel123]],'B-Business Capability'!B:L,11,FALSE)</f>
        <v>0</v>
      </c>
      <c r="U4837" t="str">
        <f>_xlfn.CONCAT(KamstrupData[[#This Row],[CountryCode]],"_",KamstrupData[[#This Row],[Business Area]],"_",KamstrupData[[#This Row],[DepartmentTeam]])</f>
        <v>NO10_NO_Customer Service_</v>
      </c>
      <c r="V4837" t="str">
        <f>VLOOKUP(KamstrupData[[#This Row],[ORG_Concat]],'O-Organization'!F:H,3,FALSE)</f>
        <v>11024_NO10_Customer Service_NO_Customer Service_</v>
      </c>
    </row>
    <row r="4838" spans="4:22">
      <c r="D4838" s="28" t="s">
        <v>94</v>
      </c>
      <c r="E4838" t="str">
        <f>VLOOKUP(D4838,'B-Business Capability'!B:H,5,FALSE)</f>
        <v>Customer Service</v>
      </c>
      <c r="F4838" t="str">
        <f>VLOOKUP(D4838,'B-Business Capability'!B:H,6,FALSE)</f>
        <v>Customer Service and Support</v>
      </c>
      <c r="G4838" t="str">
        <f>VLOOKUP(D4838,'B-Business Capability'!B:H,7,FALSE)</f>
        <v>Self-Service Engagement</v>
      </c>
      <c r="I4838" t="s">
        <v>1831</v>
      </c>
      <c r="J4838" t="s">
        <v>1832</v>
      </c>
      <c r="L4838" t="s">
        <v>93</v>
      </c>
      <c r="M4838" t="str">
        <f>VLOOKUP(L4838,'A-Applications'!B:D,3,FALSE)</f>
        <v>My Kamstrup</v>
      </c>
      <c r="N4838" t="s">
        <v>53</v>
      </c>
      <c r="O4838" s="42" t="s">
        <v>66</v>
      </c>
      <c r="P4838" t="s">
        <v>79</v>
      </c>
      <c r="Q4838" t="str">
        <f>VLOOKUP(KamstrupData[[#This Row],[IdLevel123]],'B-Business Capability'!B:L,10,FALSE)</f>
        <v>Customer Service and Support</v>
      </c>
      <c r="R4838">
        <f>VLOOKUP(KamstrupData[[#This Row],[IdLevel123]],'B-Business Capability'!B:L,11,FALSE)</f>
        <v>0</v>
      </c>
      <c r="U4838" t="str">
        <f>_xlfn.CONCAT(KamstrupData[[#This Row],[CountryCode]],"_",KamstrupData[[#This Row],[Business Area]],"_",KamstrupData[[#This Row],[DepartmentTeam]])</f>
        <v>NO10_NO_Customer Service_</v>
      </c>
      <c r="V4838" t="str">
        <f>VLOOKUP(KamstrupData[[#This Row],[ORG_Concat]],'O-Organization'!F:H,3,FALSE)</f>
        <v>11024_NO10_Customer Service_NO_Customer Service_</v>
      </c>
    </row>
    <row r="4839" spans="4:22">
      <c r="D4839" s="28" t="s">
        <v>94</v>
      </c>
      <c r="E4839" t="str">
        <f>VLOOKUP(D4839,'B-Business Capability'!B:H,5,FALSE)</f>
        <v>Customer Service</v>
      </c>
      <c r="F4839" t="str">
        <f>VLOOKUP(D4839,'B-Business Capability'!B:H,6,FALSE)</f>
        <v>Customer Service and Support</v>
      </c>
      <c r="G4839" t="str">
        <f>VLOOKUP(D4839,'B-Business Capability'!B:H,7,FALSE)</f>
        <v>Self-Service Engagement</v>
      </c>
      <c r="I4839" t="s">
        <v>1831</v>
      </c>
      <c r="J4839" t="s">
        <v>1832</v>
      </c>
      <c r="L4839" t="s">
        <v>93</v>
      </c>
      <c r="M4839" t="str">
        <f>VLOOKUP(L4839,'A-Applications'!B:D,3,FALSE)</f>
        <v>My Kamstrup</v>
      </c>
      <c r="N4839" t="s">
        <v>53</v>
      </c>
      <c r="O4839" s="42" t="s">
        <v>66</v>
      </c>
      <c r="P4839" t="s">
        <v>79</v>
      </c>
      <c r="Q4839" t="str">
        <f>VLOOKUP(KamstrupData[[#This Row],[IdLevel123]],'B-Business Capability'!B:L,10,FALSE)</f>
        <v>Customer Service and Support</v>
      </c>
      <c r="R4839">
        <f>VLOOKUP(KamstrupData[[#This Row],[IdLevel123]],'B-Business Capability'!B:L,11,FALSE)</f>
        <v>0</v>
      </c>
      <c r="U4839" t="str">
        <f>_xlfn.CONCAT(KamstrupData[[#This Row],[CountryCode]],"_",KamstrupData[[#This Row],[Business Area]],"_",KamstrupData[[#This Row],[DepartmentTeam]])</f>
        <v>NO10_NO_Customer Service_</v>
      </c>
      <c r="V4839" t="str">
        <f>VLOOKUP(KamstrupData[[#This Row],[ORG_Concat]],'O-Organization'!F:H,3,FALSE)</f>
        <v>11024_NO10_Customer Service_NO_Customer Service_</v>
      </c>
    </row>
    <row r="4840" spans="4:22">
      <c r="D4840" s="28" t="s">
        <v>95</v>
      </c>
      <c r="E4840" t="str">
        <f>VLOOKUP(D4840,'B-Business Capability'!B:H,5,FALSE)</f>
        <v>Not mapped to capability</v>
      </c>
      <c r="F4840">
        <f>VLOOKUP(D4840,'B-Business Capability'!B:H,6,FALSE)</f>
        <v>0</v>
      </c>
      <c r="G4840">
        <f>VLOOKUP(D4840,'B-Business Capability'!B:H,7,FALSE)</f>
        <v>0</v>
      </c>
      <c r="I4840" t="s">
        <v>1831</v>
      </c>
      <c r="J4840" t="s">
        <v>1832</v>
      </c>
      <c r="L4840" t="s">
        <v>99</v>
      </c>
      <c r="M4840" t="str">
        <f>VLOOKUP(L4840,'A-Applications'!B:D,3,FALSE)</f>
        <v>SnagIt</v>
      </c>
      <c r="N4840" t="s">
        <v>53</v>
      </c>
      <c r="O4840" s="42" t="s">
        <v>62</v>
      </c>
      <c r="P4840" t="s">
        <v>75</v>
      </c>
      <c r="Q4840" t="str">
        <f>VLOOKUP(KamstrupData[[#This Row],[IdLevel123]],'B-Business Capability'!B:L,10,FALSE)</f>
        <v>N/A</v>
      </c>
      <c r="R4840">
        <f>VLOOKUP(KamstrupData[[#This Row],[IdLevel123]],'B-Business Capability'!B:L,11,FALSE)</f>
        <v>0</v>
      </c>
      <c r="U4840" t="str">
        <f>_xlfn.CONCAT(KamstrupData[[#This Row],[CountryCode]],"_",KamstrupData[[#This Row],[Business Area]],"_",KamstrupData[[#This Row],[DepartmentTeam]])</f>
        <v>NO10_NO_Customer Service_</v>
      </c>
      <c r="V4840" t="str">
        <f>VLOOKUP(KamstrupData[[#This Row],[ORG_Concat]],'O-Organization'!F:H,3,FALSE)</f>
        <v>11024_NO10_Customer Service_NO_Customer Service_</v>
      </c>
    </row>
    <row r="4841" spans="4:22">
      <c r="D4841" s="28" t="s">
        <v>95</v>
      </c>
      <c r="E4841" t="str">
        <f>VLOOKUP(D4841,'B-Business Capability'!B:H,5,FALSE)</f>
        <v>Not mapped to capability</v>
      </c>
      <c r="F4841">
        <f>VLOOKUP(D4841,'B-Business Capability'!B:H,6,FALSE)</f>
        <v>0</v>
      </c>
      <c r="G4841">
        <f>VLOOKUP(D4841,'B-Business Capability'!B:H,7,FALSE)</f>
        <v>0</v>
      </c>
      <c r="I4841" t="s">
        <v>1831</v>
      </c>
      <c r="J4841" t="s">
        <v>1832</v>
      </c>
      <c r="L4841" t="s">
        <v>99</v>
      </c>
      <c r="M4841" t="str">
        <f>VLOOKUP(L4841,'A-Applications'!B:D,3,FALSE)</f>
        <v>SnagIt</v>
      </c>
      <c r="N4841" t="s">
        <v>53</v>
      </c>
      <c r="O4841" s="42" t="s">
        <v>54</v>
      </c>
      <c r="P4841" t="s">
        <v>77</v>
      </c>
      <c r="Q4841" t="str">
        <f>VLOOKUP(KamstrupData[[#This Row],[IdLevel123]],'B-Business Capability'!B:L,10,FALSE)</f>
        <v>N/A</v>
      </c>
      <c r="R4841">
        <f>VLOOKUP(KamstrupData[[#This Row],[IdLevel123]],'B-Business Capability'!B:L,11,FALSE)</f>
        <v>0</v>
      </c>
      <c r="U4841" t="str">
        <f>_xlfn.CONCAT(KamstrupData[[#This Row],[CountryCode]],"_",KamstrupData[[#This Row],[Business Area]],"_",KamstrupData[[#This Row],[DepartmentTeam]])</f>
        <v>NO10_NO_Customer Service_</v>
      </c>
      <c r="V4841" t="str">
        <f>VLOOKUP(KamstrupData[[#This Row],[ORG_Concat]],'O-Organization'!F:H,3,FALSE)</f>
        <v>11024_NO10_Customer Service_NO_Customer Service_</v>
      </c>
    </row>
    <row r="4842" spans="4:22">
      <c r="D4842" s="28" t="s">
        <v>78</v>
      </c>
      <c r="E4842" t="str">
        <f>VLOOKUP(D4842,'B-Business Capability'!B:H,5,FALSE)</f>
        <v>Customer Service</v>
      </c>
      <c r="F4842" t="str">
        <f>VLOOKUP(D4842,'B-Business Capability'!B:H,6,FALSE)</f>
        <v>Customer Service and Support</v>
      </c>
      <c r="G4842" t="str">
        <f>VLOOKUP(D4842,'B-Business Capability'!B:H,7,FALSE)</f>
        <v>Service Request Management</v>
      </c>
      <c r="I4842" t="s">
        <v>1831</v>
      </c>
      <c r="J4842" t="s">
        <v>1832</v>
      </c>
      <c r="L4842" t="s">
        <v>100</v>
      </c>
      <c r="M4842" t="str">
        <f>VLOOKUP(L4842,'A-Applications'!B:D,3,FALSE)</f>
        <v>JIRA</v>
      </c>
      <c r="N4842" t="s">
        <v>53</v>
      </c>
      <c r="O4842" s="42" t="s">
        <v>54</v>
      </c>
      <c r="P4842" t="s">
        <v>79</v>
      </c>
      <c r="Q4842" t="str">
        <f>VLOOKUP(KamstrupData[[#This Row],[IdLevel123]],'B-Business Capability'!B:L,10,FALSE)</f>
        <v>Customer Service and Support</v>
      </c>
      <c r="R4842">
        <f>VLOOKUP(KamstrupData[[#This Row],[IdLevel123]],'B-Business Capability'!B:L,11,FALSE)</f>
        <v>0</v>
      </c>
      <c r="U4842" t="str">
        <f>_xlfn.CONCAT(KamstrupData[[#This Row],[CountryCode]],"_",KamstrupData[[#This Row],[Business Area]],"_",KamstrupData[[#This Row],[DepartmentTeam]])</f>
        <v>NO10_NO_Customer Service_</v>
      </c>
      <c r="V4842" t="str">
        <f>VLOOKUP(KamstrupData[[#This Row],[ORG_Concat]],'O-Organization'!F:H,3,FALSE)</f>
        <v>11024_NO10_Customer Service_NO_Customer Service_</v>
      </c>
    </row>
    <row r="4843" spans="4:22">
      <c r="D4843" s="28" t="s">
        <v>95</v>
      </c>
      <c r="E4843" t="str">
        <f>VLOOKUP(D4843,'B-Business Capability'!B:H,5,FALSE)</f>
        <v>Not mapped to capability</v>
      </c>
      <c r="F4843">
        <f>VLOOKUP(D4843,'B-Business Capability'!B:H,6,FALSE)</f>
        <v>0</v>
      </c>
      <c r="G4843">
        <f>VLOOKUP(D4843,'B-Business Capability'!B:H,7,FALSE)</f>
        <v>0</v>
      </c>
      <c r="I4843" t="s">
        <v>1831</v>
      </c>
      <c r="J4843" t="s">
        <v>1832</v>
      </c>
      <c r="L4843" t="s">
        <v>101</v>
      </c>
      <c r="M4843" t="str">
        <f>VLOOKUP(L4843,'A-Applications'!B:D,3,FALSE)</f>
        <v>TeraTerm</v>
      </c>
      <c r="N4843" t="s">
        <v>53</v>
      </c>
      <c r="O4843" s="42" t="s">
        <v>54</v>
      </c>
      <c r="P4843" t="s">
        <v>77</v>
      </c>
      <c r="Q4843" t="str">
        <f>VLOOKUP(KamstrupData[[#This Row],[IdLevel123]],'B-Business Capability'!B:L,10,FALSE)</f>
        <v>N/A</v>
      </c>
      <c r="R4843">
        <f>VLOOKUP(KamstrupData[[#This Row],[IdLevel123]],'B-Business Capability'!B:L,11,FALSE)</f>
        <v>0</v>
      </c>
      <c r="U4843" t="str">
        <f>_xlfn.CONCAT(KamstrupData[[#This Row],[CountryCode]],"_",KamstrupData[[#This Row],[Business Area]],"_",KamstrupData[[#This Row],[DepartmentTeam]])</f>
        <v>NO10_NO_Customer Service_</v>
      </c>
      <c r="V4843" t="str">
        <f>VLOOKUP(KamstrupData[[#This Row],[ORG_Concat]],'O-Organization'!F:H,3,FALSE)</f>
        <v>11024_NO10_Customer Service_NO_Customer Service_</v>
      </c>
    </row>
    <row r="4844" spans="4:22">
      <c r="D4844" s="28" t="s">
        <v>78</v>
      </c>
      <c r="E4844" t="str">
        <f>VLOOKUP(D4844,'B-Business Capability'!B:H,5,FALSE)</f>
        <v>Customer Service</v>
      </c>
      <c r="F4844" t="str">
        <f>VLOOKUP(D4844,'B-Business Capability'!B:H,6,FALSE)</f>
        <v>Customer Service and Support</v>
      </c>
      <c r="G4844" t="str">
        <f>VLOOKUP(D4844,'B-Business Capability'!B:H,7,FALSE)</f>
        <v>Service Request Management</v>
      </c>
      <c r="I4844" t="s">
        <v>1831</v>
      </c>
      <c r="J4844" t="s">
        <v>1832</v>
      </c>
      <c r="L4844" t="s">
        <v>106</v>
      </c>
      <c r="M4844" t="str">
        <f>VLOOKUP(L4844,'A-Applications'!B:D,3,FALSE)</f>
        <v>Putty</v>
      </c>
      <c r="N4844" t="s">
        <v>53</v>
      </c>
      <c r="O4844" s="42" t="s">
        <v>54</v>
      </c>
      <c r="P4844" t="s">
        <v>75</v>
      </c>
      <c r="Q4844" t="str">
        <f>VLOOKUP(KamstrupData[[#This Row],[IdLevel123]],'B-Business Capability'!B:L,10,FALSE)</f>
        <v>Customer Service and Support</v>
      </c>
      <c r="R4844">
        <f>VLOOKUP(KamstrupData[[#This Row],[IdLevel123]],'B-Business Capability'!B:L,11,FALSE)</f>
        <v>0</v>
      </c>
      <c r="U4844" t="str">
        <f>_xlfn.CONCAT(KamstrupData[[#This Row],[CountryCode]],"_",KamstrupData[[#This Row],[Business Area]],"_",KamstrupData[[#This Row],[DepartmentTeam]])</f>
        <v>NO10_NO_Customer Service_</v>
      </c>
      <c r="V4844" t="str">
        <f>VLOOKUP(KamstrupData[[#This Row],[ORG_Concat]],'O-Organization'!F:H,3,FALSE)</f>
        <v>11024_NO10_Customer Service_NO_Customer Service_</v>
      </c>
    </row>
    <row r="4845" spans="4:22">
      <c r="D4845" s="28" t="s">
        <v>78</v>
      </c>
      <c r="E4845" t="str">
        <f>VLOOKUP(D4845,'B-Business Capability'!B:H,5,FALSE)</f>
        <v>Customer Service</v>
      </c>
      <c r="F4845" t="str">
        <f>VLOOKUP(D4845,'B-Business Capability'!B:H,6,FALSE)</f>
        <v>Customer Service and Support</v>
      </c>
      <c r="G4845" t="str">
        <f>VLOOKUP(D4845,'B-Business Capability'!B:H,7,FALSE)</f>
        <v>Service Request Management</v>
      </c>
      <c r="I4845" t="s">
        <v>1831</v>
      </c>
      <c r="J4845" t="s">
        <v>1832</v>
      </c>
      <c r="L4845" t="s">
        <v>109</v>
      </c>
      <c r="M4845" t="str">
        <f>VLOOKUP(L4845,'A-Applications'!B:D,3,FALSE)</f>
        <v>Kamstrup GPRS Portal</v>
      </c>
      <c r="N4845" t="s">
        <v>53</v>
      </c>
      <c r="O4845" s="42" t="s">
        <v>54</v>
      </c>
      <c r="P4845" t="s">
        <v>79</v>
      </c>
      <c r="Q4845" t="str">
        <f>VLOOKUP(KamstrupData[[#This Row],[IdLevel123]],'B-Business Capability'!B:L,10,FALSE)</f>
        <v>Customer Service and Support</v>
      </c>
      <c r="R4845">
        <f>VLOOKUP(KamstrupData[[#This Row],[IdLevel123]],'B-Business Capability'!B:L,11,FALSE)</f>
        <v>0</v>
      </c>
      <c r="U4845" t="str">
        <f>_xlfn.CONCAT(KamstrupData[[#This Row],[CountryCode]],"_",KamstrupData[[#This Row],[Business Area]],"_",KamstrupData[[#This Row],[DepartmentTeam]])</f>
        <v>NO10_NO_Customer Service_</v>
      </c>
      <c r="V4845" t="str">
        <f>VLOOKUP(KamstrupData[[#This Row],[ORG_Concat]],'O-Organization'!F:H,3,FALSE)</f>
        <v>11024_NO10_Customer Service_NO_Customer Service_</v>
      </c>
    </row>
    <row r="4846" spans="4:22">
      <c r="D4846" s="28" t="s">
        <v>78</v>
      </c>
      <c r="E4846" t="str">
        <f>VLOOKUP(D4846,'B-Business Capability'!B:H,5,FALSE)</f>
        <v>Customer Service</v>
      </c>
      <c r="F4846" t="str">
        <f>VLOOKUP(D4846,'B-Business Capability'!B:H,6,FALSE)</f>
        <v>Customer Service and Support</v>
      </c>
      <c r="G4846" t="str">
        <f>VLOOKUP(D4846,'B-Business Capability'!B:H,7,FALSE)</f>
        <v>Service Request Management</v>
      </c>
      <c r="I4846" t="s">
        <v>1831</v>
      </c>
      <c r="J4846" t="s">
        <v>1832</v>
      </c>
      <c r="L4846" t="s">
        <v>110</v>
      </c>
      <c r="M4846" t="str">
        <f>VLOOKUP(L4846,'A-Applications'!B:D,3,FALSE)</f>
        <v>Bomgar/BeyondTrust</v>
      </c>
      <c r="N4846" t="s">
        <v>53</v>
      </c>
      <c r="O4846" s="42" t="s">
        <v>54</v>
      </c>
      <c r="P4846" t="s">
        <v>79</v>
      </c>
      <c r="Q4846" t="str">
        <f>VLOOKUP(KamstrupData[[#This Row],[IdLevel123]],'B-Business Capability'!B:L,10,FALSE)</f>
        <v>Customer Service and Support</v>
      </c>
      <c r="R4846">
        <f>VLOOKUP(KamstrupData[[#This Row],[IdLevel123]],'B-Business Capability'!B:L,11,FALSE)</f>
        <v>0</v>
      </c>
      <c r="U4846" t="str">
        <f>_xlfn.CONCAT(KamstrupData[[#This Row],[CountryCode]],"_",KamstrupData[[#This Row],[Business Area]],"_",KamstrupData[[#This Row],[DepartmentTeam]])</f>
        <v>NO10_NO_Customer Service_</v>
      </c>
      <c r="V4846" t="str">
        <f>VLOOKUP(KamstrupData[[#This Row],[ORG_Concat]],'O-Organization'!F:H,3,FALSE)</f>
        <v>11024_NO10_Customer Service_NO_Customer Service_</v>
      </c>
    </row>
    <row r="4847" spans="4:22">
      <c r="D4847" s="28" t="s">
        <v>78</v>
      </c>
      <c r="E4847" t="str">
        <f>VLOOKUP(D4847,'B-Business Capability'!B:H,5,FALSE)</f>
        <v>Customer Service</v>
      </c>
      <c r="F4847" t="str">
        <f>VLOOKUP(D4847,'B-Business Capability'!B:H,6,FALSE)</f>
        <v>Customer Service and Support</v>
      </c>
      <c r="G4847" t="str">
        <f>VLOOKUP(D4847,'B-Business Capability'!B:H,7,FALSE)</f>
        <v>Service Request Management</v>
      </c>
      <c r="I4847" t="s">
        <v>1831</v>
      </c>
      <c r="J4847" t="s">
        <v>1832</v>
      </c>
      <c r="L4847" t="s">
        <v>111</v>
      </c>
      <c r="M4847" t="str">
        <f>VLOOKUP(L4847,'A-Applications'!B:D,3,FALSE)</f>
        <v>File services</v>
      </c>
      <c r="N4847" t="s">
        <v>53</v>
      </c>
      <c r="O4847" s="42" t="s">
        <v>54</v>
      </c>
      <c r="P4847" t="s">
        <v>79</v>
      </c>
      <c r="Q4847" t="str">
        <f>VLOOKUP(KamstrupData[[#This Row],[IdLevel123]],'B-Business Capability'!B:L,10,FALSE)</f>
        <v>Customer Service and Support</v>
      </c>
      <c r="R4847">
        <f>VLOOKUP(KamstrupData[[#This Row],[IdLevel123]],'B-Business Capability'!B:L,11,FALSE)</f>
        <v>0</v>
      </c>
      <c r="U4847" t="str">
        <f>_xlfn.CONCAT(KamstrupData[[#This Row],[CountryCode]],"_",KamstrupData[[#This Row],[Business Area]],"_",KamstrupData[[#This Row],[DepartmentTeam]])</f>
        <v>NO10_NO_Customer Service_</v>
      </c>
      <c r="V4847" t="str">
        <f>VLOOKUP(KamstrupData[[#This Row],[ORG_Concat]],'O-Organization'!F:H,3,FALSE)</f>
        <v>11024_NO10_Customer Service_NO_Customer Service_</v>
      </c>
    </row>
    <row r="4848" spans="4:22">
      <c r="D4848" s="28" t="s">
        <v>78</v>
      </c>
      <c r="E4848" t="str">
        <f>VLOOKUP(D4848,'B-Business Capability'!B:H,5,FALSE)</f>
        <v>Customer Service</v>
      </c>
      <c r="F4848" t="str">
        <f>VLOOKUP(D4848,'B-Business Capability'!B:H,6,FALSE)</f>
        <v>Customer Service and Support</v>
      </c>
      <c r="G4848" t="str">
        <f>VLOOKUP(D4848,'B-Business Capability'!B:H,7,FALSE)</f>
        <v>Service Request Management</v>
      </c>
      <c r="I4848" t="s">
        <v>1831</v>
      </c>
      <c r="J4848" t="s">
        <v>1832</v>
      </c>
      <c r="L4848" t="s">
        <v>112</v>
      </c>
      <c r="M4848" t="str">
        <f>VLOOKUP(L4848,'A-Applications'!B:D,3,FALSE)</f>
        <v>FTP services</v>
      </c>
      <c r="N4848" t="s">
        <v>53</v>
      </c>
      <c r="O4848" s="42" t="s">
        <v>54</v>
      </c>
      <c r="P4848" t="s">
        <v>79</v>
      </c>
      <c r="Q4848" t="str">
        <f>VLOOKUP(KamstrupData[[#This Row],[IdLevel123]],'B-Business Capability'!B:L,10,FALSE)</f>
        <v>Customer Service and Support</v>
      </c>
      <c r="R4848">
        <f>VLOOKUP(KamstrupData[[#This Row],[IdLevel123]],'B-Business Capability'!B:L,11,FALSE)</f>
        <v>0</v>
      </c>
      <c r="U4848" t="str">
        <f>_xlfn.CONCAT(KamstrupData[[#This Row],[CountryCode]],"_",KamstrupData[[#This Row],[Business Area]],"_",KamstrupData[[#This Row],[DepartmentTeam]])</f>
        <v>NO10_NO_Customer Service_</v>
      </c>
      <c r="V4848" t="str">
        <f>VLOOKUP(KamstrupData[[#This Row],[ORG_Concat]],'O-Organization'!F:H,3,FALSE)</f>
        <v>11024_NO10_Customer Service_NO_Customer Service_</v>
      </c>
    </row>
    <row r="4849" spans="4:22">
      <c r="D4849" s="28" t="s">
        <v>63</v>
      </c>
      <c r="E4849" t="str">
        <f>VLOOKUP(D4849,'B-Business Capability'!B:H,5,FALSE)</f>
        <v>Finance</v>
      </c>
      <c r="F4849" t="str">
        <f>VLOOKUP(D4849,'B-Business Capability'!B:H,6,FALSE)</f>
        <v>Financial Planning &amp; Analysis</v>
      </c>
      <c r="G4849" t="str">
        <f>VLOOKUP(D4849,'B-Business Capability'!B:H,7,FALSE)</f>
        <v>Cost Accounting_Plan</v>
      </c>
      <c r="I4849" t="s">
        <v>1831</v>
      </c>
      <c r="J4849" t="s">
        <v>1832</v>
      </c>
      <c r="L4849" t="s">
        <v>117</v>
      </c>
      <c r="M4849" t="str">
        <f>VLOOKUP(L4849,'A-Applications'!B:D,3,FALSE)</f>
        <v>PowerBI</v>
      </c>
      <c r="N4849" t="s">
        <v>53</v>
      </c>
      <c r="O4849" s="42" t="s">
        <v>62</v>
      </c>
      <c r="P4849" t="s">
        <v>67</v>
      </c>
      <c r="Q4849" t="str">
        <f>VLOOKUP(KamstrupData[[#This Row],[IdLevel123]],'B-Business Capability'!B:L,10,FALSE)</f>
        <v>N/A</v>
      </c>
      <c r="R4849">
        <f>VLOOKUP(KamstrupData[[#This Row],[IdLevel123]],'B-Business Capability'!B:L,11,FALSE)</f>
        <v>0</v>
      </c>
      <c r="U4849" t="str">
        <f>_xlfn.CONCAT(KamstrupData[[#This Row],[CountryCode]],"_",KamstrupData[[#This Row],[Business Area]],"_",KamstrupData[[#This Row],[DepartmentTeam]])</f>
        <v>NO10_NO_Customer Service_</v>
      </c>
      <c r="V4849" t="str">
        <f>VLOOKUP(KamstrupData[[#This Row],[ORG_Concat]],'O-Organization'!F:H,3,FALSE)</f>
        <v>11024_NO10_Customer Service_NO_Customer Service_</v>
      </c>
    </row>
    <row r="4850" spans="4:22">
      <c r="D4850" s="28" t="s">
        <v>74</v>
      </c>
      <c r="E4850" t="str">
        <f>VLOOKUP(D4850,'B-Business Capability'!B:H,5,FALSE)</f>
        <v>Strategic Management</v>
      </c>
      <c r="F4850" t="str">
        <f>VLOOKUP(D4850,'B-Business Capability'!B:H,6,FALSE)</f>
        <v>Manage Core Business</v>
      </c>
      <c r="G4850" t="str">
        <f>VLOOKUP(D4850,'B-Business Capability'!B:H,7,FALSE)</f>
        <v>Manage Projects</v>
      </c>
      <c r="I4850" t="s">
        <v>1831</v>
      </c>
      <c r="J4850" t="s">
        <v>1832</v>
      </c>
      <c r="L4850" t="s">
        <v>117</v>
      </c>
      <c r="M4850" t="str">
        <f>VLOOKUP(L4850,'A-Applications'!B:D,3,FALSE)</f>
        <v>PowerBI</v>
      </c>
      <c r="N4850" t="s">
        <v>53</v>
      </c>
      <c r="O4850" s="42" t="s">
        <v>62</v>
      </c>
      <c r="P4850" t="s">
        <v>75</v>
      </c>
      <c r="Q4850" t="str">
        <f>VLOOKUP(KamstrupData[[#This Row],[IdLevel123]],'B-Business Capability'!B:L,10,FALSE)</f>
        <v>N/A</v>
      </c>
      <c r="R4850">
        <f>VLOOKUP(KamstrupData[[#This Row],[IdLevel123]],'B-Business Capability'!B:L,11,FALSE)</f>
        <v>0</v>
      </c>
      <c r="U4850" t="str">
        <f>_xlfn.CONCAT(KamstrupData[[#This Row],[CountryCode]],"_",KamstrupData[[#This Row],[Business Area]],"_",KamstrupData[[#This Row],[DepartmentTeam]])</f>
        <v>NO10_NO_Customer Service_</v>
      </c>
      <c r="V4850" t="str">
        <f>VLOOKUP(KamstrupData[[#This Row],[ORG_Concat]],'O-Organization'!F:H,3,FALSE)</f>
        <v>11024_NO10_Customer Service_NO_Customer Service_</v>
      </c>
    </row>
    <row r="4851" spans="4:22">
      <c r="D4851" s="28" t="s">
        <v>118</v>
      </c>
      <c r="E4851" t="str">
        <f>VLOOKUP(D4851,'B-Business Capability'!B:H,5,FALSE)</f>
        <v>Customer Service</v>
      </c>
      <c r="F4851" t="str">
        <f>VLOOKUP(D4851,'B-Business Capability'!B:H,6,FALSE)</f>
        <v>Customer Service Strategy and Planning</v>
      </c>
      <c r="G4851" t="str">
        <f>VLOOKUP(D4851,'B-Business Capability'!B:H,7,FALSE)</f>
        <v>Customer Service Analytics</v>
      </c>
      <c r="I4851" t="s">
        <v>1831</v>
      </c>
      <c r="J4851" t="s">
        <v>1832</v>
      </c>
      <c r="L4851" t="s">
        <v>117</v>
      </c>
      <c r="M4851" t="str">
        <f>VLOOKUP(L4851,'A-Applications'!B:D,3,FALSE)</f>
        <v>PowerBI</v>
      </c>
      <c r="N4851" t="s">
        <v>53</v>
      </c>
      <c r="O4851" s="42" t="s">
        <v>62</v>
      </c>
      <c r="P4851" t="s">
        <v>79</v>
      </c>
      <c r="Q4851" t="str">
        <f>VLOOKUP(KamstrupData[[#This Row],[IdLevel123]],'B-Business Capability'!B:L,10,FALSE)</f>
        <v>Customer Service and Support</v>
      </c>
      <c r="R4851">
        <f>VLOOKUP(KamstrupData[[#This Row],[IdLevel123]],'B-Business Capability'!B:L,11,FALSE)</f>
        <v>0</v>
      </c>
      <c r="U4851" t="str">
        <f>_xlfn.CONCAT(KamstrupData[[#This Row],[CountryCode]],"_",KamstrupData[[#This Row],[Business Area]],"_",KamstrupData[[#This Row],[DepartmentTeam]])</f>
        <v>NO10_NO_Customer Service_</v>
      </c>
      <c r="V4851" t="str">
        <f>VLOOKUP(KamstrupData[[#This Row],[ORG_Concat]],'O-Organization'!F:H,3,FALSE)</f>
        <v>11024_NO10_Customer Service_NO_Customer Service_</v>
      </c>
    </row>
    <row r="4852" spans="4:22">
      <c r="D4852" s="28" t="s">
        <v>82</v>
      </c>
      <c r="E4852" t="str">
        <f>VLOOKUP(D4852,'B-Business Capability'!B:H,5,FALSE)</f>
        <v>Customer Service</v>
      </c>
      <c r="F4852" t="str">
        <f>VLOOKUP(D4852,'B-Business Capability'!B:H,6,FALSE)</f>
        <v>Customer Project Management</v>
      </c>
      <c r="G4852" t="str">
        <f>VLOOKUP(D4852,'B-Business Capability'!B:H,7,FALSE)</f>
        <v>Financial Analytics and Management</v>
      </c>
      <c r="I4852" t="s">
        <v>1831</v>
      </c>
      <c r="J4852" t="s">
        <v>1832</v>
      </c>
      <c r="L4852" t="s">
        <v>117</v>
      </c>
      <c r="M4852" t="str">
        <f>VLOOKUP(L4852,'A-Applications'!B:D,3,FALSE)</f>
        <v>PowerBI</v>
      </c>
      <c r="N4852" t="s">
        <v>53</v>
      </c>
      <c r="O4852" s="42" t="s">
        <v>62</v>
      </c>
      <c r="P4852" t="s">
        <v>75</v>
      </c>
      <c r="Q4852" t="str">
        <f>VLOOKUP(KamstrupData[[#This Row],[IdLevel123]],'B-Business Capability'!B:L,10,FALSE)</f>
        <v>Order-to-Cash (O2C)</v>
      </c>
      <c r="R4852">
        <f>VLOOKUP(KamstrupData[[#This Row],[IdLevel123]],'B-Business Capability'!B:L,11,FALSE)</f>
        <v>0</v>
      </c>
      <c r="U4852" t="str">
        <f>_xlfn.CONCAT(KamstrupData[[#This Row],[CountryCode]],"_",KamstrupData[[#This Row],[Business Area]],"_",KamstrupData[[#This Row],[DepartmentTeam]])</f>
        <v>NO10_NO_Customer Service_</v>
      </c>
      <c r="V4852" t="str">
        <f>VLOOKUP(KamstrupData[[#This Row],[ORG_Concat]],'O-Organization'!F:H,3,FALSE)</f>
        <v>11024_NO10_Customer Service_NO_Customer Service_</v>
      </c>
    </row>
    <row r="4853" spans="4:22">
      <c r="D4853" s="28" t="s">
        <v>122</v>
      </c>
      <c r="E4853" t="str">
        <f>VLOOKUP(D4853,'B-Business Capability'!B:H,5,FALSE)</f>
        <v>Legal</v>
      </c>
      <c r="F4853" t="str">
        <f>VLOOKUP(D4853,'B-Business Capability'!B:H,6,FALSE)</f>
        <v>Ensure Compliance</v>
      </c>
      <c r="G4853">
        <f>VLOOKUP(D4853,'B-Business Capability'!B:H,7,FALSE)</f>
        <v>0</v>
      </c>
      <c r="I4853" t="s">
        <v>1831</v>
      </c>
      <c r="J4853" t="s">
        <v>1832</v>
      </c>
      <c r="L4853" t="s">
        <v>123</v>
      </c>
      <c r="M4853" t="str">
        <f>VLOOKUP(L4853,'A-Applications'!B:D,3,FALSE)</f>
        <v>DocuSign</v>
      </c>
      <c r="N4853" t="s">
        <v>53</v>
      </c>
      <c r="O4853" s="42" t="s">
        <v>54</v>
      </c>
      <c r="P4853" t="s">
        <v>124</v>
      </c>
      <c r="Q4853" t="str">
        <f>VLOOKUP(KamstrupData[[#This Row],[IdLevel123]],'B-Business Capability'!B:L,10,FALSE)</f>
        <v>N/A</v>
      </c>
      <c r="R4853">
        <f>VLOOKUP(KamstrupData[[#This Row],[IdLevel123]],'B-Business Capability'!B:L,11,FALSE)</f>
        <v>0</v>
      </c>
      <c r="U4853" t="str">
        <f>_xlfn.CONCAT(KamstrupData[[#This Row],[CountryCode]],"_",KamstrupData[[#This Row],[Business Area]],"_",KamstrupData[[#This Row],[DepartmentTeam]])</f>
        <v>NO10_NO_Customer Service_</v>
      </c>
      <c r="V4853" t="str">
        <f>VLOOKUP(KamstrupData[[#This Row],[ORG_Concat]],'O-Organization'!F:H,3,FALSE)</f>
        <v>11024_NO10_Customer Service_NO_Customer Service_</v>
      </c>
    </row>
    <row r="4854" spans="4:22">
      <c r="D4854" s="28" t="s">
        <v>74</v>
      </c>
      <c r="E4854" t="str">
        <f>VLOOKUP(D4854,'B-Business Capability'!B:H,5,FALSE)</f>
        <v>Strategic Management</v>
      </c>
      <c r="F4854" t="str">
        <f>VLOOKUP(D4854,'B-Business Capability'!B:H,6,FALSE)</f>
        <v>Manage Core Business</v>
      </c>
      <c r="G4854" t="str">
        <f>VLOOKUP(D4854,'B-Business Capability'!B:H,7,FALSE)</f>
        <v>Manage Projects</v>
      </c>
      <c r="I4854" t="s">
        <v>1831</v>
      </c>
      <c r="J4854" t="s">
        <v>1832</v>
      </c>
      <c r="L4854" t="s">
        <v>123</v>
      </c>
      <c r="M4854" t="str">
        <f>VLOOKUP(L4854,'A-Applications'!B:D,3,FALSE)</f>
        <v>DocuSign</v>
      </c>
      <c r="N4854" t="s">
        <v>53</v>
      </c>
      <c r="O4854" s="42" t="s">
        <v>54</v>
      </c>
      <c r="P4854" t="s">
        <v>75</v>
      </c>
      <c r="Q4854" t="str">
        <f>VLOOKUP(KamstrupData[[#This Row],[IdLevel123]],'B-Business Capability'!B:L,10,FALSE)</f>
        <v>N/A</v>
      </c>
      <c r="R4854">
        <f>VLOOKUP(KamstrupData[[#This Row],[IdLevel123]],'B-Business Capability'!B:L,11,FALSE)</f>
        <v>0</v>
      </c>
      <c r="U4854" t="str">
        <f>_xlfn.CONCAT(KamstrupData[[#This Row],[CountryCode]],"_",KamstrupData[[#This Row],[Business Area]],"_",KamstrupData[[#This Row],[DepartmentTeam]])</f>
        <v>NO10_NO_Customer Service_</v>
      </c>
      <c r="V4854" t="str">
        <f>VLOOKUP(KamstrupData[[#This Row],[ORG_Concat]],'O-Organization'!F:H,3,FALSE)</f>
        <v>11024_NO10_Customer Service_NO_Customer Service_</v>
      </c>
    </row>
    <row r="4855" spans="4:22">
      <c r="D4855" s="28" t="s">
        <v>125</v>
      </c>
      <c r="E4855" t="str">
        <f>VLOOKUP(D4855,'B-Business Capability'!B:H,5,FALSE)</f>
        <v>Sales</v>
      </c>
      <c r="F4855" t="str">
        <f>VLOOKUP(D4855,'B-Business Capability'!B:H,6,FALSE)</f>
        <v>Quotation, Order, and Contract Management</v>
      </c>
      <c r="G4855" t="str">
        <f>VLOOKUP(D4855,'B-Business Capability'!B:H,7,FALSE)</f>
        <v>Contract and engagement setup</v>
      </c>
      <c r="I4855" t="s">
        <v>1831</v>
      </c>
      <c r="J4855" t="s">
        <v>1832</v>
      </c>
      <c r="L4855" t="s">
        <v>123</v>
      </c>
      <c r="M4855" t="str">
        <f>VLOOKUP(L4855,'A-Applications'!B:D,3,FALSE)</f>
        <v>DocuSign</v>
      </c>
      <c r="N4855" t="s">
        <v>53</v>
      </c>
      <c r="O4855" s="42" t="s">
        <v>54</v>
      </c>
      <c r="P4855" t="s">
        <v>124</v>
      </c>
      <c r="Q4855" t="str">
        <f>VLOOKUP(KamstrupData[[#This Row],[IdLevel123]],'B-Business Capability'!B:L,10,FALSE)</f>
        <v>Order-to-Cash (O2C)</v>
      </c>
      <c r="R4855">
        <f>VLOOKUP(KamstrupData[[#This Row],[IdLevel123]],'B-Business Capability'!B:L,11,FALSE)</f>
        <v>101</v>
      </c>
      <c r="U4855" t="str">
        <f>_xlfn.CONCAT(KamstrupData[[#This Row],[CountryCode]],"_",KamstrupData[[#This Row],[Business Area]],"_",KamstrupData[[#This Row],[DepartmentTeam]])</f>
        <v>NO10_NO_Customer Service_</v>
      </c>
      <c r="V4855" t="str">
        <f>VLOOKUP(KamstrupData[[#This Row],[ORG_Concat]],'O-Organization'!F:H,3,FALSE)</f>
        <v>11024_NO10_Customer Service_NO_Customer Service_</v>
      </c>
    </row>
    <row r="4856" spans="4:22">
      <c r="D4856" s="28" t="s">
        <v>128</v>
      </c>
      <c r="E4856" t="str">
        <f>VLOOKUP(D4856,'B-Business Capability'!B:H,5,FALSE)</f>
        <v>Sales</v>
      </c>
      <c r="F4856" t="str">
        <f>VLOOKUP(D4856,'B-Business Capability'!B:H,6,FALSE)</f>
        <v>Sales Execution and Customer Engagement</v>
      </c>
      <c r="G4856" t="str">
        <f>VLOOKUP(D4856,'B-Business Capability'!B:H,7,FALSE)</f>
        <v>Project selling</v>
      </c>
      <c r="I4856" t="s">
        <v>1831</v>
      </c>
      <c r="J4856" t="s">
        <v>1832</v>
      </c>
      <c r="L4856" t="s">
        <v>129</v>
      </c>
      <c r="M4856" t="str">
        <f>VLOOKUP(L4856,'A-Applications'!B:D,3,FALSE)</f>
        <v>Microsoft Dynamics 365 CE (Sales)</v>
      </c>
      <c r="N4856" t="s">
        <v>53</v>
      </c>
      <c r="O4856" s="42" t="s">
        <v>54</v>
      </c>
      <c r="P4856" t="s">
        <v>75</v>
      </c>
      <c r="Q4856" t="str">
        <f>VLOOKUP(KamstrupData[[#This Row],[IdLevel123]],'B-Business Capability'!B:L,10,FALSE)</f>
        <v>Order-to-Cash (O2C)</v>
      </c>
      <c r="R4856">
        <f>VLOOKUP(KamstrupData[[#This Row],[IdLevel123]],'B-Business Capability'!B:L,11,FALSE)</f>
        <v>550</v>
      </c>
      <c r="U4856" t="str">
        <f>_xlfn.CONCAT(KamstrupData[[#This Row],[CountryCode]],"_",KamstrupData[[#This Row],[Business Area]],"_",KamstrupData[[#This Row],[DepartmentTeam]])</f>
        <v>NO10_NO_Customer Service_</v>
      </c>
      <c r="V4856" t="str">
        <f>VLOOKUP(KamstrupData[[#This Row],[ORG_Concat]],'O-Organization'!F:H,3,FALSE)</f>
        <v>11024_NO10_Customer Service_NO_Customer Service_</v>
      </c>
    </row>
    <row r="4857" spans="4:22">
      <c r="D4857" s="28" t="s">
        <v>130</v>
      </c>
      <c r="E4857" t="str">
        <f>VLOOKUP(D4857,'B-Business Capability'!B:H,5,FALSE)</f>
        <v>Sales</v>
      </c>
      <c r="F4857" t="str">
        <f>VLOOKUP(D4857,'B-Business Capability'!B:H,6,FALSE)</f>
        <v>Quotation, Order, and Contract Management</v>
      </c>
      <c r="G4857" t="str">
        <f>VLOOKUP(D4857,'B-Business Capability'!B:H,7,FALSE)</f>
        <v>Tender or Bid management</v>
      </c>
      <c r="I4857" t="s">
        <v>1831</v>
      </c>
      <c r="J4857" t="s">
        <v>1832</v>
      </c>
      <c r="L4857" t="s">
        <v>129</v>
      </c>
      <c r="M4857" t="str">
        <f>VLOOKUP(L4857,'A-Applications'!B:D,3,FALSE)</f>
        <v>Microsoft Dynamics 365 CE (Sales)</v>
      </c>
      <c r="N4857" t="s">
        <v>53</v>
      </c>
      <c r="O4857" s="42" t="s">
        <v>54</v>
      </c>
      <c r="P4857" t="s">
        <v>131</v>
      </c>
      <c r="Q4857" t="str">
        <f>VLOOKUP(KamstrupData[[#This Row],[IdLevel123]],'B-Business Capability'!B:L,10,FALSE)</f>
        <v>Order-to-Cash (O2C)</v>
      </c>
      <c r="R4857">
        <f>VLOOKUP(KamstrupData[[#This Row],[IdLevel123]],'B-Business Capability'!B:L,11,FALSE)</f>
        <v>104</v>
      </c>
      <c r="U4857" t="str">
        <f>_xlfn.CONCAT(KamstrupData[[#This Row],[CountryCode]],"_",KamstrupData[[#This Row],[Business Area]],"_",KamstrupData[[#This Row],[DepartmentTeam]])</f>
        <v>NO10_NO_Customer Service_</v>
      </c>
      <c r="V4857" t="str">
        <f>VLOOKUP(KamstrupData[[#This Row],[ORG_Concat]],'O-Organization'!F:H,3,FALSE)</f>
        <v>11024_NO10_Customer Service_NO_Customer Service_</v>
      </c>
    </row>
    <row r="4858" spans="4:22">
      <c r="D4858" s="28" t="s">
        <v>78</v>
      </c>
      <c r="E4858" t="str">
        <f>VLOOKUP(D4858,'B-Business Capability'!B:H,5,FALSE)</f>
        <v>Customer Service</v>
      </c>
      <c r="F4858" t="str">
        <f>VLOOKUP(D4858,'B-Business Capability'!B:H,6,FALSE)</f>
        <v>Customer Service and Support</v>
      </c>
      <c r="G4858" t="str">
        <f>VLOOKUP(D4858,'B-Business Capability'!B:H,7,FALSE)</f>
        <v>Service Request Management</v>
      </c>
      <c r="I4858" t="s">
        <v>1831</v>
      </c>
      <c r="J4858" t="s">
        <v>1832</v>
      </c>
      <c r="L4858" t="s">
        <v>132</v>
      </c>
      <c r="M4858" t="str">
        <f>VLOOKUP(L4858,'A-Applications'!B:D,3,FALSE)</f>
        <v>Omnia</v>
      </c>
      <c r="N4858" t="s">
        <v>53</v>
      </c>
      <c r="O4858" s="42" t="s">
        <v>66</v>
      </c>
      <c r="P4858" t="s">
        <v>79</v>
      </c>
      <c r="Q4858" t="str">
        <f>VLOOKUP(KamstrupData[[#This Row],[IdLevel123]],'B-Business Capability'!B:L,10,FALSE)</f>
        <v>Customer Service and Support</v>
      </c>
      <c r="R4858">
        <f>VLOOKUP(KamstrupData[[#This Row],[IdLevel123]],'B-Business Capability'!B:L,11,FALSE)</f>
        <v>0</v>
      </c>
      <c r="U4858" t="str">
        <f>_xlfn.CONCAT(KamstrupData[[#This Row],[CountryCode]],"_",KamstrupData[[#This Row],[Business Area]],"_",KamstrupData[[#This Row],[DepartmentTeam]])</f>
        <v>NO10_NO_Customer Service_</v>
      </c>
      <c r="V4858" t="str">
        <f>VLOOKUP(KamstrupData[[#This Row],[ORG_Concat]],'O-Organization'!F:H,3,FALSE)</f>
        <v>11024_NO10_Customer Service_NO_Customer Service_</v>
      </c>
    </row>
    <row r="4859" spans="4:22">
      <c r="D4859" s="28" t="s">
        <v>133</v>
      </c>
      <c r="E4859" t="str">
        <f>VLOOKUP(D4859,'B-Business Capability'!B:H,5,FALSE)</f>
        <v>Customer Service</v>
      </c>
      <c r="F4859" t="str">
        <f>VLOOKUP(D4859,'B-Business Capability'!B:H,6,FALSE)</f>
        <v>Customer Service and Support</v>
      </c>
      <c r="G4859" t="str">
        <f>VLOOKUP(D4859,'B-Business Capability'!B:H,7,FALSE)</f>
        <v>Customer Operations</v>
      </c>
      <c r="I4859" t="s">
        <v>1831</v>
      </c>
      <c r="J4859" t="s">
        <v>1832</v>
      </c>
      <c r="L4859" t="s">
        <v>132</v>
      </c>
      <c r="M4859" t="str">
        <f>VLOOKUP(L4859,'A-Applications'!B:D,3,FALSE)</f>
        <v>Omnia</v>
      </c>
      <c r="N4859" t="s">
        <v>53</v>
      </c>
      <c r="O4859" s="42" t="s">
        <v>66</v>
      </c>
      <c r="P4859" t="s">
        <v>75</v>
      </c>
      <c r="Q4859" t="str">
        <f>VLOOKUP(KamstrupData[[#This Row],[IdLevel123]],'B-Business Capability'!B:L,10,FALSE)</f>
        <v>Order-to-Cash (O2C)</v>
      </c>
      <c r="R4859">
        <f>VLOOKUP(KamstrupData[[#This Row],[IdLevel123]],'B-Business Capability'!B:L,11,FALSE)</f>
        <v>0</v>
      </c>
      <c r="U4859" t="str">
        <f>_xlfn.CONCAT(KamstrupData[[#This Row],[CountryCode]],"_",KamstrupData[[#This Row],[Business Area]],"_",KamstrupData[[#This Row],[DepartmentTeam]])</f>
        <v>NO10_NO_Customer Service_</v>
      </c>
      <c r="V4859" t="str">
        <f>VLOOKUP(KamstrupData[[#This Row],[ORG_Concat]],'O-Organization'!F:H,3,FALSE)</f>
        <v>11024_NO10_Customer Service_NO_Customer Service_</v>
      </c>
    </row>
    <row r="4860" spans="4:22">
      <c r="D4860" s="28" t="s">
        <v>78</v>
      </c>
      <c r="E4860" t="str">
        <f>VLOOKUP(D4860,'B-Business Capability'!B:H,5,FALSE)</f>
        <v>Customer Service</v>
      </c>
      <c r="F4860" t="str">
        <f>VLOOKUP(D4860,'B-Business Capability'!B:H,6,FALSE)</f>
        <v>Customer Service and Support</v>
      </c>
      <c r="G4860" t="str">
        <f>VLOOKUP(D4860,'B-Business Capability'!B:H,7,FALSE)</f>
        <v>Service Request Management</v>
      </c>
      <c r="I4860" t="s">
        <v>1831</v>
      </c>
      <c r="J4860" t="s">
        <v>1832</v>
      </c>
      <c r="L4860" t="s">
        <v>134</v>
      </c>
      <c r="M4860" t="str">
        <f>VLOOKUP(L4860,'A-Applications'!B:D,3,FALSE)</f>
        <v>READy</v>
      </c>
      <c r="N4860" t="s">
        <v>103</v>
      </c>
      <c r="O4860" s="42" t="s">
        <v>54</v>
      </c>
      <c r="P4860" t="s">
        <v>79</v>
      </c>
      <c r="Q4860" t="str">
        <f>VLOOKUP(KamstrupData[[#This Row],[IdLevel123]],'B-Business Capability'!B:L,10,FALSE)</f>
        <v>Customer Service and Support</v>
      </c>
      <c r="R4860">
        <f>VLOOKUP(KamstrupData[[#This Row],[IdLevel123]],'B-Business Capability'!B:L,11,FALSE)</f>
        <v>0</v>
      </c>
      <c r="U4860" t="str">
        <f>_xlfn.CONCAT(KamstrupData[[#This Row],[CountryCode]],"_",KamstrupData[[#This Row],[Business Area]],"_",KamstrupData[[#This Row],[DepartmentTeam]])</f>
        <v>NO10_NO_Customer Service_</v>
      </c>
      <c r="V4860" t="str">
        <f>VLOOKUP(KamstrupData[[#This Row],[ORG_Concat]],'O-Organization'!F:H,3,FALSE)</f>
        <v>11024_NO10_Customer Service_NO_Customer Service_</v>
      </c>
    </row>
    <row r="4861" spans="4:22">
      <c r="D4861" s="28" t="s">
        <v>133</v>
      </c>
      <c r="E4861" t="str">
        <f>VLOOKUP(D4861,'B-Business Capability'!B:H,5,FALSE)</f>
        <v>Customer Service</v>
      </c>
      <c r="F4861" t="str">
        <f>VLOOKUP(D4861,'B-Business Capability'!B:H,6,FALSE)</f>
        <v>Customer Service and Support</v>
      </c>
      <c r="G4861" t="str">
        <f>VLOOKUP(D4861,'B-Business Capability'!B:H,7,FALSE)</f>
        <v>Customer Operations</v>
      </c>
      <c r="I4861" t="s">
        <v>1831</v>
      </c>
      <c r="J4861" t="s">
        <v>1832</v>
      </c>
      <c r="L4861" t="s">
        <v>134</v>
      </c>
      <c r="M4861" t="str">
        <f>VLOOKUP(L4861,'A-Applications'!B:D,3,FALSE)</f>
        <v>READy</v>
      </c>
      <c r="N4861" t="s">
        <v>103</v>
      </c>
      <c r="O4861" s="42" t="s">
        <v>54</v>
      </c>
      <c r="P4861" t="s">
        <v>79</v>
      </c>
      <c r="Q4861" t="str">
        <f>VLOOKUP(KamstrupData[[#This Row],[IdLevel123]],'B-Business Capability'!B:L,10,FALSE)</f>
        <v>Order-to-Cash (O2C)</v>
      </c>
      <c r="R4861">
        <f>VLOOKUP(KamstrupData[[#This Row],[IdLevel123]],'B-Business Capability'!B:L,11,FALSE)</f>
        <v>0</v>
      </c>
      <c r="U4861" t="str">
        <f>_xlfn.CONCAT(KamstrupData[[#This Row],[CountryCode]],"_",KamstrupData[[#This Row],[Business Area]],"_",KamstrupData[[#This Row],[DepartmentTeam]])</f>
        <v>NO10_NO_Customer Service_</v>
      </c>
      <c r="V4861" t="str">
        <f>VLOOKUP(KamstrupData[[#This Row],[ORG_Concat]],'O-Organization'!F:H,3,FALSE)</f>
        <v>11024_NO10_Customer Service_NO_Customer Service_</v>
      </c>
    </row>
    <row r="4862" spans="4:22">
      <c r="D4862" s="28" t="s">
        <v>78</v>
      </c>
      <c r="E4862" t="str">
        <f>VLOOKUP(D4862,'B-Business Capability'!B:H,5,FALSE)</f>
        <v>Customer Service</v>
      </c>
      <c r="F4862" t="str">
        <f>VLOOKUP(D4862,'B-Business Capability'!B:H,6,FALSE)</f>
        <v>Customer Service and Support</v>
      </c>
      <c r="G4862" t="str">
        <f>VLOOKUP(D4862,'B-Business Capability'!B:H,7,FALSE)</f>
        <v>Service Request Management</v>
      </c>
      <c r="I4862" t="s">
        <v>1831</v>
      </c>
      <c r="J4862" t="s">
        <v>1832</v>
      </c>
      <c r="L4862" t="s">
        <v>146</v>
      </c>
      <c r="M4862" t="str">
        <f>VLOOKUP(L4862,'A-Applications'!B:D,3,FALSE)</f>
        <v>Microsoft CoPilot</v>
      </c>
      <c r="N4862" t="s">
        <v>147</v>
      </c>
      <c r="O4862" s="42" t="s">
        <v>54</v>
      </c>
      <c r="P4862" t="s">
        <v>79</v>
      </c>
      <c r="Q4862" t="str">
        <f>VLOOKUP(KamstrupData[[#This Row],[IdLevel123]],'B-Business Capability'!B:L,10,FALSE)</f>
        <v>Customer Service and Support</v>
      </c>
      <c r="R4862">
        <f>VLOOKUP(KamstrupData[[#This Row],[IdLevel123]],'B-Business Capability'!B:L,11,FALSE)</f>
        <v>0</v>
      </c>
      <c r="U4862" t="str">
        <f>_xlfn.CONCAT(KamstrupData[[#This Row],[CountryCode]],"_",KamstrupData[[#This Row],[Business Area]],"_",KamstrupData[[#This Row],[DepartmentTeam]])</f>
        <v>NO10_NO_Customer Service_</v>
      </c>
      <c r="V4862" t="str">
        <f>VLOOKUP(KamstrupData[[#This Row],[ORG_Concat]],'O-Organization'!F:H,3,FALSE)</f>
        <v>11024_NO10_Customer Service_NO_Customer Service_</v>
      </c>
    </row>
    <row r="4863" spans="4:22">
      <c r="D4863" s="28" t="s">
        <v>104</v>
      </c>
      <c r="E4863" t="str">
        <f>VLOOKUP(D4863,'B-Business Capability'!B:H,5,FALSE)</f>
        <v>Finance</v>
      </c>
      <c r="F4863" t="str">
        <f>VLOOKUP(D4863,'B-Business Capability'!B:H,6,FALSE)</f>
        <v>Financial Planning &amp; Analysis</v>
      </c>
      <c r="G4863" t="str">
        <f>VLOOKUP(D4863,'B-Business Capability'!B:H,7,FALSE)</f>
        <v>Forecasting</v>
      </c>
      <c r="I4863" t="s">
        <v>1831</v>
      </c>
      <c r="J4863" t="s">
        <v>1832</v>
      </c>
      <c r="L4863" t="s">
        <v>149</v>
      </c>
      <c r="M4863" t="str">
        <f>VLOOKUP(L4863,'A-Applications'!B:D,3,FALSE)</f>
        <v>SAP Analytics Cloud</v>
      </c>
      <c r="N4863" t="s">
        <v>53</v>
      </c>
      <c r="O4863" s="42" t="s">
        <v>54</v>
      </c>
      <c r="P4863" t="s">
        <v>67</v>
      </c>
      <c r="Q4863" t="str">
        <f>VLOOKUP(KamstrupData[[#This Row],[IdLevel123]],'B-Business Capability'!B:L,10,FALSE)</f>
        <v>N/A</v>
      </c>
      <c r="R4863">
        <f>VLOOKUP(KamstrupData[[#This Row],[IdLevel123]],'B-Business Capability'!B:L,11,FALSE)</f>
        <v>0</v>
      </c>
      <c r="U4863" t="str">
        <f>_xlfn.CONCAT(KamstrupData[[#This Row],[CountryCode]],"_",KamstrupData[[#This Row],[Business Area]],"_",KamstrupData[[#This Row],[DepartmentTeam]])</f>
        <v>NO10_NO_Customer Service_</v>
      </c>
      <c r="V4863" t="str">
        <f>VLOOKUP(KamstrupData[[#This Row],[ORG_Concat]],'O-Organization'!F:H,3,FALSE)</f>
        <v>11024_NO10_Customer Service_NO_Customer Service_</v>
      </c>
    </row>
    <row r="4864" spans="4:22">
      <c r="D4864" s="28" t="s">
        <v>74</v>
      </c>
      <c r="E4864" t="str">
        <f>VLOOKUP(D4864,'B-Business Capability'!B:H,5,FALSE)</f>
        <v>Strategic Management</v>
      </c>
      <c r="F4864" t="str">
        <f>VLOOKUP(D4864,'B-Business Capability'!B:H,6,FALSE)</f>
        <v>Manage Core Business</v>
      </c>
      <c r="G4864" t="str">
        <f>VLOOKUP(D4864,'B-Business Capability'!B:H,7,FALSE)</f>
        <v>Manage Projects</v>
      </c>
      <c r="I4864" t="s">
        <v>1831</v>
      </c>
      <c r="J4864" t="s">
        <v>1832</v>
      </c>
      <c r="L4864" t="s">
        <v>149</v>
      </c>
      <c r="M4864" t="str">
        <f>VLOOKUP(L4864,'A-Applications'!B:D,3,FALSE)</f>
        <v>SAP Analytics Cloud</v>
      </c>
      <c r="N4864" t="s">
        <v>53</v>
      </c>
      <c r="O4864" s="42" t="s">
        <v>66</v>
      </c>
      <c r="P4864" t="s">
        <v>75</v>
      </c>
      <c r="Q4864" t="str">
        <f>VLOOKUP(KamstrupData[[#This Row],[IdLevel123]],'B-Business Capability'!B:L,10,FALSE)</f>
        <v>N/A</v>
      </c>
      <c r="R4864">
        <f>VLOOKUP(KamstrupData[[#This Row],[IdLevel123]],'B-Business Capability'!B:L,11,FALSE)</f>
        <v>0</v>
      </c>
      <c r="U4864" t="str">
        <f>_xlfn.CONCAT(KamstrupData[[#This Row],[CountryCode]],"_",KamstrupData[[#This Row],[Business Area]],"_",KamstrupData[[#This Row],[DepartmentTeam]])</f>
        <v>NO10_NO_Customer Service_</v>
      </c>
      <c r="V4864" t="str">
        <f>VLOOKUP(KamstrupData[[#This Row],[ORG_Concat]],'O-Organization'!F:H,3,FALSE)</f>
        <v>11024_NO10_Customer Service_NO_Customer Service_</v>
      </c>
    </row>
    <row r="4865" spans="4:22">
      <c r="D4865" s="28" t="s">
        <v>78</v>
      </c>
      <c r="E4865" t="str">
        <f>VLOOKUP(D4865,'B-Business Capability'!B:H,5,FALSE)</f>
        <v>Customer Service</v>
      </c>
      <c r="F4865" t="str">
        <f>VLOOKUP(D4865,'B-Business Capability'!B:H,6,FALSE)</f>
        <v>Customer Service and Support</v>
      </c>
      <c r="G4865" t="str">
        <f>VLOOKUP(D4865,'B-Business Capability'!B:H,7,FALSE)</f>
        <v>Service Request Management</v>
      </c>
      <c r="I4865" t="s">
        <v>1831</v>
      </c>
      <c r="J4865" t="s">
        <v>1832</v>
      </c>
      <c r="L4865" t="s">
        <v>151</v>
      </c>
      <c r="M4865" t="str">
        <f>VLOOKUP(L4865,'A-Applications'!B:D,3,FALSE)</f>
        <v>Metertool X</v>
      </c>
      <c r="N4865" t="s">
        <v>53</v>
      </c>
      <c r="O4865" s="42" t="s">
        <v>54</v>
      </c>
      <c r="P4865" t="s">
        <v>79</v>
      </c>
      <c r="Q4865" t="str">
        <f>VLOOKUP(KamstrupData[[#This Row],[IdLevel123]],'B-Business Capability'!B:L,10,FALSE)</f>
        <v>Customer Service and Support</v>
      </c>
      <c r="R4865">
        <f>VLOOKUP(KamstrupData[[#This Row],[IdLevel123]],'B-Business Capability'!B:L,11,FALSE)</f>
        <v>0</v>
      </c>
      <c r="U4865" t="str">
        <f>_xlfn.CONCAT(KamstrupData[[#This Row],[CountryCode]],"_",KamstrupData[[#This Row],[Business Area]],"_",KamstrupData[[#This Row],[DepartmentTeam]])</f>
        <v>NO10_NO_Customer Service_</v>
      </c>
      <c r="V4865" t="str">
        <f>VLOOKUP(KamstrupData[[#This Row],[ORG_Concat]],'O-Organization'!F:H,3,FALSE)</f>
        <v>11024_NO10_Customer Service_NO_Customer Service_</v>
      </c>
    </row>
    <row r="4866" spans="4:22">
      <c r="D4866" s="28" t="s">
        <v>152</v>
      </c>
      <c r="E4866" t="str">
        <f>VLOOKUP(D4866,'B-Business Capability'!B:H,5,FALSE)</f>
        <v>Customer Service</v>
      </c>
      <c r="F4866" t="str">
        <f>VLOOKUP(D4866,'B-Business Capability'!B:H,6,FALSE)</f>
        <v>Customer Service and Support</v>
      </c>
      <c r="G4866" t="str">
        <f>VLOOKUP(D4866,'B-Business Capability'!B:H,7,FALSE)</f>
        <v>Service Knowledge Base Management</v>
      </c>
      <c r="I4866" t="s">
        <v>1831</v>
      </c>
      <c r="J4866" t="s">
        <v>1832</v>
      </c>
      <c r="L4866" t="s">
        <v>153</v>
      </c>
      <c r="M4866" t="str">
        <f>VLOOKUP(L4866,'A-Applications'!B:D,3,FALSE)</f>
        <v>VenzoAI (Kamassist)</v>
      </c>
      <c r="N4866" t="s">
        <v>147</v>
      </c>
      <c r="O4866" s="42" t="s">
        <v>54</v>
      </c>
      <c r="P4866" t="s">
        <v>79</v>
      </c>
      <c r="Q4866" t="str">
        <f>VLOOKUP(KamstrupData[[#This Row],[IdLevel123]],'B-Business Capability'!B:L,10,FALSE)</f>
        <v>Customer Service and Support</v>
      </c>
      <c r="R4866">
        <f>VLOOKUP(KamstrupData[[#This Row],[IdLevel123]],'B-Business Capability'!B:L,11,FALSE)</f>
        <v>0</v>
      </c>
      <c r="U4866" t="str">
        <f>_xlfn.CONCAT(KamstrupData[[#This Row],[CountryCode]],"_",KamstrupData[[#This Row],[Business Area]],"_",KamstrupData[[#This Row],[DepartmentTeam]])</f>
        <v>NO10_NO_Customer Service_</v>
      </c>
      <c r="V4866" t="str">
        <f>VLOOKUP(KamstrupData[[#This Row],[ORG_Concat]],'O-Organization'!F:H,3,FALSE)</f>
        <v>11024_NO10_Customer Service_NO_Customer Service_</v>
      </c>
    </row>
    <row r="4867" spans="4:22">
      <c r="D4867" s="28" t="s">
        <v>156</v>
      </c>
      <c r="E4867" t="str">
        <f>VLOOKUP(D4867,'B-Business Capability'!B:H,5,FALSE)</f>
        <v>Customer Relationship</v>
      </c>
      <c r="F4867" t="str">
        <f>VLOOKUP(D4867,'B-Business Capability'!B:H,6,FALSE)</f>
        <v>Customer Management</v>
      </c>
      <c r="G4867" t="str">
        <f>VLOOKUP(D4867,'B-Business Capability'!B:H,7,FALSE)</f>
        <v>Manage Customer</v>
      </c>
      <c r="I4867" t="s">
        <v>1831</v>
      </c>
      <c r="J4867" t="s">
        <v>1832</v>
      </c>
      <c r="L4867" t="s">
        <v>157</v>
      </c>
      <c r="M4867" t="str">
        <f>VLOOKUP(L4867,'A-Applications'!B:D,3,FALSE)</f>
        <v>ServiceNow</v>
      </c>
      <c r="N4867" t="s">
        <v>53</v>
      </c>
      <c r="O4867" s="42" t="s">
        <v>54</v>
      </c>
      <c r="P4867" t="s">
        <v>79</v>
      </c>
      <c r="Q4867" t="str">
        <f>VLOOKUP(KamstrupData[[#This Row],[IdLevel123]],'B-Business Capability'!B:L,10,FALSE)</f>
        <v>Customer Service and Support</v>
      </c>
      <c r="R4867">
        <f>VLOOKUP(KamstrupData[[#This Row],[IdLevel123]],'B-Business Capability'!B:L,11,FALSE)</f>
        <v>0</v>
      </c>
      <c r="U4867" t="str">
        <f>_xlfn.CONCAT(KamstrupData[[#This Row],[CountryCode]],"_",KamstrupData[[#This Row],[Business Area]],"_",KamstrupData[[#This Row],[DepartmentTeam]])</f>
        <v>NO10_NO_Customer Service_</v>
      </c>
      <c r="V4867" t="str">
        <f>VLOOKUP(KamstrupData[[#This Row],[ORG_Concat]],'O-Organization'!F:H,3,FALSE)</f>
        <v>11024_NO10_Customer Service_NO_Customer Service_</v>
      </c>
    </row>
    <row r="4868" spans="4:22">
      <c r="D4868" s="28" t="s">
        <v>158</v>
      </c>
      <c r="E4868" t="str">
        <f>VLOOKUP(D4868,'B-Business Capability'!B:H,5,FALSE)</f>
        <v>Sales</v>
      </c>
      <c r="F4868" t="str">
        <f>VLOOKUP(D4868,'B-Business Capability'!B:H,6,FALSE)</f>
        <v>Quotation, Order, and Contract Management</v>
      </c>
      <c r="G4868" t="str">
        <f>VLOOKUP(D4868,'B-Business Capability'!B:H,7,FALSE)</f>
        <v>Sales order management and processing</v>
      </c>
      <c r="I4868" t="s">
        <v>1831</v>
      </c>
      <c r="J4868" t="s">
        <v>1832</v>
      </c>
      <c r="L4868" t="s">
        <v>157</v>
      </c>
      <c r="M4868" t="str">
        <f>VLOOKUP(L4868,'A-Applications'!B:D,3,FALSE)</f>
        <v>ServiceNow</v>
      </c>
      <c r="N4868" t="s">
        <v>53</v>
      </c>
      <c r="O4868" s="42" t="s">
        <v>54</v>
      </c>
      <c r="P4868" t="s">
        <v>79</v>
      </c>
      <c r="Q4868" t="str">
        <f>VLOOKUP(KamstrupData[[#This Row],[IdLevel123]],'B-Business Capability'!B:L,10,FALSE)</f>
        <v>Order-to-Cash (O2C)</v>
      </c>
      <c r="R4868">
        <f>VLOOKUP(KamstrupData[[#This Row],[IdLevel123]],'B-Business Capability'!B:L,11,FALSE)</f>
        <v>107</v>
      </c>
      <c r="U4868" t="str">
        <f>_xlfn.CONCAT(KamstrupData[[#This Row],[CountryCode]],"_",KamstrupData[[#This Row],[Business Area]],"_",KamstrupData[[#This Row],[DepartmentTeam]])</f>
        <v>NO10_NO_Customer Service_</v>
      </c>
      <c r="V4868" t="str">
        <f>VLOOKUP(KamstrupData[[#This Row],[ORG_Concat]],'O-Organization'!F:H,3,FALSE)</f>
        <v>11024_NO10_Customer Service_NO_Customer Service_</v>
      </c>
    </row>
    <row r="4869" spans="4:22">
      <c r="D4869" s="28" t="s">
        <v>90</v>
      </c>
      <c r="E4869" t="str">
        <f>VLOOKUP(D4869,'B-Business Capability'!B:H,5,FALSE)</f>
        <v>Customer Service</v>
      </c>
      <c r="F4869" t="str">
        <f>VLOOKUP(D4869,'B-Business Capability'!B:H,6,FALSE)</f>
        <v>Customer Service and Support</v>
      </c>
      <c r="G4869">
        <f>VLOOKUP(D4869,'B-Business Capability'!B:H,7,FALSE)</f>
        <v>0</v>
      </c>
      <c r="I4869" t="s">
        <v>1831</v>
      </c>
      <c r="J4869" t="s">
        <v>1832</v>
      </c>
      <c r="L4869" t="s">
        <v>157</v>
      </c>
      <c r="M4869" t="str">
        <f>VLOOKUP(L4869,'A-Applications'!B:D,3,FALSE)</f>
        <v>ServiceNow</v>
      </c>
      <c r="N4869" t="s">
        <v>53</v>
      </c>
      <c r="O4869" s="42" t="s">
        <v>54</v>
      </c>
      <c r="P4869" t="s">
        <v>79</v>
      </c>
      <c r="Q4869" t="str">
        <f>VLOOKUP(KamstrupData[[#This Row],[IdLevel123]],'B-Business Capability'!B:L,10,FALSE)</f>
        <v>Customer Service and Support</v>
      </c>
      <c r="R4869">
        <f>VLOOKUP(KamstrupData[[#This Row],[IdLevel123]],'B-Business Capability'!B:L,11,FALSE)</f>
        <v>0</v>
      </c>
      <c r="U4869" t="str">
        <f>_xlfn.CONCAT(KamstrupData[[#This Row],[CountryCode]],"_",KamstrupData[[#This Row],[Business Area]],"_",KamstrupData[[#This Row],[DepartmentTeam]])</f>
        <v>NO10_NO_Customer Service_</v>
      </c>
      <c r="V4869" t="str">
        <f>VLOOKUP(KamstrupData[[#This Row],[ORG_Concat]],'O-Organization'!F:H,3,FALSE)</f>
        <v>11024_NO10_Customer Service_NO_Customer Service_</v>
      </c>
    </row>
    <row r="4870" spans="4:22">
      <c r="D4870" s="28" t="s">
        <v>78</v>
      </c>
      <c r="E4870" t="str">
        <f>VLOOKUP(D4870,'B-Business Capability'!B:H,5,FALSE)</f>
        <v>Customer Service</v>
      </c>
      <c r="F4870" t="str">
        <f>VLOOKUP(D4870,'B-Business Capability'!B:H,6,FALSE)</f>
        <v>Customer Service and Support</v>
      </c>
      <c r="G4870" t="str">
        <f>VLOOKUP(D4870,'B-Business Capability'!B:H,7,FALSE)</f>
        <v>Service Request Management</v>
      </c>
      <c r="I4870" t="s">
        <v>1831</v>
      </c>
      <c r="J4870" t="s">
        <v>1832</v>
      </c>
      <c r="L4870" t="s">
        <v>157</v>
      </c>
      <c r="M4870" t="str">
        <f>VLOOKUP(L4870,'A-Applications'!B:D,3,FALSE)</f>
        <v>ServiceNow</v>
      </c>
      <c r="N4870" t="s">
        <v>53</v>
      </c>
      <c r="O4870" s="42" t="s">
        <v>66</v>
      </c>
      <c r="P4870" t="s">
        <v>79</v>
      </c>
      <c r="Q4870" t="str">
        <f>VLOOKUP(KamstrupData[[#This Row],[IdLevel123]],'B-Business Capability'!B:L,10,FALSE)</f>
        <v>Customer Service and Support</v>
      </c>
      <c r="R4870">
        <f>VLOOKUP(KamstrupData[[#This Row],[IdLevel123]],'B-Business Capability'!B:L,11,FALSE)</f>
        <v>0</v>
      </c>
      <c r="U4870" t="str">
        <f>_xlfn.CONCAT(KamstrupData[[#This Row],[CountryCode]],"_",KamstrupData[[#This Row],[Business Area]],"_",KamstrupData[[#This Row],[DepartmentTeam]])</f>
        <v>NO10_NO_Customer Service_</v>
      </c>
      <c r="V4870" t="str">
        <f>VLOOKUP(KamstrupData[[#This Row],[ORG_Concat]],'O-Organization'!F:H,3,FALSE)</f>
        <v>11024_NO10_Customer Service_NO_Customer Service_</v>
      </c>
    </row>
    <row r="4871" spans="4:22">
      <c r="D4871" s="28" t="s">
        <v>159</v>
      </c>
      <c r="E4871" t="str">
        <f>VLOOKUP(D4871,'B-Business Capability'!B:H,5,FALSE)</f>
        <v>Customer Service</v>
      </c>
      <c r="F4871" t="str">
        <f>VLOOKUP(D4871,'B-Business Capability'!B:H,6,FALSE)</f>
        <v>Customer Service and Support</v>
      </c>
      <c r="G4871" t="str">
        <f>VLOOKUP(D4871,'B-Business Capability'!B:H,7,FALSE)</f>
        <v>Complaints Management</v>
      </c>
      <c r="I4871" t="s">
        <v>1831</v>
      </c>
      <c r="J4871" t="s">
        <v>1832</v>
      </c>
      <c r="L4871" t="s">
        <v>157</v>
      </c>
      <c r="M4871" t="str">
        <f>VLOOKUP(L4871,'A-Applications'!B:D,3,FALSE)</f>
        <v>ServiceNow</v>
      </c>
      <c r="N4871" t="s">
        <v>53</v>
      </c>
      <c r="O4871" s="42" t="s">
        <v>54</v>
      </c>
      <c r="P4871" t="s">
        <v>79</v>
      </c>
      <c r="Q4871" t="str">
        <f>VLOOKUP(KamstrupData[[#This Row],[IdLevel123]],'B-Business Capability'!B:L,10,FALSE)</f>
        <v>Customer Service and Support</v>
      </c>
      <c r="R4871">
        <f>VLOOKUP(KamstrupData[[#This Row],[IdLevel123]],'B-Business Capability'!B:L,11,FALSE)</f>
        <v>0</v>
      </c>
      <c r="U4871" t="str">
        <f>_xlfn.CONCAT(KamstrupData[[#This Row],[CountryCode]],"_",KamstrupData[[#This Row],[Business Area]],"_",KamstrupData[[#This Row],[DepartmentTeam]])</f>
        <v>NO10_NO_Customer Service_</v>
      </c>
      <c r="V4871" t="str">
        <f>VLOOKUP(KamstrupData[[#This Row],[ORG_Concat]],'O-Organization'!F:H,3,FALSE)</f>
        <v>11024_NO10_Customer Service_NO_Customer Service_</v>
      </c>
    </row>
    <row r="4872" spans="4:22">
      <c r="D4872" s="28" t="s">
        <v>160</v>
      </c>
      <c r="E4872" t="str">
        <f>VLOOKUP(D4872,'B-Business Capability'!B:H,5,FALSE)</f>
        <v>Customer Service</v>
      </c>
      <c r="F4872" t="str">
        <f>VLOOKUP(D4872,'B-Business Capability'!B:H,6,FALSE)</f>
        <v>Customer Service and Support</v>
      </c>
      <c r="G4872" t="str">
        <f>VLOOKUP(D4872,'B-Business Capability'!B:H,7,FALSE)</f>
        <v>Customer Claims Management</v>
      </c>
      <c r="I4872" t="s">
        <v>1831</v>
      </c>
      <c r="J4872" t="s">
        <v>1832</v>
      </c>
      <c r="L4872" t="s">
        <v>157</v>
      </c>
      <c r="M4872" t="str">
        <f>VLOOKUP(L4872,'A-Applications'!B:D,3,FALSE)</f>
        <v>ServiceNow</v>
      </c>
      <c r="N4872" t="s">
        <v>53</v>
      </c>
      <c r="O4872" s="42" t="s">
        <v>54</v>
      </c>
      <c r="P4872" t="s">
        <v>79</v>
      </c>
      <c r="Q4872" t="str">
        <f>VLOOKUP(KamstrupData[[#This Row],[IdLevel123]],'B-Business Capability'!B:L,10,FALSE)</f>
        <v>Customer Service and Support</v>
      </c>
      <c r="R4872">
        <f>VLOOKUP(KamstrupData[[#This Row],[IdLevel123]],'B-Business Capability'!B:L,11,FALSE)</f>
        <v>0</v>
      </c>
      <c r="U4872" t="str">
        <f>_xlfn.CONCAT(KamstrupData[[#This Row],[CountryCode]],"_",KamstrupData[[#This Row],[Business Area]],"_",KamstrupData[[#This Row],[DepartmentTeam]])</f>
        <v>NO10_NO_Customer Service_</v>
      </c>
      <c r="V4872" t="str">
        <f>VLOOKUP(KamstrupData[[#This Row],[ORG_Concat]],'O-Organization'!F:H,3,FALSE)</f>
        <v>11024_NO10_Customer Service_NO_Customer Service_</v>
      </c>
    </row>
    <row r="4873" spans="4:22">
      <c r="D4873" s="28" t="s">
        <v>161</v>
      </c>
      <c r="E4873" t="str">
        <f>VLOOKUP(D4873,'B-Business Capability'!B:H,5,FALSE)</f>
        <v>Customer Service</v>
      </c>
      <c r="F4873" t="str">
        <f>VLOOKUP(D4873,'B-Business Capability'!B:H,6,FALSE)</f>
        <v>Customer Service and Support</v>
      </c>
      <c r="G4873" t="str">
        <f>VLOOKUP(D4873,'B-Business Capability'!B:H,7,FALSE)</f>
        <v>Customer Returns Management</v>
      </c>
      <c r="I4873" t="s">
        <v>1831</v>
      </c>
      <c r="J4873" t="s">
        <v>1832</v>
      </c>
      <c r="L4873" t="s">
        <v>157</v>
      </c>
      <c r="M4873" t="str">
        <f>VLOOKUP(L4873,'A-Applications'!B:D,3,FALSE)</f>
        <v>ServiceNow</v>
      </c>
      <c r="N4873" t="s">
        <v>53</v>
      </c>
      <c r="O4873" s="42" t="s">
        <v>54</v>
      </c>
      <c r="P4873" t="s">
        <v>79</v>
      </c>
      <c r="Q4873" t="str">
        <f>VLOOKUP(KamstrupData[[#This Row],[IdLevel123]],'B-Business Capability'!B:L,10,FALSE)</f>
        <v>Customer Service and Support</v>
      </c>
      <c r="R4873">
        <f>VLOOKUP(KamstrupData[[#This Row],[IdLevel123]],'B-Business Capability'!B:L,11,FALSE)</f>
        <v>0</v>
      </c>
      <c r="U4873" t="str">
        <f>_xlfn.CONCAT(KamstrupData[[#This Row],[CountryCode]],"_",KamstrupData[[#This Row],[Business Area]],"_",KamstrupData[[#This Row],[DepartmentTeam]])</f>
        <v>NO10_NO_Customer Service_</v>
      </c>
      <c r="V4873" t="str">
        <f>VLOOKUP(KamstrupData[[#This Row],[ORG_Concat]],'O-Organization'!F:H,3,FALSE)</f>
        <v>11024_NO10_Customer Service_NO_Customer Service_</v>
      </c>
    </row>
    <row r="4874" spans="4:22">
      <c r="D4874" s="28" t="s">
        <v>80</v>
      </c>
      <c r="E4874" t="str">
        <f>VLOOKUP(D4874,'B-Business Capability'!B:H,5,FALSE)</f>
        <v>Customer Service</v>
      </c>
      <c r="F4874" t="str">
        <f>VLOOKUP(D4874,'B-Business Capability'!B:H,6,FALSE)</f>
        <v>Customer Service and Support</v>
      </c>
      <c r="G4874" t="str">
        <f>VLOOKUP(D4874,'B-Business Capability'!B:H,7,FALSE)</f>
        <v>Customer Warranty Claim Processing</v>
      </c>
      <c r="I4874" t="s">
        <v>1831</v>
      </c>
      <c r="J4874" t="s">
        <v>1832</v>
      </c>
      <c r="L4874" t="s">
        <v>157</v>
      </c>
      <c r="M4874" t="str">
        <f>VLOOKUP(L4874,'A-Applications'!B:D,3,FALSE)</f>
        <v>ServiceNow</v>
      </c>
      <c r="N4874" t="s">
        <v>53</v>
      </c>
      <c r="O4874" s="42" t="s">
        <v>54</v>
      </c>
      <c r="P4874" t="s">
        <v>79</v>
      </c>
      <c r="Q4874" t="str">
        <f>VLOOKUP(KamstrupData[[#This Row],[IdLevel123]],'B-Business Capability'!B:L,10,FALSE)</f>
        <v>Customer Service and Support</v>
      </c>
      <c r="R4874">
        <f>VLOOKUP(KamstrupData[[#This Row],[IdLevel123]],'B-Business Capability'!B:L,11,FALSE)</f>
        <v>0</v>
      </c>
      <c r="U4874" t="str">
        <f>_xlfn.CONCAT(KamstrupData[[#This Row],[CountryCode]],"_",KamstrupData[[#This Row],[Business Area]],"_",KamstrupData[[#This Row],[DepartmentTeam]])</f>
        <v>NO10_NO_Customer Service_</v>
      </c>
      <c r="V4874" t="str">
        <f>VLOOKUP(KamstrupData[[#This Row],[ORG_Concat]],'O-Organization'!F:H,3,FALSE)</f>
        <v>11024_NO10_Customer Service_NO_Customer Service_</v>
      </c>
    </row>
    <row r="4875" spans="4:22">
      <c r="D4875" s="28" t="s">
        <v>162</v>
      </c>
      <c r="E4875" t="str">
        <f>VLOOKUP(D4875,'B-Business Capability'!B:H,5,FALSE)</f>
        <v>Customer Service</v>
      </c>
      <c r="F4875" t="str">
        <f>VLOOKUP(D4875,'B-Business Capability'!B:H,6,FALSE)</f>
        <v>Customer Service and Support</v>
      </c>
      <c r="G4875" t="str">
        <f>VLOOKUP(D4875,'B-Business Capability'!B:H,7,FALSE)</f>
        <v>Inquiry Management</v>
      </c>
      <c r="I4875" t="s">
        <v>1831</v>
      </c>
      <c r="J4875" t="s">
        <v>1832</v>
      </c>
      <c r="L4875" t="s">
        <v>157</v>
      </c>
      <c r="M4875" t="str">
        <f>VLOOKUP(L4875,'A-Applications'!B:D,3,FALSE)</f>
        <v>ServiceNow</v>
      </c>
      <c r="N4875" t="s">
        <v>53</v>
      </c>
      <c r="O4875" s="42" t="s">
        <v>54</v>
      </c>
      <c r="P4875" t="s">
        <v>79</v>
      </c>
      <c r="Q4875" t="str">
        <f>VLOOKUP(KamstrupData[[#This Row],[IdLevel123]],'B-Business Capability'!B:L,10,FALSE)</f>
        <v>Customer Service and Support</v>
      </c>
      <c r="R4875">
        <f>VLOOKUP(KamstrupData[[#This Row],[IdLevel123]],'B-Business Capability'!B:L,11,FALSE)</f>
        <v>0</v>
      </c>
      <c r="U4875" t="str">
        <f>_xlfn.CONCAT(KamstrupData[[#This Row],[CountryCode]],"_",KamstrupData[[#This Row],[Business Area]],"_",KamstrupData[[#This Row],[DepartmentTeam]])</f>
        <v>NO10_NO_Customer Service_</v>
      </c>
      <c r="V4875" t="str">
        <f>VLOOKUP(KamstrupData[[#This Row],[ORG_Concat]],'O-Organization'!F:H,3,FALSE)</f>
        <v>11024_NO10_Customer Service_NO_Customer Service_</v>
      </c>
    </row>
    <row r="4876" spans="4:22">
      <c r="D4876" s="28" t="s">
        <v>163</v>
      </c>
      <c r="E4876" t="str">
        <f>VLOOKUP(D4876,'B-Business Capability'!B:H,5,FALSE)</f>
        <v>Customer Service</v>
      </c>
      <c r="F4876" t="str">
        <f>VLOOKUP(D4876,'B-Business Capability'!B:H,6,FALSE)</f>
        <v>Customer Service and Support</v>
      </c>
      <c r="G4876" t="str">
        <f>VLOOKUP(D4876,'B-Business Capability'!B:H,7,FALSE)</f>
        <v>Recall Management</v>
      </c>
      <c r="I4876" t="s">
        <v>1831</v>
      </c>
      <c r="J4876" t="s">
        <v>1832</v>
      </c>
      <c r="L4876" t="s">
        <v>157</v>
      </c>
      <c r="M4876" t="str">
        <f>VLOOKUP(L4876,'A-Applications'!B:D,3,FALSE)</f>
        <v>ServiceNow</v>
      </c>
      <c r="N4876" t="s">
        <v>53</v>
      </c>
      <c r="O4876" s="42" t="s">
        <v>54</v>
      </c>
      <c r="P4876" t="s">
        <v>79</v>
      </c>
      <c r="Q4876" t="str">
        <f>VLOOKUP(KamstrupData[[#This Row],[IdLevel123]],'B-Business Capability'!B:L,10,FALSE)</f>
        <v>Customer Service and Support</v>
      </c>
      <c r="R4876">
        <f>VLOOKUP(KamstrupData[[#This Row],[IdLevel123]],'B-Business Capability'!B:L,11,FALSE)</f>
        <v>0</v>
      </c>
      <c r="U4876" t="str">
        <f>_xlfn.CONCAT(KamstrupData[[#This Row],[CountryCode]],"_",KamstrupData[[#This Row],[Business Area]],"_",KamstrupData[[#This Row],[DepartmentTeam]])</f>
        <v>NO10_NO_Customer Service_</v>
      </c>
      <c r="V4876" t="str">
        <f>VLOOKUP(KamstrupData[[#This Row],[ORG_Concat]],'O-Organization'!F:H,3,FALSE)</f>
        <v>11024_NO10_Customer Service_NO_Customer Service_</v>
      </c>
    </row>
    <row r="4877" spans="4:22">
      <c r="D4877" s="28" t="s">
        <v>94</v>
      </c>
      <c r="E4877" t="str">
        <f>VLOOKUP(D4877,'B-Business Capability'!B:H,5,FALSE)</f>
        <v>Customer Service</v>
      </c>
      <c r="F4877" t="str">
        <f>VLOOKUP(D4877,'B-Business Capability'!B:H,6,FALSE)</f>
        <v>Customer Service and Support</v>
      </c>
      <c r="G4877" t="str">
        <f>VLOOKUP(D4877,'B-Business Capability'!B:H,7,FALSE)</f>
        <v>Self-Service Engagement</v>
      </c>
      <c r="I4877" t="s">
        <v>1831</v>
      </c>
      <c r="J4877" t="s">
        <v>1832</v>
      </c>
      <c r="L4877" t="s">
        <v>157</v>
      </c>
      <c r="M4877" t="str">
        <f>VLOOKUP(L4877,'A-Applications'!B:D,3,FALSE)</f>
        <v>ServiceNow</v>
      </c>
      <c r="N4877" t="s">
        <v>53</v>
      </c>
      <c r="O4877" s="42" t="s">
        <v>66</v>
      </c>
      <c r="P4877" t="s">
        <v>79</v>
      </c>
      <c r="Q4877" t="str">
        <f>VLOOKUP(KamstrupData[[#This Row],[IdLevel123]],'B-Business Capability'!B:L,10,FALSE)</f>
        <v>Customer Service and Support</v>
      </c>
      <c r="R4877">
        <f>VLOOKUP(KamstrupData[[#This Row],[IdLevel123]],'B-Business Capability'!B:L,11,FALSE)</f>
        <v>0</v>
      </c>
      <c r="U4877" t="str">
        <f>_xlfn.CONCAT(KamstrupData[[#This Row],[CountryCode]],"_",KamstrupData[[#This Row],[Business Area]],"_",KamstrupData[[#This Row],[DepartmentTeam]])</f>
        <v>NO10_NO_Customer Service_</v>
      </c>
      <c r="V4877" t="str">
        <f>VLOOKUP(KamstrupData[[#This Row],[ORG_Concat]],'O-Organization'!F:H,3,FALSE)</f>
        <v>11024_NO10_Customer Service_NO_Customer Service_</v>
      </c>
    </row>
    <row r="4878" spans="4:22">
      <c r="D4878" s="28" t="s">
        <v>152</v>
      </c>
      <c r="E4878" t="str">
        <f>VLOOKUP(D4878,'B-Business Capability'!B:H,5,FALSE)</f>
        <v>Customer Service</v>
      </c>
      <c r="F4878" t="str">
        <f>VLOOKUP(D4878,'B-Business Capability'!B:H,6,FALSE)</f>
        <v>Customer Service and Support</v>
      </c>
      <c r="G4878" t="str">
        <f>VLOOKUP(D4878,'B-Business Capability'!B:H,7,FALSE)</f>
        <v>Service Knowledge Base Management</v>
      </c>
      <c r="I4878" t="s">
        <v>1831</v>
      </c>
      <c r="J4878" t="s">
        <v>1832</v>
      </c>
      <c r="L4878" t="s">
        <v>157</v>
      </c>
      <c r="M4878" t="str">
        <f>VLOOKUP(L4878,'A-Applications'!B:D,3,FALSE)</f>
        <v>ServiceNow</v>
      </c>
      <c r="N4878" t="s">
        <v>53</v>
      </c>
      <c r="O4878" s="42" t="s">
        <v>54</v>
      </c>
      <c r="P4878" t="s">
        <v>79</v>
      </c>
      <c r="Q4878" t="str">
        <f>VLOOKUP(KamstrupData[[#This Row],[IdLevel123]],'B-Business Capability'!B:L,10,FALSE)</f>
        <v>Customer Service and Support</v>
      </c>
      <c r="R4878">
        <f>VLOOKUP(KamstrupData[[#This Row],[IdLevel123]],'B-Business Capability'!B:L,11,FALSE)</f>
        <v>0</v>
      </c>
      <c r="U4878" t="str">
        <f>_xlfn.CONCAT(KamstrupData[[#This Row],[CountryCode]],"_",KamstrupData[[#This Row],[Business Area]],"_",KamstrupData[[#This Row],[DepartmentTeam]])</f>
        <v>NO10_NO_Customer Service_</v>
      </c>
      <c r="V4878" t="str">
        <f>VLOOKUP(KamstrupData[[#This Row],[ORG_Concat]],'O-Organization'!F:H,3,FALSE)</f>
        <v>11024_NO10_Customer Service_NO_Customer Service_</v>
      </c>
    </row>
    <row r="4879" spans="4:22">
      <c r="D4879" s="28" t="s">
        <v>164</v>
      </c>
      <c r="E4879" t="str">
        <f>VLOOKUP(D4879,'B-Business Capability'!B:H,5,FALSE)</f>
        <v>Customer Service</v>
      </c>
      <c r="F4879" t="str">
        <f>VLOOKUP(D4879,'B-Business Capability'!B:H,6,FALSE)</f>
        <v>Customer Service and Support</v>
      </c>
      <c r="G4879" t="str">
        <f>VLOOKUP(D4879,'B-Business Capability'!B:H,7,FALSE)</f>
        <v>Service Level Management</v>
      </c>
      <c r="I4879" t="s">
        <v>1831</v>
      </c>
      <c r="J4879" t="s">
        <v>1832</v>
      </c>
      <c r="L4879" t="s">
        <v>157</v>
      </c>
      <c r="M4879" t="str">
        <f>VLOOKUP(L4879,'A-Applications'!B:D,3,FALSE)</f>
        <v>ServiceNow</v>
      </c>
      <c r="N4879" t="s">
        <v>53</v>
      </c>
      <c r="O4879" s="42" t="s">
        <v>54</v>
      </c>
      <c r="P4879" t="s">
        <v>79</v>
      </c>
      <c r="Q4879" t="str">
        <f>VLOOKUP(KamstrupData[[#This Row],[IdLevel123]],'B-Business Capability'!B:L,10,FALSE)</f>
        <v>Customer Service and Support</v>
      </c>
      <c r="R4879">
        <f>VLOOKUP(KamstrupData[[#This Row],[IdLevel123]],'B-Business Capability'!B:L,11,FALSE)</f>
        <v>0</v>
      </c>
      <c r="U4879" t="str">
        <f>_xlfn.CONCAT(KamstrupData[[#This Row],[CountryCode]],"_",KamstrupData[[#This Row],[Business Area]],"_",KamstrupData[[#This Row],[DepartmentTeam]])</f>
        <v>NO10_NO_Customer Service_</v>
      </c>
      <c r="V4879" t="str">
        <f>VLOOKUP(KamstrupData[[#This Row],[ORG_Concat]],'O-Organization'!F:H,3,FALSE)</f>
        <v>11024_NO10_Customer Service_NO_Customer Service_</v>
      </c>
    </row>
    <row r="4880" spans="4:22">
      <c r="D4880" s="28" t="s">
        <v>118</v>
      </c>
      <c r="E4880" t="str">
        <f>VLOOKUP(D4880,'B-Business Capability'!B:H,5,FALSE)</f>
        <v>Customer Service</v>
      </c>
      <c r="F4880" t="str">
        <f>VLOOKUP(D4880,'B-Business Capability'!B:H,6,FALSE)</f>
        <v>Customer Service Strategy and Planning</v>
      </c>
      <c r="G4880" t="str">
        <f>VLOOKUP(D4880,'B-Business Capability'!B:H,7,FALSE)</f>
        <v>Customer Service Analytics</v>
      </c>
      <c r="I4880" t="s">
        <v>1831</v>
      </c>
      <c r="J4880" t="s">
        <v>1832</v>
      </c>
      <c r="L4880" t="s">
        <v>157</v>
      </c>
      <c r="M4880" t="str">
        <f>VLOOKUP(L4880,'A-Applications'!B:D,3,FALSE)</f>
        <v>ServiceNow</v>
      </c>
      <c r="N4880" t="s">
        <v>53</v>
      </c>
      <c r="O4880" s="42" t="s">
        <v>54</v>
      </c>
      <c r="P4880" t="s">
        <v>79</v>
      </c>
      <c r="Q4880" t="str">
        <f>VLOOKUP(KamstrupData[[#This Row],[IdLevel123]],'B-Business Capability'!B:L,10,FALSE)</f>
        <v>Customer Service and Support</v>
      </c>
      <c r="R4880">
        <f>VLOOKUP(KamstrupData[[#This Row],[IdLevel123]],'B-Business Capability'!B:L,11,FALSE)</f>
        <v>0</v>
      </c>
      <c r="U4880" t="str">
        <f>_xlfn.CONCAT(KamstrupData[[#This Row],[CountryCode]],"_",KamstrupData[[#This Row],[Business Area]],"_",KamstrupData[[#This Row],[DepartmentTeam]])</f>
        <v>NO10_NO_Customer Service_</v>
      </c>
      <c r="V4880" t="str">
        <f>VLOOKUP(KamstrupData[[#This Row],[ORG_Concat]],'O-Organization'!F:H,3,FALSE)</f>
        <v>11024_NO10_Customer Service_NO_Customer Service_</v>
      </c>
    </row>
    <row r="4881" spans="4:22">
      <c r="D4881" s="28" t="s">
        <v>165</v>
      </c>
      <c r="E4881" t="str">
        <f>VLOOKUP(D4881,'B-Business Capability'!B:H,5,FALSE)</f>
        <v>Customer Service</v>
      </c>
      <c r="F4881" t="str">
        <f>VLOOKUP(D4881,'B-Business Capability'!B:H,6,FALSE)</f>
        <v>Customer Service Strategy and Planning</v>
      </c>
      <c r="G4881" t="str">
        <f>VLOOKUP(D4881,'B-Business Capability'!B:H,7,FALSE)</f>
        <v>Customer Service Planning and Forecasting</v>
      </c>
      <c r="I4881" t="s">
        <v>1831</v>
      </c>
      <c r="J4881" t="s">
        <v>1832</v>
      </c>
      <c r="L4881" t="s">
        <v>157</v>
      </c>
      <c r="M4881" t="str">
        <f>VLOOKUP(L4881,'A-Applications'!B:D,3,FALSE)</f>
        <v>ServiceNow</v>
      </c>
      <c r="N4881" t="s">
        <v>53</v>
      </c>
      <c r="O4881" s="42" t="s">
        <v>54</v>
      </c>
      <c r="P4881" t="s">
        <v>79</v>
      </c>
      <c r="Q4881" t="str">
        <f>VLOOKUP(KamstrupData[[#This Row],[IdLevel123]],'B-Business Capability'!B:L,10,FALSE)</f>
        <v>Customer Service and Support</v>
      </c>
      <c r="R4881">
        <f>VLOOKUP(KamstrupData[[#This Row],[IdLevel123]],'B-Business Capability'!B:L,11,FALSE)</f>
        <v>0</v>
      </c>
      <c r="U4881" t="str">
        <f>_xlfn.CONCAT(KamstrupData[[#This Row],[CountryCode]],"_",KamstrupData[[#This Row],[Business Area]],"_",KamstrupData[[#This Row],[DepartmentTeam]])</f>
        <v>NO10_NO_Customer Service_</v>
      </c>
      <c r="V4881" t="str">
        <f>VLOOKUP(KamstrupData[[#This Row],[ORG_Concat]],'O-Organization'!F:H,3,FALSE)</f>
        <v>11024_NO10_Customer Service_NO_Customer Service_</v>
      </c>
    </row>
    <row r="4882" spans="4:22">
      <c r="D4882" s="28" t="s">
        <v>166</v>
      </c>
      <c r="E4882" t="str">
        <f>VLOOKUP(D4882,'B-Business Capability'!B:H,5,FALSE)</f>
        <v>Customer Service</v>
      </c>
      <c r="F4882" t="str">
        <f>VLOOKUP(D4882,'B-Business Capability'!B:H,6,FALSE)</f>
        <v>Customer Service Strategy and Planning</v>
      </c>
      <c r="G4882" t="str">
        <f>VLOOKUP(D4882,'B-Business Capability'!B:H,7,FALSE)</f>
        <v>Customer Service Strategy Management</v>
      </c>
      <c r="I4882" t="s">
        <v>1831</v>
      </c>
      <c r="J4882" t="s">
        <v>1832</v>
      </c>
      <c r="L4882" t="s">
        <v>157</v>
      </c>
      <c r="M4882" t="str">
        <f>VLOOKUP(L4882,'A-Applications'!B:D,3,FALSE)</f>
        <v>ServiceNow</v>
      </c>
      <c r="N4882" t="s">
        <v>53</v>
      </c>
      <c r="O4882" s="42" t="s">
        <v>54</v>
      </c>
      <c r="P4882" t="s">
        <v>79</v>
      </c>
      <c r="Q4882" t="str">
        <f>VLOOKUP(KamstrupData[[#This Row],[IdLevel123]],'B-Business Capability'!B:L,10,FALSE)</f>
        <v>Customer Service and Support</v>
      </c>
      <c r="R4882">
        <f>VLOOKUP(KamstrupData[[#This Row],[IdLevel123]],'B-Business Capability'!B:L,11,FALSE)</f>
        <v>0</v>
      </c>
      <c r="U4882" t="str">
        <f>_xlfn.CONCAT(KamstrupData[[#This Row],[CountryCode]],"_",KamstrupData[[#This Row],[Business Area]],"_",KamstrupData[[#This Row],[DepartmentTeam]])</f>
        <v>NO10_NO_Customer Service_</v>
      </c>
      <c r="V4882" t="str">
        <f>VLOOKUP(KamstrupData[[#This Row],[ORG_Concat]],'O-Organization'!F:H,3,FALSE)</f>
        <v>11024_NO10_Customer Service_NO_Customer Service_</v>
      </c>
    </row>
    <row r="4883" spans="4:22">
      <c r="D4883" s="28" t="s">
        <v>84</v>
      </c>
      <c r="E4883" t="str">
        <f>VLOOKUP(D4883,'B-Business Capability'!B:H,5,FALSE)</f>
        <v>OT Hosting</v>
      </c>
      <c r="F4883" t="str">
        <f>VLOOKUP(D4883,'B-Business Capability'!B:H,6,FALSE)</f>
        <v>OT Operations &amp; Service</v>
      </c>
      <c r="G4883">
        <f>VLOOKUP(D4883,'B-Business Capability'!B:H,7,FALSE)</f>
        <v>0</v>
      </c>
      <c r="I4883" t="s">
        <v>1831</v>
      </c>
      <c r="J4883" t="s">
        <v>1832</v>
      </c>
      <c r="L4883" t="s">
        <v>157</v>
      </c>
      <c r="M4883" t="str">
        <f>VLOOKUP(L4883,'A-Applications'!B:D,3,FALSE)</f>
        <v>ServiceNow</v>
      </c>
      <c r="N4883" t="s">
        <v>147</v>
      </c>
      <c r="O4883" s="42" t="s">
        <v>66</v>
      </c>
      <c r="P4883" t="s">
        <v>79</v>
      </c>
      <c r="Q4883" t="str">
        <f>VLOOKUP(KamstrupData[[#This Row],[IdLevel123]],'B-Business Capability'!B:L,10,FALSE)</f>
        <v>N/A</v>
      </c>
      <c r="R4883">
        <f>VLOOKUP(KamstrupData[[#This Row],[IdLevel123]],'B-Business Capability'!B:L,11,FALSE)</f>
        <v>0</v>
      </c>
      <c r="U4883" t="str">
        <f>_xlfn.CONCAT(KamstrupData[[#This Row],[CountryCode]],"_",KamstrupData[[#This Row],[Business Area]],"_",KamstrupData[[#This Row],[DepartmentTeam]])</f>
        <v>NO10_NO_Customer Service_</v>
      </c>
      <c r="V4883" t="str">
        <f>VLOOKUP(KamstrupData[[#This Row],[ORG_Concat]],'O-Organization'!F:H,3,FALSE)</f>
        <v>11024_NO10_Customer Service_NO_Customer Service_</v>
      </c>
    </row>
    <row r="4884" spans="4:22">
      <c r="D4884" s="28" t="s">
        <v>78</v>
      </c>
      <c r="E4884" t="str">
        <f>VLOOKUP(D4884,'B-Business Capability'!B:H,5,FALSE)</f>
        <v>Customer Service</v>
      </c>
      <c r="F4884" t="str">
        <f>VLOOKUP(D4884,'B-Business Capability'!B:H,6,FALSE)</f>
        <v>Customer Service and Support</v>
      </c>
      <c r="G4884" t="str">
        <f>VLOOKUP(D4884,'B-Business Capability'!B:H,7,FALSE)</f>
        <v>Service Request Management</v>
      </c>
      <c r="I4884" t="s">
        <v>1831</v>
      </c>
      <c r="J4884" t="s">
        <v>1832</v>
      </c>
      <c r="L4884" t="s">
        <v>167</v>
      </c>
      <c r="M4884" t="str">
        <f>VLOOKUP(L4884,'A-Applications'!B:D,3,FALSE)</f>
        <v>License Tool</v>
      </c>
      <c r="N4884" t="s">
        <v>53</v>
      </c>
      <c r="O4884" s="42" t="s">
        <v>54</v>
      </c>
      <c r="P4884" t="s">
        <v>79</v>
      </c>
      <c r="Q4884" t="str">
        <f>VLOOKUP(KamstrupData[[#This Row],[IdLevel123]],'B-Business Capability'!B:L,10,FALSE)</f>
        <v>Customer Service and Support</v>
      </c>
      <c r="R4884">
        <f>VLOOKUP(KamstrupData[[#This Row],[IdLevel123]],'B-Business Capability'!B:L,11,FALSE)</f>
        <v>0</v>
      </c>
      <c r="U4884" t="str">
        <f>_xlfn.CONCAT(KamstrupData[[#This Row],[CountryCode]],"_",KamstrupData[[#This Row],[Business Area]],"_",KamstrupData[[#This Row],[DepartmentTeam]])</f>
        <v>NO10_NO_Customer Service_</v>
      </c>
      <c r="V4884" t="str">
        <f>VLOOKUP(KamstrupData[[#This Row],[ORG_Concat]],'O-Organization'!F:H,3,FALSE)</f>
        <v>11024_NO10_Customer Service_NO_Customer Service_</v>
      </c>
    </row>
    <row r="4885" spans="4:22">
      <c r="D4885" s="28" t="s">
        <v>78</v>
      </c>
      <c r="E4885" t="str">
        <f>VLOOKUP(D4885,'B-Business Capability'!B:H,5,FALSE)</f>
        <v>Customer Service</v>
      </c>
      <c r="F4885" t="str">
        <f>VLOOKUP(D4885,'B-Business Capability'!B:H,6,FALSE)</f>
        <v>Customer Service and Support</v>
      </c>
      <c r="G4885" t="str">
        <f>VLOOKUP(D4885,'B-Business Capability'!B:H,7,FALSE)</f>
        <v>Service Request Management</v>
      </c>
      <c r="I4885" t="s">
        <v>1831</v>
      </c>
      <c r="J4885" t="s">
        <v>1832</v>
      </c>
      <c r="L4885" t="s">
        <v>168</v>
      </c>
      <c r="M4885" t="str">
        <f>VLOOKUP(L4885,'A-Applications'!B:D,3,FALSE)</f>
        <v>Performance Center</v>
      </c>
      <c r="N4885" t="s">
        <v>147</v>
      </c>
      <c r="O4885" s="42" t="s">
        <v>66</v>
      </c>
      <c r="P4885" t="s">
        <v>79</v>
      </c>
      <c r="Q4885" t="str">
        <f>VLOOKUP(KamstrupData[[#This Row],[IdLevel123]],'B-Business Capability'!B:L,10,FALSE)</f>
        <v>Customer Service and Support</v>
      </c>
      <c r="R4885">
        <f>VLOOKUP(KamstrupData[[#This Row],[IdLevel123]],'B-Business Capability'!B:L,11,FALSE)</f>
        <v>0</v>
      </c>
      <c r="U4885" t="str">
        <f>_xlfn.CONCAT(KamstrupData[[#This Row],[CountryCode]],"_",KamstrupData[[#This Row],[Business Area]],"_",KamstrupData[[#This Row],[DepartmentTeam]])</f>
        <v>NO10_NO_Customer Service_</v>
      </c>
      <c r="V4885" t="str">
        <f>VLOOKUP(KamstrupData[[#This Row],[ORG_Concat]],'O-Organization'!F:H,3,FALSE)</f>
        <v>11024_NO10_Customer Service_NO_Customer Service_</v>
      </c>
    </row>
    <row r="4886" spans="4:22">
      <c r="D4886" s="28" t="s">
        <v>78</v>
      </c>
      <c r="E4886" t="str">
        <f>VLOOKUP(D4886,'B-Business Capability'!B:H,5,FALSE)</f>
        <v>Customer Service</v>
      </c>
      <c r="F4886" t="str">
        <f>VLOOKUP(D4886,'B-Business Capability'!B:H,6,FALSE)</f>
        <v>Customer Service and Support</v>
      </c>
      <c r="G4886" t="str">
        <f>VLOOKUP(D4886,'B-Business Capability'!B:H,7,FALSE)</f>
        <v>Service Request Management</v>
      </c>
      <c r="I4886" t="s">
        <v>1831</v>
      </c>
      <c r="J4886" t="s">
        <v>1832</v>
      </c>
      <c r="L4886" t="s">
        <v>175</v>
      </c>
      <c r="M4886" t="str">
        <f>VLOOKUP(L4886,'A-Applications'!B:D,3,FALSE)</f>
        <v>Telia Smartconnect (MNO Portal)</v>
      </c>
      <c r="N4886" t="s">
        <v>53</v>
      </c>
      <c r="O4886" s="42" t="s">
        <v>54</v>
      </c>
      <c r="P4886" t="s">
        <v>79</v>
      </c>
      <c r="Q4886" t="str">
        <f>VLOOKUP(KamstrupData[[#This Row],[IdLevel123]],'B-Business Capability'!B:L,10,FALSE)</f>
        <v>Customer Service and Support</v>
      </c>
      <c r="R4886">
        <f>VLOOKUP(KamstrupData[[#This Row],[IdLevel123]],'B-Business Capability'!B:L,11,FALSE)</f>
        <v>0</v>
      </c>
      <c r="U4886" t="str">
        <f>_xlfn.CONCAT(KamstrupData[[#This Row],[CountryCode]],"_",KamstrupData[[#This Row],[Business Area]],"_",KamstrupData[[#This Row],[DepartmentTeam]])</f>
        <v>NO10_NO_Customer Service_</v>
      </c>
      <c r="V4886" t="str">
        <f>VLOOKUP(KamstrupData[[#This Row],[ORG_Concat]],'O-Organization'!F:H,3,FALSE)</f>
        <v>11024_NO10_Customer Service_NO_Customer Service_</v>
      </c>
    </row>
    <row r="4887" spans="4:22">
      <c r="D4887" s="28" t="s">
        <v>78</v>
      </c>
      <c r="E4887" t="str">
        <f>VLOOKUP(D4887,'B-Business Capability'!B:H,5,FALSE)</f>
        <v>Customer Service</v>
      </c>
      <c r="F4887" t="str">
        <f>VLOOKUP(D4887,'B-Business Capability'!B:H,6,FALSE)</f>
        <v>Customer Service and Support</v>
      </c>
      <c r="G4887" t="str">
        <f>VLOOKUP(D4887,'B-Business Capability'!B:H,7,FALSE)</f>
        <v>Service Request Management</v>
      </c>
      <c r="I4887" t="s">
        <v>1831</v>
      </c>
      <c r="J4887" t="s">
        <v>1832</v>
      </c>
      <c r="L4887" t="s">
        <v>177</v>
      </c>
      <c r="M4887" t="str">
        <f>VLOOKUP(L4887,'A-Applications'!B:D,3,FALSE)</f>
        <v>Power Intelligence - Flow</v>
      </c>
      <c r="N4887" t="s">
        <v>53</v>
      </c>
      <c r="O4887" s="42" t="s">
        <v>66</v>
      </c>
      <c r="P4887" t="s">
        <v>77</v>
      </c>
      <c r="Q4887" t="str">
        <f>VLOOKUP(KamstrupData[[#This Row],[IdLevel123]],'B-Business Capability'!B:L,10,FALSE)</f>
        <v>Customer Service and Support</v>
      </c>
      <c r="R4887">
        <f>VLOOKUP(KamstrupData[[#This Row],[IdLevel123]],'B-Business Capability'!B:L,11,FALSE)</f>
        <v>0</v>
      </c>
      <c r="U4887" t="str">
        <f>_xlfn.CONCAT(KamstrupData[[#This Row],[CountryCode]],"_",KamstrupData[[#This Row],[Business Area]],"_",KamstrupData[[#This Row],[DepartmentTeam]])</f>
        <v>NO10_NO_Customer Service_</v>
      </c>
      <c r="V4887" t="str">
        <f>VLOOKUP(KamstrupData[[#This Row],[ORG_Concat]],'O-Organization'!F:H,3,FALSE)</f>
        <v>11024_NO10_Customer Service_NO_Customer Service_</v>
      </c>
    </row>
    <row r="4888" spans="4:22">
      <c r="D4888" s="28" t="s">
        <v>78</v>
      </c>
      <c r="E4888" t="str">
        <f>VLOOKUP(D4888,'B-Business Capability'!B:H,5,FALSE)</f>
        <v>Customer Service</v>
      </c>
      <c r="F4888" t="str">
        <f>VLOOKUP(D4888,'B-Business Capability'!B:H,6,FALSE)</f>
        <v>Customer Service and Support</v>
      </c>
      <c r="G4888" t="str">
        <f>VLOOKUP(D4888,'B-Business Capability'!B:H,7,FALSE)</f>
        <v>Service Request Management</v>
      </c>
      <c r="I4888" t="s">
        <v>1831</v>
      </c>
      <c r="J4888" t="s">
        <v>1832</v>
      </c>
      <c r="L4888" t="s">
        <v>178</v>
      </c>
      <c r="M4888" t="str">
        <f>VLOOKUP(L4888,'A-Applications'!B:D,3,FALSE)</f>
        <v>Power Intelligence - Earth Fault</v>
      </c>
      <c r="N4888" t="s">
        <v>53</v>
      </c>
      <c r="O4888" s="42" t="s">
        <v>62</v>
      </c>
      <c r="P4888" t="s">
        <v>79</v>
      </c>
      <c r="Q4888" t="str">
        <f>VLOOKUP(KamstrupData[[#This Row],[IdLevel123]],'B-Business Capability'!B:L,10,FALSE)</f>
        <v>Customer Service and Support</v>
      </c>
      <c r="R4888">
        <f>VLOOKUP(KamstrupData[[#This Row],[IdLevel123]],'B-Business Capability'!B:L,11,FALSE)</f>
        <v>0</v>
      </c>
      <c r="U4888" t="str">
        <f>_xlfn.CONCAT(KamstrupData[[#This Row],[CountryCode]],"_",KamstrupData[[#This Row],[Business Area]],"_",KamstrupData[[#This Row],[DepartmentTeam]])</f>
        <v>NO10_NO_Customer Service_</v>
      </c>
      <c r="V4888" t="str">
        <f>VLOOKUP(KamstrupData[[#This Row],[ORG_Concat]],'O-Organization'!F:H,3,FALSE)</f>
        <v>11024_NO10_Customer Service_NO_Customer Service_</v>
      </c>
    </row>
    <row r="4889" spans="4:22">
      <c r="D4889" s="28" t="s">
        <v>78</v>
      </c>
      <c r="E4889" t="str">
        <f>VLOOKUP(D4889,'B-Business Capability'!B:H,5,FALSE)</f>
        <v>Customer Service</v>
      </c>
      <c r="F4889" t="str">
        <f>VLOOKUP(D4889,'B-Business Capability'!B:H,6,FALSE)</f>
        <v>Customer Service and Support</v>
      </c>
      <c r="G4889" t="str">
        <f>VLOOKUP(D4889,'B-Business Capability'!B:H,7,FALSE)</f>
        <v>Service Request Management</v>
      </c>
      <c r="I4889" t="s">
        <v>1831</v>
      </c>
      <c r="J4889" t="s">
        <v>1832</v>
      </c>
      <c r="L4889" t="s">
        <v>179</v>
      </c>
      <c r="M4889" t="str">
        <f>VLOOKUP(L4889,'A-Applications'!B:D,3,FALSE)</f>
        <v>Scruffy</v>
      </c>
      <c r="N4889" t="s">
        <v>53</v>
      </c>
      <c r="O4889" s="42" t="s">
        <v>54</v>
      </c>
      <c r="P4889" t="s">
        <v>79</v>
      </c>
      <c r="Q4889" t="str">
        <f>VLOOKUP(KamstrupData[[#This Row],[IdLevel123]],'B-Business Capability'!B:L,10,FALSE)</f>
        <v>Customer Service and Support</v>
      </c>
      <c r="R4889">
        <f>VLOOKUP(KamstrupData[[#This Row],[IdLevel123]],'B-Business Capability'!B:L,11,FALSE)</f>
        <v>0</v>
      </c>
      <c r="U4889" t="str">
        <f>_xlfn.CONCAT(KamstrupData[[#This Row],[CountryCode]],"_",KamstrupData[[#This Row],[Business Area]],"_",KamstrupData[[#This Row],[DepartmentTeam]])</f>
        <v>NO10_NO_Customer Service_</v>
      </c>
      <c r="V4889" t="str">
        <f>VLOOKUP(KamstrupData[[#This Row],[ORG_Concat]],'O-Organization'!F:H,3,FALSE)</f>
        <v>11024_NO10_Customer Service_NO_Customer Service_</v>
      </c>
    </row>
    <row r="4890" spans="4:22">
      <c r="D4890" s="28" t="s">
        <v>78</v>
      </c>
      <c r="E4890" t="str">
        <f>VLOOKUP(D4890,'B-Business Capability'!B:H,5,FALSE)</f>
        <v>Customer Service</v>
      </c>
      <c r="F4890" t="str">
        <f>VLOOKUP(D4890,'B-Business Capability'!B:H,6,FALSE)</f>
        <v>Customer Service and Support</v>
      </c>
      <c r="G4890" t="str">
        <f>VLOOKUP(D4890,'B-Business Capability'!B:H,7,FALSE)</f>
        <v>Service Request Management</v>
      </c>
      <c r="I4890" t="s">
        <v>1831</v>
      </c>
      <c r="J4890" t="s">
        <v>1832</v>
      </c>
      <c r="L4890" t="s">
        <v>180</v>
      </c>
      <c r="M4890" t="str">
        <f>VLOOKUP(L4890,'A-Applications'!B:D,3,FALSE)</f>
        <v>Keepass</v>
      </c>
      <c r="N4890" t="s">
        <v>53</v>
      </c>
      <c r="O4890" s="42" t="s">
        <v>54</v>
      </c>
      <c r="P4890" t="s">
        <v>79</v>
      </c>
      <c r="Q4890" t="str">
        <f>VLOOKUP(KamstrupData[[#This Row],[IdLevel123]],'B-Business Capability'!B:L,10,FALSE)</f>
        <v>Customer Service and Support</v>
      </c>
      <c r="R4890">
        <f>VLOOKUP(KamstrupData[[#This Row],[IdLevel123]],'B-Business Capability'!B:L,11,FALSE)</f>
        <v>0</v>
      </c>
      <c r="U4890" t="str">
        <f>_xlfn.CONCAT(KamstrupData[[#This Row],[CountryCode]],"_",KamstrupData[[#This Row],[Business Area]],"_",KamstrupData[[#This Row],[DepartmentTeam]])</f>
        <v>NO10_NO_Customer Service_</v>
      </c>
      <c r="V4890" t="str">
        <f>VLOOKUP(KamstrupData[[#This Row],[ORG_Concat]],'O-Organization'!F:H,3,FALSE)</f>
        <v>11024_NO10_Customer Service_NO_Customer Service_</v>
      </c>
    </row>
    <row r="4891" spans="4:22">
      <c r="D4891" s="28" t="s">
        <v>78</v>
      </c>
      <c r="E4891" t="str">
        <f>VLOOKUP(D4891,'B-Business Capability'!B:H,5,FALSE)</f>
        <v>Customer Service</v>
      </c>
      <c r="F4891" t="str">
        <f>VLOOKUP(D4891,'B-Business Capability'!B:H,6,FALSE)</f>
        <v>Customer Service and Support</v>
      </c>
      <c r="G4891" t="str">
        <f>VLOOKUP(D4891,'B-Business Capability'!B:H,7,FALSE)</f>
        <v>Service Request Management</v>
      </c>
      <c r="I4891" t="s">
        <v>1831</v>
      </c>
      <c r="J4891" t="s">
        <v>1832</v>
      </c>
      <c r="L4891" t="s">
        <v>181</v>
      </c>
      <c r="M4891" t="str">
        <f>VLOOKUP(L4891,'A-Applications'!B:D,3,FALSE)</f>
        <v>Metertool HCW</v>
      </c>
      <c r="N4891" t="s">
        <v>53</v>
      </c>
      <c r="O4891" s="42" t="s">
        <v>54</v>
      </c>
      <c r="P4891" t="s">
        <v>79</v>
      </c>
      <c r="Q4891" t="str">
        <f>VLOOKUP(KamstrupData[[#This Row],[IdLevel123]],'B-Business Capability'!B:L,10,FALSE)</f>
        <v>Customer Service and Support</v>
      </c>
      <c r="R4891">
        <f>VLOOKUP(KamstrupData[[#This Row],[IdLevel123]],'B-Business Capability'!B:L,11,FALSE)</f>
        <v>0</v>
      </c>
      <c r="U4891" t="str">
        <f>_xlfn.CONCAT(KamstrupData[[#This Row],[CountryCode]],"_",KamstrupData[[#This Row],[Business Area]],"_",KamstrupData[[#This Row],[DepartmentTeam]])</f>
        <v>NO10_NO_Customer Service_</v>
      </c>
      <c r="V4891" t="str">
        <f>VLOOKUP(KamstrupData[[#This Row],[ORG_Concat]],'O-Organization'!F:H,3,FALSE)</f>
        <v>11024_NO10_Customer Service_NO_Customer Service_</v>
      </c>
    </row>
    <row r="4892" spans="4:22">
      <c r="D4892" s="28" t="s">
        <v>78</v>
      </c>
      <c r="E4892" t="str">
        <f>VLOOKUP(D4892,'B-Business Capability'!B:H,5,FALSE)</f>
        <v>Customer Service</v>
      </c>
      <c r="F4892" t="str">
        <f>VLOOKUP(D4892,'B-Business Capability'!B:H,6,FALSE)</f>
        <v>Customer Service and Support</v>
      </c>
      <c r="G4892" t="str">
        <f>VLOOKUP(D4892,'B-Business Capability'!B:H,7,FALSE)</f>
        <v>Service Request Management</v>
      </c>
      <c r="I4892" t="s">
        <v>1831</v>
      </c>
      <c r="J4892" t="s">
        <v>1832</v>
      </c>
      <c r="L4892" t="s">
        <v>183</v>
      </c>
      <c r="M4892" t="str">
        <f>VLOOKUP(L4892,'A-Applications'!B:D,3,FALSE)</f>
        <v>READy App</v>
      </c>
      <c r="N4892" t="s">
        <v>147</v>
      </c>
      <c r="O4892" s="42" t="s">
        <v>54</v>
      </c>
      <c r="P4892" t="s">
        <v>79</v>
      </c>
      <c r="Q4892" t="str">
        <f>VLOOKUP(KamstrupData[[#This Row],[IdLevel123]],'B-Business Capability'!B:L,10,FALSE)</f>
        <v>Customer Service and Support</v>
      </c>
      <c r="R4892">
        <f>VLOOKUP(KamstrupData[[#This Row],[IdLevel123]],'B-Business Capability'!B:L,11,FALSE)</f>
        <v>0</v>
      </c>
      <c r="U4892" t="str">
        <f>_xlfn.CONCAT(KamstrupData[[#This Row],[CountryCode]],"_",KamstrupData[[#This Row],[Business Area]],"_",KamstrupData[[#This Row],[DepartmentTeam]])</f>
        <v>NO10_NO_Customer Service_</v>
      </c>
      <c r="V4892" t="str">
        <f>VLOOKUP(KamstrupData[[#This Row],[ORG_Concat]],'O-Organization'!F:H,3,FALSE)</f>
        <v>11024_NO10_Customer Service_NO_Customer Service_</v>
      </c>
    </row>
    <row r="4893" spans="4:22">
      <c r="D4893" s="28" t="s">
        <v>133</v>
      </c>
      <c r="E4893" t="str">
        <f>VLOOKUP(D4893,'B-Business Capability'!B:H,5,FALSE)</f>
        <v>Customer Service</v>
      </c>
      <c r="F4893" t="str">
        <f>VLOOKUP(D4893,'B-Business Capability'!B:H,6,FALSE)</f>
        <v>Customer Service and Support</v>
      </c>
      <c r="G4893" t="str">
        <f>VLOOKUP(D4893,'B-Business Capability'!B:H,7,FALSE)</f>
        <v>Customer Operations</v>
      </c>
      <c r="I4893" t="s">
        <v>1831</v>
      </c>
      <c r="J4893" t="s">
        <v>1832</v>
      </c>
      <c r="L4893" t="s">
        <v>183</v>
      </c>
      <c r="M4893" t="str">
        <f>VLOOKUP(L4893,'A-Applications'!B:D,3,FALSE)</f>
        <v>READy App</v>
      </c>
      <c r="N4893" t="s">
        <v>147</v>
      </c>
      <c r="O4893" s="42" t="s">
        <v>54</v>
      </c>
      <c r="P4893" t="s">
        <v>79</v>
      </c>
      <c r="Q4893" t="str">
        <f>VLOOKUP(KamstrupData[[#This Row],[IdLevel123]],'B-Business Capability'!B:L,10,FALSE)</f>
        <v>Order-to-Cash (O2C)</v>
      </c>
      <c r="R4893">
        <f>VLOOKUP(KamstrupData[[#This Row],[IdLevel123]],'B-Business Capability'!B:L,11,FALSE)</f>
        <v>0</v>
      </c>
      <c r="U4893" t="str">
        <f>_xlfn.CONCAT(KamstrupData[[#This Row],[CountryCode]],"_",KamstrupData[[#This Row],[Business Area]],"_",KamstrupData[[#This Row],[DepartmentTeam]])</f>
        <v>NO10_NO_Customer Service_</v>
      </c>
      <c r="V4893" t="str">
        <f>VLOOKUP(KamstrupData[[#This Row],[ORG_Concat]],'O-Organization'!F:H,3,FALSE)</f>
        <v>11024_NO10_Customer Service_NO_Customer Service_</v>
      </c>
    </row>
    <row r="4894" spans="4:22">
      <c r="D4894" s="28" t="s">
        <v>95</v>
      </c>
      <c r="E4894" t="str">
        <f>VLOOKUP(D4894,'B-Business Capability'!B:H,5,FALSE)</f>
        <v>Not mapped to capability</v>
      </c>
      <c r="F4894">
        <f>VLOOKUP(D4894,'B-Business Capability'!B:H,6,FALSE)</f>
        <v>0</v>
      </c>
      <c r="G4894">
        <f>VLOOKUP(D4894,'B-Business Capability'!B:H,7,FALSE)</f>
        <v>0</v>
      </c>
      <c r="I4894" t="s">
        <v>1831</v>
      </c>
      <c r="J4894" t="s">
        <v>1832</v>
      </c>
      <c r="L4894" t="s">
        <v>186</v>
      </c>
      <c r="M4894" t="str">
        <f>VLOOKUP(L4894,'A-Applications'!B:D,3,FALSE)</f>
        <v>WinSCP</v>
      </c>
      <c r="N4894" t="s">
        <v>53</v>
      </c>
      <c r="O4894" s="42" t="s">
        <v>54</v>
      </c>
      <c r="P4894" t="s">
        <v>77</v>
      </c>
      <c r="Q4894" t="str">
        <f>VLOOKUP(KamstrupData[[#This Row],[IdLevel123]],'B-Business Capability'!B:L,10,FALSE)</f>
        <v>N/A</v>
      </c>
      <c r="R4894">
        <f>VLOOKUP(KamstrupData[[#This Row],[IdLevel123]],'B-Business Capability'!B:L,11,FALSE)</f>
        <v>0</v>
      </c>
      <c r="U4894" t="str">
        <f>_xlfn.CONCAT(KamstrupData[[#This Row],[CountryCode]],"_",KamstrupData[[#This Row],[Business Area]],"_",KamstrupData[[#This Row],[DepartmentTeam]])</f>
        <v>NO10_NO_Customer Service_</v>
      </c>
      <c r="V4894" t="str">
        <f>VLOOKUP(KamstrupData[[#This Row],[ORG_Concat]],'O-Organization'!F:H,3,FALSE)</f>
        <v>11024_NO10_Customer Service_NO_Customer Service_</v>
      </c>
    </row>
    <row r="4895" spans="4:22">
      <c r="D4895" s="28" t="s">
        <v>1309</v>
      </c>
      <c r="E4895" t="str">
        <f>VLOOKUP(D4895,'B-Business Capability'!B:H,5,FALSE)</f>
        <v>Sales</v>
      </c>
      <c r="F4895" t="str">
        <f>VLOOKUP(D4895,'B-Business Capability'!B:H,6,FALSE)</f>
        <v>Sales Execution and Customer Engagement</v>
      </c>
      <c r="G4895" t="str">
        <f>VLOOKUP(D4895,'B-Business Capability'!B:H,7,FALSE)</f>
        <v>Sales collaboration</v>
      </c>
      <c r="I4895" t="s">
        <v>1831</v>
      </c>
      <c r="J4895" t="s">
        <v>1832</v>
      </c>
      <c r="L4895" t="s">
        <v>316</v>
      </c>
      <c r="M4895" t="str">
        <f>VLOOKUP(L4895,'A-Applications'!B:D,3,FALSE)</f>
        <v>Miro</v>
      </c>
      <c r="N4895" t="s">
        <v>53</v>
      </c>
      <c r="O4895" s="42" t="s">
        <v>62</v>
      </c>
      <c r="Q4895" t="str">
        <f>VLOOKUP(KamstrupData[[#This Row],[IdLevel123]],'B-Business Capability'!B:L,10,FALSE)</f>
        <v>N/A</v>
      </c>
      <c r="R4895">
        <f>VLOOKUP(KamstrupData[[#This Row],[IdLevel123]],'B-Business Capability'!B:L,11,FALSE)</f>
        <v>0</v>
      </c>
      <c r="U4895" t="str">
        <f>_xlfn.CONCAT(KamstrupData[[#This Row],[CountryCode]],"_",KamstrupData[[#This Row],[Business Area]],"_",KamstrupData[[#This Row],[DepartmentTeam]])</f>
        <v>NO10_NO_Customer Service_</v>
      </c>
      <c r="V4895" t="str">
        <f>VLOOKUP(KamstrupData[[#This Row],[ORG_Concat]],'O-Organization'!F:H,3,FALSE)</f>
        <v>11024_NO10_Customer Service_NO_Customer Service_</v>
      </c>
    </row>
    <row r="4896" spans="4:22">
      <c r="D4896" s="28" t="s">
        <v>1285</v>
      </c>
      <c r="E4896" t="str">
        <f>VLOOKUP(D4896,'B-Business Capability'!B:H,5,FALSE)</f>
        <v>Sales</v>
      </c>
      <c r="F4896" t="str">
        <f>VLOOKUP(D4896,'B-Business Capability'!B:H,6,FALSE)</f>
        <v>Sales Operations</v>
      </c>
      <c r="G4896" t="str">
        <f>VLOOKUP(D4896,'B-Business Capability'!B:H,7,FALSE)</f>
        <v>Project controlling and Accounting</v>
      </c>
      <c r="I4896" t="s">
        <v>1831</v>
      </c>
      <c r="J4896" t="s">
        <v>1832</v>
      </c>
      <c r="L4896" t="s">
        <v>317</v>
      </c>
      <c r="M4896" t="str">
        <f>VLOOKUP(L4896,'A-Applications'!B:D,3,FALSE)</f>
        <v>Think-Cell</v>
      </c>
      <c r="N4896" t="s">
        <v>53</v>
      </c>
      <c r="O4896" s="42" t="s">
        <v>54</v>
      </c>
      <c r="P4896" t="s">
        <v>77</v>
      </c>
      <c r="Q4896" t="str">
        <f>VLOOKUP(KamstrupData[[#This Row],[IdLevel123]],'B-Business Capability'!B:L,10,FALSE)</f>
        <v>N/A</v>
      </c>
      <c r="R4896">
        <f>VLOOKUP(KamstrupData[[#This Row],[IdLevel123]],'B-Business Capability'!B:L,11,FALSE)</f>
        <v>0</v>
      </c>
      <c r="T4896" t="s">
        <v>1834</v>
      </c>
      <c r="U4896" t="str">
        <f>_xlfn.CONCAT(KamstrupData[[#This Row],[CountryCode]],"_",KamstrupData[[#This Row],[Business Area]],"_",KamstrupData[[#This Row],[DepartmentTeam]])</f>
        <v>NO10_NO_Customer Service_</v>
      </c>
      <c r="V4896" t="str">
        <f>VLOOKUP(KamstrupData[[#This Row],[ORG_Concat]],'O-Organization'!F:H,3,FALSE)</f>
        <v>11024_NO10_Customer Service_NO_Customer Service_</v>
      </c>
    </row>
    <row r="4897" spans="4:22">
      <c r="D4897" s="28" t="s">
        <v>95</v>
      </c>
      <c r="E4897" t="str">
        <f>VLOOKUP(D4897,'B-Business Capability'!B:H,5,FALSE)</f>
        <v>Not mapped to capability</v>
      </c>
      <c r="F4897">
        <f>VLOOKUP(D4897,'B-Business Capability'!B:H,6,FALSE)</f>
        <v>0</v>
      </c>
      <c r="G4897">
        <f>VLOOKUP(D4897,'B-Business Capability'!B:H,7,FALSE)</f>
        <v>0</v>
      </c>
      <c r="I4897" t="s">
        <v>1831</v>
      </c>
      <c r="J4897" t="s">
        <v>1832</v>
      </c>
      <c r="L4897" t="s">
        <v>434</v>
      </c>
      <c r="M4897" t="str">
        <f>VLOOKUP(L4897,'A-Applications'!B:D,3,FALSE)</f>
        <v>Total Commander</v>
      </c>
      <c r="N4897" t="s">
        <v>53</v>
      </c>
      <c r="O4897" s="42" t="s">
        <v>62</v>
      </c>
      <c r="P4897" t="s">
        <v>77</v>
      </c>
      <c r="Q4897" t="str">
        <f>VLOOKUP(KamstrupData[[#This Row],[IdLevel123]],'B-Business Capability'!B:L,10,FALSE)</f>
        <v>N/A</v>
      </c>
      <c r="R4897">
        <f>VLOOKUP(KamstrupData[[#This Row],[IdLevel123]],'B-Business Capability'!B:L,11,FALSE)</f>
        <v>0</v>
      </c>
      <c r="U4897" t="str">
        <f>_xlfn.CONCAT(KamstrupData[[#This Row],[CountryCode]],"_",KamstrupData[[#This Row],[Business Area]],"_",KamstrupData[[#This Row],[DepartmentTeam]])</f>
        <v>NO10_NO_Customer Service_</v>
      </c>
      <c r="V4897" t="str">
        <f>VLOOKUP(KamstrupData[[#This Row],[ORG_Concat]],'O-Organization'!F:H,3,FALSE)</f>
        <v>11024_NO10_Customer Service_NO_Customer Service_</v>
      </c>
    </row>
    <row r="4898" spans="4:22">
      <c r="D4898" s="28" t="s">
        <v>95</v>
      </c>
      <c r="E4898" t="str">
        <f>VLOOKUP(D4898,'B-Business Capability'!B:H,5,FALSE)</f>
        <v>Not mapped to capability</v>
      </c>
      <c r="F4898">
        <f>VLOOKUP(D4898,'B-Business Capability'!B:H,6,FALSE)</f>
        <v>0</v>
      </c>
      <c r="G4898">
        <f>VLOOKUP(D4898,'B-Business Capability'!B:H,7,FALSE)</f>
        <v>0</v>
      </c>
      <c r="I4898" t="s">
        <v>1831</v>
      </c>
      <c r="J4898" t="s">
        <v>1832</v>
      </c>
      <c r="L4898" t="s">
        <v>1835</v>
      </c>
      <c r="M4898" t="str">
        <f>VLOOKUP(L4898,'A-Applications'!B:D,3,FALSE)</f>
        <v>HyperSnap</v>
      </c>
      <c r="N4898" t="s">
        <v>53</v>
      </c>
      <c r="O4898" s="42" t="s">
        <v>62</v>
      </c>
      <c r="P4898" t="s">
        <v>77</v>
      </c>
      <c r="Q4898" t="str">
        <f>VLOOKUP(KamstrupData[[#This Row],[IdLevel123]],'B-Business Capability'!B:L,10,FALSE)</f>
        <v>N/A</v>
      </c>
      <c r="R4898">
        <f>VLOOKUP(KamstrupData[[#This Row],[IdLevel123]],'B-Business Capability'!B:L,11,FALSE)</f>
        <v>0</v>
      </c>
      <c r="U4898" t="str">
        <f>_xlfn.CONCAT(KamstrupData[[#This Row],[CountryCode]],"_",KamstrupData[[#This Row],[Business Area]],"_",KamstrupData[[#This Row],[DepartmentTeam]])</f>
        <v>NO10_NO_Customer Service_</v>
      </c>
      <c r="V4898" t="str">
        <f>VLOOKUP(KamstrupData[[#This Row],[ORG_Concat]],'O-Organization'!F:H,3,FALSE)</f>
        <v>11024_NO10_Customer Service_NO_Customer Service_</v>
      </c>
    </row>
    <row r="4899" spans="4:22">
      <c r="D4899" s="28" t="s">
        <v>95</v>
      </c>
      <c r="E4899" t="str">
        <f>VLOOKUP(D4899,'B-Business Capability'!B:H,5,FALSE)</f>
        <v>Not mapped to capability</v>
      </c>
      <c r="F4899">
        <f>VLOOKUP(D4899,'B-Business Capability'!B:H,6,FALSE)</f>
        <v>0</v>
      </c>
      <c r="G4899">
        <f>VLOOKUP(D4899,'B-Business Capability'!B:H,7,FALSE)</f>
        <v>0</v>
      </c>
      <c r="I4899" t="s">
        <v>1831</v>
      </c>
      <c r="J4899" t="s">
        <v>1832</v>
      </c>
      <c r="L4899" t="s">
        <v>207</v>
      </c>
      <c r="M4899" t="str">
        <f>VLOOKUP(L4899,'A-Applications'!B:D,3,FALSE)</f>
        <v>Adobe Acrobat</v>
      </c>
      <c r="N4899" t="s">
        <v>53</v>
      </c>
      <c r="O4899" s="42" t="s">
        <v>62</v>
      </c>
      <c r="Q4899" t="str">
        <f>VLOOKUP(KamstrupData[[#This Row],[IdLevel123]],'B-Business Capability'!B:L,10,FALSE)</f>
        <v>N/A</v>
      </c>
      <c r="R4899">
        <f>VLOOKUP(KamstrupData[[#This Row],[IdLevel123]],'B-Business Capability'!B:L,11,FALSE)</f>
        <v>0</v>
      </c>
      <c r="U4899" t="str">
        <f>_xlfn.CONCAT(KamstrupData[[#This Row],[CountryCode]],"_",KamstrupData[[#This Row],[Business Area]],"_",KamstrupData[[#This Row],[DepartmentTeam]])</f>
        <v>NO10_NO_Customer Service_</v>
      </c>
      <c r="V4899" t="str">
        <f>VLOOKUP(KamstrupData[[#This Row],[ORG_Concat]],'O-Organization'!F:H,3,FALSE)</f>
        <v>11024_NO10_Customer Service_NO_Customer Service_</v>
      </c>
    </row>
    <row r="4900" spans="4:22">
      <c r="D4900" t="s">
        <v>68</v>
      </c>
      <c r="E4900" t="str">
        <f>VLOOKUP(D4900,'B-Business Capability'!B:H,5,FALSE)</f>
        <v>Finance</v>
      </c>
      <c r="F4900" t="str">
        <f>VLOOKUP(D4900,'B-Business Capability'!B:H,6,FALSE)</f>
        <v>Settlements &amp; Payments</v>
      </c>
      <c r="G4900" t="str">
        <f>VLOOKUP(D4900,'B-Business Capability'!B:H,7,FALSE)</f>
        <v>Account Payables</v>
      </c>
      <c r="I4900" t="s">
        <v>1831</v>
      </c>
      <c r="J4900" t="s">
        <v>1836</v>
      </c>
      <c r="L4900" t="s">
        <v>65</v>
      </c>
      <c r="M4900" t="str">
        <f>VLOOKUP(L4900,'A-Applications'!B:D,3,FALSE)</f>
        <v>IFS ERP</v>
      </c>
      <c r="N4900" t="s">
        <v>53</v>
      </c>
      <c r="O4900" s="42" t="s">
        <v>62</v>
      </c>
      <c r="P4900" t="s">
        <v>70</v>
      </c>
      <c r="Q4900" t="str">
        <f>VLOOKUP(KamstrupData[[#This Row],[IdLevel123]],'B-Business Capability'!B:L,10,FALSE)</f>
        <v>Procure-to-Pay (P2P)</v>
      </c>
      <c r="R4900">
        <f>VLOOKUP(KamstrupData[[#This Row],[IdLevel123]],'B-Business Capability'!B:L,11,FALSE)</f>
        <v>500</v>
      </c>
      <c r="U4900" t="str">
        <f>_xlfn.CONCAT(KamstrupData[[#This Row],[CountryCode]],"_",KamstrupData[[#This Row],[Business Area]],"_",KamstrupData[[#This Row],[DepartmentTeam]])</f>
        <v>NO10_NO_Finance_</v>
      </c>
      <c r="V4900" t="str">
        <f>VLOOKUP(KamstrupData[[#This Row],[ORG_Concat]],'O-Organization'!F:H,3,FALSE)</f>
        <v>11059_NO10_Finance_NO_Finance_</v>
      </c>
    </row>
    <row r="4901" spans="4:22">
      <c r="D4901" s="28" t="s">
        <v>776</v>
      </c>
      <c r="E4901" t="str">
        <f>VLOOKUP(D4901,'B-Business Capability'!B:H,5,FALSE)</f>
        <v>Finance</v>
      </c>
      <c r="F4901" t="str">
        <f>VLOOKUP(D4901,'B-Business Capability'!B:H,6,FALSE)</f>
        <v>Accounting</v>
      </c>
      <c r="G4901" t="str">
        <f>VLOOKUP(D4901,'B-Business Capability'!B:H,7,FALSE)</f>
        <v>Inventory Valuation</v>
      </c>
      <c r="I4901" t="s">
        <v>1831</v>
      </c>
      <c r="J4901" t="s">
        <v>1836</v>
      </c>
      <c r="L4901" t="s">
        <v>65</v>
      </c>
      <c r="M4901" t="str">
        <f>VLOOKUP(L4901,'A-Applications'!B:D,3,FALSE)</f>
        <v>IFS ERP</v>
      </c>
      <c r="N4901" t="s">
        <v>53</v>
      </c>
      <c r="O4901" s="42" t="s">
        <v>62</v>
      </c>
      <c r="P4901" t="s">
        <v>77</v>
      </c>
      <c r="Q4901" t="str">
        <f>VLOOKUP(KamstrupData[[#This Row],[IdLevel123]],'B-Business Capability'!B:L,10,FALSE)</f>
        <v>N/A</v>
      </c>
      <c r="R4901">
        <f>VLOOKUP(KamstrupData[[#This Row],[IdLevel123]],'B-Business Capability'!B:L,11,FALSE)</f>
        <v>0</v>
      </c>
      <c r="U4901" t="str">
        <f>_xlfn.CONCAT(KamstrupData[[#This Row],[CountryCode]],"_",KamstrupData[[#This Row],[Business Area]],"_",KamstrupData[[#This Row],[DepartmentTeam]])</f>
        <v>NO10_NO_Finance_</v>
      </c>
      <c r="V4901" t="str">
        <f>VLOOKUP(KamstrupData[[#This Row],[ORG_Concat]],'O-Organization'!F:H,3,FALSE)</f>
        <v>11059_NO10_Finance_NO_Finance_</v>
      </c>
    </row>
    <row r="4902" spans="4:22">
      <c r="D4902" s="28" t="s">
        <v>778</v>
      </c>
      <c r="E4902" t="str">
        <f>VLOOKUP(D4902,'B-Business Capability'!B:H,5,FALSE)</f>
        <v>Finance</v>
      </c>
      <c r="F4902" t="str">
        <f>VLOOKUP(D4902,'B-Business Capability'!B:H,6,FALSE)</f>
        <v>Accounting</v>
      </c>
      <c r="G4902" t="str">
        <f>VLOOKUP(D4902,'B-Business Capability'!B:H,7,FALSE)</f>
        <v>Manage General Ledger</v>
      </c>
      <c r="I4902" t="s">
        <v>1831</v>
      </c>
      <c r="J4902" t="s">
        <v>1836</v>
      </c>
      <c r="L4902" t="s">
        <v>65</v>
      </c>
      <c r="M4902" t="str">
        <f>VLOOKUP(L4902,'A-Applications'!B:D,3,FALSE)</f>
        <v>IFS ERP</v>
      </c>
      <c r="N4902" t="s">
        <v>53</v>
      </c>
      <c r="O4902" s="42" t="s">
        <v>62</v>
      </c>
      <c r="P4902" t="s">
        <v>77</v>
      </c>
      <c r="Q4902" t="str">
        <f>VLOOKUP(KamstrupData[[#This Row],[IdLevel123]],'B-Business Capability'!B:L,10,FALSE)</f>
        <v>N/A</v>
      </c>
      <c r="R4902">
        <f>VLOOKUP(KamstrupData[[#This Row],[IdLevel123]],'B-Business Capability'!B:L,11,FALSE)</f>
        <v>0</v>
      </c>
      <c r="U4902" t="str">
        <f>_xlfn.CONCAT(KamstrupData[[#This Row],[CountryCode]],"_",KamstrupData[[#This Row],[Business Area]],"_",KamstrupData[[#This Row],[DepartmentTeam]])</f>
        <v>NO10_NO_Finance_</v>
      </c>
      <c r="V4902" t="str">
        <f>VLOOKUP(KamstrupData[[#This Row],[ORG_Concat]],'O-Organization'!F:H,3,FALSE)</f>
        <v>11059_NO10_Finance_NO_Finance_</v>
      </c>
    </row>
    <row r="4903" spans="4:22">
      <c r="D4903" s="28" t="s">
        <v>779</v>
      </c>
      <c r="E4903" t="str">
        <f>VLOOKUP(D4903,'B-Business Capability'!B:H,5,FALSE)</f>
        <v>Finance</v>
      </c>
      <c r="F4903" t="str">
        <f>VLOOKUP(D4903,'B-Business Capability'!B:H,6,FALSE)</f>
        <v>Accounting</v>
      </c>
      <c r="G4903" t="str">
        <f>VLOOKUP(D4903,'B-Business Capability'!B:H,7,FALSE)</f>
        <v>Performance Reporting</v>
      </c>
      <c r="I4903" t="s">
        <v>1831</v>
      </c>
      <c r="J4903" t="s">
        <v>1836</v>
      </c>
      <c r="L4903" t="s">
        <v>65</v>
      </c>
      <c r="M4903" t="str">
        <f>VLOOKUP(L4903,'A-Applications'!B:D,3,FALSE)</f>
        <v>IFS ERP</v>
      </c>
      <c r="N4903" t="s">
        <v>53</v>
      </c>
      <c r="O4903" s="42" t="s">
        <v>62</v>
      </c>
      <c r="P4903" t="s">
        <v>77</v>
      </c>
      <c r="Q4903" t="str">
        <f>VLOOKUP(KamstrupData[[#This Row],[IdLevel123]],'B-Business Capability'!B:L,10,FALSE)</f>
        <v>N/A</v>
      </c>
      <c r="R4903">
        <f>VLOOKUP(KamstrupData[[#This Row],[IdLevel123]],'B-Business Capability'!B:L,11,FALSE)</f>
        <v>0</v>
      </c>
      <c r="U4903" t="str">
        <f>_xlfn.CONCAT(KamstrupData[[#This Row],[CountryCode]],"_",KamstrupData[[#This Row],[Business Area]],"_",KamstrupData[[#This Row],[DepartmentTeam]])</f>
        <v>NO10_NO_Finance_</v>
      </c>
      <c r="V4903" t="str">
        <f>VLOOKUP(KamstrupData[[#This Row],[ORG_Concat]],'O-Organization'!F:H,3,FALSE)</f>
        <v>11059_NO10_Finance_NO_Finance_</v>
      </c>
    </row>
    <row r="4904" spans="4:22">
      <c r="D4904" s="28" t="s">
        <v>68</v>
      </c>
      <c r="E4904" t="str">
        <f>VLOOKUP(D4904,'B-Business Capability'!B:H,5,FALSE)</f>
        <v>Finance</v>
      </c>
      <c r="F4904" t="str">
        <f>VLOOKUP(D4904,'B-Business Capability'!B:H,6,FALSE)</f>
        <v>Settlements &amp; Payments</v>
      </c>
      <c r="G4904" t="str">
        <f>VLOOKUP(D4904,'B-Business Capability'!B:H,7,FALSE)</f>
        <v>Account Payables</v>
      </c>
      <c r="I4904" t="s">
        <v>1831</v>
      </c>
      <c r="J4904" t="s">
        <v>1836</v>
      </c>
      <c r="L4904" t="s">
        <v>65</v>
      </c>
      <c r="M4904" t="str">
        <f>VLOOKUP(L4904,'A-Applications'!B:D,3,FALSE)</f>
        <v>IFS ERP</v>
      </c>
      <c r="N4904" t="s">
        <v>53</v>
      </c>
      <c r="O4904" s="42" t="s">
        <v>62</v>
      </c>
      <c r="P4904" t="s">
        <v>70</v>
      </c>
      <c r="Q4904" t="str">
        <f>VLOOKUP(KamstrupData[[#This Row],[IdLevel123]],'B-Business Capability'!B:L,10,FALSE)</f>
        <v>Procure-to-Pay (P2P)</v>
      </c>
      <c r="R4904">
        <f>VLOOKUP(KamstrupData[[#This Row],[IdLevel123]],'B-Business Capability'!B:L,11,FALSE)</f>
        <v>500</v>
      </c>
      <c r="U4904" t="str">
        <f>_xlfn.CONCAT(KamstrupData[[#This Row],[CountryCode]],"_",KamstrupData[[#This Row],[Business Area]],"_",KamstrupData[[#This Row],[DepartmentTeam]])</f>
        <v>NO10_NO_Finance_</v>
      </c>
      <c r="V4904" t="str">
        <f>VLOOKUP(KamstrupData[[#This Row],[ORG_Concat]],'O-Organization'!F:H,3,FALSE)</f>
        <v>11059_NO10_Finance_NO_Finance_</v>
      </c>
    </row>
    <row r="4905" spans="4:22">
      <c r="D4905" s="28" t="s">
        <v>780</v>
      </c>
      <c r="E4905" t="str">
        <f>VLOOKUP(D4905,'B-Business Capability'!B:H,5,FALSE)</f>
        <v>Finance</v>
      </c>
      <c r="F4905" t="str">
        <f>VLOOKUP(D4905,'B-Business Capability'!B:H,6,FALSE)</f>
        <v>Settlements &amp; Payments</v>
      </c>
      <c r="G4905" t="str">
        <f>VLOOKUP(D4905,'B-Business Capability'!B:H,7,FALSE)</f>
        <v>Billing</v>
      </c>
      <c r="I4905" t="s">
        <v>1831</v>
      </c>
      <c r="J4905" t="s">
        <v>1836</v>
      </c>
      <c r="L4905" t="s">
        <v>65</v>
      </c>
      <c r="M4905" t="str">
        <f>VLOOKUP(L4905,'A-Applications'!B:D,3,FALSE)</f>
        <v>IFS ERP</v>
      </c>
      <c r="N4905" t="s">
        <v>53</v>
      </c>
      <c r="O4905" s="42" t="s">
        <v>62</v>
      </c>
      <c r="P4905" t="s">
        <v>77</v>
      </c>
      <c r="Q4905" t="str">
        <f>VLOOKUP(KamstrupData[[#This Row],[IdLevel123]],'B-Business Capability'!B:L,10,FALSE)</f>
        <v>N/A</v>
      </c>
      <c r="R4905">
        <f>VLOOKUP(KamstrupData[[#This Row],[IdLevel123]],'B-Business Capability'!B:L,11,FALSE)</f>
        <v>0</v>
      </c>
      <c r="U4905" t="str">
        <f>_xlfn.CONCAT(KamstrupData[[#This Row],[CountryCode]],"_",KamstrupData[[#This Row],[Business Area]],"_",KamstrupData[[#This Row],[DepartmentTeam]])</f>
        <v>NO10_NO_Finance_</v>
      </c>
      <c r="V4905" t="str">
        <f>VLOOKUP(KamstrupData[[#This Row],[ORG_Concat]],'O-Organization'!F:H,3,FALSE)</f>
        <v>11059_NO10_Finance_NO_Finance_</v>
      </c>
    </row>
    <row r="4906" spans="4:22">
      <c r="D4906" s="28" t="s">
        <v>782</v>
      </c>
      <c r="E4906" t="str">
        <f>VLOOKUP(D4906,'B-Business Capability'!B:H,5,FALSE)</f>
        <v>Finance</v>
      </c>
      <c r="F4906" t="str">
        <f>VLOOKUP(D4906,'B-Business Capability'!B:H,6,FALSE)</f>
        <v>Tax Management</v>
      </c>
      <c r="G4906" t="str">
        <f>VLOOKUP(D4906,'B-Business Capability'!B:H,7,FALSE)</f>
        <v>Tax Determination</v>
      </c>
      <c r="I4906" t="s">
        <v>1831</v>
      </c>
      <c r="J4906" t="s">
        <v>1836</v>
      </c>
      <c r="L4906" t="s">
        <v>65</v>
      </c>
      <c r="M4906" t="str">
        <f>VLOOKUP(L4906,'A-Applications'!B:D,3,FALSE)</f>
        <v>IFS ERP</v>
      </c>
      <c r="N4906" t="s">
        <v>53</v>
      </c>
      <c r="O4906" s="42" t="s">
        <v>62</v>
      </c>
      <c r="P4906" t="s">
        <v>77</v>
      </c>
      <c r="Q4906" t="str">
        <f>VLOOKUP(KamstrupData[[#This Row],[IdLevel123]],'B-Business Capability'!B:L,10,FALSE)</f>
        <v>N/A</v>
      </c>
      <c r="R4906">
        <f>VLOOKUP(KamstrupData[[#This Row],[IdLevel123]],'B-Business Capability'!B:L,11,FALSE)</f>
        <v>0</v>
      </c>
      <c r="U4906" t="str">
        <f>_xlfn.CONCAT(KamstrupData[[#This Row],[CountryCode]],"_",KamstrupData[[#This Row],[Business Area]],"_",KamstrupData[[#This Row],[DepartmentTeam]])</f>
        <v>NO10_NO_Finance_</v>
      </c>
      <c r="V4906" t="str">
        <f>VLOOKUP(KamstrupData[[#This Row],[ORG_Concat]],'O-Organization'!F:H,3,FALSE)</f>
        <v>11059_NO10_Finance_NO_Finance_</v>
      </c>
    </row>
    <row r="4907" spans="4:22">
      <c r="D4907" s="28" t="s">
        <v>784</v>
      </c>
      <c r="E4907" t="str">
        <f>VLOOKUP(D4907,'B-Business Capability'!B:H,5,FALSE)</f>
        <v>Finance</v>
      </c>
      <c r="F4907" t="str">
        <f>VLOOKUP(D4907,'B-Business Capability'!B:H,6,FALSE)</f>
        <v>Tax Management</v>
      </c>
      <c r="G4907" t="str">
        <f>VLOOKUP(D4907,'B-Business Capability'!B:H,7,FALSE)</f>
        <v>Tax Returns Mgmt.</v>
      </c>
      <c r="I4907" t="s">
        <v>1831</v>
      </c>
      <c r="J4907" t="s">
        <v>1836</v>
      </c>
      <c r="L4907" t="s">
        <v>65</v>
      </c>
      <c r="M4907" t="str">
        <f>VLOOKUP(L4907,'A-Applications'!B:D,3,FALSE)</f>
        <v>IFS ERP</v>
      </c>
      <c r="N4907" t="s">
        <v>53</v>
      </c>
      <c r="O4907" s="42" t="s">
        <v>62</v>
      </c>
      <c r="P4907" t="s">
        <v>77</v>
      </c>
      <c r="Q4907" t="str">
        <f>VLOOKUP(KamstrupData[[#This Row],[IdLevel123]],'B-Business Capability'!B:L,10,FALSE)</f>
        <v>N/A</v>
      </c>
      <c r="R4907">
        <f>VLOOKUP(KamstrupData[[#This Row],[IdLevel123]],'B-Business Capability'!B:L,11,FALSE)</f>
        <v>0</v>
      </c>
      <c r="U4907" t="str">
        <f>_xlfn.CONCAT(KamstrupData[[#This Row],[CountryCode]],"_",KamstrupData[[#This Row],[Business Area]],"_",KamstrupData[[#This Row],[DepartmentTeam]])</f>
        <v>NO10_NO_Finance_</v>
      </c>
      <c r="V4907" t="str">
        <f>VLOOKUP(KamstrupData[[#This Row],[ORG_Concat]],'O-Organization'!F:H,3,FALSE)</f>
        <v>11059_NO10_Finance_NO_Finance_</v>
      </c>
    </row>
    <row r="4908" spans="4:22">
      <c r="D4908" s="28" t="s">
        <v>786</v>
      </c>
      <c r="E4908" t="str">
        <f>VLOOKUP(D4908,'B-Business Capability'!B:H,5,FALSE)</f>
        <v>Finance</v>
      </c>
      <c r="F4908" t="str">
        <f>VLOOKUP(D4908,'B-Business Capability'!B:H,6,FALSE)</f>
        <v>Tax Management</v>
      </c>
      <c r="G4908" t="str">
        <f>VLOOKUP(D4908,'B-Business Capability'!B:H,7,FALSE)</f>
        <v>Tax Settlements</v>
      </c>
      <c r="I4908" t="s">
        <v>1831</v>
      </c>
      <c r="J4908" t="s">
        <v>1836</v>
      </c>
      <c r="L4908" t="s">
        <v>65</v>
      </c>
      <c r="M4908" t="str">
        <f>VLOOKUP(L4908,'A-Applications'!B:D,3,FALSE)</f>
        <v>IFS ERP</v>
      </c>
      <c r="N4908" t="s">
        <v>53</v>
      </c>
      <c r="O4908" s="42" t="s">
        <v>62</v>
      </c>
      <c r="P4908" t="s">
        <v>77</v>
      </c>
      <c r="Q4908" t="str">
        <f>VLOOKUP(KamstrupData[[#This Row],[IdLevel123]],'B-Business Capability'!B:L,10,FALSE)</f>
        <v>N/A</v>
      </c>
      <c r="R4908">
        <f>VLOOKUP(KamstrupData[[#This Row],[IdLevel123]],'B-Business Capability'!B:L,11,FALSE)</f>
        <v>0</v>
      </c>
      <c r="U4908" t="str">
        <f>_xlfn.CONCAT(KamstrupData[[#This Row],[CountryCode]],"_",KamstrupData[[#This Row],[Business Area]],"_",KamstrupData[[#This Row],[DepartmentTeam]])</f>
        <v>NO10_NO_Finance_</v>
      </c>
      <c r="V4908" t="str">
        <f>VLOOKUP(KamstrupData[[#This Row],[ORG_Concat]],'O-Organization'!F:H,3,FALSE)</f>
        <v>11059_NO10_Finance_NO_Finance_</v>
      </c>
    </row>
    <row r="4909" spans="4:22">
      <c r="D4909" s="28" t="s">
        <v>787</v>
      </c>
      <c r="E4909" t="str">
        <f>VLOOKUP(D4909,'B-Business Capability'!B:H,5,FALSE)</f>
        <v>Finance</v>
      </c>
      <c r="F4909" t="str">
        <f>VLOOKUP(D4909,'B-Business Capability'!B:H,6,FALSE)</f>
        <v>Treasury</v>
      </c>
      <c r="G4909" t="str">
        <f>VLOOKUP(D4909,'B-Business Capability'!B:H,7,FALSE)</f>
        <v>Cash Management</v>
      </c>
      <c r="I4909" t="s">
        <v>1831</v>
      </c>
      <c r="J4909" t="s">
        <v>1836</v>
      </c>
      <c r="L4909" t="s">
        <v>65</v>
      </c>
      <c r="M4909" t="str">
        <f>VLOOKUP(L4909,'A-Applications'!B:D,3,FALSE)</f>
        <v>IFS ERP</v>
      </c>
      <c r="N4909" t="s">
        <v>53</v>
      </c>
      <c r="O4909" s="42" t="s">
        <v>62</v>
      </c>
      <c r="P4909" t="s">
        <v>77</v>
      </c>
      <c r="Q4909" t="str">
        <f>VLOOKUP(KamstrupData[[#This Row],[IdLevel123]],'B-Business Capability'!B:L,10,FALSE)</f>
        <v>N/A</v>
      </c>
      <c r="R4909">
        <f>VLOOKUP(KamstrupData[[#This Row],[IdLevel123]],'B-Business Capability'!B:L,11,FALSE)</f>
        <v>0</v>
      </c>
      <c r="U4909" t="str">
        <f>_xlfn.CONCAT(KamstrupData[[#This Row],[CountryCode]],"_",KamstrupData[[#This Row],[Business Area]],"_",KamstrupData[[#This Row],[DepartmentTeam]])</f>
        <v>NO10_NO_Finance_</v>
      </c>
      <c r="V4909" t="str">
        <f>VLOOKUP(KamstrupData[[#This Row],[ORG_Concat]],'O-Organization'!F:H,3,FALSE)</f>
        <v>11059_NO10_Finance_NO_Finance_</v>
      </c>
    </row>
    <row r="4910" spans="4:22">
      <c r="D4910" s="28" t="s">
        <v>788</v>
      </c>
      <c r="E4910" t="str">
        <f>VLOOKUP(D4910,'B-Business Capability'!B:H,5,FALSE)</f>
        <v>Finance</v>
      </c>
      <c r="F4910" t="str">
        <f>VLOOKUP(D4910,'B-Business Capability'!B:H,6,FALSE)</f>
        <v>Treasury</v>
      </c>
      <c r="G4910" t="str">
        <f>VLOOKUP(D4910,'B-Business Capability'!B:H,7,FALSE)</f>
        <v>Financial Risk Management</v>
      </c>
      <c r="I4910" t="s">
        <v>1831</v>
      </c>
      <c r="J4910" t="s">
        <v>1836</v>
      </c>
      <c r="L4910" t="s">
        <v>65</v>
      </c>
      <c r="M4910" t="str">
        <f>VLOOKUP(L4910,'A-Applications'!B:D,3,FALSE)</f>
        <v>IFS ERP</v>
      </c>
      <c r="N4910" t="s">
        <v>53</v>
      </c>
      <c r="O4910" s="42" t="s">
        <v>62</v>
      </c>
      <c r="P4910" t="s">
        <v>77</v>
      </c>
      <c r="Q4910" t="str">
        <f>VLOOKUP(KamstrupData[[#This Row],[IdLevel123]],'B-Business Capability'!B:L,10,FALSE)</f>
        <v>N/A</v>
      </c>
      <c r="R4910">
        <f>VLOOKUP(KamstrupData[[#This Row],[IdLevel123]],'B-Business Capability'!B:L,11,FALSE)</f>
        <v>0</v>
      </c>
      <c r="U4910" t="str">
        <f>_xlfn.CONCAT(KamstrupData[[#This Row],[CountryCode]],"_",KamstrupData[[#This Row],[Business Area]],"_",KamstrupData[[#This Row],[DepartmentTeam]])</f>
        <v>NO10_NO_Finance_</v>
      </c>
      <c r="V4910" t="str">
        <f>VLOOKUP(KamstrupData[[#This Row],[ORG_Concat]],'O-Organization'!F:H,3,FALSE)</f>
        <v>11059_NO10_Finance_NO_Finance_</v>
      </c>
    </row>
    <row r="4911" spans="4:22">
      <c r="D4911" s="28" t="s">
        <v>789</v>
      </c>
      <c r="E4911" t="str">
        <f>VLOOKUP(D4911,'B-Business Capability'!B:H,5,FALSE)</f>
        <v>Finance</v>
      </c>
      <c r="F4911" t="str">
        <f>VLOOKUP(D4911,'B-Business Capability'!B:H,6,FALSE)</f>
        <v>Treasury</v>
      </c>
      <c r="G4911" t="str">
        <f>VLOOKUP(D4911,'B-Business Capability'!B:H,7,FALSE)</f>
        <v>Foreign Exchange Management</v>
      </c>
      <c r="I4911" t="s">
        <v>1831</v>
      </c>
      <c r="J4911" t="s">
        <v>1836</v>
      </c>
      <c r="L4911" t="s">
        <v>65</v>
      </c>
      <c r="M4911" t="str">
        <f>VLOOKUP(L4911,'A-Applications'!B:D,3,FALSE)</f>
        <v>IFS ERP</v>
      </c>
      <c r="N4911" t="s">
        <v>53</v>
      </c>
      <c r="O4911" s="42" t="s">
        <v>62</v>
      </c>
      <c r="P4911" t="s">
        <v>77</v>
      </c>
      <c r="Q4911" t="str">
        <f>VLOOKUP(KamstrupData[[#This Row],[IdLevel123]],'B-Business Capability'!B:L,10,FALSE)</f>
        <v>N/A</v>
      </c>
      <c r="R4911">
        <f>VLOOKUP(KamstrupData[[#This Row],[IdLevel123]],'B-Business Capability'!B:L,11,FALSE)</f>
        <v>0</v>
      </c>
      <c r="U4911" t="str">
        <f>_xlfn.CONCAT(KamstrupData[[#This Row],[CountryCode]],"_",KamstrupData[[#This Row],[Business Area]],"_",KamstrupData[[#This Row],[DepartmentTeam]])</f>
        <v>NO10_NO_Finance_</v>
      </c>
      <c r="V4911" t="str">
        <f>VLOOKUP(KamstrupData[[#This Row],[ORG_Concat]],'O-Organization'!F:H,3,FALSE)</f>
        <v>11059_NO10_Finance_NO_Finance_</v>
      </c>
    </row>
    <row r="4912" spans="4:22">
      <c r="D4912" s="28" t="s">
        <v>72</v>
      </c>
      <c r="E4912" t="str">
        <f>VLOOKUP(D4912,'B-Business Capability'!B:H,5,FALSE)</f>
        <v>Finance</v>
      </c>
      <c r="F4912" t="str">
        <f>VLOOKUP(D4912,'B-Business Capability'!B:H,6,FALSE)</f>
        <v>Accounting</v>
      </c>
      <c r="G4912" t="str">
        <f>VLOOKUP(D4912,'B-Business Capability'!B:H,7,FALSE)</f>
        <v>Accounts Recievabel</v>
      </c>
      <c r="I4912" t="s">
        <v>1831</v>
      </c>
      <c r="J4912" t="s">
        <v>1836</v>
      </c>
      <c r="L4912" t="s">
        <v>65</v>
      </c>
      <c r="M4912" t="str">
        <f>VLOOKUP(L4912,'A-Applications'!B:D,3,FALSE)</f>
        <v>IFS ERP</v>
      </c>
      <c r="N4912" t="s">
        <v>53</v>
      </c>
      <c r="O4912" s="42" t="s">
        <v>62</v>
      </c>
      <c r="P4912" t="s">
        <v>73</v>
      </c>
      <c r="Q4912" t="str">
        <f>VLOOKUP(KamstrupData[[#This Row],[IdLevel123]],'B-Business Capability'!B:L,10,FALSE)</f>
        <v>N/A</v>
      </c>
      <c r="R4912">
        <f>VLOOKUP(KamstrupData[[#This Row],[IdLevel123]],'B-Business Capability'!B:L,11,FALSE)</f>
        <v>0</v>
      </c>
      <c r="U4912" t="str">
        <f>_xlfn.CONCAT(KamstrupData[[#This Row],[CountryCode]],"_",KamstrupData[[#This Row],[Business Area]],"_",KamstrupData[[#This Row],[DepartmentTeam]])</f>
        <v>NO10_NO_Finance_</v>
      </c>
      <c r="V4912" t="str">
        <f>VLOOKUP(KamstrupData[[#This Row],[ORG_Concat]],'O-Organization'!F:H,3,FALSE)</f>
        <v>11059_NO10_Finance_NO_Finance_</v>
      </c>
    </row>
    <row r="4913" spans="4:22">
      <c r="D4913" s="28" t="s">
        <v>252</v>
      </c>
      <c r="E4913" t="str">
        <f>VLOOKUP(D4913,'B-Business Capability'!B:H,5,FALSE)</f>
        <v>Finance</v>
      </c>
      <c r="F4913" t="str">
        <f>VLOOKUP(D4913,'B-Business Capability'!B:H,6,FALSE)</f>
        <v>Settlements &amp; Payments</v>
      </c>
      <c r="G4913" t="str">
        <f>VLOOKUP(D4913,'B-Business Capability'!B:H,7,FALSE)</f>
        <v>Invoice Approval</v>
      </c>
      <c r="I4913" t="s">
        <v>1831</v>
      </c>
      <c r="J4913" t="s">
        <v>1836</v>
      </c>
      <c r="L4913" t="s">
        <v>65</v>
      </c>
      <c r="M4913" t="str">
        <f>VLOOKUP(L4913,'A-Applications'!B:D,3,FALSE)</f>
        <v>IFS ERP</v>
      </c>
      <c r="N4913" t="s">
        <v>53</v>
      </c>
      <c r="O4913" s="42" t="s">
        <v>62</v>
      </c>
      <c r="P4913" t="s">
        <v>254</v>
      </c>
      <c r="Q4913" t="str">
        <f>VLOOKUP(KamstrupData[[#This Row],[IdLevel123]],'B-Business Capability'!B:L,10,FALSE)</f>
        <v>Procure-to-Pay (P2P)</v>
      </c>
      <c r="R4913">
        <f>VLOOKUP(KamstrupData[[#This Row],[IdLevel123]],'B-Business Capability'!B:L,11,FALSE)</f>
        <v>520</v>
      </c>
      <c r="U4913" t="str">
        <f>_xlfn.CONCAT(KamstrupData[[#This Row],[CountryCode]],"_",KamstrupData[[#This Row],[Business Area]],"_",KamstrupData[[#This Row],[DepartmentTeam]])</f>
        <v>NO10_NO_Finance_</v>
      </c>
      <c r="V4913" t="str">
        <f>VLOOKUP(KamstrupData[[#This Row],[ORG_Concat]],'O-Organization'!F:H,3,FALSE)</f>
        <v>11059_NO10_Finance_NO_Finance_</v>
      </c>
    </row>
    <row r="4914" spans="4:22">
      <c r="D4914" s="28" t="s">
        <v>236</v>
      </c>
      <c r="E4914" t="str">
        <f>VLOOKUP(D4914,'B-Business Capability'!B:H,5,FALSE)</f>
        <v>People and Culture</v>
      </c>
      <c r="F4914" t="str">
        <f>VLOOKUP(D4914,'B-Business Capability'!B:H,6,FALSE)</f>
        <v>Compensation &amp; Benefits</v>
      </c>
      <c r="G4914">
        <f>VLOOKUP(D4914,'B-Business Capability'!B:H,7,FALSE)</f>
        <v>0</v>
      </c>
      <c r="I4914" t="s">
        <v>1831</v>
      </c>
      <c r="J4914" t="s">
        <v>1836</v>
      </c>
      <c r="L4914" t="s">
        <v>1833</v>
      </c>
      <c r="M4914" t="str">
        <f>VLOOKUP(L4914,'A-Applications'!B:D,3,FALSE)</f>
        <v>Visma</v>
      </c>
      <c r="N4914" t="s">
        <v>53</v>
      </c>
      <c r="O4914" s="42" t="s">
        <v>54</v>
      </c>
      <c r="Q4914" t="str">
        <f>VLOOKUP(KamstrupData[[#This Row],[IdLevel123]],'B-Business Capability'!B:L,10,FALSE)</f>
        <v>Hire-to-Retire (H2R)</v>
      </c>
      <c r="R4914">
        <f>VLOOKUP(KamstrupData[[#This Row],[IdLevel123]],'B-Business Capability'!B:L,11,FALSE)</f>
        <v>700</v>
      </c>
      <c r="U4914" t="str">
        <f>_xlfn.CONCAT(KamstrupData[[#This Row],[CountryCode]],"_",KamstrupData[[#This Row],[Business Area]],"_",KamstrupData[[#This Row],[DepartmentTeam]])</f>
        <v>NO10_NO_Finance_</v>
      </c>
      <c r="V4914" t="str">
        <f>VLOOKUP(KamstrupData[[#This Row],[ORG_Concat]],'O-Organization'!F:H,3,FALSE)</f>
        <v>11059_NO10_Finance_NO_Finance_</v>
      </c>
    </row>
    <row r="4915" spans="4:22">
      <c r="D4915" s="28" t="s">
        <v>68</v>
      </c>
      <c r="E4915" t="str">
        <f>VLOOKUP(D4915,'B-Business Capability'!B:H,5,FALSE)</f>
        <v>Finance</v>
      </c>
      <c r="F4915" t="str">
        <f>VLOOKUP(D4915,'B-Business Capability'!B:H,6,FALSE)</f>
        <v>Settlements &amp; Payments</v>
      </c>
      <c r="G4915" t="str">
        <f>VLOOKUP(D4915,'B-Business Capability'!B:H,7,FALSE)</f>
        <v>Account Payables</v>
      </c>
      <c r="I4915" t="s">
        <v>1831</v>
      </c>
      <c r="J4915" t="s">
        <v>1836</v>
      </c>
      <c r="L4915" t="s">
        <v>794</v>
      </c>
      <c r="M4915" t="str">
        <f>VLOOKUP(L4915,'A-Applications'!B:D,3,FALSE)</f>
        <v>Readsoft</v>
      </c>
      <c r="N4915" t="s">
        <v>53</v>
      </c>
      <c r="O4915" s="42" t="s">
        <v>62</v>
      </c>
      <c r="P4915" t="s">
        <v>795</v>
      </c>
      <c r="Q4915" t="str">
        <f>VLOOKUP(KamstrupData[[#This Row],[IdLevel123]],'B-Business Capability'!B:L,10,FALSE)</f>
        <v>Procure-to-Pay (P2P)</v>
      </c>
      <c r="R4915">
        <f>VLOOKUP(KamstrupData[[#This Row],[IdLevel123]],'B-Business Capability'!B:L,11,FALSE)</f>
        <v>500</v>
      </c>
      <c r="U4915" t="str">
        <f>_xlfn.CONCAT(KamstrupData[[#This Row],[CountryCode]],"_",KamstrupData[[#This Row],[Business Area]],"_",KamstrupData[[#This Row],[DepartmentTeam]])</f>
        <v>NO10_NO_Finance_</v>
      </c>
      <c r="V4915" t="str">
        <f>VLOOKUP(KamstrupData[[#This Row],[ORG_Concat]],'O-Organization'!F:H,3,FALSE)</f>
        <v>11059_NO10_Finance_NO_Finance_</v>
      </c>
    </row>
    <row r="4916" spans="4:22">
      <c r="D4916" s="28" t="s">
        <v>660</v>
      </c>
      <c r="E4916" t="str">
        <f>VLOOKUP(D4916,'B-Business Capability'!B:H,5,FALSE)</f>
        <v>Finance</v>
      </c>
      <c r="F4916" t="str">
        <f>VLOOKUP(D4916,'B-Business Capability'!B:H,6,FALSE)</f>
        <v>Financial Planning &amp; Analysis</v>
      </c>
      <c r="G4916" t="str">
        <f>VLOOKUP(D4916,'B-Business Capability'!B:H,7,FALSE)</f>
        <v>Business Planning</v>
      </c>
      <c r="I4916" t="s">
        <v>1831</v>
      </c>
      <c r="J4916" t="s">
        <v>1836</v>
      </c>
      <c r="L4916" t="s">
        <v>117</v>
      </c>
      <c r="M4916" t="str">
        <f>VLOOKUP(L4916,'A-Applications'!B:D,3,FALSE)</f>
        <v>PowerBI</v>
      </c>
      <c r="N4916" t="s">
        <v>53</v>
      </c>
      <c r="O4916" s="42" t="s">
        <v>54</v>
      </c>
      <c r="P4916" t="s">
        <v>67</v>
      </c>
      <c r="Q4916" t="str">
        <f>VLOOKUP(KamstrupData[[#This Row],[IdLevel123]],'B-Business Capability'!B:L,10,FALSE)</f>
        <v>N/A</v>
      </c>
      <c r="R4916">
        <f>VLOOKUP(KamstrupData[[#This Row],[IdLevel123]],'B-Business Capability'!B:L,11,FALSE)</f>
        <v>0</v>
      </c>
      <c r="U4916" t="str">
        <f>_xlfn.CONCAT(KamstrupData[[#This Row],[CountryCode]],"_",KamstrupData[[#This Row],[Business Area]],"_",KamstrupData[[#This Row],[DepartmentTeam]])</f>
        <v>NO10_NO_Finance_</v>
      </c>
      <c r="V4916" t="str">
        <f>VLOOKUP(KamstrupData[[#This Row],[ORG_Concat]],'O-Organization'!F:H,3,FALSE)</f>
        <v>11059_NO10_Finance_NO_Finance_</v>
      </c>
    </row>
    <row r="4917" spans="4:22">
      <c r="D4917" s="28" t="s">
        <v>63</v>
      </c>
      <c r="E4917" t="str">
        <f>VLOOKUP(D4917,'B-Business Capability'!B:H,5,FALSE)</f>
        <v>Finance</v>
      </c>
      <c r="F4917" t="str">
        <f>VLOOKUP(D4917,'B-Business Capability'!B:H,6,FALSE)</f>
        <v>Financial Planning &amp; Analysis</v>
      </c>
      <c r="G4917" t="str">
        <f>VLOOKUP(D4917,'B-Business Capability'!B:H,7,FALSE)</f>
        <v>Cost Accounting_Plan</v>
      </c>
      <c r="I4917" t="s">
        <v>1831</v>
      </c>
      <c r="J4917" t="s">
        <v>1836</v>
      </c>
      <c r="L4917" t="s">
        <v>117</v>
      </c>
      <c r="M4917" t="str">
        <f>VLOOKUP(L4917,'A-Applications'!B:D,3,FALSE)</f>
        <v>PowerBI</v>
      </c>
      <c r="N4917" t="s">
        <v>53</v>
      </c>
      <c r="O4917" s="42" t="s">
        <v>54</v>
      </c>
      <c r="P4917" t="s">
        <v>67</v>
      </c>
      <c r="Q4917" t="str">
        <f>VLOOKUP(KamstrupData[[#This Row],[IdLevel123]],'B-Business Capability'!B:L,10,FALSE)</f>
        <v>N/A</v>
      </c>
      <c r="R4917">
        <f>VLOOKUP(KamstrupData[[#This Row],[IdLevel123]],'B-Business Capability'!B:L,11,FALSE)</f>
        <v>0</v>
      </c>
      <c r="U4917" t="str">
        <f>_xlfn.CONCAT(KamstrupData[[#This Row],[CountryCode]],"_",KamstrupData[[#This Row],[Business Area]],"_",KamstrupData[[#This Row],[DepartmentTeam]])</f>
        <v>NO10_NO_Finance_</v>
      </c>
      <c r="V4917" t="str">
        <f>VLOOKUP(KamstrupData[[#This Row],[ORG_Concat]],'O-Organization'!F:H,3,FALSE)</f>
        <v>11059_NO10_Finance_NO_Finance_</v>
      </c>
    </row>
    <row r="4918" spans="4:22">
      <c r="D4918" s="28" t="s">
        <v>122</v>
      </c>
      <c r="E4918" t="str">
        <f>VLOOKUP(D4918,'B-Business Capability'!B:H,5,FALSE)</f>
        <v>Legal</v>
      </c>
      <c r="F4918" t="str">
        <f>VLOOKUP(D4918,'B-Business Capability'!B:H,6,FALSE)</f>
        <v>Ensure Compliance</v>
      </c>
      <c r="G4918">
        <f>VLOOKUP(D4918,'B-Business Capability'!B:H,7,FALSE)</f>
        <v>0</v>
      </c>
      <c r="I4918" t="s">
        <v>1831</v>
      </c>
      <c r="J4918" t="s">
        <v>1836</v>
      </c>
      <c r="L4918" t="s">
        <v>123</v>
      </c>
      <c r="M4918" t="str">
        <f>VLOOKUP(L4918,'A-Applications'!B:D,3,FALSE)</f>
        <v>DocuSign</v>
      </c>
      <c r="N4918" t="s">
        <v>53</v>
      </c>
      <c r="O4918" s="42" t="s">
        <v>62</v>
      </c>
      <c r="P4918" t="s">
        <v>124</v>
      </c>
      <c r="Q4918" t="str">
        <f>VLOOKUP(KamstrupData[[#This Row],[IdLevel123]],'B-Business Capability'!B:L,10,FALSE)</f>
        <v>N/A</v>
      </c>
      <c r="R4918">
        <f>VLOOKUP(KamstrupData[[#This Row],[IdLevel123]],'B-Business Capability'!B:L,11,FALSE)</f>
        <v>0</v>
      </c>
      <c r="U4918" t="str">
        <f>_xlfn.CONCAT(KamstrupData[[#This Row],[CountryCode]],"_",KamstrupData[[#This Row],[Business Area]],"_",KamstrupData[[#This Row],[DepartmentTeam]])</f>
        <v>NO10_NO_Finance_</v>
      </c>
      <c r="V4918" t="str">
        <f>VLOOKUP(KamstrupData[[#This Row],[ORG_Concat]],'O-Organization'!F:H,3,FALSE)</f>
        <v>11059_NO10_Finance_NO_Finance_</v>
      </c>
    </row>
    <row r="4919" spans="4:22">
      <c r="D4919" t="s">
        <v>68</v>
      </c>
      <c r="E4919" t="str">
        <f>VLOOKUP(D4919,'B-Business Capability'!B:H,5,FALSE)</f>
        <v>Finance</v>
      </c>
      <c r="F4919" t="str">
        <f>VLOOKUP(D4919,'B-Business Capability'!B:H,6,FALSE)</f>
        <v>Settlements &amp; Payments</v>
      </c>
      <c r="G4919" t="str">
        <f>VLOOKUP(D4919,'B-Business Capability'!B:H,7,FALSE)</f>
        <v>Account Payables</v>
      </c>
      <c r="I4919" t="s">
        <v>1831</v>
      </c>
      <c r="J4919" t="s">
        <v>1836</v>
      </c>
      <c r="L4919" t="s">
        <v>805</v>
      </c>
      <c r="M4919" t="str">
        <f>VLOOKUP(L4919,'A-Applications'!B:D,3,FALSE)</f>
        <v>Danske Direct</v>
      </c>
      <c r="N4919" t="s">
        <v>53</v>
      </c>
      <c r="O4919" s="42" t="s">
        <v>62</v>
      </c>
      <c r="P4919" t="s">
        <v>70</v>
      </c>
      <c r="Q4919" t="str">
        <f>VLOOKUP(KamstrupData[[#This Row],[IdLevel123]],'B-Business Capability'!B:L,10,FALSE)</f>
        <v>Procure-to-Pay (P2P)</v>
      </c>
      <c r="R4919">
        <f>VLOOKUP(KamstrupData[[#This Row],[IdLevel123]],'B-Business Capability'!B:L,11,FALSE)</f>
        <v>500</v>
      </c>
      <c r="U4919" t="str">
        <f>_xlfn.CONCAT(KamstrupData[[#This Row],[CountryCode]],"_",KamstrupData[[#This Row],[Business Area]],"_",KamstrupData[[#This Row],[DepartmentTeam]])</f>
        <v>NO10_NO_Finance_</v>
      </c>
      <c r="V4919" t="str">
        <f>VLOOKUP(KamstrupData[[#This Row],[ORG_Concat]],'O-Organization'!F:H,3,FALSE)</f>
        <v>11059_NO10_Finance_NO_Finance_</v>
      </c>
    </row>
    <row r="4920" spans="4:22">
      <c r="D4920" t="s">
        <v>72</v>
      </c>
      <c r="E4920" t="str">
        <f>VLOOKUP(D4920,'B-Business Capability'!B:H,5,FALSE)</f>
        <v>Finance</v>
      </c>
      <c r="F4920" t="str">
        <f>VLOOKUP(D4920,'B-Business Capability'!B:H,6,FALSE)</f>
        <v>Accounting</v>
      </c>
      <c r="G4920" t="str">
        <f>VLOOKUP(D4920,'B-Business Capability'!B:H,7,FALSE)</f>
        <v>Accounts Recievabel</v>
      </c>
      <c r="I4920" t="s">
        <v>1831</v>
      </c>
      <c r="J4920" t="s">
        <v>1836</v>
      </c>
      <c r="L4920" t="s">
        <v>805</v>
      </c>
      <c r="M4920" t="str">
        <f>VLOOKUP(L4920,'A-Applications'!B:D,3,FALSE)</f>
        <v>Danske Direct</v>
      </c>
      <c r="N4920" t="s">
        <v>53</v>
      </c>
      <c r="O4920" s="42" t="s">
        <v>62</v>
      </c>
      <c r="P4920" t="s">
        <v>73</v>
      </c>
      <c r="Q4920" t="str">
        <f>VLOOKUP(KamstrupData[[#This Row],[IdLevel123]],'B-Business Capability'!B:L,10,FALSE)</f>
        <v>N/A</v>
      </c>
      <c r="R4920">
        <f>VLOOKUP(KamstrupData[[#This Row],[IdLevel123]],'B-Business Capability'!B:L,11,FALSE)</f>
        <v>0</v>
      </c>
      <c r="U4920" t="str">
        <f>_xlfn.CONCAT(KamstrupData[[#This Row],[CountryCode]],"_",KamstrupData[[#This Row],[Business Area]],"_",KamstrupData[[#This Row],[DepartmentTeam]])</f>
        <v>NO10_NO_Finance_</v>
      </c>
      <c r="V4920" t="str">
        <f>VLOOKUP(KamstrupData[[#This Row],[ORG_Concat]],'O-Organization'!F:H,3,FALSE)</f>
        <v>11059_NO10_Finance_NO_Finance_</v>
      </c>
    </row>
    <row r="4921" spans="4:22">
      <c r="D4921" s="28" t="s">
        <v>204</v>
      </c>
      <c r="E4921" t="str">
        <f>VLOOKUP(D4921,'B-Business Capability'!B:H,5,FALSE)</f>
        <v>Sales</v>
      </c>
      <c r="F4921" t="str">
        <f>VLOOKUP(D4921,'B-Business Capability'!B:H,6,FALSE)</f>
        <v>Sales Operations</v>
      </c>
      <c r="G4921" t="str">
        <f>VLOOKUP(D4921,'B-Business Capability'!B:H,7,FALSE)</f>
        <v>Customer masterdata governance</v>
      </c>
      <c r="I4921" t="s">
        <v>1831</v>
      </c>
      <c r="J4921" t="s">
        <v>1836</v>
      </c>
      <c r="L4921" t="s">
        <v>205</v>
      </c>
      <c r="M4921" t="str">
        <f>VLOOKUP(L4921,'A-Applications'!B:D,3,FALSE)</f>
        <v>Dunn and Bradstreet (Finance Analytics)</v>
      </c>
      <c r="N4921" t="s">
        <v>53</v>
      </c>
      <c r="O4921" s="42" t="s">
        <v>66</v>
      </c>
      <c r="P4921" t="s">
        <v>1279</v>
      </c>
      <c r="Q4921" t="str">
        <f>VLOOKUP(KamstrupData[[#This Row],[IdLevel123]],'B-Business Capability'!B:L,10,FALSE)</f>
        <v>N/A</v>
      </c>
      <c r="R4921">
        <f>VLOOKUP(KamstrupData[[#This Row],[IdLevel123]],'B-Business Capability'!B:L,11,FALSE)</f>
        <v>0</v>
      </c>
      <c r="U4921" t="str">
        <f>_xlfn.CONCAT(KamstrupData[[#This Row],[CountryCode]],"_",KamstrupData[[#This Row],[Business Area]],"_",KamstrupData[[#This Row],[DepartmentTeam]])</f>
        <v>NO10_NO_Finance_</v>
      </c>
      <c r="V4921" t="str">
        <f>VLOOKUP(KamstrupData[[#This Row],[ORG_Concat]],'O-Organization'!F:H,3,FALSE)</f>
        <v>11059_NO10_Finance_NO_Finance_</v>
      </c>
    </row>
    <row r="4922" spans="4:22">
      <c r="D4922" t="s">
        <v>415</v>
      </c>
      <c r="E4922" t="str">
        <f>VLOOKUP(D4922,'B-Business Capability'!B:H,5,FALSE)</f>
        <v>Finance</v>
      </c>
      <c r="F4922">
        <f>VLOOKUP(D4922,'B-Business Capability'!B:H,6,FALSE)</f>
        <v>0</v>
      </c>
      <c r="G4922">
        <f>VLOOKUP(D4922,'B-Business Capability'!B:H,7,FALSE)</f>
        <v>0</v>
      </c>
      <c r="I4922" t="s">
        <v>1831</v>
      </c>
      <c r="J4922" t="s">
        <v>1836</v>
      </c>
      <c r="L4922" t="s">
        <v>806</v>
      </c>
      <c r="M4922" t="str">
        <f>VLOOKUP(L4922,'A-Applications'!B:D,3,FALSE)</f>
        <v>Adra</v>
      </c>
      <c r="N4922" t="s">
        <v>53</v>
      </c>
      <c r="O4922" s="42" t="s">
        <v>54</v>
      </c>
      <c r="P4922" t="s">
        <v>793</v>
      </c>
      <c r="Q4922" t="str">
        <f>VLOOKUP(KamstrupData[[#This Row],[IdLevel123]],'B-Business Capability'!B:L,10,FALSE)</f>
        <v>N/A</v>
      </c>
      <c r="R4922">
        <f>VLOOKUP(KamstrupData[[#This Row],[IdLevel123]],'B-Business Capability'!B:L,11,FALSE)</f>
        <v>0</v>
      </c>
      <c r="U4922" t="str">
        <f>_xlfn.CONCAT(KamstrupData[[#This Row],[CountryCode]],"_",KamstrupData[[#This Row],[Business Area]],"_",KamstrupData[[#This Row],[DepartmentTeam]])</f>
        <v>NO10_NO_Finance_</v>
      </c>
      <c r="V4922" t="str">
        <f>VLOOKUP(KamstrupData[[#This Row],[ORG_Concat]],'O-Organization'!F:H,3,FALSE)</f>
        <v>11059_NO10_Finance_NO_Finance_</v>
      </c>
    </row>
    <row r="4923" spans="4:22">
      <c r="D4923" s="28" t="s">
        <v>95</v>
      </c>
      <c r="E4923" t="str">
        <f>VLOOKUP(D4923,'B-Business Capability'!B:H,5,FALSE)</f>
        <v>Not mapped to capability</v>
      </c>
      <c r="F4923">
        <f>VLOOKUP(D4923,'B-Business Capability'!B:H,6,FALSE)</f>
        <v>0</v>
      </c>
      <c r="G4923">
        <f>VLOOKUP(D4923,'B-Business Capability'!B:H,7,FALSE)</f>
        <v>0</v>
      </c>
      <c r="I4923" t="s">
        <v>1831</v>
      </c>
      <c r="J4923" t="s">
        <v>1836</v>
      </c>
      <c r="L4923" t="s">
        <v>207</v>
      </c>
      <c r="M4923" t="str">
        <f>VLOOKUP(L4923,'A-Applications'!B:D,3,FALSE)</f>
        <v>Adobe Acrobat</v>
      </c>
      <c r="N4923" t="s">
        <v>53</v>
      </c>
      <c r="O4923" s="42" t="s">
        <v>62</v>
      </c>
      <c r="Q4923" t="str">
        <f>VLOOKUP(KamstrupData[[#This Row],[IdLevel123]],'B-Business Capability'!B:L,10,FALSE)</f>
        <v>N/A</v>
      </c>
      <c r="R4923">
        <f>VLOOKUP(KamstrupData[[#This Row],[IdLevel123]],'B-Business Capability'!B:L,11,FALSE)</f>
        <v>0</v>
      </c>
      <c r="U4923" t="str">
        <f>_xlfn.CONCAT(KamstrupData[[#This Row],[CountryCode]],"_",KamstrupData[[#This Row],[Business Area]],"_",KamstrupData[[#This Row],[DepartmentTeam]])</f>
        <v>NO10_NO_Finance_</v>
      </c>
      <c r="V4923" t="str">
        <f>VLOOKUP(KamstrupData[[#This Row],[ORG_Concat]],'O-Organization'!F:H,3,FALSE)</f>
        <v>11059_NO10_Finance_NO_Finance_</v>
      </c>
    </row>
    <row r="4924" spans="4:22">
      <c r="D4924" s="28" t="s">
        <v>779</v>
      </c>
      <c r="E4924" t="str">
        <f>VLOOKUP(D4924,'B-Business Capability'!B:H,5,FALSE)</f>
        <v>Finance</v>
      </c>
      <c r="F4924" t="str">
        <f>VLOOKUP(D4924,'B-Business Capability'!B:H,6,FALSE)</f>
        <v>Accounting</v>
      </c>
      <c r="G4924" t="str">
        <f>VLOOKUP(D4924,'B-Business Capability'!B:H,7,FALSE)</f>
        <v>Performance Reporting</v>
      </c>
      <c r="I4924" t="s">
        <v>1831</v>
      </c>
      <c r="J4924" t="s">
        <v>1836</v>
      </c>
      <c r="L4924" t="s">
        <v>149</v>
      </c>
      <c r="M4924" t="str">
        <f>VLOOKUP(L4924,'A-Applications'!B:D,3,FALSE)</f>
        <v>SAP Analytics Cloud</v>
      </c>
      <c r="N4924" t="s">
        <v>147</v>
      </c>
      <c r="O4924" s="42" t="s">
        <v>66</v>
      </c>
      <c r="P4924" t="s">
        <v>43</v>
      </c>
      <c r="Q4924" t="str">
        <f>VLOOKUP(KamstrupData[[#This Row],[IdLevel123]],'B-Business Capability'!B:L,10,FALSE)</f>
        <v>N/A</v>
      </c>
      <c r="R4924">
        <f>VLOOKUP(KamstrupData[[#This Row],[IdLevel123]],'B-Business Capability'!B:L,11,FALSE)</f>
        <v>0</v>
      </c>
      <c r="U4924" t="str">
        <f>_xlfn.CONCAT(KamstrupData[[#This Row],[CountryCode]],"_",KamstrupData[[#This Row],[Business Area]],"_",KamstrupData[[#This Row],[DepartmentTeam]])</f>
        <v>NO10_NO_Finance_</v>
      </c>
      <c r="V4924" t="str">
        <f>VLOOKUP(KamstrupData[[#This Row],[ORG_Concat]],'O-Organization'!F:H,3,FALSE)</f>
        <v>11059_NO10_Finance_NO_Finance_</v>
      </c>
    </row>
    <row r="4925" spans="4:22">
      <c r="D4925" s="28" t="s">
        <v>660</v>
      </c>
      <c r="E4925" t="str">
        <f>VLOOKUP(D4925,'B-Business Capability'!B:H,5,FALSE)</f>
        <v>Finance</v>
      </c>
      <c r="F4925" t="str">
        <f>VLOOKUP(D4925,'B-Business Capability'!B:H,6,FALSE)</f>
        <v>Financial Planning &amp; Analysis</v>
      </c>
      <c r="G4925" t="str">
        <f>VLOOKUP(D4925,'B-Business Capability'!B:H,7,FALSE)</f>
        <v>Business Planning</v>
      </c>
      <c r="I4925" t="s">
        <v>1831</v>
      </c>
      <c r="J4925" t="s">
        <v>1836</v>
      </c>
      <c r="L4925" t="s">
        <v>149</v>
      </c>
      <c r="M4925" t="str">
        <f>VLOOKUP(L4925,'A-Applications'!B:D,3,FALSE)</f>
        <v>SAP Analytics Cloud</v>
      </c>
      <c r="N4925" t="s">
        <v>147</v>
      </c>
      <c r="O4925" s="42" t="s">
        <v>66</v>
      </c>
      <c r="P4925" t="s">
        <v>67</v>
      </c>
      <c r="Q4925" t="str">
        <f>VLOOKUP(KamstrupData[[#This Row],[IdLevel123]],'B-Business Capability'!B:L,10,FALSE)</f>
        <v>N/A</v>
      </c>
      <c r="R4925">
        <f>VLOOKUP(KamstrupData[[#This Row],[IdLevel123]],'B-Business Capability'!B:L,11,FALSE)</f>
        <v>0</v>
      </c>
      <c r="U4925" t="str">
        <f>_xlfn.CONCAT(KamstrupData[[#This Row],[CountryCode]],"_",KamstrupData[[#This Row],[Business Area]],"_",KamstrupData[[#This Row],[DepartmentTeam]])</f>
        <v>NO10_NO_Finance_</v>
      </c>
      <c r="V4925" t="str">
        <f>VLOOKUP(KamstrupData[[#This Row],[ORG_Concat]],'O-Organization'!F:H,3,FALSE)</f>
        <v>11059_NO10_Finance_NO_Finance_</v>
      </c>
    </row>
    <row r="4926" spans="4:22">
      <c r="D4926" s="28" t="s">
        <v>63</v>
      </c>
      <c r="E4926" t="str">
        <f>VLOOKUP(D4926,'B-Business Capability'!B:H,5,FALSE)</f>
        <v>Finance</v>
      </c>
      <c r="F4926" t="str">
        <f>VLOOKUP(D4926,'B-Business Capability'!B:H,6,FALSE)</f>
        <v>Financial Planning &amp; Analysis</v>
      </c>
      <c r="G4926" t="str">
        <f>VLOOKUP(D4926,'B-Business Capability'!B:H,7,FALSE)</f>
        <v>Cost Accounting_Plan</v>
      </c>
      <c r="I4926" t="s">
        <v>1831</v>
      </c>
      <c r="J4926" t="s">
        <v>1836</v>
      </c>
      <c r="L4926" t="s">
        <v>149</v>
      </c>
      <c r="M4926" t="str">
        <f>VLOOKUP(L4926,'A-Applications'!B:D,3,FALSE)</f>
        <v>SAP Analytics Cloud</v>
      </c>
      <c r="N4926" t="s">
        <v>147</v>
      </c>
      <c r="O4926" s="42" t="s">
        <v>66</v>
      </c>
      <c r="P4926" t="s">
        <v>67</v>
      </c>
      <c r="Q4926" t="str">
        <f>VLOOKUP(KamstrupData[[#This Row],[IdLevel123]],'B-Business Capability'!B:L,10,FALSE)</f>
        <v>N/A</v>
      </c>
      <c r="R4926">
        <f>VLOOKUP(KamstrupData[[#This Row],[IdLevel123]],'B-Business Capability'!B:L,11,FALSE)</f>
        <v>0</v>
      </c>
      <c r="U4926" t="str">
        <f>_xlfn.CONCAT(KamstrupData[[#This Row],[CountryCode]],"_",KamstrupData[[#This Row],[Business Area]],"_",KamstrupData[[#This Row],[DepartmentTeam]])</f>
        <v>NO10_NO_Finance_</v>
      </c>
      <c r="V4926" t="str">
        <f>VLOOKUP(KamstrupData[[#This Row],[ORG_Concat]],'O-Organization'!F:H,3,FALSE)</f>
        <v>11059_NO10_Finance_NO_Finance_</v>
      </c>
    </row>
    <row r="4927" spans="4:22">
      <c r="D4927" s="28" t="s">
        <v>104</v>
      </c>
      <c r="E4927" t="str">
        <f>VLOOKUP(D4927,'B-Business Capability'!B:H,5,FALSE)</f>
        <v>Finance</v>
      </c>
      <c r="F4927" t="str">
        <f>VLOOKUP(D4927,'B-Business Capability'!B:H,6,FALSE)</f>
        <v>Financial Planning &amp; Analysis</v>
      </c>
      <c r="G4927" t="str">
        <f>VLOOKUP(D4927,'B-Business Capability'!B:H,7,FALSE)</f>
        <v>Forecasting</v>
      </c>
      <c r="I4927" t="s">
        <v>1831</v>
      </c>
      <c r="J4927" t="s">
        <v>1836</v>
      </c>
      <c r="L4927" t="s">
        <v>149</v>
      </c>
      <c r="M4927" t="str">
        <f>VLOOKUP(L4927,'A-Applications'!B:D,3,FALSE)</f>
        <v>SAP Analytics Cloud</v>
      </c>
      <c r="N4927" t="s">
        <v>147</v>
      </c>
      <c r="O4927" s="42" t="s">
        <v>66</v>
      </c>
      <c r="P4927" t="s">
        <v>67</v>
      </c>
      <c r="Q4927" t="str">
        <f>VLOOKUP(KamstrupData[[#This Row],[IdLevel123]],'B-Business Capability'!B:L,10,FALSE)</f>
        <v>N/A</v>
      </c>
      <c r="R4927">
        <f>VLOOKUP(KamstrupData[[#This Row],[IdLevel123]],'B-Business Capability'!B:L,11,FALSE)</f>
        <v>0</v>
      </c>
      <c r="U4927" t="str">
        <f>_xlfn.CONCAT(KamstrupData[[#This Row],[CountryCode]],"_",KamstrupData[[#This Row],[Business Area]],"_",KamstrupData[[#This Row],[DepartmentTeam]])</f>
        <v>NO10_NO_Finance_</v>
      </c>
      <c r="V4927" t="str">
        <f>VLOOKUP(KamstrupData[[#This Row],[ORG_Concat]],'O-Organization'!F:H,3,FALSE)</f>
        <v>11059_NO10_Finance_NO_Finance_</v>
      </c>
    </row>
    <row r="4928" spans="4:22">
      <c r="D4928" t="s">
        <v>95</v>
      </c>
      <c r="E4928" t="str">
        <f>VLOOKUP(D4928,'B-Business Capability'!B:H,5,FALSE)</f>
        <v>Not mapped to capability</v>
      </c>
      <c r="F4928">
        <f>VLOOKUP(D4928,'B-Business Capability'!B:H,6,FALSE)</f>
        <v>0</v>
      </c>
      <c r="G4928">
        <f>VLOOKUP(D4928,'B-Business Capability'!B:H,7,FALSE)</f>
        <v>0</v>
      </c>
      <c r="I4928" t="s">
        <v>1831</v>
      </c>
      <c r="J4928" t="s">
        <v>1836</v>
      </c>
      <c r="L4928" t="s">
        <v>1837</v>
      </c>
      <c r="M4928" t="str">
        <f>VLOOKUP(L4928,'A-Applications'!B:D,3,FALSE)</f>
        <v>E-Doc licens</v>
      </c>
      <c r="O4928" s="42"/>
      <c r="P4928" t="s">
        <v>77</v>
      </c>
      <c r="Q4928" t="str">
        <f>VLOOKUP(KamstrupData[[#This Row],[IdLevel123]],'B-Business Capability'!B:L,10,FALSE)</f>
        <v>N/A</v>
      </c>
      <c r="R4928">
        <f>VLOOKUP(KamstrupData[[#This Row],[IdLevel123]],'B-Business Capability'!B:L,11,FALSE)</f>
        <v>0</v>
      </c>
      <c r="T4928" t="s">
        <v>649</v>
      </c>
      <c r="U4928" t="str">
        <f>_xlfn.CONCAT(KamstrupData[[#This Row],[CountryCode]],"_",KamstrupData[[#This Row],[Business Area]],"_",KamstrupData[[#This Row],[DepartmentTeam]])</f>
        <v>NO10_NO_Finance_</v>
      </c>
      <c r="V4928" t="str">
        <f>VLOOKUP(KamstrupData[[#This Row],[ORG_Concat]],'O-Organization'!F:H,3,FALSE)</f>
        <v>11059_NO10_Finance_NO_Finance_</v>
      </c>
    </row>
    <row r="4929" spans="2:22">
      <c r="B4929" s="28">
        <v>46387</v>
      </c>
      <c r="D4929" s="28" t="s">
        <v>119</v>
      </c>
      <c r="E4929" t="str">
        <f>VLOOKUP(D4929,'B-Business Capability'!B:H,5,FALSE)</f>
        <v>Finance</v>
      </c>
      <c r="F4929" t="str">
        <f>VLOOKUP(D4929,'B-Business Capability'!B:H,6,FALSE)</f>
        <v>Settlements &amp; Payments</v>
      </c>
      <c r="G4929" t="str">
        <f>VLOOKUP(D4929,'B-Business Capability'!B:H,7,FALSE)</f>
        <v>Travel &amp; Expense Management</v>
      </c>
      <c r="I4929" t="s">
        <v>1831</v>
      </c>
      <c r="J4929" t="s">
        <v>1836</v>
      </c>
      <c r="L4929" t="s">
        <v>1742</v>
      </c>
      <c r="M4929" t="str">
        <f>VLOOKUP(L4929,'A-Applications'!B:D,3,FALSE)</f>
        <v>MyBusiness</v>
      </c>
      <c r="O4929" s="42"/>
      <c r="Q4929" t="str">
        <f>VLOOKUP(KamstrupData[[#This Row],[IdLevel123]],'B-Business Capability'!B:L,10,FALSE)</f>
        <v>Hire-to-Retire (H2R)</v>
      </c>
      <c r="R4929">
        <f>VLOOKUP(KamstrupData[[#This Row],[IdLevel123]],'B-Business Capability'!B:L,11,FALSE)</f>
        <v>750</v>
      </c>
      <c r="T4929" t="s">
        <v>1838</v>
      </c>
      <c r="U4929" t="str">
        <f>_xlfn.CONCAT(KamstrupData[[#This Row],[CountryCode]],"_",KamstrupData[[#This Row],[Business Area]],"_",KamstrupData[[#This Row],[DepartmentTeam]])</f>
        <v>NO10_NO_Finance_</v>
      </c>
      <c r="V4929" t="str">
        <f>VLOOKUP(KamstrupData[[#This Row],[ORG_Concat]],'O-Organization'!F:H,3,FALSE)</f>
        <v>11059_NO10_Finance_NO_Finance_</v>
      </c>
    </row>
    <row r="4930" spans="2:22">
      <c r="B4930" s="28">
        <v>46387</v>
      </c>
      <c r="D4930" s="28" t="s">
        <v>236</v>
      </c>
      <c r="E4930" t="str">
        <f>VLOOKUP(D4930,'B-Business Capability'!B:H,5,FALSE)</f>
        <v>People and Culture</v>
      </c>
      <c r="F4930" t="str">
        <f>VLOOKUP(D4930,'B-Business Capability'!B:H,6,FALSE)</f>
        <v>Compensation &amp; Benefits</v>
      </c>
      <c r="G4930">
        <f>VLOOKUP(D4930,'B-Business Capability'!B:H,7,FALSE)</f>
        <v>0</v>
      </c>
      <c r="I4930" t="s">
        <v>1831</v>
      </c>
      <c r="J4930" t="s">
        <v>1836</v>
      </c>
      <c r="L4930" t="s">
        <v>1742</v>
      </c>
      <c r="M4930" t="str">
        <f>VLOOKUP(L4930,'A-Applications'!B:D,3,FALSE)</f>
        <v>MyBusiness</v>
      </c>
      <c r="O4930" s="42"/>
      <c r="Q4930" t="str">
        <f>VLOOKUP(KamstrupData[[#This Row],[IdLevel123]],'B-Business Capability'!B:L,10,FALSE)</f>
        <v>Hire-to-Retire (H2R)</v>
      </c>
      <c r="R4930">
        <f>VLOOKUP(KamstrupData[[#This Row],[IdLevel123]],'B-Business Capability'!B:L,11,FALSE)</f>
        <v>700</v>
      </c>
      <c r="U4930" t="str">
        <f>_xlfn.CONCAT(KamstrupData[[#This Row],[CountryCode]],"_",KamstrupData[[#This Row],[Business Area]],"_",KamstrupData[[#This Row],[DepartmentTeam]])</f>
        <v>NO10_NO_Finance_</v>
      </c>
      <c r="V4930" t="str">
        <f>VLOOKUP(KamstrupData[[#This Row],[ORG_Concat]],'O-Organization'!F:H,3,FALSE)</f>
        <v>11059_NO10_Finance_NO_Finance_</v>
      </c>
    </row>
    <row r="4931" spans="2:22">
      <c r="D4931" s="28" t="s">
        <v>49</v>
      </c>
      <c r="E4931" t="str">
        <f>VLOOKUP(D4931,'B-Business Capability'!B:H,5,FALSE)</f>
        <v>All</v>
      </c>
      <c r="F4931">
        <f>VLOOKUP(D4931,'B-Business Capability'!B:H,6,FALSE)</f>
        <v>0</v>
      </c>
      <c r="G4931">
        <f>VLOOKUP(D4931,'B-Business Capability'!B:H,7,FALSE)</f>
        <v>0</v>
      </c>
      <c r="I4931" t="s">
        <v>1831</v>
      </c>
      <c r="J4931" t="s">
        <v>1836</v>
      </c>
      <c r="L4931" t="s">
        <v>146</v>
      </c>
      <c r="M4931" t="str">
        <f>VLOOKUP(L4931,'A-Applications'!B:D,3,FALSE)</f>
        <v>Microsoft CoPilot</v>
      </c>
      <c r="N4931" t="s">
        <v>147</v>
      </c>
      <c r="O4931" s="42" t="s">
        <v>62</v>
      </c>
      <c r="P4931" t="s">
        <v>77</v>
      </c>
      <c r="Q4931" t="str">
        <f>VLOOKUP(KamstrupData[[#This Row],[IdLevel123]],'B-Business Capability'!B:L,10,FALSE)</f>
        <v>N/A</v>
      </c>
      <c r="R4931">
        <f>VLOOKUP(KamstrupData[[#This Row],[IdLevel123]],'B-Business Capability'!B:L,11,FALSE)</f>
        <v>0</v>
      </c>
      <c r="U4931" t="str">
        <f>_xlfn.CONCAT(KamstrupData[[#This Row],[CountryCode]],"_",KamstrupData[[#This Row],[Business Area]],"_",KamstrupData[[#This Row],[DepartmentTeam]])</f>
        <v>NO10_NO_Finance_</v>
      </c>
      <c r="V4931" t="str">
        <f>VLOOKUP(KamstrupData[[#This Row],[ORG_Concat]],'O-Organization'!F:H,3,FALSE)</f>
        <v>11059_NO10_Finance_NO_Finance_</v>
      </c>
    </row>
    <row r="4932" spans="2:22">
      <c r="D4932" s="28" t="s">
        <v>1274</v>
      </c>
      <c r="E4932" t="str">
        <f>VLOOKUP(D4932,'B-Business Capability'!B:H,5,FALSE)</f>
        <v>Sales</v>
      </c>
      <c r="F4932" t="str">
        <f>VLOOKUP(D4932,'B-Business Capability'!B:H,6,FALSE)</f>
        <v>Sales Operations</v>
      </c>
      <c r="G4932" t="str">
        <f>VLOOKUP(D4932,'B-Business Capability'!B:H,7,FALSE)</f>
        <v>Billing mediation</v>
      </c>
      <c r="I4932" t="s">
        <v>1831</v>
      </c>
      <c r="J4932" t="s">
        <v>1839</v>
      </c>
      <c r="L4932" t="s">
        <v>65</v>
      </c>
      <c r="M4932" t="str">
        <f>VLOOKUP(L4932,'A-Applications'!B:D,3,FALSE)</f>
        <v>IFS ERP</v>
      </c>
      <c r="N4932" t="s">
        <v>53</v>
      </c>
      <c r="O4932" s="42" t="s">
        <v>54</v>
      </c>
      <c r="P4932" t="s">
        <v>198</v>
      </c>
      <c r="Q4932" t="str">
        <f>VLOOKUP(KamstrupData[[#This Row],[IdLevel123]],'B-Business Capability'!B:L,10,FALSE)</f>
        <v>N/A</v>
      </c>
      <c r="R4932">
        <f>VLOOKUP(KamstrupData[[#This Row],[IdLevel123]],'B-Business Capability'!B:L,11,FALSE)</f>
        <v>0</v>
      </c>
      <c r="U4932" t="str">
        <f>_xlfn.CONCAT(KamstrupData[[#This Row],[CountryCode]],"_",KamstrupData[[#This Row],[Business Area]],"_",KamstrupData[[#This Row],[DepartmentTeam]])</f>
        <v>NO10_NO_Sales &amp; Marketing_</v>
      </c>
      <c r="V4932" t="str">
        <f>VLOOKUP(KamstrupData[[#This Row],[ORG_Concat]],'O-Organization'!F:H,3,FALSE)</f>
        <v>11016_NO10_Sales &amp; Marketing_NO_Sales &amp; Marketing_</v>
      </c>
    </row>
    <row r="4933" spans="2:22">
      <c r="D4933" s="28" t="s">
        <v>76</v>
      </c>
      <c r="E4933" t="str">
        <f>VLOOKUP(D4933,'B-Business Capability'!B:H,5,FALSE)</f>
        <v>Sales</v>
      </c>
      <c r="F4933" t="str">
        <f>VLOOKUP(D4933,'B-Business Capability'!B:H,6,FALSE)</f>
        <v>Sales Operations</v>
      </c>
      <c r="G4933" t="str">
        <f>VLOOKUP(D4933,'B-Business Capability'!B:H,7,FALSE)</f>
        <v>Claims, returns and Refund management</v>
      </c>
      <c r="I4933" t="s">
        <v>1831</v>
      </c>
      <c r="J4933" t="s">
        <v>1839</v>
      </c>
      <c r="L4933" t="s">
        <v>65</v>
      </c>
      <c r="M4933" t="str">
        <f>VLOOKUP(L4933,'A-Applications'!B:D,3,FALSE)</f>
        <v>IFS ERP</v>
      </c>
      <c r="N4933" t="s">
        <v>53</v>
      </c>
      <c r="O4933" s="42" t="s">
        <v>66</v>
      </c>
      <c r="P4933" t="s">
        <v>198</v>
      </c>
      <c r="Q4933" t="str">
        <f>VLOOKUP(KamstrupData[[#This Row],[IdLevel123]],'B-Business Capability'!B:L,10,FALSE)</f>
        <v>Order-to-Cash (O2C)</v>
      </c>
      <c r="R4933">
        <f>VLOOKUP(KamstrupData[[#This Row],[IdLevel123]],'B-Business Capability'!B:L,11,FALSE)</f>
        <v>600</v>
      </c>
      <c r="U4933" t="str">
        <f>_xlfn.CONCAT(KamstrupData[[#This Row],[CountryCode]],"_",KamstrupData[[#This Row],[Business Area]],"_",KamstrupData[[#This Row],[DepartmentTeam]])</f>
        <v>NO10_NO_Sales &amp; Marketing_</v>
      </c>
      <c r="V4933" t="str">
        <f>VLOOKUP(KamstrupData[[#This Row],[ORG_Concat]],'O-Organization'!F:H,3,FALSE)</f>
        <v>11016_NO10_Sales &amp; Marketing_NO_Sales &amp; Marketing_</v>
      </c>
    </row>
    <row r="4934" spans="2:22">
      <c r="D4934" s="28" t="s">
        <v>1277</v>
      </c>
      <c r="E4934" t="str">
        <f>VLOOKUP(D4934,'B-Business Capability'!B:H,5,FALSE)</f>
        <v>Sales</v>
      </c>
      <c r="F4934" t="str">
        <f>VLOOKUP(D4934,'B-Business Capability'!B:H,6,FALSE)</f>
        <v>Sales Operations</v>
      </c>
      <c r="G4934" t="str">
        <f>VLOOKUP(D4934,'B-Business Capability'!B:H,7,FALSE)</f>
        <v>Convergent invoicing</v>
      </c>
      <c r="I4934" t="s">
        <v>1831</v>
      </c>
      <c r="J4934" t="s">
        <v>1839</v>
      </c>
      <c r="L4934" t="s">
        <v>65</v>
      </c>
      <c r="M4934" t="str">
        <f>VLOOKUP(L4934,'A-Applications'!B:D,3,FALSE)</f>
        <v>IFS ERP</v>
      </c>
      <c r="N4934" t="s">
        <v>53</v>
      </c>
      <c r="O4934" s="42" t="s">
        <v>54</v>
      </c>
      <c r="P4934" t="s">
        <v>197</v>
      </c>
      <c r="Q4934" t="str">
        <f>VLOOKUP(KamstrupData[[#This Row],[IdLevel123]],'B-Business Capability'!B:L,10,FALSE)</f>
        <v>N/A</v>
      </c>
      <c r="R4934">
        <f>VLOOKUP(KamstrupData[[#This Row],[IdLevel123]],'B-Business Capability'!B:L,11,FALSE)</f>
        <v>0</v>
      </c>
      <c r="U4934" t="str">
        <f>_xlfn.CONCAT(KamstrupData[[#This Row],[CountryCode]],"_",KamstrupData[[#This Row],[Business Area]],"_",KamstrupData[[#This Row],[DepartmentTeam]])</f>
        <v>NO10_NO_Sales &amp; Marketing_</v>
      </c>
      <c r="V4934" t="str">
        <f>VLOOKUP(KamstrupData[[#This Row],[ORG_Concat]],'O-Organization'!F:H,3,FALSE)</f>
        <v>11016_NO10_Sales &amp; Marketing_NO_Sales &amp; Marketing_</v>
      </c>
    </row>
    <row r="4935" spans="2:22">
      <c r="D4935" s="28" t="s">
        <v>1278</v>
      </c>
      <c r="E4935" t="str">
        <f>VLOOKUP(D4935,'B-Business Capability'!B:H,5,FALSE)</f>
        <v>Sales</v>
      </c>
      <c r="F4935" t="str">
        <f>VLOOKUP(D4935,'B-Business Capability'!B:H,6,FALSE)</f>
        <v>Sales Operations</v>
      </c>
      <c r="G4935" t="str">
        <f>VLOOKUP(D4935,'B-Business Capability'!B:H,7,FALSE)</f>
        <v>Credit and collection management</v>
      </c>
      <c r="I4935" t="s">
        <v>1831</v>
      </c>
      <c r="J4935" t="s">
        <v>1839</v>
      </c>
      <c r="L4935" t="s">
        <v>65</v>
      </c>
      <c r="M4935" t="str">
        <f>VLOOKUP(L4935,'A-Applications'!B:D,3,FALSE)</f>
        <v>IFS ERP</v>
      </c>
      <c r="N4935" t="s">
        <v>53</v>
      </c>
      <c r="O4935" s="42" t="s">
        <v>54</v>
      </c>
      <c r="P4935" t="s">
        <v>198</v>
      </c>
      <c r="Q4935" t="str">
        <f>VLOOKUP(KamstrupData[[#This Row],[IdLevel123]],'B-Business Capability'!B:L,10,FALSE)</f>
        <v>N/A</v>
      </c>
      <c r="R4935">
        <f>VLOOKUP(KamstrupData[[#This Row],[IdLevel123]],'B-Business Capability'!B:L,11,FALSE)</f>
        <v>0</v>
      </c>
      <c r="U4935" t="str">
        <f>_xlfn.CONCAT(KamstrupData[[#This Row],[CountryCode]],"_",KamstrupData[[#This Row],[Business Area]],"_",KamstrupData[[#This Row],[DepartmentTeam]])</f>
        <v>NO10_NO_Sales &amp; Marketing_</v>
      </c>
      <c r="V4935" t="str">
        <f>VLOOKUP(KamstrupData[[#This Row],[ORG_Concat]],'O-Organization'!F:H,3,FALSE)</f>
        <v>11016_NO10_Sales &amp; Marketing_NO_Sales &amp; Marketing_</v>
      </c>
    </row>
    <row r="4936" spans="2:22">
      <c r="D4936" s="28" t="s">
        <v>204</v>
      </c>
      <c r="E4936" t="str">
        <f>VLOOKUP(D4936,'B-Business Capability'!B:H,5,FALSE)</f>
        <v>Sales</v>
      </c>
      <c r="F4936" t="str">
        <f>VLOOKUP(D4936,'B-Business Capability'!B:H,6,FALSE)</f>
        <v>Sales Operations</v>
      </c>
      <c r="G4936" t="str">
        <f>VLOOKUP(D4936,'B-Business Capability'!B:H,7,FALSE)</f>
        <v>Customer masterdata governance</v>
      </c>
      <c r="I4936" t="s">
        <v>1831</v>
      </c>
      <c r="J4936" t="s">
        <v>1839</v>
      </c>
      <c r="L4936" t="s">
        <v>65</v>
      </c>
      <c r="M4936" t="str">
        <f>VLOOKUP(L4936,'A-Applications'!B:D,3,FALSE)</f>
        <v>IFS ERP</v>
      </c>
      <c r="N4936" t="s">
        <v>53</v>
      </c>
      <c r="O4936" s="42" t="s">
        <v>54</v>
      </c>
      <c r="P4936" t="s">
        <v>1279</v>
      </c>
      <c r="Q4936" t="str">
        <f>VLOOKUP(KamstrupData[[#This Row],[IdLevel123]],'B-Business Capability'!B:L,10,FALSE)</f>
        <v>N/A</v>
      </c>
      <c r="R4936">
        <f>VLOOKUP(KamstrupData[[#This Row],[IdLevel123]],'B-Business Capability'!B:L,11,FALSE)</f>
        <v>0</v>
      </c>
      <c r="U4936" t="str">
        <f>_xlfn.CONCAT(KamstrupData[[#This Row],[CountryCode]],"_",KamstrupData[[#This Row],[Business Area]],"_",KamstrupData[[#This Row],[DepartmentTeam]])</f>
        <v>NO10_NO_Sales &amp; Marketing_</v>
      </c>
      <c r="V4936" t="str">
        <f>VLOOKUP(KamstrupData[[#This Row],[ORG_Concat]],'O-Organization'!F:H,3,FALSE)</f>
        <v>11016_NO10_Sales &amp; Marketing_NO_Sales &amp; Marketing_</v>
      </c>
    </row>
    <row r="4937" spans="2:22">
      <c r="D4937" s="28" t="s">
        <v>208</v>
      </c>
      <c r="E4937" t="str">
        <f>VLOOKUP(D4937,'B-Business Capability'!B:H,5,FALSE)</f>
        <v>Sales</v>
      </c>
      <c r="F4937" t="str">
        <f>VLOOKUP(D4937,'B-Business Capability'!B:H,6,FALSE)</f>
        <v>Sales Operations</v>
      </c>
      <c r="G4937" t="str">
        <f>VLOOKUP(D4937,'B-Business Capability'!B:H,7,FALSE)</f>
        <v>Entitlement management</v>
      </c>
      <c r="I4937" t="s">
        <v>1831</v>
      </c>
      <c r="J4937" t="s">
        <v>1839</v>
      </c>
      <c r="L4937" t="s">
        <v>65</v>
      </c>
      <c r="M4937" t="str">
        <f>VLOOKUP(L4937,'A-Applications'!B:D,3,FALSE)</f>
        <v>IFS ERP</v>
      </c>
      <c r="N4937" t="s">
        <v>390</v>
      </c>
      <c r="O4937" s="42" t="s">
        <v>54</v>
      </c>
      <c r="P4937" t="s">
        <v>209</v>
      </c>
      <c r="Q4937" t="str">
        <f>VLOOKUP(KamstrupData[[#This Row],[IdLevel123]],'B-Business Capability'!B:L,10,FALSE)</f>
        <v>Order-to-Cash (O2C)</v>
      </c>
      <c r="R4937">
        <f>VLOOKUP(KamstrupData[[#This Row],[IdLevel123]],'B-Business Capability'!B:L,11,FALSE)</f>
        <v>610</v>
      </c>
      <c r="U4937" t="str">
        <f>_xlfn.CONCAT(KamstrupData[[#This Row],[CountryCode]],"_",KamstrupData[[#This Row],[Business Area]],"_",KamstrupData[[#This Row],[DepartmentTeam]])</f>
        <v>NO10_NO_Sales &amp; Marketing_</v>
      </c>
      <c r="V4937" t="str">
        <f>VLOOKUP(KamstrupData[[#This Row],[ORG_Concat]],'O-Organization'!F:H,3,FALSE)</f>
        <v>11016_NO10_Sales &amp; Marketing_NO_Sales &amp; Marketing_</v>
      </c>
    </row>
    <row r="4938" spans="2:22">
      <c r="D4938" s="28" t="s">
        <v>1280</v>
      </c>
      <c r="E4938" t="str">
        <f>VLOOKUP(D4938,'B-Business Capability'!B:H,5,FALSE)</f>
        <v>Sales</v>
      </c>
      <c r="F4938" t="str">
        <f>VLOOKUP(D4938,'B-Business Capability'!B:H,6,FALSE)</f>
        <v>Sales Operations</v>
      </c>
      <c r="G4938" t="str">
        <f>VLOOKUP(D4938,'B-Business Capability'!B:H,7,FALSE)</f>
        <v>Financial customercare and dispute management</v>
      </c>
      <c r="I4938" t="s">
        <v>1831</v>
      </c>
      <c r="J4938" t="s">
        <v>1839</v>
      </c>
      <c r="L4938" t="s">
        <v>65</v>
      </c>
      <c r="M4938" t="str">
        <f>VLOOKUP(L4938,'A-Applications'!B:D,3,FALSE)</f>
        <v>IFS ERP</v>
      </c>
      <c r="N4938" t="s">
        <v>53</v>
      </c>
      <c r="O4938" s="42" t="s">
        <v>54</v>
      </c>
      <c r="P4938" t="s">
        <v>198</v>
      </c>
      <c r="Q4938" t="str">
        <f>VLOOKUP(KamstrupData[[#This Row],[IdLevel123]],'B-Business Capability'!B:L,10,FALSE)</f>
        <v>Customer Service and Support</v>
      </c>
      <c r="R4938">
        <f>VLOOKUP(KamstrupData[[#This Row],[IdLevel123]],'B-Business Capability'!B:L,11,FALSE)</f>
        <v>0</v>
      </c>
      <c r="U4938" t="str">
        <f>_xlfn.CONCAT(KamstrupData[[#This Row],[CountryCode]],"_",KamstrupData[[#This Row],[Business Area]],"_",KamstrupData[[#This Row],[DepartmentTeam]])</f>
        <v>NO10_NO_Sales &amp; Marketing_</v>
      </c>
      <c r="V4938" t="str">
        <f>VLOOKUP(KamstrupData[[#This Row],[ORG_Concat]],'O-Organization'!F:H,3,FALSE)</f>
        <v>11016_NO10_Sales &amp; Marketing_NO_Sales &amp; Marketing_</v>
      </c>
    </row>
    <row r="4939" spans="2:22">
      <c r="D4939" s="28" t="s">
        <v>1281</v>
      </c>
      <c r="E4939" t="str">
        <f>VLOOKUP(D4939,'B-Business Capability'!B:H,5,FALSE)</f>
        <v>Sales</v>
      </c>
      <c r="F4939" t="str">
        <f>VLOOKUP(D4939,'B-Business Capability'!B:H,6,FALSE)</f>
        <v>Sales Operations</v>
      </c>
      <c r="G4939" t="str">
        <f>VLOOKUP(D4939,'B-Business Capability'!B:H,7,FALSE)</f>
        <v>Fixed price billing</v>
      </c>
      <c r="I4939" t="s">
        <v>1831</v>
      </c>
      <c r="J4939" t="s">
        <v>1839</v>
      </c>
      <c r="L4939" t="s">
        <v>65</v>
      </c>
      <c r="M4939" t="str">
        <f>VLOOKUP(L4939,'A-Applications'!B:D,3,FALSE)</f>
        <v>IFS ERP</v>
      </c>
      <c r="N4939" t="s">
        <v>53</v>
      </c>
      <c r="O4939" s="42" t="s">
        <v>54</v>
      </c>
      <c r="P4939" t="s">
        <v>197</v>
      </c>
      <c r="Q4939" t="str">
        <f>VLOOKUP(KamstrupData[[#This Row],[IdLevel123]],'B-Business Capability'!B:L,10,FALSE)</f>
        <v>N/A</v>
      </c>
      <c r="R4939">
        <f>VLOOKUP(KamstrupData[[#This Row],[IdLevel123]],'B-Business Capability'!B:L,11,FALSE)</f>
        <v>0</v>
      </c>
      <c r="U4939" t="str">
        <f>_xlfn.CONCAT(KamstrupData[[#This Row],[CountryCode]],"_",KamstrupData[[#This Row],[Business Area]],"_",KamstrupData[[#This Row],[DepartmentTeam]])</f>
        <v>NO10_NO_Sales &amp; Marketing_</v>
      </c>
      <c r="V4939" t="str">
        <f>VLOOKUP(KamstrupData[[#This Row],[ORG_Concat]],'O-Organization'!F:H,3,FALSE)</f>
        <v>11016_NO10_Sales &amp; Marketing_NO_Sales &amp; Marketing_</v>
      </c>
    </row>
    <row r="4940" spans="2:22">
      <c r="D4940" s="28" t="s">
        <v>1282</v>
      </c>
      <c r="E4940" t="str">
        <f>VLOOKUP(D4940,'B-Business Capability'!B:H,5,FALSE)</f>
        <v>Sales</v>
      </c>
      <c r="F4940" t="str">
        <f>VLOOKUP(D4940,'B-Business Capability'!B:H,6,FALSE)</f>
        <v>Sales Operations</v>
      </c>
      <c r="G4940" t="str">
        <f>VLOOKUP(D4940,'B-Business Capability'!B:H,7,FALSE)</f>
        <v>Intercompany Billing</v>
      </c>
      <c r="I4940" t="s">
        <v>1831</v>
      </c>
      <c r="J4940" t="s">
        <v>1839</v>
      </c>
      <c r="L4940" t="s">
        <v>65</v>
      </c>
      <c r="M4940" t="str">
        <f>VLOOKUP(L4940,'A-Applications'!B:D,3,FALSE)</f>
        <v>IFS ERP</v>
      </c>
      <c r="N4940" t="s">
        <v>53</v>
      </c>
      <c r="O4940" s="42" t="s">
        <v>54</v>
      </c>
      <c r="P4940" t="s">
        <v>198</v>
      </c>
      <c r="Q4940" t="str">
        <f>VLOOKUP(KamstrupData[[#This Row],[IdLevel123]],'B-Business Capability'!B:L,10,FALSE)</f>
        <v>N/A</v>
      </c>
      <c r="R4940">
        <f>VLOOKUP(KamstrupData[[#This Row],[IdLevel123]],'B-Business Capability'!B:L,11,FALSE)</f>
        <v>0</v>
      </c>
      <c r="U4940" t="str">
        <f>_xlfn.CONCAT(KamstrupData[[#This Row],[CountryCode]],"_",KamstrupData[[#This Row],[Business Area]],"_",KamstrupData[[#This Row],[DepartmentTeam]])</f>
        <v>NO10_NO_Sales &amp; Marketing_</v>
      </c>
      <c r="V4940" t="str">
        <f>VLOOKUP(KamstrupData[[#This Row],[ORG_Concat]],'O-Organization'!F:H,3,FALSE)</f>
        <v>11016_NO10_Sales &amp; Marketing_NO_Sales &amp; Marketing_</v>
      </c>
    </row>
    <row r="4941" spans="2:22">
      <c r="D4941" s="28" t="s">
        <v>1283</v>
      </c>
      <c r="E4941" t="str">
        <f>VLOOKUP(D4941,'B-Business Capability'!B:H,5,FALSE)</f>
        <v>Sales</v>
      </c>
      <c r="F4941" t="str">
        <f>VLOOKUP(D4941,'B-Business Capability'!B:H,6,FALSE)</f>
        <v>Sales Operations</v>
      </c>
      <c r="G4941" t="str">
        <f>VLOOKUP(D4941,'B-Business Capability'!B:H,7,FALSE)</f>
        <v>Localization and internationalization</v>
      </c>
      <c r="I4941" t="s">
        <v>1831</v>
      </c>
      <c r="J4941" t="s">
        <v>1839</v>
      </c>
      <c r="L4941" t="s">
        <v>65</v>
      </c>
      <c r="M4941" t="str">
        <f>VLOOKUP(L4941,'A-Applications'!B:D,3,FALSE)</f>
        <v>IFS ERP</v>
      </c>
      <c r="N4941" t="s">
        <v>53</v>
      </c>
      <c r="O4941" s="42" t="s">
        <v>54</v>
      </c>
      <c r="P4941" t="s">
        <v>198</v>
      </c>
      <c r="Q4941" t="str">
        <f>VLOOKUP(KamstrupData[[#This Row],[IdLevel123]],'B-Business Capability'!B:L,10,FALSE)</f>
        <v>N/A</v>
      </c>
      <c r="R4941">
        <f>VLOOKUP(KamstrupData[[#This Row],[IdLevel123]],'B-Business Capability'!B:L,11,FALSE)</f>
        <v>0</v>
      </c>
      <c r="U4941" t="str">
        <f>_xlfn.CONCAT(KamstrupData[[#This Row],[CountryCode]],"_",KamstrupData[[#This Row],[Business Area]],"_",KamstrupData[[#This Row],[DepartmentTeam]])</f>
        <v>NO10_NO_Sales &amp; Marketing_</v>
      </c>
      <c r="V4941" t="str">
        <f>VLOOKUP(KamstrupData[[#This Row],[ORG_Concat]],'O-Organization'!F:H,3,FALSE)</f>
        <v>11016_NO10_Sales &amp; Marketing_NO_Sales &amp; Marketing_</v>
      </c>
    </row>
    <row r="4942" spans="2:22">
      <c r="D4942" s="28" t="s">
        <v>1284</v>
      </c>
      <c r="E4942" t="str">
        <f>VLOOKUP(D4942,'B-Business Capability'!B:H,5,FALSE)</f>
        <v>Sales</v>
      </c>
      <c r="F4942" t="str">
        <f>VLOOKUP(D4942,'B-Business Capability'!B:H,6,FALSE)</f>
        <v>Sales Operations</v>
      </c>
      <c r="G4942" t="str">
        <f>VLOOKUP(D4942,'B-Business Capability'!B:H,7,FALSE)</f>
        <v>On Account billing</v>
      </c>
      <c r="I4942" t="s">
        <v>1831</v>
      </c>
      <c r="J4942" t="s">
        <v>1839</v>
      </c>
      <c r="L4942" t="s">
        <v>65</v>
      </c>
      <c r="M4942" t="str">
        <f>VLOOKUP(L4942,'A-Applications'!B:D,3,FALSE)</f>
        <v>IFS ERP</v>
      </c>
      <c r="N4942" t="s">
        <v>53</v>
      </c>
      <c r="O4942" s="42" t="s">
        <v>54</v>
      </c>
      <c r="P4942" t="s">
        <v>198</v>
      </c>
      <c r="Q4942" t="str">
        <f>VLOOKUP(KamstrupData[[#This Row],[IdLevel123]],'B-Business Capability'!B:L,10,FALSE)</f>
        <v>N/A</v>
      </c>
      <c r="R4942">
        <f>VLOOKUP(KamstrupData[[#This Row],[IdLevel123]],'B-Business Capability'!B:L,11,FALSE)</f>
        <v>0</v>
      </c>
      <c r="U4942" t="str">
        <f>_xlfn.CONCAT(KamstrupData[[#This Row],[CountryCode]],"_",KamstrupData[[#This Row],[Business Area]],"_",KamstrupData[[#This Row],[DepartmentTeam]])</f>
        <v>NO10_NO_Sales &amp; Marketing_</v>
      </c>
      <c r="V4942" t="str">
        <f>VLOOKUP(KamstrupData[[#This Row],[ORG_Concat]],'O-Organization'!F:H,3,FALSE)</f>
        <v>11016_NO10_Sales &amp; Marketing_NO_Sales &amp; Marketing_</v>
      </c>
    </row>
    <row r="4943" spans="2:22">
      <c r="D4943" s="28" t="s">
        <v>1285</v>
      </c>
      <c r="E4943" t="str">
        <f>VLOOKUP(D4943,'B-Business Capability'!B:H,5,FALSE)</f>
        <v>Sales</v>
      </c>
      <c r="F4943" t="str">
        <f>VLOOKUP(D4943,'B-Business Capability'!B:H,6,FALSE)</f>
        <v>Sales Operations</v>
      </c>
      <c r="G4943" t="str">
        <f>VLOOKUP(D4943,'B-Business Capability'!B:H,7,FALSE)</f>
        <v>Project controlling and Accounting</v>
      </c>
      <c r="I4943" t="s">
        <v>1831</v>
      </c>
      <c r="J4943" t="s">
        <v>1839</v>
      </c>
      <c r="L4943" t="s">
        <v>65</v>
      </c>
      <c r="M4943" t="str">
        <f>VLOOKUP(L4943,'A-Applications'!B:D,3,FALSE)</f>
        <v>IFS ERP</v>
      </c>
      <c r="N4943" t="s">
        <v>53</v>
      </c>
      <c r="O4943" s="42" t="s">
        <v>54</v>
      </c>
      <c r="P4943" t="s">
        <v>198</v>
      </c>
      <c r="Q4943" t="str">
        <f>VLOOKUP(KamstrupData[[#This Row],[IdLevel123]],'B-Business Capability'!B:L,10,FALSE)</f>
        <v>N/A</v>
      </c>
      <c r="R4943">
        <f>VLOOKUP(KamstrupData[[#This Row],[IdLevel123]],'B-Business Capability'!B:L,11,FALSE)</f>
        <v>0</v>
      </c>
      <c r="U4943" t="str">
        <f>_xlfn.CONCAT(KamstrupData[[#This Row],[CountryCode]],"_",KamstrupData[[#This Row],[Business Area]],"_",KamstrupData[[#This Row],[DepartmentTeam]])</f>
        <v>NO10_NO_Sales &amp; Marketing_</v>
      </c>
      <c r="V4943" t="str">
        <f>VLOOKUP(KamstrupData[[#This Row],[ORG_Concat]],'O-Organization'!F:H,3,FALSE)</f>
        <v>11016_NO10_Sales &amp; Marketing_NO_Sales &amp; Marketing_</v>
      </c>
    </row>
    <row r="4944" spans="2:22">
      <c r="D4944" s="28" t="s">
        <v>1286</v>
      </c>
      <c r="E4944" t="str">
        <f>VLOOKUP(D4944,'B-Business Capability'!B:H,5,FALSE)</f>
        <v>Sales</v>
      </c>
      <c r="F4944" t="str">
        <f>VLOOKUP(D4944,'B-Business Capability'!B:H,6,FALSE)</f>
        <v>Sales Operations</v>
      </c>
      <c r="G4944" t="str">
        <f>VLOOKUP(D4944,'B-Business Capability'!B:H,7,FALSE)</f>
        <v>Receivables management and payment handling</v>
      </c>
      <c r="I4944" t="s">
        <v>1831</v>
      </c>
      <c r="J4944" t="s">
        <v>1839</v>
      </c>
      <c r="L4944" t="s">
        <v>65</v>
      </c>
      <c r="M4944" t="str">
        <f>VLOOKUP(L4944,'A-Applications'!B:D,3,FALSE)</f>
        <v>IFS ERP</v>
      </c>
      <c r="N4944" t="s">
        <v>53</v>
      </c>
      <c r="O4944" s="42" t="s">
        <v>54</v>
      </c>
      <c r="P4944" t="s">
        <v>198</v>
      </c>
      <c r="Q4944" t="str">
        <f>VLOOKUP(KamstrupData[[#This Row],[IdLevel123]],'B-Business Capability'!B:L,10,FALSE)</f>
        <v>N/A</v>
      </c>
      <c r="R4944">
        <f>VLOOKUP(KamstrupData[[#This Row],[IdLevel123]],'B-Business Capability'!B:L,11,FALSE)</f>
        <v>0</v>
      </c>
      <c r="U4944" t="str">
        <f>_xlfn.CONCAT(KamstrupData[[#This Row],[CountryCode]],"_",KamstrupData[[#This Row],[Business Area]],"_",KamstrupData[[#This Row],[DepartmentTeam]])</f>
        <v>NO10_NO_Sales &amp; Marketing_</v>
      </c>
      <c r="V4944" t="str">
        <f>VLOOKUP(KamstrupData[[#This Row],[ORG_Concat]],'O-Organization'!F:H,3,FALSE)</f>
        <v>11016_NO10_Sales &amp; Marketing_NO_Sales &amp; Marketing_</v>
      </c>
    </row>
    <row r="4945" spans="4:22">
      <c r="D4945" s="28" t="s">
        <v>1287</v>
      </c>
      <c r="E4945" t="str">
        <f>VLOOKUP(D4945,'B-Business Capability'!B:H,5,FALSE)</f>
        <v>Sales</v>
      </c>
      <c r="F4945" t="str">
        <f>VLOOKUP(D4945,'B-Business Capability'!B:H,6,FALSE)</f>
        <v>Sales Operations</v>
      </c>
      <c r="G4945" t="str">
        <f>VLOOKUP(D4945,'B-Business Capability'!B:H,7,FALSE)</f>
        <v>Sales billing</v>
      </c>
      <c r="I4945" t="s">
        <v>1831</v>
      </c>
      <c r="J4945" t="s">
        <v>1839</v>
      </c>
      <c r="L4945" t="s">
        <v>65</v>
      </c>
      <c r="M4945" t="str">
        <f>VLOOKUP(L4945,'A-Applications'!B:D,3,FALSE)</f>
        <v>IFS ERP</v>
      </c>
      <c r="N4945" t="s">
        <v>53</v>
      </c>
      <c r="O4945" s="42" t="s">
        <v>54</v>
      </c>
      <c r="P4945" t="s">
        <v>198</v>
      </c>
      <c r="Q4945" t="str">
        <f>VLOOKUP(KamstrupData[[#This Row],[IdLevel123]],'B-Business Capability'!B:L,10,FALSE)</f>
        <v>Order-to-Cash (O2C)</v>
      </c>
      <c r="R4945">
        <f>VLOOKUP(KamstrupData[[#This Row],[IdLevel123]],'B-Business Capability'!B:L,11,FALSE)</f>
        <v>320</v>
      </c>
      <c r="U4945" t="str">
        <f>_xlfn.CONCAT(KamstrupData[[#This Row],[CountryCode]],"_",KamstrupData[[#This Row],[Business Area]],"_",KamstrupData[[#This Row],[DepartmentTeam]])</f>
        <v>NO10_NO_Sales &amp; Marketing_</v>
      </c>
      <c r="V4945" t="str">
        <f>VLOOKUP(KamstrupData[[#This Row],[ORG_Concat]],'O-Organization'!F:H,3,FALSE)</f>
        <v>11016_NO10_Sales &amp; Marketing_NO_Sales &amp; Marketing_</v>
      </c>
    </row>
    <row r="4946" spans="4:22">
      <c r="D4946" s="28" t="s">
        <v>1288</v>
      </c>
      <c r="E4946" t="str">
        <f>VLOOKUP(D4946,'B-Business Capability'!B:H,5,FALSE)</f>
        <v>Sales</v>
      </c>
      <c r="F4946" t="str">
        <f>VLOOKUP(D4946,'B-Business Capability'!B:H,6,FALSE)</f>
        <v>Sales Operations</v>
      </c>
      <c r="G4946" t="str">
        <f>VLOOKUP(D4946,'B-Business Capability'!B:H,7,FALSE)</f>
        <v>Sales masterdata management</v>
      </c>
      <c r="I4946" t="s">
        <v>1831</v>
      </c>
      <c r="J4946" t="s">
        <v>1839</v>
      </c>
      <c r="L4946" t="s">
        <v>65</v>
      </c>
      <c r="M4946" t="str">
        <f>VLOOKUP(L4946,'A-Applications'!B:D,3,FALSE)</f>
        <v>IFS ERP</v>
      </c>
      <c r="N4946" t="s">
        <v>53</v>
      </c>
      <c r="O4946" s="42" t="s">
        <v>54</v>
      </c>
      <c r="P4946" t="s">
        <v>198</v>
      </c>
      <c r="Q4946" t="str">
        <f>VLOOKUP(KamstrupData[[#This Row],[IdLevel123]],'B-Business Capability'!B:L,10,FALSE)</f>
        <v>N/A</v>
      </c>
      <c r="R4946">
        <f>VLOOKUP(KamstrupData[[#This Row],[IdLevel123]],'B-Business Capability'!B:L,11,FALSE)</f>
        <v>0</v>
      </c>
      <c r="U4946" t="str">
        <f>_xlfn.CONCAT(KamstrupData[[#This Row],[CountryCode]],"_",KamstrupData[[#This Row],[Business Area]],"_",KamstrupData[[#This Row],[DepartmentTeam]])</f>
        <v>NO10_NO_Sales &amp; Marketing_</v>
      </c>
      <c r="V4946" t="str">
        <f>VLOOKUP(KamstrupData[[#This Row],[ORG_Concat]],'O-Organization'!F:H,3,FALSE)</f>
        <v>11016_NO10_Sales &amp; Marketing_NO_Sales &amp; Marketing_</v>
      </c>
    </row>
    <row r="4947" spans="4:22">
      <c r="D4947" s="28" t="s">
        <v>1289</v>
      </c>
      <c r="E4947" t="str">
        <f>VLOOKUP(D4947,'B-Business Capability'!B:H,5,FALSE)</f>
        <v>Sales</v>
      </c>
      <c r="F4947" t="str">
        <f>VLOOKUP(D4947,'B-Business Capability'!B:H,6,FALSE)</f>
        <v>Sales Operations</v>
      </c>
      <c r="G4947" t="str">
        <f>VLOOKUP(D4947,'B-Business Capability'!B:H,7,FALSE)</f>
        <v>Service control</v>
      </c>
      <c r="I4947" t="s">
        <v>1831</v>
      </c>
      <c r="J4947" t="s">
        <v>1839</v>
      </c>
      <c r="L4947" t="s">
        <v>65</v>
      </c>
      <c r="M4947" t="str">
        <f>VLOOKUP(L4947,'A-Applications'!B:D,3,FALSE)</f>
        <v>IFS ERP</v>
      </c>
      <c r="N4947" t="s">
        <v>53</v>
      </c>
      <c r="O4947" s="42" t="s">
        <v>54</v>
      </c>
      <c r="P4947" t="s">
        <v>198</v>
      </c>
      <c r="Q4947" t="str">
        <f>VLOOKUP(KamstrupData[[#This Row],[IdLevel123]],'B-Business Capability'!B:L,10,FALSE)</f>
        <v>N/A</v>
      </c>
      <c r="R4947">
        <f>VLOOKUP(KamstrupData[[#This Row],[IdLevel123]],'B-Business Capability'!B:L,11,FALSE)</f>
        <v>0</v>
      </c>
      <c r="U4947" t="str">
        <f>_xlfn.CONCAT(KamstrupData[[#This Row],[CountryCode]],"_",KamstrupData[[#This Row],[Business Area]],"_",KamstrupData[[#This Row],[DepartmentTeam]])</f>
        <v>NO10_NO_Sales &amp; Marketing_</v>
      </c>
      <c r="V4947" t="str">
        <f>VLOOKUP(KamstrupData[[#This Row],[ORG_Concat]],'O-Organization'!F:H,3,FALSE)</f>
        <v>11016_NO10_Sales &amp; Marketing_NO_Sales &amp; Marketing_</v>
      </c>
    </row>
    <row r="4948" spans="4:22">
      <c r="D4948" s="28" t="s">
        <v>1290</v>
      </c>
      <c r="E4948" t="str">
        <f>VLOOKUP(D4948,'B-Business Capability'!B:H,5,FALSE)</f>
        <v>Sales</v>
      </c>
      <c r="F4948" t="str">
        <f>VLOOKUP(D4948,'B-Business Capability'!B:H,6,FALSE)</f>
        <v>Sales Operations</v>
      </c>
      <c r="G4948" t="str">
        <f>VLOOKUP(D4948,'B-Business Capability'!B:H,7,FALSE)</f>
        <v>Solution billing</v>
      </c>
      <c r="I4948" t="s">
        <v>1831</v>
      </c>
      <c r="J4948" t="s">
        <v>1839</v>
      </c>
      <c r="L4948" t="s">
        <v>65</v>
      </c>
      <c r="M4948" t="str">
        <f>VLOOKUP(L4948,'A-Applications'!B:D,3,FALSE)</f>
        <v>IFS ERP</v>
      </c>
      <c r="N4948" t="s">
        <v>53</v>
      </c>
      <c r="O4948" s="42" t="s">
        <v>54</v>
      </c>
      <c r="P4948" t="s">
        <v>198</v>
      </c>
      <c r="Q4948" t="str">
        <f>VLOOKUP(KamstrupData[[#This Row],[IdLevel123]],'B-Business Capability'!B:L,10,FALSE)</f>
        <v>N/A</v>
      </c>
      <c r="R4948">
        <f>VLOOKUP(KamstrupData[[#This Row],[IdLevel123]],'B-Business Capability'!B:L,11,FALSE)</f>
        <v>0</v>
      </c>
      <c r="U4948" t="str">
        <f>_xlfn.CONCAT(KamstrupData[[#This Row],[CountryCode]],"_",KamstrupData[[#This Row],[Business Area]],"_",KamstrupData[[#This Row],[DepartmentTeam]])</f>
        <v>NO10_NO_Sales &amp; Marketing_</v>
      </c>
      <c r="V4948" t="str">
        <f>VLOOKUP(KamstrupData[[#This Row],[ORG_Concat]],'O-Organization'!F:H,3,FALSE)</f>
        <v>11016_NO10_Sales &amp; Marketing_NO_Sales &amp; Marketing_</v>
      </c>
    </row>
    <row r="4949" spans="4:22">
      <c r="D4949" s="28" t="s">
        <v>652</v>
      </c>
      <c r="E4949" t="str">
        <f>VLOOKUP(D4949,'B-Business Capability'!B:H,5,FALSE)</f>
        <v>Sales</v>
      </c>
      <c r="F4949" t="str">
        <f>VLOOKUP(D4949,'B-Business Capability'!B:H,6,FALSE)</f>
        <v>Sales Operations</v>
      </c>
      <c r="G4949" t="str">
        <f>VLOOKUP(D4949,'B-Business Capability'!B:H,7,FALSE)</f>
        <v>Subscription lifecycle management</v>
      </c>
      <c r="I4949" t="s">
        <v>1831</v>
      </c>
      <c r="J4949" t="s">
        <v>1839</v>
      </c>
      <c r="L4949" t="s">
        <v>65</v>
      </c>
      <c r="M4949" t="str">
        <f>VLOOKUP(L4949,'A-Applications'!B:D,3,FALSE)</f>
        <v>IFS ERP</v>
      </c>
      <c r="N4949" t="s">
        <v>390</v>
      </c>
      <c r="O4949" s="42" t="s">
        <v>54</v>
      </c>
      <c r="P4949" t="s">
        <v>198</v>
      </c>
      <c r="Q4949" t="str">
        <f>VLOOKUP(KamstrupData[[#This Row],[IdLevel123]],'B-Business Capability'!B:L,10,FALSE)</f>
        <v>Subscribtion-to-Pay (S2P)</v>
      </c>
      <c r="R4949">
        <f>VLOOKUP(KamstrupData[[#This Row],[IdLevel123]],'B-Business Capability'!B:L,11,FALSE)</f>
        <v>200</v>
      </c>
      <c r="S4949" t="s">
        <v>653</v>
      </c>
      <c r="U4949" t="str">
        <f>_xlfn.CONCAT(KamstrupData[[#This Row],[CountryCode]],"_",KamstrupData[[#This Row],[Business Area]],"_",KamstrupData[[#This Row],[DepartmentTeam]])</f>
        <v>NO10_NO_Sales &amp; Marketing_</v>
      </c>
      <c r="V4949" t="str">
        <f>VLOOKUP(KamstrupData[[#This Row],[ORG_Concat]],'O-Organization'!F:H,3,FALSE)</f>
        <v>11016_NO10_Sales &amp; Marketing_NO_Sales &amp; Marketing_</v>
      </c>
    </row>
    <row r="4950" spans="4:22">
      <c r="D4950" s="28" t="s">
        <v>655</v>
      </c>
      <c r="E4950" t="str">
        <f>VLOOKUP(D4950,'B-Business Capability'!B:H,5,FALSE)</f>
        <v>Sales</v>
      </c>
      <c r="F4950" t="str">
        <f>VLOOKUP(D4950,'B-Business Capability'!B:H,6,FALSE)</f>
        <v>Sales Operations</v>
      </c>
      <c r="G4950" t="str">
        <f>VLOOKUP(D4950,'B-Business Capability'!B:H,7,FALSE)</f>
        <v>Usage and subscription billing</v>
      </c>
      <c r="I4950" t="s">
        <v>1831</v>
      </c>
      <c r="J4950" t="s">
        <v>1839</v>
      </c>
      <c r="L4950" t="s">
        <v>65</v>
      </c>
      <c r="M4950" t="str">
        <f>VLOOKUP(L4950,'A-Applications'!B:D,3,FALSE)</f>
        <v>IFS ERP</v>
      </c>
      <c r="N4950" t="s">
        <v>390</v>
      </c>
      <c r="O4950" s="42" t="s">
        <v>54</v>
      </c>
      <c r="P4950" t="s">
        <v>198</v>
      </c>
      <c r="Q4950" t="str">
        <f>VLOOKUP(KamstrupData[[#This Row],[IdLevel123]],'B-Business Capability'!B:L,10,FALSE)</f>
        <v>Subscribtion-to-Pay (S2P)</v>
      </c>
      <c r="R4950">
        <f>VLOOKUP(KamstrupData[[#This Row],[IdLevel123]],'B-Business Capability'!B:L,11,FALSE)</f>
        <v>400</v>
      </c>
      <c r="S4950" t="s">
        <v>653</v>
      </c>
      <c r="U4950" t="str">
        <f>_xlfn.CONCAT(KamstrupData[[#This Row],[CountryCode]],"_",KamstrupData[[#This Row],[Business Area]],"_",KamstrupData[[#This Row],[DepartmentTeam]])</f>
        <v>NO10_NO_Sales &amp; Marketing_</v>
      </c>
      <c r="V4950" t="str">
        <f>VLOOKUP(KamstrupData[[#This Row],[ORG_Concat]],'O-Organization'!F:H,3,FALSE)</f>
        <v>11016_NO10_Sales &amp; Marketing_NO_Sales &amp; Marketing_</v>
      </c>
    </row>
    <row r="4951" spans="4:22">
      <c r="D4951" s="28" t="s">
        <v>1291</v>
      </c>
      <c r="E4951" t="str">
        <f>VLOOKUP(D4951,'B-Business Capability'!B:H,5,FALSE)</f>
        <v>Sales</v>
      </c>
      <c r="F4951" t="str">
        <f>VLOOKUP(D4951,'B-Business Capability'!B:H,6,FALSE)</f>
        <v>Sales Operations</v>
      </c>
      <c r="G4951" t="str">
        <f>VLOOKUP(D4951,'B-Business Capability'!B:H,7,FALSE)</f>
        <v>WIP Management and revenue recognition</v>
      </c>
      <c r="I4951" t="s">
        <v>1831</v>
      </c>
      <c r="J4951" t="s">
        <v>1839</v>
      </c>
      <c r="L4951" t="s">
        <v>65</v>
      </c>
      <c r="M4951" t="str">
        <f>VLOOKUP(L4951,'A-Applications'!B:D,3,FALSE)</f>
        <v>IFS ERP</v>
      </c>
      <c r="N4951" t="s">
        <v>53</v>
      </c>
      <c r="O4951" s="42" t="s">
        <v>54</v>
      </c>
      <c r="P4951" t="s">
        <v>197</v>
      </c>
      <c r="Q4951" t="str">
        <f>VLOOKUP(KamstrupData[[#This Row],[IdLevel123]],'B-Business Capability'!B:L,10,FALSE)</f>
        <v>Order-to-Cash (O2C)</v>
      </c>
      <c r="R4951">
        <f>VLOOKUP(KamstrupData[[#This Row],[IdLevel123]],'B-Business Capability'!B:L,11,FALSE)</f>
        <v>700</v>
      </c>
      <c r="U4951" t="str">
        <f>_xlfn.CONCAT(KamstrupData[[#This Row],[CountryCode]],"_",KamstrupData[[#This Row],[Business Area]],"_",KamstrupData[[#This Row],[DepartmentTeam]])</f>
        <v>NO10_NO_Sales &amp; Marketing_</v>
      </c>
      <c r="V4951" t="str">
        <f>VLOOKUP(KamstrupData[[#This Row],[ORG_Concat]],'O-Organization'!F:H,3,FALSE)</f>
        <v>11016_NO10_Sales &amp; Marketing_NO_Sales &amp; Marketing_</v>
      </c>
    </row>
    <row r="4952" spans="4:22">
      <c r="D4952" s="28" t="s">
        <v>1293</v>
      </c>
      <c r="E4952" t="str">
        <f>VLOOKUP(D4952,'B-Business Capability'!B:H,5,FALSE)</f>
        <v>Sales</v>
      </c>
      <c r="F4952" t="str">
        <f>VLOOKUP(D4952,'B-Business Capability'!B:H,6,FALSE)</f>
        <v>Sales Execution and Customer Engagement</v>
      </c>
      <c r="G4952" t="str">
        <f>VLOOKUP(D4952,'B-Business Capability'!B:H,7,FALSE)</f>
        <v>Equipment sales and order fullfilment</v>
      </c>
      <c r="I4952" t="s">
        <v>1831</v>
      </c>
      <c r="J4952" t="s">
        <v>1839</v>
      </c>
      <c r="L4952" t="s">
        <v>65</v>
      </c>
      <c r="M4952" t="str">
        <f>VLOOKUP(L4952,'A-Applications'!B:D,3,FALSE)</f>
        <v>IFS ERP</v>
      </c>
      <c r="N4952" t="s">
        <v>53</v>
      </c>
      <c r="O4952" s="42" t="s">
        <v>54</v>
      </c>
      <c r="P4952" t="s">
        <v>197</v>
      </c>
      <c r="Q4952" t="str">
        <f>VLOOKUP(KamstrupData[[#This Row],[IdLevel123]],'B-Business Capability'!B:L,10,FALSE)</f>
        <v>Order-to-Cash (O2C)</v>
      </c>
      <c r="R4952">
        <f>VLOOKUP(KamstrupData[[#This Row],[IdLevel123]],'B-Business Capability'!B:L,11,FALSE)</f>
        <v>510</v>
      </c>
      <c r="U4952" t="str">
        <f>_xlfn.CONCAT(KamstrupData[[#This Row],[CountryCode]],"_",KamstrupData[[#This Row],[Business Area]],"_",KamstrupData[[#This Row],[DepartmentTeam]])</f>
        <v>NO10_NO_Sales &amp; Marketing_</v>
      </c>
      <c r="V4952" t="str">
        <f>VLOOKUP(KamstrupData[[#This Row],[ORG_Concat]],'O-Organization'!F:H,3,FALSE)</f>
        <v>11016_NO10_Sales &amp; Marketing_NO_Sales &amp; Marketing_</v>
      </c>
    </row>
    <row r="4953" spans="4:22">
      <c r="D4953" s="28" t="s">
        <v>1294</v>
      </c>
      <c r="E4953" t="str">
        <f>VLOOKUP(D4953,'B-Business Capability'!B:H,5,FALSE)</f>
        <v>Sales</v>
      </c>
      <c r="F4953" t="str">
        <f>VLOOKUP(D4953,'B-Business Capability'!B:H,6,FALSE)</f>
        <v>Sales Execution and Customer Engagement</v>
      </c>
      <c r="G4953" t="str">
        <f>VLOOKUP(D4953,'B-Business Capability'!B:H,7,FALSE)</f>
        <v>Partner Order management</v>
      </c>
      <c r="I4953" t="s">
        <v>1831</v>
      </c>
      <c r="J4953" t="s">
        <v>1839</v>
      </c>
      <c r="L4953" t="s">
        <v>65</v>
      </c>
      <c r="M4953" t="str">
        <f>VLOOKUP(L4953,'A-Applications'!B:D,3,FALSE)</f>
        <v>IFS ERP</v>
      </c>
      <c r="N4953" t="s">
        <v>147</v>
      </c>
      <c r="O4953" s="42" t="s">
        <v>54</v>
      </c>
      <c r="P4953" t="s">
        <v>1295</v>
      </c>
      <c r="Q4953" t="str">
        <f>VLOOKUP(KamstrupData[[#This Row],[IdLevel123]],'B-Business Capability'!B:L,10,FALSE)</f>
        <v>Order-to-Cash (O2C)</v>
      </c>
      <c r="R4953">
        <f>VLOOKUP(KamstrupData[[#This Row],[IdLevel123]],'B-Business Capability'!B:L,11,FALSE)</f>
        <v>530</v>
      </c>
      <c r="U4953" t="str">
        <f>_xlfn.CONCAT(KamstrupData[[#This Row],[CountryCode]],"_",KamstrupData[[#This Row],[Business Area]],"_",KamstrupData[[#This Row],[DepartmentTeam]])</f>
        <v>NO10_NO_Sales &amp; Marketing_</v>
      </c>
      <c r="V4953" t="str">
        <f>VLOOKUP(KamstrupData[[#This Row],[ORG_Concat]],'O-Organization'!F:H,3,FALSE)</f>
        <v>11016_NO10_Sales &amp; Marketing_NO_Sales &amp; Marketing_</v>
      </c>
    </row>
    <row r="4954" spans="4:22">
      <c r="D4954" s="28" t="s">
        <v>219</v>
      </c>
      <c r="E4954" t="str">
        <f>VLOOKUP(D4954,'B-Business Capability'!B:H,5,FALSE)</f>
        <v>Sales</v>
      </c>
      <c r="F4954" t="str">
        <f>VLOOKUP(D4954,'B-Business Capability'!B:H,6,FALSE)</f>
        <v>Quotation, Order, and Contract Management</v>
      </c>
      <c r="G4954" t="str">
        <f>VLOOKUP(D4954,'B-Business Capability'!B:H,7,FALSE)</f>
        <v>Order orchestration and management</v>
      </c>
      <c r="I4954" t="s">
        <v>1831</v>
      </c>
      <c r="J4954" t="s">
        <v>1839</v>
      </c>
      <c r="L4954" t="s">
        <v>65</v>
      </c>
      <c r="M4954" t="str">
        <f>VLOOKUP(L4954,'A-Applications'!B:D,3,FALSE)</f>
        <v>IFS ERP</v>
      </c>
      <c r="N4954" t="s">
        <v>53</v>
      </c>
      <c r="O4954" s="42" t="s">
        <v>54</v>
      </c>
      <c r="P4954" t="s">
        <v>198</v>
      </c>
      <c r="Q4954" t="str">
        <f>VLOOKUP(KamstrupData[[#This Row],[IdLevel123]],'B-Business Capability'!B:L,10,FALSE)</f>
        <v>Order-to-Cash (O2C)</v>
      </c>
      <c r="R4954">
        <f>VLOOKUP(KamstrupData[[#This Row],[IdLevel123]],'B-Business Capability'!B:L,11,FALSE)</f>
        <v>104</v>
      </c>
      <c r="U4954" t="str">
        <f>_xlfn.CONCAT(KamstrupData[[#This Row],[CountryCode]],"_",KamstrupData[[#This Row],[Business Area]],"_",KamstrupData[[#This Row],[DepartmentTeam]])</f>
        <v>NO10_NO_Sales &amp; Marketing_</v>
      </c>
      <c r="V4954" t="str">
        <f>VLOOKUP(KamstrupData[[#This Row],[ORG_Concat]],'O-Organization'!F:H,3,FALSE)</f>
        <v>11016_NO10_Sales &amp; Marketing_NO_Sales &amp; Marketing_</v>
      </c>
    </row>
    <row r="4955" spans="4:22">
      <c r="D4955" s="28" t="s">
        <v>223</v>
      </c>
      <c r="E4955" t="str">
        <f>VLOOKUP(D4955,'B-Business Capability'!B:H,5,FALSE)</f>
        <v>Sales</v>
      </c>
      <c r="F4955" t="str">
        <f>VLOOKUP(D4955,'B-Business Capability'!B:H,6,FALSE)</f>
        <v>Quotation, Order, and Contract Management</v>
      </c>
      <c r="G4955" t="str">
        <f>VLOOKUP(D4955,'B-Business Capability'!B:H,7,FALSE)</f>
        <v>Subscription order management</v>
      </c>
      <c r="I4955" t="s">
        <v>1831</v>
      </c>
      <c r="J4955" t="s">
        <v>1839</v>
      </c>
      <c r="L4955" t="s">
        <v>65</v>
      </c>
      <c r="M4955" t="str">
        <f>VLOOKUP(L4955,'A-Applications'!B:D,3,FALSE)</f>
        <v>IFS ERP</v>
      </c>
      <c r="N4955" t="s">
        <v>53</v>
      </c>
      <c r="O4955" s="42" t="s">
        <v>54</v>
      </c>
      <c r="P4955" t="s">
        <v>198</v>
      </c>
      <c r="Q4955" t="str">
        <f>VLOOKUP(KamstrupData[[#This Row],[IdLevel123]],'B-Business Capability'!B:L,10,FALSE)</f>
        <v>Subscribtion-to-Pay (S2P)</v>
      </c>
      <c r="R4955">
        <f>VLOOKUP(KamstrupData[[#This Row],[IdLevel123]],'B-Business Capability'!B:L,11,FALSE)</f>
        <v>120</v>
      </c>
      <c r="S4955" t="s">
        <v>653</v>
      </c>
      <c r="U4955" t="str">
        <f>_xlfn.CONCAT(KamstrupData[[#This Row],[CountryCode]],"_",KamstrupData[[#This Row],[Business Area]],"_",KamstrupData[[#This Row],[DepartmentTeam]])</f>
        <v>NO10_NO_Sales &amp; Marketing_</v>
      </c>
      <c r="V4955" t="str">
        <f>VLOOKUP(KamstrupData[[#This Row],[ORG_Concat]],'O-Organization'!F:H,3,FALSE)</f>
        <v>11016_NO10_Sales &amp; Marketing_NO_Sales &amp; Marketing_</v>
      </c>
    </row>
    <row r="4956" spans="4:22">
      <c r="D4956" s="28" t="s">
        <v>252</v>
      </c>
      <c r="E4956" t="str">
        <f>VLOOKUP(D4956,'B-Business Capability'!B:H,5,FALSE)</f>
        <v>Finance</v>
      </c>
      <c r="F4956" t="str">
        <f>VLOOKUP(D4956,'B-Business Capability'!B:H,6,FALSE)</f>
        <v>Settlements &amp; Payments</v>
      </c>
      <c r="G4956" t="str">
        <f>VLOOKUP(D4956,'B-Business Capability'!B:H,7,FALSE)</f>
        <v>Invoice Approval</v>
      </c>
      <c r="I4956" t="s">
        <v>1831</v>
      </c>
      <c r="J4956" t="s">
        <v>1839</v>
      </c>
      <c r="L4956" t="s">
        <v>65</v>
      </c>
      <c r="M4956" t="str">
        <f>VLOOKUP(L4956,'A-Applications'!B:D,3,FALSE)</f>
        <v>IFS ERP</v>
      </c>
      <c r="N4956" t="s">
        <v>53</v>
      </c>
      <c r="O4956" s="42" t="s">
        <v>62</v>
      </c>
      <c r="P4956" t="s">
        <v>254</v>
      </c>
      <c r="Q4956" t="str">
        <f>VLOOKUP(KamstrupData[[#This Row],[IdLevel123]],'B-Business Capability'!B:L,10,FALSE)</f>
        <v>Procure-to-Pay (P2P)</v>
      </c>
      <c r="R4956">
        <f>VLOOKUP(KamstrupData[[#This Row],[IdLevel123]],'B-Business Capability'!B:L,11,FALSE)</f>
        <v>520</v>
      </c>
      <c r="U4956" t="str">
        <f>_xlfn.CONCAT(KamstrupData[[#This Row],[CountryCode]],"_",KamstrupData[[#This Row],[Business Area]],"_",KamstrupData[[#This Row],[DepartmentTeam]])</f>
        <v>NO10_NO_Sales &amp; Marketing_</v>
      </c>
      <c r="V4956" t="str">
        <f>VLOOKUP(KamstrupData[[#This Row],[ORG_Concat]],'O-Organization'!F:H,3,FALSE)</f>
        <v>11016_NO10_Sales &amp; Marketing_NO_Sales &amp; Marketing_</v>
      </c>
    </row>
    <row r="4957" spans="4:22">
      <c r="D4957" s="28" t="s">
        <v>236</v>
      </c>
      <c r="E4957" t="str">
        <f>VLOOKUP(D4957,'B-Business Capability'!B:H,5,FALSE)</f>
        <v>People and Culture</v>
      </c>
      <c r="F4957" t="str">
        <f>VLOOKUP(D4957,'B-Business Capability'!B:H,6,FALSE)</f>
        <v>Compensation &amp; Benefits</v>
      </c>
      <c r="G4957">
        <f>VLOOKUP(D4957,'B-Business Capability'!B:H,7,FALSE)</f>
        <v>0</v>
      </c>
      <c r="I4957" t="s">
        <v>1831</v>
      </c>
      <c r="J4957" t="s">
        <v>1839</v>
      </c>
      <c r="L4957" t="s">
        <v>1833</v>
      </c>
      <c r="M4957" t="str">
        <f>VLOOKUP(L4957,'A-Applications'!B:D,3,FALSE)</f>
        <v>Visma</v>
      </c>
      <c r="N4957" t="s">
        <v>53</v>
      </c>
      <c r="O4957" s="42" t="s">
        <v>54</v>
      </c>
      <c r="Q4957" t="str">
        <f>VLOOKUP(KamstrupData[[#This Row],[IdLevel123]],'B-Business Capability'!B:L,10,FALSE)</f>
        <v>Hire-to-Retire (H2R)</v>
      </c>
      <c r="R4957">
        <f>VLOOKUP(KamstrupData[[#This Row],[IdLevel123]],'B-Business Capability'!B:L,11,FALSE)</f>
        <v>700</v>
      </c>
      <c r="U4957" t="str">
        <f>_xlfn.CONCAT(KamstrupData[[#This Row],[CountryCode]],"_",KamstrupData[[#This Row],[Business Area]],"_",KamstrupData[[#This Row],[DepartmentTeam]])</f>
        <v>NO10_NO_Sales &amp; Marketing_</v>
      </c>
      <c r="V4957" t="str">
        <f>VLOOKUP(KamstrupData[[#This Row],[ORG_Concat]],'O-Organization'!F:H,3,FALSE)</f>
        <v>11016_NO10_Sales &amp; Marketing_NO_Sales &amp; Marketing_</v>
      </c>
    </row>
    <row r="4958" spans="4:22">
      <c r="D4958" s="28" t="s">
        <v>655</v>
      </c>
      <c r="E4958" t="str">
        <f>VLOOKUP(D4958,'B-Business Capability'!B:H,5,FALSE)</f>
        <v>Sales</v>
      </c>
      <c r="F4958" t="str">
        <f>VLOOKUP(D4958,'B-Business Capability'!B:H,6,FALSE)</f>
        <v>Sales Operations</v>
      </c>
      <c r="G4958" t="str">
        <f>VLOOKUP(D4958,'B-Business Capability'!B:H,7,FALSE)</f>
        <v>Usage and subscription billing</v>
      </c>
      <c r="I4958" t="s">
        <v>1831</v>
      </c>
      <c r="J4958" t="s">
        <v>1839</v>
      </c>
      <c r="L4958" t="s">
        <v>93</v>
      </c>
      <c r="M4958" t="str">
        <f>VLOOKUP(L4958,'A-Applications'!B:D,3,FALSE)</f>
        <v>My Kamstrup</v>
      </c>
      <c r="N4958" t="s">
        <v>147</v>
      </c>
      <c r="O4958" s="42" t="s">
        <v>66</v>
      </c>
      <c r="P4958" t="s">
        <v>77</v>
      </c>
      <c r="Q4958" t="str">
        <f>VLOOKUP(KamstrupData[[#This Row],[IdLevel123]],'B-Business Capability'!B:L,10,FALSE)</f>
        <v>Subscribtion-to-Pay (S2P)</v>
      </c>
      <c r="R4958">
        <f>VLOOKUP(KamstrupData[[#This Row],[IdLevel123]],'B-Business Capability'!B:L,11,FALSE)</f>
        <v>400</v>
      </c>
      <c r="S4958" t="s">
        <v>653</v>
      </c>
      <c r="U4958" t="str">
        <f>_xlfn.CONCAT(KamstrupData[[#This Row],[CountryCode]],"_",KamstrupData[[#This Row],[Business Area]],"_",KamstrupData[[#This Row],[DepartmentTeam]])</f>
        <v>NO10_NO_Sales &amp; Marketing_</v>
      </c>
      <c r="V4958" t="str">
        <f>VLOOKUP(KamstrupData[[#This Row],[ORG_Concat]],'O-Organization'!F:H,3,FALSE)</f>
        <v>11016_NO10_Sales &amp; Marketing_NO_Sales &amp; Marketing_</v>
      </c>
    </row>
    <row r="4959" spans="4:22">
      <c r="D4959" s="28" t="s">
        <v>1298</v>
      </c>
      <c r="E4959" t="str">
        <f>VLOOKUP(D4959,'B-Business Capability'!B:H,5,FALSE)</f>
        <v>Sales</v>
      </c>
      <c r="F4959" t="str">
        <f>VLOOKUP(D4959,'B-Business Capability'!B:H,6,FALSE)</f>
        <v>Sales Execution and Customer Engagement</v>
      </c>
      <c r="G4959" t="str">
        <f>VLOOKUP(D4959,'B-Business Capability'!B:H,7,FALSE)</f>
        <v>Omnichannel touchpoints</v>
      </c>
      <c r="I4959" t="s">
        <v>1831</v>
      </c>
      <c r="J4959" t="s">
        <v>1839</v>
      </c>
      <c r="L4959" t="s">
        <v>93</v>
      </c>
      <c r="M4959" t="str">
        <f>VLOOKUP(L4959,'A-Applications'!B:D,3,FALSE)</f>
        <v>My Kamstrup</v>
      </c>
      <c r="N4959" t="s">
        <v>147</v>
      </c>
      <c r="O4959" s="42" t="s">
        <v>54</v>
      </c>
      <c r="P4959" t="s">
        <v>198</v>
      </c>
      <c r="Q4959" t="str">
        <f>VLOOKUP(KamstrupData[[#This Row],[IdLevel123]],'B-Business Capability'!B:L,10,FALSE)</f>
        <v>Customer Service and Support</v>
      </c>
      <c r="R4959">
        <f>VLOOKUP(KamstrupData[[#This Row],[IdLevel123]],'B-Business Capability'!B:L,11,FALSE)</f>
        <v>0</v>
      </c>
      <c r="U4959" t="str">
        <f>_xlfn.CONCAT(KamstrupData[[#This Row],[CountryCode]],"_",KamstrupData[[#This Row],[Business Area]],"_",KamstrupData[[#This Row],[DepartmentTeam]])</f>
        <v>NO10_NO_Sales &amp; Marketing_</v>
      </c>
      <c r="V4959" t="str">
        <f>VLOOKUP(KamstrupData[[#This Row],[ORG_Concat]],'O-Organization'!F:H,3,FALSE)</f>
        <v>11016_NO10_Sales &amp; Marketing_NO_Sales &amp; Marketing_</v>
      </c>
    </row>
    <row r="4960" spans="4:22">
      <c r="D4960" s="28" t="s">
        <v>1299</v>
      </c>
      <c r="E4960" t="str">
        <f>VLOOKUP(D4960,'B-Business Capability'!B:H,5,FALSE)</f>
        <v>Sales</v>
      </c>
      <c r="F4960" t="str">
        <f>VLOOKUP(D4960,'B-Business Capability'!B:H,6,FALSE)</f>
        <v>Sales Management</v>
      </c>
      <c r="G4960" t="str">
        <f>VLOOKUP(D4960,'B-Business Capability'!B:H,7,FALSE)</f>
        <v>Commerce communities</v>
      </c>
      <c r="I4960" t="s">
        <v>1831</v>
      </c>
      <c r="J4960" t="s">
        <v>1839</v>
      </c>
      <c r="L4960" t="s">
        <v>93</v>
      </c>
      <c r="M4960" t="str">
        <f>VLOOKUP(L4960,'A-Applications'!B:D,3,FALSE)</f>
        <v>My Kamstrup</v>
      </c>
      <c r="N4960" t="s">
        <v>53</v>
      </c>
      <c r="O4960" s="42" t="s">
        <v>54</v>
      </c>
      <c r="P4960" t="s">
        <v>197</v>
      </c>
      <c r="Q4960" t="str">
        <f>VLOOKUP(KamstrupData[[#This Row],[IdLevel123]],'B-Business Capability'!B:L,10,FALSE)</f>
        <v>N/A</v>
      </c>
      <c r="R4960">
        <f>VLOOKUP(KamstrupData[[#This Row],[IdLevel123]],'B-Business Capability'!B:L,11,FALSE)</f>
        <v>0</v>
      </c>
      <c r="U4960" t="str">
        <f>_xlfn.CONCAT(KamstrupData[[#This Row],[CountryCode]],"_",KamstrupData[[#This Row],[Business Area]],"_",KamstrupData[[#This Row],[DepartmentTeam]])</f>
        <v>NO10_NO_Sales &amp; Marketing_</v>
      </c>
      <c r="V4960" t="str">
        <f>VLOOKUP(KamstrupData[[#This Row],[ORG_Concat]],'O-Organization'!F:H,3,FALSE)</f>
        <v>11016_NO10_Sales &amp; Marketing_NO_Sales &amp; Marketing_</v>
      </c>
    </row>
    <row r="4961" spans="4:22">
      <c r="D4961" s="28" t="s">
        <v>1300</v>
      </c>
      <c r="E4961" t="str">
        <f>VLOOKUP(D4961,'B-Business Capability'!B:H,5,FALSE)</f>
        <v>Sales</v>
      </c>
      <c r="F4961" t="str">
        <f>VLOOKUP(D4961,'B-Business Capability'!B:H,6,FALSE)</f>
        <v>Sales Management of Indirect Sales</v>
      </c>
      <c r="G4961" t="str">
        <f>VLOOKUP(D4961,'B-Business Capability'!B:H,7,FALSE)</f>
        <v>Partner channel management</v>
      </c>
      <c r="I4961" t="s">
        <v>1831</v>
      </c>
      <c r="J4961" t="s">
        <v>1839</v>
      </c>
      <c r="L4961" t="s">
        <v>93</v>
      </c>
      <c r="M4961" t="str">
        <f>VLOOKUP(L4961,'A-Applications'!B:D,3,FALSE)</f>
        <v>My Kamstrup</v>
      </c>
      <c r="N4961" t="s">
        <v>147</v>
      </c>
      <c r="O4961" s="42" t="s">
        <v>54</v>
      </c>
      <c r="P4961" t="s">
        <v>1295</v>
      </c>
      <c r="Q4961" t="str">
        <f>VLOOKUP(KamstrupData[[#This Row],[IdLevel123]],'B-Business Capability'!B:L,10,FALSE)</f>
        <v>N/A</v>
      </c>
      <c r="R4961">
        <f>VLOOKUP(KamstrupData[[#This Row],[IdLevel123]],'B-Business Capability'!B:L,11,FALSE)</f>
        <v>0</v>
      </c>
      <c r="U4961" t="str">
        <f>_xlfn.CONCAT(KamstrupData[[#This Row],[CountryCode]],"_",KamstrupData[[#This Row],[Business Area]],"_",KamstrupData[[#This Row],[DepartmentTeam]])</f>
        <v>NO10_NO_Sales &amp; Marketing_</v>
      </c>
      <c r="V4961" t="str">
        <f>VLOOKUP(KamstrupData[[#This Row],[ORG_Concat]],'O-Organization'!F:H,3,FALSE)</f>
        <v>11016_NO10_Sales &amp; Marketing_NO_Sales &amp; Marketing_</v>
      </c>
    </row>
    <row r="4962" spans="4:22">
      <c r="D4962" s="28" t="s">
        <v>1301</v>
      </c>
      <c r="E4962" t="str">
        <f>VLOOKUP(D4962,'B-Business Capability'!B:H,5,FALSE)</f>
        <v>Sales</v>
      </c>
      <c r="F4962" t="str">
        <f>VLOOKUP(D4962,'B-Business Capability'!B:H,6,FALSE)</f>
        <v>Sales Management of Indirect Sales</v>
      </c>
      <c r="G4962" t="str">
        <f>VLOOKUP(D4962,'B-Business Capability'!B:H,7,FALSE)</f>
        <v>Partner management</v>
      </c>
      <c r="I4962" t="s">
        <v>1831</v>
      </c>
      <c r="J4962" t="s">
        <v>1839</v>
      </c>
      <c r="L4962" t="s">
        <v>93</v>
      </c>
      <c r="M4962" t="str">
        <f>VLOOKUP(L4962,'A-Applications'!B:D,3,FALSE)</f>
        <v>My Kamstrup</v>
      </c>
      <c r="N4962" t="s">
        <v>53</v>
      </c>
      <c r="O4962" s="42" t="s">
        <v>54</v>
      </c>
      <c r="P4962" t="s">
        <v>1295</v>
      </c>
      <c r="Q4962" t="str">
        <f>VLOOKUP(KamstrupData[[#This Row],[IdLevel123]],'B-Business Capability'!B:L,10,FALSE)</f>
        <v>N/A</v>
      </c>
      <c r="R4962">
        <f>VLOOKUP(KamstrupData[[#This Row],[IdLevel123]],'B-Business Capability'!B:L,11,FALSE)</f>
        <v>0</v>
      </c>
      <c r="U4962" t="str">
        <f>_xlfn.CONCAT(KamstrupData[[#This Row],[CountryCode]],"_",KamstrupData[[#This Row],[Business Area]],"_",KamstrupData[[#This Row],[DepartmentTeam]])</f>
        <v>NO10_NO_Sales &amp; Marketing_</v>
      </c>
      <c r="V4962" t="str">
        <f>VLOOKUP(KamstrupData[[#This Row],[ORG_Concat]],'O-Organization'!F:H,3,FALSE)</f>
        <v>11016_NO10_Sales &amp; Marketing_NO_Sales &amp; Marketing_</v>
      </c>
    </row>
    <row r="4963" spans="4:22">
      <c r="D4963" s="28" t="s">
        <v>126</v>
      </c>
      <c r="E4963" t="str">
        <f>VLOOKUP(D4963,'B-Business Capability'!B:H,5,FALSE)</f>
        <v>Strategic Management</v>
      </c>
      <c r="F4963" t="str">
        <f>VLOOKUP(D4963,'B-Business Capability'!B:H,6,FALSE)</f>
        <v>Business Process Management</v>
      </c>
      <c r="G4963" t="str">
        <f>VLOOKUP(D4963,'B-Business Capability'!B:H,7,FALSE)</f>
        <v>Business Process Modeling</v>
      </c>
      <c r="I4963" t="s">
        <v>1831</v>
      </c>
      <c r="J4963" t="s">
        <v>1839</v>
      </c>
      <c r="L4963" t="s">
        <v>105</v>
      </c>
      <c r="M4963" t="str">
        <f>VLOOKUP(L4963,'A-Applications'!B:D,3,FALSE)</f>
        <v>Microsoft Visio</v>
      </c>
      <c r="N4963" t="s">
        <v>53</v>
      </c>
      <c r="O4963" s="42" t="s">
        <v>62</v>
      </c>
      <c r="P4963" t="s">
        <v>97</v>
      </c>
      <c r="Q4963" t="str">
        <f>VLOOKUP(KamstrupData[[#This Row],[IdLevel123]],'B-Business Capability'!B:L,10,FALSE)</f>
        <v>N/A</v>
      </c>
      <c r="R4963">
        <f>VLOOKUP(KamstrupData[[#This Row],[IdLevel123]],'B-Business Capability'!B:L,11,FALSE)</f>
        <v>0</v>
      </c>
      <c r="U4963" t="str">
        <f>_xlfn.CONCAT(KamstrupData[[#This Row],[CountryCode]],"_",KamstrupData[[#This Row],[Business Area]],"_",KamstrupData[[#This Row],[DepartmentTeam]])</f>
        <v>NO10_NO_Sales &amp; Marketing_</v>
      </c>
      <c r="V4963" t="str">
        <f>VLOOKUP(KamstrupData[[#This Row],[ORG_Concat]],'O-Organization'!F:H,3,FALSE)</f>
        <v>11016_NO10_Sales &amp; Marketing_NO_Sales &amp; Marketing_</v>
      </c>
    </row>
    <row r="4964" spans="4:22">
      <c r="D4964" s="28" t="s">
        <v>1308</v>
      </c>
      <c r="E4964" t="str">
        <f>VLOOKUP(D4964,'B-Business Capability'!B:H,5,FALSE)</f>
        <v>Sales</v>
      </c>
      <c r="F4964" t="str">
        <f>VLOOKUP(D4964,'B-Business Capability'!B:H,6,FALSE)</f>
        <v>Sales Execution and Customer Engagement</v>
      </c>
      <c r="G4964" t="str">
        <f>VLOOKUP(D4964,'B-Business Capability'!B:H,7,FALSE)</f>
        <v>Activity management and groupware integration for sales</v>
      </c>
      <c r="I4964" t="s">
        <v>1831</v>
      </c>
      <c r="J4964" t="s">
        <v>1839</v>
      </c>
      <c r="L4964" t="s">
        <v>52</v>
      </c>
      <c r="M4964" t="str">
        <f>VLOOKUP(L4964,'A-Applications'!B:D,3,FALSE)</f>
        <v>Microsoft Teams</v>
      </c>
      <c r="N4964" t="s">
        <v>53</v>
      </c>
      <c r="O4964" s="42" t="s">
        <v>54</v>
      </c>
      <c r="P4964" t="s">
        <v>198</v>
      </c>
      <c r="Q4964" t="str">
        <f>VLOOKUP(KamstrupData[[#This Row],[IdLevel123]],'B-Business Capability'!B:L,10,FALSE)</f>
        <v>N/A</v>
      </c>
      <c r="R4964">
        <f>VLOOKUP(KamstrupData[[#This Row],[IdLevel123]],'B-Business Capability'!B:L,11,FALSE)</f>
        <v>0</v>
      </c>
      <c r="U4964" t="str">
        <f>_xlfn.CONCAT(KamstrupData[[#This Row],[CountryCode]],"_",KamstrupData[[#This Row],[Business Area]],"_",KamstrupData[[#This Row],[DepartmentTeam]])</f>
        <v>NO10_NO_Sales &amp; Marketing_</v>
      </c>
      <c r="V4964" t="str">
        <f>VLOOKUP(KamstrupData[[#This Row],[ORG_Concat]],'O-Organization'!F:H,3,FALSE)</f>
        <v>11016_NO10_Sales &amp; Marketing_NO_Sales &amp; Marketing_</v>
      </c>
    </row>
    <row r="4965" spans="4:22">
      <c r="D4965" s="28" t="s">
        <v>608</v>
      </c>
      <c r="E4965" t="str">
        <f>VLOOKUP(D4965,'B-Business Capability'!B:H,5,FALSE)</f>
        <v>Sales</v>
      </c>
      <c r="F4965" t="str">
        <f>VLOOKUP(D4965,'B-Business Capability'!B:H,6,FALSE)</f>
        <v>Sales Execution and Customer Engagement</v>
      </c>
      <c r="G4965" t="str">
        <f>VLOOKUP(D4965,'B-Business Capability'!B:H,7,FALSE)</f>
        <v>Digital documents</v>
      </c>
      <c r="I4965" t="s">
        <v>1831</v>
      </c>
      <c r="J4965" t="s">
        <v>1839</v>
      </c>
      <c r="L4965" t="s">
        <v>52</v>
      </c>
      <c r="M4965" t="str">
        <f>VLOOKUP(L4965,'A-Applications'!B:D,3,FALSE)</f>
        <v>Microsoft Teams</v>
      </c>
      <c r="N4965" t="s">
        <v>147</v>
      </c>
      <c r="O4965" s="42" t="s">
        <v>54</v>
      </c>
      <c r="P4965" t="s">
        <v>198</v>
      </c>
      <c r="Q4965" t="str">
        <f>VLOOKUP(KamstrupData[[#This Row],[IdLevel123]],'B-Business Capability'!B:L,10,FALSE)</f>
        <v>N/A</v>
      </c>
      <c r="R4965">
        <f>VLOOKUP(KamstrupData[[#This Row],[IdLevel123]],'B-Business Capability'!B:L,11,FALSE)</f>
        <v>0</v>
      </c>
      <c r="U4965" t="str">
        <f>_xlfn.CONCAT(KamstrupData[[#This Row],[CountryCode]],"_",KamstrupData[[#This Row],[Business Area]],"_",KamstrupData[[#This Row],[DepartmentTeam]])</f>
        <v>NO10_NO_Sales &amp; Marketing_</v>
      </c>
      <c r="V4965" t="str">
        <f>VLOOKUP(KamstrupData[[#This Row],[ORG_Concat]],'O-Organization'!F:H,3,FALSE)</f>
        <v>11016_NO10_Sales &amp; Marketing_NO_Sales &amp; Marketing_</v>
      </c>
    </row>
    <row r="4966" spans="4:22">
      <c r="D4966" s="28" t="s">
        <v>1309</v>
      </c>
      <c r="E4966" t="str">
        <f>VLOOKUP(D4966,'B-Business Capability'!B:H,5,FALSE)</f>
        <v>Sales</v>
      </c>
      <c r="F4966" t="str">
        <f>VLOOKUP(D4966,'B-Business Capability'!B:H,6,FALSE)</f>
        <v>Sales Execution and Customer Engagement</v>
      </c>
      <c r="G4966" t="str">
        <f>VLOOKUP(D4966,'B-Business Capability'!B:H,7,FALSE)</f>
        <v>Sales collaboration</v>
      </c>
      <c r="I4966" t="s">
        <v>1831</v>
      </c>
      <c r="J4966" t="s">
        <v>1839</v>
      </c>
      <c r="L4966" t="s">
        <v>52</v>
      </c>
      <c r="M4966" t="str">
        <f>VLOOKUP(L4966,'A-Applications'!B:D,3,FALSE)</f>
        <v>Microsoft Teams</v>
      </c>
      <c r="N4966" t="s">
        <v>53</v>
      </c>
      <c r="O4966" s="42" t="s">
        <v>54</v>
      </c>
      <c r="P4966" t="s">
        <v>198</v>
      </c>
      <c r="Q4966" t="str">
        <f>VLOOKUP(KamstrupData[[#This Row],[IdLevel123]],'B-Business Capability'!B:L,10,FALSE)</f>
        <v>N/A</v>
      </c>
      <c r="R4966">
        <f>VLOOKUP(KamstrupData[[#This Row],[IdLevel123]],'B-Business Capability'!B:L,11,FALSE)</f>
        <v>0</v>
      </c>
      <c r="U4966" t="str">
        <f>_xlfn.CONCAT(KamstrupData[[#This Row],[CountryCode]],"_",KamstrupData[[#This Row],[Business Area]],"_",KamstrupData[[#This Row],[DepartmentTeam]])</f>
        <v>NO10_NO_Sales &amp; Marketing_</v>
      </c>
      <c r="V4966" t="str">
        <f>VLOOKUP(KamstrupData[[#This Row],[ORG_Concat]],'O-Organization'!F:H,3,FALSE)</f>
        <v>11016_NO10_Sales &amp; Marketing_NO_Sales &amp; Marketing_</v>
      </c>
    </row>
    <row r="4967" spans="4:22">
      <c r="D4967" s="28" t="s">
        <v>1310</v>
      </c>
      <c r="E4967" t="str">
        <f>VLOOKUP(D4967,'B-Business Capability'!B:H,5,FALSE)</f>
        <v>Sales</v>
      </c>
      <c r="F4967" t="str">
        <f>VLOOKUP(D4967,'B-Business Capability'!B:H,6,FALSE)</f>
        <v>Sales Execution and Customer Engagement</v>
      </c>
      <c r="G4967" t="str">
        <f>VLOOKUP(D4967,'B-Business Capability'!B:H,7,FALSE)</f>
        <v>Mobile sales</v>
      </c>
      <c r="I4967" t="s">
        <v>1831</v>
      </c>
      <c r="J4967" t="s">
        <v>1839</v>
      </c>
      <c r="L4967" t="s">
        <v>821</v>
      </c>
      <c r="M4967" t="str">
        <f>VLOOKUP(L4967,'A-Applications'!B:D,3,FALSE)</f>
        <v>PowerApps</v>
      </c>
      <c r="N4967" t="s">
        <v>147</v>
      </c>
      <c r="O4967" s="42"/>
      <c r="P4967" t="s">
        <v>197</v>
      </c>
      <c r="Q4967" t="str">
        <f>VLOOKUP(KamstrupData[[#This Row],[IdLevel123]],'B-Business Capability'!B:L,10,FALSE)</f>
        <v>Order-to-Cash (O2C)</v>
      </c>
      <c r="R4967">
        <f>VLOOKUP(KamstrupData[[#This Row],[IdLevel123]],'B-Business Capability'!B:L,11,FALSE)</f>
        <v>520</v>
      </c>
      <c r="U4967" t="str">
        <f>_xlfn.CONCAT(KamstrupData[[#This Row],[CountryCode]],"_",KamstrupData[[#This Row],[Business Area]],"_",KamstrupData[[#This Row],[DepartmentTeam]])</f>
        <v>NO10_NO_Sales &amp; Marketing_</v>
      </c>
      <c r="V4967" t="str">
        <f>VLOOKUP(KamstrupData[[#This Row],[ORG_Concat]],'O-Organization'!F:H,3,FALSE)</f>
        <v>11016_NO10_Sales &amp; Marketing_NO_Sales &amp; Marketing_</v>
      </c>
    </row>
    <row r="4968" spans="4:22">
      <c r="D4968" s="28" t="s">
        <v>698</v>
      </c>
      <c r="E4968" t="str">
        <f>VLOOKUP(D4968,'B-Business Capability'!B:H,5,FALSE)</f>
        <v>Sales</v>
      </c>
      <c r="F4968" t="str">
        <f>VLOOKUP(D4968,'B-Business Capability'!B:H,6,FALSE)</f>
        <v>Sales Execution and Customer Engagement</v>
      </c>
      <c r="G4968" t="str">
        <f>VLOOKUP(D4968,'B-Business Capability'!B:H,7,FALSE)</f>
        <v>Productivity and personalization</v>
      </c>
      <c r="I4968" t="s">
        <v>1831</v>
      </c>
      <c r="J4968" t="s">
        <v>1839</v>
      </c>
      <c r="L4968" t="s">
        <v>607</v>
      </c>
      <c r="M4968" t="str">
        <f>VLOOKUP(L4968,'A-Applications'!B:D,3,FALSE)</f>
        <v>Power Automate</v>
      </c>
      <c r="N4968" t="s">
        <v>53</v>
      </c>
      <c r="O4968" s="42" t="s">
        <v>54</v>
      </c>
      <c r="P4968" t="s">
        <v>197</v>
      </c>
      <c r="Q4968" t="str">
        <f>VLOOKUP(KamstrupData[[#This Row],[IdLevel123]],'B-Business Capability'!B:L,10,FALSE)</f>
        <v>N/A</v>
      </c>
      <c r="R4968">
        <f>VLOOKUP(KamstrupData[[#This Row],[IdLevel123]],'B-Business Capability'!B:L,11,FALSE)</f>
        <v>0</v>
      </c>
      <c r="U4968" t="str">
        <f>_xlfn.CONCAT(KamstrupData[[#This Row],[CountryCode]],"_",KamstrupData[[#This Row],[Business Area]],"_",KamstrupData[[#This Row],[DepartmentTeam]])</f>
        <v>NO10_NO_Sales &amp; Marketing_</v>
      </c>
      <c r="V4968" t="str">
        <f>VLOOKUP(KamstrupData[[#This Row],[ORG_Concat]],'O-Organization'!F:H,3,FALSE)</f>
        <v>11016_NO10_Sales &amp; Marketing_NO_Sales &amp; Marketing_</v>
      </c>
    </row>
    <row r="4969" spans="4:22">
      <c r="D4969" s="28" t="s">
        <v>1313</v>
      </c>
      <c r="E4969" t="str">
        <f>VLOOKUP(D4969,'B-Business Capability'!B:H,5,FALSE)</f>
        <v>Sales</v>
      </c>
      <c r="F4969" t="str">
        <f>VLOOKUP(D4969,'B-Business Capability'!B:H,6,FALSE)</f>
        <v>Sales Operations</v>
      </c>
      <c r="G4969" t="str">
        <f>VLOOKUP(D4969,'B-Business Capability'!B:H,7,FALSE)</f>
        <v>Data aggretion and validation</v>
      </c>
      <c r="I4969" t="s">
        <v>1831</v>
      </c>
      <c r="J4969" t="s">
        <v>1839</v>
      </c>
      <c r="L4969" t="s">
        <v>117</v>
      </c>
      <c r="M4969" t="str">
        <f>VLOOKUP(L4969,'A-Applications'!B:D,3,FALSE)</f>
        <v>PowerBI</v>
      </c>
      <c r="N4969" t="s">
        <v>147</v>
      </c>
      <c r="O4969" s="42" t="s">
        <v>62</v>
      </c>
      <c r="P4969" t="s">
        <v>198</v>
      </c>
      <c r="Q4969" t="str">
        <f>VLOOKUP(KamstrupData[[#This Row],[IdLevel123]],'B-Business Capability'!B:L,10,FALSE)</f>
        <v>N/A</v>
      </c>
      <c r="R4969">
        <f>VLOOKUP(KamstrupData[[#This Row],[IdLevel123]],'B-Business Capability'!B:L,11,FALSE)</f>
        <v>0</v>
      </c>
      <c r="U4969" t="str">
        <f>_xlfn.CONCAT(KamstrupData[[#This Row],[CountryCode]],"_",KamstrupData[[#This Row],[Business Area]],"_",KamstrupData[[#This Row],[DepartmentTeam]])</f>
        <v>NO10_NO_Sales &amp; Marketing_</v>
      </c>
      <c r="V4969" t="str">
        <f>VLOOKUP(KamstrupData[[#This Row],[ORG_Concat]],'O-Organization'!F:H,3,FALSE)</f>
        <v>11016_NO10_Sales &amp; Marketing_NO_Sales &amp; Marketing_</v>
      </c>
    </row>
    <row r="4970" spans="4:22">
      <c r="D4970" s="28" t="s">
        <v>1314</v>
      </c>
      <c r="E4970" t="str">
        <f>VLOOKUP(D4970,'B-Business Capability'!B:H,5,FALSE)</f>
        <v>Sales</v>
      </c>
      <c r="F4970" t="str">
        <f>VLOOKUP(D4970,'B-Business Capability'!B:H,6,FALSE)</f>
        <v>Sales Operations</v>
      </c>
      <c r="G4970" t="str">
        <f>VLOOKUP(D4970,'B-Business Capability'!B:H,7,FALSE)</f>
        <v>Territory management</v>
      </c>
      <c r="I4970" t="s">
        <v>1831</v>
      </c>
      <c r="J4970" t="s">
        <v>1839</v>
      </c>
      <c r="L4970" t="s">
        <v>117</v>
      </c>
      <c r="M4970" t="str">
        <f>VLOOKUP(L4970,'A-Applications'!B:D,3,FALSE)</f>
        <v>PowerBI</v>
      </c>
      <c r="N4970" t="s">
        <v>147</v>
      </c>
      <c r="O4970" s="42" t="s">
        <v>54</v>
      </c>
      <c r="P4970" t="s">
        <v>1315</v>
      </c>
      <c r="Q4970" t="str">
        <f>VLOOKUP(KamstrupData[[#This Row],[IdLevel123]],'B-Business Capability'!B:L,10,FALSE)</f>
        <v>N/A</v>
      </c>
      <c r="R4970">
        <f>VLOOKUP(KamstrupData[[#This Row],[IdLevel123]],'B-Business Capability'!B:L,11,FALSE)</f>
        <v>0</v>
      </c>
      <c r="U4970" t="str">
        <f>_xlfn.CONCAT(KamstrupData[[#This Row],[CountryCode]],"_",KamstrupData[[#This Row],[Business Area]],"_",KamstrupData[[#This Row],[DepartmentTeam]])</f>
        <v>NO10_NO_Sales &amp; Marketing_</v>
      </c>
      <c r="V4970" t="str">
        <f>VLOOKUP(KamstrupData[[#This Row],[ORG_Concat]],'O-Organization'!F:H,3,FALSE)</f>
        <v>11016_NO10_Sales &amp; Marketing_NO_Sales &amp; Marketing_</v>
      </c>
    </row>
    <row r="4971" spans="4:22">
      <c r="D4971" s="28" t="s">
        <v>1316</v>
      </c>
      <c r="E4971" t="str">
        <f>VLOOKUP(D4971,'B-Business Capability'!B:H,5,FALSE)</f>
        <v>Sales</v>
      </c>
      <c r="F4971" t="str">
        <f>VLOOKUP(D4971,'B-Business Capability'!B:H,6,FALSE)</f>
        <v>Sales Execution and Customer Engagement</v>
      </c>
      <c r="G4971" t="str">
        <f>VLOOKUP(D4971,'B-Business Capability'!B:H,7,FALSE)</f>
        <v>Account Insights</v>
      </c>
      <c r="I4971" t="s">
        <v>1831</v>
      </c>
      <c r="J4971" t="s">
        <v>1839</v>
      </c>
      <c r="L4971" t="s">
        <v>117</v>
      </c>
      <c r="M4971" t="str">
        <f>VLOOKUP(L4971,'A-Applications'!B:D,3,FALSE)</f>
        <v>PowerBI</v>
      </c>
      <c r="N4971" t="s">
        <v>147</v>
      </c>
      <c r="O4971" s="42" t="s">
        <v>62</v>
      </c>
      <c r="P4971" t="s">
        <v>198</v>
      </c>
      <c r="Q4971" t="str">
        <f>VLOOKUP(KamstrupData[[#This Row],[IdLevel123]],'B-Business Capability'!B:L,10,FALSE)</f>
        <v>N/A</v>
      </c>
      <c r="R4971">
        <f>VLOOKUP(KamstrupData[[#This Row],[IdLevel123]],'B-Business Capability'!B:L,11,FALSE)</f>
        <v>0</v>
      </c>
      <c r="U4971" t="str">
        <f>_xlfn.CONCAT(KamstrupData[[#This Row],[CountryCode]],"_",KamstrupData[[#This Row],[Business Area]],"_",KamstrupData[[#This Row],[DepartmentTeam]])</f>
        <v>NO10_NO_Sales &amp; Marketing_</v>
      </c>
      <c r="V4971" t="str">
        <f>VLOOKUP(KamstrupData[[#This Row],[ORG_Concat]],'O-Organization'!F:H,3,FALSE)</f>
        <v>11016_NO10_Sales &amp; Marketing_NO_Sales &amp; Marketing_</v>
      </c>
    </row>
    <row r="4972" spans="4:22">
      <c r="D4972" s="28" t="s">
        <v>1317</v>
      </c>
      <c r="E4972" t="str">
        <f>VLOOKUP(D4972,'B-Business Capability'!B:H,5,FALSE)</f>
        <v>Sales</v>
      </c>
      <c r="F4972" t="str">
        <f>VLOOKUP(D4972,'B-Business Capability'!B:H,6,FALSE)</f>
        <v>Sales Execution and Customer Engagement</v>
      </c>
      <c r="G4972" t="str">
        <f>VLOOKUP(D4972,'B-Business Capability'!B:H,7,FALSE)</f>
        <v>Customer Insights</v>
      </c>
      <c r="I4972" t="s">
        <v>1831</v>
      </c>
      <c r="J4972" t="s">
        <v>1839</v>
      </c>
      <c r="L4972" t="s">
        <v>117</v>
      </c>
      <c r="M4972" t="str">
        <f>VLOOKUP(L4972,'A-Applications'!B:D,3,FALSE)</f>
        <v>PowerBI</v>
      </c>
      <c r="N4972" t="s">
        <v>147</v>
      </c>
      <c r="O4972" s="42" t="s">
        <v>62</v>
      </c>
      <c r="P4972" t="s">
        <v>1318</v>
      </c>
      <c r="Q4972" t="str">
        <f>VLOOKUP(KamstrupData[[#This Row],[IdLevel123]],'B-Business Capability'!B:L,10,FALSE)</f>
        <v>Customer Service and Support</v>
      </c>
      <c r="R4972">
        <f>VLOOKUP(KamstrupData[[#This Row],[IdLevel123]],'B-Business Capability'!B:L,11,FALSE)</f>
        <v>0</v>
      </c>
      <c r="U4972" t="str">
        <f>_xlfn.CONCAT(KamstrupData[[#This Row],[CountryCode]],"_",KamstrupData[[#This Row],[Business Area]],"_",KamstrupData[[#This Row],[DepartmentTeam]])</f>
        <v>NO10_NO_Sales &amp; Marketing_</v>
      </c>
      <c r="V4972" t="str">
        <f>VLOOKUP(KamstrupData[[#This Row],[ORG_Concat]],'O-Organization'!F:H,3,FALSE)</f>
        <v>11016_NO10_Sales &amp; Marketing_NO_Sales &amp; Marketing_</v>
      </c>
    </row>
    <row r="4973" spans="4:22">
      <c r="D4973" s="28" t="s">
        <v>1320</v>
      </c>
      <c r="E4973" t="str">
        <f>VLOOKUP(D4973,'B-Business Capability'!B:H,5,FALSE)</f>
        <v>Sales</v>
      </c>
      <c r="F4973" t="str">
        <f>VLOOKUP(D4973,'B-Business Capability'!B:H,6,FALSE)</f>
        <v>Sales Management</v>
      </c>
      <c r="G4973" t="str">
        <f>VLOOKUP(D4973,'B-Business Capability'!B:H,7,FALSE)</f>
        <v>Sales Analytics</v>
      </c>
      <c r="I4973" t="s">
        <v>1831</v>
      </c>
      <c r="J4973" t="s">
        <v>1839</v>
      </c>
      <c r="L4973" t="s">
        <v>117</v>
      </c>
      <c r="M4973" t="str">
        <f>VLOOKUP(L4973,'A-Applications'!B:D,3,FALSE)</f>
        <v>PowerBI</v>
      </c>
      <c r="N4973" t="s">
        <v>147</v>
      </c>
      <c r="O4973" s="42" t="s">
        <v>62</v>
      </c>
      <c r="P4973" t="s">
        <v>197</v>
      </c>
      <c r="Q4973" t="str">
        <f>VLOOKUP(KamstrupData[[#This Row],[IdLevel123]],'B-Business Capability'!B:L,10,FALSE)</f>
        <v>N/A</v>
      </c>
      <c r="R4973">
        <f>VLOOKUP(KamstrupData[[#This Row],[IdLevel123]],'B-Business Capability'!B:L,11,FALSE)</f>
        <v>0</v>
      </c>
      <c r="U4973" t="str">
        <f>_xlfn.CONCAT(KamstrupData[[#This Row],[CountryCode]],"_",KamstrupData[[#This Row],[Business Area]],"_",KamstrupData[[#This Row],[DepartmentTeam]])</f>
        <v>NO10_NO_Sales &amp; Marketing_</v>
      </c>
      <c r="V4973" t="str">
        <f>VLOOKUP(KamstrupData[[#This Row],[ORG_Concat]],'O-Organization'!F:H,3,FALSE)</f>
        <v>11016_NO10_Sales &amp; Marketing_NO_Sales &amp; Marketing_</v>
      </c>
    </row>
    <row r="4974" spans="4:22">
      <c r="D4974" s="28" t="s">
        <v>1321</v>
      </c>
      <c r="E4974" t="str">
        <f>VLOOKUP(D4974,'B-Business Capability'!B:H,5,FALSE)</f>
        <v>Sales</v>
      </c>
      <c r="F4974" t="str">
        <f>VLOOKUP(D4974,'B-Business Capability'!B:H,6,FALSE)</f>
        <v>Sales Management</v>
      </c>
      <c r="G4974" t="str">
        <f>VLOOKUP(D4974,'B-Business Capability'!B:H,7,FALSE)</f>
        <v>Sales forecasting</v>
      </c>
      <c r="I4974" t="s">
        <v>1831</v>
      </c>
      <c r="J4974" t="s">
        <v>1839</v>
      </c>
      <c r="L4974" t="s">
        <v>117</v>
      </c>
      <c r="M4974" t="str">
        <f>VLOOKUP(L4974,'A-Applications'!B:D,3,FALSE)</f>
        <v>PowerBI</v>
      </c>
      <c r="N4974" t="s">
        <v>147</v>
      </c>
      <c r="O4974" s="42" t="s">
        <v>54</v>
      </c>
      <c r="P4974" t="s">
        <v>1322</v>
      </c>
      <c r="Q4974" t="str">
        <f>VLOOKUP(KamstrupData[[#This Row],[IdLevel123]],'B-Business Capability'!B:L,10,FALSE)</f>
        <v>N/A</v>
      </c>
      <c r="R4974">
        <f>VLOOKUP(KamstrupData[[#This Row],[IdLevel123]],'B-Business Capability'!B:L,11,FALSE)</f>
        <v>0</v>
      </c>
      <c r="U4974" t="str">
        <f>_xlfn.CONCAT(KamstrupData[[#This Row],[CountryCode]],"_",KamstrupData[[#This Row],[Business Area]],"_",KamstrupData[[#This Row],[DepartmentTeam]])</f>
        <v>NO10_NO_Sales &amp; Marketing_</v>
      </c>
      <c r="V4974" t="str">
        <f>VLOOKUP(KamstrupData[[#This Row],[ORG_Concat]],'O-Organization'!F:H,3,FALSE)</f>
        <v>11016_NO10_Sales &amp; Marketing_NO_Sales &amp; Marketing_</v>
      </c>
    </row>
    <row r="4975" spans="4:22">
      <c r="D4975" s="28" t="s">
        <v>1323</v>
      </c>
      <c r="E4975" t="str">
        <f>VLOOKUP(D4975,'B-Business Capability'!B:H,5,FALSE)</f>
        <v>Sales</v>
      </c>
      <c r="F4975" t="str">
        <f>VLOOKUP(D4975,'B-Business Capability'!B:H,6,FALSE)</f>
        <v>Sales Management</v>
      </c>
      <c r="G4975" t="str">
        <f>VLOOKUP(D4975,'B-Business Capability'!B:H,7,FALSE)</f>
        <v>Sales monitoring and analytics</v>
      </c>
      <c r="I4975" t="s">
        <v>1831</v>
      </c>
      <c r="J4975" t="s">
        <v>1839</v>
      </c>
      <c r="L4975" t="s">
        <v>117</v>
      </c>
      <c r="M4975" t="str">
        <f>VLOOKUP(L4975,'A-Applications'!B:D,3,FALSE)</f>
        <v>PowerBI</v>
      </c>
      <c r="N4975" t="s">
        <v>147</v>
      </c>
      <c r="O4975" s="42" t="s">
        <v>62</v>
      </c>
      <c r="P4975" t="s">
        <v>198</v>
      </c>
      <c r="Q4975" t="str">
        <f>VLOOKUP(KamstrupData[[#This Row],[IdLevel123]],'B-Business Capability'!B:L,10,FALSE)</f>
        <v>N/A</v>
      </c>
      <c r="R4975">
        <f>VLOOKUP(KamstrupData[[#This Row],[IdLevel123]],'B-Business Capability'!B:L,11,FALSE)</f>
        <v>0</v>
      </c>
      <c r="U4975" t="str">
        <f>_xlfn.CONCAT(KamstrupData[[#This Row],[CountryCode]],"_",KamstrupData[[#This Row],[Business Area]],"_",KamstrupData[[#This Row],[DepartmentTeam]])</f>
        <v>NO10_NO_Sales &amp; Marketing_</v>
      </c>
      <c r="V4975" t="str">
        <f>VLOOKUP(KamstrupData[[#This Row],[ORG_Concat]],'O-Organization'!F:H,3,FALSE)</f>
        <v>11016_NO10_Sales &amp; Marketing_NO_Sales &amp; Marketing_</v>
      </c>
    </row>
    <row r="4976" spans="4:22">
      <c r="D4976" s="28" t="s">
        <v>1324</v>
      </c>
      <c r="E4976" t="str">
        <f>VLOOKUP(D4976,'B-Business Capability'!B:H,5,FALSE)</f>
        <v>Sales</v>
      </c>
      <c r="F4976" t="str">
        <f>VLOOKUP(D4976,'B-Business Capability'!B:H,6,FALSE)</f>
        <v>Sales Management of Indirect Sales</v>
      </c>
      <c r="G4976" t="str">
        <f>VLOOKUP(D4976,'B-Business Capability'!B:H,7,FALSE)</f>
        <v>Channel analytics</v>
      </c>
      <c r="I4976" t="s">
        <v>1831</v>
      </c>
      <c r="J4976" t="s">
        <v>1839</v>
      </c>
      <c r="L4976" t="s">
        <v>117</v>
      </c>
      <c r="M4976" t="str">
        <f>VLOOKUP(L4976,'A-Applications'!B:D,3,FALSE)</f>
        <v>PowerBI</v>
      </c>
      <c r="N4976" t="s">
        <v>147</v>
      </c>
      <c r="O4976" s="42" t="s">
        <v>62</v>
      </c>
      <c r="P4976" t="s">
        <v>198</v>
      </c>
      <c r="Q4976" t="str">
        <f>VLOOKUP(KamstrupData[[#This Row],[IdLevel123]],'B-Business Capability'!B:L,10,FALSE)</f>
        <v>N/A</v>
      </c>
      <c r="R4976">
        <f>VLOOKUP(KamstrupData[[#This Row],[IdLevel123]],'B-Business Capability'!B:L,11,FALSE)</f>
        <v>0</v>
      </c>
      <c r="U4976" t="str">
        <f>_xlfn.CONCAT(KamstrupData[[#This Row],[CountryCode]],"_",KamstrupData[[#This Row],[Business Area]],"_",KamstrupData[[#This Row],[DepartmentTeam]])</f>
        <v>NO10_NO_Sales &amp; Marketing_</v>
      </c>
      <c r="V4976" t="str">
        <f>VLOOKUP(KamstrupData[[#This Row],[ORG_Concat]],'O-Organization'!F:H,3,FALSE)</f>
        <v>11016_NO10_Sales &amp; Marketing_NO_Sales &amp; Marketing_</v>
      </c>
    </row>
    <row r="4977" spans="4:22">
      <c r="D4977" s="28" t="s">
        <v>200</v>
      </c>
      <c r="E4977" t="str">
        <f>VLOOKUP(D4977,'B-Business Capability'!B:H,5,FALSE)</f>
        <v>Sales</v>
      </c>
      <c r="F4977" t="str">
        <f>VLOOKUP(D4977,'B-Business Capability'!B:H,6,FALSE)</f>
        <v>Sales Management of Indirect Sales</v>
      </c>
      <c r="G4977" t="str">
        <f>VLOOKUP(D4977,'B-Business Capability'!B:H,7,FALSE)</f>
        <v>Incentive and commision management</v>
      </c>
      <c r="I4977" t="s">
        <v>1831</v>
      </c>
      <c r="J4977" t="s">
        <v>1839</v>
      </c>
      <c r="L4977" t="s">
        <v>117</v>
      </c>
      <c r="M4977" t="str">
        <f>VLOOKUP(L4977,'A-Applications'!B:D,3,FALSE)</f>
        <v>PowerBI</v>
      </c>
      <c r="N4977" t="s">
        <v>147</v>
      </c>
      <c r="O4977" s="42" t="s">
        <v>62</v>
      </c>
      <c r="P4977" t="s">
        <v>201</v>
      </c>
      <c r="Q4977" t="str">
        <f>VLOOKUP(KamstrupData[[#This Row],[IdLevel123]],'B-Business Capability'!B:L,10,FALSE)</f>
        <v>N/A</v>
      </c>
      <c r="R4977">
        <f>VLOOKUP(KamstrupData[[#This Row],[IdLevel123]],'B-Business Capability'!B:L,11,FALSE)</f>
        <v>0</v>
      </c>
      <c r="U4977" t="str">
        <f>_xlfn.CONCAT(KamstrupData[[#This Row],[CountryCode]],"_",KamstrupData[[#This Row],[Business Area]],"_",KamstrupData[[#This Row],[DepartmentTeam]])</f>
        <v>NO10_NO_Sales &amp; Marketing_</v>
      </c>
      <c r="V4977" t="str">
        <f>VLOOKUP(KamstrupData[[#This Row],[ORG_Concat]],'O-Organization'!F:H,3,FALSE)</f>
        <v>11016_NO10_Sales &amp; Marketing_NO_Sales &amp; Marketing_</v>
      </c>
    </row>
    <row r="4978" spans="4:22">
      <c r="D4978" s="28" t="s">
        <v>122</v>
      </c>
      <c r="E4978" t="str">
        <f>VLOOKUP(D4978,'B-Business Capability'!B:H,5,FALSE)</f>
        <v>Legal</v>
      </c>
      <c r="F4978" t="str">
        <f>VLOOKUP(D4978,'B-Business Capability'!B:H,6,FALSE)</f>
        <v>Ensure Compliance</v>
      </c>
      <c r="G4978">
        <f>VLOOKUP(D4978,'B-Business Capability'!B:H,7,FALSE)</f>
        <v>0</v>
      </c>
      <c r="I4978" t="s">
        <v>1831</v>
      </c>
      <c r="J4978" t="s">
        <v>1839</v>
      </c>
      <c r="L4978" t="s">
        <v>123</v>
      </c>
      <c r="M4978" t="str">
        <f>VLOOKUP(L4978,'A-Applications'!B:D,3,FALSE)</f>
        <v>DocuSign</v>
      </c>
      <c r="N4978" t="s">
        <v>53</v>
      </c>
      <c r="O4978" s="42" t="s">
        <v>62</v>
      </c>
      <c r="P4978" t="s">
        <v>124</v>
      </c>
      <c r="Q4978" t="str">
        <f>VLOOKUP(KamstrupData[[#This Row],[IdLevel123]],'B-Business Capability'!B:L,10,FALSE)</f>
        <v>N/A</v>
      </c>
      <c r="R4978">
        <f>VLOOKUP(KamstrupData[[#This Row],[IdLevel123]],'B-Business Capability'!B:L,11,FALSE)</f>
        <v>0</v>
      </c>
      <c r="U4978" t="str">
        <f>_xlfn.CONCAT(KamstrupData[[#This Row],[CountryCode]],"_",KamstrupData[[#This Row],[Business Area]],"_",KamstrupData[[#This Row],[DepartmentTeam]])</f>
        <v>NO10_NO_Sales &amp; Marketing_</v>
      </c>
      <c r="V4978" t="str">
        <f>VLOOKUP(KamstrupData[[#This Row],[ORG_Concat]],'O-Organization'!F:H,3,FALSE)</f>
        <v>11016_NO10_Sales &amp; Marketing_NO_Sales &amp; Marketing_</v>
      </c>
    </row>
    <row r="4979" spans="4:22">
      <c r="D4979" s="28" t="s">
        <v>125</v>
      </c>
      <c r="E4979" t="str">
        <f>VLOOKUP(D4979,'B-Business Capability'!B:H,5,FALSE)</f>
        <v>Sales</v>
      </c>
      <c r="F4979" t="str">
        <f>VLOOKUP(D4979,'B-Business Capability'!B:H,6,FALSE)</f>
        <v>Quotation, Order, and Contract Management</v>
      </c>
      <c r="G4979" t="str">
        <f>VLOOKUP(D4979,'B-Business Capability'!B:H,7,FALSE)</f>
        <v>Contract and engagement setup</v>
      </c>
      <c r="I4979" t="s">
        <v>1831</v>
      </c>
      <c r="J4979" t="s">
        <v>1839</v>
      </c>
      <c r="L4979" t="s">
        <v>123</v>
      </c>
      <c r="M4979" t="str">
        <f>VLOOKUP(L4979,'A-Applications'!B:D,3,FALSE)</f>
        <v>DocuSign</v>
      </c>
      <c r="N4979" t="s">
        <v>53</v>
      </c>
      <c r="O4979" s="42" t="s">
        <v>66</v>
      </c>
      <c r="P4979" t="s">
        <v>124</v>
      </c>
      <c r="Q4979" t="str">
        <f>VLOOKUP(KamstrupData[[#This Row],[IdLevel123]],'B-Business Capability'!B:L,10,FALSE)</f>
        <v>Order-to-Cash (O2C)</v>
      </c>
      <c r="R4979">
        <f>VLOOKUP(KamstrupData[[#This Row],[IdLevel123]],'B-Business Capability'!B:L,11,FALSE)</f>
        <v>101</v>
      </c>
      <c r="S4979" t="s">
        <v>653</v>
      </c>
      <c r="U4979" t="str">
        <f>_xlfn.CONCAT(KamstrupData[[#This Row],[CountryCode]],"_",KamstrupData[[#This Row],[Business Area]],"_",KamstrupData[[#This Row],[DepartmentTeam]])</f>
        <v>NO10_NO_Sales &amp; Marketing_</v>
      </c>
      <c r="V4979" t="str">
        <f>VLOOKUP(KamstrupData[[#This Row],[ORG_Concat]],'O-Organization'!F:H,3,FALSE)</f>
        <v>11016_NO10_Sales &amp; Marketing_NO_Sales &amp; Marketing_</v>
      </c>
    </row>
    <row r="4980" spans="4:22">
      <c r="D4980" s="28" t="s">
        <v>158</v>
      </c>
      <c r="E4980" t="str">
        <f>VLOOKUP(D4980,'B-Business Capability'!B:H,5,FALSE)</f>
        <v>Sales</v>
      </c>
      <c r="F4980" t="str">
        <f>VLOOKUP(D4980,'B-Business Capability'!B:H,6,FALSE)</f>
        <v>Quotation, Order, and Contract Management</v>
      </c>
      <c r="G4980" t="str">
        <f>VLOOKUP(D4980,'B-Business Capability'!B:H,7,FALSE)</f>
        <v>Sales order management and processing</v>
      </c>
      <c r="I4980" t="s">
        <v>1831</v>
      </c>
      <c r="J4980" t="s">
        <v>1839</v>
      </c>
      <c r="L4980" t="s">
        <v>123</v>
      </c>
      <c r="M4980" t="str">
        <f>VLOOKUP(L4980,'A-Applications'!B:D,3,FALSE)</f>
        <v>DocuSign</v>
      </c>
      <c r="N4980" t="s">
        <v>53</v>
      </c>
      <c r="O4980" s="42" t="s">
        <v>62</v>
      </c>
      <c r="P4980" t="s">
        <v>198</v>
      </c>
      <c r="Q4980" t="str">
        <f>VLOOKUP(KamstrupData[[#This Row],[IdLevel123]],'B-Business Capability'!B:L,10,FALSE)</f>
        <v>Order-to-Cash (O2C)</v>
      </c>
      <c r="R4980">
        <f>VLOOKUP(KamstrupData[[#This Row],[IdLevel123]],'B-Business Capability'!B:L,11,FALSE)</f>
        <v>107</v>
      </c>
      <c r="U4980" t="str">
        <f>_xlfn.CONCAT(KamstrupData[[#This Row],[CountryCode]],"_",KamstrupData[[#This Row],[Business Area]],"_",KamstrupData[[#This Row],[DepartmentTeam]])</f>
        <v>NO10_NO_Sales &amp; Marketing_</v>
      </c>
      <c r="V4980" t="str">
        <f>VLOOKUP(KamstrupData[[#This Row],[ORG_Concat]],'O-Organization'!F:H,3,FALSE)</f>
        <v>11016_NO10_Sales &amp; Marketing_NO_Sales &amp; Marketing_</v>
      </c>
    </row>
    <row r="4981" spans="4:22">
      <c r="D4981" s="28" t="s">
        <v>223</v>
      </c>
      <c r="E4981" t="str">
        <f>VLOOKUP(D4981,'B-Business Capability'!B:H,5,FALSE)</f>
        <v>Sales</v>
      </c>
      <c r="F4981" t="str">
        <f>VLOOKUP(D4981,'B-Business Capability'!B:H,6,FALSE)</f>
        <v>Quotation, Order, and Contract Management</v>
      </c>
      <c r="G4981" t="str">
        <f>VLOOKUP(D4981,'B-Business Capability'!B:H,7,FALSE)</f>
        <v>Subscription order management</v>
      </c>
      <c r="I4981" t="s">
        <v>1831</v>
      </c>
      <c r="J4981" t="s">
        <v>1839</v>
      </c>
      <c r="L4981" t="s">
        <v>123</v>
      </c>
      <c r="M4981" t="str">
        <f>VLOOKUP(L4981,'A-Applications'!B:D,3,FALSE)</f>
        <v>DocuSign</v>
      </c>
      <c r="N4981" t="s">
        <v>53</v>
      </c>
      <c r="O4981" s="42" t="s">
        <v>54</v>
      </c>
      <c r="P4981" t="s">
        <v>198</v>
      </c>
      <c r="Q4981" t="str">
        <f>VLOOKUP(KamstrupData[[#This Row],[IdLevel123]],'B-Business Capability'!B:L,10,FALSE)</f>
        <v>Subscribtion-to-Pay (S2P)</v>
      </c>
      <c r="R4981">
        <f>VLOOKUP(KamstrupData[[#This Row],[IdLevel123]],'B-Business Capability'!B:L,11,FALSE)</f>
        <v>120</v>
      </c>
      <c r="S4981" t="s">
        <v>653</v>
      </c>
      <c r="U4981" t="str">
        <f>_xlfn.CONCAT(KamstrupData[[#This Row],[CountryCode]],"_",KamstrupData[[#This Row],[Business Area]],"_",KamstrupData[[#This Row],[DepartmentTeam]])</f>
        <v>NO10_NO_Sales &amp; Marketing_</v>
      </c>
      <c r="V4981" t="str">
        <f>VLOOKUP(KamstrupData[[#This Row],[ORG_Concat]],'O-Organization'!F:H,3,FALSE)</f>
        <v>11016_NO10_Sales &amp; Marketing_NO_Sales &amp; Marketing_</v>
      </c>
    </row>
    <row r="4982" spans="4:22">
      <c r="D4982" t="s">
        <v>716</v>
      </c>
      <c r="E4982" t="str">
        <f>VLOOKUP(D4982,'B-Business Capability'!B:H,5,FALSE)</f>
        <v>Marketing</v>
      </c>
      <c r="F4982" t="str">
        <f>VLOOKUP(D4982,'B-Business Capability'!B:H,6,FALSE)</f>
        <v>Marketing demand management</v>
      </c>
      <c r="G4982" t="str">
        <f>VLOOKUP(D4982,'B-Business Capability'!B:H,7,FALSE)</f>
        <v>Partner/Channel marketing management</v>
      </c>
      <c r="I4982" t="s">
        <v>1831</v>
      </c>
      <c r="J4982" t="s">
        <v>1839</v>
      </c>
      <c r="L4982" t="s">
        <v>717</v>
      </c>
      <c r="M4982" t="str">
        <f>VLOOKUP(L4982,'A-Applications'!B:D,3,FALSE)</f>
        <v>Fuse,  Digital Training for external customers</v>
      </c>
      <c r="N4982" t="s">
        <v>147</v>
      </c>
      <c r="O4982" s="42" t="s">
        <v>62</v>
      </c>
      <c r="Q4982" t="str">
        <f>VLOOKUP(KamstrupData[[#This Row],[IdLevel123]],'B-Business Capability'!B:L,10,FALSE)</f>
        <v>N/A</v>
      </c>
      <c r="R4982">
        <f>VLOOKUP(KamstrupData[[#This Row],[IdLevel123]],'B-Business Capability'!B:L,11,FALSE)</f>
        <v>0</v>
      </c>
      <c r="S4982" t="s">
        <v>237</v>
      </c>
      <c r="T4982" t="s">
        <v>1840</v>
      </c>
      <c r="U4982" t="str">
        <f>_xlfn.CONCAT(KamstrupData[[#This Row],[CountryCode]],"_",KamstrupData[[#This Row],[Business Area]],"_",KamstrupData[[#This Row],[DepartmentTeam]])</f>
        <v>NO10_NO_Sales &amp; Marketing_</v>
      </c>
      <c r="V4982" t="str">
        <f>VLOOKUP(KamstrupData[[#This Row],[ORG_Concat]],'O-Organization'!F:H,3,FALSE)</f>
        <v>11016_NO10_Sales &amp; Marketing_NO_Sales &amp; Marketing_</v>
      </c>
    </row>
    <row r="4983" spans="4:22">
      <c r="D4983" s="28" t="s">
        <v>1274</v>
      </c>
      <c r="E4983" t="str">
        <f>VLOOKUP(D4983,'B-Business Capability'!B:H,5,FALSE)</f>
        <v>Sales</v>
      </c>
      <c r="F4983" t="str">
        <f>VLOOKUP(D4983,'B-Business Capability'!B:H,6,FALSE)</f>
        <v>Sales Operations</v>
      </c>
      <c r="G4983" t="str">
        <f>VLOOKUP(D4983,'B-Business Capability'!B:H,7,FALSE)</f>
        <v>Billing mediation</v>
      </c>
      <c r="I4983" t="s">
        <v>1831</v>
      </c>
      <c r="J4983" t="s">
        <v>1839</v>
      </c>
      <c r="L4983" t="s">
        <v>129</v>
      </c>
      <c r="M4983" t="str">
        <f>VLOOKUP(L4983,'A-Applications'!B:D,3,FALSE)</f>
        <v>Microsoft Dynamics 365 CE (Sales)</v>
      </c>
      <c r="N4983" t="s">
        <v>53</v>
      </c>
      <c r="O4983" s="42" t="s">
        <v>54</v>
      </c>
      <c r="P4983" t="s">
        <v>198</v>
      </c>
      <c r="Q4983" t="str">
        <f>VLOOKUP(KamstrupData[[#This Row],[IdLevel123]],'B-Business Capability'!B:L,10,FALSE)</f>
        <v>N/A</v>
      </c>
      <c r="R4983">
        <f>VLOOKUP(KamstrupData[[#This Row],[IdLevel123]],'B-Business Capability'!B:L,11,FALSE)</f>
        <v>0</v>
      </c>
      <c r="U4983" t="str">
        <f>_xlfn.CONCAT(KamstrupData[[#This Row],[CountryCode]],"_",KamstrupData[[#This Row],[Business Area]],"_",KamstrupData[[#This Row],[DepartmentTeam]])</f>
        <v>NO10_NO_Sales &amp; Marketing_</v>
      </c>
      <c r="V4983" t="str">
        <f>VLOOKUP(KamstrupData[[#This Row],[ORG_Concat]],'O-Organization'!F:H,3,FALSE)</f>
        <v>11016_NO10_Sales &amp; Marketing_NO_Sales &amp; Marketing_</v>
      </c>
    </row>
    <row r="4984" spans="4:22">
      <c r="D4984" s="28" t="s">
        <v>76</v>
      </c>
      <c r="E4984" t="str">
        <f>VLOOKUP(D4984,'B-Business Capability'!B:H,5,FALSE)</f>
        <v>Sales</v>
      </c>
      <c r="F4984" t="str">
        <f>VLOOKUP(D4984,'B-Business Capability'!B:H,6,FALSE)</f>
        <v>Sales Operations</v>
      </c>
      <c r="G4984" t="str">
        <f>VLOOKUP(D4984,'B-Business Capability'!B:H,7,FALSE)</f>
        <v>Claims, returns and Refund management</v>
      </c>
      <c r="I4984" t="s">
        <v>1831</v>
      </c>
      <c r="J4984" t="s">
        <v>1839</v>
      </c>
      <c r="L4984" t="s">
        <v>129</v>
      </c>
      <c r="M4984" t="str">
        <f>VLOOKUP(L4984,'A-Applications'!B:D,3,FALSE)</f>
        <v>Microsoft Dynamics 365 CE (Sales)</v>
      </c>
      <c r="N4984" t="s">
        <v>53</v>
      </c>
      <c r="O4984" s="42" t="s">
        <v>54</v>
      </c>
      <c r="P4984" t="s">
        <v>198</v>
      </c>
      <c r="Q4984" t="str">
        <f>VLOOKUP(KamstrupData[[#This Row],[IdLevel123]],'B-Business Capability'!B:L,10,FALSE)</f>
        <v>Order-to-Cash (O2C)</v>
      </c>
      <c r="R4984">
        <f>VLOOKUP(KamstrupData[[#This Row],[IdLevel123]],'B-Business Capability'!B:L,11,FALSE)</f>
        <v>600</v>
      </c>
      <c r="U4984" t="str">
        <f>_xlfn.CONCAT(KamstrupData[[#This Row],[CountryCode]],"_",KamstrupData[[#This Row],[Business Area]],"_",KamstrupData[[#This Row],[DepartmentTeam]])</f>
        <v>NO10_NO_Sales &amp; Marketing_</v>
      </c>
      <c r="V4984" t="str">
        <f>VLOOKUP(KamstrupData[[#This Row],[ORG_Concat]],'O-Organization'!F:H,3,FALSE)</f>
        <v>11016_NO10_Sales &amp; Marketing_NO_Sales &amp; Marketing_</v>
      </c>
    </row>
    <row r="4985" spans="4:22">
      <c r="D4985" s="28" t="s">
        <v>1278</v>
      </c>
      <c r="E4985" t="str">
        <f>VLOOKUP(D4985,'B-Business Capability'!B:H,5,FALSE)</f>
        <v>Sales</v>
      </c>
      <c r="F4985" t="str">
        <f>VLOOKUP(D4985,'B-Business Capability'!B:H,6,FALSE)</f>
        <v>Sales Operations</v>
      </c>
      <c r="G4985" t="str">
        <f>VLOOKUP(D4985,'B-Business Capability'!B:H,7,FALSE)</f>
        <v>Credit and collection management</v>
      </c>
      <c r="I4985" t="s">
        <v>1831</v>
      </c>
      <c r="J4985" t="s">
        <v>1839</v>
      </c>
      <c r="L4985" t="s">
        <v>129</v>
      </c>
      <c r="M4985" t="str">
        <f>VLOOKUP(L4985,'A-Applications'!B:D,3,FALSE)</f>
        <v>Microsoft Dynamics 365 CE (Sales)</v>
      </c>
      <c r="N4985" t="s">
        <v>53</v>
      </c>
      <c r="O4985" s="42" t="s">
        <v>54</v>
      </c>
      <c r="P4985" t="s">
        <v>198</v>
      </c>
      <c r="Q4985" t="str">
        <f>VLOOKUP(KamstrupData[[#This Row],[IdLevel123]],'B-Business Capability'!B:L,10,FALSE)</f>
        <v>N/A</v>
      </c>
      <c r="R4985">
        <f>VLOOKUP(KamstrupData[[#This Row],[IdLevel123]],'B-Business Capability'!B:L,11,FALSE)</f>
        <v>0</v>
      </c>
      <c r="U4985" t="str">
        <f>_xlfn.CONCAT(KamstrupData[[#This Row],[CountryCode]],"_",KamstrupData[[#This Row],[Business Area]],"_",KamstrupData[[#This Row],[DepartmentTeam]])</f>
        <v>NO10_NO_Sales &amp; Marketing_</v>
      </c>
      <c r="V4985" t="str">
        <f>VLOOKUP(KamstrupData[[#This Row],[ORG_Concat]],'O-Organization'!F:H,3,FALSE)</f>
        <v>11016_NO10_Sales &amp; Marketing_NO_Sales &amp; Marketing_</v>
      </c>
    </row>
    <row r="4986" spans="4:22">
      <c r="D4986" s="28" t="s">
        <v>204</v>
      </c>
      <c r="E4986" t="str">
        <f>VLOOKUP(D4986,'B-Business Capability'!B:H,5,FALSE)</f>
        <v>Sales</v>
      </c>
      <c r="F4986" t="str">
        <f>VLOOKUP(D4986,'B-Business Capability'!B:H,6,FALSE)</f>
        <v>Sales Operations</v>
      </c>
      <c r="G4986" t="str">
        <f>VLOOKUP(D4986,'B-Business Capability'!B:H,7,FALSE)</f>
        <v>Customer masterdata governance</v>
      </c>
      <c r="I4986" t="s">
        <v>1831</v>
      </c>
      <c r="J4986" t="s">
        <v>1839</v>
      </c>
      <c r="L4986" t="s">
        <v>129</v>
      </c>
      <c r="M4986" t="str">
        <f>VLOOKUP(L4986,'A-Applications'!B:D,3,FALSE)</f>
        <v>Microsoft Dynamics 365 CE (Sales)</v>
      </c>
      <c r="N4986" t="s">
        <v>147</v>
      </c>
      <c r="O4986" s="42" t="s">
        <v>54</v>
      </c>
      <c r="P4986" t="s">
        <v>1279</v>
      </c>
      <c r="Q4986" t="str">
        <f>VLOOKUP(KamstrupData[[#This Row],[IdLevel123]],'B-Business Capability'!B:L,10,FALSE)</f>
        <v>N/A</v>
      </c>
      <c r="R4986">
        <f>VLOOKUP(KamstrupData[[#This Row],[IdLevel123]],'B-Business Capability'!B:L,11,FALSE)</f>
        <v>0</v>
      </c>
      <c r="U4986" t="str">
        <f>_xlfn.CONCAT(KamstrupData[[#This Row],[CountryCode]],"_",KamstrupData[[#This Row],[Business Area]],"_",KamstrupData[[#This Row],[DepartmentTeam]])</f>
        <v>NO10_NO_Sales &amp; Marketing_</v>
      </c>
      <c r="V4986" t="str">
        <f>VLOOKUP(KamstrupData[[#This Row],[ORG_Concat]],'O-Organization'!F:H,3,FALSE)</f>
        <v>11016_NO10_Sales &amp; Marketing_NO_Sales &amp; Marketing_</v>
      </c>
    </row>
    <row r="4987" spans="4:22">
      <c r="D4987" s="28" t="s">
        <v>1313</v>
      </c>
      <c r="E4987" t="str">
        <f>VLOOKUP(D4987,'B-Business Capability'!B:H,5,FALSE)</f>
        <v>Sales</v>
      </c>
      <c r="F4987" t="str">
        <f>VLOOKUP(D4987,'B-Business Capability'!B:H,6,FALSE)</f>
        <v>Sales Operations</v>
      </c>
      <c r="G4987" t="str">
        <f>VLOOKUP(D4987,'B-Business Capability'!B:H,7,FALSE)</f>
        <v>Data aggretion and validation</v>
      </c>
      <c r="I4987" t="s">
        <v>1831</v>
      </c>
      <c r="J4987" t="s">
        <v>1839</v>
      </c>
      <c r="L4987" t="s">
        <v>129</v>
      </c>
      <c r="M4987" t="str">
        <f>VLOOKUP(L4987,'A-Applications'!B:D,3,FALSE)</f>
        <v>Microsoft Dynamics 365 CE (Sales)</v>
      </c>
      <c r="N4987" t="s">
        <v>147</v>
      </c>
      <c r="O4987" s="42" t="s">
        <v>54</v>
      </c>
      <c r="P4987" t="s">
        <v>198</v>
      </c>
      <c r="Q4987" t="str">
        <f>VLOOKUP(KamstrupData[[#This Row],[IdLevel123]],'B-Business Capability'!B:L,10,FALSE)</f>
        <v>N/A</v>
      </c>
      <c r="R4987">
        <f>VLOOKUP(KamstrupData[[#This Row],[IdLevel123]],'B-Business Capability'!B:L,11,FALSE)</f>
        <v>0</v>
      </c>
      <c r="U4987" t="str">
        <f>_xlfn.CONCAT(KamstrupData[[#This Row],[CountryCode]],"_",KamstrupData[[#This Row],[Business Area]],"_",KamstrupData[[#This Row],[DepartmentTeam]])</f>
        <v>NO10_NO_Sales &amp; Marketing_</v>
      </c>
      <c r="V4987" t="str">
        <f>VLOOKUP(KamstrupData[[#This Row],[ORG_Concat]],'O-Organization'!F:H,3,FALSE)</f>
        <v>11016_NO10_Sales &amp; Marketing_NO_Sales &amp; Marketing_</v>
      </c>
    </row>
    <row r="4988" spans="4:22">
      <c r="D4988" s="28" t="s">
        <v>208</v>
      </c>
      <c r="E4988" t="str">
        <f>VLOOKUP(D4988,'B-Business Capability'!B:H,5,FALSE)</f>
        <v>Sales</v>
      </c>
      <c r="F4988" t="str">
        <f>VLOOKUP(D4988,'B-Business Capability'!B:H,6,FALSE)</f>
        <v>Sales Operations</v>
      </c>
      <c r="G4988" t="str">
        <f>VLOOKUP(D4988,'B-Business Capability'!B:H,7,FALSE)</f>
        <v>Entitlement management</v>
      </c>
      <c r="I4988" t="s">
        <v>1831</v>
      </c>
      <c r="J4988" t="s">
        <v>1839</v>
      </c>
      <c r="L4988" t="s">
        <v>129</v>
      </c>
      <c r="M4988" t="str">
        <f>VLOOKUP(L4988,'A-Applications'!B:D,3,FALSE)</f>
        <v>Microsoft Dynamics 365 CE (Sales)</v>
      </c>
      <c r="N4988" t="s">
        <v>53</v>
      </c>
      <c r="O4988" s="42" t="s">
        <v>54</v>
      </c>
      <c r="P4988" t="s">
        <v>209</v>
      </c>
      <c r="Q4988" t="str">
        <f>VLOOKUP(KamstrupData[[#This Row],[IdLevel123]],'B-Business Capability'!B:L,10,FALSE)</f>
        <v>Order-to-Cash (O2C)</v>
      </c>
      <c r="R4988">
        <f>VLOOKUP(KamstrupData[[#This Row],[IdLevel123]],'B-Business Capability'!B:L,11,FALSE)</f>
        <v>610</v>
      </c>
      <c r="U4988" t="str">
        <f>_xlfn.CONCAT(KamstrupData[[#This Row],[CountryCode]],"_",KamstrupData[[#This Row],[Business Area]],"_",KamstrupData[[#This Row],[DepartmentTeam]])</f>
        <v>NO10_NO_Sales &amp; Marketing_</v>
      </c>
      <c r="V4988" t="str">
        <f>VLOOKUP(KamstrupData[[#This Row],[ORG_Concat]],'O-Organization'!F:H,3,FALSE)</f>
        <v>11016_NO10_Sales &amp; Marketing_NO_Sales &amp; Marketing_</v>
      </c>
    </row>
    <row r="4989" spans="4:22">
      <c r="D4989" s="28" t="s">
        <v>1280</v>
      </c>
      <c r="E4989" t="str">
        <f>VLOOKUP(D4989,'B-Business Capability'!B:H,5,FALSE)</f>
        <v>Sales</v>
      </c>
      <c r="F4989" t="str">
        <f>VLOOKUP(D4989,'B-Business Capability'!B:H,6,FALSE)</f>
        <v>Sales Operations</v>
      </c>
      <c r="G4989" t="str">
        <f>VLOOKUP(D4989,'B-Business Capability'!B:H,7,FALSE)</f>
        <v>Financial customercare and dispute management</v>
      </c>
      <c r="I4989" t="s">
        <v>1831</v>
      </c>
      <c r="J4989" t="s">
        <v>1839</v>
      </c>
      <c r="L4989" t="s">
        <v>129</v>
      </c>
      <c r="M4989" t="str">
        <f>VLOOKUP(L4989,'A-Applications'!B:D,3,FALSE)</f>
        <v>Microsoft Dynamics 365 CE (Sales)</v>
      </c>
      <c r="N4989" t="s">
        <v>53</v>
      </c>
      <c r="O4989" s="42" t="s">
        <v>54</v>
      </c>
      <c r="P4989" t="s">
        <v>198</v>
      </c>
      <c r="Q4989" t="str">
        <f>VLOOKUP(KamstrupData[[#This Row],[IdLevel123]],'B-Business Capability'!B:L,10,FALSE)</f>
        <v>Customer Service and Support</v>
      </c>
      <c r="R4989">
        <f>VLOOKUP(KamstrupData[[#This Row],[IdLevel123]],'B-Business Capability'!B:L,11,FALSE)</f>
        <v>0</v>
      </c>
      <c r="U4989" t="str">
        <f>_xlfn.CONCAT(KamstrupData[[#This Row],[CountryCode]],"_",KamstrupData[[#This Row],[Business Area]],"_",KamstrupData[[#This Row],[DepartmentTeam]])</f>
        <v>NO10_NO_Sales &amp; Marketing_</v>
      </c>
      <c r="V4989" t="str">
        <f>VLOOKUP(KamstrupData[[#This Row],[ORG_Concat]],'O-Organization'!F:H,3,FALSE)</f>
        <v>11016_NO10_Sales &amp; Marketing_NO_Sales &amp; Marketing_</v>
      </c>
    </row>
    <row r="4990" spans="4:22">
      <c r="D4990" s="28" t="s">
        <v>1282</v>
      </c>
      <c r="E4990" t="str">
        <f>VLOOKUP(D4990,'B-Business Capability'!B:H,5,FALSE)</f>
        <v>Sales</v>
      </c>
      <c r="F4990" t="str">
        <f>VLOOKUP(D4990,'B-Business Capability'!B:H,6,FALSE)</f>
        <v>Sales Operations</v>
      </c>
      <c r="G4990" t="str">
        <f>VLOOKUP(D4990,'B-Business Capability'!B:H,7,FALSE)</f>
        <v>Intercompany Billing</v>
      </c>
      <c r="I4990" t="s">
        <v>1831</v>
      </c>
      <c r="J4990" t="s">
        <v>1839</v>
      </c>
      <c r="L4990" t="s">
        <v>129</v>
      </c>
      <c r="M4990" t="str">
        <f>VLOOKUP(L4990,'A-Applications'!B:D,3,FALSE)</f>
        <v>Microsoft Dynamics 365 CE (Sales)</v>
      </c>
      <c r="N4990" t="s">
        <v>53</v>
      </c>
      <c r="O4990" s="42" t="s">
        <v>54</v>
      </c>
      <c r="P4990" t="s">
        <v>198</v>
      </c>
      <c r="Q4990" t="str">
        <f>VLOOKUP(KamstrupData[[#This Row],[IdLevel123]],'B-Business Capability'!B:L,10,FALSE)</f>
        <v>N/A</v>
      </c>
      <c r="R4990">
        <f>VLOOKUP(KamstrupData[[#This Row],[IdLevel123]],'B-Business Capability'!B:L,11,FALSE)</f>
        <v>0</v>
      </c>
      <c r="U4990" t="str">
        <f>_xlfn.CONCAT(KamstrupData[[#This Row],[CountryCode]],"_",KamstrupData[[#This Row],[Business Area]],"_",KamstrupData[[#This Row],[DepartmentTeam]])</f>
        <v>NO10_NO_Sales &amp; Marketing_</v>
      </c>
      <c r="V4990" t="str">
        <f>VLOOKUP(KamstrupData[[#This Row],[ORG_Concat]],'O-Organization'!F:H,3,FALSE)</f>
        <v>11016_NO10_Sales &amp; Marketing_NO_Sales &amp; Marketing_</v>
      </c>
    </row>
    <row r="4991" spans="4:22">
      <c r="D4991" s="28" t="s">
        <v>1283</v>
      </c>
      <c r="E4991" t="str">
        <f>VLOOKUP(D4991,'B-Business Capability'!B:H,5,FALSE)</f>
        <v>Sales</v>
      </c>
      <c r="F4991" t="str">
        <f>VLOOKUP(D4991,'B-Business Capability'!B:H,6,FALSE)</f>
        <v>Sales Operations</v>
      </c>
      <c r="G4991" t="str">
        <f>VLOOKUP(D4991,'B-Business Capability'!B:H,7,FALSE)</f>
        <v>Localization and internationalization</v>
      </c>
      <c r="I4991" t="s">
        <v>1831</v>
      </c>
      <c r="J4991" t="s">
        <v>1839</v>
      </c>
      <c r="L4991" t="s">
        <v>129</v>
      </c>
      <c r="M4991" t="str">
        <f>VLOOKUP(L4991,'A-Applications'!B:D,3,FALSE)</f>
        <v>Microsoft Dynamics 365 CE (Sales)</v>
      </c>
      <c r="N4991" t="s">
        <v>53</v>
      </c>
      <c r="O4991" s="42" t="s">
        <v>54</v>
      </c>
      <c r="P4991" t="s">
        <v>198</v>
      </c>
      <c r="Q4991" t="str">
        <f>VLOOKUP(KamstrupData[[#This Row],[IdLevel123]],'B-Business Capability'!B:L,10,FALSE)</f>
        <v>N/A</v>
      </c>
      <c r="R4991">
        <f>VLOOKUP(KamstrupData[[#This Row],[IdLevel123]],'B-Business Capability'!B:L,11,FALSE)</f>
        <v>0</v>
      </c>
      <c r="U4991" t="str">
        <f>_xlfn.CONCAT(KamstrupData[[#This Row],[CountryCode]],"_",KamstrupData[[#This Row],[Business Area]],"_",KamstrupData[[#This Row],[DepartmentTeam]])</f>
        <v>NO10_NO_Sales &amp; Marketing_</v>
      </c>
      <c r="V4991" t="str">
        <f>VLOOKUP(KamstrupData[[#This Row],[ORG_Concat]],'O-Organization'!F:H,3,FALSE)</f>
        <v>11016_NO10_Sales &amp; Marketing_NO_Sales &amp; Marketing_</v>
      </c>
    </row>
    <row r="4992" spans="4:22">
      <c r="D4992" s="28" t="s">
        <v>1284</v>
      </c>
      <c r="E4992" t="str">
        <f>VLOOKUP(D4992,'B-Business Capability'!B:H,5,FALSE)</f>
        <v>Sales</v>
      </c>
      <c r="F4992" t="str">
        <f>VLOOKUP(D4992,'B-Business Capability'!B:H,6,FALSE)</f>
        <v>Sales Operations</v>
      </c>
      <c r="G4992" t="str">
        <f>VLOOKUP(D4992,'B-Business Capability'!B:H,7,FALSE)</f>
        <v>On Account billing</v>
      </c>
      <c r="I4992" t="s">
        <v>1831</v>
      </c>
      <c r="J4992" t="s">
        <v>1839</v>
      </c>
      <c r="L4992" t="s">
        <v>129</v>
      </c>
      <c r="M4992" t="str">
        <f>VLOOKUP(L4992,'A-Applications'!B:D,3,FALSE)</f>
        <v>Microsoft Dynamics 365 CE (Sales)</v>
      </c>
      <c r="N4992" t="s">
        <v>53</v>
      </c>
      <c r="O4992" s="42" t="s">
        <v>54</v>
      </c>
      <c r="P4992" t="s">
        <v>198</v>
      </c>
      <c r="Q4992" t="str">
        <f>VLOOKUP(KamstrupData[[#This Row],[IdLevel123]],'B-Business Capability'!B:L,10,FALSE)</f>
        <v>N/A</v>
      </c>
      <c r="R4992">
        <f>VLOOKUP(KamstrupData[[#This Row],[IdLevel123]],'B-Business Capability'!B:L,11,FALSE)</f>
        <v>0</v>
      </c>
      <c r="U4992" t="str">
        <f>_xlfn.CONCAT(KamstrupData[[#This Row],[CountryCode]],"_",KamstrupData[[#This Row],[Business Area]],"_",KamstrupData[[#This Row],[DepartmentTeam]])</f>
        <v>NO10_NO_Sales &amp; Marketing_</v>
      </c>
      <c r="V4992" t="str">
        <f>VLOOKUP(KamstrupData[[#This Row],[ORG_Concat]],'O-Organization'!F:H,3,FALSE)</f>
        <v>11016_NO10_Sales &amp; Marketing_NO_Sales &amp; Marketing_</v>
      </c>
    </row>
    <row r="4993" spans="4:22">
      <c r="D4993" s="28" t="s">
        <v>210</v>
      </c>
      <c r="E4993" t="str">
        <f>VLOOKUP(D4993,'B-Business Capability'!B:H,5,FALSE)</f>
        <v>Sales</v>
      </c>
      <c r="F4993" t="str">
        <f>VLOOKUP(D4993,'B-Business Capability'!B:H,6,FALSE)</f>
        <v>Sales Operations</v>
      </c>
      <c r="G4993" t="str">
        <f>VLOOKUP(D4993,'B-Business Capability'!B:H,7,FALSE)</f>
        <v>Price management</v>
      </c>
      <c r="I4993" t="s">
        <v>1831</v>
      </c>
      <c r="J4993" t="s">
        <v>1839</v>
      </c>
      <c r="L4993" t="s">
        <v>129</v>
      </c>
      <c r="M4993" t="str">
        <f>VLOOKUP(L4993,'A-Applications'!B:D,3,FALSE)</f>
        <v>Microsoft Dynamics 365 CE (Sales)</v>
      </c>
      <c r="N4993" t="s">
        <v>147</v>
      </c>
      <c r="O4993" s="42" t="s">
        <v>66</v>
      </c>
      <c r="P4993" t="s">
        <v>211</v>
      </c>
      <c r="Q4993" t="str">
        <f>VLOOKUP(KamstrupData[[#This Row],[IdLevel123]],'B-Business Capability'!B:L,10,FALSE)</f>
        <v>N/A</v>
      </c>
      <c r="R4993">
        <f>VLOOKUP(KamstrupData[[#This Row],[IdLevel123]],'B-Business Capability'!B:L,11,FALSE)</f>
        <v>0</v>
      </c>
      <c r="U4993" t="str">
        <f>_xlfn.CONCAT(KamstrupData[[#This Row],[CountryCode]],"_",KamstrupData[[#This Row],[Business Area]],"_",KamstrupData[[#This Row],[DepartmentTeam]])</f>
        <v>NO10_NO_Sales &amp; Marketing_</v>
      </c>
      <c r="V4993" t="str">
        <f>VLOOKUP(KamstrupData[[#This Row],[ORG_Concat]],'O-Organization'!F:H,3,FALSE)</f>
        <v>11016_NO10_Sales &amp; Marketing_NO_Sales &amp; Marketing_</v>
      </c>
    </row>
    <row r="4994" spans="4:22">
      <c r="D4994" s="28" t="s">
        <v>212</v>
      </c>
      <c r="E4994" t="str">
        <f>VLOOKUP(D4994,'B-Business Capability'!B:H,5,FALSE)</f>
        <v>Sales</v>
      </c>
      <c r="F4994" t="str">
        <f>VLOOKUP(D4994,'B-Business Capability'!B:H,6,FALSE)</f>
        <v>Sales Operations</v>
      </c>
      <c r="G4994" t="str">
        <f>VLOOKUP(D4994,'B-Business Capability'!B:H,7,FALSE)</f>
        <v>Pricing and charging</v>
      </c>
      <c r="I4994" t="s">
        <v>1831</v>
      </c>
      <c r="J4994" t="s">
        <v>1839</v>
      </c>
      <c r="L4994" t="s">
        <v>129</v>
      </c>
      <c r="M4994" t="str">
        <f>VLOOKUP(L4994,'A-Applications'!B:D,3,FALSE)</f>
        <v>Microsoft Dynamics 365 CE (Sales)</v>
      </c>
      <c r="N4994" t="s">
        <v>147</v>
      </c>
      <c r="O4994" s="42" t="s">
        <v>66</v>
      </c>
      <c r="P4994" t="s">
        <v>211</v>
      </c>
      <c r="Q4994" t="str">
        <f>VLOOKUP(KamstrupData[[#This Row],[IdLevel123]],'B-Business Capability'!B:L,10,FALSE)</f>
        <v>Order-to-Cash (O2C)</v>
      </c>
      <c r="R4994">
        <f>VLOOKUP(KamstrupData[[#This Row],[IdLevel123]],'B-Business Capability'!B:L,11,FALSE)</f>
        <v>300</v>
      </c>
      <c r="U4994" t="str">
        <f>_xlfn.CONCAT(KamstrupData[[#This Row],[CountryCode]],"_",KamstrupData[[#This Row],[Business Area]],"_",KamstrupData[[#This Row],[DepartmentTeam]])</f>
        <v>NO10_NO_Sales &amp; Marketing_</v>
      </c>
      <c r="V4994" t="str">
        <f>VLOOKUP(KamstrupData[[#This Row],[ORG_Concat]],'O-Organization'!F:H,3,FALSE)</f>
        <v>11016_NO10_Sales &amp; Marketing_NO_Sales &amp; Marketing_</v>
      </c>
    </row>
    <row r="4995" spans="4:22">
      <c r="D4995" s="28" t="s">
        <v>213</v>
      </c>
      <c r="E4995" t="str">
        <f>VLOOKUP(D4995,'B-Business Capability'!B:H,5,FALSE)</f>
        <v>Sales</v>
      </c>
      <c r="F4995" t="str">
        <f>VLOOKUP(D4995,'B-Business Capability'!B:H,6,FALSE)</f>
        <v>Sales Operations</v>
      </c>
      <c r="G4995" t="str">
        <f>VLOOKUP(D4995,'B-Business Capability'!B:H,7,FALSE)</f>
        <v>Pricing and promotions</v>
      </c>
      <c r="I4995" t="s">
        <v>1831</v>
      </c>
      <c r="J4995" t="s">
        <v>1839</v>
      </c>
      <c r="L4995" t="s">
        <v>129</v>
      </c>
      <c r="M4995" t="str">
        <f>VLOOKUP(L4995,'A-Applications'!B:D,3,FALSE)</f>
        <v>Microsoft Dynamics 365 CE (Sales)</v>
      </c>
      <c r="N4995" t="s">
        <v>147</v>
      </c>
      <c r="O4995" s="42" t="s">
        <v>66</v>
      </c>
      <c r="P4995" t="s">
        <v>211</v>
      </c>
      <c r="Q4995" t="str">
        <f>VLOOKUP(KamstrupData[[#This Row],[IdLevel123]],'B-Business Capability'!B:L,10,FALSE)</f>
        <v>Order-to-Cash (O2C)</v>
      </c>
      <c r="R4995">
        <f>VLOOKUP(KamstrupData[[#This Row],[IdLevel123]],'B-Business Capability'!B:L,11,FALSE)</f>
        <v>310</v>
      </c>
      <c r="U4995" t="str">
        <f>_xlfn.CONCAT(KamstrupData[[#This Row],[CountryCode]],"_",KamstrupData[[#This Row],[Business Area]],"_",KamstrupData[[#This Row],[DepartmentTeam]])</f>
        <v>NO10_NO_Sales &amp; Marketing_</v>
      </c>
      <c r="V4995" t="str">
        <f>VLOOKUP(KamstrupData[[#This Row],[ORG_Concat]],'O-Organization'!F:H,3,FALSE)</f>
        <v>11016_NO10_Sales &amp; Marketing_NO_Sales &amp; Marketing_</v>
      </c>
    </row>
    <row r="4996" spans="4:22">
      <c r="D4996" s="28" t="s">
        <v>1285</v>
      </c>
      <c r="E4996" t="str">
        <f>VLOOKUP(D4996,'B-Business Capability'!B:H,5,FALSE)</f>
        <v>Sales</v>
      </c>
      <c r="F4996" t="str">
        <f>VLOOKUP(D4996,'B-Business Capability'!B:H,6,FALSE)</f>
        <v>Sales Operations</v>
      </c>
      <c r="G4996" t="str">
        <f>VLOOKUP(D4996,'B-Business Capability'!B:H,7,FALSE)</f>
        <v>Project controlling and Accounting</v>
      </c>
      <c r="I4996" t="s">
        <v>1831</v>
      </c>
      <c r="J4996" t="s">
        <v>1839</v>
      </c>
      <c r="L4996" t="s">
        <v>129</v>
      </c>
      <c r="M4996" t="str">
        <f>VLOOKUP(L4996,'A-Applications'!B:D,3,FALSE)</f>
        <v>Microsoft Dynamics 365 CE (Sales)</v>
      </c>
      <c r="N4996" t="s">
        <v>53</v>
      </c>
      <c r="O4996" s="42" t="s">
        <v>54</v>
      </c>
      <c r="P4996" t="s">
        <v>198</v>
      </c>
      <c r="Q4996" t="str">
        <f>VLOOKUP(KamstrupData[[#This Row],[IdLevel123]],'B-Business Capability'!B:L,10,FALSE)</f>
        <v>N/A</v>
      </c>
      <c r="R4996">
        <f>VLOOKUP(KamstrupData[[#This Row],[IdLevel123]],'B-Business Capability'!B:L,11,FALSE)</f>
        <v>0</v>
      </c>
      <c r="U4996" t="str">
        <f>_xlfn.CONCAT(KamstrupData[[#This Row],[CountryCode]],"_",KamstrupData[[#This Row],[Business Area]],"_",KamstrupData[[#This Row],[DepartmentTeam]])</f>
        <v>NO10_NO_Sales &amp; Marketing_</v>
      </c>
      <c r="V4996" t="str">
        <f>VLOOKUP(KamstrupData[[#This Row],[ORG_Concat]],'O-Organization'!F:H,3,FALSE)</f>
        <v>11016_NO10_Sales &amp; Marketing_NO_Sales &amp; Marketing_</v>
      </c>
    </row>
    <row r="4997" spans="4:22">
      <c r="D4997" s="28" t="s">
        <v>1286</v>
      </c>
      <c r="E4997" t="str">
        <f>VLOOKUP(D4997,'B-Business Capability'!B:H,5,FALSE)</f>
        <v>Sales</v>
      </c>
      <c r="F4997" t="str">
        <f>VLOOKUP(D4997,'B-Business Capability'!B:H,6,FALSE)</f>
        <v>Sales Operations</v>
      </c>
      <c r="G4997" t="str">
        <f>VLOOKUP(D4997,'B-Business Capability'!B:H,7,FALSE)</f>
        <v>Receivables management and payment handling</v>
      </c>
      <c r="I4997" t="s">
        <v>1831</v>
      </c>
      <c r="J4997" t="s">
        <v>1839</v>
      </c>
      <c r="L4997" t="s">
        <v>129</v>
      </c>
      <c r="M4997" t="str">
        <f>VLOOKUP(L4997,'A-Applications'!B:D,3,FALSE)</f>
        <v>Microsoft Dynamics 365 CE (Sales)</v>
      </c>
      <c r="N4997" t="s">
        <v>53</v>
      </c>
      <c r="O4997" s="42" t="s">
        <v>54</v>
      </c>
      <c r="P4997" t="s">
        <v>198</v>
      </c>
      <c r="Q4997" t="str">
        <f>VLOOKUP(KamstrupData[[#This Row],[IdLevel123]],'B-Business Capability'!B:L,10,FALSE)</f>
        <v>N/A</v>
      </c>
      <c r="R4997">
        <f>VLOOKUP(KamstrupData[[#This Row],[IdLevel123]],'B-Business Capability'!B:L,11,FALSE)</f>
        <v>0</v>
      </c>
      <c r="U4997" t="str">
        <f>_xlfn.CONCAT(KamstrupData[[#This Row],[CountryCode]],"_",KamstrupData[[#This Row],[Business Area]],"_",KamstrupData[[#This Row],[DepartmentTeam]])</f>
        <v>NO10_NO_Sales &amp; Marketing_</v>
      </c>
      <c r="V4997" t="str">
        <f>VLOOKUP(KamstrupData[[#This Row],[ORG_Concat]],'O-Organization'!F:H,3,FALSE)</f>
        <v>11016_NO10_Sales &amp; Marketing_NO_Sales &amp; Marketing_</v>
      </c>
    </row>
    <row r="4998" spans="4:22">
      <c r="D4998" s="28" t="s">
        <v>1287</v>
      </c>
      <c r="E4998" t="str">
        <f>VLOOKUP(D4998,'B-Business Capability'!B:H,5,FALSE)</f>
        <v>Sales</v>
      </c>
      <c r="F4998" t="str">
        <f>VLOOKUP(D4998,'B-Business Capability'!B:H,6,FALSE)</f>
        <v>Sales Operations</v>
      </c>
      <c r="G4998" t="str">
        <f>VLOOKUP(D4998,'B-Business Capability'!B:H,7,FALSE)</f>
        <v>Sales billing</v>
      </c>
      <c r="I4998" t="s">
        <v>1831</v>
      </c>
      <c r="J4998" t="s">
        <v>1839</v>
      </c>
      <c r="L4998" t="s">
        <v>129</v>
      </c>
      <c r="M4998" t="str">
        <f>VLOOKUP(L4998,'A-Applications'!B:D,3,FALSE)</f>
        <v>Microsoft Dynamics 365 CE (Sales)</v>
      </c>
      <c r="N4998" t="s">
        <v>53</v>
      </c>
      <c r="O4998" s="42" t="s">
        <v>54</v>
      </c>
      <c r="P4998" t="s">
        <v>198</v>
      </c>
      <c r="Q4998" t="str">
        <f>VLOOKUP(KamstrupData[[#This Row],[IdLevel123]],'B-Business Capability'!B:L,10,FALSE)</f>
        <v>Order-to-Cash (O2C)</v>
      </c>
      <c r="R4998">
        <f>VLOOKUP(KamstrupData[[#This Row],[IdLevel123]],'B-Business Capability'!B:L,11,FALSE)</f>
        <v>320</v>
      </c>
      <c r="U4998" t="str">
        <f>_xlfn.CONCAT(KamstrupData[[#This Row],[CountryCode]],"_",KamstrupData[[#This Row],[Business Area]],"_",KamstrupData[[#This Row],[DepartmentTeam]])</f>
        <v>NO10_NO_Sales &amp; Marketing_</v>
      </c>
      <c r="V4998" t="str">
        <f>VLOOKUP(KamstrupData[[#This Row],[ORG_Concat]],'O-Organization'!F:H,3,FALSE)</f>
        <v>11016_NO10_Sales &amp; Marketing_NO_Sales &amp; Marketing_</v>
      </c>
    </row>
    <row r="4999" spans="4:22">
      <c r="D4999" s="28" t="s">
        <v>1288</v>
      </c>
      <c r="E4999" t="str">
        <f>VLOOKUP(D4999,'B-Business Capability'!B:H,5,FALSE)</f>
        <v>Sales</v>
      </c>
      <c r="F4999" t="str">
        <f>VLOOKUP(D4999,'B-Business Capability'!B:H,6,FALSE)</f>
        <v>Sales Operations</v>
      </c>
      <c r="G4999" t="str">
        <f>VLOOKUP(D4999,'B-Business Capability'!B:H,7,FALSE)</f>
        <v>Sales masterdata management</v>
      </c>
      <c r="I4999" t="s">
        <v>1831</v>
      </c>
      <c r="J4999" t="s">
        <v>1839</v>
      </c>
      <c r="L4999" t="s">
        <v>129</v>
      </c>
      <c r="M4999" t="str">
        <f>VLOOKUP(L4999,'A-Applications'!B:D,3,FALSE)</f>
        <v>Microsoft Dynamics 365 CE (Sales)</v>
      </c>
      <c r="N4999" t="s">
        <v>147</v>
      </c>
      <c r="O4999" s="42" t="s">
        <v>54</v>
      </c>
      <c r="P4999" t="s">
        <v>198</v>
      </c>
      <c r="Q4999" t="str">
        <f>VLOOKUP(KamstrupData[[#This Row],[IdLevel123]],'B-Business Capability'!B:L,10,FALSE)</f>
        <v>N/A</v>
      </c>
      <c r="R4999">
        <f>VLOOKUP(KamstrupData[[#This Row],[IdLevel123]],'B-Business Capability'!B:L,11,FALSE)</f>
        <v>0</v>
      </c>
      <c r="U4999" t="str">
        <f>_xlfn.CONCAT(KamstrupData[[#This Row],[CountryCode]],"_",KamstrupData[[#This Row],[Business Area]],"_",KamstrupData[[#This Row],[DepartmentTeam]])</f>
        <v>NO10_NO_Sales &amp; Marketing_</v>
      </c>
      <c r="V4999" t="str">
        <f>VLOOKUP(KamstrupData[[#This Row],[ORG_Concat]],'O-Organization'!F:H,3,FALSE)</f>
        <v>11016_NO10_Sales &amp; Marketing_NO_Sales &amp; Marketing_</v>
      </c>
    </row>
    <row r="5000" spans="4:22">
      <c r="D5000" s="28" t="s">
        <v>1289</v>
      </c>
      <c r="E5000" t="str">
        <f>VLOOKUP(D5000,'B-Business Capability'!B:H,5,FALSE)</f>
        <v>Sales</v>
      </c>
      <c r="F5000" t="str">
        <f>VLOOKUP(D5000,'B-Business Capability'!B:H,6,FALSE)</f>
        <v>Sales Operations</v>
      </c>
      <c r="G5000" t="str">
        <f>VLOOKUP(D5000,'B-Business Capability'!B:H,7,FALSE)</f>
        <v>Service control</v>
      </c>
      <c r="I5000" t="s">
        <v>1831</v>
      </c>
      <c r="J5000" t="s">
        <v>1839</v>
      </c>
      <c r="L5000" t="s">
        <v>129</v>
      </c>
      <c r="M5000" t="str">
        <f>VLOOKUP(L5000,'A-Applications'!B:D,3,FALSE)</f>
        <v>Microsoft Dynamics 365 CE (Sales)</v>
      </c>
      <c r="N5000" t="s">
        <v>53</v>
      </c>
      <c r="O5000" s="42" t="s">
        <v>54</v>
      </c>
      <c r="P5000" t="s">
        <v>198</v>
      </c>
      <c r="Q5000" t="str">
        <f>VLOOKUP(KamstrupData[[#This Row],[IdLevel123]],'B-Business Capability'!B:L,10,FALSE)</f>
        <v>N/A</v>
      </c>
      <c r="R5000">
        <f>VLOOKUP(KamstrupData[[#This Row],[IdLevel123]],'B-Business Capability'!B:L,11,FALSE)</f>
        <v>0</v>
      </c>
      <c r="U5000" t="str">
        <f>_xlfn.CONCAT(KamstrupData[[#This Row],[CountryCode]],"_",KamstrupData[[#This Row],[Business Area]],"_",KamstrupData[[#This Row],[DepartmentTeam]])</f>
        <v>NO10_NO_Sales &amp; Marketing_</v>
      </c>
      <c r="V5000" t="str">
        <f>VLOOKUP(KamstrupData[[#This Row],[ORG_Concat]],'O-Organization'!F:H,3,FALSE)</f>
        <v>11016_NO10_Sales &amp; Marketing_NO_Sales &amp; Marketing_</v>
      </c>
    </row>
    <row r="5001" spans="4:22">
      <c r="D5001" s="28" t="s">
        <v>1290</v>
      </c>
      <c r="E5001" t="str">
        <f>VLOOKUP(D5001,'B-Business Capability'!B:H,5,FALSE)</f>
        <v>Sales</v>
      </c>
      <c r="F5001" t="str">
        <f>VLOOKUP(D5001,'B-Business Capability'!B:H,6,FALSE)</f>
        <v>Sales Operations</v>
      </c>
      <c r="G5001" t="str">
        <f>VLOOKUP(D5001,'B-Business Capability'!B:H,7,FALSE)</f>
        <v>Solution billing</v>
      </c>
      <c r="I5001" t="s">
        <v>1831</v>
      </c>
      <c r="J5001" t="s">
        <v>1839</v>
      </c>
      <c r="L5001" t="s">
        <v>129</v>
      </c>
      <c r="M5001" t="str">
        <f>VLOOKUP(L5001,'A-Applications'!B:D,3,FALSE)</f>
        <v>Microsoft Dynamics 365 CE (Sales)</v>
      </c>
      <c r="N5001" t="s">
        <v>53</v>
      </c>
      <c r="O5001" s="42" t="s">
        <v>54</v>
      </c>
      <c r="P5001" t="s">
        <v>198</v>
      </c>
      <c r="Q5001" t="str">
        <f>VLOOKUP(KamstrupData[[#This Row],[IdLevel123]],'B-Business Capability'!B:L,10,FALSE)</f>
        <v>N/A</v>
      </c>
      <c r="R5001">
        <f>VLOOKUP(KamstrupData[[#This Row],[IdLevel123]],'B-Business Capability'!B:L,11,FALSE)</f>
        <v>0</v>
      </c>
      <c r="U5001" t="str">
        <f>_xlfn.CONCAT(KamstrupData[[#This Row],[CountryCode]],"_",KamstrupData[[#This Row],[Business Area]],"_",KamstrupData[[#This Row],[DepartmentTeam]])</f>
        <v>NO10_NO_Sales &amp; Marketing_</v>
      </c>
      <c r="V5001" t="str">
        <f>VLOOKUP(KamstrupData[[#This Row],[ORG_Concat]],'O-Organization'!F:H,3,FALSE)</f>
        <v>11016_NO10_Sales &amp; Marketing_NO_Sales &amp; Marketing_</v>
      </c>
    </row>
    <row r="5002" spans="4:22">
      <c r="D5002" s="28" t="s">
        <v>652</v>
      </c>
      <c r="E5002" t="str">
        <f>VLOOKUP(D5002,'B-Business Capability'!B:H,5,FALSE)</f>
        <v>Sales</v>
      </c>
      <c r="F5002" t="str">
        <f>VLOOKUP(D5002,'B-Business Capability'!B:H,6,FALSE)</f>
        <v>Sales Operations</v>
      </c>
      <c r="G5002" t="str">
        <f>VLOOKUP(D5002,'B-Business Capability'!B:H,7,FALSE)</f>
        <v>Subscription lifecycle management</v>
      </c>
      <c r="I5002" t="s">
        <v>1831</v>
      </c>
      <c r="J5002" t="s">
        <v>1839</v>
      </c>
      <c r="L5002" t="s">
        <v>129</v>
      </c>
      <c r="M5002" t="str">
        <f>VLOOKUP(L5002,'A-Applications'!B:D,3,FALSE)</f>
        <v>Microsoft Dynamics 365 CE (Sales)</v>
      </c>
      <c r="N5002" t="s">
        <v>53</v>
      </c>
      <c r="O5002" s="42" t="s">
        <v>54</v>
      </c>
      <c r="P5002" t="s">
        <v>198</v>
      </c>
      <c r="Q5002" t="str">
        <f>VLOOKUP(KamstrupData[[#This Row],[IdLevel123]],'B-Business Capability'!B:L,10,FALSE)</f>
        <v>Subscribtion-to-Pay (S2P)</v>
      </c>
      <c r="R5002">
        <f>VLOOKUP(KamstrupData[[#This Row],[IdLevel123]],'B-Business Capability'!B:L,11,FALSE)</f>
        <v>200</v>
      </c>
      <c r="S5002" t="s">
        <v>653</v>
      </c>
      <c r="U5002" t="str">
        <f>_xlfn.CONCAT(KamstrupData[[#This Row],[CountryCode]],"_",KamstrupData[[#This Row],[Business Area]],"_",KamstrupData[[#This Row],[DepartmentTeam]])</f>
        <v>NO10_NO_Sales &amp; Marketing_</v>
      </c>
      <c r="V5002" t="str">
        <f>VLOOKUP(KamstrupData[[#This Row],[ORG_Concat]],'O-Organization'!F:H,3,FALSE)</f>
        <v>11016_NO10_Sales &amp; Marketing_NO_Sales &amp; Marketing_</v>
      </c>
    </row>
    <row r="5003" spans="4:22">
      <c r="D5003" s="28" t="s">
        <v>1314</v>
      </c>
      <c r="E5003" t="str">
        <f>VLOOKUP(D5003,'B-Business Capability'!B:H,5,FALSE)</f>
        <v>Sales</v>
      </c>
      <c r="F5003" t="str">
        <f>VLOOKUP(D5003,'B-Business Capability'!B:H,6,FALSE)</f>
        <v>Sales Operations</v>
      </c>
      <c r="G5003" t="str">
        <f>VLOOKUP(D5003,'B-Business Capability'!B:H,7,FALSE)</f>
        <v>Territory management</v>
      </c>
      <c r="I5003" t="s">
        <v>1831</v>
      </c>
      <c r="J5003" t="s">
        <v>1839</v>
      </c>
      <c r="L5003" t="s">
        <v>129</v>
      </c>
      <c r="M5003" t="str">
        <f>VLOOKUP(L5003,'A-Applications'!B:D,3,FALSE)</f>
        <v>Microsoft Dynamics 365 CE (Sales)</v>
      </c>
      <c r="N5003" t="s">
        <v>147</v>
      </c>
      <c r="O5003" s="42" t="s">
        <v>54</v>
      </c>
      <c r="P5003" t="s">
        <v>209</v>
      </c>
      <c r="Q5003" t="str">
        <f>VLOOKUP(KamstrupData[[#This Row],[IdLevel123]],'B-Business Capability'!B:L,10,FALSE)</f>
        <v>N/A</v>
      </c>
      <c r="R5003">
        <f>VLOOKUP(KamstrupData[[#This Row],[IdLevel123]],'B-Business Capability'!B:L,11,FALSE)</f>
        <v>0</v>
      </c>
      <c r="U5003" t="str">
        <f>_xlfn.CONCAT(KamstrupData[[#This Row],[CountryCode]],"_",KamstrupData[[#This Row],[Business Area]],"_",KamstrupData[[#This Row],[DepartmentTeam]])</f>
        <v>NO10_NO_Sales &amp; Marketing_</v>
      </c>
      <c r="V5003" t="str">
        <f>VLOOKUP(KamstrupData[[#This Row],[ORG_Concat]],'O-Organization'!F:H,3,FALSE)</f>
        <v>11016_NO10_Sales &amp; Marketing_NO_Sales &amp; Marketing_</v>
      </c>
    </row>
    <row r="5004" spans="4:22">
      <c r="D5004" s="28" t="s">
        <v>1314</v>
      </c>
      <c r="E5004" t="str">
        <f>VLOOKUP(D5004,'B-Business Capability'!B:H,5,FALSE)</f>
        <v>Sales</v>
      </c>
      <c r="F5004" t="str">
        <f>VLOOKUP(D5004,'B-Business Capability'!B:H,6,FALSE)</f>
        <v>Sales Operations</v>
      </c>
      <c r="G5004" t="str">
        <f>VLOOKUP(D5004,'B-Business Capability'!B:H,7,FALSE)</f>
        <v>Territory management</v>
      </c>
      <c r="I5004" t="s">
        <v>1831</v>
      </c>
      <c r="J5004" t="s">
        <v>1839</v>
      </c>
      <c r="L5004" t="s">
        <v>129</v>
      </c>
      <c r="M5004" t="str">
        <f>VLOOKUP(L5004,'A-Applications'!B:D,3,FALSE)</f>
        <v>Microsoft Dynamics 365 CE (Sales)</v>
      </c>
      <c r="N5004" t="s">
        <v>147</v>
      </c>
      <c r="O5004" s="42" t="s">
        <v>54</v>
      </c>
      <c r="P5004" t="s">
        <v>1315</v>
      </c>
      <c r="Q5004" t="str">
        <f>VLOOKUP(KamstrupData[[#This Row],[IdLevel123]],'B-Business Capability'!B:L,10,FALSE)</f>
        <v>N/A</v>
      </c>
      <c r="R5004">
        <f>VLOOKUP(KamstrupData[[#This Row],[IdLevel123]],'B-Business Capability'!B:L,11,FALSE)</f>
        <v>0</v>
      </c>
      <c r="U5004" t="str">
        <f>_xlfn.CONCAT(KamstrupData[[#This Row],[CountryCode]],"_",KamstrupData[[#This Row],[Business Area]],"_",KamstrupData[[#This Row],[DepartmentTeam]])</f>
        <v>NO10_NO_Sales &amp; Marketing_</v>
      </c>
      <c r="V5004" t="str">
        <f>VLOOKUP(KamstrupData[[#This Row],[ORG_Concat]],'O-Organization'!F:H,3,FALSE)</f>
        <v>11016_NO10_Sales &amp; Marketing_NO_Sales &amp; Marketing_</v>
      </c>
    </row>
    <row r="5005" spans="4:22">
      <c r="D5005" s="28" t="s">
        <v>655</v>
      </c>
      <c r="E5005" t="str">
        <f>VLOOKUP(D5005,'B-Business Capability'!B:H,5,FALSE)</f>
        <v>Sales</v>
      </c>
      <c r="F5005" t="str">
        <f>VLOOKUP(D5005,'B-Business Capability'!B:H,6,FALSE)</f>
        <v>Sales Operations</v>
      </c>
      <c r="G5005" t="str">
        <f>VLOOKUP(D5005,'B-Business Capability'!B:H,7,FALSE)</f>
        <v>Usage and subscription billing</v>
      </c>
      <c r="I5005" t="s">
        <v>1831</v>
      </c>
      <c r="J5005" t="s">
        <v>1839</v>
      </c>
      <c r="L5005" t="s">
        <v>129</v>
      </c>
      <c r="M5005" t="str">
        <f>VLOOKUP(L5005,'A-Applications'!B:D,3,FALSE)</f>
        <v>Microsoft Dynamics 365 CE (Sales)</v>
      </c>
      <c r="N5005" t="s">
        <v>53</v>
      </c>
      <c r="O5005" s="42" t="s">
        <v>54</v>
      </c>
      <c r="P5005" t="s">
        <v>198</v>
      </c>
      <c r="Q5005" t="str">
        <f>VLOOKUP(KamstrupData[[#This Row],[IdLevel123]],'B-Business Capability'!B:L,10,FALSE)</f>
        <v>Subscribtion-to-Pay (S2P)</v>
      </c>
      <c r="R5005">
        <f>VLOOKUP(KamstrupData[[#This Row],[IdLevel123]],'B-Business Capability'!B:L,11,FALSE)</f>
        <v>400</v>
      </c>
      <c r="S5005" t="s">
        <v>653</v>
      </c>
      <c r="U5005" t="str">
        <f>_xlfn.CONCAT(KamstrupData[[#This Row],[CountryCode]],"_",KamstrupData[[#This Row],[Business Area]],"_",KamstrupData[[#This Row],[DepartmentTeam]])</f>
        <v>NO10_NO_Sales &amp; Marketing_</v>
      </c>
      <c r="V5005" t="str">
        <f>VLOOKUP(KamstrupData[[#This Row],[ORG_Concat]],'O-Organization'!F:H,3,FALSE)</f>
        <v>11016_NO10_Sales &amp; Marketing_NO_Sales &amp; Marketing_</v>
      </c>
    </row>
    <row r="5006" spans="4:22">
      <c r="D5006" s="28" t="s">
        <v>672</v>
      </c>
      <c r="E5006" t="str">
        <f>VLOOKUP(D5006,'B-Business Capability'!B:H,5,FALSE)</f>
        <v>Sales</v>
      </c>
      <c r="F5006" t="str">
        <f>VLOOKUP(D5006,'B-Business Capability'!B:H,6,FALSE)</f>
        <v>Sales Execution and Customer Engagement</v>
      </c>
      <c r="G5006" t="str">
        <f>VLOOKUP(D5006,'B-Business Capability'!B:H,7,FALSE)</f>
        <v>Account and contact management</v>
      </c>
      <c r="I5006" t="s">
        <v>1831</v>
      </c>
      <c r="J5006" t="s">
        <v>1839</v>
      </c>
      <c r="L5006" t="s">
        <v>129</v>
      </c>
      <c r="M5006" t="str">
        <f>VLOOKUP(L5006,'A-Applications'!B:D,3,FALSE)</f>
        <v>Microsoft Dynamics 365 CE (Sales)</v>
      </c>
      <c r="N5006" t="s">
        <v>147</v>
      </c>
      <c r="O5006" s="42" t="s">
        <v>54</v>
      </c>
      <c r="P5006" t="s">
        <v>198</v>
      </c>
      <c r="Q5006" t="str">
        <f>VLOOKUP(KamstrupData[[#This Row],[IdLevel123]],'B-Business Capability'!B:L,10,FALSE)</f>
        <v>Customer Service and Support</v>
      </c>
      <c r="R5006">
        <f>VLOOKUP(KamstrupData[[#This Row],[IdLevel123]],'B-Business Capability'!B:L,11,FALSE)</f>
        <v>0</v>
      </c>
      <c r="U5006" t="str">
        <f>_xlfn.CONCAT(KamstrupData[[#This Row],[CountryCode]],"_",KamstrupData[[#This Row],[Business Area]],"_",KamstrupData[[#This Row],[DepartmentTeam]])</f>
        <v>NO10_NO_Sales &amp; Marketing_</v>
      </c>
      <c r="V5006" t="str">
        <f>VLOOKUP(KamstrupData[[#This Row],[ORG_Concat]],'O-Organization'!F:H,3,FALSE)</f>
        <v>11016_NO10_Sales &amp; Marketing_NO_Sales &amp; Marketing_</v>
      </c>
    </row>
    <row r="5007" spans="4:22">
      <c r="D5007" s="28" t="s">
        <v>1316</v>
      </c>
      <c r="E5007" t="str">
        <f>VLOOKUP(D5007,'B-Business Capability'!B:H,5,FALSE)</f>
        <v>Sales</v>
      </c>
      <c r="F5007" t="str">
        <f>VLOOKUP(D5007,'B-Business Capability'!B:H,6,FALSE)</f>
        <v>Sales Execution and Customer Engagement</v>
      </c>
      <c r="G5007" t="str">
        <f>VLOOKUP(D5007,'B-Business Capability'!B:H,7,FALSE)</f>
        <v>Account Insights</v>
      </c>
      <c r="I5007" t="s">
        <v>1831</v>
      </c>
      <c r="J5007" t="s">
        <v>1839</v>
      </c>
      <c r="L5007" t="s">
        <v>129</v>
      </c>
      <c r="M5007" t="str">
        <f>VLOOKUP(L5007,'A-Applications'!B:D,3,FALSE)</f>
        <v>Microsoft Dynamics 365 CE (Sales)</v>
      </c>
      <c r="N5007" t="s">
        <v>147</v>
      </c>
      <c r="O5007" s="42" t="s">
        <v>54</v>
      </c>
      <c r="P5007" t="s">
        <v>198</v>
      </c>
      <c r="Q5007" t="str">
        <f>VLOOKUP(KamstrupData[[#This Row],[IdLevel123]],'B-Business Capability'!B:L,10,FALSE)</f>
        <v>N/A</v>
      </c>
      <c r="R5007">
        <f>VLOOKUP(KamstrupData[[#This Row],[IdLevel123]],'B-Business Capability'!B:L,11,FALSE)</f>
        <v>0</v>
      </c>
      <c r="U5007" t="str">
        <f>_xlfn.CONCAT(KamstrupData[[#This Row],[CountryCode]],"_",KamstrupData[[#This Row],[Business Area]],"_",KamstrupData[[#This Row],[DepartmentTeam]])</f>
        <v>NO10_NO_Sales &amp; Marketing_</v>
      </c>
      <c r="V5007" t="str">
        <f>VLOOKUP(KamstrupData[[#This Row],[ORG_Concat]],'O-Organization'!F:H,3,FALSE)</f>
        <v>11016_NO10_Sales &amp; Marketing_NO_Sales &amp; Marketing_</v>
      </c>
    </row>
    <row r="5008" spans="4:22">
      <c r="D5008" s="28" t="s">
        <v>1308</v>
      </c>
      <c r="E5008" t="str">
        <f>VLOOKUP(D5008,'B-Business Capability'!B:H,5,FALSE)</f>
        <v>Sales</v>
      </c>
      <c r="F5008" t="str">
        <f>VLOOKUP(D5008,'B-Business Capability'!B:H,6,FALSE)</f>
        <v>Sales Execution and Customer Engagement</v>
      </c>
      <c r="G5008" t="str">
        <f>VLOOKUP(D5008,'B-Business Capability'!B:H,7,FALSE)</f>
        <v>Activity management and groupware integration for sales</v>
      </c>
      <c r="I5008" t="s">
        <v>1831</v>
      </c>
      <c r="J5008" t="s">
        <v>1839</v>
      </c>
      <c r="L5008" t="s">
        <v>129</v>
      </c>
      <c r="M5008" t="str">
        <f>VLOOKUP(L5008,'A-Applications'!B:D,3,FALSE)</f>
        <v>Microsoft Dynamics 365 CE (Sales)</v>
      </c>
      <c r="N5008" t="s">
        <v>147</v>
      </c>
      <c r="O5008" s="42" t="s">
        <v>54</v>
      </c>
      <c r="P5008" t="s">
        <v>198</v>
      </c>
      <c r="Q5008" t="str">
        <f>VLOOKUP(KamstrupData[[#This Row],[IdLevel123]],'B-Business Capability'!B:L,10,FALSE)</f>
        <v>N/A</v>
      </c>
      <c r="R5008">
        <f>VLOOKUP(KamstrupData[[#This Row],[IdLevel123]],'B-Business Capability'!B:L,11,FALSE)</f>
        <v>0</v>
      </c>
      <c r="U5008" t="str">
        <f>_xlfn.CONCAT(KamstrupData[[#This Row],[CountryCode]],"_",KamstrupData[[#This Row],[Business Area]],"_",KamstrupData[[#This Row],[DepartmentTeam]])</f>
        <v>NO10_NO_Sales &amp; Marketing_</v>
      </c>
      <c r="V5008" t="str">
        <f>VLOOKUP(KamstrupData[[#This Row],[ORG_Concat]],'O-Organization'!F:H,3,FALSE)</f>
        <v>11016_NO10_Sales &amp; Marketing_NO_Sales &amp; Marketing_</v>
      </c>
    </row>
    <row r="5009" spans="4:22">
      <c r="D5009" s="28" t="s">
        <v>1317</v>
      </c>
      <c r="E5009" t="str">
        <f>VLOOKUP(D5009,'B-Business Capability'!B:H,5,FALSE)</f>
        <v>Sales</v>
      </c>
      <c r="F5009" t="str">
        <f>VLOOKUP(D5009,'B-Business Capability'!B:H,6,FALSE)</f>
        <v>Sales Execution and Customer Engagement</v>
      </c>
      <c r="G5009" t="str">
        <f>VLOOKUP(D5009,'B-Business Capability'!B:H,7,FALSE)</f>
        <v>Customer Insights</v>
      </c>
      <c r="I5009" t="s">
        <v>1831</v>
      </c>
      <c r="J5009" t="s">
        <v>1839</v>
      </c>
      <c r="L5009" t="s">
        <v>129</v>
      </c>
      <c r="M5009" t="str">
        <f>VLOOKUP(L5009,'A-Applications'!B:D,3,FALSE)</f>
        <v>Microsoft Dynamics 365 CE (Sales)</v>
      </c>
      <c r="N5009" t="s">
        <v>147</v>
      </c>
      <c r="O5009" s="42" t="s">
        <v>54</v>
      </c>
      <c r="P5009" t="s">
        <v>1340</v>
      </c>
      <c r="Q5009" t="str">
        <f>VLOOKUP(KamstrupData[[#This Row],[IdLevel123]],'B-Business Capability'!B:L,10,FALSE)</f>
        <v>Customer Service and Support</v>
      </c>
      <c r="R5009">
        <f>VLOOKUP(KamstrupData[[#This Row],[IdLevel123]],'B-Business Capability'!B:L,11,FALSE)</f>
        <v>0</v>
      </c>
      <c r="U5009" t="str">
        <f>_xlfn.CONCAT(KamstrupData[[#This Row],[CountryCode]],"_",KamstrupData[[#This Row],[Business Area]],"_",KamstrupData[[#This Row],[DepartmentTeam]])</f>
        <v>NO10_NO_Sales &amp; Marketing_</v>
      </c>
      <c r="V5009" t="str">
        <f>VLOOKUP(KamstrupData[[#This Row],[ORG_Concat]],'O-Organization'!F:H,3,FALSE)</f>
        <v>11016_NO10_Sales &amp; Marketing_NO_Sales &amp; Marketing_</v>
      </c>
    </row>
    <row r="5010" spans="4:22">
      <c r="D5010" s="28" t="s">
        <v>608</v>
      </c>
      <c r="E5010" t="str">
        <f>VLOOKUP(D5010,'B-Business Capability'!B:H,5,FALSE)</f>
        <v>Sales</v>
      </c>
      <c r="F5010" t="str">
        <f>VLOOKUP(D5010,'B-Business Capability'!B:H,6,FALSE)</f>
        <v>Sales Execution and Customer Engagement</v>
      </c>
      <c r="G5010" t="str">
        <f>VLOOKUP(D5010,'B-Business Capability'!B:H,7,FALSE)</f>
        <v>Digital documents</v>
      </c>
      <c r="I5010" t="s">
        <v>1831</v>
      </c>
      <c r="J5010" t="s">
        <v>1839</v>
      </c>
      <c r="L5010" t="s">
        <v>129</v>
      </c>
      <c r="M5010" t="str">
        <f>VLOOKUP(L5010,'A-Applications'!B:D,3,FALSE)</f>
        <v>Microsoft Dynamics 365 CE (Sales)</v>
      </c>
      <c r="N5010" t="s">
        <v>147</v>
      </c>
      <c r="O5010" s="42" t="s">
        <v>54</v>
      </c>
      <c r="P5010" t="s">
        <v>198</v>
      </c>
      <c r="Q5010" t="str">
        <f>VLOOKUP(KamstrupData[[#This Row],[IdLevel123]],'B-Business Capability'!B:L,10,FALSE)</f>
        <v>N/A</v>
      </c>
      <c r="R5010">
        <f>VLOOKUP(KamstrupData[[#This Row],[IdLevel123]],'B-Business Capability'!B:L,11,FALSE)</f>
        <v>0</v>
      </c>
      <c r="U5010" t="str">
        <f>_xlfn.CONCAT(KamstrupData[[#This Row],[CountryCode]],"_",KamstrupData[[#This Row],[Business Area]],"_",KamstrupData[[#This Row],[DepartmentTeam]])</f>
        <v>NO10_NO_Sales &amp; Marketing_</v>
      </c>
      <c r="V5010" t="str">
        <f>VLOOKUP(KamstrupData[[#This Row],[ORG_Concat]],'O-Organization'!F:H,3,FALSE)</f>
        <v>11016_NO10_Sales &amp; Marketing_NO_Sales &amp; Marketing_</v>
      </c>
    </row>
    <row r="5011" spans="4:22">
      <c r="D5011" s="28" t="s">
        <v>1298</v>
      </c>
      <c r="E5011" t="str">
        <f>VLOOKUP(D5011,'B-Business Capability'!B:H,5,FALSE)</f>
        <v>Sales</v>
      </c>
      <c r="F5011" t="str">
        <f>VLOOKUP(D5011,'B-Business Capability'!B:H,6,FALSE)</f>
        <v>Sales Execution and Customer Engagement</v>
      </c>
      <c r="G5011" t="str">
        <f>VLOOKUP(D5011,'B-Business Capability'!B:H,7,FALSE)</f>
        <v>Omnichannel touchpoints</v>
      </c>
      <c r="I5011" t="s">
        <v>1831</v>
      </c>
      <c r="J5011" t="s">
        <v>1839</v>
      </c>
      <c r="L5011" t="s">
        <v>129</v>
      </c>
      <c r="M5011" t="str">
        <f>VLOOKUP(L5011,'A-Applications'!B:D,3,FALSE)</f>
        <v>Microsoft Dynamics 365 CE (Sales)</v>
      </c>
      <c r="N5011" t="s">
        <v>147</v>
      </c>
      <c r="O5011" s="42" t="s">
        <v>54</v>
      </c>
      <c r="P5011" t="s">
        <v>198</v>
      </c>
      <c r="Q5011" t="str">
        <f>VLOOKUP(KamstrupData[[#This Row],[IdLevel123]],'B-Business Capability'!B:L,10,FALSE)</f>
        <v>Customer Service and Support</v>
      </c>
      <c r="R5011">
        <f>VLOOKUP(KamstrupData[[#This Row],[IdLevel123]],'B-Business Capability'!B:L,11,FALSE)</f>
        <v>0</v>
      </c>
      <c r="U5011" t="str">
        <f>_xlfn.CONCAT(KamstrupData[[#This Row],[CountryCode]],"_",KamstrupData[[#This Row],[Business Area]],"_",KamstrupData[[#This Row],[DepartmentTeam]])</f>
        <v>NO10_NO_Sales &amp; Marketing_</v>
      </c>
      <c r="V5011" t="str">
        <f>VLOOKUP(KamstrupData[[#This Row],[ORG_Concat]],'O-Organization'!F:H,3,FALSE)</f>
        <v>11016_NO10_Sales &amp; Marketing_NO_Sales &amp; Marketing_</v>
      </c>
    </row>
    <row r="5012" spans="4:22">
      <c r="D5012" s="28" t="s">
        <v>1294</v>
      </c>
      <c r="E5012" t="str">
        <f>VLOOKUP(D5012,'B-Business Capability'!B:H,5,FALSE)</f>
        <v>Sales</v>
      </c>
      <c r="F5012" t="str">
        <f>VLOOKUP(D5012,'B-Business Capability'!B:H,6,FALSE)</f>
        <v>Sales Execution and Customer Engagement</v>
      </c>
      <c r="G5012" t="str">
        <f>VLOOKUP(D5012,'B-Business Capability'!B:H,7,FALSE)</f>
        <v>Partner Order management</v>
      </c>
      <c r="I5012" t="s">
        <v>1831</v>
      </c>
      <c r="J5012" t="s">
        <v>1839</v>
      </c>
      <c r="L5012" t="s">
        <v>129</v>
      </c>
      <c r="M5012" t="str">
        <f>VLOOKUP(L5012,'A-Applications'!B:D,3,FALSE)</f>
        <v>Microsoft Dynamics 365 CE (Sales)</v>
      </c>
      <c r="N5012" t="s">
        <v>53</v>
      </c>
      <c r="O5012" s="42" t="s">
        <v>54</v>
      </c>
      <c r="P5012" t="s">
        <v>1295</v>
      </c>
      <c r="Q5012" t="str">
        <f>VLOOKUP(KamstrupData[[#This Row],[IdLevel123]],'B-Business Capability'!B:L,10,FALSE)</f>
        <v>Order-to-Cash (O2C)</v>
      </c>
      <c r="R5012">
        <f>VLOOKUP(KamstrupData[[#This Row],[IdLevel123]],'B-Business Capability'!B:L,11,FALSE)</f>
        <v>530</v>
      </c>
      <c r="U5012" t="str">
        <f>_xlfn.CONCAT(KamstrupData[[#This Row],[CountryCode]],"_",KamstrupData[[#This Row],[Business Area]],"_",KamstrupData[[#This Row],[DepartmentTeam]])</f>
        <v>NO10_NO_Sales &amp; Marketing_</v>
      </c>
      <c r="V5012" t="str">
        <f>VLOOKUP(KamstrupData[[#This Row],[ORG_Concat]],'O-Organization'!F:H,3,FALSE)</f>
        <v>11016_NO10_Sales &amp; Marketing_NO_Sales &amp; Marketing_</v>
      </c>
    </row>
    <row r="5013" spans="4:22">
      <c r="D5013" s="28" t="s">
        <v>214</v>
      </c>
      <c r="E5013" t="str">
        <f>VLOOKUP(D5013,'B-Business Capability'!B:H,5,FALSE)</f>
        <v>Sales</v>
      </c>
      <c r="F5013" t="str">
        <f>VLOOKUP(D5013,'B-Business Capability'!B:H,6,FALSE)</f>
        <v>Sales Execution and Customer Engagement</v>
      </c>
      <c r="G5013" t="str">
        <f>VLOOKUP(D5013,'B-Business Capability'!B:H,7,FALSE)</f>
        <v>Price and margin management</v>
      </c>
      <c r="I5013" t="s">
        <v>1831</v>
      </c>
      <c r="J5013" t="s">
        <v>1839</v>
      </c>
      <c r="L5013" t="s">
        <v>129</v>
      </c>
      <c r="M5013" t="str">
        <f>VLOOKUP(L5013,'A-Applications'!B:D,3,FALSE)</f>
        <v>Microsoft Dynamics 365 CE (Sales)</v>
      </c>
      <c r="N5013" t="s">
        <v>147</v>
      </c>
      <c r="O5013" s="42" t="s">
        <v>54</v>
      </c>
      <c r="P5013" t="s">
        <v>211</v>
      </c>
      <c r="Q5013" t="str">
        <f>VLOOKUP(KamstrupData[[#This Row],[IdLevel123]],'B-Business Capability'!B:L,10,FALSE)</f>
        <v>Order-to-Cash (O2C)</v>
      </c>
      <c r="R5013">
        <f>VLOOKUP(KamstrupData[[#This Row],[IdLevel123]],'B-Business Capability'!B:L,11,FALSE)</f>
        <v>540</v>
      </c>
      <c r="U5013" t="str">
        <f>_xlfn.CONCAT(KamstrupData[[#This Row],[CountryCode]],"_",KamstrupData[[#This Row],[Business Area]],"_",KamstrupData[[#This Row],[DepartmentTeam]])</f>
        <v>NO10_NO_Sales &amp; Marketing_</v>
      </c>
      <c r="V5013" t="str">
        <f>VLOOKUP(KamstrupData[[#This Row],[ORG_Concat]],'O-Organization'!F:H,3,FALSE)</f>
        <v>11016_NO10_Sales &amp; Marketing_NO_Sales &amp; Marketing_</v>
      </c>
    </row>
    <row r="5014" spans="4:22">
      <c r="D5014" s="28" t="s">
        <v>698</v>
      </c>
      <c r="E5014" t="str">
        <f>VLOOKUP(D5014,'B-Business Capability'!B:H,5,FALSE)</f>
        <v>Sales</v>
      </c>
      <c r="F5014" t="str">
        <f>VLOOKUP(D5014,'B-Business Capability'!B:H,6,FALSE)</f>
        <v>Sales Execution and Customer Engagement</v>
      </c>
      <c r="G5014" t="str">
        <f>VLOOKUP(D5014,'B-Business Capability'!B:H,7,FALSE)</f>
        <v>Productivity and personalization</v>
      </c>
      <c r="I5014" t="s">
        <v>1831</v>
      </c>
      <c r="J5014" t="s">
        <v>1839</v>
      </c>
      <c r="L5014" t="s">
        <v>129</v>
      </c>
      <c r="M5014" t="str">
        <f>VLOOKUP(L5014,'A-Applications'!B:D,3,FALSE)</f>
        <v>Microsoft Dynamics 365 CE (Sales)</v>
      </c>
      <c r="N5014" t="s">
        <v>147</v>
      </c>
      <c r="O5014" s="42" t="s">
        <v>54</v>
      </c>
      <c r="P5014" t="s">
        <v>198</v>
      </c>
      <c r="Q5014" t="str">
        <f>VLOOKUP(KamstrupData[[#This Row],[IdLevel123]],'B-Business Capability'!B:L,10,FALSE)</f>
        <v>N/A</v>
      </c>
      <c r="R5014">
        <f>VLOOKUP(KamstrupData[[#This Row],[IdLevel123]],'B-Business Capability'!B:L,11,FALSE)</f>
        <v>0</v>
      </c>
      <c r="U5014" t="str">
        <f>_xlfn.CONCAT(KamstrupData[[#This Row],[CountryCode]],"_",KamstrupData[[#This Row],[Business Area]],"_",KamstrupData[[#This Row],[DepartmentTeam]])</f>
        <v>NO10_NO_Sales &amp; Marketing_</v>
      </c>
      <c r="V5014" t="str">
        <f>VLOOKUP(KamstrupData[[#This Row],[ORG_Concat]],'O-Organization'!F:H,3,FALSE)</f>
        <v>11016_NO10_Sales &amp; Marketing_NO_Sales &amp; Marketing_</v>
      </c>
    </row>
    <row r="5015" spans="4:22">
      <c r="D5015" s="28" t="s">
        <v>128</v>
      </c>
      <c r="E5015" t="str">
        <f>VLOOKUP(D5015,'B-Business Capability'!B:H,5,FALSE)</f>
        <v>Sales</v>
      </c>
      <c r="F5015" t="str">
        <f>VLOOKUP(D5015,'B-Business Capability'!B:H,6,FALSE)</f>
        <v>Sales Execution and Customer Engagement</v>
      </c>
      <c r="G5015" t="str">
        <f>VLOOKUP(D5015,'B-Business Capability'!B:H,7,FALSE)</f>
        <v>Project selling</v>
      </c>
      <c r="I5015" t="s">
        <v>1831</v>
      </c>
      <c r="J5015" t="s">
        <v>1839</v>
      </c>
      <c r="L5015" t="s">
        <v>129</v>
      </c>
      <c r="M5015" t="str">
        <f>VLOOKUP(L5015,'A-Applications'!B:D,3,FALSE)</f>
        <v>Microsoft Dynamics 365 CE (Sales)</v>
      </c>
      <c r="N5015" t="s">
        <v>53</v>
      </c>
      <c r="O5015" s="42" t="s">
        <v>54</v>
      </c>
      <c r="P5015" t="s">
        <v>198</v>
      </c>
      <c r="Q5015" t="str">
        <f>VLOOKUP(KamstrupData[[#This Row],[IdLevel123]],'B-Business Capability'!B:L,10,FALSE)</f>
        <v>Order-to-Cash (O2C)</v>
      </c>
      <c r="R5015">
        <f>VLOOKUP(KamstrupData[[#This Row],[IdLevel123]],'B-Business Capability'!B:L,11,FALSE)</f>
        <v>550</v>
      </c>
      <c r="U5015" t="str">
        <f>_xlfn.CONCAT(KamstrupData[[#This Row],[CountryCode]],"_",KamstrupData[[#This Row],[Business Area]],"_",KamstrupData[[#This Row],[DepartmentTeam]])</f>
        <v>NO10_NO_Sales &amp; Marketing_</v>
      </c>
      <c r="V5015" t="str">
        <f>VLOOKUP(KamstrupData[[#This Row],[ORG_Concat]],'O-Organization'!F:H,3,FALSE)</f>
        <v>11016_NO10_Sales &amp; Marketing_NO_Sales &amp; Marketing_</v>
      </c>
    </row>
    <row r="5016" spans="4:22">
      <c r="D5016" s="28" t="s">
        <v>1309</v>
      </c>
      <c r="E5016" t="str">
        <f>VLOOKUP(D5016,'B-Business Capability'!B:H,5,FALSE)</f>
        <v>Sales</v>
      </c>
      <c r="F5016" t="str">
        <f>VLOOKUP(D5016,'B-Business Capability'!B:H,6,FALSE)</f>
        <v>Sales Execution and Customer Engagement</v>
      </c>
      <c r="G5016" t="str">
        <f>VLOOKUP(D5016,'B-Business Capability'!B:H,7,FALSE)</f>
        <v>Sales collaboration</v>
      </c>
      <c r="I5016" t="s">
        <v>1831</v>
      </c>
      <c r="J5016" t="s">
        <v>1839</v>
      </c>
      <c r="L5016" t="s">
        <v>129</v>
      </c>
      <c r="M5016" t="str">
        <f>VLOOKUP(L5016,'A-Applications'!B:D,3,FALSE)</f>
        <v>Microsoft Dynamics 365 CE (Sales)</v>
      </c>
      <c r="N5016" t="s">
        <v>147</v>
      </c>
      <c r="O5016" s="42" t="s">
        <v>54</v>
      </c>
      <c r="P5016" t="s">
        <v>198</v>
      </c>
      <c r="Q5016" t="str">
        <f>VLOOKUP(KamstrupData[[#This Row],[IdLevel123]],'B-Business Capability'!B:L,10,FALSE)</f>
        <v>N/A</v>
      </c>
      <c r="R5016">
        <f>VLOOKUP(KamstrupData[[#This Row],[IdLevel123]],'B-Business Capability'!B:L,11,FALSE)</f>
        <v>0</v>
      </c>
      <c r="U5016" t="str">
        <f>_xlfn.CONCAT(KamstrupData[[#This Row],[CountryCode]],"_",KamstrupData[[#This Row],[Business Area]],"_",KamstrupData[[#This Row],[DepartmentTeam]])</f>
        <v>NO10_NO_Sales &amp; Marketing_</v>
      </c>
      <c r="V5016" t="str">
        <f>VLOOKUP(KamstrupData[[#This Row],[ORG_Concat]],'O-Organization'!F:H,3,FALSE)</f>
        <v>11016_NO10_Sales &amp; Marketing_NO_Sales &amp; Marketing_</v>
      </c>
    </row>
    <row r="5017" spans="4:22">
      <c r="D5017" s="28" t="s">
        <v>1341</v>
      </c>
      <c r="E5017" t="str">
        <f>VLOOKUP(D5017,'B-Business Capability'!B:H,5,FALSE)</f>
        <v>Sales</v>
      </c>
      <c r="F5017" t="str">
        <f>VLOOKUP(D5017,'B-Business Capability'!B:H,6,FALSE)</f>
        <v>Sales Execution and Customer Engagement</v>
      </c>
      <c r="G5017" t="str">
        <f>VLOOKUP(D5017,'B-Business Capability'!B:H,7,FALSE)</f>
        <v>Sales lead management</v>
      </c>
      <c r="I5017" t="s">
        <v>1831</v>
      </c>
      <c r="J5017" t="s">
        <v>1839</v>
      </c>
      <c r="L5017" t="s">
        <v>129</v>
      </c>
      <c r="M5017" t="str">
        <f>VLOOKUP(L5017,'A-Applications'!B:D,3,FALSE)</f>
        <v>Microsoft Dynamics 365 CE (Sales)</v>
      </c>
      <c r="N5017" t="s">
        <v>147</v>
      </c>
      <c r="O5017" s="42" t="s">
        <v>54</v>
      </c>
      <c r="P5017" t="s">
        <v>1342</v>
      </c>
      <c r="Q5017" t="str">
        <f>VLOOKUP(KamstrupData[[#This Row],[IdLevel123]],'B-Business Capability'!B:L,10,FALSE)</f>
        <v>N/A</v>
      </c>
      <c r="R5017">
        <f>VLOOKUP(KamstrupData[[#This Row],[IdLevel123]],'B-Business Capability'!B:L,11,FALSE)</f>
        <v>0</v>
      </c>
      <c r="U5017" t="str">
        <f>_xlfn.CONCAT(KamstrupData[[#This Row],[CountryCode]],"_",KamstrupData[[#This Row],[Business Area]],"_",KamstrupData[[#This Row],[DepartmentTeam]])</f>
        <v>NO10_NO_Sales &amp; Marketing_</v>
      </c>
      <c r="V5017" t="str">
        <f>VLOOKUP(KamstrupData[[#This Row],[ORG_Concat]],'O-Organization'!F:H,3,FALSE)</f>
        <v>11016_NO10_Sales &amp; Marketing_NO_Sales &amp; Marketing_</v>
      </c>
    </row>
    <row r="5018" spans="4:22">
      <c r="D5018" s="28" t="s">
        <v>1343</v>
      </c>
      <c r="E5018" t="str">
        <f>VLOOKUP(D5018,'B-Business Capability'!B:H,5,FALSE)</f>
        <v>Sales</v>
      </c>
      <c r="F5018" t="str">
        <f>VLOOKUP(D5018,'B-Business Capability'!B:H,6,FALSE)</f>
        <v>Sales Execution and Customer Engagement</v>
      </c>
      <c r="G5018" t="str">
        <f>VLOOKUP(D5018,'B-Business Capability'!B:H,7,FALSE)</f>
        <v>Strategic account planning</v>
      </c>
      <c r="I5018" t="s">
        <v>1831</v>
      </c>
      <c r="J5018" t="s">
        <v>1839</v>
      </c>
      <c r="L5018" t="s">
        <v>129</v>
      </c>
      <c r="M5018" t="str">
        <f>VLOOKUP(L5018,'A-Applications'!B:D,3,FALSE)</f>
        <v>Microsoft Dynamics 365 CE (Sales)</v>
      </c>
      <c r="N5018" t="s">
        <v>147</v>
      </c>
      <c r="O5018" s="42" t="s">
        <v>54</v>
      </c>
      <c r="P5018" t="s">
        <v>1344</v>
      </c>
      <c r="Q5018" t="str">
        <f>VLOOKUP(KamstrupData[[#This Row],[IdLevel123]],'B-Business Capability'!B:L,10,FALSE)</f>
        <v>N/A</v>
      </c>
      <c r="R5018">
        <f>VLOOKUP(KamstrupData[[#This Row],[IdLevel123]],'B-Business Capability'!B:L,11,FALSE)</f>
        <v>0</v>
      </c>
      <c r="U5018" t="str">
        <f>_xlfn.CONCAT(KamstrupData[[#This Row],[CountryCode]],"_",KamstrupData[[#This Row],[Business Area]],"_",KamstrupData[[#This Row],[DepartmentTeam]])</f>
        <v>NO10_NO_Sales &amp; Marketing_</v>
      </c>
      <c r="V5018" t="str">
        <f>VLOOKUP(KamstrupData[[#This Row],[ORG_Concat]],'O-Organization'!F:H,3,FALSE)</f>
        <v>11016_NO10_Sales &amp; Marketing_NO_Sales &amp; Marketing_</v>
      </c>
    </row>
    <row r="5019" spans="4:22">
      <c r="D5019" s="28" t="s">
        <v>1320</v>
      </c>
      <c r="E5019" t="str">
        <f>VLOOKUP(D5019,'B-Business Capability'!B:H,5,FALSE)</f>
        <v>Sales</v>
      </c>
      <c r="F5019" t="str">
        <f>VLOOKUP(D5019,'B-Business Capability'!B:H,6,FALSE)</f>
        <v>Sales Management</v>
      </c>
      <c r="G5019" t="str">
        <f>VLOOKUP(D5019,'B-Business Capability'!B:H,7,FALSE)</f>
        <v>Sales Analytics</v>
      </c>
      <c r="I5019" t="s">
        <v>1831</v>
      </c>
      <c r="J5019" t="s">
        <v>1839</v>
      </c>
      <c r="L5019" t="s">
        <v>129</v>
      </c>
      <c r="M5019" t="str">
        <f>VLOOKUP(L5019,'A-Applications'!B:D,3,FALSE)</f>
        <v>Microsoft Dynamics 365 CE (Sales)</v>
      </c>
      <c r="N5019" t="s">
        <v>147</v>
      </c>
      <c r="O5019" s="42" t="s">
        <v>54</v>
      </c>
      <c r="P5019" t="s">
        <v>198</v>
      </c>
      <c r="Q5019" t="str">
        <f>VLOOKUP(KamstrupData[[#This Row],[IdLevel123]],'B-Business Capability'!B:L,10,FALSE)</f>
        <v>N/A</v>
      </c>
      <c r="R5019">
        <f>VLOOKUP(KamstrupData[[#This Row],[IdLevel123]],'B-Business Capability'!B:L,11,FALSE)</f>
        <v>0</v>
      </c>
      <c r="U5019" t="str">
        <f>_xlfn.CONCAT(KamstrupData[[#This Row],[CountryCode]],"_",KamstrupData[[#This Row],[Business Area]],"_",KamstrupData[[#This Row],[DepartmentTeam]])</f>
        <v>NO10_NO_Sales &amp; Marketing_</v>
      </c>
      <c r="V5019" t="str">
        <f>VLOOKUP(KamstrupData[[#This Row],[ORG_Concat]],'O-Organization'!F:H,3,FALSE)</f>
        <v>11016_NO10_Sales &amp; Marketing_NO_Sales &amp; Marketing_</v>
      </c>
    </row>
    <row r="5020" spans="4:22">
      <c r="D5020" s="28" t="s">
        <v>1321</v>
      </c>
      <c r="E5020" t="str">
        <f>VLOOKUP(D5020,'B-Business Capability'!B:H,5,FALSE)</f>
        <v>Sales</v>
      </c>
      <c r="F5020" t="str">
        <f>VLOOKUP(D5020,'B-Business Capability'!B:H,6,FALSE)</f>
        <v>Sales Management</v>
      </c>
      <c r="G5020" t="str">
        <f>VLOOKUP(D5020,'B-Business Capability'!B:H,7,FALSE)</f>
        <v>Sales forecasting</v>
      </c>
      <c r="I5020" t="s">
        <v>1831</v>
      </c>
      <c r="J5020" t="s">
        <v>1839</v>
      </c>
      <c r="L5020" t="s">
        <v>129</v>
      </c>
      <c r="M5020" t="str">
        <f>VLOOKUP(L5020,'A-Applications'!B:D,3,FALSE)</f>
        <v>Microsoft Dynamics 365 CE (Sales)</v>
      </c>
      <c r="N5020" t="s">
        <v>147</v>
      </c>
      <c r="O5020" s="42" t="s">
        <v>54</v>
      </c>
      <c r="P5020" t="s">
        <v>1322</v>
      </c>
      <c r="Q5020" t="str">
        <f>VLOOKUP(KamstrupData[[#This Row],[IdLevel123]],'B-Business Capability'!B:L,10,FALSE)</f>
        <v>N/A</v>
      </c>
      <c r="R5020">
        <f>VLOOKUP(KamstrupData[[#This Row],[IdLevel123]],'B-Business Capability'!B:L,11,FALSE)</f>
        <v>0</v>
      </c>
      <c r="U5020" t="str">
        <f>_xlfn.CONCAT(KamstrupData[[#This Row],[CountryCode]],"_",KamstrupData[[#This Row],[Business Area]],"_",KamstrupData[[#This Row],[DepartmentTeam]])</f>
        <v>NO10_NO_Sales &amp; Marketing_</v>
      </c>
      <c r="V5020" t="str">
        <f>VLOOKUP(KamstrupData[[#This Row],[ORG_Concat]],'O-Organization'!F:H,3,FALSE)</f>
        <v>11016_NO10_Sales &amp; Marketing_NO_Sales &amp; Marketing_</v>
      </c>
    </row>
    <row r="5021" spans="4:22">
      <c r="D5021" s="28" t="s">
        <v>1323</v>
      </c>
      <c r="E5021" t="str">
        <f>VLOOKUP(D5021,'B-Business Capability'!B:H,5,FALSE)</f>
        <v>Sales</v>
      </c>
      <c r="F5021" t="str">
        <f>VLOOKUP(D5021,'B-Business Capability'!B:H,6,FALSE)</f>
        <v>Sales Management</v>
      </c>
      <c r="G5021" t="str">
        <f>VLOOKUP(D5021,'B-Business Capability'!B:H,7,FALSE)</f>
        <v>Sales monitoring and analytics</v>
      </c>
      <c r="I5021" t="s">
        <v>1831</v>
      </c>
      <c r="J5021" t="s">
        <v>1839</v>
      </c>
      <c r="L5021" t="s">
        <v>129</v>
      </c>
      <c r="M5021" t="str">
        <f>VLOOKUP(L5021,'A-Applications'!B:D,3,FALSE)</f>
        <v>Microsoft Dynamics 365 CE (Sales)</v>
      </c>
      <c r="N5021" t="s">
        <v>147</v>
      </c>
      <c r="O5021" s="42" t="s">
        <v>54</v>
      </c>
      <c r="P5021" t="s">
        <v>198</v>
      </c>
      <c r="Q5021" t="str">
        <f>VLOOKUP(KamstrupData[[#This Row],[IdLevel123]],'B-Business Capability'!B:L,10,FALSE)</f>
        <v>N/A</v>
      </c>
      <c r="R5021">
        <f>VLOOKUP(KamstrupData[[#This Row],[IdLevel123]],'B-Business Capability'!B:L,11,FALSE)</f>
        <v>0</v>
      </c>
      <c r="U5021" t="str">
        <f>_xlfn.CONCAT(KamstrupData[[#This Row],[CountryCode]],"_",KamstrupData[[#This Row],[Business Area]],"_",KamstrupData[[#This Row],[DepartmentTeam]])</f>
        <v>NO10_NO_Sales &amp; Marketing_</v>
      </c>
      <c r="V5021" t="str">
        <f>VLOOKUP(KamstrupData[[#This Row],[ORG_Concat]],'O-Organization'!F:H,3,FALSE)</f>
        <v>11016_NO10_Sales &amp; Marketing_NO_Sales &amp; Marketing_</v>
      </c>
    </row>
    <row r="5022" spans="4:22">
      <c r="D5022" s="28" t="s">
        <v>1345</v>
      </c>
      <c r="E5022" t="str">
        <f>VLOOKUP(D5022,'B-Business Capability'!B:H,5,FALSE)</f>
        <v>Sales</v>
      </c>
      <c r="F5022" t="str">
        <f>VLOOKUP(D5022,'B-Business Capability'!B:H,6,FALSE)</f>
        <v>Sales Management</v>
      </c>
      <c r="G5022" t="str">
        <f>VLOOKUP(D5022,'B-Business Capability'!B:H,7,FALSE)</f>
        <v>Sales planning and monitoring</v>
      </c>
      <c r="I5022" t="s">
        <v>1831</v>
      </c>
      <c r="J5022" t="s">
        <v>1839</v>
      </c>
      <c r="L5022" t="s">
        <v>129</v>
      </c>
      <c r="M5022" t="str">
        <f>VLOOKUP(L5022,'A-Applications'!B:D,3,FALSE)</f>
        <v>Microsoft Dynamics 365 CE (Sales)</v>
      </c>
      <c r="N5022" t="s">
        <v>147</v>
      </c>
      <c r="O5022" s="42" t="s">
        <v>54</v>
      </c>
      <c r="P5022" t="s">
        <v>1344</v>
      </c>
      <c r="Q5022" t="str">
        <f>VLOOKUP(KamstrupData[[#This Row],[IdLevel123]],'B-Business Capability'!B:L,10,FALSE)</f>
        <v>N/A</v>
      </c>
      <c r="R5022">
        <f>VLOOKUP(KamstrupData[[#This Row],[IdLevel123]],'B-Business Capability'!B:L,11,FALSE)</f>
        <v>0</v>
      </c>
      <c r="U5022" t="str">
        <f>_xlfn.CONCAT(KamstrupData[[#This Row],[CountryCode]],"_",KamstrupData[[#This Row],[Business Area]],"_",KamstrupData[[#This Row],[DepartmentTeam]])</f>
        <v>NO10_NO_Sales &amp; Marketing_</v>
      </c>
      <c r="V5022" t="str">
        <f>VLOOKUP(KamstrupData[[#This Row],[ORG_Concat]],'O-Organization'!F:H,3,FALSE)</f>
        <v>11016_NO10_Sales &amp; Marketing_NO_Sales &amp; Marketing_</v>
      </c>
    </row>
    <row r="5023" spans="4:22">
      <c r="D5023" s="28" t="s">
        <v>1345</v>
      </c>
      <c r="E5023" t="str">
        <f>VLOOKUP(D5023,'B-Business Capability'!B:H,5,FALSE)</f>
        <v>Sales</v>
      </c>
      <c r="F5023" t="str">
        <f>VLOOKUP(D5023,'B-Business Capability'!B:H,6,FALSE)</f>
        <v>Sales Management</v>
      </c>
      <c r="G5023" t="str">
        <f>VLOOKUP(D5023,'B-Business Capability'!B:H,7,FALSE)</f>
        <v>Sales planning and monitoring</v>
      </c>
      <c r="I5023" t="s">
        <v>1831</v>
      </c>
      <c r="J5023" t="s">
        <v>1839</v>
      </c>
      <c r="L5023" t="s">
        <v>129</v>
      </c>
      <c r="M5023" t="str">
        <f>VLOOKUP(L5023,'A-Applications'!B:D,3,FALSE)</f>
        <v>Microsoft Dynamics 365 CE (Sales)</v>
      </c>
      <c r="N5023" t="s">
        <v>53</v>
      </c>
      <c r="O5023" s="42" t="s">
        <v>62</v>
      </c>
      <c r="P5023" t="s">
        <v>1346</v>
      </c>
      <c r="Q5023" t="str">
        <f>VLOOKUP(KamstrupData[[#This Row],[IdLevel123]],'B-Business Capability'!B:L,10,FALSE)</f>
        <v>N/A</v>
      </c>
      <c r="R5023">
        <f>VLOOKUP(KamstrupData[[#This Row],[IdLevel123]],'B-Business Capability'!B:L,11,FALSE)</f>
        <v>0</v>
      </c>
      <c r="U5023" t="str">
        <f>_xlfn.CONCAT(KamstrupData[[#This Row],[CountryCode]],"_",KamstrupData[[#This Row],[Business Area]],"_",KamstrupData[[#This Row],[DepartmentTeam]])</f>
        <v>NO10_NO_Sales &amp; Marketing_</v>
      </c>
      <c r="V5023" t="str">
        <f>VLOOKUP(KamstrupData[[#This Row],[ORG_Concat]],'O-Organization'!F:H,3,FALSE)</f>
        <v>11016_NO10_Sales &amp; Marketing_NO_Sales &amp; Marketing_</v>
      </c>
    </row>
    <row r="5024" spans="4:22">
      <c r="D5024" s="28" t="s">
        <v>125</v>
      </c>
      <c r="E5024" t="str">
        <f>VLOOKUP(D5024,'B-Business Capability'!B:H,5,FALSE)</f>
        <v>Sales</v>
      </c>
      <c r="F5024" t="str">
        <f>VLOOKUP(D5024,'B-Business Capability'!B:H,6,FALSE)</f>
        <v>Quotation, Order, and Contract Management</v>
      </c>
      <c r="G5024" t="str">
        <f>VLOOKUP(D5024,'B-Business Capability'!B:H,7,FALSE)</f>
        <v>Contract and engagement setup</v>
      </c>
      <c r="I5024" t="s">
        <v>1831</v>
      </c>
      <c r="J5024" t="s">
        <v>1839</v>
      </c>
      <c r="L5024" t="s">
        <v>129</v>
      </c>
      <c r="M5024" t="str">
        <f>VLOOKUP(L5024,'A-Applications'!B:D,3,FALSE)</f>
        <v>Microsoft Dynamics 365 CE (Sales)</v>
      </c>
      <c r="N5024" t="s">
        <v>53</v>
      </c>
      <c r="O5024" s="42" t="s">
        <v>54</v>
      </c>
      <c r="P5024" t="s">
        <v>124</v>
      </c>
      <c r="Q5024" t="str">
        <f>VLOOKUP(KamstrupData[[#This Row],[IdLevel123]],'B-Business Capability'!B:L,10,FALSE)</f>
        <v>Order-to-Cash (O2C)</v>
      </c>
      <c r="R5024">
        <f>VLOOKUP(KamstrupData[[#This Row],[IdLevel123]],'B-Business Capability'!B:L,11,FALSE)</f>
        <v>101</v>
      </c>
      <c r="U5024" t="str">
        <f>_xlfn.CONCAT(KamstrupData[[#This Row],[CountryCode]],"_",KamstrupData[[#This Row],[Business Area]],"_",KamstrupData[[#This Row],[DepartmentTeam]])</f>
        <v>NO10_NO_Sales &amp; Marketing_</v>
      </c>
      <c r="V5024" t="str">
        <f>VLOOKUP(KamstrupData[[#This Row],[ORG_Concat]],'O-Organization'!F:H,3,FALSE)</f>
        <v>11016_NO10_Sales &amp; Marketing_NO_Sales &amp; Marketing_</v>
      </c>
    </row>
    <row r="5025" spans="4:22">
      <c r="D5025" s="28" t="s">
        <v>219</v>
      </c>
      <c r="E5025" t="str">
        <f>VLOOKUP(D5025,'B-Business Capability'!B:H,5,FALSE)</f>
        <v>Sales</v>
      </c>
      <c r="F5025" t="str">
        <f>VLOOKUP(D5025,'B-Business Capability'!B:H,6,FALSE)</f>
        <v>Quotation, Order, and Contract Management</v>
      </c>
      <c r="G5025" t="str">
        <f>VLOOKUP(D5025,'B-Business Capability'!B:H,7,FALSE)</f>
        <v>Order orchestration and management</v>
      </c>
      <c r="I5025" t="s">
        <v>1831</v>
      </c>
      <c r="J5025" t="s">
        <v>1839</v>
      </c>
      <c r="L5025" t="s">
        <v>129</v>
      </c>
      <c r="M5025" t="str">
        <f>VLOOKUP(L5025,'A-Applications'!B:D,3,FALSE)</f>
        <v>Microsoft Dynamics 365 CE (Sales)</v>
      </c>
      <c r="N5025" t="s">
        <v>53</v>
      </c>
      <c r="O5025" s="42" t="s">
        <v>54</v>
      </c>
      <c r="P5025" t="s">
        <v>198</v>
      </c>
      <c r="Q5025" t="str">
        <f>VLOOKUP(KamstrupData[[#This Row],[IdLevel123]],'B-Business Capability'!B:L,10,FALSE)</f>
        <v>Order-to-Cash (O2C)</v>
      </c>
      <c r="R5025">
        <f>VLOOKUP(KamstrupData[[#This Row],[IdLevel123]],'B-Business Capability'!B:L,11,FALSE)</f>
        <v>104</v>
      </c>
      <c r="U5025" t="str">
        <f>_xlfn.CONCAT(KamstrupData[[#This Row],[CountryCode]],"_",KamstrupData[[#This Row],[Business Area]],"_",KamstrupData[[#This Row],[DepartmentTeam]])</f>
        <v>NO10_NO_Sales &amp; Marketing_</v>
      </c>
      <c r="V5025" t="str">
        <f>VLOOKUP(KamstrupData[[#This Row],[ORG_Concat]],'O-Organization'!F:H,3,FALSE)</f>
        <v>11016_NO10_Sales &amp; Marketing_NO_Sales &amp; Marketing_</v>
      </c>
    </row>
    <row r="5026" spans="4:22">
      <c r="D5026" s="28" t="s">
        <v>221</v>
      </c>
      <c r="E5026" t="str">
        <f>VLOOKUP(D5026,'B-Business Capability'!B:H,5,FALSE)</f>
        <v>Sales</v>
      </c>
      <c r="F5026" t="str">
        <f>VLOOKUP(D5026,'B-Business Capability'!B:H,6,FALSE)</f>
        <v>Quotation, Order, and Contract Management</v>
      </c>
      <c r="G5026" t="str">
        <f>VLOOKUP(D5026,'B-Business Capability'!B:H,7,FALSE)</f>
        <v>sales contract management</v>
      </c>
      <c r="I5026" t="s">
        <v>1831</v>
      </c>
      <c r="J5026" t="s">
        <v>1839</v>
      </c>
      <c r="L5026" t="s">
        <v>129</v>
      </c>
      <c r="M5026" t="str">
        <f>VLOOKUP(L5026,'A-Applications'!B:D,3,FALSE)</f>
        <v>Microsoft Dynamics 365 CE (Sales)</v>
      </c>
      <c r="N5026" t="s">
        <v>53</v>
      </c>
      <c r="O5026" s="42" t="s">
        <v>54</v>
      </c>
      <c r="P5026" t="s">
        <v>124</v>
      </c>
      <c r="Q5026" t="str">
        <f>VLOOKUP(KamstrupData[[#This Row],[IdLevel123]],'B-Business Capability'!B:L,10,FALSE)</f>
        <v>Order-to-Cash (O2C)</v>
      </c>
      <c r="R5026">
        <f>VLOOKUP(KamstrupData[[#This Row],[IdLevel123]],'B-Business Capability'!B:L,11,FALSE)</f>
        <v>106</v>
      </c>
      <c r="U5026" t="str">
        <f>_xlfn.CONCAT(KamstrupData[[#This Row],[CountryCode]],"_",KamstrupData[[#This Row],[Business Area]],"_",KamstrupData[[#This Row],[DepartmentTeam]])</f>
        <v>NO10_NO_Sales &amp; Marketing_</v>
      </c>
      <c r="V5026" t="str">
        <f>VLOOKUP(KamstrupData[[#This Row],[ORG_Concat]],'O-Organization'!F:H,3,FALSE)</f>
        <v>11016_NO10_Sales &amp; Marketing_NO_Sales &amp; Marketing_</v>
      </c>
    </row>
    <row r="5027" spans="4:22">
      <c r="D5027" s="28" t="s">
        <v>158</v>
      </c>
      <c r="E5027" t="str">
        <f>VLOOKUP(D5027,'B-Business Capability'!B:H,5,FALSE)</f>
        <v>Sales</v>
      </c>
      <c r="F5027" t="str">
        <f>VLOOKUP(D5027,'B-Business Capability'!B:H,6,FALSE)</f>
        <v>Quotation, Order, and Contract Management</v>
      </c>
      <c r="G5027" t="str">
        <f>VLOOKUP(D5027,'B-Business Capability'!B:H,7,FALSE)</f>
        <v>Sales order management and processing</v>
      </c>
      <c r="I5027" t="s">
        <v>1831</v>
      </c>
      <c r="J5027" t="s">
        <v>1839</v>
      </c>
      <c r="L5027" t="s">
        <v>129</v>
      </c>
      <c r="M5027" t="str">
        <f>VLOOKUP(L5027,'A-Applications'!B:D,3,FALSE)</f>
        <v>Microsoft Dynamics 365 CE (Sales)</v>
      </c>
      <c r="N5027" t="s">
        <v>53</v>
      </c>
      <c r="O5027" s="42" t="s">
        <v>54</v>
      </c>
      <c r="P5027" t="s">
        <v>198</v>
      </c>
      <c r="Q5027" t="str">
        <f>VLOOKUP(KamstrupData[[#This Row],[IdLevel123]],'B-Business Capability'!B:L,10,FALSE)</f>
        <v>Order-to-Cash (O2C)</v>
      </c>
      <c r="R5027">
        <f>VLOOKUP(KamstrupData[[#This Row],[IdLevel123]],'B-Business Capability'!B:L,11,FALSE)</f>
        <v>107</v>
      </c>
      <c r="U5027" t="str">
        <f>_xlfn.CONCAT(KamstrupData[[#This Row],[CountryCode]],"_",KamstrupData[[#This Row],[Business Area]],"_",KamstrupData[[#This Row],[DepartmentTeam]])</f>
        <v>NO10_NO_Sales &amp; Marketing_</v>
      </c>
      <c r="V5027" t="str">
        <f>VLOOKUP(KamstrupData[[#This Row],[ORG_Concat]],'O-Organization'!F:H,3,FALSE)</f>
        <v>11016_NO10_Sales &amp; Marketing_NO_Sales &amp; Marketing_</v>
      </c>
    </row>
    <row r="5028" spans="4:22">
      <c r="D5028" s="28" t="s">
        <v>222</v>
      </c>
      <c r="E5028" t="str">
        <f>VLOOKUP(D5028,'B-Business Capability'!B:H,5,FALSE)</f>
        <v>Sales</v>
      </c>
      <c r="F5028" t="str">
        <f>VLOOKUP(D5028,'B-Business Capability'!B:H,6,FALSE)</f>
        <v>Quotation, Order, and Contract Management</v>
      </c>
      <c r="G5028" t="str">
        <f>VLOOKUP(D5028,'B-Business Capability'!B:H,7,FALSE)</f>
        <v>Sales Rebate management</v>
      </c>
      <c r="I5028" t="s">
        <v>1831</v>
      </c>
      <c r="J5028" t="s">
        <v>1839</v>
      </c>
      <c r="L5028" t="s">
        <v>129</v>
      </c>
      <c r="M5028" t="str">
        <f>VLOOKUP(L5028,'A-Applications'!B:D,3,FALSE)</f>
        <v>Microsoft Dynamics 365 CE (Sales)</v>
      </c>
      <c r="N5028" t="s">
        <v>147</v>
      </c>
      <c r="O5028" s="42" t="s">
        <v>54</v>
      </c>
      <c r="P5028" t="s">
        <v>211</v>
      </c>
      <c r="Q5028" t="str">
        <f>VLOOKUP(KamstrupData[[#This Row],[IdLevel123]],'B-Business Capability'!B:L,10,FALSE)</f>
        <v>Order-to-Cash (O2C)</v>
      </c>
      <c r="R5028">
        <f>VLOOKUP(KamstrupData[[#This Row],[IdLevel123]],'B-Business Capability'!B:L,11,FALSE)</f>
        <v>108</v>
      </c>
      <c r="U5028" t="str">
        <f>_xlfn.CONCAT(KamstrupData[[#This Row],[CountryCode]],"_",KamstrupData[[#This Row],[Business Area]],"_",KamstrupData[[#This Row],[DepartmentTeam]])</f>
        <v>NO10_NO_Sales &amp; Marketing_</v>
      </c>
      <c r="V5028" t="str">
        <f>VLOOKUP(KamstrupData[[#This Row],[ORG_Concat]],'O-Organization'!F:H,3,FALSE)</f>
        <v>11016_NO10_Sales &amp; Marketing_NO_Sales &amp; Marketing_</v>
      </c>
    </row>
    <row r="5029" spans="4:22">
      <c r="D5029" s="28" t="s">
        <v>223</v>
      </c>
      <c r="E5029" t="str">
        <f>VLOOKUP(D5029,'B-Business Capability'!B:H,5,FALSE)</f>
        <v>Sales</v>
      </c>
      <c r="F5029" t="str">
        <f>VLOOKUP(D5029,'B-Business Capability'!B:H,6,FALSE)</f>
        <v>Quotation, Order, and Contract Management</v>
      </c>
      <c r="G5029" t="str">
        <f>VLOOKUP(D5029,'B-Business Capability'!B:H,7,FALSE)</f>
        <v>Subscription order management</v>
      </c>
      <c r="I5029" t="s">
        <v>1831</v>
      </c>
      <c r="J5029" t="s">
        <v>1839</v>
      </c>
      <c r="L5029" t="s">
        <v>129</v>
      </c>
      <c r="M5029" t="str">
        <f>VLOOKUP(L5029,'A-Applications'!B:D,3,FALSE)</f>
        <v>Microsoft Dynamics 365 CE (Sales)</v>
      </c>
      <c r="N5029" t="s">
        <v>53</v>
      </c>
      <c r="O5029" s="42" t="s">
        <v>54</v>
      </c>
      <c r="P5029" t="s">
        <v>198</v>
      </c>
      <c r="Q5029" t="str">
        <f>VLOOKUP(KamstrupData[[#This Row],[IdLevel123]],'B-Business Capability'!B:L,10,FALSE)</f>
        <v>Subscribtion-to-Pay (S2P)</v>
      </c>
      <c r="R5029">
        <f>VLOOKUP(KamstrupData[[#This Row],[IdLevel123]],'B-Business Capability'!B:L,11,FALSE)</f>
        <v>120</v>
      </c>
      <c r="S5029" t="s">
        <v>653</v>
      </c>
      <c r="U5029" t="str">
        <f>_xlfn.CONCAT(KamstrupData[[#This Row],[CountryCode]],"_",KamstrupData[[#This Row],[Business Area]],"_",KamstrupData[[#This Row],[DepartmentTeam]])</f>
        <v>NO10_NO_Sales &amp; Marketing_</v>
      </c>
      <c r="V5029" t="str">
        <f>VLOOKUP(KamstrupData[[#This Row],[ORG_Concat]],'O-Organization'!F:H,3,FALSE)</f>
        <v>11016_NO10_Sales &amp; Marketing_NO_Sales &amp; Marketing_</v>
      </c>
    </row>
    <row r="5030" spans="4:22">
      <c r="D5030" s="28" t="s">
        <v>1348</v>
      </c>
      <c r="E5030" t="str">
        <f>VLOOKUP(D5030,'B-Business Capability'!B:H,5,FALSE)</f>
        <v>Sales</v>
      </c>
      <c r="F5030" t="str">
        <f>VLOOKUP(D5030,'B-Business Capability'!B:H,6,FALSE)</f>
        <v>Sales Management of Indirect Sales</v>
      </c>
      <c r="G5030" t="str">
        <f>VLOOKUP(D5030,'B-Business Capability'!B:H,7,FALSE)</f>
        <v>Billback management</v>
      </c>
      <c r="I5030" t="s">
        <v>1831</v>
      </c>
      <c r="J5030" t="s">
        <v>1839</v>
      </c>
      <c r="L5030" t="s">
        <v>129</v>
      </c>
      <c r="M5030" t="str">
        <f>VLOOKUP(L5030,'A-Applications'!B:D,3,FALSE)</f>
        <v>Microsoft Dynamics 365 CE (Sales)</v>
      </c>
      <c r="N5030" t="s">
        <v>53</v>
      </c>
      <c r="O5030" s="42" t="s">
        <v>54</v>
      </c>
      <c r="P5030" t="s">
        <v>197</v>
      </c>
      <c r="Q5030" t="str">
        <f>VLOOKUP(KamstrupData[[#This Row],[IdLevel123]],'B-Business Capability'!B:L,10,FALSE)</f>
        <v>N/A</v>
      </c>
      <c r="R5030">
        <f>VLOOKUP(KamstrupData[[#This Row],[IdLevel123]],'B-Business Capability'!B:L,11,FALSE)</f>
        <v>0</v>
      </c>
      <c r="U5030" t="str">
        <f>_xlfn.CONCAT(KamstrupData[[#This Row],[CountryCode]],"_",KamstrupData[[#This Row],[Business Area]],"_",KamstrupData[[#This Row],[DepartmentTeam]])</f>
        <v>NO10_NO_Sales &amp; Marketing_</v>
      </c>
      <c r="V5030" t="str">
        <f>VLOOKUP(KamstrupData[[#This Row],[ORG_Concat]],'O-Organization'!F:H,3,FALSE)</f>
        <v>11016_NO10_Sales &amp; Marketing_NO_Sales &amp; Marketing_</v>
      </c>
    </row>
    <row r="5031" spans="4:22">
      <c r="D5031" s="28" t="s">
        <v>1324</v>
      </c>
      <c r="E5031" t="str">
        <f>VLOOKUP(D5031,'B-Business Capability'!B:H,5,FALSE)</f>
        <v>Sales</v>
      </c>
      <c r="F5031" t="str">
        <f>VLOOKUP(D5031,'B-Business Capability'!B:H,6,FALSE)</f>
        <v>Sales Management of Indirect Sales</v>
      </c>
      <c r="G5031" t="str">
        <f>VLOOKUP(D5031,'B-Business Capability'!B:H,7,FALSE)</f>
        <v>Channel analytics</v>
      </c>
      <c r="I5031" t="s">
        <v>1831</v>
      </c>
      <c r="J5031" t="s">
        <v>1839</v>
      </c>
      <c r="L5031" t="s">
        <v>129</v>
      </c>
      <c r="M5031" t="str">
        <f>VLOOKUP(L5031,'A-Applications'!B:D,3,FALSE)</f>
        <v>Microsoft Dynamics 365 CE (Sales)</v>
      </c>
      <c r="N5031" t="s">
        <v>147</v>
      </c>
      <c r="O5031" s="42" t="s">
        <v>54</v>
      </c>
      <c r="P5031" t="s">
        <v>198</v>
      </c>
      <c r="Q5031" t="str">
        <f>VLOOKUP(KamstrupData[[#This Row],[IdLevel123]],'B-Business Capability'!B:L,10,FALSE)</f>
        <v>N/A</v>
      </c>
      <c r="R5031">
        <f>VLOOKUP(KamstrupData[[#This Row],[IdLevel123]],'B-Business Capability'!B:L,11,FALSE)</f>
        <v>0</v>
      </c>
      <c r="U5031" t="str">
        <f>_xlfn.CONCAT(KamstrupData[[#This Row],[CountryCode]],"_",KamstrupData[[#This Row],[Business Area]],"_",KamstrupData[[#This Row],[DepartmentTeam]])</f>
        <v>NO10_NO_Sales &amp; Marketing_</v>
      </c>
      <c r="V5031" t="str">
        <f>VLOOKUP(KamstrupData[[#This Row],[ORG_Concat]],'O-Organization'!F:H,3,FALSE)</f>
        <v>11016_NO10_Sales &amp; Marketing_NO_Sales &amp; Marketing_</v>
      </c>
    </row>
    <row r="5032" spans="4:22">
      <c r="D5032" s="28" t="s">
        <v>1300</v>
      </c>
      <c r="E5032" t="str">
        <f>VLOOKUP(D5032,'B-Business Capability'!B:H,5,FALSE)</f>
        <v>Sales</v>
      </c>
      <c r="F5032" t="str">
        <f>VLOOKUP(D5032,'B-Business Capability'!B:H,6,FALSE)</f>
        <v>Sales Management of Indirect Sales</v>
      </c>
      <c r="G5032" t="str">
        <f>VLOOKUP(D5032,'B-Business Capability'!B:H,7,FALSE)</f>
        <v>Partner channel management</v>
      </c>
      <c r="I5032" t="s">
        <v>1831</v>
      </c>
      <c r="J5032" t="s">
        <v>1839</v>
      </c>
      <c r="L5032" t="s">
        <v>129</v>
      </c>
      <c r="M5032" t="str">
        <f>VLOOKUP(L5032,'A-Applications'!B:D,3,FALSE)</f>
        <v>Microsoft Dynamics 365 CE (Sales)</v>
      </c>
      <c r="N5032" t="s">
        <v>147</v>
      </c>
      <c r="O5032" s="42" t="s">
        <v>54</v>
      </c>
      <c r="P5032" t="s">
        <v>1295</v>
      </c>
      <c r="Q5032" t="str">
        <f>VLOOKUP(KamstrupData[[#This Row],[IdLevel123]],'B-Business Capability'!B:L,10,FALSE)</f>
        <v>N/A</v>
      </c>
      <c r="R5032">
        <f>VLOOKUP(KamstrupData[[#This Row],[IdLevel123]],'B-Business Capability'!B:L,11,FALSE)</f>
        <v>0</v>
      </c>
      <c r="U5032" t="str">
        <f>_xlfn.CONCAT(KamstrupData[[#This Row],[CountryCode]],"_",KamstrupData[[#This Row],[Business Area]],"_",KamstrupData[[#This Row],[DepartmentTeam]])</f>
        <v>NO10_NO_Sales &amp; Marketing_</v>
      </c>
      <c r="V5032" t="str">
        <f>VLOOKUP(KamstrupData[[#This Row],[ORG_Concat]],'O-Organization'!F:H,3,FALSE)</f>
        <v>11016_NO10_Sales &amp; Marketing_NO_Sales &amp; Marketing_</v>
      </c>
    </row>
    <row r="5033" spans="4:22">
      <c r="D5033" s="28" t="s">
        <v>1301</v>
      </c>
      <c r="E5033" t="str">
        <f>VLOOKUP(D5033,'B-Business Capability'!B:H,5,FALSE)</f>
        <v>Sales</v>
      </c>
      <c r="F5033" t="str">
        <f>VLOOKUP(D5033,'B-Business Capability'!B:H,6,FALSE)</f>
        <v>Sales Management of Indirect Sales</v>
      </c>
      <c r="G5033" t="str">
        <f>VLOOKUP(D5033,'B-Business Capability'!B:H,7,FALSE)</f>
        <v>Partner management</v>
      </c>
      <c r="I5033" t="s">
        <v>1831</v>
      </c>
      <c r="J5033" t="s">
        <v>1839</v>
      </c>
      <c r="L5033" t="s">
        <v>129</v>
      </c>
      <c r="M5033" t="str">
        <f>VLOOKUP(L5033,'A-Applications'!B:D,3,FALSE)</f>
        <v>Microsoft Dynamics 365 CE (Sales)</v>
      </c>
      <c r="N5033" t="s">
        <v>147</v>
      </c>
      <c r="O5033" s="42" t="s">
        <v>54</v>
      </c>
      <c r="P5033" t="s">
        <v>1295</v>
      </c>
      <c r="Q5033" t="str">
        <f>VLOOKUP(KamstrupData[[#This Row],[IdLevel123]],'B-Business Capability'!B:L,10,FALSE)</f>
        <v>N/A</v>
      </c>
      <c r="R5033">
        <f>VLOOKUP(KamstrupData[[#This Row],[IdLevel123]],'B-Business Capability'!B:L,11,FALSE)</f>
        <v>0</v>
      </c>
      <c r="U5033" t="str">
        <f>_xlfn.CONCAT(KamstrupData[[#This Row],[CountryCode]],"_",KamstrupData[[#This Row],[Business Area]],"_",KamstrupData[[#This Row],[DepartmentTeam]])</f>
        <v>NO10_NO_Sales &amp; Marketing_</v>
      </c>
      <c r="V5033" t="str">
        <f>VLOOKUP(KamstrupData[[#This Row],[ORG_Concat]],'O-Organization'!F:H,3,FALSE)</f>
        <v>11016_NO10_Sales &amp; Marketing_NO_Sales &amp; Marketing_</v>
      </c>
    </row>
    <row r="5034" spans="4:22">
      <c r="D5034" s="28" t="s">
        <v>225</v>
      </c>
      <c r="E5034" t="str">
        <f>VLOOKUP(D5034,'B-Business Capability'!B:H,5,FALSE)</f>
        <v>Sales</v>
      </c>
      <c r="F5034" t="str">
        <f>VLOOKUP(D5034,'B-Business Capability'!B:H,6,FALSE)</f>
        <v>Quotation, Order, and Contract Management</v>
      </c>
      <c r="G5034" t="str">
        <f>VLOOKUP(D5034,'B-Business Capability'!B:H,7,FALSE)</f>
        <v>Quote and order documents</v>
      </c>
      <c r="I5034" t="s">
        <v>1831</v>
      </c>
      <c r="J5034" t="s">
        <v>1839</v>
      </c>
      <c r="L5034" t="s">
        <v>129</v>
      </c>
      <c r="M5034" t="str">
        <f>VLOOKUP(L5034,'A-Applications'!B:D,3,FALSE)</f>
        <v>Microsoft Dynamics 365 CE (Sales)</v>
      </c>
      <c r="N5034" t="s">
        <v>53</v>
      </c>
      <c r="O5034" s="42" t="s">
        <v>54</v>
      </c>
      <c r="P5034" t="s">
        <v>198</v>
      </c>
      <c r="Q5034" t="str">
        <f>VLOOKUP(KamstrupData[[#This Row],[IdLevel123]],'B-Business Capability'!B:L,10,FALSE)</f>
        <v>Order-to-Cash (O2C)</v>
      </c>
      <c r="R5034">
        <f>VLOOKUP(KamstrupData[[#This Row],[IdLevel123]],'B-Business Capability'!B:L,11,FALSE)</f>
        <v>130</v>
      </c>
      <c r="U5034" t="str">
        <f>_xlfn.CONCAT(KamstrupData[[#This Row],[CountryCode]],"_",KamstrupData[[#This Row],[Business Area]],"_",KamstrupData[[#This Row],[DepartmentTeam]])</f>
        <v>NO10_NO_Sales &amp; Marketing_</v>
      </c>
      <c r="V5034" t="str">
        <f>VLOOKUP(KamstrupData[[#This Row],[ORG_Concat]],'O-Organization'!F:H,3,FALSE)</f>
        <v>11016_NO10_Sales &amp; Marketing_NO_Sales &amp; Marketing_</v>
      </c>
    </row>
    <row r="5035" spans="4:22">
      <c r="D5035" s="28" t="s">
        <v>199</v>
      </c>
      <c r="E5035" t="str">
        <f>VLOOKUP(D5035,'B-Business Capability'!B:H,5,FALSE)</f>
        <v>Sales</v>
      </c>
      <c r="F5035" t="str">
        <f>VLOOKUP(D5035,'B-Business Capability'!B:H,6,FALSE)</f>
        <v>Quotation, Order, and Contract Management</v>
      </c>
      <c r="G5035" t="str">
        <f>VLOOKUP(D5035,'B-Business Capability'!B:H,7,FALSE)</f>
        <v>Distributor contract management</v>
      </c>
      <c r="I5035" t="s">
        <v>1831</v>
      </c>
      <c r="J5035" t="s">
        <v>1839</v>
      </c>
      <c r="L5035" t="s">
        <v>129</v>
      </c>
      <c r="M5035" t="str">
        <f>VLOOKUP(L5035,'A-Applications'!B:D,3,FALSE)</f>
        <v>Microsoft Dynamics 365 CE (Sales)</v>
      </c>
      <c r="N5035" t="s">
        <v>53</v>
      </c>
      <c r="O5035" s="42" t="s">
        <v>54</v>
      </c>
      <c r="P5035" t="s">
        <v>1295</v>
      </c>
      <c r="Q5035" t="str">
        <f>VLOOKUP(KamstrupData[[#This Row],[IdLevel123]],'B-Business Capability'!B:L,10,FALSE)</f>
        <v>Order-to-Cash (O2C)</v>
      </c>
      <c r="R5035">
        <f>VLOOKUP(KamstrupData[[#This Row],[IdLevel123]],'B-Business Capability'!B:L,11,FALSE)</f>
        <v>112</v>
      </c>
      <c r="U5035" t="str">
        <f>_xlfn.CONCAT(KamstrupData[[#This Row],[CountryCode]],"_",KamstrupData[[#This Row],[Business Area]],"_",KamstrupData[[#This Row],[DepartmentTeam]])</f>
        <v>NO10_NO_Sales &amp; Marketing_</v>
      </c>
      <c r="V5035" t="str">
        <f>VLOOKUP(KamstrupData[[#This Row],[ORG_Concat]],'O-Organization'!F:H,3,FALSE)</f>
        <v>11016_NO10_Sales &amp; Marketing_NO_Sales &amp; Marketing_</v>
      </c>
    </row>
    <row r="5036" spans="4:22">
      <c r="D5036" s="28" t="s">
        <v>1341</v>
      </c>
      <c r="E5036" t="str">
        <f>VLOOKUP(D5036,'B-Business Capability'!B:H,5,FALSE)</f>
        <v>Sales</v>
      </c>
      <c r="F5036" t="str">
        <f>VLOOKUP(D5036,'B-Business Capability'!B:H,6,FALSE)</f>
        <v>Sales Execution and Customer Engagement</v>
      </c>
      <c r="G5036" t="str">
        <f>VLOOKUP(D5036,'B-Business Capability'!B:H,7,FALSE)</f>
        <v>Sales lead management</v>
      </c>
      <c r="I5036" t="s">
        <v>1831</v>
      </c>
      <c r="J5036" t="s">
        <v>1839</v>
      </c>
      <c r="L5036" t="s">
        <v>676</v>
      </c>
      <c r="M5036" t="str">
        <f>VLOOKUP(L5036,'A-Applications'!B:D,3,FALSE)</f>
        <v>Microsoft Dynamics CIJ (Marketing)</v>
      </c>
      <c r="N5036" t="s">
        <v>147</v>
      </c>
      <c r="O5036" s="42"/>
      <c r="P5036" t="s">
        <v>1342</v>
      </c>
      <c r="Q5036" t="str">
        <f>VLOOKUP(KamstrupData[[#This Row],[IdLevel123]],'B-Business Capability'!B:L,10,FALSE)</f>
        <v>N/A</v>
      </c>
      <c r="R5036">
        <f>VLOOKUP(KamstrupData[[#This Row],[IdLevel123]],'B-Business Capability'!B:L,11,FALSE)</f>
        <v>0</v>
      </c>
      <c r="U5036" t="str">
        <f>_xlfn.CONCAT(KamstrupData[[#This Row],[CountryCode]],"_",KamstrupData[[#This Row],[Business Area]],"_",KamstrupData[[#This Row],[DepartmentTeam]])</f>
        <v>NO10_NO_Sales &amp; Marketing_</v>
      </c>
      <c r="V5036" t="str">
        <f>VLOOKUP(KamstrupData[[#This Row],[ORG_Concat]],'O-Organization'!F:H,3,FALSE)</f>
        <v>11016_NO10_Sales &amp; Marketing_NO_Sales &amp; Marketing_</v>
      </c>
    </row>
    <row r="5037" spans="4:22">
      <c r="D5037" s="28" t="s">
        <v>1309</v>
      </c>
      <c r="E5037" t="str">
        <f>VLOOKUP(D5037,'B-Business Capability'!B:H,5,FALSE)</f>
        <v>Sales</v>
      </c>
      <c r="F5037" t="str">
        <f>VLOOKUP(D5037,'B-Business Capability'!B:H,6,FALSE)</f>
        <v>Sales Execution and Customer Engagement</v>
      </c>
      <c r="G5037" t="str">
        <f>VLOOKUP(D5037,'B-Business Capability'!B:H,7,FALSE)</f>
        <v>Sales collaboration</v>
      </c>
      <c r="I5037" t="s">
        <v>1831</v>
      </c>
      <c r="J5037" t="s">
        <v>1839</v>
      </c>
      <c r="L5037" t="s">
        <v>316</v>
      </c>
      <c r="M5037" t="str">
        <f>VLOOKUP(L5037,'A-Applications'!B:D,3,FALSE)</f>
        <v>Miro</v>
      </c>
      <c r="N5037" t="s">
        <v>53</v>
      </c>
      <c r="O5037" s="42" t="s">
        <v>62</v>
      </c>
      <c r="P5037" t="s">
        <v>198</v>
      </c>
      <c r="Q5037" t="str">
        <f>VLOOKUP(KamstrupData[[#This Row],[IdLevel123]],'B-Business Capability'!B:L,10,FALSE)</f>
        <v>N/A</v>
      </c>
      <c r="R5037">
        <f>VLOOKUP(KamstrupData[[#This Row],[IdLevel123]],'B-Business Capability'!B:L,11,FALSE)</f>
        <v>0</v>
      </c>
      <c r="U5037" t="str">
        <f>_xlfn.CONCAT(KamstrupData[[#This Row],[CountryCode]],"_",KamstrupData[[#This Row],[Business Area]],"_",KamstrupData[[#This Row],[DepartmentTeam]])</f>
        <v>NO10_NO_Sales &amp; Marketing_</v>
      </c>
      <c r="V5037" t="str">
        <f>VLOOKUP(KamstrupData[[#This Row],[ORG_Concat]],'O-Organization'!F:H,3,FALSE)</f>
        <v>11016_NO10_Sales &amp; Marketing_NO_Sales &amp; Marketing_</v>
      </c>
    </row>
    <row r="5038" spans="4:22">
      <c r="D5038" s="28" t="s">
        <v>95</v>
      </c>
      <c r="E5038" t="str">
        <f>VLOOKUP(D5038,'B-Business Capability'!B:H,5,FALSE)</f>
        <v>Not mapped to capability</v>
      </c>
      <c r="F5038">
        <f>VLOOKUP(D5038,'B-Business Capability'!B:H,6,FALSE)</f>
        <v>0</v>
      </c>
      <c r="G5038">
        <f>VLOOKUP(D5038,'B-Business Capability'!B:H,7,FALSE)</f>
        <v>0</v>
      </c>
      <c r="I5038" t="s">
        <v>1831</v>
      </c>
      <c r="J5038" t="s">
        <v>1839</v>
      </c>
      <c r="L5038" t="s">
        <v>316</v>
      </c>
      <c r="M5038" t="str">
        <f>VLOOKUP(L5038,'A-Applications'!B:D,3,FALSE)</f>
        <v>Miro</v>
      </c>
      <c r="N5038" t="s">
        <v>53</v>
      </c>
      <c r="O5038" s="42" t="s">
        <v>62</v>
      </c>
      <c r="P5038" t="s">
        <v>77</v>
      </c>
      <c r="Q5038" t="str">
        <f>VLOOKUP(KamstrupData[[#This Row],[IdLevel123]],'B-Business Capability'!B:L,10,FALSE)</f>
        <v>N/A</v>
      </c>
      <c r="R5038">
        <f>VLOOKUP(KamstrupData[[#This Row],[IdLevel123]],'B-Business Capability'!B:L,11,FALSE)</f>
        <v>0</v>
      </c>
      <c r="U5038" t="str">
        <f>_xlfn.CONCAT(KamstrupData[[#This Row],[CountryCode]],"_",KamstrupData[[#This Row],[Business Area]],"_",KamstrupData[[#This Row],[DepartmentTeam]])</f>
        <v>NO10_NO_Sales &amp; Marketing_</v>
      </c>
      <c r="V5038" t="str">
        <f>VLOOKUP(KamstrupData[[#This Row],[ORG_Concat]],'O-Organization'!F:H,3,FALSE)</f>
        <v>11016_NO10_Sales &amp; Marketing_NO_Sales &amp; Marketing_</v>
      </c>
    </row>
    <row r="5039" spans="4:22">
      <c r="D5039" s="28" t="s">
        <v>1313</v>
      </c>
      <c r="E5039" t="str">
        <f>VLOOKUP(D5039,'B-Business Capability'!B:H,5,FALSE)</f>
        <v>Sales</v>
      </c>
      <c r="F5039" t="str">
        <f>VLOOKUP(D5039,'B-Business Capability'!B:H,6,FALSE)</f>
        <v>Sales Operations</v>
      </c>
      <c r="G5039" t="str">
        <f>VLOOKUP(D5039,'B-Business Capability'!B:H,7,FALSE)</f>
        <v>Data aggretion and validation</v>
      </c>
      <c r="I5039" t="s">
        <v>1831</v>
      </c>
      <c r="J5039" t="s">
        <v>1839</v>
      </c>
      <c r="L5039" t="s">
        <v>205</v>
      </c>
      <c r="M5039" t="str">
        <f>VLOOKUP(L5039,'A-Applications'!B:D,3,FALSE)</f>
        <v>Dunn and Bradstreet (Finance Analytics)</v>
      </c>
      <c r="N5039" t="s">
        <v>147</v>
      </c>
      <c r="O5039" s="42" t="s">
        <v>66</v>
      </c>
      <c r="P5039" t="s">
        <v>1279</v>
      </c>
      <c r="Q5039" t="str">
        <f>VLOOKUP(KamstrupData[[#This Row],[IdLevel123]],'B-Business Capability'!B:L,10,FALSE)</f>
        <v>N/A</v>
      </c>
      <c r="R5039">
        <f>VLOOKUP(KamstrupData[[#This Row],[IdLevel123]],'B-Business Capability'!B:L,11,FALSE)</f>
        <v>0</v>
      </c>
      <c r="U5039" t="str">
        <f>_xlfn.CONCAT(KamstrupData[[#This Row],[CountryCode]],"_",KamstrupData[[#This Row],[Business Area]],"_",KamstrupData[[#This Row],[DepartmentTeam]])</f>
        <v>NO10_NO_Sales &amp; Marketing_</v>
      </c>
      <c r="V5039" t="str">
        <f>VLOOKUP(KamstrupData[[#This Row],[ORG_Concat]],'O-Organization'!F:H,3,FALSE)</f>
        <v>11016_NO10_Sales &amp; Marketing_NO_Sales &amp; Marketing_</v>
      </c>
    </row>
    <row r="5040" spans="4:22">
      <c r="D5040" s="28" t="s">
        <v>74</v>
      </c>
      <c r="E5040" t="str">
        <f>VLOOKUP(D5040,'B-Business Capability'!B:H,5,FALSE)</f>
        <v>Strategic Management</v>
      </c>
      <c r="F5040" t="str">
        <f>VLOOKUP(D5040,'B-Business Capability'!B:H,6,FALSE)</f>
        <v>Manage Core Business</v>
      </c>
      <c r="G5040" t="str">
        <f>VLOOKUP(D5040,'B-Business Capability'!B:H,7,FALSE)</f>
        <v>Manage Projects</v>
      </c>
      <c r="I5040" t="s">
        <v>1831</v>
      </c>
      <c r="J5040" t="s">
        <v>1839</v>
      </c>
      <c r="L5040" t="s">
        <v>317</v>
      </c>
      <c r="M5040" t="str">
        <f>VLOOKUP(L5040,'A-Applications'!B:D,3,FALSE)</f>
        <v>Think-Cell</v>
      </c>
      <c r="N5040" t="s">
        <v>53</v>
      </c>
      <c r="O5040" s="42" t="s">
        <v>62</v>
      </c>
      <c r="P5040" t="s">
        <v>198</v>
      </c>
      <c r="Q5040" t="str">
        <f>VLOOKUP(KamstrupData[[#This Row],[IdLevel123]],'B-Business Capability'!B:L,10,FALSE)</f>
        <v>N/A</v>
      </c>
      <c r="R5040">
        <f>VLOOKUP(KamstrupData[[#This Row],[IdLevel123]],'B-Business Capability'!B:L,11,FALSE)</f>
        <v>0</v>
      </c>
      <c r="U5040" t="str">
        <f>_xlfn.CONCAT(KamstrupData[[#This Row],[CountryCode]],"_",KamstrupData[[#This Row],[Business Area]],"_",KamstrupData[[#This Row],[DepartmentTeam]])</f>
        <v>NO10_NO_Sales &amp; Marketing_</v>
      </c>
      <c r="V5040" t="str">
        <f>VLOOKUP(KamstrupData[[#This Row],[ORG_Concat]],'O-Organization'!F:H,3,FALSE)</f>
        <v>11016_NO10_Sales &amp; Marketing_NO_Sales &amp; Marketing_</v>
      </c>
    </row>
    <row r="5041" spans="4:22">
      <c r="D5041" s="28" t="s">
        <v>95</v>
      </c>
      <c r="E5041" t="str">
        <f>VLOOKUP(D5041,'B-Business Capability'!B:H,5,FALSE)</f>
        <v>Not mapped to capability</v>
      </c>
      <c r="F5041">
        <f>VLOOKUP(D5041,'B-Business Capability'!B:H,6,FALSE)</f>
        <v>0</v>
      </c>
      <c r="G5041">
        <f>VLOOKUP(D5041,'B-Business Capability'!B:H,7,FALSE)</f>
        <v>0</v>
      </c>
      <c r="I5041" t="s">
        <v>1831</v>
      </c>
      <c r="J5041" t="s">
        <v>1839</v>
      </c>
      <c r="L5041" t="s">
        <v>825</v>
      </c>
      <c r="M5041" t="str">
        <f>VLOOKUP(L5041,'A-Applications'!B:D,3,FALSE)</f>
        <v>Linkedin</v>
      </c>
      <c r="O5041" s="42"/>
      <c r="P5041" t="s">
        <v>77</v>
      </c>
      <c r="Q5041" t="str">
        <f>VLOOKUP(KamstrupData[[#This Row],[IdLevel123]],'B-Business Capability'!B:L,10,FALSE)</f>
        <v>N/A</v>
      </c>
      <c r="R5041">
        <f>VLOOKUP(KamstrupData[[#This Row],[IdLevel123]],'B-Business Capability'!B:L,11,FALSE)</f>
        <v>0</v>
      </c>
      <c r="U5041" t="str">
        <f>_xlfn.CONCAT(KamstrupData[[#This Row],[CountryCode]],"_",KamstrupData[[#This Row],[Business Area]],"_",KamstrupData[[#This Row],[DepartmentTeam]])</f>
        <v>NO10_NO_Sales &amp; Marketing_</v>
      </c>
      <c r="V5041" t="str">
        <f>VLOOKUP(KamstrupData[[#This Row],[ORG_Concat]],'O-Organization'!F:H,3,FALSE)</f>
        <v>11016_NO10_Sales &amp; Marketing_NO_Sales &amp; Marketing_</v>
      </c>
    </row>
    <row r="5042" spans="4:22">
      <c r="D5042" s="28" t="s">
        <v>95</v>
      </c>
      <c r="E5042" t="str">
        <f>VLOOKUP(D5042,'B-Business Capability'!B:H,5,FALSE)</f>
        <v>Not mapped to capability</v>
      </c>
      <c r="F5042">
        <f>VLOOKUP(D5042,'B-Business Capability'!B:H,6,FALSE)</f>
        <v>0</v>
      </c>
      <c r="G5042">
        <f>VLOOKUP(D5042,'B-Business Capability'!B:H,7,FALSE)</f>
        <v>0</v>
      </c>
      <c r="I5042" t="s">
        <v>1831</v>
      </c>
      <c r="J5042" t="s">
        <v>1839</v>
      </c>
      <c r="L5042" t="s">
        <v>714</v>
      </c>
      <c r="M5042" t="str">
        <f>VLOOKUP(L5042,'A-Applications'!B:D,3,FALSE)</f>
        <v>Youtube</v>
      </c>
      <c r="O5042" s="42"/>
      <c r="P5042" t="s">
        <v>77</v>
      </c>
      <c r="Q5042" t="str">
        <f>VLOOKUP(KamstrupData[[#This Row],[IdLevel123]],'B-Business Capability'!B:L,10,FALSE)</f>
        <v>N/A</v>
      </c>
      <c r="R5042">
        <f>VLOOKUP(KamstrupData[[#This Row],[IdLevel123]],'B-Business Capability'!B:L,11,FALSE)</f>
        <v>0</v>
      </c>
      <c r="U5042" t="str">
        <f>_xlfn.CONCAT(KamstrupData[[#This Row],[CountryCode]],"_",KamstrupData[[#This Row],[Business Area]],"_",KamstrupData[[#This Row],[DepartmentTeam]])</f>
        <v>NO10_NO_Sales &amp; Marketing_</v>
      </c>
      <c r="V5042" t="str">
        <f>VLOOKUP(KamstrupData[[#This Row],[ORG_Concat]],'O-Organization'!F:H,3,FALSE)</f>
        <v>11016_NO10_Sales &amp; Marketing_NO_Sales &amp; Marketing_</v>
      </c>
    </row>
    <row r="5043" spans="4:22">
      <c r="D5043" s="28" t="s">
        <v>95</v>
      </c>
      <c r="E5043" t="str">
        <f>VLOOKUP(D5043,'B-Business Capability'!B:H,5,FALSE)</f>
        <v>Not mapped to capability</v>
      </c>
      <c r="F5043">
        <f>VLOOKUP(D5043,'B-Business Capability'!B:H,6,FALSE)</f>
        <v>0</v>
      </c>
      <c r="G5043">
        <f>VLOOKUP(D5043,'B-Business Capability'!B:H,7,FALSE)</f>
        <v>0</v>
      </c>
      <c r="I5043" t="s">
        <v>1831</v>
      </c>
      <c r="J5043" t="s">
        <v>1839</v>
      </c>
      <c r="L5043" t="s">
        <v>1089</v>
      </c>
      <c r="M5043" t="str">
        <f>VLOOKUP(L5043,'A-Applications'!B:D,3,FALSE)</f>
        <v>WhatsApp</v>
      </c>
      <c r="N5043" t="s">
        <v>53</v>
      </c>
      <c r="O5043" s="42" t="s">
        <v>62</v>
      </c>
      <c r="P5043" t="s">
        <v>77</v>
      </c>
      <c r="Q5043" t="str">
        <f>VLOOKUP(KamstrupData[[#This Row],[IdLevel123]],'B-Business Capability'!B:L,10,FALSE)</f>
        <v>N/A</v>
      </c>
      <c r="R5043">
        <f>VLOOKUP(KamstrupData[[#This Row],[IdLevel123]],'B-Business Capability'!B:L,11,FALSE)</f>
        <v>0</v>
      </c>
      <c r="U5043" t="str">
        <f>_xlfn.CONCAT(KamstrupData[[#This Row],[CountryCode]],"_",KamstrupData[[#This Row],[Business Area]],"_",KamstrupData[[#This Row],[DepartmentTeam]])</f>
        <v>NO10_NO_Sales &amp; Marketing_</v>
      </c>
      <c r="V5043" t="str">
        <f>VLOOKUP(KamstrupData[[#This Row],[ORG_Concat]],'O-Organization'!F:H,3,FALSE)</f>
        <v>11016_NO10_Sales &amp; Marketing_NO_Sales &amp; Marketing_</v>
      </c>
    </row>
    <row r="5044" spans="4:22">
      <c r="D5044" s="28" t="s">
        <v>1308</v>
      </c>
      <c r="E5044" t="str">
        <f>VLOOKUP(D5044,'B-Business Capability'!B:H,5,FALSE)</f>
        <v>Sales</v>
      </c>
      <c r="F5044" t="str">
        <f>VLOOKUP(D5044,'B-Business Capability'!B:H,6,FALSE)</f>
        <v>Sales Execution and Customer Engagement</v>
      </c>
      <c r="G5044" t="str">
        <f>VLOOKUP(D5044,'B-Business Capability'!B:H,7,FALSE)</f>
        <v>Activity management and groupware integration for sales</v>
      </c>
      <c r="I5044" t="s">
        <v>1831</v>
      </c>
      <c r="J5044" t="s">
        <v>1839</v>
      </c>
      <c r="L5044" t="s">
        <v>521</v>
      </c>
      <c r="M5044" t="str">
        <f>VLOOKUP(L5044,'A-Applications'!B:D,3,FALSE)</f>
        <v>Microsoft Loop</v>
      </c>
      <c r="N5044" t="s">
        <v>53</v>
      </c>
      <c r="O5044" s="42" t="s">
        <v>62</v>
      </c>
      <c r="P5044" t="s">
        <v>197</v>
      </c>
      <c r="Q5044" t="str">
        <f>VLOOKUP(KamstrupData[[#This Row],[IdLevel123]],'B-Business Capability'!B:L,10,FALSE)</f>
        <v>N/A</v>
      </c>
      <c r="R5044">
        <f>VLOOKUP(KamstrupData[[#This Row],[IdLevel123]],'B-Business Capability'!B:L,11,FALSE)</f>
        <v>0</v>
      </c>
      <c r="U5044" t="str">
        <f>_xlfn.CONCAT(KamstrupData[[#This Row],[CountryCode]],"_",KamstrupData[[#This Row],[Business Area]],"_",KamstrupData[[#This Row],[DepartmentTeam]])</f>
        <v>NO10_NO_Sales &amp; Marketing_</v>
      </c>
      <c r="V5044" t="str">
        <f>VLOOKUP(KamstrupData[[#This Row],[ORG_Concat]],'O-Organization'!F:H,3,FALSE)</f>
        <v>11016_NO10_Sales &amp; Marketing_NO_Sales &amp; Marketing_</v>
      </c>
    </row>
    <row r="5045" spans="4:22">
      <c r="D5045" s="28" t="s">
        <v>1298</v>
      </c>
      <c r="E5045" t="str">
        <f>VLOOKUP(D5045,'B-Business Capability'!B:H,5,FALSE)</f>
        <v>Sales</v>
      </c>
      <c r="F5045" t="str">
        <f>VLOOKUP(D5045,'B-Business Capability'!B:H,6,FALSE)</f>
        <v>Sales Execution and Customer Engagement</v>
      </c>
      <c r="G5045" t="str">
        <f>VLOOKUP(D5045,'B-Business Capability'!B:H,7,FALSE)</f>
        <v>Omnichannel touchpoints</v>
      </c>
      <c r="I5045" t="s">
        <v>1831</v>
      </c>
      <c r="J5045" t="s">
        <v>1839</v>
      </c>
      <c r="L5045" t="s">
        <v>521</v>
      </c>
      <c r="M5045" t="str">
        <f>VLOOKUP(L5045,'A-Applications'!B:D,3,FALSE)</f>
        <v>Microsoft Loop</v>
      </c>
      <c r="N5045" t="s">
        <v>53</v>
      </c>
      <c r="O5045" s="42" t="s">
        <v>62</v>
      </c>
      <c r="P5045" t="s">
        <v>197</v>
      </c>
      <c r="Q5045" t="str">
        <f>VLOOKUP(KamstrupData[[#This Row],[IdLevel123]],'B-Business Capability'!B:L,10,FALSE)</f>
        <v>Customer Service and Support</v>
      </c>
      <c r="R5045">
        <f>VLOOKUP(KamstrupData[[#This Row],[IdLevel123]],'B-Business Capability'!B:L,11,FALSE)</f>
        <v>0</v>
      </c>
      <c r="U5045" t="str">
        <f>_xlfn.CONCAT(KamstrupData[[#This Row],[CountryCode]],"_",KamstrupData[[#This Row],[Business Area]],"_",KamstrupData[[#This Row],[DepartmentTeam]])</f>
        <v>NO10_NO_Sales &amp; Marketing_</v>
      </c>
      <c r="V5045" t="str">
        <f>VLOOKUP(KamstrupData[[#This Row],[ORG_Concat]],'O-Organization'!F:H,3,FALSE)</f>
        <v>11016_NO10_Sales &amp; Marketing_NO_Sales &amp; Marketing_</v>
      </c>
    </row>
    <row r="5046" spans="4:22">
      <c r="D5046" s="28" t="s">
        <v>698</v>
      </c>
      <c r="E5046" t="str">
        <f>VLOOKUP(D5046,'B-Business Capability'!B:H,5,FALSE)</f>
        <v>Sales</v>
      </c>
      <c r="F5046" t="str">
        <f>VLOOKUP(D5046,'B-Business Capability'!B:H,6,FALSE)</f>
        <v>Sales Execution and Customer Engagement</v>
      </c>
      <c r="G5046" t="str">
        <f>VLOOKUP(D5046,'B-Business Capability'!B:H,7,FALSE)</f>
        <v>Productivity and personalization</v>
      </c>
      <c r="I5046" t="s">
        <v>1831</v>
      </c>
      <c r="J5046" t="s">
        <v>1839</v>
      </c>
      <c r="L5046" t="s">
        <v>521</v>
      </c>
      <c r="M5046" t="str">
        <f>VLOOKUP(L5046,'A-Applications'!B:D,3,FALSE)</f>
        <v>Microsoft Loop</v>
      </c>
      <c r="N5046" t="s">
        <v>53</v>
      </c>
      <c r="O5046" s="42" t="s">
        <v>62</v>
      </c>
      <c r="P5046" t="s">
        <v>197</v>
      </c>
      <c r="Q5046" t="str">
        <f>VLOOKUP(KamstrupData[[#This Row],[IdLevel123]],'B-Business Capability'!B:L,10,FALSE)</f>
        <v>N/A</v>
      </c>
      <c r="R5046">
        <f>VLOOKUP(KamstrupData[[#This Row],[IdLevel123]],'B-Business Capability'!B:L,11,FALSE)</f>
        <v>0</v>
      </c>
      <c r="U5046" t="str">
        <f>_xlfn.CONCAT(KamstrupData[[#This Row],[CountryCode]],"_",KamstrupData[[#This Row],[Business Area]],"_",KamstrupData[[#This Row],[DepartmentTeam]])</f>
        <v>NO10_NO_Sales &amp; Marketing_</v>
      </c>
      <c r="V5046" t="str">
        <f>VLOOKUP(KamstrupData[[#This Row],[ORG_Concat]],'O-Organization'!F:H,3,FALSE)</f>
        <v>11016_NO10_Sales &amp; Marketing_NO_Sales &amp; Marketing_</v>
      </c>
    </row>
    <row r="5047" spans="4:22">
      <c r="D5047" s="28" t="s">
        <v>1309</v>
      </c>
      <c r="E5047" t="str">
        <f>VLOOKUP(D5047,'B-Business Capability'!B:H,5,FALSE)</f>
        <v>Sales</v>
      </c>
      <c r="F5047" t="str">
        <f>VLOOKUP(D5047,'B-Business Capability'!B:H,6,FALSE)</f>
        <v>Sales Execution and Customer Engagement</v>
      </c>
      <c r="G5047" t="str">
        <f>VLOOKUP(D5047,'B-Business Capability'!B:H,7,FALSE)</f>
        <v>Sales collaboration</v>
      </c>
      <c r="I5047" t="s">
        <v>1831</v>
      </c>
      <c r="J5047" t="s">
        <v>1839</v>
      </c>
      <c r="L5047" t="s">
        <v>521</v>
      </c>
      <c r="M5047" t="str">
        <f>VLOOKUP(L5047,'A-Applications'!B:D,3,FALSE)</f>
        <v>Microsoft Loop</v>
      </c>
      <c r="N5047" t="s">
        <v>53</v>
      </c>
      <c r="O5047" s="42" t="s">
        <v>62</v>
      </c>
      <c r="P5047" t="s">
        <v>197</v>
      </c>
      <c r="Q5047" t="str">
        <f>VLOOKUP(KamstrupData[[#This Row],[IdLevel123]],'B-Business Capability'!B:L,10,FALSE)</f>
        <v>N/A</v>
      </c>
      <c r="R5047">
        <f>VLOOKUP(KamstrupData[[#This Row],[IdLevel123]],'B-Business Capability'!B:L,11,FALSE)</f>
        <v>0</v>
      </c>
      <c r="U5047" t="str">
        <f>_xlfn.CONCAT(KamstrupData[[#This Row],[CountryCode]],"_",KamstrupData[[#This Row],[Business Area]],"_",KamstrupData[[#This Row],[DepartmentTeam]])</f>
        <v>NO10_NO_Sales &amp; Marketing_</v>
      </c>
      <c r="V5047" t="str">
        <f>VLOOKUP(KamstrupData[[#This Row],[ORG_Concat]],'O-Organization'!F:H,3,FALSE)</f>
        <v>11016_NO10_Sales &amp; Marketing_NO_Sales &amp; Marketing_</v>
      </c>
    </row>
    <row r="5048" spans="4:22">
      <c r="D5048" s="28" t="s">
        <v>1345</v>
      </c>
      <c r="E5048" t="str">
        <f>VLOOKUP(D5048,'B-Business Capability'!B:H,5,FALSE)</f>
        <v>Sales</v>
      </c>
      <c r="F5048" t="str">
        <f>VLOOKUP(D5048,'B-Business Capability'!B:H,6,FALSE)</f>
        <v>Sales Management</v>
      </c>
      <c r="G5048" t="str">
        <f>VLOOKUP(D5048,'B-Business Capability'!B:H,7,FALSE)</f>
        <v>Sales planning and monitoring</v>
      </c>
      <c r="I5048" t="s">
        <v>1831</v>
      </c>
      <c r="J5048" t="s">
        <v>1839</v>
      </c>
      <c r="L5048" t="s">
        <v>521</v>
      </c>
      <c r="M5048" t="str">
        <f>VLOOKUP(L5048,'A-Applications'!B:D,3,FALSE)</f>
        <v>Microsoft Loop</v>
      </c>
      <c r="N5048" t="s">
        <v>53</v>
      </c>
      <c r="O5048" s="42" t="s">
        <v>62</v>
      </c>
      <c r="P5048" t="s">
        <v>197</v>
      </c>
      <c r="Q5048" t="str">
        <f>VLOOKUP(KamstrupData[[#This Row],[IdLevel123]],'B-Business Capability'!B:L,10,FALSE)</f>
        <v>N/A</v>
      </c>
      <c r="R5048">
        <f>VLOOKUP(KamstrupData[[#This Row],[IdLevel123]],'B-Business Capability'!B:L,11,FALSE)</f>
        <v>0</v>
      </c>
      <c r="U5048" t="str">
        <f>_xlfn.CONCAT(KamstrupData[[#This Row],[CountryCode]],"_",KamstrupData[[#This Row],[Business Area]],"_",KamstrupData[[#This Row],[DepartmentTeam]])</f>
        <v>NO10_NO_Sales &amp; Marketing_</v>
      </c>
      <c r="V5048" t="str">
        <f>VLOOKUP(KamstrupData[[#This Row],[ORG_Concat]],'O-Organization'!F:H,3,FALSE)</f>
        <v>11016_NO10_Sales &amp; Marketing_NO_Sales &amp; Marketing_</v>
      </c>
    </row>
    <row r="5049" spans="4:22">
      <c r="D5049" s="28" t="s">
        <v>74</v>
      </c>
      <c r="E5049" t="str">
        <f>VLOOKUP(D5049,'B-Business Capability'!B:H,5,FALSE)</f>
        <v>Strategic Management</v>
      </c>
      <c r="F5049" t="str">
        <f>VLOOKUP(D5049,'B-Business Capability'!B:H,6,FALSE)</f>
        <v>Manage Core Business</v>
      </c>
      <c r="G5049" t="str">
        <f>VLOOKUP(D5049,'B-Business Capability'!B:H,7,FALSE)</f>
        <v>Manage Projects</v>
      </c>
      <c r="I5049" t="s">
        <v>1831</v>
      </c>
      <c r="J5049" t="s">
        <v>1839</v>
      </c>
      <c r="L5049" t="s">
        <v>1383</v>
      </c>
      <c r="M5049" t="str">
        <f>VLOOKUP(L5049,'A-Applications'!B:D,3,FALSE)</f>
        <v>Microsoft Planner</v>
      </c>
      <c r="N5049" t="s">
        <v>53</v>
      </c>
      <c r="O5049" s="42" t="s">
        <v>62</v>
      </c>
      <c r="P5049" t="s">
        <v>198</v>
      </c>
      <c r="Q5049" t="str">
        <f>VLOOKUP(KamstrupData[[#This Row],[IdLevel123]],'B-Business Capability'!B:L,10,FALSE)</f>
        <v>N/A</v>
      </c>
      <c r="R5049">
        <f>VLOOKUP(KamstrupData[[#This Row],[IdLevel123]],'B-Business Capability'!B:L,11,FALSE)</f>
        <v>0</v>
      </c>
      <c r="U5049" t="str">
        <f>_xlfn.CONCAT(KamstrupData[[#This Row],[CountryCode]],"_",KamstrupData[[#This Row],[Business Area]],"_",KamstrupData[[#This Row],[DepartmentTeam]])</f>
        <v>NO10_NO_Sales &amp; Marketing_</v>
      </c>
      <c r="V5049" t="str">
        <f>VLOOKUP(KamstrupData[[#This Row],[ORG_Concat]],'O-Organization'!F:H,3,FALSE)</f>
        <v>11016_NO10_Sales &amp; Marketing_NO_Sales &amp; Marketing_</v>
      </c>
    </row>
    <row r="5050" spans="4:22">
      <c r="D5050" s="28" t="s">
        <v>1317</v>
      </c>
      <c r="E5050" t="str">
        <f>VLOOKUP(D5050,'B-Business Capability'!B:H,5,FALSE)</f>
        <v>Sales</v>
      </c>
      <c r="F5050" t="str">
        <f>VLOOKUP(D5050,'B-Business Capability'!B:H,6,FALSE)</f>
        <v>Sales Execution and Customer Engagement</v>
      </c>
      <c r="G5050" t="str">
        <f>VLOOKUP(D5050,'B-Business Capability'!B:H,7,FALSE)</f>
        <v>Customer Insights</v>
      </c>
      <c r="I5050" t="s">
        <v>1831</v>
      </c>
      <c r="J5050" t="s">
        <v>1839</v>
      </c>
      <c r="L5050" t="s">
        <v>285</v>
      </c>
      <c r="M5050" t="str">
        <f>VLOOKUP(L5050,'A-Applications'!B:D,3,FALSE)</f>
        <v>Microsoft Forms</v>
      </c>
      <c r="N5050" t="s">
        <v>53</v>
      </c>
      <c r="O5050" s="42" t="s">
        <v>62</v>
      </c>
      <c r="P5050" t="s">
        <v>1384</v>
      </c>
      <c r="Q5050" t="str">
        <f>VLOOKUP(KamstrupData[[#This Row],[IdLevel123]],'B-Business Capability'!B:L,10,FALSE)</f>
        <v>Customer Service and Support</v>
      </c>
      <c r="R5050">
        <f>VLOOKUP(KamstrupData[[#This Row],[IdLevel123]],'B-Business Capability'!B:L,11,FALSE)</f>
        <v>0</v>
      </c>
      <c r="U5050" t="str">
        <f>_xlfn.CONCAT(KamstrupData[[#This Row],[CountryCode]],"_",KamstrupData[[#This Row],[Business Area]],"_",KamstrupData[[#This Row],[DepartmentTeam]])</f>
        <v>NO10_NO_Sales &amp; Marketing_</v>
      </c>
      <c r="V5050" t="str">
        <f>VLOOKUP(KamstrupData[[#This Row],[ORG_Concat]],'O-Organization'!F:H,3,FALSE)</f>
        <v>11016_NO10_Sales &amp; Marketing_NO_Sales &amp; Marketing_</v>
      </c>
    </row>
    <row r="5051" spans="4:22">
      <c r="D5051" s="28" t="s">
        <v>1309</v>
      </c>
      <c r="E5051" t="str">
        <f>VLOOKUP(D5051,'B-Business Capability'!B:H,5,FALSE)</f>
        <v>Sales</v>
      </c>
      <c r="F5051" t="str">
        <f>VLOOKUP(D5051,'B-Business Capability'!B:H,6,FALSE)</f>
        <v>Sales Execution and Customer Engagement</v>
      </c>
      <c r="G5051" t="str">
        <f>VLOOKUP(D5051,'B-Business Capability'!B:H,7,FALSE)</f>
        <v>Sales collaboration</v>
      </c>
      <c r="I5051" t="s">
        <v>1831</v>
      </c>
      <c r="J5051" t="s">
        <v>1839</v>
      </c>
      <c r="L5051" t="s">
        <v>908</v>
      </c>
      <c r="M5051" t="str">
        <f>VLOOKUP(L5051,'A-Applications'!B:D,3,FALSE)</f>
        <v>Microsoft Teams Whiteboard</v>
      </c>
      <c r="N5051" t="s">
        <v>53</v>
      </c>
      <c r="O5051" s="42" t="s">
        <v>62</v>
      </c>
      <c r="P5051" t="s">
        <v>198</v>
      </c>
      <c r="Q5051" t="str">
        <f>VLOOKUP(KamstrupData[[#This Row],[IdLevel123]],'B-Business Capability'!B:L,10,FALSE)</f>
        <v>N/A</v>
      </c>
      <c r="R5051">
        <f>VLOOKUP(KamstrupData[[#This Row],[IdLevel123]],'B-Business Capability'!B:L,11,FALSE)</f>
        <v>0</v>
      </c>
      <c r="U5051" t="str">
        <f>_xlfn.CONCAT(KamstrupData[[#This Row],[CountryCode]],"_",KamstrupData[[#This Row],[Business Area]],"_",KamstrupData[[#This Row],[DepartmentTeam]])</f>
        <v>NO10_NO_Sales &amp; Marketing_</v>
      </c>
      <c r="V5051" t="str">
        <f>VLOOKUP(KamstrupData[[#This Row],[ORG_Concat]],'O-Organization'!F:H,3,FALSE)</f>
        <v>11016_NO10_Sales &amp; Marketing_NO_Sales &amp; Marketing_</v>
      </c>
    </row>
    <row r="5052" spans="4:22">
      <c r="D5052" s="28" t="s">
        <v>1320</v>
      </c>
      <c r="E5052" t="str">
        <f>VLOOKUP(D5052,'B-Business Capability'!B:H,5,FALSE)</f>
        <v>Sales</v>
      </c>
      <c r="F5052" t="str">
        <f>VLOOKUP(D5052,'B-Business Capability'!B:H,6,FALSE)</f>
        <v>Sales Management</v>
      </c>
      <c r="G5052" t="str">
        <f>VLOOKUP(D5052,'B-Business Capability'!B:H,7,FALSE)</f>
        <v>Sales Analytics</v>
      </c>
      <c r="I5052" t="s">
        <v>1831</v>
      </c>
      <c r="J5052" t="s">
        <v>1839</v>
      </c>
      <c r="L5052" t="s">
        <v>146</v>
      </c>
      <c r="M5052" t="str">
        <f>VLOOKUP(L5052,'A-Applications'!B:D,3,FALSE)</f>
        <v>Microsoft CoPilot</v>
      </c>
      <c r="N5052" t="s">
        <v>147</v>
      </c>
      <c r="O5052" s="42" t="s">
        <v>62</v>
      </c>
      <c r="P5052" t="s">
        <v>198</v>
      </c>
      <c r="Q5052" t="str">
        <f>VLOOKUP(KamstrupData[[#This Row],[IdLevel123]],'B-Business Capability'!B:L,10,FALSE)</f>
        <v>N/A</v>
      </c>
      <c r="R5052">
        <f>VLOOKUP(KamstrupData[[#This Row],[IdLevel123]],'B-Business Capability'!B:L,11,FALSE)</f>
        <v>0</v>
      </c>
      <c r="U5052" t="str">
        <f>_xlfn.CONCAT(KamstrupData[[#This Row],[CountryCode]],"_",KamstrupData[[#This Row],[Business Area]],"_",KamstrupData[[#This Row],[DepartmentTeam]])</f>
        <v>NO10_NO_Sales &amp; Marketing_</v>
      </c>
      <c r="V5052" t="str">
        <f>VLOOKUP(KamstrupData[[#This Row],[ORG_Concat]],'O-Organization'!F:H,3,FALSE)</f>
        <v>11016_NO10_Sales &amp; Marketing_NO_Sales &amp; Marketing_</v>
      </c>
    </row>
    <row r="5053" spans="4:22">
      <c r="D5053" s="28" t="s">
        <v>1320</v>
      </c>
      <c r="E5053" t="str">
        <f>VLOOKUP(D5053,'B-Business Capability'!B:H,5,FALSE)</f>
        <v>Sales</v>
      </c>
      <c r="F5053" t="str">
        <f>VLOOKUP(D5053,'B-Business Capability'!B:H,6,FALSE)</f>
        <v>Sales Management</v>
      </c>
      <c r="G5053" t="str">
        <f>VLOOKUP(D5053,'B-Business Capability'!B:H,7,FALSE)</f>
        <v>Sales Analytics</v>
      </c>
      <c r="I5053" t="s">
        <v>1831</v>
      </c>
      <c r="J5053" t="s">
        <v>1839</v>
      </c>
      <c r="L5053" t="s">
        <v>1385</v>
      </c>
      <c r="M5053" t="str">
        <f>VLOOKUP(L5053,'A-Applications'!B:D,3,FALSE)</f>
        <v>Microsoft Viva Insights (Outlook)</v>
      </c>
      <c r="N5053" t="s">
        <v>53</v>
      </c>
      <c r="O5053" s="42" t="s">
        <v>62</v>
      </c>
      <c r="P5053" t="s">
        <v>198</v>
      </c>
      <c r="Q5053" t="str">
        <f>VLOOKUP(KamstrupData[[#This Row],[IdLevel123]],'B-Business Capability'!B:L,10,FALSE)</f>
        <v>N/A</v>
      </c>
      <c r="R5053">
        <f>VLOOKUP(KamstrupData[[#This Row],[IdLevel123]],'B-Business Capability'!B:L,11,FALSE)</f>
        <v>0</v>
      </c>
      <c r="U5053" t="str">
        <f>_xlfn.CONCAT(KamstrupData[[#This Row],[CountryCode]],"_",KamstrupData[[#This Row],[Business Area]],"_",KamstrupData[[#This Row],[DepartmentTeam]])</f>
        <v>NO10_NO_Sales &amp; Marketing_</v>
      </c>
      <c r="V5053" t="str">
        <f>VLOOKUP(KamstrupData[[#This Row],[ORG_Concat]],'O-Organization'!F:H,3,FALSE)</f>
        <v>11016_NO10_Sales &amp; Marketing_NO_Sales &amp; Marketing_</v>
      </c>
    </row>
    <row r="5054" spans="4:22">
      <c r="D5054" s="28" t="s">
        <v>1317</v>
      </c>
      <c r="E5054" t="str">
        <f>VLOOKUP(D5054,'B-Business Capability'!B:H,5,FALSE)</f>
        <v>Sales</v>
      </c>
      <c r="F5054" t="str">
        <f>VLOOKUP(D5054,'B-Business Capability'!B:H,6,FALSE)</f>
        <v>Sales Execution and Customer Engagement</v>
      </c>
      <c r="G5054" t="str">
        <f>VLOOKUP(D5054,'B-Business Capability'!B:H,7,FALSE)</f>
        <v>Customer Insights</v>
      </c>
      <c r="I5054" t="s">
        <v>1831</v>
      </c>
      <c r="J5054" t="s">
        <v>1839</v>
      </c>
      <c r="L5054" t="s">
        <v>424</v>
      </c>
      <c r="M5054" t="str">
        <f>VLOOKUP(L5054,'A-Applications'!B:D,3,FALSE)</f>
        <v>Ennova</v>
      </c>
      <c r="N5054" t="s">
        <v>147</v>
      </c>
      <c r="O5054" s="42" t="s">
        <v>62</v>
      </c>
      <c r="P5054" t="s">
        <v>1340</v>
      </c>
      <c r="Q5054" t="str">
        <f>VLOOKUP(KamstrupData[[#This Row],[IdLevel123]],'B-Business Capability'!B:L,10,FALSE)</f>
        <v>Customer Service and Support</v>
      </c>
      <c r="R5054">
        <f>VLOOKUP(KamstrupData[[#This Row],[IdLevel123]],'B-Business Capability'!B:L,11,FALSE)</f>
        <v>0</v>
      </c>
      <c r="U5054" t="str">
        <f>_xlfn.CONCAT(KamstrupData[[#This Row],[CountryCode]],"_",KamstrupData[[#This Row],[Business Area]],"_",KamstrupData[[#This Row],[DepartmentTeam]])</f>
        <v>NO10_NO_Sales &amp; Marketing_</v>
      </c>
      <c r="V5054" t="str">
        <f>VLOOKUP(KamstrupData[[#This Row],[ORG_Concat]],'O-Organization'!F:H,3,FALSE)</f>
        <v>11016_NO10_Sales &amp; Marketing_NO_Sales &amp; Marketing_</v>
      </c>
    </row>
    <row r="5055" spans="4:22">
      <c r="D5055" s="28" t="s">
        <v>698</v>
      </c>
      <c r="E5055" t="str">
        <f>VLOOKUP(D5055,'B-Business Capability'!B:H,5,FALSE)</f>
        <v>Sales</v>
      </c>
      <c r="F5055" t="str">
        <f>VLOOKUP(D5055,'B-Business Capability'!B:H,6,FALSE)</f>
        <v>Sales Execution and Customer Engagement</v>
      </c>
      <c r="G5055" t="str">
        <f>VLOOKUP(D5055,'B-Business Capability'!B:H,7,FALSE)</f>
        <v>Productivity and personalization</v>
      </c>
      <c r="I5055" t="s">
        <v>1831</v>
      </c>
      <c r="J5055" t="s">
        <v>1839</v>
      </c>
      <c r="L5055" t="s">
        <v>207</v>
      </c>
      <c r="M5055" t="str">
        <f>VLOOKUP(L5055,'A-Applications'!B:D,3,FALSE)</f>
        <v>Adobe Acrobat</v>
      </c>
      <c r="N5055" t="s">
        <v>53</v>
      </c>
      <c r="O5055" s="42" t="s">
        <v>62</v>
      </c>
      <c r="P5055" t="s">
        <v>198</v>
      </c>
      <c r="Q5055" t="str">
        <f>VLOOKUP(KamstrupData[[#This Row],[IdLevel123]],'B-Business Capability'!B:L,10,FALSE)</f>
        <v>N/A</v>
      </c>
      <c r="R5055">
        <f>VLOOKUP(KamstrupData[[#This Row],[IdLevel123]],'B-Business Capability'!B:L,11,FALSE)</f>
        <v>0</v>
      </c>
      <c r="U5055" t="str">
        <f>_xlfn.CONCAT(KamstrupData[[#This Row],[CountryCode]],"_",KamstrupData[[#This Row],[Business Area]],"_",KamstrupData[[#This Row],[DepartmentTeam]])</f>
        <v>NO10_NO_Sales &amp; Marketing_</v>
      </c>
      <c r="V5055" t="str">
        <f>VLOOKUP(KamstrupData[[#This Row],[ORG_Concat]],'O-Organization'!F:H,3,FALSE)</f>
        <v>11016_NO10_Sales &amp; Marketing_NO_Sales &amp; Marketing_</v>
      </c>
    </row>
    <row r="5056" spans="4:22">
      <c r="D5056" s="28" t="s">
        <v>698</v>
      </c>
      <c r="E5056" t="str">
        <f>VLOOKUP(D5056,'B-Business Capability'!B:H,5,FALSE)</f>
        <v>Sales</v>
      </c>
      <c r="F5056" t="str">
        <f>VLOOKUP(D5056,'B-Business Capability'!B:H,6,FALSE)</f>
        <v>Sales Execution and Customer Engagement</v>
      </c>
      <c r="G5056" t="str">
        <f>VLOOKUP(D5056,'B-Business Capability'!B:H,7,FALSE)</f>
        <v>Productivity and personalization</v>
      </c>
      <c r="I5056" t="s">
        <v>1831</v>
      </c>
      <c r="J5056" t="s">
        <v>1839</v>
      </c>
      <c r="L5056" t="s">
        <v>623</v>
      </c>
      <c r="M5056" t="str">
        <f>VLOOKUP(L5056,'A-Applications'!B:D,3,FALSE)</f>
        <v>VLC Media player</v>
      </c>
      <c r="N5056" t="s">
        <v>53</v>
      </c>
      <c r="O5056" s="42" t="s">
        <v>62</v>
      </c>
      <c r="P5056" t="s">
        <v>198</v>
      </c>
      <c r="Q5056" t="str">
        <f>VLOOKUP(KamstrupData[[#This Row],[IdLevel123]],'B-Business Capability'!B:L,10,FALSE)</f>
        <v>N/A</v>
      </c>
      <c r="R5056">
        <f>VLOOKUP(KamstrupData[[#This Row],[IdLevel123]],'B-Business Capability'!B:L,11,FALSE)</f>
        <v>0</v>
      </c>
      <c r="U5056" t="str">
        <f>_xlfn.CONCAT(KamstrupData[[#This Row],[CountryCode]],"_",KamstrupData[[#This Row],[Business Area]],"_",KamstrupData[[#This Row],[DepartmentTeam]])</f>
        <v>NO10_NO_Sales &amp; Marketing_</v>
      </c>
      <c r="V5056" t="str">
        <f>VLOOKUP(KamstrupData[[#This Row],[ORG_Concat]],'O-Organization'!F:H,3,FALSE)</f>
        <v>11016_NO10_Sales &amp; Marketing_NO_Sales &amp; Marketing_</v>
      </c>
    </row>
    <row r="5057" spans="4:22">
      <c r="D5057" s="28" t="s">
        <v>1316</v>
      </c>
      <c r="E5057" t="str">
        <f>VLOOKUP(D5057,'B-Business Capability'!B:H,5,FALSE)</f>
        <v>Sales</v>
      </c>
      <c r="F5057" t="str">
        <f>VLOOKUP(D5057,'B-Business Capability'!B:H,6,FALSE)</f>
        <v>Sales Execution and Customer Engagement</v>
      </c>
      <c r="G5057" t="str">
        <f>VLOOKUP(D5057,'B-Business Capability'!B:H,7,FALSE)</f>
        <v>Account Insights</v>
      </c>
      <c r="I5057" t="s">
        <v>1831</v>
      </c>
      <c r="J5057" t="s">
        <v>1839</v>
      </c>
      <c r="L5057" t="s">
        <v>1387</v>
      </c>
      <c r="M5057" t="str">
        <f>VLOOKUP(L5057,'A-Applications'!B:D,3,FALSE)</f>
        <v>MS-CRM ADD-ONS</v>
      </c>
      <c r="N5057" t="s">
        <v>390</v>
      </c>
      <c r="O5057" s="42" t="s">
        <v>62</v>
      </c>
      <c r="P5057" t="s">
        <v>1279</v>
      </c>
      <c r="Q5057" t="str">
        <f>VLOOKUP(KamstrupData[[#This Row],[IdLevel123]],'B-Business Capability'!B:L,10,FALSE)</f>
        <v>N/A</v>
      </c>
      <c r="R5057">
        <f>VLOOKUP(KamstrupData[[#This Row],[IdLevel123]],'B-Business Capability'!B:L,11,FALSE)</f>
        <v>0</v>
      </c>
      <c r="U5057" t="str">
        <f>_xlfn.CONCAT(KamstrupData[[#This Row],[CountryCode]],"_",KamstrupData[[#This Row],[Business Area]],"_",KamstrupData[[#This Row],[DepartmentTeam]])</f>
        <v>NO10_NO_Sales &amp; Marketing_</v>
      </c>
      <c r="V5057" t="str">
        <f>VLOOKUP(KamstrupData[[#This Row],[ORG_Concat]],'O-Organization'!F:H,3,FALSE)</f>
        <v>11016_NO10_Sales &amp; Marketing_NO_Sales &amp; Marketing_</v>
      </c>
    </row>
    <row r="5058" spans="4:22">
      <c r="D5058" s="28" t="s">
        <v>608</v>
      </c>
      <c r="E5058" t="str">
        <f>VLOOKUP(D5058,'B-Business Capability'!B:H,5,FALSE)</f>
        <v>Sales</v>
      </c>
      <c r="F5058" t="str">
        <f>VLOOKUP(D5058,'B-Business Capability'!B:H,6,FALSE)</f>
        <v>Sales Execution and Customer Engagement</v>
      </c>
      <c r="G5058" t="str">
        <f>VLOOKUP(D5058,'B-Business Capability'!B:H,7,FALSE)</f>
        <v>Digital documents</v>
      </c>
      <c r="I5058" t="s">
        <v>1831</v>
      </c>
      <c r="J5058" t="s">
        <v>1839</v>
      </c>
      <c r="L5058" t="s">
        <v>1387</v>
      </c>
      <c r="M5058" t="str">
        <f>VLOOKUP(L5058,'A-Applications'!B:D,3,FALSE)</f>
        <v>MS-CRM ADD-ONS</v>
      </c>
      <c r="N5058" t="s">
        <v>390</v>
      </c>
      <c r="O5058" s="42" t="s">
        <v>62</v>
      </c>
      <c r="P5058" t="s">
        <v>1279</v>
      </c>
      <c r="Q5058" t="str">
        <f>VLOOKUP(KamstrupData[[#This Row],[IdLevel123]],'B-Business Capability'!B:L,10,FALSE)</f>
        <v>N/A</v>
      </c>
      <c r="R5058">
        <f>VLOOKUP(KamstrupData[[#This Row],[IdLevel123]],'B-Business Capability'!B:L,11,FALSE)</f>
        <v>0</v>
      </c>
      <c r="U5058" t="str">
        <f>_xlfn.CONCAT(KamstrupData[[#This Row],[CountryCode]],"_",KamstrupData[[#This Row],[Business Area]],"_",KamstrupData[[#This Row],[DepartmentTeam]])</f>
        <v>NO10_NO_Sales &amp; Marketing_</v>
      </c>
      <c r="V5058" t="str">
        <f>VLOOKUP(KamstrupData[[#This Row],[ORG_Concat]],'O-Organization'!F:H,3,FALSE)</f>
        <v>11016_NO10_Sales &amp; Marketing_NO_Sales &amp; Marketing_</v>
      </c>
    </row>
    <row r="5059" spans="4:22">
      <c r="D5059" s="28" t="s">
        <v>698</v>
      </c>
      <c r="E5059" t="str">
        <f>VLOOKUP(D5059,'B-Business Capability'!B:H,5,FALSE)</f>
        <v>Sales</v>
      </c>
      <c r="F5059" t="str">
        <f>VLOOKUP(D5059,'B-Business Capability'!B:H,6,FALSE)</f>
        <v>Sales Execution and Customer Engagement</v>
      </c>
      <c r="G5059" t="str">
        <f>VLOOKUP(D5059,'B-Business Capability'!B:H,7,FALSE)</f>
        <v>Productivity and personalization</v>
      </c>
      <c r="I5059" t="s">
        <v>1831</v>
      </c>
      <c r="J5059" t="s">
        <v>1839</v>
      </c>
      <c r="L5059" t="s">
        <v>1387</v>
      </c>
      <c r="M5059" t="str">
        <f>VLOOKUP(L5059,'A-Applications'!B:D,3,FALSE)</f>
        <v>MS-CRM ADD-ONS</v>
      </c>
      <c r="N5059" t="s">
        <v>390</v>
      </c>
      <c r="O5059" s="42" t="s">
        <v>62</v>
      </c>
      <c r="P5059" t="s">
        <v>1279</v>
      </c>
      <c r="Q5059" t="str">
        <f>VLOOKUP(KamstrupData[[#This Row],[IdLevel123]],'B-Business Capability'!B:L,10,FALSE)</f>
        <v>N/A</v>
      </c>
      <c r="R5059">
        <f>VLOOKUP(KamstrupData[[#This Row],[IdLevel123]],'B-Business Capability'!B:L,11,FALSE)</f>
        <v>0</v>
      </c>
      <c r="U5059" t="str">
        <f>_xlfn.CONCAT(KamstrupData[[#This Row],[CountryCode]],"_",KamstrupData[[#This Row],[Business Area]],"_",KamstrupData[[#This Row],[DepartmentTeam]])</f>
        <v>NO10_NO_Sales &amp; Marketing_</v>
      </c>
      <c r="V5059" t="str">
        <f>VLOOKUP(KamstrupData[[#This Row],[ORG_Concat]],'O-Organization'!F:H,3,FALSE)</f>
        <v>11016_NO10_Sales &amp; Marketing_NO_Sales &amp; Marketing_</v>
      </c>
    </row>
    <row r="5060" spans="4:22">
      <c r="D5060" s="28" t="s">
        <v>1343</v>
      </c>
      <c r="E5060" t="str">
        <f>VLOOKUP(D5060,'B-Business Capability'!B:H,5,FALSE)</f>
        <v>Sales</v>
      </c>
      <c r="F5060" t="str">
        <f>VLOOKUP(D5060,'B-Business Capability'!B:H,6,FALSE)</f>
        <v>Sales Execution and Customer Engagement</v>
      </c>
      <c r="G5060" t="str">
        <f>VLOOKUP(D5060,'B-Business Capability'!B:H,7,FALSE)</f>
        <v>Strategic account planning</v>
      </c>
      <c r="I5060" t="s">
        <v>1831</v>
      </c>
      <c r="J5060" t="s">
        <v>1839</v>
      </c>
      <c r="L5060" t="s">
        <v>1387</v>
      </c>
      <c r="M5060" t="str">
        <f>VLOOKUP(L5060,'A-Applications'!B:D,3,FALSE)</f>
        <v>MS-CRM ADD-ONS</v>
      </c>
      <c r="N5060" t="s">
        <v>390</v>
      </c>
      <c r="O5060" s="42" t="s">
        <v>62</v>
      </c>
      <c r="P5060" t="s">
        <v>1279</v>
      </c>
      <c r="Q5060" t="str">
        <f>VLOOKUP(KamstrupData[[#This Row],[IdLevel123]],'B-Business Capability'!B:L,10,FALSE)</f>
        <v>N/A</v>
      </c>
      <c r="R5060">
        <f>VLOOKUP(KamstrupData[[#This Row],[IdLevel123]],'B-Business Capability'!B:L,11,FALSE)</f>
        <v>0</v>
      </c>
      <c r="U5060" t="str">
        <f>_xlfn.CONCAT(KamstrupData[[#This Row],[CountryCode]],"_",KamstrupData[[#This Row],[Business Area]],"_",KamstrupData[[#This Row],[DepartmentTeam]])</f>
        <v>NO10_NO_Sales &amp; Marketing_</v>
      </c>
      <c r="V5060" t="str">
        <f>VLOOKUP(KamstrupData[[#This Row],[ORG_Concat]],'O-Organization'!F:H,3,FALSE)</f>
        <v>11016_NO10_Sales &amp; Marketing_NO_Sales &amp; Marketing_</v>
      </c>
    </row>
    <row r="5061" spans="4:22">
      <c r="D5061" s="28" t="s">
        <v>1390</v>
      </c>
      <c r="E5061" t="str">
        <f>VLOOKUP(D5061,'B-Business Capability'!B:H,5,FALSE)</f>
        <v>Sales</v>
      </c>
      <c r="F5061">
        <f>VLOOKUP(D5061,'B-Business Capability'!B:H,6,FALSE)</f>
        <v>0</v>
      </c>
      <c r="G5061">
        <f>VLOOKUP(D5061,'B-Business Capability'!B:H,7,FALSE)</f>
        <v>0</v>
      </c>
      <c r="I5061" t="s">
        <v>1831</v>
      </c>
      <c r="J5061" t="s">
        <v>1839</v>
      </c>
      <c r="L5061" t="s">
        <v>425</v>
      </c>
      <c r="M5061" t="str">
        <f>VLOOKUP(L5061,'A-Applications'!B:D,3,FALSE)</f>
        <v>Google Chrome</v>
      </c>
      <c r="N5061" t="s">
        <v>53</v>
      </c>
      <c r="O5061" s="42" t="s">
        <v>62</v>
      </c>
      <c r="P5061" t="s">
        <v>55</v>
      </c>
      <c r="Q5061" t="str">
        <f>VLOOKUP(KamstrupData[[#This Row],[IdLevel123]],'B-Business Capability'!B:L,10,FALSE)</f>
        <v>N/A</v>
      </c>
      <c r="R5061">
        <f>VLOOKUP(KamstrupData[[#This Row],[IdLevel123]],'B-Business Capability'!B:L,11,FALSE)</f>
        <v>0</v>
      </c>
      <c r="U5061" t="str">
        <f>_xlfn.CONCAT(KamstrupData[[#This Row],[CountryCode]],"_",KamstrupData[[#This Row],[Business Area]],"_",KamstrupData[[#This Row],[DepartmentTeam]])</f>
        <v>NO10_NO_Sales &amp; Marketing_</v>
      </c>
      <c r="V5061" t="str">
        <f>VLOOKUP(KamstrupData[[#This Row],[ORG_Concat]],'O-Organization'!F:H,3,FALSE)</f>
        <v>11016_NO10_Sales &amp; Marketing_NO_Sales &amp; Marketing_</v>
      </c>
    </row>
    <row r="5062" spans="4:22">
      <c r="D5062" s="28" t="s">
        <v>208</v>
      </c>
      <c r="E5062" t="str">
        <f>VLOOKUP(D5062,'B-Business Capability'!B:H,5,FALSE)</f>
        <v>Sales</v>
      </c>
      <c r="F5062" t="str">
        <f>VLOOKUP(D5062,'B-Business Capability'!B:H,6,FALSE)</f>
        <v>Sales Operations</v>
      </c>
      <c r="G5062" t="str">
        <f>VLOOKUP(D5062,'B-Business Capability'!B:H,7,FALSE)</f>
        <v>Entitlement management</v>
      </c>
      <c r="I5062" t="s">
        <v>1831</v>
      </c>
      <c r="J5062" t="s">
        <v>1839</v>
      </c>
      <c r="L5062" t="s">
        <v>148</v>
      </c>
      <c r="M5062" t="str">
        <f>VLOOKUP(L5062,'A-Applications'!B:D,3,FALSE)</f>
        <v>Oracle CPQ</v>
      </c>
      <c r="N5062" t="s">
        <v>53</v>
      </c>
      <c r="O5062" s="42" t="s">
        <v>54</v>
      </c>
      <c r="P5062" t="s">
        <v>209</v>
      </c>
      <c r="Q5062" t="str">
        <f>VLOOKUP(KamstrupData[[#This Row],[IdLevel123]],'B-Business Capability'!B:L,10,FALSE)</f>
        <v>Order-to-Cash (O2C)</v>
      </c>
      <c r="R5062">
        <f>VLOOKUP(KamstrupData[[#This Row],[IdLevel123]],'B-Business Capability'!B:L,11,FALSE)</f>
        <v>610</v>
      </c>
      <c r="U5062" t="str">
        <f>_xlfn.CONCAT(KamstrupData[[#This Row],[CountryCode]],"_",KamstrupData[[#This Row],[Business Area]],"_",KamstrupData[[#This Row],[DepartmentTeam]])</f>
        <v>NO10_NO_Sales &amp; Marketing_</v>
      </c>
      <c r="V5062" t="str">
        <f>VLOOKUP(KamstrupData[[#This Row],[ORG_Concat]],'O-Organization'!F:H,3,FALSE)</f>
        <v>11016_NO10_Sales &amp; Marketing_NO_Sales &amp; Marketing_</v>
      </c>
    </row>
    <row r="5063" spans="4:22">
      <c r="D5063" s="28" t="s">
        <v>210</v>
      </c>
      <c r="E5063" t="str">
        <f>VLOOKUP(D5063,'B-Business Capability'!B:H,5,FALSE)</f>
        <v>Sales</v>
      </c>
      <c r="F5063" t="str">
        <f>VLOOKUP(D5063,'B-Business Capability'!B:H,6,FALSE)</f>
        <v>Sales Operations</v>
      </c>
      <c r="G5063" t="str">
        <f>VLOOKUP(D5063,'B-Business Capability'!B:H,7,FALSE)</f>
        <v>Price management</v>
      </c>
      <c r="I5063" t="s">
        <v>1831</v>
      </c>
      <c r="J5063" t="s">
        <v>1839</v>
      </c>
      <c r="L5063" t="s">
        <v>148</v>
      </c>
      <c r="M5063" t="str">
        <f>VLOOKUP(L5063,'A-Applications'!B:D,3,FALSE)</f>
        <v>Oracle CPQ</v>
      </c>
      <c r="N5063" t="s">
        <v>53</v>
      </c>
      <c r="O5063" s="42" t="s">
        <v>54</v>
      </c>
      <c r="P5063" t="s">
        <v>211</v>
      </c>
      <c r="Q5063" t="str">
        <f>VLOOKUP(KamstrupData[[#This Row],[IdLevel123]],'B-Business Capability'!B:L,10,FALSE)</f>
        <v>N/A</v>
      </c>
      <c r="R5063">
        <f>VLOOKUP(KamstrupData[[#This Row],[IdLevel123]],'B-Business Capability'!B:L,11,FALSE)</f>
        <v>0</v>
      </c>
      <c r="U5063" t="str">
        <f>_xlfn.CONCAT(KamstrupData[[#This Row],[CountryCode]],"_",KamstrupData[[#This Row],[Business Area]],"_",KamstrupData[[#This Row],[DepartmentTeam]])</f>
        <v>NO10_NO_Sales &amp; Marketing_</v>
      </c>
      <c r="V5063" t="str">
        <f>VLOOKUP(KamstrupData[[#This Row],[ORG_Concat]],'O-Organization'!F:H,3,FALSE)</f>
        <v>11016_NO10_Sales &amp; Marketing_NO_Sales &amp; Marketing_</v>
      </c>
    </row>
    <row r="5064" spans="4:22">
      <c r="D5064" s="28" t="s">
        <v>212</v>
      </c>
      <c r="E5064" t="str">
        <f>VLOOKUP(D5064,'B-Business Capability'!B:H,5,FALSE)</f>
        <v>Sales</v>
      </c>
      <c r="F5064" t="str">
        <f>VLOOKUP(D5064,'B-Business Capability'!B:H,6,FALSE)</f>
        <v>Sales Operations</v>
      </c>
      <c r="G5064" t="str">
        <f>VLOOKUP(D5064,'B-Business Capability'!B:H,7,FALSE)</f>
        <v>Pricing and charging</v>
      </c>
      <c r="I5064" t="s">
        <v>1831</v>
      </c>
      <c r="J5064" t="s">
        <v>1839</v>
      </c>
      <c r="L5064" t="s">
        <v>148</v>
      </c>
      <c r="M5064" t="str">
        <f>VLOOKUP(L5064,'A-Applications'!B:D,3,FALSE)</f>
        <v>Oracle CPQ</v>
      </c>
      <c r="N5064" t="s">
        <v>53</v>
      </c>
      <c r="O5064" s="42" t="s">
        <v>66</v>
      </c>
      <c r="P5064" t="s">
        <v>211</v>
      </c>
      <c r="Q5064" t="str">
        <f>VLOOKUP(KamstrupData[[#This Row],[IdLevel123]],'B-Business Capability'!B:L,10,FALSE)</f>
        <v>Order-to-Cash (O2C)</v>
      </c>
      <c r="R5064">
        <f>VLOOKUP(KamstrupData[[#This Row],[IdLevel123]],'B-Business Capability'!B:L,11,FALSE)</f>
        <v>300</v>
      </c>
      <c r="U5064" t="str">
        <f>_xlfn.CONCAT(KamstrupData[[#This Row],[CountryCode]],"_",KamstrupData[[#This Row],[Business Area]],"_",KamstrupData[[#This Row],[DepartmentTeam]])</f>
        <v>NO10_NO_Sales &amp; Marketing_</v>
      </c>
      <c r="V5064" t="str">
        <f>VLOOKUP(KamstrupData[[#This Row],[ORG_Concat]],'O-Organization'!F:H,3,FALSE)</f>
        <v>11016_NO10_Sales &amp; Marketing_NO_Sales &amp; Marketing_</v>
      </c>
    </row>
    <row r="5065" spans="4:22">
      <c r="D5065" s="28" t="s">
        <v>213</v>
      </c>
      <c r="E5065" t="str">
        <f>VLOOKUP(D5065,'B-Business Capability'!B:H,5,FALSE)</f>
        <v>Sales</v>
      </c>
      <c r="F5065" t="str">
        <f>VLOOKUP(D5065,'B-Business Capability'!B:H,6,FALSE)</f>
        <v>Sales Operations</v>
      </c>
      <c r="G5065" t="str">
        <f>VLOOKUP(D5065,'B-Business Capability'!B:H,7,FALSE)</f>
        <v>Pricing and promotions</v>
      </c>
      <c r="I5065" t="s">
        <v>1831</v>
      </c>
      <c r="J5065" t="s">
        <v>1839</v>
      </c>
      <c r="L5065" t="s">
        <v>148</v>
      </c>
      <c r="M5065" t="str">
        <f>VLOOKUP(L5065,'A-Applications'!B:D,3,FALSE)</f>
        <v>Oracle CPQ</v>
      </c>
      <c r="N5065" t="s">
        <v>53</v>
      </c>
      <c r="O5065" s="42" t="s">
        <v>54</v>
      </c>
      <c r="P5065" t="s">
        <v>211</v>
      </c>
      <c r="Q5065" t="str">
        <f>VLOOKUP(KamstrupData[[#This Row],[IdLevel123]],'B-Business Capability'!B:L,10,FALSE)</f>
        <v>Order-to-Cash (O2C)</v>
      </c>
      <c r="R5065">
        <f>VLOOKUP(KamstrupData[[#This Row],[IdLevel123]],'B-Business Capability'!B:L,11,FALSE)</f>
        <v>310</v>
      </c>
      <c r="U5065" t="str">
        <f>_xlfn.CONCAT(KamstrupData[[#This Row],[CountryCode]],"_",KamstrupData[[#This Row],[Business Area]],"_",KamstrupData[[#This Row],[DepartmentTeam]])</f>
        <v>NO10_NO_Sales &amp; Marketing_</v>
      </c>
      <c r="V5065" t="str">
        <f>VLOOKUP(KamstrupData[[#This Row],[ORG_Concat]],'O-Organization'!F:H,3,FALSE)</f>
        <v>11016_NO10_Sales &amp; Marketing_NO_Sales &amp; Marketing_</v>
      </c>
    </row>
    <row r="5066" spans="4:22">
      <c r="D5066" s="28" t="s">
        <v>652</v>
      </c>
      <c r="E5066" t="str">
        <f>VLOOKUP(D5066,'B-Business Capability'!B:H,5,FALSE)</f>
        <v>Sales</v>
      </c>
      <c r="F5066" t="str">
        <f>VLOOKUP(D5066,'B-Business Capability'!B:H,6,FALSE)</f>
        <v>Sales Operations</v>
      </c>
      <c r="G5066" t="str">
        <f>VLOOKUP(D5066,'B-Business Capability'!B:H,7,FALSE)</f>
        <v>Subscription lifecycle management</v>
      </c>
      <c r="I5066" t="s">
        <v>1831</v>
      </c>
      <c r="J5066" t="s">
        <v>1839</v>
      </c>
      <c r="L5066" t="s">
        <v>148</v>
      </c>
      <c r="M5066" t="str">
        <f>VLOOKUP(L5066,'A-Applications'!B:D,3,FALSE)</f>
        <v>Oracle CPQ</v>
      </c>
      <c r="N5066" t="s">
        <v>53</v>
      </c>
      <c r="O5066" s="42" t="s">
        <v>66</v>
      </c>
      <c r="P5066" t="s">
        <v>198</v>
      </c>
      <c r="Q5066" t="str">
        <f>VLOOKUP(KamstrupData[[#This Row],[IdLevel123]],'B-Business Capability'!B:L,10,FALSE)</f>
        <v>Subscribtion-to-Pay (S2P)</v>
      </c>
      <c r="R5066">
        <f>VLOOKUP(KamstrupData[[#This Row],[IdLevel123]],'B-Business Capability'!B:L,11,FALSE)</f>
        <v>200</v>
      </c>
      <c r="S5066" t="s">
        <v>653</v>
      </c>
      <c r="U5066" t="str">
        <f>_xlfn.CONCAT(KamstrupData[[#This Row],[CountryCode]],"_",KamstrupData[[#This Row],[Business Area]],"_",KamstrupData[[#This Row],[DepartmentTeam]])</f>
        <v>NO10_NO_Sales &amp; Marketing_</v>
      </c>
      <c r="V5066" t="str">
        <f>VLOOKUP(KamstrupData[[#This Row],[ORG_Concat]],'O-Organization'!F:H,3,FALSE)</f>
        <v>11016_NO10_Sales &amp; Marketing_NO_Sales &amp; Marketing_</v>
      </c>
    </row>
    <row r="5067" spans="4:22">
      <c r="D5067" s="28" t="s">
        <v>655</v>
      </c>
      <c r="E5067" t="str">
        <f>VLOOKUP(D5067,'B-Business Capability'!B:H,5,FALSE)</f>
        <v>Sales</v>
      </c>
      <c r="F5067" t="str">
        <f>VLOOKUP(D5067,'B-Business Capability'!B:H,6,FALSE)</f>
        <v>Sales Operations</v>
      </c>
      <c r="G5067" t="str">
        <f>VLOOKUP(D5067,'B-Business Capability'!B:H,7,FALSE)</f>
        <v>Usage and subscription billing</v>
      </c>
      <c r="I5067" t="s">
        <v>1831</v>
      </c>
      <c r="J5067" t="s">
        <v>1839</v>
      </c>
      <c r="L5067" t="s">
        <v>148</v>
      </c>
      <c r="M5067" t="str">
        <f>VLOOKUP(L5067,'A-Applications'!B:D,3,FALSE)</f>
        <v>Oracle CPQ</v>
      </c>
      <c r="N5067" t="s">
        <v>53</v>
      </c>
      <c r="O5067" s="42" t="s">
        <v>54</v>
      </c>
      <c r="P5067" t="s">
        <v>198</v>
      </c>
      <c r="Q5067" t="str">
        <f>VLOOKUP(KamstrupData[[#This Row],[IdLevel123]],'B-Business Capability'!B:L,10,FALSE)</f>
        <v>Subscribtion-to-Pay (S2P)</v>
      </c>
      <c r="R5067">
        <f>VLOOKUP(KamstrupData[[#This Row],[IdLevel123]],'B-Business Capability'!B:L,11,FALSE)</f>
        <v>400</v>
      </c>
      <c r="S5067" t="s">
        <v>653</v>
      </c>
      <c r="U5067" t="str">
        <f>_xlfn.CONCAT(KamstrupData[[#This Row],[CountryCode]],"_",KamstrupData[[#This Row],[Business Area]],"_",KamstrupData[[#This Row],[DepartmentTeam]])</f>
        <v>NO10_NO_Sales &amp; Marketing_</v>
      </c>
      <c r="V5067" t="str">
        <f>VLOOKUP(KamstrupData[[#This Row],[ORG_Concat]],'O-Organization'!F:H,3,FALSE)</f>
        <v>11016_NO10_Sales &amp; Marketing_NO_Sales &amp; Marketing_</v>
      </c>
    </row>
    <row r="5068" spans="4:22">
      <c r="D5068" s="28" t="s">
        <v>214</v>
      </c>
      <c r="E5068" t="str">
        <f>VLOOKUP(D5068,'B-Business Capability'!B:H,5,FALSE)</f>
        <v>Sales</v>
      </c>
      <c r="F5068" t="str">
        <f>VLOOKUP(D5068,'B-Business Capability'!B:H,6,FALSE)</f>
        <v>Sales Execution and Customer Engagement</v>
      </c>
      <c r="G5068" t="str">
        <f>VLOOKUP(D5068,'B-Business Capability'!B:H,7,FALSE)</f>
        <v>Price and margin management</v>
      </c>
      <c r="I5068" t="s">
        <v>1831</v>
      </c>
      <c r="J5068" t="s">
        <v>1839</v>
      </c>
      <c r="L5068" t="s">
        <v>148</v>
      </c>
      <c r="M5068" t="str">
        <f>VLOOKUP(L5068,'A-Applications'!B:D,3,FALSE)</f>
        <v>Oracle CPQ</v>
      </c>
      <c r="N5068" t="s">
        <v>53</v>
      </c>
      <c r="O5068" s="42" t="s">
        <v>54</v>
      </c>
      <c r="P5068" t="s">
        <v>211</v>
      </c>
      <c r="Q5068" t="str">
        <f>VLOOKUP(KamstrupData[[#This Row],[IdLevel123]],'B-Business Capability'!B:L,10,FALSE)</f>
        <v>Order-to-Cash (O2C)</v>
      </c>
      <c r="R5068">
        <f>VLOOKUP(KamstrupData[[#This Row],[IdLevel123]],'B-Business Capability'!B:L,11,FALSE)</f>
        <v>540</v>
      </c>
      <c r="U5068" t="str">
        <f>_xlfn.CONCAT(KamstrupData[[#This Row],[CountryCode]],"_",KamstrupData[[#This Row],[Business Area]],"_",KamstrupData[[#This Row],[DepartmentTeam]])</f>
        <v>NO10_NO_Sales &amp; Marketing_</v>
      </c>
      <c r="V5068" t="str">
        <f>VLOOKUP(KamstrupData[[#This Row],[ORG_Concat]],'O-Organization'!F:H,3,FALSE)</f>
        <v>11016_NO10_Sales &amp; Marketing_NO_Sales &amp; Marketing_</v>
      </c>
    </row>
    <row r="5069" spans="4:22">
      <c r="D5069" s="28" t="s">
        <v>215</v>
      </c>
      <c r="E5069" t="str">
        <f>VLOOKUP(D5069,'B-Business Capability'!B:H,5,FALSE)</f>
        <v>Sales</v>
      </c>
      <c r="F5069" t="str">
        <f>VLOOKUP(D5069,'B-Business Capability'!B:H,6,FALSE)</f>
        <v>Quotation, Order, and Contract Management</v>
      </c>
      <c r="G5069" t="str">
        <f>VLOOKUP(D5069,'B-Business Capability'!B:H,7,FALSE)</f>
        <v>Bundling, configuration and subscription management</v>
      </c>
      <c r="I5069" t="s">
        <v>1831</v>
      </c>
      <c r="J5069" t="s">
        <v>1839</v>
      </c>
      <c r="L5069" t="s">
        <v>148</v>
      </c>
      <c r="M5069" t="str">
        <f>VLOOKUP(L5069,'A-Applications'!B:D,3,FALSE)</f>
        <v>Oracle CPQ</v>
      </c>
      <c r="N5069" t="s">
        <v>53</v>
      </c>
      <c r="O5069" s="42" t="s">
        <v>66</v>
      </c>
      <c r="P5069" t="s">
        <v>198</v>
      </c>
      <c r="Q5069" t="str">
        <f>VLOOKUP(KamstrupData[[#This Row],[IdLevel123]],'B-Business Capability'!B:L,10,FALSE)</f>
        <v>Subscribtion-to-Pay (S2P)</v>
      </c>
      <c r="R5069">
        <f>VLOOKUP(KamstrupData[[#This Row],[IdLevel123]],'B-Business Capability'!B:L,11,FALSE)</f>
        <v>100</v>
      </c>
      <c r="S5069" t="s">
        <v>653</v>
      </c>
      <c r="U5069" t="str">
        <f>_xlfn.CONCAT(KamstrupData[[#This Row],[CountryCode]],"_",KamstrupData[[#This Row],[Business Area]],"_",KamstrupData[[#This Row],[DepartmentTeam]])</f>
        <v>NO10_NO_Sales &amp; Marketing_</v>
      </c>
      <c r="V5069" t="str">
        <f>VLOOKUP(KamstrupData[[#This Row],[ORG_Concat]],'O-Organization'!F:H,3,FALSE)</f>
        <v>11016_NO10_Sales &amp; Marketing_NO_Sales &amp; Marketing_</v>
      </c>
    </row>
    <row r="5070" spans="4:22">
      <c r="D5070" s="28" t="s">
        <v>216</v>
      </c>
      <c r="E5070" t="str">
        <f>VLOOKUP(D5070,'B-Business Capability'!B:H,5,FALSE)</f>
        <v>Sales</v>
      </c>
      <c r="F5070" t="str">
        <f>VLOOKUP(D5070,'B-Business Capability'!B:H,6,FALSE)</f>
        <v>Quotation, Order, and Contract Management</v>
      </c>
      <c r="G5070" t="str">
        <f>VLOOKUP(D5070,'B-Business Capability'!B:H,7,FALSE)</f>
        <v>Configurable products analytics</v>
      </c>
      <c r="I5070" t="s">
        <v>1831</v>
      </c>
      <c r="J5070" t="s">
        <v>1839</v>
      </c>
      <c r="L5070" t="s">
        <v>148</v>
      </c>
      <c r="M5070" t="str">
        <f>VLOOKUP(L5070,'A-Applications'!B:D,3,FALSE)</f>
        <v>Oracle CPQ</v>
      </c>
      <c r="N5070" t="s">
        <v>53</v>
      </c>
      <c r="O5070" s="42" t="s">
        <v>54</v>
      </c>
      <c r="P5070" t="s">
        <v>198</v>
      </c>
      <c r="Q5070" t="str">
        <f>VLOOKUP(KamstrupData[[#This Row],[IdLevel123]],'B-Business Capability'!B:L,10,FALSE)</f>
        <v>Order-to-Cash (O2C)</v>
      </c>
      <c r="R5070">
        <f>VLOOKUP(KamstrupData[[#This Row],[IdLevel123]],'B-Business Capability'!B:L,11,FALSE)</f>
        <v>100</v>
      </c>
      <c r="U5070" t="str">
        <f>_xlfn.CONCAT(KamstrupData[[#This Row],[CountryCode]],"_",KamstrupData[[#This Row],[Business Area]],"_",KamstrupData[[#This Row],[DepartmentTeam]])</f>
        <v>NO10_NO_Sales &amp; Marketing_</v>
      </c>
      <c r="V5070" t="str">
        <f>VLOOKUP(KamstrupData[[#This Row],[ORG_Concat]],'O-Organization'!F:H,3,FALSE)</f>
        <v>11016_NO10_Sales &amp; Marketing_NO_Sales &amp; Marketing_</v>
      </c>
    </row>
    <row r="5071" spans="4:22">
      <c r="D5071" s="28" t="s">
        <v>125</v>
      </c>
      <c r="E5071" t="str">
        <f>VLOOKUP(D5071,'B-Business Capability'!B:H,5,FALSE)</f>
        <v>Sales</v>
      </c>
      <c r="F5071" t="str">
        <f>VLOOKUP(D5071,'B-Business Capability'!B:H,6,FALSE)</f>
        <v>Quotation, Order, and Contract Management</v>
      </c>
      <c r="G5071" t="str">
        <f>VLOOKUP(D5071,'B-Business Capability'!B:H,7,FALSE)</f>
        <v>Contract and engagement setup</v>
      </c>
      <c r="I5071" t="s">
        <v>1831</v>
      </c>
      <c r="J5071" t="s">
        <v>1839</v>
      </c>
      <c r="L5071" t="s">
        <v>148</v>
      </c>
      <c r="M5071" t="str">
        <f>VLOOKUP(L5071,'A-Applications'!B:D,3,FALSE)</f>
        <v>Oracle CPQ</v>
      </c>
      <c r="N5071" t="s">
        <v>53</v>
      </c>
      <c r="O5071" s="42" t="s">
        <v>66</v>
      </c>
      <c r="P5071" t="s">
        <v>198</v>
      </c>
      <c r="Q5071" t="str">
        <f>VLOOKUP(KamstrupData[[#This Row],[IdLevel123]],'B-Business Capability'!B:L,10,FALSE)</f>
        <v>Order-to-Cash (O2C)</v>
      </c>
      <c r="R5071">
        <f>VLOOKUP(KamstrupData[[#This Row],[IdLevel123]],'B-Business Capability'!B:L,11,FALSE)</f>
        <v>101</v>
      </c>
      <c r="U5071" t="str">
        <f>_xlfn.CONCAT(KamstrupData[[#This Row],[CountryCode]],"_",KamstrupData[[#This Row],[Business Area]],"_",KamstrupData[[#This Row],[DepartmentTeam]])</f>
        <v>NO10_NO_Sales &amp; Marketing_</v>
      </c>
      <c r="V5071" t="str">
        <f>VLOOKUP(KamstrupData[[#This Row],[ORG_Concat]],'O-Organization'!F:H,3,FALSE)</f>
        <v>11016_NO10_Sales &amp; Marketing_NO_Sales &amp; Marketing_</v>
      </c>
    </row>
    <row r="5072" spans="4:22">
      <c r="D5072" s="28" t="s">
        <v>217</v>
      </c>
      <c r="E5072" t="str">
        <f>VLOOKUP(D5072,'B-Business Capability'!B:H,5,FALSE)</f>
        <v>Sales</v>
      </c>
      <c r="F5072" t="str">
        <f>VLOOKUP(D5072,'B-Business Capability'!B:H,6,FALSE)</f>
        <v>Quotation, Order, and Contract Management</v>
      </c>
      <c r="G5072" t="str">
        <f>VLOOKUP(D5072,'B-Business Capability'!B:H,7,FALSE)</f>
        <v>Intelligent configuration for recycling materials</v>
      </c>
      <c r="I5072" t="s">
        <v>1831</v>
      </c>
      <c r="J5072" t="s">
        <v>1839</v>
      </c>
      <c r="L5072" t="s">
        <v>148</v>
      </c>
      <c r="M5072" t="str">
        <f>VLOOKUP(L5072,'A-Applications'!B:D,3,FALSE)</f>
        <v>Oracle CPQ</v>
      </c>
      <c r="N5072" t="s">
        <v>53</v>
      </c>
      <c r="O5072" s="42" t="s">
        <v>54</v>
      </c>
      <c r="P5072" t="s">
        <v>198</v>
      </c>
      <c r="Q5072" t="str">
        <f>VLOOKUP(KamstrupData[[#This Row],[IdLevel123]],'B-Business Capability'!B:L,10,FALSE)</f>
        <v>Order-to-Cash (O2C)</v>
      </c>
      <c r="R5072">
        <f>VLOOKUP(KamstrupData[[#This Row],[IdLevel123]],'B-Business Capability'!B:L,11,FALSE)</f>
        <v>102</v>
      </c>
      <c r="U5072" t="str">
        <f>_xlfn.CONCAT(KamstrupData[[#This Row],[CountryCode]],"_",KamstrupData[[#This Row],[Business Area]],"_",KamstrupData[[#This Row],[DepartmentTeam]])</f>
        <v>NO10_NO_Sales &amp; Marketing_</v>
      </c>
      <c r="V5072" t="str">
        <f>VLOOKUP(KamstrupData[[#This Row],[ORG_Concat]],'O-Organization'!F:H,3,FALSE)</f>
        <v>11016_NO10_Sales &amp; Marketing_NO_Sales &amp; Marketing_</v>
      </c>
    </row>
    <row r="5073" spans="4:22">
      <c r="D5073" s="28" t="s">
        <v>218</v>
      </c>
      <c r="E5073" t="str">
        <f>VLOOKUP(D5073,'B-Business Capability'!B:H,5,FALSE)</f>
        <v>Sales</v>
      </c>
      <c r="F5073" t="str">
        <f>VLOOKUP(D5073,'B-Business Capability'!B:H,6,FALSE)</f>
        <v>Quotation, Order, and Contract Management</v>
      </c>
      <c r="G5073" t="str">
        <f>VLOOKUP(D5073,'B-Business Capability'!B:H,7,FALSE)</f>
        <v>Mobile customer order capture</v>
      </c>
      <c r="I5073" t="s">
        <v>1831</v>
      </c>
      <c r="J5073" t="s">
        <v>1839</v>
      </c>
      <c r="L5073" t="s">
        <v>148</v>
      </c>
      <c r="M5073" t="str">
        <f>VLOOKUP(L5073,'A-Applications'!B:D,3,FALSE)</f>
        <v>Oracle CPQ</v>
      </c>
      <c r="N5073" t="s">
        <v>53</v>
      </c>
      <c r="O5073" s="42" t="s">
        <v>54</v>
      </c>
      <c r="P5073" t="s">
        <v>198</v>
      </c>
      <c r="Q5073" t="str">
        <f>VLOOKUP(KamstrupData[[#This Row],[IdLevel123]],'B-Business Capability'!B:L,10,FALSE)</f>
        <v>Order-to-Cash (O2C)</v>
      </c>
      <c r="R5073">
        <f>VLOOKUP(KamstrupData[[#This Row],[IdLevel123]],'B-Business Capability'!B:L,11,FALSE)</f>
        <v>103</v>
      </c>
      <c r="U5073" t="str">
        <f>_xlfn.CONCAT(KamstrupData[[#This Row],[CountryCode]],"_",KamstrupData[[#This Row],[Business Area]],"_",KamstrupData[[#This Row],[DepartmentTeam]])</f>
        <v>NO10_NO_Sales &amp; Marketing_</v>
      </c>
      <c r="V5073" t="str">
        <f>VLOOKUP(KamstrupData[[#This Row],[ORG_Concat]],'O-Organization'!F:H,3,FALSE)</f>
        <v>11016_NO10_Sales &amp; Marketing_NO_Sales &amp; Marketing_</v>
      </c>
    </row>
    <row r="5074" spans="4:22">
      <c r="D5074" s="28" t="s">
        <v>219</v>
      </c>
      <c r="E5074" t="str">
        <f>VLOOKUP(D5074,'B-Business Capability'!B:H,5,FALSE)</f>
        <v>Sales</v>
      </c>
      <c r="F5074" t="str">
        <f>VLOOKUP(D5074,'B-Business Capability'!B:H,6,FALSE)</f>
        <v>Quotation, Order, and Contract Management</v>
      </c>
      <c r="G5074" t="str">
        <f>VLOOKUP(D5074,'B-Business Capability'!B:H,7,FALSE)</f>
        <v>Order orchestration and management</v>
      </c>
      <c r="I5074" t="s">
        <v>1831</v>
      </c>
      <c r="J5074" t="s">
        <v>1839</v>
      </c>
      <c r="L5074" t="s">
        <v>148</v>
      </c>
      <c r="M5074" t="str">
        <f>VLOOKUP(L5074,'A-Applications'!B:D,3,FALSE)</f>
        <v>Oracle CPQ</v>
      </c>
      <c r="N5074" t="s">
        <v>53</v>
      </c>
      <c r="O5074" s="42" t="s">
        <v>66</v>
      </c>
      <c r="P5074" t="s">
        <v>198</v>
      </c>
      <c r="Q5074" t="str">
        <f>VLOOKUP(KamstrupData[[#This Row],[IdLevel123]],'B-Business Capability'!B:L,10,FALSE)</f>
        <v>Order-to-Cash (O2C)</v>
      </c>
      <c r="R5074">
        <f>VLOOKUP(KamstrupData[[#This Row],[IdLevel123]],'B-Business Capability'!B:L,11,FALSE)</f>
        <v>104</v>
      </c>
      <c r="U5074" t="str">
        <f>_xlfn.CONCAT(KamstrupData[[#This Row],[CountryCode]],"_",KamstrupData[[#This Row],[Business Area]],"_",KamstrupData[[#This Row],[DepartmentTeam]])</f>
        <v>NO10_NO_Sales &amp; Marketing_</v>
      </c>
      <c r="V5074" t="str">
        <f>VLOOKUP(KamstrupData[[#This Row],[ORG_Concat]],'O-Organization'!F:H,3,FALSE)</f>
        <v>11016_NO10_Sales &amp; Marketing_NO_Sales &amp; Marketing_</v>
      </c>
    </row>
    <row r="5075" spans="4:22">
      <c r="D5075" s="28" t="s">
        <v>220</v>
      </c>
      <c r="E5075" t="str">
        <f>VLOOKUP(D5075,'B-Business Capability'!B:H,5,FALSE)</f>
        <v>Sales</v>
      </c>
      <c r="F5075" t="str">
        <f>VLOOKUP(D5075,'B-Business Capability'!B:H,6,FALSE)</f>
        <v>Quotation, Order, and Contract Management</v>
      </c>
      <c r="G5075" t="str">
        <f>VLOOKUP(D5075,'B-Business Capability'!B:H,7,FALSE)</f>
        <v>Product configuration</v>
      </c>
      <c r="I5075" t="s">
        <v>1831</v>
      </c>
      <c r="J5075" t="s">
        <v>1839</v>
      </c>
      <c r="L5075" t="s">
        <v>148</v>
      </c>
      <c r="M5075" t="str">
        <f>VLOOKUP(L5075,'A-Applications'!B:D,3,FALSE)</f>
        <v>Oracle CPQ</v>
      </c>
      <c r="N5075" t="s">
        <v>53</v>
      </c>
      <c r="O5075" s="42" t="s">
        <v>66</v>
      </c>
      <c r="P5075" t="s">
        <v>198</v>
      </c>
      <c r="Q5075" t="str">
        <f>VLOOKUP(KamstrupData[[#This Row],[IdLevel123]],'B-Business Capability'!B:L,10,FALSE)</f>
        <v>Order-to-Cash (O2C)</v>
      </c>
      <c r="R5075">
        <f>VLOOKUP(KamstrupData[[#This Row],[IdLevel123]],'B-Business Capability'!B:L,11,FALSE)</f>
        <v>105</v>
      </c>
      <c r="U5075" t="str">
        <f>_xlfn.CONCAT(KamstrupData[[#This Row],[CountryCode]],"_",KamstrupData[[#This Row],[Business Area]],"_",KamstrupData[[#This Row],[DepartmentTeam]])</f>
        <v>NO10_NO_Sales &amp; Marketing_</v>
      </c>
      <c r="V5075" t="str">
        <f>VLOOKUP(KamstrupData[[#This Row],[ORG_Concat]],'O-Organization'!F:H,3,FALSE)</f>
        <v>11016_NO10_Sales &amp; Marketing_NO_Sales &amp; Marketing_</v>
      </c>
    </row>
    <row r="5076" spans="4:22">
      <c r="D5076" s="28" t="s">
        <v>221</v>
      </c>
      <c r="E5076" t="str">
        <f>VLOOKUP(D5076,'B-Business Capability'!B:H,5,FALSE)</f>
        <v>Sales</v>
      </c>
      <c r="F5076" t="str">
        <f>VLOOKUP(D5076,'B-Business Capability'!B:H,6,FALSE)</f>
        <v>Quotation, Order, and Contract Management</v>
      </c>
      <c r="G5076" t="str">
        <f>VLOOKUP(D5076,'B-Business Capability'!B:H,7,FALSE)</f>
        <v>sales contract management</v>
      </c>
      <c r="I5076" t="s">
        <v>1831</v>
      </c>
      <c r="J5076" t="s">
        <v>1839</v>
      </c>
      <c r="L5076" t="s">
        <v>148</v>
      </c>
      <c r="M5076" t="str">
        <f>VLOOKUP(L5076,'A-Applications'!B:D,3,FALSE)</f>
        <v>Oracle CPQ</v>
      </c>
      <c r="N5076" t="s">
        <v>53</v>
      </c>
      <c r="O5076" s="42" t="s">
        <v>66</v>
      </c>
      <c r="P5076" t="s">
        <v>198</v>
      </c>
      <c r="Q5076" t="str">
        <f>VLOOKUP(KamstrupData[[#This Row],[IdLevel123]],'B-Business Capability'!B:L,10,FALSE)</f>
        <v>Order-to-Cash (O2C)</v>
      </c>
      <c r="R5076">
        <f>VLOOKUP(KamstrupData[[#This Row],[IdLevel123]],'B-Business Capability'!B:L,11,FALSE)</f>
        <v>106</v>
      </c>
      <c r="U5076" t="str">
        <f>_xlfn.CONCAT(KamstrupData[[#This Row],[CountryCode]],"_",KamstrupData[[#This Row],[Business Area]],"_",KamstrupData[[#This Row],[DepartmentTeam]])</f>
        <v>NO10_NO_Sales &amp; Marketing_</v>
      </c>
      <c r="V5076" t="str">
        <f>VLOOKUP(KamstrupData[[#This Row],[ORG_Concat]],'O-Organization'!F:H,3,FALSE)</f>
        <v>11016_NO10_Sales &amp; Marketing_NO_Sales &amp; Marketing_</v>
      </c>
    </row>
    <row r="5077" spans="4:22">
      <c r="D5077" s="28" t="s">
        <v>158</v>
      </c>
      <c r="E5077" t="str">
        <f>VLOOKUP(D5077,'B-Business Capability'!B:H,5,FALSE)</f>
        <v>Sales</v>
      </c>
      <c r="F5077" t="str">
        <f>VLOOKUP(D5077,'B-Business Capability'!B:H,6,FALSE)</f>
        <v>Quotation, Order, and Contract Management</v>
      </c>
      <c r="G5077" t="str">
        <f>VLOOKUP(D5077,'B-Business Capability'!B:H,7,FALSE)</f>
        <v>Sales order management and processing</v>
      </c>
      <c r="I5077" t="s">
        <v>1831</v>
      </c>
      <c r="J5077" t="s">
        <v>1839</v>
      </c>
      <c r="L5077" t="s">
        <v>148</v>
      </c>
      <c r="M5077" t="str">
        <f>VLOOKUP(L5077,'A-Applications'!B:D,3,FALSE)</f>
        <v>Oracle CPQ</v>
      </c>
      <c r="N5077" t="s">
        <v>53</v>
      </c>
      <c r="O5077" s="42" t="s">
        <v>66</v>
      </c>
      <c r="P5077" t="s">
        <v>198</v>
      </c>
      <c r="Q5077" t="str">
        <f>VLOOKUP(KamstrupData[[#This Row],[IdLevel123]],'B-Business Capability'!B:L,10,FALSE)</f>
        <v>Order-to-Cash (O2C)</v>
      </c>
      <c r="R5077">
        <f>VLOOKUP(KamstrupData[[#This Row],[IdLevel123]],'B-Business Capability'!B:L,11,FALSE)</f>
        <v>107</v>
      </c>
      <c r="U5077" t="str">
        <f>_xlfn.CONCAT(KamstrupData[[#This Row],[CountryCode]],"_",KamstrupData[[#This Row],[Business Area]],"_",KamstrupData[[#This Row],[DepartmentTeam]])</f>
        <v>NO10_NO_Sales &amp; Marketing_</v>
      </c>
      <c r="V5077" t="str">
        <f>VLOOKUP(KamstrupData[[#This Row],[ORG_Concat]],'O-Organization'!F:H,3,FALSE)</f>
        <v>11016_NO10_Sales &amp; Marketing_NO_Sales &amp; Marketing_</v>
      </c>
    </row>
    <row r="5078" spans="4:22">
      <c r="D5078" s="28" t="s">
        <v>158</v>
      </c>
      <c r="E5078" t="str">
        <f>VLOOKUP(D5078,'B-Business Capability'!B:H,5,FALSE)</f>
        <v>Sales</v>
      </c>
      <c r="F5078" t="str">
        <f>VLOOKUP(D5078,'B-Business Capability'!B:H,6,FALSE)</f>
        <v>Quotation, Order, and Contract Management</v>
      </c>
      <c r="G5078" t="str">
        <f>VLOOKUP(D5078,'B-Business Capability'!B:H,7,FALSE)</f>
        <v>Sales order management and processing</v>
      </c>
      <c r="I5078" t="s">
        <v>1831</v>
      </c>
      <c r="J5078" t="s">
        <v>1839</v>
      </c>
      <c r="L5078" t="s">
        <v>148</v>
      </c>
      <c r="M5078" t="str">
        <f>VLOOKUP(L5078,'A-Applications'!B:D,3,FALSE)</f>
        <v>Oracle CPQ</v>
      </c>
      <c r="N5078" t="s">
        <v>147</v>
      </c>
      <c r="O5078" s="42" t="s">
        <v>66</v>
      </c>
      <c r="P5078" t="s">
        <v>1391</v>
      </c>
      <c r="Q5078" t="str">
        <f>VLOOKUP(KamstrupData[[#This Row],[IdLevel123]],'B-Business Capability'!B:L,10,FALSE)</f>
        <v>Order-to-Cash (O2C)</v>
      </c>
      <c r="R5078">
        <f>VLOOKUP(KamstrupData[[#This Row],[IdLevel123]],'B-Business Capability'!B:L,11,FALSE)</f>
        <v>107</v>
      </c>
      <c r="U5078" t="str">
        <f>_xlfn.CONCAT(KamstrupData[[#This Row],[CountryCode]],"_",KamstrupData[[#This Row],[Business Area]],"_",KamstrupData[[#This Row],[DepartmentTeam]])</f>
        <v>NO10_NO_Sales &amp; Marketing_</v>
      </c>
      <c r="V5078" t="str">
        <f>VLOOKUP(KamstrupData[[#This Row],[ORG_Concat]],'O-Organization'!F:H,3,FALSE)</f>
        <v>11016_NO10_Sales &amp; Marketing_NO_Sales &amp; Marketing_</v>
      </c>
    </row>
    <row r="5079" spans="4:22">
      <c r="D5079" s="28" t="s">
        <v>222</v>
      </c>
      <c r="E5079" t="str">
        <f>VLOOKUP(D5079,'B-Business Capability'!B:H,5,FALSE)</f>
        <v>Sales</v>
      </c>
      <c r="F5079" t="str">
        <f>VLOOKUP(D5079,'B-Business Capability'!B:H,6,FALSE)</f>
        <v>Quotation, Order, and Contract Management</v>
      </c>
      <c r="G5079" t="str">
        <f>VLOOKUP(D5079,'B-Business Capability'!B:H,7,FALSE)</f>
        <v>Sales Rebate management</v>
      </c>
      <c r="I5079" t="s">
        <v>1831</v>
      </c>
      <c r="J5079" t="s">
        <v>1839</v>
      </c>
      <c r="L5079" t="s">
        <v>148</v>
      </c>
      <c r="M5079" t="str">
        <f>VLOOKUP(L5079,'A-Applications'!B:D,3,FALSE)</f>
        <v>Oracle CPQ</v>
      </c>
      <c r="N5079" t="s">
        <v>53</v>
      </c>
      <c r="O5079" s="42" t="s">
        <v>66</v>
      </c>
      <c r="P5079" t="s">
        <v>198</v>
      </c>
      <c r="Q5079" t="str">
        <f>VLOOKUP(KamstrupData[[#This Row],[IdLevel123]],'B-Business Capability'!B:L,10,FALSE)</f>
        <v>Order-to-Cash (O2C)</v>
      </c>
      <c r="R5079">
        <f>VLOOKUP(KamstrupData[[#This Row],[IdLevel123]],'B-Business Capability'!B:L,11,FALSE)</f>
        <v>108</v>
      </c>
      <c r="U5079" t="str">
        <f>_xlfn.CONCAT(KamstrupData[[#This Row],[CountryCode]],"_",KamstrupData[[#This Row],[Business Area]],"_",KamstrupData[[#This Row],[DepartmentTeam]])</f>
        <v>NO10_NO_Sales &amp; Marketing_</v>
      </c>
      <c r="V5079" t="str">
        <f>VLOOKUP(KamstrupData[[#This Row],[ORG_Concat]],'O-Organization'!F:H,3,FALSE)</f>
        <v>11016_NO10_Sales &amp; Marketing_NO_Sales &amp; Marketing_</v>
      </c>
    </row>
    <row r="5080" spans="4:22">
      <c r="D5080" s="28" t="s">
        <v>223</v>
      </c>
      <c r="E5080" t="str">
        <f>VLOOKUP(D5080,'B-Business Capability'!B:H,5,FALSE)</f>
        <v>Sales</v>
      </c>
      <c r="F5080" t="str">
        <f>VLOOKUP(D5080,'B-Business Capability'!B:H,6,FALSE)</f>
        <v>Quotation, Order, and Contract Management</v>
      </c>
      <c r="G5080" t="str">
        <f>VLOOKUP(D5080,'B-Business Capability'!B:H,7,FALSE)</f>
        <v>Subscription order management</v>
      </c>
      <c r="I5080" t="s">
        <v>1831</v>
      </c>
      <c r="J5080" t="s">
        <v>1839</v>
      </c>
      <c r="L5080" t="s">
        <v>148</v>
      </c>
      <c r="M5080" t="str">
        <f>VLOOKUP(L5080,'A-Applications'!B:D,3,FALSE)</f>
        <v>Oracle CPQ</v>
      </c>
      <c r="N5080" t="s">
        <v>53</v>
      </c>
      <c r="O5080" s="42" t="s">
        <v>66</v>
      </c>
      <c r="P5080" t="s">
        <v>198</v>
      </c>
      <c r="Q5080" t="str">
        <f>VLOOKUP(KamstrupData[[#This Row],[IdLevel123]],'B-Business Capability'!B:L,10,FALSE)</f>
        <v>Subscribtion-to-Pay (S2P)</v>
      </c>
      <c r="R5080">
        <f>VLOOKUP(KamstrupData[[#This Row],[IdLevel123]],'B-Business Capability'!B:L,11,FALSE)</f>
        <v>120</v>
      </c>
      <c r="S5080" t="s">
        <v>653</v>
      </c>
      <c r="U5080" t="str">
        <f>_xlfn.CONCAT(KamstrupData[[#This Row],[CountryCode]],"_",KamstrupData[[#This Row],[Business Area]],"_",KamstrupData[[#This Row],[DepartmentTeam]])</f>
        <v>NO10_NO_Sales &amp; Marketing_</v>
      </c>
      <c r="V5080" t="str">
        <f>VLOOKUP(KamstrupData[[#This Row],[ORG_Concat]],'O-Organization'!F:H,3,FALSE)</f>
        <v>11016_NO10_Sales &amp; Marketing_NO_Sales &amp; Marketing_</v>
      </c>
    </row>
    <row r="5081" spans="4:22">
      <c r="D5081" s="28" t="s">
        <v>224</v>
      </c>
      <c r="E5081" t="str">
        <f>VLOOKUP(D5081,'B-Business Capability'!B:H,5,FALSE)</f>
        <v>Sales</v>
      </c>
      <c r="F5081" t="str">
        <f>VLOOKUP(D5081,'B-Business Capability'!B:H,6,FALSE)</f>
        <v>Quotation, Order, and Contract Management</v>
      </c>
      <c r="G5081" t="str">
        <f>VLOOKUP(D5081,'B-Business Capability'!B:H,7,FALSE)</f>
        <v>Variant configuration</v>
      </c>
      <c r="I5081" t="s">
        <v>1831</v>
      </c>
      <c r="J5081" t="s">
        <v>1839</v>
      </c>
      <c r="L5081" t="s">
        <v>148</v>
      </c>
      <c r="M5081" t="str">
        <f>VLOOKUP(L5081,'A-Applications'!B:D,3,FALSE)</f>
        <v>Oracle CPQ</v>
      </c>
      <c r="N5081" t="s">
        <v>147</v>
      </c>
      <c r="O5081" s="42" t="s">
        <v>66</v>
      </c>
      <c r="P5081" t="s">
        <v>198</v>
      </c>
      <c r="Q5081" t="str">
        <f>VLOOKUP(KamstrupData[[#This Row],[IdLevel123]],'B-Business Capability'!B:L,10,FALSE)</f>
        <v>Order-to-Cash (O2C)</v>
      </c>
      <c r="R5081">
        <f>VLOOKUP(KamstrupData[[#This Row],[IdLevel123]],'B-Business Capability'!B:L,11,FALSE)</f>
        <v>109</v>
      </c>
      <c r="U5081" t="str">
        <f>_xlfn.CONCAT(KamstrupData[[#This Row],[CountryCode]],"_",KamstrupData[[#This Row],[Business Area]],"_",KamstrupData[[#This Row],[DepartmentTeam]])</f>
        <v>NO10_NO_Sales &amp; Marketing_</v>
      </c>
      <c r="V5081" t="str">
        <f>VLOOKUP(KamstrupData[[#This Row],[ORG_Concat]],'O-Organization'!F:H,3,FALSE)</f>
        <v>11016_NO10_Sales &amp; Marketing_NO_Sales &amp; Marketing_</v>
      </c>
    </row>
    <row r="5082" spans="4:22">
      <c r="D5082" s="28" t="s">
        <v>225</v>
      </c>
      <c r="E5082" t="str">
        <f>VLOOKUP(D5082,'B-Business Capability'!B:H,5,FALSE)</f>
        <v>Sales</v>
      </c>
      <c r="F5082" t="str">
        <f>VLOOKUP(D5082,'B-Business Capability'!B:H,6,FALSE)</f>
        <v>Quotation, Order, and Contract Management</v>
      </c>
      <c r="G5082" t="str">
        <f>VLOOKUP(D5082,'B-Business Capability'!B:H,7,FALSE)</f>
        <v>Quote and order documents</v>
      </c>
      <c r="I5082" t="s">
        <v>1831</v>
      </c>
      <c r="J5082" t="s">
        <v>1839</v>
      </c>
      <c r="L5082" t="s">
        <v>148</v>
      </c>
      <c r="M5082" t="str">
        <f>VLOOKUP(L5082,'A-Applications'!B:D,3,FALSE)</f>
        <v>Oracle CPQ</v>
      </c>
      <c r="N5082" t="s">
        <v>147</v>
      </c>
      <c r="O5082" s="42" t="s">
        <v>66</v>
      </c>
      <c r="P5082" t="s">
        <v>198</v>
      </c>
      <c r="Q5082" t="str">
        <f>VLOOKUP(KamstrupData[[#This Row],[IdLevel123]],'B-Business Capability'!B:L,10,FALSE)</f>
        <v>Order-to-Cash (O2C)</v>
      </c>
      <c r="R5082">
        <f>VLOOKUP(KamstrupData[[#This Row],[IdLevel123]],'B-Business Capability'!B:L,11,FALSE)</f>
        <v>130</v>
      </c>
      <c r="U5082" t="str">
        <f>_xlfn.CONCAT(KamstrupData[[#This Row],[CountryCode]],"_",KamstrupData[[#This Row],[Business Area]],"_",KamstrupData[[#This Row],[DepartmentTeam]])</f>
        <v>NO10_NO_Sales &amp; Marketing_</v>
      </c>
      <c r="V5082" t="str">
        <f>VLOOKUP(KamstrupData[[#This Row],[ORG_Concat]],'O-Organization'!F:H,3,FALSE)</f>
        <v>11016_NO10_Sales &amp; Marketing_NO_Sales &amp; Marketing_</v>
      </c>
    </row>
    <row r="5083" spans="4:22">
      <c r="D5083" s="28" t="s">
        <v>658</v>
      </c>
      <c r="E5083" t="str">
        <f>VLOOKUP(D5083,'B-Business Capability'!B:H,5,FALSE)</f>
        <v>Sales</v>
      </c>
      <c r="F5083" t="str">
        <f>VLOOKUP(D5083,'B-Business Capability'!B:H,6,FALSE)</f>
        <v>Quotation, Order, and Contract Management</v>
      </c>
      <c r="G5083" t="str">
        <f>VLOOKUP(D5083,'B-Business Capability'!B:H,7,FALSE)</f>
        <v>Subscription termination</v>
      </c>
      <c r="I5083" t="s">
        <v>1831</v>
      </c>
      <c r="J5083" t="s">
        <v>1839</v>
      </c>
      <c r="L5083" t="s">
        <v>148</v>
      </c>
      <c r="M5083" t="str">
        <f>VLOOKUP(L5083,'A-Applications'!B:D,3,FALSE)</f>
        <v>Oracle CPQ</v>
      </c>
      <c r="N5083" t="s">
        <v>53</v>
      </c>
      <c r="O5083" s="42" t="s">
        <v>54</v>
      </c>
      <c r="P5083" t="s">
        <v>77</v>
      </c>
      <c r="Q5083" t="str">
        <f>VLOOKUP(KamstrupData[[#This Row],[IdLevel123]],'B-Business Capability'!B:L,10,FALSE)</f>
        <v>Subscribtion-to-Pay (S2P)</v>
      </c>
      <c r="R5083">
        <f>VLOOKUP(KamstrupData[[#This Row],[IdLevel123]],'B-Business Capability'!B:L,11,FALSE)</f>
        <v>900</v>
      </c>
      <c r="S5083" t="s">
        <v>653</v>
      </c>
      <c r="U5083" t="str">
        <f>_xlfn.CONCAT(KamstrupData[[#This Row],[CountryCode]],"_",KamstrupData[[#This Row],[Business Area]],"_",KamstrupData[[#This Row],[DepartmentTeam]])</f>
        <v>NO10_NO_Sales &amp; Marketing_</v>
      </c>
      <c r="V5083" t="str">
        <f>VLOOKUP(KamstrupData[[#This Row],[ORG_Concat]],'O-Organization'!F:H,3,FALSE)</f>
        <v>11016_NO10_Sales &amp; Marketing_NO_Sales &amp; Marketing_</v>
      </c>
    </row>
    <row r="5084" spans="4:22">
      <c r="D5084" s="28" t="s">
        <v>158</v>
      </c>
      <c r="E5084" t="str">
        <f>VLOOKUP(D5084,'B-Business Capability'!B:H,5,FALSE)</f>
        <v>Sales</v>
      </c>
      <c r="F5084" t="str">
        <f>VLOOKUP(D5084,'B-Business Capability'!B:H,6,FALSE)</f>
        <v>Quotation, Order, and Contract Management</v>
      </c>
      <c r="G5084" t="str">
        <f>VLOOKUP(D5084,'B-Business Capability'!B:H,7,FALSE)</f>
        <v>Sales order management and processing</v>
      </c>
      <c r="I5084" t="s">
        <v>1831</v>
      </c>
      <c r="J5084" t="s">
        <v>1839</v>
      </c>
      <c r="L5084" t="s">
        <v>150</v>
      </c>
      <c r="M5084" t="str">
        <f>VLOOKUP(L5084,'A-Applications'!B:D,3,FALSE)</f>
        <v>VIS-Quote Calculation Tool</v>
      </c>
      <c r="N5084" t="s">
        <v>103</v>
      </c>
      <c r="O5084" s="42" t="s">
        <v>66</v>
      </c>
      <c r="P5084" t="s">
        <v>198</v>
      </c>
      <c r="Q5084" t="str">
        <f>VLOOKUP(KamstrupData[[#This Row],[IdLevel123]],'B-Business Capability'!B:L,10,FALSE)</f>
        <v>Order-to-Cash (O2C)</v>
      </c>
      <c r="R5084">
        <f>VLOOKUP(KamstrupData[[#This Row],[IdLevel123]],'B-Business Capability'!B:L,11,FALSE)</f>
        <v>107</v>
      </c>
      <c r="S5084" t="s">
        <v>265</v>
      </c>
      <c r="U5084" t="str">
        <f>_xlfn.CONCAT(KamstrupData[[#This Row],[CountryCode]],"_",KamstrupData[[#This Row],[Business Area]],"_",KamstrupData[[#This Row],[DepartmentTeam]])</f>
        <v>NO10_NO_Sales &amp; Marketing_</v>
      </c>
      <c r="V5084" t="str">
        <f>VLOOKUP(KamstrupData[[#This Row],[ORG_Concat]],'O-Organization'!F:H,3,FALSE)</f>
        <v>11016_NO10_Sales &amp; Marketing_NO_Sales &amp; Marketing_</v>
      </c>
    </row>
    <row r="5085" spans="4:22">
      <c r="D5085" s="28" t="s">
        <v>698</v>
      </c>
      <c r="E5085" t="str">
        <f>VLOOKUP(D5085,'B-Business Capability'!B:H,5,FALSE)</f>
        <v>Sales</v>
      </c>
      <c r="F5085" t="str">
        <f>VLOOKUP(D5085,'B-Business Capability'!B:H,6,FALSE)</f>
        <v>Sales Execution and Customer Engagement</v>
      </c>
      <c r="G5085" t="str">
        <f>VLOOKUP(D5085,'B-Business Capability'!B:H,7,FALSE)</f>
        <v>Productivity and personalization</v>
      </c>
      <c r="I5085" t="s">
        <v>1831</v>
      </c>
      <c r="J5085" t="s">
        <v>1839</v>
      </c>
      <c r="L5085" t="s">
        <v>581</v>
      </c>
      <c r="M5085" t="str">
        <f>VLOOKUP(L5085,'A-Applications'!B:D,3,FALSE)</f>
        <v>Canva Teams</v>
      </c>
      <c r="N5085" t="s">
        <v>53</v>
      </c>
      <c r="O5085" s="42" t="s">
        <v>62</v>
      </c>
      <c r="P5085" t="s">
        <v>198</v>
      </c>
      <c r="Q5085" t="str">
        <f>VLOOKUP(KamstrupData[[#This Row],[IdLevel123]],'B-Business Capability'!B:L,10,FALSE)</f>
        <v>N/A</v>
      </c>
      <c r="R5085">
        <f>VLOOKUP(KamstrupData[[#This Row],[IdLevel123]],'B-Business Capability'!B:L,11,FALSE)</f>
        <v>0</v>
      </c>
      <c r="U5085" t="str">
        <f>_xlfn.CONCAT(KamstrupData[[#This Row],[CountryCode]],"_",KamstrupData[[#This Row],[Business Area]],"_",KamstrupData[[#This Row],[DepartmentTeam]])</f>
        <v>NO10_NO_Sales &amp; Marketing_</v>
      </c>
      <c r="V5085" t="str">
        <f>VLOOKUP(KamstrupData[[#This Row],[ORG_Concat]],'O-Organization'!F:H,3,FALSE)</f>
        <v>11016_NO10_Sales &amp; Marketing_NO_Sales &amp; Marketing_</v>
      </c>
    </row>
    <row r="5086" spans="4:22">
      <c r="D5086" s="28" t="s">
        <v>95</v>
      </c>
      <c r="E5086" t="str">
        <f>VLOOKUP(D5086,'B-Business Capability'!B:H,5,FALSE)</f>
        <v>Not mapped to capability</v>
      </c>
      <c r="F5086">
        <f>VLOOKUP(D5086,'B-Business Capability'!B:H,6,FALSE)</f>
        <v>0</v>
      </c>
      <c r="G5086">
        <f>VLOOKUP(D5086,'B-Business Capability'!B:H,7,FALSE)</f>
        <v>0</v>
      </c>
      <c r="I5086" t="s">
        <v>1831</v>
      </c>
      <c r="J5086" t="s">
        <v>1839</v>
      </c>
      <c r="L5086" t="s">
        <v>581</v>
      </c>
      <c r="M5086" t="str">
        <f>VLOOKUP(L5086,'A-Applications'!B:D,3,FALSE)</f>
        <v>Canva Teams</v>
      </c>
      <c r="N5086" t="s">
        <v>53</v>
      </c>
      <c r="O5086" s="42" t="s">
        <v>62</v>
      </c>
      <c r="P5086" t="s">
        <v>77</v>
      </c>
      <c r="Q5086" t="str">
        <f>VLOOKUP(KamstrupData[[#This Row],[IdLevel123]],'B-Business Capability'!B:L,10,FALSE)</f>
        <v>N/A</v>
      </c>
      <c r="R5086">
        <f>VLOOKUP(KamstrupData[[#This Row],[IdLevel123]],'B-Business Capability'!B:L,11,FALSE)</f>
        <v>0</v>
      </c>
      <c r="U5086" t="str">
        <f>_xlfn.CONCAT(KamstrupData[[#This Row],[CountryCode]],"_",KamstrupData[[#This Row],[Business Area]],"_",KamstrupData[[#This Row],[DepartmentTeam]])</f>
        <v>NO10_NO_Sales &amp; Marketing_</v>
      </c>
      <c r="V5086" t="str">
        <f>VLOOKUP(KamstrupData[[#This Row],[ORG_Concat]],'O-Organization'!F:H,3,FALSE)</f>
        <v>11016_NO10_Sales &amp; Marketing_NO_Sales &amp; Marketing_</v>
      </c>
    </row>
    <row r="5087" spans="4:22">
      <c r="D5087" s="28" t="s">
        <v>104</v>
      </c>
      <c r="E5087" t="str">
        <f>VLOOKUP(D5087,'B-Business Capability'!B:H,5,FALSE)</f>
        <v>Finance</v>
      </c>
      <c r="F5087" t="str">
        <f>VLOOKUP(D5087,'B-Business Capability'!B:H,6,FALSE)</f>
        <v>Financial Planning &amp; Analysis</v>
      </c>
      <c r="G5087" t="str">
        <f>VLOOKUP(D5087,'B-Business Capability'!B:H,7,FALSE)</f>
        <v>Forecasting</v>
      </c>
      <c r="I5087" t="s">
        <v>1831</v>
      </c>
      <c r="J5087" t="s">
        <v>1839</v>
      </c>
      <c r="L5087" t="s">
        <v>149</v>
      </c>
      <c r="M5087" t="str">
        <f>VLOOKUP(L5087,'A-Applications'!B:D,3,FALSE)</f>
        <v>SAP Analytics Cloud</v>
      </c>
      <c r="N5087" t="s">
        <v>53</v>
      </c>
      <c r="O5087" s="42" t="s">
        <v>54</v>
      </c>
      <c r="P5087" t="s">
        <v>67</v>
      </c>
      <c r="Q5087" t="str">
        <f>VLOOKUP(KamstrupData[[#This Row],[IdLevel123]],'B-Business Capability'!B:L,10,FALSE)</f>
        <v>N/A</v>
      </c>
      <c r="R5087">
        <f>VLOOKUP(KamstrupData[[#This Row],[IdLevel123]],'B-Business Capability'!B:L,11,FALSE)</f>
        <v>0</v>
      </c>
      <c r="U5087" t="str">
        <f>_xlfn.CONCAT(KamstrupData[[#This Row],[CountryCode]],"_",KamstrupData[[#This Row],[Business Area]],"_",KamstrupData[[#This Row],[DepartmentTeam]])</f>
        <v>NO10_NO_Sales &amp; Marketing_</v>
      </c>
      <c r="V5087" t="str">
        <f>VLOOKUP(KamstrupData[[#This Row],[ORG_Concat]],'O-Organization'!F:H,3,FALSE)</f>
        <v>11016_NO10_Sales &amp; Marketing_NO_Sales &amp; Marketing_</v>
      </c>
    </row>
    <row r="5088" spans="4:22">
      <c r="D5088" s="28" t="s">
        <v>104</v>
      </c>
      <c r="E5088" t="str">
        <f>VLOOKUP(D5088,'B-Business Capability'!B:H,5,FALSE)</f>
        <v>Finance</v>
      </c>
      <c r="F5088" t="str">
        <f>VLOOKUP(D5088,'B-Business Capability'!B:H,6,FALSE)</f>
        <v>Financial Planning &amp; Analysis</v>
      </c>
      <c r="G5088" t="str">
        <f>VLOOKUP(D5088,'B-Business Capability'!B:H,7,FALSE)</f>
        <v>Forecasting</v>
      </c>
      <c r="I5088" t="s">
        <v>1831</v>
      </c>
      <c r="J5088" t="s">
        <v>1839</v>
      </c>
      <c r="L5088" t="s">
        <v>149</v>
      </c>
      <c r="M5088" t="str">
        <f>VLOOKUP(L5088,'A-Applications'!B:D,3,FALSE)</f>
        <v>SAP Analytics Cloud</v>
      </c>
      <c r="N5088" t="s">
        <v>53</v>
      </c>
      <c r="O5088" s="42" t="s">
        <v>66</v>
      </c>
      <c r="P5088" t="s">
        <v>75</v>
      </c>
      <c r="Q5088" t="str">
        <f>VLOOKUP(KamstrupData[[#This Row],[IdLevel123]],'B-Business Capability'!B:L,10,FALSE)</f>
        <v>N/A</v>
      </c>
      <c r="R5088">
        <f>VLOOKUP(KamstrupData[[#This Row],[IdLevel123]],'B-Business Capability'!B:L,11,FALSE)</f>
        <v>0</v>
      </c>
      <c r="U5088" t="str">
        <f>_xlfn.CONCAT(KamstrupData[[#This Row],[CountryCode]],"_",KamstrupData[[#This Row],[Business Area]],"_",KamstrupData[[#This Row],[DepartmentTeam]])</f>
        <v>NO10_NO_Sales &amp; Marketing_</v>
      </c>
      <c r="V5088" t="str">
        <f>VLOOKUP(KamstrupData[[#This Row],[ORG_Concat]],'O-Organization'!F:H,3,FALSE)</f>
        <v>11016_NO10_Sales &amp; Marketing_NO_Sales &amp; Marketing_</v>
      </c>
    </row>
    <row r="5089" spans="4:22">
      <c r="D5089" t="s">
        <v>716</v>
      </c>
      <c r="E5089" t="str">
        <f>VLOOKUP(D5089,'B-Business Capability'!B:H,5,FALSE)</f>
        <v>Marketing</v>
      </c>
      <c r="F5089" t="str">
        <f>VLOOKUP(D5089,'B-Business Capability'!B:H,6,FALSE)</f>
        <v>Marketing demand management</v>
      </c>
      <c r="G5089" t="str">
        <f>VLOOKUP(D5089,'B-Business Capability'!B:H,7,FALSE)</f>
        <v>Partner/Channel marketing management</v>
      </c>
      <c r="I5089" t="s">
        <v>1831</v>
      </c>
      <c r="J5089" t="s">
        <v>1839</v>
      </c>
      <c r="L5089" t="s">
        <v>717</v>
      </c>
      <c r="M5089" t="str">
        <f>VLOOKUP(L5089,'A-Applications'!B:D,3,FALSE)</f>
        <v>Fuse,  Digital Training for external customers</v>
      </c>
      <c r="O5089" s="42"/>
      <c r="Q5089" t="str">
        <f>VLOOKUP(KamstrupData[[#This Row],[IdLevel123]],'B-Business Capability'!B:L,10,FALSE)</f>
        <v>N/A</v>
      </c>
      <c r="R5089">
        <f>VLOOKUP(KamstrupData[[#This Row],[IdLevel123]],'B-Business Capability'!B:L,11,FALSE)</f>
        <v>0</v>
      </c>
      <c r="T5089" t="s">
        <v>1840</v>
      </c>
      <c r="U5089" t="str">
        <f>_xlfn.CONCAT(KamstrupData[[#This Row],[CountryCode]],"_",KamstrupData[[#This Row],[Business Area]],"_",KamstrupData[[#This Row],[DepartmentTeam]])</f>
        <v>NO10_NO_Sales &amp; Marketing_</v>
      </c>
      <c r="V5089" t="str">
        <f>VLOOKUP(KamstrupData[[#This Row],[ORG_Concat]],'O-Organization'!F:H,3,FALSE)</f>
        <v>11016_NO10_Sales &amp; Marketing_NO_Sales &amp; Marketing_</v>
      </c>
    </row>
    <row r="5090" spans="4:22">
      <c r="D5090" t="s">
        <v>49</v>
      </c>
      <c r="E5090" t="str">
        <f>VLOOKUP(D5090,'B-Business Capability'!B:H,5,FALSE)</f>
        <v>All</v>
      </c>
      <c r="F5090">
        <f>VLOOKUP(D5090,'B-Business Capability'!B:H,6,FALSE)</f>
        <v>0</v>
      </c>
      <c r="G5090">
        <f>VLOOKUP(D5090,'B-Business Capability'!B:H,7,FALSE)</f>
        <v>0</v>
      </c>
      <c r="I5090" t="s">
        <v>1841</v>
      </c>
      <c r="J5090" t="s">
        <v>51</v>
      </c>
      <c r="L5090" t="s">
        <v>52</v>
      </c>
      <c r="M5090" t="str">
        <f>VLOOKUP(L5090,'A-Applications'!B:D,3,FALSE)</f>
        <v>Microsoft Teams</v>
      </c>
      <c r="N5090" t="s">
        <v>53</v>
      </c>
      <c r="O5090" s="42" t="s">
        <v>54</v>
      </c>
      <c r="P5090" t="s">
        <v>55</v>
      </c>
      <c r="Q5090" t="str">
        <f>VLOOKUP(KamstrupData[[#This Row],[IdLevel123]],'B-Business Capability'!B:L,10,FALSE)</f>
        <v>N/A</v>
      </c>
      <c r="R5090">
        <f>VLOOKUP(KamstrupData[[#This Row],[IdLevel123]],'B-Business Capability'!B:L,11,FALSE)</f>
        <v>0</v>
      </c>
      <c r="U5090" t="str">
        <f>_xlfn.CONCAT(KamstrupData[[#This Row],[CountryCode]],"_",KamstrupData[[#This Row],[Business Area]],"_",KamstrupData[[#This Row],[DepartmentTeam]])</f>
        <v>PL10_All_</v>
      </c>
      <c r="V5090" t="str">
        <f>VLOOKUP(KamstrupData[[#This Row],[ORG_Concat]],'O-Organization'!F:H,3,FALSE)</f>
        <v>11144_PL10_All_All_</v>
      </c>
    </row>
    <row r="5091" spans="4:22">
      <c r="D5091" t="s">
        <v>49</v>
      </c>
      <c r="E5091" t="str">
        <f>VLOOKUP(D5091,'B-Business Capability'!B:H,5,FALSE)</f>
        <v>All</v>
      </c>
      <c r="F5091">
        <f>VLOOKUP(D5091,'B-Business Capability'!B:H,6,FALSE)</f>
        <v>0</v>
      </c>
      <c r="G5091">
        <f>VLOOKUP(D5091,'B-Business Capability'!B:H,7,FALSE)</f>
        <v>0</v>
      </c>
      <c r="I5091" t="s">
        <v>1841</v>
      </c>
      <c r="J5091" t="s">
        <v>51</v>
      </c>
      <c r="L5091" t="s">
        <v>56</v>
      </c>
      <c r="M5091" t="str">
        <f>VLOOKUP(L5091,'A-Applications'!B:D,3,FALSE)</f>
        <v>OneDrive</v>
      </c>
      <c r="N5091" t="s">
        <v>53</v>
      </c>
      <c r="O5091" s="42" t="s">
        <v>54</v>
      </c>
      <c r="P5091" t="s">
        <v>55</v>
      </c>
      <c r="Q5091" t="str">
        <f>VLOOKUP(KamstrupData[[#This Row],[IdLevel123]],'B-Business Capability'!B:L,10,FALSE)</f>
        <v>N/A</v>
      </c>
      <c r="R5091">
        <f>VLOOKUP(KamstrupData[[#This Row],[IdLevel123]],'B-Business Capability'!B:L,11,FALSE)</f>
        <v>0</v>
      </c>
      <c r="U5091" t="str">
        <f>_xlfn.CONCAT(KamstrupData[[#This Row],[CountryCode]],"_",KamstrupData[[#This Row],[Business Area]],"_",KamstrupData[[#This Row],[DepartmentTeam]])</f>
        <v>PL10_All_</v>
      </c>
      <c r="V5091" t="str">
        <f>VLOOKUP(KamstrupData[[#This Row],[ORG_Concat]],'O-Organization'!F:H,3,FALSE)</f>
        <v>11144_PL10_All_All_</v>
      </c>
    </row>
    <row r="5092" spans="4:22">
      <c r="D5092" t="s">
        <v>49</v>
      </c>
      <c r="E5092" t="str">
        <f>VLOOKUP(D5092,'B-Business Capability'!B:H,5,FALSE)</f>
        <v>All</v>
      </c>
      <c r="F5092">
        <f>VLOOKUP(D5092,'B-Business Capability'!B:H,6,FALSE)</f>
        <v>0</v>
      </c>
      <c r="G5092">
        <f>VLOOKUP(D5092,'B-Business Capability'!B:H,7,FALSE)</f>
        <v>0</v>
      </c>
      <c r="I5092" t="s">
        <v>1841</v>
      </c>
      <c r="J5092" t="s">
        <v>51</v>
      </c>
      <c r="L5092" t="s">
        <v>57</v>
      </c>
      <c r="M5092" t="str">
        <f>VLOOKUP(L5092,'A-Applications'!B:D,3,FALSE)</f>
        <v>Microsoft Word</v>
      </c>
      <c r="N5092" t="s">
        <v>53</v>
      </c>
      <c r="O5092" s="42" t="s">
        <v>54</v>
      </c>
      <c r="P5092" t="s">
        <v>55</v>
      </c>
      <c r="Q5092" t="str">
        <f>VLOOKUP(KamstrupData[[#This Row],[IdLevel123]],'B-Business Capability'!B:L,10,FALSE)</f>
        <v>N/A</v>
      </c>
      <c r="R5092">
        <f>VLOOKUP(KamstrupData[[#This Row],[IdLevel123]],'B-Business Capability'!B:L,11,FALSE)</f>
        <v>0</v>
      </c>
      <c r="U5092" t="str">
        <f>_xlfn.CONCAT(KamstrupData[[#This Row],[CountryCode]],"_",KamstrupData[[#This Row],[Business Area]],"_",KamstrupData[[#This Row],[DepartmentTeam]])</f>
        <v>PL10_All_</v>
      </c>
      <c r="V5092" t="str">
        <f>VLOOKUP(KamstrupData[[#This Row],[ORG_Concat]],'O-Organization'!F:H,3,FALSE)</f>
        <v>11144_PL10_All_All_</v>
      </c>
    </row>
    <row r="5093" spans="4:22">
      <c r="D5093" t="s">
        <v>49</v>
      </c>
      <c r="E5093" t="str">
        <f>VLOOKUP(D5093,'B-Business Capability'!B:H,5,FALSE)</f>
        <v>All</v>
      </c>
      <c r="F5093">
        <f>VLOOKUP(D5093,'B-Business Capability'!B:H,6,FALSE)</f>
        <v>0</v>
      </c>
      <c r="G5093">
        <f>VLOOKUP(D5093,'B-Business Capability'!B:H,7,FALSE)</f>
        <v>0</v>
      </c>
      <c r="I5093" t="s">
        <v>1841</v>
      </c>
      <c r="J5093" t="s">
        <v>51</v>
      </c>
      <c r="L5093" t="s">
        <v>58</v>
      </c>
      <c r="M5093" t="str">
        <f>VLOOKUP(L5093,'A-Applications'!B:D,3,FALSE)</f>
        <v>Microsoft Excel</v>
      </c>
      <c r="N5093" t="s">
        <v>53</v>
      </c>
      <c r="O5093" s="42" t="s">
        <v>54</v>
      </c>
      <c r="P5093" t="s">
        <v>55</v>
      </c>
      <c r="Q5093" t="str">
        <f>VLOOKUP(KamstrupData[[#This Row],[IdLevel123]],'B-Business Capability'!B:L,10,FALSE)</f>
        <v>N/A</v>
      </c>
      <c r="R5093">
        <f>VLOOKUP(KamstrupData[[#This Row],[IdLevel123]],'B-Business Capability'!B:L,11,FALSE)</f>
        <v>0</v>
      </c>
      <c r="U5093" t="str">
        <f>_xlfn.CONCAT(KamstrupData[[#This Row],[CountryCode]],"_",KamstrupData[[#This Row],[Business Area]],"_",KamstrupData[[#This Row],[DepartmentTeam]])</f>
        <v>PL10_All_</v>
      </c>
      <c r="V5093" t="str">
        <f>VLOOKUP(KamstrupData[[#This Row],[ORG_Concat]],'O-Organization'!F:H,3,FALSE)</f>
        <v>11144_PL10_All_All_</v>
      </c>
    </row>
    <row r="5094" spans="4:22">
      <c r="D5094" t="s">
        <v>49</v>
      </c>
      <c r="E5094" t="str">
        <f>VLOOKUP(D5094,'B-Business Capability'!B:H,5,FALSE)</f>
        <v>All</v>
      </c>
      <c r="F5094">
        <f>VLOOKUP(D5094,'B-Business Capability'!B:H,6,FALSE)</f>
        <v>0</v>
      </c>
      <c r="G5094">
        <f>VLOOKUP(D5094,'B-Business Capability'!B:H,7,FALSE)</f>
        <v>0</v>
      </c>
      <c r="I5094" t="s">
        <v>1841</v>
      </c>
      <c r="J5094" t="s">
        <v>51</v>
      </c>
      <c r="L5094" t="s">
        <v>59</v>
      </c>
      <c r="M5094" t="str">
        <f>VLOOKUP(L5094,'A-Applications'!B:D,3,FALSE)</f>
        <v>Microsoft Power Point</v>
      </c>
      <c r="N5094" t="s">
        <v>53</v>
      </c>
      <c r="O5094" s="42" t="s">
        <v>54</v>
      </c>
      <c r="P5094" t="s">
        <v>55</v>
      </c>
      <c r="Q5094" t="str">
        <f>VLOOKUP(KamstrupData[[#This Row],[IdLevel123]],'B-Business Capability'!B:L,10,FALSE)</f>
        <v>N/A</v>
      </c>
      <c r="R5094">
        <f>VLOOKUP(KamstrupData[[#This Row],[IdLevel123]],'B-Business Capability'!B:L,11,FALSE)</f>
        <v>0</v>
      </c>
      <c r="U5094" t="str">
        <f>_xlfn.CONCAT(KamstrupData[[#This Row],[CountryCode]],"_",KamstrupData[[#This Row],[Business Area]],"_",KamstrupData[[#This Row],[DepartmentTeam]])</f>
        <v>PL10_All_</v>
      </c>
      <c r="V5094" t="str">
        <f>VLOOKUP(KamstrupData[[#This Row],[ORG_Concat]],'O-Organization'!F:H,3,FALSE)</f>
        <v>11144_PL10_All_All_</v>
      </c>
    </row>
    <row r="5095" spans="4:22">
      <c r="D5095" t="s">
        <v>49</v>
      </c>
      <c r="E5095" t="str">
        <f>VLOOKUP(D5095,'B-Business Capability'!B:H,5,FALSE)</f>
        <v>All</v>
      </c>
      <c r="F5095">
        <f>VLOOKUP(D5095,'B-Business Capability'!B:H,6,FALSE)</f>
        <v>0</v>
      </c>
      <c r="G5095">
        <f>VLOOKUP(D5095,'B-Business Capability'!B:H,7,FALSE)</f>
        <v>0</v>
      </c>
      <c r="I5095" t="s">
        <v>1841</v>
      </c>
      <c r="J5095" t="s">
        <v>51</v>
      </c>
      <c r="L5095" t="s">
        <v>60</v>
      </c>
      <c r="M5095" t="str">
        <f>VLOOKUP(L5095,'A-Applications'!B:D,3,FALSE)</f>
        <v>Microsoft Outlook</v>
      </c>
      <c r="N5095" t="s">
        <v>53</v>
      </c>
      <c r="O5095" s="42" t="s">
        <v>54</v>
      </c>
      <c r="P5095" t="s">
        <v>55</v>
      </c>
      <c r="Q5095" t="str">
        <f>VLOOKUP(KamstrupData[[#This Row],[IdLevel123]],'B-Business Capability'!B:L,10,FALSE)</f>
        <v>N/A</v>
      </c>
      <c r="R5095">
        <f>VLOOKUP(KamstrupData[[#This Row],[IdLevel123]],'B-Business Capability'!B:L,11,FALSE)</f>
        <v>0</v>
      </c>
      <c r="U5095" t="str">
        <f>_xlfn.CONCAT(KamstrupData[[#This Row],[CountryCode]],"_",KamstrupData[[#This Row],[Business Area]],"_",KamstrupData[[#This Row],[DepartmentTeam]])</f>
        <v>PL10_All_</v>
      </c>
      <c r="V5095" t="str">
        <f>VLOOKUP(KamstrupData[[#This Row],[ORG_Concat]],'O-Organization'!F:H,3,FALSE)</f>
        <v>11144_PL10_All_All_</v>
      </c>
    </row>
    <row r="5096" spans="4:22">
      <c r="D5096" t="s">
        <v>49</v>
      </c>
      <c r="E5096" t="str">
        <f>VLOOKUP(D5096,'B-Business Capability'!B:H,5,FALSE)</f>
        <v>All</v>
      </c>
      <c r="F5096">
        <f>VLOOKUP(D5096,'B-Business Capability'!B:H,6,FALSE)</f>
        <v>0</v>
      </c>
      <c r="G5096">
        <f>VLOOKUP(D5096,'B-Business Capability'!B:H,7,FALSE)</f>
        <v>0</v>
      </c>
      <c r="I5096" t="s">
        <v>1841</v>
      </c>
      <c r="J5096" t="s">
        <v>51</v>
      </c>
      <c r="L5096" t="s">
        <v>61</v>
      </c>
      <c r="M5096" t="str">
        <f>VLOOKUP(L5096,'A-Applications'!B:D,3,FALSE)</f>
        <v>Microsoft OneNote</v>
      </c>
      <c r="N5096" t="s">
        <v>53</v>
      </c>
      <c r="O5096" s="42" t="s">
        <v>62</v>
      </c>
      <c r="P5096" t="s">
        <v>55</v>
      </c>
      <c r="Q5096" t="str">
        <f>VLOOKUP(KamstrupData[[#This Row],[IdLevel123]],'B-Business Capability'!B:L,10,FALSE)</f>
        <v>N/A</v>
      </c>
      <c r="R5096">
        <f>VLOOKUP(KamstrupData[[#This Row],[IdLevel123]],'B-Business Capability'!B:L,11,FALSE)</f>
        <v>0</v>
      </c>
      <c r="U5096" t="str">
        <f>_xlfn.CONCAT(KamstrupData[[#This Row],[CountryCode]],"_",KamstrupData[[#This Row],[Business Area]],"_",KamstrupData[[#This Row],[DepartmentTeam]])</f>
        <v>PL10_All_</v>
      </c>
      <c r="V5096" t="str">
        <f>VLOOKUP(KamstrupData[[#This Row],[ORG_Concat]],'O-Organization'!F:H,3,FALSE)</f>
        <v>11144_PL10_All_All_</v>
      </c>
    </row>
    <row r="5097" spans="4:22">
      <c r="D5097" t="s">
        <v>1224</v>
      </c>
      <c r="E5097" t="str">
        <f>VLOOKUP(D5097,'B-Business Capability'!B:H,5,FALSE)</f>
        <v>Governance, Risk and Compliance</v>
      </c>
      <c r="F5097" t="str">
        <f>VLOOKUP(D5097,'B-Business Capability'!B:H,6,FALSE)</f>
        <v>Enterprise Risk and Compliance</v>
      </c>
      <c r="G5097" t="str">
        <f>VLOOKUP(D5097,'B-Business Capability'!B:H,7,FALSE)</f>
        <v>Regulatory Compliance Management</v>
      </c>
      <c r="I5097" t="s">
        <v>1841</v>
      </c>
      <c r="J5097" t="s">
        <v>1223</v>
      </c>
      <c r="K5097" t="s">
        <v>1225</v>
      </c>
      <c r="L5097" t="s">
        <v>127</v>
      </c>
      <c r="M5097" t="str">
        <f>VLOOKUP(L5097,'A-Applications'!B:D,3,FALSE)</f>
        <v>Ipw</v>
      </c>
      <c r="N5097" t="s">
        <v>53</v>
      </c>
      <c r="O5097" s="42" t="s">
        <v>54</v>
      </c>
      <c r="P5097" t="s">
        <v>1842</v>
      </c>
      <c r="Q5097" t="str">
        <f>VLOOKUP(KamstrupData[[#This Row],[IdLevel123]],'B-Business Capability'!B:L,10,FALSE)</f>
        <v>N/A</v>
      </c>
      <c r="R5097">
        <f>VLOOKUP(KamstrupData[[#This Row],[IdLevel123]],'B-Business Capability'!B:L,11,FALSE)</f>
        <v>0</v>
      </c>
      <c r="T5097" t="s">
        <v>1227</v>
      </c>
      <c r="U5097" t="str">
        <f>_xlfn.CONCAT(KamstrupData[[#This Row],[CountryCode]],"_",KamstrupData[[#This Row],[Business Area]],"_",KamstrupData[[#This Row],[DepartmentTeam]])</f>
        <v>PL10_Quality &amp; Sustainability_Metrology, Accreditation &amp; Calibration</v>
      </c>
      <c r="V5097" t="str">
        <f>VLOOKUP(KamstrupData[[#This Row],[ORG_Concat]],'O-Organization'!F:H,3,FALSE)</f>
        <v>11081_PL10_Quality &amp; Sustainability_Quality &amp; Sustainability_Metrology, Accreditation &amp; Calibration</v>
      </c>
    </row>
    <row r="5098" spans="4:22">
      <c r="D5098" t="s">
        <v>1240</v>
      </c>
      <c r="E5098" t="str">
        <f>VLOOKUP(D5098,'B-Business Capability'!B:H,5,FALSE)</f>
        <v>Governance, Risk and Compliance</v>
      </c>
      <c r="F5098" t="str">
        <f>VLOOKUP(D5098,'B-Business Capability'!B:H,6,FALSE)</f>
        <v>Enterprise Risk and Compliance</v>
      </c>
      <c r="G5098" t="str">
        <f>VLOOKUP(D5098,'B-Business Capability'!B:H,7,FALSE)</f>
        <v>Controls Management</v>
      </c>
      <c r="I5098" t="s">
        <v>1841</v>
      </c>
      <c r="J5098" t="s">
        <v>1223</v>
      </c>
      <c r="K5098" t="s">
        <v>1225</v>
      </c>
      <c r="L5098" t="s">
        <v>1267</v>
      </c>
      <c r="M5098" t="str">
        <f>VLOOKUP(L5098,'A-Applications'!B:D,3,FALSE)</f>
        <v>MetTEAMS (incl MetCAL)</v>
      </c>
      <c r="N5098" t="s">
        <v>147</v>
      </c>
      <c r="O5098" s="42" t="s">
        <v>54</v>
      </c>
      <c r="P5098" t="s">
        <v>1268</v>
      </c>
      <c r="Q5098" t="str">
        <f>VLOOKUP(KamstrupData[[#This Row],[IdLevel123]],'B-Business Capability'!B:L,10,FALSE)</f>
        <v>N/A</v>
      </c>
      <c r="R5098">
        <f>VLOOKUP(KamstrupData[[#This Row],[IdLevel123]],'B-Business Capability'!B:L,11,FALSE)</f>
        <v>0</v>
      </c>
      <c r="T5098" t="s">
        <v>1843</v>
      </c>
      <c r="U5098" t="str">
        <f>_xlfn.CONCAT(KamstrupData[[#This Row],[CountryCode]],"_",KamstrupData[[#This Row],[Business Area]],"_",KamstrupData[[#This Row],[DepartmentTeam]])</f>
        <v>PL10_Quality &amp; Sustainability_Metrology, Accreditation &amp; Calibration</v>
      </c>
      <c r="V5098" t="str">
        <f>VLOOKUP(KamstrupData[[#This Row],[ORG_Concat]],'O-Organization'!F:H,3,FALSE)</f>
        <v>11081_PL10_Quality &amp; Sustainability_Quality &amp; Sustainability_Metrology, Accreditation &amp; Calibration</v>
      </c>
    </row>
    <row r="5099" spans="4:22">
      <c r="D5099" t="s">
        <v>49</v>
      </c>
      <c r="E5099" t="str">
        <f>VLOOKUP(D5099,'B-Business Capability'!B:H,5,FALSE)</f>
        <v>All</v>
      </c>
      <c r="F5099">
        <f>VLOOKUP(D5099,'B-Business Capability'!B:H,6,FALSE)</f>
        <v>0</v>
      </c>
      <c r="G5099">
        <f>VLOOKUP(D5099,'B-Business Capability'!B:H,7,FALSE)</f>
        <v>0</v>
      </c>
      <c r="I5099" t="s">
        <v>1844</v>
      </c>
      <c r="J5099" t="s">
        <v>51</v>
      </c>
      <c r="L5099" t="s">
        <v>52</v>
      </c>
      <c r="M5099" t="str">
        <f>VLOOKUP(L5099,'A-Applications'!B:D,3,FALSE)</f>
        <v>Microsoft Teams</v>
      </c>
      <c r="N5099" t="s">
        <v>53</v>
      </c>
      <c r="O5099" s="42" t="s">
        <v>54</v>
      </c>
      <c r="P5099" t="s">
        <v>55</v>
      </c>
      <c r="Q5099" t="str">
        <f>VLOOKUP(KamstrupData[[#This Row],[IdLevel123]],'B-Business Capability'!B:L,10,FALSE)</f>
        <v>N/A</v>
      </c>
      <c r="R5099">
        <f>VLOOKUP(KamstrupData[[#This Row],[IdLevel123]],'B-Business Capability'!B:L,11,FALSE)</f>
        <v>0</v>
      </c>
      <c r="U5099" t="str">
        <f>_xlfn.CONCAT(KamstrupData[[#This Row],[CountryCode]],"_",KamstrupData[[#This Row],[Business Area]],"_",KamstrupData[[#This Row],[DepartmentTeam]])</f>
        <v>SE10_All_</v>
      </c>
      <c r="V5099" t="str">
        <f>VLOOKUP(KamstrupData[[#This Row],[ORG_Concat]],'O-Organization'!F:H,3,FALSE)</f>
        <v>11145_SE10_All_All_</v>
      </c>
    </row>
    <row r="5100" spans="4:22">
      <c r="D5100" t="s">
        <v>49</v>
      </c>
      <c r="E5100" t="str">
        <f>VLOOKUP(D5100,'B-Business Capability'!B:H,5,FALSE)</f>
        <v>All</v>
      </c>
      <c r="F5100">
        <f>VLOOKUP(D5100,'B-Business Capability'!B:H,6,FALSE)</f>
        <v>0</v>
      </c>
      <c r="G5100">
        <f>VLOOKUP(D5100,'B-Business Capability'!B:H,7,FALSE)</f>
        <v>0</v>
      </c>
      <c r="I5100" t="s">
        <v>1844</v>
      </c>
      <c r="J5100" t="s">
        <v>51</v>
      </c>
      <c r="L5100" t="s">
        <v>56</v>
      </c>
      <c r="M5100" t="str">
        <f>VLOOKUP(L5100,'A-Applications'!B:D,3,FALSE)</f>
        <v>OneDrive</v>
      </c>
      <c r="N5100" t="s">
        <v>53</v>
      </c>
      <c r="O5100" s="42" t="s">
        <v>54</v>
      </c>
      <c r="P5100" t="s">
        <v>55</v>
      </c>
      <c r="Q5100" t="str">
        <f>VLOOKUP(KamstrupData[[#This Row],[IdLevel123]],'B-Business Capability'!B:L,10,FALSE)</f>
        <v>N/A</v>
      </c>
      <c r="R5100">
        <f>VLOOKUP(KamstrupData[[#This Row],[IdLevel123]],'B-Business Capability'!B:L,11,FALSE)</f>
        <v>0</v>
      </c>
      <c r="U5100" t="str">
        <f>_xlfn.CONCAT(KamstrupData[[#This Row],[CountryCode]],"_",KamstrupData[[#This Row],[Business Area]],"_",KamstrupData[[#This Row],[DepartmentTeam]])</f>
        <v>SE10_All_</v>
      </c>
      <c r="V5100" t="str">
        <f>VLOOKUP(KamstrupData[[#This Row],[ORG_Concat]],'O-Organization'!F:H,3,FALSE)</f>
        <v>11145_SE10_All_All_</v>
      </c>
    </row>
    <row r="5101" spans="4:22">
      <c r="D5101" t="s">
        <v>49</v>
      </c>
      <c r="E5101" t="str">
        <f>VLOOKUP(D5101,'B-Business Capability'!B:H,5,FALSE)</f>
        <v>All</v>
      </c>
      <c r="F5101">
        <f>VLOOKUP(D5101,'B-Business Capability'!B:H,6,FALSE)</f>
        <v>0</v>
      </c>
      <c r="G5101">
        <f>VLOOKUP(D5101,'B-Business Capability'!B:H,7,FALSE)</f>
        <v>0</v>
      </c>
      <c r="I5101" t="s">
        <v>1844</v>
      </c>
      <c r="J5101" t="s">
        <v>51</v>
      </c>
      <c r="L5101" t="s">
        <v>57</v>
      </c>
      <c r="M5101" t="str">
        <f>VLOOKUP(L5101,'A-Applications'!B:D,3,FALSE)</f>
        <v>Microsoft Word</v>
      </c>
      <c r="N5101" t="s">
        <v>53</v>
      </c>
      <c r="O5101" s="42" t="s">
        <v>54</v>
      </c>
      <c r="P5101" t="s">
        <v>55</v>
      </c>
      <c r="Q5101" t="str">
        <f>VLOOKUP(KamstrupData[[#This Row],[IdLevel123]],'B-Business Capability'!B:L,10,FALSE)</f>
        <v>N/A</v>
      </c>
      <c r="R5101">
        <f>VLOOKUP(KamstrupData[[#This Row],[IdLevel123]],'B-Business Capability'!B:L,11,FALSE)</f>
        <v>0</v>
      </c>
      <c r="U5101" t="str">
        <f>_xlfn.CONCAT(KamstrupData[[#This Row],[CountryCode]],"_",KamstrupData[[#This Row],[Business Area]],"_",KamstrupData[[#This Row],[DepartmentTeam]])</f>
        <v>SE10_All_</v>
      </c>
      <c r="V5101" t="str">
        <f>VLOOKUP(KamstrupData[[#This Row],[ORG_Concat]],'O-Organization'!F:H,3,FALSE)</f>
        <v>11145_SE10_All_All_</v>
      </c>
    </row>
    <row r="5102" spans="4:22">
      <c r="D5102" t="s">
        <v>49</v>
      </c>
      <c r="E5102" t="str">
        <f>VLOOKUP(D5102,'B-Business Capability'!B:H,5,FALSE)</f>
        <v>All</v>
      </c>
      <c r="F5102">
        <f>VLOOKUP(D5102,'B-Business Capability'!B:H,6,FALSE)</f>
        <v>0</v>
      </c>
      <c r="G5102">
        <f>VLOOKUP(D5102,'B-Business Capability'!B:H,7,FALSE)</f>
        <v>0</v>
      </c>
      <c r="I5102" t="s">
        <v>1844</v>
      </c>
      <c r="J5102" t="s">
        <v>51</v>
      </c>
      <c r="L5102" t="s">
        <v>58</v>
      </c>
      <c r="M5102" t="str">
        <f>VLOOKUP(L5102,'A-Applications'!B:D,3,FALSE)</f>
        <v>Microsoft Excel</v>
      </c>
      <c r="N5102" t="s">
        <v>53</v>
      </c>
      <c r="O5102" s="42" t="s">
        <v>54</v>
      </c>
      <c r="P5102" t="s">
        <v>55</v>
      </c>
      <c r="Q5102" t="str">
        <f>VLOOKUP(KamstrupData[[#This Row],[IdLevel123]],'B-Business Capability'!B:L,10,FALSE)</f>
        <v>N/A</v>
      </c>
      <c r="R5102">
        <f>VLOOKUP(KamstrupData[[#This Row],[IdLevel123]],'B-Business Capability'!B:L,11,FALSE)</f>
        <v>0</v>
      </c>
      <c r="U5102" t="str">
        <f>_xlfn.CONCAT(KamstrupData[[#This Row],[CountryCode]],"_",KamstrupData[[#This Row],[Business Area]],"_",KamstrupData[[#This Row],[DepartmentTeam]])</f>
        <v>SE10_All_</v>
      </c>
      <c r="V5102" t="str">
        <f>VLOOKUP(KamstrupData[[#This Row],[ORG_Concat]],'O-Organization'!F:H,3,FALSE)</f>
        <v>11145_SE10_All_All_</v>
      </c>
    </row>
    <row r="5103" spans="4:22">
      <c r="D5103" t="s">
        <v>49</v>
      </c>
      <c r="E5103" t="str">
        <f>VLOOKUP(D5103,'B-Business Capability'!B:H,5,FALSE)</f>
        <v>All</v>
      </c>
      <c r="F5103">
        <f>VLOOKUP(D5103,'B-Business Capability'!B:H,6,FALSE)</f>
        <v>0</v>
      </c>
      <c r="G5103">
        <f>VLOOKUP(D5103,'B-Business Capability'!B:H,7,FALSE)</f>
        <v>0</v>
      </c>
      <c r="I5103" t="s">
        <v>1844</v>
      </c>
      <c r="J5103" t="s">
        <v>51</v>
      </c>
      <c r="L5103" t="s">
        <v>59</v>
      </c>
      <c r="M5103" t="str">
        <f>VLOOKUP(L5103,'A-Applications'!B:D,3,FALSE)</f>
        <v>Microsoft Power Point</v>
      </c>
      <c r="N5103" t="s">
        <v>53</v>
      </c>
      <c r="O5103" s="42" t="s">
        <v>54</v>
      </c>
      <c r="P5103" t="s">
        <v>55</v>
      </c>
      <c r="Q5103" t="str">
        <f>VLOOKUP(KamstrupData[[#This Row],[IdLevel123]],'B-Business Capability'!B:L,10,FALSE)</f>
        <v>N/A</v>
      </c>
      <c r="R5103">
        <f>VLOOKUP(KamstrupData[[#This Row],[IdLevel123]],'B-Business Capability'!B:L,11,FALSE)</f>
        <v>0</v>
      </c>
      <c r="U5103" t="str">
        <f>_xlfn.CONCAT(KamstrupData[[#This Row],[CountryCode]],"_",KamstrupData[[#This Row],[Business Area]],"_",KamstrupData[[#This Row],[DepartmentTeam]])</f>
        <v>SE10_All_</v>
      </c>
      <c r="V5103" t="str">
        <f>VLOOKUP(KamstrupData[[#This Row],[ORG_Concat]],'O-Organization'!F:H,3,FALSE)</f>
        <v>11145_SE10_All_All_</v>
      </c>
    </row>
    <row r="5104" spans="4:22">
      <c r="D5104" t="s">
        <v>49</v>
      </c>
      <c r="E5104" t="str">
        <f>VLOOKUP(D5104,'B-Business Capability'!B:H,5,FALSE)</f>
        <v>All</v>
      </c>
      <c r="F5104">
        <f>VLOOKUP(D5104,'B-Business Capability'!B:H,6,FALSE)</f>
        <v>0</v>
      </c>
      <c r="G5104">
        <f>VLOOKUP(D5104,'B-Business Capability'!B:H,7,FALSE)</f>
        <v>0</v>
      </c>
      <c r="I5104" t="s">
        <v>1844</v>
      </c>
      <c r="J5104" t="s">
        <v>51</v>
      </c>
      <c r="L5104" t="s">
        <v>60</v>
      </c>
      <c r="M5104" t="str">
        <f>VLOOKUP(L5104,'A-Applications'!B:D,3,FALSE)</f>
        <v>Microsoft Outlook</v>
      </c>
      <c r="N5104" t="s">
        <v>53</v>
      </c>
      <c r="O5104" s="42" t="s">
        <v>54</v>
      </c>
      <c r="P5104" t="s">
        <v>55</v>
      </c>
      <c r="Q5104" t="str">
        <f>VLOOKUP(KamstrupData[[#This Row],[IdLevel123]],'B-Business Capability'!B:L,10,FALSE)</f>
        <v>N/A</v>
      </c>
      <c r="R5104">
        <f>VLOOKUP(KamstrupData[[#This Row],[IdLevel123]],'B-Business Capability'!B:L,11,FALSE)</f>
        <v>0</v>
      </c>
      <c r="U5104" t="str">
        <f>_xlfn.CONCAT(KamstrupData[[#This Row],[CountryCode]],"_",KamstrupData[[#This Row],[Business Area]],"_",KamstrupData[[#This Row],[DepartmentTeam]])</f>
        <v>SE10_All_</v>
      </c>
      <c r="V5104" t="str">
        <f>VLOOKUP(KamstrupData[[#This Row],[ORG_Concat]],'O-Organization'!F:H,3,FALSE)</f>
        <v>11145_SE10_All_All_</v>
      </c>
    </row>
    <row r="5105" spans="4:22">
      <c r="D5105" t="s">
        <v>49</v>
      </c>
      <c r="E5105" t="str">
        <f>VLOOKUP(D5105,'B-Business Capability'!B:H,5,FALSE)</f>
        <v>All</v>
      </c>
      <c r="F5105">
        <f>VLOOKUP(D5105,'B-Business Capability'!B:H,6,FALSE)</f>
        <v>0</v>
      </c>
      <c r="G5105">
        <f>VLOOKUP(D5105,'B-Business Capability'!B:H,7,FALSE)</f>
        <v>0</v>
      </c>
      <c r="I5105" t="s">
        <v>1844</v>
      </c>
      <c r="J5105" t="s">
        <v>51</v>
      </c>
      <c r="L5105" t="s">
        <v>61</v>
      </c>
      <c r="M5105" t="str">
        <f>VLOOKUP(L5105,'A-Applications'!B:D,3,FALSE)</f>
        <v>Microsoft OneNote</v>
      </c>
      <c r="N5105" t="s">
        <v>53</v>
      </c>
      <c r="O5105" s="42" t="s">
        <v>62</v>
      </c>
      <c r="P5105" t="s">
        <v>55</v>
      </c>
      <c r="Q5105" t="str">
        <f>VLOOKUP(KamstrupData[[#This Row],[IdLevel123]],'B-Business Capability'!B:L,10,FALSE)</f>
        <v>N/A</v>
      </c>
      <c r="R5105">
        <f>VLOOKUP(KamstrupData[[#This Row],[IdLevel123]],'B-Business Capability'!B:L,11,FALSE)</f>
        <v>0</v>
      </c>
      <c r="U5105" t="str">
        <f>_xlfn.CONCAT(KamstrupData[[#This Row],[CountryCode]],"_",KamstrupData[[#This Row],[Business Area]],"_",KamstrupData[[#This Row],[DepartmentTeam]])</f>
        <v>SE10_All_</v>
      </c>
      <c r="V5105" t="str">
        <f>VLOOKUP(KamstrupData[[#This Row],[ORG_Concat]],'O-Organization'!F:H,3,FALSE)</f>
        <v>11145_SE10_All_All_</v>
      </c>
    </row>
    <row r="5106" spans="4:22">
      <c r="D5106" s="28" t="s">
        <v>63</v>
      </c>
      <c r="E5106" t="str">
        <f>VLOOKUP(D5106,'B-Business Capability'!B:H,5,FALSE)</f>
        <v>Finance</v>
      </c>
      <c r="F5106" t="str">
        <f>VLOOKUP(D5106,'B-Business Capability'!B:H,6,FALSE)</f>
        <v>Financial Planning &amp; Analysis</v>
      </c>
      <c r="G5106" t="str">
        <f>VLOOKUP(D5106,'B-Business Capability'!B:H,7,FALSE)</f>
        <v>Cost Accounting_Plan</v>
      </c>
      <c r="I5106" t="s">
        <v>1844</v>
      </c>
      <c r="J5106" t="s">
        <v>1845</v>
      </c>
      <c r="L5106" t="s">
        <v>65</v>
      </c>
      <c r="M5106" t="str">
        <f>VLOOKUP(L5106,'A-Applications'!B:D,3,FALSE)</f>
        <v>IFS ERP</v>
      </c>
      <c r="N5106" t="s">
        <v>53</v>
      </c>
      <c r="O5106" s="42" t="s">
        <v>54</v>
      </c>
      <c r="P5106" t="s">
        <v>67</v>
      </c>
      <c r="Q5106" t="str">
        <f>VLOOKUP(KamstrupData[[#This Row],[IdLevel123]],'B-Business Capability'!B:L,10,FALSE)</f>
        <v>N/A</v>
      </c>
      <c r="R5106">
        <f>VLOOKUP(KamstrupData[[#This Row],[IdLevel123]],'B-Business Capability'!B:L,11,FALSE)</f>
        <v>0</v>
      </c>
      <c r="T5106" t="s">
        <v>1846</v>
      </c>
      <c r="U5106" t="str">
        <f>_xlfn.CONCAT(KamstrupData[[#This Row],[CountryCode]],"_",KamstrupData[[#This Row],[Business Area]],"_",KamstrupData[[#This Row],[DepartmentTeam]])</f>
        <v>SE10_SE_Electricity_Customer Services_</v>
      </c>
      <c r="V5106" t="str">
        <f>VLOOKUP(KamstrupData[[#This Row],[ORG_Concat]],'O-Organization'!F:H,3,FALSE)</f>
        <v>11136_SE10_Customer Service_SE_Electricity_Customer Services_</v>
      </c>
    </row>
    <row r="5107" spans="4:22">
      <c r="D5107" s="28" t="s">
        <v>74</v>
      </c>
      <c r="E5107" t="str">
        <f>VLOOKUP(D5107,'B-Business Capability'!B:H,5,FALSE)</f>
        <v>Strategic Management</v>
      </c>
      <c r="F5107" t="str">
        <f>VLOOKUP(D5107,'B-Business Capability'!B:H,6,FALSE)</f>
        <v>Manage Core Business</v>
      </c>
      <c r="G5107" t="str">
        <f>VLOOKUP(D5107,'B-Business Capability'!B:H,7,FALSE)</f>
        <v>Manage Projects</v>
      </c>
      <c r="I5107" t="s">
        <v>1844</v>
      </c>
      <c r="J5107" t="s">
        <v>1845</v>
      </c>
      <c r="L5107" t="s">
        <v>65</v>
      </c>
      <c r="M5107" t="str">
        <f>VLOOKUP(L5107,'A-Applications'!B:D,3,FALSE)</f>
        <v>IFS ERP</v>
      </c>
      <c r="N5107" t="s">
        <v>147</v>
      </c>
      <c r="O5107" s="42" t="s">
        <v>54</v>
      </c>
      <c r="P5107" t="s">
        <v>75</v>
      </c>
      <c r="Q5107" t="str">
        <f>VLOOKUP(KamstrupData[[#This Row],[IdLevel123]],'B-Business Capability'!B:L,10,FALSE)</f>
        <v>N/A</v>
      </c>
      <c r="R5107">
        <f>VLOOKUP(KamstrupData[[#This Row],[IdLevel123]],'B-Business Capability'!B:L,11,FALSE)</f>
        <v>0</v>
      </c>
      <c r="T5107" t="s">
        <v>1846</v>
      </c>
      <c r="U5107" t="str">
        <f>_xlfn.CONCAT(KamstrupData[[#This Row],[CountryCode]],"_",KamstrupData[[#This Row],[Business Area]],"_",KamstrupData[[#This Row],[DepartmentTeam]])</f>
        <v>SE10_SE_Electricity_Customer Services_</v>
      </c>
      <c r="V5107" t="str">
        <f>VLOOKUP(KamstrupData[[#This Row],[ORG_Concat]],'O-Organization'!F:H,3,FALSE)</f>
        <v>11136_SE10_Customer Service_SE_Electricity_Customer Services_</v>
      </c>
    </row>
    <row r="5108" spans="4:22">
      <c r="D5108" s="28" t="s">
        <v>81</v>
      </c>
      <c r="E5108" t="str">
        <f>VLOOKUP(D5108,'B-Business Capability'!B:H,5,FALSE)</f>
        <v>Customer Service</v>
      </c>
      <c r="F5108" t="str">
        <f>VLOOKUP(D5108,'B-Business Capability'!B:H,6,FALSE)</f>
        <v>Customer Project Management</v>
      </c>
      <c r="G5108" t="str">
        <f>VLOOKUP(D5108,'B-Business Capability'!B:H,7,FALSE)</f>
        <v>Ressource Management</v>
      </c>
      <c r="I5108" t="s">
        <v>1844</v>
      </c>
      <c r="J5108" t="s">
        <v>1845</v>
      </c>
      <c r="L5108" t="s">
        <v>65</v>
      </c>
      <c r="M5108" t="str">
        <f>VLOOKUP(L5108,'A-Applications'!B:D,3,FALSE)</f>
        <v>IFS ERP</v>
      </c>
      <c r="N5108" t="s">
        <v>53</v>
      </c>
      <c r="O5108" s="42" t="s">
        <v>54</v>
      </c>
      <c r="P5108" t="s">
        <v>75</v>
      </c>
      <c r="Q5108" t="str">
        <f>VLOOKUP(KamstrupData[[#This Row],[IdLevel123]],'B-Business Capability'!B:L,10,FALSE)</f>
        <v>Order-to-Cash (O2C)</v>
      </c>
      <c r="R5108">
        <f>VLOOKUP(KamstrupData[[#This Row],[IdLevel123]],'B-Business Capability'!B:L,11,FALSE)</f>
        <v>0</v>
      </c>
      <c r="T5108" t="s">
        <v>1846</v>
      </c>
      <c r="U5108" t="str">
        <f>_xlfn.CONCAT(KamstrupData[[#This Row],[CountryCode]],"_",KamstrupData[[#This Row],[Business Area]],"_",KamstrupData[[#This Row],[DepartmentTeam]])</f>
        <v>SE10_SE_Electricity_Customer Services_</v>
      </c>
      <c r="V5108" t="str">
        <f>VLOOKUP(KamstrupData[[#This Row],[ORG_Concat]],'O-Organization'!F:H,3,FALSE)</f>
        <v>11136_SE10_Customer Service_SE_Electricity_Customer Services_</v>
      </c>
    </row>
    <row r="5109" spans="4:22">
      <c r="D5109" s="28" t="s">
        <v>82</v>
      </c>
      <c r="E5109" t="str">
        <f>VLOOKUP(D5109,'B-Business Capability'!B:H,5,FALSE)</f>
        <v>Customer Service</v>
      </c>
      <c r="F5109" t="str">
        <f>VLOOKUP(D5109,'B-Business Capability'!B:H,6,FALSE)</f>
        <v>Customer Project Management</v>
      </c>
      <c r="G5109" t="str">
        <f>VLOOKUP(D5109,'B-Business Capability'!B:H,7,FALSE)</f>
        <v>Financial Analytics and Management</v>
      </c>
      <c r="I5109" t="s">
        <v>1844</v>
      </c>
      <c r="J5109" t="s">
        <v>1845</v>
      </c>
      <c r="L5109" t="s">
        <v>65</v>
      </c>
      <c r="M5109" t="str">
        <f>VLOOKUP(L5109,'A-Applications'!B:D,3,FALSE)</f>
        <v>IFS ERP</v>
      </c>
      <c r="N5109" t="s">
        <v>53</v>
      </c>
      <c r="O5109" s="42" t="s">
        <v>54</v>
      </c>
      <c r="P5109" t="s">
        <v>75</v>
      </c>
      <c r="Q5109" t="str">
        <f>VLOOKUP(KamstrupData[[#This Row],[IdLevel123]],'B-Business Capability'!B:L,10,FALSE)</f>
        <v>Order-to-Cash (O2C)</v>
      </c>
      <c r="R5109">
        <f>VLOOKUP(KamstrupData[[#This Row],[IdLevel123]],'B-Business Capability'!B:L,11,FALSE)</f>
        <v>0</v>
      </c>
      <c r="T5109" t="s">
        <v>1846</v>
      </c>
      <c r="U5109" t="str">
        <f>_xlfn.CONCAT(KamstrupData[[#This Row],[CountryCode]],"_",KamstrupData[[#This Row],[Business Area]],"_",KamstrupData[[#This Row],[DepartmentTeam]])</f>
        <v>SE10_SE_Electricity_Customer Services_</v>
      </c>
      <c r="V5109" t="str">
        <f>VLOOKUP(KamstrupData[[#This Row],[ORG_Concat]],'O-Organization'!F:H,3,FALSE)</f>
        <v>11136_SE10_Customer Service_SE_Electricity_Customer Services_</v>
      </c>
    </row>
    <row r="5110" spans="4:22">
      <c r="D5110" s="28" t="s">
        <v>78</v>
      </c>
      <c r="E5110" t="str">
        <f>VLOOKUP(D5110,'B-Business Capability'!B:H,5,FALSE)</f>
        <v>Customer Service</v>
      </c>
      <c r="F5110" t="str">
        <f>VLOOKUP(D5110,'B-Business Capability'!B:H,6,FALSE)</f>
        <v>Customer Service and Support</v>
      </c>
      <c r="G5110" t="str">
        <f>VLOOKUP(D5110,'B-Business Capability'!B:H,7,FALSE)</f>
        <v>Service Request Management</v>
      </c>
      <c r="I5110" t="s">
        <v>1844</v>
      </c>
      <c r="J5110" t="s">
        <v>1845</v>
      </c>
      <c r="L5110" t="s">
        <v>83</v>
      </c>
      <c r="M5110" t="str">
        <f>VLOOKUP(L5110,'A-Applications'!B:D,3,FALSE)</f>
        <v>Encryption Key Service (EKS)</v>
      </c>
      <c r="N5110" t="s">
        <v>53</v>
      </c>
      <c r="O5110" s="42" t="s">
        <v>66</v>
      </c>
      <c r="P5110" t="s">
        <v>79</v>
      </c>
      <c r="Q5110" t="str">
        <f>VLOOKUP(KamstrupData[[#This Row],[IdLevel123]],'B-Business Capability'!B:L,10,FALSE)</f>
        <v>Customer Service and Support</v>
      </c>
      <c r="R5110">
        <f>VLOOKUP(KamstrupData[[#This Row],[IdLevel123]],'B-Business Capability'!B:L,11,FALSE)</f>
        <v>0</v>
      </c>
      <c r="T5110" t="s">
        <v>1846</v>
      </c>
      <c r="U5110" t="str">
        <f>_xlfn.CONCAT(KamstrupData[[#This Row],[CountryCode]],"_",KamstrupData[[#This Row],[Business Area]],"_",KamstrupData[[#This Row],[DepartmentTeam]])</f>
        <v>SE10_SE_Electricity_Customer Services_</v>
      </c>
      <c r="V5110" t="str">
        <f>VLOOKUP(KamstrupData[[#This Row],[ORG_Concat]],'O-Organization'!F:H,3,FALSE)</f>
        <v>11136_SE10_Customer Service_SE_Electricity_Customer Services_</v>
      </c>
    </row>
    <row r="5111" spans="4:22">
      <c r="D5111" s="28" t="s">
        <v>84</v>
      </c>
      <c r="E5111" t="str">
        <f>VLOOKUP(D5111,'B-Business Capability'!B:H,5,FALSE)</f>
        <v>OT Hosting</v>
      </c>
      <c r="F5111" t="str">
        <f>VLOOKUP(D5111,'B-Business Capability'!B:H,6,FALSE)</f>
        <v>OT Operations &amp; Service</v>
      </c>
      <c r="G5111">
        <f>VLOOKUP(D5111,'B-Business Capability'!B:H,7,FALSE)</f>
        <v>0</v>
      </c>
      <c r="I5111" t="s">
        <v>1844</v>
      </c>
      <c r="J5111" t="s">
        <v>1845</v>
      </c>
      <c r="L5111" t="s">
        <v>83</v>
      </c>
      <c r="M5111" t="str">
        <f>VLOOKUP(L5111,'A-Applications'!B:D,3,FALSE)</f>
        <v>Encryption Key Service (EKS)</v>
      </c>
      <c r="N5111" t="s">
        <v>53</v>
      </c>
      <c r="O5111" s="42" t="s">
        <v>66</v>
      </c>
      <c r="P5111" t="s">
        <v>79</v>
      </c>
      <c r="Q5111" t="str">
        <f>VLOOKUP(KamstrupData[[#This Row],[IdLevel123]],'B-Business Capability'!B:L,10,FALSE)</f>
        <v>N/A</v>
      </c>
      <c r="R5111">
        <f>VLOOKUP(KamstrupData[[#This Row],[IdLevel123]],'B-Business Capability'!B:L,11,FALSE)</f>
        <v>0</v>
      </c>
      <c r="T5111" t="s">
        <v>1846</v>
      </c>
      <c r="U5111" t="str">
        <f>_xlfn.CONCAT(KamstrupData[[#This Row],[CountryCode]],"_",KamstrupData[[#This Row],[Business Area]],"_",KamstrupData[[#This Row],[DepartmentTeam]])</f>
        <v>SE10_SE_Electricity_Customer Services_</v>
      </c>
      <c r="V5111" t="str">
        <f>VLOOKUP(KamstrupData[[#This Row],[ORG_Concat]],'O-Organization'!F:H,3,FALSE)</f>
        <v>11136_SE10_Customer Service_SE_Electricity_Customer Services_</v>
      </c>
    </row>
    <row r="5112" spans="4:22">
      <c r="D5112" s="28" t="s">
        <v>78</v>
      </c>
      <c r="E5112" t="str">
        <f>VLOOKUP(D5112,'B-Business Capability'!B:H,5,FALSE)</f>
        <v>Customer Service</v>
      </c>
      <c r="F5112" t="str">
        <f>VLOOKUP(D5112,'B-Business Capability'!B:H,6,FALSE)</f>
        <v>Customer Service and Support</v>
      </c>
      <c r="G5112" t="str">
        <f>VLOOKUP(D5112,'B-Business Capability'!B:H,7,FALSE)</f>
        <v>Service Request Management</v>
      </c>
      <c r="I5112" t="s">
        <v>1844</v>
      </c>
      <c r="J5112" t="s">
        <v>1845</v>
      </c>
      <c r="L5112" t="s">
        <v>85</v>
      </c>
      <c r="M5112" t="str">
        <f>VLOOKUP(L5112,'A-Applications'!B:D,3,FALSE)</f>
        <v>Metertool OMNIA</v>
      </c>
      <c r="N5112" t="s">
        <v>53</v>
      </c>
      <c r="O5112" s="42" t="s">
        <v>54</v>
      </c>
      <c r="P5112" t="s">
        <v>79</v>
      </c>
      <c r="Q5112" t="str">
        <f>VLOOKUP(KamstrupData[[#This Row],[IdLevel123]],'B-Business Capability'!B:L,10,FALSE)</f>
        <v>Customer Service and Support</v>
      </c>
      <c r="R5112">
        <f>VLOOKUP(KamstrupData[[#This Row],[IdLevel123]],'B-Business Capability'!B:L,11,FALSE)</f>
        <v>0</v>
      </c>
      <c r="T5112" t="s">
        <v>1846</v>
      </c>
      <c r="U5112" t="str">
        <f>_xlfn.CONCAT(KamstrupData[[#This Row],[CountryCode]],"_",KamstrupData[[#This Row],[Business Area]],"_",KamstrupData[[#This Row],[DepartmentTeam]])</f>
        <v>SE10_SE_Electricity_Customer Services_</v>
      </c>
      <c r="V5112" t="str">
        <f>VLOOKUP(KamstrupData[[#This Row],[ORG_Concat]],'O-Organization'!F:H,3,FALSE)</f>
        <v>11136_SE10_Customer Service_SE_Electricity_Customer Services_</v>
      </c>
    </row>
    <row r="5113" spans="4:22">
      <c r="D5113" s="28" t="s">
        <v>78</v>
      </c>
      <c r="E5113" t="str">
        <f>VLOOKUP(D5113,'B-Business Capability'!B:H,5,FALSE)</f>
        <v>Customer Service</v>
      </c>
      <c r="F5113" t="str">
        <f>VLOOKUP(D5113,'B-Business Capability'!B:H,6,FALSE)</f>
        <v>Customer Service and Support</v>
      </c>
      <c r="G5113" t="str">
        <f>VLOOKUP(D5113,'B-Business Capability'!B:H,7,FALSE)</f>
        <v>Service Request Management</v>
      </c>
      <c r="I5113" t="s">
        <v>1844</v>
      </c>
      <c r="J5113" t="s">
        <v>1845</v>
      </c>
      <c r="L5113" t="s">
        <v>86</v>
      </c>
      <c r="M5113" t="str">
        <f>VLOOKUP(L5113,'A-Applications'!B:D,3,FALSE)</f>
        <v>Glogg</v>
      </c>
      <c r="N5113" t="s">
        <v>53</v>
      </c>
      <c r="O5113" s="42" t="s">
        <v>54</v>
      </c>
      <c r="P5113" t="s">
        <v>79</v>
      </c>
      <c r="Q5113" t="str">
        <f>VLOOKUP(KamstrupData[[#This Row],[IdLevel123]],'B-Business Capability'!B:L,10,FALSE)</f>
        <v>Customer Service and Support</v>
      </c>
      <c r="R5113">
        <f>VLOOKUP(KamstrupData[[#This Row],[IdLevel123]],'B-Business Capability'!B:L,11,FALSE)</f>
        <v>0</v>
      </c>
      <c r="T5113" t="s">
        <v>1846</v>
      </c>
      <c r="U5113" t="str">
        <f>_xlfn.CONCAT(KamstrupData[[#This Row],[CountryCode]],"_",KamstrupData[[#This Row],[Business Area]],"_",KamstrupData[[#This Row],[DepartmentTeam]])</f>
        <v>SE10_SE_Electricity_Customer Services_</v>
      </c>
      <c r="V5113" t="str">
        <f>VLOOKUP(KamstrupData[[#This Row],[ORG_Concat]],'O-Organization'!F:H,3,FALSE)</f>
        <v>11136_SE10_Customer Service_SE_Electricity_Customer Services_</v>
      </c>
    </row>
    <row r="5114" spans="4:22">
      <c r="D5114" s="28" t="s">
        <v>92</v>
      </c>
      <c r="E5114" t="str">
        <f>VLOOKUP(D5114,'B-Business Capability'!B:H,5,FALSE)</f>
        <v>Customer Service</v>
      </c>
      <c r="F5114" t="str">
        <f>VLOOKUP(D5114,'B-Business Capability'!B:H,6,FALSE)</f>
        <v>Customer Service and Support</v>
      </c>
      <c r="G5114" t="str">
        <f>VLOOKUP(D5114,'B-Business Capability'!B:H,7,FALSE)</f>
        <v>Omnichannel Customer Engagement</v>
      </c>
      <c r="I5114" t="s">
        <v>1844</v>
      </c>
      <c r="J5114" t="s">
        <v>1845</v>
      </c>
      <c r="L5114" t="s">
        <v>93</v>
      </c>
      <c r="M5114" t="str">
        <f>VLOOKUP(L5114,'A-Applications'!B:D,3,FALSE)</f>
        <v>My Kamstrup</v>
      </c>
      <c r="N5114" t="s">
        <v>53</v>
      </c>
      <c r="O5114" s="42" t="s">
        <v>66</v>
      </c>
      <c r="P5114" t="s">
        <v>79</v>
      </c>
      <c r="Q5114" t="str">
        <f>VLOOKUP(KamstrupData[[#This Row],[IdLevel123]],'B-Business Capability'!B:L,10,FALSE)</f>
        <v>Customer Service and Support</v>
      </c>
      <c r="R5114">
        <f>VLOOKUP(KamstrupData[[#This Row],[IdLevel123]],'B-Business Capability'!B:L,11,FALSE)</f>
        <v>0</v>
      </c>
      <c r="T5114" t="s">
        <v>1846</v>
      </c>
      <c r="U5114" t="str">
        <f>_xlfn.CONCAT(KamstrupData[[#This Row],[CountryCode]],"_",KamstrupData[[#This Row],[Business Area]],"_",KamstrupData[[#This Row],[DepartmentTeam]])</f>
        <v>SE10_SE_Electricity_Customer Services_</v>
      </c>
      <c r="V5114" t="str">
        <f>VLOOKUP(KamstrupData[[#This Row],[ORG_Concat]],'O-Organization'!F:H,3,FALSE)</f>
        <v>11136_SE10_Customer Service_SE_Electricity_Customer Services_</v>
      </c>
    </row>
    <row r="5115" spans="4:22">
      <c r="D5115" s="28" t="s">
        <v>94</v>
      </c>
      <c r="E5115" t="str">
        <f>VLOOKUP(D5115,'B-Business Capability'!B:H,5,FALSE)</f>
        <v>Customer Service</v>
      </c>
      <c r="F5115" t="str">
        <f>VLOOKUP(D5115,'B-Business Capability'!B:H,6,FALSE)</f>
        <v>Customer Service and Support</v>
      </c>
      <c r="G5115" t="str">
        <f>VLOOKUP(D5115,'B-Business Capability'!B:H,7,FALSE)</f>
        <v>Self-Service Engagement</v>
      </c>
      <c r="I5115" t="s">
        <v>1844</v>
      </c>
      <c r="J5115" t="s">
        <v>1845</v>
      </c>
      <c r="L5115" t="s">
        <v>93</v>
      </c>
      <c r="M5115" t="str">
        <f>VLOOKUP(L5115,'A-Applications'!B:D,3,FALSE)</f>
        <v>My Kamstrup</v>
      </c>
      <c r="N5115" t="s">
        <v>53</v>
      </c>
      <c r="O5115" s="42" t="s">
        <v>66</v>
      </c>
      <c r="P5115" t="s">
        <v>79</v>
      </c>
      <c r="Q5115" t="str">
        <f>VLOOKUP(KamstrupData[[#This Row],[IdLevel123]],'B-Business Capability'!B:L,10,FALSE)</f>
        <v>Customer Service and Support</v>
      </c>
      <c r="R5115">
        <f>VLOOKUP(KamstrupData[[#This Row],[IdLevel123]],'B-Business Capability'!B:L,11,FALSE)</f>
        <v>0</v>
      </c>
      <c r="T5115" t="s">
        <v>1846</v>
      </c>
      <c r="U5115" t="str">
        <f>_xlfn.CONCAT(KamstrupData[[#This Row],[CountryCode]],"_",KamstrupData[[#This Row],[Business Area]],"_",KamstrupData[[#This Row],[DepartmentTeam]])</f>
        <v>SE10_SE_Electricity_Customer Services_</v>
      </c>
      <c r="V5115" t="str">
        <f>VLOOKUP(KamstrupData[[#This Row],[ORG_Concat]],'O-Organization'!F:H,3,FALSE)</f>
        <v>11136_SE10_Customer Service_SE_Electricity_Customer Services_</v>
      </c>
    </row>
    <row r="5116" spans="4:22">
      <c r="D5116" s="28" t="s">
        <v>95</v>
      </c>
      <c r="E5116" t="str">
        <f>VLOOKUP(D5116,'B-Business Capability'!B:H,5,FALSE)</f>
        <v>Not mapped to capability</v>
      </c>
      <c r="F5116">
        <f>VLOOKUP(D5116,'B-Business Capability'!B:H,6,FALSE)</f>
        <v>0</v>
      </c>
      <c r="G5116">
        <f>VLOOKUP(D5116,'B-Business Capability'!B:H,7,FALSE)</f>
        <v>0</v>
      </c>
      <c r="I5116" t="s">
        <v>1844</v>
      </c>
      <c r="J5116" t="s">
        <v>1845</v>
      </c>
      <c r="L5116" t="s">
        <v>96</v>
      </c>
      <c r="M5116" t="str">
        <f>VLOOKUP(L5116,'A-Applications'!B:D,3,FALSE)</f>
        <v>GreenShot</v>
      </c>
      <c r="N5116" t="s">
        <v>53</v>
      </c>
      <c r="O5116" s="42" t="s">
        <v>62</v>
      </c>
      <c r="P5116" t="s">
        <v>97</v>
      </c>
      <c r="Q5116" t="str">
        <f>VLOOKUP(KamstrupData[[#This Row],[IdLevel123]],'B-Business Capability'!B:L,10,FALSE)</f>
        <v>N/A</v>
      </c>
      <c r="R5116">
        <f>VLOOKUP(KamstrupData[[#This Row],[IdLevel123]],'B-Business Capability'!B:L,11,FALSE)</f>
        <v>0</v>
      </c>
      <c r="T5116" t="s">
        <v>1846</v>
      </c>
      <c r="U5116" t="str">
        <f>_xlfn.CONCAT(KamstrupData[[#This Row],[CountryCode]],"_",KamstrupData[[#This Row],[Business Area]],"_",KamstrupData[[#This Row],[DepartmentTeam]])</f>
        <v>SE10_SE_Electricity_Customer Services_</v>
      </c>
      <c r="V5116" t="str">
        <f>VLOOKUP(KamstrupData[[#This Row],[ORG_Concat]],'O-Organization'!F:H,3,FALSE)</f>
        <v>11136_SE10_Customer Service_SE_Electricity_Customer Services_</v>
      </c>
    </row>
    <row r="5117" spans="4:22">
      <c r="D5117" s="28" t="s">
        <v>88</v>
      </c>
      <c r="E5117" t="str">
        <f>VLOOKUP(D5117,'B-Business Capability'!B:H,5,FALSE)</f>
        <v>Customer Service</v>
      </c>
      <c r="F5117" t="str">
        <f>VLOOKUP(D5117,'B-Business Capability'!B:H,6,FALSE)</f>
        <v>Customer Project Management</v>
      </c>
      <c r="G5117" t="str">
        <f>VLOOKUP(D5117,'B-Business Capability'!B:H,7,FALSE)</f>
        <v>Project Management</v>
      </c>
      <c r="I5117" t="s">
        <v>1844</v>
      </c>
      <c r="J5117" t="s">
        <v>1845</v>
      </c>
      <c r="L5117" t="s">
        <v>98</v>
      </c>
      <c r="M5117" t="str">
        <f>VLOOKUP(L5117,'A-Applications'!B:D,3,FALSE)</f>
        <v>Notepad++(https://notepad-plus-plus.org/)</v>
      </c>
      <c r="N5117" t="s">
        <v>53</v>
      </c>
      <c r="O5117" s="42" t="s">
        <v>54</v>
      </c>
      <c r="P5117" t="s">
        <v>75</v>
      </c>
      <c r="Q5117" t="str">
        <f>VLOOKUP(KamstrupData[[#This Row],[IdLevel123]],'B-Business Capability'!B:L,10,FALSE)</f>
        <v>Order-to-Cash (O2C)</v>
      </c>
      <c r="R5117">
        <f>VLOOKUP(KamstrupData[[#This Row],[IdLevel123]],'B-Business Capability'!B:L,11,FALSE)</f>
        <v>0</v>
      </c>
      <c r="T5117" t="s">
        <v>1846</v>
      </c>
      <c r="U5117" t="str">
        <f>_xlfn.CONCAT(KamstrupData[[#This Row],[CountryCode]],"_",KamstrupData[[#This Row],[Business Area]],"_",KamstrupData[[#This Row],[DepartmentTeam]])</f>
        <v>SE10_SE_Electricity_Customer Services_</v>
      </c>
      <c r="V5117" t="str">
        <f>VLOOKUP(KamstrupData[[#This Row],[ORG_Concat]],'O-Organization'!F:H,3,FALSE)</f>
        <v>11136_SE10_Customer Service_SE_Electricity_Customer Services_</v>
      </c>
    </row>
    <row r="5118" spans="4:22">
      <c r="D5118" s="28" t="s">
        <v>95</v>
      </c>
      <c r="E5118" t="str">
        <f>VLOOKUP(D5118,'B-Business Capability'!B:H,5,FALSE)</f>
        <v>Not mapped to capability</v>
      </c>
      <c r="F5118">
        <f>VLOOKUP(D5118,'B-Business Capability'!B:H,6,FALSE)</f>
        <v>0</v>
      </c>
      <c r="G5118">
        <f>VLOOKUP(D5118,'B-Business Capability'!B:H,7,FALSE)</f>
        <v>0</v>
      </c>
      <c r="I5118" t="s">
        <v>1844</v>
      </c>
      <c r="J5118" t="s">
        <v>1845</v>
      </c>
      <c r="L5118" t="s">
        <v>99</v>
      </c>
      <c r="M5118" t="str">
        <f>VLOOKUP(L5118,'A-Applications'!B:D,3,FALSE)</f>
        <v>SnagIt</v>
      </c>
      <c r="N5118" t="s">
        <v>53</v>
      </c>
      <c r="O5118" s="42" t="s">
        <v>62</v>
      </c>
      <c r="P5118" t="s">
        <v>77</v>
      </c>
      <c r="Q5118" t="str">
        <f>VLOOKUP(KamstrupData[[#This Row],[IdLevel123]],'B-Business Capability'!B:L,10,FALSE)</f>
        <v>N/A</v>
      </c>
      <c r="R5118">
        <f>VLOOKUP(KamstrupData[[#This Row],[IdLevel123]],'B-Business Capability'!B:L,11,FALSE)</f>
        <v>0</v>
      </c>
      <c r="T5118" t="s">
        <v>1846</v>
      </c>
      <c r="U5118" t="str">
        <f>_xlfn.CONCAT(KamstrupData[[#This Row],[CountryCode]],"_",KamstrupData[[#This Row],[Business Area]],"_",KamstrupData[[#This Row],[DepartmentTeam]])</f>
        <v>SE10_SE_Electricity_Customer Services_</v>
      </c>
      <c r="V5118" t="str">
        <f>VLOOKUP(KamstrupData[[#This Row],[ORG_Concat]],'O-Organization'!F:H,3,FALSE)</f>
        <v>11136_SE10_Customer Service_SE_Electricity_Customer Services_</v>
      </c>
    </row>
    <row r="5119" spans="4:22">
      <c r="D5119" s="28" t="s">
        <v>78</v>
      </c>
      <c r="E5119" t="str">
        <f>VLOOKUP(D5119,'B-Business Capability'!B:H,5,FALSE)</f>
        <v>Customer Service</v>
      </c>
      <c r="F5119" t="str">
        <f>VLOOKUP(D5119,'B-Business Capability'!B:H,6,FALSE)</f>
        <v>Customer Service and Support</v>
      </c>
      <c r="G5119" t="str">
        <f>VLOOKUP(D5119,'B-Business Capability'!B:H,7,FALSE)</f>
        <v>Service Request Management</v>
      </c>
      <c r="I5119" t="s">
        <v>1844</v>
      </c>
      <c r="J5119" t="s">
        <v>1845</v>
      </c>
      <c r="L5119" t="s">
        <v>100</v>
      </c>
      <c r="M5119" t="str">
        <f>VLOOKUP(L5119,'A-Applications'!B:D,3,FALSE)</f>
        <v>JIRA</v>
      </c>
      <c r="N5119" t="s">
        <v>53</v>
      </c>
      <c r="O5119" s="42" t="s">
        <v>66</v>
      </c>
      <c r="P5119" t="s">
        <v>79</v>
      </c>
      <c r="Q5119" t="str">
        <f>VLOOKUP(KamstrupData[[#This Row],[IdLevel123]],'B-Business Capability'!B:L,10,FALSE)</f>
        <v>Customer Service and Support</v>
      </c>
      <c r="R5119">
        <f>VLOOKUP(KamstrupData[[#This Row],[IdLevel123]],'B-Business Capability'!B:L,11,FALSE)</f>
        <v>0</v>
      </c>
      <c r="T5119" t="s">
        <v>1846</v>
      </c>
      <c r="U5119" t="str">
        <f>_xlfn.CONCAT(KamstrupData[[#This Row],[CountryCode]],"_",KamstrupData[[#This Row],[Business Area]],"_",KamstrupData[[#This Row],[DepartmentTeam]])</f>
        <v>SE10_SE_Electricity_Customer Services_</v>
      </c>
      <c r="V5119" t="str">
        <f>VLOOKUP(KamstrupData[[#This Row],[ORG_Concat]],'O-Organization'!F:H,3,FALSE)</f>
        <v>11136_SE10_Customer Service_SE_Electricity_Customer Services_</v>
      </c>
    </row>
    <row r="5120" spans="4:22">
      <c r="D5120" s="28" t="s">
        <v>88</v>
      </c>
      <c r="E5120" t="str">
        <f>VLOOKUP(D5120,'B-Business Capability'!B:H,5,FALSE)</f>
        <v>Customer Service</v>
      </c>
      <c r="F5120" t="str">
        <f>VLOOKUP(D5120,'B-Business Capability'!B:H,6,FALSE)</f>
        <v>Customer Project Management</v>
      </c>
      <c r="G5120" t="str">
        <f>VLOOKUP(D5120,'B-Business Capability'!B:H,7,FALSE)</f>
        <v>Project Management</v>
      </c>
      <c r="I5120" t="s">
        <v>1844</v>
      </c>
      <c r="J5120" t="s">
        <v>1845</v>
      </c>
      <c r="L5120" t="s">
        <v>100</v>
      </c>
      <c r="M5120" t="str">
        <f>VLOOKUP(L5120,'A-Applications'!B:D,3,FALSE)</f>
        <v>JIRA</v>
      </c>
      <c r="N5120" t="s">
        <v>53</v>
      </c>
      <c r="O5120" s="42" t="s">
        <v>66</v>
      </c>
      <c r="P5120" t="s">
        <v>75</v>
      </c>
      <c r="Q5120" t="str">
        <f>VLOOKUP(KamstrupData[[#This Row],[IdLevel123]],'B-Business Capability'!B:L,10,FALSE)</f>
        <v>Order-to-Cash (O2C)</v>
      </c>
      <c r="R5120">
        <f>VLOOKUP(KamstrupData[[#This Row],[IdLevel123]],'B-Business Capability'!B:L,11,FALSE)</f>
        <v>0</v>
      </c>
      <c r="T5120" t="s">
        <v>1846</v>
      </c>
      <c r="U5120" t="str">
        <f>_xlfn.CONCAT(KamstrupData[[#This Row],[CountryCode]],"_",KamstrupData[[#This Row],[Business Area]],"_",KamstrupData[[#This Row],[DepartmentTeam]])</f>
        <v>SE10_SE_Electricity_Customer Services_</v>
      </c>
      <c r="V5120" t="str">
        <f>VLOOKUP(KamstrupData[[#This Row],[ORG_Concat]],'O-Organization'!F:H,3,FALSE)</f>
        <v>11136_SE10_Customer Service_SE_Electricity_Customer Services_</v>
      </c>
    </row>
    <row r="5121" spans="4:22">
      <c r="D5121" s="28" t="s">
        <v>88</v>
      </c>
      <c r="E5121" t="str">
        <f>VLOOKUP(D5121,'B-Business Capability'!B:H,5,FALSE)</f>
        <v>Customer Service</v>
      </c>
      <c r="F5121" t="str">
        <f>VLOOKUP(D5121,'B-Business Capability'!B:H,6,FALSE)</f>
        <v>Customer Project Management</v>
      </c>
      <c r="G5121" t="str">
        <f>VLOOKUP(D5121,'B-Business Capability'!B:H,7,FALSE)</f>
        <v>Project Management</v>
      </c>
      <c r="I5121" t="s">
        <v>1844</v>
      </c>
      <c r="J5121" t="s">
        <v>1845</v>
      </c>
      <c r="L5121" t="s">
        <v>101</v>
      </c>
      <c r="M5121" t="str">
        <f>VLOOKUP(L5121,'A-Applications'!B:D,3,FALSE)</f>
        <v>TeraTerm</v>
      </c>
      <c r="N5121" t="s">
        <v>53</v>
      </c>
      <c r="O5121" s="42" t="s">
        <v>54</v>
      </c>
      <c r="P5121" t="s">
        <v>77</v>
      </c>
      <c r="Q5121" t="str">
        <f>VLOOKUP(KamstrupData[[#This Row],[IdLevel123]],'B-Business Capability'!B:L,10,FALSE)</f>
        <v>Order-to-Cash (O2C)</v>
      </c>
      <c r="R5121">
        <f>VLOOKUP(KamstrupData[[#This Row],[IdLevel123]],'B-Business Capability'!B:L,11,FALSE)</f>
        <v>0</v>
      </c>
      <c r="T5121" t="s">
        <v>1846</v>
      </c>
      <c r="U5121" t="str">
        <f>_xlfn.CONCAT(KamstrupData[[#This Row],[CountryCode]],"_",KamstrupData[[#This Row],[Business Area]],"_",KamstrupData[[#This Row],[DepartmentTeam]])</f>
        <v>SE10_SE_Electricity_Customer Services_</v>
      </c>
      <c r="V5121" t="str">
        <f>VLOOKUP(KamstrupData[[#This Row],[ORG_Concat]],'O-Organization'!F:H,3,FALSE)</f>
        <v>11136_SE10_Customer Service_SE_Electricity_Customer Services_</v>
      </c>
    </row>
    <row r="5122" spans="4:22">
      <c r="D5122" s="28" t="s">
        <v>74</v>
      </c>
      <c r="E5122" t="str">
        <f>VLOOKUP(D5122,'B-Business Capability'!B:H,5,FALSE)</f>
        <v>Strategic Management</v>
      </c>
      <c r="F5122" t="str">
        <f>VLOOKUP(D5122,'B-Business Capability'!B:H,6,FALSE)</f>
        <v>Manage Core Business</v>
      </c>
      <c r="G5122" t="str">
        <f>VLOOKUP(D5122,'B-Business Capability'!B:H,7,FALSE)</f>
        <v>Manage Projects</v>
      </c>
      <c r="I5122" t="s">
        <v>1844</v>
      </c>
      <c r="J5122" t="s">
        <v>1845</v>
      </c>
      <c r="L5122" t="s">
        <v>105</v>
      </c>
      <c r="M5122" t="str">
        <f>VLOOKUP(L5122,'A-Applications'!B:D,3,FALSE)</f>
        <v>Microsoft Visio</v>
      </c>
      <c r="N5122" t="s">
        <v>53</v>
      </c>
      <c r="O5122" s="42" t="s">
        <v>62</v>
      </c>
      <c r="P5122" t="s">
        <v>75</v>
      </c>
      <c r="Q5122" t="str">
        <f>VLOOKUP(KamstrupData[[#This Row],[IdLevel123]],'B-Business Capability'!B:L,10,FALSE)</f>
        <v>N/A</v>
      </c>
      <c r="R5122">
        <f>VLOOKUP(KamstrupData[[#This Row],[IdLevel123]],'B-Business Capability'!B:L,11,FALSE)</f>
        <v>0</v>
      </c>
      <c r="T5122" t="s">
        <v>1846</v>
      </c>
      <c r="U5122" t="str">
        <f>_xlfn.CONCAT(KamstrupData[[#This Row],[CountryCode]],"_",KamstrupData[[#This Row],[Business Area]],"_",KamstrupData[[#This Row],[DepartmentTeam]])</f>
        <v>SE10_SE_Electricity_Customer Services_</v>
      </c>
      <c r="V5122" t="str">
        <f>VLOOKUP(KamstrupData[[#This Row],[ORG_Concat]],'O-Organization'!F:H,3,FALSE)</f>
        <v>11136_SE10_Customer Service_SE_Electricity_Customer Services_</v>
      </c>
    </row>
    <row r="5123" spans="4:22">
      <c r="D5123" s="28" t="s">
        <v>78</v>
      </c>
      <c r="E5123" t="str">
        <f>VLOOKUP(D5123,'B-Business Capability'!B:H,5,FALSE)</f>
        <v>Customer Service</v>
      </c>
      <c r="F5123" t="str">
        <f>VLOOKUP(D5123,'B-Business Capability'!B:H,6,FALSE)</f>
        <v>Customer Service and Support</v>
      </c>
      <c r="G5123" t="str">
        <f>VLOOKUP(D5123,'B-Business Capability'!B:H,7,FALSE)</f>
        <v>Service Request Management</v>
      </c>
      <c r="I5123" t="s">
        <v>1844</v>
      </c>
      <c r="J5123" t="s">
        <v>1845</v>
      </c>
      <c r="L5123" t="s">
        <v>106</v>
      </c>
      <c r="M5123" t="str">
        <f>VLOOKUP(L5123,'A-Applications'!B:D,3,FALSE)</f>
        <v>Putty</v>
      </c>
      <c r="N5123" t="s">
        <v>53</v>
      </c>
      <c r="O5123" s="42" t="s">
        <v>54</v>
      </c>
      <c r="P5123" t="s">
        <v>75</v>
      </c>
      <c r="Q5123" t="str">
        <f>VLOOKUP(KamstrupData[[#This Row],[IdLevel123]],'B-Business Capability'!B:L,10,FALSE)</f>
        <v>Customer Service and Support</v>
      </c>
      <c r="R5123">
        <f>VLOOKUP(KamstrupData[[#This Row],[IdLevel123]],'B-Business Capability'!B:L,11,FALSE)</f>
        <v>0</v>
      </c>
      <c r="T5123" t="s">
        <v>1846</v>
      </c>
      <c r="U5123" t="str">
        <f>_xlfn.CONCAT(KamstrupData[[#This Row],[CountryCode]],"_",KamstrupData[[#This Row],[Business Area]],"_",KamstrupData[[#This Row],[DepartmentTeam]])</f>
        <v>SE10_SE_Electricity_Customer Services_</v>
      </c>
      <c r="V5123" t="str">
        <f>VLOOKUP(KamstrupData[[#This Row],[ORG_Concat]],'O-Organization'!F:H,3,FALSE)</f>
        <v>11136_SE10_Customer Service_SE_Electricity_Customer Services_</v>
      </c>
    </row>
    <row r="5124" spans="4:22">
      <c r="D5124" s="28" t="s">
        <v>88</v>
      </c>
      <c r="E5124" t="str">
        <f>VLOOKUP(D5124,'B-Business Capability'!B:H,5,FALSE)</f>
        <v>Customer Service</v>
      </c>
      <c r="F5124" t="str">
        <f>VLOOKUP(D5124,'B-Business Capability'!B:H,6,FALSE)</f>
        <v>Customer Project Management</v>
      </c>
      <c r="G5124" t="str">
        <f>VLOOKUP(D5124,'B-Business Capability'!B:H,7,FALSE)</f>
        <v>Project Management</v>
      </c>
      <c r="I5124" t="s">
        <v>1844</v>
      </c>
      <c r="J5124" t="s">
        <v>1845</v>
      </c>
      <c r="L5124" t="s">
        <v>107</v>
      </c>
      <c r="M5124" t="str">
        <f>VLOOKUP(L5124,'A-Applications'!B:D,3,FALSE)</f>
        <v>GITLAB</v>
      </c>
      <c r="N5124" t="s">
        <v>53</v>
      </c>
      <c r="O5124" s="42" t="s">
        <v>54</v>
      </c>
      <c r="P5124" t="s">
        <v>75</v>
      </c>
      <c r="Q5124" t="str">
        <f>VLOOKUP(KamstrupData[[#This Row],[IdLevel123]],'B-Business Capability'!B:L,10,FALSE)</f>
        <v>Order-to-Cash (O2C)</v>
      </c>
      <c r="R5124">
        <f>VLOOKUP(KamstrupData[[#This Row],[IdLevel123]],'B-Business Capability'!B:L,11,FALSE)</f>
        <v>0</v>
      </c>
      <c r="T5124" t="s">
        <v>1846</v>
      </c>
      <c r="U5124" t="str">
        <f>_xlfn.CONCAT(KamstrupData[[#This Row],[CountryCode]],"_",KamstrupData[[#This Row],[Business Area]],"_",KamstrupData[[#This Row],[DepartmentTeam]])</f>
        <v>SE10_SE_Electricity_Customer Services_</v>
      </c>
      <c r="V5124" t="str">
        <f>VLOOKUP(KamstrupData[[#This Row],[ORG_Concat]],'O-Organization'!F:H,3,FALSE)</f>
        <v>11136_SE10_Customer Service_SE_Electricity_Customer Services_</v>
      </c>
    </row>
    <row r="5125" spans="4:22">
      <c r="D5125" s="28" t="s">
        <v>88</v>
      </c>
      <c r="E5125" t="str">
        <f>VLOOKUP(D5125,'B-Business Capability'!B:H,5,FALSE)</f>
        <v>Customer Service</v>
      </c>
      <c r="F5125" t="str">
        <f>VLOOKUP(D5125,'B-Business Capability'!B:H,6,FALSE)</f>
        <v>Customer Project Management</v>
      </c>
      <c r="G5125" t="str">
        <f>VLOOKUP(D5125,'B-Business Capability'!B:H,7,FALSE)</f>
        <v>Project Management</v>
      </c>
      <c r="I5125" t="s">
        <v>1844</v>
      </c>
      <c r="J5125" t="s">
        <v>1845</v>
      </c>
      <c r="L5125" t="s">
        <v>108</v>
      </c>
      <c r="M5125" t="str">
        <f>VLOOKUP(L5125,'A-Applications'!B:D,3,FALSE)</f>
        <v>QAD ERP</v>
      </c>
      <c r="N5125" t="s">
        <v>53</v>
      </c>
      <c r="O5125" s="42" t="s">
        <v>54</v>
      </c>
      <c r="P5125" t="s">
        <v>75</v>
      </c>
      <c r="Q5125" t="str">
        <f>VLOOKUP(KamstrupData[[#This Row],[IdLevel123]],'B-Business Capability'!B:L,10,FALSE)</f>
        <v>Order-to-Cash (O2C)</v>
      </c>
      <c r="R5125">
        <f>VLOOKUP(KamstrupData[[#This Row],[IdLevel123]],'B-Business Capability'!B:L,11,FALSE)</f>
        <v>0</v>
      </c>
      <c r="T5125" t="s">
        <v>1846</v>
      </c>
      <c r="U5125" t="str">
        <f>_xlfn.CONCAT(KamstrupData[[#This Row],[CountryCode]],"_",KamstrupData[[#This Row],[Business Area]],"_",KamstrupData[[#This Row],[DepartmentTeam]])</f>
        <v>SE10_SE_Electricity_Customer Services_</v>
      </c>
      <c r="V5125" t="str">
        <f>VLOOKUP(KamstrupData[[#This Row],[ORG_Concat]],'O-Organization'!F:H,3,FALSE)</f>
        <v>11136_SE10_Customer Service_SE_Electricity_Customer Services_</v>
      </c>
    </row>
    <row r="5126" spans="4:22">
      <c r="D5126" s="28" t="s">
        <v>78</v>
      </c>
      <c r="E5126" t="str">
        <f>VLOOKUP(D5126,'B-Business Capability'!B:H,5,FALSE)</f>
        <v>Customer Service</v>
      </c>
      <c r="F5126" t="str">
        <f>VLOOKUP(D5126,'B-Business Capability'!B:H,6,FALSE)</f>
        <v>Customer Service and Support</v>
      </c>
      <c r="G5126" t="str">
        <f>VLOOKUP(D5126,'B-Business Capability'!B:H,7,FALSE)</f>
        <v>Service Request Management</v>
      </c>
      <c r="I5126" t="s">
        <v>1844</v>
      </c>
      <c r="J5126" t="s">
        <v>1845</v>
      </c>
      <c r="L5126" t="s">
        <v>109</v>
      </c>
      <c r="M5126" t="str">
        <f>VLOOKUP(L5126,'A-Applications'!B:D,3,FALSE)</f>
        <v>Kamstrup GPRS Portal</v>
      </c>
      <c r="N5126" t="s">
        <v>53</v>
      </c>
      <c r="O5126" s="42" t="s">
        <v>54</v>
      </c>
      <c r="P5126" t="s">
        <v>79</v>
      </c>
      <c r="Q5126" t="str">
        <f>VLOOKUP(KamstrupData[[#This Row],[IdLevel123]],'B-Business Capability'!B:L,10,FALSE)</f>
        <v>Customer Service and Support</v>
      </c>
      <c r="R5126">
        <f>VLOOKUP(KamstrupData[[#This Row],[IdLevel123]],'B-Business Capability'!B:L,11,FALSE)</f>
        <v>0</v>
      </c>
      <c r="T5126" t="s">
        <v>1846</v>
      </c>
      <c r="U5126" t="str">
        <f>_xlfn.CONCAT(KamstrupData[[#This Row],[CountryCode]],"_",KamstrupData[[#This Row],[Business Area]],"_",KamstrupData[[#This Row],[DepartmentTeam]])</f>
        <v>SE10_SE_Electricity_Customer Services_</v>
      </c>
      <c r="V5126" t="str">
        <f>VLOOKUP(KamstrupData[[#This Row],[ORG_Concat]],'O-Organization'!F:H,3,FALSE)</f>
        <v>11136_SE10_Customer Service_SE_Electricity_Customer Services_</v>
      </c>
    </row>
    <row r="5127" spans="4:22">
      <c r="D5127" s="28" t="s">
        <v>88</v>
      </c>
      <c r="E5127" t="str">
        <f>VLOOKUP(D5127,'B-Business Capability'!B:H,5,FALSE)</f>
        <v>Customer Service</v>
      </c>
      <c r="F5127" t="str">
        <f>VLOOKUP(D5127,'B-Business Capability'!B:H,6,FALSE)</f>
        <v>Customer Project Management</v>
      </c>
      <c r="G5127" t="str">
        <f>VLOOKUP(D5127,'B-Business Capability'!B:H,7,FALSE)</f>
        <v>Project Management</v>
      </c>
      <c r="I5127" t="s">
        <v>1844</v>
      </c>
      <c r="J5127" t="s">
        <v>1845</v>
      </c>
      <c r="L5127" t="s">
        <v>109</v>
      </c>
      <c r="M5127" t="str">
        <f>VLOOKUP(L5127,'A-Applications'!B:D,3,FALSE)</f>
        <v>Kamstrup GPRS Portal</v>
      </c>
      <c r="N5127" t="s">
        <v>53</v>
      </c>
      <c r="O5127" s="42" t="s">
        <v>54</v>
      </c>
      <c r="P5127" t="s">
        <v>75</v>
      </c>
      <c r="Q5127" t="str">
        <f>VLOOKUP(KamstrupData[[#This Row],[IdLevel123]],'B-Business Capability'!B:L,10,FALSE)</f>
        <v>Order-to-Cash (O2C)</v>
      </c>
      <c r="R5127">
        <f>VLOOKUP(KamstrupData[[#This Row],[IdLevel123]],'B-Business Capability'!B:L,11,FALSE)</f>
        <v>0</v>
      </c>
      <c r="T5127" t="s">
        <v>1846</v>
      </c>
      <c r="U5127" t="str">
        <f>_xlfn.CONCAT(KamstrupData[[#This Row],[CountryCode]],"_",KamstrupData[[#This Row],[Business Area]],"_",KamstrupData[[#This Row],[DepartmentTeam]])</f>
        <v>SE10_SE_Electricity_Customer Services_</v>
      </c>
      <c r="V5127" t="str">
        <f>VLOOKUP(KamstrupData[[#This Row],[ORG_Concat]],'O-Organization'!F:H,3,FALSE)</f>
        <v>11136_SE10_Customer Service_SE_Electricity_Customer Services_</v>
      </c>
    </row>
    <row r="5128" spans="4:22">
      <c r="D5128" s="28" t="s">
        <v>78</v>
      </c>
      <c r="E5128" t="str">
        <f>VLOOKUP(D5128,'B-Business Capability'!B:H,5,FALSE)</f>
        <v>Customer Service</v>
      </c>
      <c r="F5128" t="str">
        <f>VLOOKUP(D5128,'B-Business Capability'!B:H,6,FALSE)</f>
        <v>Customer Service and Support</v>
      </c>
      <c r="G5128" t="str">
        <f>VLOOKUP(D5128,'B-Business Capability'!B:H,7,FALSE)</f>
        <v>Service Request Management</v>
      </c>
      <c r="I5128" t="s">
        <v>1844</v>
      </c>
      <c r="J5128" t="s">
        <v>1845</v>
      </c>
      <c r="L5128" t="s">
        <v>110</v>
      </c>
      <c r="M5128" t="str">
        <f>VLOOKUP(L5128,'A-Applications'!B:D,3,FALSE)</f>
        <v>Bomgar/BeyondTrust</v>
      </c>
      <c r="N5128" t="s">
        <v>53</v>
      </c>
      <c r="O5128" s="42" t="s">
        <v>66</v>
      </c>
      <c r="P5128" t="s">
        <v>79</v>
      </c>
      <c r="Q5128" t="str">
        <f>VLOOKUP(KamstrupData[[#This Row],[IdLevel123]],'B-Business Capability'!B:L,10,FALSE)</f>
        <v>Customer Service and Support</v>
      </c>
      <c r="R5128">
        <f>VLOOKUP(KamstrupData[[#This Row],[IdLevel123]],'B-Business Capability'!B:L,11,FALSE)</f>
        <v>0</v>
      </c>
      <c r="T5128" t="s">
        <v>1846</v>
      </c>
      <c r="U5128" t="str">
        <f>_xlfn.CONCAT(KamstrupData[[#This Row],[CountryCode]],"_",KamstrupData[[#This Row],[Business Area]],"_",KamstrupData[[#This Row],[DepartmentTeam]])</f>
        <v>SE10_SE_Electricity_Customer Services_</v>
      </c>
      <c r="V5128" t="str">
        <f>VLOOKUP(KamstrupData[[#This Row],[ORG_Concat]],'O-Organization'!F:H,3,FALSE)</f>
        <v>11136_SE10_Customer Service_SE_Electricity_Customer Services_</v>
      </c>
    </row>
    <row r="5129" spans="4:22">
      <c r="D5129" s="28" t="s">
        <v>88</v>
      </c>
      <c r="E5129" t="str">
        <f>VLOOKUP(D5129,'B-Business Capability'!B:H,5,FALSE)</f>
        <v>Customer Service</v>
      </c>
      <c r="F5129" t="str">
        <f>VLOOKUP(D5129,'B-Business Capability'!B:H,6,FALSE)</f>
        <v>Customer Project Management</v>
      </c>
      <c r="G5129" t="str">
        <f>VLOOKUP(D5129,'B-Business Capability'!B:H,7,FALSE)</f>
        <v>Project Management</v>
      </c>
      <c r="I5129" t="s">
        <v>1844</v>
      </c>
      <c r="J5129" t="s">
        <v>1845</v>
      </c>
      <c r="L5129" t="s">
        <v>110</v>
      </c>
      <c r="M5129" t="str">
        <f>VLOOKUP(L5129,'A-Applications'!B:D,3,FALSE)</f>
        <v>Bomgar/BeyondTrust</v>
      </c>
      <c r="N5129" t="s">
        <v>53</v>
      </c>
      <c r="O5129" s="42" t="s">
        <v>66</v>
      </c>
      <c r="P5129" t="s">
        <v>75</v>
      </c>
      <c r="Q5129" t="str">
        <f>VLOOKUP(KamstrupData[[#This Row],[IdLevel123]],'B-Business Capability'!B:L,10,FALSE)</f>
        <v>Order-to-Cash (O2C)</v>
      </c>
      <c r="R5129">
        <f>VLOOKUP(KamstrupData[[#This Row],[IdLevel123]],'B-Business Capability'!B:L,11,FALSE)</f>
        <v>0</v>
      </c>
      <c r="T5129" t="s">
        <v>1846</v>
      </c>
      <c r="U5129" t="str">
        <f>_xlfn.CONCAT(KamstrupData[[#This Row],[CountryCode]],"_",KamstrupData[[#This Row],[Business Area]],"_",KamstrupData[[#This Row],[DepartmentTeam]])</f>
        <v>SE10_SE_Electricity_Customer Services_</v>
      </c>
      <c r="V5129" t="str">
        <f>VLOOKUP(KamstrupData[[#This Row],[ORG_Concat]],'O-Organization'!F:H,3,FALSE)</f>
        <v>11136_SE10_Customer Service_SE_Electricity_Customer Services_</v>
      </c>
    </row>
    <row r="5130" spans="4:22">
      <c r="D5130" s="28" t="s">
        <v>78</v>
      </c>
      <c r="E5130" t="str">
        <f>VLOOKUP(D5130,'B-Business Capability'!B:H,5,FALSE)</f>
        <v>Customer Service</v>
      </c>
      <c r="F5130" t="str">
        <f>VLOOKUP(D5130,'B-Business Capability'!B:H,6,FALSE)</f>
        <v>Customer Service and Support</v>
      </c>
      <c r="G5130" t="str">
        <f>VLOOKUP(D5130,'B-Business Capability'!B:H,7,FALSE)</f>
        <v>Service Request Management</v>
      </c>
      <c r="I5130" t="s">
        <v>1844</v>
      </c>
      <c r="J5130" t="s">
        <v>1845</v>
      </c>
      <c r="L5130" t="s">
        <v>111</v>
      </c>
      <c r="M5130" t="str">
        <f>VLOOKUP(L5130,'A-Applications'!B:D,3,FALSE)</f>
        <v>File services</v>
      </c>
      <c r="N5130" t="s">
        <v>53</v>
      </c>
      <c r="O5130" s="42" t="s">
        <v>54</v>
      </c>
      <c r="P5130" t="s">
        <v>79</v>
      </c>
      <c r="Q5130" t="str">
        <f>VLOOKUP(KamstrupData[[#This Row],[IdLevel123]],'B-Business Capability'!B:L,10,FALSE)</f>
        <v>Customer Service and Support</v>
      </c>
      <c r="R5130">
        <f>VLOOKUP(KamstrupData[[#This Row],[IdLevel123]],'B-Business Capability'!B:L,11,FALSE)</f>
        <v>0</v>
      </c>
      <c r="T5130" t="s">
        <v>1846</v>
      </c>
      <c r="U5130" t="str">
        <f>_xlfn.CONCAT(KamstrupData[[#This Row],[CountryCode]],"_",KamstrupData[[#This Row],[Business Area]],"_",KamstrupData[[#This Row],[DepartmentTeam]])</f>
        <v>SE10_SE_Electricity_Customer Services_</v>
      </c>
      <c r="V5130" t="str">
        <f>VLOOKUP(KamstrupData[[#This Row],[ORG_Concat]],'O-Organization'!F:H,3,FALSE)</f>
        <v>11136_SE10_Customer Service_SE_Electricity_Customer Services_</v>
      </c>
    </row>
    <row r="5131" spans="4:22">
      <c r="D5131" s="28" t="s">
        <v>88</v>
      </c>
      <c r="E5131" t="str">
        <f>VLOOKUP(D5131,'B-Business Capability'!B:H,5,FALSE)</f>
        <v>Customer Service</v>
      </c>
      <c r="F5131" t="str">
        <f>VLOOKUP(D5131,'B-Business Capability'!B:H,6,FALSE)</f>
        <v>Customer Project Management</v>
      </c>
      <c r="G5131" t="str">
        <f>VLOOKUP(D5131,'B-Business Capability'!B:H,7,FALSE)</f>
        <v>Project Management</v>
      </c>
      <c r="I5131" t="s">
        <v>1844</v>
      </c>
      <c r="J5131" t="s">
        <v>1845</v>
      </c>
      <c r="L5131" t="s">
        <v>111</v>
      </c>
      <c r="M5131" t="str">
        <f>VLOOKUP(L5131,'A-Applications'!B:D,3,FALSE)</f>
        <v>File services</v>
      </c>
      <c r="N5131" t="s">
        <v>53</v>
      </c>
      <c r="O5131" s="42" t="s">
        <v>54</v>
      </c>
      <c r="P5131" t="s">
        <v>75</v>
      </c>
      <c r="Q5131" t="str">
        <f>VLOOKUP(KamstrupData[[#This Row],[IdLevel123]],'B-Business Capability'!B:L,10,FALSE)</f>
        <v>Order-to-Cash (O2C)</v>
      </c>
      <c r="R5131">
        <f>VLOOKUP(KamstrupData[[#This Row],[IdLevel123]],'B-Business Capability'!B:L,11,FALSE)</f>
        <v>0</v>
      </c>
      <c r="T5131" t="s">
        <v>1846</v>
      </c>
      <c r="U5131" t="str">
        <f>_xlfn.CONCAT(KamstrupData[[#This Row],[CountryCode]],"_",KamstrupData[[#This Row],[Business Area]],"_",KamstrupData[[#This Row],[DepartmentTeam]])</f>
        <v>SE10_SE_Electricity_Customer Services_</v>
      </c>
      <c r="V5131" t="str">
        <f>VLOOKUP(KamstrupData[[#This Row],[ORG_Concat]],'O-Organization'!F:H,3,FALSE)</f>
        <v>11136_SE10_Customer Service_SE_Electricity_Customer Services_</v>
      </c>
    </row>
    <row r="5132" spans="4:22">
      <c r="D5132" s="28" t="s">
        <v>78</v>
      </c>
      <c r="E5132" t="str">
        <f>VLOOKUP(D5132,'B-Business Capability'!B:H,5,FALSE)</f>
        <v>Customer Service</v>
      </c>
      <c r="F5132" t="str">
        <f>VLOOKUP(D5132,'B-Business Capability'!B:H,6,FALSE)</f>
        <v>Customer Service and Support</v>
      </c>
      <c r="G5132" t="str">
        <f>VLOOKUP(D5132,'B-Business Capability'!B:H,7,FALSE)</f>
        <v>Service Request Management</v>
      </c>
      <c r="I5132" t="s">
        <v>1844</v>
      </c>
      <c r="J5132" t="s">
        <v>1845</v>
      </c>
      <c r="L5132" t="s">
        <v>112</v>
      </c>
      <c r="M5132" t="str">
        <f>VLOOKUP(L5132,'A-Applications'!B:D,3,FALSE)</f>
        <v>FTP services</v>
      </c>
      <c r="N5132" t="s">
        <v>53</v>
      </c>
      <c r="O5132" s="42" t="s">
        <v>66</v>
      </c>
      <c r="P5132" t="s">
        <v>79</v>
      </c>
      <c r="Q5132" t="str">
        <f>VLOOKUP(KamstrupData[[#This Row],[IdLevel123]],'B-Business Capability'!B:L,10,FALSE)</f>
        <v>Customer Service and Support</v>
      </c>
      <c r="R5132">
        <f>VLOOKUP(KamstrupData[[#This Row],[IdLevel123]],'B-Business Capability'!B:L,11,FALSE)</f>
        <v>0</v>
      </c>
      <c r="T5132" t="s">
        <v>1846</v>
      </c>
      <c r="U5132" t="str">
        <f>_xlfn.CONCAT(KamstrupData[[#This Row],[CountryCode]],"_",KamstrupData[[#This Row],[Business Area]],"_",KamstrupData[[#This Row],[DepartmentTeam]])</f>
        <v>SE10_SE_Electricity_Customer Services_</v>
      </c>
      <c r="V5132" t="str">
        <f>VLOOKUP(KamstrupData[[#This Row],[ORG_Concat]],'O-Organization'!F:H,3,FALSE)</f>
        <v>11136_SE10_Customer Service_SE_Electricity_Customer Services_</v>
      </c>
    </row>
    <row r="5133" spans="4:22">
      <c r="D5133" s="28" t="s">
        <v>88</v>
      </c>
      <c r="E5133" t="str">
        <f>VLOOKUP(D5133,'B-Business Capability'!B:H,5,FALSE)</f>
        <v>Customer Service</v>
      </c>
      <c r="F5133" t="str">
        <f>VLOOKUP(D5133,'B-Business Capability'!B:H,6,FALSE)</f>
        <v>Customer Project Management</v>
      </c>
      <c r="G5133" t="str">
        <f>VLOOKUP(D5133,'B-Business Capability'!B:H,7,FALSE)</f>
        <v>Project Management</v>
      </c>
      <c r="I5133" t="s">
        <v>1844</v>
      </c>
      <c r="J5133" t="s">
        <v>1845</v>
      </c>
      <c r="L5133" t="s">
        <v>112</v>
      </c>
      <c r="M5133" t="str">
        <f>VLOOKUP(L5133,'A-Applications'!B:D,3,FALSE)</f>
        <v>FTP services</v>
      </c>
      <c r="N5133" t="s">
        <v>53</v>
      </c>
      <c r="O5133" s="42" t="s">
        <v>66</v>
      </c>
      <c r="P5133" t="s">
        <v>75</v>
      </c>
      <c r="Q5133" t="str">
        <f>VLOOKUP(KamstrupData[[#This Row],[IdLevel123]],'B-Business Capability'!B:L,10,FALSE)</f>
        <v>Order-to-Cash (O2C)</v>
      </c>
      <c r="R5133">
        <f>VLOOKUP(KamstrupData[[#This Row],[IdLevel123]],'B-Business Capability'!B:L,11,FALSE)</f>
        <v>0</v>
      </c>
      <c r="T5133" t="s">
        <v>1846</v>
      </c>
      <c r="U5133" t="str">
        <f>_xlfn.CONCAT(KamstrupData[[#This Row],[CountryCode]],"_",KamstrupData[[#This Row],[Business Area]],"_",KamstrupData[[#This Row],[DepartmentTeam]])</f>
        <v>SE10_SE_Electricity_Customer Services_</v>
      </c>
      <c r="V5133" t="str">
        <f>VLOOKUP(KamstrupData[[#This Row],[ORG_Concat]],'O-Organization'!F:H,3,FALSE)</f>
        <v>11136_SE10_Customer Service_SE_Electricity_Customer Services_</v>
      </c>
    </row>
    <row r="5134" spans="4:22">
      <c r="D5134" s="28" t="s">
        <v>90</v>
      </c>
      <c r="E5134" t="str">
        <f>VLOOKUP(D5134,'B-Business Capability'!B:H,5,FALSE)</f>
        <v>Customer Service</v>
      </c>
      <c r="F5134" t="str">
        <f>VLOOKUP(D5134,'B-Business Capability'!B:H,6,FALSE)</f>
        <v>Customer Service and Support</v>
      </c>
      <c r="G5134">
        <f>VLOOKUP(D5134,'B-Business Capability'!B:H,7,FALSE)</f>
        <v>0</v>
      </c>
      <c r="I5134" t="s">
        <v>1844</v>
      </c>
      <c r="J5134" t="s">
        <v>1845</v>
      </c>
      <c r="L5134" t="s">
        <v>52</v>
      </c>
      <c r="M5134" t="str">
        <f>VLOOKUP(L5134,'A-Applications'!B:D,3,FALSE)</f>
        <v>Microsoft Teams</v>
      </c>
      <c r="N5134" t="s">
        <v>53</v>
      </c>
      <c r="O5134" s="42" t="s">
        <v>54</v>
      </c>
      <c r="P5134" t="s">
        <v>55</v>
      </c>
      <c r="Q5134" t="str">
        <f>VLOOKUP(KamstrupData[[#This Row],[IdLevel123]],'B-Business Capability'!B:L,10,FALSE)</f>
        <v>Customer Service and Support</v>
      </c>
      <c r="R5134">
        <f>VLOOKUP(KamstrupData[[#This Row],[IdLevel123]],'B-Business Capability'!B:L,11,FALSE)</f>
        <v>0</v>
      </c>
      <c r="T5134" t="s">
        <v>1846</v>
      </c>
      <c r="U5134" t="str">
        <f>_xlfn.CONCAT(KamstrupData[[#This Row],[CountryCode]],"_",KamstrupData[[#This Row],[Business Area]],"_",KamstrupData[[#This Row],[DepartmentTeam]])</f>
        <v>SE10_SE_Electricity_Customer Services_</v>
      </c>
      <c r="V5134" t="str">
        <f>VLOOKUP(KamstrupData[[#This Row],[ORG_Concat]],'O-Organization'!F:H,3,FALSE)</f>
        <v>11136_SE10_Customer Service_SE_Electricity_Customer Services_</v>
      </c>
    </row>
    <row r="5135" spans="4:22">
      <c r="D5135" s="28" t="s">
        <v>78</v>
      </c>
      <c r="E5135" t="str">
        <f>VLOOKUP(D5135,'B-Business Capability'!B:H,5,FALSE)</f>
        <v>Customer Service</v>
      </c>
      <c r="F5135" t="str">
        <f>VLOOKUP(D5135,'B-Business Capability'!B:H,6,FALSE)</f>
        <v>Customer Service and Support</v>
      </c>
      <c r="G5135" t="str">
        <f>VLOOKUP(D5135,'B-Business Capability'!B:H,7,FALSE)</f>
        <v>Service Request Management</v>
      </c>
      <c r="I5135" t="s">
        <v>1844</v>
      </c>
      <c r="J5135" t="s">
        <v>1845</v>
      </c>
      <c r="L5135" t="s">
        <v>116</v>
      </c>
      <c r="M5135" t="str">
        <f>VLOOKUP(L5135,'A-Applications'!B:D,3,FALSE)</f>
        <v>Trio</v>
      </c>
      <c r="N5135" t="s">
        <v>103</v>
      </c>
      <c r="O5135" s="42" t="s">
        <v>54</v>
      </c>
      <c r="P5135" t="s">
        <v>79</v>
      </c>
      <c r="Q5135" t="str">
        <f>VLOOKUP(KamstrupData[[#This Row],[IdLevel123]],'B-Business Capability'!B:L,10,FALSE)</f>
        <v>Customer Service and Support</v>
      </c>
      <c r="R5135">
        <f>VLOOKUP(KamstrupData[[#This Row],[IdLevel123]],'B-Business Capability'!B:L,11,FALSE)</f>
        <v>0</v>
      </c>
      <c r="T5135" t="s">
        <v>1846</v>
      </c>
      <c r="U5135" t="str">
        <f>_xlfn.CONCAT(KamstrupData[[#This Row],[CountryCode]],"_",KamstrupData[[#This Row],[Business Area]],"_",KamstrupData[[#This Row],[DepartmentTeam]])</f>
        <v>SE10_SE_Electricity_Customer Services_</v>
      </c>
      <c r="V5135" t="str">
        <f>VLOOKUP(KamstrupData[[#This Row],[ORG_Concat]],'O-Organization'!F:H,3,FALSE)</f>
        <v>11136_SE10_Customer Service_SE_Electricity_Customer Services_</v>
      </c>
    </row>
    <row r="5136" spans="4:22">
      <c r="D5136" s="28" t="s">
        <v>84</v>
      </c>
      <c r="E5136" t="str">
        <f>VLOOKUP(D5136,'B-Business Capability'!B:H,5,FALSE)</f>
        <v>OT Hosting</v>
      </c>
      <c r="F5136" t="str">
        <f>VLOOKUP(D5136,'B-Business Capability'!B:H,6,FALSE)</f>
        <v>OT Operations &amp; Service</v>
      </c>
      <c r="G5136">
        <f>VLOOKUP(D5136,'B-Business Capability'!B:H,7,FALSE)</f>
        <v>0</v>
      </c>
      <c r="I5136" t="s">
        <v>1844</v>
      </c>
      <c r="J5136" t="s">
        <v>1845</v>
      </c>
      <c r="L5136" t="s">
        <v>116</v>
      </c>
      <c r="M5136" t="str">
        <f>VLOOKUP(L5136,'A-Applications'!B:D,3,FALSE)</f>
        <v>Trio</v>
      </c>
      <c r="N5136" t="s">
        <v>103</v>
      </c>
      <c r="O5136" s="42" t="s">
        <v>54</v>
      </c>
      <c r="P5136" t="s">
        <v>79</v>
      </c>
      <c r="Q5136" t="str">
        <f>VLOOKUP(KamstrupData[[#This Row],[IdLevel123]],'B-Business Capability'!B:L,10,FALSE)</f>
        <v>N/A</v>
      </c>
      <c r="R5136">
        <f>VLOOKUP(KamstrupData[[#This Row],[IdLevel123]],'B-Business Capability'!B:L,11,FALSE)</f>
        <v>0</v>
      </c>
      <c r="T5136" t="s">
        <v>1846</v>
      </c>
      <c r="U5136" t="str">
        <f>_xlfn.CONCAT(KamstrupData[[#This Row],[CountryCode]],"_",KamstrupData[[#This Row],[Business Area]],"_",KamstrupData[[#This Row],[DepartmentTeam]])</f>
        <v>SE10_SE_Electricity_Customer Services_</v>
      </c>
      <c r="V5136" t="str">
        <f>VLOOKUP(KamstrupData[[#This Row],[ORG_Concat]],'O-Organization'!F:H,3,FALSE)</f>
        <v>11136_SE10_Customer Service_SE_Electricity_Customer Services_</v>
      </c>
    </row>
    <row r="5137" spans="4:22">
      <c r="D5137" s="28" t="s">
        <v>63</v>
      </c>
      <c r="E5137" t="str">
        <f>VLOOKUP(D5137,'B-Business Capability'!B:H,5,FALSE)</f>
        <v>Finance</v>
      </c>
      <c r="F5137" t="str">
        <f>VLOOKUP(D5137,'B-Business Capability'!B:H,6,FALSE)</f>
        <v>Financial Planning &amp; Analysis</v>
      </c>
      <c r="G5137" t="str">
        <f>VLOOKUP(D5137,'B-Business Capability'!B:H,7,FALSE)</f>
        <v>Cost Accounting_Plan</v>
      </c>
      <c r="I5137" t="s">
        <v>1844</v>
      </c>
      <c r="J5137" t="s">
        <v>1845</v>
      </c>
      <c r="L5137" t="s">
        <v>117</v>
      </c>
      <c r="M5137" t="str">
        <f>VLOOKUP(L5137,'A-Applications'!B:D,3,FALSE)</f>
        <v>PowerBI</v>
      </c>
      <c r="N5137" t="s">
        <v>53</v>
      </c>
      <c r="O5137" s="42" t="s">
        <v>62</v>
      </c>
      <c r="P5137" t="s">
        <v>67</v>
      </c>
      <c r="Q5137" t="str">
        <f>VLOOKUP(KamstrupData[[#This Row],[IdLevel123]],'B-Business Capability'!B:L,10,FALSE)</f>
        <v>N/A</v>
      </c>
      <c r="R5137">
        <f>VLOOKUP(KamstrupData[[#This Row],[IdLevel123]],'B-Business Capability'!B:L,11,FALSE)</f>
        <v>0</v>
      </c>
      <c r="T5137" t="s">
        <v>1846</v>
      </c>
      <c r="U5137" t="str">
        <f>_xlfn.CONCAT(KamstrupData[[#This Row],[CountryCode]],"_",KamstrupData[[#This Row],[Business Area]],"_",KamstrupData[[#This Row],[DepartmentTeam]])</f>
        <v>SE10_SE_Electricity_Customer Services_</v>
      </c>
      <c r="V5137" t="str">
        <f>VLOOKUP(KamstrupData[[#This Row],[ORG_Concat]],'O-Organization'!F:H,3,FALSE)</f>
        <v>11136_SE10_Customer Service_SE_Electricity_Customer Services_</v>
      </c>
    </row>
    <row r="5138" spans="4:22">
      <c r="D5138" s="28" t="s">
        <v>74</v>
      </c>
      <c r="E5138" t="str">
        <f>VLOOKUP(D5138,'B-Business Capability'!B:H,5,FALSE)</f>
        <v>Strategic Management</v>
      </c>
      <c r="F5138" t="str">
        <f>VLOOKUP(D5138,'B-Business Capability'!B:H,6,FALSE)</f>
        <v>Manage Core Business</v>
      </c>
      <c r="G5138" t="str">
        <f>VLOOKUP(D5138,'B-Business Capability'!B:H,7,FALSE)</f>
        <v>Manage Projects</v>
      </c>
      <c r="I5138" t="s">
        <v>1844</v>
      </c>
      <c r="J5138" t="s">
        <v>1845</v>
      </c>
      <c r="L5138" t="s">
        <v>117</v>
      </c>
      <c r="M5138" t="str">
        <f>VLOOKUP(L5138,'A-Applications'!B:D,3,FALSE)</f>
        <v>PowerBI</v>
      </c>
      <c r="N5138" t="s">
        <v>147</v>
      </c>
      <c r="O5138" s="42" t="s">
        <v>62</v>
      </c>
      <c r="P5138" t="s">
        <v>75</v>
      </c>
      <c r="Q5138" t="str">
        <f>VLOOKUP(KamstrupData[[#This Row],[IdLevel123]],'B-Business Capability'!B:L,10,FALSE)</f>
        <v>N/A</v>
      </c>
      <c r="R5138">
        <f>VLOOKUP(KamstrupData[[#This Row],[IdLevel123]],'B-Business Capability'!B:L,11,FALSE)</f>
        <v>0</v>
      </c>
      <c r="T5138" t="s">
        <v>1846</v>
      </c>
      <c r="U5138" t="str">
        <f>_xlfn.CONCAT(KamstrupData[[#This Row],[CountryCode]],"_",KamstrupData[[#This Row],[Business Area]],"_",KamstrupData[[#This Row],[DepartmentTeam]])</f>
        <v>SE10_SE_Electricity_Customer Services_</v>
      </c>
      <c r="V5138" t="str">
        <f>VLOOKUP(KamstrupData[[#This Row],[ORG_Concat]],'O-Organization'!F:H,3,FALSE)</f>
        <v>11136_SE10_Customer Service_SE_Electricity_Customer Services_</v>
      </c>
    </row>
    <row r="5139" spans="4:22">
      <c r="D5139" s="28" t="s">
        <v>118</v>
      </c>
      <c r="E5139" t="str">
        <f>VLOOKUP(D5139,'B-Business Capability'!B:H,5,FALSE)</f>
        <v>Customer Service</v>
      </c>
      <c r="F5139" t="str">
        <f>VLOOKUP(D5139,'B-Business Capability'!B:H,6,FALSE)</f>
        <v>Customer Service Strategy and Planning</v>
      </c>
      <c r="G5139" t="str">
        <f>VLOOKUP(D5139,'B-Business Capability'!B:H,7,FALSE)</f>
        <v>Customer Service Analytics</v>
      </c>
      <c r="I5139" t="s">
        <v>1844</v>
      </c>
      <c r="J5139" t="s">
        <v>1845</v>
      </c>
      <c r="L5139" t="s">
        <v>117</v>
      </c>
      <c r="M5139" t="str">
        <f>VLOOKUP(L5139,'A-Applications'!B:D,3,FALSE)</f>
        <v>PowerBI</v>
      </c>
      <c r="N5139" t="s">
        <v>53</v>
      </c>
      <c r="O5139" s="42" t="s">
        <v>62</v>
      </c>
      <c r="P5139" t="s">
        <v>79</v>
      </c>
      <c r="Q5139" t="str">
        <f>VLOOKUP(KamstrupData[[#This Row],[IdLevel123]],'B-Business Capability'!B:L,10,FALSE)</f>
        <v>Customer Service and Support</v>
      </c>
      <c r="R5139">
        <f>VLOOKUP(KamstrupData[[#This Row],[IdLevel123]],'B-Business Capability'!B:L,11,FALSE)</f>
        <v>0</v>
      </c>
      <c r="T5139" t="s">
        <v>1846</v>
      </c>
      <c r="U5139" t="str">
        <f>_xlfn.CONCAT(KamstrupData[[#This Row],[CountryCode]],"_",KamstrupData[[#This Row],[Business Area]],"_",KamstrupData[[#This Row],[DepartmentTeam]])</f>
        <v>SE10_SE_Electricity_Customer Services_</v>
      </c>
      <c r="V5139" t="str">
        <f>VLOOKUP(KamstrupData[[#This Row],[ORG_Concat]],'O-Organization'!F:H,3,FALSE)</f>
        <v>11136_SE10_Customer Service_SE_Electricity_Customer Services_</v>
      </c>
    </row>
    <row r="5140" spans="4:22">
      <c r="D5140" s="28" t="s">
        <v>118</v>
      </c>
      <c r="E5140" t="str">
        <f>VLOOKUP(D5140,'B-Business Capability'!B:H,5,FALSE)</f>
        <v>Customer Service</v>
      </c>
      <c r="F5140" t="str">
        <f>VLOOKUP(D5140,'B-Business Capability'!B:H,6,FALSE)</f>
        <v>Customer Service Strategy and Planning</v>
      </c>
      <c r="G5140" t="str">
        <f>VLOOKUP(D5140,'B-Business Capability'!B:H,7,FALSE)</f>
        <v>Customer Service Analytics</v>
      </c>
      <c r="I5140" t="s">
        <v>1844</v>
      </c>
      <c r="J5140" t="s">
        <v>1845</v>
      </c>
      <c r="L5140" t="s">
        <v>117</v>
      </c>
      <c r="M5140" t="str">
        <f>VLOOKUP(L5140,'A-Applications'!B:D,3,FALSE)</f>
        <v>PowerBI</v>
      </c>
      <c r="N5140" t="s">
        <v>53</v>
      </c>
      <c r="O5140" s="42" t="s">
        <v>62</v>
      </c>
      <c r="P5140" t="s">
        <v>79</v>
      </c>
      <c r="Q5140" t="str">
        <f>VLOOKUP(KamstrupData[[#This Row],[IdLevel123]],'B-Business Capability'!B:L,10,FALSE)</f>
        <v>Customer Service and Support</v>
      </c>
      <c r="R5140">
        <f>VLOOKUP(KamstrupData[[#This Row],[IdLevel123]],'B-Business Capability'!B:L,11,FALSE)</f>
        <v>0</v>
      </c>
      <c r="T5140" t="s">
        <v>1846</v>
      </c>
      <c r="U5140" t="str">
        <f>_xlfn.CONCAT(KamstrupData[[#This Row],[CountryCode]],"_",KamstrupData[[#This Row],[Business Area]],"_",KamstrupData[[#This Row],[DepartmentTeam]])</f>
        <v>SE10_SE_Electricity_Customer Services_</v>
      </c>
      <c r="V5140" t="str">
        <f>VLOOKUP(KamstrupData[[#This Row],[ORG_Concat]],'O-Organization'!F:H,3,FALSE)</f>
        <v>11136_SE10_Customer Service_SE_Electricity_Customer Services_</v>
      </c>
    </row>
    <row r="5141" spans="4:22">
      <c r="D5141" s="28" t="s">
        <v>82</v>
      </c>
      <c r="E5141" t="str">
        <f>VLOOKUP(D5141,'B-Business Capability'!B:H,5,FALSE)</f>
        <v>Customer Service</v>
      </c>
      <c r="F5141" t="str">
        <f>VLOOKUP(D5141,'B-Business Capability'!B:H,6,FALSE)</f>
        <v>Customer Project Management</v>
      </c>
      <c r="G5141" t="str">
        <f>VLOOKUP(D5141,'B-Business Capability'!B:H,7,FALSE)</f>
        <v>Financial Analytics and Management</v>
      </c>
      <c r="I5141" t="s">
        <v>1844</v>
      </c>
      <c r="J5141" t="s">
        <v>1845</v>
      </c>
      <c r="L5141" t="s">
        <v>117</v>
      </c>
      <c r="M5141" t="str">
        <f>VLOOKUP(L5141,'A-Applications'!B:D,3,FALSE)</f>
        <v>PowerBI</v>
      </c>
      <c r="N5141" t="s">
        <v>53</v>
      </c>
      <c r="O5141" s="42" t="s">
        <v>62</v>
      </c>
      <c r="P5141" t="s">
        <v>75</v>
      </c>
      <c r="Q5141" t="str">
        <f>VLOOKUP(KamstrupData[[#This Row],[IdLevel123]],'B-Business Capability'!B:L,10,FALSE)</f>
        <v>Order-to-Cash (O2C)</v>
      </c>
      <c r="R5141">
        <f>VLOOKUP(KamstrupData[[#This Row],[IdLevel123]],'B-Business Capability'!B:L,11,FALSE)</f>
        <v>0</v>
      </c>
      <c r="T5141" t="s">
        <v>1846</v>
      </c>
      <c r="U5141" t="str">
        <f>_xlfn.CONCAT(KamstrupData[[#This Row],[CountryCode]],"_",KamstrupData[[#This Row],[Business Area]],"_",KamstrupData[[#This Row],[DepartmentTeam]])</f>
        <v>SE10_SE_Electricity_Customer Services_</v>
      </c>
      <c r="V5141" t="str">
        <f>VLOOKUP(KamstrupData[[#This Row],[ORG_Concat]],'O-Organization'!F:H,3,FALSE)</f>
        <v>11136_SE10_Customer Service_SE_Electricity_Customer Services_</v>
      </c>
    </row>
    <row r="5142" spans="4:22">
      <c r="D5142" s="28" t="s">
        <v>88</v>
      </c>
      <c r="E5142" t="str">
        <f>VLOOKUP(D5142,'B-Business Capability'!B:H,5,FALSE)</f>
        <v>Customer Service</v>
      </c>
      <c r="F5142" t="str">
        <f>VLOOKUP(D5142,'B-Business Capability'!B:H,6,FALSE)</f>
        <v>Customer Project Management</v>
      </c>
      <c r="G5142" t="str">
        <f>VLOOKUP(D5142,'B-Business Capability'!B:H,7,FALSE)</f>
        <v>Project Management</v>
      </c>
      <c r="I5142" t="s">
        <v>1844</v>
      </c>
      <c r="J5142" t="s">
        <v>1845</v>
      </c>
      <c r="L5142" t="s">
        <v>117</v>
      </c>
      <c r="M5142" t="str">
        <f>VLOOKUP(L5142,'A-Applications'!B:D,3,FALSE)</f>
        <v>PowerBI</v>
      </c>
      <c r="N5142" t="s">
        <v>53</v>
      </c>
      <c r="O5142" s="42" t="s">
        <v>62</v>
      </c>
      <c r="P5142" t="s">
        <v>75</v>
      </c>
      <c r="Q5142" t="str">
        <f>VLOOKUP(KamstrupData[[#This Row],[IdLevel123]],'B-Business Capability'!B:L,10,FALSE)</f>
        <v>Order-to-Cash (O2C)</v>
      </c>
      <c r="R5142">
        <f>VLOOKUP(KamstrupData[[#This Row],[IdLevel123]],'B-Business Capability'!B:L,11,FALSE)</f>
        <v>0</v>
      </c>
      <c r="T5142" t="s">
        <v>1846</v>
      </c>
      <c r="U5142" t="str">
        <f>_xlfn.CONCAT(KamstrupData[[#This Row],[CountryCode]],"_",KamstrupData[[#This Row],[Business Area]],"_",KamstrupData[[#This Row],[DepartmentTeam]])</f>
        <v>SE10_SE_Electricity_Customer Services_</v>
      </c>
      <c r="V5142" t="str">
        <f>VLOOKUP(KamstrupData[[#This Row],[ORG_Concat]],'O-Organization'!F:H,3,FALSE)</f>
        <v>11136_SE10_Customer Service_SE_Electricity_Customer Services_</v>
      </c>
    </row>
    <row r="5143" spans="4:22">
      <c r="D5143" s="28" t="s">
        <v>122</v>
      </c>
      <c r="E5143" t="str">
        <f>VLOOKUP(D5143,'B-Business Capability'!B:H,5,FALSE)</f>
        <v>Legal</v>
      </c>
      <c r="F5143" t="str">
        <f>VLOOKUP(D5143,'B-Business Capability'!B:H,6,FALSE)</f>
        <v>Ensure Compliance</v>
      </c>
      <c r="G5143">
        <f>VLOOKUP(D5143,'B-Business Capability'!B:H,7,FALSE)</f>
        <v>0</v>
      </c>
      <c r="I5143" t="s">
        <v>1844</v>
      </c>
      <c r="J5143" t="s">
        <v>1845</v>
      </c>
      <c r="L5143" t="s">
        <v>123</v>
      </c>
      <c r="M5143" t="str">
        <f>VLOOKUP(L5143,'A-Applications'!B:D,3,FALSE)</f>
        <v>DocuSign</v>
      </c>
      <c r="N5143" t="s">
        <v>53</v>
      </c>
      <c r="O5143" s="42" t="s">
        <v>62</v>
      </c>
      <c r="P5143" t="s">
        <v>124</v>
      </c>
      <c r="Q5143" t="str">
        <f>VLOOKUP(KamstrupData[[#This Row],[IdLevel123]],'B-Business Capability'!B:L,10,FALSE)</f>
        <v>N/A</v>
      </c>
      <c r="R5143">
        <f>VLOOKUP(KamstrupData[[#This Row],[IdLevel123]],'B-Business Capability'!B:L,11,FALSE)</f>
        <v>0</v>
      </c>
      <c r="T5143" t="s">
        <v>1846</v>
      </c>
      <c r="U5143" t="str">
        <f>_xlfn.CONCAT(KamstrupData[[#This Row],[CountryCode]],"_",KamstrupData[[#This Row],[Business Area]],"_",KamstrupData[[#This Row],[DepartmentTeam]])</f>
        <v>SE10_SE_Electricity_Customer Services_</v>
      </c>
      <c r="V5143" t="str">
        <f>VLOOKUP(KamstrupData[[#This Row],[ORG_Concat]],'O-Organization'!F:H,3,FALSE)</f>
        <v>11136_SE10_Customer Service_SE_Electricity_Customer Services_</v>
      </c>
    </row>
    <row r="5144" spans="4:22">
      <c r="D5144" s="28" t="s">
        <v>122</v>
      </c>
      <c r="E5144" t="str">
        <f>VLOOKUP(D5144,'B-Business Capability'!B:H,5,FALSE)</f>
        <v>Legal</v>
      </c>
      <c r="F5144" t="str">
        <f>VLOOKUP(D5144,'B-Business Capability'!B:H,6,FALSE)</f>
        <v>Ensure Compliance</v>
      </c>
      <c r="G5144">
        <f>VLOOKUP(D5144,'B-Business Capability'!B:H,7,FALSE)</f>
        <v>0</v>
      </c>
      <c r="I5144" t="s">
        <v>1844</v>
      </c>
      <c r="J5144" t="s">
        <v>1845</v>
      </c>
      <c r="L5144" t="s">
        <v>123</v>
      </c>
      <c r="M5144" t="str">
        <f>VLOOKUP(L5144,'A-Applications'!B:D,3,FALSE)</f>
        <v>DocuSign</v>
      </c>
      <c r="N5144" t="s">
        <v>53</v>
      </c>
      <c r="O5144" s="42" t="s">
        <v>62</v>
      </c>
      <c r="P5144" t="s">
        <v>124</v>
      </c>
      <c r="Q5144" t="str">
        <f>VLOOKUP(KamstrupData[[#This Row],[IdLevel123]],'B-Business Capability'!B:L,10,FALSE)</f>
        <v>N/A</v>
      </c>
      <c r="R5144">
        <f>VLOOKUP(KamstrupData[[#This Row],[IdLevel123]],'B-Business Capability'!B:L,11,FALSE)</f>
        <v>0</v>
      </c>
      <c r="T5144" t="s">
        <v>1846</v>
      </c>
      <c r="U5144" t="str">
        <f>_xlfn.CONCAT(KamstrupData[[#This Row],[CountryCode]],"_",KamstrupData[[#This Row],[Business Area]],"_",KamstrupData[[#This Row],[DepartmentTeam]])</f>
        <v>SE10_SE_Electricity_Customer Services_</v>
      </c>
      <c r="V5144" t="str">
        <f>VLOOKUP(KamstrupData[[#This Row],[ORG_Concat]],'O-Organization'!F:H,3,FALSE)</f>
        <v>11136_SE10_Customer Service_SE_Electricity_Customer Services_</v>
      </c>
    </row>
    <row r="5145" spans="4:22">
      <c r="D5145" s="28" t="s">
        <v>74</v>
      </c>
      <c r="E5145" t="str">
        <f>VLOOKUP(D5145,'B-Business Capability'!B:H,5,FALSE)</f>
        <v>Strategic Management</v>
      </c>
      <c r="F5145" t="str">
        <f>VLOOKUP(D5145,'B-Business Capability'!B:H,6,FALSE)</f>
        <v>Manage Core Business</v>
      </c>
      <c r="G5145" t="str">
        <f>VLOOKUP(D5145,'B-Business Capability'!B:H,7,FALSE)</f>
        <v>Manage Projects</v>
      </c>
      <c r="I5145" t="s">
        <v>1844</v>
      </c>
      <c r="J5145" t="s">
        <v>1845</v>
      </c>
      <c r="L5145" t="s">
        <v>123</v>
      </c>
      <c r="M5145" t="str">
        <f>VLOOKUP(L5145,'A-Applications'!B:D,3,FALSE)</f>
        <v>DocuSign</v>
      </c>
      <c r="N5145" t="s">
        <v>53</v>
      </c>
      <c r="O5145" s="42" t="s">
        <v>54</v>
      </c>
      <c r="P5145" t="s">
        <v>75</v>
      </c>
      <c r="Q5145" t="str">
        <f>VLOOKUP(KamstrupData[[#This Row],[IdLevel123]],'B-Business Capability'!B:L,10,FALSE)</f>
        <v>N/A</v>
      </c>
      <c r="R5145">
        <f>VLOOKUP(KamstrupData[[#This Row],[IdLevel123]],'B-Business Capability'!B:L,11,FALSE)</f>
        <v>0</v>
      </c>
      <c r="T5145" t="s">
        <v>1846</v>
      </c>
      <c r="U5145" t="str">
        <f>_xlfn.CONCAT(KamstrupData[[#This Row],[CountryCode]],"_",KamstrupData[[#This Row],[Business Area]],"_",KamstrupData[[#This Row],[DepartmentTeam]])</f>
        <v>SE10_SE_Electricity_Customer Services_</v>
      </c>
      <c r="V5145" t="str">
        <f>VLOOKUP(KamstrupData[[#This Row],[ORG_Concat]],'O-Organization'!F:H,3,FALSE)</f>
        <v>11136_SE10_Customer Service_SE_Electricity_Customer Services_</v>
      </c>
    </row>
    <row r="5146" spans="4:22">
      <c r="D5146" s="28" t="s">
        <v>125</v>
      </c>
      <c r="E5146" t="str">
        <f>VLOOKUP(D5146,'B-Business Capability'!B:H,5,FALSE)</f>
        <v>Sales</v>
      </c>
      <c r="F5146" t="str">
        <f>VLOOKUP(D5146,'B-Business Capability'!B:H,6,FALSE)</f>
        <v>Quotation, Order, and Contract Management</v>
      </c>
      <c r="G5146" t="str">
        <f>VLOOKUP(D5146,'B-Business Capability'!B:H,7,FALSE)</f>
        <v>Contract and engagement setup</v>
      </c>
      <c r="I5146" t="s">
        <v>1844</v>
      </c>
      <c r="J5146" t="s">
        <v>1845</v>
      </c>
      <c r="L5146" t="s">
        <v>123</v>
      </c>
      <c r="M5146" t="str">
        <f>VLOOKUP(L5146,'A-Applications'!B:D,3,FALSE)</f>
        <v>DocuSign</v>
      </c>
      <c r="N5146" t="s">
        <v>53</v>
      </c>
      <c r="O5146" s="42" t="s">
        <v>54</v>
      </c>
      <c r="P5146" t="s">
        <v>124</v>
      </c>
      <c r="Q5146" t="str">
        <f>VLOOKUP(KamstrupData[[#This Row],[IdLevel123]],'B-Business Capability'!B:L,10,FALSE)</f>
        <v>Order-to-Cash (O2C)</v>
      </c>
      <c r="R5146">
        <f>VLOOKUP(KamstrupData[[#This Row],[IdLevel123]],'B-Business Capability'!B:L,11,FALSE)</f>
        <v>101</v>
      </c>
      <c r="T5146" t="s">
        <v>1846</v>
      </c>
      <c r="U5146" t="str">
        <f>_xlfn.CONCAT(KamstrupData[[#This Row],[CountryCode]],"_",KamstrupData[[#This Row],[Business Area]],"_",KamstrupData[[#This Row],[DepartmentTeam]])</f>
        <v>SE10_SE_Electricity_Customer Services_</v>
      </c>
      <c r="V5146" t="str">
        <f>VLOOKUP(KamstrupData[[#This Row],[ORG_Concat]],'O-Organization'!F:H,3,FALSE)</f>
        <v>11136_SE10_Customer Service_SE_Electricity_Customer Services_</v>
      </c>
    </row>
    <row r="5147" spans="4:22">
      <c r="D5147" s="28" t="s">
        <v>88</v>
      </c>
      <c r="E5147" t="str">
        <f>VLOOKUP(D5147,'B-Business Capability'!B:H,5,FALSE)</f>
        <v>Customer Service</v>
      </c>
      <c r="F5147" t="str">
        <f>VLOOKUP(D5147,'B-Business Capability'!B:H,6,FALSE)</f>
        <v>Customer Project Management</v>
      </c>
      <c r="G5147" t="str">
        <f>VLOOKUP(D5147,'B-Business Capability'!B:H,7,FALSE)</f>
        <v>Project Management</v>
      </c>
      <c r="I5147" t="s">
        <v>1844</v>
      </c>
      <c r="J5147" t="s">
        <v>1845</v>
      </c>
      <c r="L5147" t="s">
        <v>123</v>
      </c>
      <c r="M5147" t="str">
        <f>VLOOKUP(L5147,'A-Applications'!B:D,3,FALSE)</f>
        <v>DocuSign</v>
      </c>
      <c r="N5147" t="s">
        <v>53</v>
      </c>
      <c r="O5147" s="42" t="s">
        <v>54</v>
      </c>
      <c r="P5147" t="s">
        <v>75</v>
      </c>
      <c r="Q5147" t="str">
        <f>VLOOKUP(KamstrupData[[#This Row],[IdLevel123]],'B-Business Capability'!B:L,10,FALSE)</f>
        <v>Order-to-Cash (O2C)</v>
      </c>
      <c r="R5147">
        <f>VLOOKUP(KamstrupData[[#This Row],[IdLevel123]],'B-Business Capability'!B:L,11,FALSE)</f>
        <v>0</v>
      </c>
      <c r="T5147" t="s">
        <v>1846</v>
      </c>
      <c r="U5147" t="str">
        <f>_xlfn.CONCAT(KamstrupData[[#This Row],[CountryCode]],"_",KamstrupData[[#This Row],[Business Area]],"_",KamstrupData[[#This Row],[DepartmentTeam]])</f>
        <v>SE10_SE_Electricity_Customer Services_</v>
      </c>
      <c r="V5147" t="str">
        <f>VLOOKUP(KamstrupData[[#This Row],[ORG_Concat]],'O-Organization'!F:H,3,FALSE)</f>
        <v>11136_SE10_Customer Service_SE_Electricity_Customer Services_</v>
      </c>
    </row>
    <row r="5148" spans="4:22">
      <c r="D5148" s="28" t="s">
        <v>126</v>
      </c>
      <c r="E5148" t="str">
        <f>VLOOKUP(D5148,'B-Business Capability'!B:H,5,FALSE)</f>
        <v>Strategic Management</v>
      </c>
      <c r="F5148" t="str">
        <f>VLOOKUP(D5148,'B-Business Capability'!B:H,6,FALSE)</f>
        <v>Business Process Management</v>
      </c>
      <c r="G5148" t="str">
        <f>VLOOKUP(D5148,'B-Business Capability'!B:H,7,FALSE)</f>
        <v>Business Process Modeling</v>
      </c>
      <c r="I5148" t="s">
        <v>1844</v>
      </c>
      <c r="J5148" t="s">
        <v>1845</v>
      </c>
      <c r="L5148" t="s">
        <v>127</v>
      </c>
      <c r="M5148" t="str">
        <f>VLOOKUP(L5148,'A-Applications'!B:D,3,FALSE)</f>
        <v>Ipw</v>
      </c>
      <c r="N5148" t="s">
        <v>53</v>
      </c>
      <c r="O5148" s="42" t="s">
        <v>54</v>
      </c>
      <c r="P5148" t="s">
        <v>97</v>
      </c>
      <c r="Q5148" t="str">
        <f>VLOOKUP(KamstrupData[[#This Row],[IdLevel123]],'B-Business Capability'!B:L,10,FALSE)</f>
        <v>N/A</v>
      </c>
      <c r="R5148">
        <f>VLOOKUP(KamstrupData[[#This Row],[IdLevel123]],'B-Business Capability'!B:L,11,FALSE)</f>
        <v>0</v>
      </c>
      <c r="T5148" t="s">
        <v>1846</v>
      </c>
      <c r="U5148" t="str">
        <f>_xlfn.CONCAT(KamstrupData[[#This Row],[CountryCode]],"_",KamstrupData[[#This Row],[Business Area]],"_",KamstrupData[[#This Row],[DepartmentTeam]])</f>
        <v>SE10_SE_Electricity_Customer Services_</v>
      </c>
      <c r="V5148" t="str">
        <f>VLOOKUP(KamstrupData[[#This Row],[ORG_Concat]],'O-Organization'!F:H,3,FALSE)</f>
        <v>11136_SE10_Customer Service_SE_Electricity_Customer Services_</v>
      </c>
    </row>
    <row r="5149" spans="4:22">
      <c r="D5149" s="28" t="s">
        <v>128</v>
      </c>
      <c r="E5149" t="str">
        <f>VLOOKUP(D5149,'B-Business Capability'!B:H,5,FALSE)</f>
        <v>Sales</v>
      </c>
      <c r="F5149" t="str">
        <f>VLOOKUP(D5149,'B-Business Capability'!B:H,6,FALSE)</f>
        <v>Sales Execution and Customer Engagement</v>
      </c>
      <c r="G5149" t="str">
        <f>VLOOKUP(D5149,'B-Business Capability'!B:H,7,FALSE)</f>
        <v>Project selling</v>
      </c>
      <c r="I5149" t="s">
        <v>1844</v>
      </c>
      <c r="J5149" t="s">
        <v>1845</v>
      </c>
      <c r="L5149" t="s">
        <v>129</v>
      </c>
      <c r="M5149" t="str">
        <f>VLOOKUP(L5149,'A-Applications'!B:D,3,FALSE)</f>
        <v>Microsoft Dynamics 365 CE (Sales)</v>
      </c>
      <c r="N5149" t="s">
        <v>53</v>
      </c>
      <c r="O5149" s="42" t="s">
        <v>54</v>
      </c>
      <c r="P5149" t="s">
        <v>75</v>
      </c>
      <c r="Q5149" t="str">
        <f>VLOOKUP(KamstrupData[[#This Row],[IdLevel123]],'B-Business Capability'!B:L,10,FALSE)</f>
        <v>Order-to-Cash (O2C)</v>
      </c>
      <c r="R5149">
        <f>VLOOKUP(KamstrupData[[#This Row],[IdLevel123]],'B-Business Capability'!B:L,11,FALSE)</f>
        <v>550</v>
      </c>
      <c r="T5149" t="s">
        <v>1846</v>
      </c>
      <c r="U5149" t="str">
        <f>_xlfn.CONCAT(KamstrupData[[#This Row],[CountryCode]],"_",KamstrupData[[#This Row],[Business Area]],"_",KamstrupData[[#This Row],[DepartmentTeam]])</f>
        <v>SE10_SE_Electricity_Customer Services_</v>
      </c>
      <c r="V5149" t="str">
        <f>VLOOKUP(KamstrupData[[#This Row],[ORG_Concat]],'O-Organization'!F:H,3,FALSE)</f>
        <v>11136_SE10_Customer Service_SE_Electricity_Customer Services_</v>
      </c>
    </row>
    <row r="5150" spans="4:22">
      <c r="D5150" s="28" t="s">
        <v>130</v>
      </c>
      <c r="E5150" t="str">
        <f>VLOOKUP(D5150,'B-Business Capability'!B:H,5,FALSE)</f>
        <v>Sales</v>
      </c>
      <c r="F5150" t="str">
        <f>VLOOKUP(D5150,'B-Business Capability'!B:H,6,FALSE)</f>
        <v>Quotation, Order, and Contract Management</v>
      </c>
      <c r="G5150" t="str">
        <f>VLOOKUP(D5150,'B-Business Capability'!B:H,7,FALSE)</f>
        <v>Tender or Bid management</v>
      </c>
      <c r="I5150" t="s">
        <v>1844</v>
      </c>
      <c r="J5150" t="s">
        <v>1845</v>
      </c>
      <c r="L5150" t="s">
        <v>129</v>
      </c>
      <c r="M5150" t="str">
        <f>VLOOKUP(L5150,'A-Applications'!B:D,3,FALSE)</f>
        <v>Microsoft Dynamics 365 CE (Sales)</v>
      </c>
      <c r="N5150" t="s">
        <v>53</v>
      </c>
      <c r="O5150" s="42" t="s">
        <v>54</v>
      </c>
      <c r="P5150" t="s">
        <v>131</v>
      </c>
      <c r="Q5150" t="str">
        <f>VLOOKUP(KamstrupData[[#This Row],[IdLevel123]],'B-Business Capability'!B:L,10,FALSE)</f>
        <v>Order-to-Cash (O2C)</v>
      </c>
      <c r="R5150">
        <f>VLOOKUP(KamstrupData[[#This Row],[IdLevel123]],'B-Business Capability'!B:L,11,FALSE)</f>
        <v>104</v>
      </c>
      <c r="T5150" t="s">
        <v>1846</v>
      </c>
      <c r="U5150" t="str">
        <f>_xlfn.CONCAT(KamstrupData[[#This Row],[CountryCode]],"_",KamstrupData[[#This Row],[Business Area]],"_",KamstrupData[[#This Row],[DepartmentTeam]])</f>
        <v>SE10_SE_Electricity_Customer Services_</v>
      </c>
      <c r="V5150" t="str">
        <f>VLOOKUP(KamstrupData[[#This Row],[ORG_Concat]],'O-Organization'!F:H,3,FALSE)</f>
        <v>11136_SE10_Customer Service_SE_Electricity_Customer Services_</v>
      </c>
    </row>
    <row r="5151" spans="4:22">
      <c r="D5151" s="28" t="s">
        <v>78</v>
      </c>
      <c r="E5151" t="str">
        <f>VLOOKUP(D5151,'B-Business Capability'!B:H,5,FALSE)</f>
        <v>Customer Service</v>
      </c>
      <c r="F5151" t="str">
        <f>VLOOKUP(D5151,'B-Business Capability'!B:H,6,FALSE)</f>
        <v>Customer Service and Support</v>
      </c>
      <c r="G5151" t="str">
        <f>VLOOKUP(D5151,'B-Business Capability'!B:H,7,FALSE)</f>
        <v>Service Request Management</v>
      </c>
      <c r="I5151" t="s">
        <v>1844</v>
      </c>
      <c r="J5151" t="s">
        <v>1845</v>
      </c>
      <c r="L5151" t="s">
        <v>132</v>
      </c>
      <c r="M5151" t="str">
        <f>VLOOKUP(L5151,'A-Applications'!B:D,3,FALSE)</f>
        <v>Omnia</v>
      </c>
      <c r="N5151" t="s">
        <v>53</v>
      </c>
      <c r="O5151" s="42" t="s">
        <v>66</v>
      </c>
      <c r="P5151" t="s">
        <v>79</v>
      </c>
      <c r="Q5151" t="str">
        <f>VLOOKUP(KamstrupData[[#This Row],[IdLevel123]],'B-Business Capability'!B:L,10,FALSE)</f>
        <v>Customer Service and Support</v>
      </c>
      <c r="R5151">
        <f>VLOOKUP(KamstrupData[[#This Row],[IdLevel123]],'B-Business Capability'!B:L,11,FALSE)</f>
        <v>0</v>
      </c>
      <c r="T5151" t="s">
        <v>1846</v>
      </c>
      <c r="U5151" t="str">
        <f>_xlfn.CONCAT(KamstrupData[[#This Row],[CountryCode]],"_",KamstrupData[[#This Row],[Business Area]],"_",KamstrupData[[#This Row],[DepartmentTeam]])</f>
        <v>SE10_SE_Electricity_Customer Services_</v>
      </c>
      <c r="V5151" t="str">
        <f>VLOOKUP(KamstrupData[[#This Row],[ORG_Concat]],'O-Organization'!F:H,3,FALSE)</f>
        <v>11136_SE10_Customer Service_SE_Electricity_Customer Services_</v>
      </c>
    </row>
    <row r="5152" spans="4:22">
      <c r="D5152" s="28" t="s">
        <v>88</v>
      </c>
      <c r="E5152" t="str">
        <f>VLOOKUP(D5152,'B-Business Capability'!B:H,5,FALSE)</f>
        <v>Customer Service</v>
      </c>
      <c r="F5152" t="str">
        <f>VLOOKUP(D5152,'B-Business Capability'!B:H,6,FALSE)</f>
        <v>Customer Project Management</v>
      </c>
      <c r="G5152" t="str">
        <f>VLOOKUP(D5152,'B-Business Capability'!B:H,7,FALSE)</f>
        <v>Project Management</v>
      </c>
      <c r="I5152" t="s">
        <v>1844</v>
      </c>
      <c r="J5152" t="s">
        <v>1845</v>
      </c>
      <c r="L5152" t="s">
        <v>132</v>
      </c>
      <c r="M5152" t="str">
        <f>VLOOKUP(L5152,'A-Applications'!B:D,3,FALSE)</f>
        <v>Omnia</v>
      </c>
      <c r="N5152" t="s">
        <v>53</v>
      </c>
      <c r="O5152" s="42" t="s">
        <v>66</v>
      </c>
      <c r="P5152" t="s">
        <v>75</v>
      </c>
      <c r="Q5152" t="str">
        <f>VLOOKUP(KamstrupData[[#This Row],[IdLevel123]],'B-Business Capability'!B:L,10,FALSE)</f>
        <v>Order-to-Cash (O2C)</v>
      </c>
      <c r="R5152">
        <f>VLOOKUP(KamstrupData[[#This Row],[IdLevel123]],'B-Business Capability'!B:L,11,FALSE)</f>
        <v>0</v>
      </c>
      <c r="T5152" t="s">
        <v>1846</v>
      </c>
      <c r="U5152" t="str">
        <f>_xlfn.CONCAT(KamstrupData[[#This Row],[CountryCode]],"_",KamstrupData[[#This Row],[Business Area]],"_",KamstrupData[[#This Row],[DepartmentTeam]])</f>
        <v>SE10_SE_Electricity_Customer Services_</v>
      </c>
      <c r="V5152" t="str">
        <f>VLOOKUP(KamstrupData[[#This Row],[ORG_Concat]],'O-Organization'!F:H,3,FALSE)</f>
        <v>11136_SE10_Customer Service_SE_Electricity_Customer Services_</v>
      </c>
    </row>
    <row r="5153" spans="4:22">
      <c r="D5153" s="28" t="s">
        <v>133</v>
      </c>
      <c r="E5153" t="str">
        <f>VLOOKUP(D5153,'B-Business Capability'!B:H,5,FALSE)</f>
        <v>Customer Service</v>
      </c>
      <c r="F5153" t="str">
        <f>VLOOKUP(D5153,'B-Business Capability'!B:H,6,FALSE)</f>
        <v>Customer Service and Support</v>
      </c>
      <c r="G5153" t="str">
        <f>VLOOKUP(D5153,'B-Business Capability'!B:H,7,FALSE)</f>
        <v>Customer Operations</v>
      </c>
      <c r="I5153" t="s">
        <v>1844</v>
      </c>
      <c r="J5153" t="s">
        <v>1845</v>
      </c>
      <c r="L5153" t="s">
        <v>132</v>
      </c>
      <c r="M5153" t="str">
        <f>VLOOKUP(L5153,'A-Applications'!B:D,3,FALSE)</f>
        <v>Omnia</v>
      </c>
      <c r="N5153" t="s">
        <v>53</v>
      </c>
      <c r="O5153" s="42" t="s">
        <v>66</v>
      </c>
      <c r="P5153" t="s">
        <v>75</v>
      </c>
      <c r="Q5153" t="str">
        <f>VLOOKUP(KamstrupData[[#This Row],[IdLevel123]],'B-Business Capability'!B:L,10,FALSE)</f>
        <v>Order-to-Cash (O2C)</v>
      </c>
      <c r="R5153">
        <f>VLOOKUP(KamstrupData[[#This Row],[IdLevel123]],'B-Business Capability'!B:L,11,FALSE)</f>
        <v>0</v>
      </c>
      <c r="T5153" t="s">
        <v>1846</v>
      </c>
      <c r="U5153" t="str">
        <f>_xlfn.CONCAT(KamstrupData[[#This Row],[CountryCode]],"_",KamstrupData[[#This Row],[Business Area]],"_",KamstrupData[[#This Row],[DepartmentTeam]])</f>
        <v>SE10_SE_Electricity_Customer Services_</v>
      </c>
      <c r="V5153" t="str">
        <f>VLOOKUP(KamstrupData[[#This Row],[ORG_Concat]],'O-Organization'!F:H,3,FALSE)</f>
        <v>11136_SE10_Customer Service_SE_Electricity_Customer Services_</v>
      </c>
    </row>
    <row r="5154" spans="4:22">
      <c r="D5154" s="28" t="s">
        <v>74</v>
      </c>
      <c r="E5154" t="str">
        <f>VLOOKUP(D5154,'B-Business Capability'!B:H,5,FALSE)</f>
        <v>Strategic Management</v>
      </c>
      <c r="F5154" t="str">
        <f>VLOOKUP(D5154,'B-Business Capability'!B:H,6,FALSE)</f>
        <v>Manage Core Business</v>
      </c>
      <c r="G5154" t="str">
        <f>VLOOKUP(D5154,'B-Business Capability'!B:H,7,FALSE)</f>
        <v>Manage Projects</v>
      </c>
      <c r="I5154" t="s">
        <v>1844</v>
      </c>
      <c r="J5154" t="s">
        <v>1845</v>
      </c>
      <c r="L5154" t="s">
        <v>135</v>
      </c>
      <c r="M5154" t="str">
        <f>VLOOKUP(L5154,'A-Applications'!B:D,3,FALSE)</f>
        <v>Microsoft Project</v>
      </c>
      <c r="N5154" t="s">
        <v>53</v>
      </c>
      <c r="O5154" s="42" t="s">
        <v>54</v>
      </c>
      <c r="P5154" t="s">
        <v>75</v>
      </c>
      <c r="Q5154" t="str">
        <f>VLOOKUP(KamstrupData[[#This Row],[IdLevel123]],'B-Business Capability'!B:L,10,FALSE)</f>
        <v>N/A</v>
      </c>
      <c r="R5154">
        <f>VLOOKUP(KamstrupData[[#This Row],[IdLevel123]],'B-Business Capability'!B:L,11,FALSE)</f>
        <v>0</v>
      </c>
      <c r="T5154" t="s">
        <v>1846</v>
      </c>
      <c r="U5154" t="str">
        <f>_xlfn.CONCAT(KamstrupData[[#This Row],[CountryCode]],"_",KamstrupData[[#This Row],[Business Area]],"_",KamstrupData[[#This Row],[DepartmentTeam]])</f>
        <v>SE10_SE_Electricity_Customer Services_</v>
      </c>
      <c r="V5154" t="str">
        <f>VLOOKUP(KamstrupData[[#This Row],[ORG_Concat]],'O-Organization'!F:H,3,FALSE)</f>
        <v>11136_SE10_Customer Service_SE_Electricity_Customer Services_</v>
      </c>
    </row>
    <row r="5155" spans="4:22">
      <c r="D5155" s="28" t="s">
        <v>136</v>
      </c>
      <c r="E5155" t="str">
        <f>VLOOKUP(D5155,'B-Business Capability'!B:H,5,FALSE)</f>
        <v>OT Hosting</v>
      </c>
      <c r="F5155" t="str">
        <f>VLOOKUP(D5155,'B-Business Capability'!B:H,6,FALSE)</f>
        <v>OT Platform &amp; Hosting</v>
      </c>
      <c r="G5155">
        <f>VLOOKUP(D5155,'B-Business Capability'!B:H,7,FALSE)</f>
        <v>0</v>
      </c>
      <c r="I5155" t="s">
        <v>1844</v>
      </c>
      <c r="J5155" t="s">
        <v>1845</v>
      </c>
      <c r="L5155" t="s">
        <v>137</v>
      </c>
      <c r="M5155" t="str">
        <f>VLOOKUP(L5155,'A-Applications'!B:D,3,FALSE)</f>
        <v>Azure Monitoring</v>
      </c>
      <c r="N5155" t="s">
        <v>53</v>
      </c>
      <c r="O5155" s="42" t="s">
        <v>54</v>
      </c>
      <c r="P5155" t="s">
        <v>79</v>
      </c>
      <c r="Q5155" t="str">
        <f>VLOOKUP(KamstrupData[[#This Row],[IdLevel123]],'B-Business Capability'!B:L,10,FALSE)</f>
        <v>N/A</v>
      </c>
      <c r="R5155">
        <f>VLOOKUP(KamstrupData[[#This Row],[IdLevel123]],'B-Business Capability'!B:L,11,FALSE)</f>
        <v>0</v>
      </c>
      <c r="T5155" t="s">
        <v>1846</v>
      </c>
      <c r="U5155" t="str">
        <f>_xlfn.CONCAT(KamstrupData[[#This Row],[CountryCode]],"_",KamstrupData[[#This Row],[Business Area]],"_",KamstrupData[[#This Row],[DepartmentTeam]])</f>
        <v>SE10_SE_Electricity_Customer Services_</v>
      </c>
      <c r="V5155" t="str">
        <f>VLOOKUP(KamstrupData[[#This Row],[ORG_Concat]],'O-Organization'!F:H,3,FALSE)</f>
        <v>11136_SE10_Customer Service_SE_Electricity_Customer Services_</v>
      </c>
    </row>
    <row r="5156" spans="4:22">
      <c r="D5156" s="28" t="s">
        <v>119</v>
      </c>
      <c r="E5156" t="str">
        <f>VLOOKUP(D5156,'B-Business Capability'!B:H,5,FALSE)</f>
        <v>Finance</v>
      </c>
      <c r="F5156" t="str">
        <f>VLOOKUP(D5156,'B-Business Capability'!B:H,6,FALSE)</f>
        <v>Settlements &amp; Payments</v>
      </c>
      <c r="G5156" t="str">
        <f>VLOOKUP(D5156,'B-Business Capability'!B:H,7,FALSE)</f>
        <v>Travel &amp; Expense Management</v>
      </c>
      <c r="I5156" t="s">
        <v>1844</v>
      </c>
      <c r="J5156" t="s">
        <v>1845</v>
      </c>
      <c r="L5156" t="s">
        <v>138</v>
      </c>
      <c r="M5156" t="str">
        <f>VLOOKUP(L5156,'A-Applications'!B:D,3,FALSE)</f>
        <v>Travelpool</v>
      </c>
      <c r="N5156" t="s">
        <v>53</v>
      </c>
      <c r="O5156" s="42" t="s">
        <v>62</v>
      </c>
      <c r="P5156" t="s">
        <v>139</v>
      </c>
      <c r="Q5156" t="str">
        <f>VLOOKUP(KamstrupData[[#This Row],[IdLevel123]],'B-Business Capability'!B:L,10,FALSE)</f>
        <v>Hire-to-Retire (H2R)</v>
      </c>
      <c r="R5156">
        <f>VLOOKUP(KamstrupData[[#This Row],[IdLevel123]],'B-Business Capability'!B:L,11,FALSE)</f>
        <v>750</v>
      </c>
      <c r="S5156" t="s">
        <v>237</v>
      </c>
      <c r="T5156" t="s">
        <v>1846</v>
      </c>
      <c r="U5156" t="str">
        <f>_xlfn.CONCAT(KamstrupData[[#This Row],[CountryCode]],"_",KamstrupData[[#This Row],[Business Area]],"_",KamstrupData[[#This Row],[DepartmentTeam]])</f>
        <v>SE10_SE_Electricity_Customer Services_</v>
      </c>
      <c r="V5156" t="str">
        <f>VLOOKUP(KamstrupData[[#This Row],[ORG_Concat]],'O-Organization'!F:H,3,FALSE)</f>
        <v>11136_SE10_Customer Service_SE_Electricity_Customer Services_</v>
      </c>
    </row>
    <row r="5157" spans="4:22">
      <c r="D5157" s="28" t="s">
        <v>141</v>
      </c>
      <c r="E5157" t="str">
        <f>VLOOKUP(D5157,'B-Business Capability'!B:H,5,FALSE)</f>
        <v>People and Culture</v>
      </c>
      <c r="F5157" t="str">
        <f>VLOOKUP(D5157,'B-Business Capability'!B:H,6,FALSE)</f>
        <v>Retentation</v>
      </c>
      <c r="G5157">
        <f>VLOOKUP(D5157,'B-Business Capability'!B:H,7,FALSE)</f>
        <v>0</v>
      </c>
      <c r="I5157" t="s">
        <v>1844</v>
      </c>
      <c r="J5157" t="s">
        <v>1845</v>
      </c>
      <c r="L5157" t="s">
        <v>142</v>
      </c>
      <c r="M5157" t="str">
        <f>VLOOKUP(L5157,'A-Applications'!B:D,3,FALSE)</f>
        <v>Oracle People Hub</v>
      </c>
      <c r="N5157" t="s">
        <v>53</v>
      </c>
      <c r="O5157" s="42" t="s">
        <v>62</v>
      </c>
      <c r="P5157" t="s">
        <v>143</v>
      </c>
      <c r="Q5157" t="str">
        <f>VLOOKUP(KamstrupData[[#This Row],[IdLevel123]],'B-Business Capability'!B:L,10,FALSE)</f>
        <v>Hire-to-Retire (H2R)</v>
      </c>
      <c r="R5157">
        <f>VLOOKUP(KamstrupData[[#This Row],[IdLevel123]],'B-Business Capability'!B:L,11,FALSE)</f>
        <v>600</v>
      </c>
      <c r="S5157" t="s">
        <v>237</v>
      </c>
      <c r="T5157" t="s">
        <v>1846</v>
      </c>
      <c r="U5157" t="str">
        <f>_xlfn.CONCAT(KamstrupData[[#This Row],[CountryCode]],"_",KamstrupData[[#This Row],[Business Area]],"_",KamstrupData[[#This Row],[DepartmentTeam]])</f>
        <v>SE10_SE_Electricity_Customer Services_</v>
      </c>
      <c r="V5157" t="str">
        <f>VLOOKUP(KamstrupData[[#This Row],[ORG_Concat]],'O-Organization'!F:H,3,FALSE)</f>
        <v>11136_SE10_Customer Service_SE_Electricity_Customer Services_</v>
      </c>
    </row>
    <row r="5158" spans="4:22">
      <c r="D5158" s="28" t="s">
        <v>88</v>
      </c>
      <c r="E5158" t="str">
        <f>VLOOKUP(D5158,'B-Business Capability'!B:H,5,FALSE)</f>
        <v>Customer Service</v>
      </c>
      <c r="F5158" t="str">
        <f>VLOOKUP(D5158,'B-Business Capability'!B:H,6,FALSE)</f>
        <v>Customer Project Management</v>
      </c>
      <c r="G5158" t="str">
        <f>VLOOKUP(D5158,'B-Business Capability'!B:H,7,FALSE)</f>
        <v>Project Management</v>
      </c>
      <c r="I5158" t="s">
        <v>1844</v>
      </c>
      <c r="J5158" t="s">
        <v>1845</v>
      </c>
      <c r="L5158" t="s">
        <v>144</v>
      </c>
      <c r="M5158" t="str">
        <f>VLOOKUP(L5158,'A-Applications'!B:D,3,FALSE)</f>
        <v>Google Earth</v>
      </c>
      <c r="N5158" t="s">
        <v>53</v>
      </c>
      <c r="O5158" s="42" t="s">
        <v>54</v>
      </c>
      <c r="P5158" t="s">
        <v>75</v>
      </c>
      <c r="Q5158" t="str">
        <f>VLOOKUP(KamstrupData[[#This Row],[IdLevel123]],'B-Business Capability'!B:L,10,FALSE)</f>
        <v>Order-to-Cash (O2C)</v>
      </c>
      <c r="R5158">
        <f>VLOOKUP(KamstrupData[[#This Row],[IdLevel123]],'B-Business Capability'!B:L,11,FALSE)</f>
        <v>0</v>
      </c>
      <c r="T5158" t="s">
        <v>1846</v>
      </c>
      <c r="U5158" t="str">
        <f>_xlfn.CONCAT(KamstrupData[[#This Row],[CountryCode]],"_",KamstrupData[[#This Row],[Business Area]],"_",KamstrupData[[#This Row],[DepartmentTeam]])</f>
        <v>SE10_SE_Electricity_Customer Services_</v>
      </c>
      <c r="V5158" t="str">
        <f>VLOOKUP(KamstrupData[[#This Row],[ORG_Concat]],'O-Organization'!F:H,3,FALSE)</f>
        <v>11136_SE10_Customer Service_SE_Electricity_Customer Services_</v>
      </c>
    </row>
    <row r="5159" spans="4:22">
      <c r="D5159" s="28" t="s">
        <v>78</v>
      </c>
      <c r="E5159" t="str">
        <f>VLOOKUP(D5159,'B-Business Capability'!B:H,5,FALSE)</f>
        <v>Customer Service</v>
      </c>
      <c r="F5159" t="str">
        <f>VLOOKUP(D5159,'B-Business Capability'!B:H,6,FALSE)</f>
        <v>Customer Service and Support</v>
      </c>
      <c r="G5159" t="str">
        <f>VLOOKUP(D5159,'B-Business Capability'!B:H,7,FALSE)</f>
        <v>Service Request Management</v>
      </c>
      <c r="I5159" t="s">
        <v>1844</v>
      </c>
      <c r="J5159" t="s">
        <v>1845</v>
      </c>
      <c r="L5159" t="s">
        <v>145</v>
      </c>
      <c r="M5159" t="str">
        <f>VLOOKUP(L5159,'A-Applications'!B:D,3,FALSE)</f>
        <v>Google Earth Pro</v>
      </c>
      <c r="N5159" t="s">
        <v>53</v>
      </c>
      <c r="O5159" s="42" t="s">
        <v>54</v>
      </c>
      <c r="P5159" t="s">
        <v>75</v>
      </c>
      <c r="Q5159" t="str">
        <f>VLOOKUP(KamstrupData[[#This Row],[IdLevel123]],'B-Business Capability'!B:L,10,FALSE)</f>
        <v>Customer Service and Support</v>
      </c>
      <c r="R5159">
        <f>VLOOKUP(KamstrupData[[#This Row],[IdLevel123]],'B-Business Capability'!B:L,11,FALSE)</f>
        <v>0</v>
      </c>
      <c r="T5159" t="s">
        <v>1846</v>
      </c>
      <c r="U5159" t="str">
        <f>_xlfn.CONCAT(KamstrupData[[#This Row],[CountryCode]],"_",KamstrupData[[#This Row],[Business Area]],"_",KamstrupData[[#This Row],[DepartmentTeam]])</f>
        <v>SE10_SE_Electricity_Customer Services_</v>
      </c>
      <c r="V5159" t="str">
        <f>VLOOKUP(KamstrupData[[#This Row],[ORG_Concat]],'O-Organization'!F:H,3,FALSE)</f>
        <v>11136_SE10_Customer Service_SE_Electricity_Customer Services_</v>
      </c>
    </row>
    <row r="5160" spans="4:22">
      <c r="D5160" s="28" t="s">
        <v>88</v>
      </c>
      <c r="E5160" t="str">
        <f>VLOOKUP(D5160,'B-Business Capability'!B:H,5,FALSE)</f>
        <v>Customer Service</v>
      </c>
      <c r="F5160" t="str">
        <f>VLOOKUP(D5160,'B-Business Capability'!B:H,6,FALSE)</f>
        <v>Customer Project Management</v>
      </c>
      <c r="G5160" t="str">
        <f>VLOOKUP(D5160,'B-Business Capability'!B:H,7,FALSE)</f>
        <v>Project Management</v>
      </c>
      <c r="I5160" t="s">
        <v>1844</v>
      </c>
      <c r="J5160" t="s">
        <v>1845</v>
      </c>
      <c r="L5160" t="s">
        <v>145</v>
      </c>
      <c r="M5160" t="str">
        <f>VLOOKUP(L5160,'A-Applications'!B:D,3,FALSE)</f>
        <v>Google Earth Pro</v>
      </c>
      <c r="N5160" t="s">
        <v>53</v>
      </c>
      <c r="O5160" s="42" t="s">
        <v>54</v>
      </c>
      <c r="P5160" t="s">
        <v>79</v>
      </c>
      <c r="Q5160" t="str">
        <f>VLOOKUP(KamstrupData[[#This Row],[IdLevel123]],'B-Business Capability'!B:L,10,FALSE)</f>
        <v>Order-to-Cash (O2C)</v>
      </c>
      <c r="R5160">
        <f>VLOOKUP(KamstrupData[[#This Row],[IdLevel123]],'B-Business Capability'!B:L,11,FALSE)</f>
        <v>0</v>
      </c>
      <c r="T5160" t="s">
        <v>1846</v>
      </c>
      <c r="U5160" t="str">
        <f>_xlfn.CONCAT(KamstrupData[[#This Row],[CountryCode]],"_",KamstrupData[[#This Row],[Business Area]],"_",KamstrupData[[#This Row],[DepartmentTeam]])</f>
        <v>SE10_SE_Electricity_Customer Services_</v>
      </c>
      <c r="V5160" t="str">
        <f>VLOOKUP(KamstrupData[[#This Row],[ORG_Concat]],'O-Organization'!F:H,3,FALSE)</f>
        <v>11136_SE10_Customer Service_SE_Electricity_Customer Services_</v>
      </c>
    </row>
    <row r="5161" spans="4:22">
      <c r="D5161" s="28" t="s">
        <v>88</v>
      </c>
      <c r="E5161" t="str">
        <f>VLOOKUP(D5161,'B-Business Capability'!B:H,5,FALSE)</f>
        <v>Customer Service</v>
      </c>
      <c r="F5161" t="str">
        <f>VLOOKUP(D5161,'B-Business Capability'!B:H,6,FALSE)</f>
        <v>Customer Project Management</v>
      </c>
      <c r="G5161" t="str">
        <f>VLOOKUP(D5161,'B-Business Capability'!B:H,7,FALSE)</f>
        <v>Project Management</v>
      </c>
      <c r="I5161" t="s">
        <v>1844</v>
      </c>
      <c r="J5161" t="s">
        <v>1845</v>
      </c>
      <c r="L5161" t="s">
        <v>146</v>
      </c>
      <c r="M5161" t="str">
        <f>VLOOKUP(L5161,'A-Applications'!B:D,3,FALSE)</f>
        <v>Microsoft CoPilot</v>
      </c>
      <c r="N5161" t="s">
        <v>53</v>
      </c>
      <c r="O5161" s="42" t="s">
        <v>54</v>
      </c>
      <c r="P5161" t="s">
        <v>75</v>
      </c>
      <c r="Q5161" t="str">
        <f>VLOOKUP(KamstrupData[[#This Row],[IdLevel123]],'B-Business Capability'!B:L,10,FALSE)</f>
        <v>Order-to-Cash (O2C)</v>
      </c>
      <c r="R5161">
        <f>VLOOKUP(KamstrupData[[#This Row],[IdLevel123]],'B-Business Capability'!B:L,11,FALSE)</f>
        <v>0</v>
      </c>
      <c r="T5161" t="s">
        <v>1846</v>
      </c>
      <c r="U5161" t="str">
        <f>_xlfn.CONCAT(KamstrupData[[#This Row],[CountryCode]],"_",KamstrupData[[#This Row],[Business Area]],"_",KamstrupData[[#This Row],[DepartmentTeam]])</f>
        <v>SE10_SE_Electricity_Customer Services_</v>
      </c>
      <c r="V5161" t="str">
        <f>VLOOKUP(KamstrupData[[#This Row],[ORG_Concat]],'O-Organization'!F:H,3,FALSE)</f>
        <v>11136_SE10_Customer Service_SE_Electricity_Customer Services_</v>
      </c>
    </row>
    <row r="5162" spans="4:22">
      <c r="D5162" s="28" t="s">
        <v>88</v>
      </c>
      <c r="E5162" t="str">
        <f>VLOOKUP(D5162,'B-Business Capability'!B:H,5,FALSE)</f>
        <v>Customer Service</v>
      </c>
      <c r="F5162" t="str">
        <f>VLOOKUP(D5162,'B-Business Capability'!B:H,6,FALSE)</f>
        <v>Customer Project Management</v>
      </c>
      <c r="G5162" t="str">
        <f>VLOOKUP(D5162,'B-Business Capability'!B:H,7,FALSE)</f>
        <v>Project Management</v>
      </c>
      <c r="I5162" t="s">
        <v>1844</v>
      </c>
      <c r="J5162" t="s">
        <v>1845</v>
      </c>
      <c r="L5162" t="s">
        <v>148</v>
      </c>
      <c r="M5162" t="str">
        <f>VLOOKUP(L5162,'A-Applications'!B:D,3,FALSE)</f>
        <v>Oracle CPQ</v>
      </c>
      <c r="N5162" t="s">
        <v>53</v>
      </c>
      <c r="O5162" s="42" t="s">
        <v>54</v>
      </c>
      <c r="P5162" t="s">
        <v>75</v>
      </c>
      <c r="Q5162" t="str">
        <f>VLOOKUP(KamstrupData[[#This Row],[IdLevel123]],'B-Business Capability'!B:L,10,FALSE)</f>
        <v>Order-to-Cash (O2C)</v>
      </c>
      <c r="R5162">
        <f>VLOOKUP(KamstrupData[[#This Row],[IdLevel123]],'B-Business Capability'!B:L,11,FALSE)</f>
        <v>0</v>
      </c>
      <c r="T5162" t="s">
        <v>1846</v>
      </c>
      <c r="U5162" t="str">
        <f>_xlfn.CONCAT(KamstrupData[[#This Row],[CountryCode]],"_",KamstrupData[[#This Row],[Business Area]],"_",KamstrupData[[#This Row],[DepartmentTeam]])</f>
        <v>SE10_SE_Electricity_Customer Services_</v>
      </c>
      <c r="V5162" t="str">
        <f>VLOOKUP(KamstrupData[[#This Row],[ORG_Concat]],'O-Organization'!F:H,3,FALSE)</f>
        <v>11136_SE10_Customer Service_SE_Electricity_Customer Services_</v>
      </c>
    </row>
    <row r="5163" spans="4:22">
      <c r="D5163" s="28" t="s">
        <v>104</v>
      </c>
      <c r="E5163" t="str">
        <f>VLOOKUP(D5163,'B-Business Capability'!B:H,5,FALSE)</f>
        <v>Finance</v>
      </c>
      <c r="F5163" t="str">
        <f>VLOOKUP(D5163,'B-Business Capability'!B:H,6,FALSE)</f>
        <v>Financial Planning &amp; Analysis</v>
      </c>
      <c r="G5163" t="str">
        <f>VLOOKUP(D5163,'B-Business Capability'!B:H,7,FALSE)</f>
        <v>Forecasting</v>
      </c>
      <c r="I5163" t="s">
        <v>1844</v>
      </c>
      <c r="J5163" t="s">
        <v>1845</v>
      </c>
      <c r="L5163" t="s">
        <v>149</v>
      </c>
      <c r="M5163" t="str">
        <f>VLOOKUP(L5163,'A-Applications'!B:D,3,FALSE)</f>
        <v>SAP Analytics Cloud</v>
      </c>
      <c r="N5163" t="s">
        <v>53</v>
      </c>
      <c r="O5163" s="42" t="s">
        <v>54</v>
      </c>
      <c r="P5163" t="s">
        <v>67</v>
      </c>
      <c r="Q5163" t="str">
        <f>VLOOKUP(KamstrupData[[#This Row],[IdLevel123]],'B-Business Capability'!B:L,10,FALSE)</f>
        <v>N/A</v>
      </c>
      <c r="R5163">
        <f>VLOOKUP(KamstrupData[[#This Row],[IdLevel123]],'B-Business Capability'!B:L,11,FALSE)</f>
        <v>0</v>
      </c>
      <c r="T5163" t="s">
        <v>1846</v>
      </c>
      <c r="U5163" t="str">
        <f>_xlfn.CONCAT(KamstrupData[[#This Row],[CountryCode]],"_",KamstrupData[[#This Row],[Business Area]],"_",KamstrupData[[#This Row],[DepartmentTeam]])</f>
        <v>SE10_SE_Electricity_Customer Services_</v>
      </c>
      <c r="V5163" t="str">
        <f>VLOOKUP(KamstrupData[[#This Row],[ORG_Concat]],'O-Organization'!F:H,3,FALSE)</f>
        <v>11136_SE10_Customer Service_SE_Electricity_Customer Services_</v>
      </c>
    </row>
    <row r="5164" spans="4:22">
      <c r="D5164" s="28" t="s">
        <v>104</v>
      </c>
      <c r="E5164" t="str">
        <f>VLOOKUP(D5164,'B-Business Capability'!B:H,5,FALSE)</f>
        <v>Finance</v>
      </c>
      <c r="F5164" t="str">
        <f>VLOOKUP(D5164,'B-Business Capability'!B:H,6,FALSE)</f>
        <v>Financial Planning &amp; Analysis</v>
      </c>
      <c r="G5164" t="str">
        <f>VLOOKUP(D5164,'B-Business Capability'!B:H,7,FALSE)</f>
        <v>Forecasting</v>
      </c>
      <c r="I5164" t="s">
        <v>1844</v>
      </c>
      <c r="J5164" t="s">
        <v>1845</v>
      </c>
      <c r="L5164" t="s">
        <v>149</v>
      </c>
      <c r="M5164" t="str">
        <f>VLOOKUP(L5164,'A-Applications'!B:D,3,FALSE)</f>
        <v>SAP Analytics Cloud</v>
      </c>
      <c r="N5164" t="s">
        <v>53</v>
      </c>
      <c r="O5164" s="42" t="s">
        <v>54</v>
      </c>
      <c r="P5164" t="s">
        <v>67</v>
      </c>
      <c r="Q5164" t="str">
        <f>VLOOKUP(KamstrupData[[#This Row],[IdLevel123]],'B-Business Capability'!B:L,10,FALSE)</f>
        <v>N/A</v>
      </c>
      <c r="R5164">
        <f>VLOOKUP(KamstrupData[[#This Row],[IdLevel123]],'B-Business Capability'!B:L,11,FALSE)</f>
        <v>0</v>
      </c>
      <c r="T5164" t="s">
        <v>1846</v>
      </c>
      <c r="U5164" t="str">
        <f>_xlfn.CONCAT(KamstrupData[[#This Row],[CountryCode]],"_",KamstrupData[[#This Row],[Business Area]],"_",KamstrupData[[#This Row],[DepartmentTeam]])</f>
        <v>SE10_SE_Electricity_Customer Services_</v>
      </c>
      <c r="V5164" t="str">
        <f>VLOOKUP(KamstrupData[[#This Row],[ORG_Concat]],'O-Organization'!F:H,3,FALSE)</f>
        <v>11136_SE10_Customer Service_SE_Electricity_Customer Services_</v>
      </c>
    </row>
    <row r="5165" spans="4:22">
      <c r="D5165" s="28" t="s">
        <v>74</v>
      </c>
      <c r="E5165" t="str">
        <f>VLOOKUP(D5165,'B-Business Capability'!B:H,5,FALSE)</f>
        <v>Strategic Management</v>
      </c>
      <c r="F5165" t="str">
        <f>VLOOKUP(D5165,'B-Business Capability'!B:H,6,FALSE)</f>
        <v>Manage Core Business</v>
      </c>
      <c r="G5165" t="str">
        <f>VLOOKUP(D5165,'B-Business Capability'!B:H,7,FALSE)</f>
        <v>Manage Projects</v>
      </c>
      <c r="I5165" t="s">
        <v>1844</v>
      </c>
      <c r="J5165" t="s">
        <v>1845</v>
      </c>
      <c r="L5165" t="s">
        <v>149</v>
      </c>
      <c r="M5165" t="str">
        <f>VLOOKUP(L5165,'A-Applications'!B:D,3,FALSE)</f>
        <v>SAP Analytics Cloud</v>
      </c>
      <c r="N5165" t="s">
        <v>53</v>
      </c>
      <c r="O5165" s="42" t="s">
        <v>66</v>
      </c>
      <c r="P5165" t="s">
        <v>75</v>
      </c>
      <c r="Q5165" t="str">
        <f>VLOOKUP(KamstrupData[[#This Row],[IdLevel123]],'B-Business Capability'!B:L,10,FALSE)</f>
        <v>N/A</v>
      </c>
      <c r="R5165">
        <f>VLOOKUP(KamstrupData[[#This Row],[IdLevel123]],'B-Business Capability'!B:L,11,FALSE)</f>
        <v>0</v>
      </c>
      <c r="T5165" t="s">
        <v>1846</v>
      </c>
      <c r="U5165" t="str">
        <f>_xlfn.CONCAT(KamstrupData[[#This Row],[CountryCode]],"_",KamstrupData[[#This Row],[Business Area]],"_",KamstrupData[[#This Row],[DepartmentTeam]])</f>
        <v>SE10_SE_Electricity_Customer Services_</v>
      </c>
      <c r="V5165" t="str">
        <f>VLOOKUP(KamstrupData[[#This Row],[ORG_Concat]],'O-Organization'!F:H,3,FALSE)</f>
        <v>11136_SE10_Customer Service_SE_Electricity_Customer Services_</v>
      </c>
    </row>
    <row r="5166" spans="4:22">
      <c r="D5166" s="28" t="s">
        <v>152</v>
      </c>
      <c r="E5166" t="str">
        <f>VLOOKUP(D5166,'B-Business Capability'!B:H,5,FALSE)</f>
        <v>Customer Service</v>
      </c>
      <c r="F5166" t="str">
        <f>VLOOKUP(D5166,'B-Business Capability'!B:H,6,FALSE)</f>
        <v>Customer Service and Support</v>
      </c>
      <c r="G5166" t="str">
        <f>VLOOKUP(D5166,'B-Business Capability'!B:H,7,FALSE)</f>
        <v>Service Knowledge Base Management</v>
      </c>
      <c r="I5166" t="s">
        <v>1844</v>
      </c>
      <c r="J5166" t="s">
        <v>1845</v>
      </c>
      <c r="L5166" t="s">
        <v>153</v>
      </c>
      <c r="M5166" t="str">
        <f>VLOOKUP(L5166,'A-Applications'!B:D,3,FALSE)</f>
        <v>VenzoAI (Kamassist)</v>
      </c>
      <c r="N5166" t="s">
        <v>147</v>
      </c>
      <c r="O5166" s="42" t="s">
        <v>62</v>
      </c>
      <c r="P5166" t="s">
        <v>79</v>
      </c>
      <c r="Q5166" t="str">
        <f>VLOOKUP(KamstrupData[[#This Row],[IdLevel123]],'B-Business Capability'!B:L,10,FALSE)</f>
        <v>Customer Service and Support</v>
      </c>
      <c r="R5166">
        <f>VLOOKUP(KamstrupData[[#This Row],[IdLevel123]],'B-Business Capability'!B:L,11,FALSE)</f>
        <v>0</v>
      </c>
      <c r="T5166" t="s">
        <v>1846</v>
      </c>
      <c r="U5166" t="str">
        <f>_xlfn.CONCAT(KamstrupData[[#This Row],[CountryCode]],"_",KamstrupData[[#This Row],[Business Area]],"_",KamstrupData[[#This Row],[DepartmentTeam]])</f>
        <v>SE10_SE_Electricity_Customer Services_</v>
      </c>
      <c r="V5166" t="str">
        <f>VLOOKUP(KamstrupData[[#This Row],[ORG_Concat]],'O-Organization'!F:H,3,FALSE)</f>
        <v>11136_SE10_Customer Service_SE_Electricity_Customer Services_</v>
      </c>
    </row>
    <row r="5167" spans="4:22">
      <c r="D5167" s="28" t="s">
        <v>88</v>
      </c>
      <c r="E5167" t="str">
        <f>VLOOKUP(D5167,'B-Business Capability'!B:H,5,FALSE)</f>
        <v>Customer Service</v>
      </c>
      <c r="F5167" t="str">
        <f>VLOOKUP(D5167,'B-Business Capability'!B:H,6,FALSE)</f>
        <v>Customer Project Management</v>
      </c>
      <c r="G5167" t="str">
        <f>VLOOKUP(D5167,'B-Business Capability'!B:H,7,FALSE)</f>
        <v>Project Management</v>
      </c>
      <c r="I5167" t="s">
        <v>1844</v>
      </c>
      <c r="J5167" t="s">
        <v>1845</v>
      </c>
      <c r="L5167" t="s">
        <v>155</v>
      </c>
      <c r="M5167" t="str">
        <f>VLOOKUP(L5167,'A-Applications'!B:D,3,FALSE)</f>
        <v>FileZilla</v>
      </c>
      <c r="N5167" t="s">
        <v>53</v>
      </c>
      <c r="O5167" s="42" t="s">
        <v>54</v>
      </c>
      <c r="P5167" t="s">
        <v>75</v>
      </c>
      <c r="Q5167" t="str">
        <f>VLOOKUP(KamstrupData[[#This Row],[IdLevel123]],'B-Business Capability'!B:L,10,FALSE)</f>
        <v>Order-to-Cash (O2C)</v>
      </c>
      <c r="R5167">
        <f>VLOOKUP(KamstrupData[[#This Row],[IdLevel123]],'B-Business Capability'!B:L,11,FALSE)</f>
        <v>0</v>
      </c>
      <c r="T5167" t="s">
        <v>1846</v>
      </c>
      <c r="U5167" t="str">
        <f>_xlfn.CONCAT(KamstrupData[[#This Row],[CountryCode]],"_",KamstrupData[[#This Row],[Business Area]],"_",KamstrupData[[#This Row],[DepartmentTeam]])</f>
        <v>SE10_SE_Electricity_Customer Services_</v>
      </c>
      <c r="V5167" t="str">
        <f>VLOOKUP(KamstrupData[[#This Row],[ORG_Concat]],'O-Organization'!F:H,3,FALSE)</f>
        <v>11136_SE10_Customer Service_SE_Electricity_Customer Services_</v>
      </c>
    </row>
    <row r="5168" spans="4:22">
      <c r="D5168" s="28" t="s">
        <v>90</v>
      </c>
      <c r="E5168" t="str">
        <f>VLOOKUP(D5168,'B-Business Capability'!B:H,5,FALSE)</f>
        <v>Customer Service</v>
      </c>
      <c r="F5168" t="str">
        <f>VLOOKUP(D5168,'B-Business Capability'!B:H,6,FALSE)</f>
        <v>Customer Service and Support</v>
      </c>
      <c r="G5168">
        <f>VLOOKUP(D5168,'B-Business Capability'!B:H,7,FALSE)</f>
        <v>0</v>
      </c>
      <c r="I5168" t="s">
        <v>1844</v>
      </c>
      <c r="J5168" t="s">
        <v>1845</v>
      </c>
      <c r="L5168" t="s">
        <v>157</v>
      </c>
      <c r="M5168" t="str">
        <f>VLOOKUP(L5168,'A-Applications'!B:D,3,FALSE)</f>
        <v>ServiceNow</v>
      </c>
      <c r="N5168" t="s">
        <v>147</v>
      </c>
      <c r="O5168" s="42" t="s">
        <v>66</v>
      </c>
      <c r="P5168" t="s">
        <v>79</v>
      </c>
      <c r="Q5168" t="str">
        <f>VLOOKUP(KamstrupData[[#This Row],[IdLevel123]],'B-Business Capability'!B:L,10,FALSE)</f>
        <v>Customer Service and Support</v>
      </c>
      <c r="R5168">
        <f>VLOOKUP(KamstrupData[[#This Row],[IdLevel123]],'B-Business Capability'!B:L,11,FALSE)</f>
        <v>0</v>
      </c>
      <c r="T5168" t="s">
        <v>1846</v>
      </c>
      <c r="U5168" t="str">
        <f>_xlfn.CONCAT(KamstrupData[[#This Row],[CountryCode]],"_",KamstrupData[[#This Row],[Business Area]],"_",KamstrupData[[#This Row],[DepartmentTeam]])</f>
        <v>SE10_SE_Electricity_Customer Services_</v>
      </c>
      <c r="V5168" t="str">
        <f>VLOOKUP(KamstrupData[[#This Row],[ORG_Concat]],'O-Organization'!F:H,3,FALSE)</f>
        <v>11136_SE10_Customer Service_SE_Electricity_Customer Services_</v>
      </c>
    </row>
    <row r="5169" spans="4:22">
      <c r="D5169" s="28" t="s">
        <v>152</v>
      </c>
      <c r="E5169" t="str">
        <f>VLOOKUP(D5169,'B-Business Capability'!B:H,5,FALSE)</f>
        <v>Customer Service</v>
      </c>
      <c r="F5169" t="str">
        <f>VLOOKUP(D5169,'B-Business Capability'!B:H,6,FALSE)</f>
        <v>Customer Service and Support</v>
      </c>
      <c r="G5169" t="str">
        <f>VLOOKUP(D5169,'B-Business Capability'!B:H,7,FALSE)</f>
        <v>Service Knowledge Base Management</v>
      </c>
      <c r="I5169" t="s">
        <v>1844</v>
      </c>
      <c r="J5169" t="s">
        <v>1845</v>
      </c>
      <c r="L5169" t="s">
        <v>157</v>
      </c>
      <c r="M5169" t="str">
        <f>VLOOKUP(L5169,'A-Applications'!B:D,3,FALSE)</f>
        <v>ServiceNow</v>
      </c>
      <c r="N5169" t="s">
        <v>53</v>
      </c>
      <c r="O5169" s="42" t="s">
        <v>54</v>
      </c>
      <c r="P5169" t="s">
        <v>79</v>
      </c>
      <c r="Q5169" t="str">
        <f>VLOOKUP(KamstrupData[[#This Row],[IdLevel123]],'B-Business Capability'!B:L,10,FALSE)</f>
        <v>Customer Service and Support</v>
      </c>
      <c r="R5169">
        <f>VLOOKUP(KamstrupData[[#This Row],[IdLevel123]],'B-Business Capability'!B:L,11,FALSE)</f>
        <v>0</v>
      </c>
      <c r="T5169" t="s">
        <v>1846</v>
      </c>
      <c r="U5169" t="str">
        <f>_xlfn.CONCAT(KamstrupData[[#This Row],[CountryCode]],"_",KamstrupData[[#This Row],[Business Area]],"_",KamstrupData[[#This Row],[DepartmentTeam]])</f>
        <v>SE10_SE_Electricity_Customer Services_</v>
      </c>
      <c r="V5169" t="str">
        <f>VLOOKUP(KamstrupData[[#This Row],[ORG_Concat]],'O-Organization'!F:H,3,FALSE)</f>
        <v>11136_SE10_Customer Service_SE_Electricity_Customer Services_</v>
      </c>
    </row>
    <row r="5170" spans="4:22">
      <c r="D5170" s="28" t="s">
        <v>84</v>
      </c>
      <c r="E5170" t="str">
        <f>VLOOKUP(D5170,'B-Business Capability'!B:H,5,FALSE)</f>
        <v>OT Hosting</v>
      </c>
      <c r="F5170" t="str">
        <f>VLOOKUP(D5170,'B-Business Capability'!B:H,6,FALSE)</f>
        <v>OT Operations &amp; Service</v>
      </c>
      <c r="G5170">
        <f>VLOOKUP(D5170,'B-Business Capability'!B:H,7,FALSE)</f>
        <v>0</v>
      </c>
      <c r="I5170" t="s">
        <v>1844</v>
      </c>
      <c r="J5170" t="s">
        <v>1845</v>
      </c>
      <c r="L5170" t="s">
        <v>157</v>
      </c>
      <c r="M5170" t="str">
        <f>VLOOKUP(L5170,'A-Applications'!B:D,3,FALSE)</f>
        <v>ServiceNow</v>
      </c>
      <c r="N5170" t="s">
        <v>147</v>
      </c>
      <c r="O5170" s="42" t="s">
        <v>66</v>
      </c>
      <c r="P5170" t="s">
        <v>79</v>
      </c>
      <c r="Q5170" t="str">
        <f>VLOOKUP(KamstrupData[[#This Row],[IdLevel123]],'B-Business Capability'!B:L,10,FALSE)</f>
        <v>N/A</v>
      </c>
      <c r="R5170">
        <f>VLOOKUP(KamstrupData[[#This Row],[IdLevel123]],'B-Business Capability'!B:L,11,FALSE)</f>
        <v>0</v>
      </c>
      <c r="T5170" t="s">
        <v>1846</v>
      </c>
      <c r="U5170" t="str">
        <f>_xlfn.CONCAT(KamstrupData[[#This Row],[CountryCode]],"_",KamstrupData[[#This Row],[Business Area]],"_",KamstrupData[[#This Row],[DepartmentTeam]])</f>
        <v>SE10_SE_Electricity_Customer Services_</v>
      </c>
      <c r="V5170" t="str">
        <f>VLOOKUP(KamstrupData[[#This Row],[ORG_Concat]],'O-Organization'!F:H,3,FALSE)</f>
        <v>11136_SE10_Customer Service_SE_Electricity_Customer Services_</v>
      </c>
    </row>
    <row r="5171" spans="4:22">
      <c r="D5171" s="28" t="s">
        <v>88</v>
      </c>
      <c r="E5171" t="str">
        <f>VLOOKUP(D5171,'B-Business Capability'!B:H,5,FALSE)</f>
        <v>Customer Service</v>
      </c>
      <c r="F5171" t="str">
        <f>VLOOKUP(D5171,'B-Business Capability'!B:H,6,FALSE)</f>
        <v>Customer Project Management</v>
      </c>
      <c r="G5171" t="str">
        <f>VLOOKUP(D5171,'B-Business Capability'!B:H,7,FALSE)</f>
        <v>Project Management</v>
      </c>
      <c r="I5171" t="s">
        <v>1844</v>
      </c>
      <c r="J5171" t="s">
        <v>1845</v>
      </c>
      <c r="L5171" t="s">
        <v>167</v>
      </c>
      <c r="M5171" t="str">
        <f>VLOOKUP(L5171,'A-Applications'!B:D,3,FALSE)</f>
        <v>License Tool</v>
      </c>
      <c r="N5171" t="s">
        <v>53</v>
      </c>
      <c r="O5171" s="42" t="s">
        <v>54</v>
      </c>
      <c r="P5171" t="s">
        <v>75</v>
      </c>
      <c r="Q5171" t="str">
        <f>VLOOKUP(KamstrupData[[#This Row],[IdLevel123]],'B-Business Capability'!B:L,10,FALSE)</f>
        <v>Order-to-Cash (O2C)</v>
      </c>
      <c r="R5171">
        <f>VLOOKUP(KamstrupData[[#This Row],[IdLevel123]],'B-Business Capability'!B:L,11,FALSE)</f>
        <v>0</v>
      </c>
      <c r="T5171" t="s">
        <v>1846</v>
      </c>
      <c r="U5171" t="str">
        <f>_xlfn.CONCAT(KamstrupData[[#This Row],[CountryCode]],"_",KamstrupData[[#This Row],[Business Area]],"_",KamstrupData[[#This Row],[DepartmentTeam]])</f>
        <v>SE10_SE_Electricity_Customer Services_</v>
      </c>
      <c r="V5171" t="str">
        <f>VLOOKUP(KamstrupData[[#This Row],[ORG_Concat]],'O-Organization'!F:H,3,FALSE)</f>
        <v>11136_SE10_Customer Service_SE_Electricity_Customer Services_</v>
      </c>
    </row>
    <row r="5172" spans="4:22">
      <c r="D5172" s="28" t="s">
        <v>78</v>
      </c>
      <c r="E5172" t="str">
        <f>VLOOKUP(D5172,'B-Business Capability'!B:H,5,FALSE)</f>
        <v>Customer Service</v>
      </c>
      <c r="F5172" t="str">
        <f>VLOOKUP(D5172,'B-Business Capability'!B:H,6,FALSE)</f>
        <v>Customer Service and Support</v>
      </c>
      <c r="G5172" t="str">
        <f>VLOOKUP(D5172,'B-Business Capability'!B:H,7,FALSE)</f>
        <v>Service Request Management</v>
      </c>
      <c r="I5172" t="s">
        <v>1844</v>
      </c>
      <c r="J5172" t="s">
        <v>1845</v>
      </c>
      <c r="L5172" t="s">
        <v>168</v>
      </c>
      <c r="M5172" t="str">
        <f>VLOOKUP(L5172,'A-Applications'!B:D,3,FALSE)</f>
        <v>Performance Center</v>
      </c>
      <c r="N5172" t="s">
        <v>147</v>
      </c>
      <c r="O5172" s="42" t="s">
        <v>54</v>
      </c>
      <c r="P5172" t="s">
        <v>79</v>
      </c>
      <c r="Q5172" t="str">
        <f>VLOOKUP(KamstrupData[[#This Row],[IdLevel123]],'B-Business Capability'!B:L,10,FALSE)</f>
        <v>Customer Service and Support</v>
      </c>
      <c r="R5172">
        <f>VLOOKUP(KamstrupData[[#This Row],[IdLevel123]],'B-Business Capability'!B:L,11,FALSE)</f>
        <v>0</v>
      </c>
      <c r="T5172" t="s">
        <v>1846</v>
      </c>
      <c r="U5172" t="str">
        <f>_xlfn.CONCAT(KamstrupData[[#This Row],[CountryCode]],"_",KamstrupData[[#This Row],[Business Area]],"_",KamstrupData[[#This Row],[DepartmentTeam]])</f>
        <v>SE10_SE_Electricity_Customer Services_</v>
      </c>
      <c r="V5172" t="str">
        <f>VLOOKUP(KamstrupData[[#This Row],[ORG_Concat]],'O-Organization'!F:H,3,FALSE)</f>
        <v>11136_SE10_Customer Service_SE_Electricity_Customer Services_</v>
      </c>
    </row>
    <row r="5173" spans="4:22">
      <c r="D5173" s="28" t="s">
        <v>128</v>
      </c>
      <c r="E5173" t="str">
        <f>VLOOKUP(D5173,'B-Business Capability'!B:H,5,FALSE)</f>
        <v>Sales</v>
      </c>
      <c r="F5173" t="str">
        <f>VLOOKUP(D5173,'B-Business Capability'!B:H,6,FALSE)</f>
        <v>Sales Execution and Customer Engagement</v>
      </c>
      <c r="G5173" t="str">
        <f>VLOOKUP(D5173,'B-Business Capability'!B:H,7,FALSE)</f>
        <v>Project selling</v>
      </c>
      <c r="I5173" t="s">
        <v>1844</v>
      </c>
      <c r="J5173" t="s">
        <v>1845</v>
      </c>
      <c r="L5173" t="s">
        <v>169</v>
      </c>
      <c r="M5173" t="str">
        <f>VLOOKUP(L5173,'A-Applications'!B:D,3,FALSE)</f>
        <v>Automatic Concentrator Placement</v>
      </c>
      <c r="N5173" t="s">
        <v>53</v>
      </c>
      <c r="O5173" s="42" t="s">
        <v>54</v>
      </c>
      <c r="P5173" t="s">
        <v>75</v>
      </c>
      <c r="Q5173" t="str">
        <f>VLOOKUP(KamstrupData[[#This Row],[IdLevel123]],'B-Business Capability'!B:L,10,FALSE)</f>
        <v>Order-to-Cash (O2C)</v>
      </c>
      <c r="R5173">
        <f>VLOOKUP(KamstrupData[[#This Row],[IdLevel123]],'B-Business Capability'!B:L,11,FALSE)</f>
        <v>550</v>
      </c>
      <c r="T5173" t="s">
        <v>1846</v>
      </c>
      <c r="U5173" t="str">
        <f>_xlfn.CONCAT(KamstrupData[[#This Row],[CountryCode]],"_",KamstrupData[[#This Row],[Business Area]],"_",KamstrupData[[#This Row],[DepartmentTeam]])</f>
        <v>SE10_SE_Electricity_Customer Services_</v>
      </c>
      <c r="V5173" t="str">
        <f>VLOOKUP(KamstrupData[[#This Row],[ORG_Concat]],'O-Organization'!F:H,3,FALSE)</f>
        <v>11136_SE10_Customer Service_SE_Electricity_Customer Services_</v>
      </c>
    </row>
    <row r="5174" spans="4:22">
      <c r="D5174" s="28" t="s">
        <v>88</v>
      </c>
      <c r="E5174" t="str">
        <f>VLOOKUP(D5174,'B-Business Capability'!B:H,5,FALSE)</f>
        <v>Customer Service</v>
      </c>
      <c r="F5174" t="str">
        <f>VLOOKUP(D5174,'B-Business Capability'!B:H,6,FALSE)</f>
        <v>Customer Project Management</v>
      </c>
      <c r="G5174" t="str">
        <f>VLOOKUP(D5174,'B-Business Capability'!B:H,7,FALSE)</f>
        <v>Project Management</v>
      </c>
      <c r="I5174" t="s">
        <v>1844</v>
      </c>
      <c r="J5174" t="s">
        <v>1845</v>
      </c>
      <c r="L5174" t="s">
        <v>169</v>
      </c>
      <c r="M5174" t="str">
        <f>VLOOKUP(L5174,'A-Applications'!B:D,3,FALSE)</f>
        <v>Automatic Concentrator Placement</v>
      </c>
      <c r="N5174" t="s">
        <v>53</v>
      </c>
      <c r="O5174" s="42" t="s">
        <v>54</v>
      </c>
      <c r="P5174" t="s">
        <v>75</v>
      </c>
      <c r="Q5174" t="str">
        <f>VLOOKUP(KamstrupData[[#This Row],[IdLevel123]],'B-Business Capability'!B:L,10,FALSE)</f>
        <v>Order-to-Cash (O2C)</v>
      </c>
      <c r="R5174">
        <f>VLOOKUP(KamstrupData[[#This Row],[IdLevel123]],'B-Business Capability'!B:L,11,FALSE)</f>
        <v>0</v>
      </c>
      <c r="T5174" t="s">
        <v>1846</v>
      </c>
      <c r="U5174" t="str">
        <f>_xlfn.CONCAT(KamstrupData[[#This Row],[CountryCode]],"_",KamstrupData[[#This Row],[Business Area]],"_",KamstrupData[[#This Row],[DepartmentTeam]])</f>
        <v>SE10_SE_Electricity_Customer Services_</v>
      </c>
      <c r="V5174" t="str">
        <f>VLOOKUP(KamstrupData[[#This Row],[ORG_Concat]],'O-Organization'!F:H,3,FALSE)</f>
        <v>11136_SE10_Customer Service_SE_Electricity_Customer Services_</v>
      </c>
    </row>
    <row r="5175" spans="4:22">
      <c r="D5175" s="28" t="s">
        <v>78</v>
      </c>
      <c r="E5175" t="str">
        <f>VLOOKUP(D5175,'B-Business Capability'!B:H,5,FALSE)</f>
        <v>Customer Service</v>
      </c>
      <c r="F5175" t="str">
        <f>VLOOKUP(D5175,'B-Business Capability'!B:H,6,FALSE)</f>
        <v>Customer Service and Support</v>
      </c>
      <c r="G5175" t="str">
        <f>VLOOKUP(D5175,'B-Business Capability'!B:H,7,FALSE)</f>
        <v>Service Request Management</v>
      </c>
      <c r="I5175" t="s">
        <v>1844</v>
      </c>
      <c r="J5175" t="s">
        <v>1845</v>
      </c>
      <c r="L5175" t="s">
        <v>172</v>
      </c>
      <c r="M5175" t="str">
        <f>VLOOKUP(L5175,'A-Applications'!B:D,3,FALSE)</f>
        <v>QGIS</v>
      </c>
      <c r="N5175" t="s">
        <v>53</v>
      </c>
      <c r="O5175" s="42" t="s">
        <v>54</v>
      </c>
      <c r="P5175" t="s">
        <v>79</v>
      </c>
      <c r="Q5175" t="str">
        <f>VLOOKUP(KamstrupData[[#This Row],[IdLevel123]],'B-Business Capability'!B:L,10,FALSE)</f>
        <v>Customer Service and Support</v>
      </c>
      <c r="R5175">
        <f>VLOOKUP(KamstrupData[[#This Row],[IdLevel123]],'B-Business Capability'!B:L,11,FALSE)</f>
        <v>0</v>
      </c>
      <c r="T5175" t="s">
        <v>1846</v>
      </c>
      <c r="U5175" t="str">
        <f>_xlfn.CONCAT(KamstrupData[[#This Row],[CountryCode]],"_",KamstrupData[[#This Row],[Business Area]],"_",KamstrupData[[#This Row],[DepartmentTeam]])</f>
        <v>SE10_SE_Electricity_Customer Services_</v>
      </c>
      <c r="V5175" t="str">
        <f>VLOOKUP(KamstrupData[[#This Row],[ORG_Concat]],'O-Organization'!F:H,3,FALSE)</f>
        <v>11136_SE10_Customer Service_SE_Electricity_Customer Services_</v>
      </c>
    </row>
    <row r="5176" spans="4:22">
      <c r="D5176" s="28" t="s">
        <v>88</v>
      </c>
      <c r="E5176" t="str">
        <f>VLOOKUP(D5176,'B-Business Capability'!B:H,5,FALSE)</f>
        <v>Customer Service</v>
      </c>
      <c r="F5176" t="str">
        <f>VLOOKUP(D5176,'B-Business Capability'!B:H,6,FALSE)</f>
        <v>Customer Project Management</v>
      </c>
      <c r="G5176" t="str">
        <f>VLOOKUP(D5176,'B-Business Capability'!B:H,7,FALSE)</f>
        <v>Project Management</v>
      </c>
      <c r="I5176" t="s">
        <v>1844</v>
      </c>
      <c r="J5176" t="s">
        <v>1845</v>
      </c>
      <c r="L5176" t="s">
        <v>172</v>
      </c>
      <c r="M5176" t="str">
        <f>VLOOKUP(L5176,'A-Applications'!B:D,3,FALSE)</f>
        <v>QGIS</v>
      </c>
      <c r="N5176" t="s">
        <v>53</v>
      </c>
      <c r="O5176" s="42" t="s">
        <v>54</v>
      </c>
      <c r="P5176" t="s">
        <v>75</v>
      </c>
      <c r="Q5176" t="str">
        <f>VLOOKUP(KamstrupData[[#This Row],[IdLevel123]],'B-Business Capability'!B:L,10,FALSE)</f>
        <v>Order-to-Cash (O2C)</v>
      </c>
      <c r="R5176">
        <f>VLOOKUP(KamstrupData[[#This Row],[IdLevel123]],'B-Business Capability'!B:L,11,FALSE)</f>
        <v>0</v>
      </c>
      <c r="T5176" t="s">
        <v>1846</v>
      </c>
      <c r="U5176" t="str">
        <f>_xlfn.CONCAT(KamstrupData[[#This Row],[CountryCode]],"_",KamstrupData[[#This Row],[Business Area]],"_",KamstrupData[[#This Row],[DepartmentTeam]])</f>
        <v>SE10_SE_Electricity_Customer Services_</v>
      </c>
      <c r="V5176" t="str">
        <f>VLOOKUP(KamstrupData[[#This Row],[ORG_Concat]],'O-Organization'!F:H,3,FALSE)</f>
        <v>11136_SE10_Customer Service_SE_Electricity_Customer Services_</v>
      </c>
    </row>
    <row r="5177" spans="4:22">
      <c r="D5177" s="28" t="s">
        <v>78</v>
      </c>
      <c r="E5177" t="str">
        <f>VLOOKUP(D5177,'B-Business Capability'!B:H,5,FALSE)</f>
        <v>Customer Service</v>
      </c>
      <c r="F5177" t="str">
        <f>VLOOKUP(D5177,'B-Business Capability'!B:H,6,FALSE)</f>
        <v>Customer Service and Support</v>
      </c>
      <c r="G5177" t="str">
        <f>VLOOKUP(D5177,'B-Business Capability'!B:H,7,FALSE)</f>
        <v>Service Request Management</v>
      </c>
      <c r="I5177" t="s">
        <v>1844</v>
      </c>
      <c r="J5177" t="s">
        <v>1845</v>
      </c>
      <c r="L5177" t="s">
        <v>174</v>
      </c>
      <c r="M5177" t="str">
        <f>VLOOKUP(L5177,'A-Applications'!B:D,3,FALSE)</f>
        <v>IsMobile</v>
      </c>
      <c r="N5177" t="s">
        <v>53</v>
      </c>
      <c r="O5177" s="42" t="s">
        <v>54</v>
      </c>
      <c r="P5177" t="s">
        <v>79</v>
      </c>
      <c r="Q5177" t="str">
        <f>VLOOKUP(KamstrupData[[#This Row],[IdLevel123]],'B-Business Capability'!B:L,10,FALSE)</f>
        <v>Customer Service and Support</v>
      </c>
      <c r="R5177">
        <f>VLOOKUP(KamstrupData[[#This Row],[IdLevel123]],'B-Business Capability'!B:L,11,FALSE)</f>
        <v>0</v>
      </c>
      <c r="T5177" t="s">
        <v>1846</v>
      </c>
      <c r="U5177" t="str">
        <f>_xlfn.CONCAT(KamstrupData[[#This Row],[CountryCode]],"_",KamstrupData[[#This Row],[Business Area]],"_",KamstrupData[[#This Row],[DepartmentTeam]])</f>
        <v>SE10_SE_Electricity_Customer Services_</v>
      </c>
      <c r="V5177" t="str">
        <f>VLOOKUP(KamstrupData[[#This Row],[ORG_Concat]],'O-Organization'!F:H,3,FALSE)</f>
        <v>11136_SE10_Customer Service_SE_Electricity_Customer Services_</v>
      </c>
    </row>
    <row r="5178" spans="4:22">
      <c r="D5178" s="28" t="s">
        <v>88</v>
      </c>
      <c r="E5178" t="str">
        <f>VLOOKUP(D5178,'B-Business Capability'!B:H,5,FALSE)</f>
        <v>Customer Service</v>
      </c>
      <c r="F5178" t="str">
        <f>VLOOKUP(D5178,'B-Business Capability'!B:H,6,FALSE)</f>
        <v>Customer Project Management</v>
      </c>
      <c r="G5178" t="str">
        <f>VLOOKUP(D5178,'B-Business Capability'!B:H,7,FALSE)</f>
        <v>Project Management</v>
      </c>
      <c r="I5178" t="s">
        <v>1844</v>
      </c>
      <c r="J5178" t="s">
        <v>1845</v>
      </c>
      <c r="L5178" t="s">
        <v>174</v>
      </c>
      <c r="M5178" t="str">
        <f>VLOOKUP(L5178,'A-Applications'!B:D,3,FALSE)</f>
        <v>IsMobile</v>
      </c>
      <c r="N5178" t="s">
        <v>53</v>
      </c>
      <c r="O5178" s="42" t="s">
        <v>66</v>
      </c>
      <c r="P5178" t="s">
        <v>75</v>
      </c>
      <c r="Q5178" t="str">
        <f>VLOOKUP(KamstrupData[[#This Row],[IdLevel123]],'B-Business Capability'!B:L,10,FALSE)</f>
        <v>Order-to-Cash (O2C)</v>
      </c>
      <c r="R5178">
        <f>VLOOKUP(KamstrupData[[#This Row],[IdLevel123]],'B-Business Capability'!B:L,11,FALSE)</f>
        <v>0</v>
      </c>
      <c r="T5178" t="s">
        <v>1846</v>
      </c>
      <c r="U5178" t="str">
        <f>_xlfn.CONCAT(KamstrupData[[#This Row],[CountryCode]],"_",KamstrupData[[#This Row],[Business Area]],"_",KamstrupData[[#This Row],[DepartmentTeam]])</f>
        <v>SE10_SE_Electricity_Customer Services_</v>
      </c>
      <c r="V5178" t="str">
        <f>VLOOKUP(KamstrupData[[#This Row],[ORG_Concat]],'O-Organization'!F:H,3,FALSE)</f>
        <v>11136_SE10_Customer Service_SE_Electricity_Customer Services_</v>
      </c>
    </row>
    <row r="5179" spans="4:22">
      <c r="D5179" s="28" t="s">
        <v>78</v>
      </c>
      <c r="E5179" t="str">
        <f>VLOOKUP(D5179,'B-Business Capability'!B:H,5,FALSE)</f>
        <v>Customer Service</v>
      </c>
      <c r="F5179" t="str">
        <f>VLOOKUP(D5179,'B-Business Capability'!B:H,6,FALSE)</f>
        <v>Customer Service and Support</v>
      </c>
      <c r="G5179" t="str">
        <f>VLOOKUP(D5179,'B-Business Capability'!B:H,7,FALSE)</f>
        <v>Service Request Management</v>
      </c>
      <c r="I5179" t="s">
        <v>1844</v>
      </c>
      <c r="J5179" t="s">
        <v>1845</v>
      </c>
      <c r="L5179" t="s">
        <v>175</v>
      </c>
      <c r="M5179" t="str">
        <f>VLOOKUP(L5179,'A-Applications'!B:D,3,FALSE)</f>
        <v>Telia Smartconnect (MNO Portal)</v>
      </c>
      <c r="N5179" t="s">
        <v>53</v>
      </c>
      <c r="O5179" s="42" t="s">
        <v>54</v>
      </c>
      <c r="P5179" t="s">
        <v>79</v>
      </c>
      <c r="Q5179" t="str">
        <f>VLOOKUP(KamstrupData[[#This Row],[IdLevel123]],'B-Business Capability'!B:L,10,FALSE)</f>
        <v>Customer Service and Support</v>
      </c>
      <c r="R5179">
        <f>VLOOKUP(KamstrupData[[#This Row],[IdLevel123]],'B-Business Capability'!B:L,11,FALSE)</f>
        <v>0</v>
      </c>
      <c r="T5179" t="s">
        <v>1846</v>
      </c>
      <c r="U5179" t="str">
        <f>_xlfn.CONCAT(KamstrupData[[#This Row],[CountryCode]],"_",KamstrupData[[#This Row],[Business Area]],"_",KamstrupData[[#This Row],[DepartmentTeam]])</f>
        <v>SE10_SE_Electricity_Customer Services_</v>
      </c>
      <c r="V5179" t="str">
        <f>VLOOKUP(KamstrupData[[#This Row],[ORG_Concat]],'O-Organization'!F:H,3,FALSE)</f>
        <v>11136_SE10_Customer Service_SE_Electricity_Customer Services_</v>
      </c>
    </row>
    <row r="5180" spans="4:22">
      <c r="D5180" s="28" t="s">
        <v>88</v>
      </c>
      <c r="E5180" t="str">
        <f>VLOOKUP(D5180,'B-Business Capability'!B:H,5,FALSE)</f>
        <v>Customer Service</v>
      </c>
      <c r="F5180" t="str">
        <f>VLOOKUP(D5180,'B-Business Capability'!B:H,6,FALSE)</f>
        <v>Customer Project Management</v>
      </c>
      <c r="G5180" t="str">
        <f>VLOOKUP(D5180,'B-Business Capability'!B:H,7,FALSE)</f>
        <v>Project Management</v>
      </c>
      <c r="I5180" t="s">
        <v>1844</v>
      </c>
      <c r="J5180" t="s">
        <v>1845</v>
      </c>
      <c r="L5180" t="s">
        <v>175</v>
      </c>
      <c r="M5180" t="str">
        <f>VLOOKUP(L5180,'A-Applications'!B:D,3,FALSE)</f>
        <v>Telia Smartconnect (MNO Portal)</v>
      </c>
      <c r="N5180" t="s">
        <v>53</v>
      </c>
      <c r="O5180" s="42" t="s">
        <v>66</v>
      </c>
      <c r="P5180" t="s">
        <v>75</v>
      </c>
      <c r="Q5180" t="str">
        <f>VLOOKUP(KamstrupData[[#This Row],[IdLevel123]],'B-Business Capability'!B:L,10,FALSE)</f>
        <v>Order-to-Cash (O2C)</v>
      </c>
      <c r="R5180">
        <f>VLOOKUP(KamstrupData[[#This Row],[IdLevel123]],'B-Business Capability'!B:L,11,FALSE)</f>
        <v>0</v>
      </c>
      <c r="T5180" t="s">
        <v>1846</v>
      </c>
      <c r="U5180" t="str">
        <f>_xlfn.CONCAT(KamstrupData[[#This Row],[CountryCode]],"_",KamstrupData[[#This Row],[Business Area]],"_",KamstrupData[[#This Row],[DepartmentTeam]])</f>
        <v>SE10_SE_Electricity_Customer Services_</v>
      </c>
      <c r="V5180" t="str">
        <f>VLOOKUP(KamstrupData[[#This Row],[ORG_Concat]],'O-Organization'!F:H,3,FALSE)</f>
        <v>11136_SE10_Customer Service_SE_Electricity_Customer Services_</v>
      </c>
    </row>
    <row r="5181" spans="4:22">
      <c r="D5181" s="28" t="s">
        <v>78</v>
      </c>
      <c r="E5181" t="str">
        <f>VLOOKUP(D5181,'B-Business Capability'!B:H,5,FALSE)</f>
        <v>Customer Service</v>
      </c>
      <c r="F5181" t="str">
        <f>VLOOKUP(D5181,'B-Business Capability'!B:H,6,FALSE)</f>
        <v>Customer Service and Support</v>
      </c>
      <c r="G5181" t="str">
        <f>VLOOKUP(D5181,'B-Business Capability'!B:H,7,FALSE)</f>
        <v>Service Request Management</v>
      </c>
      <c r="I5181" t="s">
        <v>1844</v>
      </c>
      <c r="J5181" t="s">
        <v>1845</v>
      </c>
      <c r="L5181" t="s">
        <v>176</v>
      </c>
      <c r="M5181" t="str">
        <f>VLOOKUP(L5181,'A-Applications'!B:D,3,FALSE)</f>
        <v>Azure Coverage</v>
      </c>
      <c r="N5181" t="s">
        <v>53</v>
      </c>
      <c r="O5181" s="42" t="s">
        <v>54</v>
      </c>
      <c r="P5181" t="s">
        <v>79</v>
      </c>
      <c r="Q5181" t="str">
        <f>VLOOKUP(KamstrupData[[#This Row],[IdLevel123]],'B-Business Capability'!B:L,10,FALSE)</f>
        <v>Customer Service and Support</v>
      </c>
      <c r="R5181">
        <f>VLOOKUP(KamstrupData[[#This Row],[IdLevel123]],'B-Business Capability'!B:L,11,FALSE)</f>
        <v>0</v>
      </c>
      <c r="T5181" t="s">
        <v>1846</v>
      </c>
      <c r="U5181" t="str">
        <f>_xlfn.CONCAT(KamstrupData[[#This Row],[CountryCode]],"_",KamstrupData[[#This Row],[Business Area]],"_",KamstrupData[[#This Row],[DepartmentTeam]])</f>
        <v>SE10_SE_Electricity_Customer Services_</v>
      </c>
      <c r="V5181" t="str">
        <f>VLOOKUP(KamstrupData[[#This Row],[ORG_Concat]],'O-Organization'!F:H,3,FALSE)</f>
        <v>11136_SE10_Customer Service_SE_Electricity_Customer Services_</v>
      </c>
    </row>
    <row r="5182" spans="4:22">
      <c r="D5182" s="28" t="s">
        <v>78</v>
      </c>
      <c r="E5182" t="str">
        <f>VLOOKUP(D5182,'B-Business Capability'!B:H,5,FALSE)</f>
        <v>Customer Service</v>
      </c>
      <c r="F5182" t="str">
        <f>VLOOKUP(D5182,'B-Business Capability'!B:H,6,FALSE)</f>
        <v>Customer Service and Support</v>
      </c>
      <c r="G5182" t="str">
        <f>VLOOKUP(D5182,'B-Business Capability'!B:H,7,FALSE)</f>
        <v>Service Request Management</v>
      </c>
      <c r="I5182" t="s">
        <v>1844</v>
      </c>
      <c r="J5182" t="s">
        <v>1845</v>
      </c>
      <c r="L5182" t="s">
        <v>177</v>
      </c>
      <c r="M5182" t="str">
        <f>VLOOKUP(L5182,'A-Applications'!B:D,3,FALSE)</f>
        <v>Power Intelligence - Flow</v>
      </c>
      <c r="N5182" t="s">
        <v>53</v>
      </c>
      <c r="O5182" s="42" t="s">
        <v>54</v>
      </c>
      <c r="P5182" t="s">
        <v>77</v>
      </c>
      <c r="Q5182" t="str">
        <f>VLOOKUP(KamstrupData[[#This Row],[IdLevel123]],'B-Business Capability'!B:L,10,FALSE)</f>
        <v>Customer Service and Support</v>
      </c>
      <c r="R5182">
        <f>VLOOKUP(KamstrupData[[#This Row],[IdLevel123]],'B-Business Capability'!B:L,11,FALSE)</f>
        <v>0</v>
      </c>
      <c r="T5182" t="s">
        <v>1846</v>
      </c>
      <c r="U5182" t="str">
        <f>_xlfn.CONCAT(KamstrupData[[#This Row],[CountryCode]],"_",KamstrupData[[#This Row],[Business Area]],"_",KamstrupData[[#This Row],[DepartmentTeam]])</f>
        <v>SE10_SE_Electricity_Customer Services_</v>
      </c>
      <c r="V5182" t="str">
        <f>VLOOKUP(KamstrupData[[#This Row],[ORG_Concat]],'O-Organization'!F:H,3,FALSE)</f>
        <v>11136_SE10_Customer Service_SE_Electricity_Customer Services_</v>
      </c>
    </row>
    <row r="5183" spans="4:22">
      <c r="D5183" s="28" t="s">
        <v>78</v>
      </c>
      <c r="E5183" t="str">
        <f>VLOOKUP(D5183,'B-Business Capability'!B:H,5,FALSE)</f>
        <v>Customer Service</v>
      </c>
      <c r="F5183" t="str">
        <f>VLOOKUP(D5183,'B-Business Capability'!B:H,6,FALSE)</f>
        <v>Customer Service and Support</v>
      </c>
      <c r="G5183" t="str">
        <f>VLOOKUP(D5183,'B-Business Capability'!B:H,7,FALSE)</f>
        <v>Service Request Management</v>
      </c>
      <c r="I5183" t="s">
        <v>1844</v>
      </c>
      <c r="J5183" t="s">
        <v>1845</v>
      </c>
      <c r="L5183" t="s">
        <v>178</v>
      </c>
      <c r="M5183" t="str">
        <f>VLOOKUP(L5183,'A-Applications'!B:D,3,FALSE)</f>
        <v>Power Intelligence - Earth Fault</v>
      </c>
      <c r="N5183" t="s">
        <v>53</v>
      </c>
      <c r="O5183" s="42" t="s">
        <v>54</v>
      </c>
      <c r="P5183" t="s">
        <v>79</v>
      </c>
      <c r="Q5183" t="str">
        <f>VLOOKUP(KamstrupData[[#This Row],[IdLevel123]],'B-Business Capability'!B:L,10,FALSE)</f>
        <v>Customer Service and Support</v>
      </c>
      <c r="R5183">
        <f>VLOOKUP(KamstrupData[[#This Row],[IdLevel123]],'B-Business Capability'!B:L,11,FALSE)</f>
        <v>0</v>
      </c>
      <c r="T5183" t="s">
        <v>1846</v>
      </c>
      <c r="U5183" t="str">
        <f>_xlfn.CONCAT(KamstrupData[[#This Row],[CountryCode]],"_",KamstrupData[[#This Row],[Business Area]],"_",KamstrupData[[#This Row],[DepartmentTeam]])</f>
        <v>SE10_SE_Electricity_Customer Services_</v>
      </c>
      <c r="V5183" t="str">
        <f>VLOOKUP(KamstrupData[[#This Row],[ORG_Concat]],'O-Organization'!F:H,3,FALSE)</f>
        <v>11136_SE10_Customer Service_SE_Electricity_Customer Services_</v>
      </c>
    </row>
    <row r="5184" spans="4:22">
      <c r="D5184" s="28" t="s">
        <v>88</v>
      </c>
      <c r="E5184" t="str">
        <f>VLOOKUP(D5184,'B-Business Capability'!B:H,5,FALSE)</f>
        <v>Customer Service</v>
      </c>
      <c r="F5184" t="str">
        <f>VLOOKUP(D5184,'B-Business Capability'!B:H,6,FALSE)</f>
        <v>Customer Project Management</v>
      </c>
      <c r="G5184" t="str">
        <f>VLOOKUP(D5184,'B-Business Capability'!B:H,7,FALSE)</f>
        <v>Project Management</v>
      </c>
      <c r="I5184" t="s">
        <v>1844</v>
      </c>
      <c r="J5184" t="s">
        <v>1845</v>
      </c>
      <c r="L5184" t="s">
        <v>179</v>
      </c>
      <c r="M5184" t="str">
        <f>VLOOKUP(L5184,'A-Applications'!B:D,3,FALSE)</f>
        <v>Scruffy</v>
      </c>
      <c r="N5184" t="s">
        <v>53</v>
      </c>
      <c r="O5184" s="42" t="s">
        <v>54</v>
      </c>
      <c r="P5184" t="s">
        <v>75</v>
      </c>
      <c r="Q5184" t="str">
        <f>VLOOKUP(KamstrupData[[#This Row],[IdLevel123]],'B-Business Capability'!B:L,10,FALSE)</f>
        <v>Order-to-Cash (O2C)</v>
      </c>
      <c r="R5184">
        <f>VLOOKUP(KamstrupData[[#This Row],[IdLevel123]],'B-Business Capability'!B:L,11,FALSE)</f>
        <v>0</v>
      </c>
      <c r="T5184" t="s">
        <v>1846</v>
      </c>
      <c r="U5184" t="str">
        <f>_xlfn.CONCAT(KamstrupData[[#This Row],[CountryCode]],"_",KamstrupData[[#This Row],[Business Area]],"_",KamstrupData[[#This Row],[DepartmentTeam]])</f>
        <v>SE10_SE_Electricity_Customer Services_</v>
      </c>
      <c r="V5184" t="str">
        <f>VLOOKUP(KamstrupData[[#This Row],[ORG_Concat]],'O-Organization'!F:H,3,FALSE)</f>
        <v>11136_SE10_Customer Service_SE_Electricity_Customer Services_</v>
      </c>
    </row>
    <row r="5185" spans="4:22">
      <c r="D5185" s="28" t="s">
        <v>78</v>
      </c>
      <c r="E5185" t="str">
        <f>VLOOKUP(D5185,'B-Business Capability'!B:H,5,FALSE)</f>
        <v>Customer Service</v>
      </c>
      <c r="F5185" t="str">
        <f>VLOOKUP(D5185,'B-Business Capability'!B:H,6,FALSE)</f>
        <v>Customer Service and Support</v>
      </c>
      <c r="G5185" t="str">
        <f>VLOOKUP(D5185,'B-Business Capability'!B:H,7,FALSE)</f>
        <v>Service Request Management</v>
      </c>
      <c r="I5185" t="s">
        <v>1844</v>
      </c>
      <c r="J5185" t="s">
        <v>1845</v>
      </c>
      <c r="L5185" t="s">
        <v>180</v>
      </c>
      <c r="M5185" t="str">
        <f>VLOOKUP(L5185,'A-Applications'!B:D,3,FALSE)</f>
        <v>Keepass</v>
      </c>
      <c r="N5185" t="s">
        <v>53</v>
      </c>
      <c r="O5185" s="42" t="s">
        <v>54</v>
      </c>
      <c r="P5185" t="s">
        <v>79</v>
      </c>
      <c r="Q5185" t="str">
        <f>VLOOKUP(KamstrupData[[#This Row],[IdLevel123]],'B-Business Capability'!B:L,10,FALSE)</f>
        <v>Customer Service and Support</v>
      </c>
      <c r="R5185">
        <f>VLOOKUP(KamstrupData[[#This Row],[IdLevel123]],'B-Business Capability'!B:L,11,FALSE)</f>
        <v>0</v>
      </c>
      <c r="T5185" t="s">
        <v>1846</v>
      </c>
      <c r="U5185" t="str">
        <f>_xlfn.CONCAT(KamstrupData[[#This Row],[CountryCode]],"_",KamstrupData[[#This Row],[Business Area]],"_",KamstrupData[[#This Row],[DepartmentTeam]])</f>
        <v>SE10_SE_Electricity_Customer Services_</v>
      </c>
      <c r="V5185" t="str">
        <f>VLOOKUP(KamstrupData[[#This Row],[ORG_Concat]],'O-Organization'!F:H,3,FALSE)</f>
        <v>11136_SE10_Customer Service_SE_Electricity_Customer Services_</v>
      </c>
    </row>
    <row r="5186" spans="4:22">
      <c r="D5186" s="28" t="s">
        <v>88</v>
      </c>
      <c r="E5186" t="str">
        <f>VLOOKUP(D5186,'B-Business Capability'!B:H,5,FALSE)</f>
        <v>Customer Service</v>
      </c>
      <c r="F5186" t="str">
        <f>VLOOKUP(D5186,'B-Business Capability'!B:H,6,FALSE)</f>
        <v>Customer Project Management</v>
      </c>
      <c r="G5186" t="str">
        <f>VLOOKUP(D5186,'B-Business Capability'!B:H,7,FALSE)</f>
        <v>Project Management</v>
      </c>
      <c r="I5186" t="s">
        <v>1844</v>
      </c>
      <c r="J5186" t="s">
        <v>1845</v>
      </c>
      <c r="L5186" t="s">
        <v>180</v>
      </c>
      <c r="M5186" t="str">
        <f>VLOOKUP(L5186,'A-Applications'!B:D,3,FALSE)</f>
        <v>Keepass</v>
      </c>
      <c r="N5186" t="s">
        <v>53</v>
      </c>
      <c r="O5186" s="42" t="s">
        <v>54</v>
      </c>
      <c r="P5186" t="s">
        <v>75</v>
      </c>
      <c r="Q5186" t="str">
        <f>VLOOKUP(KamstrupData[[#This Row],[IdLevel123]],'B-Business Capability'!B:L,10,FALSE)</f>
        <v>Order-to-Cash (O2C)</v>
      </c>
      <c r="R5186">
        <f>VLOOKUP(KamstrupData[[#This Row],[IdLevel123]],'B-Business Capability'!B:L,11,FALSE)</f>
        <v>0</v>
      </c>
      <c r="T5186" t="s">
        <v>1846</v>
      </c>
      <c r="U5186" t="str">
        <f>_xlfn.CONCAT(KamstrupData[[#This Row],[CountryCode]],"_",KamstrupData[[#This Row],[Business Area]],"_",KamstrupData[[#This Row],[DepartmentTeam]])</f>
        <v>SE10_SE_Electricity_Customer Services_</v>
      </c>
      <c r="V5186" t="str">
        <f>VLOOKUP(KamstrupData[[#This Row],[ORG_Concat]],'O-Organization'!F:H,3,FALSE)</f>
        <v>11136_SE10_Customer Service_SE_Electricity_Customer Services_</v>
      </c>
    </row>
    <row r="5187" spans="4:22">
      <c r="D5187" s="28" t="s">
        <v>88</v>
      </c>
      <c r="E5187" t="str">
        <f>VLOOKUP(D5187,'B-Business Capability'!B:H,5,FALSE)</f>
        <v>Customer Service</v>
      </c>
      <c r="F5187" t="str">
        <f>VLOOKUP(D5187,'B-Business Capability'!B:H,6,FALSE)</f>
        <v>Customer Project Management</v>
      </c>
      <c r="G5187" t="str">
        <f>VLOOKUP(D5187,'B-Business Capability'!B:H,7,FALSE)</f>
        <v>Project Management</v>
      </c>
      <c r="I5187" t="s">
        <v>1844</v>
      </c>
      <c r="J5187" t="s">
        <v>1845</v>
      </c>
      <c r="L5187" t="s">
        <v>184</v>
      </c>
      <c r="M5187" t="str">
        <f>VLOOKUP(L5187,'A-Applications'!B:D,3,FALSE)</f>
        <v>Omni tool network analyzer</v>
      </c>
      <c r="N5187" t="s">
        <v>53</v>
      </c>
      <c r="O5187" s="42" t="s">
        <v>54</v>
      </c>
      <c r="P5187" t="s">
        <v>75</v>
      </c>
      <c r="Q5187" t="str">
        <f>VLOOKUP(KamstrupData[[#This Row],[IdLevel123]],'B-Business Capability'!B:L,10,FALSE)</f>
        <v>Order-to-Cash (O2C)</v>
      </c>
      <c r="R5187">
        <f>VLOOKUP(KamstrupData[[#This Row],[IdLevel123]],'B-Business Capability'!B:L,11,FALSE)</f>
        <v>0</v>
      </c>
      <c r="T5187" t="s">
        <v>1846</v>
      </c>
      <c r="U5187" t="str">
        <f>_xlfn.CONCAT(KamstrupData[[#This Row],[CountryCode]],"_",KamstrupData[[#This Row],[Business Area]],"_",KamstrupData[[#This Row],[DepartmentTeam]])</f>
        <v>SE10_SE_Electricity_Customer Services_</v>
      </c>
      <c r="V5187" t="str">
        <f>VLOOKUP(KamstrupData[[#This Row],[ORG_Concat]],'O-Organization'!F:H,3,FALSE)</f>
        <v>11136_SE10_Customer Service_SE_Electricity_Customer Services_</v>
      </c>
    </row>
    <row r="5188" spans="4:22">
      <c r="D5188" s="28" t="s">
        <v>88</v>
      </c>
      <c r="E5188" t="str">
        <f>VLOOKUP(D5188,'B-Business Capability'!B:H,5,FALSE)</f>
        <v>Customer Service</v>
      </c>
      <c r="F5188" t="str">
        <f>VLOOKUP(D5188,'B-Business Capability'!B:H,6,FALSE)</f>
        <v>Customer Project Management</v>
      </c>
      <c r="G5188" t="str">
        <f>VLOOKUP(D5188,'B-Business Capability'!B:H,7,FALSE)</f>
        <v>Project Management</v>
      </c>
      <c r="I5188" t="s">
        <v>1844</v>
      </c>
      <c r="J5188" t="s">
        <v>1845</v>
      </c>
      <c r="L5188" t="s">
        <v>185</v>
      </c>
      <c r="M5188" t="str">
        <f>VLOOKUP(L5188,'A-Applications'!B:D,3,FALSE)</f>
        <v>Orbit File syncronizer</v>
      </c>
      <c r="N5188" t="s">
        <v>53</v>
      </c>
      <c r="O5188" s="42" t="s">
        <v>54</v>
      </c>
      <c r="P5188" t="s">
        <v>75</v>
      </c>
      <c r="Q5188" t="str">
        <f>VLOOKUP(KamstrupData[[#This Row],[IdLevel123]],'B-Business Capability'!B:L,10,FALSE)</f>
        <v>Order-to-Cash (O2C)</v>
      </c>
      <c r="R5188">
        <f>VLOOKUP(KamstrupData[[#This Row],[IdLevel123]],'B-Business Capability'!B:L,11,FALSE)</f>
        <v>0</v>
      </c>
      <c r="T5188" t="s">
        <v>1846</v>
      </c>
      <c r="U5188" t="str">
        <f>_xlfn.CONCAT(KamstrupData[[#This Row],[CountryCode]],"_",KamstrupData[[#This Row],[Business Area]],"_",KamstrupData[[#This Row],[DepartmentTeam]])</f>
        <v>SE10_SE_Electricity_Customer Services_</v>
      </c>
      <c r="V5188" t="str">
        <f>VLOOKUP(KamstrupData[[#This Row],[ORG_Concat]],'O-Organization'!F:H,3,FALSE)</f>
        <v>11136_SE10_Customer Service_SE_Electricity_Customer Services_</v>
      </c>
    </row>
    <row r="5189" spans="4:22">
      <c r="D5189" s="28" t="s">
        <v>88</v>
      </c>
      <c r="E5189" t="str">
        <f>VLOOKUP(D5189,'B-Business Capability'!B:H,5,FALSE)</f>
        <v>Customer Service</v>
      </c>
      <c r="F5189" t="str">
        <f>VLOOKUP(D5189,'B-Business Capability'!B:H,6,FALSE)</f>
        <v>Customer Project Management</v>
      </c>
      <c r="G5189" t="str">
        <f>VLOOKUP(D5189,'B-Business Capability'!B:H,7,FALSE)</f>
        <v>Project Management</v>
      </c>
      <c r="I5189" t="s">
        <v>1844</v>
      </c>
      <c r="J5189" t="s">
        <v>1845</v>
      </c>
      <c r="L5189" t="s">
        <v>186</v>
      </c>
      <c r="M5189" t="str">
        <f>VLOOKUP(L5189,'A-Applications'!B:D,3,FALSE)</f>
        <v>WinSCP</v>
      </c>
      <c r="N5189" t="s">
        <v>53</v>
      </c>
      <c r="O5189" s="42" t="s">
        <v>54</v>
      </c>
      <c r="P5189" t="s">
        <v>77</v>
      </c>
      <c r="Q5189" t="str">
        <f>VLOOKUP(KamstrupData[[#This Row],[IdLevel123]],'B-Business Capability'!B:L,10,FALSE)</f>
        <v>Order-to-Cash (O2C)</v>
      </c>
      <c r="R5189">
        <f>VLOOKUP(KamstrupData[[#This Row],[IdLevel123]],'B-Business Capability'!B:L,11,FALSE)</f>
        <v>0</v>
      </c>
      <c r="T5189" t="s">
        <v>1846</v>
      </c>
      <c r="U5189" t="str">
        <f>_xlfn.CONCAT(KamstrupData[[#This Row],[CountryCode]],"_",KamstrupData[[#This Row],[Business Area]],"_",KamstrupData[[#This Row],[DepartmentTeam]])</f>
        <v>SE10_SE_Electricity_Customer Services_</v>
      </c>
      <c r="V5189" t="str">
        <f>VLOOKUP(KamstrupData[[#This Row],[ORG_Concat]],'O-Organization'!F:H,3,FALSE)</f>
        <v>11136_SE10_Customer Service_SE_Electricity_Customer Services_</v>
      </c>
    </row>
    <row r="5190" spans="4:22">
      <c r="D5190" s="28" t="s">
        <v>88</v>
      </c>
      <c r="E5190" t="str">
        <f>VLOOKUP(D5190,'B-Business Capability'!B:H,5,FALSE)</f>
        <v>Customer Service</v>
      </c>
      <c r="F5190" t="str">
        <f>VLOOKUP(D5190,'B-Business Capability'!B:H,6,FALSE)</f>
        <v>Customer Project Management</v>
      </c>
      <c r="G5190" t="str">
        <f>VLOOKUP(D5190,'B-Business Capability'!B:H,7,FALSE)</f>
        <v>Project Management</v>
      </c>
      <c r="I5190" t="s">
        <v>1844</v>
      </c>
      <c r="J5190" t="s">
        <v>1845</v>
      </c>
      <c r="L5190" t="s">
        <v>187</v>
      </c>
      <c r="M5190" t="str">
        <f>VLOOKUP(L5190,'A-Applications'!B:D,3,FALSE)</f>
        <v>Ruby</v>
      </c>
      <c r="N5190" t="s">
        <v>53</v>
      </c>
      <c r="O5190" s="42" t="s">
        <v>54</v>
      </c>
      <c r="P5190" t="s">
        <v>77</v>
      </c>
      <c r="Q5190" t="str">
        <f>VLOOKUP(KamstrupData[[#This Row],[IdLevel123]],'B-Business Capability'!B:L,10,FALSE)</f>
        <v>Order-to-Cash (O2C)</v>
      </c>
      <c r="R5190">
        <f>VLOOKUP(KamstrupData[[#This Row],[IdLevel123]],'B-Business Capability'!B:L,11,FALSE)</f>
        <v>0</v>
      </c>
      <c r="T5190" t="s">
        <v>1846</v>
      </c>
      <c r="U5190" t="str">
        <f>_xlfn.CONCAT(KamstrupData[[#This Row],[CountryCode]],"_",KamstrupData[[#This Row],[Business Area]],"_",KamstrupData[[#This Row],[DepartmentTeam]])</f>
        <v>SE10_SE_Electricity_Customer Services_</v>
      </c>
      <c r="V5190" t="str">
        <f>VLOOKUP(KamstrupData[[#This Row],[ORG_Concat]],'O-Organization'!F:H,3,FALSE)</f>
        <v>11136_SE10_Customer Service_SE_Electricity_Customer Services_</v>
      </c>
    </row>
    <row r="5191" spans="4:22">
      <c r="D5191" s="28" t="s">
        <v>74</v>
      </c>
      <c r="E5191" t="str">
        <f>VLOOKUP(D5191,'B-Business Capability'!B:H,5,FALSE)</f>
        <v>Strategic Management</v>
      </c>
      <c r="F5191" t="str">
        <f>VLOOKUP(D5191,'B-Business Capability'!B:H,6,FALSE)</f>
        <v>Manage Core Business</v>
      </c>
      <c r="G5191" t="str">
        <f>VLOOKUP(D5191,'B-Business Capability'!B:H,7,FALSE)</f>
        <v>Manage Projects</v>
      </c>
      <c r="I5191" t="s">
        <v>1844</v>
      </c>
      <c r="J5191" t="s">
        <v>1845</v>
      </c>
      <c r="L5191" t="s">
        <v>188</v>
      </c>
      <c r="M5191" t="str">
        <f>VLOOKUP(L5191,'A-Applications'!B:D,3,FALSE)</f>
        <v>Orbit</v>
      </c>
      <c r="N5191" t="s">
        <v>53</v>
      </c>
      <c r="O5191" s="42" t="s">
        <v>62</v>
      </c>
      <c r="P5191" t="s">
        <v>75</v>
      </c>
      <c r="Q5191" t="str">
        <f>VLOOKUP(KamstrupData[[#This Row],[IdLevel123]],'B-Business Capability'!B:L,10,FALSE)</f>
        <v>N/A</v>
      </c>
      <c r="R5191">
        <f>VLOOKUP(KamstrupData[[#This Row],[IdLevel123]],'B-Business Capability'!B:L,11,FALSE)</f>
        <v>0</v>
      </c>
      <c r="T5191" t="s">
        <v>1846</v>
      </c>
      <c r="U5191" t="str">
        <f>_xlfn.CONCAT(KamstrupData[[#This Row],[CountryCode]],"_",KamstrupData[[#This Row],[Business Area]],"_",KamstrupData[[#This Row],[DepartmentTeam]])</f>
        <v>SE10_SE_Electricity_Customer Services_</v>
      </c>
      <c r="V5191" t="str">
        <f>VLOOKUP(KamstrupData[[#This Row],[ORG_Concat]],'O-Organization'!F:H,3,FALSE)</f>
        <v>11136_SE10_Customer Service_SE_Electricity_Customer Services_</v>
      </c>
    </row>
    <row r="5192" spans="4:22">
      <c r="D5192" s="28" t="s">
        <v>88</v>
      </c>
      <c r="E5192" t="str">
        <f>VLOOKUP(D5192,'B-Business Capability'!B:H,5,FALSE)</f>
        <v>Customer Service</v>
      </c>
      <c r="F5192" t="str">
        <f>VLOOKUP(D5192,'B-Business Capability'!B:H,6,FALSE)</f>
        <v>Customer Project Management</v>
      </c>
      <c r="G5192" t="str">
        <f>VLOOKUP(D5192,'B-Business Capability'!B:H,7,FALSE)</f>
        <v>Project Management</v>
      </c>
      <c r="I5192" t="s">
        <v>1844</v>
      </c>
      <c r="J5192" t="s">
        <v>1845</v>
      </c>
      <c r="L5192" t="s">
        <v>188</v>
      </c>
      <c r="M5192" t="str">
        <f>VLOOKUP(L5192,'A-Applications'!B:D,3,FALSE)</f>
        <v>Orbit</v>
      </c>
      <c r="N5192" t="s">
        <v>53</v>
      </c>
      <c r="O5192" s="42" t="s">
        <v>54</v>
      </c>
      <c r="P5192" t="s">
        <v>75</v>
      </c>
      <c r="Q5192" t="str">
        <f>VLOOKUP(KamstrupData[[#This Row],[IdLevel123]],'B-Business Capability'!B:L,10,FALSE)</f>
        <v>Order-to-Cash (O2C)</v>
      </c>
      <c r="R5192">
        <f>VLOOKUP(KamstrupData[[#This Row],[IdLevel123]],'B-Business Capability'!B:L,11,FALSE)</f>
        <v>0</v>
      </c>
      <c r="T5192" t="s">
        <v>1846</v>
      </c>
      <c r="U5192" t="str">
        <f>_xlfn.CONCAT(KamstrupData[[#This Row],[CountryCode]],"_",KamstrupData[[#This Row],[Business Area]],"_",KamstrupData[[#This Row],[DepartmentTeam]])</f>
        <v>SE10_SE_Electricity_Customer Services_</v>
      </c>
      <c r="V5192" t="str">
        <f>VLOOKUP(KamstrupData[[#This Row],[ORG_Concat]],'O-Organization'!F:H,3,FALSE)</f>
        <v>11136_SE10_Customer Service_SE_Electricity_Customer Services_</v>
      </c>
    </row>
    <row r="5193" spans="4:22">
      <c r="D5193" t="s">
        <v>141</v>
      </c>
      <c r="E5193" t="str">
        <f>VLOOKUP(D5193,'B-Business Capability'!B:H,5,FALSE)</f>
        <v>People and Culture</v>
      </c>
      <c r="F5193" t="str">
        <f>VLOOKUP(D5193,'B-Business Capability'!B:H,6,FALSE)</f>
        <v>Retentation</v>
      </c>
      <c r="G5193">
        <f>VLOOKUP(D5193,'B-Business Capability'!B:H,7,FALSE)</f>
        <v>0</v>
      </c>
      <c r="I5193" t="s">
        <v>1844</v>
      </c>
      <c r="J5193" t="s">
        <v>1845</v>
      </c>
      <c r="L5193" t="s">
        <v>1847</v>
      </c>
      <c r="M5193" t="str">
        <f>VLOOKUP(L5193,'A-Applications'!B:D,3,FALSE)</f>
        <v>Sysarb</v>
      </c>
      <c r="N5193" t="s">
        <v>53</v>
      </c>
      <c r="O5193" s="42" t="s">
        <v>62</v>
      </c>
      <c r="P5193" t="s">
        <v>77</v>
      </c>
      <c r="Q5193" t="str">
        <f>VLOOKUP(KamstrupData[[#This Row],[IdLevel123]],'B-Business Capability'!B:L,10,FALSE)</f>
        <v>Hire-to-Retire (H2R)</v>
      </c>
      <c r="R5193">
        <f>VLOOKUP(KamstrupData[[#This Row],[IdLevel123]],'B-Business Capability'!B:L,11,FALSE)</f>
        <v>600</v>
      </c>
      <c r="U5193" t="str">
        <f>_xlfn.CONCAT(KamstrupData[[#This Row],[CountryCode]],"_",KamstrupData[[#This Row],[Business Area]],"_",KamstrupData[[#This Row],[DepartmentTeam]])</f>
        <v>SE10_SE_Electricity_Customer Services_</v>
      </c>
      <c r="V5193" t="str">
        <f>VLOOKUP(KamstrupData[[#This Row],[ORG_Concat]],'O-Organization'!F:H,3,FALSE)</f>
        <v>11136_SE10_Customer Service_SE_Electricity_Customer Services_</v>
      </c>
    </row>
    <row r="5194" spans="4:22">
      <c r="D5194" s="28" t="s">
        <v>141</v>
      </c>
      <c r="E5194" t="str">
        <f>VLOOKUP(D5194,'B-Business Capability'!B:H,5,FALSE)</f>
        <v>People and Culture</v>
      </c>
      <c r="F5194" t="str">
        <f>VLOOKUP(D5194,'B-Business Capability'!B:H,6,FALSE)</f>
        <v>Retentation</v>
      </c>
      <c r="G5194">
        <f>VLOOKUP(D5194,'B-Business Capability'!B:H,7,FALSE)</f>
        <v>0</v>
      </c>
      <c r="I5194" t="s">
        <v>1844</v>
      </c>
      <c r="J5194" t="s">
        <v>1845</v>
      </c>
      <c r="L5194" t="s">
        <v>1742</v>
      </c>
      <c r="M5194" t="str">
        <f>VLOOKUP(L5194,'A-Applications'!B:D,3,FALSE)</f>
        <v>MyBusiness</v>
      </c>
      <c r="N5194" t="s">
        <v>53</v>
      </c>
      <c r="O5194" s="42" t="s">
        <v>62</v>
      </c>
      <c r="P5194" t="s">
        <v>77</v>
      </c>
      <c r="Q5194" t="str">
        <f>VLOOKUP(KamstrupData[[#This Row],[IdLevel123]],'B-Business Capability'!B:L,10,FALSE)</f>
        <v>Hire-to-Retire (H2R)</v>
      </c>
      <c r="R5194">
        <f>VLOOKUP(KamstrupData[[#This Row],[IdLevel123]],'B-Business Capability'!B:L,11,FALSE)</f>
        <v>600</v>
      </c>
      <c r="U5194" t="str">
        <f>_xlfn.CONCAT(KamstrupData[[#This Row],[CountryCode]],"_",KamstrupData[[#This Row],[Business Area]],"_",KamstrupData[[#This Row],[DepartmentTeam]])</f>
        <v>SE10_SE_Electricity_Customer Services_</v>
      </c>
      <c r="V5194" t="str">
        <f>VLOOKUP(KamstrupData[[#This Row],[ORG_Concat]],'O-Organization'!F:H,3,FALSE)</f>
        <v>11136_SE10_Customer Service_SE_Electricity_Customer Services_</v>
      </c>
    </row>
    <row r="5195" spans="4:22">
      <c r="D5195" s="28" t="s">
        <v>236</v>
      </c>
      <c r="E5195" t="str">
        <f>VLOOKUP(D5195,'B-Business Capability'!B:H,5,FALSE)</f>
        <v>People and Culture</v>
      </c>
      <c r="F5195" t="str">
        <f>VLOOKUP(D5195,'B-Business Capability'!B:H,6,FALSE)</f>
        <v>Compensation &amp; Benefits</v>
      </c>
      <c r="G5195">
        <f>VLOOKUP(D5195,'B-Business Capability'!B:H,7,FALSE)</f>
        <v>0</v>
      </c>
      <c r="I5195" t="s">
        <v>1844</v>
      </c>
      <c r="J5195" t="s">
        <v>1845</v>
      </c>
      <c r="L5195" t="s">
        <v>1742</v>
      </c>
      <c r="M5195" t="str">
        <f>VLOOKUP(L5195,'A-Applications'!B:D,3,FALSE)</f>
        <v>MyBusiness</v>
      </c>
      <c r="N5195" t="s">
        <v>53</v>
      </c>
      <c r="O5195" s="42" t="s">
        <v>62</v>
      </c>
      <c r="P5195" t="s">
        <v>77</v>
      </c>
      <c r="Q5195" t="str">
        <f>VLOOKUP(KamstrupData[[#This Row],[IdLevel123]],'B-Business Capability'!B:L,10,FALSE)</f>
        <v>Hire-to-Retire (H2R)</v>
      </c>
      <c r="R5195">
        <f>VLOOKUP(KamstrupData[[#This Row],[IdLevel123]],'B-Business Capability'!B:L,11,FALSE)</f>
        <v>700</v>
      </c>
      <c r="U5195" t="str">
        <f>_xlfn.CONCAT(KamstrupData[[#This Row],[CountryCode]],"_",KamstrupData[[#This Row],[Business Area]],"_",KamstrupData[[#This Row],[DepartmentTeam]])</f>
        <v>SE10_SE_Electricity_Customer Services_</v>
      </c>
      <c r="V5195" t="str">
        <f>VLOOKUP(KamstrupData[[#This Row],[ORG_Concat]],'O-Organization'!F:H,3,FALSE)</f>
        <v>11136_SE10_Customer Service_SE_Electricity_Customer Services_</v>
      </c>
    </row>
    <row r="5196" spans="4:22">
      <c r="D5196" s="28" t="s">
        <v>119</v>
      </c>
      <c r="E5196" t="str">
        <f>VLOOKUP(D5196,'B-Business Capability'!B:H,5,FALSE)</f>
        <v>Finance</v>
      </c>
      <c r="F5196" t="str">
        <f>VLOOKUP(D5196,'B-Business Capability'!B:H,6,FALSE)</f>
        <v>Settlements &amp; Payments</v>
      </c>
      <c r="G5196" t="str">
        <f>VLOOKUP(D5196,'B-Business Capability'!B:H,7,FALSE)</f>
        <v>Travel &amp; Expense Management</v>
      </c>
      <c r="I5196" t="s">
        <v>1844</v>
      </c>
      <c r="J5196" t="s">
        <v>1845</v>
      </c>
      <c r="L5196" t="s">
        <v>1742</v>
      </c>
      <c r="M5196" t="str">
        <f>VLOOKUP(L5196,'A-Applications'!B:D,3,FALSE)</f>
        <v>MyBusiness</v>
      </c>
      <c r="N5196" t="s">
        <v>53</v>
      </c>
      <c r="O5196" s="42" t="s">
        <v>62</v>
      </c>
      <c r="P5196" t="s">
        <v>77</v>
      </c>
      <c r="Q5196" t="str">
        <f>VLOOKUP(KamstrupData[[#This Row],[IdLevel123]],'B-Business Capability'!B:L,10,FALSE)</f>
        <v>Hire-to-Retire (H2R)</v>
      </c>
      <c r="R5196">
        <f>VLOOKUP(KamstrupData[[#This Row],[IdLevel123]],'B-Business Capability'!B:L,11,FALSE)</f>
        <v>750</v>
      </c>
      <c r="U5196" t="str">
        <f>_xlfn.CONCAT(KamstrupData[[#This Row],[CountryCode]],"_",KamstrupData[[#This Row],[Business Area]],"_",KamstrupData[[#This Row],[DepartmentTeam]])</f>
        <v>SE10_SE_Electricity_Customer Services_</v>
      </c>
      <c r="V5196" t="str">
        <f>VLOOKUP(KamstrupData[[#This Row],[ORG_Concat]],'O-Organization'!F:H,3,FALSE)</f>
        <v>11136_SE10_Customer Service_SE_Electricity_Customer Services_</v>
      </c>
    </row>
    <row r="5197" spans="4:22">
      <c r="D5197" t="s">
        <v>256</v>
      </c>
      <c r="E5197" t="str">
        <f>VLOOKUP(D5197,'B-Business Capability'!B:H,5,FALSE)</f>
        <v>People and Culture</v>
      </c>
      <c r="F5197" t="str">
        <f>VLOOKUP(D5197,'B-Business Capability'!B:H,6,FALSE)</f>
        <v>Recruiting</v>
      </c>
      <c r="G5197">
        <f>VLOOKUP(D5197,'B-Business Capability'!B:H,7,FALSE)</f>
        <v>0</v>
      </c>
      <c r="I5197" t="s">
        <v>1844</v>
      </c>
      <c r="J5197" t="s">
        <v>1845</v>
      </c>
      <c r="L5197" t="s">
        <v>257</v>
      </c>
      <c r="M5197" t="str">
        <f>VLOOKUP(L5197,'A-Applications'!B:D,3,FALSE)</f>
        <v>HR-ON</v>
      </c>
      <c r="N5197" t="s">
        <v>53</v>
      </c>
      <c r="O5197" s="42" t="s">
        <v>62</v>
      </c>
      <c r="P5197" t="s">
        <v>258</v>
      </c>
      <c r="Q5197" t="str">
        <f>VLOOKUP(KamstrupData[[#This Row],[IdLevel123]],'B-Business Capability'!B:L,10,FALSE)</f>
        <v>Hire-to-Retire (H2R)</v>
      </c>
      <c r="R5197">
        <f>VLOOKUP(KamstrupData[[#This Row],[IdLevel123]],'B-Business Capability'!B:L,11,FALSE)</f>
        <v>300</v>
      </c>
      <c r="U5197" t="str">
        <f>_xlfn.CONCAT(KamstrupData[[#This Row],[CountryCode]],"_",KamstrupData[[#This Row],[Business Area]],"_",KamstrupData[[#This Row],[DepartmentTeam]])</f>
        <v>SE10_SE_Electricity_Customer Services_</v>
      </c>
      <c r="V5197" t="str">
        <f>VLOOKUP(KamstrupData[[#This Row],[ORG_Concat]],'O-Organization'!F:H,3,FALSE)</f>
        <v>11136_SE10_Customer Service_SE_Electricity_Customer Services_</v>
      </c>
    </row>
    <row r="5198" spans="4:22">
      <c r="D5198" s="28" t="s">
        <v>284</v>
      </c>
      <c r="E5198" t="str">
        <f>VLOOKUP(D5198,'B-Business Capability'!B:H,5,FALSE)</f>
        <v>People and Culture</v>
      </c>
      <c r="F5198" t="str">
        <f>VLOOKUP(D5198,'B-Business Capability'!B:H,6,FALSE)</f>
        <v>Learning &amp; Development</v>
      </c>
      <c r="G5198">
        <f>VLOOKUP(D5198,'B-Business Capability'!B:H,7,FALSE)</f>
        <v>0</v>
      </c>
      <c r="I5198" t="s">
        <v>1844</v>
      </c>
      <c r="J5198" t="s">
        <v>1845</v>
      </c>
      <c r="L5198" t="s">
        <v>424</v>
      </c>
      <c r="M5198" t="str">
        <f>VLOOKUP(L5198,'A-Applications'!B:D,3,FALSE)</f>
        <v>Ennova</v>
      </c>
      <c r="N5198" t="s">
        <v>53</v>
      </c>
      <c r="O5198" s="42" t="s">
        <v>62</v>
      </c>
      <c r="P5198" t="s">
        <v>143</v>
      </c>
      <c r="Q5198" t="str">
        <f>VLOOKUP(KamstrupData[[#This Row],[IdLevel123]],'B-Business Capability'!B:L,10,FALSE)</f>
        <v>Hire-to-Retire (H2R)</v>
      </c>
      <c r="R5198">
        <f>VLOOKUP(KamstrupData[[#This Row],[IdLevel123]],'B-Business Capability'!B:L,11,FALSE)</f>
        <v>500</v>
      </c>
      <c r="U5198" t="str">
        <f>_xlfn.CONCAT(KamstrupData[[#This Row],[CountryCode]],"_",KamstrupData[[#This Row],[Business Area]],"_",KamstrupData[[#This Row],[DepartmentTeam]])</f>
        <v>SE10_SE_Electricity_Customer Services_</v>
      </c>
      <c r="V5198" t="str">
        <f>VLOOKUP(KamstrupData[[#This Row],[ORG_Concat]],'O-Organization'!F:H,3,FALSE)</f>
        <v>11136_SE10_Customer Service_SE_Electricity_Customer Services_</v>
      </c>
    </row>
    <row r="5199" spans="4:22">
      <c r="D5199" s="28" t="s">
        <v>78</v>
      </c>
      <c r="E5199" t="str">
        <f>VLOOKUP(D5199,'B-Business Capability'!B:H,5,FALSE)</f>
        <v>Customer Service</v>
      </c>
      <c r="F5199" t="str">
        <f>VLOOKUP(D5199,'B-Business Capability'!B:H,6,FALSE)</f>
        <v>Customer Service and Support</v>
      </c>
      <c r="G5199" t="str">
        <f>VLOOKUP(D5199,'B-Business Capability'!B:H,7,FALSE)</f>
        <v>Service Request Management</v>
      </c>
      <c r="I5199" t="s">
        <v>1844</v>
      </c>
      <c r="J5199" t="s">
        <v>1845</v>
      </c>
      <c r="L5199" t="s">
        <v>186</v>
      </c>
      <c r="M5199" t="str">
        <f>VLOOKUP(L5199,'A-Applications'!B:D,3,FALSE)</f>
        <v>WinSCP</v>
      </c>
      <c r="O5199" s="42"/>
      <c r="Q5199" t="str">
        <f>VLOOKUP(KamstrupData[[#This Row],[IdLevel123]],'B-Business Capability'!B:L,10,FALSE)</f>
        <v>Customer Service and Support</v>
      </c>
      <c r="R5199">
        <f>VLOOKUP(KamstrupData[[#This Row],[IdLevel123]],'B-Business Capability'!B:L,11,FALSE)</f>
        <v>0</v>
      </c>
      <c r="U5199" t="str">
        <f>_xlfn.CONCAT(KamstrupData[[#This Row],[CountryCode]],"_",KamstrupData[[#This Row],[Business Area]],"_",KamstrupData[[#This Row],[DepartmentTeam]])</f>
        <v>SE10_SE_Electricity_Customer Services_</v>
      </c>
      <c r="V5199" t="str">
        <f>VLOOKUP(KamstrupData[[#This Row],[ORG_Concat]],'O-Organization'!F:H,3,FALSE)</f>
        <v>11136_SE10_Customer Service_SE_Electricity_Customer Services_</v>
      </c>
    </row>
    <row r="5200" spans="4:22">
      <c r="D5200" t="s">
        <v>68</v>
      </c>
      <c r="E5200" t="str">
        <f>VLOOKUP(D5200,'B-Business Capability'!B:H,5,FALSE)</f>
        <v>Finance</v>
      </c>
      <c r="F5200" t="str">
        <f>VLOOKUP(D5200,'B-Business Capability'!B:H,6,FALSE)</f>
        <v>Settlements &amp; Payments</v>
      </c>
      <c r="G5200" t="str">
        <f>VLOOKUP(D5200,'B-Business Capability'!B:H,7,FALSE)</f>
        <v>Account Payables</v>
      </c>
      <c r="I5200" t="s">
        <v>1844</v>
      </c>
      <c r="J5200" t="s">
        <v>1848</v>
      </c>
      <c r="L5200" t="s">
        <v>65</v>
      </c>
      <c r="M5200" t="str">
        <f>VLOOKUP(L5200,'A-Applications'!B:D,3,FALSE)</f>
        <v>IFS ERP</v>
      </c>
      <c r="N5200" t="s">
        <v>53</v>
      </c>
      <c r="O5200" s="42" t="s">
        <v>62</v>
      </c>
      <c r="P5200" t="s">
        <v>70</v>
      </c>
      <c r="Q5200" t="str">
        <f>VLOOKUP(KamstrupData[[#This Row],[IdLevel123]],'B-Business Capability'!B:L,10,FALSE)</f>
        <v>Procure-to-Pay (P2P)</v>
      </c>
      <c r="R5200">
        <f>VLOOKUP(KamstrupData[[#This Row],[IdLevel123]],'B-Business Capability'!B:L,11,FALSE)</f>
        <v>500</v>
      </c>
      <c r="U5200" t="str">
        <f>_xlfn.CONCAT(KamstrupData[[#This Row],[CountryCode]],"_",KamstrupData[[#This Row],[Business Area]],"_",KamstrupData[[#This Row],[DepartmentTeam]])</f>
        <v>SE10_SE_Finance_</v>
      </c>
      <c r="V5200" t="str">
        <f>VLOOKUP(KamstrupData[[#This Row],[ORG_Concat]],'O-Organization'!F:H,3,FALSE)</f>
        <v>11061_SE10_Finance_SE_Finance_</v>
      </c>
    </row>
    <row r="5201" spans="4:22">
      <c r="D5201" s="28" t="s">
        <v>776</v>
      </c>
      <c r="E5201" t="str">
        <f>VLOOKUP(D5201,'B-Business Capability'!B:H,5,FALSE)</f>
        <v>Finance</v>
      </c>
      <c r="F5201" t="str">
        <f>VLOOKUP(D5201,'B-Business Capability'!B:H,6,FALSE)</f>
        <v>Accounting</v>
      </c>
      <c r="G5201" t="str">
        <f>VLOOKUP(D5201,'B-Business Capability'!B:H,7,FALSE)</f>
        <v>Inventory Valuation</v>
      </c>
      <c r="I5201" t="s">
        <v>1844</v>
      </c>
      <c r="J5201" t="s">
        <v>1848</v>
      </c>
      <c r="L5201" t="s">
        <v>65</v>
      </c>
      <c r="M5201" t="str">
        <f>VLOOKUP(L5201,'A-Applications'!B:D,3,FALSE)</f>
        <v>IFS ERP</v>
      </c>
      <c r="N5201" t="s">
        <v>53</v>
      </c>
      <c r="O5201" s="42" t="s">
        <v>62</v>
      </c>
      <c r="P5201" t="s">
        <v>77</v>
      </c>
      <c r="Q5201" t="str">
        <f>VLOOKUP(KamstrupData[[#This Row],[IdLevel123]],'B-Business Capability'!B:L,10,FALSE)</f>
        <v>N/A</v>
      </c>
      <c r="R5201">
        <f>VLOOKUP(KamstrupData[[#This Row],[IdLevel123]],'B-Business Capability'!B:L,11,FALSE)</f>
        <v>0</v>
      </c>
      <c r="U5201" t="str">
        <f>_xlfn.CONCAT(KamstrupData[[#This Row],[CountryCode]],"_",KamstrupData[[#This Row],[Business Area]],"_",KamstrupData[[#This Row],[DepartmentTeam]])</f>
        <v>SE10_SE_Finance_</v>
      </c>
      <c r="V5201" t="str">
        <f>VLOOKUP(KamstrupData[[#This Row],[ORG_Concat]],'O-Organization'!F:H,3,FALSE)</f>
        <v>11061_SE10_Finance_SE_Finance_</v>
      </c>
    </row>
    <row r="5202" spans="4:22">
      <c r="D5202" s="28" t="s">
        <v>778</v>
      </c>
      <c r="E5202" t="str">
        <f>VLOOKUP(D5202,'B-Business Capability'!B:H,5,FALSE)</f>
        <v>Finance</v>
      </c>
      <c r="F5202" t="str">
        <f>VLOOKUP(D5202,'B-Business Capability'!B:H,6,FALSE)</f>
        <v>Accounting</v>
      </c>
      <c r="G5202" t="str">
        <f>VLOOKUP(D5202,'B-Business Capability'!B:H,7,FALSE)</f>
        <v>Manage General Ledger</v>
      </c>
      <c r="I5202" t="s">
        <v>1844</v>
      </c>
      <c r="J5202" t="s">
        <v>1848</v>
      </c>
      <c r="L5202" t="s">
        <v>65</v>
      </c>
      <c r="M5202" t="str">
        <f>VLOOKUP(L5202,'A-Applications'!B:D,3,FALSE)</f>
        <v>IFS ERP</v>
      </c>
      <c r="N5202" t="s">
        <v>53</v>
      </c>
      <c r="O5202" s="42" t="s">
        <v>62</v>
      </c>
      <c r="P5202" t="s">
        <v>77</v>
      </c>
      <c r="Q5202" t="str">
        <f>VLOOKUP(KamstrupData[[#This Row],[IdLevel123]],'B-Business Capability'!B:L,10,FALSE)</f>
        <v>N/A</v>
      </c>
      <c r="R5202">
        <f>VLOOKUP(KamstrupData[[#This Row],[IdLevel123]],'B-Business Capability'!B:L,11,FALSE)</f>
        <v>0</v>
      </c>
      <c r="U5202" t="str">
        <f>_xlfn.CONCAT(KamstrupData[[#This Row],[CountryCode]],"_",KamstrupData[[#This Row],[Business Area]],"_",KamstrupData[[#This Row],[DepartmentTeam]])</f>
        <v>SE10_SE_Finance_</v>
      </c>
      <c r="V5202" t="str">
        <f>VLOOKUP(KamstrupData[[#This Row],[ORG_Concat]],'O-Organization'!F:H,3,FALSE)</f>
        <v>11061_SE10_Finance_SE_Finance_</v>
      </c>
    </row>
    <row r="5203" spans="4:22">
      <c r="D5203" s="28" t="s">
        <v>779</v>
      </c>
      <c r="E5203" t="str">
        <f>VLOOKUP(D5203,'B-Business Capability'!B:H,5,FALSE)</f>
        <v>Finance</v>
      </c>
      <c r="F5203" t="str">
        <f>VLOOKUP(D5203,'B-Business Capability'!B:H,6,FALSE)</f>
        <v>Accounting</v>
      </c>
      <c r="G5203" t="str">
        <f>VLOOKUP(D5203,'B-Business Capability'!B:H,7,FALSE)</f>
        <v>Performance Reporting</v>
      </c>
      <c r="I5203" t="s">
        <v>1844</v>
      </c>
      <c r="J5203" t="s">
        <v>1848</v>
      </c>
      <c r="L5203" t="s">
        <v>65</v>
      </c>
      <c r="M5203" t="str">
        <f>VLOOKUP(L5203,'A-Applications'!B:D,3,FALSE)</f>
        <v>IFS ERP</v>
      </c>
      <c r="N5203" t="s">
        <v>53</v>
      </c>
      <c r="O5203" s="42" t="s">
        <v>62</v>
      </c>
      <c r="P5203" t="s">
        <v>77</v>
      </c>
      <c r="Q5203" t="str">
        <f>VLOOKUP(KamstrupData[[#This Row],[IdLevel123]],'B-Business Capability'!B:L,10,FALSE)</f>
        <v>N/A</v>
      </c>
      <c r="R5203">
        <f>VLOOKUP(KamstrupData[[#This Row],[IdLevel123]],'B-Business Capability'!B:L,11,FALSE)</f>
        <v>0</v>
      </c>
      <c r="U5203" t="str">
        <f>_xlfn.CONCAT(KamstrupData[[#This Row],[CountryCode]],"_",KamstrupData[[#This Row],[Business Area]],"_",KamstrupData[[#This Row],[DepartmentTeam]])</f>
        <v>SE10_SE_Finance_</v>
      </c>
      <c r="V5203" t="str">
        <f>VLOOKUP(KamstrupData[[#This Row],[ORG_Concat]],'O-Organization'!F:H,3,FALSE)</f>
        <v>11061_SE10_Finance_SE_Finance_</v>
      </c>
    </row>
    <row r="5204" spans="4:22">
      <c r="D5204" s="28" t="s">
        <v>68</v>
      </c>
      <c r="E5204" t="str">
        <f>VLOOKUP(D5204,'B-Business Capability'!B:H,5,FALSE)</f>
        <v>Finance</v>
      </c>
      <c r="F5204" t="str">
        <f>VLOOKUP(D5204,'B-Business Capability'!B:H,6,FALSE)</f>
        <v>Settlements &amp; Payments</v>
      </c>
      <c r="G5204" t="str">
        <f>VLOOKUP(D5204,'B-Business Capability'!B:H,7,FALSE)</f>
        <v>Account Payables</v>
      </c>
      <c r="I5204" t="s">
        <v>1844</v>
      </c>
      <c r="J5204" t="s">
        <v>1848</v>
      </c>
      <c r="L5204" t="s">
        <v>65</v>
      </c>
      <c r="M5204" t="str">
        <f>VLOOKUP(L5204,'A-Applications'!B:D,3,FALSE)</f>
        <v>IFS ERP</v>
      </c>
      <c r="N5204" t="s">
        <v>53</v>
      </c>
      <c r="O5204" s="42" t="s">
        <v>62</v>
      </c>
      <c r="P5204" t="s">
        <v>70</v>
      </c>
      <c r="Q5204" t="str">
        <f>VLOOKUP(KamstrupData[[#This Row],[IdLevel123]],'B-Business Capability'!B:L,10,FALSE)</f>
        <v>Procure-to-Pay (P2P)</v>
      </c>
      <c r="R5204">
        <f>VLOOKUP(KamstrupData[[#This Row],[IdLevel123]],'B-Business Capability'!B:L,11,FALSE)</f>
        <v>500</v>
      </c>
      <c r="U5204" t="str">
        <f>_xlfn.CONCAT(KamstrupData[[#This Row],[CountryCode]],"_",KamstrupData[[#This Row],[Business Area]],"_",KamstrupData[[#This Row],[DepartmentTeam]])</f>
        <v>SE10_SE_Finance_</v>
      </c>
      <c r="V5204" t="str">
        <f>VLOOKUP(KamstrupData[[#This Row],[ORG_Concat]],'O-Organization'!F:H,3,FALSE)</f>
        <v>11061_SE10_Finance_SE_Finance_</v>
      </c>
    </row>
    <row r="5205" spans="4:22">
      <c r="D5205" s="28" t="s">
        <v>780</v>
      </c>
      <c r="E5205" t="str">
        <f>VLOOKUP(D5205,'B-Business Capability'!B:H,5,FALSE)</f>
        <v>Finance</v>
      </c>
      <c r="F5205" t="str">
        <f>VLOOKUP(D5205,'B-Business Capability'!B:H,6,FALSE)</f>
        <v>Settlements &amp; Payments</v>
      </c>
      <c r="G5205" t="str">
        <f>VLOOKUP(D5205,'B-Business Capability'!B:H,7,FALSE)</f>
        <v>Billing</v>
      </c>
      <c r="I5205" t="s">
        <v>1844</v>
      </c>
      <c r="J5205" t="s">
        <v>1848</v>
      </c>
      <c r="L5205" t="s">
        <v>65</v>
      </c>
      <c r="M5205" t="str">
        <f>VLOOKUP(L5205,'A-Applications'!B:D,3,FALSE)</f>
        <v>IFS ERP</v>
      </c>
      <c r="N5205" t="s">
        <v>53</v>
      </c>
      <c r="O5205" s="42" t="s">
        <v>62</v>
      </c>
      <c r="P5205" t="s">
        <v>77</v>
      </c>
      <c r="Q5205" t="str">
        <f>VLOOKUP(KamstrupData[[#This Row],[IdLevel123]],'B-Business Capability'!B:L,10,FALSE)</f>
        <v>N/A</v>
      </c>
      <c r="R5205">
        <f>VLOOKUP(KamstrupData[[#This Row],[IdLevel123]],'B-Business Capability'!B:L,11,FALSE)</f>
        <v>0</v>
      </c>
      <c r="U5205" t="str">
        <f>_xlfn.CONCAT(KamstrupData[[#This Row],[CountryCode]],"_",KamstrupData[[#This Row],[Business Area]],"_",KamstrupData[[#This Row],[DepartmentTeam]])</f>
        <v>SE10_SE_Finance_</v>
      </c>
      <c r="V5205" t="str">
        <f>VLOOKUP(KamstrupData[[#This Row],[ORG_Concat]],'O-Organization'!F:H,3,FALSE)</f>
        <v>11061_SE10_Finance_SE_Finance_</v>
      </c>
    </row>
    <row r="5206" spans="4:22">
      <c r="D5206" s="28" t="s">
        <v>782</v>
      </c>
      <c r="E5206" t="str">
        <f>VLOOKUP(D5206,'B-Business Capability'!B:H,5,FALSE)</f>
        <v>Finance</v>
      </c>
      <c r="F5206" t="str">
        <f>VLOOKUP(D5206,'B-Business Capability'!B:H,6,FALSE)</f>
        <v>Tax Management</v>
      </c>
      <c r="G5206" t="str">
        <f>VLOOKUP(D5206,'B-Business Capability'!B:H,7,FALSE)</f>
        <v>Tax Determination</v>
      </c>
      <c r="I5206" t="s">
        <v>1844</v>
      </c>
      <c r="J5206" t="s">
        <v>1848</v>
      </c>
      <c r="L5206" t="s">
        <v>65</v>
      </c>
      <c r="M5206" t="str">
        <f>VLOOKUP(L5206,'A-Applications'!B:D,3,FALSE)</f>
        <v>IFS ERP</v>
      </c>
      <c r="N5206" t="s">
        <v>53</v>
      </c>
      <c r="O5206" s="42" t="s">
        <v>62</v>
      </c>
      <c r="P5206" t="s">
        <v>77</v>
      </c>
      <c r="Q5206" t="str">
        <f>VLOOKUP(KamstrupData[[#This Row],[IdLevel123]],'B-Business Capability'!B:L,10,FALSE)</f>
        <v>N/A</v>
      </c>
      <c r="R5206">
        <f>VLOOKUP(KamstrupData[[#This Row],[IdLevel123]],'B-Business Capability'!B:L,11,FALSE)</f>
        <v>0</v>
      </c>
      <c r="U5206" t="str">
        <f>_xlfn.CONCAT(KamstrupData[[#This Row],[CountryCode]],"_",KamstrupData[[#This Row],[Business Area]],"_",KamstrupData[[#This Row],[DepartmentTeam]])</f>
        <v>SE10_SE_Finance_</v>
      </c>
      <c r="V5206" t="str">
        <f>VLOOKUP(KamstrupData[[#This Row],[ORG_Concat]],'O-Organization'!F:H,3,FALSE)</f>
        <v>11061_SE10_Finance_SE_Finance_</v>
      </c>
    </row>
    <row r="5207" spans="4:22">
      <c r="D5207" s="28" t="s">
        <v>784</v>
      </c>
      <c r="E5207" t="str">
        <f>VLOOKUP(D5207,'B-Business Capability'!B:H,5,FALSE)</f>
        <v>Finance</v>
      </c>
      <c r="F5207" t="str">
        <f>VLOOKUP(D5207,'B-Business Capability'!B:H,6,FALSE)</f>
        <v>Tax Management</v>
      </c>
      <c r="G5207" t="str">
        <f>VLOOKUP(D5207,'B-Business Capability'!B:H,7,FALSE)</f>
        <v>Tax Returns Mgmt.</v>
      </c>
      <c r="I5207" t="s">
        <v>1844</v>
      </c>
      <c r="J5207" t="s">
        <v>1848</v>
      </c>
      <c r="L5207" t="s">
        <v>65</v>
      </c>
      <c r="M5207" t="str">
        <f>VLOOKUP(L5207,'A-Applications'!B:D,3,FALSE)</f>
        <v>IFS ERP</v>
      </c>
      <c r="N5207" t="s">
        <v>53</v>
      </c>
      <c r="O5207" s="42" t="s">
        <v>62</v>
      </c>
      <c r="P5207" t="s">
        <v>77</v>
      </c>
      <c r="Q5207" t="str">
        <f>VLOOKUP(KamstrupData[[#This Row],[IdLevel123]],'B-Business Capability'!B:L,10,FALSE)</f>
        <v>N/A</v>
      </c>
      <c r="R5207">
        <f>VLOOKUP(KamstrupData[[#This Row],[IdLevel123]],'B-Business Capability'!B:L,11,FALSE)</f>
        <v>0</v>
      </c>
      <c r="U5207" t="str">
        <f>_xlfn.CONCAT(KamstrupData[[#This Row],[CountryCode]],"_",KamstrupData[[#This Row],[Business Area]],"_",KamstrupData[[#This Row],[DepartmentTeam]])</f>
        <v>SE10_SE_Finance_</v>
      </c>
      <c r="V5207" t="str">
        <f>VLOOKUP(KamstrupData[[#This Row],[ORG_Concat]],'O-Organization'!F:H,3,FALSE)</f>
        <v>11061_SE10_Finance_SE_Finance_</v>
      </c>
    </row>
    <row r="5208" spans="4:22">
      <c r="D5208" s="28" t="s">
        <v>786</v>
      </c>
      <c r="E5208" t="str">
        <f>VLOOKUP(D5208,'B-Business Capability'!B:H,5,FALSE)</f>
        <v>Finance</v>
      </c>
      <c r="F5208" t="str">
        <f>VLOOKUP(D5208,'B-Business Capability'!B:H,6,FALSE)</f>
        <v>Tax Management</v>
      </c>
      <c r="G5208" t="str">
        <f>VLOOKUP(D5208,'B-Business Capability'!B:H,7,FALSE)</f>
        <v>Tax Settlements</v>
      </c>
      <c r="I5208" t="s">
        <v>1844</v>
      </c>
      <c r="J5208" t="s">
        <v>1848</v>
      </c>
      <c r="L5208" t="s">
        <v>65</v>
      </c>
      <c r="M5208" t="str">
        <f>VLOOKUP(L5208,'A-Applications'!B:D,3,FALSE)</f>
        <v>IFS ERP</v>
      </c>
      <c r="N5208" t="s">
        <v>53</v>
      </c>
      <c r="O5208" s="42" t="s">
        <v>62</v>
      </c>
      <c r="P5208" t="s">
        <v>77</v>
      </c>
      <c r="Q5208" t="str">
        <f>VLOOKUP(KamstrupData[[#This Row],[IdLevel123]],'B-Business Capability'!B:L,10,FALSE)</f>
        <v>N/A</v>
      </c>
      <c r="R5208">
        <f>VLOOKUP(KamstrupData[[#This Row],[IdLevel123]],'B-Business Capability'!B:L,11,FALSE)</f>
        <v>0</v>
      </c>
      <c r="U5208" t="str">
        <f>_xlfn.CONCAT(KamstrupData[[#This Row],[CountryCode]],"_",KamstrupData[[#This Row],[Business Area]],"_",KamstrupData[[#This Row],[DepartmentTeam]])</f>
        <v>SE10_SE_Finance_</v>
      </c>
      <c r="V5208" t="str">
        <f>VLOOKUP(KamstrupData[[#This Row],[ORG_Concat]],'O-Organization'!F:H,3,FALSE)</f>
        <v>11061_SE10_Finance_SE_Finance_</v>
      </c>
    </row>
    <row r="5209" spans="4:22">
      <c r="D5209" s="28" t="s">
        <v>787</v>
      </c>
      <c r="E5209" t="str">
        <f>VLOOKUP(D5209,'B-Business Capability'!B:H,5,FALSE)</f>
        <v>Finance</v>
      </c>
      <c r="F5209" t="str">
        <f>VLOOKUP(D5209,'B-Business Capability'!B:H,6,FALSE)</f>
        <v>Treasury</v>
      </c>
      <c r="G5209" t="str">
        <f>VLOOKUP(D5209,'B-Business Capability'!B:H,7,FALSE)</f>
        <v>Cash Management</v>
      </c>
      <c r="I5209" t="s">
        <v>1844</v>
      </c>
      <c r="J5209" t="s">
        <v>1848</v>
      </c>
      <c r="L5209" t="s">
        <v>65</v>
      </c>
      <c r="M5209" t="str">
        <f>VLOOKUP(L5209,'A-Applications'!B:D,3,FALSE)</f>
        <v>IFS ERP</v>
      </c>
      <c r="N5209" t="s">
        <v>53</v>
      </c>
      <c r="O5209" s="42" t="s">
        <v>62</v>
      </c>
      <c r="P5209" t="s">
        <v>77</v>
      </c>
      <c r="Q5209" t="str">
        <f>VLOOKUP(KamstrupData[[#This Row],[IdLevel123]],'B-Business Capability'!B:L,10,FALSE)</f>
        <v>N/A</v>
      </c>
      <c r="R5209">
        <f>VLOOKUP(KamstrupData[[#This Row],[IdLevel123]],'B-Business Capability'!B:L,11,FALSE)</f>
        <v>0</v>
      </c>
      <c r="U5209" t="str">
        <f>_xlfn.CONCAT(KamstrupData[[#This Row],[CountryCode]],"_",KamstrupData[[#This Row],[Business Area]],"_",KamstrupData[[#This Row],[DepartmentTeam]])</f>
        <v>SE10_SE_Finance_</v>
      </c>
      <c r="V5209" t="str">
        <f>VLOOKUP(KamstrupData[[#This Row],[ORG_Concat]],'O-Organization'!F:H,3,FALSE)</f>
        <v>11061_SE10_Finance_SE_Finance_</v>
      </c>
    </row>
    <row r="5210" spans="4:22">
      <c r="D5210" s="28" t="s">
        <v>788</v>
      </c>
      <c r="E5210" t="str">
        <f>VLOOKUP(D5210,'B-Business Capability'!B:H,5,FALSE)</f>
        <v>Finance</v>
      </c>
      <c r="F5210" t="str">
        <f>VLOOKUP(D5210,'B-Business Capability'!B:H,6,FALSE)</f>
        <v>Treasury</v>
      </c>
      <c r="G5210" t="str">
        <f>VLOOKUP(D5210,'B-Business Capability'!B:H,7,FALSE)</f>
        <v>Financial Risk Management</v>
      </c>
      <c r="I5210" t="s">
        <v>1844</v>
      </c>
      <c r="J5210" t="s">
        <v>1848</v>
      </c>
      <c r="L5210" t="s">
        <v>65</v>
      </c>
      <c r="M5210" t="str">
        <f>VLOOKUP(L5210,'A-Applications'!B:D,3,FALSE)</f>
        <v>IFS ERP</v>
      </c>
      <c r="N5210" t="s">
        <v>53</v>
      </c>
      <c r="O5210" s="42" t="s">
        <v>62</v>
      </c>
      <c r="P5210" t="s">
        <v>77</v>
      </c>
      <c r="Q5210" t="str">
        <f>VLOOKUP(KamstrupData[[#This Row],[IdLevel123]],'B-Business Capability'!B:L,10,FALSE)</f>
        <v>N/A</v>
      </c>
      <c r="R5210">
        <f>VLOOKUP(KamstrupData[[#This Row],[IdLevel123]],'B-Business Capability'!B:L,11,FALSE)</f>
        <v>0</v>
      </c>
      <c r="U5210" t="str">
        <f>_xlfn.CONCAT(KamstrupData[[#This Row],[CountryCode]],"_",KamstrupData[[#This Row],[Business Area]],"_",KamstrupData[[#This Row],[DepartmentTeam]])</f>
        <v>SE10_SE_Finance_</v>
      </c>
      <c r="V5210" t="str">
        <f>VLOOKUP(KamstrupData[[#This Row],[ORG_Concat]],'O-Organization'!F:H,3,FALSE)</f>
        <v>11061_SE10_Finance_SE_Finance_</v>
      </c>
    </row>
    <row r="5211" spans="4:22">
      <c r="D5211" s="28" t="s">
        <v>789</v>
      </c>
      <c r="E5211" t="str">
        <f>VLOOKUP(D5211,'B-Business Capability'!B:H,5,FALSE)</f>
        <v>Finance</v>
      </c>
      <c r="F5211" t="str">
        <f>VLOOKUP(D5211,'B-Business Capability'!B:H,6,FALSE)</f>
        <v>Treasury</v>
      </c>
      <c r="G5211" t="str">
        <f>VLOOKUP(D5211,'B-Business Capability'!B:H,7,FALSE)</f>
        <v>Foreign Exchange Management</v>
      </c>
      <c r="I5211" t="s">
        <v>1844</v>
      </c>
      <c r="J5211" t="s">
        <v>1848</v>
      </c>
      <c r="L5211" t="s">
        <v>65</v>
      </c>
      <c r="M5211" t="str">
        <f>VLOOKUP(L5211,'A-Applications'!B:D,3,FALSE)</f>
        <v>IFS ERP</v>
      </c>
      <c r="N5211" t="s">
        <v>53</v>
      </c>
      <c r="O5211" s="42" t="s">
        <v>62</v>
      </c>
      <c r="P5211" t="s">
        <v>77</v>
      </c>
      <c r="Q5211" t="str">
        <f>VLOOKUP(KamstrupData[[#This Row],[IdLevel123]],'B-Business Capability'!B:L,10,FALSE)</f>
        <v>N/A</v>
      </c>
      <c r="R5211">
        <f>VLOOKUP(KamstrupData[[#This Row],[IdLevel123]],'B-Business Capability'!B:L,11,FALSE)</f>
        <v>0</v>
      </c>
      <c r="U5211" t="str">
        <f>_xlfn.CONCAT(KamstrupData[[#This Row],[CountryCode]],"_",KamstrupData[[#This Row],[Business Area]],"_",KamstrupData[[#This Row],[DepartmentTeam]])</f>
        <v>SE10_SE_Finance_</v>
      </c>
      <c r="V5211" t="str">
        <f>VLOOKUP(KamstrupData[[#This Row],[ORG_Concat]],'O-Organization'!F:H,3,FALSE)</f>
        <v>11061_SE10_Finance_SE_Finance_</v>
      </c>
    </row>
    <row r="5212" spans="4:22">
      <c r="D5212" s="28" t="s">
        <v>72</v>
      </c>
      <c r="E5212" t="str">
        <f>VLOOKUP(D5212,'B-Business Capability'!B:H,5,FALSE)</f>
        <v>Finance</v>
      </c>
      <c r="F5212" t="str">
        <f>VLOOKUP(D5212,'B-Business Capability'!B:H,6,FALSE)</f>
        <v>Accounting</v>
      </c>
      <c r="G5212" t="str">
        <f>VLOOKUP(D5212,'B-Business Capability'!B:H,7,FALSE)</f>
        <v>Accounts Recievabel</v>
      </c>
      <c r="I5212" t="s">
        <v>1844</v>
      </c>
      <c r="J5212" t="s">
        <v>1848</v>
      </c>
      <c r="L5212" t="s">
        <v>65</v>
      </c>
      <c r="M5212" t="str">
        <f>VLOOKUP(L5212,'A-Applications'!B:D,3,FALSE)</f>
        <v>IFS ERP</v>
      </c>
      <c r="N5212" t="s">
        <v>53</v>
      </c>
      <c r="O5212" s="42" t="s">
        <v>62</v>
      </c>
      <c r="P5212" t="s">
        <v>73</v>
      </c>
      <c r="Q5212" t="str">
        <f>VLOOKUP(KamstrupData[[#This Row],[IdLevel123]],'B-Business Capability'!B:L,10,FALSE)</f>
        <v>N/A</v>
      </c>
      <c r="R5212">
        <f>VLOOKUP(KamstrupData[[#This Row],[IdLevel123]],'B-Business Capability'!B:L,11,FALSE)</f>
        <v>0</v>
      </c>
      <c r="U5212" t="str">
        <f>_xlfn.CONCAT(KamstrupData[[#This Row],[CountryCode]],"_",KamstrupData[[#This Row],[Business Area]],"_",KamstrupData[[#This Row],[DepartmentTeam]])</f>
        <v>SE10_SE_Finance_</v>
      </c>
      <c r="V5212" t="str">
        <f>VLOOKUP(KamstrupData[[#This Row],[ORG_Concat]],'O-Organization'!F:H,3,FALSE)</f>
        <v>11061_SE10_Finance_SE_Finance_</v>
      </c>
    </row>
    <row r="5213" spans="4:22">
      <c r="D5213" s="28" t="s">
        <v>252</v>
      </c>
      <c r="E5213" t="str">
        <f>VLOOKUP(D5213,'B-Business Capability'!B:H,5,FALSE)</f>
        <v>Finance</v>
      </c>
      <c r="F5213" t="str">
        <f>VLOOKUP(D5213,'B-Business Capability'!B:H,6,FALSE)</f>
        <v>Settlements &amp; Payments</v>
      </c>
      <c r="G5213" t="str">
        <f>VLOOKUP(D5213,'B-Business Capability'!B:H,7,FALSE)</f>
        <v>Invoice Approval</v>
      </c>
      <c r="I5213" t="s">
        <v>1844</v>
      </c>
      <c r="J5213" t="s">
        <v>1848</v>
      </c>
      <c r="L5213" t="s">
        <v>65</v>
      </c>
      <c r="M5213" t="str">
        <f>VLOOKUP(L5213,'A-Applications'!B:D,3,FALSE)</f>
        <v>IFS ERP</v>
      </c>
      <c r="N5213" t="s">
        <v>53</v>
      </c>
      <c r="O5213" s="42" t="s">
        <v>62</v>
      </c>
      <c r="P5213" t="s">
        <v>254</v>
      </c>
      <c r="Q5213" t="str">
        <f>VLOOKUP(KamstrupData[[#This Row],[IdLevel123]],'B-Business Capability'!B:L,10,FALSE)</f>
        <v>Procure-to-Pay (P2P)</v>
      </c>
      <c r="R5213">
        <f>VLOOKUP(KamstrupData[[#This Row],[IdLevel123]],'B-Business Capability'!B:L,11,FALSE)</f>
        <v>520</v>
      </c>
      <c r="U5213" t="str">
        <f>_xlfn.CONCAT(KamstrupData[[#This Row],[CountryCode]],"_",KamstrupData[[#This Row],[Business Area]],"_",KamstrupData[[#This Row],[DepartmentTeam]])</f>
        <v>SE10_SE_Finance_</v>
      </c>
      <c r="V5213" t="str">
        <f>VLOOKUP(KamstrupData[[#This Row],[ORG_Concat]],'O-Organization'!F:H,3,FALSE)</f>
        <v>11061_SE10_Finance_SE_Finance_</v>
      </c>
    </row>
    <row r="5214" spans="4:22">
      <c r="D5214" s="28" t="s">
        <v>141</v>
      </c>
      <c r="E5214" t="str">
        <f>VLOOKUP(D5214,'B-Business Capability'!B:H,5,FALSE)</f>
        <v>People and Culture</v>
      </c>
      <c r="F5214" t="str">
        <f>VLOOKUP(D5214,'B-Business Capability'!B:H,6,FALSE)</f>
        <v>Retentation</v>
      </c>
      <c r="G5214">
        <f>VLOOKUP(D5214,'B-Business Capability'!B:H,7,FALSE)</f>
        <v>0</v>
      </c>
      <c r="I5214" t="s">
        <v>1844</v>
      </c>
      <c r="J5214" t="s">
        <v>1848</v>
      </c>
      <c r="L5214" t="s">
        <v>1742</v>
      </c>
      <c r="M5214" t="str">
        <f>VLOOKUP(L5214,'A-Applications'!B:D,3,FALSE)</f>
        <v>MyBusiness</v>
      </c>
      <c r="N5214" t="s">
        <v>53</v>
      </c>
      <c r="O5214" s="42" t="s">
        <v>54</v>
      </c>
      <c r="P5214" t="s">
        <v>77</v>
      </c>
      <c r="Q5214" t="str">
        <f>VLOOKUP(KamstrupData[[#This Row],[IdLevel123]],'B-Business Capability'!B:L,10,FALSE)</f>
        <v>Hire-to-Retire (H2R)</v>
      </c>
      <c r="R5214">
        <f>VLOOKUP(KamstrupData[[#This Row],[IdLevel123]],'B-Business Capability'!B:L,11,FALSE)</f>
        <v>600</v>
      </c>
      <c r="U5214" t="str">
        <f>_xlfn.CONCAT(KamstrupData[[#This Row],[CountryCode]],"_",KamstrupData[[#This Row],[Business Area]],"_",KamstrupData[[#This Row],[DepartmentTeam]])</f>
        <v>SE10_SE_Finance_</v>
      </c>
      <c r="V5214" t="str">
        <f>VLOOKUP(KamstrupData[[#This Row],[ORG_Concat]],'O-Organization'!F:H,3,FALSE)</f>
        <v>11061_SE10_Finance_SE_Finance_</v>
      </c>
    </row>
    <row r="5215" spans="4:22">
      <c r="D5215" s="28" t="s">
        <v>68</v>
      </c>
      <c r="E5215" t="str">
        <f>VLOOKUP(D5215,'B-Business Capability'!B:H,5,FALSE)</f>
        <v>Finance</v>
      </c>
      <c r="F5215" t="str">
        <f>VLOOKUP(D5215,'B-Business Capability'!B:H,6,FALSE)</f>
        <v>Settlements &amp; Payments</v>
      </c>
      <c r="G5215" t="str">
        <f>VLOOKUP(D5215,'B-Business Capability'!B:H,7,FALSE)</f>
        <v>Account Payables</v>
      </c>
      <c r="I5215" t="s">
        <v>1844</v>
      </c>
      <c r="J5215" t="s">
        <v>1848</v>
      </c>
      <c r="L5215" t="s">
        <v>794</v>
      </c>
      <c r="M5215" t="str">
        <f>VLOOKUP(L5215,'A-Applications'!B:D,3,FALSE)</f>
        <v>Readsoft</v>
      </c>
      <c r="N5215" t="s">
        <v>53</v>
      </c>
      <c r="O5215" s="42" t="s">
        <v>62</v>
      </c>
      <c r="P5215" t="s">
        <v>795</v>
      </c>
      <c r="Q5215" t="str">
        <f>VLOOKUP(KamstrupData[[#This Row],[IdLevel123]],'B-Business Capability'!B:L,10,FALSE)</f>
        <v>Procure-to-Pay (P2P)</v>
      </c>
      <c r="R5215">
        <f>VLOOKUP(KamstrupData[[#This Row],[IdLevel123]],'B-Business Capability'!B:L,11,FALSE)</f>
        <v>500</v>
      </c>
      <c r="U5215" t="str">
        <f>_xlfn.CONCAT(KamstrupData[[#This Row],[CountryCode]],"_",KamstrupData[[#This Row],[Business Area]],"_",KamstrupData[[#This Row],[DepartmentTeam]])</f>
        <v>SE10_SE_Finance_</v>
      </c>
      <c r="V5215" t="str">
        <f>VLOOKUP(KamstrupData[[#This Row],[ORG_Concat]],'O-Organization'!F:H,3,FALSE)</f>
        <v>11061_SE10_Finance_SE_Finance_</v>
      </c>
    </row>
    <row r="5216" spans="4:22">
      <c r="D5216" s="28" t="s">
        <v>660</v>
      </c>
      <c r="E5216" t="str">
        <f>VLOOKUP(D5216,'B-Business Capability'!B:H,5,FALSE)</f>
        <v>Finance</v>
      </c>
      <c r="F5216" t="str">
        <f>VLOOKUP(D5216,'B-Business Capability'!B:H,6,FALSE)</f>
        <v>Financial Planning &amp; Analysis</v>
      </c>
      <c r="G5216" t="str">
        <f>VLOOKUP(D5216,'B-Business Capability'!B:H,7,FALSE)</f>
        <v>Business Planning</v>
      </c>
      <c r="I5216" t="s">
        <v>1844</v>
      </c>
      <c r="J5216" t="s">
        <v>1848</v>
      </c>
      <c r="L5216" t="s">
        <v>117</v>
      </c>
      <c r="M5216" t="str">
        <f>VLOOKUP(L5216,'A-Applications'!B:D,3,FALSE)</f>
        <v>PowerBI</v>
      </c>
      <c r="N5216" t="s">
        <v>53</v>
      </c>
      <c r="O5216" s="42" t="s">
        <v>54</v>
      </c>
      <c r="P5216" t="s">
        <v>67</v>
      </c>
      <c r="Q5216" t="str">
        <f>VLOOKUP(KamstrupData[[#This Row],[IdLevel123]],'B-Business Capability'!B:L,10,FALSE)</f>
        <v>N/A</v>
      </c>
      <c r="R5216">
        <f>VLOOKUP(KamstrupData[[#This Row],[IdLevel123]],'B-Business Capability'!B:L,11,FALSE)</f>
        <v>0</v>
      </c>
      <c r="U5216" t="str">
        <f>_xlfn.CONCAT(KamstrupData[[#This Row],[CountryCode]],"_",KamstrupData[[#This Row],[Business Area]],"_",KamstrupData[[#This Row],[DepartmentTeam]])</f>
        <v>SE10_SE_Finance_</v>
      </c>
      <c r="V5216" t="str">
        <f>VLOOKUP(KamstrupData[[#This Row],[ORG_Concat]],'O-Organization'!F:H,3,FALSE)</f>
        <v>11061_SE10_Finance_SE_Finance_</v>
      </c>
    </row>
    <row r="5217" spans="4:22">
      <c r="D5217" s="28" t="s">
        <v>63</v>
      </c>
      <c r="E5217" t="str">
        <f>VLOOKUP(D5217,'B-Business Capability'!B:H,5,FALSE)</f>
        <v>Finance</v>
      </c>
      <c r="F5217" t="str">
        <f>VLOOKUP(D5217,'B-Business Capability'!B:H,6,FALSE)</f>
        <v>Financial Planning &amp; Analysis</v>
      </c>
      <c r="G5217" t="str">
        <f>VLOOKUP(D5217,'B-Business Capability'!B:H,7,FALSE)</f>
        <v>Cost Accounting_Plan</v>
      </c>
      <c r="I5217" t="s">
        <v>1844</v>
      </c>
      <c r="J5217" t="s">
        <v>1848</v>
      </c>
      <c r="L5217" t="s">
        <v>117</v>
      </c>
      <c r="M5217" t="str">
        <f>VLOOKUP(L5217,'A-Applications'!B:D,3,FALSE)</f>
        <v>PowerBI</v>
      </c>
      <c r="N5217" t="s">
        <v>53</v>
      </c>
      <c r="O5217" s="42" t="s">
        <v>54</v>
      </c>
      <c r="P5217" t="s">
        <v>67</v>
      </c>
      <c r="Q5217" t="str">
        <f>VLOOKUP(KamstrupData[[#This Row],[IdLevel123]],'B-Business Capability'!B:L,10,FALSE)</f>
        <v>N/A</v>
      </c>
      <c r="R5217">
        <f>VLOOKUP(KamstrupData[[#This Row],[IdLevel123]],'B-Business Capability'!B:L,11,FALSE)</f>
        <v>0</v>
      </c>
      <c r="U5217" t="str">
        <f>_xlfn.CONCAT(KamstrupData[[#This Row],[CountryCode]],"_",KamstrupData[[#This Row],[Business Area]],"_",KamstrupData[[#This Row],[DepartmentTeam]])</f>
        <v>SE10_SE_Finance_</v>
      </c>
      <c r="V5217" t="str">
        <f>VLOOKUP(KamstrupData[[#This Row],[ORG_Concat]],'O-Organization'!F:H,3,FALSE)</f>
        <v>11061_SE10_Finance_SE_Finance_</v>
      </c>
    </row>
    <row r="5218" spans="4:22">
      <c r="D5218" s="28" t="s">
        <v>119</v>
      </c>
      <c r="E5218" t="str">
        <f>VLOOKUP(D5218,'B-Business Capability'!B:H,5,FALSE)</f>
        <v>Finance</v>
      </c>
      <c r="F5218" t="str">
        <f>VLOOKUP(D5218,'B-Business Capability'!B:H,6,FALSE)</f>
        <v>Settlements &amp; Payments</v>
      </c>
      <c r="G5218" t="str">
        <f>VLOOKUP(D5218,'B-Business Capability'!B:H,7,FALSE)</f>
        <v>Travel &amp; Expense Management</v>
      </c>
      <c r="I5218" t="s">
        <v>1844</v>
      </c>
      <c r="J5218" t="s">
        <v>1848</v>
      </c>
      <c r="L5218" t="s">
        <v>120</v>
      </c>
      <c r="M5218" t="str">
        <f>VLOOKUP(L5218,'A-Applications'!B:D,3,FALSE)</f>
        <v>Concur</v>
      </c>
      <c r="N5218" t="s">
        <v>53</v>
      </c>
      <c r="O5218" s="42" t="s">
        <v>62</v>
      </c>
      <c r="P5218" t="s">
        <v>139</v>
      </c>
      <c r="Q5218" t="str">
        <f>VLOOKUP(KamstrupData[[#This Row],[IdLevel123]],'B-Business Capability'!B:L,10,FALSE)</f>
        <v>Hire-to-Retire (H2R)</v>
      </c>
      <c r="R5218">
        <f>VLOOKUP(KamstrupData[[#This Row],[IdLevel123]],'B-Business Capability'!B:L,11,FALSE)</f>
        <v>750</v>
      </c>
      <c r="U5218" t="str">
        <f>_xlfn.CONCAT(KamstrupData[[#This Row],[CountryCode]],"_",KamstrupData[[#This Row],[Business Area]],"_",KamstrupData[[#This Row],[DepartmentTeam]])</f>
        <v>SE10_SE_Finance_</v>
      </c>
      <c r="V5218" t="str">
        <f>VLOOKUP(KamstrupData[[#This Row],[ORG_Concat]],'O-Organization'!F:H,3,FALSE)</f>
        <v>11061_SE10_Finance_SE_Finance_</v>
      </c>
    </row>
    <row r="5219" spans="4:22">
      <c r="D5219" s="28" t="s">
        <v>122</v>
      </c>
      <c r="E5219" t="str">
        <f>VLOOKUP(D5219,'B-Business Capability'!B:H,5,FALSE)</f>
        <v>Legal</v>
      </c>
      <c r="F5219" t="str">
        <f>VLOOKUP(D5219,'B-Business Capability'!B:H,6,FALSE)</f>
        <v>Ensure Compliance</v>
      </c>
      <c r="G5219">
        <f>VLOOKUP(D5219,'B-Business Capability'!B:H,7,FALSE)</f>
        <v>0</v>
      </c>
      <c r="I5219" t="s">
        <v>1844</v>
      </c>
      <c r="J5219" t="s">
        <v>1848</v>
      </c>
      <c r="L5219" t="s">
        <v>123</v>
      </c>
      <c r="M5219" t="str">
        <f>VLOOKUP(L5219,'A-Applications'!B:D,3,FALSE)</f>
        <v>DocuSign</v>
      </c>
      <c r="N5219" t="s">
        <v>53</v>
      </c>
      <c r="O5219" s="42" t="s">
        <v>62</v>
      </c>
      <c r="P5219" t="s">
        <v>124</v>
      </c>
      <c r="Q5219" t="str">
        <f>VLOOKUP(KamstrupData[[#This Row],[IdLevel123]],'B-Business Capability'!B:L,10,FALSE)</f>
        <v>N/A</v>
      </c>
      <c r="R5219">
        <f>VLOOKUP(KamstrupData[[#This Row],[IdLevel123]],'B-Business Capability'!B:L,11,FALSE)</f>
        <v>0</v>
      </c>
      <c r="U5219" t="str">
        <f>_xlfn.CONCAT(KamstrupData[[#This Row],[CountryCode]],"_",KamstrupData[[#This Row],[Business Area]],"_",KamstrupData[[#This Row],[DepartmentTeam]])</f>
        <v>SE10_SE_Finance_</v>
      </c>
      <c r="V5219" t="str">
        <f>VLOOKUP(KamstrupData[[#This Row],[ORG_Concat]],'O-Organization'!F:H,3,FALSE)</f>
        <v>11061_SE10_Finance_SE_Finance_</v>
      </c>
    </row>
    <row r="5220" spans="4:22">
      <c r="D5220" t="s">
        <v>68</v>
      </c>
      <c r="E5220" t="str">
        <f>VLOOKUP(D5220,'B-Business Capability'!B:H,5,FALSE)</f>
        <v>Finance</v>
      </c>
      <c r="F5220" t="str">
        <f>VLOOKUP(D5220,'B-Business Capability'!B:H,6,FALSE)</f>
        <v>Settlements &amp; Payments</v>
      </c>
      <c r="G5220" t="str">
        <f>VLOOKUP(D5220,'B-Business Capability'!B:H,7,FALSE)</f>
        <v>Account Payables</v>
      </c>
      <c r="I5220" t="s">
        <v>1844</v>
      </c>
      <c r="J5220" t="s">
        <v>1848</v>
      </c>
      <c r="L5220" t="s">
        <v>805</v>
      </c>
      <c r="M5220" t="str">
        <f>VLOOKUP(L5220,'A-Applications'!B:D,3,FALSE)</f>
        <v>Danske Direct</v>
      </c>
      <c r="N5220" t="s">
        <v>53</v>
      </c>
      <c r="O5220" s="42" t="s">
        <v>54</v>
      </c>
      <c r="P5220" t="s">
        <v>70</v>
      </c>
      <c r="Q5220" t="str">
        <f>VLOOKUP(KamstrupData[[#This Row],[IdLevel123]],'B-Business Capability'!B:L,10,FALSE)</f>
        <v>Procure-to-Pay (P2P)</v>
      </c>
      <c r="R5220">
        <f>VLOOKUP(KamstrupData[[#This Row],[IdLevel123]],'B-Business Capability'!B:L,11,FALSE)</f>
        <v>500</v>
      </c>
      <c r="U5220" t="str">
        <f>_xlfn.CONCAT(KamstrupData[[#This Row],[CountryCode]],"_",KamstrupData[[#This Row],[Business Area]],"_",KamstrupData[[#This Row],[DepartmentTeam]])</f>
        <v>SE10_SE_Finance_</v>
      </c>
      <c r="V5220" t="str">
        <f>VLOOKUP(KamstrupData[[#This Row],[ORG_Concat]],'O-Organization'!F:H,3,FALSE)</f>
        <v>11061_SE10_Finance_SE_Finance_</v>
      </c>
    </row>
    <row r="5221" spans="4:22">
      <c r="D5221" t="s">
        <v>72</v>
      </c>
      <c r="E5221" t="str">
        <f>VLOOKUP(D5221,'B-Business Capability'!B:H,5,FALSE)</f>
        <v>Finance</v>
      </c>
      <c r="F5221" t="str">
        <f>VLOOKUP(D5221,'B-Business Capability'!B:H,6,FALSE)</f>
        <v>Accounting</v>
      </c>
      <c r="G5221" t="str">
        <f>VLOOKUP(D5221,'B-Business Capability'!B:H,7,FALSE)</f>
        <v>Accounts Recievabel</v>
      </c>
      <c r="I5221" t="s">
        <v>1844</v>
      </c>
      <c r="J5221" t="s">
        <v>1848</v>
      </c>
      <c r="L5221" t="s">
        <v>805</v>
      </c>
      <c r="M5221" t="str">
        <f>VLOOKUP(L5221,'A-Applications'!B:D,3,FALSE)</f>
        <v>Danske Direct</v>
      </c>
      <c r="N5221" t="s">
        <v>53</v>
      </c>
      <c r="O5221" s="42" t="s">
        <v>54</v>
      </c>
      <c r="P5221" t="s">
        <v>73</v>
      </c>
      <c r="Q5221" t="str">
        <f>VLOOKUP(KamstrupData[[#This Row],[IdLevel123]],'B-Business Capability'!B:L,10,FALSE)</f>
        <v>N/A</v>
      </c>
      <c r="R5221">
        <f>VLOOKUP(KamstrupData[[#This Row],[IdLevel123]],'B-Business Capability'!B:L,11,FALSE)</f>
        <v>0</v>
      </c>
      <c r="U5221" t="str">
        <f>_xlfn.CONCAT(KamstrupData[[#This Row],[CountryCode]],"_",KamstrupData[[#This Row],[Business Area]],"_",KamstrupData[[#This Row],[DepartmentTeam]])</f>
        <v>SE10_SE_Finance_</v>
      </c>
      <c r="V5221" t="str">
        <f>VLOOKUP(KamstrupData[[#This Row],[ORG_Concat]],'O-Organization'!F:H,3,FALSE)</f>
        <v>11061_SE10_Finance_SE_Finance_</v>
      </c>
    </row>
    <row r="5222" spans="4:22">
      <c r="D5222" s="28" t="s">
        <v>204</v>
      </c>
      <c r="E5222" t="str">
        <f>VLOOKUP(D5222,'B-Business Capability'!B:H,5,FALSE)</f>
        <v>Sales</v>
      </c>
      <c r="F5222" t="str">
        <f>VLOOKUP(D5222,'B-Business Capability'!B:H,6,FALSE)</f>
        <v>Sales Operations</v>
      </c>
      <c r="G5222" t="str">
        <f>VLOOKUP(D5222,'B-Business Capability'!B:H,7,FALSE)</f>
        <v>Customer masterdata governance</v>
      </c>
      <c r="I5222" t="s">
        <v>1844</v>
      </c>
      <c r="J5222" t="s">
        <v>1848</v>
      </c>
      <c r="L5222" t="s">
        <v>205</v>
      </c>
      <c r="M5222" t="str">
        <f>VLOOKUP(L5222,'A-Applications'!B:D,3,FALSE)</f>
        <v>Dunn and Bradstreet (Finance Analytics)</v>
      </c>
      <c r="N5222" t="s">
        <v>53</v>
      </c>
      <c r="O5222" s="42" t="s">
        <v>54</v>
      </c>
      <c r="P5222" t="s">
        <v>1279</v>
      </c>
      <c r="Q5222" t="str">
        <f>VLOOKUP(KamstrupData[[#This Row],[IdLevel123]],'B-Business Capability'!B:L,10,FALSE)</f>
        <v>N/A</v>
      </c>
      <c r="R5222">
        <f>VLOOKUP(KamstrupData[[#This Row],[IdLevel123]],'B-Business Capability'!B:L,11,FALSE)</f>
        <v>0</v>
      </c>
      <c r="U5222" t="str">
        <f>_xlfn.CONCAT(KamstrupData[[#This Row],[CountryCode]],"_",KamstrupData[[#This Row],[Business Area]],"_",KamstrupData[[#This Row],[DepartmentTeam]])</f>
        <v>SE10_SE_Finance_</v>
      </c>
      <c r="V5222" t="str">
        <f>VLOOKUP(KamstrupData[[#This Row],[ORG_Concat]],'O-Organization'!F:H,3,FALSE)</f>
        <v>11061_SE10_Finance_SE_Finance_</v>
      </c>
    </row>
    <row r="5223" spans="4:22">
      <c r="D5223" t="s">
        <v>68</v>
      </c>
      <c r="E5223" t="str">
        <f>VLOOKUP(D5223,'B-Business Capability'!B:H,5,FALSE)</f>
        <v>Finance</v>
      </c>
      <c r="F5223" t="str">
        <f>VLOOKUP(D5223,'B-Business Capability'!B:H,6,FALSE)</f>
        <v>Settlements &amp; Payments</v>
      </c>
      <c r="G5223" t="str">
        <f>VLOOKUP(D5223,'B-Business Capability'!B:H,7,FALSE)</f>
        <v>Account Payables</v>
      </c>
      <c r="I5223" t="s">
        <v>1844</v>
      </c>
      <c r="J5223" t="s">
        <v>1848</v>
      </c>
      <c r="L5223" t="s">
        <v>71</v>
      </c>
      <c r="M5223" t="str">
        <f>VLOOKUP(L5223,'A-Applications'!B:D,3,FALSE)</f>
        <v>VIES</v>
      </c>
      <c r="N5223" t="s">
        <v>53</v>
      </c>
      <c r="O5223" s="42" t="s">
        <v>54</v>
      </c>
      <c r="P5223" t="s">
        <v>70</v>
      </c>
      <c r="Q5223" t="str">
        <f>VLOOKUP(KamstrupData[[#This Row],[IdLevel123]],'B-Business Capability'!B:L,10,FALSE)</f>
        <v>Procure-to-Pay (P2P)</v>
      </c>
      <c r="R5223">
        <f>VLOOKUP(KamstrupData[[#This Row],[IdLevel123]],'B-Business Capability'!B:L,11,FALSE)</f>
        <v>500</v>
      </c>
      <c r="U5223" t="str">
        <f>_xlfn.CONCAT(KamstrupData[[#This Row],[CountryCode]],"_",KamstrupData[[#This Row],[Business Area]],"_",KamstrupData[[#This Row],[DepartmentTeam]])</f>
        <v>SE10_SE_Finance_</v>
      </c>
      <c r="V5223" t="str">
        <f>VLOOKUP(KamstrupData[[#This Row],[ORG_Concat]],'O-Organization'!F:H,3,FALSE)</f>
        <v>11061_SE10_Finance_SE_Finance_</v>
      </c>
    </row>
    <row r="5224" spans="4:22">
      <c r="D5224" t="s">
        <v>72</v>
      </c>
      <c r="E5224" t="str">
        <f>VLOOKUP(D5224,'B-Business Capability'!B:H,5,FALSE)</f>
        <v>Finance</v>
      </c>
      <c r="F5224" t="str">
        <f>VLOOKUP(D5224,'B-Business Capability'!B:H,6,FALSE)</f>
        <v>Accounting</v>
      </c>
      <c r="G5224" t="str">
        <f>VLOOKUP(D5224,'B-Business Capability'!B:H,7,FALSE)</f>
        <v>Accounts Recievabel</v>
      </c>
      <c r="I5224" t="s">
        <v>1844</v>
      </c>
      <c r="J5224" t="s">
        <v>1848</v>
      </c>
      <c r="L5224" t="s">
        <v>71</v>
      </c>
      <c r="M5224" t="str">
        <f>VLOOKUP(L5224,'A-Applications'!B:D,3,FALSE)</f>
        <v>VIES</v>
      </c>
      <c r="N5224" t="s">
        <v>53</v>
      </c>
      <c r="O5224" s="42" t="s">
        <v>54</v>
      </c>
      <c r="P5224" t="s">
        <v>73</v>
      </c>
      <c r="Q5224" t="str">
        <f>VLOOKUP(KamstrupData[[#This Row],[IdLevel123]],'B-Business Capability'!B:L,10,FALSE)</f>
        <v>N/A</v>
      </c>
      <c r="R5224">
        <f>VLOOKUP(KamstrupData[[#This Row],[IdLevel123]],'B-Business Capability'!B:L,11,FALSE)</f>
        <v>0</v>
      </c>
      <c r="U5224" t="str">
        <f>_xlfn.CONCAT(KamstrupData[[#This Row],[CountryCode]],"_",KamstrupData[[#This Row],[Business Area]],"_",KamstrupData[[#This Row],[DepartmentTeam]])</f>
        <v>SE10_SE_Finance_</v>
      </c>
      <c r="V5224" t="str">
        <f>VLOOKUP(KamstrupData[[#This Row],[ORG_Concat]],'O-Organization'!F:H,3,FALSE)</f>
        <v>11061_SE10_Finance_SE_Finance_</v>
      </c>
    </row>
    <row r="5225" spans="4:22">
      <c r="D5225" t="s">
        <v>415</v>
      </c>
      <c r="E5225" t="str">
        <f>VLOOKUP(D5225,'B-Business Capability'!B:H,5,FALSE)</f>
        <v>Finance</v>
      </c>
      <c r="F5225">
        <f>VLOOKUP(D5225,'B-Business Capability'!B:H,6,FALSE)</f>
        <v>0</v>
      </c>
      <c r="G5225">
        <f>VLOOKUP(D5225,'B-Business Capability'!B:H,7,FALSE)</f>
        <v>0</v>
      </c>
      <c r="I5225" t="s">
        <v>1844</v>
      </c>
      <c r="J5225" t="s">
        <v>1848</v>
      </c>
      <c r="L5225" t="s">
        <v>806</v>
      </c>
      <c r="M5225" t="str">
        <f>VLOOKUP(L5225,'A-Applications'!B:D,3,FALSE)</f>
        <v>Adra</v>
      </c>
      <c r="N5225" t="s">
        <v>53</v>
      </c>
      <c r="O5225" s="42" t="s">
        <v>54</v>
      </c>
      <c r="P5225" t="s">
        <v>793</v>
      </c>
      <c r="Q5225" t="str">
        <f>VLOOKUP(KamstrupData[[#This Row],[IdLevel123]],'B-Business Capability'!B:L,10,FALSE)</f>
        <v>N/A</v>
      </c>
      <c r="R5225">
        <f>VLOOKUP(KamstrupData[[#This Row],[IdLevel123]],'B-Business Capability'!B:L,11,FALSE)</f>
        <v>0</v>
      </c>
      <c r="U5225" t="str">
        <f>_xlfn.CONCAT(KamstrupData[[#This Row],[CountryCode]],"_",KamstrupData[[#This Row],[Business Area]],"_",KamstrupData[[#This Row],[DepartmentTeam]])</f>
        <v>SE10_SE_Finance_</v>
      </c>
      <c r="V5225" t="str">
        <f>VLOOKUP(KamstrupData[[#This Row],[ORG_Concat]],'O-Organization'!F:H,3,FALSE)</f>
        <v>11061_SE10_Finance_SE_Finance_</v>
      </c>
    </row>
    <row r="5226" spans="4:22">
      <c r="D5226" s="28" t="s">
        <v>95</v>
      </c>
      <c r="E5226" t="str">
        <f>VLOOKUP(D5226,'B-Business Capability'!B:H,5,FALSE)</f>
        <v>Not mapped to capability</v>
      </c>
      <c r="F5226">
        <f>VLOOKUP(D5226,'B-Business Capability'!B:H,6,FALSE)</f>
        <v>0</v>
      </c>
      <c r="G5226">
        <f>VLOOKUP(D5226,'B-Business Capability'!B:H,7,FALSE)</f>
        <v>0</v>
      </c>
      <c r="I5226" t="s">
        <v>1844</v>
      </c>
      <c r="J5226" t="s">
        <v>1848</v>
      </c>
      <c r="L5226" t="s">
        <v>207</v>
      </c>
      <c r="M5226" t="str">
        <f>VLOOKUP(L5226,'A-Applications'!B:D,3,FALSE)</f>
        <v>Adobe Acrobat</v>
      </c>
      <c r="N5226" t="s">
        <v>53</v>
      </c>
      <c r="O5226" s="42" t="s">
        <v>62</v>
      </c>
      <c r="Q5226" t="str">
        <f>VLOOKUP(KamstrupData[[#This Row],[IdLevel123]],'B-Business Capability'!B:L,10,FALSE)</f>
        <v>N/A</v>
      </c>
      <c r="R5226">
        <f>VLOOKUP(KamstrupData[[#This Row],[IdLevel123]],'B-Business Capability'!B:L,11,FALSE)</f>
        <v>0</v>
      </c>
      <c r="U5226" t="str">
        <f>_xlfn.CONCAT(KamstrupData[[#This Row],[CountryCode]],"_",KamstrupData[[#This Row],[Business Area]],"_",KamstrupData[[#This Row],[DepartmentTeam]])</f>
        <v>SE10_SE_Finance_</v>
      </c>
      <c r="V5226" t="str">
        <f>VLOOKUP(KamstrupData[[#This Row],[ORG_Concat]],'O-Organization'!F:H,3,FALSE)</f>
        <v>11061_SE10_Finance_SE_Finance_</v>
      </c>
    </row>
    <row r="5227" spans="4:22">
      <c r="D5227" s="28" t="s">
        <v>779</v>
      </c>
      <c r="E5227" t="str">
        <f>VLOOKUP(D5227,'B-Business Capability'!B:H,5,FALSE)</f>
        <v>Finance</v>
      </c>
      <c r="F5227" t="str">
        <f>VLOOKUP(D5227,'B-Business Capability'!B:H,6,FALSE)</f>
        <v>Accounting</v>
      </c>
      <c r="G5227" t="str">
        <f>VLOOKUP(D5227,'B-Business Capability'!B:H,7,FALSE)</f>
        <v>Performance Reporting</v>
      </c>
      <c r="I5227" t="s">
        <v>1844</v>
      </c>
      <c r="J5227" t="s">
        <v>1848</v>
      </c>
      <c r="L5227" t="s">
        <v>149</v>
      </c>
      <c r="M5227" t="str">
        <f>VLOOKUP(L5227,'A-Applications'!B:D,3,FALSE)</f>
        <v>SAP Analytics Cloud</v>
      </c>
      <c r="N5227" t="s">
        <v>53</v>
      </c>
      <c r="O5227" s="42" t="s">
        <v>54</v>
      </c>
      <c r="P5227" t="s">
        <v>43</v>
      </c>
      <c r="Q5227" t="str">
        <f>VLOOKUP(KamstrupData[[#This Row],[IdLevel123]],'B-Business Capability'!B:L,10,FALSE)</f>
        <v>N/A</v>
      </c>
      <c r="R5227">
        <f>VLOOKUP(KamstrupData[[#This Row],[IdLevel123]],'B-Business Capability'!B:L,11,FALSE)</f>
        <v>0</v>
      </c>
      <c r="U5227" t="str">
        <f>_xlfn.CONCAT(KamstrupData[[#This Row],[CountryCode]],"_",KamstrupData[[#This Row],[Business Area]],"_",KamstrupData[[#This Row],[DepartmentTeam]])</f>
        <v>SE10_SE_Finance_</v>
      </c>
      <c r="V5227" t="str">
        <f>VLOOKUP(KamstrupData[[#This Row],[ORG_Concat]],'O-Organization'!F:H,3,FALSE)</f>
        <v>11061_SE10_Finance_SE_Finance_</v>
      </c>
    </row>
    <row r="5228" spans="4:22">
      <c r="D5228" s="28" t="s">
        <v>660</v>
      </c>
      <c r="E5228" t="str">
        <f>VLOOKUP(D5228,'B-Business Capability'!B:H,5,FALSE)</f>
        <v>Finance</v>
      </c>
      <c r="F5228" t="str">
        <f>VLOOKUP(D5228,'B-Business Capability'!B:H,6,FALSE)</f>
        <v>Financial Planning &amp; Analysis</v>
      </c>
      <c r="G5228" t="str">
        <f>VLOOKUP(D5228,'B-Business Capability'!B:H,7,FALSE)</f>
        <v>Business Planning</v>
      </c>
      <c r="I5228" t="s">
        <v>1844</v>
      </c>
      <c r="J5228" t="s">
        <v>1848</v>
      </c>
      <c r="L5228" t="s">
        <v>149</v>
      </c>
      <c r="M5228" t="str">
        <f>VLOOKUP(L5228,'A-Applications'!B:D,3,FALSE)</f>
        <v>SAP Analytics Cloud</v>
      </c>
      <c r="N5228" t="s">
        <v>53</v>
      </c>
      <c r="O5228" s="42" t="s">
        <v>54</v>
      </c>
      <c r="P5228" t="s">
        <v>67</v>
      </c>
      <c r="Q5228" t="str">
        <f>VLOOKUP(KamstrupData[[#This Row],[IdLevel123]],'B-Business Capability'!B:L,10,FALSE)</f>
        <v>N/A</v>
      </c>
      <c r="R5228">
        <f>VLOOKUP(KamstrupData[[#This Row],[IdLevel123]],'B-Business Capability'!B:L,11,FALSE)</f>
        <v>0</v>
      </c>
      <c r="U5228" t="str">
        <f>_xlfn.CONCAT(KamstrupData[[#This Row],[CountryCode]],"_",KamstrupData[[#This Row],[Business Area]],"_",KamstrupData[[#This Row],[DepartmentTeam]])</f>
        <v>SE10_SE_Finance_</v>
      </c>
      <c r="V5228" t="str">
        <f>VLOOKUP(KamstrupData[[#This Row],[ORG_Concat]],'O-Organization'!F:H,3,FALSE)</f>
        <v>11061_SE10_Finance_SE_Finance_</v>
      </c>
    </row>
    <row r="5229" spans="4:22">
      <c r="D5229" s="28" t="s">
        <v>63</v>
      </c>
      <c r="E5229" t="str">
        <f>VLOOKUP(D5229,'B-Business Capability'!B:H,5,FALSE)</f>
        <v>Finance</v>
      </c>
      <c r="F5229" t="str">
        <f>VLOOKUP(D5229,'B-Business Capability'!B:H,6,FALSE)</f>
        <v>Financial Planning &amp; Analysis</v>
      </c>
      <c r="G5229" t="str">
        <f>VLOOKUP(D5229,'B-Business Capability'!B:H,7,FALSE)</f>
        <v>Cost Accounting_Plan</v>
      </c>
      <c r="I5229" t="s">
        <v>1844</v>
      </c>
      <c r="J5229" t="s">
        <v>1848</v>
      </c>
      <c r="L5229" t="s">
        <v>149</v>
      </c>
      <c r="M5229" t="str">
        <f>VLOOKUP(L5229,'A-Applications'!B:D,3,FALSE)</f>
        <v>SAP Analytics Cloud</v>
      </c>
      <c r="N5229" t="s">
        <v>53</v>
      </c>
      <c r="O5229" s="42" t="s">
        <v>54</v>
      </c>
      <c r="P5229" t="s">
        <v>67</v>
      </c>
      <c r="Q5229" t="str">
        <f>VLOOKUP(KamstrupData[[#This Row],[IdLevel123]],'B-Business Capability'!B:L,10,FALSE)</f>
        <v>N/A</v>
      </c>
      <c r="R5229">
        <f>VLOOKUP(KamstrupData[[#This Row],[IdLevel123]],'B-Business Capability'!B:L,11,FALSE)</f>
        <v>0</v>
      </c>
      <c r="U5229" t="str">
        <f>_xlfn.CONCAT(KamstrupData[[#This Row],[CountryCode]],"_",KamstrupData[[#This Row],[Business Area]],"_",KamstrupData[[#This Row],[DepartmentTeam]])</f>
        <v>SE10_SE_Finance_</v>
      </c>
      <c r="V5229" t="str">
        <f>VLOOKUP(KamstrupData[[#This Row],[ORG_Concat]],'O-Organization'!F:H,3,FALSE)</f>
        <v>11061_SE10_Finance_SE_Finance_</v>
      </c>
    </row>
    <row r="5230" spans="4:22">
      <c r="D5230" s="28" t="s">
        <v>104</v>
      </c>
      <c r="E5230" t="str">
        <f>VLOOKUP(D5230,'B-Business Capability'!B:H,5,FALSE)</f>
        <v>Finance</v>
      </c>
      <c r="F5230" t="str">
        <f>VLOOKUP(D5230,'B-Business Capability'!B:H,6,FALSE)</f>
        <v>Financial Planning &amp; Analysis</v>
      </c>
      <c r="G5230" t="str">
        <f>VLOOKUP(D5230,'B-Business Capability'!B:H,7,FALSE)</f>
        <v>Forecasting</v>
      </c>
      <c r="I5230" t="s">
        <v>1844</v>
      </c>
      <c r="J5230" t="s">
        <v>1848</v>
      </c>
      <c r="L5230" t="s">
        <v>149</v>
      </c>
      <c r="M5230" t="str">
        <f>VLOOKUP(L5230,'A-Applications'!B:D,3,FALSE)</f>
        <v>SAP Analytics Cloud</v>
      </c>
      <c r="N5230" t="s">
        <v>53</v>
      </c>
      <c r="O5230" s="42" t="s">
        <v>54</v>
      </c>
      <c r="P5230" t="s">
        <v>67</v>
      </c>
      <c r="Q5230" t="str">
        <f>VLOOKUP(KamstrupData[[#This Row],[IdLevel123]],'B-Business Capability'!B:L,10,FALSE)</f>
        <v>N/A</v>
      </c>
      <c r="R5230">
        <f>VLOOKUP(KamstrupData[[#This Row],[IdLevel123]],'B-Business Capability'!B:L,11,FALSE)</f>
        <v>0</v>
      </c>
      <c r="U5230" t="str">
        <f>_xlfn.CONCAT(KamstrupData[[#This Row],[CountryCode]],"_",KamstrupData[[#This Row],[Business Area]],"_",KamstrupData[[#This Row],[DepartmentTeam]])</f>
        <v>SE10_SE_Finance_</v>
      </c>
      <c r="V5230" t="str">
        <f>VLOOKUP(KamstrupData[[#This Row],[ORG_Concat]],'O-Organization'!F:H,3,FALSE)</f>
        <v>11061_SE10_Finance_SE_Finance_</v>
      </c>
    </row>
    <row r="5231" spans="4:22">
      <c r="D5231" t="s">
        <v>141</v>
      </c>
      <c r="E5231" t="str">
        <f>VLOOKUP(D5231,'B-Business Capability'!B:H,5,FALSE)</f>
        <v>People and Culture</v>
      </c>
      <c r="F5231" t="str">
        <f>VLOOKUP(D5231,'B-Business Capability'!B:H,6,FALSE)</f>
        <v>Retentation</v>
      </c>
      <c r="G5231">
        <f>VLOOKUP(D5231,'B-Business Capability'!B:H,7,FALSE)</f>
        <v>0</v>
      </c>
      <c r="I5231" t="s">
        <v>1844</v>
      </c>
      <c r="J5231" t="s">
        <v>1848</v>
      </c>
      <c r="L5231" t="s">
        <v>1847</v>
      </c>
      <c r="M5231" t="str">
        <f>VLOOKUP(L5231,'A-Applications'!B:D,3,FALSE)</f>
        <v>Sysarb</v>
      </c>
      <c r="N5231" t="s">
        <v>53</v>
      </c>
      <c r="O5231" s="42" t="s">
        <v>62</v>
      </c>
      <c r="P5231" t="s">
        <v>77</v>
      </c>
      <c r="Q5231" t="str">
        <f>VLOOKUP(KamstrupData[[#This Row],[IdLevel123]],'B-Business Capability'!B:L,10,FALSE)</f>
        <v>Hire-to-Retire (H2R)</v>
      </c>
      <c r="R5231">
        <f>VLOOKUP(KamstrupData[[#This Row],[IdLevel123]],'B-Business Capability'!B:L,11,FALSE)</f>
        <v>600</v>
      </c>
      <c r="T5231" t="s">
        <v>1849</v>
      </c>
      <c r="U5231" t="str">
        <f>_xlfn.CONCAT(KamstrupData[[#This Row],[CountryCode]],"_",KamstrupData[[#This Row],[Business Area]],"_",KamstrupData[[#This Row],[DepartmentTeam]])</f>
        <v>SE10_SE_Finance_</v>
      </c>
      <c r="V5231" t="str">
        <f>VLOOKUP(KamstrupData[[#This Row],[ORG_Concat]],'O-Organization'!F:H,3,FALSE)</f>
        <v>11061_SE10_Finance_SE_Finance_</v>
      </c>
    </row>
    <row r="5232" spans="4:22">
      <c r="D5232" s="28" t="s">
        <v>95</v>
      </c>
      <c r="E5232" t="str">
        <f>VLOOKUP(D5232,'B-Business Capability'!B:H,5,FALSE)</f>
        <v>Not mapped to capability</v>
      </c>
      <c r="F5232">
        <f>VLOOKUP(D5232,'B-Business Capability'!B:H,6,FALSE)</f>
        <v>0</v>
      </c>
      <c r="G5232">
        <f>VLOOKUP(D5232,'B-Business Capability'!B:H,7,FALSE)</f>
        <v>0</v>
      </c>
      <c r="I5232" t="s">
        <v>1844</v>
      </c>
      <c r="J5232" t="s">
        <v>1848</v>
      </c>
      <c r="L5232" t="s">
        <v>1837</v>
      </c>
      <c r="M5232" t="str">
        <f>VLOOKUP(L5232,'A-Applications'!B:D,3,FALSE)</f>
        <v>E-Doc licens</v>
      </c>
      <c r="N5232" t="s">
        <v>53</v>
      </c>
      <c r="O5232" s="42" t="s">
        <v>54</v>
      </c>
      <c r="P5232" t="s">
        <v>77</v>
      </c>
      <c r="Q5232" t="str">
        <f>VLOOKUP(KamstrupData[[#This Row],[IdLevel123]],'B-Business Capability'!B:L,10,FALSE)</f>
        <v>N/A</v>
      </c>
      <c r="R5232">
        <f>VLOOKUP(KamstrupData[[#This Row],[IdLevel123]],'B-Business Capability'!B:L,11,FALSE)</f>
        <v>0</v>
      </c>
      <c r="U5232" t="str">
        <f>_xlfn.CONCAT(KamstrupData[[#This Row],[CountryCode]],"_",KamstrupData[[#This Row],[Business Area]],"_",KamstrupData[[#This Row],[DepartmentTeam]])</f>
        <v>SE10_SE_Finance_</v>
      </c>
      <c r="V5232" t="str">
        <f>VLOOKUP(KamstrupData[[#This Row],[ORG_Concat]],'O-Organization'!F:H,3,FALSE)</f>
        <v>11061_SE10_Finance_SE_Finance_</v>
      </c>
    </row>
    <row r="5233" spans="4:22">
      <c r="D5233" s="28" t="s">
        <v>236</v>
      </c>
      <c r="E5233" t="str">
        <f>VLOOKUP(D5233,'B-Business Capability'!B:H,5,FALSE)</f>
        <v>People and Culture</v>
      </c>
      <c r="F5233" t="str">
        <f>VLOOKUP(D5233,'B-Business Capability'!B:H,6,FALSE)</f>
        <v>Compensation &amp; Benefits</v>
      </c>
      <c r="G5233">
        <f>VLOOKUP(D5233,'B-Business Capability'!B:H,7,FALSE)</f>
        <v>0</v>
      </c>
      <c r="I5233" t="s">
        <v>1844</v>
      </c>
      <c r="J5233" t="s">
        <v>1848</v>
      </c>
      <c r="L5233" t="s">
        <v>1742</v>
      </c>
      <c r="M5233" t="str">
        <f>VLOOKUP(L5233,'A-Applications'!B:D,3,FALSE)</f>
        <v>MyBusiness</v>
      </c>
      <c r="N5233" t="s">
        <v>53</v>
      </c>
      <c r="O5233" s="42" t="s">
        <v>54</v>
      </c>
      <c r="P5233" t="s">
        <v>77</v>
      </c>
      <c r="Q5233" t="str">
        <f>VLOOKUP(KamstrupData[[#This Row],[IdLevel123]],'B-Business Capability'!B:L,10,FALSE)</f>
        <v>Hire-to-Retire (H2R)</v>
      </c>
      <c r="R5233">
        <f>VLOOKUP(KamstrupData[[#This Row],[IdLevel123]],'B-Business Capability'!B:L,11,FALSE)</f>
        <v>700</v>
      </c>
      <c r="U5233" t="str">
        <f>_xlfn.CONCAT(KamstrupData[[#This Row],[CountryCode]],"_",KamstrupData[[#This Row],[Business Area]],"_",KamstrupData[[#This Row],[DepartmentTeam]])</f>
        <v>SE10_SE_Finance_</v>
      </c>
      <c r="V5233" t="str">
        <f>VLOOKUP(KamstrupData[[#This Row],[ORG_Concat]],'O-Organization'!F:H,3,FALSE)</f>
        <v>11061_SE10_Finance_SE_Finance_</v>
      </c>
    </row>
    <row r="5234" spans="4:22">
      <c r="D5234" s="28" t="s">
        <v>119</v>
      </c>
      <c r="E5234" t="str">
        <f>VLOOKUP(D5234,'B-Business Capability'!B:H,5,FALSE)</f>
        <v>Finance</v>
      </c>
      <c r="F5234" t="str">
        <f>VLOOKUP(D5234,'B-Business Capability'!B:H,6,FALSE)</f>
        <v>Settlements &amp; Payments</v>
      </c>
      <c r="G5234" t="str">
        <f>VLOOKUP(D5234,'B-Business Capability'!B:H,7,FALSE)</f>
        <v>Travel &amp; Expense Management</v>
      </c>
      <c r="I5234" t="s">
        <v>1844</v>
      </c>
      <c r="J5234" t="s">
        <v>1848</v>
      </c>
      <c r="L5234" t="s">
        <v>1850</v>
      </c>
      <c r="M5234" t="str">
        <f>VLOOKUP(L5234,'A-Applications'!B:D,3,FALSE)</f>
        <v>Expense</v>
      </c>
      <c r="N5234" t="s">
        <v>53</v>
      </c>
      <c r="O5234" s="42" t="s">
        <v>54</v>
      </c>
      <c r="Q5234" t="str">
        <f>VLOOKUP(KamstrupData[[#This Row],[IdLevel123]],'B-Business Capability'!B:L,10,FALSE)</f>
        <v>Hire-to-Retire (H2R)</v>
      </c>
      <c r="R5234">
        <f>VLOOKUP(KamstrupData[[#This Row],[IdLevel123]],'B-Business Capability'!B:L,11,FALSE)</f>
        <v>750</v>
      </c>
      <c r="U5234" t="str">
        <f>_xlfn.CONCAT(KamstrupData[[#This Row],[CountryCode]],"_",KamstrupData[[#This Row],[Business Area]],"_",KamstrupData[[#This Row],[DepartmentTeam]])</f>
        <v>SE10_SE_Finance_</v>
      </c>
      <c r="V5234" t="str">
        <f>VLOOKUP(KamstrupData[[#This Row],[ORG_Concat]],'O-Organization'!F:H,3,FALSE)</f>
        <v>11061_SE10_Finance_SE_Finance_</v>
      </c>
    </row>
    <row r="5235" spans="4:22">
      <c r="D5235" s="28" t="s">
        <v>790</v>
      </c>
      <c r="E5235" t="str">
        <f>VLOOKUP(D5235,'B-Business Capability'!B:H,5,FALSE)</f>
        <v>Finance</v>
      </c>
      <c r="F5235" t="str">
        <f>VLOOKUP(D5235,'B-Business Capability'!B:H,6,FALSE)</f>
        <v>Accounting</v>
      </c>
      <c r="G5235" t="str">
        <f>VLOOKUP(D5235,'B-Business Capability'!B:H,7,FALSE)</f>
        <v>External Reporting</v>
      </c>
      <c r="I5235" t="s">
        <v>1844</v>
      </c>
      <c r="J5235" t="s">
        <v>1848</v>
      </c>
      <c r="L5235" t="s">
        <v>813</v>
      </c>
      <c r="M5235" t="str">
        <f>VLOOKUP(L5235,'A-Applications'!B:D,3,FALSE)</f>
        <v>Balancer</v>
      </c>
      <c r="N5235" t="s">
        <v>53</v>
      </c>
      <c r="O5235" s="42" t="s">
        <v>54</v>
      </c>
      <c r="Q5235" t="str">
        <f>VLOOKUP(KamstrupData[[#This Row],[IdLevel123]],'B-Business Capability'!B:L,10,FALSE)</f>
        <v>N/A</v>
      </c>
      <c r="R5235">
        <f>VLOOKUP(KamstrupData[[#This Row],[IdLevel123]],'B-Business Capability'!B:L,11,FALSE)</f>
        <v>0</v>
      </c>
      <c r="T5235" t="s">
        <v>1851</v>
      </c>
      <c r="U5235" t="str">
        <f>_xlfn.CONCAT(KamstrupData[[#This Row],[CountryCode]],"_",KamstrupData[[#This Row],[Business Area]],"_",KamstrupData[[#This Row],[DepartmentTeam]])</f>
        <v>SE10_SE_Finance_</v>
      </c>
      <c r="V5235" t="str">
        <f>VLOOKUP(KamstrupData[[#This Row],[ORG_Concat]],'O-Organization'!F:H,3,FALSE)</f>
        <v>11061_SE10_Finance_SE_Finance_</v>
      </c>
    </row>
    <row r="5236" spans="4:22">
      <c r="D5236" s="28" t="s">
        <v>288</v>
      </c>
      <c r="E5236" t="str">
        <f>VLOOKUP(D5236,'B-Business Capability'!B:H,5,FALSE)</f>
        <v xml:space="preserve">Digital Management </v>
      </c>
      <c r="F5236" t="str">
        <f>VLOOKUP(D5236,'B-Business Capability'!B:H,6,FALSE)</f>
        <v>Identity and Access Governance</v>
      </c>
      <c r="G5236" t="str">
        <f>VLOOKUP(D5236,'B-Business Capability'!B:H,7,FALSE)</f>
        <v>Identity Management</v>
      </c>
      <c r="I5236" t="s">
        <v>1844</v>
      </c>
      <c r="J5236" t="s">
        <v>1848</v>
      </c>
      <c r="L5236" t="s">
        <v>289</v>
      </c>
      <c r="M5236" t="str">
        <f>VLOOKUP(L5236,'A-Applications'!B:D,3,FALSE)</f>
        <v>DeLoitte identity service</v>
      </c>
      <c r="N5236" t="s">
        <v>53</v>
      </c>
      <c r="O5236" s="42" t="s">
        <v>54</v>
      </c>
      <c r="Q5236" t="str">
        <f>VLOOKUP(KamstrupData[[#This Row],[IdLevel123]],'B-Business Capability'!B:L,10,FALSE)</f>
        <v>N/A</v>
      </c>
      <c r="R5236">
        <f>VLOOKUP(KamstrupData[[#This Row],[IdLevel123]],'B-Business Capability'!B:L,11,FALSE)</f>
        <v>0</v>
      </c>
      <c r="T5236" t="s">
        <v>1852</v>
      </c>
      <c r="U5236" t="str">
        <f>_xlfn.CONCAT(KamstrupData[[#This Row],[CountryCode]],"_",KamstrupData[[#This Row],[Business Area]],"_",KamstrupData[[#This Row],[DepartmentTeam]])</f>
        <v>SE10_SE_Finance_</v>
      </c>
      <c r="V5236" t="str">
        <f>VLOOKUP(KamstrupData[[#This Row],[ORG_Concat]],'O-Organization'!F:H,3,FALSE)</f>
        <v>11061_SE10_Finance_SE_Finance_</v>
      </c>
    </row>
    <row r="5237" spans="4:22">
      <c r="D5237" s="28" t="s">
        <v>784</v>
      </c>
      <c r="E5237" t="str">
        <f>VLOOKUP(D5237,'B-Business Capability'!B:H,5,FALSE)</f>
        <v>Finance</v>
      </c>
      <c r="F5237" t="str">
        <f>VLOOKUP(D5237,'B-Business Capability'!B:H,6,FALSE)</f>
        <v>Tax Management</v>
      </c>
      <c r="G5237" t="str">
        <f>VLOOKUP(D5237,'B-Business Capability'!B:H,7,FALSE)</f>
        <v>Tax Returns Mgmt.</v>
      </c>
      <c r="I5237" t="s">
        <v>1844</v>
      </c>
      <c r="J5237" t="s">
        <v>1848</v>
      </c>
      <c r="L5237" t="s">
        <v>1853</v>
      </c>
      <c r="M5237" t="str">
        <f>VLOOKUP(L5237,'A-Applications'!B:D,3,FALSE)</f>
        <v>Skatteverket</v>
      </c>
      <c r="N5237" t="s">
        <v>53</v>
      </c>
      <c r="O5237" s="42" t="s">
        <v>54</v>
      </c>
      <c r="Q5237" t="str">
        <f>VLOOKUP(KamstrupData[[#This Row],[IdLevel123]],'B-Business Capability'!B:L,10,FALSE)</f>
        <v>N/A</v>
      </c>
      <c r="R5237">
        <f>VLOOKUP(KamstrupData[[#This Row],[IdLevel123]],'B-Business Capability'!B:L,11,FALSE)</f>
        <v>0</v>
      </c>
      <c r="U5237" t="str">
        <f>_xlfn.CONCAT(KamstrupData[[#This Row],[CountryCode]],"_",KamstrupData[[#This Row],[Business Area]],"_",KamstrupData[[#This Row],[DepartmentTeam]])</f>
        <v>SE10_SE_Finance_</v>
      </c>
      <c r="V5237" t="str">
        <f>VLOOKUP(KamstrupData[[#This Row],[ORG_Concat]],'O-Organization'!F:H,3,FALSE)</f>
        <v>11061_SE10_Finance_SE_Finance_</v>
      </c>
    </row>
    <row r="5238" spans="4:22">
      <c r="D5238" s="28" t="s">
        <v>119</v>
      </c>
      <c r="E5238" t="str">
        <f>VLOOKUP(D5238,'B-Business Capability'!B:H,5,FALSE)</f>
        <v>Finance</v>
      </c>
      <c r="F5238" t="str">
        <f>VLOOKUP(D5238,'B-Business Capability'!B:H,6,FALSE)</f>
        <v>Settlements &amp; Payments</v>
      </c>
      <c r="G5238" t="str">
        <f>VLOOKUP(D5238,'B-Business Capability'!B:H,7,FALSE)</f>
        <v>Travel &amp; Expense Management</v>
      </c>
      <c r="I5238" t="s">
        <v>1844</v>
      </c>
      <c r="J5238" t="s">
        <v>1848</v>
      </c>
      <c r="L5238" t="s">
        <v>1742</v>
      </c>
      <c r="M5238" t="str">
        <f>VLOOKUP(L5238,'A-Applications'!B:D,3,FALSE)</f>
        <v>MyBusiness</v>
      </c>
      <c r="N5238" t="s">
        <v>53</v>
      </c>
      <c r="O5238" s="42" t="s">
        <v>54</v>
      </c>
      <c r="P5238" t="s">
        <v>77</v>
      </c>
      <c r="Q5238" t="str">
        <f>VLOOKUP(KamstrupData[[#This Row],[IdLevel123]],'B-Business Capability'!B:L,10,FALSE)</f>
        <v>Hire-to-Retire (H2R)</v>
      </c>
      <c r="R5238">
        <f>VLOOKUP(KamstrupData[[#This Row],[IdLevel123]],'B-Business Capability'!B:L,11,FALSE)</f>
        <v>750</v>
      </c>
      <c r="U5238" t="str">
        <f>_xlfn.CONCAT(KamstrupData[[#This Row],[CountryCode]],"_",KamstrupData[[#This Row],[Business Area]],"_",KamstrupData[[#This Row],[DepartmentTeam]])</f>
        <v>SE10_SE_Finance_</v>
      </c>
      <c r="V5238" t="str">
        <f>VLOOKUP(KamstrupData[[#This Row],[ORG_Concat]],'O-Organization'!F:H,3,FALSE)</f>
        <v>11061_SE10_Finance_SE_Finance_</v>
      </c>
    </row>
    <row r="5239" spans="4:22">
      <c r="D5239" t="s">
        <v>141</v>
      </c>
      <c r="E5239" t="str">
        <f>VLOOKUP(D5239,'B-Business Capability'!B:H,5,FALSE)</f>
        <v>People and Culture</v>
      </c>
      <c r="F5239" t="str">
        <f>VLOOKUP(D5239,'B-Business Capability'!B:H,6,FALSE)</f>
        <v>Retentation</v>
      </c>
      <c r="G5239">
        <f>VLOOKUP(D5239,'B-Business Capability'!B:H,7,FALSE)</f>
        <v>0</v>
      </c>
      <c r="I5239" t="s">
        <v>1844</v>
      </c>
      <c r="J5239" t="s">
        <v>1854</v>
      </c>
      <c r="L5239" t="s">
        <v>1847</v>
      </c>
      <c r="M5239" t="str">
        <f>VLOOKUP(L5239,'A-Applications'!B:D,3,FALSE)</f>
        <v>Sysarb</v>
      </c>
      <c r="N5239" t="s">
        <v>53</v>
      </c>
      <c r="O5239" s="42" t="s">
        <v>62</v>
      </c>
      <c r="P5239" t="s">
        <v>77</v>
      </c>
      <c r="Q5239" t="str">
        <f>VLOOKUP(KamstrupData[[#This Row],[IdLevel123]],'B-Business Capability'!B:L,10,FALSE)</f>
        <v>Hire-to-Retire (H2R)</v>
      </c>
      <c r="R5239">
        <f>VLOOKUP(KamstrupData[[#This Row],[IdLevel123]],'B-Business Capability'!B:L,11,FALSE)</f>
        <v>600</v>
      </c>
      <c r="U5239" t="str">
        <f>_xlfn.CONCAT(KamstrupData[[#This Row],[CountryCode]],"_",KamstrupData[[#This Row],[Business Area]],"_",KamstrupData[[#This Row],[DepartmentTeam]])</f>
        <v>SE10_SE_Heat/Cooling_Customer Services_</v>
      </c>
      <c r="V5239" t="str">
        <f>VLOOKUP(KamstrupData[[#This Row],[ORG_Concat]],'O-Organization'!F:H,3,FALSE)</f>
        <v>11123_SE10_Customer Service_SE_Heat/Cooling_Customer Services_</v>
      </c>
    </row>
    <row r="5240" spans="4:22">
      <c r="D5240" s="28" t="s">
        <v>141</v>
      </c>
      <c r="E5240" t="str">
        <f>VLOOKUP(D5240,'B-Business Capability'!B:H,5,FALSE)</f>
        <v>People and Culture</v>
      </c>
      <c r="F5240" t="str">
        <f>VLOOKUP(D5240,'B-Business Capability'!B:H,6,FALSE)</f>
        <v>Retentation</v>
      </c>
      <c r="G5240">
        <f>VLOOKUP(D5240,'B-Business Capability'!B:H,7,FALSE)</f>
        <v>0</v>
      </c>
      <c r="I5240" t="s">
        <v>1844</v>
      </c>
      <c r="J5240" t="s">
        <v>1854</v>
      </c>
      <c r="L5240" t="s">
        <v>1742</v>
      </c>
      <c r="M5240" t="str">
        <f>VLOOKUP(L5240,'A-Applications'!B:D,3,FALSE)</f>
        <v>MyBusiness</v>
      </c>
      <c r="N5240" t="s">
        <v>53</v>
      </c>
      <c r="O5240" s="42" t="s">
        <v>54</v>
      </c>
      <c r="P5240" t="s">
        <v>77</v>
      </c>
      <c r="Q5240" t="str">
        <f>VLOOKUP(KamstrupData[[#This Row],[IdLevel123]],'B-Business Capability'!B:L,10,FALSE)</f>
        <v>Hire-to-Retire (H2R)</v>
      </c>
      <c r="R5240">
        <f>VLOOKUP(KamstrupData[[#This Row],[IdLevel123]],'B-Business Capability'!B:L,11,FALSE)</f>
        <v>600</v>
      </c>
      <c r="U5240" t="str">
        <f>_xlfn.CONCAT(KamstrupData[[#This Row],[CountryCode]],"_",KamstrupData[[#This Row],[Business Area]],"_",KamstrupData[[#This Row],[DepartmentTeam]])</f>
        <v>SE10_SE_Heat/Cooling_Customer Services_</v>
      </c>
      <c r="V5240" t="str">
        <f>VLOOKUP(KamstrupData[[#This Row],[ORG_Concat]],'O-Organization'!F:H,3,FALSE)</f>
        <v>11123_SE10_Customer Service_SE_Heat/Cooling_Customer Services_</v>
      </c>
    </row>
    <row r="5241" spans="4:22">
      <c r="D5241" s="28" t="s">
        <v>236</v>
      </c>
      <c r="E5241" t="str">
        <f>VLOOKUP(D5241,'B-Business Capability'!B:H,5,FALSE)</f>
        <v>People and Culture</v>
      </c>
      <c r="F5241" t="str">
        <f>VLOOKUP(D5241,'B-Business Capability'!B:H,6,FALSE)</f>
        <v>Compensation &amp; Benefits</v>
      </c>
      <c r="G5241">
        <f>VLOOKUP(D5241,'B-Business Capability'!B:H,7,FALSE)</f>
        <v>0</v>
      </c>
      <c r="I5241" t="s">
        <v>1844</v>
      </c>
      <c r="J5241" t="s">
        <v>1854</v>
      </c>
      <c r="L5241" t="s">
        <v>1742</v>
      </c>
      <c r="M5241" t="str">
        <f>VLOOKUP(L5241,'A-Applications'!B:D,3,FALSE)</f>
        <v>MyBusiness</v>
      </c>
      <c r="N5241" t="s">
        <v>53</v>
      </c>
      <c r="O5241" s="42" t="s">
        <v>54</v>
      </c>
      <c r="P5241" t="s">
        <v>77</v>
      </c>
      <c r="Q5241" t="str">
        <f>VLOOKUP(KamstrupData[[#This Row],[IdLevel123]],'B-Business Capability'!B:L,10,FALSE)</f>
        <v>Hire-to-Retire (H2R)</v>
      </c>
      <c r="R5241">
        <f>VLOOKUP(KamstrupData[[#This Row],[IdLevel123]],'B-Business Capability'!B:L,11,FALSE)</f>
        <v>700</v>
      </c>
      <c r="U5241" t="str">
        <f>_xlfn.CONCAT(KamstrupData[[#This Row],[CountryCode]],"_",KamstrupData[[#This Row],[Business Area]],"_",KamstrupData[[#This Row],[DepartmentTeam]])</f>
        <v>SE10_SE_Heat/Cooling_Customer Services_</v>
      </c>
      <c r="V5241" t="str">
        <f>VLOOKUP(KamstrupData[[#This Row],[ORG_Concat]],'O-Organization'!F:H,3,FALSE)</f>
        <v>11123_SE10_Customer Service_SE_Heat/Cooling_Customer Services_</v>
      </c>
    </row>
    <row r="5242" spans="4:22">
      <c r="D5242" s="28" t="s">
        <v>119</v>
      </c>
      <c r="E5242" t="str">
        <f>VLOOKUP(D5242,'B-Business Capability'!B:H,5,FALSE)</f>
        <v>Finance</v>
      </c>
      <c r="F5242" t="str">
        <f>VLOOKUP(D5242,'B-Business Capability'!B:H,6,FALSE)</f>
        <v>Settlements &amp; Payments</v>
      </c>
      <c r="G5242" t="str">
        <f>VLOOKUP(D5242,'B-Business Capability'!B:H,7,FALSE)</f>
        <v>Travel &amp; Expense Management</v>
      </c>
      <c r="I5242" t="s">
        <v>1844</v>
      </c>
      <c r="J5242" t="s">
        <v>1854</v>
      </c>
      <c r="L5242" t="s">
        <v>1742</v>
      </c>
      <c r="M5242" t="str">
        <f>VLOOKUP(L5242,'A-Applications'!B:D,3,FALSE)</f>
        <v>MyBusiness</v>
      </c>
      <c r="N5242" t="s">
        <v>53</v>
      </c>
      <c r="O5242" s="42" t="s">
        <v>54</v>
      </c>
      <c r="P5242" t="s">
        <v>77</v>
      </c>
      <c r="Q5242" t="str">
        <f>VLOOKUP(KamstrupData[[#This Row],[IdLevel123]],'B-Business Capability'!B:L,10,FALSE)</f>
        <v>Hire-to-Retire (H2R)</v>
      </c>
      <c r="R5242">
        <f>VLOOKUP(KamstrupData[[#This Row],[IdLevel123]],'B-Business Capability'!B:L,11,FALSE)</f>
        <v>750</v>
      </c>
      <c r="U5242" t="str">
        <f>_xlfn.CONCAT(KamstrupData[[#This Row],[CountryCode]],"_",KamstrupData[[#This Row],[Business Area]],"_",KamstrupData[[#This Row],[DepartmentTeam]])</f>
        <v>SE10_SE_Heat/Cooling_Customer Services_</v>
      </c>
      <c r="V5242" t="str">
        <f>VLOOKUP(KamstrupData[[#This Row],[ORG_Concat]],'O-Organization'!F:H,3,FALSE)</f>
        <v>11123_SE10_Customer Service_SE_Heat/Cooling_Customer Services_</v>
      </c>
    </row>
    <row r="5243" spans="4:22">
      <c r="D5243" s="28" t="s">
        <v>119</v>
      </c>
      <c r="E5243" t="str">
        <f>VLOOKUP(D5243,'B-Business Capability'!B:H,5,FALSE)</f>
        <v>Finance</v>
      </c>
      <c r="F5243" t="str">
        <f>VLOOKUP(D5243,'B-Business Capability'!B:H,6,FALSE)</f>
        <v>Settlements &amp; Payments</v>
      </c>
      <c r="G5243" t="str">
        <f>VLOOKUP(D5243,'B-Business Capability'!B:H,7,FALSE)</f>
        <v>Travel &amp; Expense Management</v>
      </c>
      <c r="I5243" t="s">
        <v>1844</v>
      </c>
      <c r="J5243" t="s">
        <v>1854</v>
      </c>
      <c r="L5243" t="s">
        <v>120</v>
      </c>
      <c r="M5243" t="str">
        <f>VLOOKUP(L5243,'A-Applications'!B:D,3,FALSE)</f>
        <v>Concur</v>
      </c>
      <c r="N5243" t="s">
        <v>53</v>
      </c>
      <c r="O5243" s="42" t="s">
        <v>54</v>
      </c>
      <c r="P5243" t="s">
        <v>121</v>
      </c>
      <c r="Q5243" t="str">
        <f>VLOOKUP(KamstrupData[[#This Row],[IdLevel123]],'B-Business Capability'!B:L,10,FALSE)</f>
        <v>Hire-to-Retire (H2R)</v>
      </c>
      <c r="R5243">
        <f>VLOOKUP(KamstrupData[[#This Row],[IdLevel123]],'B-Business Capability'!B:L,11,FALSE)</f>
        <v>750</v>
      </c>
      <c r="U5243" t="str">
        <f>_xlfn.CONCAT(KamstrupData[[#This Row],[CountryCode]],"_",KamstrupData[[#This Row],[Business Area]],"_",KamstrupData[[#This Row],[DepartmentTeam]])</f>
        <v>SE10_SE_Heat/Cooling_Customer Services_</v>
      </c>
      <c r="V5243" t="str">
        <f>VLOOKUP(KamstrupData[[#This Row],[ORG_Concat]],'O-Organization'!F:H,3,FALSE)</f>
        <v>11123_SE10_Customer Service_SE_Heat/Cooling_Customer Services_</v>
      </c>
    </row>
    <row r="5244" spans="4:22">
      <c r="D5244" t="s">
        <v>256</v>
      </c>
      <c r="E5244" t="str">
        <f>VLOOKUP(D5244,'B-Business Capability'!B:H,5,FALSE)</f>
        <v>People and Culture</v>
      </c>
      <c r="F5244" t="str">
        <f>VLOOKUP(D5244,'B-Business Capability'!B:H,6,FALSE)</f>
        <v>Recruiting</v>
      </c>
      <c r="G5244">
        <f>VLOOKUP(D5244,'B-Business Capability'!B:H,7,FALSE)</f>
        <v>0</v>
      </c>
      <c r="I5244" t="s">
        <v>1844</v>
      </c>
      <c r="J5244" t="s">
        <v>1854</v>
      </c>
      <c r="L5244" t="s">
        <v>257</v>
      </c>
      <c r="M5244" t="str">
        <f>VLOOKUP(L5244,'A-Applications'!B:D,3,FALSE)</f>
        <v>HR-ON</v>
      </c>
      <c r="N5244" t="s">
        <v>53</v>
      </c>
      <c r="O5244" s="42" t="s">
        <v>54</v>
      </c>
      <c r="P5244" t="s">
        <v>258</v>
      </c>
      <c r="Q5244" t="str">
        <f>VLOOKUP(KamstrupData[[#This Row],[IdLevel123]],'B-Business Capability'!B:L,10,FALSE)</f>
        <v>Hire-to-Retire (H2R)</v>
      </c>
      <c r="R5244">
        <f>VLOOKUP(KamstrupData[[#This Row],[IdLevel123]],'B-Business Capability'!B:L,11,FALSE)</f>
        <v>300</v>
      </c>
      <c r="U5244" t="str">
        <f>_xlfn.CONCAT(KamstrupData[[#This Row],[CountryCode]],"_",KamstrupData[[#This Row],[Business Area]],"_",KamstrupData[[#This Row],[DepartmentTeam]])</f>
        <v>SE10_SE_Heat/Cooling_Customer Services_</v>
      </c>
      <c r="V5244" t="str">
        <f>VLOOKUP(KamstrupData[[#This Row],[ORG_Concat]],'O-Organization'!F:H,3,FALSE)</f>
        <v>11123_SE10_Customer Service_SE_Heat/Cooling_Customer Services_</v>
      </c>
    </row>
    <row r="5245" spans="4:22">
      <c r="D5245" s="28" t="s">
        <v>141</v>
      </c>
      <c r="E5245" t="str">
        <f>VLOOKUP(D5245,'B-Business Capability'!B:H,5,FALSE)</f>
        <v>People and Culture</v>
      </c>
      <c r="F5245" t="str">
        <f>VLOOKUP(D5245,'B-Business Capability'!B:H,6,FALSE)</f>
        <v>Retentation</v>
      </c>
      <c r="G5245">
        <f>VLOOKUP(D5245,'B-Business Capability'!B:H,7,FALSE)</f>
        <v>0</v>
      </c>
      <c r="I5245" t="s">
        <v>1844</v>
      </c>
      <c r="J5245" t="s">
        <v>1855</v>
      </c>
      <c r="L5245" t="s">
        <v>1742</v>
      </c>
      <c r="M5245" t="str">
        <f>VLOOKUP(L5245,'A-Applications'!B:D,3,FALSE)</f>
        <v>MyBusiness</v>
      </c>
      <c r="N5245" t="s">
        <v>53</v>
      </c>
      <c r="O5245" s="42" t="s">
        <v>54</v>
      </c>
      <c r="P5245" t="s">
        <v>77</v>
      </c>
      <c r="Q5245" t="str">
        <f>VLOOKUP(KamstrupData[[#This Row],[IdLevel123]],'B-Business Capability'!B:L,10,FALSE)</f>
        <v>Hire-to-Retire (H2R)</v>
      </c>
      <c r="R5245">
        <f>VLOOKUP(KamstrupData[[#This Row],[IdLevel123]],'B-Business Capability'!B:L,11,FALSE)</f>
        <v>600</v>
      </c>
      <c r="U5245" t="str">
        <f>_xlfn.CONCAT(KamstrupData[[#This Row],[CountryCode]],"_",KamstrupData[[#This Row],[Business Area]],"_",KamstrupData[[#This Row],[DepartmentTeam]])</f>
        <v>SE10_SE_People &amp; Culture_</v>
      </c>
      <c r="V5245" t="str">
        <f>VLOOKUP(KamstrupData[[#This Row],[ORG_Concat]],'O-Organization'!F:H,3,FALSE)</f>
        <v>11075_SE10_People &amp; Culture_SE_People &amp; Culture_</v>
      </c>
    </row>
    <row r="5246" spans="4:22">
      <c r="D5246" t="s">
        <v>141</v>
      </c>
      <c r="E5246" t="str">
        <f>VLOOKUP(D5246,'B-Business Capability'!B:H,5,FALSE)</f>
        <v>People and Culture</v>
      </c>
      <c r="F5246" t="str">
        <f>VLOOKUP(D5246,'B-Business Capability'!B:H,6,FALSE)</f>
        <v>Retentation</v>
      </c>
      <c r="G5246">
        <f>VLOOKUP(D5246,'B-Business Capability'!B:H,7,FALSE)</f>
        <v>0</v>
      </c>
      <c r="I5246" t="s">
        <v>1844</v>
      </c>
      <c r="J5246" t="s">
        <v>1855</v>
      </c>
      <c r="L5246" t="s">
        <v>1847</v>
      </c>
      <c r="M5246" t="str">
        <f>VLOOKUP(L5246,'A-Applications'!B:D,3,FALSE)</f>
        <v>Sysarb</v>
      </c>
      <c r="N5246" t="s">
        <v>53</v>
      </c>
      <c r="O5246" s="42" t="s">
        <v>62</v>
      </c>
      <c r="P5246" t="s">
        <v>77</v>
      </c>
      <c r="Q5246" t="str">
        <f>VLOOKUP(KamstrupData[[#This Row],[IdLevel123]],'B-Business Capability'!B:L,10,FALSE)</f>
        <v>Hire-to-Retire (H2R)</v>
      </c>
      <c r="R5246">
        <f>VLOOKUP(KamstrupData[[#This Row],[IdLevel123]],'B-Business Capability'!B:L,11,FALSE)</f>
        <v>600</v>
      </c>
      <c r="T5246" t="s">
        <v>649</v>
      </c>
      <c r="U5246" t="str">
        <f>_xlfn.CONCAT(KamstrupData[[#This Row],[CountryCode]],"_",KamstrupData[[#This Row],[Business Area]],"_",KamstrupData[[#This Row],[DepartmentTeam]])</f>
        <v>SE10_SE_People &amp; Culture_</v>
      </c>
      <c r="V5246" t="str">
        <f>VLOOKUP(KamstrupData[[#This Row],[ORG_Concat]],'O-Organization'!F:H,3,FALSE)</f>
        <v>11075_SE10_People &amp; Culture_SE_People &amp; Culture_</v>
      </c>
    </row>
    <row r="5247" spans="4:22">
      <c r="D5247" s="28" t="s">
        <v>119</v>
      </c>
      <c r="E5247" t="str">
        <f>VLOOKUP(D5247,'B-Business Capability'!B:H,5,FALSE)</f>
        <v>Finance</v>
      </c>
      <c r="F5247" t="str">
        <f>VLOOKUP(D5247,'B-Business Capability'!B:H,6,FALSE)</f>
        <v>Settlements &amp; Payments</v>
      </c>
      <c r="G5247" t="str">
        <f>VLOOKUP(D5247,'B-Business Capability'!B:H,7,FALSE)</f>
        <v>Travel &amp; Expense Management</v>
      </c>
      <c r="I5247" t="s">
        <v>1844</v>
      </c>
      <c r="J5247" t="s">
        <v>1855</v>
      </c>
      <c r="L5247" t="s">
        <v>1850</v>
      </c>
      <c r="M5247" t="str">
        <f>VLOOKUP(L5247,'A-Applications'!B:D,3,FALSE)</f>
        <v>Expense</v>
      </c>
      <c r="N5247" t="s">
        <v>53</v>
      </c>
      <c r="O5247" s="42" t="s">
        <v>54</v>
      </c>
      <c r="Q5247" t="str">
        <f>VLOOKUP(KamstrupData[[#This Row],[IdLevel123]],'B-Business Capability'!B:L,10,FALSE)</f>
        <v>Hire-to-Retire (H2R)</v>
      </c>
      <c r="R5247">
        <f>VLOOKUP(KamstrupData[[#This Row],[IdLevel123]],'B-Business Capability'!B:L,11,FALSE)</f>
        <v>750</v>
      </c>
      <c r="U5247" t="str">
        <f>_xlfn.CONCAT(KamstrupData[[#This Row],[CountryCode]],"_",KamstrupData[[#This Row],[Business Area]],"_",KamstrupData[[#This Row],[DepartmentTeam]])</f>
        <v>SE10_SE_People &amp; Culture_</v>
      </c>
      <c r="V5247" t="str">
        <f>VLOOKUP(KamstrupData[[#This Row],[ORG_Concat]],'O-Organization'!F:H,3,FALSE)</f>
        <v>11075_SE10_People &amp; Culture_SE_People &amp; Culture_</v>
      </c>
    </row>
    <row r="5248" spans="4:22">
      <c r="D5248" s="28" t="s">
        <v>122</v>
      </c>
      <c r="E5248" t="str">
        <f>VLOOKUP(D5248,'B-Business Capability'!B:H,5,FALSE)</f>
        <v>Legal</v>
      </c>
      <c r="F5248" t="str">
        <f>VLOOKUP(D5248,'B-Business Capability'!B:H,6,FALSE)</f>
        <v>Ensure Compliance</v>
      </c>
      <c r="G5248">
        <f>VLOOKUP(D5248,'B-Business Capability'!B:H,7,FALSE)</f>
        <v>0</v>
      </c>
      <c r="I5248" t="s">
        <v>1844</v>
      </c>
      <c r="J5248" t="s">
        <v>1855</v>
      </c>
      <c r="L5248" t="s">
        <v>1856</v>
      </c>
      <c r="M5248" t="str">
        <f>VLOOKUP(L5248,'A-Applications'!B:D,3,FALSE)</f>
        <v>lagbevakningen</v>
      </c>
      <c r="N5248" t="s">
        <v>53</v>
      </c>
      <c r="O5248" s="42" t="s">
        <v>54</v>
      </c>
      <c r="Q5248" t="str">
        <f>VLOOKUP(KamstrupData[[#This Row],[IdLevel123]],'B-Business Capability'!B:L,10,FALSE)</f>
        <v>N/A</v>
      </c>
      <c r="R5248">
        <f>VLOOKUP(KamstrupData[[#This Row],[IdLevel123]],'B-Business Capability'!B:L,11,FALSE)</f>
        <v>0</v>
      </c>
      <c r="T5248" t="s">
        <v>1857</v>
      </c>
      <c r="U5248" t="str">
        <f>_xlfn.CONCAT(KamstrupData[[#This Row],[CountryCode]],"_",KamstrupData[[#This Row],[Business Area]],"_",KamstrupData[[#This Row],[DepartmentTeam]])</f>
        <v>SE10_SE_People &amp; Culture_</v>
      </c>
      <c r="V5248" t="str">
        <f>VLOOKUP(KamstrupData[[#This Row],[ORG_Concat]],'O-Organization'!F:H,3,FALSE)</f>
        <v>11075_SE10_People &amp; Culture_SE_People &amp; Culture_</v>
      </c>
    </row>
    <row r="5249" spans="4:22">
      <c r="D5249" t="s">
        <v>256</v>
      </c>
      <c r="E5249" t="str">
        <f>VLOOKUP(D5249,'B-Business Capability'!B:H,5,FALSE)</f>
        <v>People and Culture</v>
      </c>
      <c r="F5249" t="str">
        <f>VLOOKUP(D5249,'B-Business Capability'!B:H,6,FALSE)</f>
        <v>Recruiting</v>
      </c>
      <c r="G5249">
        <f>VLOOKUP(D5249,'B-Business Capability'!B:H,7,FALSE)</f>
        <v>0</v>
      </c>
      <c r="I5249" t="s">
        <v>1844</v>
      </c>
      <c r="J5249" t="s">
        <v>1855</v>
      </c>
      <c r="L5249" t="s">
        <v>123</v>
      </c>
      <c r="M5249" t="str">
        <f>VLOOKUP(L5249,'A-Applications'!B:D,3,FALSE)</f>
        <v>DocuSign</v>
      </c>
      <c r="N5249" t="s">
        <v>53</v>
      </c>
      <c r="O5249" s="42" t="s">
        <v>54</v>
      </c>
      <c r="P5249" t="s">
        <v>258</v>
      </c>
      <c r="Q5249" t="str">
        <f>VLOOKUP(KamstrupData[[#This Row],[IdLevel123]],'B-Business Capability'!B:L,10,FALSE)</f>
        <v>Hire-to-Retire (H2R)</v>
      </c>
      <c r="R5249">
        <f>VLOOKUP(KamstrupData[[#This Row],[IdLevel123]],'B-Business Capability'!B:L,11,FALSE)</f>
        <v>300</v>
      </c>
      <c r="U5249" t="str">
        <f>_xlfn.CONCAT(KamstrupData[[#This Row],[CountryCode]],"_",KamstrupData[[#This Row],[Business Area]],"_",KamstrupData[[#This Row],[DepartmentTeam]])</f>
        <v>SE10_SE_People &amp; Culture_</v>
      </c>
      <c r="V5249" t="str">
        <f>VLOOKUP(KamstrupData[[#This Row],[ORG_Concat]],'O-Organization'!F:H,3,FALSE)</f>
        <v>11075_SE10_People &amp; Culture_SE_People &amp; Culture_</v>
      </c>
    </row>
    <row r="5250" spans="4:22">
      <c r="D5250" t="s">
        <v>122</v>
      </c>
      <c r="E5250" t="str">
        <f>VLOOKUP(D5250,'B-Business Capability'!B:H,5,FALSE)</f>
        <v>Legal</v>
      </c>
      <c r="F5250" t="str">
        <f>VLOOKUP(D5250,'B-Business Capability'!B:H,6,FALSE)</f>
        <v>Ensure Compliance</v>
      </c>
      <c r="G5250">
        <f>VLOOKUP(D5250,'B-Business Capability'!B:H,7,FALSE)</f>
        <v>0</v>
      </c>
      <c r="I5250" t="s">
        <v>1844</v>
      </c>
      <c r="J5250" t="s">
        <v>1855</v>
      </c>
      <c r="L5250" t="s">
        <v>123</v>
      </c>
      <c r="M5250" t="str">
        <f>VLOOKUP(L5250,'A-Applications'!B:D,3,FALSE)</f>
        <v>DocuSign</v>
      </c>
      <c r="N5250" t="s">
        <v>53</v>
      </c>
      <c r="O5250" s="42" t="s">
        <v>54</v>
      </c>
      <c r="P5250" t="s">
        <v>124</v>
      </c>
      <c r="Q5250" t="str">
        <f>VLOOKUP(KamstrupData[[#This Row],[IdLevel123]],'B-Business Capability'!B:L,10,FALSE)</f>
        <v>N/A</v>
      </c>
      <c r="R5250">
        <f>VLOOKUP(KamstrupData[[#This Row],[IdLevel123]],'B-Business Capability'!B:L,11,FALSE)</f>
        <v>0</v>
      </c>
      <c r="U5250" t="str">
        <f>_xlfn.CONCAT(KamstrupData[[#This Row],[CountryCode]],"_",KamstrupData[[#This Row],[Business Area]],"_",KamstrupData[[#This Row],[DepartmentTeam]])</f>
        <v>SE10_SE_People &amp; Culture_</v>
      </c>
      <c r="V5250" t="str">
        <f>VLOOKUP(KamstrupData[[#This Row],[ORG_Concat]],'O-Organization'!F:H,3,FALSE)</f>
        <v>11075_SE10_People &amp; Culture_SE_People &amp; Culture_</v>
      </c>
    </row>
    <row r="5251" spans="4:22">
      <c r="D5251" s="28" t="s">
        <v>236</v>
      </c>
      <c r="E5251" t="str">
        <f>VLOOKUP(D5251,'B-Business Capability'!B:H,5,FALSE)</f>
        <v>People and Culture</v>
      </c>
      <c r="F5251" t="str">
        <f>VLOOKUP(D5251,'B-Business Capability'!B:H,6,FALSE)</f>
        <v>Compensation &amp; Benefits</v>
      </c>
      <c r="G5251">
        <f>VLOOKUP(D5251,'B-Business Capability'!B:H,7,FALSE)</f>
        <v>0</v>
      </c>
      <c r="I5251" t="s">
        <v>1844</v>
      </c>
      <c r="J5251" t="s">
        <v>1855</v>
      </c>
      <c r="L5251" t="s">
        <v>1742</v>
      </c>
      <c r="M5251" t="str">
        <f>VLOOKUP(L5251,'A-Applications'!B:D,3,FALSE)</f>
        <v>MyBusiness</v>
      </c>
      <c r="N5251" t="s">
        <v>53</v>
      </c>
      <c r="O5251" s="42" t="s">
        <v>54</v>
      </c>
      <c r="P5251" t="s">
        <v>77</v>
      </c>
      <c r="Q5251" t="str">
        <f>VLOOKUP(KamstrupData[[#This Row],[IdLevel123]],'B-Business Capability'!B:L,10,FALSE)</f>
        <v>Hire-to-Retire (H2R)</v>
      </c>
      <c r="R5251">
        <f>VLOOKUP(KamstrupData[[#This Row],[IdLevel123]],'B-Business Capability'!B:L,11,FALSE)</f>
        <v>700</v>
      </c>
      <c r="U5251" t="str">
        <f>_xlfn.CONCAT(KamstrupData[[#This Row],[CountryCode]],"_",KamstrupData[[#This Row],[Business Area]],"_",KamstrupData[[#This Row],[DepartmentTeam]])</f>
        <v>SE10_SE_People &amp; Culture_</v>
      </c>
      <c r="V5251" t="str">
        <f>VLOOKUP(KamstrupData[[#This Row],[ORG_Concat]],'O-Organization'!F:H,3,FALSE)</f>
        <v>11075_SE10_People &amp; Culture_SE_People &amp; Culture_</v>
      </c>
    </row>
    <row r="5252" spans="4:22">
      <c r="D5252" s="28" t="s">
        <v>119</v>
      </c>
      <c r="E5252" t="str">
        <f>VLOOKUP(D5252,'B-Business Capability'!B:H,5,FALSE)</f>
        <v>Finance</v>
      </c>
      <c r="F5252" t="str">
        <f>VLOOKUP(D5252,'B-Business Capability'!B:H,6,FALSE)</f>
        <v>Settlements &amp; Payments</v>
      </c>
      <c r="G5252" t="str">
        <f>VLOOKUP(D5252,'B-Business Capability'!B:H,7,FALSE)</f>
        <v>Travel &amp; Expense Management</v>
      </c>
      <c r="I5252" t="s">
        <v>1844</v>
      </c>
      <c r="J5252" t="s">
        <v>1855</v>
      </c>
      <c r="L5252" t="s">
        <v>1742</v>
      </c>
      <c r="M5252" t="str">
        <f>VLOOKUP(L5252,'A-Applications'!B:D,3,FALSE)</f>
        <v>MyBusiness</v>
      </c>
      <c r="N5252" t="s">
        <v>53</v>
      </c>
      <c r="O5252" s="42" t="s">
        <v>54</v>
      </c>
      <c r="P5252" t="s">
        <v>77</v>
      </c>
      <c r="Q5252" t="str">
        <f>VLOOKUP(KamstrupData[[#This Row],[IdLevel123]],'B-Business Capability'!B:L,10,FALSE)</f>
        <v>Hire-to-Retire (H2R)</v>
      </c>
      <c r="R5252">
        <f>VLOOKUP(KamstrupData[[#This Row],[IdLevel123]],'B-Business Capability'!B:L,11,FALSE)</f>
        <v>750</v>
      </c>
      <c r="U5252" t="str">
        <f>_xlfn.CONCAT(KamstrupData[[#This Row],[CountryCode]],"_",KamstrupData[[#This Row],[Business Area]],"_",KamstrupData[[#This Row],[DepartmentTeam]])</f>
        <v>SE10_SE_People &amp; Culture_</v>
      </c>
      <c r="V5252" t="str">
        <f>VLOOKUP(KamstrupData[[#This Row],[ORG_Concat]],'O-Organization'!F:H,3,FALSE)</f>
        <v>11075_SE10_People &amp; Culture_SE_People &amp; Culture_</v>
      </c>
    </row>
    <row r="5253" spans="4:22">
      <c r="D5253" s="28" t="s">
        <v>1272</v>
      </c>
      <c r="E5253" t="str">
        <f>VLOOKUP(D5253,'B-Business Capability'!B:H,5,FALSE)</f>
        <v>Marketing</v>
      </c>
      <c r="F5253" t="str">
        <f>VLOOKUP(D5253,'B-Business Capability'!B:H,6,FALSE)</f>
        <v>Corporate communication and brand management</v>
      </c>
      <c r="G5253" t="str">
        <f>VLOOKUP(D5253,'B-Business Capability'!B:H,7,FALSE)</f>
        <v>Budget management and allocation</v>
      </c>
      <c r="I5253" t="s">
        <v>1844</v>
      </c>
      <c r="J5253" t="s">
        <v>1858</v>
      </c>
      <c r="K5253" t="s">
        <v>249</v>
      </c>
      <c r="L5253" t="s">
        <v>65</v>
      </c>
      <c r="M5253" t="str">
        <f>VLOOKUP(L5253,'A-Applications'!B:D,3,FALSE)</f>
        <v>IFS ERP</v>
      </c>
      <c r="N5253" t="s">
        <v>53</v>
      </c>
      <c r="O5253" s="42" t="s">
        <v>54</v>
      </c>
      <c r="P5253" t="s">
        <v>1273</v>
      </c>
      <c r="Q5253" t="str">
        <f>VLOOKUP(KamstrupData[[#This Row],[IdLevel123]],'B-Business Capability'!B:L,10,FALSE)</f>
        <v>N/A</v>
      </c>
      <c r="R5253">
        <f>VLOOKUP(KamstrupData[[#This Row],[IdLevel123]],'B-Business Capability'!B:L,11,FALSE)</f>
        <v>0</v>
      </c>
      <c r="U5253" t="str">
        <f>_xlfn.CONCAT(KamstrupData[[#This Row],[CountryCode]],"_",KamstrupData[[#This Row],[Business Area]],"_",KamstrupData[[#This Row],[DepartmentTeam]])</f>
        <v>SE10_SE_Sales &amp; Marketing_Marketing</v>
      </c>
      <c r="V5253" t="str">
        <f>VLOOKUP(KamstrupData[[#This Row],[ORG_Concat]],'O-Organization'!F:H,3,FALSE)</f>
        <v>11019_SE10_Sales &amp; Marketing_SE_Sales &amp; Marketing_Marketing</v>
      </c>
    </row>
    <row r="5254" spans="4:22">
      <c r="D5254" t="s">
        <v>95</v>
      </c>
      <c r="E5254" t="str">
        <f>VLOOKUP(D5254,'B-Business Capability'!B:H,5,FALSE)</f>
        <v>Not mapped to capability</v>
      </c>
      <c r="F5254">
        <f>VLOOKUP(D5254,'B-Business Capability'!B:H,6,FALSE)</f>
        <v>0</v>
      </c>
      <c r="G5254">
        <f>VLOOKUP(D5254,'B-Business Capability'!B:H,7,FALSE)</f>
        <v>0</v>
      </c>
      <c r="I5254" t="s">
        <v>1844</v>
      </c>
      <c r="J5254" t="s">
        <v>1858</v>
      </c>
      <c r="L5254" t="s">
        <v>1859</v>
      </c>
      <c r="M5254" t="str">
        <f>VLOOKUP(L5254,'A-Applications'!B:D,3,FALSE)</f>
        <v>Pabliq</v>
      </c>
      <c r="N5254" t="s">
        <v>53</v>
      </c>
      <c r="O5254" s="42" t="s">
        <v>54</v>
      </c>
      <c r="P5254" t="s">
        <v>77</v>
      </c>
      <c r="Q5254" t="str">
        <f>VLOOKUP(KamstrupData[[#This Row],[IdLevel123]],'B-Business Capability'!B:L,10,FALSE)</f>
        <v>N/A</v>
      </c>
      <c r="R5254">
        <f>VLOOKUP(KamstrupData[[#This Row],[IdLevel123]],'B-Business Capability'!B:L,11,FALSE)</f>
        <v>0</v>
      </c>
      <c r="T5254" t="s">
        <v>1860</v>
      </c>
      <c r="U5254" t="str">
        <f>_xlfn.CONCAT(KamstrupData[[#This Row],[CountryCode]],"_",KamstrupData[[#This Row],[Business Area]],"_",KamstrupData[[#This Row],[DepartmentTeam]])</f>
        <v>SE10_SE_Sales &amp; Marketing_</v>
      </c>
      <c r="V5254" t="str">
        <f>VLOOKUP(KamstrupData[[#This Row],[ORG_Concat]],'O-Organization'!F:H,3,FALSE)</f>
        <v>11017_SE10_Sales &amp; Marketing_SE_Sales &amp; Marketing_</v>
      </c>
    </row>
    <row r="5255" spans="4:22">
      <c r="D5255" s="28" t="s">
        <v>141</v>
      </c>
      <c r="E5255" t="str">
        <f>VLOOKUP(D5255,'B-Business Capability'!B:H,5,FALSE)</f>
        <v>People and Culture</v>
      </c>
      <c r="F5255" t="str">
        <f>VLOOKUP(D5255,'B-Business Capability'!B:H,6,FALSE)</f>
        <v>Retentation</v>
      </c>
      <c r="G5255">
        <f>VLOOKUP(D5255,'B-Business Capability'!B:H,7,FALSE)</f>
        <v>0</v>
      </c>
      <c r="I5255" t="s">
        <v>1844</v>
      </c>
      <c r="J5255" t="s">
        <v>1858</v>
      </c>
      <c r="K5255" t="s">
        <v>249</v>
      </c>
      <c r="L5255" t="s">
        <v>1742</v>
      </c>
      <c r="M5255" t="str">
        <f>VLOOKUP(L5255,'A-Applications'!B:D,3,FALSE)</f>
        <v>MyBusiness</v>
      </c>
      <c r="N5255" t="s">
        <v>53</v>
      </c>
      <c r="O5255" s="42" t="s">
        <v>54</v>
      </c>
      <c r="P5255" t="s">
        <v>77</v>
      </c>
      <c r="Q5255" t="str">
        <f>VLOOKUP(KamstrupData[[#This Row],[IdLevel123]],'B-Business Capability'!B:L,10,FALSE)</f>
        <v>Hire-to-Retire (H2R)</v>
      </c>
      <c r="R5255">
        <f>VLOOKUP(KamstrupData[[#This Row],[IdLevel123]],'B-Business Capability'!B:L,11,FALSE)</f>
        <v>600</v>
      </c>
      <c r="T5255" t="s">
        <v>1861</v>
      </c>
      <c r="U5255" t="str">
        <f>_xlfn.CONCAT(KamstrupData[[#This Row],[CountryCode]],"_",KamstrupData[[#This Row],[Business Area]],"_",KamstrupData[[#This Row],[DepartmentTeam]])</f>
        <v>SE10_SE_Sales &amp; Marketing_Marketing</v>
      </c>
      <c r="V5255" t="str">
        <f>VLOOKUP(KamstrupData[[#This Row],[ORG_Concat]],'O-Organization'!F:H,3,FALSE)</f>
        <v>11019_SE10_Sales &amp; Marketing_SE_Sales &amp; Marketing_Marketing</v>
      </c>
    </row>
    <row r="5256" spans="4:22">
      <c r="D5256" s="28" t="s">
        <v>141</v>
      </c>
      <c r="E5256" t="str">
        <f>VLOOKUP(D5256,'B-Business Capability'!B:H,5,FALSE)</f>
        <v>People and Culture</v>
      </c>
      <c r="F5256" t="str">
        <f>VLOOKUP(D5256,'B-Business Capability'!B:H,6,FALSE)</f>
        <v>Retentation</v>
      </c>
      <c r="G5256">
        <f>VLOOKUP(D5256,'B-Business Capability'!B:H,7,FALSE)</f>
        <v>0</v>
      </c>
      <c r="I5256" t="s">
        <v>1844</v>
      </c>
      <c r="J5256" t="s">
        <v>1858</v>
      </c>
      <c r="K5256" t="s">
        <v>1275</v>
      </c>
      <c r="L5256" t="s">
        <v>1742</v>
      </c>
      <c r="M5256" t="str">
        <f>VLOOKUP(L5256,'A-Applications'!B:D,3,FALSE)</f>
        <v>MyBusiness</v>
      </c>
      <c r="N5256" t="s">
        <v>53</v>
      </c>
      <c r="O5256" s="42" t="s">
        <v>54</v>
      </c>
      <c r="P5256" t="s">
        <v>77</v>
      </c>
      <c r="Q5256" t="str">
        <f>VLOOKUP(KamstrupData[[#This Row],[IdLevel123]],'B-Business Capability'!B:L,10,FALSE)</f>
        <v>Hire-to-Retire (H2R)</v>
      </c>
      <c r="R5256">
        <f>VLOOKUP(KamstrupData[[#This Row],[IdLevel123]],'B-Business Capability'!B:L,11,FALSE)</f>
        <v>600</v>
      </c>
      <c r="U5256" t="str">
        <f>_xlfn.CONCAT(KamstrupData[[#This Row],[CountryCode]],"_",KamstrupData[[#This Row],[Business Area]],"_",KamstrupData[[#This Row],[DepartmentTeam]])</f>
        <v>SE10_SE_Sales &amp; Marketing_Sales</v>
      </c>
      <c r="V5256" t="str">
        <f>VLOOKUP(KamstrupData[[#This Row],[ORG_Concat]],'O-Organization'!F:H,3,FALSE)</f>
        <v>11018_SE10_Sales &amp; Marketing_SE_Sales &amp; Marketing_Sales</v>
      </c>
    </row>
    <row r="5257" spans="4:22">
      <c r="D5257" s="28" t="s">
        <v>1101</v>
      </c>
      <c r="E5257" t="str">
        <f>VLOOKUP(D5257,'B-Business Capability'!B:H,5,FALSE)</f>
        <v>Marketing</v>
      </c>
      <c r="F5257" t="str">
        <f>VLOOKUP(D5257,'B-Business Capability'!B:H,6,FALSE)</f>
        <v>Corporate communication and brand management</v>
      </c>
      <c r="G5257" t="str">
        <f>VLOOKUP(D5257,'B-Business Capability'!B:H,7,FALSE)</f>
        <v>Localization and translation management</v>
      </c>
      <c r="I5257" t="s">
        <v>1844</v>
      </c>
      <c r="J5257" t="s">
        <v>1858</v>
      </c>
      <c r="K5257" t="s">
        <v>249</v>
      </c>
      <c r="L5257" t="s">
        <v>1862</v>
      </c>
      <c r="M5257" t="str">
        <f>VLOOKUP(L5257,'A-Applications'!B:D,3,FALSE)</f>
        <v>WorldTranslate</v>
      </c>
      <c r="N5257" t="s">
        <v>53</v>
      </c>
      <c r="O5257" s="42" t="s">
        <v>54</v>
      </c>
      <c r="Q5257" t="str">
        <f>VLOOKUP(KamstrupData[[#This Row],[IdLevel123]],'B-Business Capability'!B:L,10,FALSE)</f>
        <v>N/A</v>
      </c>
      <c r="R5257">
        <f>VLOOKUP(KamstrupData[[#This Row],[IdLevel123]],'B-Business Capability'!B:L,11,FALSE)</f>
        <v>0</v>
      </c>
      <c r="T5257" t="s">
        <v>440</v>
      </c>
      <c r="U5257" t="str">
        <f>_xlfn.CONCAT(KamstrupData[[#This Row],[CountryCode]],"_",KamstrupData[[#This Row],[Business Area]],"_",KamstrupData[[#This Row],[DepartmentTeam]])</f>
        <v>SE10_SE_Sales &amp; Marketing_Marketing</v>
      </c>
      <c r="V5257" t="str">
        <f>VLOOKUP(KamstrupData[[#This Row],[ORG_Concat]],'O-Organization'!F:H,3,FALSE)</f>
        <v>11019_SE10_Sales &amp; Marketing_SE_Sales &amp; Marketing_Marketing</v>
      </c>
    </row>
    <row r="5258" spans="4:22">
      <c r="D5258" s="28" t="s">
        <v>113</v>
      </c>
      <c r="E5258" t="str">
        <f>VLOOKUP(D5258,'B-Business Capability'!B:H,5,FALSE)</f>
        <v>Marketing</v>
      </c>
      <c r="F5258" t="str">
        <f>VLOOKUP(D5258,'B-Business Capability'!B:H,6,FALSE)</f>
        <v>Corporate communication and brand management</v>
      </c>
      <c r="G5258" t="str">
        <f>VLOOKUP(D5258,'B-Business Capability'!B:H,7,FALSE)</f>
        <v>Internal communications</v>
      </c>
      <c r="I5258" t="s">
        <v>1844</v>
      </c>
      <c r="J5258" t="s">
        <v>1858</v>
      </c>
      <c r="K5258" t="s">
        <v>249</v>
      </c>
      <c r="L5258" t="s">
        <v>114</v>
      </c>
      <c r="M5258" t="str">
        <f>VLOOKUP(L5258,'A-Applications'!B:D,3,FALSE)</f>
        <v>KamSite</v>
      </c>
      <c r="N5258" t="s">
        <v>103</v>
      </c>
      <c r="O5258" s="42" t="s">
        <v>54</v>
      </c>
      <c r="P5258" t="s">
        <v>685</v>
      </c>
      <c r="Q5258" t="str">
        <f>VLOOKUP(KamstrupData[[#This Row],[IdLevel123]],'B-Business Capability'!B:L,10,FALSE)</f>
        <v>N/A</v>
      </c>
      <c r="R5258">
        <f>VLOOKUP(KamstrupData[[#This Row],[IdLevel123]],'B-Business Capability'!B:L,11,FALSE)</f>
        <v>0</v>
      </c>
      <c r="U5258" t="str">
        <f>_xlfn.CONCAT(KamstrupData[[#This Row],[CountryCode]],"_",KamstrupData[[#This Row],[Business Area]],"_",KamstrupData[[#This Row],[DepartmentTeam]])</f>
        <v>SE10_SE_Sales &amp; Marketing_Marketing</v>
      </c>
      <c r="V5258" t="str">
        <f>VLOOKUP(KamstrupData[[#This Row],[ORG_Concat]],'O-Organization'!F:H,3,FALSE)</f>
        <v>11019_SE10_Sales &amp; Marketing_SE_Sales &amp; Marketing_Marketing</v>
      </c>
    </row>
    <row r="5259" spans="4:22">
      <c r="D5259" s="28" t="s">
        <v>1312</v>
      </c>
      <c r="E5259" t="str">
        <f>VLOOKUP(D5259,'B-Business Capability'!B:H,5,FALSE)</f>
        <v>Marketing</v>
      </c>
      <c r="F5259" t="str">
        <f>VLOOKUP(D5259,'B-Business Capability'!B:H,6,FALSE)</f>
        <v>Data and insights management</v>
      </c>
      <c r="G5259" t="str">
        <f>VLOOKUP(D5259,'B-Business Capability'!B:H,7,FALSE)</f>
        <v>Performance meassurement</v>
      </c>
      <c r="I5259" t="s">
        <v>1844</v>
      </c>
      <c r="J5259" t="s">
        <v>1858</v>
      </c>
      <c r="K5259" t="s">
        <v>249</v>
      </c>
      <c r="L5259" t="s">
        <v>117</v>
      </c>
      <c r="M5259" t="str">
        <f>VLOOKUP(L5259,'A-Applications'!B:D,3,FALSE)</f>
        <v>PowerBI</v>
      </c>
      <c r="N5259" t="s">
        <v>147</v>
      </c>
      <c r="O5259" s="42" t="s">
        <v>54</v>
      </c>
      <c r="P5259" t="s">
        <v>680</v>
      </c>
      <c r="Q5259" t="str">
        <f>VLOOKUP(KamstrupData[[#This Row],[IdLevel123]],'B-Business Capability'!B:L,10,FALSE)</f>
        <v>N/A</v>
      </c>
      <c r="R5259">
        <f>VLOOKUP(KamstrupData[[#This Row],[IdLevel123]],'B-Business Capability'!B:L,11,FALSE)</f>
        <v>0</v>
      </c>
      <c r="U5259" t="str">
        <f>_xlfn.CONCAT(KamstrupData[[#This Row],[CountryCode]],"_",KamstrupData[[#This Row],[Business Area]],"_",KamstrupData[[#This Row],[DepartmentTeam]])</f>
        <v>SE10_SE_Sales &amp; Marketing_Marketing</v>
      </c>
      <c r="V5259" t="str">
        <f>VLOOKUP(KamstrupData[[#This Row],[ORG_Concat]],'O-Organization'!F:H,3,FALSE)</f>
        <v>11019_SE10_Sales &amp; Marketing_SE_Sales &amp; Marketing_Marketing</v>
      </c>
    </row>
    <row r="5260" spans="4:22">
      <c r="D5260" s="28" t="s">
        <v>1325</v>
      </c>
      <c r="E5260" t="str">
        <f>VLOOKUP(D5260,'B-Business Capability'!B:H,5,FALSE)</f>
        <v>Marketing</v>
      </c>
      <c r="F5260" t="str">
        <f>VLOOKUP(D5260,'B-Business Capability'!B:H,6,FALSE)</f>
        <v>Data and insights management</v>
      </c>
      <c r="G5260" t="str">
        <f>VLOOKUP(D5260,'B-Business Capability'!B:H,7,FALSE)</f>
        <v>Data meassurements and integration</v>
      </c>
      <c r="I5260" t="s">
        <v>1844</v>
      </c>
      <c r="J5260" t="s">
        <v>1858</v>
      </c>
      <c r="K5260" t="s">
        <v>249</v>
      </c>
      <c r="L5260" t="s">
        <v>117</v>
      </c>
      <c r="M5260" t="str">
        <f>VLOOKUP(L5260,'A-Applications'!B:D,3,FALSE)</f>
        <v>PowerBI</v>
      </c>
      <c r="N5260" t="s">
        <v>147</v>
      </c>
      <c r="O5260" s="42" t="s">
        <v>54</v>
      </c>
      <c r="P5260" t="s">
        <v>680</v>
      </c>
      <c r="Q5260" t="str">
        <f>VLOOKUP(KamstrupData[[#This Row],[IdLevel123]],'B-Business Capability'!B:L,10,FALSE)</f>
        <v>N/A</v>
      </c>
      <c r="R5260">
        <f>VLOOKUP(KamstrupData[[#This Row],[IdLevel123]],'B-Business Capability'!B:L,11,FALSE)</f>
        <v>0</v>
      </c>
      <c r="U5260" t="str">
        <f>_xlfn.CONCAT(KamstrupData[[#This Row],[CountryCode]],"_",KamstrupData[[#This Row],[Business Area]],"_",KamstrupData[[#This Row],[DepartmentTeam]])</f>
        <v>SE10_SE_Sales &amp; Marketing_Marketing</v>
      </c>
      <c r="V5260" t="str">
        <f>VLOOKUP(KamstrupData[[#This Row],[ORG_Concat]],'O-Organization'!F:H,3,FALSE)</f>
        <v>11019_SE10_Sales &amp; Marketing_SE_Sales &amp; Marketing_Marketing</v>
      </c>
    </row>
    <row r="5261" spans="4:22">
      <c r="D5261" s="28" t="s">
        <v>1327</v>
      </c>
      <c r="E5261" t="str">
        <f>VLOOKUP(D5261,'B-Business Capability'!B:H,5,FALSE)</f>
        <v>Marketing</v>
      </c>
      <c r="F5261" t="str">
        <f>VLOOKUP(D5261,'B-Business Capability'!B:H,6,FALSE)</f>
        <v>Data and insights management</v>
      </c>
      <c r="G5261" t="str">
        <f>VLOOKUP(D5261,'B-Business Capability'!B:H,7,FALSE)</f>
        <v>Channel performance insights</v>
      </c>
      <c r="I5261" t="s">
        <v>1844</v>
      </c>
      <c r="J5261" t="s">
        <v>1858</v>
      </c>
      <c r="K5261" t="s">
        <v>249</v>
      </c>
      <c r="L5261" t="s">
        <v>117</v>
      </c>
      <c r="M5261" t="str">
        <f>VLOOKUP(L5261,'A-Applications'!B:D,3,FALSE)</f>
        <v>PowerBI</v>
      </c>
      <c r="N5261" t="s">
        <v>147</v>
      </c>
      <c r="O5261" s="42" t="s">
        <v>54</v>
      </c>
      <c r="P5261" t="s">
        <v>680</v>
      </c>
      <c r="Q5261" t="str">
        <f>VLOOKUP(KamstrupData[[#This Row],[IdLevel123]],'B-Business Capability'!B:L,10,FALSE)</f>
        <v>N/A</v>
      </c>
      <c r="R5261">
        <f>VLOOKUP(KamstrupData[[#This Row],[IdLevel123]],'B-Business Capability'!B:L,11,FALSE)</f>
        <v>0</v>
      </c>
      <c r="U5261" t="str">
        <f>_xlfn.CONCAT(KamstrupData[[#This Row],[CountryCode]],"_",KamstrupData[[#This Row],[Business Area]],"_",KamstrupData[[#This Row],[DepartmentTeam]])</f>
        <v>SE10_SE_Sales &amp; Marketing_Marketing</v>
      </c>
      <c r="V5261" t="str">
        <f>VLOOKUP(KamstrupData[[#This Row],[ORG_Concat]],'O-Organization'!F:H,3,FALSE)</f>
        <v>11019_SE10_Sales &amp; Marketing_SE_Sales &amp; Marketing_Marketing</v>
      </c>
    </row>
    <row r="5262" spans="4:22">
      <c r="D5262" s="28" t="s">
        <v>1328</v>
      </c>
      <c r="E5262" t="str">
        <f>VLOOKUP(D5262,'B-Business Capability'!B:H,5,FALSE)</f>
        <v>Marketing</v>
      </c>
      <c r="F5262" t="str">
        <f>VLOOKUP(D5262,'B-Business Capability'!B:H,6,FALSE)</f>
        <v>Marketing demand management</v>
      </c>
      <c r="G5262" t="str">
        <f>VLOOKUP(D5262,'B-Business Capability'!B:H,7,FALSE)</f>
        <v>Campaign measurement and reporting</v>
      </c>
      <c r="I5262" t="s">
        <v>1844</v>
      </c>
      <c r="J5262" t="s">
        <v>1858</v>
      </c>
      <c r="K5262" t="s">
        <v>249</v>
      </c>
      <c r="L5262" t="s">
        <v>117</v>
      </c>
      <c r="M5262" t="str">
        <f>VLOOKUP(L5262,'A-Applications'!B:D,3,FALSE)</f>
        <v>PowerBI</v>
      </c>
      <c r="N5262" t="s">
        <v>147</v>
      </c>
      <c r="O5262" s="42" t="s">
        <v>54</v>
      </c>
      <c r="P5262" t="s">
        <v>1273</v>
      </c>
      <c r="Q5262" t="str">
        <f>VLOOKUP(KamstrupData[[#This Row],[IdLevel123]],'B-Business Capability'!B:L,10,FALSE)</f>
        <v>N/A</v>
      </c>
      <c r="R5262">
        <f>VLOOKUP(KamstrupData[[#This Row],[IdLevel123]],'B-Business Capability'!B:L,11,FALSE)</f>
        <v>0</v>
      </c>
      <c r="U5262" t="str">
        <f>_xlfn.CONCAT(KamstrupData[[#This Row],[CountryCode]],"_",KamstrupData[[#This Row],[Business Area]],"_",KamstrupData[[#This Row],[DepartmentTeam]])</f>
        <v>SE10_SE_Sales &amp; Marketing_Marketing</v>
      </c>
      <c r="V5262" t="str">
        <f>VLOOKUP(KamstrupData[[#This Row],[ORG_Concat]],'O-Organization'!F:H,3,FALSE)</f>
        <v>11019_SE10_Sales &amp; Marketing_SE_Sales &amp; Marketing_Marketing</v>
      </c>
    </row>
    <row r="5263" spans="4:22">
      <c r="D5263" s="28" t="s">
        <v>113</v>
      </c>
      <c r="E5263" t="str">
        <f>VLOOKUP(D5263,'B-Business Capability'!B:H,5,FALSE)</f>
        <v>Marketing</v>
      </c>
      <c r="F5263" t="str">
        <f>VLOOKUP(D5263,'B-Business Capability'!B:H,6,FALSE)</f>
        <v>Corporate communication and brand management</v>
      </c>
      <c r="G5263" t="str">
        <f>VLOOKUP(D5263,'B-Business Capability'!B:H,7,FALSE)</f>
        <v>Internal communications</v>
      </c>
      <c r="I5263" t="s">
        <v>1844</v>
      </c>
      <c r="J5263" t="s">
        <v>1858</v>
      </c>
      <c r="K5263" t="s">
        <v>249</v>
      </c>
      <c r="L5263" t="s">
        <v>127</v>
      </c>
      <c r="M5263" t="str">
        <f>VLOOKUP(L5263,'A-Applications'!B:D,3,FALSE)</f>
        <v>Ipw</v>
      </c>
      <c r="N5263" t="s">
        <v>53</v>
      </c>
      <c r="O5263" s="42" t="s">
        <v>54</v>
      </c>
      <c r="P5263" t="s">
        <v>685</v>
      </c>
      <c r="Q5263" t="str">
        <f>VLOOKUP(KamstrupData[[#This Row],[IdLevel123]],'B-Business Capability'!B:L,10,FALSE)</f>
        <v>N/A</v>
      </c>
      <c r="R5263">
        <f>VLOOKUP(KamstrupData[[#This Row],[IdLevel123]],'B-Business Capability'!B:L,11,FALSE)</f>
        <v>0</v>
      </c>
      <c r="U5263" t="str">
        <f>_xlfn.CONCAT(KamstrupData[[#This Row],[CountryCode]],"_",KamstrupData[[#This Row],[Business Area]],"_",KamstrupData[[#This Row],[DepartmentTeam]])</f>
        <v>SE10_SE_Sales &amp; Marketing_Marketing</v>
      </c>
      <c r="V5263" t="str">
        <f>VLOOKUP(KamstrupData[[#This Row],[ORG_Concat]],'O-Organization'!F:H,3,FALSE)</f>
        <v>11019_SE10_Sales &amp; Marketing_SE_Sales &amp; Marketing_Marketing</v>
      </c>
    </row>
    <row r="5264" spans="4:22">
      <c r="D5264" s="28" t="s">
        <v>1336</v>
      </c>
      <c r="E5264" t="str">
        <f>VLOOKUP(D5264,'B-Business Capability'!B:H,5,FALSE)</f>
        <v>Marketing</v>
      </c>
      <c r="F5264" t="str">
        <f>VLOOKUP(D5264,'B-Business Capability'!B:H,6,FALSE)</f>
        <v>Marketing demand management</v>
      </c>
      <c r="G5264" t="str">
        <f>VLOOKUP(D5264,'B-Business Capability'!B:H,7,FALSE)</f>
        <v>Campaign strategy and planning</v>
      </c>
      <c r="I5264" t="s">
        <v>1844</v>
      </c>
      <c r="J5264" t="s">
        <v>1858</v>
      </c>
      <c r="K5264" t="s">
        <v>249</v>
      </c>
      <c r="L5264" t="s">
        <v>678</v>
      </c>
      <c r="M5264" t="str">
        <f>VLOOKUP(L5264,'A-Applications'!B:D,3,FALSE)</f>
        <v>Monday.com</v>
      </c>
      <c r="N5264" t="s">
        <v>53</v>
      </c>
      <c r="O5264" s="42" t="s">
        <v>54</v>
      </c>
      <c r="P5264" t="s">
        <v>1273</v>
      </c>
      <c r="Q5264" t="str">
        <f>VLOOKUP(KamstrupData[[#This Row],[IdLevel123]],'B-Business Capability'!B:L,10,FALSE)</f>
        <v>N/A</v>
      </c>
      <c r="R5264">
        <f>VLOOKUP(KamstrupData[[#This Row],[IdLevel123]],'B-Business Capability'!B:L,11,FALSE)</f>
        <v>0</v>
      </c>
      <c r="U5264" t="str">
        <f>_xlfn.CONCAT(KamstrupData[[#This Row],[CountryCode]],"_",KamstrupData[[#This Row],[Business Area]],"_",KamstrupData[[#This Row],[DepartmentTeam]])</f>
        <v>SE10_SE_Sales &amp; Marketing_Marketing</v>
      </c>
      <c r="V5264" t="str">
        <f>VLOOKUP(KamstrupData[[#This Row],[ORG_Concat]],'O-Organization'!F:H,3,FALSE)</f>
        <v>11019_SE10_Sales &amp; Marketing_SE_Sales &amp; Marketing_Marketing</v>
      </c>
    </row>
    <row r="5265" spans="4:22">
      <c r="D5265" s="28" t="s">
        <v>1337</v>
      </c>
      <c r="E5265" t="str">
        <f>VLOOKUP(D5265,'B-Business Capability'!B:H,5,FALSE)</f>
        <v>Marketing</v>
      </c>
      <c r="F5265" t="str">
        <f>VLOOKUP(D5265,'B-Business Capability'!B:H,6,FALSE)</f>
        <v>Marketing demand management</v>
      </c>
      <c r="G5265" t="str">
        <f>VLOOKUP(D5265,'B-Business Capability'!B:H,7,FALSE)</f>
        <v>Campaign execution</v>
      </c>
      <c r="I5265" t="s">
        <v>1844</v>
      </c>
      <c r="J5265" t="s">
        <v>1858</v>
      </c>
      <c r="K5265" t="s">
        <v>249</v>
      </c>
      <c r="L5265" t="s">
        <v>678</v>
      </c>
      <c r="M5265" t="str">
        <f>VLOOKUP(L5265,'A-Applications'!B:D,3,FALSE)</f>
        <v>Monday.com</v>
      </c>
      <c r="N5265" t="s">
        <v>53</v>
      </c>
      <c r="O5265" s="42" t="s">
        <v>54</v>
      </c>
      <c r="P5265" t="s">
        <v>1273</v>
      </c>
      <c r="Q5265" t="str">
        <f>VLOOKUP(KamstrupData[[#This Row],[IdLevel123]],'B-Business Capability'!B:L,10,FALSE)</f>
        <v>N/A</v>
      </c>
      <c r="R5265">
        <f>VLOOKUP(KamstrupData[[#This Row],[IdLevel123]],'B-Business Capability'!B:L,11,FALSE)</f>
        <v>0</v>
      </c>
      <c r="U5265" t="str">
        <f>_xlfn.CONCAT(KamstrupData[[#This Row],[CountryCode]],"_",KamstrupData[[#This Row],[Business Area]],"_",KamstrupData[[#This Row],[DepartmentTeam]])</f>
        <v>SE10_SE_Sales &amp; Marketing_Marketing</v>
      </c>
      <c r="V5265" t="str">
        <f>VLOOKUP(KamstrupData[[#This Row],[ORG_Concat]],'O-Organization'!F:H,3,FALSE)</f>
        <v>11019_SE10_Sales &amp; Marketing_SE_Sales &amp; Marketing_Marketing</v>
      </c>
    </row>
    <row r="5266" spans="4:22">
      <c r="D5266" s="28" t="s">
        <v>1272</v>
      </c>
      <c r="E5266" t="str">
        <f>VLOOKUP(D5266,'B-Business Capability'!B:H,5,FALSE)</f>
        <v>Marketing</v>
      </c>
      <c r="F5266" t="str">
        <f>VLOOKUP(D5266,'B-Business Capability'!B:H,6,FALSE)</f>
        <v>Corporate communication and brand management</v>
      </c>
      <c r="G5266" t="str">
        <f>VLOOKUP(D5266,'B-Business Capability'!B:H,7,FALSE)</f>
        <v>Budget management and allocation</v>
      </c>
      <c r="I5266" t="s">
        <v>1844</v>
      </c>
      <c r="J5266" t="s">
        <v>1858</v>
      </c>
      <c r="K5266" t="s">
        <v>249</v>
      </c>
      <c r="L5266" t="s">
        <v>678</v>
      </c>
      <c r="M5266" t="str">
        <f>VLOOKUP(L5266,'A-Applications'!B:D,3,FALSE)</f>
        <v>Monday.com</v>
      </c>
      <c r="N5266" t="s">
        <v>53</v>
      </c>
      <c r="O5266" s="42" t="s">
        <v>54</v>
      </c>
      <c r="P5266" t="s">
        <v>1273</v>
      </c>
      <c r="Q5266" t="str">
        <f>VLOOKUP(KamstrupData[[#This Row],[IdLevel123]],'B-Business Capability'!B:L,10,FALSE)</f>
        <v>N/A</v>
      </c>
      <c r="R5266">
        <f>VLOOKUP(KamstrupData[[#This Row],[IdLevel123]],'B-Business Capability'!B:L,11,FALSE)</f>
        <v>0</v>
      </c>
      <c r="U5266" t="str">
        <f>_xlfn.CONCAT(KamstrupData[[#This Row],[CountryCode]],"_",KamstrupData[[#This Row],[Business Area]],"_",KamstrupData[[#This Row],[DepartmentTeam]])</f>
        <v>SE10_SE_Sales &amp; Marketing_Marketing</v>
      </c>
      <c r="V5266" t="str">
        <f>VLOOKUP(KamstrupData[[#This Row],[ORG_Concat]],'O-Organization'!F:H,3,FALSE)</f>
        <v>11019_SE10_Sales &amp; Marketing_SE_Sales &amp; Marketing_Marketing</v>
      </c>
    </row>
    <row r="5267" spans="4:22">
      <c r="D5267" s="28" t="s">
        <v>1302</v>
      </c>
      <c r="E5267" t="str">
        <f>VLOOKUP(D5267,'B-Business Capability'!B:H,5,FALSE)</f>
        <v>Marketing</v>
      </c>
      <c r="F5267" t="str">
        <f>VLOOKUP(D5267,'B-Business Capability'!B:H,6,FALSE)</f>
        <v>Marketing demand management</v>
      </c>
      <c r="G5267" t="str">
        <f>VLOOKUP(D5267,'B-Business Capability'!B:H,7,FALSE)</f>
        <v>Marketing collaboration</v>
      </c>
      <c r="I5267" t="s">
        <v>1844</v>
      </c>
      <c r="J5267" t="s">
        <v>1858</v>
      </c>
      <c r="K5267" t="s">
        <v>249</v>
      </c>
      <c r="L5267" t="s">
        <v>678</v>
      </c>
      <c r="M5267" t="str">
        <f>VLOOKUP(L5267,'A-Applications'!B:D,3,FALSE)</f>
        <v>Monday.com</v>
      </c>
      <c r="N5267" t="s">
        <v>53</v>
      </c>
      <c r="O5267" s="42" t="s">
        <v>54</v>
      </c>
      <c r="P5267" t="s">
        <v>680</v>
      </c>
      <c r="Q5267" t="str">
        <f>VLOOKUP(KamstrupData[[#This Row],[IdLevel123]],'B-Business Capability'!B:L,10,FALSE)</f>
        <v>N/A</v>
      </c>
      <c r="R5267">
        <f>VLOOKUP(KamstrupData[[#This Row],[IdLevel123]],'B-Business Capability'!B:L,11,FALSE)</f>
        <v>0</v>
      </c>
      <c r="U5267" t="str">
        <f>_xlfn.CONCAT(KamstrupData[[#This Row],[CountryCode]],"_",KamstrupData[[#This Row],[Business Area]],"_",KamstrupData[[#This Row],[DepartmentTeam]])</f>
        <v>SE10_SE_Sales &amp; Marketing_Marketing</v>
      </c>
      <c r="V5267" t="str">
        <f>VLOOKUP(KamstrupData[[#This Row],[ORG_Concat]],'O-Organization'!F:H,3,FALSE)</f>
        <v>11019_SE10_Sales &amp; Marketing_SE_Sales &amp; Marketing_Marketing</v>
      </c>
    </row>
    <row r="5268" spans="4:22">
      <c r="D5268" s="28" t="s">
        <v>1302</v>
      </c>
      <c r="E5268" t="str">
        <f>VLOOKUP(D5268,'B-Business Capability'!B:H,5,FALSE)</f>
        <v>Marketing</v>
      </c>
      <c r="F5268" t="str">
        <f>VLOOKUP(D5268,'B-Business Capability'!B:H,6,FALSE)</f>
        <v>Marketing demand management</v>
      </c>
      <c r="G5268" t="str">
        <f>VLOOKUP(D5268,'B-Business Capability'!B:H,7,FALSE)</f>
        <v>Marketing collaboration</v>
      </c>
      <c r="I5268" t="s">
        <v>1844</v>
      </c>
      <c r="J5268" t="s">
        <v>1858</v>
      </c>
      <c r="K5268" t="s">
        <v>249</v>
      </c>
      <c r="L5268" t="s">
        <v>678</v>
      </c>
      <c r="M5268" t="str">
        <f>VLOOKUP(L5268,'A-Applications'!B:D,3,FALSE)</f>
        <v>Monday.com</v>
      </c>
      <c r="N5268" t="s">
        <v>53</v>
      </c>
      <c r="O5268" s="42" t="s">
        <v>54</v>
      </c>
      <c r="P5268" t="s">
        <v>680</v>
      </c>
      <c r="Q5268" t="str">
        <f>VLOOKUP(KamstrupData[[#This Row],[IdLevel123]],'B-Business Capability'!B:L,10,FALSE)</f>
        <v>N/A</v>
      </c>
      <c r="R5268">
        <f>VLOOKUP(KamstrupData[[#This Row],[IdLevel123]],'B-Business Capability'!B:L,11,FALSE)</f>
        <v>0</v>
      </c>
      <c r="U5268" t="str">
        <f>_xlfn.CONCAT(KamstrupData[[#This Row],[CountryCode]],"_",KamstrupData[[#This Row],[Business Area]],"_",KamstrupData[[#This Row],[DepartmentTeam]])</f>
        <v>SE10_SE_Sales &amp; Marketing_Marketing</v>
      </c>
      <c r="V5268" t="str">
        <f>VLOOKUP(KamstrupData[[#This Row],[ORG_Concat]],'O-Organization'!F:H,3,FALSE)</f>
        <v>11019_SE10_Sales &amp; Marketing_SE_Sales &amp; Marketing_Marketing</v>
      </c>
    </row>
    <row r="5269" spans="4:22">
      <c r="D5269" s="28" t="s">
        <v>707</v>
      </c>
      <c r="E5269" t="str">
        <f>VLOOKUP(D5269,'B-Business Capability'!B:H,5,FALSE)</f>
        <v>Marketing</v>
      </c>
      <c r="F5269" t="str">
        <f>VLOOKUP(D5269,'B-Business Capability'!B:H,6,FALSE)</f>
        <v>Marketing demand management</v>
      </c>
      <c r="G5269" t="str">
        <f>VLOOKUP(D5269,'B-Business Capability'!B:H,7,FALSE)</f>
        <v>Content management</v>
      </c>
      <c r="I5269" t="s">
        <v>1844</v>
      </c>
      <c r="J5269" t="s">
        <v>1858</v>
      </c>
      <c r="K5269" t="s">
        <v>249</v>
      </c>
      <c r="L5269" t="s">
        <v>678</v>
      </c>
      <c r="M5269" t="str">
        <f>VLOOKUP(L5269,'A-Applications'!B:D,3,FALSE)</f>
        <v>Monday.com</v>
      </c>
      <c r="N5269" t="s">
        <v>53</v>
      </c>
      <c r="O5269" s="42" t="s">
        <v>54</v>
      </c>
      <c r="P5269" t="s">
        <v>709</v>
      </c>
      <c r="Q5269" t="str">
        <f>VLOOKUP(KamstrupData[[#This Row],[IdLevel123]],'B-Business Capability'!B:L,10,FALSE)</f>
        <v>N/A</v>
      </c>
      <c r="R5269">
        <f>VLOOKUP(KamstrupData[[#This Row],[IdLevel123]],'B-Business Capability'!B:L,11,FALSE)</f>
        <v>0</v>
      </c>
      <c r="U5269" t="str">
        <f>_xlfn.CONCAT(KamstrupData[[#This Row],[CountryCode]],"_",KamstrupData[[#This Row],[Business Area]],"_",KamstrupData[[#This Row],[DepartmentTeam]])</f>
        <v>SE10_SE_Sales &amp; Marketing_Marketing</v>
      </c>
      <c r="V5269" t="str">
        <f>VLOOKUP(KamstrupData[[#This Row],[ORG_Concat]],'O-Organization'!F:H,3,FALSE)</f>
        <v>11019_SE10_Sales &amp; Marketing_SE_Sales &amp; Marketing_Marketing</v>
      </c>
    </row>
    <row r="5270" spans="4:22">
      <c r="D5270" s="28" t="s">
        <v>684</v>
      </c>
      <c r="E5270" t="str">
        <f>VLOOKUP(D5270,'B-Business Capability'!B:H,5,FALSE)</f>
        <v>Marketing</v>
      </c>
      <c r="F5270" t="str">
        <f>VLOOKUP(D5270,'B-Business Capability'!B:H,6,FALSE)</f>
        <v>Customer experience and data management</v>
      </c>
      <c r="G5270" t="str">
        <f>VLOOKUP(D5270,'B-Business Capability'!B:H,7,FALSE)</f>
        <v>Customer communication management</v>
      </c>
      <c r="I5270" t="s">
        <v>1844</v>
      </c>
      <c r="J5270" t="s">
        <v>1858</v>
      </c>
      <c r="K5270" t="s">
        <v>249</v>
      </c>
      <c r="L5270" t="s">
        <v>678</v>
      </c>
      <c r="M5270" t="str">
        <f>VLOOKUP(L5270,'A-Applications'!B:D,3,FALSE)</f>
        <v>Monday.com</v>
      </c>
      <c r="N5270" t="s">
        <v>53</v>
      </c>
      <c r="O5270" s="42" t="s">
        <v>54</v>
      </c>
      <c r="P5270" t="s">
        <v>685</v>
      </c>
      <c r="Q5270" t="str">
        <f>VLOOKUP(KamstrupData[[#This Row],[IdLevel123]],'B-Business Capability'!B:L,10,FALSE)</f>
        <v>Customer Service and Support</v>
      </c>
      <c r="R5270">
        <f>VLOOKUP(KamstrupData[[#This Row],[IdLevel123]],'B-Business Capability'!B:L,11,FALSE)</f>
        <v>0</v>
      </c>
      <c r="U5270" t="str">
        <f>_xlfn.CONCAT(KamstrupData[[#This Row],[CountryCode]],"_",KamstrupData[[#This Row],[Business Area]],"_",KamstrupData[[#This Row],[DepartmentTeam]])</f>
        <v>SE10_SE_Sales &amp; Marketing_Marketing</v>
      </c>
      <c r="V5270" t="str">
        <f>VLOOKUP(KamstrupData[[#This Row],[ORG_Concat]],'O-Organization'!F:H,3,FALSE)</f>
        <v>11019_SE10_Sales &amp; Marketing_SE_Sales &amp; Marketing_Marketing</v>
      </c>
    </row>
    <row r="5271" spans="4:22">
      <c r="D5271" s="28" t="s">
        <v>1338</v>
      </c>
      <c r="E5271" t="str">
        <f>VLOOKUP(D5271,'B-Business Capability'!B:H,5,FALSE)</f>
        <v>Marketing</v>
      </c>
      <c r="F5271" t="str">
        <f>VLOOKUP(D5271,'B-Business Capability'!B:H,6,FALSE)</f>
        <v>Corporate marketing management</v>
      </c>
      <c r="G5271" t="str">
        <f>VLOOKUP(D5271,'B-Business Capability'!B:H,7,FALSE)</f>
        <v>Marketing and communication planning</v>
      </c>
      <c r="I5271" t="s">
        <v>1844</v>
      </c>
      <c r="J5271" t="s">
        <v>1858</v>
      </c>
      <c r="K5271" t="s">
        <v>249</v>
      </c>
      <c r="L5271" t="s">
        <v>678</v>
      </c>
      <c r="M5271" t="str">
        <f>VLOOKUP(L5271,'A-Applications'!B:D,3,FALSE)</f>
        <v>Monday.com</v>
      </c>
      <c r="N5271" t="s">
        <v>53</v>
      </c>
      <c r="O5271" s="42" t="s">
        <v>54</v>
      </c>
      <c r="P5271" t="s">
        <v>680</v>
      </c>
      <c r="Q5271" t="str">
        <f>VLOOKUP(KamstrupData[[#This Row],[IdLevel123]],'B-Business Capability'!B:L,10,FALSE)</f>
        <v>N/A</v>
      </c>
      <c r="R5271">
        <f>VLOOKUP(KamstrupData[[#This Row],[IdLevel123]],'B-Business Capability'!B:L,11,FALSE)</f>
        <v>0</v>
      </c>
      <c r="U5271" t="str">
        <f>_xlfn.CONCAT(KamstrupData[[#This Row],[CountryCode]],"_",KamstrupData[[#This Row],[Business Area]],"_",KamstrupData[[#This Row],[DepartmentTeam]])</f>
        <v>SE10_SE_Sales &amp; Marketing_Marketing</v>
      </c>
      <c r="V5271" t="str">
        <f>VLOOKUP(KamstrupData[[#This Row],[ORG_Concat]],'O-Organization'!F:H,3,FALSE)</f>
        <v>11019_SE10_Sales &amp; Marketing_SE_Sales &amp; Marketing_Marketing</v>
      </c>
    </row>
    <row r="5272" spans="4:22">
      <c r="D5272" s="28" t="s">
        <v>1339</v>
      </c>
      <c r="E5272" t="str">
        <f>VLOOKUP(D5272,'B-Business Capability'!B:H,5,FALSE)</f>
        <v>Marketing</v>
      </c>
      <c r="F5272" t="str">
        <f>VLOOKUP(D5272,'B-Business Capability'!B:H,6,FALSE)</f>
        <v>Marketing demand management</v>
      </c>
      <c r="G5272" t="str">
        <f>VLOOKUP(D5272,'B-Business Capability'!B:H,7,FALSE)</f>
        <v>Budget management and allocation</v>
      </c>
      <c r="I5272" t="s">
        <v>1844</v>
      </c>
      <c r="J5272" t="s">
        <v>1858</v>
      </c>
      <c r="K5272" t="s">
        <v>249</v>
      </c>
      <c r="L5272" t="s">
        <v>678</v>
      </c>
      <c r="M5272" t="str">
        <f>VLOOKUP(L5272,'A-Applications'!B:D,3,FALSE)</f>
        <v>Monday.com</v>
      </c>
      <c r="N5272" t="s">
        <v>53</v>
      </c>
      <c r="O5272" s="42" t="s">
        <v>54</v>
      </c>
      <c r="P5272" t="s">
        <v>1273</v>
      </c>
      <c r="Q5272" t="str">
        <f>VLOOKUP(KamstrupData[[#This Row],[IdLevel123]],'B-Business Capability'!B:L,10,FALSE)</f>
        <v>N/A</v>
      </c>
      <c r="R5272">
        <f>VLOOKUP(KamstrupData[[#This Row],[IdLevel123]],'B-Business Capability'!B:L,11,FALSE)</f>
        <v>0</v>
      </c>
      <c r="U5272" t="str">
        <f>_xlfn.CONCAT(KamstrupData[[#This Row],[CountryCode]],"_",KamstrupData[[#This Row],[Business Area]],"_",KamstrupData[[#This Row],[DepartmentTeam]])</f>
        <v>SE10_SE_Sales &amp; Marketing_Marketing</v>
      </c>
      <c r="V5272" t="str">
        <f>VLOOKUP(KamstrupData[[#This Row],[ORG_Concat]],'O-Organization'!F:H,3,FALSE)</f>
        <v>11019_SE10_Sales &amp; Marketing_SE_Sales &amp; Marketing_Marketing</v>
      </c>
    </row>
    <row r="5273" spans="4:22">
      <c r="D5273" s="28" t="s">
        <v>679</v>
      </c>
      <c r="E5273" t="str">
        <f>VLOOKUP(D5273,'B-Business Capability'!B:H,5,FALSE)</f>
        <v>Marketing</v>
      </c>
      <c r="F5273" t="str">
        <f>VLOOKUP(D5273,'B-Business Capability'!B:H,6,FALSE)</f>
        <v>Marketing demand management</v>
      </c>
      <c r="G5273" t="str">
        <f>VLOOKUP(D5273,'B-Business Capability'!B:H,7,FALSE)</f>
        <v>Lead generation, management, and nurturing</v>
      </c>
      <c r="I5273" t="s">
        <v>1844</v>
      </c>
      <c r="J5273" t="s">
        <v>1858</v>
      </c>
      <c r="K5273" t="s">
        <v>249</v>
      </c>
      <c r="L5273" t="s">
        <v>129</v>
      </c>
      <c r="M5273" t="str">
        <f>VLOOKUP(L5273,'A-Applications'!B:D,3,FALSE)</f>
        <v>Microsoft Dynamics 365 CE (Sales)</v>
      </c>
      <c r="N5273" t="s">
        <v>103</v>
      </c>
      <c r="O5273" s="42" t="s">
        <v>54</v>
      </c>
      <c r="P5273" t="s">
        <v>680</v>
      </c>
      <c r="Q5273" t="str">
        <f>VLOOKUP(KamstrupData[[#This Row],[IdLevel123]],'B-Business Capability'!B:L,10,FALSE)</f>
        <v>N/A</v>
      </c>
      <c r="R5273">
        <f>VLOOKUP(KamstrupData[[#This Row],[IdLevel123]],'B-Business Capability'!B:L,11,FALSE)</f>
        <v>0</v>
      </c>
      <c r="U5273" t="str">
        <f>_xlfn.CONCAT(KamstrupData[[#This Row],[CountryCode]],"_",KamstrupData[[#This Row],[Business Area]],"_",KamstrupData[[#This Row],[DepartmentTeam]])</f>
        <v>SE10_SE_Sales &amp; Marketing_Marketing</v>
      </c>
      <c r="V5273" t="str">
        <f>VLOOKUP(KamstrupData[[#This Row],[ORG_Concat]],'O-Organization'!F:H,3,FALSE)</f>
        <v>11019_SE10_Sales &amp; Marketing_SE_Sales &amp; Marketing_Marketing</v>
      </c>
    </row>
    <row r="5274" spans="4:22">
      <c r="D5274" s="28" t="s">
        <v>682</v>
      </c>
      <c r="E5274" t="str">
        <f>VLOOKUP(D5274,'B-Business Capability'!B:H,5,FALSE)</f>
        <v>Marketing</v>
      </c>
      <c r="F5274" t="str">
        <f>VLOOKUP(D5274,'B-Business Capability'!B:H,6,FALSE)</f>
        <v>Customer experience and data management</v>
      </c>
      <c r="G5274" t="str">
        <f>VLOOKUP(D5274,'B-Business Capability'!B:H,7,FALSE)</f>
        <v>Customer data management</v>
      </c>
      <c r="I5274" t="s">
        <v>1844</v>
      </c>
      <c r="J5274" t="s">
        <v>1858</v>
      </c>
      <c r="K5274" t="s">
        <v>249</v>
      </c>
      <c r="L5274" t="s">
        <v>129</v>
      </c>
      <c r="M5274" t="str">
        <f>VLOOKUP(L5274,'A-Applications'!B:D,3,FALSE)</f>
        <v>Microsoft Dynamics 365 CE (Sales)</v>
      </c>
      <c r="N5274" t="s">
        <v>147</v>
      </c>
      <c r="O5274" s="42" t="s">
        <v>54</v>
      </c>
      <c r="P5274" t="s">
        <v>680</v>
      </c>
      <c r="Q5274" t="str">
        <f>VLOOKUP(KamstrupData[[#This Row],[IdLevel123]],'B-Business Capability'!B:L,10,FALSE)</f>
        <v>Customer Service and Support</v>
      </c>
      <c r="R5274">
        <f>VLOOKUP(KamstrupData[[#This Row],[IdLevel123]],'B-Business Capability'!B:L,11,FALSE)</f>
        <v>0</v>
      </c>
      <c r="U5274" t="str">
        <f>_xlfn.CONCAT(KamstrupData[[#This Row],[CountryCode]],"_",KamstrupData[[#This Row],[Business Area]],"_",KamstrupData[[#This Row],[DepartmentTeam]])</f>
        <v>SE10_SE_Sales &amp; Marketing_Marketing</v>
      </c>
      <c r="V5274" t="str">
        <f>VLOOKUP(KamstrupData[[#This Row],[ORG_Concat]],'O-Organization'!F:H,3,FALSE)</f>
        <v>11019_SE10_Sales &amp; Marketing_SE_Sales &amp; Marketing_Marketing</v>
      </c>
    </row>
    <row r="5275" spans="4:22">
      <c r="D5275" s="28" t="s">
        <v>1327</v>
      </c>
      <c r="E5275" t="str">
        <f>VLOOKUP(D5275,'B-Business Capability'!B:H,5,FALSE)</f>
        <v>Marketing</v>
      </c>
      <c r="F5275" t="str">
        <f>VLOOKUP(D5275,'B-Business Capability'!B:H,6,FALSE)</f>
        <v>Data and insights management</v>
      </c>
      <c r="G5275" t="str">
        <f>VLOOKUP(D5275,'B-Business Capability'!B:H,7,FALSE)</f>
        <v>Channel performance insights</v>
      </c>
      <c r="I5275" t="s">
        <v>1844</v>
      </c>
      <c r="J5275" t="s">
        <v>1858</v>
      </c>
      <c r="K5275" t="s">
        <v>249</v>
      </c>
      <c r="L5275" t="s">
        <v>129</v>
      </c>
      <c r="M5275" t="str">
        <f>VLOOKUP(L5275,'A-Applications'!B:D,3,FALSE)</f>
        <v>Microsoft Dynamics 365 CE (Sales)</v>
      </c>
      <c r="N5275" t="s">
        <v>53</v>
      </c>
      <c r="O5275" s="42" t="s">
        <v>54</v>
      </c>
      <c r="P5275" t="s">
        <v>680</v>
      </c>
      <c r="Q5275" t="str">
        <f>VLOOKUP(KamstrupData[[#This Row],[IdLevel123]],'B-Business Capability'!B:L,10,FALSE)</f>
        <v>N/A</v>
      </c>
      <c r="R5275">
        <f>VLOOKUP(KamstrupData[[#This Row],[IdLevel123]],'B-Business Capability'!B:L,11,FALSE)</f>
        <v>0</v>
      </c>
      <c r="U5275" t="str">
        <f>_xlfn.CONCAT(KamstrupData[[#This Row],[CountryCode]],"_",KamstrupData[[#This Row],[Business Area]],"_",KamstrupData[[#This Row],[DepartmentTeam]])</f>
        <v>SE10_SE_Sales &amp; Marketing_Marketing</v>
      </c>
      <c r="V5275" t="str">
        <f>VLOOKUP(KamstrupData[[#This Row],[ORG_Concat]],'O-Organization'!F:H,3,FALSE)</f>
        <v>11019_SE10_Sales &amp; Marketing_SE_Sales &amp; Marketing_Marketing</v>
      </c>
    </row>
    <row r="5276" spans="4:22">
      <c r="D5276" s="28" t="s">
        <v>686</v>
      </c>
      <c r="E5276" t="str">
        <f>VLOOKUP(D5276,'B-Business Capability'!B:H,5,FALSE)</f>
        <v>Marketing</v>
      </c>
      <c r="F5276" t="str">
        <f>VLOOKUP(D5276,'B-Business Capability'!B:H,6,FALSE)</f>
        <v>Digital channel management</v>
      </c>
      <c r="G5276" t="str">
        <f>VLOOKUP(D5276,'B-Business Capability'!B:H,7,FALSE)</f>
        <v>Customer channel management</v>
      </c>
      <c r="I5276" t="s">
        <v>1844</v>
      </c>
      <c r="J5276" t="s">
        <v>1858</v>
      </c>
      <c r="K5276" t="s">
        <v>249</v>
      </c>
      <c r="L5276" t="s">
        <v>129</v>
      </c>
      <c r="M5276" t="str">
        <f>VLOOKUP(L5276,'A-Applications'!B:D,3,FALSE)</f>
        <v>Microsoft Dynamics 365 CE (Sales)</v>
      </c>
      <c r="N5276" t="s">
        <v>53</v>
      </c>
      <c r="O5276" s="42" t="s">
        <v>54</v>
      </c>
      <c r="P5276" t="s">
        <v>687</v>
      </c>
      <c r="Q5276" t="str">
        <f>VLOOKUP(KamstrupData[[#This Row],[IdLevel123]],'B-Business Capability'!B:L,10,FALSE)</f>
        <v>N/A</v>
      </c>
      <c r="R5276">
        <f>VLOOKUP(KamstrupData[[#This Row],[IdLevel123]],'B-Business Capability'!B:L,11,FALSE)</f>
        <v>0</v>
      </c>
      <c r="U5276" t="str">
        <f>_xlfn.CONCAT(KamstrupData[[#This Row],[CountryCode]],"_",KamstrupData[[#This Row],[Business Area]],"_",KamstrupData[[#This Row],[DepartmentTeam]])</f>
        <v>SE10_SE_Sales &amp; Marketing_Marketing</v>
      </c>
      <c r="V5276" t="str">
        <f>VLOOKUP(KamstrupData[[#This Row],[ORG_Concat]],'O-Organization'!F:H,3,FALSE)</f>
        <v>11019_SE10_Sales &amp; Marketing_SE_Sales &amp; Marketing_Marketing</v>
      </c>
    </row>
    <row r="5277" spans="4:22">
      <c r="D5277" s="28" t="s">
        <v>1328</v>
      </c>
      <c r="E5277" t="str">
        <f>VLOOKUP(D5277,'B-Business Capability'!B:H,5,FALSE)</f>
        <v>Marketing</v>
      </c>
      <c r="F5277" t="str">
        <f>VLOOKUP(D5277,'B-Business Capability'!B:H,6,FALSE)</f>
        <v>Marketing demand management</v>
      </c>
      <c r="G5277" t="str">
        <f>VLOOKUP(D5277,'B-Business Capability'!B:H,7,FALSE)</f>
        <v>Campaign measurement and reporting</v>
      </c>
      <c r="I5277" t="s">
        <v>1844</v>
      </c>
      <c r="J5277" t="s">
        <v>1858</v>
      </c>
      <c r="K5277" t="s">
        <v>249</v>
      </c>
      <c r="L5277" t="s">
        <v>129</v>
      </c>
      <c r="M5277" t="str">
        <f>VLOOKUP(L5277,'A-Applications'!B:D,3,FALSE)</f>
        <v>Microsoft Dynamics 365 CE (Sales)</v>
      </c>
      <c r="N5277" t="s">
        <v>53</v>
      </c>
      <c r="O5277" s="42" t="s">
        <v>54</v>
      </c>
      <c r="P5277" t="s">
        <v>1273</v>
      </c>
      <c r="Q5277" t="str">
        <f>VLOOKUP(KamstrupData[[#This Row],[IdLevel123]],'B-Business Capability'!B:L,10,FALSE)</f>
        <v>N/A</v>
      </c>
      <c r="R5277">
        <f>VLOOKUP(KamstrupData[[#This Row],[IdLevel123]],'B-Business Capability'!B:L,11,FALSE)</f>
        <v>0</v>
      </c>
      <c r="U5277" t="str">
        <f>_xlfn.CONCAT(KamstrupData[[#This Row],[CountryCode]],"_",KamstrupData[[#This Row],[Business Area]],"_",KamstrupData[[#This Row],[DepartmentTeam]])</f>
        <v>SE10_SE_Sales &amp; Marketing_Marketing</v>
      </c>
      <c r="V5277" t="str">
        <f>VLOOKUP(KamstrupData[[#This Row],[ORG_Concat]],'O-Organization'!F:H,3,FALSE)</f>
        <v>11019_SE10_Sales &amp; Marketing_SE_Sales &amp; Marketing_Marketing</v>
      </c>
    </row>
    <row r="5278" spans="4:22">
      <c r="D5278" s="28" t="s">
        <v>1350</v>
      </c>
      <c r="E5278" t="str">
        <f>VLOOKUP(D5278,'B-Business Capability'!B:H,5,FALSE)</f>
        <v>Marketing</v>
      </c>
      <c r="F5278" t="str">
        <f>VLOOKUP(D5278,'B-Business Capability'!B:H,6,FALSE)</f>
        <v>Marketing demand management</v>
      </c>
      <c r="G5278" t="str">
        <f>VLOOKUP(D5278,'B-Business Capability'!B:H,7,FALSE)</f>
        <v>Audience and targeting</v>
      </c>
      <c r="I5278" t="s">
        <v>1844</v>
      </c>
      <c r="J5278" t="s">
        <v>1858</v>
      </c>
      <c r="K5278" t="s">
        <v>249</v>
      </c>
      <c r="L5278" t="s">
        <v>676</v>
      </c>
      <c r="M5278" t="str">
        <f>VLOOKUP(L5278,'A-Applications'!B:D,3,FALSE)</f>
        <v>Microsoft Dynamics CIJ (Marketing)</v>
      </c>
      <c r="N5278" t="s">
        <v>147</v>
      </c>
      <c r="O5278" s="42" t="s">
        <v>54</v>
      </c>
      <c r="P5278" t="s">
        <v>680</v>
      </c>
      <c r="Q5278" t="str">
        <f>VLOOKUP(KamstrupData[[#This Row],[IdLevel123]],'B-Business Capability'!B:L,10,FALSE)</f>
        <v>N/A</v>
      </c>
      <c r="R5278">
        <f>VLOOKUP(KamstrupData[[#This Row],[IdLevel123]],'B-Business Capability'!B:L,11,FALSE)</f>
        <v>0</v>
      </c>
      <c r="U5278" t="str">
        <f>_xlfn.CONCAT(KamstrupData[[#This Row],[CountryCode]],"_",KamstrupData[[#This Row],[Business Area]],"_",KamstrupData[[#This Row],[DepartmentTeam]])</f>
        <v>SE10_SE_Sales &amp; Marketing_Marketing</v>
      </c>
      <c r="V5278" t="str">
        <f>VLOOKUP(KamstrupData[[#This Row],[ORG_Concat]],'O-Organization'!F:H,3,FALSE)</f>
        <v>11019_SE10_Sales &amp; Marketing_SE_Sales &amp; Marketing_Marketing</v>
      </c>
    </row>
    <row r="5279" spans="4:22">
      <c r="D5279" s="28" t="s">
        <v>1336</v>
      </c>
      <c r="E5279" t="str">
        <f>VLOOKUP(D5279,'B-Business Capability'!B:H,5,FALSE)</f>
        <v>Marketing</v>
      </c>
      <c r="F5279" t="str">
        <f>VLOOKUP(D5279,'B-Business Capability'!B:H,6,FALSE)</f>
        <v>Marketing demand management</v>
      </c>
      <c r="G5279" t="str">
        <f>VLOOKUP(D5279,'B-Business Capability'!B:H,7,FALSE)</f>
        <v>Campaign strategy and planning</v>
      </c>
      <c r="I5279" t="s">
        <v>1844</v>
      </c>
      <c r="J5279" t="s">
        <v>1858</v>
      </c>
      <c r="K5279" t="s">
        <v>249</v>
      </c>
      <c r="L5279" t="s">
        <v>676</v>
      </c>
      <c r="M5279" t="str">
        <f>VLOOKUP(L5279,'A-Applications'!B:D,3,FALSE)</f>
        <v>Microsoft Dynamics CIJ (Marketing)</v>
      </c>
      <c r="N5279" t="s">
        <v>147</v>
      </c>
      <c r="O5279" s="42" t="s">
        <v>54</v>
      </c>
      <c r="P5279" t="s">
        <v>1273</v>
      </c>
      <c r="Q5279" t="str">
        <f>VLOOKUP(KamstrupData[[#This Row],[IdLevel123]],'B-Business Capability'!B:L,10,FALSE)</f>
        <v>N/A</v>
      </c>
      <c r="R5279">
        <f>VLOOKUP(KamstrupData[[#This Row],[IdLevel123]],'B-Business Capability'!B:L,11,FALSE)</f>
        <v>0</v>
      </c>
      <c r="U5279" t="str">
        <f>_xlfn.CONCAT(KamstrupData[[#This Row],[CountryCode]],"_",KamstrupData[[#This Row],[Business Area]],"_",KamstrupData[[#This Row],[DepartmentTeam]])</f>
        <v>SE10_SE_Sales &amp; Marketing_Marketing</v>
      </c>
      <c r="V5279" t="str">
        <f>VLOOKUP(KamstrupData[[#This Row],[ORG_Concat]],'O-Organization'!F:H,3,FALSE)</f>
        <v>11019_SE10_Sales &amp; Marketing_SE_Sales &amp; Marketing_Marketing</v>
      </c>
    </row>
    <row r="5280" spans="4:22">
      <c r="D5280" s="28" t="s">
        <v>1337</v>
      </c>
      <c r="E5280" t="str">
        <f>VLOOKUP(D5280,'B-Business Capability'!B:H,5,FALSE)</f>
        <v>Marketing</v>
      </c>
      <c r="F5280" t="str">
        <f>VLOOKUP(D5280,'B-Business Capability'!B:H,6,FALSE)</f>
        <v>Marketing demand management</v>
      </c>
      <c r="G5280" t="str">
        <f>VLOOKUP(D5280,'B-Business Capability'!B:H,7,FALSE)</f>
        <v>Campaign execution</v>
      </c>
      <c r="I5280" t="s">
        <v>1844</v>
      </c>
      <c r="J5280" t="s">
        <v>1858</v>
      </c>
      <c r="K5280" t="s">
        <v>249</v>
      </c>
      <c r="L5280" t="s">
        <v>676</v>
      </c>
      <c r="M5280" t="str">
        <f>VLOOKUP(L5280,'A-Applications'!B:D,3,FALSE)</f>
        <v>Microsoft Dynamics CIJ (Marketing)</v>
      </c>
      <c r="N5280" t="s">
        <v>147</v>
      </c>
      <c r="O5280" s="42" t="s">
        <v>54</v>
      </c>
      <c r="P5280" t="s">
        <v>1273</v>
      </c>
      <c r="Q5280" t="str">
        <f>VLOOKUP(KamstrupData[[#This Row],[IdLevel123]],'B-Business Capability'!B:L,10,FALSE)</f>
        <v>N/A</v>
      </c>
      <c r="R5280">
        <f>VLOOKUP(KamstrupData[[#This Row],[IdLevel123]],'B-Business Capability'!B:L,11,FALSE)</f>
        <v>0</v>
      </c>
      <c r="U5280" t="str">
        <f>_xlfn.CONCAT(KamstrupData[[#This Row],[CountryCode]],"_",KamstrupData[[#This Row],[Business Area]],"_",KamstrupData[[#This Row],[DepartmentTeam]])</f>
        <v>SE10_SE_Sales &amp; Marketing_Marketing</v>
      </c>
      <c r="V5280" t="str">
        <f>VLOOKUP(KamstrupData[[#This Row],[ORG_Concat]],'O-Organization'!F:H,3,FALSE)</f>
        <v>11019_SE10_Sales &amp; Marketing_SE_Sales &amp; Marketing_Marketing</v>
      </c>
    </row>
    <row r="5281" spans="4:22">
      <c r="D5281" s="28" t="s">
        <v>409</v>
      </c>
      <c r="E5281" t="str">
        <f>VLOOKUP(D5281,'B-Business Capability'!B:H,5,FALSE)</f>
        <v>Marketing</v>
      </c>
      <c r="F5281" t="str">
        <f>VLOOKUP(D5281,'B-Business Capability'!B:H,6,FALSE)</f>
        <v>Digital channel management</v>
      </c>
      <c r="G5281" t="str">
        <f>VLOOKUP(D5281,'B-Business Capability'!B:H,7,FALSE)</f>
        <v>Partner channel management</v>
      </c>
      <c r="I5281" t="s">
        <v>1844</v>
      </c>
      <c r="J5281" t="s">
        <v>1858</v>
      </c>
      <c r="K5281" t="s">
        <v>249</v>
      </c>
      <c r="L5281" t="s">
        <v>676</v>
      </c>
      <c r="M5281" t="str">
        <f>VLOOKUP(L5281,'A-Applications'!B:D,3,FALSE)</f>
        <v>Microsoft Dynamics CIJ (Marketing)</v>
      </c>
      <c r="N5281" t="s">
        <v>147</v>
      </c>
      <c r="O5281" s="42" t="s">
        <v>54</v>
      </c>
      <c r="P5281" t="s">
        <v>1295</v>
      </c>
      <c r="Q5281" t="str">
        <f>VLOOKUP(KamstrupData[[#This Row],[IdLevel123]],'B-Business Capability'!B:L,10,FALSE)</f>
        <v>N/A</v>
      </c>
      <c r="R5281">
        <f>VLOOKUP(KamstrupData[[#This Row],[IdLevel123]],'B-Business Capability'!B:L,11,FALSE)</f>
        <v>0</v>
      </c>
      <c r="U5281" t="str">
        <f>_xlfn.CONCAT(KamstrupData[[#This Row],[CountryCode]],"_",KamstrupData[[#This Row],[Business Area]],"_",KamstrupData[[#This Row],[DepartmentTeam]])</f>
        <v>SE10_SE_Sales &amp; Marketing_Marketing</v>
      </c>
      <c r="V5281" t="str">
        <f>VLOOKUP(KamstrupData[[#This Row],[ORG_Concat]],'O-Organization'!F:H,3,FALSE)</f>
        <v>11019_SE10_Sales &amp; Marketing_SE_Sales &amp; Marketing_Marketing</v>
      </c>
    </row>
    <row r="5282" spans="4:22">
      <c r="D5282" s="28" t="s">
        <v>679</v>
      </c>
      <c r="E5282" t="str">
        <f>VLOOKUP(D5282,'B-Business Capability'!B:H,5,FALSE)</f>
        <v>Marketing</v>
      </c>
      <c r="F5282" t="str">
        <f>VLOOKUP(D5282,'B-Business Capability'!B:H,6,FALSE)</f>
        <v>Marketing demand management</v>
      </c>
      <c r="G5282" t="str">
        <f>VLOOKUP(D5282,'B-Business Capability'!B:H,7,FALSE)</f>
        <v>Lead generation, management, and nurturing</v>
      </c>
      <c r="I5282" t="s">
        <v>1844</v>
      </c>
      <c r="J5282" t="s">
        <v>1858</v>
      </c>
      <c r="K5282" t="s">
        <v>249</v>
      </c>
      <c r="L5282" t="s">
        <v>676</v>
      </c>
      <c r="M5282" t="str">
        <f>VLOOKUP(L5282,'A-Applications'!B:D,3,FALSE)</f>
        <v>Microsoft Dynamics CIJ (Marketing)</v>
      </c>
      <c r="N5282" t="s">
        <v>147</v>
      </c>
      <c r="O5282" s="42" t="s">
        <v>54</v>
      </c>
      <c r="P5282" t="s">
        <v>680</v>
      </c>
      <c r="Q5282" t="str">
        <f>VLOOKUP(KamstrupData[[#This Row],[IdLevel123]],'B-Business Capability'!B:L,10,FALSE)</f>
        <v>N/A</v>
      </c>
      <c r="R5282">
        <f>VLOOKUP(KamstrupData[[#This Row],[IdLevel123]],'B-Business Capability'!B:L,11,FALSE)</f>
        <v>0</v>
      </c>
      <c r="U5282" t="str">
        <f>_xlfn.CONCAT(KamstrupData[[#This Row],[CountryCode]],"_",KamstrupData[[#This Row],[Business Area]],"_",KamstrupData[[#This Row],[DepartmentTeam]])</f>
        <v>SE10_SE_Sales &amp; Marketing_Marketing</v>
      </c>
      <c r="V5282" t="str">
        <f>VLOOKUP(KamstrupData[[#This Row],[ORG_Concat]],'O-Organization'!F:H,3,FALSE)</f>
        <v>11019_SE10_Sales &amp; Marketing_SE_Sales &amp; Marketing_Marketing</v>
      </c>
    </row>
    <row r="5283" spans="4:22">
      <c r="D5283" s="28" t="s">
        <v>624</v>
      </c>
      <c r="E5283" t="str">
        <f>VLOOKUP(D5283,'B-Business Capability'!B:H,5,FALSE)</f>
        <v>Marketing</v>
      </c>
      <c r="F5283" t="str">
        <f>VLOOKUP(D5283,'B-Business Capability'!B:H,6,FALSE)</f>
        <v>Digital channel management</v>
      </c>
      <c r="G5283" t="str">
        <f>VLOOKUP(D5283,'B-Business Capability'!B:H,7,FALSE)</f>
        <v>Optimization management</v>
      </c>
      <c r="I5283" t="s">
        <v>1844</v>
      </c>
      <c r="J5283" t="s">
        <v>1858</v>
      </c>
      <c r="K5283" t="s">
        <v>249</v>
      </c>
      <c r="L5283" t="s">
        <v>676</v>
      </c>
      <c r="M5283" t="str">
        <f>VLOOKUP(L5283,'A-Applications'!B:D,3,FALSE)</f>
        <v>Microsoft Dynamics CIJ (Marketing)</v>
      </c>
      <c r="N5283" t="s">
        <v>147</v>
      </c>
      <c r="O5283" s="42" t="s">
        <v>54</v>
      </c>
      <c r="P5283" t="s">
        <v>680</v>
      </c>
      <c r="Q5283" t="str">
        <f>VLOOKUP(KamstrupData[[#This Row],[IdLevel123]],'B-Business Capability'!B:L,10,FALSE)</f>
        <v>N/A</v>
      </c>
      <c r="R5283">
        <f>VLOOKUP(KamstrupData[[#This Row],[IdLevel123]],'B-Business Capability'!B:L,11,FALSE)</f>
        <v>0</v>
      </c>
      <c r="U5283" t="str">
        <f>_xlfn.CONCAT(KamstrupData[[#This Row],[CountryCode]],"_",KamstrupData[[#This Row],[Business Area]],"_",KamstrupData[[#This Row],[DepartmentTeam]])</f>
        <v>SE10_SE_Sales &amp; Marketing_Marketing</v>
      </c>
      <c r="V5283" t="str">
        <f>VLOOKUP(KamstrupData[[#This Row],[ORG_Concat]],'O-Organization'!F:H,3,FALSE)</f>
        <v>11019_SE10_Sales &amp; Marketing_SE_Sales &amp; Marketing_Marketing</v>
      </c>
    </row>
    <row r="5284" spans="4:22">
      <c r="D5284" s="28" t="s">
        <v>1352</v>
      </c>
      <c r="E5284" t="str">
        <f>VLOOKUP(D5284,'B-Business Capability'!B:H,5,FALSE)</f>
        <v>Marketing</v>
      </c>
      <c r="F5284" t="str">
        <f>VLOOKUP(D5284,'B-Business Capability'!B:H,6,FALSE)</f>
        <v>Corporate communication and brand management</v>
      </c>
      <c r="G5284" t="str">
        <f>VLOOKUP(D5284,'B-Business Capability'!B:H,7,FALSE)</f>
        <v>Social media communication</v>
      </c>
      <c r="I5284" t="s">
        <v>1844</v>
      </c>
      <c r="J5284" t="s">
        <v>1858</v>
      </c>
      <c r="K5284" t="s">
        <v>249</v>
      </c>
      <c r="L5284" t="s">
        <v>676</v>
      </c>
      <c r="M5284" t="str">
        <f>VLOOKUP(L5284,'A-Applications'!B:D,3,FALSE)</f>
        <v>Microsoft Dynamics CIJ (Marketing)</v>
      </c>
      <c r="N5284" t="s">
        <v>147</v>
      </c>
      <c r="O5284" s="42" t="s">
        <v>54</v>
      </c>
      <c r="P5284" t="s">
        <v>685</v>
      </c>
      <c r="Q5284" t="str">
        <f>VLOOKUP(KamstrupData[[#This Row],[IdLevel123]],'B-Business Capability'!B:L,10,FALSE)</f>
        <v>N/A</v>
      </c>
      <c r="R5284">
        <f>VLOOKUP(KamstrupData[[#This Row],[IdLevel123]],'B-Business Capability'!B:L,11,FALSE)</f>
        <v>0</v>
      </c>
      <c r="U5284" t="str">
        <f>_xlfn.CONCAT(KamstrupData[[#This Row],[CountryCode]],"_",KamstrupData[[#This Row],[Business Area]],"_",KamstrupData[[#This Row],[DepartmentTeam]])</f>
        <v>SE10_SE_Sales &amp; Marketing_Marketing</v>
      </c>
      <c r="V5284" t="str">
        <f>VLOOKUP(KamstrupData[[#This Row],[ORG_Concat]],'O-Organization'!F:H,3,FALSE)</f>
        <v>11019_SE10_Sales &amp; Marketing_SE_Sales &amp; Marketing_Marketing</v>
      </c>
    </row>
    <row r="5285" spans="4:22">
      <c r="D5285" s="28" t="s">
        <v>1272</v>
      </c>
      <c r="E5285" t="str">
        <f>VLOOKUP(D5285,'B-Business Capability'!B:H,5,FALSE)</f>
        <v>Marketing</v>
      </c>
      <c r="F5285" t="str">
        <f>VLOOKUP(D5285,'B-Business Capability'!B:H,6,FALSE)</f>
        <v>Corporate communication and brand management</v>
      </c>
      <c r="G5285" t="str">
        <f>VLOOKUP(D5285,'B-Business Capability'!B:H,7,FALSE)</f>
        <v>Budget management and allocation</v>
      </c>
      <c r="I5285" t="s">
        <v>1844</v>
      </c>
      <c r="J5285" t="s">
        <v>1858</v>
      </c>
      <c r="K5285" t="s">
        <v>249</v>
      </c>
      <c r="L5285" t="s">
        <v>676</v>
      </c>
      <c r="M5285" t="str">
        <f>VLOOKUP(L5285,'A-Applications'!B:D,3,FALSE)</f>
        <v>Microsoft Dynamics CIJ (Marketing)</v>
      </c>
      <c r="N5285" t="s">
        <v>147</v>
      </c>
      <c r="O5285" s="42" t="s">
        <v>54</v>
      </c>
      <c r="P5285" t="s">
        <v>1273</v>
      </c>
      <c r="Q5285" t="str">
        <f>VLOOKUP(KamstrupData[[#This Row],[IdLevel123]],'B-Business Capability'!B:L,10,FALSE)</f>
        <v>N/A</v>
      </c>
      <c r="R5285">
        <f>VLOOKUP(KamstrupData[[#This Row],[IdLevel123]],'B-Business Capability'!B:L,11,FALSE)</f>
        <v>0</v>
      </c>
      <c r="U5285" t="str">
        <f>_xlfn.CONCAT(KamstrupData[[#This Row],[CountryCode]],"_",KamstrupData[[#This Row],[Business Area]],"_",KamstrupData[[#This Row],[DepartmentTeam]])</f>
        <v>SE10_SE_Sales &amp; Marketing_Marketing</v>
      </c>
      <c r="V5285" t="str">
        <f>VLOOKUP(KamstrupData[[#This Row],[ORG_Concat]],'O-Organization'!F:H,3,FALSE)</f>
        <v>11019_SE10_Sales &amp; Marketing_SE_Sales &amp; Marketing_Marketing</v>
      </c>
    </row>
    <row r="5286" spans="4:22">
      <c r="D5286" s="28" t="s">
        <v>446</v>
      </c>
      <c r="E5286" t="str">
        <f>VLOOKUP(D5286,'B-Business Capability'!B:H,5,FALSE)</f>
        <v>Marketing</v>
      </c>
      <c r="F5286" t="str">
        <f>VLOOKUP(D5286,'B-Business Capability'!B:H,6,FALSE)</f>
        <v>Data and insights management</v>
      </c>
      <c r="G5286" t="str">
        <f>VLOOKUP(D5286,'B-Business Capability'!B:H,7,FALSE)</f>
        <v>Marketing surveys</v>
      </c>
      <c r="I5286" t="s">
        <v>1844</v>
      </c>
      <c r="J5286" t="s">
        <v>1858</v>
      </c>
      <c r="K5286" t="s">
        <v>249</v>
      </c>
      <c r="L5286" t="s">
        <v>676</v>
      </c>
      <c r="M5286" t="str">
        <f>VLOOKUP(L5286,'A-Applications'!B:D,3,FALSE)</f>
        <v>Microsoft Dynamics CIJ (Marketing)</v>
      </c>
      <c r="N5286" t="s">
        <v>147</v>
      </c>
      <c r="O5286" s="42" t="s">
        <v>54</v>
      </c>
      <c r="P5286" t="s">
        <v>1353</v>
      </c>
      <c r="Q5286" t="str">
        <f>VLOOKUP(KamstrupData[[#This Row],[IdLevel123]],'B-Business Capability'!B:L,10,FALSE)</f>
        <v>N/A</v>
      </c>
      <c r="R5286">
        <f>VLOOKUP(KamstrupData[[#This Row],[IdLevel123]],'B-Business Capability'!B:L,11,FALSE)</f>
        <v>0</v>
      </c>
      <c r="U5286" t="str">
        <f>_xlfn.CONCAT(KamstrupData[[#This Row],[CountryCode]],"_",KamstrupData[[#This Row],[Business Area]],"_",KamstrupData[[#This Row],[DepartmentTeam]])</f>
        <v>SE10_SE_Sales &amp; Marketing_Marketing</v>
      </c>
      <c r="V5286" t="str">
        <f>VLOOKUP(KamstrupData[[#This Row],[ORG_Concat]],'O-Organization'!F:H,3,FALSE)</f>
        <v>11019_SE10_Sales &amp; Marketing_SE_Sales &amp; Marketing_Marketing</v>
      </c>
    </row>
    <row r="5287" spans="4:22">
      <c r="D5287" s="28" t="s">
        <v>684</v>
      </c>
      <c r="E5287" t="str">
        <f>VLOOKUP(D5287,'B-Business Capability'!B:H,5,FALSE)</f>
        <v>Marketing</v>
      </c>
      <c r="F5287" t="str">
        <f>VLOOKUP(D5287,'B-Business Capability'!B:H,6,FALSE)</f>
        <v>Customer experience and data management</v>
      </c>
      <c r="G5287" t="str">
        <f>VLOOKUP(D5287,'B-Business Capability'!B:H,7,FALSE)</f>
        <v>Customer communication management</v>
      </c>
      <c r="I5287" t="s">
        <v>1844</v>
      </c>
      <c r="J5287" t="s">
        <v>1858</v>
      </c>
      <c r="K5287" t="s">
        <v>249</v>
      </c>
      <c r="L5287" t="s">
        <v>676</v>
      </c>
      <c r="M5287" t="str">
        <f>VLOOKUP(L5287,'A-Applications'!B:D,3,FALSE)</f>
        <v>Microsoft Dynamics CIJ (Marketing)</v>
      </c>
      <c r="N5287" t="s">
        <v>147</v>
      </c>
      <c r="O5287" s="42" t="s">
        <v>54</v>
      </c>
      <c r="P5287" t="s">
        <v>685</v>
      </c>
      <c r="Q5287" t="str">
        <f>VLOOKUP(KamstrupData[[#This Row],[IdLevel123]],'B-Business Capability'!B:L,10,FALSE)</f>
        <v>Customer Service and Support</v>
      </c>
      <c r="R5287">
        <f>VLOOKUP(KamstrupData[[#This Row],[IdLevel123]],'B-Business Capability'!B:L,11,FALSE)</f>
        <v>0</v>
      </c>
      <c r="U5287" t="str">
        <f>_xlfn.CONCAT(KamstrupData[[#This Row],[CountryCode]],"_",KamstrupData[[#This Row],[Business Area]],"_",KamstrupData[[#This Row],[DepartmentTeam]])</f>
        <v>SE10_SE_Sales &amp; Marketing_Marketing</v>
      </c>
      <c r="V5287" t="str">
        <f>VLOOKUP(KamstrupData[[#This Row],[ORG_Concat]],'O-Organization'!F:H,3,FALSE)</f>
        <v>11019_SE10_Sales &amp; Marketing_SE_Sales &amp; Marketing_Marketing</v>
      </c>
    </row>
    <row r="5288" spans="4:22">
      <c r="D5288" s="28" t="s">
        <v>1354</v>
      </c>
      <c r="E5288" t="str">
        <f>VLOOKUP(D5288,'B-Business Capability'!B:H,5,FALSE)</f>
        <v>Marketing</v>
      </c>
      <c r="F5288" t="str">
        <f>VLOOKUP(D5288,'B-Business Capability'!B:H,6,FALSE)</f>
        <v>Corporate communication and brand management</v>
      </c>
      <c r="G5288" t="str">
        <f>VLOOKUP(D5288,'B-Business Capability'!B:H,7,FALSE)</f>
        <v>External communication</v>
      </c>
      <c r="I5288" t="s">
        <v>1844</v>
      </c>
      <c r="J5288" t="s">
        <v>1858</v>
      </c>
      <c r="K5288" t="s">
        <v>249</v>
      </c>
      <c r="L5288" t="s">
        <v>676</v>
      </c>
      <c r="M5288" t="str">
        <f>VLOOKUP(L5288,'A-Applications'!B:D,3,FALSE)</f>
        <v>Microsoft Dynamics CIJ (Marketing)</v>
      </c>
      <c r="N5288" t="s">
        <v>147</v>
      </c>
      <c r="O5288" s="42" t="s">
        <v>54</v>
      </c>
      <c r="P5288" t="s">
        <v>685</v>
      </c>
      <c r="Q5288" t="str">
        <f>VLOOKUP(KamstrupData[[#This Row],[IdLevel123]],'B-Business Capability'!B:L,10,FALSE)</f>
        <v>N/A</v>
      </c>
      <c r="R5288">
        <f>VLOOKUP(KamstrupData[[#This Row],[IdLevel123]],'B-Business Capability'!B:L,11,FALSE)</f>
        <v>0</v>
      </c>
      <c r="U5288" t="str">
        <f>_xlfn.CONCAT(KamstrupData[[#This Row],[CountryCode]],"_",KamstrupData[[#This Row],[Business Area]],"_",KamstrupData[[#This Row],[DepartmentTeam]])</f>
        <v>SE10_SE_Sales &amp; Marketing_Marketing</v>
      </c>
      <c r="V5288" t="str">
        <f>VLOOKUP(KamstrupData[[#This Row],[ORG_Concat]],'O-Organization'!F:H,3,FALSE)</f>
        <v>11019_SE10_Sales &amp; Marketing_SE_Sales &amp; Marketing_Marketing</v>
      </c>
    </row>
    <row r="5289" spans="4:22">
      <c r="D5289" s="28" t="s">
        <v>1327</v>
      </c>
      <c r="E5289" t="str">
        <f>VLOOKUP(D5289,'B-Business Capability'!B:H,5,FALSE)</f>
        <v>Marketing</v>
      </c>
      <c r="F5289" t="str">
        <f>VLOOKUP(D5289,'B-Business Capability'!B:H,6,FALSE)</f>
        <v>Data and insights management</v>
      </c>
      <c r="G5289" t="str">
        <f>VLOOKUP(D5289,'B-Business Capability'!B:H,7,FALSE)</f>
        <v>Channel performance insights</v>
      </c>
      <c r="I5289" t="s">
        <v>1844</v>
      </c>
      <c r="J5289" t="s">
        <v>1858</v>
      </c>
      <c r="K5289" t="s">
        <v>249</v>
      </c>
      <c r="L5289" t="s">
        <v>676</v>
      </c>
      <c r="M5289" t="str">
        <f>VLOOKUP(L5289,'A-Applications'!B:D,3,FALSE)</f>
        <v>Microsoft Dynamics CIJ (Marketing)</v>
      </c>
      <c r="N5289" t="s">
        <v>147</v>
      </c>
      <c r="O5289" s="42" t="s">
        <v>54</v>
      </c>
      <c r="P5289" t="s">
        <v>680</v>
      </c>
      <c r="Q5289" t="str">
        <f>VLOOKUP(KamstrupData[[#This Row],[IdLevel123]],'B-Business Capability'!B:L,10,FALSE)</f>
        <v>N/A</v>
      </c>
      <c r="R5289">
        <f>VLOOKUP(KamstrupData[[#This Row],[IdLevel123]],'B-Business Capability'!B:L,11,FALSE)</f>
        <v>0</v>
      </c>
      <c r="U5289" t="str">
        <f>_xlfn.CONCAT(KamstrupData[[#This Row],[CountryCode]],"_",KamstrupData[[#This Row],[Business Area]],"_",KamstrupData[[#This Row],[DepartmentTeam]])</f>
        <v>SE10_SE_Sales &amp; Marketing_Marketing</v>
      </c>
      <c r="V5289" t="str">
        <f>VLOOKUP(KamstrupData[[#This Row],[ORG_Concat]],'O-Organization'!F:H,3,FALSE)</f>
        <v>11019_SE10_Sales &amp; Marketing_SE_Sales &amp; Marketing_Marketing</v>
      </c>
    </row>
    <row r="5290" spans="4:22">
      <c r="D5290" s="28" t="s">
        <v>1355</v>
      </c>
      <c r="E5290" t="str">
        <f>VLOOKUP(D5290,'B-Business Capability'!B:H,5,FALSE)</f>
        <v>Marketing</v>
      </c>
      <c r="F5290" t="str">
        <f>VLOOKUP(D5290,'B-Business Capability'!B:H,6,FALSE)</f>
        <v>Data and insights management</v>
      </c>
      <c r="G5290" t="str">
        <f>VLOOKUP(D5290,'B-Business Capability'!B:H,7,FALSE)</f>
        <v>Customer journey insight management</v>
      </c>
      <c r="I5290" t="s">
        <v>1844</v>
      </c>
      <c r="J5290" t="s">
        <v>1858</v>
      </c>
      <c r="K5290" t="s">
        <v>249</v>
      </c>
      <c r="L5290" t="s">
        <v>676</v>
      </c>
      <c r="M5290" t="str">
        <f>VLOOKUP(L5290,'A-Applications'!B:D,3,FALSE)</f>
        <v>Microsoft Dynamics CIJ (Marketing)</v>
      </c>
      <c r="N5290" t="s">
        <v>147</v>
      </c>
      <c r="O5290" s="42" t="s">
        <v>54</v>
      </c>
      <c r="P5290" t="s">
        <v>680</v>
      </c>
      <c r="Q5290" t="str">
        <f>VLOOKUP(KamstrupData[[#This Row],[IdLevel123]],'B-Business Capability'!B:L,10,FALSE)</f>
        <v>N/A</v>
      </c>
      <c r="R5290">
        <f>VLOOKUP(KamstrupData[[#This Row],[IdLevel123]],'B-Business Capability'!B:L,11,FALSE)</f>
        <v>0</v>
      </c>
      <c r="U5290" t="str">
        <f>_xlfn.CONCAT(KamstrupData[[#This Row],[CountryCode]],"_",KamstrupData[[#This Row],[Business Area]],"_",KamstrupData[[#This Row],[DepartmentTeam]])</f>
        <v>SE10_SE_Sales &amp; Marketing_Marketing</v>
      </c>
      <c r="V5290" t="str">
        <f>VLOOKUP(KamstrupData[[#This Row],[ORG_Concat]],'O-Organization'!F:H,3,FALSE)</f>
        <v>11019_SE10_Sales &amp; Marketing_SE_Sales &amp; Marketing_Marketing</v>
      </c>
    </row>
    <row r="5291" spans="4:22">
      <c r="D5291" s="28" t="s">
        <v>675</v>
      </c>
      <c r="E5291" t="str">
        <f>VLOOKUP(D5291,'B-Business Capability'!B:H,5,FALSE)</f>
        <v>Marketing</v>
      </c>
      <c r="F5291" t="str">
        <f>VLOOKUP(D5291,'B-Business Capability'!B:H,6,FALSE)</f>
        <v>Digital channel management</v>
      </c>
      <c r="G5291" t="str">
        <f>VLOOKUP(D5291,'B-Business Capability'!B:H,7,FALSE)</f>
        <v>Marketing automation and workflow management</v>
      </c>
      <c r="I5291" t="s">
        <v>1844</v>
      </c>
      <c r="J5291" t="s">
        <v>1858</v>
      </c>
      <c r="K5291" t="s">
        <v>249</v>
      </c>
      <c r="L5291" t="s">
        <v>676</v>
      </c>
      <c r="M5291" t="str">
        <f>VLOOKUP(L5291,'A-Applications'!B:D,3,FALSE)</f>
        <v>Microsoft Dynamics CIJ (Marketing)</v>
      </c>
      <c r="N5291" t="s">
        <v>147</v>
      </c>
      <c r="O5291" s="42" t="s">
        <v>54</v>
      </c>
      <c r="P5291" t="s">
        <v>680</v>
      </c>
      <c r="Q5291" t="str">
        <f>VLOOKUP(KamstrupData[[#This Row],[IdLevel123]],'B-Business Capability'!B:L,10,FALSE)</f>
        <v>N/A</v>
      </c>
      <c r="R5291">
        <f>VLOOKUP(KamstrupData[[#This Row],[IdLevel123]],'B-Business Capability'!B:L,11,FALSE)</f>
        <v>0</v>
      </c>
      <c r="U5291" t="str">
        <f>_xlfn.CONCAT(KamstrupData[[#This Row],[CountryCode]],"_",KamstrupData[[#This Row],[Business Area]],"_",KamstrupData[[#This Row],[DepartmentTeam]])</f>
        <v>SE10_SE_Sales &amp; Marketing_Marketing</v>
      </c>
      <c r="V5291" t="str">
        <f>VLOOKUP(KamstrupData[[#This Row],[ORG_Concat]],'O-Organization'!F:H,3,FALSE)</f>
        <v>11019_SE10_Sales &amp; Marketing_SE_Sales &amp; Marketing_Marketing</v>
      </c>
    </row>
    <row r="5292" spans="4:22">
      <c r="D5292" s="28" t="s">
        <v>686</v>
      </c>
      <c r="E5292" t="str">
        <f>VLOOKUP(D5292,'B-Business Capability'!B:H,5,FALSE)</f>
        <v>Marketing</v>
      </c>
      <c r="F5292" t="str">
        <f>VLOOKUP(D5292,'B-Business Capability'!B:H,6,FALSE)</f>
        <v>Digital channel management</v>
      </c>
      <c r="G5292" t="str">
        <f>VLOOKUP(D5292,'B-Business Capability'!B:H,7,FALSE)</f>
        <v>Customer channel management</v>
      </c>
      <c r="I5292" t="s">
        <v>1844</v>
      </c>
      <c r="J5292" t="s">
        <v>1858</v>
      </c>
      <c r="K5292" t="s">
        <v>249</v>
      </c>
      <c r="L5292" t="s">
        <v>676</v>
      </c>
      <c r="M5292" t="str">
        <f>VLOOKUP(L5292,'A-Applications'!B:D,3,FALSE)</f>
        <v>Microsoft Dynamics CIJ (Marketing)</v>
      </c>
      <c r="N5292" t="s">
        <v>147</v>
      </c>
      <c r="O5292" s="42" t="s">
        <v>54</v>
      </c>
      <c r="P5292" t="s">
        <v>687</v>
      </c>
      <c r="Q5292" t="str">
        <f>VLOOKUP(KamstrupData[[#This Row],[IdLevel123]],'B-Business Capability'!B:L,10,FALSE)</f>
        <v>N/A</v>
      </c>
      <c r="R5292">
        <f>VLOOKUP(KamstrupData[[#This Row],[IdLevel123]],'B-Business Capability'!B:L,11,FALSE)</f>
        <v>0</v>
      </c>
      <c r="U5292" t="str">
        <f>_xlfn.CONCAT(KamstrupData[[#This Row],[CountryCode]],"_",KamstrupData[[#This Row],[Business Area]],"_",KamstrupData[[#This Row],[DepartmentTeam]])</f>
        <v>SE10_SE_Sales &amp; Marketing_Marketing</v>
      </c>
      <c r="V5292" t="str">
        <f>VLOOKUP(KamstrupData[[#This Row],[ORG_Concat]],'O-Organization'!F:H,3,FALSE)</f>
        <v>11019_SE10_Sales &amp; Marketing_SE_Sales &amp; Marketing_Marketing</v>
      </c>
    </row>
    <row r="5293" spans="4:22">
      <c r="D5293" s="28" t="s">
        <v>1328</v>
      </c>
      <c r="E5293" t="str">
        <f>VLOOKUP(D5293,'B-Business Capability'!B:H,5,FALSE)</f>
        <v>Marketing</v>
      </c>
      <c r="F5293" t="str">
        <f>VLOOKUP(D5293,'B-Business Capability'!B:H,6,FALSE)</f>
        <v>Marketing demand management</v>
      </c>
      <c r="G5293" t="str">
        <f>VLOOKUP(D5293,'B-Business Capability'!B:H,7,FALSE)</f>
        <v>Campaign measurement and reporting</v>
      </c>
      <c r="I5293" t="s">
        <v>1844</v>
      </c>
      <c r="J5293" t="s">
        <v>1858</v>
      </c>
      <c r="K5293" t="s">
        <v>249</v>
      </c>
      <c r="L5293" t="s">
        <v>676</v>
      </c>
      <c r="M5293" t="str">
        <f>VLOOKUP(L5293,'A-Applications'!B:D,3,FALSE)</f>
        <v>Microsoft Dynamics CIJ (Marketing)</v>
      </c>
      <c r="N5293" t="s">
        <v>147</v>
      </c>
      <c r="O5293" s="42" t="s">
        <v>54</v>
      </c>
      <c r="P5293" t="s">
        <v>1273</v>
      </c>
      <c r="Q5293" t="str">
        <f>VLOOKUP(KamstrupData[[#This Row],[IdLevel123]],'B-Business Capability'!B:L,10,FALSE)</f>
        <v>N/A</v>
      </c>
      <c r="R5293">
        <f>VLOOKUP(KamstrupData[[#This Row],[IdLevel123]],'B-Business Capability'!B:L,11,FALSE)</f>
        <v>0</v>
      </c>
      <c r="U5293" t="str">
        <f>_xlfn.CONCAT(KamstrupData[[#This Row],[CountryCode]],"_",KamstrupData[[#This Row],[Business Area]],"_",KamstrupData[[#This Row],[DepartmentTeam]])</f>
        <v>SE10_SE_Sales &amp; Marketing_Marketing</v>
      </c>
      <c r="V5293" t="str">
        <f>VLOOKUP(KamstrupData[[#This Row],[ORG_Concat]],'O-Organization'!F:H,3,FALSE)</f>
        <v>11019_SE10_Sales &amp; Marketing_SE_Sales &amp; Marketing_Marketing</v>
      </c>
    </row>
    <row r="5294" spans="4:22">
      <c r="D5294" s="28" t="s">
        <v>716</v>
      </c>
      <c r="E5294" t="str">
        <f>VLOOKUP(D5294,'B-Business Capability'!B:H,5,FALSE)</f>
        <v>Marketing</v>
      </c>
      <c r="F5294" t="str">
        <f>VLOOKUP(D5294,'B-Business Capability'!B:H,6,FALSE)</f>
        <v>Marketing demand management</v>
      </c>
      <c r="G5294" t="str">
        <f>VLOOKUP(D5294,'B-Business Capability'!B:H,7,FALSE)</f>
        <v>Partner/Channel marketing management</v>
      </c>
      <c r="I5294" t="s">
        <v>1844</v>
      </c>
      <c r="J5294" t="s">
        <v>1858</v>
      </c>
      <c r="K5294" t="s">
        <v>249</v>
      </c>
      <c r="L5294" t="s">
        <v>676</v>
      </c>
      <c r="M5294" t="str">
        <f>VLOOKUP(L5294,'A-Applications'!B:D,3,FALSE)</f>
        <v>Microsoft Dynamics CIJ (Marketing)</v>
      </c>
      <c r="N5294" t="s">
        <v>147</v>
      </c>
      <c r="O5294" s="42" t="s">
        <v>54</v>
      </c>
      <c r="P5294" t="s">
        <v>1295</v>
      </c>
      <c r="Q5294" t="str">
        <f>VLOOKUP(KamstrupData[[#This Row],[IdLevel123]],'B-Business Capability'!B:L,10,FALSE)</f>
        <v>N/A</v>
      </c>
      <c r="R5294">
        <f>VLOOKUP(KamstrupData[[#This Row],[IdLevel123]],'B-Business Capability'!B:L,11,FALSE)</f>
        <v>0</v>
      </c>
      <c r="U5294" t="str">
        <f>_xlfn.CONCAT(KamstrupData[[#This Row],[CountryCode]],"_",KamstrupData[[#This Row],[Business Area]],"_",KamstrupData[[#This Row],[DepartmentTeam]])</f>
        <v>SE10_SE_Sales &amp; Marketing_Marketing</v>
      </c>
      <c r="V5294" t="str">
        <f>VLOOKUP(KamstrupData[[#This Row],[ORG_Concat]],'O-Organization'!F:H,3,FALSE)</f>
        <v>11019_SE10_Sales &amp; Marketing_SE_Sales &amp; Marketing_Marketing</v>
      </c>
    </row>
    <row r="5295" spans="4:22">
      <c r="D5295" s="28" t="s">
        <v>1356</v>
      </c>
      <c r="E5295" t="str">
        <f>VLOOKUP(D5295,'B-Business Capability'!B:H,5,FALSE)</f>
        <v>Marketing</v>
      </c>
      <c r="F5295" t="str">
        <f>VLOOKUP(D5295,'B-Business Capability'!B:H,6,FALSE)</f>
        <v>Marketing demand management</v>
      </c>
      <c r="G5295" t="str">
        <f>VLOOKUP(D5295,'B-Business Capability'!B:H,7,FALSE)</f>
        <v>Event marketing management</v>
      </c>
      <c r="I5295" t="s">
        <v>1844</v>
      </c>
      <c r="J5295" t="s">
        <v>1858</v>
      </c>
      <c r="K5295" t="s">
        <v>249</v>
      </c>
      <c r="L5295" t="s">
        <v>676</v>
      </c>
      <c r="M5295" t="str">
        <f>VLOOKUP(L5295,'A-Applications'!B:D,3,FALSE)</f>
        <v>Microsoft Dynamics CIJ (Marketing)</v>
      </c>
      <c r="N5295" t="s">
        <v>147</v>
      </c>
      <c r="O5295" s="42" t="s">
        <v>54</v>
      </c>
      <c r="P5295" t="s">
        <v>680</v>
      </c>
      <c r="Q5295" t="str">
        <f>VLOOKUP(KamstrupData[[#This Row],[IdLevel123]],'B-Business Capability'!B:L,10,FALSE)</f>
        <v>N/A</v>
      </c>
      <c r="R5295">
        <f>VLOOKUP(KamstrupData[[#This Row],[IdLevel123]],'B-Business Capability'!B:L,11,FALSE)</f>
        <v>0</v>
      </c>
      <c r="U5295" t="str">
        <f>_xlfn.CONCAT(KamstrupData[[#This Row],[CountryCode]],"_",KamstrupData[[#This Row],[Business Area]],"_",KamstrupData[[#This Row],[DepartmentTeam]])</f>
        <v>SE10_SE_Sales &amp; Marketing_Marketing</v>
      </c>
      <c r="V5295" t="str">
        <f>VLOOKUP(KamstrupData[[#This Row],[ORG_Concat]],'O-Organization'!F:H,3,FALSE)</f>
        <v>11019_SE10_Sales &amp; Marketing_SE_Sales &amp; Marketing_Marketing</v>
      </c>
    </row>
    <row r="5296" spans="4:22">
      <c r="D5296" s="28" t="s">
        <v>1357</v>
      </c>
      <c r="E5296" t="str">
        <f>VLOOKUP(D5296,'B-Business Capability'!B:H,5,FALSE)</f>
        <v>Marketing</v>
      </c>
      <c r="F5296" t="str">
        <f>VLOOKUP(D5296,'B-Business Capability'!B:H,6,FALSE)</f>
        <v>Marketing demand management</v>
      </c>
      <c r="G5296" t="str">
        <f>VLOOKUP(D5296,'B-Business Capability'!B:H,7,FALSE)</f>
        <v>Email marketing management</v>
      </c>
      <c r="I5296" t="s">
        <v>1844</v>
      </c>
      <c r="J5296" t="s">
        <v>1858</v>
      </c>
      <c r="K5296" t="s">
        <v>249</v>
      </c>
      <c r="L5296" t="s">
        <v>676</v>
      </c>
      <c r="M5296" t="str">
        <f>VLOOKUP(L5296,'A-Applications'!B:D,3,FALSE)</f>
        <v>Microsoft Dynamics CIJ (Marketing)</v>
      </c>
      <c r="N5296" t="s">
        <v>147</v>
      </c>
      <c r="O5296" s="42" t="s">
        <v>54</v>
      </c>
      <c r="P5296" t="s">
        <v>680</v>
      </c>
      <c r="Q5296" t="str">
        <f>VLOOKUP(KamstrupData[[#This Row],[IdLevel123]],'B-Business Capability'!B:L,10,FALSE)</f>
        <v>N/A</v>
      </c>
      <c r="R5296">
        <f>VLOOKUP(KamstrupData[[#This Row],[IdLevel123]],'B-Business Capability'!B:L,11,FALSE)</f>
        <v>0</v>
      </c>
      <c r="U5296" t="str">
        <f>_xlfn.CONCAT(KamstrupData[[#This Row],[CountryCode]],"_",KamstrupData[[#This Row],[Business Area]],"_",KamstrupData[[#This Row],[DepartmentTeam]])</f>
        <v>SE10_SE_Sales &amp; Marketing_Marketing</v>
      </c>
      <c r="V5296" t="str">
        <f>VLOOKUP(KamstrupData[[#This Row],[ORG_Concat]],'O-Organization'!F:H,3,FALSE)</f>
        <v>11019_SE10_Sales &amp; Marketing_SE_Sales &amp; Marketing_Marketing</v>
      </c>
    </row>
    <row r="5297" spans="2:22">
      <c r="D5297" s="28" t="s">
        <v>1358</v>
      </c>
      <c r="E5297" t="str">
        <f>VLOOKUP(D5297,'B-Business Capability'!B:H,5,FALSE)</f>
        <v>Marketing</v>
      </c>
      <c r="F5297" t="str">
        <f>VLOOKUP(D5297,'B-Business Capability'!B:H,6,FALSE)</f>
        <v>Marketing demand management</v>
      </c>
      <c r="G5297" t="str">
        <f>VLOOKUP(D5297,'B-Business Capability'!B:H,7,FALSE)</f>
        <v>Data privacy, compliance, legal review, and risk management</v>
      </c>
      <c r="I5297" t="s">
        <v>1844</v>
      </c>
      <c r="J5297" t="s">
        <v>1858</v>
      </c>
      <c r="K5297" t="s">
        <v>249</v>
      </c>
      <c r="L5297" t="s">
        <v>676</v>
      </c>
      <c r="M5297" t="str">
        <f>VLOOKUP(L5297,'A-Applications'!B:D,3,FALSE)</f>
        <v>Microsoft Dynamics CIJ (Marketing)</v>
      </c>
      <c r="N5297" t="s">
        <v>147</v>
      </c>
      <c r="O5297" s="42" t="s">
        <v>54</v>
      </c>
      <c r="P5297" t="s">
        <v>269</v>
      </c>
      <c r="Q5297" t="str">
        <f>VLOOKUP(KamstrupData[[#This Row],[IdLevel123]],'B-Business Capability'!B:L,10,FALSE)</f>
        <v>N/A</v>
      </c>
      <c r="R5297">
        <f>VLOOKUP(KamstrupData[[#This Row],[IdLevel123]],'B-Business Capability'!B:L,11,FALSE)</f>
        <v>0</v>
      </c>
      <c r="U5297" t="str">
        <f>_xlfn.CONCAT(KamstrupData[[#This Row],[CountryCode]],"_",KamstrupData[[#This Row],[Business Area]],"_",KamstrupData[[#This Row],[DepartmentTeam]])</f>
        <v>SE10_SE_Sales &amp; Marketing_Marketing</v>
      </c>
      <c r="V5297" t="str">
        <f>VLOOKUP(KamstrupData[[#This Row],[ORG_Concat]],'O-Organization'!F:H,3,FALSE)</f>
        <v>11019_SE10_Sales &amp; Marketing_SE_Sales &amp; Marketing_Marketing</v>
      </c>
    </row>
    <row r="5298" spans="2:22">
      <c r="D5298" s="28" t="s">
        <v>1359</v>
      </c>
      <c r="E5298" t="str">
        <f>VLOOKUP(D5298,'B-Business Capability'!B:H,5,FALSE)</f>
        <v>Marketing</v>
      </c>
      <c r="F5298" t="str">
        <f>VLOOKUP(D5298,'B-Business Capability'!B:H,6,FALSE)</f>
        <v>Marketing demand management</v>
      </c>
      <c r="G5298" t="str">
        <f>VLOOKUP(D5298,'B-Business Capability'!B:H,7,FALSE)</f>
        <v>Retargeting</v>
      </c>
      <c r="I5298" t="s">
        <v>1844</v>
      </c>
      <c r="J5298" t="s">
        <v>1858</v>
      </c>
      <c r="K5298" t="s">
        <v>249</v>
      </c>
      <c r="L5298" t="s">
        <v>676</v>
      </c>
      <c r="M5298" t="str">
        <f>VLOOKUP(L5298,'A-Applications'!B:D,3,FALSE)</f>
        <v>Microsoft Dynamics CIJ (Marketing)</v>
      </c>
      <c r="N5298" t="s">
        <v>147</v>
      </c>
      <c r="O5298" s="42" t="s">
        <v>54</v>
      </c>
      <c r="P5298" t="s">
        <v>680</v>
      </c>
      <c r="Q5298" t="str">
        <f>VLOOKUP(KamstrupData[[#This Row],[IdLevel123]],'B-Business Capability'!B:L,10,FALSE)</f>
        <v>N/A</v>
      </c>
      <c r="R5298">
        <f>VLOOKUP(KamstrupData[[#This Row],[IdLevel123]],'B-Business Capability'!B:L,11,FALSE)</f>
        <v>0</v>
      </c>
      <c r="U5298" t="str">
        <f>_xlfn.CONCAT(KamstrupData[[#This Row],[CountryCode]],"_",KamstrupData[[#This Row],[Business Area]],"_",KamstrupData[[#This Row],[DepartmentTeam]])</f>
        <v>SE10_SE_Sales &amp; Marketing_Marketing</v>
      </c>
      <c r="V5298" t="str">
        <f>VLOOKUP(KamstrupData[[#This Row],[ORG_Concat]],'O-Organization'!F:H,3,FALSE)</f>
        <v>11019_SE10_Sales &amp; Marketing_SE_Sales &amp; Marketing_Marketing</v>
      </c>
    </row>
    <row r="5299" spans="2:22">
      <c r="D5299" s="28" t="s">
        <v>568</v>
      </c>
      <c r="E5299" t="str">
        <f>VLOOKUP(D5299,'B-Business Capability'!B:H,5,FALSE)</f>
        <v>Marketing</v>
      </c>
      <c r="F5299" t="str">
        <f>VLOOKUP(D5299,'B-Business Capability'!B:H,6,FALSE)</f>
        <v>Corporate communication and brand management</v>
      </c>
      <c r="G5299" t="str">
        <f>VLOOKUP(D5299,'B-Business Capability'!B:H,7,FALSE)</f>
        <v>Content management</v>
      </c>
      <c r="I5299" t="s">
        <v>1844</v>
      </c>
      <c r="J5299" t="s">
        <v>1858</v>
      </c>
      <c r="K5299" t="s">
        <v>249</v>
      </c>
      <c r="L5299" t="s">
        <v>59</v>
      </c>
      <c r="M5299" t="str">
        <f>VLOOKUP(L5299,'A-Applications'!B:D,3,FALSE)</f>
        <v>Microsoft Power Point</v>
      </c>
      <c r="N5299" t="s">
        <v>53</v>
      </c>
      <c r="O5299" s="42" t="s">
        <v>54</v>
      </c>
      <c r="P5299" t="s">
        <v>709</v>
      </c>
      <c r="Q5299" t="str">
        <f>VLOOKUP(KamstrupData[[#This Row],[IdLevel123]],'B-Business Capability'!B:L,10,FALSE)</f>
        <v>N/A</v>
      </c>
      <c r="R5299">
        <f>VLOOKUP(KamstrupData[[#This Row],[IdLevel123]],'B-Business Capability'!B:L,11,FALSE)</f>
        <v>0</v>
      </c>
      <c r="U5299" t="str">
        <f>_xlfn.CONCAT(KamstrupData[[#This Row],[CountryCode]],"_",KamstrupData[[#This Row],[Business Area]],"_",KamstrupData[[#This Row],[DepartmentTeam]])</f>
        <v>SE10_SE_Sales &amp; Marketing_Marketing</v>
      </c>
      <c r="V5299" t="str">
        <f>VLOOKUP(KamstrupData[[#This Row],[ORG_Concat]],'O-Organization'!F:H,3,FALSE)</f>
        <v>11019_SE10_Sales &amp; Marketing_SE_Sales &amp; Marketing_Marketing</v>
      </c>
    </row>
    <row r="5300" spans="2:22">
      <c r="D5300" t="s">
        <v>713</v>
      </c>
      <c r="E5300" t="str">
        <f>VLOOKUP(D5300,'B-Business Capability'!B:H,5,FALSE)</f>
        <v>Marketing</v>
      </c>
      <c r="F5300" t="str">
        <f>VLOOKUP(D5300,'B-Business Capability'!B:H,6,FALSE)</f>
        <v>Digital channel management</v>
      </c>
      <c r="G5300" t="str">
        <f>VLOOKUP(D5300,'B-Business Capability'!B:H,7,FALSE)</f>
        <v>Social media management</v>
      </c>
      <c r="I5300" t="s">
        <v>1844</v>
      </c>
      <c r="J5300" t="s">
        <v>1858</v>
      </c>
      <c r="K5300" t="s">
        <v>249</v>
      </c>
      <c r="L5300" t="s">
        <v>825</v>
      </c>
      <c r="M5300" t="str">
        <f>VLOOKUP(L5300,'A-Applications'!B:D,3,FALSE)</f>
        <v>Linkedin</v>
      </c>
      <c r="N5300" t="s">
        <v>53</v>
      </c>
      <c r="O5300" s="42" t="s">
        <v>54</v>
      </c>
      <c r="P5300" t="s">
        <v>685</v>
      </c>
      <c r="Q5300" t="str">
        <f>VLOOKUP(KamstrupData[[#This Row],[IdLevel123]],'B-Business Capability'!B:L,10,FALSE)</f>
        <v>Customer Service and Support</v>
      </c>
      <c r="R5300">
        <f>VLOOKUP(KamstrupData[[#This Row],[IdLevel123]],'B-Business Capability'!B:L,11,FALSE)</f>
        <v>0</v>
      </c>
      <c r="U5300" t="str">
        <f>_xlfn.CONCAT(KamstrupData[[#This Row],[CountryCode]],"_",KamstrupData[[#This Row],[Business Area]],"_",KamstrupData[[#This Row],[DepartmentTeam]])</f>
        <v>SE10_SE_Sales &amp; Marketing_Marketing</v>
      </c>
      <c r="V5300" t="str">
        <f>VLOOKUP(KamstrupData[[#This Row],[ORG_Concat]],'O-Organization'!F:H,3,FALSE)</f>
        <v>11019_SE10_Sales &amp; Marketing_SE_Sales &amp; Marketing_Marketing</v>
      </c>
    </row>
    <row r="5301" spans="2:22" s="70" customFormat="1">
      <c r="B5301" s="28"/>
      <c r="C5301" s="28"/>
      <c r="D5301" t="s">
        <v>1101</v>
      </c>
      <c r="E5301" t="str">
        <f>VLOOKUP(D5301,'B-Business Capability'!B:H,5,FALSE)</f>
        <v>Marketing</v>
      </c>
      <c r="F5301" t="str">
        <f>VLOOKUP(D5301,'B-Business Capability'!B:H,6,FALSE)</f>
        <v>Corporate communication and brand management</v>
      </c>
      <c r="G5301" t="str">
        <f>VLOOKUP(D5301,'B-Business Capability'!B:H,7,FALSE)</f>
        <v>Localization and translation management</v>
      </c>
      <c r="H5301"/>
      <c r="I5301" t="s">
        <v>1844</v>
      </c>
      <c r="J5301" t="s">
        <v>1858</v>
      </c>
      <c r="K5301" t="s">
        <v>249</v>
      </c>
      <c r="L5301" t="s">
        <v>146</v>
      </c>
      <c r="M5301" t="str">
        <f>VLOOKUP(L5301,'A-Applications'!B:D,3,FALSE)</f>
        <v>Microsoft CoPilot</v>
      </c>
      <c r="N5301" t="s">
        <v>53</v>
      </c>
      <c r="O5301" s="42" t="s">
        <v>54</v>
      </c>
      <c r="P5301" t="s">
        <v>680</v>
      </c>
      <c r="Q5301" t="str">
        <f>VLOOKUP(KamstrupData[[#This Row],[IdLevel123]],'B-Business Capability'!B:L,10,FALSE)</f>
        <v>N/A</v>
      </c>
      <c r="R5301">
        <f>VLOOKUP(KamstrupData[[#This Row],[IdLevel123]],'B-Business Capability'!B:L,11,FALSE)</f>
        <v>0</v>
      </c>
      <c r="S5301"/>
      <c r="T5301"/>
      <c r="U5301" s="70" t="str">
        <f>_xlfn.CONCAT(KamstrupData[[#This Row],[CountryCode]],"_",KamstrupData[[#This Row],[Business Area]],"_",KamstrupData[[#This Row],[DepartmentTeam]])</f>
        <v>SE10_SE_Sales &amp; Marketing_Marketing</v>
      </c>
      <c r="V5301" s="70" t="str">
        <f>VLOOKUP(KamstrupData[[#This Row],[ORG_Concat]],'O-Organization'!F:H,3,FALSE)</f>
        <v>11019_SE10_Sales &amp; Marketing_SE_Sales &amp; Marketing_Marketing</v>
      </c>
    </row>
    <row r="5302" spans="2:22">
      <c r="D5302" t="s">
        <v>1393</v>
      </c>
      <c r="E5302" t="str">
        <f>VLOOKUP(D5302,'B-Business Capability'!B:H,5,FALSE)</f>
        <v>Marketing</v>
      </c>
      <c r="F5302" t="str">
        <f>VLOOKUP(D5302,'B-Business Capability'!B:H,6,FALSE)</f>
        <v>Corporate communication and brand management</v>
      </c>
      <c r="G5302" t="str">
        <f>VLOOKUP(D5302,'B-Business Capability'!B:H,7,FALSE)</f>
        <v>Global brand management</v>
      </c>
      <c r="I5302" t="s">
        <v>1844</v>
      </c>
      <c r="J5302" t="s">
        <v>1858</v>
      </c>
      <c r="K5302" t="s">
        <v>249</v>
      </c>
      <c r="L5302" t="s">
        <v>154</v>
      </c>
      <c r="M5302" t="str">
        <f>VLOOKUP(L5302,'A-Applications'!B:D,3,FALSE)</f>
        <v>Media Center</v>
      </c>
      <c r="N5302" t="s">
        <v>103</v>
      </c>
      <c r="O5302" s="42" t="s">
        <v>54</v>
      </c>
      <c r="P5302" t="s">
        <v>1394</v>
      </c>
      <c r="Q5302" t="str">
        <f>VLOOKUP(KamstrupData[[#This Row],[IdLevel123]],'B-Business Capability'!B:L,10,FALSE)</f>
        <v>N/A</v>
      </c>
      <c r="R5302">
        <f>VLOOKUP(KamstrupData[[#This Row],[IdLevel123]],'B-Business Capability'!B:L,11,FALSE)</f>
        <v>0</v>
      </c>
      <c r="U5302" t="str">
        <f>_xlfn.CONCAT(KamstrupData[[#This Row],[CountryCode]],"_",KamstrupData[[#This Row],[Business Area]],"_",KamstrupData[[#This Row],[DepartmentTeam]])</f>
        <v>SE10_SE_Sales &amp; Marketing_Marketing</v>
      </c>
      <c r="V5302" t="str">
        <f>VLOOKUP(KamstrupData[[#This Row],[ORG_Concat]],'O-Organization'!F:H,3,FALSE)</f>
        <v>11019_SE10_Sales &amp; Marketing_SE_Sales &amp; Marketing_Marketing</v>
      </c>
    </row>
    <row r="5303" spans="2:22">
      <c r="D5303" t="s">
        <v>113</v>
      </c>
      <c r="E5303" t="str">
        <f>VLOOKUP(D5303,'B-Business Capability'!B:H,5,FALSE)</f>
        <v>Marketing</v>
      </c>
      <c r="F5303" t="str">
        <f>VLOOKUP(D5303,'B-Business Capability'!B:H,6,FALSE)</f>
        <v>Corporate communication and brand management</v>
      </c>
      <c r="G5303" t="str">
        <f>VLOOKUP(D5303,'B-Business Capability'!B:H,7,FALSE)</f>
        <v>Internal communications</v>
      </c>
      <c r="I5303" t="s">
        <v>1844</v>
      </c>
      <c r="J5303" t="s">
        <v>1858</v>
      </c>
      <c r="K5303" t="s">
        <v>249</v>
      </c>
      <c r="L5303" t="s">
        <v>1396</v>
      </c>
      <c r="M5303" t="str">
        <f>VLOOKUP(L5303,'A-Applications'!B:D,3,FALSE)</f>
        <v>Viva Engage</v>
      </c>
      <c r="N5303" t="s">
        <v>147</v>
      </c>
      <c r="O5303" s="42" t="s">
        <v>54</v>
      </c>
      <c r="P5303" t="s">
        <v>685</v>
      </c>
      <c r="Q5303" t="str">
        <f>VLOOKUP(KamstrupData[[#This Row],[IdLevel123]],'B-Business Capability'!B:L,10,FALSE)</f>
        <v>N/A</v>
      </c>
      <c r="R5303">
        <f>VLOOKUP(KamstrupData[[#This Row],[IdLevel123]],'B-Business Capability'!B:L,11,FALSE)</f>
        <v>0</v>
      </c>
      <c r="U5303" t="str">
        <f>_xlfn.CONCAT(KamstrupData[[#This Row],[CountryCode]],"_",KamstrupData[[#This Row],[Business Area]],"_",KamstrupData[[#This Row],[DepartmentTeam]])</f>
        <v>SE10_SE_Sales &amp; Marketing_Marketing</v>
      </c>
      <c r="V5303" t="str">
        <f>VLOOKUP(KamstrupData[[#This Row],[ORG_Concat]],'O-Organization'!F:H,3,FALSE)</f>
        <v>11019_SE10_Sales &amp; Marketing_SE_Sales &amp; Marketing_Marketing</v>
      </c>
    </row>
    <row r="5304" spans="2:22">
      <c r="D5304" t="s">
        <v>1401</v>
      </c>
      <c r="E5304" t="str">
        <f>VLOOKUP(D5304,'B-Business Capability'!B:H,5,FALSE)</f>
        <v>Marketing</v>
      </c>
      <c r="F5304">
        <f>VLOOKUP(D5304,'B-Business Capability'!B:H,6,FALSE)</f>
        <v>0</v>
      </c>
      <c r="G5304">
        <f>VLOOKUP(D5304,'B-Business Capability'!B:H,7,FALSE)</f>
        <v>0</v>
      </c>
      <c r="I5304" t="s">
        <v>1844</v>
      </c>
      <c r="J5304" t="s">
        <v>1858</v>
      </c>
      <c r="K5304" t="s">
        <v>249</v>
      </c>
      <c r="L5304" t="s">
        <v>758</v>
      </c>
      <c r="M5304" t="str">
        <f>VLOOKUP(L5304,'A-Applications'!B:D,3,FALSE)</f>
        <v xml:space="preserve">MentiMeter </v>
      </c>
      <c r="N5304" t="s">
        <v>53</v>
      </c>
      <c r="O5304" s="42" t="s">
        <v>62</v>
      </c>
      <c r="P5304" t="s">
        <v>77</v>
      </c>
      <c r="Q5304" t="str">
        <f>VLOOKUP(KamstrupData[[#This Row],[IdLevel123]],'B-Business Capability'!B:L,10,FALSE)</f>
        <v>N/A</v>
      </c>
      <c r="R5304">
        <f>VLOOKUP(KamstrupData[[#This Row],[IdLevel123]],'B-Business Capability'!B:L,11,FALSE)</f>
        <v>0</v>
      </c>
      <c r="U5304" t="str">
        <f>_xlfn.CONCAT(KamstrupData[[#This Row],[CountryCode]],"_",KamstrupData[[#This Row],[Business Area]],"_",KamstrupData[[#This Row],[DepartmentTeam]])</f>
        <v>SE10_SE_Sales &amp; Marketing_Marketing</v>
      </c>
      <c r="V5304" t="str">
        <f>VLOOKUP(KamstrupData[[#This Row],[ORG_Concat]],'O-Organization'!F:H,3,FALSE)</f>
        <v>11019_SE10_Sales &amp; Marketing_SE_Sales &amp; Marketing_Marketing</v>
      </c>
    </row>
    <row r="5305" spans="2:22">
      <c r="D5305" t="s">
        <v>236</v>
      </c>
      <c r="E5305" t="str">
        <f>VLOOKUP(D5305,'B-Business Capability'!B:H,5,FALSE)</f>
        <v>People and Culture</v>
      </c>
      <c r="F5305" t="str">
        <f>VLOOKUP(D5305,'B-Business Capability'!B:H,6,FALSE)</f>
        <v>Compensation &amp; Benefits</v>
      </c>
      <c r="G5305">
        <f>VLOOKUP(D5305,'B-Business Capability'!B:H,7,FALSE)</f>
        <v>0</v>
      </c>
      <c r="I5305" t="s">
        <v>1844</v>
      </c>
      <c r="J5305" t="s">
        <v>1858</v>
      </c>
      <c r="K5305" t="s">
        <v>249</v>
      </c>
      <c r="L5305" t="s">
        <v>1847</v>
      </c>
      <c r="M5305" t="str">
        <f>VLOOKUP(L5305,'A-Applications'!B:D,3,FALSE)</f>
        <v>Sysarb</v>
      </c>
      <c r="N5305" t="s">
        <v>53</v>
      </c>
      <c r="O5305" s="42" t="s">
        <v>62</v>
      </c>
      <c r="P5305" t="s">
        <v>77</v>
      </c>
      <c r="Q5305" t="str">
        <f>VLOOKUP(KamstrupData[[#This Row],[IdLevel123]],'B-Business Capability'!B:L,10,FALSE)</f>
        <v>Hire-to-Retire (H2R)</v>
      </c>
      <c r="R5305">
        <f>VLOOKUP(KamstrupData[[#This Row],[IdLevel123]],'B-Business Capability'!B:L,11,FALSE)</f>
        <v>700</v>
      </c>
      <c r="T5305" t="s">
        <v>1849</v>
      </c>
      <c r="U5305" t="str">
        <f>_xlfn.CONCAT(KamstrupData[[#This Row],[CountryCode]],"_",KamstrupData[[#This Row],[Business Area]],"_",KamstrupData[[#This Row],[DepartmentTeam]])</f>
        <v>SE10_SE_Sales &amp; Marketing_Marketing</v>
      </c>
      <c r="V5305" t="str">
        <f>VLOOKUP(KamstrupData[[#This Row],[ORG_Concat]],'O-Organization'!F:H,3,FALSE)</f>
        <v>11019_SE10_Sales &amp; Marketing_SE_Sales &amp; Marketing_Marketing</v>
      </c>
    </row>
    <row r="5306" spans="2:22">
      <c r="D5306" t="s">
        <v>141</v>
      </c>
      <c r="E5306" t="str">
        <f>VLOOKUP(D5306,'B-Business Capability'!B:H,5,FALSE)</f>
        <v>People and Culture</v>
      </c>
      <c r="F5306" t="str">
        <f>VLOOKUP(D5306,'B-Business Capability'!B:H,6,FALSE)</f>
        <v>Retentation</v>
      </c>
      <c r="G5306">
        <f>VLOOKUP(D5306,'B-Business Capability'!B:H,7,FALSE)</f>
        <v>0</v>
      </c>
      <c r="I5306" t="s">
        <v>1844</v>
      </c>
      <c r="J5306" t="s">
        <v>1858</v>
      </c>
      <c r="K5306" t="s">
        <v>1275</v>
      </c>
      <c r="L5306" t="s">
        <v>1847</v>
      </c>
      <c r="M5306" t="str">
        <f>VLOOKUP(L5306,'A-Applications'!B:D,3,FALSE)</f>
        <v>Sysarb</v>
      </c>
      <c r="N5306" t="s">
        <v>53</v>
      </c>
      <c r="O5306" s="42" t="s">
        <v>62</v>
      </c>
      <c r="P5306" t="s">
        <v>77</v>
      </c>
      <c r="Q5306" t="str">
        <f>VLOOKUP(KamstrupData[[#This Row],[IdLevel123]],'B-Business Capability'!B:L,10,FALSE)</f>
        <v>Hire-to-Retire (H2R)</v>
      </c>
      <c r="R5306">
        <f>VLOOKUP(KamstrupData[[#This Row],[IdLevel123]],'B-Business Capability'!B:L,11,FALSE)</f>
        <v>600</v>
      </c>
      <c r="U5306" t="str">
        <f>_xlfn.CONCAT(KamstrupData[[#This Row],[CountryCode]],"_",KamstrupData[[#This Row],[Business Area]],"_",KamstrupData[[#This Row],[DepartmentTeam]])</f>
        <v>SE10_SE_Sales &amp; Marketing_Sales</v>
      </c>
      <c r="V5306" t="str">
        <f>VLOOKUP(KamstrupData[[#This Row],[ORG_Concat]],'O-Organization'!F:H,3,FALSE)</f>
        <v>11018_SE10_Sales &amp; Marketing_SE_Sales &amp; Marketing_Sales</v>
      </c>
    </row>
    <row r="5307" spans="2:22">
      <c r="D5307" s="28" t="s">
        <v>119</v>
      </c>
      <c r="E5307" t="str">
        <f>VLOOKUP(D5307,'B-Business Capability'!B:H,5,FALSE)</f>
        <v>Finance</v>
      </c>
      <c r="F5307" t="str">
        <f>VLOOKUP(D5307,'B-Business Capability'!B:H,6,FALSE)</f>
        <v>Settlements &amp; Payments</v>
      </c>
      <c r="G5307" t="str">
        <f>VLOOKUP(D5307,'B-Business Capability'!B:H,7,FALSE)</f>
        <v>Travel &amp; Expense Management</v>
      </c>
      <c r="I5307" t="s">
        <v>1844</v>
      </c>
      <c r="J5307" t="s">
        <v>1858</v>
      </c>
      <c r="K5307" t="s">
        <v>1275</v>
      </c>
      <c r="L5307" t="s">
        <v>1742</v>
      </c>
      <c r="M5307" t="str">
        <f>VLOOKUP(L5307,'A-Applications'!B:D,3,FALSE)</f>
        <v>MyBusiness</v>
      </c>
      <c r="N5307" t="s">
        <v>53</v>
      </c>
      <c r="O5307" s="42" t="s">
        <v>54</v>
      </c>
      <c r="P5307" t="s">
        <v>77</v>
      </c>
      <c r="Q5307" t="str">
        <f>VLOOKUP(KamstrupData[[#This Row],[IdLevel123]],'B-Business Capability'!B:L,10,FALSE)</f>
        <v>Hire-to-Retire (H2R)</v>
      </c>
      <c r="R5307">
        <f>VLOOKUP(KamstrupData[[#This Row],[IdLevel123]],'B-Business Capability'!B:L,11,FALSE)</f>
        <v>750</v>
      </c>
      <c r="U5307" t="str">
        <f>_xlfn.CONCAT(KamstrupData[[#This Row],[CountryCode]],"_",KamstrupData[[#This Row],[Business Area]],"_",KamstrupData[[#This Row],[DepartmentTeam]])</f>
        <v>SE10_SE_Sales &amp; Marketing_Sales</v>
      </c>
      <c r="V5307" t="str">
        <f>VLOOKUP(KamstrupData[[#This Row],[ORG_Concat]],'O-Organization'!F:H,3,FALSE)</f>
        <v>11018_SE10_Sales &amp; Marketing_SE_Sales &amp; Marketing_Sales</v>
      </c>
    </row>
    <row r="5308" spans="2:22" s="70" customFormat="1">
      <c r="B5308" s="28"/>
      <c r="C5308" s="28"/>
      <c r="D5308" s="28" t="s">
        <v>119</v>
      </c>
      <c r="E5308" t="str">
        <f>VLOOKUP(D5308,'B-Business Capability'!B:H,5,FALSE)</f>
        <v>Finance</v>
      </c>
      <c r="F5308" t="str">
        <f>VLOOKUP(D5308,'B-Business Capability'!B:H,6,FALSE)</f>
        <v>Settlements &amp; Payments</v>
      </c>
      <c r="G5308" t="str">
        <f>VLOOKUP(D5308,'B-Business Capability'!B:H,7,FALSE)</f>
        <v>Travel &amp; Expense Management</v>
      </c>
      <c r="H5308"/>
      <c r="I5308" t="s">
        <v>1844</v>
      </c>
      <c r="J5308" t="s">
        <v>1858</v>
      </c>
      <c r="K5308"/>
      <c r="L5308" t="s">
        <v>1850</v>
      </c>
      <c r="M5308" t="str">
        <f>VLOOKUP(L5308,'A-Applications'!B:D,3,FALSE)</f>
        <v>Expense</v>
      </c>
      <c r="N5308" t="s">
        <v>53</v>
      </c>
      <c r="O5308" s="42" t="s">
        <v>54</v>
      </c>
      <c r="P5308"/>
      <c r="Q5308" t="str">
        <f>VLOOKUP(KamstrupData[[#This Row],[IdLevel123]],'B-Business Capability'!B:L,10,FALSE)</f>
        <v>Hire-to-Retire (H2R)</v>
      </c>
      <c r="R5308">
        <f>VLOOKUP(KamstrupData[[#This Row],[IdLevel123]],'B-Business Capability'!B:L,11,FALSE)</f>
        <v>750</v>
      </c>
      <c r="S5308"/>
      <c r="T5308"/>
      <c r="U5308" s="70" t="str">
        <f>_xlfn.CONCAT(KamstrupData[[#This Row],[CountryCode]],"_",KamstrupData[[#This Row],[Business Area]],"_",KamstrupData[[#This Row],[DepartmentTeam]])</f>
        <v>SE10_SE_Sales &amp; Marketing_</v>
      </c>
      <c r="V5308" s="70" t="str">
        <f>VLOOKUP(KamstrupData[[#This Row],[ORG_Concat]],'O-Organization'!F:H,3,FALSE)</f>
        <v>11017_SE10_Sales &amp; Marketing_SE_Sales &amp; Marketing_</v>
      </c>
    </row>
    <row r="5309" spans="2:22">
      <c r="D5309" s="28" t="s">
        <v>236</v>
      </c>
      <c r="E5309" t="str">
        <f>VLOOKUP(D5309,'B-Business Capability'!B:H,5,FALSE)</f>
        <v>People and Culture</v>
      </c>
      <c r="F5309" t="str">
        <f>VLOOKUP(D5309,'B-Business Capability'!B:H,6,FALSE)</f>
        <v>Compensation &amp; Benefits</v>
      </c>
      <c r="G5309">
        <f>VLOOKUP(D5309,'B-Business Capability'!B:H,7,FALSE)</f>
        <v>0</v>
      </c>
      <c r="I5309" t="s">
        <v>1844</v>
      </c>
      <c r="J5309" t="s">
        <v>1858</v>
      </c>
      <c r="K5309" t="s">
        <v>249</v>
      </c>
      <c r="L5309" t="s">
        <v>1742</v>
      </c>
      <c r="M5309" t="str">
        <f>VLOOKUP(L5309,'A-Applications'!B:D,3,FALSE)</f>
        <v>MyBusiness</v>
      </c>
      <c r="N5309" t="s">
        <v>53</v>
      </c>
      <c r="O5309" s="42" t="s">
        <v>54</v>
      </c>
      <c r="P5309" t="s">
        <v>77</v>
      </c>
      <c r="Q5309" t="str">
        <f>VLOOKUP(KamstrupData[[#This Row],[IdLevel123]],'B-Business Capability'!B:L,10,FALSE)</f>
        <v>Hire-to-Retire (H2R)</v>
      </c>
      <c r="R5309">
        <f>VLOOKUP(KamstrupData[[#This Row],[IdLevel123]],'B-Business Capability'!B:L,11,FALSE)</f>
        <v>700</v>
      </c>
      <c r="U5309" t="str">
        <f>_xlfn.CONCAT(KamstrupData[[#This Row],[CountryCode]],"_",KamstrupData[[#This Row],[Business Area]],"_",KamstrupData[[#This Row],[DepartmentTeam]])</f>
        <v>SE10_SE_Sales &amp; Marketing_Marketing</v>
      </c>
      <c r="V5309" t="str">
        <f>VLOOKUP(KamstrupData[[#This Row],[ORG_Concat]],'O-Organization'!F:H,3,FALSE)</f>
        <v>11019_SE10_Sales &amp; Marketing_SE_Sales &amp; Marketing_Marketing</v>
      </c>
    </row>
    <row r="5310" spans="2:22">
      <c r="D5310" s="28" t="s">
        <v>236</v>
      </c>
      <c r="E5310" t="str">
        <f>VLOOKUP(D5310,'B-Business Capability'!B:H,5,FALSE)</f>
        <v>People and Culture</v>
      </c>
      <c r="F5310" t="str">
        <f>VLOOKUP(D5310,'B-Business Capability'!B:H,6,FALSE)</f>
        <v>Compensation &amp; Benefits</v>
      </c>
      <c r="G5310">
        <f>VLOOKUP(D5310,'B-Business Capability'!B:H,7,FALSE)</f>
        <v>0</v>
      </c>
      <c r="I5310" t="s">
        <v>1844</v>
      </c>
      <c r="J5310" t="s">
        <v>1858</v>
      </c>
      <c r="K5310" t="s">
        <v>1275</v>
      </c>
      <c r="L5310" t="s">
        <v>1742</v>
      </c>
      <c r="M5310" t="str">
        <f>VLOOKUP(L5310,'A-Applications'!B:D,3,FALSE)</f>
        <v>MyBusiness</v>
      </c>
      <c r="N5310" t="s">
        <v>53</v>
      </c>
      <c r="O5310" s="42" t="s">
        <v>54</v>
      </c>
      <c r="P5310" t="s">
        <v>77</v>
      </c>
      <c r="Q5310" t="str">
        <f>VLOOKUP(KamstrupData[[#This Row],[IdLevel123]],'B-Business Capability'!B:L,10,FALSE)</f>
        <v>Hire-to-Retire (H2R)</v>
      </c>
      <c r="R5310">
        <f>VLOOKUP(KamstrupData[[#This Row],[IdLevel123]],'B-Business Capability'!B:L,11,FALSE)</f>
        <v>700</v>
      </c>
      <c r="U5310" t="str">
        <f>_xlfn.CONCAT(KamstrupData[[#This Row],[CountryCode]],"_",KamstrupData[[#This Row],[Business Area]],"_",KamstrupData[[#This Row],[DepartmentTeam]])</f>
        <v>SE10_SE_Sales &amp; Marketing_Sales</v>
      </c>
      <c r="V5310" t="str">
        <f>VLOOKUP(KamstrupData[[#This Row],[ORG_Concat]],'O-Organization'!F:H,3,FALSE)</f>
        <v>11018_SE10_Sales &amp; Marketing_SE_Sales &amp; Marketing_Sales</v>
      </c>
    </row>
    <row r="5311" spans="2:22">
      <c r="D5311" s="28" t="s">
        <v>119</v>
      </c>
      <c r="E5311" t="str">
        <f>VLOOKUP(D5311,'B-Business Capability'!B:H,5,FALSE)</f>
        <v>Finance</v>
      </c>
      <c r="F5311" t="str">
        <f>VLOOKUP(D5311,'B-Business Capability'!B:H,6,FALSE)</f>
        <v>Settlements &amp; Payments</v>
      </c>
      <c r="G5311" t="str">
        <f>VLOOKUP(D5311,'B-Business Capability'!B:H,7,FALSE)</f>
        <v>Travel &amp; Expense Management</v>
      </c>
      <c r="I5311" t="s">
        <v>1844</v>
      </c>
      <c r="J5311" t="s">
        <v>1858</v>
      </c>
      <c r="K5311" t="s">
        <v>1275</v>
      </c>
      <c r="L5311" t="s">
        <v>1742</v>
      </c>
      <c r="M5311" t="str">
        <f>VLOOKUP(L5311,'A-Applications'!B:D,3,FALSE)</f>
        <v>MyBusiness</v>
      </c>
      <c r="N5311" t="s">
        <v>53</v>
      </c>
      <c r="O5311" s="42" t="s">
        <v>54</v>
      </c>
      <c r="P5311" t="s">
        <v>77</v>
      </c>
      <c r="Q5311" t="str">
        <f>VLOOKUP(KamstrupData[[#This Row],[IdLevel123]],'B-Business Capability'!B:L,10,FALSE)</f>
        <v>Hire-to-Retire (H2R)</v>
      </c>
      <c r="R5311">
        <f>VLOOKUP(KamstrupData[[#This Row],[IdLevel123]],'B-Business Capability'!B:L,11,FALSE)</f>
        <v>750</v>
      </c>
      <c r="U5311" t="str">
        <f>_xlfn.CONCAT(KamstrupData[[#This Row],[CountryCode]],"_",KamstrupData[[#This Row],[Business Area]],"_",KamstrupData[[#This Row],[DepartmentTeam]])</f>
        <v>SE10_SE_Sales &amp; Marketing_Sales</v>
      </c>
      <c r="V5311" t="str">
        <f>VLOOKUP(KamstrupData[[#This Row],[ORG_Concat]],'O-Organization'!F:H,3,FALSE)</f>
        <v>11018_SE10_Sales &amp; Marketing_SE_Sales &amp; Marketing_Sales</v>
      </c>
    </row>
    <row r="5312" spans="2:22">
      <c r="D5312" t="s">
        <v>141</v>
      </c>
      <c r="E5312" t="str">
        <f>VLOOKUP(D5312,'B-Business Capability'!B:H,5,FALSE)</f>
        <v>People and Culture</v>
      </c>
      <c r="F5312" t="str">
        <f>VLOOKUP(D5312,'B-Business Capability'!B:H,6,FALSE)</f>
        <v>Retentation</v>
      </c>
      <c r="G5312">
        <f>VLOOKUP(D5312,'B-Business Capability'!B:H,7,FALSE)</f>
        <v>0</v>
      </c>
      <c r="I5312" t="s">
        <v>1844</v>
      </c>
      <c r="J5312" t="s">
        <v>1863</v>
      </c>
      <c r="L5312" t="s">
        <v>1847</v>
      </c>
      <c r="M5312" t="str">
        <f>VLOOKUP(L5312,'A-Applications'!B:D,3,FALSE)</f>
        <v>Sysarb</v>
      </c>
      <c r="N5312" t="s">
        <v>53</v>
      </c>
      <c r="O5312" s="42" t="s">
        <v>62</v>
      </c>
      <c r="P5312" t="s">
        <v>77</v>
      </c>
      <c r="Q5312" t="str">
        <f>VLOOKUP(KamstrupData[[#This Row],[IdLevel123]],'B-Business Capability'!B:L,10,FALSE)</f>
        <v>Hire-to-Retire (H2R)</v>
      </c>
      <c r="R5312">
        <f>VLOOKUP(KamstrupData[[#This Row],[IdLevel123]],'B-Business Capability'!B:L,11,FALSE)</f>
        <v>600</v>
      </c>
      <c r="U5312" t="str">
        <f>_xlfn.CONCAT(KamstrupData[[#This Row],[CountryCode]],"_",KamstrupData[[#This Row],[Business Area]],"_",KamstrupData[[#This Row],[DepartmentTeam]])</f>
        <v>SE10_SE_Water_Customer Services_</v>
      </c>
      <c r="V5312" t="str">
        <f>VLOOKUP(KamstrupData[[#This Row],[ORG_Concat]],'O-Organization'!F:H,3,FALSE)</f>
        <v>11108_SE10_Customer Service_SE_Water_Customer Services_</v>
      </c>
    </row>
    <row r="5313" spans="4:22">
      <c r="D5313" s="28" t="s">
        <v>141</v>
      </c>
      <c r="E5313" t="str">
        <f>VLOOKUP(D5313,'B-Business Capability'!B:H,5,FALSE)</f>
        <v>People and Culture</v>
      </c>
      <c r="F5313" t="str">
        <f>VLOOKUP(D5313,'B-Business Capability'!B:H,6,FALSE)</f>
        <v>Retentation</v>
      </c>
      <c r="G5313">
        <f>VLOOKUP(D5313,'B-Business Capability'!B:H,7,FALSE)</f>
        <v>0</v>
      </c>
      <c r="I5313" t="s">
        <v>1844</v>
      </c>
      <c r="J5313" t="s">
        <v>1863</v>
      </c>
      <c r="L5313" t="s">
        <v>1742</v>
      </c>
      <c r="M5313" t="str">
        <f>VLOOKUP(L5313,'A-Applications'!B:D,3,FALSE)</f>
        <v>MyBusiness</v>
      </c>
      <c r="N5313" t="s">
        <v>53</v>
      </c>
      <c r="O5313" s="42" t="s">
        <v>54</v>
      </c>
      <c r="P5313" t="s">
        <v>77</v>
      </c>
      <c r="Q5313" t="str">
        <f>VLOOKUP(KamstrupData[[#This Row],[IdLevel123]],'B-Business Capability'!B:L,10,FALSE)</f>
        <v>Hire-to-Retire (H2R)</v>
      </c>
      <c r="R5313">
        <f>VLOOKUP(KamstrupData[[#This Row],[IdLevel123]],'B-Business Capability'!B:L,11,FALSE)</f>
        <v>600</v>
      </c>
      <c r="U5313" t="str">
        <f>_xlfn.CONCAT(KamstrupData[[#This Row],[CountryCode]],"_",KamstrupData[[#This Row],[Business Area]],"_",KamstrupData[[#This Row],[DepartmentTeam]])</f>
        <v>SE10_SE_Water_Customer Services_</v>
      </c>
      <c r="V5313" t="str">
        <f>VLOOKUP(KamstrupData[[#This Row],[ORG_Concat]],'O-Organization'!F:H,3,FALSE)</f>
        <v>11108_SE10_Customer Service_SE_Water_Customer Services_</v>
      </c>
    </row>
    <row r="5314" spans="4:22">
      <c r="D5314" s="28" t="s">
        <v>236</v>
      </c>
      <c r="E5314" t="str">
        <f>VLOOKUP(D5314,'B-Business Capability'!B:H,5,FALSE)</f>
        <v>People and Culture</v>
      </c>
      <c r="F5314" t="str">
        <f>VLOOKUP(D5314,'B-Business Capability'!B:H,6,FALSE)</f>
        <v>Compensation &amp; Benefits</v>
      </c>
      <c r="G5314">
        <f>VLOOKUP(D5314,'B-Business Capability'!B:H,7,FALSE)</f>
        <v>0</v>
      </c>
      <c r="I5314" t="s">
        <v>1844</v>
      </c>
      <c r="J5314" t="s">
        <v>1863</v>
      </c>
      <c r="L5314" t="s">
        <v>1742</v>
      </c>
      <c r="M5314" t="str">
        <f>VLOOKUP(L5314,'A-Applications'!B:D,3,FALSE)</f>
        <v>MyBusiness</v>
      </c>
      <c r="N5314" t="s">
        <v>53</v>
      </c>
      <c r="O5314" s="42" t="s">
        <v>54</v>
      </c>
      <c r="P5314" t="s">
        <v>77</v>
      </c>
      <c r="Q5314" t="str">
        <f>VLOOKUP(KamstrupData[[#This Row],[IdLevel123]],'B-Business Capability'!B:L,10,FALSE)</f>
        <v>Hire-to-Retire (H2R)</v>
      </c>
      <c r="R5314">
        <f>VLOOKUP(KamstrupData[[#This Row],[IdLevel123]],'B-Business Capability'!B:L,11,FALSE)</f>
        <v>700</v>
      </c>
      <c r="U5314" t="str">
        <f>_xlfn.CONCAT(KamstrupData[[#This Row],[CountryCode]],"_",KamstrupData[[#This Row],[Business Area]],"_",KamstrupData[[#This Row],[DepartmentTeam]])</f>
        <v>SE10_SE_Water_Customer Services_</v>
      </c>
      <c r="V5314" t="str">
        <f>VLOOKUP(KamstrupData[[#This Row],[ORG_Concat]],'O-Organization'!F:H,3,FALSE)</f>
        <v>11108_SE10_Customer Service_SE_Water_Customer Services_</v>
      </c>
    </row>
    <row r="5315" spans="4:22">
      <c r="D5315" s="28" t="s">
        <v>119</v>
      </c>
      <c r="E5315" t="str">
        <f>VLOOKUP(D5315,'B-Business Capability'!B:H,5,FALSE)</f>
        <v>Finance</v>
      </c>
      <c r="F5315" t="str">
        <f>VLOOKUP(D5315,'B-Business Capability'!B:H,6,FALSE)</f>
        <v>Settlements &amp; Payments</v>
      </c>
      <c r="G5315" t="str">
        <f>VLOOKUP(D5315,'B-Business Capability'!B:H,7,FALSE)</f>
        <v>Travel &amp; Expense Management</v>
      </c>
      <c r="I5315" t="s">
        <v>1844</v>
      </c>
      <c r="J5315" t="s">
        <v>1863</v>
      </c>
      <c r="L5315" t="s">
        <v>1742</v>
      </c>
      <c r="M5315" t="str">
        <f>VLOOKUP(L5315,'A-Applications'!B:D,3,FALSE)</f>
        <v>MyBusiness</v>
      </c>
      <c r="N5315" t="s">
        <v>53</v>
      </c>
      <c r="O5315" s="42" t="s">
        <v>54</v>
      </c>
      <c r="P5315" t="s">
        <v>77</v>
      </c>
      <c r="Q5315" t="str">
        <f>VLOOKUP(KamstrupData[[#This Row],[IdLevel123]],'B-Business Capability'!B:L,10,FALSE)</f>
        <v>Hire-to-Retire (H2R)</v>
      </c>
      <c r="R5315">
        <f>VLOOKUP(KamstrupData[[#This Row],[IdLevel123]],'B-Business Capability'!B:L,11,FALSE)</f>
        <v>750</v>
      </c>
      <c r="U5315" t="str">
        <f>_xlfn.CONCAT(KamstrupData[[#This Row],[CountryCode]],"_",KamstrupData[[#This Row],[Business Area]],"_",KamstrupData[[#This Row],[DepartmentTeam]])</f>
        <v>SE10_SE_Water_Customer Services_</v>
      </c>
      <c r="V5315" t="str">
        <f>VLOOKUP(KamstrupData[[#This Row],[ORG_Concat]],'O-Organization'!F:H,3,FALSE)</f>
        <v>11108_SE10_Customer Service_SE_Water_Customer Services_</v>
      </c>
    </row>
    <row r="5316" spans="4:22">
      <c r="D5316" s="28" t="s">
        <v>119</v>
      </c>
      <c r="E5316" t="str">
        <f>VLOOKUP(D5316,'B-Business Capability'!B:H,5,FALSE)</f>
        <v>Finance</v>
      </c>
      <c r="F5316" t="str">
        <f>VLOOKUP(D5316,'B-Business Capability'!B:H,6,FALSE)</f>
        <v>Settlements &amp; Payments</v>
      </c>
      <c r="G5316" t="str">
        <f>VLOOKUP(D5316,'B-Business Capability'!B:H,7,FALSE)</f>
        <v>Travel &amp; Expense Management</v>
      </c>
      <c r="I5316" t="s">
        <v>1844</v>
      </c>
      <c r="J5316" t="s">
        <v>1863</v>
      </c>
      <c r="L5316" t="s">
        <v>120</v>
      </c>
      <c r="M5316" t="str">
        <f>VLOOKUP(L5316,'A-Applications'!B:D,3,FALSE)</f>
        <v>Concur</v>
      </c>
      <c r="N5316" t="s">
        <v>53</v>
      </c>
      <c r="O5316" s="42" t="s">
        <v>54</v>
      </c>
      <c r="P5316" t="s">
        <v>121</v>
      </c>
      <c r="Q5316" t="str">
        <f>VLOOKUP(KamstrupData[[#This Row],[IdLevel123]],'B-Business Capability'!B:L,10,FALSE)</f>
        <v>Hire-to-Retire (H2R)</v>
      </c>
      <c r="R5316">
        <f>VLOOKUP(KamstrupData[[#This Row],[IdLevel123]],'B-Business Capability'!B:L,11,FALSE)</f>
        <v>750</v>
      </c>
      <c r="U5316" t="str">
        <f>_xlfn.CONCAT(KamstrupData[[#This Row],[CountryCode]],"_",KamstrupData[[#This Row],[Business Area]],"_",KamstrupData[[#This Row],[DepartmentTeam]])</f>
        <v>SE10_SE_Water_Customer Services_</v>
      </c>
      <c r="V5316" t="str">
        <f>VLOOKUP(KamstrupData[[#This Row],[ORG_Concat]],'O-Organization'!F:H,3,FALSE)</f>
        <v>11108_SE10_Customer Service_SE_Water_Customer Services_</v>
      </c>
    </row>
    <row r="5317" spans="4:22">
      <c r="D5317" t="s">
        <v>256</v>
      </c>
      <c r="E5317" t="str">
        <f>VLOOKUP(D5317,'B-Business Capability'!B:H,5,FALSE)</f>
        <v>People and Culture</v>
      </c>
      <c r="F5317" t="str">
        <f>VLOOKUP(D5317,'B-Business Capability'!B:H,6,FALSE)</f>
        <v>Recruiting</v>
      </c>
      <c r="G5317">
        <f>VLOOKUP(D5317,'B-Business Capability'!B:H,7,FALSE)</f>
        <v>0</v>
      </c>
      <c r="I5317" t="s">
        <v>1844</v>
      </c>
      <c r="J5317" t="s">
        <v>1863</v>
      </c>
      <c r="L5317" t="s">
        <v>257</v>
      </c>
      <c r="M5317" t="str">
        <f>VLOOKUP(L5317,'A-Applications'!B:D,3,FALSE)</f>
        <v>HR-ON</v>
      </c>
      <c r="N5317" t="s">
        <v>53</v>
      </c>
      <c r="O5317" s="42" t="s">
        <v>54</v>
      </c>
      <c r="P5317" t="s">
        <v>258</v>
      </c>
      <c r="Q5317" t="str">
        <f>VLOOKUP(KamstrupData[[#This Row],[IdLevel123]],'B-Business Capability'!B:L,10,FALSE)</f>
        <v>Hire-to-Retire (H2R)</v>
      </c>
      <c r="R5317">
        <f>VLOOKUP(KamstrupData[[#This Row],[IdLevel123]],'B-Business Capability'!B:L,11,FALSE)</f>
        <v>300</v>
      </c>
      <c r="U5317" t="str">
        <f>_xlfn.CONCAT(KamstrupData[[#This Row],[CountryCode]],"_",KamstrupData[[#This Row],[Business Area]],"_",KamstrupData[[#This Row],[DepartmentTeam]])</f>
        <v>SE10_SE_Water_Customer Services_</v>
      </c>
      <c r="V5317" t="str">
        <f>VLOOKUP(KamstrupData[[#This Row],[ORG_Concat]],'O-Organization'!F:H,3,FALSE)</f>
        <v>11108_SE10_Customer Service_SE_Water_Customer Services_</v>
      </c>
    </row>
    <row r="5318" spans="4:22">
      <c r="D5318" t="s">
        <v>49</v>
      </c>
      <c r="E5318" t="str">
        <f>VLOOKUP(D5318,'B-Business Capability'!B:H,5,FALSE)</f>
        <v>All</v>
      </c>
      <c r="F5318">
        <f>VLOOKUP(D5318,'B-Business Capability'!B:H,6,FALSE)</f>
        <v>0</v>
      </c>
      <c r="G5318">
        <f>VLOOKUP(D5318,'B-Business Capability'!B:H,7,FALSE)</f>
        <v>0</v>
      </c>
      <c r="I5318" t="s">
        <v>1864</v>
      </c>
      <c r="J5318" t="s">
        <v>51</v>
      </c>
      <c r="L5318" t="s">
        <v>52</v>
      </c>
      <c r="M5318" t="str">
        <f>VLOOKUP(L5318,'A-Applications'!B:D,3,FALSE)</f>
        <v>Microsoft Teams</v>
      </c>
      <c r="N5318" t="s">
        <v>53</v>
      </c>
      <c r="O5318" s="42" t="s">
        <v>54</v>
      </c>
      <c r="P5318" t="s">
        <v>55</v>
      </c>
      <c r="Q5318" t="str">
        <f>VLOOKUP(KamstrupData[[#This Row],[IdLevel123]],'B-Business Capability'!B:L,10,FALSE)</f>
        <v>N/A</v>
      </c>
      <c r="R5318">
        <f>VLOOKUP(KamstrupData[[#This Row],[IdLevel123]],'B-Business Capability'!B:L,11,FALSE)</f>
        <v>0</v>
      </c>
      <c r="U5318" t="str">
        <f>_xlfn.CONCAT(KamstrupData[[#This Row],[CountryCode]],"_",KamstrupData[[#This Row],[Business Area]],"_",KamstrupData[[#This Row],[DepartmentTeam]])</f>
        <v>US10_All_</v>
      </c>
      <c r="V5318" t="str">
        <f>VLOOKUP(KamstrupData[[#This Row],[ORG_Concat]],'O-Organization'!F:H,3,FALSE)</f>
        <v>11146_US10_All_All_</v>
      </c>
    </row>
    <row r="5319" spans="4:22">
      <c r="D5319" t="s">
        <v>49</v>
      </c>
      <c r="E5319" t="str">
        <f>VLOOKUP(D5319,'B-Business Capability'!B:H,5,FALSE)</f>
        <v>All</v>
      </c>
      <c r="F5319">
        <f>VLOOKUP(D5319,'B-Business Capability'!B:H,6,FALSE)</f>
        <v>0</v>
      </c>
      <c r="G5319">
        <f>VLOOKUP(D5319,'B-Business Capability'!B:H,7,FALSE)</f>
        <v>0</v>
      </c>
      <c r="I5319" t="s">
        <v>1864</v>
      </c>
      <c r="J5319" t="s">
        <v>51</v>
      </c>
      <c r="L5319" t="s">
        <v>56</v>
      </c>
      <c r="M5319" t="str">
        <f>VLOOKUP(L5319,'A-Applications'!B:D,3,FALSE)</f>
        <v>OneDrive</v>
      </c>
      <c r="N5319" t="s">
        <v>53</v>
      </c>
      <c r="O5319" s="42" t="s">
        <v>54</v>
      </c>
      <c r="P5319" t="s">
        <v>55</v>
      </c>
      <c r="Q5319" t="str">
        <f>VLOOKUP(KamstrupData[[#This Row],[IdLevel123]],'B-Business Capability'!B:L,10,FALSE)</f>
        <v>N/A</v>
      </c>
      <c r="R5319">
        <f>VLOOKUP(KamstrupData[[#This Row],[IdLevel123]],'B-Business Capability'!B:L,11,FALSE)</f>
        <v>0</v>
      </c>
      <c r="U5319" t="str">
        <f>_xlfn.CONCAT(KamstrupData[[#This Row],[CountryCode]],"_",KamstrupData[[#This Row],[Business Area]],"_",KamstrupData[[#This Row],[DepartmentTeam]])</f>
        <v>US10_All_</v>
      </c>
      <c r="V5319" t="str">
        <f>VLOOKUP(KamstrupData[[#This Row],[ORG_Concat]],'O-Organization'!F:H,3,FALSE)</f>
        <v>11146_US10_All_All_</v>
      </c>
    </row>
    <row r="5320" spans="4:22">
      <c r="D5320" t="s">
        <v>122</v>
      </c>
      <c r="E5320" t="str">
        <f>VLOOKUP(D5320,'B-Business Capability'!B:H,5,FALSE)</f>
        <v>Legal</v>
      </c>
      <c r="F5320" t="str">
        <f>VLOOKUP(D5320,'B-Business Capability'!B:H,6,FALSE)</f>
        <v>Ensure Compliance</v>
      </c>
      <c r="G5320">
        <f>VLOOKUP(D5320,'B-Business Capability'!B:H,7,FALSE)</f>
        <v>0</v>
      </c>
      <c r="I5320" t="s">
        <v>1864</v>
      </c>
      <c r="J5320" t="s">
        <v>51</v>
      </c>
      <c r="L5320" t="s">
        <v>123</v>
      </c>
      <c r="M5320" t="str">
        <f>VLOOKUP(L5320,'A-Applications'!B:D,3,FALSE)</f>
        <v>DocuSign</v>
      </c>
      <c r="N5320" t="s">
        <v>53</v>
      </c>
      <c r="O5320" s="42" t="s">
        <v>62</v>
      </c>
      <c r="P5320" t="s">
        <v>124</v>
      </c>
      <c r="Q5320" t="str">
        <f>VLOOKUP(KamstrupData[[#This Row],[IdLevel123]],'B-Business Capability'!B:L,10,FALSE)</f>
        <v>N/A</v>
      </c>
      <c r="R5320">
        <f>VLOOKUP(KamstrupData[[#This Row],[IdLevel123]],'B-Business Capability'!B:L,11,FALSE)</f>
        <v>0</v>
      </c>
      <c r="T5320" t="s">
        <v>1865</v>
      </c>
      <c r="U5320" t="str">
        <f>_xlfn.CONCAT(KamstrupData[[#This Row],[CountryCode]],"_",KamstrupData[[#This Row],[Business Area]],"_",KamstrupData[[#This Row],[DepartmentTeam]])</f>
        <v>US10_All_</v>
      </c>
      <c r="V5320" t="str">
        <f>VLOOKUP(KamstrupData[[#This Row],[ORG_Concat]],'O-Organization'!F:H,3,FALSE)</f>
        <v>11146_US10_All_All_</v>
      </c>
    </row>
    <row r="5321" spans="4:22">
      <c r="D5321" t="s">
        <v>49</v>
      </c>
      <c r="E5321" t="str">
        <f>VLOOKUP(D5321,'B-Business Capability'!B:H,5,FALSE)</f>
        <v>All</v>
      </c>
      <c r="F5321">
        <f>VLOOKUP(D5321,'B-Business Capability'!B:H,6,FALSE)</f>
        <v>0</v>
      </c>
      <c r="G5321">
        <f>VLOOKUP(D5321,'B-Business Capability'!B:H,7,FALSE)</f>
        <v>0</v>
      </c>
      <c r="I5321" t="s">
        <v>1864</v>
      </c>
      <c r="J5321" t="s">
        <v>51</v>
      </c>
      <c r="L5321" t="s">
        <v>57</v>
      </c>
      <c r="M5321" t="str">
        <f>VLOOKUP(L5321,'A-Applications'!B:D,3,FALSE)</f>
        <v>Microsoft Word</v>
      </c>
      <c r="N5321" t="s">
        <v>53</v>
      </c>
      <c r="O5321" s="42" t="s">
        <v>54</v>
      </c>
      <c r="P5321" t="s">
        <v>55</v>
      </c>
      <c r="Q5321" t="str">
        <f>VLOOKUP(KamstrupData[[#This Row],[IdLevel123]],'B-Business Capability'!B:L,10,FALSE)</f>
        <v>N/A</v>
      </c>
      <c r="R5321">
        <f>VLOOKUP(KamstrupData[[#This Row],[IdLevel123]],'B-Business Capability'!B:L,11,FALSE)</f>
        <v>0</v>
      </c>
      <c r="U5321" t="str">
        <f>_xlfn.CONCAT(KamstrupData[[#This Row],[CountryCode]],"_",KamstrupData[[#This Row],[Business Area]],"_",KamstrupData[[#This Row],[DepartmentTeam]])</f>
        <v>US10_All_</v>
      </c>
      <c r="V5321" t="str">
        <f>VLOOKUP(KamstrupData[[#This Row],[ORG_Concat]],'O-Organization'!F:H,3,FALSE)</f>
        <v>11146_US10_All_All_</v>
      </c>
    </row>
    <row r="5322" spans="4:22">
      <c r="D5322" t="s">
        <v>49</v>
      </c>
      <c r="E5322" t="str">
        <f>VLOOKUP(D5322,'B-Business Capability'!B:H,5,FALSE)</f>
        <v>All</v>
      </c>
      <c r="F5322">
        <f>VLOOKUP(D5322,'B-Business Capability'!B:H,6,FALSE)</f>
        <v>0</v>
      </c>
      <c r="G5322">
        <f>VLOOKUP(D5322,'B-Business Capability'!B:H,7,FALSE)</f>
        <v>0</v>
      </c>
      <c r="I5322" t="s">
        <v>1864</v>
      </c>
      <c r="J5322" t="s">
        <v>51</v>
      </c>
      <c r="L5322" t="s">
        <v>58</v>
      </c>
      <c r="M5322" t="str">
        <f>VLOOKUP(L5322,'A-Applications'!B:D,3,FALSE)</f>
        <v>Microsoft Excel</v>
      </c>
      <c r="N5322" t="s">
        <v>53</v>
      </c>
      <c r="O5322" s="42" t="s">
        <v>54</v>
      </c>
      <c r="P5322" t="s">
        <v>55</v>
      </c>
      <c r="Q5322" t="str">
        <f>VLOOKUP(KamstrupData[[#This Row],[IdLevel123]],'B-Business Capability'!B:L,10,FALSE)</f>
        <v>N/A</v>
      </c>
      <c r="R5322">
        <f>VLOOKUP(KamstrupData[[#This Row],[IdLevel123]],'B-Business Capability'!B:L,11,FALSE)</f>
        <v>0</v>
      </c>
      <c r="U5322" t="str">
        <f>_xlfn.CONCAT(KamstrupData[[#This Row],[CountryCode]],"_",KamstrupData[[#This Row],[Business Area]],"_",KamstrupData[[#This Row],[DepartmentTeam]])</f>
        <v>US10_All_</v>
      </c>
      <c r="V5322" t="str">
        <f>VLOOKUP(KamstrupData[[#This Row],[ORG_Concat]],'O-Organization'!F:H,3,FALSE)</f>
        <v>11146_US10_All_All_</v>
      </c>
    </row>
    <row r="5323" spans="4:22">
      <c r="D5323" t="s">
        <v>49</v>
      </c>
      <c r="E5323" t="str">
        <f>VLOOKUP(D5323,'B-Business Capability'!B:H,5,FALSE)</f>
        <v>All</v>
      </c>
      <c r="F5323">
        <f>VLOOKUP(D5323,'B-Business Capability'!B:H,6,FALSE)</f>
        <v>0</v>
      </c>
      <c r="G5323">
        <f>VLOOKUP(D5323,'B-Business Capability'!B:H,7,FALSE)</f>
        <v>0</v>
      </c>
      <c r="I5323" t="s">
        <v>1864</v>
      </c>
      <c r="J5323" t="s">
        <v>51</v>
      </c>
      <c r="L5323" t="s">
        <v>59</v>
      </c>
      <c r="M5323" t="str">
        <f>VLOOKUP(L5323,'A-Applications'!B:D,3,FALSE)</f>
        <v>Microsoft Power Point</v>
      </c>
      <c r="N5323" t="s">
        <v>53</v>
      </c>
      <c r="O5323" s="42" t="s">
        <v>54</v>
      </c>
      <c r="P5323" t="s">
        <v>55</v>
      </c>
      <c r="Q5323" t="str">
        <f>VLOOKUP(KamstrupData[[#This Row],[IdLevel123]],'B-Business Capability'!B:L,10,FALSE)</f>
        <v>N/A</v>
      </c>
      <c r="R5323">
        <f>VLOOKUP(KamstrupData[[#This Row],[IdLevel123]],'B-Business Capability'!B:L,11,FALSE)</f>
        <v>0</v>
      </c>
      <c r="U5323" t="str">
        <f>_xlfn.CONCAT(KamstrupData[[#This Row],[CountryCode]],"_",KamstrupData[[#This Row],[Business Area]],"_",KamstrupData[[#This Row],[DepartmentTeam]])</f>
        <v>US10_All_</v>
      </c>
      <c r="V5323" t="str">
        <f>VLOOKUP(KamstrupData[[#This Row],[ORG_Concat]],'O-Organization'!F:H,3,FALSE)</f>
        <v>11146_US10_All_All_</v>
      </c>
    </row>
    <row r="5324" spans="4:22">
      <c r="D5324" t="s">
        <v>49</v>
      </c>
      <c r="E5324" t="str">
        <f>VLOOKUP(D5324,'B-Business Capability'!B:H,5,FALSE)</f>
        <v>All</v>
      </c>
      <c r="F5324">
        <f>VLOOKUP(D5324,'B-Business Capability'!B:H,6,FALSE)</f>
        <v>0</v>
      </c>
      <c r="G5324">
        <f>VLOOKUP(D5324,'B-Business Capability'!B:H,7,FALSE)</f>
        <v>0</v>
      </c>
      <c r="I5324" t="s">
        <v>1864</v>
      </c>
      <c r="J5324" t="s">
        <v>51</v>
      </c>
      <c r="L5324" t="s">
        <v>60</v>
      </c>
      <c r="M5324" t="str">
        <f>VLOOKUP(L5324,'A-Applications'!B:D,3,FALSE)</f>
        <v>Microsoft Outlook</v>
      </c>
      <c r="N5324" t="s">
        <v>53</v>
      </c>
      <c r="O5324" s="42" t="s">
        <v>54</v>
      </c>
      <c r="P5324" t="s">
        <v>55</v>
      </c>
      <c r="Q5324" t="str">
        <f>VLOOKUP(KamstrupData[[#This Row],[IdLevel123]],'B-Business Capability'!B:L,10,FALSE)</f>
        <v>N/A</v>
      </c>
      <c r="R5324">
        <f>VLOOKUP(KamstrupData[[#This Row],[IdLevel123]],'B-Business Capability'!B:L,11,FALSE)</f>
        <v>0</v>
      </c>
      <c r="U5324" t="str">
        <f>_xlfn.CONCAT(KamstrupData[[#This Row],[CountryCode]],"_",KamstrupData[[#This Row],[Business Area]],"_",KamstrupData[[#This Row],[DepartmentTeam]])</f>
        <v>US10_All_</v>
      </c>
      <c r="V5324" t="str">
        <f>VLOOKUP(KamstrupData[[#This Row],[ORG_Concat]],'O-Organization'!F:H,3,FALSE)</f>
        <v>11146_US10_All_All_</v>
      </c>
    </row>
    <row r="5325" spans="4:22">
      <c r="D5325" t="s">
        <v>49</v>
      </c>
      <c r="E5325" t="str">
        <f>VLOOKUP(D5325,'B-Business Capability'!B:H,5,FALSE)</f>
        <v>All</v>
      </c>
      <c r="F5325">
        <f>VLOOKUP(D5325,'B-Business Capability'!B:H,6,FALSE)</f>
        <v>0</v>
      </c>
      <c r="G5325">
        <f>VLOOKUP(D5325,'B-Business Capability'!B:H,7,FALSE)</f>
        <v>0</v>
      </c>
      <c r="I5325" t="s">
        <v>1864</v>
      </c>
      <c r="J5325" t="s">
        <v>51</v>
      </c>
      <c r="L5325" t="s">
        <v>61</v>
      </c>
      <c r="M5325" t="str">
        <f>VLOOKUP(L5325,'A-Applications'!B:D,3,FALSE)</f>
        <v>Microsoft OneNote</v>
      </c>
      <c r="N5325" t="s">
        <v>53</v>
      </c>
      <c r="O5325" s="42" t="s">
        <v>62</v>
      </c>
      <c r="P5325" t="s">
        <v>55</v>
      </c>
      <c r="Q5325" t="str">
        <f>VLOOKUP(KamstrupData[[#This Row],[IdLevel123]],'B-Business Capability'!B:L,10,FALSE)</f>
        <v>N/A</v>
      </c>
      <c r="R5325">
        <f>VLOOKUP(KamstrupData[[#This Row],[IdLevel123]],'B-Business Capability'!B:L,11,FALSE)</f>
        <v>0</v>
      </c>
      <c r="U5325" t="str">
        <f>_xlfn.CONCAT(KamstrupData[[#This Row],[CountryCode]],"_",KamstrupData[[#This Row],[Business Area]],"_",KamstrupData[[#This Row],[DepartmentTeam]])</f>
        <v>US10_All_</v>
      </c>
      <c r="V5325" t="str">
        <f>VLOOKUP(KamstrupData[[#This Row],[ORG_Concat]],'O-Organization'!F:H,3,FALSE)</f>
        <v>11146_US10_All_All_</v>
      </c>
    </row>
    <row r="5326" spans="4:22">
      <c r="D5326" t="s">
        <v>122</v>
      </c>
      <c r="E5326" t="str">
        <f>VLOOKUP(D5326,'B-Business Capability'!B:H,5,FALSE)</f>
        <v>Legal</v>
      </c>
      <c r="F5326" t="str">
        <f>VLOOKUP(D5326,'B-Business Capability'!B:H,6,FALSE)</f>
        <v>Ensure Compliance</v>
      </c>
      <c r="G5326">
        <f>VLOOKUP(D5326,'B-Business Capability'!B:H,7,FALSE)</f>
        <v>0</v>
      </c>
      <c r="I5326" t="s">
        <v>1864</v>
      </c>
      <c r="J5326" t="s">
        <v>260</v>
      </c>
      <c r="L5326" t="s">
        <v>123</v>
      </c>
      <c r="M5326" t="str">
        <f>VLOOKUP(L5326,'A-Applications'!B:D,3,FALSE)</f>
        <v>DocuSign</v>
      </c>
      <c r="N5326" t="s">
        <v>147</v>
      </c>
      <c r="O5326" s="42" t="s">
        <v>54</v>
      </c>
      <c r="P5326" t="s">
        <v>124</v>
      </c>
      <c r="Q5326" t="str">
        <f>VLOOKUP(KamstrupData[[#This Row],[IdLevel123]],'B-Business Capability'!B:L,10,FALSE)</f>
        <v>N/A</v>
      </c>
      <c r="R5326">
        <f>VLOOKUP(KamstrupData[[#This Row],[IdLevel123]],'B-Business Capability'!B:L,11,FALSE)</f>
        <v>0</v>
      </c>
      <c r="T5326" t="s">
        <v>1865</v>
      </c>
      <c r="U5326" t="str">
        <f>_xlfn.CONCAT(KamstrupData[[#This Row],[CountryCode]],"_",KamstrupData[[#This Row],[Business Area]],"_",KamstrupData[[#This Row],[DepartmentTeam]])</f>
        <v>US10_Commercial &amp; Legal Services_</v>
      </c>
      <c r="V5326" t="str">
        <f>VLOOKUP(KamstrupData[[#This Row],[ORG_Concat]],'O-Organization'!F:H,3,FALSE)</f>
        <v>11167_US10_Commercial &amp; Legal Services_Commercial &amp; Legal Services_</v>
      </c>
    </row>
    <row r="5327" spans="4:22">
      <c r="D5327" t="s">
        <v>122</v>
      </c>
      <c r="E5327" t="str">
        <f>VLOOKUP(D5327,'B-Business Capability'!B:H,5,FALSE)</f>
        <v>Legal</v>
      </c>
      <c r="F5327" t="str">
        <f>VLOOKUP(D5327,'B-Business Capability'!B:H,6,FALSE)</f>
        <v>Ensure Compliance</v>
      </c>
      <c r="G5327">
        <f>VLOOKUP(D5327,'B-Business Capability'!B:H,7,FALSE)</f>
        <v>0</v>
      </c>
      <c r="I5327" t="s">
        <v>1864</v>
      </c>
      <c r="J5327" t="s">
        <v>260</v>
      </c>
      <c r="L5327" t="s">
        <v>202</v>
      </c>
      <c r="M5327" t="str">
        <f>VLOOKUP(L5327,'A-Applications'!B:D,3,FALSE)</f>
        <v>DocuSign CLM</v>
      </c>
      <c r="N5327" t="s">
        <v>147</v>
      </c>
      <c r="O5327" s="42" t="s">
        <v>66</v>
      </c>
      <c r="P5327" t="s">
        <v>124</v>
      </c>
      <c r="Q5327" t="str">
        <f>VLOOKUP(KamstrupData[[#This Row],[IdLevel123]],'B-Business Capability'!B:L,10,FALSE)</f>
        <v>N/A</v>
      </c>
      <c r="R5327">
        <f>VLOOKUP(KamstrupData[[#This Row],[IdLevel123]],'B-Business Capability'!B:L,11,FALSE)</f>
        <v>0</v>
      </c>
      <c r="T5327" t="s">
        <v>261</v>
      </c>
      <c r="U5327" t="str">
        <f>_xlfn.CONCAT(KamstrupData[[#This Row],[CountryCode]],"_",KamstrupData[[#This Row],[Business Area]],"_",KamstrupData[[#This Row],[DepartmentTeam]])</f>
        <v>US10_Commercial &amp; Legal Services_</v>
      </c>
      <c r="V5327" t="str">
        <f>VLOOKUP(KamstrupData[[#This Row],[ORG_Concat]],'O-Organization'!F:H,3,FALSE)</f>
        <v>11167_US10_Commercial &amp; Legal Services_Commercial &amp; Legal Services_</v>
      </c>
    </row>
    <row r="5328" spans="4:22">
      <c r="D5328" t="s">
        <v>63</v>
      </c>
      <c r="E5328" t="str">
        <f>VLOOKUP(D5328,'B-Business Capability'!B:H,5,FALSE)</f>
        <v>Finance</v>
      </c>
      <c r="F5328" t="str">
        <f>VLOOKUP(D5328,'B-Business Capability'!B:H,6,FALSE)</f>
        <v>Financial Planning &amp; Analysis</v>
      </c>
      <c r="G5328" t="str">
        <f>VLOOKUP(D5328,'B-Business Capability'!B:H,7,FALSE)</f>
        <v>Cost Accounting_Plan</v>
      </c>
      <c r="I5328" t="s">
        <v>1864</v>
      </c>
      <c r="J5328" t="s">
        <v>1740</v>
      </c>
      <c r="L5328" t="s">
        <v>65</v>
      </c>
      <c r="M5328" t="str">
        <f>VLOOKUP(L5328,'A-Applications'!B:D,3,FALSE)</f>
        <v>IFS ERP</v>
      </c>
      <c r="N5328" t="s">
        <v>147</v>
      </c>
      <c r="O5328" s="42" t="s">
        <v>54</v>
      </c>
      <c r="P5328" t="s">
        <v>67</v>
      </c>
      <c r="Q5328" t="str">
        <f>VLOOKUP(KamstrupData[[#This Row],[IdLevel123]],'B-Business Capability'!B:L,10,FALSE)</f>
        <v>N/A</v>
      </c>
      <c r="R5328">
        <f>VLOOKUP(KamstrupData[[#This Row],[IdLevel123]],'B-Business Capability'!B:L,11,FALSE)</f>
        <v>0</v>
      </c>
      <c r="T5328" t="s">
        <v>1866</v>
      </c>
      <c r="U5328" t="str">
        <f>_xlfn.CONCAT(KamstrupData[[#This Row],[CountryCode]],"_",KamstrupData[[#This Row],[Business Area]],"_",KamstrupData[[#This Row],[DepartmentTeam]])</f>
        <v>US10_Customer Services_</v>
      </c>
      <c r="V5328" t="str">
        <f>VLOOKUP(KamstrupData[[#This Row],[ORG_Concat]],'O-Organization'!F:H,3,FALSE)</f>
        <v>11084_US10_Water_Customer Services_</v>
      </c>
    </row>
    <row r="5329" spans="4:22">
      <c r="D5329" t="s">
        <v>74</v>
      </c>
      <c r="E5329" t="str">
        <f>VLOOKUP(D5329,'B-Business Capability'!B:H,5,FALSE)</f>
        <v>Strategic Management</v>
      </c>
      <c r="F5329" t="str">
        <f>VLOOKUP(D5329,'B-Business Capability'!B:H,6,FALSE)</f>
        <v>Manage Core Business</v>
      </c>
      <c r="G5329" t="str">
        <f>VLOOKUP(D5329,'B-Business Capability'!B:H,7,FALSE)</f>
        <v>Manage Projects</v>
      </c>
      <c r="I5329" t="s">
        <v>1864</v>
      </c>
      <c r="J5329" t="s">
        <v>1740</v>
      </c>
      <c r="L5329" t="s">
        <v>65</v>
      </c>
      <c r="M5329" t="str">
        <f>VLOOKUP(L5329,'A-Applications'!B:D,3,FALSE)</f>
        <v>IFS ERP</v>
      </c>
      <c r="N5329" t="s">
        <v>147</v>
      </c>
      <c r="O5329" s="42" t="s">
        <v>54</v>
      </c>
      <c r="P5329" t="s">
        <v>75</v>
      </c>
      <c r="Q5329" t="str">
        <f>VLOOKUP(KamstrupData[[#This Row],[IdLevel123]],'B-Business Capability'!B:L,10,FALSE)</f>
        <v>N/A</v>
      </c>
      <c r="R5329">
        <f>VLOOKUP(KamstrupData[[#This Row],[IdLevel123]],'B-Business Capability'!B:L,11,FALSE)</f>
        <v>0</v>
      </c>
      <c r="T5329" t="s">
        <v>1866</v>
      </c>
      <c r="U5329" t="str">
        <f>_xlfn.CONCAT(KamstrupData[[#This Row],[CountryCode]],"_",KamstrupData[[#This Row],[Business Area]],"_",KamstrupData[[#This Row],[DepartmentTeam]])</f>
        <v>US10_Customer Services_</v>
      </c>
      <c r="V5329" t="str">
        <f>VLOOKUP(KamstrupData[[#This Row],[ORG_Concat]],'O-Organization'!F:H,3,FALSE)</f>
        <v>11084_US10_Water_Customer Services_</v>
      </c>
    </row>
    <row r="5330" spans="4:22">
      <c r="D5330" s="74" t="s">
        <v>76</v>
      </c>
      <c r="E5330" t="str">
        <f>VLOOKUP(D5330,'B-Business Capability'!B:H,5,FALSE)</f>
        <v>Sales</v>
      </c>
      <c r="F5330" t="str">
        <f>VLOOKUP(D5330,'B-Business Capability'!B:H,6,FALSE)</f>
        <v>Sales Operations</v>
      </c>
      <c r="G5330" t="str">
        <f>VLOOKUP(D5330,'B-Business Capability'!B:H,7,FALSE)</f>
        <v>Claims, returns and Refund management</v>
      </c>
      <c r="I5330" t="s">
        <v>1864</v>
      </c>
      <c r="J5330" t="s">
        <v>1740</v>
      </c>
      <c r="K5330" t="s">
        <v>1469</v>
      </c>
      <c r="L5330" t="s">
        <v>65</v>
      </c>
      <c r="M5330" t="str">
        <f>VLOOKUP(L5330,'A-Applications'!B:D,3,FALSE)</f>
        <v>IFS ERP</v>
      </c>
      <c r="N5330" t="s">
        <v>147</v>
      </c>
      <c r="O5330" s="42" t="s">
        <v>54</v>
      </c>
      <c r="P5330" t="s">
        <v>77</v>
      </c>
      <c r="Q5330" t="str">
        <f>VLOOKUP(KamstrupData[[#This Row],[IdLevel123]],'B-Business Capability'!B:L,10,FALSE)</f>
        <v>Order-to-Cash (O2C)</v>
      </c>
      <c r="R5330">
        <f>VLOOKUP(KamstrupData[[#This Row],[IdLevel123]],'B-Business Capability'!B:L,11,FALSE)</f>
        <v>600</v>
      </c>
      <c r="T5330" t="s">
        <v>1866</v>
      </c>
      <c r="U5330" t="str">
        <f>_xlfn.CONCAT(KamstrupData[[#This Row],[CountryCode]],"_",KamstrupData[[#This Row],[Business Area]],"_",KamstrupData[[#This Row],[DepartmentTeam]])</f>
        <v>US10_Customer Services_Product Service</v>
      </c>
      <c r="V5330" t="str">
        <f>VLOOKUP(KamstrupData[[#This Row],[ORG_Concat]],'O-Organization'!F:H,3,FALSE)</f>
        <v>11085_US10_Water_Customer Services_Product Service</v>
      </c>
    </row>
    <row r="5331" spans="4:22">
      <c r="D5331" t="s">
        <v>78</v>
      </c>
      <c r="E5331" t="str">
        <f>VLOOKUP(D5331,'B-Business Capability'!B:H,5,FALSE)</f>
        <v>Customer Service</v>
      </c>
      <c r="F5331" t="str">
        <f>VLOOKUP(D5331,'B-Business Capability'!B:H,6,FALSE)</f>
        <v>Customer Service and Support</v>
      </c>
      <c r="G5331" t="str">
        <f>VLOOKUP(D5331,'B-Business Capability'!B:H,7,FALSE)</f>
        <v>Service Request Management</v>
      </c>
      <c r="I5331" t="s">
        <v>1864</v>
      </c>
      <c r="J5331" t="s">
        <v>1740</v>
      </c>
      <c r="L5331" t="s">
        <v>65</v>
      </c>
      <c r="M5331" t="str">
        <f>VLOOKUP(L5331,'A-Applications'!B:D,3,FALSE)</f>
        <v>IFS ERP</v>
      </c>
      <c r="N5331" t="s">
        <v>147</v>
      </c>
      <c r="O5331" s="42" t="s">
        <v>54</v>
      </c>
      <c r="P5331" t="s">
        <v>79</v>
      </c>
      <c r="Q5331" t="str">
        <f>VLOOKUP(KamstrupData[[#This Row],[IdLevel123]],'B-Business Capability'!B:L,10,FALSE)</f>
        <v>Customer Service and Support</v>
      </c>
      <c r="R5331">
        <f>VLOOKUP(KamstrupData[[#This Row],[IdLevel123]],'B-Business Capability'!B:L,11,FALSE)</f>
        <v>0</v>
      </c>
      <c r="T5331" t="s">
        <v>1866</v>
      </c>
      <c r="U5331" t="str">
        <f>_xlfn.CONCAT(KamstrupData[[#This Row],[CountryCode]],"_",KamstrupData[[#This Row],[Business Area]],"_",KamstrupData[[#This Row],[DepartmentTeam]])</f>
        <v>US10_Customer Services_</v>
      </c>
      <c r="V5331" t="str">
        <f>VLOOKUP(KamstrupData[[#This Row],[ORG_Concat]],'O-Organization'!F:H,3,FALSE)</f>
        <v>11084_US10_Water_Customer Services_</v>
      </c>
    </row>
    <row r="5332" spans="4:22">
      <c r="D5332" s="75" t="s">
        <v>80</v>
      </c>
      <c r="E5332" t="str">
        <f>VLOOKUP(D5332,'B-Business Capability'!B:H,5,FALSE)</f>
        <v>Customer Service</v>
      </c>
      <c r="F5332" t="str">
        <f>VLOOKUP(D5332,'B-Business Capability'!B:H,6,FALSE)</f>
        <v>Customer Service and Support</v>
      </c>
      <c r="G5332" t="str">
        <f>VLOOKUP(D5332,'B-Business Capability'!B:H,7,FALSE)</f>
        <v>Customer Warranty Claim Processing</v>
      </c>
      <c r="I5332" t="s">
        <v>1864</v>
      </c>
      <c r="J5332" t="s">
        <v>1740</v>
      </c>
      <c r="K5332" t="s">
        <v>1469</v>
      </c>
      <c r="L5332" t="s">
        <v>65</v>
      </c>
      <c r="M5332" t="str">
        <f>VLOOKUP(L5332,'A-Applications'!B:D,3,FALSE)</f>
        <v>IFS ERP</v>
      </c>
      <c r="N5332" t="s">
        <v>147</v>
      </c>
      <c r="O5332" s="42" t="s">
        <v>54</v>
      </c>
      <c r="P5332" t="s">
        <v>79</v>
      </c>
      <c r="Q5332" t="str">
        <f>VLOOKUP(KamstrupData[[#This Row],[IdLevel123]],'B-Business Capability'!B:L,10,FALSE)</f>
        <v>Customer Service and Support</v>
      </c>
      <c r="R5332">
        <f>VLOOKUP(KamstrupData[[#This Row],[IdLevel123]],'B-Business Capability'!B:L,11,FALSE)</f>
        <v>0</v>
      </c>
      <c r="T5332" t="s">
        <v>1866</v>
      </c>
      <c r="U5332" t="str">
        <f>_xlfn.CONCAT(KamstrupData[[#This Row],[CountryCode]],"_",KamstrupData[[#This Row],[Business Area]],"_",KamstrupData[[#This Row],[DepartmentTeam]])</f>
        <v>US10_Customer Services_Product Service</v>
      </c>
      <c r="V5332" t="str">
        <f>VLOOKUP(KamstrupData[[#This Row],[ORG_Concat]],'O-Organization'!F:H,3,FALSE)</f>
        <v>11085_US10_Water_Customer Services_Product Service</v>
      </c>
    </row>
    <row r="5333" spans="4:22">
      <c r="D5333" t="s">
        <v>81</v>
      </c>
      <c r="E5333" t="str">
        <f>VLOOKUP(D5333,'B-Business Capability'!B:H,5,FALSE)</f>
        <v>Customer Service</v>
      </c>
      <c r="F5333" t="str">
        <f>VLOOKUP(D5333,'B-Business Capability'!B:H,6,FALSE)</f>
        <v>Customer Project Management</v>
      </c>
      <c r="G5333" t="str">
        <f>VLOOKUP(D5333,'B-Business Capability'!B:H,7,FALSE)</f>
        <v>Ressource Management</v>
      </c>
      <c r="I5333" t="s">
        <v>1864</v>
      </c>
      <c r="J5333" t="s">
        <v>1740</v>
      </c>
      <c r="L5333" t="s">
        <v>65</v>
      </c>
      <c r="M5333" t="str">
        <f>VLOOKUP(L5333,'A-Applications'!B:D,3,FALSE)</f>
        <v>IFS ERP</v>
      </c>
      <c r="N5333" t="s">
        <v>147</v>
      </c>
      <c r="O5333" s="42" t="s">
        <v>54</v>
      </c>
      <c r="P5333" t="s">
        <v>75</v>
      </c>
      <c r="Q5333" t="str">
        <f>VLOOKUP(KamstrupData[[#This Row],[IdLevel123]],'B-Business Capability'!B:L,10,FALSE)</f>
        <v>Order-to-Cash (O2C)</v>
      </c>
      <c r="R5333">
        <f>VLOOKUP(KamstrupData[[#This Row],[IdLevel123]],'B-Business Capability'!B:L,11,FALSE)</f>
        <v>0</v>
      </c>
      <c r="T5333" t="s">
        <v>1866</v>
      </c>
      <c r="U5333" t="str">
        <f>_xlfn.CONCAT(KamstrupData[[#This Row],[CountryCode]],"_",KamstrupData[[#This Row],[Business Area]],"_",KamstrupData[[#This Row],[DepartmentTeam]])</f>
        <v>US10_Customer Services_</v>
      </c>
      <c r="V5333" t="str">
        <f>VLOOKUP(KamstrupData[[#This Row],[ORG_Concat]],'O-Organization'!F:H,3,FALSE)</f>
        <v>11084_US10_Water_Customer Services_</v>
      </c>
    </row>
    <row r="5334" spans="4:22">
      <c r="D5334" t="s">
        <v>82</v>
      </c>
      <c r="E5334" t="str">
        <f>VLOOKUP(D5334,'B-Business Capability'!B:H,5,FALSE)</f>
        <v>Customer Service</v>
      </c>
      <c r="F5334" t="str">
        <f>VLOOKUP(D5334,'B-Business Capability'!B:H,6,FALSE)</f>
        <v>Customer Project Management</v>
      </c>
      <c r="G5334" t="str">
        <f>VLOOKUP(D5334,'B-Business Capability'!B:H,7,FALSE)</f>
        <v>Financial Analytics and Management</v>
      </c>
      <c r="I5334" t="s">
        <v>1864</v>
      </c>
      <c r="J5334" t="s">
        <v>1740</v>
      </c>
      <c r="L5334" t="s">
        <v>65</v>
      </c>
      <c r="M5334" t="str">
        <f>VLOOKUP(L5334,'A-Applications'!B:D,3,FALSE)</f>
        <v>IFS ERP</v>
      </c>
      <c r="N5334" t="s">
        <v>147</v>
      </c>
      <c r="O5334" s="42" t="s">
        <v>54</v>
      </c>
      <c r="P5334" t="s">
        <v>75</v>
      </c>
      <c r="Q5334" t="str">
        <f>VLOOKUP(KamstrupData[[#This Row],[IdLevel123]],'B-Business Capability'!B:L,10,FALSE)</f>
        <v>Order-to-Cash (O2C)</v>
      </c>
      <c r="R5334">
        <f>VLOOKUP(KamstrupData[[#This Row],[IdLevel123]],'B-Business Capability'!B:L,11,FALSE)</f>
        <v>0</v>
      </c>
      <c r="T5334" t="s">
        <v>1866</v>
      </c>
      <c r="U5334" t="str">
        <f>_xlfn.CONCAT(KamstrupData[[#This Row],[CountryCode]],"_",KamstrupData[[#This Row],[Business Area]],"_",KamstrupData[[#This Row],[DepartmentTeam]])</f>
        <v>US10_Customer Services_</v>
      </c>
      <c r="V5334" t="str">
        <f>VLOOKUP(KamstrupData[[#This Row],[ORG_Concat]],'O-Organization'!F:H,3,FALSE)</f>
        <v>11084_US10_Water_Customer Services_</v>
      </c>
    </row>
    <row r="5335" spans="4:22">
      <c r="D5335" t="s">
        <v>78</v>
      </c>
      <c r="E5335" t="str">
        <f>VLOOKUP(D5335,'B-Business Capability'!B:H,5,FALSE)</f>
        <v>Customer Service</v>
      </c>
      <c r="F5335" t="str">
        <f>VLOOKUP(D5335,'B-Business Capability'!B:H,6,FALSE)</f>
        <v>Customer Service and Support</v>
      </c>
      <c r="G5335" t="str">
        <f>VLOOKUP(D5335,'B-Business Capability'!B:H,7,FALSE)</f>
        <v>Service Request Management</v>
      </c>
      <c r="I5335" t="s">
        <v>1864</v>
      </c>
      <c r="J5335" t="s">
        <v>1740</v>
      </c>
      <c r="L5335" t="s">
        <v>83</v>
      </c>
      <c r="M5335" t="str">
        <f>VLOOKUP(L5335,'A-Applications'!B:D,3,FALSE)</f>
        <v>Encryption Key Service (EKS)</v>
      </c>
      <c r="N5335" t="s">
        <v>53</v>
      </c>
      <c r="O5335" s="42" t="s">
        <v>66</v>
      </c>
      <c r="P5335" t="s">
        <v>79</v>
      </c>
      <c r="Q5335" t="str">
        <f>VLOOKUP(KamstrupData[[#This Row],[IdLevel123]],'B-Business Capability'!B:L,10,FALSE)</f>
        <v>Customer Service and Support</v>
      </c>
      <c r="R5335">
        <f>VLOOKUP(KamstrupData[[#This Row],[IdLevel123]],'B-Business Capability'!B:L,11,FALSE)</f>
        <v>0</v>
      </c>
      <c r="T5335" t="s">
        <v>1866</v>
      </c>
      <c r="U5335" t="str">
        <f>_xlfn.CONCAT(KamstrupData[[#This Row],[CountryCode]],"_",KamstrupData[[#This Row],[Business Area]],"_",KamstrupData[[#This Row],[DepartmentTeam]])</f>
        <v>US10_Customer Services_</v>
      </c>
      <c r="V5335" t="str">
        <f>VLOOKUP(KamstrupData[[#This Row],[ORG_Concat]],'O-Organization'!F:H,3,FALSE)</f>
        <v>11084_US10_Water_Customer Services_</v>
      </c>
    </row>
    <row r="5336" spans="4:22">
      <c r="D5336" t="s">
        <v>84</v>
      </c>
      <c r="E5336" t="str">
        <f>VLOOKUP(D5336,'B-Business Capability'!B:H,5,FALSE)</f>
        <v>OT Hosting</v>
      </c>
      <c r="F5336" t="str">
        <f>VLOOKUP(D5336,'B-Business Capability'!B:H,6,FALSE)</f>
        <v>OT Operations &amp; Service</v>
      </c>
      <c r="G5336">
        <f>VLOOKUP(D5336,'B-Business Capability'!B:H,7,FALSE)</f>
        <v>0</v>
      </c>
      <c r="I5336" t="s">
        <v>1864</v>
      </c>
      <c r="J5336" t="s">
        <v>1740</v>
      </c>
      <c r="L5336" t="s">
        <v>83</v>
      </c>
      <c r="M5336" t="str">
        <f>VLOOKUP(L5336,'A-Applications'!B:D,3,FALSE)</f>
        <v>Encryption Key Service (EKS)</v>
      </c>
      <c r="N5336" t="s">
        <v>53</v>
      </c>
      <c r="O5336" s="42" t="s">
        <v>66</v>
      </c>
      <c r="P5336" t="s">
        <v>79</v>
      </c>
      <c r="Q5336" t="str">
        <f>VLOOKUP(KamstrupData[[#This Row],[IdLevel123]],'B-Business Capability'!B:L,10,FALSE)</f>
        <v>N/A</v>
      </c>
      <c r="R5336">
        <f>VLOOKUP(KamstrupData[[#This Row],[IdLevel123]],'B-Business Capability'!B:L,11,FALSE)</f>
        <v>0</v>
      </c>
      <c r="T5336" t="s">
        <v>1866</v>
      </c>
      <c r="U5336" t="str">
        <f>_xlfn.CONCAT(KamstrupData[[#This Row],[CountryCode]],"_",KamstrupData[[#This Row],[Business Area]],"_",KamstrupData[[#This Row],[DepartmentTeam]])</f>
        <v>US10_Customer Services_</v>
      </c>
      <c r="V5336" t="str">
        <f>VLOOKUP(KamstrupData[[#This Row],[ORG_Concat]],'O-Organization'!F:H,3,FALSE)</f>
        <v>11084_US10_Water_Customer Services_</v>
      </c>
    </row>
    <row r="5337" spans="4:22">
      <c r="D5337" t="s">
        <v>78</v>
      </c>
      <c r="E5337" t="str">
        <f>VLOOKUP(D5337,'B-Business Capability'!B:H,5,FALSE)</f>
        <v>Customer Service</v>
      </c>
      <c r="F5337" t="str">
        <f>VLOOKUP(D5337,'B-Business Capability'!B:H,6,FALSE)</f>
        <v>Customer Service and Support</v>
      </c>
      <c r="G5337" t="str">
        <f>VLOOKUP(D5337,'B-Business Capability'!B:H,7,FALSE)</f>
        <v>Service Request Management</v>
      </c>
      <c r="I5337" t="s">
        <v>1864</v>
      </c>
      <c r="J5337" t="s">
        <v>1740</v>
      </c>
      <c r="L5337" t="s">
        <v>87</v>
      </c>
      <c r="M5337" t="str">
        <f>VLOOKUP(L5337,'A-Applications'!B:D,3,FALSE)</f>
        <v>check.kamstrup.com(concentratorLog)</v>
      </c>
      <c r="N5337" t="s">
        <v>53</v>
      </c>
      <c r="O5337" s="42" t="s">
        <v>54</v>
      </c>
      <c r="P5337" t="s">
        <v>79</v>
      </c>
      <c r="Q5337" t="str">
        <f>VLOOKUP(KamstrupData[[#This Row],[IdLevel123]],'B-Business Capability'!B:L,10,FALSE)</f>
        <v>Customer Service and Support</v>
      </c>
      <c r="R5337">
        <f>VLOOKUP(KamstrupData[[#This Row],[IdLevel123]],'B-Business Capability'!B:L,11,FALSE)</f>
        <v>0</v>
      </c>
      <c r="T5337" t="s">
        <v>1866</v>
      </c>
      <c r="U5337" t="str">
        <f>_xlfn.CONCAT(KamstrupData[[#This Row],[CountryCode]],"_",KamstrupData[[#This Row],[Business Area]],"_",KamstrupData[[#This Row],[DepartmentTeam]])</f>
        <v>US10_Customer Services_</v>
      </c>
      <c r="V5337" t="str">
        <f>VLOOKUP(KamstrupData[[#This Row],[ORG_Concat]],'O-Organization'!F:H,3,FALSE)</f>
        <v>11084_US10_Water_Customer Services_</v>
      </c>
    </row>
    <row r="5338" spans="4:22">
      <c r="D5338" t="s">
        <v>88</v>
      </c>
      <c r="E5338" t="str">
        <f>VLOOKUP(D5338,'B-Business Capability'!B:H,5,FALSE)</f>
        <v>Customer Service</v>
      </c>
      <c r="F5338" t="str">
        <f>VLOOKUP(D5338,'B-Business Capability'!B:H,6,FALSE)</f>
        <v>Customer Project Management</v>
      </c>
      <c r="G5338" t="str">
        <f>VLOOKUP(D5338,'B-Business Capability'!B:H,7,FALSE)</f>
        <v>Project Management</v>
      </c>
      <c r="I5338" t="s">
        <v>1864</v>
      </c>
      <c r="J5338" t="s">
        <v>1740</v>
      </c>
      <c r="L5338" t="s">
        <v>87</v>
      </c>
      <c r="M5338" t="str">
        <f>VLOOKUP(L5338,'A-Applications'!B:D,3,FALSE)</f>
        <v>check.kamstrup.com(concentratorLog)</v>
      </c>
      <c r="N5338" t="s">
        <v>53</v>
      </c>
      <c r="O5338" s="42" t="s">
        <v>54</v>
      </c>
      <c r="P5338" t="s">
        <v>75</v>
      </c>
      <c r="Q5338" t="str">
        <f>VLOOKUP(KamstrupData[[#This Row],[IdLevel123]],'B-Business Capability'!B:L,10,FALSE)</f>
        <v>Order-to-Cash (O2C)</v>
      </c>
      <c r="R5338">
        <f>VLOOKUP(KamstrupData[[#This Row],[IdLevel123]],'B-Business Capability'!B:L,11,FALSE)</f>
        <v>0</v>
      </c>
      <c r="T5338" t="s">
        <v>1866</v>
      </c>
      <c r="U5338" t="str">
        <f>_xlfn.CONCAT(KamstrupData[[#This Row],[CountryCode]],"_",KamstrupData[[#This Row],[Business Area]],"_",KamstrupData[[#This Row],[DepartmentTeam]])</f>
        <v>US10_Customer Services_</v>
      </c>
      <c r="V5338" t="str">
        <f>VLOOKUP(KamstrupData[[#This Row],[ORG_Concat]],'O-Organization'!F:H,3,FALSE)</f>
        <v>11084_US10_Water_Customer Services_</v>
      </c>
    </row>
    <row r="5339" spans="4:22">
      <c r="D5339" t="s">
        <v>78</v>
      </c>
      <c r="E5339" t="str">
        <f>VLOOKUP(D5339,'B-Business Capability'!B:H,5,FALSE)</f>
        <v>Customer Service</v>
      </c>
      <c r="F5339" t="str">
        <f>VLOOKUP(D5339,'B-Business Capability'!B:H,6,FALSE)</f>
        <v>Customer Service and Support</v>
      </c>
      <c r="G5339" t="str">
        <f>VLOOKUP(D5339,'B-Business Capability'!B:H,7,FALSE)</f>
        <v>Service Request Management</v>
      </c>
      <c r="I5339" t="s">
        <v>1864</v>
      </c>
      <c r="J5339" t="s">
        <v>1740</v>
      </c>
      <c r="L5339" t="s">
        <v>89</v>
      </c>
      <c r="M5339" t="str">
        <f>VLOOKUP(L5339,'A-Applications'!B:D,3,FALSE)</f>
        <v>Kamstrup ALD</v>
      </c>
      <c r="N5339" t="s">
        <v>53</v>
      </c>
      <c r="O5339" s="42" t="s">
        <v>54</v>
      </c>
      <c r="P5339" t="s">
        <v>79</v>
      </c>
      <c r="Q5339" t="str">
        <f>VLOOKUP(KamstrupData[[#This Row],[IdLevel123]],'B-Business Capability'!B:L,10,FALSE)</f>
        <v>Customer Service and Support</v>
      </c>
      <c r="R5339">
        <f>VLOOKUP(KamstrupData[[#This Row],[IdLevel123]],'B-Business Capability'!B:L,11,FALSE)</f>
        <v>0</v>
      </c>
      <c r="T5339" t="s">
        <v>1866</v>
      </c>
      <c r="U5339" t="str">
        <f>_xlfn.CONCAT(KamstrupData[[#This Row],[CountryCode]],"_",KamstrupData[[#This Row],[Business Area]],"_",KamstrupData[[#This Row],[DepartmentTeam]])</f>
        <v>US10_Customer Services_</v>
      </c>
      <c r="V5339" t="str">
        <f>VLOOKUP(KamstrupData[[#This Row],[ORG_Concat]],'O-Organization'!F:H,3,FALSE)</f>
        <v>11084_US10_Water_Customer Services_</v>
      </c>
    </row>
    <row r="5340" spans="4:22">
      <c r="D5340" t="s">
        <v>88</v>
      </c>
      <c r="E5340" t="str">
        <f>VLOOKUP(D5340,'B-Business Capability'!B:H,5,FALSE)</f>
        <v>Customer Service</v>
      </c>
      <c r="F5340" t="str">
        <f>VLOOKUP(D5340,'B-Business Capability'!B:H,6,FALSE)</f>
        <v>Customer Project Management</v>
      </c>
      <c r="G5340" t="str">
        <f>VLOOKUP(D5340,'B-Business Capability'!B:H,7,FALSE)</f>
        <v>Project Management</v>
      </c>
      <c r="I5340" t="s">
        <v>1864</v>
      </c>
      <c r="J5340" t="s">
        <v>1740</v>
      </c>
      <c r="L5340" t="s">
        <v>89</v>
      </c>
      <c r="M5340" t="str">
        <f>VLOOKUP(L5340,'A-Applications'!B:D,3,FALSE)</f>
        <v>Kamstrup ALD</v>
      </c>
      <c r="N5340" t="s">
        <v>53</v>
      </c>
      <c r="O5340" s="42" t="s">
        <v>54</v>
      </c>
      <c r="P5340" t="s">
        <v>75</v>
      </c>
      <c r="Q5340" t="str">
        <f>VLOOKUP(KamstrupData[[#This Row],[IdLevel123]],'B-Business Capability'!B:L,10,FALSE)</f>
        <v>Order-to-Cash (O2C)</v>
      </c>
      <c r="R5340">
        <f>VLOOKUP(KamstrupData[[#This Row],[IdLevel123]],'B-Business Capability'!B:L,11,FALSE)</f>
        <v>0</v>
      </c>
      <c r="T5340" t="s">
        <v>1866</v>
      </c>
      <c r="U5340" t="str">
        <f>_xlfn.CONCAT(KamstrupData[[#This Row],[CountryCode]],"_",KamstrupData[[#This Row],[Business Area]],"_",KamstrupData[[#This Row],[DepartmentTeam]])</f>
        <v>US10_Customer Services_</v>
      </c>
      <c r="V5340" t="str">
        <f>VLOOKUP(KamstrupData[[#This Row],[ORG_Concat]],'O-Organization'!F:H,3,FALSE)</f>
        <v>11084_US10_Water_Customer Services_</v>
      </c>
    </row>
    <row r="5341" spans="4:22">
      <c r="D5341" t="s">
        <v>94</v>
      </c>
      <c r="E5341" t="str">
        <f>VLOOKUP(D5341,'B-Business Capability'!B:H,5,FALSE)</f>
        <v>Customer Service</v>
      </c>
      <c r="F5341" t="str">
        <f>VLOOKUP(D5341,'B-Business Capability'!B:H,6,FALSE)</f>
        <v>Customer Service and Support</v>
      </c>
      <c r="G5341" t="str">
        <f>VLOOKUP(D5341,'B-Business Capability'!B:H,7,FALSE)</f>
        <v>Self-Service Engagement</v>
      </c>
      <c r="I5341" t="s">
        <v>1864</v>
      </c>
      <c r="J5341" t="s">
        <v>1740</v>
      </c>
      <c r="L5341" t="s">
        <v>93</v>
      </c>
      <c r="M5341" t="str">
        <f>VLOOKUP(L5341,'A-Applications'!B:D,3,FALSE)</f>
        <v>My Kamstrup</v>
      </c>
      <c r="N5341" t="s">
        <v>53</v>
      </c>
      <c r="O5341" s="42" t="s">
        <v>66</v>
      </c>
      <c r="P5341" t="s">
        <v>79</v>
      </c>
      <c r="Q5341" t="str">
        <f>VLOOKUP(KamstrupData[[#This Row],[IdLevel123]],'B-Business Capability'!B:L,10,FALSE)</f>
        <v>Customer Service and Support</v>
      </c>
      <c r="R5341">
        <f>VLOOKUP(KamstrupData[[#This Row],[IdLevel123]],'B-Business Capability'!B:L,11,FALSE)</f>
        <v>0</v>
      </c>
      <c r="T5341" t="s">
        <v>1866</v>
      </c>
      <c r="U5341" t="str">
        <f>_xlfn.CONCAT(KamstrupData[[#This Row],[CountryCode]],"_",KamstrupData[[#This Row],[Business Area]],"_",KamstrupData[[#This Row],[DepartmentTeam]])</f>
        <v>US10_Customer Services_</v>
      </c>
      <c r="V5341" t="str">
        <f>VLOOKUP(KamstrupData[[#This Row],[ORG_Concat]],'O-Organization'!F:H,3,FALSE)</f>
        <v>11084_US10_Water_Customer Services_</v>
      </c>
    </row>
    <row r="5342" spans="4:22">
      <c r="D5342" t="s">
        <v>88</v>
      </c>
      <c r="E5342" t="str">
        <f>VLOOKUP(D5342,'B-Business Capability'!B:H,5,FALSE)</f>
        <v>Customer Service</v>
      </c>
      <c r="F5342" t="str">
        <f>VLOOKUP(D5342,'B-Business Capability'!B:H,6,FALSE)</f>
        <v>Customer Project Management</v>
      </c>
      <c r="G5342" t="str">
        <f>VLOOKUP(D5342,'B-Business Capability'!B:H,7,FALSE)</f>
        <v>Project Management</v>
      </c>
      <c r="I5342" t="s">
        <v>1864</v>
      </c>
      <c r="J5342" t="s">
        <v>1740</v>
      </c>
      <c r="L5342" t="s">
        <v>93</v>
      </c>
      <c r="M5342" t="str">
        <f>VLOOKUP(L5342,'A-Applications'!B:D,3,FALSE)</f>
        <v>My Kamstrup</v>
      </c>
      <c r="N5342" t="s">
        <v>53</v>
      </c>
      <c r="O5342" s="42" t="s">
        <v>66</v>
      </c>
      <c r="P5342" t="s">
        <v>79</v>
      </c>
      <c r="Q5342" t="str">
        <f>VLOOKUP(KamstrupData[[#This Row],[IdLevel123]],'B-Business Capability'!B:L,10,FALSE)</f>
        <v>Order-to-Cash (O2C)</v>
      </c>
      <c r="R5342">
        <f>VLOOKUP(KamstrupData[[#This Row],[IdLevel123]],'B-Business Capability'!B:L,11,FALSE)</f>
        <v>0</v>
      </c>
      <c r="T5342" t="s">
        <v>1866</v>
      </c>
      <c r="U5342" t="str">
        <f>_xlfn.CONCAT(KamstrupData[[#This Row],[CountryCode]],"_",KamstrupData[[#This Row],[Business Area]],"_",KamstrupData[[#This Row],[DepartmentTeam]])</f>
        <v>US10_Customer Services_</v>
      </c>
      <c r="V5342" t="str">
        <f>VLOOKUP(KamstrupData[[#This Row],[ORG_Concat]],'O-Organization'!F:H,3,FALSE)</f>
        <v>11084_US10_Water_Customer Services_</v>
      </c>
    </row>
    <row r="5343" spans="4:22">
      <c r="D5343" t="s">
        <v>88</v>
      </c>
      <c r="E5343" t="str">
        <f>VLOOKUP(D5343,'B-Business Capability'!B:H,5,FALSE)</f>
        <v>Customer Service</v>
      </c>
      <c r="F5343" t="str">
        <f>VLOOKUP(D5343,'B-Business Capability'!B:H,6,FALSE)</f>
        <v>Customer Project Management</v>
      </c>
      <c r="G5343" t="str">
        <f>VLOOKUP(D5343,'B-Business Capability'!B:H,7,FALSE)</f>
        <v>Project Management</v>
      </c>
      <c r="I5343" t="s">
        <v>1864</v>
      </c>
      <c r="J5343" t="s">
        <v>1740</v>
      </c>
      <c r="L5343" t="s">
        <v>98</v>
      </c>
      <c r="M5343" t="str">
        <f>VLOOKUP(L5343,'A-Applications'!B:D,3,FALSE)</f>
        <v>Notepad++(https://notepad-plus-plus.org/)</v>
      </c>
      <c r="N5343" t="s">
        <v>53</v>
      </c>
      <c r="O5343" s="42" t="s">
        <v>54</v>
      </c>
      <c r="P5343" t="s">
        <v>75</v>
      </c>
      <c r="Q5343" t="str">
        <f>VLOOKUP(KamstrupData[[#This Row],[IdLevel123]],'B-Business Capability'!B:L,10,FALSE)</f>
        <v>Order-to-Cash (O2C)</v>
      </c>
      <c r="R5343">
        <f>VLOOKUP(KamstrupData[[#This Row],[IdLevel123]],'B-Business Capability'!B:L,11,FALSE)</f>
        <v>0</v>
      </c>
      <c r="T5343" t="s">
        <v>1866</v>
      </c>
      <c r="U5343" t="str">
        <f>_xlfn.CONCAT(KamstrupData[[#This Row],[CountryCode]],"_",KamstrupData[[#This Row],[Business Area]],"_",KamstrupData[[#This Row],[DepartmentTeam]])</f>
        <v>US10_Customer Services_</v>
      </c>
      <c r="V5343" t="str">
        <f>VLOOKUP(KamstrupData[[#This Row],[ORG_Concat]],'O-Organization'!F:H,3,FALSE)</f>
        <v>11084_US10_Water_Customer Services_</v>
      </c>
    </row>
    <row r="5344" spans="4:22">
      <c r="D5344" t="s">
        <v>88</v>
      </c>
      <c r="E5344" t="str">
        <f>VLOOKUP(D5344,'B-Business Capability'!B:H,5,FALSE)</f>
        <v>Customer Service</v>
      </c>
      <c r="F5344" t="str">
        <f>VLOOKUP(D5344,'B-Business Capability'!B:H,6,FALSE)</f>
        <v>Customer Project Management</v>
      </c>
      <c r="G5344" t="str">
        <f>VLOOKUP(D5344,'B-Business Capability'!B:H,7,FALSE)</f>
        <v>Project Management</v>
      </c>
      <c r="I5344" t="s">
        <v>1864</v>
      </c>
      <c r="J5344" t="s">
        <v>1740</v>
      </c>
      <c r="L5344" t="s">
        <v>99</v>
      </c>
      <c r="M5344" t="str">
        <f>VLOOKUP(L5344,'A-Applications'!B:D,3,FALSE)</f>
        <v>SnagIt</v>
      </c>
      <c r="N5344" t="s">
        <v>53</v>
      </c>
      <c r="O5344" s="42" t="s">
        <v>62</v>
      </c>
      <c r="P5344" t="s">
        <v>75</v>
      </c>
      <c r="Q5344" t="str">
        <f>VLOOKUP(KamstrupData[[#This Row],[IdLevel123]],'B-Business Capability'!B:L,10,FALSE)</f>
        <v>Order-to-Cash (O2C)</v>
      </c>
      <c r="R5344">
        <f>VLOOKUP(KamstrupData[[#This Row],[IdLevel123]],'B-Business Capability'!B:L,11,FALSE)</f>
        <v>0</v>
      </c>
      <c r="T5344" t="s">
        <v>1866</v>
      </c>
      <c r="U5344" t="str">
        <f>_xlfn.CONCAT(KamstrupData[[#This Row],[CountryCode]],"_",KamstrupData[[#This Row],[Business Area]],"_",KamstrupData[[#This Row],[DepartmentTeam]])</f>
        <v>US10_Customer Services_</v>
      </c>
      <c r="V5344" t="str">
        <f>VLOOKUP(KamstrupData[[#This Row],[ORG_Concat]],'O-Organization'!F:H,3,FALSE)</f>
        <v>11084_US10_Water_Customer Services_</v>
      </c>
    </row>
    <row r="5345" spans="4:22">
      <c r="D5345" t="s">
        <v>78</v>
      </c>
      <c r="E5345" t="str">
        <f>VLOOKUP(D5345,'B-Business Capability'!B:H,5,FALSE)</f>
        <v>Customer Service</v>
      </c>
      <c r="F5345" t="str">
        <f>VLOOKUP(D5345,'B-Business Capability'!B:H,6,FALSE)</f>
        <v>Customer Service and Support</v>
      </c>
      <c r="G5345" t="str">
        <f>VLOOKUP(D5345,'B-Business Capability'!B:H,7,FALSE)</f>
        <v>Service Request Management</v>
      </c>
      <c r="I5345" t="s">
        <v>1864</v>
      </c>
      <c r="J5345" t="s">
        <v>1740</v>
      </c>
      <c r="L5345" t="s">
        <v>100</v>
      </c>
      <c r="M5345" t="str">
        <f>VLOOKUP(L5345,'A-Applications'!B:D,3,FALSE)</f>
        <v>JIRA</v>
      </c>
      <c r="N5345" t="s">
        <v>53</v>
      </c>
      <c r="O5345" s="42" t="s">
        <v>54</v>
      </c>
      <c r="P5345" t="s">
        <v>79</v>
      </c>
      <c r="Q5345" t="str">
        <f>VLOOKUP(KamstrupData[[#This Row],[IdLevel123]],'B-Business Capability'!B:L,10,FALSE)</f>
        <v>Customer Service and Support</v>
      </c>
      <c r="R5345">
        <f>VLOOKUP(KamstrupData[[#This Row],[IdLevel123]],'B-Business Capability'!B:L,11,FALSE)</f>
        <v>0</v>
      </c>
      <c r="T5345" t="s">
        <v>1866</v>
      </c>
      <c r="U5345" t="str">
        <f>_xlfn.CONCAT(KamstrupData[[#This Row],[CountryCode]],"_",KamstrupData[[#This Row],[Business Area]],"_",KamstrupData[[#This Row],[DepartmentTeam]])</f>
        <v>US10_Customer Services_</v>
      </c>
      <c r="V5345" t="str">
        <f>VLOOKUP(KamstrupData[[#This Row],[ORG_Concat]],'O-Organization'!F:H,3,FALSE)</f>
        <v>11084_US10_Water_Customer Services_</v>
      </c>
    </row>
    <row r="5346" spans="4:22">
      <c r="D5346" t="s">
        <v>88</v>
      </c>
      <c r="E5346" t="str">
        <f>VLOOKUP(D5346,'B-Business Capability'!B:H,5,FALSE)</f>
        <v>Customer Service</v>
      </c>
      <c r="F5346" t="str">
        <f>VLOOKUP(D5346,'B-Business Capability'!B:H,6,FALSE)</f>
        <v>Customer Project Management</v>
      </c>
      <c r="G5346" t="str">
        <f>VLOOKUP(D5346,'B-Business Capability'!B:H,7,FALSE)</f>
        <v>Project Management</v>
      </c>
      <c r="I5346" t="s">
        <v>1864</v>
      </c>
      <c r="J5346" t="s">
        <v>1740</v>
      </c>
      <c r="L5346" t="s">
        <v>100</v>
      </c>
      <c r="M5346" t="str">
        <f>VLOOKUP(L5346,'A-Applications'!B:D,3,FALSE)</f>
        <v>JIRA</v>
      </c>
      <c r="N5346" t="s">
        <v>53</v>
      </c>
      <c r="O5346" s="42" t="s">
        <v>54</v>
      </c>
      <c r="P5346" t="s">
        <v>75</v>
      </c>
      <c r="Q5346" t="str">
        <f>VLOOKUP(KamstrupData[[#This Row],[IdLevel123]],'B-Business Capability'!B:L,10,FALSE)</f>
        <v>Order-to-Cash (O2C)</v>
      </c>
      <c r="R5346">
        <f>VLOOKUP(KamstrupData[[#This Row],[IdLevel123]],'B-Business Capability'!B:L,11,FALSE)</f>
        <v>0</v>
      </c>
      <c r="T5346" t="s">
        <v>1866</v>
      </c>
      <c r="U5346" t="str">
        <f>_xlfn.CONCAT(KamstrupData[[#This Row],[CountryCode]],"_",KamstrupData[[#This Row],[Business Area]],"_",KamstrupData[[#This Row],[DepartmentTeam]])</f>
        <v>US10_Customer Services_</v>
      </c>
      <c r="V5346" t="str">
        <f>VLOOKUP(KamstrupData[[#This Row],[ORG_Concat]],'O-Organization'!F:H,3,FALSE)</f>
        <v>11084_US10_Water_Customer Services_</v>
      </c>
    </row>
    <row r="5347" spans="4:22">
      <c r="D5347" t="s">
        <v>74</v>
      </c>
      <c r="E5347" t="str">
        <f>VLOOKUP(D5347,'B-Business Capability'!B:H,5,FALSE)</f>
        <v>Strategic Management</v>
      </c>
      <c r="F5347" t="str">
        <f>VLOOKUP(D5347,'B-Business Capability'!B:H,6,FALSE)</f>
        <v>Manage Core Business</v>
      </c>
      <c r="G5347" t="str">
        <f>VLOOKUP(D5347,'B-Business Capability'!B:H,7,FALSE)</f>
        <v>Manage Projects</v>
      </c>
      <c r="I5347" t="s">
        <v>1864</v>
      </c>
      <c r="J5347" t="s">
        <v>1740</v>
      </c>
      <c r="L5347" t="s">
        <v>105</v>
      </c>
      <c r="M5347" t="str">
        <f>VLOOKUP(L5347,'A-Applications'!B:D,3,FALSE)</f>
        <v>Microsoft Visio</v>
      </c>
      <c r="N5347" t="s">
        <v>53</v>
      </c>
      <c r="O5347" s="42" t="s">
        <v>54</v>
      </c>
      <c r="P5347" t="s">
        <v>75</v>
      </c>
      <c r="Q5347" t="str">
        <f>VLOOKUP(KamstrupData[[#This Row],[IdLevel123]],'B-Business Capability'!B:L,10,FALSE)</f>
        <v>N/A</v>
      </c>
      <c r="R5347">
        <f>VLOOKUP(KamstrupData[[#This Row],[IdLevel123]],'B-Business Capability'!B:L,11,FALSE)</f>
        <v>0</v>
      </c>
      <c r="T5347" t="s">
        <v>1866</v>
      </c>
      <c r="U5347" t="str">
        <f>_xlfn.CONCAT(KamstrupData[[#This Row],[CountryCode]],"_",KamstrupData[[#This Row],[Business Area]],"_",KamstrupData[[#This Row],[DepartmentTeam]])</f>
        <v>US10_Customer Services_</v>
      </c>
      <c r="V5347" t="str">
        <f>VLOOKUP(KamstrupData[[#This Row],[ORG_Concat]],'O-Organization'!F:H,3,FALSE)</f>
        <v>11084_US10_Water_Customer Services_</v>
      </c>
    </row>
    <row r="5348" spans="4:22">
      <c r="D5348" t="s">
        <v>88</v>
      </c>
      <c r="E5348" t="str">
        <f>VLOOKUP(D5348,'B-Business Capability'!B:H,5,FALSE)</f>
        <v>Customer Service</v>
      </c>
      <c r="F5348" t="str">
        <f>VLOOKUP(D5348,'B-Business Capability'!B:H,6,FALSE)</f>
        <v>Customer Project Management</v>
      </c>
      <c r="G5348" t="str">
        <f>VLOOKUP(D5348,'B-Business Capability'!B:H,7,FALSE)</f>
        <v>Project Management</v>
      </c>
      <c r="I5348" t="s">
        <v>1864</v>
      </c>
      <c r="J5348" t="s">
        <v>1740</v>
      </c>
      <c r="L5348" t="s">
        <v>105</v>
      </c>
      <c r="M5348" t="str">
        <f>VLOOKUP(L5348,'A-Applications'!B:D,3,FALSE)</f>
        <v>Microsoft Visio</v>
      </c>
      <c r="N5348" t="s">
        <v>53</v>
      </c>
      <c r="O5348" s="42" t="s">
        <v>54</v>
      </c>
      <c r="P5348" t="s">
        <v>75</v>
      </c>
      <c r="Q5348" t="str">
        <f>VLOOKUP(KamstrupData[[#This Row],[IdLevel123]],'B-Business Capability'!B:L,10,FALSE)</f>
        <v>Order-to-Cash (O2C)</v>
      </c>
      <c r="R5348">
        <f>VLOOKUP(KamstrupData[[#This Row],[IdLevel123]],'B-Business Capability'!B:L,11,FALSE)</f>
        <v>0</v>
      </c>
      <c r="T5348" t="s">
        <v>1866</v>
      </c>
      <c r="U5348" t="str">
        <f>_xlfn.CONCAT(KamstrupData[[#This Row],[CountryCode]],"_",KamstrupData[[#This Row],[Business Area]],"_",KamstrupData[[#This Row],[DepartmentTeam]])</f>
        <v>US10_Customer Services_</v>
      </c>
      <c r="V5348" t="str">
        <f>VLOOKUP(KamstrupData[[#This Row],[ORG_Concat]],'O-Organization'!F:H,3,FALSE)</f>
        <v>11084_US10_Water_Customer Services_</v>
      </c>
    </row>
    <row r="5349" spans="4:22">
      <c r="D5349" t="s">
        <v>78</v>
      </c>
      <c r="E5349" t="str">
        <f>VLOOKUP(D5349,'B-Business Capability'!B:H,5,FALSE)</f>
        <v>Customer Service</v>
      </c>
      <c r="F5349" t="str">
        <f>VLOOKUP(D5349,'B-Business Capability'!B:H,6,FALSE)</f>
        <v>Customer Service and Support</v>
      </c>
      <c r="G5349" t="str">
        <f>VLOOKUP(D5349,'B-Business Capability'!B:H,7,FALSE)</f>
        <v>Service Request Management</v>
      </c>
      <c r="I5349" t="s">
        <v>1864</v>
      </c>
      <c r="J5349" t="s">
        <v>1740</v>
      </c>
      <c r="L5349" t="s">
        <v>110</v>
      </c>
      <c r="M5349" t="str">
        <f>VLOOKUP(L5349,'A-Applications'!B:D,3,FALSE)</f>
        <v>Bomgar/BeyondTrust</v>
      </c>
      <c r="N5349" t="s">
        <v>53</v>
      </c>
      <c r="O5349" s="42" t="s">
        <v>54</v>
      </c>
      <c r="P5349" t="s">
        <v>79</v>
      </c>
      <c r="Q5349" t="str">
        <f>VLOOKUP(KamstrupData[[#This Row],[IdLevel123]],'B-Business Capability'!B:L,10,FALSE)</f>
        <v>Customer Service and Support</v>
      </c>
      <c r="R5349">
        <f>VLOOKUP(KamstrupData[[#This Row],[IdLevel123]],'B-Business Capability'!B:L,11,FALSE)</f>
        <v>0</v>
      </c>
      <c r="T5349" t="s">
        <v>1866</v>
      </c>
      <c r="U5349" t="str">
        <f>_xlfn.CONCAT(KamstrupData[[#This Row],[CountryCode]],"_",KamstrupData[[#This Row],[Business Area]],"_",KamstrupData[[#This Row],[DepartmentTeam]])</f>
        <v>US10_Customer Services_</v>
      </c>
      <c r="V5349" t="str">
        <f>VLOOKUP(KamstrupData[[#This Row],[ORG_Concat]],'O-Organization'!F:H,3,FALSE)</f>
        <v>11084_US10_Water_Customer Services_</v>
      </c>
    </row>
    <row r="5350" spans="4:22">
      <c r="D5350" t="s">
        <v>88</v>
      </c>
      <c r="E5350" t="str">
        <f>VLOOKUP(D5350,'B-Business Capability'!B:H,5,FALSE)</f>
        <v>Customer Service</v>
      </c>
      <c r="F5350" t="str">
        <f>VLOOKUP(D5350,'B-Business Capability'!B:H,6,FALSE)</f>
        <v>Customer Project Management</v>
      </c>
      <c r="G5350" t="str">
        <f>VLOOKUP(D5350,'B-Business Capability'!B:H,7,FALSE)</f>
        <v>Project Management</v>
      </c>
      <c r="I5350" t="s">
        <v>1864</v>
      </c>
      <c r="J5350" t="s">
        <v>1740</v>
      </c>
      <c r="L5350" t="s">
        <v>110</v>
      </c>
      <c r="M5350" t="str">
        <f>VLOOKUP(L5350,'A-Applications'!B:D,3,FALSE)</f>
        <v>Bomgar/BeyondTrust</v>
      </c>
      <c r="N5350" t="s">
        <v>53</v>
      </c>
      <c r="O5350" s="42" t="s">
        <v>54</v>
      </c>
      <c r="P5350" t="s">
        <v>75</v>
      </c>
      <c r="Q5350" t="str">
        <f>VLOOKUP(KamstrupData[[#This Row],[IdLevel123]],'B-Business Capability'!B:L,10,FALSE)</f>
        <v>Order-to-Cash (O2C)</v>
      </c>
      <c r="R5350">
        <f>VLOOKUP(KamstrupData[[#This Row],[IdLevel123]],'B-Business Capability'!B:L,11,FALSE)</f>
        <v>0</v>
      </c>
      <c r="T5350" t="s">
        <v>1866</v>
      </c>
      <c r="U5350" t="str">
        <f>_xlfn.CONCAT(KamstrupData[[#This Row],[CountryCode]],"_",KamstrupData[[#This Row],[Business Area]],"_",KamstrupData[[#This Row],[DepartmentTeam]])</f>
        <v>US10_Customer Services_</v>
      </c>
      <c r="V5350" t="str">
        <f>VLOOKUP(KamstrupData[[#This Row],[ORG_Concat]],'O-Organization'!F:H,3,FALSE)</f>
        <v>11084_US10_Water_Customer Services_</v>
      </c>
    </row>
    <row r="5351" spans="4:22">
      <c r="D5351" t="s">
        <v>78</v>
      </c>
      <c r="E5351" t="str">
        <f>VLOOKUP(D5351,'B-Business Capability'!B:H,5,FALSE)</f>
        <v>Customer Service</v>
      </c>
      <c r="F5351" t="str">
        <f>VLOOKUP(D5351,'B-Business Capability'!B:H,6,FALSE)</f>
        <v>Customer Service and Support</v>
      </c>
      <c r="G5351" t="str">
        <f>VLOOKUP(D5351,'B-Business Capability'!B:H,7,FALSE)</f>
        <v>Service Request Management</v>
      </c>
      <c r="I5351" t="s">
        <v>1864</v>
      </c>
      <c r="J5351" t="s">
        <v>1740</v>
      </c>
      <c r="L5351" t="s">
        <v>111</v>
      </c>
      <c r="M5351" t="str">
        <f>VLOOKUP(L5351,'A-Applications'!B:D,3,FALSE)</f>
        <v>File services</v>
      </c>
      <c r="N5351" t="s">
        <v>53</v>
      </c>
      <c r="O5351" s="42" t="s">
        <v>54</v>
      </c>
      <c r="P5351" t="s">
        <v>79</v>
      </c>
      <c r="Q5351" t="str">
        <f>VLOOKUP(KamstrupData[[#This Row],[IdLevel123]],'B-Business Capability'!B:L,10,FALSE)</f>
        <v>Customer Service and Support</v>
      </c>
      <c r="R5351">
        <f>VLOOKUP(KamstrupData[[#This Row],[IdLevel123]],'B-Business Capability'!B:L,11,FALSE)</f>
        <v>0</v>
      </c>
      <c r="T5351" t="s">
        <v>1866</v>
      </c>
      <c r="U5351" t="str">
        <f>_xlfn.CONCAT(KamstrupData[[#This Row],[CountryCode]],"_",KamstrupData[[#This Row],[Business Area]],"_",KamstrupData[[#This Row],[DepartmentTeam]])</f>
        <v>US10_Customer Services_</v>
      </c>
      <c r="V5351" t="str">
        <f>VLOOKUP(KamstrupData[[#This Row],[ORG_Concat]],'O-Organization'!F:H,3,FALSE)</f>
        <v>11084_US10_Water_Customer Services_</v>
      </c>
    </row>
    <row r="5352" spans="4:22">
      <c r="D5352" t="s">
        <v>88</v>
      </c>
      <c r="E5352" t="str">
        <f>VLOOKUP(D5352,'B-Business Capability'!B:H,5,FALSE)</f>
        <v>Customer Service</v>
      </c>
      <c r="F5352" t="str">
        <f>VLOOKUP(D5352,'B-Business Capability'!B:H,6,FALSE)</f>
        <v>Customer Project Management</v>
      </c>
      <c r="G5352" t="str">
        <f>VLOOKUP(D5352,'B-Business Capability'!B:H,7,FALSE)</f>
        <v>Project Management</v>
      </c>
      <c r="I5352" t="s">
        <v>1864</v>
      </c>
      <c r="J5352" t="s">
        <v>1740</v>
      </c>
      <c r="L5352" t="s">
        <v>111</v>
      </c>
      <c r="M5352" t="str">
        <f>VLOOKUP(L5352,'A-Applications'!B:D,3,FALSE)</f>
        <v>File services</v>
      </c>
      <c r="N5352" t="s">
        <v>53</v>
      </c>
      <c r="O5352" s="42" t="s">
        <v>54</v>
      </c>
      <c r="P5352" t="s">
        <v>75</v>
      </c>
      <c r="Q5352" t="str">
        <f>VLOOKUP(KamstrupData[[#This Row],[IdLevel123]],'B-Business Capability'!B:L,10,FALSE)</f>
        <v>Order-to-Cash (O2C)</v>
      </c>
      <c r="R5352">
        <f>VLOOKUP(KamstrupData[[#This Row],[IdLevel123]],'B-Business Capability'!B:L,11,FALSE)</f>
        <v>0</v>
      </c>
      <c r="T5352" t="s">
        <v>1866</v>
      </c>
      <c r="U5352" t="str">
        <f>_xlfn.CONCAT(KamstrupData[[#This Row],[CountryCode]],"_",KamstrupData[[#This Row],[Business Area]],"_",KamstrupData[[#This Row],[DepartmentTeam]])</f>
        <v>US10_Customer Services_</v>
      </c>
      <c r="V5352" t="str">
        <f>VLOOKUP(KamstrupData[[#This Row],[ORG_Concat]],'O-Organization'!F:H,3,FALSE)</f>
        <v>11084_US10_Water_Customer Services_</v>
      </c>
    </row>
    <row r="5353" spans="4:22">
      <c r="D5353" t="s">
        <v>78</v>
      </c>
      <c r="E5353" t="str">
        <f>VLOOKUP(D5353,'B-Business Capability'!B:H,5,FALSE)</f>
        <v>Customer Service</v>
      </c>
      <c r="F5353" t="str">
        <f>VLOOKUP(D5353,'B-Business Capability'!B:H,6,FALSE)</f>
        <v>Customer Service and Support</v>
      </c>
      <c r="G5353" t="str">
        <f>VLOOKUP(D5353,'B-Business Capability'!B:H,7,FALSE)</f>
        <v>Service Request Management</v>
      </c>
      <c r="I5353" t="s">
        <v>1864</v>
      </c>
      <c r="J5353" t="s">
        <v>1740</v>
      </c>
      <c r="L5353" t="s">
        <v>112</v>
      </c>
      <c r="M5353" t="str">
        <f>VLOOKUP(L5353,'A-Applications'!B:D,3,FALSE)</f>
        <v>FTP services</v>
      </c>
      <c r="N5353" t="s">
        <v>53</v>
      </c>
      <c r="O5353" s="42" t="s">
        <v>54</v>
      </c>
      <c r="P5353" t="s">
        <v>79</v>
      </c>
      <c r="Q5353" t="str">
        <f>VLOOKUP(KamstrupData[[#This Row],[IdLevel123]],'B-Business Capability'!B:L,10,FALSE)</f>
        <v>Customer Service and Support</v>
      </c>
      <c r="R5353">
        <f>VLOOKUP(KamstrupData[[#This Row],[IdLevel123]],'B-Business Capability'!B:L,11,FALSE)</f>
        <v>0</v>
      </c>
      <c r="T5353" t="s">
        <v>1866</v>
      </c>
      <c r="U5353" t="str">
        <f>_xlfn.CONCAT(KamstrupData[[#This Row],[CountryCode]],"_",KamstrupData[[#This Row],[Business Area]],"_",KamstrupData[[#This Row],[DepartmentTeam]])</f>
        <v>US10_Customer Services_</v>
      </c>
      <c r="V5353" t="str">
        <f>VLOOKUP(KamstrupData[[#This Row],[ORG_Concat]],'O-Organization'!F:H,3,FALSE)</f>
        <v>11084_US10_Water_Customer Services_</v>
      </c>
    </row>
    <row r="5354" spans="4:22">
      <c r="D5354" t="s">
        <v>88</v>
      </c>
      <c r="E5354" t="str">
        <f>VLOOKUP(D5354,'B-Business Capability'!B:H,5,FALSE)</f>
        <v>Customer Service</v>
      </c>
      <c r="F5354" t="str">
        <f>VLOOKUP(D5354,'B-Business Capability'!B:H,6,FALSE)</f>
        <v>Customer Project Management</v>
      </c>
      <c r="G5354" t="str">
        <f>VLOOKUP(D5354,'B-Business Capability'!B:H,7,FALSE)</f>
        <v>Project Management</v>
      </c>
      <c r="I5354" t="s">
        <v>1864</v>
      </c>
      <c r="J5354" t="s">
        <v>1740</v>
      </c>
      <c r="L5354" t="s">
        <v>112</v>
      </c>
      <c r="M5354" t="str">
        <f>VLOOKUP(L5354,'A-Applications'!B:D,3,FALSE)</f>
        <v>FTP services</v>
      </c>
      <c r="N5354" t="s">
        <v>53</v>
      </c>
      <c r="O5354" s="42" t="s">
        <v>54</v>
      </c>
      <c r="P5354" t="s">
        <v>75</v>
      </c>
      <c r="Q5354" t="str">
        <f>VLOOKUP(KamstrupData[[#This Row],[IdLevel123]],'B-Business Capability'!B:L,10,FALSE)</f>
        <v>Order-to-Cash (O2C)</v>
      </c>
      <c r="R5354">
        <f>VLOOKUP(KamstrupData[[#This Row],[IdLevel123]],'B-Business Capability'!B:L,11,FALSE)</f>
        <v>0</v>
      </c>
      <c r="T5354" t="s">
        <v>1866</v>
      </c>
      <c r="U5354" t="str">
        <f>_xlfn.CONCAT(KamstrupData[[#This Row],[CountryCode]],"_",KamstrupData[[#This Row],[Business Area]],"_",KamstrupData[[#This Row],[DepartmentTeam]])</f>
        <v>US10_Customer Services_</v>
      </c>
      <c r="V5354" t="str">
        <f>VLOOKUP(KamstrupData[[#This Row],[ORG_Concat]],'O-Organization'!F:H,3,FALSE)</f>
        <v>11084_US10_Water_Customer Services_</v>
      </c>
    </row>
    <row r="5355" spans="4:22">
      <c r="D5355" t="s">
        <v>115</v>
      </c>
      <c r="E5355" t="str">
        <f>VLOOKUP(D5355,'B-Business Capability'!B:H,5,FALSE)</f>
        <v>Customer Service</v>
      </c>
      <c r="F5355">
        <f>VLOOKUP(D5355,'B-Business Capability'!B:H,6,FALSE)</f>
        <v>0</v>
      </c>
      <c r="G5355">
        <f>VLOOKUP(D5355,'B-Business Capability'!B:H,7,FALSE)</f>
        <v>0</v>
      </c>
      <c r="I5355" t="s">
        <v>1864</v>
      </c>
      <c r="J5355" t="s">
        <v>1740</v>
      </c>
      <c r="L5355" t="s">
        <v>52</v>
      </c>
      <c r="M5355" t="str">
        <f>VLOOKUP(L5355,'A-Applications'!B:D,3,FALSE)</f>
        <v>Microsoft Teams</v>
      </c>
      <c r="N5355" t="s">
        <v>103</v>
      </c>
      <c r="O5355" s="42" t="s">
        <v>66</v>
      </c>
      <c r="P5355" t="s">
        <v>55</v>
      </c>
      <c r="Q5355" t="str">
        <f>VLOOKUP(KamstrupData[[#This Row],[IdLevel123]],'B-Business Capability'!B:L,10,FALSE)</f>
        <v>Customer Service and Support</v>
      </c>
      <c r="R5355">
        <f>VLOOKUP(KamstrupData[[#This Row],[IdLevel123]],'B-Business Capability'!B:L,11,FALSE)</f>
        <v>0</v>
      </c>
      <c r="T5355" t="s">
        <v>1867</v>
      </c>
      <c r="U5355" t="str">
        <f>_xlfn.CONCAT(KamstrupData[[#This Row],[CountryCode]],"_",KamstrupData[[#This Row],[Business Area]],"_",KamstrupData[[#This Row],[DepartmentTeam]])</f>
        <v>US10_Customer Services_</v>
      </c>
      <c r="V5355" t="str">
        <f>VLOOKUP(KamstrupData[[#This Row],[ORG_Concat]],'O-Organization'!F:H,3,FALSE)</f>
        <v>11084_US10_Water_Customer Services_</v>
      </c>
    </row>
    <row r="5356" spans="4:22">
      <c r="D5356" t="s">
        <v>118</v>
      </c>
      <c r="E5356" t="str">
        <f>VLOOKUP(D5356,'B-Business Capability'!B:H,5,FALSE)</f>
        <v>Customer Service</v>
      </c>
      <c r="F5356" t="str">
        <f>VLOOKUP(D5356,'B-Business Capability'!B:H,6,FALSE)</f>
        <v>Customer Service Strategy and Planning</v>
      </c>
      <c r="G5356" t="str">
        <f>VLOOKUP(D5356,'B-Business Capability'!B:H,7,FALSE)</f>
        <v>Customer Service Analytics</v>
      </c>
      <c r="I5356" t="s">
        <v>1864</v>
      </c>
      <c r="J5356" t="s">
        <v>1740</v>
      </c>
      <c r="L5356" t="s">
        <v>605</v>
      </c>
      <c r="M5356" t="str">
        <f>VLOOKUP(L5356,'A-Applications'!B:D,3,FALSE)</f>
        <v>Aras Innovator PLM</v>
      </c>
      <c r="N5356" t="s">
        <v>53</v>
      </c>
      <c r="O5356" s="42" t="s">
        <v>54</v>
      </c>
      <c r="P5356" t="s">
        <v>79</v>
      </c>
      <c r="Q5356" t="str">
        <f>VLOOKUP(KamstrupData[[#This Row],[IdLevel123]],'B-Business Capability'!B:L,10,FALSE)</f>
        <v>Customer Service and Support</v>
      </c>
      <c r="R5356">
        <f>VLOOKUP(KamstrupData[[#This Row],[IdLevel123]],'B-Business Capability'!B:L,11,FALSE)</f>
        <v>0</v>
      </c>
      <c r="T5356" t="s">
        <v>1866</v>
      </c>
      <c r="U5356" t="str">
        <f>_xlfn.CONCAT(KamstrupData[[#This Row],[CountryCode]],"_",KamstrupData[[#This Row],[Business Area]],"_",KamstrupData[[#This Row],[DepartmentTeam]])</f>
        <v>US10_Customer Services_</v>
      </c>
      <c r="V5356" t="str">
        <f>VLOOKUP(KamstrupData[[#This Row],[ORG_Concat]],'O-Organization'!F:H,3,FALSE)</f>
        <v>11084_US10_Water_Customer Services_</v>
      </c>
    </row>
    <row r="5357" spans="4:22">
      <c r="D5357" t="s">
        <v>165</v>
      </c>
      <c r="E5357" t="str">
        <f>VLOOKUP(D5357,'B-Business Capability'!B:H,5,FALSE)</f>
        <v>Customer Service</v>
      </c>
      <c r="F5357" t="str">
        <f>VLOOKUP(D5357,'B-Business Capability'!B:H,6,FALSE)</f>
        <v>Customer Service Strategy and Planning</v>
      </c>
      <c r="G5357" t="str">
        <f>VLOOKUP(D5357,'B-Business Capability'!B:H,7,FALSE)</f>
        <v>Customer Service Planning and Forecasting</v>
      </c>
      <c r="I5357" t="s">
        <v>1864</v>
      </c>
      <c r="J5357" t="s">
        <v>1740</v>
      </c>
      <c r="L5357" t="s">
        <v>605</v>
      </c>
      <c r="M5357" t="str">
        <f>VLOOKUP(L5357,'A-Applications'!B:D,3,FALSE)</f>
        <v>Aras Innovator PLM</v>
      </c>
      <c r="N5357" t="s">
        <v>53</v>
      </c>
      <c r="O5357" s="42" t="s">
        <v>54</v>
      </c>
      <c r="P5357" t="s">
        <v>79</v>
      </c>
      <c r="Q5357" t="str">
        <f>VLOOKUP(KamstrupData[[#This Row],[IdLevel123]],'B-Business Capability'!B:L,10,FALSE)</f>
        <v>Customer Service and Support</v>
      </c>
      <c r="R5357">
        <f>VLOOKUP(KamstrupData[[#This Row],[IdLevel123]],'B-Business Capability'!B:L,11,FALSE)</f>
        <v>0</v>
      </c>
      <c r="T5357" t="s">
        <v>1866</v>
      </c>
      <c r="U5357" t="str">
        <f>_xlfn.CONCAT(KamstrupData[[#This Row],[CountryCode]],"_",KamstrupData[[#This Row],[Business Area]],"_",KamstrupData[[#This Row],[DepartmentTeam]])</f>
        <v>US10_Customer Services_</v>
      </c>
      <c r="V5357" t="str">
        <f>VLOOKUP(KamstrupData[[#This Row],[ORG_Concat]],'O-Organization'!F:H,3,FALSE)</f>
        <v>11084_US10_Water_Customer Services_</v>
      </c>
    </row>
    <row r="5358" spans="4:22">
      <c r="D5358" t="s">
        <v>166</v>
      </c>
      <c r="E5358" t="str">
        <f>VLOOKUP(D5358,'B-Business Capability'!B:H,5,FALSE)</f>
        <v>Customer Service</v>
      </c>
      <c r="F5358" t="str">
        <f>VLOOKUP(D5358,'B-Business Capability'!B:H,6,FALSE)</f>
        <v>Customer Service Strategy and Planning</v>
      </c>
      <c r="G5358" t="str">
        <f>VLOOKUP(D5358,'B-Business Capability'!B:H,7,FALSE)</f>
        <v>Customer Service Strategy Management</v>
      </c>
      <c r="I5358" t="s">
        <v>1864</v>
      </c>
      <c r="J5358" t="s">
        <v>1740</v>
      </c>
      <c r="L5358" t="s">
        <v>605</v>
      </c>
      <c r="M5358" t="str">
        <f>VLOOKUP(L5358,'A-Applications'!B:D,3,FALSE)</f>
        <v>Aras Innovator PLM</v>
      </c>
      <c r="N5358" t="s">
        <v>53</v>
      </c>
      <c r="O5358" s="42" t="s">
        <v>54</v>
      </c>
      <c r="P5358" t="s">
        <v>79</v>
      </c>
      <c r="Q5358" t="str">
        <f>VLOOKUP(KamstrupData[[#This Row],[IdLevel123]],'B-Business Capability'!B:L,10,FALSE)</f>
        <v>Customer Service and Support</v>
      </c>
      <c r="R5358">
        <f>VLOOKUP(KamstrupData[[#This Row],[IdLevel123]],'B-Business Capability'!B:L,11,FALSE)</f>
        <v>0</v>
      </c>
      <c r="T5358" t="s">
        <v>1866</v>
      </c>
      <c r="U5358" t="str">
        <f>_xlfn.CONCAT(KamstrupData[[#This Row],[CountryCode]],"_",KamstrupData[[#This Row],[Business Area]],"_",KamstrupData[[#This Row],[DepartmentTeam]])</f>
        <v>US10_Customer Services_</v>
      </c>
      <c r="V5358" t="str">
        <f>VLOOKUP(KamstrupData[[#This Row],[ORG_Concat]],'O-Organization'!F:H,3,FALSE)</f>
        <v>11084_US10_Water_Customer Services_</v>
      </c>
    </row>
    <row r="5359" spans="4:22">
      <c r="D5359" t="s">
        <v>63</v>
      </c>
      <c r="E5359" t="str">
        <f>VLOOKUP(D5359,'B-Business Capability'!B:H,5,FALSE)</f>
        <v>Finance</v>
      </c>
      <c r="F5359" t="str">
        <f>VLOOKUP(D5359,'B-Business Capability'!B:H,6,FALSE)</f>
        <v>Financial Planning &amp; Analysis</v>
      </c>
      <c r="G5359" t="str">
        <f>VLOOKUP(D5359,'B-Business Capability'!B:H,7,FALSE)</f>
        <v>Cost Accounting_Plan</v>
      </c>
      <c r="I5359" t="s">
        <v>1864</v>
      </c>
      <c r="J5359" t="s">
        <v>1740</v>
      </c>
      <c r="L5359" t="s">
        <v>117</v>
      </c>
      <c r="M5359" t="str">
        <f>VLOOKUP(L5359,'A-Applications'!B:D,3,FALSE)</f>
        <v>PowerBI</v>
      </c>
      <c r="N5359" t="s">
        <v>147</v>
      </c>
      <c r="O5359" s="42" t="s">
        <v>62</v>
      </c>
      <c r="P5359" t="s">
        <v>67</v>
      </c>
      <c r="Q5359" t="str">
        <f>VLOOKUP(KamstrupData[[#This Row],[IdLevel123]],'B-Business Capability'!B:L,10,FALSE)</f>
        <v>N/A</v>
      </c>
      <c r="R5359">
        <f>VLOOKUP(KamstrupData[[#This Row],[IdLevel123]],'B-Business Capability'!B:L,11,FALSE)</f>
        <v>0</v>
      </c>
      <c r="T5359" t="s">
        <v>1866</v>
      </c>
      <c r="U5359" t="str">
        <f>_xlfn.CONCAT(KamstrupData[[#This Row],[CountryCode]],"_",KamstrupData[[#This Row],[Business Area]],"_",KamstrupData[[#This Row],[DepartmentTeam]])</f>
        <v>US10_Customer Services_</v>
      </c>
      <c r="V5359" t="str">
        <f>VLOOKUP(KamstrupData[[#This Row],[ORG_Concat]],'O-Organization'!F:H,3,FALSE)</f>
        <v>11084_US10_Water_Customer Services_</v>
      </c>
    </row>
    <row r="5360" spans="4:22">
      <c r="D5360" t="s">
        <v>74</v>
      </c>
      <c r="E5360" t="str">
        <f>VLOOKUP(D5360,'B-Business Capability'!B:H,5,FALSE)</f>
        <v>Strategic Management</v>
      </c>
      <c r="F5360" t="str">
        <f>VLOOKUP(D5360,'B-Business Capability'!B:H,6,FALSE)</f>
        <v>Manage Core Business</v>
      </c>
      <c r="G5360" t="str">
        <f>VLOOKUP(D5360,'B-Business Capability'!B:H,7,FALSE)</f>
        <v>Manage Projects</v>
      </c>
      <c r="I5360" t="s">
        <v>1864</v>
      </c>
      <c r="J5360" t="s">
        <v>1740</v>
      </c>
      <c r="L5360" t="s">
        <v>117</v>
      </c>
      <c r="M5360" t="str">
        <f>VLOOKUP(L5360,'A-Applications'!B:D,3,FALSE)</f>
        <v>PowerBI</v>
      </c>
      <c r="N5360" t="s">
        <v>147</v>
      </c>
      <c r="O5360" s="42" t="s">
        <v>62</v>
      </c>
      <c r="P5360" t="s">
        <v>75</v>
      </c>
      <c r="Q5360" t="str">
        <f>VLOOKUP(KamstrupData[[#This Row],[IdLevel123]],'B-Business Capability'!B:L,10,FALSE)</f>
        <v>N/A</v>
      </c>
      <c r="R5360">
        <f>VLOOKUP(KamstrupData[[#This Row],[IdLevel123]],'B-Business Capability'!B:L,11,FALSE)</f>
        <v>0</v>
      </c>
      <c r="T5360" t="s">
        <v>1866</v>
      </c>
      <c r="U5360" t="str">
        <f>_xlfn.CONCAT(KamstrupData[[#This Row],[CountryCode]],"_",KamstrupData[[#This Row],[Business Area]],"_",KamstrupData[[#This Row],[DepartmentTeam]])</f>
        <v>US10_Customer Services_</v>
      </c>
      <c r="V5360" t="str">
        <f>VLOOKUP(KamstrupData[[#This Row],[ORG_Concat]],'O-Organization'!F:H,3,FALSE)</f>
        <v>11084_US10_Water_Customer Services_</v>
      </c>
    </row>
    <row r="5361" spans="4:22">
      <c r="D5361" t="s">
        <v>118</v>
      </c>
      <c r="E5361" t="str">
        <f>VLOOKUP(D5361,'B-Business Capability'!B:H,5,FALSE)</f>
        <v>Customer Service</v>
      </c>
      <c r="F5361" t="str">
        <f>VLOOKUP(D5361,'B-Business Capability'!B:H,6,FALSE)</f>
        <v>Customer Service Strategy and Planning</v>
      </c>
      <c r="G5361" t="str">
        <f>VLOOKUP(D5361,'B-Business Capability'!B:H,7,FALSE)</f>
        <v>Customer Service Analytics</v>
      </c>
      <c r="I5361" t="s">
        <v>1864</v>
      </c>
      <c r="J5361" t="s">
        <v>1740</v>
      </c>
      <c r="L5361" t="s">
        <v>117</v>
      </c>
      <c r="M5361" t="str">
        <f>VLOOKUP(L5361,'A-Applications'!B:D,3,FALSE)</f>
        <v>PowerBI</v>
      </c>
      <c r="N5361" t="s">
        <v>147</v>
      </c>
      <c r="O5361" s="42" t="s">
        <v>62</v>
      </c>
      <c r="P5361" t="s">
        <v>79</v>
      </c>
      <c r="Q5361" t="str">
        <f>VLOOKUP(KamstrupData[[#This Row],[IdLevel123]],'B-Business Capability'!B:L,10,FALSE)</f>
        <v>Customer Service and Support</v>
      </c>
      <c r="R5361">
        <f>VLOOKUP(KamstrupData[[#This Row],[IdLevel123]],'B-Business Capability'!B:L,11,FALSE)</f>
        <v>0</v>
      </c>
      <c r="T5361" t="s">
        <v>1866</v>
      </c>
      <c r="U5361" t="str">
        <f>_xlfn.CONCAT(KamstrupData[[#This Row],[CountryCode]],"_",KamstrupData[[#This Row],[Business Area]],"_",KamstrupData[[#This Row],[DepartmentTeam]])</f>
        <v>US10_Customer Services_</v>
      </c>
      <c r="V5361" t="str">
        <f>VLOOKUP(KamstrupData[[#This Row],[ORG_Concat]],'O-Organization'!F:H,3,FALSE)</f>
        <v>11084_US10_Water_Customer Services_</v>
      </c>
    </row>
    <row r="5362" spans="4:22">
      <c r="D5362" t="s">
        <v>82</v>
      </c>
      <c r="E5362" t="str">
        <f>VLOOKUP(D5362,'B-Business Capability'!B:H,5,FALSE)</f>
        <v>Customer Service</v>
      </c>
      <c r="F5362" t="str">
        <f>VLOOKUP(D5362,'B-Business Capability'!B:H,6,FALSE)</f>
        <v>Customer Project Management</v>
      </c>
      <c r="G5362" t="str">
        <f>VLOOKUP(D5362,'B-Business Capability'!B:H,7,FALSE)</f>
        <v>Financial Analytics and Management</v>
      </c>
      <c r="I5362" t="s">
        <v>1864</v>
      </c>
      <c r="J5362" t="s">
        <v>1740</v>
      </c>
      <c r="L5362" t="s">
        <v>117</v>
      </c>
      <c r="M5362" t="str">
        <f>VLOOKUP(L5362,'A-Applications'!B:D,3,FALSE)</f>
        <v>PowerBI</v>
      </c>
      <c r="N5362" t="s">
        <v>147</v>
      </c>
      <c r="O5362" s="42" t="s">
        <v>62</v>
      </c>
      <c r="P5362" t="s">
        <v>75</v>
      </c>
      <c r="Q5362" t="str">
        <f>VLOOKUP(KamstrupData[[#This Row],[IdLevel123]],'B-Business Capability'!B:L,10,FALSE)</f>
        <v>Order-to-Cash (O2C)</v>
      </c>
      <c r="R5362">
        <f>VLOOKUP(KamstrupData[[#This Row],[IdLevel123]],'B-Business Capability'!B:L,11,FALSE)</f>
        <v>0</v>
      </c>
      <c r="T5362" t="s">
        <v>1866</v>
      </c>
      <c r="U5362" t="str">
        <f>_xlfn.CONCAT(KamstrupData[[#This Row],[CountryCode]],"_",KamstrupData[[#This Row],[Business Area]],"_",KamstrupData[[#This Row],[DepartmentTeam]])</f>
        <v>US10_Customer Services_</v>
      </c>
      <c r="V5362" t="str">
        <f>VLOOKUP(KamstrupData[[#This Row],[ORG_Concat]],'O-Organization'!F:H,3,FALSE)</f>
        <v>11084_US10_Water_Customer Services_</v>
      </c>
    </row>
    <row r="5363" spans="4:22">
      <c r="D5363" t="s">
        <v>88</v>
      </c>
      <c r="E5363" t="str">
        <f>VLOOKUP(D5363,'B-Business Capability'!B:H,5,FALSE)</f>
        <v>Customer Service</v>
      </c>
      <c r="F5363" t="str">
        <f>VLOOKUP(D5363,'B-Business Capability'!B:H,6,FALSE)</f>
        <v>Customer Project Management</v>
      </c>
      <c r="G5363" t="str">
        <f>VLOOKUP(D5363,'B-Business Capability'!B:H,7,FALSE)</f>
        <v>Project Management</v>
      </c>
      <c r="I5363" t="s">
        <v>1864</v>
      </c>
      <c r="J5363" t="s">
        <v>1740</v>
      </c>
      <c r="L5363" t="s">
        <v>117</v>
      </c>
      <c r="M5363" t="str">
        <f>VLOOKUP(L5363,'A-Applications'!B:D,3,FALSE)</f>
        <v>PowerBI</v>
      </c>
      <c r="N5363" t="s">
        <v>147</v>
      </c>
      <c r="O5363" s="42" t="s">
        <v>62</v>
      </c>
      <c r="P5363" t="s">
        <v>75</v>
      </c>
      <c r="Q5363" t="str">
        <f>VLOOKUP(KamstrupData[[#This Row],[IdLevel123]],'B-Business Capability'!B:L,10,FALSE)</f>
        <v>Order-to-Cash (O2C)</v>
      </c>
      <c r="R5363">
        <f>VLOOKUP(KamstrupData[[#This Row],[IdLevel123]],'B-Business Capability'!B:L,11,FALSE)</f>
        <v>0</v>
      </c>
      <c r="T5363" t="s">
        <v>1866</v>
      </c>
      <c r="U5363" t="str">
        <f>_xlfn.CONCAT(KamstrupData[[#This Row],[CountryCode]],"_",KamstrupData[[#This Row],[Business Area]],"_",KamstrupData[[#This Row],[DepartmentTeam]])</f>
        <v>US10_Customer Services_</v>
      </c>
      <c r="V5363" t="str">
        <f>VLOOKUP(KamstrupData[[#This Row],[ORG_Concat]],'O-Organization'!F:H,3,FALSE)</f>
        <v>11084_US10_Water_Customer Services_</v>
      </c>
    </row>
    <row r="5364" spans="4:22">
      <c r="D5364" t="s">
        <v>122</v>
      </c>
      <c r="E5364" t="str">
        <f>VLOOKUP(D5364,'B-Business Capability'!B:H,5,FALSE)</f>
        <v>Legal</v>
      </c>
      <c r="F5364" t="str">
        <f>VLOOKUP(D5364,'B-Business Capability'!B:H,6,FALSE)</f>
        <v>Ensure Compliance</v>
      </c>
      <c r="G5364">
        <f>VLOOKUP(D5364,'B-Business Capability'!B:H,7,FALSE)</f>
        <v>0</v>
      </c>
      <c r="I5364" t="s">
        <v>1864</v>
      </c>
      <c r="J5364" t="s">
        <v>1740</v>
      </c>
      <c r="L5364" t="s">
        <v>123</v>
      </c>
      <c r="M5364" t="str">
        <f>VLOOKUP(L5364,'A-Applications'!B:D,3,FALSE)</f>
        <v>DocuSign</v>
      </c>
      <c r="N5364" t="s">
        <v>53</v>
      </c>
      <c r="O5364" s="42" t="s">
        <v>54</v>
      </c>
      <c r="P5364" t="s">
        <v>124</v>
      </c>
      <c r="Q5364" t="str">
        <f>VLOOKUP(KamstrupData[[#This Row],[IdLevel123]],'B-Business Capability'!B:L,10,FALSE)</f>
        <v>N/A</v>
      </c>
      <c r="R5364">
        <f>VLOOKUP(KamstrupData[[#This Row],[IdLevel123]],'B-Business Capability'!B:L,11,FALSE)</f>
        <v>0</v>
      </c>
      <c r="T5364" t="s">
        <v>1866</v>
      </c>
      <c r="U5364" t="str">
        <f>_xlfn.CONCAT(KamstrupData[[#This Row],[CountryCode]],"_",KamstrupData[[#This Row],[Business Area]],"_",KamstrupData[[#This Row],[DepartmentTeam]])</f>
        <v>US10_Customer Services_</v>
      </c>
      <c r="V5364" t="str">
        <f>VLOOKUP(KamstrupData[[#This Row],[ORG_Concat]],'O-Organization'!F:H,3,FALSE)</f>
        <v>11084_US10_Water_Customer Services_</v>
      </c>
    </row>
    <row r="5365" spans="4:22">
      <c r="D5365" t="s">
        <v>74</v>
      </c>
      <c r="E5365" t="str">
        <f>VLOOKUP(D5365,'B-Business Capability'!B:H,5,FALSE)</f>
        <v>Strategic Management</v>
      </c>
      <c r="F5365" t="str">
        <f>VLOOKUP(D5365,'B-Business Capability'!B:H,6,FALSE)</f>
        <v>Manage Core Business</v>
      </c>
      <c r="G5365" t="str">
        <f>VLOOKUP(D5365,'B-Business Capability'!B:H,7,FALSE)</f>
        <v>Manage Projects</v>
      </c>
      <c r="I5365" t="s">
        <v>1864</v>
      </c>
      <c r="J5365" t="s">
        <v>1740</v>
      </c>
      <c r="L5365" t="s">
        <v>123</v>
      </c>
      <c r="M5365" t="str">
        <f>VLOOKUP(L5365,'A-Applications'!B:D,3,FALSE)</f>
        <v>DocuSign</v>
      </c>
      <c r="N5365" t="s">
        <v>53</v>
      </c>
      <c r="O5365" s="42" t="s">
        <v>54</v>
      </c>
      <c r="P5365" t="s">
        <v>75</v>
      </c>
      <c r="Q5365" t="str">
        <f>VLOOKUP(KamstrupData[[#This Row],[IdLevel123]],'B-Business Capability'!B:L,10,FALSE)</f>
        <v>N/A</v>
      </c>
      <c r="R5365">
        <f>VLOOKUP(KamstrupData[[#This Row],[IdLevel123]],'B-Business Capability'!B:L,11,FALSE)</f>
        <v>0</v>
      </c>
      <c r="T5365" t="s">
        <v>1866</v>
      </c>
      <c r="U5365" t="str">
        <f>_xlfn.CONCAT(KamstrupData[[#This Row],[CountryCode]],"_",KamstrupData[[#This Row],[Business Area]],"_",KamstrupData[[#This Row],[DepartmentTeam]])</f>
        <v>US10_Customer Services_</v>
      </c>
      <c r="V5365" t="str">
        <f>VLOOKUP(KamstrupData[[#This Row],[ORG_Concat]],'O-Organization'!F:H,3,FALSE)</f>
        <v>11084_US10_Water_Customer Services_</v>
      </c>
    </row>
    <row r="5366" spans="4:22">
      <c r="D5366" t="s">
        <v>125</v>
      </c>
      <c r="E5366" t="str">
        <f>VLOOKUP(D5366,'B-Business Capability'!B:H,5,FALSE)</f>
        <v>Sales</v>
      </c>
      <c r="F5366" t="str">
        <f>VLOOKUP(D5366,'B-Business Capability'!B:H,6,FALSE)</f>
        <v>Quotation, Order, and Contract Management</v>
      </c>
      <c r="G5366" t="str">
        <f>VLOOKUP(D5366,'B-Business Capability'!B:H,7,FALSE)</f>
        <v>Contract and engagement setup</v>
      </c>
      <c r="I5366" t="s">
        <v>1864</v>
      </c>
      <c r="J5366" t="s">
        <v>1740</v>
      </c>
      <c r="L5366" t="s">
        <v>123</v>
      </c>
      <c r="M5366" t="str">
        <f>VLOOKUP(L5366,'A-Applications'!B:D,3,FALSE)</f>
        <v>DocuSign</v>
      </c>
      <c r="N5366" t="s">
        <v>53</v>
      </c>
      <c r="O5366" s="42" t="s">
        <v>54</v>
      </c>
      <c r="P5366" t="s">
        <v>124</v>
      </c>
      <c r="Q5366" t="str">
        <f>VLOOKUP(KamstrupData[[#This Row],[IdLevel123]],'B-Business Capability'!B:L,10,FALSE)</f>
        <v>Order-to-Cash (O2C)</v>
      </c>
      <c r="R5366">
        <f>VLOOKUP(KamstrupData[[#This Row],[IdLevel123]],'B-Business Capability'!B:L,11,FALSE)</f>
        <v>101</v>
      </c>
      <c r="T5366" t="s">
        <v>1866</v>
      </c>
      <c r="U5366" t="str">
        <f>_xlfn.CONCAT(KamstrupData[[#This Row],[CountryCode]],"_",KamstrupData[[#This Row],[Business Area]],"_",KamstrupData[[#This Row],[DepartmentTeam]])</f>
        <v>US10_Customer Services_</v>
      </c>
      <c r="V5366" t="str">
        <f>VLOOKUP(KamstrupData[[#This Row],[ORG_Concat]],'O-Organization'!F:H,3,FALSE)</f>
        <v>11084_US10_Water_Customer Services_</v>
      </c>
    </row>
    <row r="5367" spans="4:22">
      <c r="D5367" t="s">
        <v>88</v>
      </c>
      <c r="E5367" t="str">
        <f>VLOOKUP(D5367,'B-Business Capability'!B:H,5,FALSE)</f>
        <v>Customer Service</v>
      </c>
      <c r="F5367" t="str">
        <f>VLOOKUP(D5367,'B-Business Capability'!B:H,6,FALSE)</f>
        <v>Customer Project Management</v>
      </c>
      <c r="G5367" t="str">
        <f>VLOOKUP(D5367,'B-Business Capability'!B:H,7,FALSE)</f>
        <v>Project Management</v>
      </c>
      <c r="I5367" t="s">
        <v>1864</v>
      </c>
      <c r="J5367" t="s">
        <v>1740</v>
      </c>
      <c r="L5367" t="s">
        <v>123</v>
      </c>
      <c r="M5367" t="str">
        <f>VLOOKUP(L5367,'A-Applications'!B:D,3,FALSE)</f>
        <v>DocuSign</v>
      </c>
      <c r="N5367" t="s">
        <v>53</v>
      </c>
      <c r="O5367" s="42" t="s">
        <v>54</v>
      </c>
      <c r="P5367" t="s">
        <v>75</v>
      </c>
      <c r="Q5367" t="str">
        <f>VLOOKUP(KamstrupData[[#This Row],[IdLevel123]],'B-Business Capability'!B:L,10,FALSE)</f>
        <v>Order-to-Cash (O2C)</v>
      </c>
      <c r="R5367">
        <f>VLOOKUP(KamstrupData[[#This Row],[IdLevel123]],'B-Business Capability'!B:L,11,FALSE)</f>
        <v>0</v>
      </c>
      <c r="T5367" t="s">
        <v>1866</v>
      </c>
      <c r="U5367" t="str">
        <f>_xlfn.CONCAT(KamstrupData[[#This Row],[CountryCode]],"_",KamstrupData[[#This Row],[Business Area]],"_",KamstrupData[[#This Row],[DepartmentTeam]])</f>
        <v>US10_Customer Services_</v>
      </c>
      <c r="V5367" t="str">
        <f>VLOOKUP(KamstrupData[[#This Row],[ORG_Concat]],'O-Organization'!F:H,3,FALSE)</f>
        <v>11084_US10_Water_Customer Services_</v>
      </c>
    </row>
    <row r="5368" spans="4:22">
      <c r="D5368" t="s">
        <v>128</v>
      </c>
      <c r="E5368" t="str">
        <f>VLOOKUP(D5368,'B-Business Capability'!B:H,5,FALSE)</f>
        <v>Sales</v>
      </c>
      <c r="F5368" t="str">
        <f>VLOOKUP(D5368,'B-Business Capability'!B:H,6,FALSE)</f>
        <v>Sales Execution and Customer Engagement</v>
      </c>
      <c r="G5368" t="str">
        <f>VLOOKUP(D5368,'B-Business Capability'!B:H,7,FALSE)</f>
        <v>Project selling</v>
      </c>
      <c r="I5368" t="s">
        <v>1864</v>
      </c>
      <c r="J5368" t="s">
        <v>1740</v>
      </c>
      <c r="L5368" t="s">
        <v>129</v>
      </c>
      <c r="M5368" t="str">
        <f>VLOOKUP(L5368,'A-Applications'!B:D,3,FALSE)</f>
        <v>Microsoft Dynamics 365 CE (Sales)</v>
      </c>
      <c r="N5368" t="s">
        <v>53</v>
      </c>
      <c r="O5368" s="42" t="s">
        <v>54</v>
      </c>
      <c r="P5368" t="s">
        <v>75</v>
      </c>
      <c r="Q5368" t="str">
        <f>VLOOKUP(KamstrupData[[#This Row],[IdLevel123]],'B-Business Capability'!B:L,10,FALSE)</f>
        <v>Order-to-Cash (O2C)</v>
      </c>
      <c r="R5368">
        <f>VLOOKUP(KamstrupData[[#This Row],[IdLevel123]],'B-Business Capability'!B:L,11,FALSE)</f>
        <v>550</v>
      </c>
      <c r="T5368" t="s">
        <v>1866</v>
      </c>
      <c r="U5368" t="str">
        <f>_xlfn.CONCAT(KamstrupData[[#This Row],[CountryCode]],"_",KamstrupData[[#This Row],[Business Area]],"_",KamstrupData[[#This Row],[DepartmentTeam]])</f>
        <v>US10_Customer Services_</v>
      </c>
      <c r="V5368" t="str">
        <f>VLOOKUP(KamstrupData[[#This Row],[ORG_Concat]],'O-Organization'!F:H,3,FALSE)</f>
        <v>11084_US10_Water_Customer Services_</v>
      </c>
    </row>
    <row r="5369" spans="4:22">
      <c r="D5369" t="s">
        <v>130</v>
      </c>
      <c r="E5369" t="str">
        <f>VLOOKUP(D5369,'B-Business Capability'!B:H,5,FALSE)</f>
        <v>Sales</v>
      </c>
      <c r="F5369" t="str">
        <f>VLOOKUP(D5369,'B-Business Capability'!B:H,6,FALSE)</f>
        <v>Quotation, Order, and Contract Management</v>
      </c>
      <c r="G5369" t="str">
        <f>VLOOKUP(D5369,'B-Business Capability'!B:H,7,FALSE)</f>
        <v>Tender or Bid management</v>
      </c>
      <c r="I5369" t="s">
        <v>1864</v>
      </c>
      <c r="J5369" t="s">
        <v>1740</v>
      </c>
      <c r="L5369" t="s">
        <v>129</v>
      </c>
      <c r="M5369" t="str">
        <f>VLOOKUP(L5369,'A-Applications'!B:D,3,FALSE)</f>
        <v>Microsoft Dynamics 365 CE (Sales)</v>
      </c>
      <c r="N5369" t="s">
        <v>53</v>
      </c>
      <c r="O5369" s="42" t="s">
        <v>54</v>
      </c>
      <c r="P5369" t="s">
        <v>131</v>
      </c>
      <c r="Q5369" t="str">
        <f>VLOOKUP(KamstrupData[[#This Row],[IdLevel123]],'B-Business Capability'!B:L,10,FALSE)</f>
        <v>Order-to-Cash (O2C)</v>
      </c>
      <c r="R5369">
        <f>VLOOKUP(KamstrupData[[#This Row],[IdLevel123]],'B-Business Capability'!B:L,11,FALSE)</f>
        <v>104</v>
      </c>
      <c r="T5369" t="s">
        <v>1866</v>
      </c>
      <c r="U5369" t="str">
        <f>_xlfn.CONCAT(KamstrupData[[#This Row],[CountryCode]],"_",KamstrupData[[#This Row],[Business Area]],"_",KamstrupData[[#This Row],[DepartmentTeam]])</f>
        <v>US10_Customer Services_</v>
      </c>
      <c r="V5369" t="str">
        <f>VLOOKUP(KamstrupData[[#This Row],[ORG_Concat]],'O-Organization'!F:H,3,FALSE)</f>
        <v>11084_US10_Water_Customer Services_</v>
      </c>
    </row>
    <row r="5370" spans="4:22">
      <c r="D5370" t="s">
        <v>78</v>
      </c>
      <c r="E5370" t="str">
        <f>VLOOKUP(D5370,'B-Business Capability'!B:H,5,FALSE)</f>
        <v>Customer Service</v>
      </c>
      <c r="F5370" t="str">
        <f>VLOOKUP(D5370,'B-Business Capability'!B:H,6,FALSE)</f>
        <v>Customer Service and Support</v>
      </c>
      <c r="G5370" t="str">
        <f>VLOOKUP(D5370,'B-Business Capability'!B:H,7,FALSE)</f>
        <v>Service Request Management</v>
      </c>
      <c r="I5370" t="s">
        <v>1864</v>
      </c>
      <c r="J5370" t="s">
        <v>1740</v>
      </c>
      <c r="L5370" t="s">
        <v>134</v>
      </c>
      <c r="M5370" t="str">
        <f>VLOOKUP(L5370,'A-Applications'!B:D,3,FALSE)</f>
        <v>READy</v>
      </c>
      <c r="N5370" t="s">
        <v>103</v>
      </c>
      <c r="O5370" s="42" t="s">
        <v>369</v>
      </c>
      <c r="P5370" t="s">
        <v>79</v>
      </c>
      <c r="Q5370" t="str">
        <f>VLOOKUP(KamstrupData[[#This Row],[IdLevel123]],'B-Business Capability'!B:L,10,FALSE)</f>
        <v>Customer Service and Support</v>
      </c>
      <c r="R5370">
        <f>VLOOKUP(KamstrupData[[#This Row],[IdLevel123]],'B-Business Capability'!B:L,11,FALSE)</f>
        <v>0</v>
      </c>
      <c r="T5370" t="s">
        <v>1866</v>
      </c>
      <c r="U5370" t="str">
        <f>_xlfn.CONCAT(KamstrupData[[#This Row],[CountryCode]],"_",KamstrupData[[#This Row],[Business Area]],"_",KamstrupData[[#This Row],[DepartmentTeam]])</f>
        <v>US10_Customer Services_</v>
      </c>
      <c r="V5370" t="str">
        <f>VLOOKUP(KamstrupData[[#This Row],[ORG_Concat]],'O-Organization'!F:H,3,FALSE)</f>
        <v>11084_US10_Water_Customer Services_</v>
      </c>
    </row>
    <row r="5371" spans="4:22">
      <c r="D5371" t="s">
        <v>88</v>
      </c>
      <c r="E5371" t="str">
        <f>VLOOKUP(D5371,'B-Business Capability'!B:H,5,FALSE)</f>
        <v>Customer Service</v>
      </c>
      <c r="F5371" t="str">
        <f>VLOOKUP(D5371,'B-Business Capability'!B:H,6,FALSE)</f>
        <v>Customer Project Management</v>
      </c>
      <c r="G5371" t="str">
        <f>VLOOKUP(D5371,'B-Business Capability'!B:H,7,FALSE)</f>
        <v>Project Management</v>
      </c>
      <c r="I5371" t="s">
        <v>1864</v>
      </c>
      <c r="J5371" t="s">
        <v>1740</v>
      </c>
      <c r="L5371" t="s">
        <v>134</v>
      </c>
      <c r="M5371" t="str">
        <f>VLOOKUP(L5371,'A-Applications'!B:D,3,FALSE)</f>
        <v>READy</v>
      </c>
      <c r="N5371" t="s">
        <v>103</v>
      </c>
      <c r="O5371" s="42" t="s">
        <v>369</v>
      </c>
      <c r="P5371" t="s">
        <v>75</v>
      </c>
      <c r="Q5371" t="str">
        <f>VLOOKUP(KamstrupData[[#This Row],[IdLevel123]],'B-Business Capability'!B:L,10,FALSE)</f>
        <v>Order-to-Cash (O2C)</v>
      </c>
      <c r="R5371">
        <f>VLOOKUP(KamstrupData[[#This Row],[IdLevel123]],'B-Business Capability'!B:L,11,FALSE)</f>
        <v>0</v>
      </c>
      <c r="T5371" t="s">
        <v>1866</v>
      </c>
      <c r="U5371" t="str">
        <f>_xlfn.CONCAT(KamstrupData[[#This Row],[CountryCode]],"_",KamstrupData[[#This Row],[Business Area]],"_",KamstrupData[[#This Row],[DepartmentTeam]])</f>
        <v>US10_Customer Services_</v>
      </c>
      <c r="V5371" t="str">
        <f>VLOOKUP(KamstrupData[[#This Row],[ORG_Concat]],'O-Organization'!F:H,3,FALSE)</f>
        <v>11084_US10_Water_Customer Services_</v>
      </c>
    </row>
    <row r="5372" spans="4:22">
      <c r="D5372" t="s">
        <v>133</v>
      </c>
      <c r="E5372" t="str">
        <f>VLOOKUP(D5372,'B-Business Capability'!B:H,5,FALSE)</f>
        <v>Customer Service</v>
      </c>
      <c r="F5372" t="str">
        <f>VLOOKUP(D5372,'B-Business Capability'!B:H,6,FALSE)</f>
        <v>Customer Service and Support</v>
      </c>
      <c r="G5372" t="str">
        <f>VLOOKUP(D5372,'B-Business Capability'!B:H,7,FALSE)</f>
        <v>Customer Operations</v>
      </c>
      <c r="I5372" t="s">
        <v>1864</v>
      </c>
      <c r="J5372" t="s">
        <v>1740</v>
      </c>
      <c r="L5372" t="s">
        <v>134</v>
      </c>
      <c r="M5372" t="str">
        <f>VLOOKUP(L5372,'A-Applications'!B:D,3,FALSE)</f>
        <v>READy</v>
      </c>
      <c r="N5372" t="s">
        <v>103</v>
      </c>
      <c r="O5372" s="42" t="s">
        <v>369</v>
      </c>
      <c r="P5372" t="s">
        <v>79</v>
      </c>
      <c r="Q5372" t="str">
        <f>VLOOKUP(KamstrupData[[#This Row],[IdLevel123]],'B-Business Capability'!B:L,10,FALSE)</f>
        <v>Order-to-Cash (O2C)</v>
      </c>
      <c r="R5372">
        <f>VLOOKUP(KamstrupData[[#This Row],[IdLevel123]],'B-Business Capability'!B:L,11,FALSE)</f>
        <v>0</v>
      </c>
      <c r="T5372" t="s">
        <v>1866</v>
      </c>
      <c r="U5372" t="str">
        <f>_xlfn.CONCAT(KamstrupData[[#This Row],[CountryCode]],"_",KamstrupData[[#This Row],[Business Area]],"_",KamstrupData[[#This Row],[DepartmentTeam]])</f>
        <v>US10_Customer Services_</v>
      </c>
      <c r="V5372" t="str">
        <f>VLOOKUP(KamstrupData[[#This Row],[ORG_Concat]],'O-Organization'!F:H,3,FALSE)</f>
        <v>11084_US10_Water_Customer Services_</v>
      </c>
    </row>
    <row r="5373" spans="4:22">
      <c r="D5373" t="s">
        <v>74</v>
      </c>
      <c r="E5373" t="str">
        <f>VLOOKUP(D5373,'B-Business Capability'!B:H,5,FALSE)</f>
        <v>Strategic Management</v>
      </c>
      <c r="F5373" t="str">
        <f>VLOOKUP(D5373,'B-Business Capability'!B:H,6,FALSE)</f>
        <v>Manage Core Business</v>
      </c>
      <c r="G5373" t="str">
        <f>VLOOKUP(D5373,'B-Business Capability'!B:H,7,FALSE)</f>
        <v>Manage Projects</v>
      </c>
      <c r="I5373" t="s">
        <v>1864</v>
      </c>
      <c r="J5373" t="s">
        <v>1740</v>
      </c>
      <c r="L5373" t="s">
        <v>1024</v>
      </c>
      <c r="M5373" t="str">
        <f>VLOOKUP(L5373,'A-Applications'!B:D,3,FALSE)</f>
        <v>Signal Pro (EDX)</v>
      </c>
      <c r="N5373" t="s">
        <v>147</v>
      </c>
      <c r="O5373" s="42" t="s">
        <v>66</v>
      </c>
      <c r="P5373" t="s">
        <v>198</v>
      </c>
      <c r="Q5373" t="str">
        <f>VLOOKUP(KamstrupData[[#This Row],[IdLevel123]],'B-Business Capability'!B:L,10,FALSE)</f>
        <v>N/A</v>
      </c>
      <c r="R5373">
        <f>VLOOKUP(KamstrupData[[#This Row],[IdLevel123]],'B-Business Capability'!B:L,11,FALSE)</f>
        <v>0</v>
      </c>
      <c r="T5373" t="s">
        <v>1868</v>
      </c>
      <c r="U5373" t="str">
        <f>_xlfn.CONCAT(KamstrupData[[#This Row],[CountryCode]],"_",KamstrupData[[#This Row],[Business Area]],"_",KamstrupData[[#This Row],[DepartmentTeam]])</f>
        <v>US10_Customer Services_</v>
      </c>
      <c r="V5373" t="str">
        <f>VLOOKUP(KamstrupData[[#This Row],[ORG_Concat]],'O-Organization'!F:H,3,FALSE)</f>
        <v>11084_US10_Water_Customer Services_</v>
      </c>
    </row>
    <row r="5374" spans="4:22">
      <c r="D5374" t="s">
        <v>88</v>
      </c>
      <c r="E5374" t="str">
        <f>VLOOKUP(D5374,'B-Business Capability'!B:H,5,FALSE)</f>
        <v>Customer Service</v>
      </c>
      <c r="F5374" t="str">
        <f>VLOOKUP(D5374,'B-Business Capability'!B:H,6,FALSE)</f>
        <v>Customer Project Management</v>
      </c>
      <c r="G5374" t="str">
        <f>VLOOKUP(D5374,'B-Business Capability'!B:H,7,FALSE)</f>
        <v>Project Management</v>
      </c>
      <c r="I5374" t="s">
        <v>1864</v>
      </c>
      <c r="J5374" t="s">
        <v>1740</v>
      </c>
      <c r="L5374" t="s">
        <v>1024</v>
      </c>
      <c r="M5374" t="str">
        <f>VLOOKUP(L5374,'A-Applications'!B:D,3,FALSE)</f>
        <v>Signal Pro (EDX)</v>
      </c>
      <c r="N5374" t="s">
        <v>147</v>
      </c>
      <c r="O5374" s="42" t="s">
        <v>66</v>
      </c>
      <c r="P5374" t="s">
        <v>75</v>
      </c>
      <c r="Q5374" t="str">
        <f>VLOOKUP(KamstrupData[[#This Row],[IdLevel123]],'B-Business Capability'!B:L,10,FALSE)</f>
        <v>Order-to-Cash (O2C)</v>
      </c>
      <c r="R5374">
        <f>VLOOKUP(KamstrupData[[#This Row],[IdLevel123]],'B-Business Capability'!B:L,11,FALSE)</f>
        <v>0</v>
      </c>
      <c r="T5374" t="s">
        <v>1868</v>
      </c>
      <c r="U5374" t="str">
        <f>_xlfn.CONCAT(KamstrupData[[#This Row],[CountryCode]],"_",KamstrupData[[#This Row],[Business Area]],"_",KamstrupData[[#This Row],[DepartmentTeam]])</f>
        <v>US10_Customer Services_</v>
      </c>
      <c r="V5374" t="str">
        <f>VLOOKUP(KamstrupData[[#This Row],[ORG_Concat]],'O-Organization'!F:H,3,FALSE)</f>
        <v>11084_US10_Water_Customer Services_</v>
      </c>
    </row>
    <row r="5375" spans="4:22">
      <c r="D5375" t="s">
        <v>130</v>
      </c>
      <c r="E5375" t="str">
        <f>VLOOKUP(D5375,'B-Business Capability'!B:H,5,FALSE)</f>
        <v>Sales</v>
      </c>
      <c r="F5375" t="str">
        <f>VLOOKUP(D5375,'B-Business Capability'!B:H,6,FALSE)</f>
        <v>Quotation, Order, and Contract Management</v>
      </c>
      <c r="G5375" t="str">
        <f>VLOOKUP(D5375,'B-Business Capability'!B:H,7,FALSE)</f>
        <v>Tender or Bid management</v>
      </c>
      <c r="I5375" t="s">
        <v>1864</v>
      </c>
      <c r="J5375" t="s">
        <v>1740</v>
      </c>
      <c r="L5375" t="s">
        <v>203</v>
      </c>
      <c r="M5375" t="str">
        <f>VLOOKUP(L5375,'A-Applications'!B:D,3,FALSE)</f>
        <v>Responsive - RFPIO</v>
      </c>
      <c r="N5375" t="s">
        <v>53</v>
      </c>
      <c r="O5375" s="42" t="s">
        <v>54</v>
      </c>
      <c r="P5375" t="s">
        <v>131</v>
      </c>
      <c r="Q5375" t="str">
        <f>VLOOKUP(KamstrupData[[#This Row],[IdLevel123]],'B-Business Capability'!B:L,10,FALSE)</f>
        <v>Order-to-Cash (O2C)</v>
      </c>
      <c r="R5375">
        <f>VLOOKUP(KamstrupData[[#This Row],[IdLevel123]],'B-Business Capability'!B:L,11,FALSE)</f>
        <v>104</v>
      </c>
      <c r="T5375" t="s">
        <v>1866</v>
      </c>
      <c r="U5375" t="str">
        <f>_xlfn.CONCAT(KamstrupData[[#This Row],[CountryCode]],"_",KamstrupData[[#This Row],[Business Area]],"_",KamstrupData[[#This Row],[DepartmentTeam]])</f>
        <v>US10_Customer Services_</v>
      </c>
      <c r="V5375" t="str">
        <f>VLOOKUP(KamstrupData[[#This Row],[ORG_Concat]],'O-Organization'!F:H,3,FALSE)</f>
        <v>11084_US10_Water_Customer Services_</v>
      </c>
    </row>
    <row r="5376" spans="4:22">
      <c r="D5376" t="s">
        <v>78</v>
      </c>
      <c r="E5376" t="str">
        <f>VLOOKUP(D5376,'B-Business Capability'!B:H,5,FALSE)</f>
        <v>Customer Service</v>
      </c>
      <c r="F5376" t="str">
        <f>VLOOKUP(D5376,'B-Business Capability'!B:H,6,FALSE)</f>
        <v>Customer Service and Support</v>
      </c>
      <c r="G5376" t="str">
        <f>VLOOKUP(D5376,'B-Business Capability'!B:H,7,FALSE)</f>
        <v>Service Request Management</v>
      </c>
      <c r="I5376" t="s">
        <v>1864</v>
      </c>
      <c r="J5376" t="s">
        <v>1740</v>
      </c>
      <c r="L5376" t="s">
        <v>145</v>
      </c>
      <c r="M5376" t="str">
        <f>VLOOKUP(L5376,'A-Applications'!B:D,3,FALSE)</f>
        <v>Google Earth Pro</v>
      </c>
      <c r="N5376" t="s">
        <v>53</v>
      </c>
      <c r="O5376" s="42" t="s">
        <v>54</v>
      </c>
      <c r="P5376" t="s">
        <v>79</v>
      </c>
      <c r="Q5376" t="str">
        <f>VLOOKUP(KamstrupData[[#This Row],[IdLevel123]],'B-Business Capability'!B:L,10,FALSE)</f>
        <v>Customer Service and Support</v>
      </c>
      <c r="R5376">
        <f>VLOOKUP(KamstrupData[[#This Row],[IdLevel123]],'B-Business Capability'!B:L,11,FALSE)</f>
        <v>0</v>
      </c>
      <c r="T5376" t="s">
        <v>1866</v>
      </c>
      <c r="U5376" t="str">
        <f>_xlfn.CONCAT(KamstrupData[[#This Row],[CountryCode]],"_",KamstrupData[[#This Row],[Business Area]],"_",KamstrupData[[#This Row],[DepartmentTeam]])</f>
        <v>US10_Customer Services_</v>
      </c>
      <c r="V5376" t="str">
        <f>VLOOKUP(KamstrupData[[#This Row],[ORG_Concat]],'O-Organization'!F:H,3,FALSE)</f>
        <v>11084_US10_Water_Customer Services_</v>
      </c>
    </row>
    <row r="5377" spans="4:22">
      <c r="D5377" t="s">
        <v>88</v>
      </c>
      <c r="E5377" t="str">
        <f>VLOOKUP(D5377,'B-Business Capability'!B:H,5,FALSE)</f>
        <v>Customer Service</v>
      </c>
      <c r="F5377" t="str">
        <f>VLOOKUP(D5377,'B-Business Capability'!B:H,6,FALSE)</f>
        <v>Customer Project Management</v>
      </c>
      <c r="G5377" t="str">
        <f>VLOOKUP(D5377,'B-Business Capability'!B:H,7,FALSE)</f>
        <v>Project Management</v>
      </c>
      <c r="I5377" t="s">
        <v>1864</v>
      </c>
      <c r="J5377" t="s">
        <v>1740</v>
      </c>
      <c r="L5377" t="s">
        <v>145</v>
      </c>
      <c r="M5377" t="str">
        <f>VLOOKUP(L5377,'A-Applications'!B:D,3,FALSE)</f>
        <v>Google Earth Pro</v>
      </c>
      <c r="N5377" t="s">
        <v>53</v>
      </c>
      <c r="O5377" s="42" t="s">
        <v>54</v>
      </c>
      <c r="P5377" t="s">
        <v>75</v>
      </c>
      <c r="Q5377" t="str">
        <f>VLOOKUP(KamstrupData[[#This Row],[IdLevel123]],'B-Business Capability'!B:L,10,FALSE)</f>
        <v>Order-to-Cash (O2C)</v>
      </c>
      <c r="R5377">
        <f>VLOOKUP(KamstrupData[[#This Row],[IdLevel123]],'B-Business Capability'!B:L,11,FALSE)</f>
        <v>0</v>
      </c>
      <c r="T5377" t="s">
        <v>1866</v>
      </c>
      <c r="U5377" t="str">
        <f>_xlfn.CONCAT(KamstrupData[[#This Row],[CountryCode]],"_",KamstrupData[[#This Row],[Business Area]],"_",KamstrupData[[#This Row],[DepartmentTeam]])</f>
        <v>US10_Customer Services_</v>
      </c>
      <c r="V5377" t="str">
        <f>VLOOKUP(KamstrupData[[#This Row],[ORG_Concat]],'O-Organization'!F:H,3,FALSE)</f>
        <v>11084_US10_Water_Customer Services_</v>
      </c>
    </row>
    <row r="5378" spans="4:22">
      <c r="D5378" t="s">
        <v>78</v>
      </c>
      <c r="E5378" t="str">
        <f>VLOOKUP(D5378,'B-Business Capability'!B:H,5,FALSE)</f>
        <v>Customer Service</v>
      </c>
      <c r="F5378" t="str">
        <f>VLOOKUP(D5378,'B-Business Capability'!B:H,6,FALSE)</f>
        <v>Customer Service and Support</v>
      </c>
      <c r="G5378" t="str">
        <f>VLOOKUP(D5378,'B-Business Capability'!B:H,7,FALSE)</f>
        <v>Service Request Management</v>
      </c>
      <c r="I5378" t="s">
        <v>1864</v>
      </c>
      <c r="J5378" t="s">
        <v>1740</v>
      </c>
      <c r="L5378" t="s">
        <v>146</v>
      </c>
      <c r="M5378" t="str">
        <f>VLOOKUP(L5378,'A-Applications'!B:D,3,FALSE)</f>
        <v>Microsoft CoPilot</v>
      </c>
      <c r="N5378" t="s">
        <v>147</v>
      </c>
      <c r="O5378" s="42" t="s">
        <v>54</v>
      </c>
      <c r="P5378" t="s">
        <v>79</v>
      </c>
      <c r="Q5378" t="str">
        <f>VLOOKUP(KamstrupData[[#This Row],[IdLevel123]],'B-Business Capability'!B:L,10,FALSE)</f>
        <v>Customer Service and Support</v>
      </c>
      <c r="R5378">
        <f>VLOOKUP(KamstrupData[[#This Row],[IdLevel123]],'B-Business Capability'!B:L,11,FALSE)</f>
        <v>0</v>
      </c>
      <c r="T5378" t="s">
        <v>1866</v>
      </c>
      <c r="U5378" t="str">
        <f>_xlfn.CONCAT(KamstrupData[[#This Row],[CountryCode]],"_",KamstrupData[[#This Row],[Business Area]],"_",KamstrupData[[#This Row],[DepartmentTeam]])</f>
        <v>US10_Customer Services_</v>
      </c>
      <c r="V5378" t="str">
        <f>VLOOKUP(KamstrupData[[#This Row],[ORG_Concat]],'O-Organization'!F:H,3,FALSE)</f>
        <v>11084_US10_Water_Customer Services_</v>
      </c>
    </row>
    <row r="5379" spans="4:22">
      <c r="D5379" t="s">
        <v>88</v>
      </c>
      <c r="E5379" t="str">
        <f>VLOOKUP(D5379,'B-Business Capability'!B:H,5,FALSE)</f>
        <v>Customer Service</v>
      </c>
      <c r="F5379" t="str">
        <f>VLOOKUP(D5379,'B-Business Capability'!B:H,6,FALSE)</f>
        <v>Customer Project Management</v>
      </c>
      <c r="G5379" t="str">
        <f>VLOOKUP(D5379,'B-Business Capability'!B:H,7,FALSE)</f>
        <v>Project Management</v>
      </c>
      <c r="I5379" t="s">
        <v>1864</v>
      </c>
      <c r="J5379" t="s">
        <v>1740</v>
      </c>
      <c r="L5379" t="s">
        <v>146</v>
      </c>
      <c r="M5379" t="str">
        <f>VLOOKUP(L5379,'A-Applications'!B:D,3,FALSE)</f>
        <v>Microsoft CoPilot</v>
      </c>
      <c r="N5379" t="s">
        <v>147</v>
      </c>
      <c r="O5379" s="42" t="s">
        <v>54</v>
      </c>
      <c r="P5379" t="s">
        <v>75</v>
      </c>
      <c r="Q5379" t="str">
        <f>VLOOKUP(KamstrupData[[#This Row],[IdLevel123]],'B-Business Capability'!B:L,10,FALSE)</f>
        <v>Order-to-Cash (O2C)</v>
      </c>
      <c r="R5379">
        <f>VLOOKUP(KamstrupData[[#This Row],[IdLevel123]],'B-Business Capability'!B:L,11,FALSE)</f>
        <v>0</v>
      </c>
      <c r="T5379" t="s">
        <v>1866</v>
      </c>
      <c r="U5379" t="str">
        <f>_xlfn.CONCAT(KamstrupData[[#This Row],[CountryCode]],"_",KamstrupData[[#This Row],[Business Area]],"_",KamstrupData[[#This Row],[DepartmentTeam]])</f>
        <v>US10_Customer Services_</v>
      </c>
      <c r="V5379" t="str">
        <f>VLOOKUP(KamstrupData[[#This Row],[ORG_Concat]],'O-Organization'!F:H,3,FALSE)</f>
        <v>11084_US10_Water_Customer Services_</v>
      </c>
    </row>
    <row r="5380" spans="4:22">
      <c r="D5380" t="s">
        <v>88</v>
      </c>
      <c r="E5380" t="str">
        <f>VLOOKUP(D5380,'B-Business Capability'!B:H,5,FALSE)</f>
        <v>Customer Service</v>
      </c>
      <c r="F5380" t="str">
        <f>VLOOKUP(D5380,'B-Business Capability'!B:H,6,FALSE)</f>
        <v>Customer Project Management</v>
      </c>
      <c r="G5380" t="str">
        <f>VLOOKUP(D5380,'B-Business Capability'!B:H,7,FALSE)</f>
        <v>Project Management</v>
      </c>
      <c r="I5380" t="s">
        <v>1864</v>
      </c>
      <c r="J5380" t="s">
        <v>1740</v>
      </c>
      <c r="L5380" t="s">
        <v>149</v>
      </c>
      <c r="M5380" t="str">
        <f>VLOOKUP(L5380,'A-Applications'!B:D,3,FALSE)</f>
        <v>SAP Analytics Cloud</v>
      </c>
      <c r="N5380" t="s">
        <v>53</v>
      </c>
      <c r="O5380" s="42" t="s">
        <v>54</v>
      </c>
      <c r="P5380" t="s">
        <v>75</v>
      </c>
      <c r="Q5380" t="str">
        <f>VLOOKUP(KamstrupData[[#This Row],[IdLevel123]],'B-Business Capability'!B:L,10,FALSE)</f>
        <v>Order-to-Cash (O2C)</v>
      </c>
      <c r="R5380">
        <f>VLOOKUP(KamstrupData[[#This Row],[IdLevel123]],'B-Business Capability'!B:L,11,FALSE)</f>
        <v>0</v>
      </c>
      <c r="T5380" t="s">
        <v>1866</v>
      </c>
      <c r="U5380" t="str">
        <f>_xlfn.CONCAT(KamstrupData[[#This Row],[CountryCode]],"_",KamstrupData[[#This Row],[Business Area]],"_",KamstrupData[[#This Row],[DepartmentTeam]])</f>
        <v>US10_Customer Services_</v>
      </c>
      <c r="V5380" t="str">
        <f>VLOOKUP(KamstrupData[[#This Row],[ORG_Concat]],'O-Organization'!F:H,3,FALSE)</f>
        <v>11084_US10_Water_Customer Services_</v>
      </c>
    </row>
    <row r="5381" spans="4:22">
      <c r="D5381" t="s">
        <v>128</v>
      </c>
      <c r="E5381" t="str">
        <f>VLOOKUP(D5381,'B-Business Capability'!B:H,5,FALSE)</f>
        <v>Sales</v>
      </c>
      <c r="F5381" t="str">
        <f>VLOOKUP(D5381,'B-Business Capability'!B:H,6,FALSE)</f>
        <v>Sales Execution and Customer Engagement</v>
      </c>
      <c r="G5381" t="str">
        <f>VLOOKUP(D5381,'B-Business Capability'!B:H,7,FALSE)</f>
        <v>Project selling</v>
      </c>
      <c r="I5381" t="s">
        <v>1864</v>
      </c>
      <c r="J5381" t="s">
        <v>1740</v>
      </c>
      <c r="L5381" t="s">
        <v>150</v>
      </c>
      <c r="M5381" t="str">
        <f>VLOOKUP(L5381,'A-Applications'!B:D,3,FALSE)</f>
        <v>VIS-Quote Calculation Tool</v>
      </c>
      <c r="N5381" t="s">
        <v>103</v>
      </c>
      <c r="O5381" s="42" t="s">
        <v>54</v>
      </c>
      <c r="P5381" t="s">
        <v>75</v>
      </c>
      <c r="Q5381" t="str">
        <f>VLOOKUP(KamstrupData[[#This Row],[IdLevel123]],'B-Business Capability'!B:L,10,FALSE)</f>
        <v>Order-to-Cash (O2C)</v>
      </c>
      <c r="R5381">
        <f>VLOOKUP(KamstrupData[[#This Row],[IdLevel123]],'B-Business Capability'!B:L,11,FALSE)</f>
        <v>550</v>
      </c>
      <c r="T5381" t="s">
        <v>1866</v>
      </c>
      <c r="U5381" t="str">
        <f>_xlfn.CONCAT(KamstrupData[[#This Row],[CountryCode]],"_",KamstrupData[[#This Row],[Business Area]],"_",KamstrupData[[#This Row],[DepartmentTeam]])</f>
        <v>US10_Customer Services_</v>
      </c>
      <c r="V5381" t="str">
        <f>VLOOKUP(KamstrupData[[#This Row],[ORG_Concat]],'O-Organization'!F:H,3,FALSE)</f>
        <v>11084_US10_Water_Customer Services_</v>
      </c>
    </row>
    <row r="5382" spans="4:22">
      <c r="D5382" t="s">
        <v>130</v>
      </c>
      <c r="E5382" t="str">
        <f>VLOOKUP(D5382,'B-Business Capability'!B:H,5,FALSE)</f>
        <v>Sales</v>
      </c>
      <c r="F5382" t="str">
        <f>VLOOKUP(D5382,'B-Business Capability'!B:H,6,FALSE)</f>
        <v>Quotation, Order, and Contract Management</v>
      </c>
      <c r="G5382" t="str">
        <f>VLOOKUP(D5382,'B-Business Capability'!B:H,7,FALSE)</f>
        <v>Tender or Bid management</v>
      </c>
      <c r="I5382" t="s">
        <v>1864</v>
      </c>
      <c r="J5382" t="s">
        <v>1740</v>
      </c>
      <c r="L5382" t="s">
        <v>150</v>
      </c>
      <c r="M5382" t="str">
        <f>VLOOKUP(L5382,'A-Applications'!B:D,3,FALSE)</f>
        <v>VIS-Quote Calculation Tool</v>
      </c>
      <c r="N5382" t="s">
        <v>103</v>
      </c>
      <c r="O5382" s="42" t="s">
        <v>54</v>
      </c>
      <c r="P5382" t="s">
        <v>131</v>
      </c>
      <c r="Q5382" t="str">
        <f>VLOOKUP(KamstrupData[[#This Row],[IdLevel123]],'B-Business Capability'!B:L,10,FALSE)</f>
        <v>Order-to-Cash (O2C)</v>
      </c>
      <c r="R5382">
        <f>VLOOKUP(KamstrupData[[#This Row],[IdLevel123]],'B-Business Capability'!B:L,11,FALSE)</f>
        <v>104</v>
      </c>
      <c r="T5382" t="s">
        <v>1866</v>
      </c>
      <c r="U5382" t="str">
        <f>_xlfn.CONCAT(KamstrupData[[#This Row],[CountryCode]],"_",KamstrupData[[#This Row],[Business Area]],"_",KamstrupData[[#This Row],[DepartmentTeam]])</f>
        <v>US10_Customer Services_</v>
      </c>
      <c r="V5382" t="str">
        <f>VLOOKUP(KamstrupData[[#This Row],[ORG_Concat]],'O-Organization'!F:H,3,FALSE)</f>
        <v>11084_US10_Water_Customer Services_</v>
      </c>
    </row>
    <row r="5383" spans="4:22">
      <c r="D5383" t="s">
        <v>82</v>
      </c>
      <c r="E5383" t="str">
        <f>VLOOKUP(D5383,'B-Business Capability'!B:H,5,FALSE)</f>
        <v>Customer Service</v>
      </c>
      <c r="F5383" t="str">
        <f>VLOOKUP(D5383,'B-Business Capability'!B:H,6,FALSE)</f>
        <v>Customer Project Management</v>
      </c>
      <c r="G5383" t="str">
        <f>VLOOKUP(D5383,'B-Business Capability'!B:H,7,FALSE)</f>
        <v>Financial Analytics and Management</v>
      </c>
      <c r="I5383" t="s">
        <v>1864</v>
      </c>
      <c r="J5383" t="s">
        <v>1740</v>
      </c>
      <c r="L5383" t="s">
        <v>150</v>
      </c>
      <c r="M5383" t="str">
        <f>VLOOKUP(L5383,'A-Applications'!B:D,3,FALSE)</f>
        <v>VIS-Quote Calculation Tool</v>
      </c>
      <c r="N5383" t="s">
        <v>103</v>
      </c>
      <c r="O5383" s="42" t="s">
        <v>54</v>
      </c>
      <c r="P5383" t="s">
        <v>75</v>
      </c>
      <c r="Q5383" t="str">
        <f>VLOOKUP(KamstrupData[[#This Row],[IdLevel123]],'B-Business Capability'!B:L,10,FALSE)</f>
        <v>Order-to-Cash (O2C)</v>
      </c>
      <c r="R5383">
        <f>VLOOKUP(KamstrupData[[#This Row],[IdLevel123]],'B-Business Capability'!B:L,11,FALSE)</f>
        <v>0</v>
      </c>
      <c r="T5383" t="s">
        <v>1866</v>
      </c>
      <c r="U5383" t="str">
        <f>_xlfn.CONCAT(KamstrupData[[#This Row],[CountryCode]],"_",KamstrupData[[#This Row],[Business Area]],"_",KamstrupData[[#This Row],[DepartmentTeam]])</f>
        <v>US10_Customer Services_</v>
      </c>
      <c r="V5383" t="str">
        <f>VLOOKUP(KamstrupData[[#This Row],[ORG_Concat]],'O-Organization'!F:H,3,FALSE)</f>
        <v>11084_US10_Water_Customer Services_</v>
      </c>
    </row>
    <row r="5384" spans="4:22">
      <c r="D5384" t="s">
        <v>78</v>
      </c>
      <c r="E5384" t="str">
        <f>VLOOKUP(D5384,'B-Business Capability'!B:H,5,FALSE)</f>
        <v>Customer Service</v>
      </c>
      <c r="F5384" t="str">
        <f>VLOOKUP(D5384,'B-Business Capability'!B:H,6,FALSE)</f>
        <v>Customer Service and Support</v>
      </c>
      <c r="G5384" t="str">
        <f>VLOOKUP(D5384,'B-Business Capability'!B:H,7,FALSE)</f>
        <v>Service Request Management</v>
      </c>
      <c r="I5384" t="s">
        <v>1864</v>
      </c>
      <c r="J5384" t="s">
        <v>1740</v>
      </c>
      <c r="L5384" t="s">
        <v>151</v>
      </c>
      <c r="M5384" t="str">
        <f>VLOOKUP(L5384,'A-Applications'!B:D,3,FALSE)</f>
        <v>Metertool X</v>
      </c>
      <c r="N5384" t="s">
        <v>53</v>
      </c>
      <c r="O5384" s="42" t="s">
        <v>54</v>
      </c>
      <c r="P5384" t="s">
        <v>79</v>
      </c>
      <c r="Q5384" t="str">
        <f>VLOOKUP(KamstrupData[[#This Row],[IdLevel123]],'B-Business Capability'!B:L,10,FALSE)</f>
        <v>Customer Service and Support</v>
      </c>
      <c r="R5384">
        <f>VLOOKUP(KamstrupData[[#This Row],[IdLevel123]],'B-Business Capability'!B:L,11,FALSE)</f>
        <v>0</v>
      </c>
      <c r="T5384" t="s">
        <v>1866</v>
      </c>
      <c r="U5384" t="str">
        <f>_xlfn.CONCAT(KamstrupData[[#This Row],[CountryCode]],"_",KamstrupData[[#This Row],[Business Area]],"_",KamstrupData[[#This Row],[DepartmentTeam]])</f>
        <v>US10_Customer Services_</v>
      </c>
      <c r="V5384" t="str">
        <f>VLOOKUP(KamstrupData[[#This Row],[ORG_Concat]],'O-Organization'!F:H,3,FALSE)</f>
        <v>11084_US10_Water_Customer Services_</v>
      </c>
    </row>
    <row r="5385" spans="4:22">
      <c r="D5385" t="s">
        <v>88</v>
      </c>
      <c r="E5385" t="str">
        <f>VLOOKUP(D5385,'B-Business Capability'!B:H,5,FALSE)</f>
        <v>Customer Service</v>
      </c>
      <c r="F5385" t="str">
        <f>VLOOKUP(D5385,'B-Business Capability'!B:H,6,FALSE)</f>
        <v>Customer Project Management</v>
      </c>
      <c r="G5385" t="str">
        <f>VLOOKUP(D5385,'B-Business Capability'!B:H,7,FALSE)</f>
        <v>Project Management</v>
      </c>
      <c r="I5385" t="s">
        <v>1864</v>
      </c>
      <c r="J5385" t="s">
        <v>1740</v>
      </c>
      <c r="L5385" t="s">
        <v>151</v>
      </c>
      <c r="M5385" t="str">
        <f>VLOOKUP(L5385,'A-Applications'!B:D,3,FALSE)</f>
        <v>Metertool X</v>
      </c>
      <c r="N5385" t="s">
        <v>53</v>
      </c>
      <c r="O5385" s="42" t="s">
        <v>54</v>
      </c>
      <c r="P5385" t="s">
        <v>75</v>
      </c>
      <c r="Q5385" t="str">
        <f>VLOOKUP(KamstrupData[[#This Row],[IdLevel123]],'B-Business Capability'!B:L,10,FALSE)</f>
        <v>Order-to-Cash (O2C)</v>
      </c>
      <c r="R5385">
        <f>VLOOKUP(KamstrupData[[#This Row],[IdLevel123]],'B-Business Capability'!B:L,11,FALSE)</f>
        <v>0</v>
      </c>
      <c r="T5385" t="s">
        <v>1866</v>
      </c>
      <c r="U5385" t="str">
        <f>_xlfn.CONCAT(KamstrupData[[#This Row],[CountryCode]],"_",KamstrupData[[#This Row],[Business Area]],"_",KamstrupData[[#This Row],[DepartmentTeam]])</f>
        <v>US10_Customer Services_</v>
      </c>
      <c r="V5385" t="str">
        <f>VLOOKUP(KamstrupData[[#This Row],[ORG_Concat]],'O-Organization'!F:H,3,FALSE)</f>
        <v>11084_US10_Water_Customer Services_</v>
      </c>
    </row>
    <row r="5386" spans="4:22">
      <c r="D5386" t="s">
        <v>78</v>
      </c>
      <c r="E5386" t="str">
        <f>VLOOKUP(D5386,'B-Business Capability'!B:H,5,FALSE)</f>
        <v>Customer Service</v>
      </c>
      <c r="F5386" t="str">
        <f>VLOOKUP(D5386,'B-Business Capability'!B:H,6,FALSE)</f>
        <v>Customer Service and Support</v>
      </c>
      <c r="G5386" t="str">
        <f>VLOOKUP(D5386,'B-Business Capability'!B:H,7,FALSE)</f>
        <v>Service Request Management</v>
      </c>
      <c r="I5386" t="s">
        <v>1864</v>
      </c>
      <c r="J5386" t="s">
        <v>1740</v>
      </c>
      <c r="L5386" t="s">
        <v>154</v>
      </c>
      <c r="M5386" t="str">
        <f>VLOOKUP(L5386,'A-Applications'!B:D,3,FALSE)</f>
        <v>Media Center</v>
      </c>
      <c r="N5386" t="s">
        <v>53</v>
      </c>
      <c r="O5386" s="42" t="s">
        <v>54</v>
      </c>
      <c r="P5386" t="s">
        <v>79</v>
      </c>
      <c r="Q5386" t="str">
        <f>VLOOKUP(KamstrupData[[#This Row],[IdLevel123]],'B-Business Capability'!B:L,10,FALSE)</f>
        <v>Customer Service and Support</v>
      </c>
      <c r="R5386">
        <f>VLOOKUP(KamstrupData[[#This Row],[IdLevel123]],'B-Business Capability'!B:L,11,FALSE)</f>
        <v>0</v>
      </c>
      <c r="T5386" t="s">
        <v>1866</v>
      </c>
      <c r="U5386" t="str">
        <f>_xlfn.CONCAT(KamstrupData[[#This Row],[CountryCode]],"_",KamstrupData[[#This Row],[Business Area]],"_",KamstrupData[[#This Row],[DepartmentTeam]])</f>
        <v>US10_Customer Services_</v>
      </c>
      <c r="V5386" t="str">
        <f>VLOOKUP(KamstrupData[[#This Row],[ORG_Concat]],'O-Organization'!F:H,3,FALSE)</f>
        <v>11084_US10_Water_Customer Services_</v>
      </c>
    </row>
    <row r="5387" spans="4:22">
      <c r="D5387" t="s">
        <v>88</v>
      </c>
      <c r="E5387" t="str">
        <f>VLOOKUP(D5387,'B-Business Capability'!B:H,5,FALSE)</f>
        <v>Customer Service</v>
      </c>
      <c r="F5387" t="str">
        <f>VLOOKUP(D5387,'B-Business Capability'!B:H,6,FALSE)</f>
        <v>Customer Project Management</v>
      </c>
      <c r="G5387" t="str">
        <f>VLOOKUP(D5387,'B-Business Capability'!B:H,7,FALSE)</f>
        <v>Project Management</v>
      </c>
      <c r="I5387" t="s">
        <v>1864</v>
      </c>
      <c r="J5387" t="s">
        <v>1740</v>
      </c>
      <c r="L5387" t="s">
        <v>154</v>
      </c>
      <c r="M5387" t="str">
        <f>VLOOKUP(L5387,'A-Applications'!B:D,3,FALSE)</f>
        <v>Media Center</v>
      </c>
      <c r="N5387" t="s">
        <v>53</v>
      </c>
      <c r="O5387" s="42" t="s">
        <v>54</v>
      </c>
      <c r="P5387" t="s">
        <v>75</v>
      </c>
      <c r="Q5387" t="str">
        <f>VLOOKUP(KamstrupData[[#This Row],[IdLevel123]],'B-Business Capability'!B:L,10,FALSE)</f>
        <v>Order-to-Cash (O2C)</v>
      </c>
      <c r="R5387">
        <f>VLOOKUP(KamstrupData[[#This Row],[IdLevel123]],'B-Business Capability'!B:L,11,FALSE)</f>
        <v>0</v>
      </c>
      <c r="T5387" t="s">
        <v>1866</v>
      </c>
      <c r="U5387" t="str">
        <f>_xlfn.CONCAT(KamstrupData[[#This Row],[CountryCode]],"_",KamstrupData[[#This Row],[Business Area]],"_",KamstrupData[[#This Row],[DepartmentTeam]])</f>
        <v>US10_Customer Services_</v>
      </c>
      <c r="V5387" t="str">
        <f>VLOOKUP(KamstrupData[[#This Row],[ORG_Concat]],'O-Organization'!F:H,3,FALSE)</f>
        <v>11084_US10_Water_Customer Services_</v>
      </c>
    </row>
    <row r="5388" spans="4:22">
      <c r="D5388" t="s">
        <v>78</v>
      </c>
      <c r="E5388" t="str">
        <f>VLOOKUP(D5388,'B-Business Capability'!B:H,5,FALSE)</f>
        <v>Customer Service</v>
      </c>
      <c r="F5388" t="str">
        <f>VLOOKUP(D5388,'B-Business Capability'!B:H,6,FALSE)</f>
        <v>Customer Service and Support</v>
      </c>
      <c r="G5388" t="str">
        <f>VLOOKUP(D5388,'B-Business Capability'!B:H,7,FALSE)</f>
        <v>Service Request Management</v>
      </c>
      <c r="I5388" t="s">
        <v>1864</v>
      </c>
      <c r="J5388" t="s">
        <v>1740</v>
      </c>
      <c r="L5388" t="s">
        <v>155</v>
      </c>
      <c r="M5388" t="str">
        <f>VLOOKUP(L5388,'A-Applications'!B:D,3,FALSE)</f>
        <v>FileZilla</v>
      </c>
      <c r="N5388" t="s">
        <v>53</v>
      </c>
      <c r="O5388" s="42" t="s">
        <v>54</v>
      </c>
      <c r="P5388" t="s">
        <v>79</v>
      </c>
      <c r="Q5388" t="str">
        <f>VLOOKUP(KamstrupData[[#This Row],[IdLevel123]],'B-Business Capability'!B:L,10,FALSE)</f>
        <v>Customer Service and Support</v>
      </c>
      <c r="R5388">
        <f>VLOOKUP(KamstrupData[[#This Row],[IdLevel123]],'B-Business Capability'!B:L,11,FALSE)</f>
        <v>0</v>
      </c>
      <c r="T5388" t="s">
        <v>1866</v>
      </c>
      <c r="U5388" t="str">
        <f>_xlfn.CONCAT(KamstrupData[[#This Row],[CountryCode]],"_",KamstrupData[[#This Row],[Business Area]],"_",KamstrupData[[#This Row],[DepartmentTeam]])</f>
        <v>US10_Customer Services_</v>
      </c>
      <c r="V5388" t="str">
        <f>VLOOKUP(KamstrupData[[#This Row],[ORG_Concat]],'O-Organization'!F:H,3,FALSE)</f>
        <v>11084_US10_Water_Customer Services_</v>
      </c>
    </row>
    <row r="5389" spans="4:22">
      <c r="D5389" t="s">
        <v>88</v>
      </c>
      <c r="E5389" t="str">
        <f>VLOOKUP(D5389,'B-Business Capability'!B:H,5,FALSE)</f>
        <v>Customer Service</v>
      </c>
      <c r="F5389" t="str">
        <f>VLOOKUP(D5389,'B-Business Capability'!B:H,6,FALSE)</f>
        <v>Customer Project Management</v>
      </c>
      <c r="G5389" t="str">
        <f>VLOOKUP(D5389,'B-Business Capability'!B:H,7,FALSE)</f>
        <v>Project Management</v>
      </c>
      <c r="I5389" t="s">
        <v>1864</v>
      </c>
      <c r="J5389" t="s">
        <v>1740</v>
      </c>
      <c r="L5389" t="s">
        <v>155</v>
      </c>
      <c r="M5389" t="str">
        <f>VLOOKUP(L5389,'A-Applications'!B:D,3,FALSE)</f>
        <v>FileZilla</v>
      </c>
      <c r="N5389" t="s">
        <v>53</v>
      </c>
      <c r="O5389" s="42" t="s">
        <v>54</v>
      </c>
      <c r="P5389" t="s">
        <v>75</v>
      </c>
      <c r="Q5389" t="str">
        <f>VLOOKUP(KamstrupData[[#This Row],[IdLevel123]],'B-Business Capability'!B:L,10,FALSE)</f>
        <v>Order-to-Cash (O2C)</v>
      </c>
      <c r="R5389">
        <f>VLOOKUP(KamstrupData[[#This Row],[IdLevel123]],'B-Business Capability'!B:L,11,FALSE)</f>
        <v>0</v>
      </c>
      <c r="T5389" t="s">
        <v>1866</v>
      </c>
      <c r="U5389" t="str">
        <f>_xlfn.CONCAT(KamstrupData[[#This Row],[CountryCode]],"_",KamstrupData[[#This Row],[Business Area]],"_",KamstrupData[[#This Row],[DepartmentTeam]])</f>
        <v>US10_Customer Services_</v>
      </c>
      <c r="V5389" t="str">
        <f>VLOOKUP(KamstrupData[[#This Row],[ORG_Concat]],'O-Organization'!F:H,3,FALSE)</f>
        <v>11084_US10_Water_Customer Services_</v>
      </c>
    </row>
    <row r="5390" spans="4:22">
      <c r="D5390" t="s">
        <v>156</v>
      </c>
      <c r="E5390" t="str">
        <f>VLOOKUP(D5390,'B-Business Capability'!B:H,5,FALSE)</f>
        <v>Customer Relationship</v>
      </c>
      <c r="F5390" t="str">
        <f>VLOOKUP(D5390,'B-Business Capability'!B:H,6,FALSE)</f>
        <v>Customer Management</v>
      </c>
      <c r="G5390" t="str">
        <f>VLOOKUP(D5390,'B-Business Capability'!B:H,7,FALSE)</f>
        <v>Manage Customer</v>
      </c>
      <c r="I5390" t="s">
        <v>1864</v>
      </c>
      <c r="J5390" t="s">
        <v>1740</v>
      </c>
      <c r="L5390" t="s">
        <v>157</v>
      </c>
      <c r="M5390" t="str">
        <f>VLOOKUP(L5390,'A-Applications'!B:D,3,FALSE)</f>
        <v>ServiceNow</v>
      </c>
      <c r="N5390" t="s">
        <v>53</v>
      </c>
      <c r="O5390" s="42" t="s">
        <v>54</v>
      </c>
      <c r="P5390" t="s">
        <v>79</v>
      </c>
      <c r="Q5390" t="str">
        <f>VLOOKUP(KamstrupData[[#This Row],[IdLevel123]],'B-Business Capability'!B:L,10,FALSE)</f>
        <v>Customer Service and Support</v>
      </c>
      <c r="R5390">
        <f>VLOOKUP(KamstrupData[[#This Row],[IdLevel123]],'B-Business Capability'!B:L,11,FALSE)</f>
        <v>0</v>
      </c>
      <c r="T5390" t="s">
        <v>1866</v>
      </c>
      <c r="U5390" t="str">
        <f>_xlfn.CONCAT(KamstrupData[[#This Row],[CountryCode]],"_",KamstrupData[[#This Row],[Business Area]],"_",KamstrupData[[#This Row],[DepartmentTeam]])</f>
        <v>US10_Customer Services_</v>
      </c>
      <c r="V5390" t="str">
        <f>VLOOKUP(KamstrupData[[#This Row],[ORG_Concat]],'O-Organization'!F:H,3,FALSE)</f>
        <v>11084_US10_Water_Customer Services_</v>
      </c>
    </row>
    <row r="5391" spans="4:22">
      <c r="D5391" t="s">
        <v>158</v>
      </c>
      <c r="E5391" t="str">
        <f>VLOOKUP(D5391,'B-Business Capability'!B:H,5,FALSE)</f>
        <v>Sales</v>
      </c>
      <c r="F5391" t="str">
        <f>VLOOKUP(D5391,'B-Business Capability'!B:H,6,FALSE)</f>
        <v>Quotation, Order, and Contract Management</v>
      </c>
      <c r="G5391" t="str">
        <f>VLOOKUP(D5391,'B-Business Capability'!B:H,7,FALSE)</f>
        <v>Sales order management and processing</v>
      </c>
      <c r="I5391" t="s">
        <v>1864</v>
      </c>
      <c r="J5391" t="s">
        <v>1740</v>
      </c>
      <c r="L5391" t="s">
        <v>157</v>
      </c>
      <c r="M5391" t="str">
        <f>VLOOKUP(L5391,'A-Applications'!B:D,3,FALSE)</f>
        <v>ServiceNow</v>
      </c>
      <c r="N5391" t="s">
        <v>53</v>
      </c>
      <c r="O5391" s="42" t="s">
        <v>54</v>
      </c>
      <c r="P5391" t="s">
        <v>79</v>
      </c>
      <c r="Q5391" t="str">
        <f>VLOOKUP(KamstrupData[[#This Row],[IdLevel123]],'B-Business Capability'!B:L,10,FALSE)</f>
        <v>Order-to-Cash (O2C)</v>
      </c>
      <c r="R5391">
        <f>VLOOKUP(KamstrupData[[#This Row],[IdLevel123]],'B-Business Capability'!B:L,11,FALSE)</f>
        <v>107</v>
      </c>
      <c r="T5391" t="s">
        <v>1866</v>
      </c>
      <c r="U5391" t="str">
        <f>_xlfn.CONCAT(KamstrupData[[#This Row],[CountryCode]],"_",KamstrupData[[#This Row],[Business Area]],"_",KamstrupData[[#This Row],[DepartmentTeam]])</f>
        <v>US10_Customer Services_</v>
      </c>
      <c r="V5391" t="str">
        <f>VLOOKUP(KamstrupData[[#This Row],[ORG_Concat]],'O-Organization'!F:H,3,FALSE)</f>
        <v>11084_US10_Water_Customer Services_</v>
      </c>
    </row>
    <row r="5392" spans="4:22">
      <c r="D5392" t="s">
        <v>90</v>
      </c>
      <c r="E5392" t="str">
        <f>VLOOKUP(D5392,'B-Business Capability'!B:H,5,FALSE)</f>
        <v>Customer Service</v>
      </c>
      <c r="F5392" t="str">
        <f>VLOOKUP(D5392,'B-Business Capability'!B:H,6,FALSE)</f>
        <v>Customer Service and Support</v>
      </c>
      <c r="G5392">
        <f>VLOOKUP(D5392,'B-Business Capability'!B:H,7,FALSE)</f>
        <v>0</v>
      </c>
      <c r="I5392" t="s">
        <v>1864</v>
      </c>
      <c r="J5392" t="s">
        <v>1740</v>
      </c>
      <c r="L5392" t="s">
        <v>157</v>
      </c>
      <c r="M5392" t="str">
        <f>VLOOKUP(L5392,'A-Applications'!B:D,3,FALSE)</f>
        <v>ServiceNow</v>
      </c>
      <c r="N5392" t="s">
        <v>53</v>
      </c>
      <c r="O5392" s="42" t="s">
        <v>54</v>
      </c>
      <c r="P5392" t="s">
        <v>79</v>
      </c>
      <c r="Q5392" t="str">
        <f>VLOOKUP(KamstrupData[[#This Row],[IdLevel123]],'B-Business Capability'!B:L,10,FALSE)</f>
        <v>Customer Service and Support</v>
      </c>
      <c r="R5392">
        <f>VLOOKUP(KamstrupData[[#This Row],[IdLevel123]],'B-Business Capability'!B:L,11,FALSE)</f>
        <v>0</v>
      </c>
      <c r="T5392" t="s">
        <v>1866</v>
      </c>
      <c r="U5392" t="str">
        <f>_xlfn.CONCAT(KamstrupData[[#This Row],[CountryCode]],"_",KamstrupData[[#This Row],[Business Area]],"_",KamstrupData[[#This Row],[DepartmentTeam]])</f>
        <v>US10_Customer Services_</v>
      </c>
      <c r="V5392" t="str">
        <f>VLOOKUP(KamstrupData[[#This Row],[ORG_Concat]],'O-Organization'!F:H,3,FALSE)</f>
        <v>11084_US10_Water_Customer Services_</v>
      </c>
    </row>
    <row r="5393" spans="4:22">
      <c r="D5393" t="s">
        <v>78</v>
      </c>
      <c r="E5393" t="str">
        <f>VLOOKUP(D5393,'B-Business Capability'!B:H,5,FALSE)</f>
        <v>Customer Service</v>
      </c>
      <c r="F5393" t="str">
        <f>VLOOKUP(D5393,'B-Business Capability'!B:H,6,FALSE)</f>
        <v>Customer Service and Support</v>
      </c>
      <c r="G5393" t="str">
        <f>VLOOKUP(D5393,'B-Business Capability'!B:H,7,FALSE)</f>
        <v>Service Request Management</v>
      </c>
      <c r="I5393" t="s">
        <v>1864</v>
      </c>
      <c r="J5393" t="s">
        <v>1740</v>
      </c>
      <c r="L5393" t="s">
        <v>157</v>
      </c>
      <c r="M5393" t="str">
        <f>VLOOKUP(L5393,'A-Applications'!B:D,3,FALSE)</f>
        <v>ServiceNow</v>
      </c>
      <c r="N5393" t="s">
        <v>53</v>
      </c>
      <c r="O5393" s="42" t="s">
        <v>66</v>
      </c>
      <c r="P5393" t="s">
        <v>79</v>
      </c>
      <c r="Q5393" t="str">
        <f>VLOOKUP(KamstrupData[[#This Row],[IdLevel123]],'B-Business Capability'!B:L,10,FALSE)</f>
        <v>Customer Service and Support</v>
      </c>
      <c r="R5393">
        <f>VLOOKUP(KamstrupData[[#This Row],[IdLevel123]],'B-Business Capability'!B:L,11,FALSE)</f>
        <v>0</v>
      </c>
      <c r="T5393" t="s">
        <v>1866</v>
      </c>
      <c r="U5393" t="str">
        <f>_xlfn.CONCAT(KamstrupData[[#This Row],[CountryCode]],"_",KamstrupData[[#This Row],[Business Area]],"_",KamstrupData[[#This Row],[DepartmentTeam]])</f>
        <v>US10_Customer Services_</v>
      </c>
      <c r="V5393" t="str">
        <f>VLOOKUP(KamstrupData[[#This Row],[ORG_Concat]],'O-Organization'!F:H,3,FALSE)</f>
        <v>11084_US10_Water_Customer Services_</v>
      </c>
    </row>
    <row r="5394" spans="4:22">
      <c r="D5394" t="s">
        <v>159</v>
      </c>
      <c r="E5394" t="str">
        <f>VLOOKUP(D5394,'B-Business Capability'!B:H,5,FALSE)</f>
        <v>Customer Service</v>
      </c>
      <c r="F5394" t="str">
        <f>VLOOKUP(D5394,'B-Business Capability'!B:H,6,FALSE)</f>
        <v>Customer Service and Support</v>
      </c>
      <c r="G5394" t="str">
        <f>VLOOKUP(D5394,'B-Business Capability'!B:H,7,FALSE)</f>
        <v>Complaints Management</v>
      </c>
      <c r="I5394" t="s">
        <v>1864</v>
      </c>
      <c r="J5394" t="s">
        <v>1740</v>
      </c>
      <c r="L5394" t="s">
        <v>157</v>
      </c>
      <c r="M5394" t="str">
        <f>VLOOKUP(L5394,'A-Applications'!B:D,3,FALSE)</f>
        <v>ServiceNow</v>
      </c>
      <c r="N5394" t="s">
        <v>53</v>
      </c>
      <c r="O5394" s="42" t="s">
        <v>54</v>
      </c>
      <c r="P5394" t="s">
        <v>79</v>
      </c>
      <c r="Q5394" t="str">
        <f>VLOOKUP(KamstrupData[[#This Row],[IdLevel123]],'B-Business Capability'!B:L,10,FALSE)</f>
        <v>Customer Service and Support</v>
      </c>
      <c r="R5394">
        <f>VLOOKUP(KamstrupData[[#This Row],[IdLevel123]],'B-Business Capability'!B:L,11,FALSE)</f>
        <v>0</v>
      </c>
      <c r="T5394" t="s">
        <v>1866</v>
      </c>
      <c r="U5394" t="str">
        <f>_xlfn.CONCAT(KamstrupData[[#This Row],[CountryCode]],"_",KamstrupData[[#This Row],[Business Area]],"_",KamstrupData[[#This Row],[DepartmentTeam]])</f>
        <v>US10_Customer Services_</v>
      </c>
      <c r="V5394" t="str">
        <f>VLOOKUP(KamstrupData[[#This Row],[ORG_Concat]],'O-Organization'!F:H,3,FALSE)</f>
        <v>11084_US10_Water_Customer Services_</v>
      </c>
    </row>
    <row r="5395" spans="4:22">
      <c r="D5395" t="s">
        <v>160</v>
      </c>
      <c r="E5395" t="str">
        <f>VLOOKUP(D5395,'B-Business Capability'!B:H,5,FALSE)</f>
        <v>Customer Service</v>
      </c>
      <c r="F5395" t="str">
        <f>VLOOKUP(D5395,'B-Business Capability'!B:H,6,FALSE)</f>
        <v>Customer Service and Support</v>
      </c>
      <c r="G5395" t="str">
        <f>VLOOKUP(D5395,'B-Business Capability'!B:H,7,FALSE)</f>
        <v>Customer Claims Management</v>
      </c>
      <c r="I5395" t="s">
        <v>1864</v>
      </c>
      <c r="J5395" t="s">
        <v>1740</v>
      </c>
      <c r="L5395" t="s">
        <v>157</v>
      </c>
      <c r="M5395" t="str">
        <f>VLOOKUP(L5395,'A-Applications'!B:D,3,FALSE)</f>
        <v>ServiceNow</v>
      </c>
      <c r="N5395" t="s">
        <v>53</v>
      </c>
      <c r="O5395" s="42" t="s">
        <v>54</v>
      </c>
      <c r="P5395" t="s">
        <v>79</v>
      </c>
      <c r="Q5395" t="str">
        <f>VLOOKUP(KamstrupData[[#This Row],[IdLevel123]],'B-Business Capability'!B:L,10,FALSE)</f>
        <v>Customer Service and Support</v>
      </c>
      <c r="R5395">
        <f>VLOOKUP(KamstrupData[[#This Row],[IdLevel123]],'B-Business Capability'!B:L,11,FALSE)</f>
        <v>0</v>
      </c>
      <c r="T5395" t="s">
        <v>1866</v>
      </c>
      <c r="U5395" t="str">
        <f>_xlfn.CONCAT(KamstrupData[[#This Row],[CountryCode]],"_",KamstrupData[[#This Row],[Business Area]],"_",KamstrupData[[#This Row],[DepartmentTeam]])</f>
        <v>US10_Customer Services_</v>
      </c>
      <c r="V5395" t="str">
        <f>VLOOKUP(KamstrupData[[#This Row],[ORG_Concat]],'O-Organization'!F:H,3,FALSE)</f>
        <v>11084_US10_Water_Customer Services_</v>
      </c>
    </row>
    <row r="5396" spans="4:22">
      <c r="D5396" t="s">
        <v>161</v>
      </c>
      <c r="E5396" t="str">
        <f>VLOOKUP(D5396,'B-Business Capability'!B:H,5,FALSE)</f>
        <v>Customer Service</v>
      </c>
      <c r="F5396" t="str">
        <f>VLOOKUP(D5396,'B-Business Capability'!B:H,6,FALSE)</f>
        <v>Customer Service and Support</v>
      </c>
      <c r="G5396" t="str">
        <f>VLOOKUP(D5396,'B-Business Capability'!B:H,7,FALSE)</f>
        <v>Customer Returns Management</v>
      </c>
      <c r="I5396" t="s">
        <v>1864</v>
      </c>
      <c r="J5396" t="s">
        <v>1740</v>
      </c>
      <c r="L5396" t="s">
        <v>157</v>
      </c>
      <c r="M5396" t="str">
        <f>VLOOKUP(L5396,'A-Applications'!B:D,3,FALSE)</f>
        <v>ServiceNow</v>
      </c>
      <c r="N5396" t="s">
        <v>53</v>
      </c>
      <c r="O5396" s="42" t="s">
        <v>54</v>
      </c>
      <c r="P5396" t="s">
        <v>79</v>
      </c>
      <c r="Q5396" t="str">
        <f>VLOOKUP(KamstrupData[[#This Row],[IdLevel123]],'B-Business Capability'!B:L,10,FALSE)</f>
        <v>Customer Service and Support</v>
      </c>
      <c r="R5396">
        <f>VLOOKUP(KamstrupData[[#This Row],[IdLevel123]],'B-Business Capability'!B:L,11,FALSE)</f>
        <v>0</v>
      </c>
      <c r="T5396" t="s">
        <v>1866</v>
      </c>
      <c r="U5396" t="str">
        <f>_xlfn.CONCAT(KamstrupData[[#This Row],[CountryCode]],"_",KamstrupData[[#This Row],[Business Area]],"_",KamstrupData[[#This Row],[DepartmentTeam]])</f>
        <v>US10_Customer Services_</v>
      </c>
      <c r="V5396" t="str">
        <f>VLOOKUP(KamstrupData[[#This Row],[ORG_Concat]],'O-Organization'!F:H,3,FALSE)</f>
        <v>11084_US10_Water_Customer Services_</v>
      </c>
    </row>
    <row r="5397" spans="4:22">
      <c r="D5397" t="s">
        <v>80</v>
      </c>
      <c r="E5397" t="str">
        <f>VLOOKUP(D5397,'B-Business Capability'!B:H,5,FALSE)</f>
        <v>Customer Service</v>
      </c>
      <c r="F5397" t="str">
        <f>VLOOKUP(D5397,'B-Business Capability'!B:H,6,FALSE)</f>
        <v>Customer Service and Support</v>
      </c>
      <c r="G5397" t="str">
        <f>VLOOKUP(D5397,'B-Business Capability'!B:H,7,FALSE)</f>
        <v>Customer Warranty Claim Processing</v>
      </c>
      <c r="I5397" t="s">
        <v>1864</v>
      </c>
      <c r="J5397" t="s">
        <v>1740</v>
      </c>
      <c r="L5397" t="s">
        <v>157</v>
      </c>
      <c r="M5397" t="str">
        <f>VLOOKUP(L5397,'A-Applications'!B:D,3,FALSE)</f>
        <v>ServiceNow</v>
      </c>
      <c r="N5397" t="s">
        <v>53</v>
      </c>
      <c r="O5397" s="42" t="s">
        <v>54</v>
      </c>
      <c r="P5397" t="s">
        <v>79</v>
      </c>
      <c r="Q5397" t="str">
        <f>VLOOKUP(KamstrupData[[#This Row],[IdLevel123]],'B-Business Capability'!B:L,10,FALSE)</f>
        <v>Customer Service and Support</v>
      </c>
      <c r="R5397">
        <f>VLOOKUP(KamstrupData[[#This Row],[IdLevel123]],'B-Business Capability'!B:L,11,FALSE)</f>
        <v>0</v>
      </c>
      <c r="T5397" t="s">
        <v>1866</v>
      </c>
      <c r="U5397" t="str">
        <f>_xlfn.CONCAT(KamstrupData[[#This Row],[CountryCode]],"_",KamstrupData[[#This Row],[Business Area]],"_",KamstrupData[[#This Row],[DepartmentTeam]])</f>
        <v>US10_Customer Services_</v>
      </c>
      <c r="V5397" t="str">
        <f>VLOOKUP(KamstrupData[[#This Row],[ORG_Concat]],'O-Organization'!F:H,3,FALSE)</f>
        <v>11084_US10_Water_Customer Services_</v>
      </c>
    </row>
    <row r="5398" spans="4:22">
      <c r="D5398" t="s">
        <v>162</v>
      </c>
      <c r="E5398" t="str">
        <f>VLOOKUP(D5398,'B-Business Capability'!B:H,5,FALSE)</f>
        <v>Customer Service</v>
      </c>
      <c r="F5398" t="str">
        <f>VLOOKUP(D5398,'B-Business Capability'!B:H,6,FALSE)</f>
        <v>Customer Service and Support</v>
      </c>
      <c r="G5398" t="str">
        <f>VLOOKUP(D5398,'B-Business Capability'!B:H,7,FALSE)</f>
        <v>Inquiry Management</v>
      </c>
      <c r="I5398" t="s">
        <v>1864</v>
      </c>
      <c r="J5398" t="s">
        <v>1740</v>
      </c>
      <c r="L5398" t="s">
        <v>157</v>
      </c>
      <c r="M5398" t="str">
        <f>VLOOKUP(L5398,'A-Applications'!B:D,3,FALSE)</f>
        <v>ServiceNow</v>
      </c>
      <c r="N5398" t="s">
        <v>53</v>
      </c>
      <c r="O5398" s="42" t="s">
        <v>54</v>
      </c>
      <c r="P5398" t="s">
        <v>79</v>
      </c>
      <c r="Q5398" t="str">
        <f>VLOOKUP(KamstrupData[[#This Row],[IdLevel123]],'B-Business Capability'!B:L,10,FALSE)</f>
        <v>Customer Service and Support</v>
      </c>
      <c r="R5398">
        <f>VLOOKUP(KamstrupData[[#This Row],[IdLevel123]],'B-Business Capability'!B:L,11,FALSE)</f>
        <v>0</v>
      </c>
      <c r="T5398" t="s">
        <v>1866</v>
      </c>
      <c r="U5398" t="str">
        <f>_xlfn.CONCAT(KamstrupData[[#This Row],[CountryCode]],"_",KamstrupData[[#This Row],[Business Area]],"_",KamstrupData[[#This Row],[DepartmentTeam]])</f>
        <v>US10_Customer Services_</v>
      </c>
      <c r="V5398" t="str">
        <f>VLOOKUP(KamstrupData[[#This Row],[ORG_Concat]],'O-Organization'!F:H,3,FALSE)</f>
        <v>11084_US10_Water_Customer Services_</v>
      </c>
    </row>
    <row r="5399" spans="4:22">
      <c r="D5399" t="s">
        <v>163</v>
      </c>
      <c r="E5399" t="str">
        <f>VLOOKUP(D5399,'B-Business Capability'!B:H,5,FALSE)</f>
        <v>Customer Service</v>
      </c>
      <c r="F5399" t="str">
        <f>VLOOKUP(D5399,'B-Business Capability'!B:H,6,FALSE)</f>
        <v>Customer Service and Support</v>
      </c>
      <c r="G5399" t="str">
        <f>VLOOKUP(D5399,'B-Business Capability'!B:H,7,FALSE)</f>
        <v>Recall Management</v>
      </c>
      <c r="I5399" t="s">
        <v>1864</v>
      </c>
      <c r="J5399" t="s">
        <v>1740</v>
      </c>
      <c r="L5399" t="s">
        <v>157</v>
      </c>
      <c r="M5399" t="str">
        <f>VLOOKUP(L5399,'A-Applications'!B:D,3,FALSE)</f>
        <v>ServiceNow</v>
      </c>
      <c r="N5399" t="s">
        <v>53</v>
      </c>
      <c r="O5399" s="42" t="s">
        <v>54</v>
      </c>
      <c r="P5399" t="s">
        <v>79</v>
      </c>
      <c r="Q5399" t="str">
        <f>VLOOKUP(KamstrupData[[#This Row],[IdLevel123]],'B-Business Capability'!B:L,10,FALSE)</f>
        <v>Customer Service and Support</v>
      </c>
      <c r="R5399">
        <f>VLOOKUP(KamstrupData[[#This Row],[IdLevel123]],'B-Business Capability'!B:L,11,FALSE)</f>
        <v>0</v>
      </c>
      <c r="T5399" t="s">
        <v>1866</v>
      </c>
      <c r="U5399" t="str">
        <f>_xlfn.CONCAT(KamstrupData[[#This Row],[CountryCode]],"_",KamstrupData[[#This Row],[Business Area]],"_",KamstrupData[[#This Row],[DepartmentTeam]])</f>
        <v>US10_Customer Services_</v>
      </c>
      <c r="V5399" t="str">
        <f>VLOOKUP(KamstrupData[[#This Row],[ORG_Concat]],'O-Organization'!F:H,3,FALSE)</f>
        <v>11084_US10_Water_Customer Services_</v>
      </c>
    </row>
    <row r="5400" spans="4:22">
      <c r="D5400" t="s">
        <v>94</v>
      </c>
      <c r="E5400" t="str">
        <f>VLOOKUP(D5400,'B-Business Capability'!B:H,5,FALSE)</f>
        <v>Customer Service</v>
      </c>
      <c r="F5400" t="str">
        <f>VLOOKUP(D5400,'B-Business Capability'!B:H,6,FALSE)</f>
        <v>Customer Service and Support</v>
      </c>
      <c r="G5400" t="str">
        <f>VLOOKUP(D5400,'B-Business Capability'!B:H,7,FALSE)</f>
        <v>Self-Service Engagement</v>
      </c>
      <c r="I5400" t="s">
        <v>1864</v>
      </c>
      <c r="J5400" t="s">
        <v>1740</v>
      </c>
      <c r="L5400" t="s">
        <v>157</v>
      </c>
      <c r="M5400" t="str">
        <f>VLOOKUP(L5400,'A-Applications'!B:D,3,FALSE)</f>
        <v>ServiceNow</v>
      </c>
      <c r="N5400" t="s">
        <v>53</v>
      </c>
      <c r="O5400" s="42" t="s">
        <v>66</v>
      </c>
      <c r="P5400" t="s">
        <v>79</v>
      </c>
      <c r="Q5400" t="str">
        <f>VLOOKUP(KamstrupData[[#This Row],[IdLevel123]],'B-Business Capability'!B:L,10,FALSE)</f>
        <v>Customer Service and Support</v>
      </c>
      <c r="R5400">
        <f>VLOOKUP(KamstrupData[[#This Row],[IdLevel123]],'B-Business Capability'!B:L,11,FALSE)</f>
        <v>0</v>
      </c>
      <c r="T5400" t="s">
        <v>1866</v>
      </c>
      <c r="U5400" t="str">
        <f>_xlfn.CONCAT(KamstrupData[[#This Row],[CountryCode]],"_",KamstrupData[[#This Row],[Business Area]],"_",KamstrupData[[#This Row],[DepartmentTeam]])</f>
        <v>US10_Customer Services_</v>
      </c>
      <c r="V5400" t="str">
        <f>VLOOKUP(KamstrupData[[#This Row],[ORG_Concat]],'O-Organization'!F:H,3,FALSE)</f>
        <v>11084_US10_Water_Customer Services_</v>
      </c>
    </row>
    <row r="5401" spans="4:22">
      <c r="D5401" t="s">
        <v>152</v>
      </c>
      <c r="E5401" t="str">
        <f>VLOOKUP(D5401,'B-Business Capability'!B:H,5,FALSE)</f>
        <v>Customer Service</v>
      </c>
      <c r="F5401" t="str">
        <f>VLOOKUP(D5401,'B-Business Capability'!B:H,6,FALSE)</f>
        <v>Customer Service and Support</v>
      </c>
      <c r="G5401" t="str">
        <f>VLOOKUP(D5401,'B-Business Capability'!B:H,7,FALSE)</f>
        <v>Service Knowledge Base Management</v>
      </c>
      <c r="I5401" t="s">
        <v>1864</v>
      </c>
      <c r="J5401" t="s">
        <v>1740</v>
      </c>
      <c r="L5401" t="s">
        <v>157</v>
      </c>
      <c r="M5401" t="str">
        <f>VLOOKUP(L5401,'A-Applications'!B:D,3,FALSE)</f>
        <v>ServiceNow</v>
      </c>
      <c r="N5401" t="s">
        <v>53</v>
      </c>
      <c r="O5401" s="42" t="s">
        <v>54</v>
      </c>
      <c r="P5401" t="s">
        <v>79</v>
      </c>
      <c r="Q5401" t="str">
        <f>VLOOKUP(KamstrupData[[#This Row],[IdLevel123]],'B-Business Capability'!B:L,10,FALSE)</f>
        <v>Customer Service and Support</v>
      </c>
      <c r="R5401">
        <f>VLOOKUP(KamstrupData[[#This Row],[IdLevel123]],'B-Business Capability'!B:L,11,FALSE)</f>
        <v>0</v>
      </c>
      <c r="T5401" t="s">
        <v>1866</v>
      </c>
      <c r="U5401" t="str">
        <f>_xlfn.CONCAT(KamstrupData[[#This Row],[CountryCode]],"_",KamstrupData[[#This Row],[Business Area]],"_",KamstrupData[[#This Row],[DepartmentTeam]])</f>
        <v>US10_Customer Services_</v>
      </c>
      <c r="V5401" t="str">
        <f>VLOOKUP(KamstrupData[[#This Row],[ORG_Concat]],'O-Organization'!F:H,3,FALSE)</f>
        <v>11084_US10_Water_Customer Services_</v>
      </c>
    </row>
    <row r="5402" spans="4:22">
      <c r="D5402" t="s">
        <v>164</v>
      </c>
      <c r="E5402" t="str">
        <f>VLOOKUP(D5402,'B-Business Capability'!B:H,5,FALSE)</f>
        <v>Customer Service</v>
      </c>
      <c r="F5402" t="str">
        <f>VLOOKUP(D5402,'B-Business Capability'!B:H,6,FALSE)</f>
        <v>Customer Service and Support</v>
      </c>
      <c r="G5402" t="str">
        <f>VLOOKUP(D5402,'B-Business Capability'!B:H,7,FALSE)</f>
        <v>Service Level Management</v>
      </c>
      <c r="I5402" t="s">
        <v>1864</v>
      </c>
      <c r="J5402" t="s">
        <v>1740</v>
      </c>
      <c r="L5402" t="s">
        <v>157</v>
      </c>
      <c r="M5402" t="str">
        <f>VLOOKUP(L5402,'A-Applications'!B:D,3,FALSE)</f>
        <v>ServiceNow</v>
      </c>
      <c r="N5402" t="s">
        <v>53</v>
      </c>
      <c r="O5402" s="42" t="s">
        <v>54</v>
      </c>
      <c r="P5402" t="s">
        <v>79</v>
      </c>
      <c r="Q5402" t="str">
        <f>VLOOKUP(KamstrupData[[#This Row],[IdLevel123]],'B-Business Capability'!B:L,10,FALSE)</f>
        <v>Customer Service and Support</v>
      </c>
      <c r="R5402">
        <f>VLOOKUP(KamstrupData[[#This Row],[IdLevel123]],'B-Business Capability'!B:L,11,FALSE)</f>
        <v>0</v>
      </c>
      <c r="T5402" t="s">
        <v>1866</v>
      </c>
      <c r="U5402" t="str">
        <f>_xlfn.CONCAT(KamstrupData[[#This Row],[CountryCode]],"_",KamstrupData[[#This Row],[Business Area]],"_",KamstrupData[[#This Row],[DepartmentTeam]])</f>
        <v>US10_Customer Services_</v>
      </c>
      <c r="V5402" t="str">
        <f>VLOOKUP(KamstrupData[[#This Row],[ORG_Concat]],'O-Organization'!F:H,3,FALSE)</f>
        <v>11084_US10_Water_Customer Services_</v>
      </c>
    </row>
    <row r="5403" spans="4:22">
      <c r="D5403" t="s">
        <v>118</v>
      </c>
      <c r="E5403" t="str">
        <f>VLOOKUP(D5403,'B-Business Capability'!B:H,5,FALSE)</f>
        <v>Customer Service</v>
      </c>
      <c r="F5403" t="str">
        <f>VLOOKUP(D5403,'B-Business Capability'!B:H,6,FALSE)</f>
        <v>Customer Service Strategy and Planning</v>
      </c>
      <c r="G5403" t="str">
        <f>VLOOKUP(D5403,'B-Business Capability'!B:H,7,FALSE)</f>
        <v>Customer Service Analytics</v>
      </c>
      <c r="I5403" t="s">
        <v>1864</v>
      </c>
      <c r="J5403" t="s">
        <v>1740</v>
      </c>
      <c r="L5403" t="s">
        <v>157</v>
      </c>
      <c r="M5403" t="str">
        <f>VLOOKUP(L5403,'A-Applications'!B:D,3,FALSE)</f>
        <v>ServiceNow</v>
      </c>
      <c r="N5403" t="s">
        <v>53</v>
      </c>
      <c r="O5403" s="42" t="s">
        <v>54</v>
      </c>
      <c r="P5403" t="s">
        <v>79</v>
      </c>
      <c r="Q5403" t="str">
        <f>VLOOKUP(KamstrupData[[#This Row],[IdLevel123]],'B-Business Capability'!B:L,10,FALSE)</f>
        <v>Customer Service and Support</v>
      </c>
      <c r="R5403">
        <f>VLOOKUP(KamstrupData[[#This Row],[IdLevel123]],'B-Business Capability'!B:L,11,FALSE)</f>
        <v>0</v>
      </c>
      <c r="T5403" t="s">
        <v>1866</v>
      </c>
      <c r="U5403" t="str">
        <f>_xlfn.CONCAT(KamstrupData[[#This Row],[CountryCode]],"_",KamstrupData[[#This Row],[Business Area]],"_",KamstrupData[[#This Row],[DepartmentTeam]])</f>
        <v>US10_Customer Services_</v>
      </c>
      <c r="V5403" t="str">
        <f>VLOOKUP(KamstrupData[[#This Row],[ORG_Concat]],'O-Organization'!F:H,3,FALSE)</f>
        <v>11084_US10_Water_Customer Services_</v>
      </c>
    </row>
    <row r="5404" spans="4:22">
      <c r="D5404" t="s">
        <v>165</v>
      </c>
      <c r="E5404" t="str">
        <f>VLOOKUP(D5404,'B-Business Capability'!B:H,5,FALSE)</f>
        <v>Customer Service</v>
      </c>
      <c r="F5404" t="str">
        <f>VLOOKUP(D5404,'B-Business Capability'!B:H,6,FALSE)</f>
        <v>Customer Service Strategy and Planning</v>
      </c>
      <c r="G5404" t="str">
        <f>VLOOKUP(D5404,'B-Business Capability'!B:H,7,FALSE)</f>
        <v>Customer Service Planning and Forecasting</v>
      </c>
      <c r="I5404" t="s">
        <v>1864</v>
      </c>
      <c r="J5404" t="s">
        <v>1740</v>
      </c>
      <c r="L5404" t="s">
        <v>157</v>
      </c>
      <c r="M5404" t="str">
        <f>VLOOKUP(L5404,'A-Applications'!B:D,3,FALSE)</f>
        <v>ServiceNow</v>
      </c>
      <c r="N5404" t="s">
        <v>53</v>
      </c>
      <c r="O5404" s="42" t="s">
        <v>54</v>
      </c>
      <c r="P5404" t="s">
        <v>79</v>
      </c>
      <c r="Q5404" t="str">
        <f>VLOOKUP(KamstrupData[[#This Row],[IdLevel123]],'B-Business Capability'!B:L,10,FALSE)</f>
        <v>Customer Service and Support</v>
      </c>
      <c r="R5404">
        <f>VLOOKUP(KamstrupData[[#This Row],[IdLevel123]],'B-Business Capability'!B:L,11,FALSE)</f>
        <v>0</v>
      </c>
      <c r="T5404" t="s">
        <v>1866</v>
      </c>
      <c r="U5404" t="str">
        <f>_xlfn.CONCAT(KamstrupData[[#This Row],[CountryCode]],"_",KamstrupData[[#This Row],[Business Area]],"_",KamstrupData[[#This Row],[DepartmentTeam]])</f>
        <v>US10_Customer Services_</v>
      </c>
      <c r="V5404" t="str">
        <f>VLOOKUP(KamstrupData[[#This Row],[ORG_Concat]],'O-Organization'!F:H,3,FALSE)</f>
        <v>11084_US10_Water_Customer Services_</v>
      </c>
    </row>
    <row r="5405" spans="4:22">
      <c r="D5405" t="s">
        <v>166</v>
      </c>
      <c r="E5405" t="str">
        <f>VLOOKUP(D5405,'B-Business Capability'!B:H,5,FALSE)</f>
        <v>Customer Service</v>
      </c>
      <c r="F5405" t="str">
        <f>VLOOKUP(D5405,'B-Business Capability'!B:H,6,FALSE)</f>
        <v>Customer Service Strategy and Planning</v>
      </c>
      <c r="G5405" t="str">
        <f>VLOOKUP(D5405,'B-Business Capability'!B:H,7,FALSE)</f>
        <v>Customer Service Strategy Management</v>
      </c>
      <c r="I5405" t="s">
        <v>1864</v>
      </c>
      <c r="J5405" t="s">
        <v>1740</v>
      </c>
      <c r="L5405" t="s">
        <v>157</v>
      </c>
      <c r="M5405" t="str">
        <f>VLOOKUP(L5405,'A-Applications'!B:D,3,FALSE)</f>
        <v>ServiceNow</v>
      </c>
      <c r="N5405" t="s">
        <v>53</v>
      </c>
      <c r="O5405" s="42" t="s">
        <v>54</v>
      </c>
      <c r="P5405" t="s">
        <v>79</v>
      </c>
      <c r="Q5405" t="str">
        <f>VLOOKUP(KamstrupData[[#This Row],[IdLevel123]],'B-Business Capability'!B:L,10,FALSE)</f>
        <v>Customer Service and Support</v>
      </c>
      <c r="R5405">
        <f>VLOOKUP(KamstrupData[[#This Row],[IdLevel123]],'B-Business Capability'!B:L,11,FALSE)</f>
        <v>0</v>
      </c>
      <c r="T5405" t="s">
        <v>1866</v>
      </c>
      <c r="U5405" t="str">
        <f>_xlfn.CONCAT(KamstrupData[[#This Row],[CountryCode]],"_",KamstrupData[[#This Row],[Business Area]],"_",KamstrupData[[#This Row],[DepartmentTeam]])</f>
        <v>US10_Customer Services_</v>
      </c>
      <c r="V5405" t="str">
        <f>VLOOKUP(KamstrupData[[#This Row],[ORG_Concat]],'O-Organization'!F:H,3,FALSE)</f>
        <v>11084_US10_Water_Customer Services_</v>
      </c>
    </row>
    <row r="5406" spans="4:22">
      <c r="D5406" t="s">
        <v>88</v>
      </c>
      <c r="E5406" t="str">
        <f>VLOOKUP(D5406,'B-Business Capability'!B:H,5,FALSE)</f>
        <v>Customer Service</v>
      </c>
      <c r="F5406" t="str">
        <f>VLOOKUP(D5406,'B-Business Capability'!B:H,6,FALSE)</f>
        <v>Customer Project Management</v>
      </c>
      <c r="G5406" t="str">
        <f>VLOOKUP(D5406,'B-Business Capability'!B:H,7,FALSE)</f>
        <v>Project Management</v>
      </c>
      <c r="I5406" t="s">
        <v>1864</v>
      </c>
      <c r="J5406" t="s">
        <v>1740</v>
      </c>
      <c r="L5406" t="s">
        <v>157</v>
      </c>
      <c r="M5406" t="str">
        <f>VLOOKUP(L5406,'A-Applications'!B:D,3,FALSE)</f>
        <v>ServiceNow</v>
      </c>
      <c r="N5406" t="s">
        <v>53</v>
      </c>
      <c r="O5406" s="42" t="s">
        <v>54</v>
      </c>
      <c r="P5406" t="s">
        <v>75</v>
      </c>
      <c r="Q5406" t="str">
        <f>VLOOKUP(KamstrupData[[#This Row],[IdLevel123]],'B-Business Capability'!B:L,10,FALSE)</f>
        <v>Order-to-Cash (O2C)</v>
      </c>
      <c r="R5406">
        <f>VLOOKUP(KamstrupData[[#This Row],[IdLevel123]],'B-Business Capability'!B:L,11,FALSE)</f>
        <v>0</v>
      </c>
      <c r="T5406" t="s">
        <v>1866</v>
      </c>
      <c r="U5406" t="str">
        <f>_xlfn.CONCAT(KamstrupData[[#This Row],[CountryCode]],"_",KamstrupData[[#This Row],[Business Area]],"_",KamstrupData[[#This Row],[DepartmentTeam]])</f>
        <v>US10_Customer Services_</v>
      </c>
      <c r="V5406" t="str">
        <f>VLOOKUP(KamstrupData[[#This Row],[ORG_Concat]],'O-Organization'!F:H,3,FALSE)</f>
        <v>11084_US10_Water_Customer Services_</v>
      </c>
    </row>
    <row r="5407" spans="4:22">
      <c r="D5407" t="s">
        <v>84</v>
      </c>
      <c r="E5407" t="str">
        <f>VLOOKUP(D5407,'B-Business Capability'!B:H,5,FALSE)</f>
        <v>OT Hosting</v>
      </c>
      <c r="F5407" t="str">
        <f>VLOOKUP(D5407,'B-Business Capability'!B:H,6,FALSE)</f>
        <v>OT Operations &amp; Service</v>
      </c>
      <c r="G5407">
        <f>VLOOKUP(D5407,'B-Business Capability'!B:H,7,FALSE)</f>
        <v>0</v>
      </c>
      <c r="I5407" t="s">
        <v>1864</v>
      </c>
      <c r="J5407" t="s">
        <v>1740</v>
      </c>
      <c r="L5407" t="s">
        <v>157</v>
      </c>
      <c r="M5407" t="str">
        <f>VLOOKUP(L5407,'A-Applications'!B:D,3,FALSE)</f>
        <v>ServiceNow</v>
      </c>
      <c r="N5407" t="s">
        <v>53</v>
      </c>
      <c r="O5407" s="42" t="s">
        <v>66</v>
      </c>
      <c r="P5407" t="s">
        <v>79</v>
      </c>
      <c r="Q5407" t="str">
        <f>VLOOKUP(KamstrupData[[#This Row],[IdLevel123]],'B-Business Capability'!B:L,10,FALSE)</f>
        <v>N/A</v>
      </c>
      <c r="R5407">
        <f>VLOOKUP(KamstrupData[[#This Row],[IdLevel123]],'B-Business Capability'!B:L,11,FALSE)</f>
        <v>0</v>
      </c>
      <c r="T5407" t="s">
        <v>1866</v>
      </c>
      <c r="U5407" t="str">
        <f>_xlfn.CONCAT(KamstrupData[[#This Row],[CountryCode]],"_",KamstrupData[[#This Row],[Business Area]],"_",KamstrupData[[#This Row],[DepartmentTeam]])</f>
        <v>US10_Customer Services_</v>
      </c>
      <c r="V5407" t="str">
        <f>VLOOKUP(KamstrupData[[#This Row],[ORG_Concat]],'O-Organization'!F:H,3,FALSE)</f>
        <v>11084_US10_Water_Customer Services_</v>
      </c>
    </row>
    <row r="5408" spans="4:22">
      <c r="D5408" t="s">
        <v>78</v>
      </c>
      <c r="E5408" t="str">
        <f>VLOOKUP(D5408,'B-Business Capability'!B:H,5,FALSE)</f>
        <v>Customer Service</v>
      </c>
      <c r="F5408" t="str">
        <f>VLOOKUP(D5408,'B-Business Capability'!B:H,6,FALSE)</f>
        <v>Customer Service and Support</v>
      </c>
      <c r="G5408" t="str">
        <f>VLOOKUP(D5408,'B-Business Capability'!B:H,7,FALSE)</f>
        <v>Service Request Management</v>
      </c>
      <c r="I5408" t="s">
        <v>1864</v>
      </c>
      <c r="J5408" t="s">
        <v>1740</v>
      </c>
      <c r="L5408" t="s">
        <v>167</v>
      </c>
      <c r="M5408" t="str">
        <f>VLOOKUP(L5408,'A-Applications'!B:D,3,FALSE)</f>
        <v>License Tool</v>
      </c>
      <c r="N5408" t="s">
        <v>53</v>
      </c>
      <c r="O5408" s="42" t="s">
        <v>54</v>
      </c>
      <c r="P5408" t="s">
        <v>79</v>
      </c>
      <c r="Q5408" t="str">
        <f>VLOOKUP(KamstrupData[[#This Row],[IdLevel123]],'B-Business Capability'!B:L,10,FALSE)</f>
        <v>Customer Service and Support</v>
      </c>
      <c r="R5408">
        <f>VLOOKUP(KamstrupData[[#This Row],[IdLevel123]],'B-Business Capability'!B:L,11,FALSE)</f>
        <v>0</v>
      </c>
      <c r="T5408" t="s">
        <v>1866</v>
      </c>
      <c r="U5408" t="str">
        <f>_xlfn.CONCAT(KamstrupData[[#This Row],[CountryCode]],"_",KamstrupData[[#This Row],[Business Area]],"_",KamstrupData[[#This Row],[DepartmentTeam]])</f>
        <v>US10_Customer Services_</v>
      </c>
      <c r="V5408" t="str">
        <f>VLOOKUP(KamstrupData[[#This Row],[ORG_Concat]],'O-Organization'!F:H,3,FALSE)</f>
        <v>11084_US10_Water_Customer Services_</v>
      </c>
    </row>
    <row r="5409" spans="4:22">
      <c r="D5409" t="s">
        <v>88</v>
      </c>
      <c r="E5409" t="str">
        <f>VLOOKUP(D5409,'B-Business Capability'!B:H,5,FALSE)</f>
        <v>Customer Service</v>
      </c>
      <c r="F5409" t="str">
        <f>VLOOKUP(D5409,'B-Business Capability'!B:H,6,FALSE)</f>
        <v>Customer Project Management</v>
      </c>
      <c r="G5409" t="str">
        <f>VLOOKUP(D5409,'B-Business Capability'!B:H,7,FALSE)</f>
        <v>Project Management</v>
      </c>
      <c r="I5409" t="s">
        <v>1864</v>
      </c>
      <c r="J5409" t="s">
        <v>1740</v>
      </c>
      <c r="L5409" t="s">
        <v>167</v>
      </c>
      <c r="M5409" t="str">
        <f>VLOOKUP(L5409,'A-Applications'!B:D,3,FALSE)</f>
        <v>License Tool</v>
      </c>
      <c r="N5409" t="s">
        <v>53</v>
      </c>
      <c r="O5409" s="42" t="s">
        <v>54</v>
      </c>
      <c r="P5409" t="s">
        <v>75</v>
      </c>
      <c r="Q5409" t="str">
        <f>VLOOKUP(KamstrupData[[#This Row],[IdLevel123]],'B-Business Capability'!B:L,10,FALSE)</f>
        <v>Order-to-Cash (O2C)</v>
      </c>
      <c r="R5409">
        <f>VLOOKUP(KamstrupData[[#This Row],[IdLevel123]],'B-Business Capability'!B:L,11,FALSE)</f>
        <v>0</v>
      </c>
      <c r="T5409" t="s">
        <v>1866</v>
      </c>
      <c r="U5409" t="str">
        <f>_xlfn.CONCAT(KamstrupData[[#This Row],[CountryCode]],"_",KamstrupData[[#This Row],[Business Area]],"_",KamstrupData[[#This Row],[DepartmentTeam]])</f>
        <v>US10_Customer Services_</v>
      </c>
      <c r="V5409" t="str">
        <f>VLOOKUP(KamstrupData[[#This Row],[ORG_Concat]],'O-Organization'!F:H,3,FALSE)</f>
        <v>11084_US10_Water_Customer Services_</v>
      </c>
    </row>
    <row r="5410" spans="4:22">
      <c r="D5410" t="s">
        <v>78</v>
      </c>
      <c r="E5410" t="str">
        <f>VLOOKUP(D5410,'B-Business Capability'!B:H,5,FALSE)</f>
        <v>Customer Service</v>
      </c>
      <c r="F5410" t="str">
        <f>VLOOKUP(D5410,'B-Business Capability'!B:H,6,FALSE)</f>
        <v>Customer Service and Support</v>
      </c>
      <c r="G5410" t="str">
        <f>VLOOKUP(D5410,'B-Business Capability'!B:H,7,FALSE)</f>
        <v>Service Request Management</v>
      </c>
      <c r="I5410" t="s">
        <v>1864</v>
      </c>
      <c r="J5410" t="s">
        <v>1740</v>
      </c>
      <c r="L5410" t="s">
        <v>168</v>
      </c>
      <c r="M5410" t="str">
        <f>VLOOKUP(L5410,'A-Applications'!B:D,3,FALSE)</f>
        <v>Performance Center</v>
      </c>
      <c r="N5410" t="s">
        <v>53</v>
      </c>
      <c r="O5410" s="42" t="s">
        <v>54</v>
      </c>
      <c r="P5410" t="s">
        <v>79</v>
      </c>
      <c r="Q5410" t="str">
        <f>VLOOKUP(KamstrupData[[#This Row],[IdLevel123]],'B-Business Capability'!B:L,10,FALSE)</f>
        <v>Customer Service and Support</v>
      </c>
      <c r="R5410">
        <f>VLOOKUP(KamstrupData[[#This Row],[IdLevel123]],'B-Business Capability'!B:L,11,FALSE)</f>
        <v>0</v>
      </c>
      <c r="T5410" t="s">
        <v>1866</v>
      </c>
      <c r="U5410" t="str">
        <f>_xlfn.CONCAT(KamstrupData[[#This Row],[CountryCode]],"_",KamstrupData[[#This Row],[Business Area]],"_",KamstrupData[[#This Row],[DepartmentTeam]])</f>
        <v>US10_Customer Services_</v>
      </c>
      <c r="V5410" t="str">
        <f>VLOOKUP(KamstrupData[[#This Row],[ORG_Concat]],'O-Organization'!F:H,3,FALSE)</f>
        <v>11084_US10_Water_Customer Services_</v>
      </c>
    </row>
    <row r="5411" spans="4:22">
      <c r="D5411" t="s">
        <v>78</v>
      </c>
      <c r="E5411" t="str">
        <f>VLOOKUP(D5411,'B-Business Capability'!B:H,5,FALSE)</f>
        <v>Customer Service</v>
      </c>
      <c r="F5411" t="str">
        <f>VLOOKUP(D5411,'B-Business Capability'!B:H,6,FALSE)</f>
        <v>Customer Service and Support</v>
      </c>
      <c r="G5411" t="str">
        <f>VLOOKUP(D5411,'B-Business Capability'!B:H,7,FALSE)</f>
        <v>Service Request Management</v>
      </c>
      <c r="I5411" t="s">
        <v>1864</v>
      </c>
      <c r="J5411" t="s">
        <v>1740</v>
      </c>
      <c r="L5411" t="s">
        <v>172</v>
      </c>
      <c r="M5411" t="str">
        <f>VLOOKUP(L5411,'A-Applications'!B:D,3,FALSE)</f>
        <v>QGIS</v>
      </c>
      <c r="N5411" t="s">
        <v>53</v>
      </c>
      <c r="O5411" s="42" t="s">
        <v>54</v>
      </c>
      <c r="P5411" t="s">
        <v>79</v>
      </c>
      <c r="Q5411" t="str">
        <f>VLOOKUP(KamstrupData[[#This Row],[IdLevel123]],'B-Business Capability'!B:L,10,FALSE)</f>
        <v>Customer Service and Support</v>
      </c>
      <c r="R5411">
        <f>VLOOKUP(KamstrupData[[#This Row],[IdLevel123]],'B-Business Capability'!B:L,11,FALSE)</f>
        <v>0</v>
      </c>
      <c r="T5411" t="s">
        <v>1866</v>
      </c>
      <c r="U5411" t="str">
        <f>_xlfn.CONCAT(KamstrupData[[#This Row],[CountryCode]],"_",KamstrupData[[#This Row],[Business Area]],"_",KamstrupData[[#This Row],[DepartmentTeam]])</f>
        <v>US10_Customer Services_</v>
      </c>
      <c r="V5411" t="str">
        <f>VLOOKUP(KamstrupData[[#This Row],[ORG_Concat]],'O-Organization'!F:H,3,FALSE)</f>
        <v>11084_US10_Water_Customer Services_</v>
      </c>
    </row>
    <row r="5412" spans="4:22">
      <c r="D5412" t="s">
        <v>88</v>
      </c>
      <c r="E5412" t="str">
        <f>VLOOKUP(D5412,'B-Business Capability'!B:H,5,FALSE)</f>
        <v>Customer Service</v>
      </c>
      <c r="F5412" t="str">
        <f>VLOOKUP(D5412,'B-Business Capability'!B:H,6,FALSE)</f>
        <v>Customer Project Management</v>
      </c>
      <c r="G5412" t="str">
        <f>VLOOKUP(D5412,'B-Business Capability'!B:H,7,FALSE)</f>
        <v>Project Management</v>
      </c>
      <c r="I5412" t="s">
        <v>1864</v>
      </c>
      <c r="J5412" t="s">
        <v>1740</v>
      </c>
      <c r="L5412" t="s">
        <v>172</v>
      </c>
      <c r="M5412" t="str">
        <f>VLOOKUP(L5412,'A-Applications'!B:D,3,FALSE)</f>
        <v>QGIS</v>
      </c>
      <c r="N5412" t="s">
        <v>53</v>
      </c>
      <c r="O5412" s="42" t="s">
        <v>54</v>
      </c>
      <c r="P5412" t="s">
        <v>75</v>
      </c>
      <c r="Q5412" t="str">
        <f>VLOOKUP(KamstrupData[[#This Row],[IdLevel123]],'B-Business Capability'!B:L,10,FALSE)</f>
        <v>Order-to-Cash (O2C)</v>
      </c>
      <c r="R5412">
        <f>VLOOKUP(KamstrupData[[#This Row],[IdLevel123]],'B-Business Capability'!B:L,11,FALSE)</f>
        <v>0</v>
      </c>
      <c r="T5412" t="s">
        <v>1866</v>
      </c>
      <c r="U5412" t="str">
        <f>_xlfn.CONCAT(KamstrupData[[#This Row],[CountryCode]],"_",KamstrupData[[#This Row],[Business Area]],"_",KamstrupData[[#This Row],[DepartmentTeam]])</f>
        <v>US10_Customer Services_</v>
      </c>
      <c r="V5412" t="str">
        <f>VLOOKUP(KamstrupData[[#This Row],[ORG_Concat]],'O-Organization'!F:H,3,FALSE)</f>
        <v>11084_US10_Water_Customer Services_</v>
      </c>
    </row>
    <row r="5413" spans="4:22">
      <c r="D5413" t="s">
        <v>88</v>
      </c>
      <c r="E5413" t="str">
        <f>VLOOKUP(D5413,'B-Business Capability'!B:H,5,FALSE)</f>
        <v>Customer Service</v>
      </c>
      <c r="F5413" t="str">
        <f>VLOOKUP(D5413,'B-Business Capability'!B:H,6,FALSE)</f>
        <v>Customer Project Management</v>
      </c>
      <c r="G5413" t="str">
        <f>VLOOKUP(D5413,'B-Business Capability'!B:H,7,FALSE)</f>
        <v>Project Management</v>
      </c>
      <c r="I5413" t="s">
        <v>1864</v>
      </c>
      <c r="J5413" t="s">
        <v>1740</v>
      </c>
      <c r="L5413" t="s">
        <v>447</v>
      </c>
      <c r="M5413" t="str">
        <f>VLOOKUP(L5413,'A-Applications'!B:D,3,FALSE)</f>
        <v>Radio Survey</v>
      </c>
      <c r="N5413" t="s">
        <v>53</v>
      </c>
      <c r="O5413" s="42" t="s">
        <v>54</v>
      </c>
      <c r="P5413" t="s">
        <v>75</v>
      </c>
      <c r="Q5413" t="str">
        <f>VLOOKUP(KamstrupData[[#This Row],[IdLevel123]],'B-Business Capability'!B:L,10,FALSE)</f>
        <v>Order-to-Cash (O2C)</v>
      </c>
      <c r="R5413">
        <f>VLOOKUP(KamstrupData[[#This Row],[IdLevel123]],'B-Business Capability'!B:L,11,FALSE)</f>
        <v>0</v>
      </c>
      <c r="T5413" t="s">
        <v>1866</v>
      </c>
      <c r="U5413" t="str">
        <f>_xlfn.CONCAT(KamstrupData[[#This Row],[CountryCode]],"_",KamstrupData[[#This Row],[Business Area]],"_",KamstrupData[[#This Row],[DepartmentTeam]])</f>
        <v>US10_Customer Services_</v>
      </c>
      <c r="V5413" t="str">
        <f>VLOOKUP(KamstrupData[[#This Row],[ORG_Concat]],'O-Organization'!F:H,3,FALSE)</f>
        <v>11084_US10_Water_Customer Services_</v>
      </c>
    </row>
    <row r="5414" spans="4:22">
      <c r="D5414" t="s">
        <v>88</v>
      </c>
      <c r="E5414" t="str">
        <f>VLOOKUP(D5414,'B-Business Capability'!B:H,5,FALSE)</f>
        <v>Customer Service</v>
      </c>
      <c r="F5414" t="str">
        <f>VLOOKUP(D5414,'B-Business Capability'!B:H,6,FALSE)</f>
        <v>Customer Project Management</v>
      </c>
      <c r="G5414" t="str">
        <f>VLOOKUP(D5414,'B-Business Capability'!B:H,7,FALSE)</f>
        <v>Project Management</v>
      </c>
      <c r="I5414" t="s">
        <v>1864</v>
      </c>
      <c r="J5414" t="s">
        <v>1740</v>
      </c>
      <c r="L5414" t="s">
        <v>173</v>
      </c>
      <c r="M5414" t="str">
        <f>VLOOKUP(L5414,'A-Applications'!B:D,3,FALSE)</f>
        <v>Check.Kamstrup (READy device check)</v>
      </c>
      <c r="N5414" t="s">
        <v>53</v>
      </c>
      <c r="O5414" s="42" t="s">
        <v>54</v>
      </c>
      <c r="P5414" t="s">
        <v>75</v>
      </c>
      <c r="Q5414" t="str">
        <f>VLOOKUP(KamstrupData[[#This Row],[IdLevel123]],'B-Business Capability'!B:L,10,FALSE)</f>
        <v>Order-to-Cash (O2C)</v>
      </c>
      <c r="R5414">
        <f>VLOOKUP(KamstrupData[[#This Row],[IdLevel123]],'B-Business Capability'!B:L,11,FALSE)</f>
        <v>0</v>
      </c>
      <c r="T5414" t="s">
        <v>1866</v>
      </c>
      <c r="U5414" t="str">
        <f>_xlfn.CONCAT(KamstrupData[[#This Row],[CountryCode]],"_",KamstrupData[[#This Row],[Business Area]],"_",KamstrupData[[#This Row],[DepartmentTeam]])</f>
        <v>US10_Customer Services_</v>
      </c>
      <c r="V5414" t="str">
        <f>VLOOKUP(KamstrupData[[#This Row],[ORG_Concat]],'O-Organization'!F:H,3,FALSE)</f>
        <v>11084_US10_Water_Customer Services_</v>
      </c>
    </row>
    <row r="5415" spans="4:22">
      <c r="D5415" t="s">
        <v>88</v>
      </c>
      <c r="E5415" t="str">
        <f>VLOOKUP(D5415,'B-Business Capability'!B:H,5,FALSE)</f>
        <v>Customer Service</v>
      </c>
      <c r="F5415" t="str">
        <f>VLOOKUP(D5415,'B-Business Capability'!B:H,6,FALSE)</f>
        <v>Customer Project Management</v>
      </c>
      <c r="G5415" t="str">
        <f>VLOOKUP(D5415,'B-Business Capability'!B:H,7,FALSE)</f>
        <v>Project Management</v>
      </c>
      <c r="I5415" t="s">
        <v>1864</v>
      </c>
      <c r="J5415" t="s">
        <v>1740</v>
      </c>
      <c r="L5415" t="s">
        <v>1041</v>
      </c>
      <c r="M5415" t="str">
        <f>VLOOKUP(L5415,'A-Applications'!B:D,3,FALSE)</f>
        <v>Kamstrup Traceability – Unknown device</v>
      </c>
      <c r="N5415" t="s">
        <v>53</v>
      </c>
      <c r="O5415" s="42" t="s">
        <v>54</v>
      </c>
      <c r="P5415" t="s">
        <v>75</v>
      </c>
      <c r="Q5415" t="str">
        <f>VLOOKUP(KamstrupData[[#This Row],[IdLevel123]],'B-Business Capability'!B:L,10,FALSE)</f>
        <v>Order-to-Cash (O2C)</v>
      </c>
      <c r="R5415">
        <f>VLOOKUP(KamstrupData[[#This Row],[IdLevel123]],'B-Business Capability'!B:L,11,FALSE)</f>
        <v>0</v>
      </c>
      <c r="T5415" t="s">
        <v>1866</v>
      </c>
      <c r="U5415" t="str">
        <f>_xlfn.CONCAT(KamstrupData[[#This Row],[CountryCode]],"_",KamstrupData[[#This Row],[Business Area]],"_",KamstrupData[[#This Row],[DepartmentTeam]])</f>
        <v>US10_Customer Services_</v>
      </c>
      <c r="V5415" t="str">
        <f>VLOOKUP(KamstrupData[[#This Row],[ORG_Concat]],'O-Organization'!F:H,3,FALSE)</f>
        <v>11084_US10_Water_Customer Services_</v>
      </c>
    </row>
    <row r="5416" spans="4:22">
      <c r="D5416" t="s">
        <v>78</v>
      </c>
      <c r="E5416" t="str">
        <f>VLOOKUP(D5416,'B-Business Capability'!B:H,5,FALSE)</f>
        <v>Customer Service</v>
      </c>
      <c r="F5416" t="str">
        <f>VLOOKUP(D5416,'B-Business Capability'!B:H,6,FALSE)</f>
        <v>Customer Service and Support</v>
      </c>
      <c r="G5416" t="str">
        <f>VLOOKUP(D5416,'B-Business Capability'!B:H,7,FALSE)</f>
        <v>Service Request Management</v>
      </c>
      <c r="I5416" t="s">
        <v>1864</v>
      </c>
      <c r="J5416" t="s">
        <v>1740</v>
      </c>
      <c r="L5416" t="s">
        <v>179</v>
      </c>
      <c r="M5416" t="str">
        <f>VLOOKUP(L5416,'A-Applications'!B:D,3,FALSE)</f>
        <v>Scruffy</v>
      </c>
      <c r="N5416" t="s">
        <v>53</v>
      </c>
      <c r="O5416" s="42" t="s">
        <v>54</v>
      </c>
      <c r="P5416" t="s">
        <v>79</v>
      </c>
      <c r="Q5416" t="str">
        <f>VLOOKUP(KamstrupData[[#This Row],[IdLevel123]],'B-Business Capability'!B:L,10,FALSE)</f>
        <v>Customer Service and Support</v>
      </c>
      <c r="R5416">
        <f>VLOOKUP(KamstrupData[[#This Row],[IdLevel123]],'B-Business Capability'!B:L,11,FALSE)</f>
        <v>0</v>
      </c>
      <c r="T5416" t="s">
        <v>1866</v>
      </c>
      <c r="U5416" t="str">
        <f>_xlfn.CONCAT(KamstrupData[[#This Row],[CountryCode]],"_",KamstrupData[[#This Row],[Business Area]],"_",KamstrupData[[#This Row],[DepartmentTeam]])</f>
        <v>US10_Customer Services_</v>
      </c>
      <c r="V5416" t="str">
        <f>VLOOKUP(KamstrupData[[#This Row],[ORG_Concat]],'O-Organization'!F:H,3,FALSE)</f>
        <v>11084_US10_Water_Customer Services_</v>
      </c>
    </row>
    <row r="5417" spans="4:22">
      <c r="D5417" t="s">
        <v>88</v>
      </c>
      <c r="E5417" t="str">
        <f>VLOOKUP(D5417,'B-Business Capability'!B:H,5,FALSE)</f>
        <v>Customer Service</v>
      </c>
      <c r="F5417" t="str">
        <f>VLOOKUP(D5417,'B-Business Capability'!B:H,6,FALSE)</f>
        <v>Customer Project Management</v>
      </c>
      <c r="G5417" t="str">
        <f>VLOOKUP(D5417,'B-Business Capability'!B:H,7,FALSE)</f>
        <v>Project Management</v>
      </c>
      <c r="I5417" t="s">
        <v>1864</v>
      </c>
      <c r="J5417" t="s">
        <v>1740</v>
      </c>
      <c r="L5417" t="s">
        <v>179</v>
      </c>
      <c r="M5417" t="str">
        <f>VLOOKUP(L5417,'A-Applications'!B:D,3,FALSE)</f>
        <v>Scruffy</v>
      </c>
      <c r="N5417" t="s">
        <v>53</v>
      </c>
      <c r="O5417" s="42" t="s">
        <v>54</v>
      </c>
      <c r="P5417" t="s">
        <v>75</v>
      </c>
      <c r="Q5417" t="str">
        <f>VLOOKUP(KamstrupData[[#This Row],[IdLevel123]],'B-Business Capability'!B:L,10,FALSE)</f>
        <v>Order-to-Cash (O2C)</v>
      </c>
      <c r="R5417">
        <f>VLOOKUP(KamstrupData[[#This Row],[IdLevel123]],'B-Business Capability'!B:L,11,FALSE)</f>
        <v>0</v>
      </c>
      <c r="T5417" t="s">
        <v>1866</v>
      </c>
      <c r="U5417" t="str">
        <f>_xlfn.CONCAT(KamstrupData[[#This Row],[CountryCode]],"_",KamstrupData[[#This Row],[Business Area]],"_",KamstrupData[[#This Row],[DepartmentTeam]])</f>
        <v>US10_Customer Services_</v>
      </c>
      <c r="V5417" t="str">
        <f>VLOOKUP(KamstrupData[[#This Row],[ORG_Concat]],'O-Organization'!F:H,3,FALSE)</f>
        <v>11084_US10_Water_Customer Services_</v>
      </c>
    </row>
    <row r="5418" spans="4:22">
      <c r="D5418" t="s">
        <v>78</v>
      </c>
      <c r="E5418" t="str">
        <f>VLOOKUP(D5418,'B-Business Capability'!B:H,5,FALSE)</f>
        <v>Customer Service</v>
      </c>
      <c r="F5418" t="str">
        <f>VLOOKUP(D5418,'B-Business Capability'!B:H,6,FALSE)</f>
        <v>Customer Service and Support</v>
      </c>
      <c r="G5418" t="str">
        <f>VLOOKUP(D5418,'B-Business Capability'!B:H,7,FALSE)</f>
        <v>Service Request Management</v>
      </c>
      <c r="I5418" t="s">
        <v>1864</v>
      </c>
      <c r="J5418" t="s">
        <v>1740</v>
      </c>
      <c r="L5418" t="s">
        <v>1042</v>
      </c>
      <c r="M5418" t="str">
        <f>VLOOKUP(L5418,'A-Applications'!B:D,3,FALSE)</f>
        <v>Airvantage</v>
      </c>
      <c r="N5418" t="s">
        <v>53</v>
      </c>
      <c r="O5418" s="42" t="s">
        <v>54</v>
      </c>
      <c r="P5418" t="s">
        <v>79</v>
      </c>
      <c r="Q5418" t="str">
        <f>VLOOKUP(KamstrupData[[#This Row],[IdLevel123]],'B-Business Capability'!B:L,10,FALSE)</f>
        <v>Customer Service and Support</v>
      </c>
      <c r="R5418">
        <f>VLOOKUP(KamstrupData[[#This Row],[IdLevel123]],'B-Business Capability'!B:L,11,FALSE)</f>
        <v>0</v>
      </c>
      <c r="T5418" t="s">
        <v>1866</v>
      </c>
      <c r="U5418" t="str">
        <f>_xlfn.CONCAT(KamstrupData[[#This Row],[CountryCode]],"_",KamstrupData[[#This Row],[Business Area]],"_",KamstrupData[[#This Row],[DepartmentTeam]])</f>
        <v>US10_Customer Services_</v>
      </c>
      <c r="V5418" t="str">
        <f>VLOOKUP(KamstrupData[[#This Row],[ORG_Concat]],'O-Organization'!F:H,3,FALSE)</f>
        <v>11084_US10_Water_Customer Services_</v>
      </c>
    </row>
    <row r="5419" spans="4:22">
      <c r="D5419" t="s">
        <v>88</v>
      </c>
      <c r="E5419" t="str">
        <f>VLOOKUP(D5419,'B-Business Capability'!B:H,5,FALSE)</f>
        <v>Customer Service</v>
      </c>
      <c r="F5419" t="str">
        <f>VLOOKUP(D5419,'B-Business Capability'!B:H,6,FALSE)</f>
        <v>Customer Project Management</v>
      </c>
      <c r="G5419" t="str">
        <f>VLOOKUP(D5419,'B-Business Capability'!B:H,7,FALSE)</f>
        <v>Project Management</v>
      </c>
      <c r="I5419" t="s">
        <v>1864</v>
      </c>
      <c r="J5419" t="s">
        <v>1740</v>
      </c>
      <c r="L5419" t="s">
        <v>1042</v>
      </c>
      <c r="M5419" t="str">
        <f>VLOOKUP(L5419,'A-Applications'!B:D,3,FALSE)</f>
        <v>Airvantage</v>
      </c>
      <c r="N5419" t="s">
        <v>53</v>
      </c>
      <c r="O5419" s="42" t="s">
        <v>54</v>
      </c>
      <c r="P5419" t="s">
        <v>75</v>
      </c>
      <c r="Q5419" t="str">
        <f>VLOOKUP(KamstrupData[[#This Row],[IdLevel123]],'B-Business Capability'!B:L,10,FALSE)</f>
        <v>Order-to-Cash (O2C)</v>
      </c>
      <c r="R5419">
        <f>VLOOKUP(KamstrupData[[#This Row],[IdLevel123]],'B-Business Capability'!B:L,11,FALSE)</f>
        <v>0</v>
      </c>
      <c r="T5419" t="s">
        <v>1866</v>
      </c>
      <c r="U5419" t="str">
        <f>_xlfn.CONCAT(KamstrupData[[#This Row],[CountryCode]],"_",KamstrupData[[#This Row],[Business Area]],"_",KamstrupData[[#This Row],[DepartmentTeam]])</f>
        <v>US10_Customer Services_</v>
      </c>
      <c r="V5419" t="str">
        <f>VLOOKUP(KamstrupData[[#This Row],[ORG_Concat]],'O-Organization'!F:H,3,FALSE)</f>
        <v>11084_US10_Water_Customer Services_</v>
      </c>
    </row>
    <row r="5420" spans="4:22">
      <c r="D5420" t="s">
        <v>78</v>
      </c>
      <c r="E5420" t="str">
        <f>VLOOKUP(D5420,'B-Business Capability'!B:H,5,FALSE)</f>
        <v>Customer Service</v>
      </c>
      <c r="F5420" t="str">
        <f>VLOOKUP(D5420,'B-Business Capability'!B:H,6,FALSE)</f>
        <v>Customer Service and Support</v>
      </c>
      <c r="G5420" t="str">
        <f>VLOOKUP(D5420,'B-Business Capability'!B:H,7,FALSE)</f>
        <v>Service Request Management</v>
      </c>
      <c r="I5420" t="s">
        <v>1864</v>
      </c>
      <c r="J5420" t="s">
        <v>1740</v>
      </c>
      <c r="L5420" t="s">
        <v>1043</v>
      </c>
      <c r="M5420" t="str">
        <f>VLOOKUP(L5420,'A-Applications'!B:D,3,FALSE)</f>
        <v>Mappoint Gis</v>
      </c>
      <c r="N5420" t="s">
        <v>53</v>
      </c>
      <c r="O5420" s="42" t="s">
        <v>54</v>
      </c>
      <c r="P5420" t="s">
        <v>79</v>
      </c>
      <c r="Q5420" t="str">
        <f>VLOOKUP(KamstrupData[[#This Row],[IdLevel123]],'B-Business Capability'!B:L,10,FALSE)</f>
        <v>Customer Service and Support</v>
      </c>
      <c r="R5420">
        <f>VLOOKUP(KamstrupData[[#This Row],[IdLevel123]],'B-Business Capability'!B:L,11,FALSE)</f>
        <v>0</v>
      </c>
      <c r="T5420" t="s">
        <v>1866</v>
      </c>
      <c r="U5420" t="str">
        <f>_xlfn.CONCAT(KamstrupData[[#This Row],[CountryCode]],"_",KamstrupData[[#This Row],[Business Area]],"_",KamstrupData[[#This Row],[DepartmentTeam]])</f>
        <v>US10_Customer Services_</v>
      </c>
      <c r="V5420" t="str">
        <f>VLOOKUP(KamstrupData[[#This Row],[ORG_Concat]],'O-Organization'!F:H,3,FALSE)</f>
        <v>11084_US10_Water_Customer Services_</v>
      </c>
    </row>
    <row r="5421" spans="4:22">
      <c r="D5421" t="s">
        <v>88</v>
      </c>
      <c r="E5421" t="str">
        <f>VLOOKUP(D5421,'B-Business Capability'!B:H,5,FALSE)</f>
        <v>Customer Service</v>
      </c>
      <c r="F5421" t="str">
        <f>VLOOKUP(D5421,'B-Business Capability'!B:H,6,FALSE)</f>
        <v>Customer Project Management</v>
      </c>
      <c r="G5421" t="str">
        <f>VLOOKUP(D5421,'B-Business Capability'!B:H,7,FALSE)</f>
        <v>Project Management</v>
      </c>
      <c r="I5421" t="s">
        <v>1864</v>
      </c>
      <c r="J5421" t="s">
        <v>1740</v>
      </c>
      <c r="L5421" t="s">
        <v>1043</v>
      </c>
      <c r="M5421" t="str">
        <f>VLOOKUP(L5421,'A-Applications'!B:D,3,FALSE)</f>
        <v>Mappoint Gis</v>
      </c>
      <c r="N5421" t="s">
        <v>53</v>
      </c>
      <c r="O5421" s="42" t="s">
        <v>54</v>
      </c>
      <c r="P5421" t="s">
        <v>75</v>
      </c>
      <c r="Q5421" t="str">
        <f>VLOOKUP(KamstrupData[[#This Row],[IdLevel123]],'B-Business Capability'!B:L,10,FALSE)</f>
        <v>Order-to-Cash (O2C)</v>
      </c>
      <c r="R5421">
        <f>VLOOKUP(KamstrupData[[#This Row],[IdLevel123]],'B-Business Capability'!B:L,11,FALSE)</f>
        <v>0</v>
      </c>
      <c r="T5421" t="s">
        <v>1866</v>
      </c>
      <c r="U5421" t="str">
        <f>_xlfn.CONCAT(KamstrupData[[#This Row],[CountryCode]],"_",KamstrupData[[#This Row],[Business Area]],"_",KamstrupData[[#This Row],[DepartmentTeam]])</f>
        <v>US10_Customer Services_</v>
      </c>
      <c r="V5421" t="str">
        <f>VLOOKUP(KamstrupData[[#This Row],[ORG_Concat]],'O-Organization'!F:H,3,FALSE)</f>
        <v>11084_US10_Water_Customer Services_</v>
      </c>
    </row>
    <row r="5422" spans="4:22">
      <c r="D5422" t="s">
        <v>78</v>
      </c>
      <c r="E5422" t="str">
        <f>VLOOKUP(D5422,'B-Business Capability'!B:H,5,FALSE)</f>
        <v>Customer Service</v>
      </c>
      <c r="F5422" t="str">
        <f>VLOOKUP(D5422,'B-Business Capability'!B:H,6,FALSE)</f>
        <v>Customer Service and Support</v>
      </c>
      <c r="G5422" t="str">
        <f>VLOOKUP(D5422,'B-Business Capability'!B:H,7,FALSE)</f>
        <v>Service Request Management</v>
      </c>
      <c r="I5422" t="s">
        <v>1864</v>
      </c>
      <c r="J5422" t="s">
        <v>1740</v>
      </c>
      <c r="L5422" t="s">
        <v>180</v>
      </c>
      <c r="M5422" t="str">
        <f>VLOOKUP(L5422,'A-Applications'!B:D,3,FALSE)</f>
        <v>Keepass</v>
      </c>
      <c r="N5422" t="s">
        <v>53</v>
      </c>
      <c r="O5422" s="42" t="s">
        <v>54</v>
      </c>
      <c r="P5422" t="s">
        <v>79</v>
      </c>
      <c r="Q5422" t="str">
        <f>VLOOKUP(KamstrupData[[#This Row],[IdLevel123]],'B-Business Capability'!B:L,10,FALSE)</f>
        <v>Customer Service and Support</v>
      </c>
      <c r="R5422">
        <f>VLOOKUP(KamstrupData[[#This Row],[IdLevel123]],'B-Business Capability'!B:L,11,FALSE)</f>
        <v>0</v>
      </c>
      <c r="T5422" t="s">
        <v>1866</v>
      </c>
      <c r="U5422" t="str">
        <f>_xlfn.CONCAT(KamstrupData[[#This Row],[CountryCode]],"_",KamstrupData[[#This Row],[Business Area]],"_",KamstrupData[[#This Row],[DepartmentTeam]])</f>
        <v>US10_Customer Services_</v>
      </c>
      <c r="V5422" t="str">
        <f>VLOOKUP(KamstrupData[[#This Row],[ORG_Concat]],'O-Organization'!F:H,3,FALSE)</f>
        <v>11084_US10_Water_Customer Services_</v>
      </c>
    </row>
    <row r="5423" spans="4:22">
      <c r="D5423" t="s">
        <v>88</v>
      </c>
      <c r="E5423" t="str">
        <f>VLOOKUP(D5423,'B-Business Capability'!B:H,5,FALSE)</f>
        <v>Customer Service</v>
      </c>
      <c r="F5423" t="str">
        <f>VLOOKUP(D5423,'B-Business Capability'!B:H,6,FALSE)</f>
        <v>Customer Project Management</v>
      </c>
      <c r="G5423" t="str">
        <f>VLOOKUP(D5423,'B-Business Capability'!B:H,7,FALSE)</f>
        <v>Project Management</v>
      </c>
      <c r="I5423" t="s">
        <v>1864</v>
      </c>
      <c r="J5423" t="s">
        <v>1740</v>
      </c>
      <c r="L5423" t="s">
        <v>180</v>
      </c>
      <c r="M5423" t="str">
        <f>VLOOKUP(L5423,'A-Applications'!B:D,3,FALSE)</f>
        <v>Keepass</v>
      </c>
      <c r="N5423" t="s">
        <v>53</v>
      </c>
      <c r="O5423" s="42" t="s">
        <v>54</v>
      </c>
      <c r="P5423" t="s">
        <v>75</v>
      </c>
      <c r="Q5423" t="str">
        <f>VLOOKUP(KamstrupData[[#This Row],[IdLevel123]],'B-Business Capability'!B:L,10,FALSE)</f>
        <v>Order-to-Cash (O2C)</v>
      </c>
      <c r="R5423">
        <f>VLOOKUP(KamstrupData[[#This Row],[IdLevel123]],'B-Business Capability'!B:L,11,FALSE)</f>
        <v>0</v>
      </c>
      <c r="T5423" t="s">
        <v>1866</v>
      </c>
      <c r="U5423" t="str">
        <f>_xlfn.CONCAT(KamstrupData[[#This Row],[CountryCode]],"_",KamstrupData[[#This Row],[Business Area]],"_",KamstrupData[[#This Row],[DepartmentTeam]])</f>
        <v>US10_Customer Services_</v>
      </c>
      <c r="V5423" t="str">
        <f>VLOOKUP(KamstrupData[[#This Row],[ORG_Concat]],'O-Organization'!F:H,3,FALSE)</f>
        <v>11084_US10_Water_Customer Services_</v>
      </c>
    </row>
    <row r="5424" spans="4:22">
      <c r="D5424" t="s">
        <v>78</v>
      </c>
      <c r="E5424" t="str">
        <f>VLOOKUP(D5424,'B-Business Capability'!B:H,5,FALSE)</f>
        <v>Customer Service</v>
      </c>
      <c r="F5424" t="str">
        <f>VLOOKUP(D5424,'B-Business Capability'!B:H,6,FALSE)</f>
        <v>Customer Service and Support</v>
      </c>
      <c r="G5424" t="str">
        <f>VLOOKUP(D5424,'B-Business Capability'!B:H,7,FALSE)</f>
        <v>Service Request Management</v>
      </c>
      <c r="I5424" t="s">
        <v>1864</v>
      </c>
      <c r="J5424" t="s">
        <v>1740</v>
      </c>
      <c r="L5424" t="s">
        <v>181</v>
      </c>
      <c r="M5424" t="str">
        <f>VLOOKUP(L5424,'A-Applications'!B:D,3,FALSE)</f>
        <v>Metertool HCW</v>
      </c>
      <c r="N5424" t="s">
        <v>53</v>
      </c>
      <c r="O5424" s="42" t="s">
        <v>54</v>
      </c>
      <c r="P5424" t="s">
        <v>79</v>
      </c>
      <c r="Q5424" t="str">
        <f>VLOOKUP(KamstrupData[[#This Row],[IdLevel123]],'B-Business Capability'!B:L,10,FALSE)</f>
        <v>Customer Service and Support</v>
      </c>
      <c r="R5424">
        <f>VLOOKUP(KamstrupData[[#This Row],[IdLevel123]],'B-Business Capability'!B:L,11,FALSE)</f>
        <v>0</v>
      </c>
      <c r="T5424" t="s">
        <v>1866</v>
      </c>
      <c r="U5424" t="str">
        <f>_xlfn.CONCAT(KamstrupData[[#This Row],[CountryCode]],"_",KamstrupData[[#This Row],[Business Area]],"_",KamstrupData[[#This Row],[DepartmentTeam]])</f>
        <v>US10_Customer Services_</v>
      </c>
      <c r="V5424" t="str">
        <f>VLOOKUP(KamstrupData[[#This Row],[ORG_Concat]],'O-Organization'!F:H,3,FALSE)</f>
        <v>11084_US10_Water_Customer Services_</v>
      </c>
    </row>
    <row r="5425" spans="3:22">
      <c r="D5425" t="s">
        <v>88</v>
      </c>
      <c r="E5425" t="str">
        <f>VLOOKUP(D5425,'B-Business Capability'!B:H,5,FALSE)</f>
        <v>Customer Service</v>
      </c>
      <c r="F5425" t="str">
        <f>VLOOKUP(D5425,'B-Business Capability'!B:H,6,FALSE)</f>
        <v>Customer Project Management</v>
      </c>
      <c r="G5425" t="str">
        <f>VLOOKUP(D5425,'B-Business Capability'!B:H,7,FALSE)</f>
        <v>Project Management</v>
      </c>
      <c r="I5425" t="s">
        <v>1864</v>
      </c>
      <c r="J5425" t="s">
        <v>1740</v>
      </c>
      <c r="L5425" t="s">
        <v>181</v>
      </c>
      <c r="M5425" t="str">
        <f>VLOOKUP(L5425,'A-Applications'!B:D,3,FALSE)</f>
        <v>Metertool HCW</v>
      </c>
      <c r="N5425" t="s">
        <v>53</v>
      </c>
      <c r="O5425" s="42" t="s">
        <v>54</v>
      </c>
      <c r="P5425" t="s">
        <v>75</v>
      </c>
      <c r="Q5425" t="str">
        <f>VLOOKUP(KamstrupData[[#This Row],[IdLevel123]],'B-Business Capability'!B:L,10,FALSE)</f>
        <v>Order-to-Cash (O2C)</v>
      </c>
      <c r="R5425">
        <f>VLOOKUP(KamstrupData[[#This Row],[IdLevel123]],'B-Business Capability'!B:L,11,FALSE)</f>
        <v>0</v>
      </c>
      <c r="T5425" t="s">
        <v>1866</v>
      </c>
      <c r="U5425" t="str">
        <f>_xlfn.CONCAT(KamstrupData[[#This Row],[CountryCode]],"_",KamstrupData[[#This Row],[Business Area]],"_",KamstrupData[[#This Row],[DepartmentTeam]])</f>
        <v>US10_Customer Services_</v>
      </c>
      <c r="V5425" t="str">
        <f>VLOOKUP(KamstrupData[[#This Row],[ORG_Concat]],'O-Organization'!F:H,3,FALSE)</f>
        <v>11084_US10_Water_Customer Services_</v>
      </c>
    </row>
    <row r="5426" spans="3:22">
      <c r="D5426" t="s">
        <v>78</v>
      </c>
      <c r="E5426" t="str">
        <f>VLOOKUP(D5426,'B-Business Capability'!B:H,5,FALSE)</f>
        <v>Customer Service</v>
      </c>
      <c r="F5426" t="str">
        <f>VLOOKUP(D5426,'B-Business Capability'!B:H,6,FALSE)</f>
        <v>Customer Service and Support</v>
      </c>
      <c r="G5426" t="str">
        <f>VLOOKUP(D5426,'B-Business Capability'!B:H,7,FALSE)</f>
        <v>Service Request Management</v>
      </c>
      <c r="I5426" t="s">
        <v>1864</v>
      </c>
      <c r="J5426" t="s">
        <v>1740</v>
      </c>
      <c r="L5426" t="s">
        <v>182</v>
      </c>
      <c r="M5426" t="str">
        <f>VLOOKUP(L5426,'A-Applications'!B:D,3,FALSE)</f>
        <v>Metertool READy</v>
      </c>
      <c r="N5426" t="s">
        <v>53</v>
      </c>
      <c r="O5426" s="42" t="s">
        <v>54</v>
      </c>
      <c r="P5426" t="s">
        <v>79</v>
      </c>
      <c r="Q5426" t="str">
        <f>VLOOKUP(KamstrupData[[#This Row],[IdLevel123]],'B-Business Capability'!B:L,10,FALSE)</f>
        <v>Customer Service and Support</v>
      </c>
      <c r="R5426">
        <f>VLOOKUP(KamstrupData[[#This Row],[IdLevel123]],'B-Business Capability'!B:L,11,FALSE)</f>
        <v>0</v>
      </c>
      <c r="T5426" t="s">
        <v>1866</v>
      </c>
      <c r="U5426" t="str">
        <f>_xlfn.CONCAT(KamstrupData[[#This Row],[CountryCode]],"_",KamstrupData[[#This Row],[Business Area]],"_",KamstrupData[[#This Row],[DepartmentTeam]])</f>
        <v>US10_Customer Services_</v>
      </c>
      <c r="V5426" t="str">
        <f>VLOOKUP(KamstrupData[[#This Row],[ORG_Concat]],'O-Organization'!F:H,3,FALSE)</f>
        <v>11084_US10_Water_Customer Services_</v>
      </c>
    </row>
    <row r="5427" spans="3:22">
      <c r="D5427" t="s">
        <v>88</v>
      </c>
      <c r="E5427" t="str">
        <f>VLOOKUP(D5427,'B-Business Capability'!B:H,5,FALSE)</f>
        <v>Customer Service</v>
      </c>
      <c r="F5427" t="str">
        <f>VLOOKUP(D5427,'B-Business Capability'!B:H,6,FALSE)</f>
        <v>Customer Project Management</v>
      </c>
      <c r="G5427" t="str">
        <f>VLOOKUP(D5427,'B-Business Capability'!B:H,7,FALSE)</f>
        <v>Project Management</v>
      </c>
      <c r="I5427" t="s">
        <v>1864</v>
      </c>
      <c r="J5427" t="s">
        <v>1740</v>
      </c>
      <c r="L5427" t="s">
        <v>182</v>
      </c>
      <c r="M5427" t="str">
        <f>VLOOKUP(L5427,'A-Applications'!B:D,3,FALSE)</f>
        <v>Metertool READy</v>
      </c>
      <c r="N5427" t="s">
        <v>53</v>
      </c>
      <c r="O5427" s="42" t="s">
        <v>54</v>
      </c>
      <c r="P5427" t="s">
        <v>75</v>
      </c>
      <c r="Q5427" t="str">
        <f>VLOOKUP(KamstrupData[[#This Row],[IdLevel123]],'B-Business Capability'!B:L,10,FALSE)</f>
        <v>Order-to-Cash (O2C)</v>
      </c>
      <c r="R5427">
        <f>VLOOKUP(KamstrupData[[#This Row],[IdLevel123]],'B-Business Capability'!B:L,11,FALSE)</f>
        <v>0</v>
      </c>
      <c r="T5427" t="s">
        <v>1866</v>
      </c>
      <c r="U5427" t="str">
        <f>_xlfn.CONCAT(KamstrupData[[#This Row],[CountryCode]],"_",KamstrupData[[#This Row],[Business Area]],"_",KamstrupData[[#This Row],[DepartmentTeam]])</f>
        <v>US10_Customer Services_</v>
      </c>
      <c r="V5427" t="str">
        <f>VLOOKUP(KamstrupData[[#This Row],[ORG_Concat]],'O-Organization'!F:H,3,FALSE)</f>
        <v>11084_US10_Water_Customer Services_</v>
      </c>
    </row>
    <row r="5428" spans="3:22">
      <c r="D5428" t="s">
        <v>78</v>
      </c>
      <c r="E5428" t="str">
        <f>VLOOKUP(D5428,'B-Business Capability'!B:H,5,FALSE)</f>
        <v>Customer Service</v>
      </c>
      <c r="F5428" t="str">
        <f>VLOOKUP(D5428,'B-Business Capability'!B:H,6,FALSE)</f>
        <v>Customer Service and Support</v>
      </c>
      <c r="G5428" t="str">
        <f>VLOOKUP(D5428,'B-Business Capability'!B:H,7,FALSE)</f>
        <v>Service Request Management</v>
      </c>
      <c r="I5428" t="s">
        <v>1864</v>
      </c>
      <c r="J5428" t="s">
        <v>1740</v>
      </c>
      <c r="L5428" t="s">
        <v>183</v>
      </c>
      <c r="M5428" t="str">
        <f>VLOOKUP(L5428,'A-Applications'!B:D,3,FALSE)</f>
        <v>READy App</v>
      </c>
      <c r="N5428" t="s">
        <v>147</v>
      </c>
      <c r="O5428" s="42" t="s">
        <v>369</v>
      </c>
      <c r="P5428" t="s">
        <v>79</v>
      </c>
      <c r="Q5428" t="str">
        <f>VLOOKUP(KamstrupData[[#This Row],[IdLevel123]],'B-Business Capability'!B:L,10,FALSE)</f>
        <v>Customer Service and Support</v>
      </c>
      <c r="R5428">
        <f>VLOOKUP(KamstrupData[[#This Row],[IdLevel123]],'B-Business Capability'!B:L,11,FALSE)</f>
        <v>0</v>
      </c>
      <c r="T5428" t="s">
        <v>1866</v>
      </c>
      <c r="U5428" t="str">
        <f>_xlfn.CONCAT(KamstrupData[[#This Row],[CountryCode]],"_",KamstrupData[[#This Row],[Business Area]],"_",KamstrupData[[#This Row],[DepartmentTeam]])</f>
        <v>US10_Customer Services_</v>
      </c>
      <c r="V5428" t="str">
        <f>VLOOKUP(KamstrupData[[#This Row],[ORG_Concat]],'O-Organization'!F:H,3,FALSE)</f>
        <v>11084_US10_Water_Customer Services_</v>
      </c>
    </row>
    <row r="5429" spans="3:22">
      <c r="D5429" t="s">
        <v>88</v>
      </c>
      <c r="E5429" t="str">
        <f>VLOOKUP(D5429,'B-Business Capability'!B:H,5,FALSE)</f>
        <v>Customer Service</v>
      </c>
      <c r="F5429" t="str">
        <f>VLOOKUP(D5429,'B-Business Capability'!B:H,6,FALSE)</f>
        <v>Customer Project Management</v>
      </c>
      <c r="G5429" t="str">
        <f>VLOOKUP(D5429,'B-Business Capability'!B:H,7,FALSE)</f>
        <v>Project Management</v>
      </c>
      <c r="I5429" t="s">
        <v>1864</v>
      </c>
      <c r="J5429" t="s">
        <v>1740</v>
      </c>
      <c r="L5429" t="s">
        <v>183</v>
      </c>
      <c r="M5429" t="str">
        <f>VLOOKUP(L5429,'A-Applications'!B:D,3,FALSE)</f>
        <v>READy App</v>
      </c>
      <c r="N5429" t="s">
        <v>147</v>
      </c>
      <c r="O5429" s="42" t="s">
        <v>369</v>
      </c>
      <c r="P5429" t="s">
        <v>75</v>
      </c>
      <c r="Q5429" t="str">
        <f>VLOOKUP(KamstrupData[[#This Row],[IdLevel123]],'B-Business Capability'!B:L,10,FALSE)</f>
        <v>Order-to-Cash (O2C)</v>
      </c>
      <c r="R5429">
        <f>VLOOKUP(KamstrupData[[#This Row],[IdLevel123]],'B-Business Capability'!B:L,11,FALSE)</f>
        <v>0</v>
      </c>
      <c r="T5429" t="s">
        <v>1866</v>
      </c>
      <c r="U5429" t="str">
        <f>_xlfn.CONCAT(KamstrupData[[#This Row],[CountryCode]],"_",KamstrupData[[#This Row],[Business Area]],"_",KamstrupData[[#This Row],[DepartmentTeam]])</f>
        <v>US10_Customer Services_</v>
      </c>
      <c r="V5429" t="str">
        <f>VLOOKUP(KamstrupData[[#This Row],[ORG_Concat]],'O-Organization'!F:H,3,FALSE)</f>
        <v>11084_US10_Water_Customer Services_</v>
      </c>
    </row>
    <row r="5430" spans="3:22">
      <c r="D5430" t="s">
        <v>133</v>
      </c>
      <c r="E5430" t="str">
        <f>VLOOKUP(D5430,'B-Business Capability'!B:H,5,FALSE)</f>
        <v>Customer Service</v>
      </c>
      <c r="F5430" t="str">
        <f>VLOOKUP(D5430,'B-Business Capability'!B:H,6,FALSE)</f>
        <v>Customer Service and Support</v>
      </c>
      <c r="G5430" t="str">
        <f>VLOOKUP(D5430,'B-Business Capability'!B:H,7,FALSE)</f>
        <v>Customer Operations</v>
      </c>
      <c r="I5430" t="s">
        <v>1864</v>
      </c>
      <c r="J5430" t="s">
        <v>1740</v>
      </c>
      <c r="L5430" t="s">
        <v>183</v>
      </c>
      <c r="M5430" t="str">
        <f>VLOOKUP(L5430,'A-Applications'!B:D,3,FALSE)</f>
        <v>READy App</v>
      </c>
      <c r="N5430" t="s">
        <v>147</v>
      </c>
      <c r="O5430" s="42" t="s">
        <v>369</v>
      </c>
      <c r="P5430" t="s">
        <v>79</v>
      </c>
      <c r="Q5430" t="str">
        <f>VLOOKUP(KamstrupData[[#This Row],[IdLevel123]],'B-Business Capability'!B:L,10,FALSE)</f>
        <v>Order-to-Cash (O2C)</v>
      </c>
      <c r="R5430">
        <f>VLOOKUP(KamstrupData[[#This Row],[IdLevel123]],'B-Business Capability'!B:L,11,FALSE)</f>
        <v>0</v>
      </c>
      <c r="T5430" t="s">
        <v>1866</v>
      </c>
      <c r="U5430" t="str">
        <f>_xlfn.CONCAT(KamstrupData[[#This Row],[CountryCode]],"_",KamstrupData[[#This Row],[Business Area]],"_",KamstrupData[[#This Row],[DepartmentTeam]])</f>
        <v>US10_Customer Services_</v>
      </c>
      <c r="V5430" t="str">
        <f>VLOOKUP(KamstrupData[[#This Row],[ORG_Concat]],'O-Organization'!F:H,3,FALSE)</f>
        <v>11084_US10_Water_Customer Services_</v>
      </c>
    </row>
    <row r="5431" spans="3:22">
      <c r="D5431" t="s">
        <v>88</v>
      </c>
      <c r="E5431" t="str">
        <f>VLOOKUP(D5431,'B-Business Capability'!B:H,5,FALSE)</f>
        <v>Customer Service</v>
      </c>
      <c r="F5431" t="str">
        <f>VLOOKUP(D5431,'B-Business Capability'!B:H,6,FALSE)</f>
        <v>Customer Project Management</v>
      </c>
      <c r="G5431" t="str">
        <f>VLOOKUP(D5431,'B-Business Capability'!B:H,7,FALSE)</f>
        <v>Project Management</v>
      </c>
      <c r="I5431" t="s">
        <v>1864</v>
      </c>
      <c r="J5431" t="s">
        <v>1740</v>
      </c>
      <c r="L5431" t="s">
        <v>185</v>
      </c>
      <c r="M5431" t="str">
        <f>VLOOKUP(L5431,'A-Applications'!B:D,3,FALSE)</f>
        <v>Orbit File syncronizer</v>
      </c>
      <c r="N5431" t="s">
        <v>53</v>
      </c>
      <c r="O5431" s="42" t="s">
        <v>54</v>
      </c>
      <c r="P5431" t="s">
        <v>75</v>
      </c>
      <c r="Q5431" t="str">
        <f>VLOOKUP(KamstrupData[[#This Row],[IdLevel123]],'B-Business Capability'!B:L,10,FALSE)</f>
        <v>Order-to-Cash (O2C)</v>
      </c>
      <c r="R5431">
        <f>VLOOKUP(KamstrupData[[#This Row],[IdLevel123]],'B-Business Capability'!B:L,11,FALSE)</f>
        <v>0</v>
      </c>
      <c r="T5431" t="s">
        <v>1866</v>
      </c>
      <c r="U5431" t="str">
        <f>_xlfn.CONCAT(KamstrupData[[#This Row],[CountryCode]],"_",KamstrupData[[#This Row],[Business Area]],"_",KamstrupData[[#This Row],[DepartmentTeam]])</f>
        <v>US10_Customer Services_</v>
      </c>
      <c r="V5431" t="str">
        <f>VLOOKUP(KamstrupData[[#This Row],[ORG_Concat]],'O-Organization'!F:H,3,FALSE)</f>
        <v>11084_US10_Water_Customer Services_</v>
      </c>
    </row>
    <row r="5432" spans="3:22">
      <c r="D5432" t="s">
        <v>88</v>
      </c>
      <c r="E5432" t="str">
        <f>VLOOKUP(D5432,'B-Business Capability'!B:H,5,FALSE)</f>
        <v>Customer Service</v>
      </c>
      <c r="F5432" t="str">
        <f>VLOOKUP(D5432,'B-Business Capability'!B:H,6,FALSE)</f>
        <v>Customer Project Management</v>
      </c>
      <c r="G5432" t="str">
        <f>VLOOKUP(D5432,'B-Business Capability'!B:H,7,FALSE)</f>
        <v>Project Management</v>
      </c>
      <c r="I5432" t="s">
        <v>1864</v>
      </c>
      <c r="J5432" t="s">
        <v>1740</v>
      </c>
      <c r="L5432" t="s">
        <v>186</v>
      </c>
      <c r="M5432" t="str">
        <f>VLOOKUP(L5432,'A-Applications'!B:D,3,FALSE)</f>
        <v>WinSCP</v>
      </c>
      <c r="N5432" t="s">
        <v>53</v>
      </c>
      <c r="O5432" s="42" t="s">
        <v>54</v>
      </c>
      <c r="P5432" t="s">
        <v>75</v>
      </c>
      <c r="Q5432" t="str">
        <f>VLOOKUP(KamstrupData[[#This Row],[IdLevel123]],'B-Business Capability'!B:L,10,FALSE)</f>
        <v>Order-to-Cash (O2C)</v>
      </c>
      <c r="R5432">
        <f>VLOOKUP(KamstrupData[[#This Row],[IdLevel123]],'B-Business Capability'!B:L,11,FALSE)</f>
        <v>0</v>
      </c>
      <c r="T5432" t="s">
        <v>1866</v>
      </c>
      <c r="U5432" t="str">
        <f>_xlfn.CONCAT(KamstrupData[[#This Row],[CountryCode]],"_",KamstrupData[[#This Row],[Business Area]],"_",KamstrupData[[#This Row],[DepartmentTeam]])</f>
        <v>US10_Customer Services_</v>
      </c>
      <c r="V5432" t="str">
        <f>VLOOKUP(KamstrupData[[#This Row],[ORG_Concat]],'O-Organization'!F:H,3,FALSE)</f>
        <v>11084_US10_Water_Customer Services_</v>
      </c>
    </row>
    <row r="5433" spans="3:22">
      <c r="C5433" s="28">
        <v>46173</v>
      </c>
      <c r="D5433" t="s">
        <v>78</v>
      </c>
      <c r="E5433" t="str">
        <f>VLOOKUP(D5433,'B-Business Capability'!B:H,5,FALSE)</f>
        <v>Customer Service</v>
      </c>
      <c r="F5433" t="str">
        <f>VLOOKUP(D5433,'B-Business Capability'!B:H,6,FALSE)</f>
        <v>Customer Service and Support</v>
      </c>
      <c r="G5433" t="str">
        <f>VLOOKUP(D5433,'B-Business Capability'!B:H,7,FALSE)</f>
        <v>Service Request Management</v>
      </c>
      <c r="I5433" t="s">
        <v>1864</v>
      </c>
      <c r="J5433" t="s">
        <v>1740</v>
      </c>
      <c r="L5433" t="s">
        <v>226</v>
      </c>
      <c r="M5433" t="str">
        <f>VLOOKUP(L5433,'A-Applications'!B:D,3,FALSE)</f>
        <v>Reliance</v>
      </c>
      <c r="N5433" t="s">
        <v>53</v>
      </c>
      <c r="O5433" s="42" t="s">
        <v>54</v>
      </c>
      <c r="P5433" t="s">
        <v>79</v>
      </c>
      <c r="Q5433" t="str">
        <f>VLOOKUP(KamstrupData[[#This Row],[IdLevel123]],'B-Business Capability'!B:L,10,FALSE)</f>
        <v>Customer Service and Support</v>
      </c>
      <c r="R5433">
        <f>VLOOKUP(KamstrupData[[#This Row],[IdLevel123]],'B-Business Capability'!B:L,11,FALSE)</f>
        <v>0</v>
      </c>
      <c r="S5433" t="s">
        <v>920</v>
      </c>
      <c r="T5433" t="s">
        <v>1866</v>
      </c>
      <c r="U5433" t="str">
        <f>_xlfn.CONCAT(KamstrupData[[#This Row],[CountryCode]],"_",KamstrupData[[#This Row],[Business Area]],"_",KamstrupData[[#This Row],[DepartmentTeam]])</f>
        <v>US10_Customer Services_</v>
      </c>
      <c r="V5433" t="str">
        <f>VLOOKUP(KamstrupData[[#This Row],[ORG_Concat]],'O-Organization'!F:H,3,FALSE)</f>
        <v>11084_US10_Water_Customer Services_</v>
      </c>
    </row>
    <row r="5434" spans="3:22">
      <c r="D5434" t="s">
        <v>88</v>
      </c>
      <c r="E5434" t="str">
        <f>VLOOKUP(D5434,'B-Business Capability'!B:H,5,FALSE)</f>
        <v>Customer Service</v>
      </c>
      <c r="F5434" t="str">
        <f>VLOOKUP(D5434,'B-Business Capability'!B:H,6,FALSE)</f>
        <v>Customer Project Management</v>
      </c>
      <c r="G5434" t="str">
        <f>VLOOKUP(D5434,'B-Business Capability'!B:H,7,FALSE)</f>
        <v>Project Management</v>
      </c>
      <c r="I5434" t="s">
        <v>1864</v>
      </c>
      <c r="J5434" t="s">
        <v>1740</v>
      </c>
      <c r="L5434" t="s">
        <v>1045</v>
      </c>
      <c r="M5434" t="str">
        <f>VLOOKUP(L5434,'A-Applications'!B:D,3,FALSE)</f>
        <v>Orbit OutlookAddin</v>
      </c>
      <c r="N5434" t="s">
        <v>53</v>
      </c>
      <c r="O5434" s="42" t="s">
        <v>54</v>
      </c>
      <c r="P5434" t="s">
        <v>75</v>
      </c>
      <c r="Q5434" t="str">
        <f>VLOOKUP(KamstrupData[[#This Row],[IdLevel123]],'B-Business Capability'!B:L,10,FALSE)</f>
        <v>Order-to-Cash (O2C)</v>
      </c>
      <c r="R5434">
        <f>VLOOKUP(KamstrupData[[#This Row],[IdLevel123]],'B-Business Capability'!B:L,11,FALSE)</f>
        <v>0</v>
      </c>
      <c r="T5434" t="s">
        <v>1866</v>
      </c>
      <c r="U5434" t="str">
        <f>_xlfn.CONCAT(KamstrupData[[#This Row],[CountryCode]],"_",KamstrupData[[#This Row],[Business Area]],"_",KamstrupData[[#This Row],[DepartmentTeam]])</f>
        <v>US10_Customer Services_</v>
      </c>
      <c r="V5434" t="str">
        <f>VLOOKUP(KamstrupData[[#This Row],[ORG_Concat]],'O-Organization'!F:H,3,FALSE)</f>
        <v>11084_US10_Water_Customer Services_</v>
      </c>
    </row>
    <row r="5435" spans="3:22">
      <c r="D5435" t="s">
        <v>74</v>
      </c>
      <c r="E5435" t="str">
        <f>VLOOKUP(D5435,'B-Business Capability'!B:H,5,FALSE)</f>
        <v>Strategic Management</v>
      </c>
      <c r="F5435" t="str">
        <f>VLOOKUP(D5435,'B-Business Capability'!B:H,6,FALSE)</f>
        <v>Manage Core Business</v>
      </c>
      <c r="G5435" t="str">
        <f>VLOOKUP(D5435,'B-Business Capability'!B:H,7,FALSE)</f>
        <v>Manage Projects</v>
      </c>
      <c r="I5435" t="s">
        <v>1864</v>
      </c>
      <c r="J5435" t="s">
        <v>1740</v>
      </c>
      <c r="L5435" t="s">
        <v>188</v>
      </c>
      <c r="M5435" t="str">
        <f>VLOOKUP(L5435,'A-Applications'!B:D,3,FALSE)</f>
        <v>Orbit</v>
      </c>
      <c r="N5435" t="s">
        <v>53</v>
      </c>
      <c r="O5435" s="42" t="s">
        <v>62</v>
      </c>
      <c r="P5435" t="s">
        <v>75</v>
      </c>
      <c r="Q5435" t="str">
        <f>VLOOKUP(KamstrupData[[#This Row],[IdLevel123]],'B-Business Capability'!B:L,10,FALSE)</f>
        <v>N/A</v>
      </c>
      <c r="R5435">
        <f>VLOOKUP(KamstrupData[[#This Row],[IdLevel123]],'B-Business Capability'!B:L,11,FALSE)</f>
        <v>0</v>
      </c>
      <c r="T5435" t="s">
        <v>1866</v>
      </c>
      <c r="U5435" t="str">
        <f>_xlfn.CONCAT(KamstrupData[[#This Row],[CountryCode]],"_",KamstrupData[[#This Row],[Business Area]],"_",KamstrupData[[#This Row],[DepartmentTeam]])</f>
        <v>US10_Customer Services_</v>
      </c>
      <c r="V5435" t="str">
        <f>VLOOKUP(KamstrupData[[#This Row],[ORG_Concat]],'O-Organization'!F:H,3,FALSE)</f>
        <v>11084_US10_Water_Customer Services_</v>
      </c>
    </row>
    <row r="5436" spans="3:22">
      <c r="D5436" t="s">
        <v>88</v>
      </c>
      <c r="E5436" t="str">
        <f>VLOOKUP(D5436,'B-Business Capability'!B:H,5,FALSE)</f>
        <v>Customer Service</v>
      </c>
      <c r="F5436" t="str">
        <f>VLOOKUP(D5436,'B-Business Capability'!B:H,6,FALSE)</f>
        <v>Customer Project Management</v>
      </c>
      <c r="G5436" t="str">
        <f>VLOOKUP(D5436,'B-Business Capability'!B:H,7,FALSE)</f>
        <v>Project Management</v>
      </c>
      <c r="I5436" t="s">
        <v>1864</v>
      </c>
      <c r="J5436" t="s">
        <v>1740</v>
      </c>
      <c r="L5436" t="s">
        <v>188</v>
      </c>
      <c r="M5436" t="str">
        <f>VLOOKUP(L5436,'A-Applications'!B:D,3,FALSE)</f>
        <v>Orbit</v>
      </c>
      <c r="N5436" t="s">
        <v>53</v>
      </c>
      <c r="O5436" s="42" t="s">
        <v>54</v>
      </c>
      <c r="P5436" t="s">
        <v>75</v>
      </c>
      <c r="Q5436" t="str">
        <f>VLOOKUP(KamstrupData[[#This Row],[IdLevel123]],'B-Business Capability'!B:L,10,FALSE)</f>
        <v>Order-to-Cash (O2C)</v>
      </c>
      <c r="R5436">
        <f>VLOOKUP(KamstrupData[[#This Row],[IdLevel123]],'B-Business Capability'!B:L,11,FALSE)</f>
        <v>0</v>
      </c>
      <c r="T5436" t="s">
        <v>1866</v>
      </c>
      <c r="U5436" t="str">
        <f>_xlfn.CONCAT(KamstrupData[[#This Row],[CountryCode]],"_",KamstrupData[[#This Row],[Business Area]],"_",KamstrupData[[#This Row],[DepartmentTeam]])</f>
        <v>US10_Customer Services_</v>
      </c>
      <c r="V5436" t="str">
        <f>VLOOKUP(KamstrupData[[#This Row],[ORG_Concat]],'O-Organization'!F:H,3,FALSE)</f>
        <v>11084_US10_Water_Customer Services_</v>
      </c>
    </row>
    <row r="5437" spans="3:22">
      <c r="D5437" t="s">
        <v>78</v>
      </c>
      <c r="E5437" t="str">
        <f>VLOOKUP(D5437,'B-Business Capability'!B:H,5,FALSE)</f>
        <v>Customer Service</v>
      </c>
      <c r="F5437" t="str">
        <f>VLOOKUP(D5437,'B-Business Capability'!B:H,6,FALSE)</f>
        <v>Customer Service and Support</v>
      </c>
      <c r="G5437" t="str">
        <f>VLOOKUP(D5437,'B-Business Capability'!B:H,7,FALSE)</f>
        <v>Service Request Management</v>
      </c>
      <c r="I5437" t="s">
        <v>1864</v>
      </c>
      <c r="J5437" t="s">
        <v>1740</v>
      </c>
      <c r="L5437" t="s">
        <v>474</v>
      </c>
      <c r="M5437" t="str">
        <f>VLOOKUP(L5437,'A-Applications'!B:D,3,FALSE)</f>
        <v>NEM (Network Monitor)</v>
      </c>
      <c r="N5437" t="s">
        <v>53</v>
      </c>
      <c r="O5437" s="42" t="s">
        <v>54</v>
      </c>
      <c r="P5437" t="s">
        <v>79</v>
      </c>
      <c r="Q5437" t="str">
        <f>VLOOKUP(KamstrupData[[#This Row],[IdLevel123]],'B-Business Capability'!B:L,10,FALSE)</f>
        <v>Customer Service and Support</v>
      </c>
      <c r="R5437">
        <f>VLOOKUP(KamstrupData[[#This Row],[IdLevel123]],'B-Business Capability'!B:L,11,FALSE)</f>
        <v>0</v>
      </c>
      <c r="T5437" t="s">
        <v>1866</v>
      </c>
      <c r="U5437" t="str">
        <f>_xlfn.CONCAT(KamstrupData[[#This Row],[CountryCode]],"_",KamstrupData[[#This Row],[Business Area]],"_",KamstrupData[[#This Row],[DepartmentTeam]])</f>
        <v>US10_Customer Services_</v>
      </c>
      <c r="V5437" t="str">
        <f>VLOOKUP(KamstrupData[[#This Row],[ORG_Concat]],'O-Organization'!F:H,3,FALSE)</f>
        <v>11084_US10_Water_Customer Services_</v>
      </c>
    </row>
    <row r="5438" spans="3:22">
      <c r="D5438" t="s">
        <v>88</v>
      </c>
      <c r="E5438" t="str">
        <f>VLOOKUP(D5438,'B-Business Capability'!B:H,5,FALSE)</f>
        <v>Customer Service</v>
      </c>
      <c r="F5438" t="str">
        <f>VLOOKUP(D5438,'B-Business Capability'!B:H,6,FALSE)</f>
        <v>Customer Project Management</v>
      </c>
      <c r="G5438" t="str">
        <f>VLOOKUP(D5438,'B-Business Capability'!B:H,7,FALSE)</f>
        <v>Project Management</v>
      </c>
      <c r="I5438" t="s">
        <v>1864</v>
      </c>
      <c r="J5438" t="s">
        <v>1740</v>
      </c>
      <c r="L5438" t="s">
        <v>474</v>
      </c>
      <c r="M5438" t="str">
        <f>VLOOKUP(L5438,'A-Applications'!B:D,3,FALSE)</f>
        <v>NEM (Network Monitor)</v>
      </c>
      <c r="N5438" t="s">
        <v>53</v>
      </c>
      <c r="O5438" s="42" t="s">
        <v>54</v>
      </c>
      <c r="P5438" t="s">
        <v>75</v>
      </c>
      <c r="Q5438" t="str">
        <f>VLOOKUP(KamstrupData[[#This Row],[IdLevel123]],'B-Business Capability'!B:L,10,FALSE)</f>
        <v>Order-to-Cash (O2C)</v>
      </c>
      <c r="R5438">
        <f>VLOOKUP(KamstrupData[[#This Row],[IdLevel123]],'B-Business Capability'!B:L,11,FALSE)</f>
        <v>0</v>
      </c>
      <c r="T5438" t="s">
        <v>1866</v>
      </c>
      <c r="U5438" t="str">
        <f>_xlfn.CONCAT(KamstrupData[[#This Row],[CountryCode]],"_",KamstrupData[[#This Row],[Business Area]],"_",KamstrupData[[#This Row],[DepartmentTeam]])</f>
        <v>US10_Customer Services_</v>
      </c>
      <c r="V5438" t="str">
        <f>VLOOKUP(KamstrupData[[#This Row],[ORG_Concat]],'O-Organization'!F:H,3,FALSE)</f>
        <v>11084_US10_Water_Customer Services_</v>
      </c>
    </row>
    <row r="5439" spans="3:22">
      <c r="D5439" t="s">
        <v>133</v>
      </c>
      <c r="E5439" t="str">
        <f>VLOOKUP(D5439,'B-Business Capability'!B:H,5,FALSE)</f>
        <v>Customer Service</v>
      </c>
      <c r="F5439" t="str">
        <f>VLOOKUP(D5439,'B-Business Capability'!B:H,6,FALSE)</f>
        <v>Customer Service and Support</v>
      </c>
      <c r="G5439" t="str">
        <f>VLOOKUP(D5439,'B-Business Capability'!B:H,7,FALSE)</f>
        <v>Customer Operations</v>
      </c>
      <c r="I5439" t="s">
        <v>1864</v>
      </c>
      <c r="J5439" t="s">
        <v>1740</v>
      </c>
      <c r="L5439" t="s">
        <v>474</v>
      </c>
      <c r="M5439" t="str">
        <f>VLOOKUP(L5439,'A-Applications'!B:D,3,FALSE)</f>
        <v>NEM (Network Monitor)</v>
      </c>
      <c r="N5439" t="s">
        <v>53</v>
      </c>
      <c r="O5439" s="42" t="s">
        <v>54</v>
      </c>
      <c r="P5439" t="s">
        <v>79</v>
      </c>
      <c r="Q5439" t="str">
        <f>VLOOKUP(KamstrupData[[#This Row],[IdLevel123]],'B-Business Capability'!B:L,10,FALSE)</f>
        <v>Order-to-Cash (O2C)</v>
      </c>
      <c r="R5439">
        <f>VLOOKUP(KamstrupData[[#This Row],[IdLevel123]],'B-Business Capability'!B:L,11,FALSE)</f>
        <v>0</v>
      </c>
      <c r="T5439" t="s">
        <v>1866</v>
      </c>
      <c r="U5439" t="str">
        <f>_xlfn.CONCAT(KamstrupData[[#This Row],[CountryCode]],"_",KamstrupData[[#This Row],[Business Area]],"_",KamstrupData[[#This Row],[DepartmentTeam]])</f>
        <v>US10_Customer Services_</v>
      </c>
      <c r="V5439" t="str">
        <f>VLOOKUP(KamstrupData[[#This Row],[ORG_Concat]],'O-Organization'!F:H,3,FALSE)</f>
        <v>11084_US10_Water_Customer Services_</v>
      </c>
    </row>
    <row r="5440" spans="3:22">
      <c r="D5440" t="s">
        <v>857</v>
      </c>
      <c r="E5440" t="str">
        <f>VLOOKUP(D5440,'B-Business Capability'!B:H,5,FALSE)</f>
        <v>Governance, Risk and Compliance</v>
      </c>
      <c r="F5440" t="str">
        <f>VLOOKUP(D5440,'B-Business Capability'!B:H,6,FALSE)</f>
        <v>Product Market Compliance</v>
      </c>
      <c r="G5440">
        <f>VLOOKUP(D5440,'B-Business Capability'!B:H,7,FALSE)</f>
        <v>0</v>
      </c>
      <c r="I5440" t="s">
        <v>1864</v>
      </c>
      <c r="J5440" t="s">
        <v>1869</v>
      </c>
      <c r="L5440" t="s">
        <v>1870</v>
      </c>
      <c r="M5440" t="str">
        <f>VLOOKUP(L5440,'A-Applications'!B:D,3,FALSE)</f>
        <v>Accuris-Allium Engineering Workbench</v>
      </c>
      <c r="N5440" t="s">
        <v>53</v>
      </c>
      <c r="O5440" s="42" t="s">
        <v>66</v>
      </c>
      <c r="P5440" t="s">
        <v>97</v>
      </c>
      <c r="Q5440" t="str">
        <f>VLOOKUP(KamstrupData[[#This Row],[IdLevel123]],'B-Business Capability'!B:L,10,FALSE)</f>
        <v>N/A</v>
      </c>
      <c r="R5440">
        <f>VLOOKUP(KamstrupData[[#This Row],[IdLevel123]],'B-Business Capability'!B:L,11,FALSE)</f>
        <v>0</v>
      </c>
      <c r="T5440" t="s">
        <v>1871</v>
      </c>
      <c r="U5440" t="str">
        <f>_xlfn.CONCAT(KamstrupData[[#This Row],[CountryCode]],"_",KamstrupData[[#This Row],[Business Area]],"_",KamstrupData[[#This Row],[DepartmentTeam]])</f>
        <v>US10_Product Management_</v>
      </c>
      <c r="V5440" t="str">
        <f>VLOOKUP(KamstrupData[[#This Row],[ORG_Concat]],'O-Organization'!F:H,3,FALSE)</f>
        <v>11082_US10_Water_Product Management_</v>
      </c>
    </row>
    <row r="5441" spans="2:22">
      <c r="D5441" t="s">
        <v>1341</v>
      </c>
      <c r="E5441" t="str">
        <f>VLOOKUP(D5441,'B-Business Capability'!B:H,5,FALSE)</f>
        <v>Sales</v>
      </c>
      <c r="F5441" t="str">
        <f>VLOOKUP(D5441,'B-Business Capability'!B:H,6,FALSE)</f>
        <v>Sales Execution and Customer Engagement</v>
      </c>
      <c r="G5441" t="str">
        <f>VLOOKUP(D5441,'B-Business Capability'!B:H,7,FALSE)</f>
        <v>Sales lead management</v>
      </c>
      <c r="I5441" t="s">
        <v>1864</v>
      </c>
      <c r="J5441" t="s">
        <v>1869</v>
      </c>
      <c r="K5441" t="s">
        <v>1872</v>
      </c>
      <c r="L5441" t="s">
        <v>1873</v>
      </c>
      <c r="M5441" t="str">
        <f>VLOOKUP(L5441,'A-Applications'!B:D,3,FALSE)</f>
        <v>Merx (Canada - bid publications)</v>
      </c>
      <c r="N5441" t="s">
        <v>53</v>
      </c>
      <c r="O5441" s="42" t="s">
        <v>66</v>
      </c>
      <c r="P5441" t="s">
        <v>1874</v>
      </c>
      <c r="Q5441" t="str">
        <f>VLOOKUP(KamstrupData[[#This Row],[IdLevel123]],'B-Business Capability'!B:L,10,FALSE)</f>
        <v>N/A</v>
      </c>
      <c r="R5441">
        <f>VLOOKUP(KamstrupData[[#This Row],[IdLevel123]],'B-Business Capability'!B:L,11,FALSE)</f>
        <v>0</v>
      </c>
      <c r="T5441" t="s">
        <v>1875</v>
      </c>
      <c r="U5441" t="str">
        <f>_xlfn.CONCAT(KamstrupData[[#This Row],[CountryCode]],"_",KamstrupData[[#This Row],[Business Area]],"_",KamstrupData[[#This Row],[DepartmentTeam]])</f>
        <v>US10_Product Management_Bid Management</v>
      </c>
      <c r="V5441" t="str">
        <f>VLOOKUP(KamstrupData[[#This Row],[ORG_Concat]],'O-Organization'!F:H,3,FALSE)</f>
        <v>11165_US10_Water_Product Management_Bid Management</v>
      </c>
    </row>
    <row r="5442" spans="2:22">
      <c r="D5442" t="s">
        <v>130</v>
      </c>
      <c r="E5442" t="str">
        <f>VLOOKUP(D5442,'B-Business Capability'!B:H,5,FALSE)</f>
        <v>Sales</v>
      </c>
      <c r="F5442" t="str">
        <f>VLOOKUP(D5442,'B-Business Capability'!B:H,6,FALSE)</f>
        <v>Quotation, Order, and Contract Management</v>
      </c>
      <c r="G5442" t="str">
        <f>VLOOKUP(D5442,'B-Business Capability'!B:H,7,FALSE)</f>
        <v>Tender or Bid management</v>
      </c>
      <c r="I5442" t="s">
        <v>1864</v>
      </c>
      <c r="J5442" t="s">
        <v>1869</v>
      </c>
      <c r="K5442" t="s">
        <v>1872</v>
      </c>
      <c r="L5442" t="s">
        <v>1873</v>
      </c>
      <c r="M5442" t="str">
        <f>VLOOKUP(L5442,'A-Applications'!B:D,3,FALSE)</f>
        <v>Merx (Canada - bid publications)</v>
      </c>
      <c r="N5442" t="s">
        <v>53</v>
      </c>
      <c r="O5442" s="42" t="s">
        <v>66</v>
      </c>
      <c r="P5442" t="s">
        <v>1874</v>
      </c>
      <c r="Q5442" t="str">
        <f>VLOOKUP(KamstrupData[[#This Row],[IdLevel123]],'B-Business Capability'!B:L,10,FALSE)</f>
        <v>Order-to-Cash (O2C)</v>
      </c>
      <c r="R5442">
        <f>VLOOKUP(KamstrupData[[#This Row],[IdLevel123]],'B-Business Capability'!B:L,11,FALSE)</f>
        <v>104</v>
      </c>
      <c r="T5442" t="s">
        <v>1875</v>
      </c>
      <c r="U5442" t="str">
        <f>_xlfn.CONCAT(KamstrupData[[#This Row],[CountryCode]],"_",KamstrupData[[#This Row],[Business Area]],"_",KamstrupData[[#This Row],[DepartmentTeam]])</f>
        <v>US10_Product Management_Bid Management</v>
      </c>
      <c r="V5442" t="str">
        <f>VLOOKUP(KamstrupData[[#This Row],[ORG_Concat]],'O-Organization'!F:H,3,FALSE)</f>
        <v>11165_US10_Water_Product Management_Bid Management</v>
      </c>
    </row>
    <row r="5443" spans="2:22">
      <c r="D5443" t="s">
        <v>853</v>
      </c>
      <c r="E5443" t="str">
        <f>VLOOKUP(D5443,'B-Business Capability'!B:H,5,FALSE)</f>
        <v>Product &amp; Software Development</v>
      </c>
      <c r="F5443" t="str">
        <f>VLOOKUP(D5443,'B-Business Capability'!B:H,6,FALSE)</f>
        <v>Quality Management</v>
      </c>
      <c r="G5443" t="str">
        <f>VLOOKUP(D5443,'B-Business Capability'!B:H,7,FALSE)</f>
        <v>Manage Product Document</v>
      </c>
      <c r="I5443" t="s">
        <v>1864</v>
      </c>
      <c r="J5443" t="s">
        <v>1869</v>
      </c>
      <c r="L5443" t="s">
        <v>1876</v>
      </c>
      <c r="M5443" t="str">
        <f>VLOOKUP(L5443,'A-Applications'!B:D,3,FALSE)</f>
        <v>Autodesk DWG, STP Viewer</v>
      </c>
      <c r="N5443" t="s">
        <v>53</v>
      </c>
      <c r="O5443" s="42" t="s">
        <v>54</v>
      </c>
      <c r="P5443" t="s">
        <v>1874</v>
      </c>
      <c r="Q5443" t="str">
        <f>VLOOKUP(KamstrupData[[#This Row],[IdLevel123]],'B-Business Capability'!B:L,10,FALSE)</f>
        <v>Idea-to-Release (I2R)</v>
      </c>
      <c r="R5443">
        <f>VLOOKUP(KamstrupData[[#This Row],[IdLevel123]],'B-Business Capability'!B:L,11,FALSE)</f>
        <v>904</v>
      </c>
      <c r="T5443" t="s">
        <v>1875</v>
      </c>
      <c r="U5443" t="str">
        <f>_xlfn.CONCAT(KamstrupData[[#This Row],[CountryCode]],"_",KamstrupData[[#This Row],[Business Area]],"_",KamstrupData[[#This Row],[DepartmentTeam]])</f>
        <v>US10_Product Management_</v>
      </c>
      <c r="V5443" t="str">
        <f>VLOOKUP(KamstrupData[[#This Row],[ORG_Concat]],'O-Organization'!F:H,3,FALSE)</f>
        <v>11082_US10_Water_Product Management_</v>
      </c>
    </row>
    <row r="5444" spans="2:22">
      <c r="D5444" t="s">
        <v>90</v>
      </c>
      <c r="E5444" t="str">
        <f>VLOOKUP(D5444,'B-Business Capability'!B:H,5,FALSE)</f>
        <v>Customer Service</v>
      </c>
      <c r="F5444" t="str">
        <f>VLOOKUP(D5444,'B-Business Capability'!B:H,6,FALSE)</f>
        <v>Customer Service and Support</v>
      </c>
      <c r="G5444">
        <f>VLOOKUP(D5444,'B-Business Capability'!B:H,7,FALSE)</f>
        <v>0</v>
      </c>
      <c r="I5444" t="s">
        <v>1864</v>
      </c>
      <c r="J5444" t="s">
        <v>1869</v>
      </c>
      <c r="K5444" t="s">
        <v>1877</v>
      </c>
      <c r="L5444" t="s">
        <v>93</v>
      </c>
      <c r="M5444" t="str">
        <f>VLOOKUP(L5444,'A-Applications'!B:D,3,FALSE)</f>
        <v>My Kamstrup</v>
      </c>
      <c r="N5444" t="s">
        <v>147</v>
      </c>
      <c r="O5444" s="42" t="s">
        <v>66</v>
      </c>
      <c r="P5444" t="s">
        <v>97</v>
      </c>
      <c r="Q5444" t="str">
        <f>VLOOKUP(KamstrupData[[#This Row],[IdLevel123]],'B-Business Capability'!B:L,10,FALSE)</f>
        <v>Customer Service and Support</v>
      </c>
      <c r="R5444">
        <f>VLOOKUP(KamstrupData[[#This Row],[IdLevel123]],'B-Business Capability'!B:L,11,FALSE)</f>
        <v>0</v>
      </c>
      <c r="T5444" t="s">
        <v>1878</v>
      </c>
      <c r="U5444" t="str">
        <f>_xlfn.CONCAT(KamstrupData[[#This Row],[CountryCode]],"_",KamstrupData[[#This Row],[Business Area]],"_",KamstrupData[[#This Row],[DepartmentTeam]])</f>
        <v>US10_Product Management_Training</v>
      </c>
      <c r="V5444" t="str">
        <f>VLOOKUP(KamstrupData[[#This Row],[ORG_Concat]],'O-Organization'!F:H,3,FALSE)</f>
        <v>11166_US10_Water_Product Management_Training</v>
      </c>
    </row>
    <row r="5445" spans="2:22">
      <c r="D5445" t="s">
        <v>90</v>
      </c>
      <c r="E5445" t="str">
        <f>VLOOKUP(D5445,'B-Business Capability'!B:H,5,FALSE)</f>
        <v>Customer Service</v>
      </c>
      <c r="F5445" t="str">
        <f>VLOOKUP(D5445,'B-Business Capability'!B:H,6,FALSE)</f>
        <v>Customer Service and Support</v>
      </c>
      <c r="G5445">
        <f>VLOOKUP(D5445,'B-Business Capability'!B:H,7,FALSE)</f>
        <v>0</v>
      </c>
      <c r="I5445" t="s">
        <v>1864</v>
      </c>
      <c r="J5445" t="s">
        <v>1869</v>
      </c>
      <c r="L5445" t="s">
        <v>93</v>
      </c>
      <c r="M5445" t="str">
        <f>VLOOKUP(L5445,'A-Applications'!B:D,3,FALSE)</f>
        <v>My Kamstrup</v>
      </c>
      <c r="N5445" t="s">
        <v>53</v>
      </c>
      <c r="O5445" s="42" t="s">
        <v>54</v>
      </c>
      <c r="P5445" t="s">
        <v>97</v>
      </c>
      <c r="Q5445" t="str">
        <f>VLOOKUP(KamstrupData[[#This Row],[IdLevel123]],'B-Business Capability'!B:L,10,FALSE)</f>
        <v>Customer Service and Support</v>
      </c>
      <c r="R5445">
        <f>VLOOKUP(KamstrupData[[#This Row],[IdLevel123]],'B-Business Capability'!B:L,11,FALSE)</f>
        <v>0</v>
      </c>
      <c r="T5445" t="s">
        <v>1879</v>
      </c>
      <c r="U5445" t="str">
        <f>_xlfn.CONCAT(KamstrupData[[#This Row],[CountryCode]],"_",KamstrupData[[#This Row],[Business Area]],"_",KamstrupData[[#This Row],[DepartmentTeam]])</f>
        <v>US10_Product Management_</v>
      </c>
      <c r="V5445" t="str">
        <f>VLOOKUP(KamstrupData[[#This Row],[ORG_Concat]],'O-Organization'!F:H,3,FALSE)</f>
        <v>11082_US10_Water_Product Management_</v>
      </c>
    </row>
    <row r="5446" spans="2:22">
      <c r="D5446" t="s">
        <v>1880</v>
      </c>
      <c r="E5446" t="str">
        <f>VLOOKUP(D5446,'B-Business Capability'!B:H,5,FALSE)</f>
        <v>Governance, Risk and Compliance</v>
      </c>
      <c r="F5446" t="str">
        <f>VLOOKUP(D5446,'B-Business Capability'!B:H,6,FALSE)</f>
        <v>Enterprise Risk Management</v>
      </c>
      <c r="G5446" t="str">
        <f>VLOOKUP(D5446,'B-Business Capability'!B:H,7,FALSE)</f>
        <v>Manage Compliance</v>
      </c>
      <c r="I5446" t="s">
        <v>1864</v>
      </c>
      <c r="J5446" t="s">
        <v>1869</v>
      </c>
      <c r="K5446" t="s">
        <v>1872</v>
      </c>
      <c r="L5446" t="s">
        <v>105</v>
      </c>
      <c r="M5446" t="str">
        <f>VLOOKUP(L5446,'A-Applications'!B:D,3,FALSE)</f>
        <v>Microsoft Visio</v>
      </c>
      <c r="N5446" t="s">
        <v>53</v>
      </c>
      <c r="O5446" s="42" t="s">
        <v>62</v>
      </c>
      <c r="P5446" t="s">
        <v>1874</v>
      </c>
      <c r="Q5446" t="str">
        <f>VLOOKUP(KamstrupData[[#This Row],[IdLevel123]],'B-Business Capability'!B:L,10,FALSE)</f>
        <v>N/A</v>
      </c>
      <c r="R5446">
        <f>VLOOKUP(KamstrupData[[#This Row],[IdLevel123]],'B-Business Capability'!B:L,11,FALSE)</f>
        <v>0</v>
      </c>
      <c r="T5446" t="s">
        <v>1881</v>
      </c>
      <c r="U5446" t="str">
        <f>_xlfn.CONCAT(KamstrupData[[#This Row],[CountryCode]],"_",KamstrupData[[#This Row],[Business Area]],"_",KamstrupData[[#This Row],[DepartmentTeam]])</f>
        <v>US10_Product Management_Bid Management</v>
      </c>
      <c r="V5446" t="str">
        <f>VLOOKUP(KamstrupData[[#This Row],[ORG_Concat]],'O-Organization'!F:H,3,FALSE)</f>
        <v>11165_US10_Water_Product Management_Bid Management</v>
      </c>
    </row>
    <row r="5447" spans="2:22">
      <c r="D5447" t="s">
        <v>853</v>
      </c>
      <c r="E5447" t="str">
        <f>VLOOKUP(D5447,'B-Business Capability'!B:H,5,FALSE)</f>
        <v>Product &amp; Software Development</v>
      </c>
      <c r="F5447" t="str">
        <f>VLOOKUP(D5447,'B-Business Capability'!B:H,6,FALSE)</f>
        <v>Quality Management</v>
      </c>
      <c r="G5447" t="str">
        <f>VLOOKUP(D5447,'B-Business Capability'!B:H,7,FALSE)</f>
        <v>Manage Product Document</v>
      </c>
      <c r="I5447" t="s">
        <v>1864</v>
      </c>
      <c r="J5447" t="s">
        <v>1869</v>
      </c>
      <c r="L5447" t="s">
        <v>105</v>
      </c>
      <c r="M5447" t="str">
        <f>VLOOKUP(L5447,'A-Applications'!B:D,3,FALSE)</f>
        <v>Microsoft Visio</v>
      </c>
      <c r="N5447" t="s">
        <v>53</v>
      </c>
      <c r="O5447" s="42" t="s">
        <v>62</v>
      </c>
      <c r="P5447" t="s">
        <v>97</v>
      </c>
      <c r="Q5447" t="str">
        <f>VLOOKUP(KamstrupData[[#This Row],[IdLevel123]],'B-Business Capability'!B:L,10,FALSE)</f>
        <v>Idea-to-Release (I2R)</v>
      </c>
      <c r="R5447">
        <f>VLOOKUP(KamstrupData[[#This Row],[IdLevel123]],'B-Business Capability'!B:L,11,FALSE)</f>
        <v>904</v>
      </c>
      <c r="T5447" t="s">
        <v>1879</v>
      </c>
      <c r="U5447" t="str">
        <f>_xlfn.CONCAT(KamstrupData[[#This Row],[CountryCode]],"_",KamstrupData[[#This Row],[Business Area]],"_",KamstrupData[[#This Row],[DepartmentTeam]])</f>
        <v>US10_Product Management_</v>
      </c>
      <c r="V5447" t="str">
        <f>VLOOKUP(KamstrupData[[#This Row],[ORG_Concat]],'O-Organization'!F:H,3,FALSE)</f>
        <v>11082_US10_Water_Product Management_</v>
      </c>
    </row>
    <row r="5448" spans="2:22">
      <c r="D5448" t="s">
        <v>90</v>
      </c>
      <c r="E5448" t="str">
        <f>VLOOKUP(D5448,'B-Business Capability'!B:H,5,FALSE)</f>
        <v>Customer Service</v>
      </c>
      <c r="F5448" t="str">
        <f>VLOOKUP(D5448,'B-Business Capability'!B:H,6,FALSE)</f>
        <v>Customer Service and Support</v>
      </c>
      <c r="G5448">
        <f>VLOOKUP(D5448,'B-Business Capability'!B:H,7,FALSE)</f>
        <v>0</v>
      </c>
      <c r="I5448" t="s">
        <v>1864</v>
      </c>
      <c r="J5448" t="s">
        <v>1869</v>
      </c>
      <c r="K5448" t="s">
        <v>1877</v>
      </c>
      <c r="L5448" t="s">
        <v>52</v>
      </c>
      <c r="M5448" t="str">
        <f>VLOOKUP(L5448,'A-Applications'!B:D,3,FALSE)</f>
        <v>Microsoft Teams</v>
      </c>
      <c r="N5448" t="s">
        <v>103</v>
      </c>
      <c r="O5448" s="42" t="s">
        <v>66</v>
      </c>
      <c r="P5448" t="s">
        <v>97</v>
      </c>
      <c r="Q5448" t="str">
        <f>VLOOKUP(KamstrupData[[#This Row],[IdLevel123]],'B-Business Capability'!B:L,10,FALSE)</f>
        <v>Customer Service and Support</v>
      </c>
      <c r="R5448">
        <f>VLOOKUP(KamstrupData[[#This Row],[IdLevel123]],'B-Business Capability'!B:L,11,FALSE)</f>
        <v>0</v>
      </c>
      <c r="T5448" t="s">
        <v>1882</v>
      </c>
      <c r="U5448" t="str">
        <f>_xlfn.CONCAT(KamstrupData[[#This Row],[CountryCode]],"_",KamstrupData[[#This Row],[Business Area]],"_",KamstrupData[[#This Row],[DepartmentTeam]])</f>
        <v>US10_Product Management_Training</v>
      </c>
      <c r="V5448" t="str">
        <f>VLOOKUP(KamstrupData[[#This Row],[ORG_Concat]],'O-Organization'!F:H,3,FALSE)</f>
        <v>11166_US10_Water_Product Management_Training</v>
      </c>
    </row>
    <row r="5449" spans="2:22">
      <c r="D5449" t="s">
        <v>1034</v>
      </c>
      <c r="E5449" t="str">
        <f>VLOOKUP(D5449,'B-Business Capability'!B:H,5,FALSE)</f>
        <v>Customer Service</v>
      </c>
      <c r="F5449" t="str">
        <f>VLOOKUP(D5449,'B-Business Capability'!B:H,6,FALSE)</f>
        <v>Customer Service Strategy and Planning</v>
      </c>
      <c r="G5449">
        <f>VLOOKUP(D5449,'B-Business Capability'!B:H,7,FALSE)</f>
        <v>0</v>
      </c>
      <c r="I5449" t="s">
        <v>1864</v>
      </c>
      <c r="J5449" t="s">
        <v>1869</v>
      </c>
      <c r="K5449" t="s">
        <v>1877</v>
      </c>
      <c r="L5449" t="s">
        <v>52</v>
      </c>
      <c r="M5449" t="str">
        <f>VLOOKUP(L5449,'A-Applications'!B:D,3,FALSE)</f>
        <v>Microsoft Teams</v>
      </c>
      <c r="N5449" t="s">
        <v>103</v>
      </c>
      <c r="O5449" s="42" t="s">
        <v>66</v>
      </c>
      <c r="P5449" t="s">
        <v>97</v>
      </c>
      <c r="Q5449" t="str">
        <f>VLOOKUP(KamstrupData[[#This Row],[IdLevel123]],'B-Business Capability'!B:L,10,FALSE)</f>
        <v>Customer Service and Support</v>
      </c>
      <c r="R5449">
        <f>VLOOKUP(KamstrupData[[#This Row],[IdLevel123]],'B-Business Capability'!B:L,11,FALSE)</f>
        <v>0</v>
      </c>
      <c r="T5449" t="s">
        <v>1882</v>
      </c>
      <c r="U5449" t="str">
        <f>_xlfn.CONCAT(KamstrupData[[#This Row],[CountryCode]],"_",KamstrupData[[#This Row],[Business Area]],"_",KamstrupData[[#This Row],[DepartmentTeam]])</f>
        <v>US10_Product Management_Training</v>
      </c>
      <c r="V5449" t="str">
        <f>VLOOKUP(KamstrupData[[#This Row],[ORG_Concat]],'O-Organization'!F:H,3,FALSE)</f>
        <v>11166_US10_Water_Product Management_Training</v>
      </c>
    </row>
    <row r="5450" spans="2:22">
      <c r="D5450" t="s">
        <v>88</v>
      </c>
      <c r="E5450" t="str">
        <f>VLOOKUP(D5450,'B-Business Capability'!B:H,5,FALSE)</f>
        <v>Customer Service</v>
      </c>
      <c r="F5450" t="str">
        <f>VLOOKUP(D5450,'B-Business Capability'!B:H,6,FALSE)</f>
        <v>Customer Project Management</v>
      </c>
      <c r="G5450" t="str">
        <f>VLOOKUP(D5450,'B-Business Capability'!B:H,7,FALSE)</f>
        <v>Project Management</v>
      </c>
      <c r="I5450" t="s">
        <v>1864</v>
      </c>
      <c r="J5450" t="s">
        <v>1869</v>
      </c>
      <c r="K5450" t="s">
        <v>1877</v>
      </c>
      <c r="L5450" t="s">
        <v>52</v>
      </c>
      <c r="M5450" t="str">
        <f>VLOOKUP(L5450,'A-Applications'!B:D,3,FALSE)</f>
        <v>Microsoft Teams</v>
      </c>
      <c r="N5450" t="s">
        <v>103</v>
      </c>
      <c r="O5450" s="42" t="s">
        <v>66</v>
      </c>
      <c r="P5450" t="s">
        <v>97</v>
      </c>
      <c r="Q5450" t="str">
        <f>VLOOKUP(KamstrupData[[#This Row],[IdLevel123]],'B-Business Capability'!B:L,10,FALSE)</f>
        <v>Order-to-Cash (O2C)</v>
      </c>
      <c r="R5450">
        <f>VLOOKUP(KamstrupData[[#This Row],[IdLevel123]],'B-Business Capability'!B:L,11,FALSE)</f>
        <v>0</v>
      </c>
      <c r="T5450" t="s">
        <v>1882</v>
      </c>
      <c r="U5450" t="str">
        <f>_xlfn.CONCAT(KamstrupData[[#This Row],[CountryCode]],"_",KamstrupData[[#This Row],[Business Area]],"_",KamstrupData[[#This Row],[DepartmentTeam]])</f>
        <v>US10_Product Management_Training</v>
      </c>
      <c r="V5450" t="str">
        <f>VLOOKUP(KamstrupData[[#This Row],[ORG_Concat]],'O-Organization'!F:H,3,FALSE)</f>
        <v>11166_US10_Water_Product Management_Training</v>
      </c>
    </row>
    <row r="5451" spans="2:22">
      <c r="B5451" s="28">
        <v>45292</v>
      </c>
      <c r="D5451" t="s">
        <v>610</v>
      </c>
      <c r="E5451" t="str">
        <f>VLOOKUP(D5451,'B-Business Capability'!B:H,5,FALSE)</f>
        <v>People and Culture</v>
      </c>
      <c r="F5451" t="str">
        <f>VLOOKUP(D5451,'B-Business Capability'!B:H,6,FALSE)</f>
        <v>Onboarding</v>
      </c>
      <c r="G5451">
        <f>VLOOKUP(D5451,'B-Business Capability'!B:H,7,FALSE)</f>
        <v>0</v>
      </c>
      <c r="I5451" t="s">
        <v>1864</v>
      </c>
      <c r="J5451" t="s">
        <v>1869</v>
      </c>
      <c r="K5451" t="s">
        <v>1877</v>
      </c>
      <c r="L5451" t="s">
        <v>52</v>
      </c>
      <c r="M5451" t="str">
        <f>VLOOKUP(L5451,'A-Applications'!B:D,3,FALSE)</f>
        <v>Microsoft Teams</v>
      </c>
      <c r="N5451" t="s">
        <v>103</v>
      </c>
      <c r="O5451" s="42" t="s">
        <v>66</v>
      </c>
      <c r="P5451" t="s">
        <v>97</v>
      </c>
      <c r="Q5451" t="str">
        <f>VLOOKUP(KamstrupData[[#This Row],[IdLevel123]],'B-Business Capability'!B:L,10,FALSE)</f>
        <v>Hire-to-Retire (H2R)</v>
      </c>
      <c r="R5451">
        <f>VLOOKUP(KamstrupData[[#This Row],[IdLevel123]],'B-Business Capability'!B:L,11,FALSE)</f>
        <v>400</v>
      </c>
      <c r="S5451" t="s">
        <v>237</v>
      </c>
      <c r="T5451" t="s">
        <v>1882</v>
      </c>
      <c r="U5451" t="str">
        <f>_xlfn.CONCAT(KamstrupData[[#This Row],[CountryCode]],"_",KamstrupData[[#This Row],[Business Area]],"_",KamstrupData[[#This Row],[DepartmentTeam]])</f>
        <v>US10_Product Management_Training</v>
      </c>
      <c r="V5451" t="str">
        <f>VLOOKUP(KamstrupData[[#This Row],[ORG_Concat]],'O-Organization'!F:H,3,FALSE)</f>
        <v>11166_US10_Water_Product Management_Training</v>
      </c>
    </row>
    <row r="5452" spans="2:22">
      <c r="D5452" t="s">
        <v>853</v>
      </c>
      <c r="E5452" t="str">
        <f>VLOOKUP(D5452,'B-Business Capability'!B:H,5,FALSE)</f>
        <v>Product &amp; Software Development</v>
      </c>
      <c r="F5452" t="str">
        <f>VLOOKUP(D5452,'B-Business Capability'!B:H,6,FALSE)</f>
        <v>Quality Management</v>
      </c>
      <c r="G5452" t="str">
        <f>VLOOKUP(D5452,'B-Business Capability'!B:H,7,FALSE)</f>
        <v>Manage Product Document</v>
      </c>
      <c r="I5452" t="s">
        <v>1864</v>
      </c>
      <c r="J5452" t="s">
        <v>1869</v>
      </c>
      <c r="L5452" t="s">
        <v>266</v>
      </c>
      <c r="M5452" t="str">
        <f>VLOOKUP(L5452,'A-Applications'!B:D,3,FALSE)</f>
        <v>Sharepoint</v>
      </c>
      <c r="N5452" t="s">
        <v>53</v>
      </c>
      <c r="O5452" s="42" t="s">
        <v>62</v>
      </c>
      <c r="P5452" t="s">
        <v>97</v>
      </c>
      <c r="Q5452" t="str">
        <f>VLOOKUP(KamstrupData[[#This Row],[IdLevel123]],'B-Business Capability'!B:L,10,FALSE)</f>
        <v>Idea-to-Release (I2R)</v>
      </c>
      <c r="R5452">
        <f>VLOOKUP(KamstrupData[[#This Row],[IdLevel123]],'B-Business Capability'!B:L,11,FALSE)</f>
        <v>904</v>
      </c>
      <c r="T5452" t="s">
        <v>1879</v>
      </c>
      <c r="U5452" t="str">
        <f>_xlfn.CONCAT(KamstrupData[[#This Row],[CountryCode]],"_",KamstrupData[[#This Row],[Business Area]],"_",KamstrupData[[#This Row],[DepartmentTeam]])</f>
        <v>US10_Product Management_</v>
      </c>
      <c r="V5452" t="str">
        <f>VLOOKUP(KamstrupData[[#This Row],[ORG_Concat]],'O-Organization'!F:H,3,FALSE)</f>
        <v>11082_US10_Water_Product Management_</v>
      </c>
    </row>
    <row r="5453" spans="2:22">
      <c r="D5453" t="s">
        <v>859</v>
      </c>
      <c r="E5453" t="str">
        <f>VLOOKUP(D5453,'B-Business Capability'!B:H,5,FALSE)</f>
        <v>Product &amp; Software Development</v>
      </c>
      <c r="F5453" t="str">
        <f>VLOOKUP(D5453,'B-Business Capability'!B:H,6,FALSE)</f>
        <v>Marketing Testing</v>
      </c>
      <c r="G5453" t="str">
        <f>VLOOKUP(D5453,'B-Business Capability'!B:H,7,FALSE)</f>
        <v>Analyse Customer Intelligence</v>
      </c>
      <c r="I5453" t="s">
        <v>1864</v>
      </c>
      <c r="J5453" t="s">
        <v>1869</v>
      </c>
      <c r="L5453" t="s">
        <v>117</v>
      </c>
      <c r="M5453" t="str">
        <f>VLOOKUP(L5453,'A-Applications'!B:D,3,FALSE)</f>
        <v>PowerBI</v>
      </c>
      <c r="N5453" t="s">
        <v>53</v>
      </c>
      <c r="O5453" s="42" t="s">
        <v>54</v>
      </c>
      <c r="P5453" t="s">
        <v>97</v>
      </c>
      <c r="Q5453" t="str">
        <f>VLOOKUP(KamstrupData[[#This Row],[IdLevel123]],'B-Business Capability'!B:L,10,FALSE)</f>
        <v>Idea-to-Release (I2R)</v>
      </c>
      <c r="R5453">
        <f>VLOOKUP(KamstrupData[[#This Row],[IdLevel123]],'B-Business Capability'!B:L,11,FALSE)</f>
        <v>160</v>
      </c>
      <c r="T5453" t="s">
        <v>1879</v>
      </c>
      <c r="U5453" t="str">
        <f>_xlfn.CONCAT(KamstrupData[[#This Row],[CountryCode]],"_",KamstrupData[[#This Row],[Business Area]],"_",KamstrupData[[#This Row],[DepartmentTeam]])</f>
        <v>US10_Product Management_</v>
      </c>
      <c r="V5453" t="str">
        <f>VLOOKUP(KamstrupData[[#This Row],[ORG_Concat]],'O-Organization'!F:H,3,FALSE)</f>
        <v>11082_US10_Water_Product Management_</v>
      </c>
    </row>
    <row r="5454" spans="2:22">
      <c r="B5454" s="28">
        <v>45292</v>
      </c>
      <c r="D5454" t="s">
        <v>119</v>
      </c>
      <c r="E5454" t="str">
        <f>VLOOKUP(D5454,'B-Business Capability'!B:H,5,FALSE)</f>
        <v>Finance</v>
      </c>
      <c r="F5454" t="str">
        <f>VLOOKUP(D5454,'B-Business Capability'!B:H,6,FALSE)</f>
        <v>Settlements &amp; Payments</v>
      </c>
      <c r="G5454" t="str">
        <f>VLOOKUP(D5454,'B-Business Capability'!B:H,7,FALSE)</f>
        <v>Travel &amp; Expense Management</v>
      </c>
      <c r="I5454" t="s">
        <v>1864</v>
      </c>
      <c r="J5454" t="s">
        <v>1869</v>
      </c>
      <c r="K5454" t="s">
        <v>1872</v>
      </c>
      <c r="L5454" t="s">
        <v>120</v>
      </c>
      <c r="M5454" t="str">
        <f>VLOOKUP(L5454,'A-Applications'!B:D,3,FALSE)</f>
        <v>Concur</v>
      </c>
      <c r="N5454" t="s">
        <v>53</v>
      </c>
      <c r="O5454" s="42" t="s">
        <v>62</v>
      </c>
      <c r="P5454" t="s">
        <v>1874</v>
      </c>
      <c r="Q5454" t="str">
        <f>VLOOKUP(KamstrupData[[#This Row],[IdLevel123]],'B-Business Capability'!B:L,10,FALSE)</f>
        <v>Hire-to-Retire (H2R)</v>
      </c>
      <c r="R5454">
        <f>VLOOKUP(KamstrupData[[#This Row],[IdLevel123]],'B-Business Capability'!B:L,11,FALSE)</f>
        <v>750</v>
      </c>
      <c r="S5454" t="s">
        <v>237</v>
      </c>
      <c r="T5454" t="s">
        <v>1875</v>
      </c>
      <c r="U5454" t="str">
        <f>_xlfn.CONCAT(KamstrupData[[#This Row],[CountryCode]],"_",KamstrupData[[#This Row],[Business Area]],"_",KamstrupData[[#This Row],[DepartmentTeam]])</f>
        <v>US10_Product Management_Bid Management</v>
      </c>
      <c r="V5454" t="str">
        <f>VLOOKUP(KamstrupData[[#This Row],[ORG_Concat]],'O-Organization'!F:H,3,FALSE)</f>
        <v>11165_US10_Water_Product Management_Bid Management</v>
      </c>
    </row>
    <row r="5455" spans="2:22">
      <c r="B5455" s="28">
        <v>45292</v>
      </c>
      <c r="D5455" t="s">
        <v>119</v>
      </c>
      <c r="E5455" t="str">
        <f>VLOOKUP(D5455,'B-Business Capability'!B:H,5,FALSE)</f>
        <v>Finance</v>
      </c>
      <c r="F5455" t="str">
        <f>VLOOKUP(D5455,'B-Business Capability'!B:H,6,FALSE)</f>
        <v>Settlements &amp; Payments</v>
      </c>
      <c r="G5455" t="str">
        <f>VLOOKUP(D5455,'B-Business Capability'!B:H,7,FALSE)</f>
        <v>Travel &amp; Expense Management</v>
      </c>
      <c r="I5455" t="s">
        <v>1864</v>
      </c>
      <c r="J5455" t="s">
        <v>1869</v>
      </c>
      <c r="L5455" t="s">
        <v>120</v>
      </c>
      <c r="M5455" t="str">
        <f>VLOOKUP(L5455,'A-Applications'!B:D,3,FALSE)</f>
        <v>Concur</v>
      </c>
      <c r="N5455" t="s">
        <v>53</v>
      </c>
      <c r="O5455" s="42" t="s">
        <v>54</v>
      </c>
      <c r="P5455" t="s">
        <v>97</v>
      </c>
      <c r="Q5455" t="str">
        <f>VLOOKUP(KamstrupData[[#This Row],[IdLevel123]],'B-Business Capability'!B:L,10,FALSE)</f>
        <v>Hire-to-Retire (H2R)</v>
      </c>
      <c r="R5455">
        <f>VLOOKUP(KamstrupData[[#This Row],[IdLevel123]],'B-Business Capability'!B:L,11,FALSE)</f>
        <v>750</v>
      </c>
      <c r="S5455" t="s">
        <v>237</v>
      </c>
      <c r="T5455" t="s">
        <v>1879</v>
      </c>
      <c r="U5455" t="str">
        <f>_xlfn.CONCAT(KamstrupData[[#This Row],[CountryCode]],"_",KamstrupData[[#This Row],[Business Area]],"_",KamstrupData[[#This Row],[DepartmentTeam]])</f>
        <v>US10_Product Management_</v>
      </c>
      <c r="V5455" t="str">
        <f>VLOOKUP(KamstrupData[[#This Row],[ORG_Concat]],'O-Organization'!F:H,3,FALSE)</f>
        <v>11082_US10_Water_Product Management_</v>
      </c>
    </row>
    <row r="5456" spans="2:22">
      <c r="D5456" t="s">
        <v>1880</v>
      </c>
      <c r="E5456" t="str">
        <f>VLOOKUP(D5456,'B-Business Capability'!B:H,5,FALSE)</f>
        <v>Governance, Risk and Compliance</v>
      </c>
      <c r="F5456" t="str">
        <f>VLOOKUP(D5456,'B-Business Capability'!B:H,6,FALSE)</f>
        <v>Enterprise Risk Management</v>
      </c>
      <c r="G5456" t="str">
        <f>VLOOKUP(D5456,'B-Business Capability'!B:H,7,FALSE)</f>
        <v>Manage Compliance</v>
      </c>
      <c r="I5456" t="s">
        <v>1864</v>
      </c>
      <c r="J5456" t="s">
        <v>1869</v>
      </c>
      <c r="K5456" t="s">
        <v>1872</v>
      </c>
      <c r="L5456" t="s">
        <v>123</v>
      </c>
      <c r="M5456" t="str">
        <f>VLOOKUP(L5456,'A-Applications'!B:D,3,FALSE)</f>
        <v>DocuSign</v>
      </c>
      <c r="N5456" t="s">
        <v>53</v>
      </c>
      <c r="O5456" s="42" t="s">
        <v>62</v>
      </c>
      <c r="P5456" t="s">
        <v>1874</v>
      </c>
      <c r="Q5456" t="str">
        <f>VLOOKUP(KamstrupData[[#This Row],[IdLevel123]],'B-Business Capability'!B:L,10,FALSE)</f>
        <v>N/A</v>
      </c>
      <c r="R5456">
        <f>VLOOKUP(KamstrupData[[#This Row],[IdLevel123]],'B-Business Capability'!B:L,11,FALSE)</f>
        <v>0</v>
      </c>
      <c r="T5456" t="s">
        <v>1875</v>
      </c>
      <c r="U5456" t="str">
        <f>_xlfn.CONCAT(KamstrupData[[#This Row],[CountryCode]],"_",KamstrupData[[#This Row],[Business Area]],"_",KamstrupData[[#This Row],[DepartmentTeam]])</f>
        <v>US10_Product Management_Bid Management</v>
      </c>
      <c r="V5456" t="str">
        <f>VLOOKUP(KamstrupData[[#This Row],[ORG_Concat]],'O-Organization'!F:H,3,FALSE)</f>
        <v>11165_US10_Water_Product Management_Bid Management</v>
      </c>
    </row>
    <row r="5457" spans="2:22">
      <c r="D5457" t="s">
        <v>853</v>
      </c>
      <c r="E5457" t="str">
        <f>VLOOKUP(D5457,'B-Business Capability'!B:H,5,FALSE)</f>
        <v>Product &amp; Software Development</v>
      </c>
      <c r="F5457" t="str">
        <f>VLOOKUP(D5457,'B-Business Capability'!B:H,6,FALSE)</f>
        <v>Quality Management</v>
      </c>
      <c r="G5457" t="str">
        <f>VLOOKUP(D5457,'B-Business Capability'!B:H,7,FALSE)</f>
        <v>Manage Product Document</v>
      </c>
      <c r="I5457" t="s">
        <v>1864</v>
      </c>
      <c r="J5457" t="s">
        <v>1869</v>
      </c>
      <c r="L5457" t="s">
        <v>1333</v>
      </c>
      <c r="M5457" t="str">
        <f>VLOOKUP(L5457,'A-Applications'!B:D,3,FALSE)</f>
        <v>IMPARTNER</v>
      </c>
      <c r="N5457" t="s">
        <v>53</v>
      </c>
      <c r="O5457" s="42" t="s">
        <v>54</v>
      </c>
      <c r="P5457" t="s">
        <v>97</v>
      </c>
      <c r="Q5457" t="str">
        <f>VLOOKUP(KamstrupData[[#This Row],[IdLevel123]],'B-Business Capability'!B:L,10,FALSE)</f>
        <v>Idea-to-Release (I2R)</v>
      </c>
      <c r="R5457">
        <f>VLOOKUP(KamstrupData[[#This Row],[IdLevel123]],'B-Business Capability'!B:L,11,FALSE)</f>
        <v>904</v>
      </c>
      <c r="T5457" t="s">
        <v>1879</v>
      </c>
      <c r="U5457" t="str">
        <f>_xlfn.CONCAT(KamstrupData[[#This Row],[CountryCode]],"_",KamstrupData[[#This Row],[Business Area]],"_",KamstrupData[[#This Row],[DepartmentTeam]])</f>
        <v>US10_Product Management_</v>
      </c>
      <c r="V5457" t="str">
        <f>VLOOKUP(KamstrupData[[#This Row],[ORG_Concat]],'O-Organization'!F:H,3,FALSE)</f>
        <v>11082_US10_Water_Product Management_</v>
      </c>
    </row>
    <row r="5458" spans="2:22">
      <c r="D5458" t="s">
        <v>409</v>
      </c>
      <c r="E5458" t="str">
        <f>VLOOKUP(D5458,'B-Business Capability'!B:H,5,FALSE)</f>
        <v>Marketing</v>
      </c>
      <c r="F5458" t="str">
        <f>VLOOKUP(D5458,'B-Business Capability'!B:H,6,FALSE)</f>
        <v>Digital channel management</v>
      </c>
      <c r="G5458" t="str">
        <f>VLOOKUP(D5458,'B-Business Capability'!B:H,7,FALSE)</f>
        <v>Partner channel management</v>
      </c>
      <c r="I5458" t="s">
        <v>1864</v>
      </c>
      <c r="J5458" t="s">
        <v>1869</v>
      </c>
      <c r="L5458" t="s">
        <v>1333</v>
      </c>
      <c r="M5458" t="str">
        <f>VLOOKUP(L5458,'A-Applications'!B:D,3,FALSE)</f>
        <v>IMPARTNER</v>
      </c>
      <c r="N5458" t="s">
        <v>53</v>
      </c>
      <c r="O5458" s="42" t="s">
        <v>54</v>
      </c>
      <c r="P5458" t="s">
        <v>97</v>
      </c>
      <c r="Q5458" t="str">
        <f>VLOOKUP(KamstrupData[[#This Row],[IdLevel123]],'B-Business Capability'!B:L,10,FALSE)</f>
        <v>N/A</v>
      </c>
      <c r="R5458">
        <f>VLOOKUP(KamstrupData[[#This Row],[IdLevel123]],'B-Business Capability'!B:L,11,FALSE)</f>
        <v>0</v>
      </c>
      <c r="T5458" t="s">
        <v>1879</v>
      </c>
      <c r="U5458" t="str">
        <f>_xlfn.CONCAT(KamstrupData[[#This Row],[CountryCode]],"_",KamstrupData[[#This Row],[Business Area]],"_",KamstrupData[[#This Row],[DepartmentTeam]])</f>
        <v>US10_Product Management_</v>
      </c>
      <c r="V5458" t="str">
        <f>VLOOKUP(KamstrupData[[#This Row],[ORG_Concat]],'O-Organization'!F:H,3,FALSE)</f>
        <v>11082_US10_Water_Product Management_</v>
      </c>
    </row>
    <row r="5459" spans="2:22">
      <c r="D5459" t="s">
        <v>130</v>
      </c>
      <c r="E5459" t="str">
        <f>VLOOKUP(D5459,'B-Business Capability'!B:H,5,FALSE)</f>
        <v>Sales</v>
      </c>
      <c r="F5459" t="str">
        <f>VLOOKUP(D5459,'B-Business Capability'!B:H,6,FALSE)</f>
        <v>Quotation, Order, and Contract Management</v>
      </c>
      <c r="G5459" t="str">
        <f>VLOOKUP(D5459,'B-Business Capability'!B:H,7,FALSE)</f>
        <v>Tender or Bid management</v>
      </c>
      <c r="I5459" t="s">
        <v>1864</v>
      </c>
      <c r="J5459" t="s">
        <v>1869</v>
      </c>
      <c r="K5459" t="s">
        <v>1872</v>
      </c>
      <c r="L5459" t="s">
        <v>1333</v>
      </c>
      <c r="M5459" t="str">
        <f>VLOOKUP(L5459,'A-Applications'!B:D,3,FALSE)</f>
        <v>IMPARTNER</v>
      </c>
      <c r="N5459" t="s">
        <v>53</v>
      </c>
      <c r="O5459" s="42" t="s">
        <v>66</v>
      </c>
      <c r="P5459" t="s">
        <v>1874</v>
      </c>
      <c r="Q5459" t="str">
        <f>VLOOKUP(KamstrupData[[#This Row],[IdLevel123]],'B-Business Capability'!B:L,10,FALSE)</f>
        <v>Order-to-Cash (O2C)</v>
      </c>
      <c r="R5459">
        <f>VLOOKUP(KamstrupData[[#This Row],[IdLevel123]],'B-Business Capability'!B:L,11,FALSE)</f>
        <v>104</v>
      </c>
      <c r="T5459" t="s">
        <v>1875</v>
      </c>
      <c r="U5459" t="str">
        <f>_xlfn.CONCAT(KamstrupData[[#This Row],[CountryCode]],"_",KamstrupData[[#This Row],[Business Area]],"_",KamstrupData[[#This Row],[DepartmentTeam]])</f>
        <v>US10_Product Management_Bid Management</v>
      </c>
      <c r="V5459" t="str">
        <f>VLOOKUP(KamstrupData[[#This Row],[ORG_Concat]],'O-Organization'!F:H,3,FALSE)</f>
        <v>11165_US10_Water_Product Management_Bid Management</v>
      </c>
    </row>
    <row r="5460" spans="2:22">
      <c r="D5460" t="s">
        <v>90</v>
      </c>
      <c r="E5460" t="str">
        <f>VLOOKUP(D5460,'B-Business Capability'!B:H,5,FALSE)</f>
        <v>Customer Service</v>
      </c>
      <c r="F5460" t="str">
        <f>VLOOKUP(D5460,'B-Business Capability'!B:H,6,FALSE)</f>
        <v>Customer Service and Support</v>
      </c>
      <c r="G5460">
        <f>VLOOKUP(D5460,'B-Business Capability'!B:H,7,FALSE)</f>
        <v>0</v>
      </c>
      <c r="I5460" t="s">
        <v>1864</v>
      </c>
      <c r="J5460" t="s">
        <v>1869</v>
      </c>
      <c r="K5460" t="s">
        <v>1877</v>
      </c>
      <c r="L5460" t="s">
        <v>1333</v>
      </c>
      <c r="M5460" t="str">
        <f>VLOOKUP(L5460,'A-Applications'!B:D,3,FALSE)</f>
        <v>IMPARTNER</v>
      </c>
      <c r="N5460" t="s">
        <v>147</v>
      </c>
      <c r="O5460" s="42" t="s">
        <v>66</v>
      </c>
      <c r="P5460" t="s">
        <v>97</v>
      </c>
      <c r="Q5460" t="str">
        <f>VLOOKUP(KamstrupData[[#This Row],[IdLevel123]],'B-Business Capability'!B:L,10,FALSE)</f>
        <v>Customer Service and Support</v>
      </c>
      <c r="R5460">
        <f>VLOOKUP(KamstrupData[[#This Row],[IdLevel123]],'B-Business Capability'!B:L,11,FALSE)</f>
        <v>0</v>
      </c>
      <c r="T5460" t="s">
        <v>1883</v>
      </c>
      <c r="U5460" t="str">
        <f>_xlfn.CONCAT(KamstrupData[[#This Row],[CountryCode]],"_",KamstrupData[[#This Row],[Business Area]],"_",KamstrupData[[#This Row],[DepartmentTeam]])</f>
        <v>US10_Product Management_Training</v>
      </c>
      <c r="V5460" t="str">
        <f>VLOOKUP(KamstrupData[[#This Row],[ORG_Concat]],'O-Organization'!F:H,3,FALSE)</f>
        <v>11166_US10_Water_Product Management_Training</v>
      </c>
    </row>
    <row r="5461" spans="2:22">
      <c r="D5461" t="s">
        <v>1034</v>
      </c>
      <c r="E5461" t="str">
        <f>VLOOKUP(D5461,'B-Business Capability'!B:H,5,FALSE)</f>
        <v>Customer Service</v>
      </c>
      <c r="F5461" t="str">
        <f>VLOOKUP(D5461,'B-Business Capability'!B:H,6,FALSE)</f>
        <v>Customer Service Strategy and Planning</v>
      </c>
      <c r="G5461">
        <f>VLOOKUP(D5461,'B-Business Capability'!B:H,7,FALSE)</f>
        <v>0</v>
      </c>
      <c r="I5461" t="s">
        <v>1864</v>
      </c>
      <c r="J5461" t="s">
        <v>1869</v>
      </c>
      <c r="K5461" t="s">
        <v>1877</v>
      </c>
      <c r="L5461" t="s">
        <v>1333</v>
      </c>
      <c r="M5461" t="str">
        <f>VLOOKUP(L5461,'A-Applications'!B:D,3,FALSE)</f>
        <v>IMPARTNER</v>
      </c>
      <c r="N5461" t="s">
        <v>147</v>
      </c>
      <c r="O5461" s="42" t="s">
        <v>66</v>
      </c>
      <c r="P5461" t="s">
        <v>97</v>
      </c>
      <c r="Q5461" t="str">
        <f>VLOOKUP(KamstrupData[[#This Row],[IdLevel123]],'B-Business Capability'!B:L,10,FALSE)</f>
        <v>Customer Service and Support</v>
      </c>
      <c r="R5461">
        <f>VLOOKUP(KamstrupData[[#This Row],[IdLevel123]],'B-Business Capability'!B:L,11,FALSE)</f>
        <v>0</v>
      </c>
      <c r="T5461" t="s">
        <v>1883</v>
      </c>
      <c r="U5461" t="str">
        <f>_xlfn.CONCAT(KamstrupData[[#This Row],[CountryCode]],"_",KamstrupData[[#This Row],[Business Area]],"_",KamstrupData[[#This Row],[DepartmentTeam]])</f>
        <v>US10_Product Management_Training</v>
      </c>
      <c r="V5461" t="str">
        <f>VLOOKUP(KamstrupData[[#This Row],[ORG_Concat]],'O-Organization'!F:H,3,FALSE)</f>
        <v>11166_US10_Water_Product Management_Training</v>
      </c>
    </row>
    <row r="5462" spans="2:22">
      <c r="D5462" t="s">
        <v>88</v>
      </c>
      <c r="E5462" t="str">
        <f>VLOOKUP(D5462,'B-Business Capability'!B:H,5,FALSE)</f>
        <v>Customer Service</v>
      </c>
      <c r="F5462" t="str">
        <f>VLOOKUP(D5462,'B-Business Capability'!B:H,6,FALSE)</f>
        <v>Customer Project Management</v>
      </c>
      <c r="G5462" t="str">
        <f>VLOOKUP(D5462,'B-Business Capability'!B:H,7,FALSE)</f>
        <v>Project Management</v>
      </c>
      <c r="I5462" t="s">
        <v>1864</v>
      </c>
      <c r="J5462" t="s">
        <v>1869</v>
      </c>
      <c r="K5462" t="s">
        <v>1877</v>
      </c>
      <c r="L5462" t="s">
        <v>1333</v>
      </c>
      <c r="M5462" t="str">
        <f>VLOOKUP(L5462,'A-Applications'!B:D,3,FALSE)</f>
        <v>IMPARTNER</v>
      </c>
      <c r="N5462" t="s">
        <v>147</v>
      </c>
      <c r="O5462" s="42" t="s">
        <v>66</v>
      </c>
      <c r="P5462" t="s">
        <v>97</v>
      </c>
      <c r="Q5462" t="str">
        <f>VLOOKUP(KamstrupData[[#This Row],[IdLevel123]],'B-Business Capability'!B:L,10,FALSE)</f>
        <v>Order-to-Cash (O2C)</v>
      </c>
      <c r="R5462">
        <f>VLOOKUP(KamstrupData[[#This Row],[IdLevel123]],'B-Business Capability'!B:L,11,FALSE)</f>
        <v>0</v>
      </c>
      <c r="T5462" t="s">
        <v>1883</v>
      </c>
      <c r="U5462" t="str">
        <f>_xlfn.CONCAT(KamstrupData[[#This Row],[CountryCode]],"_",KamstrupData[[#This Row],[Business Area]],"_",KamstrupData[[#This Row],[DepartmentTeam]])</f>
        <v>US10_Product Management_Training</v>
      </c>
      <c r="V5462" t="str">
        <f>VLOOKUP(KamstrupData[[#This Row],[ORG_Concat]],'O-Organization'!F:H,3,FALSE)</f>
        <v>11166_US10_Water_Product Management_Training</v>
      </c>
    </row>
    <row r="5463" spans="2:22">
      <c r="B5463" s="28">
        <v>45292</v>
      </c>
      <c r="D5463" t="s">
        <v>610</v>
      </c>
      <c r="E5463" t="str">
        <f>VLOOKUP(D5463,'B-Business Capability'!B:H,5,FALSE)</f>
        <v>People and Culture</v>
      </c>
      <c r="F5463" t="str">
        <f>VLOOKUP(D5463,'B-Business Capability'!B:H,6,FALSE)</f>
        <v>Onboarding</v>
      </c>
      <c r="G5463">
        <f>VLOOKUP(D5463,'B-Business Capability'!B:H,7,FALSE)</f>
        <v>0</v>
      </c>
      <c r="I5463" t="s">
        <v>1864</v>
      </c>
      <c r="J5463" t="s">
        <v>1869</v>
      </c>
      <c r="K5463" t="s">
        <v>1877</v>
      </c>
      <c r="L5463" t="s">
        <v>1333</v>
      </c>
      <c r="M5463" t="str">
        <f>VLOOKUP(L5463,'A-Applications'!B:D,3,FALSE)</f>
        <v>IMPARTNER</v>
      </c>
      <c r="N5463" t="s">
        <v>147</v>
      </c>
      <c r="O5463" s="42" t="s">
        <v>66</v>
      </c>
      <c r="P5463" t="s">
        <v>97</v>
      </c>
      <c r="Q5463" t="str">
        <f>VLOOKUP(KamstrupData[[#This Row],[IdLevel123]],'B-Business Capability'!B:L,10,FALSE)</f>
        <v>Hire-to-Retire (H2R)</v>
      </c>
      <c r="R5463">
        <f>VLOOKUP(KamstrupData[[#This Row],[IdLevel123]],'B-Business Capability'!B:L,11,FALSE)</f>
        <v>400</v>
      </c>
      <c r="S5463" t="s">
        <v>237</v>
      </c>
      <c r="T5463" t="s">
        <v>1883</v>
      </c>
      <c r="U5463" t="str">
        <f>_xlfn.CONCAT(KamstrupData[[#This Row],[CountryCode]],"_",KamstrupData[[#This Row],[Business Area]],"_",KamstrupData[[#This Row],[DepartmentTeam]])</f>
        <v>US10_Product Management_Training</v>
      </c>
      <c r="V5463" t="str">
        <f>VLOOKUP(KamstrupData[[#This Row],[ORG_Concat]],'O-Organization'!F:H,3,FALSE)</f>
        <v>11166_US10_Water_Product Management_Training</v>
      </c>
    </row>
    <row r="5464" spans="2:22">
      <c r="D5464" t="s">
        <v>90</v>
      </c>
      <c r="E5464" t="str">
        <f>VLOOKUP(D5464,'B-Business Capability'!B:H,5,FALSE)</f>
        <v>Customer Service</v>
      </c>
      <c r="F5464" t="str">
        <f>VLOOKUP(D5464,'B-Business Capability'!B:H,6,FALSE)</f>
        <v>Customer Service and Support</v>
      </c>
      <c r="G5464">
        <f>VLOOKUP(D5464,'B-Business Capability'!B:H,7,FALSE)</f>
        <v>0</v>
      </c>
      <c r="I5464" t="s">
        <v>1864</v>
      </c>
      <c r="J5464" t="s">
        <v>1869</v>
      </c>
      <c r="K5464" t="s">
        <v>1877</v>
      </c>
      <c r="L5464" t="s">
        <v>708</v>
      </c>
      <c r="M5464" t="str">
        <f>VLOOKUP(L5464,'A-Applications'!B:D,3,FALSE)</f>
        <v>Synthesia Enterprise Package</v>
      </c>
      <c r="N5464" t="s">
        <v>147</v>
      </c>
      <c r="O5464" s="42" t="s">
        <v>54</v>
      </c>
      <c r="P5464" t="s">
        <v>97</v>
      </c>
      <c r="Q5464" t="str">
        <f>VLOOKUP(KamstrupData[[#This Row],[IdLevel123]],'B-Business Capability'!B:L,10,FALSE)</f>
        <v>Customer Service and Support</v>
      </c>
      <c r="R5464">
        <f>VLOOKUP(KamstrupData[[#This Row],[IdLevel123]],'B-Business Capability'!B:L,11,FALSE)</f>
        <v>0</v>
      </c>
      <c r="T5464" t="s">
        <v>1884</v>
      </c>
      <c r="U5464" t="str">
        <f>_xlfn.CONCAT(KamstrupData[[#This Row],[CountryCode]],"_",KamstrupData[[#This Row],[Business Area]],"_",KamstrupData[[#This Row],[DepartmentTeam]])</f>
        <v>US10_Product Management_Training</v>
      </c>
      <c r="V5464" t="str">
        <f>VLOOKUP(KamstrupData[[#This Row],[ORG_Concat]],'O-Organization'!F:H,3,FALSE)</f>
        <v>11166_US10_Water_Product Management_Training</v>
      </c>
    </row>
    <row r="5465" spans="2:22">
      <c r="D5465" t="s">
        <v>1034</v>
      </c>
      <c r="E5465" t="str">
        <f>VLOOKUP(D5465,'B-Business Capability'!B:H,5,FALSE)</f>
        <v>Customer Service</v>
      </c>
      <c r="F5465" t="str">
        <f>VLOOKUP(D5465,'B-Business Capability'!B:H,6,FALSE)</f>
        <v>Customer Service Strategy and Planning</v>
      </c>
      <c r="G5465">
        <f>VLOOKUP(D5465,'B-Business Capability'!B:H,7,FALSE)</f>
        <v>0</v>
      </c>
      <c r="I5465" t="s">
        <v>1864</v>
      </c>
      <c r="J5465" t="s">
        <v>1869</v>
      </c>
      <c r="K5465" t="s">
        <v>1877</v>
      </c>
      <c r="L5465" t="s">
        <v>708</v>
      </c>
      <c r="M5465" t="str">
        <f>VLOOKUP(L5465,'A-Applications'!B:D,3,FALSE)</f>
        <v>Synthesia Enterprise Package</v>
      </c>
      <c r="N5465" t="s">
        <v>147</v>
      </c>
      <c r="O5465" s="42" t="s">
        <v>54</v>
      </c>
      <c r="P5465" t="s">
        <v>97</v>
      </c>
      <c r="Q5465" t="str">
        <f>VLOOKUP(KamstrupData[[#This Row],[IdLevel123]],'B-Business Capability'!B:L,10,FALSE)</f>
        <v>Customer Service and Support</v>
      </c>
      <c r="R5465">
        <f>VLOOKUP(KamstrupData[[#This Row],[IdLevel123]],'B-Business Capability'!B:L,11,FALSE)</f>
        <v>0</v>
      </c>
      <c r="T5465" t="s">
        <v>1884</v>
      </c>
      <c r="U5465" t="str">
        <f>_xlfn.CONCAT(KamstrupData[[#This Row],[CountryCode]],"_",KamstrupData[[#This Row],[Business Area]],"_",KamstrupData[[#This Row],[DepartmentTeam]])</f>
        <v>US10_Product Management_Training</v>
      </c>
      <c r="V5465" t="str">
        <f>VLOOKUP(KamstrupData[[#This Row],[ORG_Concat]],'O-Organization'!F:H,3,FALSE)</f>
        <v>11166_US10_Water_Product Management_Training</v>
      </c>
    </row>
    <row r="5466" spans="2:22">
      <c r="D5466" t="s">
        <v>88</v>
      </c>
      <c r="E5466" t="str">
        <f>VLOOKUP(D5466,'B-Business Capability'!B:H,5,FALSE)</f>
        <v>Customer Service</v>
      </c>
      <c r="F5466" t="str">
        <f>VLOOKUP(D5466,'B-Business Capability'!B:H,6,FALSE)</f>
        <v>Customer Project Management</v>
      </c>
      <c r="G5466" t="str">
        <f>VLOOKUP(D5466,'B-Business Capability'!B:H,7,FALSE)</f>
        <v>Project Management</v>
      </c>
      <c r="I5466" t="s">
        <v>1864</v>
      </c>
      <c r="J5466" t="s">
        <v>1869</v>
      </c>
      <c r="K5466" t="s">
        <v>1877</v>
      </c>
      <c r="L5466" t="s">
        <v>708</v>
      </c>
      <c r="M5466" t="str">
        <f>VLOOKUP(L5466,'A-Applications'!B:D,3,FALSE)</f>
        <v>Synthesia Enterprise Package</v>
      </c>
      <c r="N5466" t="s">
        <v>147</v>
      </c>
      <c r="O5466" s="42" t="s">
        <v>54</v>
      </c>
      <c r="P5466" t="s">
        <v>97</v>
      </c>
      <c r="Q5466" t="str">
        <f>VLOOKUP(KamstrupData[[#This Row],[IdLevel123]],'B-Business Capability'!B:L,10,FALSE)</f>
        <v>Order-to-Cash (O2C)</v>
      </c>
      <c r="R5466">
        <f>VLOOKUP(KamstrupData[[#This Row],[IdLevel123]],'B-Business Capability'!B:L,11,FALSE)</f>
        <v>0</v>
      </c>
      <c r="T5466" t="s">
        <v>1884</v>
      </c>
      <c r="U5466" t="str">
        <f>_xlfn.CONCAT(KamstrupData[[#This Row],[CountryCode]],"_",KamstrupData[[#This Row],[Business Area]],"_",KamstrupData[[#This Row],[DepartmentTeam]])</f>
        <v>US10_Product Management_Training</v>
      </c>
      <c r="V5466" t="str">
        <f>VLOOKUP(KamstrupData[[#This Row],[ORG_Concat]],'O-Organization'!F:H,3,FALSE)</f>
        <v>11166_US10_Water_Product Management_Training</v>
      </c>
    </row>
    <row r="5467" spans="2:22">
      <c r="B5467" s="28">
        <v>45292</v>
      </c>
      <c r="D5467" t="s">
        <v>610</v>
      </c>
      <c r="E5467" t="str">
        <f>VLOOKUP(D5467,'B-Business Capability'!B:H,5,FALSE)</f>
        <v>People and Culture</v>
      </c>
      <c r="F5467" t="str">
        <f>VLOOKUP(D5467,'B-Business Capability'!B:H,6,FALSE)</f>
        <v>Onboarding</v>
      </c>
      <c r="G5467">
        <f>VLOOKUP(D5467,'B-Business Capability'!B:H,7,FALSE)</f>
        <v>0</v>
      </c>
      <c r="I5467" t="s">
        <v>1864</v>
      </c>
      <c r="J5467" t="s">
        <v>1869</v>
      </c>
      <c r="K5467" t="s">
        <v>1877</v>
      </c>
      <c r="L5467" t="s">
        <v>708</v>
      </c>
      <c r="M5467" t="str">
        <f>VLOOKUP(L5467,'A-Applications'!B:D,3,FALSE)</f>
        <v>Synthesia Enterprise Package</v>
      </c>
      <c r="N5467" t="s">
        <v>147</v>
      </c>
      <c r="O5467" s="42" t="s">
        <v>54</v>
      </c>
      <c r="P5467" t="s">
        <v>97</v>
      </c>
      <c r="Q5467" t="str">
        <f>VLOOKUP(KamstrupData[[#This Row],[IdLevel123]],'B-Business Capability'!B:L,10,FALSE)</f>
        <v>Hire-to-Retire (H2R)</v>
      </c>
      <c r="R5467">
        <f>VLOOKUP(KamstrupData[[#This Row],[IdLevel123]],'B-Business Capability'!B:L,11,FALSE)</f>
        <v>400</v>
      </c>
      <c r="S5467" t="s">
        <v>237</v>
      </c>
      <c r="T5467" t="s">
        <v>1884</v>
      </c>
      <c r="U5467" t="str">
        <f>_xlfn.CONCAT(KamstrupData[[#This Row],[CountryCode]],"_",KamstrupData[[#This Row],[Business Area]],"_",KamstrupData[[#This Row],[DepartmentTeam]])</f>
        <v>US10_Product Management_Training</v>
      </c>
      <c r="V5467" t="str">
        <f>VLOOKUP(KamstrupData[[#This Row],[ORG_Concat]],'O-Organization'!F:H,3,FALSE)</f>
        <v>11166_US10_Water_Product Management_Training</v>
      </c>
    </row>
    <row r="5468" spans="2:22">
      <c r="D5468" t="s">
        <v>130</v>
      </c>
      <c r="E5468" t="str">
        <f>VLOOKUP(D5468,'B-Business Capability'!B:H,5,FALSE)</f>
        <v>Sales</v>
      </c>
      <c r="F5468" t="str">
        <f>VLOOKUP(D5468,'B-Business Capability'!B:H,6,FALSE)</f>
        <v>Quotation, Order, and Contract Management</v>
      </c>
      <c r="G5468" t="str">
        <f>VLOOKUP(D5468,'B-Business Capability'!B:H,7,FALSE)</f>
        <v>Tender or Bid management</v>
      </c>
      <c r="I5468" t="s">
        <v>1864</v>
      </c>
      <c r="J5468" t="s">
        <v>1869</v>
      </c>
      <c r="K5468" t="s">
        <v>1872</v>
      </c>
      <c r="L5468" t="s">
        <v>58</v>
      </c>
      <c r="M5468" t="str">
        <f>VLOOKUP(L5468,'A-Applications'!B:D,3,FALSE)</f>
        <v>Microsoft Excel</v>
      </c>
      <c r="N5468" t="s">
        <v>53</v>
      </c>
      <c r="O5468" s="42" t="s">
        <v>66</v>
      </c>
      <c r="P5468" t="s">
        <v>1874</v>
      </c>
      <c r="Q5468" t="str">
        <f>VLOOKUP(KamstrupData[[#This Row],[IdLevel123]],'B-Business Capability'!B:L,10,FALSE)</f>
        <v>Order-to-Cash (O2C)</v>
      </c>
      <c r="R5468">
        <f>VLOOKUP(KamstrupData[[#This Row],[IdLevel123]],'B-Business Capability'!B:L,11,FALSE)</f>
        <v>104</v>
      </c>
      <c r="T5468" t="s">
        <v>1875</v>
      </c>
      <c r="U5468" t="str">
        <f>_xlfn.CONCAT(KamstrupData[[#This Row],[CountryCode]],"_",KamstrupData[[#This Row],[Business Area]],"_",KamstrupData[[#This Row],[DepartmentTeam]])</f>
        <v>US10_Product Management_Bid Management</v>
      </c>
      <c r="V5468" t="str">
        <f>VLOOKUP(KamstrupData[[#This Row],[ORG_Concat]],'O-Organization'!F:H,3,FALSE)</f>
        <v>11165_US10_Water_Product Management_Bid Management</v>
      </c>
    </row>
    <row r="5469" spans="2:22">
      <c r="D5469" t="s">
        <v>1880</v>
      </c>
      <c r="E5469" t="str">
        <f>VLOOKUP(D5469,'B-Business Capability'!B:H,5,FALSE)</f>
        <v>Governance, Risk and Compliance</v>
      </c>
      <c r="F5469" t="str">
        <f>VLOOKUP(D5469,'B-Business Capability'!B:H,6,FALSE)</f>
        <v>Enterprise Risk Management</v>
      </c>
      <c r="G5469" t="str">
        <f>VLOOKUP(D5469,'B-Business Capability'!B:H,7,FALSE)</f>
        <v>Manage Compliance</v>
      </c>
      <c r="I5469" t="s">
        <v>1864</v>
      </c>
      <c r="J5469" t="s">
        <v>1869</v>
      </c>
      <c r="K5469" t="s">
        <v>1872</v>
      </c>
      <c r="L5469" t="s">
        <v>202</v>
      </c>
      <c r="M5469" t="str">
        <f>VLOOKUP(L5469,'A-Applications'!B:D,3,FALSE)</f>
        <v>DocuSign CLM</v>
      </c>
      <c r="N5469" t="s">
        <v>53</v>
      </c>
      <c r="O5469" s="42" t="s">
        <v>62</v>
      </c>
      <c r="P5469" t="s">
        <v>1874</v>
      </c>
      <c r="Q5469" t="str">
        <f>VLOOKUP(KamstrupData[[#This Row],[IdLevel123]],'B-Business Capability'!B:L,10,FALSE)</f>
        <v>N/A</v>
      </c>
      <c r="R5469">
        <f>VLOOKUP(KamstrupData[[#This Row],[IdLevel123]],'B-Business Capability'!B:L,11,FALSE)</f>
        <v>0</v>
      </c>
      <c r="T5469" t="s">
        <v>1875</v>
      </c>
      <c r="U5469" t="str">
        <f>_xlfn.CONCAT(KamstrupData[[#This Row],[CountryCode]],"_",KamstrupData[[#This Row],[Business Area]],"_",KamstrupData[[#This Row],[DepartmentTeam]])</f>
        <v>US10_Product Management_Bid Management</v>
      </c>
      <c r="V5469" t="str">
        <f>VLOOKUP(KamstrupData[[#This Row],[ORG_Concat]],'O-Organization'!F:H,3,FALSE)</f>
        <v>11165_US10_Water_Product Management_Bid Management</v>
      </c>
    </row>
    <row r="5470" spans="2:22">
      <c r="D5470" t="s">
        <v>122</v>
      </c>
      <c r="E5470" t="str">
        <f>VLOOKUP(D5470,'B-Business Capability'!B:H,5,FALSE)</f>
        <v>Legal</v>
      </c>
      <c r="F5470" t="str">
        <f>VLOOKUP(D5470,'B-Business Capability'!B:H,6,FALSE)</f>
        <v>Ensure Compliance</v>
      </c>
      <c r="G5470">
        <f>VLOOKUP(D5470,'B-Business Capability'!B:H,7,FALSE)</f>
        <v>0</v>
      </c>
      <c r="I5470" t="s">
        <v>1864</v>
      </c>
      <c r="J5470" t="s">
        <v>1869</v>
      </c>
      <c r="K5470" t="s">
        <v>1872</v>
      </c>
      <c r="L5470" t="s">
        <v>203</v>
      </c>
      <c r="M5470" t="str">
        <f>VLOOKUP(L5470,'A-Applications'!B:D,3,FALSE)</f>
        <v>Responsive - RFPIO</v>
      </c>
      <c r="N5470" t="s">
        <v>53</v>
      </c>
      <c r="O5470" s="42" t="s">
        <v>66</v>
      </c>
      <c r="P5470" t="s">
        <v>1874</v>
      </c>
      <c r="Q5470" t="str">
        <f>VLOOKUP(KamstrupData[[#This Row],[IdLevel123]],'B-Business Capability'!B:L,10,FALSE)</f>
        <v>N/A</v>
      </c>
      <c r="R5470">
        <f>VLOOKUP(KamstrupData[[#This Row],[IdLevel123]],'B-Business Capability'!B:L,11,FALSE)</f>
        <v>0</v>
      </c>
      <c r="T5470" t="s">
        <v>1885</v>
      </c>
      <c r="U5470" t="str">
        <f>_xlfn.CONCAT(KamstrupData[[#This Row],[CountryCode]],"_",KamstrupData[[#This Row],[Business Area]],"_",KamstrupData[[#This Row],[DepartmentTeam]])</f>
        <v>US10_Product Management_Bid Management</v>
      </c>
      <c r="V5470" t="str">
        <f>VLOOKUP(KamstrupData[[#This Row],[ORG_Concat]],'O-Organization'!F:H,3,FALSE)</f>
        <v>11165_US10_Water_Product Management_Bid Management</v>
      </c>
    </row>
    <row r="5471" spans="2:22">
      <c r="B5471" s="28">
        <v>45292</v>
      </c>
      <c r="D5471" t="s">
        <v>119</v>
      </c>
      <c r="E5471" t="str">
        <f>VLOOKUP(D5471,'B-Business Capability'!B:H,5,FALSE)</f>
        <v>Finance</v>
      </c>
      <c r="F5471" t="str">
        <f>VLOOKUP(D5471,'B-Business Capability'!B:H,6,FALSE)</f>
        <v>Settlements &amp; Payments</v>
      </c>
      <c r="G5471" t="str">
        <f>VLOOKUP(D5471,'B-Business Capability'!B:H,7,FALSE)</f>
        <v>Travel &amp; Expense Management</v>
      </c>
      <c r="I5471" t="s">
        <v>1864</v>
      </c>
      <c r="J5471" t="s">
        <v>1869</v>
      </c>
      <c r="L5471" t="s">
        <v>138</v>
      </c>
      <c r="M5471" t="str">
        <f>VLOOKUP(L5471,'A-Applications'!B:D,3,FALSE)</f>
        <v>Travelpool</v>
      </c>
      <c r="N5471" t="s">
        <v>53</v>
      </c>
      <c r="O5471" s="42" t="s">
        <v>62</v>
      </c>
      <c r="P5471" t="s">
        <v>97</v>
      </c>
      <c r="Q5471" t="str">
        <f>VLOOKUP(KamstrupData[[#This Row],[IdLevel123]],'B-Business Capability'!B:L,10,FALSE)</f>
        <v>Hire-to-Retire (H2R)</v>
      </c>
      <c r="R5471">
        <f>VLOOKUP(KamstrupData[[#This Row],[IdLevel123]],'B-Business Capability'!B:L,11,FALSE)</f>
        <v>750</v>
      </c>
      <c r="S5471" t="s">
        <v>237</v>
      </c>
      <c r="T5471" t="s">
        <v>1879</v>
      </c>
      <c r="U5471" t="str">
        <f>_xlfn.CONCAT(KamstrupData[[#This Row],[CountryCode]],"_",KamstrupData[[#This Row],[Business Area]],"_",KamstrupData[[#This Row],[DepartmentTeam]])</f>
        <v>US10_Product Management_</v>
      </c>
      <c r="V5471" t="str">
        <f>VLOOKUP(KamstrupData[[#This Row],[ORG_Concat]],'O-Organization'!F:H,3,FALSE)</f>
        <v>11082_US10_Water_Product Management_</v>
      </c>
    </row>
    <row r="5472" spans="2:22">
      <c r="D5472" t="s">
        <v>130</v>
      </c>
      <c r="E5472" t="str">
        <f>VLOOKUP(D5472,'B-Business Capability'!B:H,5,FALSE)</f>
        <v>Sales</v>
      </c>
      <c r="F5472" t="str">
        <f>VLOOKUP(D5472,'B-Business Capability'!B:H,6,FALSE)</f>
        <v>Quotation, Order, and Contract Management</v>
      </c>
      <c r="G5472" t="str">
        <f>VLOOKUP(D5472,'B-Business Capability'!B:H,7,FALSE)</f>
        <v>Tender or Bid management</v>
      </c>
      <c r="I5472" t="s">
        <v>1864</v>
      </c>
      <c r="J5472" t="s">
        <v>1869</v>
      </c>
      <c r="K5472" t="s">
        <v>1872</v>
      </c>
      <c r="L5472" t="s">
        <v>1886</v>
      </c>
      <c r="M5472" t="str">
        <f>VLOOKUP(L5472,'A-Applications'!B:D,3,FALSE)</f>
        <v>Citilytics</v>
      </c>
      <c r="N5472" t="s">
        <v>53</v>
      </c>
      <c r="O5472" s="42" t="s">
        <v>66</v>
      </c>
      <c r="P5472" t="s">
        <v>1874</v>
      </c>
      <c r="Q5472" t="str">
        <f>VLOOKUP(KamstrupData[[#This Row],[IdLevel123]],'B-Business Capability'!B:L,10,FALSE)</f>
        <v>Order-to-Cash (O2C)</v>
      </c>
      <c r="R5472">
        <f>VLOOKUP(KamstrupData[[#This Row],[IdLevel123]],'B-Business Capability'!B:L,11,FALSE)</f>
        <v>104</v>
      </c>
      <c r="T5472" t="s">
        <v>1875</v>
      </c>
      <c r="U5472" t="str">
        <f>_xlfn.CONCAT(KamstrupData[[#This Row],[CountryCode]],"_",KamstrupData[[#This Row],[Business Area]],"_",KamstrupData[[#This Row],[DepartmentTeam]])</f>
        <v>US10_Product Management_Bid Management</v>
      </c>
      <c r="V5472" t="str">
        <f>VLOOKUP(KamstrupData[[#This Row],[ORG_Concat]],'O-Organization'!F:H,3,FALSE)</f>
        <v>11165_US10_Water_Product Management_Bid Management</v>
      </c>
    </row>
    <row r="5473" spans="4:22">
      <c r="D5473" t="s">
        <v>1341</v>
      </c>
      <c r="E5473" t="str">
        <f>VLOOKUP(D5473,'B-Business Capability'!B:H,5,FALSE)</f>
        <v>Sales</v>
      </c>
      <c r="F5473" t="str">
        <f>VLOOKUP(D5473,'B-Business Capability'!B:H,6,FALSE)</f>
        <v>Sales Execution and Customer Engagement</v>
      </c>
      <c r="G5473" t="str">
        <f>VLOOKUP(D5473,'B-Business Capability'!B:H,7,FALSE)</f>
        <v>Sales lead management</v>
      </c>
      <c r="I5473" t="s">
        <v>1864</v>
      </c>
      <c r="J5473" t="s">
        <v>1869</v>
      </c>
      <c r="K5473" t="s">
        <v>1872</v>
      </c>
      <c r="L5473" t="s">
        <v>1887</v>
      </c>
      <c r="M5473" t="str">
        <f>VLOOKUP(L5473,'A-Applications'!B:D,3,FALSE)</f>
        <v>Bid prime</v>
      </c>
      <c r="N5473" t="s">
        <v>53</v>
      </c>
      <c r="O5473" s="42" t="s">
        <v>66</v>
      </c>
      <c r="P5473" t="s">
        <v>1874</v>
      </c>
      <c r="Q5473" t="str">
        <f>VLOOKUP(KamstrupData[[#This Row],[IdLevel123]],'B-Business Capability'!B:L,10,FALSE)</f>
        <v>N/A</v>
      </c>
      <c r="R5473">
        <f>VLOOKUP(KamstrupData[[#This Row],[IdLevel123]],'B-Business Capability'!B:L,11,FALSE)</f>
        <v>0</v>
      </c>
      <c r="T5473" t="s">
        <v>1875</v>
      </c>
      <c r="U5473" t="str">
        <f>_xlfn.CONCAT(KamstrupData[[#This Row],[CountryCode]],"_",KamstrupData[[#This Row],[Business Area]],"_",KamstrupData[[#This Row],[DepartmentTeam]])</f>
        <v>US10_Product Management_Bid Management</v>
      </c>
      <c r="V5473" t="str">
        <f>VLOOKUP(KamstrupData[[#This Row],[ORG_Concat]],'O-Organization'!F:H,3,FALSE)</f>
        <v>11165_US10_Water_Product Management_Bid Management</v>
      </c>
    </row>
    <row r="5474" spans="4:22">
      <c r="D5474" t="s">
        <v>130</v>
      </c>
      <c r="E5474" t="str">
        <f>VLOOKUP(D5474,'B-Business Capability'!B:H,5,FALSE)</f>
        <v>Sales</v>
      </c>
      <c r="F5474" t="str">
        <f>VLOOKUP(D5474,'B-Business Capability'!B:H,6,FALSE)</f>
        <v>Quotation, Order, and Contract Management</v>
      </c>
      <c r="G5474" t="str">
        <f>VLOOKUP(D5474,'B-Business Capability'!B:H,7,FALSE)</f>
        <v>Tender or Bid management</v>
      </c>
      <c r="I5474" t="s">
        <v>1864</v>
      </c>
      <c r="J5474" t="s">
        <v>1869</v>
      </c>
      <c r="K5474" t="s">
        <v>1872</v>
      </c>
      <c r="L5474" t="s">
        <v>1887</v>
      </c>
      <c r="M5474" t="str">
        <f>VLOOKUP(L5474,'A-Applications'!B:D,3,FALSE)</f>
        <v>Bid prime</v>
      </c>
      <c r="N5474" t="s">
        <v>53</v>
      </c>
      <c r="O5474" s="42" t="s">
        <v>66</v>
      </c>
      <c r="P5474" t="s">
        <v>1874</v>
      </c>
      <c r="Q5474" t="str">
        <f>VLOOKUP(KamstrupData[[#This Row],[IdLevel123]],'B-Business Capability'!B:L,10,FALSE)</f>
        <v>Order-to-Cash (O2C)</v>
      </c>
      <c r="R5474">
        <f>VLOOKUP(KamstrupData[[#This Row],[IdLevel123]],'B-Business Capability'!B:L,11,FALSE)</f>
        <v>104</v>
      </c>
      <c r="T5474" t="s">
        <v>1875</v>
      </c>
      <c r="U5474" t="str">
        <f>_xlfn.CONCAT(KamstrupData[[#This Row],[CountryCode]],"_",KamstrupData[[#This Row],[Business Area]],"_",KamstrupData[[#This Row],[DepartmentTeam]])</f>
        <v>US10_Product Management_Bid Management</v>
      </c>
      <c r="V5474" t="str">
        <f>VLOOKUP(KamstrupData[[#This Row],[ORG_Concat]],'O-Organization'!F:H,3,FALSE)</f>
        <v>11165_US10_Water_Product Management_Bid Management</v>
      </c>
    </row>
    <row r="5475" spans="4:22">
      <c r="D5475" t="s">
        <v>1341</v>
      </c>
      <c r="E5475" t="str">
        <f>VLOOKUP(D5475,'B-Business Capability'!B:H,5,FALSE)</f>
        <v>Sales</v>
      </c>
      <c r="F5475" t="str">
        <f>VLOOKUP(D5475,'B-Business Capability'!B:H,6,FALSE)</f>
        <v>Sales Execution and Customer Engagement</v>
      </c>
      <c r="G5475" t="str">
        <f>VLOOKUP(D5475,'B-Business Capability'!B:H,7,FALSE)</f>
        <v>Sales lead management</v>
      </c>
      <c r="I5475" t="s">
        <v>1864</v>
      </c>
      <c r="J5475" t="s">
        <v>1869</v>
      </c>
      <c r="K5475" t="s">
        <v>1872</v>
      </c>
      <c r="L5475" t="s">
        <v>1888</v>
      </c>
      <c r="M5475" t="str">
        <f>VLOOKUP(L5475,'A-Applications'!B:D,3,FALSE)</f>
        <v>Gov win</v>
      </c>
      <c r="N5475" t="s">
        <v>53</v>
      </c>
      <c r="O5475" s="42" t="s">
        <v>66</v>
      </c>
      <c r="P5475" t="s">
        <v>1874</v>
      </c>
      <c r="Q5475" t="str">
        <f>VLOOKUP(KamstrupData[[#This Row],[IdLevel123]],'B-Business Capability'!B:L,10,FALSE)</f>
        <v>N/A</v>
      </c>
      <c r="R5475">
        <f>VLOOKUP(KamstrupData[[#This Row],[IdLevel123]],'B-Business Capability'!B:L,11,FALSE)</f>
        <v>0</v>
      </c>
      <c r="T5475" t="s">
        <v>1875</v>
      </c>
      <c r="U5475" t="str">
        <f>_xlfn.CONCAT(KamstrupData[[#This Row],[CountryCode]],"_",KamstrupData[[#This Row],[Business Area]],"_",KamstrupData[[#This Row],[DepartmentTeam]])</f>
        <v>US10_Product Management_Bid Management</v>
      </c>
      <c r="V5475" t="str">
        <f>VLOOKUP(KamstrupData[[#This Row],[ORG_Concat]],'O-Organization'!F:H,3,FALSE)</f>
        <v>11165_US10_Water_Product Management_Bid Management</v>
      </c>
    </row>
    <row r="5476" spans="4:22">
      <c r="D5476" t="s">
        <v>130</v>
      </c>
      <c r="E5476" t="str">
        <f>VLOOKUP(D5476,'B-Business Capability'!B:H,5,FALSE)</f>
        <v>Sales</v>
      </c>
      <c r="F5476" t="str">
        <f>VLOOKUP(D5476,'B-Business Capability'!B:H,6,FALSE)</f>
        <v>Quotation, Order, and Contract Management</v>
      </c>
      <c r="G5476" t="str">
        <f>VLOOKUP(D5476,'B-Business Capability'!B:H,7,FALSE)</f>
        <v>Tender or Bid management</v>
      </c>
      <c r="I5476" t="s">
        <v>1864</v>
      </c>
      <c r="J5476" t="s">
        <v>1869</v>
      </c>
      <c r="K5476" t="s">
        <v>1872</v>
      </c>
      <c r="L5476" t="s">
        <v>1888</v>
      </c>
      <c r="M5476" t="str">
        <f>VLOOKUP(L5476,'A-Applications'!B:D,3,FALSE)</f>
        <v>Gov win</v>
      </c>
      <c r="N5476" t="s">
        <v>53</v>
      </c>
      <c r="O5476" s="42" t="s">
        <v>66</v>
      </c>
      <c r="P5476" t="s">
        <v>1874</v>
      </c>
      <c r="Q5476" t="str">
        <f>VLOOKUP(KamstrupData[[#This Row],[IdLevel123]],'B-Business Capability'!B:L,10,FALSE)</f>
        <v>Order-to-Cash (O2C)</v>
      </c>
      <c r="R5476">
        <f>VLOOKUP(KamstrupData[[#This Row],[IdLevel123]],'B-Business Capability'!B:L,11,FALSE)</f>
        <v>104</v>
      </c>
      <c r="T5476" t="s">
        <v>1875</v>
      </c>
      <c r="U5476" t="str">
        <f>_xlfn.CONCAT(KamstrupData[[#This Row],[CountryCode]],"_",KamstrupData[[#This Row],[Business Area]],"_",KamstrupData[[#This Row],[DepartmentTeam]])</f>
        <v>US10_Product Management_Bid Management</v>
      </c>
      <c r="V5476" t="str">
        <f>VLOOKUP(KamstrupData[[#This Row],[ORG_Concat]],'O-Organization'!F:H,3,FALSE)</f>
        <v>11165_US10_Water_Product Management_Bid Management</v>
      </c>
    </row>
    <row r="5477" spans="4:22">
      <c r="D5477" t="s">
        <v>855</v>
      </c>
      <c r="E5477" t="str">
        <f>VLOOKUP(D5477,'B-Business Capability'!B:H,5,FALSE)</f>
        <v>Product &amp; Software Development</v>
      </c>
      <c r="F5477" t="str">
        <f>VLOOKUP(D5477,'B-Business Capability'!B:H,6,FALSE)</f>
        <v>R&amp;D</v>
      </c>
      <c r="G5477" t="str">
        <f>VLOOKUP(D5477,'B-Business Capability'!B:H,7,FALSE)</f>
        <v>Manage Product Portfolio</v>
      </c>
      <c r="I5477" t="s">
        <v>1864</v>
      </c>
      <c r="J5477" t="s">
        <v>1869</v>
      </c>
      <c r="L5477" t="s">
        <v>145</v>
      </c>
      <c r="M5477" t="str">
        <f>VLOOKUP(L5477,'A-Applications'!B:D,3,FALSE)</f>
        <v>Google Earth Pro</v>
      </c>
      <c r="N5477" t="s">
        <v>53</v>
      </c>
      <c r="O5477" s="42" t="s">
        <v>54</v>
      </c>
      <c r="P5477" t="s">
        <v>97</v>
      </c>
      <c r="Q5477" t="str">
        <f>VLOOKUP(KamstrupData[[#This Row],[IdLevel123]],'B-Business Capability'!B:L,10,FALSE)</f>
        <v>Idea-to-Release (I2R)</v>
      </c>
      <c r="R5477">
        <f>VLOOKUP(KamstrupData[[#This Row],[IdLevel123]],'B-Business Capability'!B:L,11,FALSE)</f>
        <v>330</v>
      </c>
      <c r="T5477" t="s">
        <v>1879</v>
      </c>
      <c r="U5477" t="str">
        <f>_xlfn.CONCAT(KamstrupData[[#This Row],[CountryCode]],"_",KamstrupData[[#This Row],[Business Area]],"_",KamstrupData[[#This Row],[DepartmentTeam]])</f>
        <v>US10_Product Management_</v>
      </c>
      <c r="V5477" t="str">
        <f>VLOOKUP(KamstrupData[[#This Row],[ORG_Concat]],'O-Organization'!F:H,3,FALSE)</f>
        <v>11082_US10_Water_Product Management_</v>
      </c>
    </row>
    <row r="5478" spans="4:22">
      <c r="D5478" t="s">
        <v>846</v>
      </c>
      <c r="E5478" t="str">
        <f>VLOOKUP(D5478,'B-Business Capability'!B:H,5,FALSE)</f>
        <v>Product &amp; Software Development</v>
      </c>
      <c r="F5478" t="str">
        <f>VLOOKUP(D5478,'B-Business Capability'!B:H,6,FALSE)</f>
        <v>Requirements Definition</v>
      </c>
      <c r="G5478" t="str">
        <f>VLOOKUP(D5478,'B-Business Capability'!B:H,7,FALSE)</f>
        <v>Evaluate Existing Products</v>
      </c>
      <c r="I5478" t="s">
        <v>1864</v>
      </c>
      <c r="J5478" t="s">
        <v>1869</v>
      </c>
      <c r="L5478" t="s">
        <v>145</v>
      </c>
      <c r="M5478" t="str">
        <f>VLOOKUP(L5478,'A-Applications'!B:D,3,FALSE)</f>
        <v>Google Earth Pro</v>
      </c>
      <c r="N5478" t="s">
        <v>53</v>
      </c>
      <c r="O5478" s="42" t="s">
        <v>54</v>
      </c>
      <c r="P5478" t="s">
        <v>97</v>
      </c>
      <c r="Q5478" t="str">
        <f>VLOOKUP(KamstrupData[[#This Row],[IdLevel123]],'B-Business Capability'!B:L,10,FALSE)</f>
        <v>Idea-to-Release (I2R)</v>
      </c>
      <c r="R5478">
        <f>VLOOKUP(KamstrupData[[#This Row],[IdLevel123]],'B-Business Capability'!B:L,11,FALSE)</f>
        <v>210</v>
      </c>
      <c r="T5478" t="s">
        <v>1879</v>
      </c>
      <c r="U5478" t="str">
        <f>_xlfn.CONCAT(KamstrupData[[#This Row],[CountryCode]],"_",KamstrupData[[#This Row],[Business Area]],"_",KamstrupData[[#This Row],[DepartmentTeam]])</f>
        <v>US10_Product Management_</v>
      </c>
      <c r="V5478" t="str">
        <f>VLOOKUP(KamstrupData[[#This Row],[ORG_Concat]],'O-Organization'!F:H,3,FALSE)</f>
        <v>11082_US10_Water_Product Management_</v>
      </c>
    </row>
    <row r="5479" spans="4:22">
      <c r="D5479" t="s">
        <v>853</v>
      </c>
      <c r="E5479" t="str">
        <f>VLOOKUP(D5479,'B-Business Capability'!B:H,5,FALSE)</f>
        <v>Product &amp; Software Development</v>
      </c>
      <c r="F5479" t="str">
        <f>VLOOKUP(D5479,'B-Business Capability'!B:H,6,FALSE)</f>
        <v>Quality Management</v>
      </c>
      <c r="G5479" t="str">
        <f>VLOOKUP(D5479,'B-Business Capability'!B:H,7,FALSE)</f>
        <v>Manage Product Document</v>
      </c>
      <c r="I5479" t="s">
        <v>1864</v>
      </c>
      <c r="J5479" t="s">
        <v>1869</v>
      </c>
      <c r="L5479" t="s">
        <v>207</v>
      </c>
      <c r="M5479" t="str">
        <f>VLOOKUP(L5479,'A-Applications'!B:D,3,FALSE)</f>
        <v>Adobe Acrobat</v>
      </c>
      <c r="N5479" t="s">
        <v>53</v>
      </c>
      <c r="O5479" s="42" t="s">
        <v>62</v>
      </c>
      <c r="P5479" t="s">
        <v>97</v>
      </c>
      <c r="Q5479" t="str">
        <f>VLOOKUP(KamstrupData[[#This Row],[IdLevel123]],'B-Business Capability'!B:L,10,FALSE)</f>
        <v>Idea-to-Release (I2R)</v>
      </c>
      <c r="R5479">
        <f>VLOOKUP(KamstrupData[[#This Row],[IdLevel123]],'B-Business Capability'!B:L,11,FALSE)</f>
        <v>904</v>
      </c>
      <c r="T5479" t="s">
        <v>1879</v>
      </c>
      <c r="U5479" t="str">
        <f>_xlfn.CONCAT(KamstrupData[[#This Row],[CountryCode]],"_",KamstrupData[[#This Row],[Business Area]],"_",KamstrupData[[#This Row],[DepartmentTeam]])</f>
        <v>US10_Product Management_</v>
      </c>
      <c r="V5479" t="str">
        <f>VLOOKUP(KamstrupData[[#This Row],[ORG_Concat]],'O-Organization'!F:H,3,FALSE)</f>
        <v>11082_US10_Water_Product Management_</v>
      </c>
    </row>
    <row r="5480" spans="4:22">
      <c r="D5480" t="s">
        <v>130</v>
      </c>
      <c r="E5480" t="str">
        <f>VLOOKUP(D5480,'B-Business Capability'!B:H,5,FALSE)</f>
        <v>Sales</v>
      </c>
      <c r="F5480" t="str">
        <f>VLOOKUP(D5480,'B-Business Capability'!B:H,6,FALSE)</f>
        <v>Quotation, Order, and Contract Management</v>
      </c>
      <c r="G5480" t="str">
        <f>VLOOKUP(D5480,'B-Business Capability'!B:H,7,FALSE)</f>
        <v>Tender or Bid management</v>
      </c>
      <c r="I5480" t="s">
        <v>1864</v>
      </c>
      <c r="J5480" t="s">
        <v>1869</v>
      </c>
      <c r="K5480" t="s">
        <v>1872</v>
      </c>
      <c r="L5480" t="s">
        <v>207</v>
      </c>
      <c r="M5480" t="str">
        <f>VLOOKUP(L5480,'A-Applications'!B:D,3,FALSE)</f>
        <v>Adobe Acrobat</v>
      </c>
      <c r="N5480" t="s">
        <v>53</v>
      </c>
      <c r="O5480" s="42" t="s">
        <v>66</v>
      </c>
      <c r="P5480" t="s">
        <v>1874</v>
      </c>
      <c r="Q5480" t="str">
        <f>VLOOKUP(KamstrupData[[#This Row],[IdLevel123]],'B-Business Capability'!B:L,10,FALSE)</f>
        <v>Order-to-Cash (O2C)</v>
      </c>
      <c r="R5480">
        <f>VLOOKUP(KamstrupData[[#This Row],[IdLevel123]],'B-Business Capability'!B:L,11,FALSE)</f>
        <v>104</v>
      </c>
      <c r="T5480" t="s">
        <v>1875</v>
      </c>
      <c r="U5480" t="str">
        <f>_xlfn.CONCAT(KamstrupData[[#This Row],[CountryCode]],"_",KamstrupData[[#This Row],[Business Area]],"_",KamstrupData[[#This Row],[DepartmentTeam]])</f>
        <v>US10_Product Management_Bid Management</v>
      </c>
      <c r="V5480" t="str">
        <f>VLOOKUP(KamstrupData[[#This Row],[ORG_Concat]],'O-Organization'!F:H,3,FALSE)</f>
        <v>11165_US10_Water_Product Management_Bid Management</v>
      </c>
    </row>
    <row r="5481" spans="4:22">
      <c r="D5481" t="s">
        <v>561</v>
      </c>
      <c r="E5481" t="str">
        <f>VLOOKUP(D5481,'B-Business Capability'!B:H,5,FALSE)</f>
        <v>Manufacturing</v>
      </c>
      <c r="F5481" t="str">
        <f>VLOOKUP(D5481,'B-Business Capability'!B:H,6,FALSE)</f>
        <v>Manufacturing Order Management</v>
      </c>
      <c r="G5481">
        <f>VLOOKUP(D5481,'B-Business Capability'!B:H,7,FALSE)</f>
        <v>0</v>
      </c>
      <c r="I5481" t="s">
        <v>1864</v>
      </c>
      <c r="J5481" t="s">
        <v>1869</v>
      </c>
      <c r="L5481" t="s">
        <v>148</v>
      </c>
      <c r="M5481" t="str">
        <f>VLOOKUP(L5481,'A-Applications'!B:D,3,FALSE)</f>
        <v>Oracle CPQ</v>
      </c>
      <c r="N5481" t="s">
        <v>103</v>
      </c>
      <c r="O5481" s="42" t="s">
        <v>66</v>
      </c>
      <c r="P5481" t="s">
        <v>97</v>
      </c>
      <c r="Q5481" t="str">
        <f>VLOOKUP(KamstrupData[[#This Row],[IdLevel123]],'B-Business Capability'!B:L,10,FALSE)</f>
        <v>Plan-to-Produce (P2P)</v>
      </c>
      <c r="R5481">
        <f>VLOOKUP(KamstrupData[[#This Row],[IdLevel123]],'B-Business Capability'!B:L,11,FALSE)</f>
        <v>0</v>
      </c>
      <c r="T5481" t="s">
        <v>1879</v>
      </c>
      <c r="U5481" t="str">
        <f>_xlfn.CONCAT(KamstrupData[[#This Row],[CountryCode]],"_",KamstrupData[[#This Row],[Business Area]],"_",KamstrupData[[#This Row],[DepartmentTeam]])</f>
        <v>US10_Product Management_</v>
      </c>
      <c r="V5481" t="str">
        <f>VLOOKUP(KamstrupData[[#This Row],[ORG_Concat]],'O-Organization'!F:H,3,FALSE)</f>
        <v>11082_US10_Water_Product Management_</v>
      </c>
    </row>
    <row r="5482" spans="4:22">
      <c r="D5482" t="s">
        <v>160</v>
      </c>
      <c r="E5482" t="str">
        <f>VLOOKUP(D5482,'B-Business Capability'!B:H,5,FALSE)</f>
        <v>Customer Service</v>
      </c>
      <c r="F5482" t="str">
        <f>VLOOKUP(D5482,'B-Business Capability'!B:H,6,FALSE)</f>
        <v>Customer Service and Support</v>
      </c>
      <c r="G5482" t="str">
        <f>VLOOKUP(D5482,'B-Business Capability'!B:H,7,FALSE)</f>
        <v>Customer Claims Management</v>
      </c>
      <c r="I5482" t="s">
        <v>1864</v>
      </c>
      <c r="J5482" t="s">
        <v>1869</v>
      </c>
      <c r="L5482" t="s">
        <v>157</v>
      </c>
      <c r="M5482" t="str">
        <f>VLOOKUP(L5482,'A-Applications'!B:D,3,FALSE)</f>
        <v>ServiceNow</v>
      </c>
      <c r="N5482" t="s">
        <v>53</v>
      </c>
      <c r="O5482" s="42" t="s">
        <v>54</v>
      </c>
      <c r="P5482" t="s">
        <v>97</v>
      </c>
      <c r="Q5482" t="str">
        <f>VLOOKUP(KamstrupData[[#This Row],[IdLevel123]],'B-Business Capability'!B:L,10,FALSE)</f>
        <v>Customer Service and Support</v>
      </c>
      <c r="R5482">
        <f>VLOOKUP(KamstrupData[[#This Row],[IdLevel123]],'B-Business Capability'!B:L,11,FALSE)</f>
        <v>0</v>
      </c>
      <c r="T5482" t="s">
        <v>1879</v>
      </c>
      <c r="U5482" t="str">
        <f>_xlfn.CONCAT(KamstrupData[[#This Row],[CountryCode]],"_",KamstrupData[[#This Row],[Business Area]],"_",KamstrupData[[#This Row],[DepartmentTeam]])</f>
        <v>US10_Product Management_</v>
      </c>
      <c r="V5482" t="str">
        <f>VLOOKUP(KamstrupData[[#This Row],[ORG_Concat]],'O-Organization'!F:H,3,FALSE)</f>
        <v>11082_US10_Water_Product Management_</v>
      </c>
    </row>
    <row r="5483" spans="4:22">
      <c r="D5483" t="s">
        <v>907</v>
      </c>
      <c r="E5483" t="str">
        <f>VLOOKUP(D5483,'B-Business Capability'!B:H,5,FALSE)</f>
        <v>Product &amp; Software Development</v>
      </c>
      <c r="F5483">
        <f>VLOOKUP(D5483,'B-Business Capability'!B:H,6,FALSE)</f>
        <v>0</v>
      </c>
      <c r="G5483">
        <f>VLOOKUP(D5483,'B-Business Capability'!B:H,7,FALSE)</f>
        <v>0</v>
      </c>
      <c r="I5483" t="s">
        <v>1864</v>
      </c>
      <c r="J5483" t="s">
        <v>1869</v>
      </c>
      <c r="L5483" t="s">
        <v>437</v>
      </c>
      <c r="M5483" t="str">
        <f>VLOOKUP(L5483,'A-Applications'!B:D,3,FALSE)</f>
        <v>ReadyAPI</v>
      </c>
      <c r="N5483" t="s">
        <v>53</v>
      </c>
      <c r="O5483" s="42" t="s">
        <v>66</v>
      </c>
      <c r="P5483" t="s">
        <v>97</v>
      </c>
      <c r="Q5483" t="str">
        <f>VLOOKUP(KamstrupData[[#This Row],[IdLevel123]],'B-Business Capability'!B:L,10,FALSE)</f>
        <v>Idea-to-Release (I2R)</v>
      </c>
      <c r="R5483">
        <f>VLOOKUP(KamstrupData[[#This Row],[IdLevel123]],'B-Business Capability'!B:L,11,FALSE)</f>
        <v>100</v>
      </c>
      <c r="T5483" t="s">
        <v>1879</v>
      </c>
      <c r="U5483" t="str">
        <f>_xlfn.CONCAT(KamstrupData[[#This Row],[CountryCode]],"_",KamstrupData[[#This Row],[Business Area]],"_",KamstrupData[[#This Row],[DepartmentTeam]])</f>
        <v>US10_Product Management_</v>
      </c>
      <c r="V5483" t="str">
        <f>VLOOKUP(KamstrupData[[#This Row],[ORG_Concat]],'O-Organization'!F:H,3,FALSE)</f>
        <v>11082_US10_Water_Product Management_</v>
      </c>
    </row>
    <row r="5484" spans="4:22">
      <c r="D5484" t="s">
        <v>90</v>
      </c>
      <c r="E5484" t="str">
        <f>VLOOKUP(D5484,'B-Business Capability'!B:H,5,FALSE)</f>
        <v>Customer Service</v>
      </c>
      <c r="F5484" t="str">
        <f>VLOOKUP(D5484,'B-Business Capability'!B:H,6,FALSE)</f>
        <v>Customer Service and Support</v>
      </c>
      <c r="G5484">
        <f>VLOOKUP(D5484,'B-Business Capability'!B:H,7,FALSE)</f>
        <v>0</v>
      </c>
      <c r="I5484" t="s">
        <v>1864</v>
      </c>
      <c r="J5484" t="s">
        <v>1869</v>
      </c>
      <c r="L5484" t="s">
        <v>437</v>
      </c>
      <c r="M5484" t="str">
        <f>VLOOKUP(L5484,'A-Applications'!B:D,3,FALSE)</f>
        <v>ReadyAPI</v>
      </c>
      <c r="N5484" t="s">
        <v>53</v>
      </c>
      <c r="O5484" s="42" t="s">
        <v>66</v>
      </c>
      <c r="P5484" t="s">
        <v>97</v>
      </c>
      <c r="Q5484" t="str">
        <f>VLOOKUP(KamstrupData[[#This Row],[IdLevel123]],'B-Business Capability'!B:L,10,FALSE)</f>
        <v>Customer Service and Support</v>
      </c>
      <c r="R5484">
        <f>VLOOKUP(KamstrupData[[#This Row],[IdLevel123]],'B-Business Capability'!B:L,11,FALSE)</f>
        <v>0</v>
      </c>
      <c r="T5484" t="s">
        <v>1879</v>
      </c>
      <c r="U5484" t="str">
        <f>_xlfn.CONCAT(KamstrupData[[#This Row],[CountryCode]],"_",KamstrupData[[#This Row],[Business Area]],"_",KamstrupData[[#This Row],[DepartmentTeam]])</f>
        <v>US10_Product Management_</v>
      </c>
      <c r="V5484" t="str">
        <f>VLOOKUP(KamstrupData[[#This Row],[ORG_Concat]],'O-Organization'!F:H,3,FALSE)</f>
        <v>11082_US10_Water_Product Management_</v>
      </c>
    </row>
    <row r="5485" spans="4:22">
      <c r="D5485" t="s">
        <v>1224</v>
      </c>
      <c r="E5485" t="str">
        <f>VLOOKUP(D5485,'B-Business Capability'!B:H,5,FALSE)</f>
        <v>Governance, Risk and Compliance</v>
      </c>
      <c r="F5485" t="str">
        <f>VLOOKUP(D5485,'B-Business Capability'!B:H,6,FALSE)</f>
        <v>Enterprise Risk and Compliance</v>
      </c>
      <c r="G5485" t="str">
        <f>VLOOKUP(D5485,'B-Business Capability'!B:H,7,FALSE)</f>
        <v>Regulatory Compliance Management</v>
      </c>
      <c r="I5485" t="s">
        <v>1864</v>
      </c>
      <c r="J5485" t="s">
        <v>1223</v>
      </c>
      <c r="K5485" t="s">
        <v>1225</v>
      </c>
      <c r="L5485" s="98" t="s">
        <v>65</v>
      </c>
      <c r="M5485" t="str">
        <f>VLOOKUP(L5485,'A-Applications'!B:D,3,FALSE)</f>
        <v>IFS ERP</v>
      </c>
      <c r="N5485" t="s">
        <v>53</v>
      </c>
      <c r="O5485" s="42" t="s">
        <v>66</v>
      </c>
      <c r="P5485" t="s">
        <v>1226</v>
      </c>
      <c r="Q5485" t="str">
        <f>VLOOKUP(KamstrupData[[#This Row],[IdLevel123]],'B-Business Capability'!B:L,10,FALSE)</f>
        <v>N/A</v>
      </c>
      <c r="R5485">
        <f>VLOOKUP(KamstrupData[[#This Row],[IdLevel123]],'B-Business Capability'!B:L,11,FALSE)</f>
        <v>0</v>
      </c>
      <c r="T5485" t="s">
        <v>1227</v>
      </c>
      <c r="U5485" t="str">
        <f>_xlfn.CONCAT(KamstrupData[[#This Row],[CountryCode]],"_",KamstrupData[[#This Row],[Business Area]],"_",KamstrupData[[#This Row],[DepartmentTeam]])</f>
        <v>US10_Quality &amp; Sustainability_Metrology, Accreditation &amp; Calibration</v>
      </c>
      <c r="V5485" t="str">
        <f>VLOOKUP(KamstrupData[[#This Row],[ORG_Concat]],'O-Organization'!F:H,3,FALSE)</f>
        <v>11157_US10_Quality &amp; Sustainability_Quality &amp; Sustainability_Metrology, Accreditation &amp; Calibration</v>
      </c>
    </row>
    <row r="5486" spans="4:22">
      <c r="D5486" t="s">
        <v>1240</v>
      </c>
      <c r="E5486" t="str">
        <f>VLOOKUP(D5486,'B-Business Capability'!B:H,5,FALSE)</f>
        <v>Governance, Risk and Compliance</v>
      </c>
      <c r="F5486" t="str">
        <f>VLOOKUP(D5486,'B-Business Capability'!B:H,6,FALSE)</f>
        <v>Enterprise Risk and Compliance</v>
      </c>
      <c r="G5486" t="str">
        <f>VLOOKUP(D5486,'B-Business Capability'!B:H,7,FALSE)</f>
        <v>Controls Management</v>
      </c>
      <c r="I5486" t="s">
        <v>1864</v>
      </c>
      <c r="J5486" t="s">
        <v>1223</v>
      </c>
      <c r="K5486" t="s">
        <v>1225</v>
      </c>
      <c r="L5486" s="98" t="s">
        <v>394</v>
      </c>
      <c r="M5486" t="str">
        <f>VLOOKUP(L5486,'A-Applications'!B:D,3,FALSE)</f>
        <v>Microsoft SQL Management Studio</v>
      </c>
      <c r="N5486" t="s">
        <v>53</v>
      </c>
      <c r="O5486" s="42" t="s">
        <v>62</v>
      </c>
      <c r="P5486" t="s">
        <v>1241</v>
      </c>
      <c r="Q5486" t="str">
        <f>VLOOKUP(KamstrupData[[#This Row],[IdLevel123]],'B-Business Capability'!B:L,10,FALSE)</f>
        <v>N/A</v>
      </c>
      <c r="R5486">
        <f>VLOOKUP(KamstrupData[[#This Row],[IdLevel123]],'B-Business Capability'!B:L,11,FALSE)</f>
        <v>0</v>
      </c>
      <c r="T5486" t="s">
        <v>1227</v>
      </c>
      <c r="U5486" t="str">
        <f>_xlfn.CONCAT(KamstrupData[[#This Row],[CountryCode]],"_",KamstrupData[[#This Row],[Business Area]],"_",KamstrupData[[#This Row],[DepartmentTeam]])</f>
        <v>US10_Quality &amp; Sustainability_Metrology, Accreditation &amp; Calibration</v>
      </c>
      <c r="V5486" t="str">
        <f>VLOOKUP(KamstrupData[[#This Row],[ORG_Concat]],'O-Organization'!F:H,3,FALSE)</f>
        <v>11157_US10_Quality &amp; Sustainability_Quality &amp; Sustainability_Metrology, Accreditation &amp; Calibration</v>
      </c>
    </row>
    <row r="5487" spans="4:22">
      <c r="D5487" t="s">
        <v>1240</v>
      </c>
      <c r="E5487" t="str">
        <f>VLOOKUP(D5487,'B-Business Capability'!B:H,5,FALSE)</f>
        <v>Governance, Risk and Compliance</v>
      </c>
      <c r="F5487" t="str">
        <f>VLOOKUP(D5487,'B-Business Capability'!B:H,6,FALSE)</f>
        <v>Enterprise Risk and Compliance</v>
      </c>
      <c r="G5487" t="str">
        <f>VLOOKUP(D5487,'B-Business Capability'!B:H,7,FALSE)</f>
        <v>Controls Management</v>
      </c>
      <c r="I5487" t="s">
        <v>1864</v>
      </c>
      <c r="J5487" t="s">
        <v>1223</v>
      </c>
      <c r="K5487" t="s">
        <v>1225</v>
      </c>
      <c r="L5487" s="98" t="s">
        <v>894</v>
      </c>
      <c r="M5487" t="str">
        <f>VLOOKUP(L5487,'A-Applications'!B:D,3,FALSE)</f>
        <v>Matlab</v>
      </c>
      <c r="N5487" t="s">
        <v>53</v>
      </c>
      <c r="O5487" s="42" t="s">
        <v>62</v>
      </c>
      <c r="P5487" t="s">
        <v>1241</v>
      </c>
      <c r="Q5487" t="str">
        <f>VLOOKUP(KamstrupData[[#This Row],[IdLevel123]],'B-Business Capability'!B:L,10,FALSE)</f>
        <v>N/A</v>
      </c>
      <c r="R5487">
        <f>VLOOKUP(KamstrupData[[#This Row],[IdLevel123]],'B-Business Capability'!B:L,11,FALSE)</f>
        <v>0</v>
      </c>
      <c r="T5487" t="s">
        <v>1889</v>
      </c>
      <c r="U5487" t="str">
        <f>_xlfn.CONCAT(KamstrupData[[#This Row],[CountryCode]],"_",KamstrupData[[#This Row],[Business Area]],"_",KamstrupData[[#This Row],[DepartmentTeam]])</f>
        <v>US10_Quality &amp; Sustainability_Metrology, Accreditation &amp; Calibration</v>
      </c>
      <c r="V5487" t="str">
        <f>VLOOKUP(KamstrupData[[#This Row],[ORG_Concat]],'O-Organization'!F:H,3,FALSE)</f>
        <v>11157_US10_Quality &amp; Sustainability_Quality &amp; Sustainability_Metrology, Accreditation &amp; Calibration</v>
      </c>
    </row>
    <row r="5488" spans="4:22">
      <c r="D5488" t="s">
        <v>1224</v>
      </c>
      <c r="E5488" t="str">
        <f>VLOOKUP(D5488,'B-Business Capability'!B:H,5,FALSE)</f>
        <v>Governance, Risk and Compliance</v>
      </c>
      <c r="F5488" t="str">
        <f>VLOOKUP(D5488,'B-Business Capability'!B:H,6,FALSE)</f>
        <v>Enterprise Risk and Compliance</v>
      </c>
      <c r="G5488" t="str">
        <f>VLOOKUP(D5488,'B-Business Capability'!B:H,7,FALSE)</f>
        <v>Regulatory Compliance Management</v>
      </c>
      <c r="I5488" t="s">
        <v>1864</v>
      </c>
      <c r="J5488" t="s">
        <v>1223</v>
      </c>
      <c r="K5488" t="s">
        <v>1225</v>
      </c>
      <c r="L5488" s="98" t="s">
        <v>894</v>
      </c>
      <c r="M5488" t="str">
        <f>VLOOKUP(L5488,'A-Applications'!B:D,3,FALSE)</f>
        <v>Matlab</v>
      </c>
      <c r="N5488" t="s">
        <v>53</v>
      </c>
      <c r="O5488" s="42" t="s">
        <v>62</v>
      </c>
      <c r="P5488" t="s">
        <v>1241</v>
      </c>
      <c r="Q5488" t="str">
        <f>VLOOKUP(KamstrupData[[#This Row],[IdLevel123]],'B-Business Capability'!B:L,10,FALSE)</f>
        <v>N/A</v>
      </c>
      <c r="R5488">
        <f>VLOOKUP(KamstrupData[[#This Row],[IdLevel123]],'B-Business Capability'!B:L,11,FALSE)</f>
        <v>0</v>
      </c>
      <c r="T5488" t="s">
        <v>1889</v>
      </c>
      <c r="U5488" t="str">
        <f>_xlfn.CONCAT(KamstrupData[[#This Row],[CountryCode]],"_",KamstrupData[[#This Row],[Business Area]],"_",KamstrupData[[#This Row],[DepartmentTeam]])</f>
        <v>US10_Quality &amp; Sustainability_Metrology, Accreditation &amp; Calibration</v>
      </c>
      <c r="V5488" t="str">
        <f>VLOOKUP(KamstrupData[[#This Row],[ORG_Concat]],'O-Organization'!F:H,3,FALSE)</f>
        <v>11157_US10_Quality &amp; Sustainability_Quality &amp; Sustainability_Metrology, Accreditation &amp; Calibration</v>
      </c>
    </row>
    <row r="5489" spans="4:22">
      <c r="D5489" t="s">
        <v>1242</v>
      </c>
      <c r="E5489" t="str">
        <f>VLOOKUP(D5489,'B-Business Capability'!B:H,5,FALSE)</f>
        <v>Governance, Risk and Compliance</v>
      </c>
      <c r="F5489" t="str">
        <f>VLOOKUP(D5489,'B-Business Capability'!B:H,6,FALSE)</f>
        <v>Enterprise Risk and Compliance</v>
      </c>
      <c r="G5489" t="str">
        <f>VLOOKUP(D5489,'B-Business Capability'!B:H,7,FALSE)</f>
        <v>Risk Management</v>
      </c>
      <c r="I5489" t="s">
        <v>1864</v>
      </c>
      <c r="J5489" t="s">
        <v>1223</v>
      </c>
      <c r="K5489" t="s">
        <v>1225</v>
      </c>
      <c r="L5489" s="98" t="s">
        <v>894</v>
      </c>
      <c r="M5489" t="str">
        <f>VLOOKUP(L5489,'A-Applications'!B:D,3,FALSE)</f>
        <v>Matlab</v>
      </c>
      <c r="N5489" t="s">
        <v>53</v>
      </c>
      <c r="O5489" s="42" t="s">
        <v>54</v>
      </c>
      <c r="P5489" t="s">
        <v>1241</v>
      </c>
      <c r="Q5489" t="str">
        <f>VLOOKUP(KamstrupData[[#This Row],[IdLevel123]],'B-Business Capability'!B:L,10,FALSE)</f>
        <v>N/A</v>
      </c>
      <c r="R5489">
        <f>VLOOKUP(KamstrupData[[#This Row],[IdLevel123]],'B-Business Capability'!B:L,11,FALSE)</f>
        <v>0</v>
      </c>
      <c r="T5489" t="s">
        <v>1889</v>
      </c>
      <c r="U5489" t="str">
        <f>_xlfn.CONCAT(KamstrupData[[#This Row],[CountryCode]],"_",KamstrupData[[#This Row],[Business Area]],"_",KamstrupData[[#This Row],[DepartmentTeam]])</f>
        <v>US10_Quality &amp; Sustainability_Metrology, Accreditation &amp; Calibration</v>
      </c>
      <c r="V5489" t="str">
        <f>VLOOKUP(KamstrupData[[#This Row],[ORG_Concat]],'O-Organization'!F:H,3,FALSE)</f>
        <v>11157_US10_Quality &amp; Sustainability_Quality &amp; Sustainability_Metrology, Accreditation &amp; Calibration</v>
      </c>
    </row>
    <row r="5490" spans="4:22">
      <c r="D5490" t="s">
        <v>1240</v>
      </c>
      <c r="E5490" t="str">
        <f>VLOOKUP(D5490,'B-Business Capability'!B:H,5,FALSE)</f>
        <v>Governance, Risk and Compliance</v>
      </c>
      <c r="F5490" t="str">
        <f>VLOOKUP(D5490,'B-Business Capability'!B:H,6,FALSE)</f>
        <v>Enterprise Risk and Compliance</v>
      </c>
      <c r="G5490" t="str">
        <f>VLOOKUP(D5490,'B-Business Capability'!B:H,7,FALSE)</f>
        <v>Controls Management</v>
      </c>
      <c r="I5490" t="s">
        <v>1864</v>
      </c>
      <c r="J5490" t="s">
        <v>1223</v>
      </c>
      <c r="K5490" t="s">
        <v>1225</v>
      </c>
      <c r="L5490" s="98" t="s">
        <v>110</v>
      </c>
      <c r="M5490" t="str">
        <f>VLOOKUP(L5490,'A-Applications'!B:D,3,FALSE)</f>
        <v>Bomgar/BeyondTrust</v>
      </c>
      <c r="N5490" t="s">
        <v>53</v>
      </c>
      <c r="O5490" s="42" t="s">
        <v>62</v>
      </c>
      <c r="P5490" t="s">
        <v>1241</v>
      </c>
      <c r="Q5490" t="str">
        <f>VLOOKUP(KamstrupData[[#This Row],[IdLevel123]],'B-Business Capability'!B:L,10,FALSE)</f>
        <v>N/A</v>
      </c>
      <c r="R5490">
        <f>VLOOKUP(KamstrupData[[#This Row],[IdLevel123]],'B-Business Capability'!B:L,11,FALSE)</f>
        <v>0</v>
      </c>
      <c r="T5490" t="s">
        <v>1227</v>
      </c>
      <c r="U5490" t="str">
        <f>_xlfn.CONCAT(KamstrupData[[#This Row],[CountryCode]],"_",KamstrupData[[#This Row],[Business Area]],"_",KamstrupData[[#This Row],[DepartmentTeam]])</f>
        <v>US10_Quality &amp; Sustainability_Metrology, Accreditation &amp; Calibration</v>
      </c>
      <c r="V5490" t="str">
        <f>VLOOKUP(KamstrupData[[#This Row],[ORG_Concat]],'O-Organization'!F:H,3,FALSE)</f>
        <v>11157_US10_Quality &amp; Sustainability_Quality &amp; Sustainability_Metrology, Accreditation &amp; Calibration</v>
      </c>
    </row>
    <row r="5491" spans="4:22">
      <c r="D5491" t="s">
        <v>1224</v>
      </c>
      <c r="E5491" t="str">
        <f>VLOOKUP(D5491,'B-Business Capability'!B:H,5,FALSE)</f>
        <v>Governance, Risk and Compliance</v>
      </c>
      <c r="F5491" t="str">
        <f>VLOOKUP(D5491,'B-Business Capability'!B:H,6,FALSE)</f>
        <v>Enterprise Risk and Compliance</v>
      </c>
      <c r="G5491" t="str">
        <f>VLOOKUP(D5491,'B-Business Capability'!B:H,7,FALSE)</f>
        <v>Regulatory Compliance Management</v>
      </c>
      <c r="I5491" t="s">
        <v>1864</v>
      </c>
      <c r="J5491" t="s">
        <v>1223</v>
      </c>
      <c r="K5491" t="s">
        <v>1225</v>
      </c>
      <c r="L5491" s="98" t="s">
        <v>110</v>
      </c>
      <c r="M5491" t="str">
        <f>VLOOKUP(L5491,'A-Applications'!B:D,3,FALSE)</f>
        <v>Bomgar/BeyondTrust</v>
      </c>
      <c r="N5491" t="s">
        <v>53</v>
      </c>
      <c r="O5491" s="42" t="s">
        <v>62</v>
      </c>
      <c r="P5491" t="s">
        <v>1241</v>
      </c>
      <c r="Q5491" t="str">
        <f>VLOOKUP(KamstrupData[[#This Row],[IdLevel123]],'B-Business Capability'!B:L,10,FALSE)</f>
        <v>N/A</v>
      </c>
      <c r="R5491">
        <f>VLOOKUP(KamstrupData[[#This Row],[IdLevel123]],'B-Business Capability'!B:L,11,FALSE)</f>
        <v>0</v>
      </c>
      <c r="T5491" t="s">
        <v>1227</v>
      </c>
      <c r="U5491" t="str">
        <f>_xlfn.CONCAT(KamstrupData[[#This Row],[CountryCode]],"_",KamstrupData[[#This Row],[Business Area]],"_",KamstrupData[[#This Row],[DepartmentTeam]])</f>
        <v>US10_Quality &amp; Sustainability_Metrology, Accreditation &amp; Calibration</v>
      </c>
      <c r="V5491" t="str">
        <f>VLOOKUP(KamstrupData[[#This Row],[ORG_Concat]],'O-Organization'!F:H,3,FALSE)</f>
        <v>11157_US10_Quality &amp; Sustainability_Quality &amp; Sustainability_Metrology, Accreditation &amp; Calibration</v>
      </c>
    </row>
    <row r="5492" spans="4:22">
      <c r="D5492" t="s">
        <v>1224</v>
      </c>
      <c r="E5492" t="str">
        <f>VLOOKUP(D5492,'B-Business Capability'!B:H,5,FALSE)</f>
        <v>Governance, Risk and Compliance</v>
      </c>
      <c r="F5492" t="str">
        <f>VLOOKUP(D5492,'B-Business Capability'!B:H,6,FALSE)</f>
        <v>Enterprise Risk and Compliance</v>
      </c>
      <c r="G5492" t="str">
        <f>VLOOKUP(D5492,'B-Business Capability'!B:H,7,FALSE)</f>
        <v>Regulatory Compliance Management</v>
      </c>
      <c r="I5492" t="s">
        <v>1864</v>
      </c>
      <c r="J5492" t="s">
        <v>1223</v>
      </c>
      <c r="K5492" t="s">
        <v>1225</v>
      </c>
      <c r="L5492" s="98" t="s">
        <v>605</v>
      </c>
      <c r="M5492" t="str">
        <f>VLOOKUP(L5492,'A-Applications'!B:D,3,FALSE)</f>
        <v>Aras Innovator PLM</v>
      </c>
      <c r="N5492" t="s">
        <v>53</v>
      </c>
      <c r="O5492" s="42" t="s">
        <v>54</v>
      </c>
      <c r="P5492" t="s">
        <v>1226</v>
      </c>
      <c r="Q5492" t="str">
        <f>VLOOKUP(KamstrupData[[#This Row],[IdLevel123]],'B-Business Capability'!B:L,10,FALSE)</f>
        <v>N/A</v>
      </c>
      <c r="R5492">
        <f>VLOOKUP(KamstrupData[[#This Row],[IdLevel123]],'B-Business Capability'!B:L,11,FALSE)</f>
        <v>0</v>
      </c>
      <c r="T5492" t="s">
        <v>1227</v>
      </c>
      <c r="U5492" t="str">
        <f>_xlfn.CONCAT(KamstrupData[[#This Row],[CountryCode]],"_",KamstrupData[[#This Row],[Business Area]],"_",KamstrupData[[#This Row],[DepartmentTeam]])</f>
        <v>US10_Quality &amp; Sustainability_Metrology, Accreditation &amp; Calibration</v>
      </c>
      <c r="V5492" t="str">
        <f>VLOOKUP(KamstrupData[[#This Row],[ORG_Concat]],'O-Organization'!F:H,3,FALSE)</f>
        <v>11157_US10_Quality &amp; Sustainability_Quality &amp; Sustainability_Metrology, Accreditation &amp; Calibration</v>
      </c>
    </row>
    <row r="5493" spans="4:22">
      <c r="D5493" t="s">
        <v>122</v>
      </c>
      <c r="E5493" t="str">
        <f>VLOOKUP(D5493,'B-Business Capability'!B:H,5,FALSE)</f>
        <v>Legal</v>
      </c>
      <c r="F5493" t="str">
        <f>VLOOKUP(D5493,'B-Business Capability'!B:H,6,FALSE)</f>
        <v>Ensure Compliance</v>
      </c>
      <c r="G5493">
        <f>VLOOKUP(D5493,'B-Business Capability'!B:H,7,FALSE)</f>
        <v>0</v>
      </c>
      <c r="I5493" t="s">
        <v>1864</v>
      </c>
      <c r="J5493" t="s">
        <v>1223</v>
      </c>
      <c r="L5493" t="s">
        <v>123</v>
      </c>
      <c r="M5493" t="str">
        <f>VLOOKUP(L5493,'A-Applications'!B:D,3,FALSE)</f>
        <v>DocuSign</v>
      </c>
      <c r="N5493" t="s">
        <v>53</v>
      </c>
      <c r="O5493" s="42" t="s">
        <v>62</v>
      </c>
      <c r="P5493" t="s">
        <v>124</v>
      </c>
      <c r="Q5493" t="str">
        <f>VLOOKUP(KamstrupData[[#This Row],[IdLevel123]],'B-Business Capability'!B:L,10,FALSE)</f>
        <v>N/A</v>
      </c>
      <c r="R5493">
        <f>VLOOKUP(KamstrupData[[#This Row],[IdLevel123]],'B-Business Capability'!B:L,11,FALSE)</f>
        <v>0</v>
      </c>
      <c r="T5493" t="s">
        <v>1865</v>
      </c>
      <c r="U5493" t="str">
        <f>_xlfn.CONCAT(KamstrupData[[#This Row],[CountryCode]],"_",KamstrupData[[#This Row],[Business Area]],"_",KamstrupData[[#This Row],[DepartmentTeam]])</f>
        <v>US10_Quality &amp; Sustainability_</v>
      </c>
      <c r="V5493" t="str">
        <f>VLOOKUP(KamstrupData[[#This Row],[ORG_Concat]],'O-Organization'!F:H,3,FALSE)</f>
        <v>11156_US10_Quality &amp; Sustainability_Quality &amp; Sustainability_</v>
      </c>
    </row>
    <row r="5494" spans="4:22">
      <c r="D5494" t="s">
        <v>1249</v>
      </c>
      <c r="E5494" t="str">
        <f>VLOOKUP(D5494,'B-Business Capability'!B:H,5,FALSE)</f>
        <v>Governance, Risk and Compliance</v>
      </c>
      <c r="F5494" t="str">
        <f>VLOOKUP(D5494,'B-Business Capability'!B:H,6,FALSE)</f>
        <v>Enterprise Risk and Compliance</v>
      </c>
      <c r="G5494" t="str">
        <f>VLOOKUP(D5494,'B-Business Capability'!B:H,7,FALSE)</f>
        <v>Audit Management</v>
      </c>
      <c r="I5494" t="s">
        <v>1864</v>
      </c>
      <c r="J5494" t="s">
        <v>1223</v>
      </c>
      <c r="K5494" t="s">
        <v>1225</v>
      </c>
      <c r="L5494" t="s">
        <v>127</v>
      </c>
      <c r="M5494" t="str">
        <f>VLOOKUP(L5494,'A-Applications'!B:D,3,FALSE)</f>
        <v>Ipw</v>
      </c>
      <c r="N5494" t="s">
        <v>147</v>
      </c>
      <c r="O5494" s="42" t="s">
        <v>54</v>
      </c>
      <c r="P5494" t="s">
        <v>1241</v>
      </c>
      <c r="Q5494" t="str">
        <f>VLOOKUP(KamstrupData[[#This Row],[IdLevel123]],'B-Business Capability'!B:L,10,FALSE)</f>
        <v>N/A</v>
      </c>
      <c r="R5494">
        <f>VLOOKUP(KamstrupData[[#This Row],[IdLevel123]],'B-Business Capability'!B:L,11,FALSE)</f>
        <v>0</v>
      </c>
      <c r="T5494" t="s">
        <v>1227</v>
      </c>
      <c r="U5494" t="str">
        <f>_xlfn.CONCAT(KamstrupData[[#This Row],[CountryCode]],"_",KamstrupData[[#This Row],[Business Area]],"_",KamstrupData[[#This Row],[DepartmentTeam]])</f>
        <v>US10_Quality &amp; Sustainability_Metrology, Accreditation &amp; Calibration</v>
      </c>
      <c r="V5494" t="str">
        <f>VLOOKUP(KamstrupData[[#This Row],[ORG_Concat]],'O-Organization'!F:H,3,FALSE)</f>
        <v>11157_US10_Quality &amp; Sustainability_Quality &amp; Sustainability_Metrology, Accreditation &amp; Calibration</v>
      </c>
    </row>
    <row r="5495" spans="4:22">
      <c r="D5495" t="s">
        <v>1240</v>
      </c>
      <c r="E5495" t="str">
        <f>VLOOKUP(D5495,'B-Business Capability'!B:H,5,FALSE)</f>
        <v>Governance, Risk and Compliance</v>
      </c>
      <c r="F5495" t="str">
        <f>VLOOKUP(D5495,'B-Business Capability'!B:H,6,FALSE)</f>
        <v>Enterprise Risk and Compliance</v>
      </c>
      <c r="G5495" t="str">
        <f>VLOOKUP(D5495,'B-Business Capability'!B:H,7,FALSE)</f>
        <v>Controls Management</v>
      </c>
      <c r="I5495" t="s">
        <v>1864</v>
      </c>
      <c r="J5495" t="s">
        <v>1223</v>
      </c>
      <c r="K5495" t="s">
        <v>1225</v>
      </c>
      <c r="L5495" t="s">
        <v>127</v>
      </c>
      <c r="M5495" t="str">
        <f>VLOOKUP(L5495,'A-Applications'!B:D,3,FALSE)</f>
        <v>Ipw</v>
      </c>
      <c r="N5495" t="s">
        <v>53</v>
      </c>
      <c r="O5495" s="42" t="s">
        <v>54</v>
      </c>
      <c r="P5495" t="s">
        <v>1241</v>
      </c>
      <c r="Q5495" t="str">
        <f>VLOOKUP(KamstrupData[[#This Row],[IdLevel123]],'B-Business Capability'!B:L,10,FALSE)</f>
        <v>N/A</v>
      </c>
      <c r="R5495">
        <f>VLOOKUP(KamstrupData[[#This Row],[IdLevel123]],'B-Business Capability'!B:L,11,FALSE)</f>
        <v>0</v>
      </c>
      <c r="T5495" t="s">
        <v>1227</v>
      </c>
      <c r="U5495" t="str">
        <f>_xlfn.CONCAT(KamstrupData[[#This Row],[CountryCode]],"_",KamstrupData[[#This Row],[Business Area]],"_",KamstrupData[[#This Row],[DepartmentTeam]])</f>
        <v>US10_Quality &amp; Sustainability_Metrology, Accreditation &amp; Calibration</v>
      </c>
      <c r="V5495" t="str">
        <f>VLOOKUP(KamstrupData[[#This Row],[ORG_Concat]],'O-Organization'!F:H,3,FALSE)</f>
        <v>11157_US10_Quality &amp; Sustainability_Quality &amp; Sustainability_Metrology, Accreditation &amp; Calibration</v>
      </c>
    </row>
    <row r="5496" spans="4:22">
      <c r="D5496" t="s">
        <v>1224</v>
      </c>
      <c r="E5496" t="str">
        <f>VLOOKUP(D5496,'B-Business Capability'!B:H,5,FALSE)</f>
        <v>Governance, Risk and Compliance</v>
      </c>
      <c r="F5496" t="str">
        <f>VLOOKUP(D5496,'B-Business Capability'!B:H,6,FALSE)</f>
        <v>Enterprise Risk and Compliance</v>
      </c>
      <c r="G5496" t="str">
        <f>VLOOKUP(D5496,'B-Business Capability'!B:H,7,FALSE)</f>
        <v>Regulatory Compliance Management</v>
      </c>
      <c r="I5496" t="s">
        <v>1864</v>
      </c>
      <c r="J5496" t="s">
        <v>1223</v>
      </c>
      <c r="K5496" t="s">
        <v>1225</v>
      </c>
      <c r="L5496" s="98" t="s">
        <v>127</v>
      </c>
      <c r="M5496" t="str">
        <f>VLOOKUP(L5496,'A-Applications'!B:D,3,FALSE)</f>
        <v>Ipw</v>
      </c>
      <c r="N5496" t="s">
        <v>53</v>
      </c>
      <c r="O5496" s="42" t="s">
        <v>54</v>
      </c>
      <c r="P5496" t="s">
        <v>1241</v>
      </c>
      <c r="Q5496" t="str">
        <f>VLOOKUP(KamstrupData[[#This Row],[IdLevel123]],'B-Business Capability'!B:L,10,FALSE)</f>
        <v>N/A</v>
      </c>
      <c r="R5496">
        <f>VLOOKUP(KamstrupData[[#This Row],[IdLevel123]],'B-Business Capability'!B:L,11,FALSE)</f>
        <v>0</v>
      </c>
      <c r="T5496" t="s">
        <v>1227</v>
      </c>
      <c r="U5496" t="str">
        <f>_xlfn.CONCAT(KamstrupData[[#This Row],[CountryCode]],"_",KamstrupData[[#This Row],[Business Area]],"_",KamstrupData[[#This Row],[DepartmentTeam]])</f>
        <v>US10_Quality &amp; Sustainability_Metrology, Accreditation &amp; Calibration</v>
      </c>
      <c r="V5496" t="str">
        <f>VLOOKUP(KamstrupData[[#This Row],[ORG_Concat]],'O-Organization'!F:H,3,FALSE)</f>
        <v>11157_US10_Quality &amp; Sustainability_Quality &amp; Sustainability_Metrology, Accreditation &amp; Calibration</v>
      </c>
    </row>
    <row r="5497" spans="4:22">
      <c r="D5497" t="s">
        <v>1242</v>
      </c>
      <c r="E5497" t="str">
        <f>VLOOKUP(D5497,'B-Business Capability'!B:H,5,FALSE)</f>
        <v>Governance, Risk and Compliance</v>
      </c>
      <c r="F5497" t="str">
        <f>VLOOKUP(D5497,'B-Business Capability'!B:H,6,FALSE)</f>
        <v>Enterprise Risk and Compliance</v>
      </c>
      <c r="G5497" t="str">
        <f>VLOOKUP(D5497,'B-Business Capability'!B:H,7,FALSE)</f>
        <v>Risk Management</v>
      </c>
      <c r="I5497" t="s">
        <v>1864</v>
      </c>
      <c r="J5497" t="s">
        <v>1223</v>
      </c>
      <c r="K5497" t="s">
        <v>1225</v>
      </c>
      <c r="L5497" s="98" t="s">
        <v>127</v>
      </c>
      <c r="M5497" t="str">
        <f>VLOOKUP(L5497,'A-Applications'!B:D,3,FALSE)</f>
        <v>Ipw</v>
      </c>
      <c r="N5497" t="s">
        <v>53</v>
      </c>
      <c r="O5497" s="42" t="s">
        <v>54</v>
      </c>
      <c r="P5497" t="s">
        <v>1241</v>
      </c>
      <c r="Q5497" t="str">
        <f>VLOOKUP(KamstrupData[[#This Row],[IdLevel123]],'B-Business Capability'!B:L,10,FALSE)</f>
        <v>N/A</v>
      </c>
      <c r="R5497">
        <f>VLOOKUP(KamstrupData[[#This Row],[IdLevel123]],'B-Business Capability'!B:L,11,FALSE)</f>
        <v>0</v>
      </c>
      <c r="T5497" t="s">
        <v>1227</v>
      </c>
      <c r="U5497" t="str">
        <f>_xlfn.CONCAT(KamstrupData[[#This Row],[CountryCode]],"_",KamstrupData[[#This Row],[Business Area]],"_",KamstrupData[[#This Row],[DepartmentTeam]])</f>
        <v>US10_Quality &amp; Sustainability_Metrology, Accreditation &amp; Calibration</v>
      </c>
      <c r="V5497" t="str">
        <f>VLOOKUP(KamstrupData[[#This Row],[ORG_Concat]],'O-Organization'!F:H,3,FALSE)</f>
        <v>11157_US10_Quality &amp; Sustainability_Quality &amp; Sustainability_Metrology, Accreditation &amp; Calibration</v>
      </c>
    </row>
    <row r="5498" spans="4:22">
      <c r="D5498" t="s">
        <v>1240</v>
      </c>
      <c r="E5498" t="str">
        <f>VLOOKUP(D5498,'B-Business Capability'!B:H,5,FALSE)</f>
        <v>Governance, Risk and Compliance</v>
      </c>
      <c r="F5498" t="str">
        <f>VLOOKUP(D5498,'B-Business Capability'!B:H,6,FALSE)</f>
        <v>Enterprise Risk and Compliance</v>
      </c>
      <c r="G5498" t="str">
        <f>VLOOKUP(D5498,'B-Business Capability'!B:H,7,FALSE)</f>
        <v>Controls Management</v>
      </c>
      <c r="I5498" t="s">
        <v>1864</v>
      </c>
      <c r="J5498" t="s">
        <v>1223</v>
      </c>
      <c r="K5498" t="s">
        <v>1225</v>
      </c>
      <c r="L5498" s="98" t="s">
        <v>1267</v>
      </c>
      <c r="M5498" t="str">
        <f>VLOOKUP(L5498,'A-Applications'!B:D,3,FALSE)</f>
        <v>MetTEAMS (incl MetCAL)</v>
      </c>
      <c r="N5498" t="s">
        <v>53</v>
      </c>
      <c r="O5498" s="42" t="s">
        <v>66</v>
      </c>
      <c r="P5498" t="s">
        <v>1268</v>
      </c>
      <c r="Q5498" t="str">
        <f>VLOOKUP(KamstrupData[[#This Row],[IdLevel123]],'B-Business Capability'!B:L,10,FALSE)</f>
        <v>N/A</v>
      </c>
      <c r="R5498">
        <f>VLOOKUP(KamstrupData[[#This Row],[IdLevel123]],'B-Business Capability'!B:L,11,FALSE)</f>
        <v>0</v>
      </c>
      <c r="T5498" t="s">
        <v>1227</v>
      </c>
      <c r="U5498" t="str">
        <f>_xlfn.CONCAT(KamstrupData[[#This Row],[CountryCode]],"_",KamstrupData[[#This Row],[Business Area]],"_",KamstrupData[[#This Row],[DepartmentTeam]])</f>
        <v>US10_Quality &amp; Sustainability_Metrology, Accreditation &amp; Calibration</v>
      </c>
      <c r="V5498" t="str">
        <f>VLOOKUP(KamstrupData[[#This Row],[ORG_Concat]],'O-Organization'!F:H,3,FALSE)</f>
        <v>11157_US10_Quality &amp; Sustainability_Quality &amp; Sustainability_Metrology, Accreditation &amp; Calibration</v>
      </c>
    </row>
    <row r="5499" spans="4:22">
      <c r="D5499" t="s">
        <v>1224</v>
      </c>
      <c r="E5499" t="str">
        <f>VLOOKUP(D5499,'B-Business Capability'!B:H,5,FALSE)</f>
        <v>Governance, Risk and Compliance</v>
      </c>
      <c r="F5499" t="str">
        <f>VLOOKUP(D5499,'B-Business Capability'!B:H,6,FALSE)</f>
        <v>Enterprise Risk and Compliance</v>
      </c>
      <c r="G5499" t="str">
        <f>VLOOKUP(D5499,'B-Business Capability'!B:H,7,FALSE)</f>
        <v>Regulatory Compliance Management</v>
      </c>
      <c r="I5499" t="s">
        <v>1864</v>
      </c>
      <c r="J5499" t="s">
        <v>1223</v>
      </c>
      <c r="K5499" t="s">
        <v>1225</v>
      </c>
      <c r="L5499" s="98" t="s">
        <v>1571</v>
      </c>
      <c r="M5499" t="str">
        <f>VLOOKUP(L5499,'A-Applications'!B:D,3,FALSE)</f>
        <v>Crystal Reports</v>
      </c>
      <c r="N5499" t="s">
        <v>53</v>
      </c>
      <c r="O5499" s="42" t="s">
        <v>54</v>
      </c>
      <c r="P5499" t="s">
        <v>1241</v>
      </c>
      <c r="Q5499" t="str">
        <f>VLOOKUP(KamstrupData[[#This Row],[IdLevel123]],'B-Business Capability'!B:L,10,FALSE)</f>
        <v>N/A</v>
      </c>
      <c r="R5499">
        <f>VLOOKUP(KamstrupData[[#This Row],[IdLevel123]],'B-Business Capability'!B:L,11,FALSE)</f>
        <v>0</v>
      </c>
      <c r="T5499" t="s">
        <v>1890</v>
      </c>
      <c r="U5499" t="str">
        <f>_xlfn.CONCAT(KamstrupData[[#This Row],[CountryCode]],"_",KamstrupData[[#This Row],[Business Area]],"_",KamstrupData[[#This Row],[DepartmentTeam]])</f>
        <v>US10_Quality &amp; Sustainability_Metrology, Accreditation &amp; Calibration</v>
      </c>
      <c r="V5499" t="str">
        <f>VLOOKUP(KamstrupData[[#This Row],[ORG_Concat]],'O-Organization'!F:H,3,FALSE)</f>
        <v>11157_US10_Quality &amp; Sustainability_Quality &amp; Sustainability_Metrology, Accreditation &amp; Calibration</v>
      </c>
    </row>
    <row r="5500" spans="4:22">
      <c r="D5500" t="s">
        <v>1224</v>
      </c>
      <c r="E5500" t="str">
        <f>VLOOKUP(D5500,'B-Business Capability'!B:H,5,FALSE)</f>
        <v>Governance, Risk and Compliance</v>
      </c>
      <c r="F5500" t="str">
        <f>VLOOKUP(D5500,'B-Business Capability'!B:H,6,FALSE)</f>
        <v>Enterprise Risk and Compliance</v>
      </c>
      <c r="G5500" t="str">
        <f>VLOOKUP(D5500,'B-Business Capability'!B:H,7,FALSE)</f>
        <v>Regulatory Compliance Management</v>
      </c>
      <c r="I5500" t="s">
        <v>1864</v>
      </c>
      <c r="J5500" t="s">
        <v>1223</v>
      </c>
      <c r="K5500" t="s">
        <v>1225</v>
      </c>
      <c r="L5500" t="s">
        <v>1581</v>
      </c>
      <c r="M5500" t="str">
        <f>VLOOKUP(L5500,'A-Applications'!B:D,3,FALSE)</f>
        <v>KAMES  Components</v>
      </c>
      <c r="N5500" t="s">
        <v>147</v>
      </c>
      <c r="O5500" s="42" t="s">
        <v>66</v>
      </c>
      <c r="P5500" t="s">
        <v>1241</v>
      </c>
      <c r="Q5500" t="str">
        <f>VLOOKUP(KamstrupData[[#This Row],[IdLevel123]],'B-Business Capability'!B:L,10,FALSE)</f>
        <v>N/A</v>
      </c>
      <c r="R5500">
        <f>VLOOKUP(KamstrupData[[#This Row],[IdLevel123]],'B-Business Capability'!B:L,11,FALSE)</f>
        <v>0</v>
      </c>
      <c r="T5500" t="s">
        <v>1891</v>
      </c>
      <c r="U5500" t="str">
        <f>_xlfn.CONCAT(KamstrupData[[#This Row],[CountryCode]],"_",KamstrupData[[#This Row],[Business Area]],"_",KamstrupData[[#This Row],[DepartmentTeam]])</f>
        <v>US10_Quality &amp; Sustainability_Metrology, Accreditation &amp; Calibration</v>
      </c>
      <c r="V5500" t="str">
        <f>VLOOKUP(KamstrupData[[#This Row],[ORG_Concat]],'O-Organization'!F:H,3,FALSE)</f>
        <v>11157_US10_Quality &amp; Sustainability_Quality &amp; Sustainability_Metrology, Accreditation &amp; Calibration</v>
      </c>
    </row>
    <row r="5501" spans="4:22">
      <c r="D5501" t="s">
        <v>190</v>
      </c>
      <c r="E5501" t="str">
        <f>VLOOKUP(D5501,'B-Business Capability'!B:H,5,FALSE)</f>
        <v>Sales</v>
      </c>
      <c r="F5501" t="str">
        <f>VLOOKUP(D5501,'B-Business Capability'!B:H,6,FALSE)</f>
        <v>Sales Operations</v>
      </c>
      <c r="G5501">
        <f>VLOOKUP(D5501,'B-Business Capability'!B:H,7,FALSE)</f>
        <v>0</v>
      </c>
      <c r="I5501" t="s">
        <v>1864</v>
      </c>
      <c r="J5501" t="s">
        <v>189</v>
      </c>
      <c r="K5501" t="s">
        <v>1275</v>
      </c>
      <c r="L5501" t="s">
        <v>65</v>
      </c>
      <c r="M5501" t="str">
        <f>VLOOKUP(L5501,'A-Applications'!B:D,3,FALSE)</f>
        <v>IFS ERP</v>
      </c>
      <c r="N5501" t="s">
        <v>53</v>
      </c>
      <c r="O5501" s="42" t="s">
        <v>54</v>
      </c>
      <c r="P5501" t="s">
        <v>191</v>
      </c>
      <c r="Q5501" t="str">
        <f>VLOOKUP(KamstrupData[[#This Row],[IdLevel123]],'B-Business Capability'!B:L,10,FALSE)</f>
        <v>Order-to-Cash (O2C)</v>
      </c>
      <c r="R5501">
        <f>VLOOKUP(KamstrupData[[#This Row],[IdLevel123]],'B-Business Capability'!B:L,11,FALSE)</f>
        <v>111</v>
      </c>
      <c r="T5501" t="s">
        <v>1892</v>
      </c>
      <c r="U5501" t="str">
        <f>_xlfn.CONCAT(KamstrupData[[#This Row],[CountryCode]],"_",KamstrupData[[#This Row],[Business Area]],"_",KamstrupData[[#This Row],[DepartmentTeam]])</f>
        <v>US10_Sales &amp; Marketing_Sales</v>
      </c>
      <c r="V5501" t="str">
        <f>VLOOKUP(KamstrupData[[#This Row],[ORG_Concat]],'O-Organization'!F:H,3,FALSE)</f>
        <v>11021_US10_Sales &amp; Marketing_Sales &amp; Marketing_Sales</v>
      </c>
    </row>
    <row r="5502" spans="4:22">
      <c r="D5502" t="s">
        <v>190</v>
      </c>
      <c r="E5502" t="str">
        <f>VLOOKUP(D5502,'B-Business Capability'!B:H,5,FALSE)</f>
        <v>Sales</v>
      </c>
      <c r="F5502" t="str">
        <f>VLOOKUP(D5502,'B-Business Capability'!B:H,6,FALSE)</f>
        <v>Sales Operations</v>
      </c>
      <c r="G5502">
        <f>VLOOKUP(D5502,'B-Business Capability'!B:H,7,FALSE)</f>
        <v>0</v>
      </c>
      <c r="I5502" t="s">
        <v>1864</v>
      </c>
      <c r="J5502" t="s">
        <v>189</v>
      </c>
      <c r="K5502" t="s">
        <v>1893</v>
      </c>
      <c r="L5502" t="s">
        <v>65</v>
      </c>
      <c r="M5502" t="str">
        <f>VLOOKUP(L5502,'A-Applications'!B:D,3,FALSE)</f>
        <v>IFS ERP</v>
      </c>
      <c r="N5502" t="s">
        <v>53</v>
      </c>
      <c r="O5502" s="42" t="s">
        <v>54</v>
      </c>
      <c r="P5502" t="s">
        <v>191</v>
      </c>
      <c r="Q5502" t="str">
        <f>VLOOKUP(KamstrupData[[#This Row],[IdLevel123]],'B-Business Capability'!B:L,10,FALSE)</f>
        <v>Order-to-Cash (O2C)</v>
      </c>
      <c r="R5502">
        <f>VLOOKUP(KamstrupData[[#This Row],[IdLevel123]],'B-Business Capability'!B:L,11,FALSE)</f>
        <v>111</v>
      </c>
      <c r="U5502" t="str">
        <f>_xlfn.CONCAT(KamstrupData[[#This Row],[CountryCode]],"_",KamstrupData[[#This Row],[Business Area]],"_",KamstrupData[[#This Row],[DepartmentTeam]])</f>
        <v>US10_Sales &amp; Marketing_Sales Operation</v>
      </c>
      <c r="V5502" t="str">
        <f>VLOOKUP(KamstrupData[[#This Row],[ORG_Concat]],'O-Organization'!F:H,3,FALSE)</f>
        <v>11022_US10_Sales &amp; Marketing_Sales &amp; Marketing_Sales Operation</v>
      </c>
    </row>
    <row r="5503" spans="4:22">
      <c r="D5503" t="s">
        <v>192</v>
      </c>
      <c r="E5503" t="str">
        <f>VLOOKUP(D5503,'B-Business Capability'!B:H,5,FALSE)</f>
        <v>Sales</v>
      </c>
      <c r="F5503" t="str">
        <f>VLOOKUP(D5503,'B-Business Capability'!B:H,6,FALSE)</f>
        <v>Sales Execution and Customer Engagement</v>
      </c>
      <c r="G5503">
        <f>VLOOKUP(D5503,'B-Business Capability'!B:H,7,FALSE)</f>
        <v>0</v>
      </c>
      <c r="I5503" t="s">
        <v>1864</v>
      </c>
      <c r="J5503" t="s">
        <v>189</v>
      </c>
      <c r="K5503" t="s">
        <v>1275</v>
      </c>
      <c r="L5503" t="s">
        <v>65</v>
      </c>
      <c r="M5503" t="str">
        <f>VLOOKUP(L5503,'A-Applications'!B:D,3,FALSE)</f>
        <v>IFS ERP</v>
      </c>
      <c r="N5503" t="s">
        <v>53</v>
      </c>
      <c r="O5503" s="42" t="s">
        <v>54</v>
      </c>
      <c r="P5503" t="s">
        <v>191</v>
      </c>
      <c r="Q5503" t="str">
        <f>VLOOKUP(KamstrupData[[#This Row],[IdLevel123]],'B-Business Capability'!B:L,10,FALSE)</f>
        <v>Order-to-Cash (O2C)</v>
      </c>
      <c r="R5503">
        <f>VLOOKUP(KamstrupData[[#This Row],[IdLevel123]],'B-Business Capability'!B:L,11,FALSE)</f>
        <v>500</v>
      </c>
      <c r="T5503" t="s">
        <v>1892</v>
      </c>
      <c r="U5503" t="str">
        <f>_xlfn.CONCAT(KamstrupData[[#This Row],[CountryCode]],"_",KamstrupData[[#This Row],[Business Area]],"_",KamstrupData[[#This Row],[DepartmentTeam]])</f>
        <v>US10_Sales &amp; Marketing_Sales</v>
      </c>
      <c r="V5503" t="str">
        <f>VLOOKUP(KamstrupData[[#This Row],[ORG_Concat]],'O-Organization'!F:H,3,FALSE)</f>
        <v>11021_US10_Sales &amp; Marketing_Sales &amp; Marketing_Sales</v>
      </c>
    </row>
    <row r="5504" spans="4:22">
      <c r="D5504" t="s">
        <v>192</v>
      </c>
      <c r="E5504" t="str">
        <f>VLOOKUP(D5504,'B-Business Capability'!B:H,5,FALSE)</f>
        <v>Sales</v>
      </c>
      <c r="F5504" t="str">
        <f>VLOOKUP(D5504,'B-Business Capability'!B:H,6,FALSE)</f>
        <v>Sales Execution and Customer Engagement</v>
      </c>
      <c r="G5504">
        <f>VLOOKUP(D5504,'B-Business Capability'!B:H,7,FALSE)</f>
        <v>0</v>
      </c>
      <c r="I5504" t="s">
        <v>1864</v>
      </c>
      <c r="J5504" t="s">
        <v>189</v>
      </c>
      <c r="K5504" t="s">
        <v>1893</v>
      </c>
      <c r="L5504" t="s">
        <v>65</v>
      </c>
      <c r="M5504" t="str">
        <f>VLOOKUP(L5504,'A-Applications'!B:D,3,FALSE)</f>
        <v>IFS ERP</v>
      </c>
      <c r="N5504" t="s">
        <v>53</v>
      </c>
      <c r="O5504" s="42" t="s">
        <v>54</v>
      </c>
      <c r="P5504" t="s">
        <v>191</v>
      </c>
      <c r="Q5504" t="str">
        <f>VLOOKUP(KamstrupData[[#This Row],[IdLevel123]],'B-Business Capability'!B:L,10,FALSE)</f>
        <v>Order-to-Cash (O2C)</v>
      </c>
      <c r="R5504">
        <f>VLOOKUP(KamstrupData[[#This Row],[IdLevel123]],'B-Business Capability'!B:L,11,FALSE)</f>
        <v>500</v>
      </c>
      <c r="U5504" t="str">
        <f>_xlfn.CONCAT(KamstrupData[[#This Row],[CountryCode]],"_",KamstrupData[[#This Row],[Business Area]],"_",KamstrupData[[#This Row],[DepartmentTeam]])</f>
        <v>US10_Sales &amp; Marketing_Sales Operation</v>
      </c>
      <c r="V5504" t="str">
        <f>VLOOKUP(KamstrupData[[#This Row],[ORG_Concat]],'O-Organization'!F:H,3,FALSE)</f>
        <v>11022_US10_Sales &amp; Marketing_Sales &amp; Marketing_Sales Operation</v>
      </c>
    </row>
    <row r="5505" spans="4:22">
      <c r="D5505" t="s">
        <v>193</v>
      </c>
      <c r="E5505" t="str">
        <f>VLOOKUP(D5505,'B-Business Capability'!B:H,5,FALSE)</f>
        <v>Sales</v>
      </c>
      <c r="F5505" t="str">
        <f>VLOOKUP(D5505,'B-Business Capability'!B:H,6,FALSE)</f>
        <v>Quotation, Order, and Contract Management</v>
      </c>
      <c r="G5505">
        <f>VLOOKUP(D5505,'B-Business Capability'!B:H,7,FALSE)</f>
        <v>0</v>
      </c>
      <c r="I5505" t="s">
        <v>1864</v>
      </c>
      <c r="J5505" t="s">
        <v>189</v>
      </c>
      <c r="K5505" t="s">
        <v>1275</v>
      </c>
      <c r="L5505" t="s">
        <v>65</v>
      </c>
      <c r="M5505" t="str">
        <f>VLOOKUP(L5505,'A-Applications'!B:D,3,FALSE)</f>
        <v>IFS ERP</v>
      </c>
      <c r="N5505" t="s">
        <v>53</v>
      </c>
      <c r="O5505" s="42" t="s">
        <v>54</v>
      </c>
      <c r="P5505" t="s">
        <v>191</v>
      </c>
      <c r="Q5505" t="str">
        <f>VLOOKUP(KamstrupData[[#This Row],[IdLevel123]],'B-Business Capability'!B:L,10,FALSE)</f>
        <v>Order-to-Cash (O2C)</v>
      </c>
      <c r="R5505">
        <f>VLOOKUP(KamstrupData[[#This Row],[IdLevel123]],'B-Business Capability'!B:L,11,FALSE)</f>
        <v>100</v>
      </c>
      <c r="T5505" t="s">
        <v>1892</v>
      </c>
      <c r="U5505" t="str">
        <f>_xlfn.CONCAT(KamstrupData[[#This Row],[CountryCode]],"_",KamstrupData[[#This Row],[Business Area]],"_",KamstrupData[[#This Row],[DepartmentTeam]])</f>
        <v>US10_Sales &amp; Marketing_Sales</v>
      </c>
      <c r="V5505" t="str">
        <f>VLOOKUP(KamstrupData[[#This Row],[ORG_Concat]],'O-Organization'!F:H,3,FALSE)</f>
        <v>11021_US10_Sales &amp; Marketing_Sales &amp; Marketing_Sales</v>
      </c>
    </row>
    <row r="5506" spans="4:22">
      <c r="D5506" t="s">
        <v>193</v>
      </c>
      <c r="E5506" t="str">
        <f>VLOOKUP(D5506,'B-Business Capability'!B:H,5,FALSE)</f>
        <v>Sales</v>
      </c>
      <c r="F5506" t="str">
        <f>VLOOKUP(D5506,'B-Business Capability'!B:H,6,FALSE)</f>
        <v>Quotation, Order, and Contract Management</v>
      </c>
      <c r="G5506">
        <f>VLOOKUP(D5506,'B-Business Capability'!B:H,7,FALSE)</f>
        <v>0</v>
      </c>
      <c r="I5506" t="s">
        <v>1864</v>
      </c>
      <c r="J5506" t="s">
        <v>189</v>
      </c>
      <c r="K5506" t="s">
        <v>1893</v>
      </c>
      <c r="L5506" t="s">
        <v>65</v>
      </c>
      <c r="M5506" t="str">
        <f>VLOOKUP(L5506,'A-Applications'!B:D,3,FALSE)</f>
        <v>IFS ERP</v>
      </c>
      <c r="N5506" t="s">
        <v>53</v>
      </c>
      <c r="O5506" s="42" t="s">
        <v>54</v>
      </c>
      <c r="P5506" t="s">
        <v>191</v>
      </c>
      <c r="Q5506" t="str">
        <f>VLOOKUP(KamstrupData[[#This Row],[IdLevel123]],'B-Business Capability'!B:L,10,FALSE)</f>
        <v>Order-to-Cash (O2C)</v>
      </c>
      <c r="R5506">
        <f>VLOOKUP(KamstrupData[[#This Row],[IdLevel123]],'B-Business Capability'!B:L,11,FALSE)</f>
        <v>100</v>
      </c>
      <c r="U5506" t="str">
        <f>_xlfn.CONCAT(KamstrupData[[#This Row],[CountryCode]],"_",KamstrupData[[#This Row],[Business Area]],"_",KamstrupData[[#This Row],[DepartmentTeam]])</f>
        <v>US10_Sales &amp; Marketing_Sales Operation</v>
      </c>
      <c r="V5506" t="str">
        <f>VLOOKUP(KamstrupData[[#This Row],[ORG_Concat]],'O-Organization'!F:H,3,FALSE)</f>
        <v>11022_US10_Sales &amp; Marketing_Sales &amp; Marketing_Sales Operation</v>
      </c>
    </row>
    <row r="5507" spans="4:22">
      <c r="D5507" t="s">
        <v>194</v>
      </c>
      <c r="E5507" t="str">
        <f>VLOOKUP(D5507,'B-Business Capability'!B:H,5,FALSE)</f>
        <v>Sales</v>
      </c>
      <c r="F5507" t="str">
        <f>VLOOKUP(D5507,'B-Business Capability'!B:H,6,FALSE)</f>
        <v>Sales Management of Indirect Sales</v>
      </c>
      <c r="G5507">
        <f>VLOOKUP(D5507,'B-Business Capability'!B:H,7,FALSE)</f>
        <v>0</v>
      </c>
      <c r="I5507" t="s">
        <v>1864</v>
      </c>
      <c r="J5507" t="s">
        <v>189</v>
      </c>
      <c r="K5507" t="s">
        <v>1275</v>
      </c>
      <c r="L5507" t="s">
        <v>65</v>
      </c>
      <c r="M5507" t="str">
        <f>VLOOKUP(L5507,'A-Applications'!B:D,3,FALSE)</f>
        <v>IFS ERP</v>
      </c>
      <c r="N5507" t="s">
        <v>53</v>
      </c>
      <c r="O5507" s="42" t="s">
        <v>54</v>
      </c>
      <c r="P5507" t="s">
        <v>191</v>
      </c>
      <c r="Q5507" t="str">
        <f>VLOOKUP(KamstrupData[[#This Row],[IdLevel123]],'B-Business Capability'!B:L,10,FALSE)</f>
        <v>N/A</v>
      </c>
      <c r="R5507">
        <f>VLOOKUP(KamstrupData[[#This Row],[IdLevel123]],'B-Business Capability'!B:L,11,FALSE)</f>
        <v>0</v>
      </c>
      <c r="T5507" t="s">
        <v>1892</v>
      </c>
      <c r="U5507" t="str">
        <f>_xlfn.CONCAT(KamstrupData[[#This Row],[CountryCode]],"_",KamstrupData[[#This Row],[Business Area]],"_",KamstrupData[[#This Row],[DepartmentTeam]])</f>
        <v>US10_Sales &amp; Marketing_Sales</v>
      </c>
      <c r="V5507" t="str">
        <f>VLOOKUP(KamstrupData[[#This Row],[ORG_Concat]],'O-Organization'!F:H,3,FALSE)</f>
        <v>11021_US10_Sales &amp; Marketing_Sales &amp; Marketing_Sales</v>
      </c>
    </row>
    <row r="5508" spans="4:22">
      <c r="D5508" t="s">
        <v>194</v>
      </c>
      <c r="E5508" t="str">
        <f>VLOOKUP(D5508,'B-Business Capability'!B:H,5,FALSE)</f>
        <v>Sales</v>
      </c>
      <c r="F5508" t="str">
        <f>VLOOKUP(D5508,'B-Business Capability'!B:H,6,FALSE)</f>
        <v>Sales Management of Indirect Sales</v>
      </c>
      <c r="G5508">
        <f>VLOOKUP(D5508,'B-Business Capability'!B:H,7,FALSE)</f>
        <v>0</v>
      </c>
      <c r="I5508" t="s">
        <v>1864</v>
      </c>
      <c r="J5508" t="s">
        <v>189</v>
      </c>
      <c r="K5508" t="s">
        <v>1893</v>
      </c>
      <c r="L5508" t="s">
        <v>65</v>
      </c>
      <c r="M5508" t="str">
        <f>VLOOKUP(L5508,'A-Applications'!B:D,3,FALSE)</f>
        <v>IFS ERP</v>
      </c>
      <c r="N5508" t="s">
        <v>53</v>
      </c>
      <c r="O5508" s="42" t="s">
        <v>54</v>
      </c>
      <c r="P5508" t="s">
        <v>191</v>
      </c>
      <c r="Q5508" t="str">
        <f>VLOOKUP(KamstrupData[[#This Row],[IdLevel123]],'B-Business Capability'!B:L,10,FALSE)</f>
        <v>N/A</v>
      </c>
      <c r="R5508">
        <f>VLOOKUP(KamstrupData[[#This Row],[IdLevel123]],'B-Business Capability'!B:L,11,FALSE)</f>
        <v>0</v>
      </c>
      <c r="U5508" t="str">
        <f>_xlfn.CONCAT(KamstrupData[[#This Row],[CountryCode]],"_",KamstrupData[[#This Row],[Business Area]],"_",KamstrupData[[#This Row],[DepartmentTeam]])</f>
        <v>US10_Sales &amp; Marketing_Sales Operation</v>
      </c>
      <c r="V5508" t="str">
        <f>VLOOKUP(KamstrupData[[#This Row],[ORG_Concat]],'O-Organization'!F:H,3,FALSE)</f>
        <v>11022_US10_Sales &amp; Marketing_Sales &amp; Marketing_Sales Operation</v>
      </c>
    </row>
    <row r="5509" spans="4:22">
      <c r="D5509" t="s">
        <v>95</v>
      </c>
      <c r="E5509" t="str">
        <f>VLOOKUP(D5509,'B-Business Capability'!B:H,5,FALSE)</f>
        <v>Not mapped to capability</v>
      </c>
      <c r="F5509">
        <f>VLOOKUP(D5509,'B-Business Capability'!B:H,6,FALSE)</f>
        <v>0</v>
      </c>
      <c r="G5509">
        <f>VLOOKUP(D5509,'B-Business Capability'!B:H,7,FALSE)</f>
        <v>0</v>
      </c>
      <c r="I5509" t="s">
        <v>1864</v>
      </c>
      <c r="J5509" t="s">
        <v>189</v>
      </c>
      <c r="K5509" t="s">
        <v>249</v>
      </c>
      <c r="L5509" t="s">
        <v>65</v>
      </c>
      <c r="M5509" t="str">
        <f>VLOOKUP(L5509,'A-Applications'!B:D,3,FALSE)</f>
        <v>IFS ERP</v>
      </c>
      <c r="N5509" t="s">
        <v>53</v>
      </c>
      <c r="O5509" s="42" t="s">
        <v>62</v>
      </c>
      <c r="P5509" t="s">
        <v>680</v>
      </c>
      <c r="Q5509" t="str">
        <f>VLOOKUP(KamstrupData[[#This Row],[IdLevel123]],'B-Business Capability'!B:L,10,FALSE)</f>
        <v>N/A</v>
      </c>
      <c r="R5509">
        <f>VLOOKUP(KamstrupData[[#This Row],[IdLevel123]],'B-Business Capability'!B:L,11,FALSE)</f>
        <v>0</v>
      </c>
      <c r="T5509" t="s">
        <v>1894</v>
      </c>
      <c r="U5509" t="str">
        <f>_xlfn.CONCAT(KamstrupData[[#This Row],[CountryCode]],"_",KamstrupData[[#This Row],[Business Area]],"_",KamstrupData[[#This Row],[DepartmentTeam]])</f>
        <v>US10_Sales &amp; Marketing_Marketing</v>
      </c>
      <c r="V5509" t="str">
        <f>VLOOKUP(KamstrupData[[#This Row],[ORG_Concat]],'O-Organization'!F:H,3,FALSE)</f>
        <v>11020_US10_Sales &amp; Marketing_Sales &amp; Marketing_Marketing</v>
      </c>
    </row>
    <row r="5510" spans="4:22">
      <c r="D5510" t="s">
        <v>190</v>
      </c>
      <c r="E5510" t="str">
        <f>VLOOKUP(D5510,'B-Business Capability'!B:H,5,FALSE)</f>
        <v>Sales</v>
      </c>
      <c r="F5510" t="str">
        <f>VLOOKUP(D5510,'B-Business Capability'!B:H,6,FALSE)</f>
        <v>Sales Operations</v>
      </c>
      <c r="G5510">
        <f>VLOOKUP(D5510,'B-Business Capability'!B:H,7,FALSE)</f>
        <v>0</v>
      </c>
      <c r="I5510" t="s">
        <v>1864</v>
      </c>
      <c r="J5510" t="s">
        <v>189</v>
      </c>
      <c r="K5510" t="s">
        <v>1275</v>
      </c>
      <c r="L5510" t="s">
        <v>83</v>
      </c>
      <c r="M5510" t="str">
        <f>VLOOKUP(L5510,'A-Applications'!B:D,3,FALSE)</f>
        <v>Encryption Key Service (EKS)</v>
      </c>
      <c r="N5510" t="s">
        <v>53</v>
      </c>
      <c r="O5510" s="42" t="s">
        <v>66</v>
      </c>
      <c r="P5510" t="s">
        <v>198</v>
      </c>
      <c r="Q5510" t="str">
        <f>VLOOKUP(KamstrupData[[#This Row],[IdLevel123]],'B-Business Capability'!B:L,10,FALSE)</f>
        <v>Order-to-Cash (O2C)</v>
      </c>
      <c r="R5510">
        <f>VLOOKUP(KamstrupData[[#This Row],[IdLevel123]],'B-Business Capability'!B:L,11,FALSE)</f>
        <v>111</v>
      </c>
      <c r="T5510" t="s">
        <v>1892</v>
      </c>
      <c r="U5510" t="str">
        <f>_xlfn.CONCAT(KamstrupData[[#This Row],[CountryCode]],"_",KamstrupData[[#This Row],[Business Area]],"_",KamstrupData[[#This Row],[DepartmentTeam]])</f>
        <v>US10_Sales &amp; Marketing_Sales</v>
      </c>
      <c r="V5510" t="str">
        <f>VLOOKUP(KamstrupData[[#This Row],[ORG_Concat]],'O-Organization'!F:H,3,FALSE)</f>
        <v>11021_US10_Sales &amp; Marketing_Sales &amp; Marketing_Sales</v>
      </c>
    </row>
    <row r="5511" spans="4:22">
      <c r="D5511" t="s">
        <v>568</v>
      </c>
      <c r="E5511" t="str">
        <f>VLOOKUP(D5511,'B-Business Capability'!B:H,5,FALSE)</f>
        <v>Marketing</v>
      </c>
      <c r="F5511" t="str">
        <f>VLOOKUP(D5511,'B-Business Capability'!B:H,6,FALSE)</f>
        <v>Corporate communication and brand management</v>
      </c>
      <c r="G5511" t="str">
        <f>VLOOKUP(D5511,'B-Business Capability'!B:H,7,FALSE)</f>
        <v>Content management</v>
      </c>
      <c r="I5511" t="s">
        <v>1864</v>
      </c>
      <c r="J5511" t="s">
        <v>189</v>
      </c>
      <c r="K5511" t="s">
        <v>249</v>
      </c>
      <c r="L5511" t="s">
        <v>1895</v>
      </c>
      <c r="M5511" t="str">
        <f>VLOOKUP(L5511,'A-Applications'!B:D,3,FALSE)</f>
        <v xml:space="preserve">Riverside.fm </v>
      </c>
      <c r="N5511" t="s">
        <v>53</v>
      </c>
      <c r="O5511" s="42" t="s">
        <v>54</v>
      </c>
      <c r="P5511" t="s">
        <v>680</v>
      </c>
      <c r="Q5511" t="str">
        <f>VLOOKUP(KamstrupData[[#This Row],[IdLevel123]],'B-Business Capability'!B:L,10,FALSE)</f>
        <v>N/A</v>
      </c>
      <c r="R5511">
        <f>VLOOKUP(KamstrupData[[#This Row],[IdLevel123]],'B-Business Capability'!B:L,11,FALSE)</f>
        <v>0</v>
      </c>
      <c r="T5511" t="s">
        <v>1896</v>
      </c>
      <c r="U5511" t="str">
        <f>_xlfn.CONCAT(KamstrupData[[#This Row],[CountryCode]],"_",KamstrupData[[#This Row],[Business Area]],"_",KamstrupData[[#This Row],[DepartmentTeam]])</f>
        <v>US10_Sales &amp; Marketing_Marketing</v>
      </c>
      <c r="V5511" t="str">
        <f>VLOOKUP(KamstrupData[[#This Row],[ORG_Concat]],'O-Organization'!F:H,3,FALSE)</f>
        <v>11020_US10_Sales &amp; Marketing_Sales &amp; Marketing_Marketing</v>
      </c>
    </row>
    <row r="5512" spans="4:22">
      <c r="D5512" t="s">
        <v>1288</v>
      </c>
      <c r="E5512" t="str">
        <f>VLOOKUP(D5512,'B-Business Capability'!B:H,5,FALSE)</f>
        <v>Sales</v>
      </c>
      <c r="F5512" t="str">
        <f>VLOOKUP(D5512,'B-Business Capability'!B:H,6,FALSE)</f>
        <v>Sales Operations</v>
      </c>
      <c r="G5512" t="str">
        <f>VLOOKUP(D5512,'B-Business Capability'!B:H,7,FALSE)</f>
        <v>Sales masterdata management</v>
      </c>
      <c r="I5512" t="s">
        <v>1864</v>
      </c>
      <c r="J5512" t="s">
        <v>189</v>
      </c>
      <c r="K5512" t="s">
        <v>1275</v>
      </c>
      <c r="L5512" t="s">
        <v>1897</v>
      </c>
      <c r="M5512" t="str">
        <f>VLOOKUP(L5512,'A-Applications'!B:D,3,FALSE)</f>
        <v>Speedship</v>
      </c>
      <c r="O5512" s="42"/>
      <c r="P5512" t="s">
        <v>198</v>
      </c>
      <c r="Q5512" t="str">
        <f>VLOOKUP(KamstrupData[[#This Row],[IdLevel123]],'B-Business Capability'!B:L,10,FALSE)</f>
        <v>N/A</v>
      </c>
      <c r="R5512">
        <f>VLOOKUP(KamstrupData[[#This Row],[IdLevel123]],'B-Business Capability'!B:L,11,FALSE)</f>
        <v>0</v>
      </c>
      <c r="T5512" t="s">
        <v>1898</v>
      </c>
      <c r="U5512" t="str">
        <f>_xlfn.CONCAT(KamstrupData[[#This Row],[CountryCode]],"_",KamstrupData[[#This Row],[Business Area]],"_",KamstrupData[[#This Row],[DepartmentTeam]])</f>
        <v>US10_Sales &amp; Marketing_Sales</v>
      </c>
      <c r="V5512" t="str">
        <f>VLOOKUP(KamstrupData[[#This Row],[ORG_Concat]],'O-Organization'!F:H,3,FALSE)</f>
        <v>11021_US10_Sales &amp; Marketing_Sales &amp; Marketing_Sales</v>
      </c>
    </row>
    <row r="5513" spans="4:22">
      <c r="D5513" t="s">
        <v>983</v>
      </c>
      <c r="E5513" t="str">
        <f>VLOOKUP(D5513,'B-Business Capability'!B:H,5,FALSE)</f>
        <v>OT Hosting</v>
      </c>
      <c r="F5513" t="str">
        <f>VLOOKUP(D5513,'B-Business Capability'!B:H,6,FALSE)</f>
        <v>Customer Experience &amp; Interface</v>
      </c>
      <c r="G5513" t="str">
        <f>VLOOKUP(D5513,'B-Business Capability'!B:H,7,FALSE)</f>
        <v>Licens, Usage &amp; Billing Management</v>
      </c>
      <c r="I5513" t="s">
        <v>1864</v>
      </c>
      <c r="J5513" t="s">
        <v>189</v>
      </c>
      <c r="K5513" t="s">
        <v>1275</v>
      </c>
      <c r="L5513" s="98" t="s">
        <v>93</v>
      </c>
      <c r="M5513" t="str">
        <f>VLOOKUP(L5513,'A-Applications'!B:D,3,FALSE)</f>
        <v>My Kamstrup</v>
      </c>
      <c r="N5513" t="s">
        <v>147</v>
      </c>
      <c r="O5513" s="42" t="s">
        <v>66</v>
      </c>
      <c r="P5513" t="s">
        <v>97</v>
      </c>
      <c r="Q5513" t="str">
        <f>VLOOKUP(KamstrupData[[#This Row],[IdLevel123]],'B-Business Capability'!B:L,10,FALSE)</f>
        <v>N/A</v>
      </c>
      <c r="R5513">
        <f>VLOOKUP(KamstrupData[[#This Row],[IdLevel123]],'B-Business Capability'!B:L,11,FALSE)</f>
        <v>0</v>
      </c>
      <c r="T5513" t="s">
        <v>1899</v>
      </c>
      <c r="U5513" t="str">
        <f>_xlfn.CONCAT(KamstrupData[[#This Row],[CountryCode]],"_",KamstrupData[[#This Row],[Business Area]],"_",KamstrupData[[#This Row],[DepartmentTeam]])</f>
        <v>US10_Sales &amp; Marketing_Sales</v>
      </c>
      <c r="V5513" t="str">
        <f>VLOOKUP(KamstrupData[[#This Row],[ORG_Concat]],'O-Organization'!F:H,3,FALSE)</f>
        <v>11021_US10_Sales &amp; Marketing_Sales &amp; Marketing_Sales</v>
      </c>
    </row>
    <row r="5514" spans="4:22">
      <c r="D5514" t="s">
        <v>1390</v>
      </c>
      <c r="E5514" t="str">
        <f>VLOOKUP(D5514,'B-Business Capability'!B:H,5,FALSE)</f>
        <v>Sales</v>
      </c>
      <c r="F5514">
        <f>VLOOKUP(D5514,'B-Business Capability'!B:H,6,FALSE)</f>
        <v>0</v>
      </c>
      <c r="G5514">
        <f>VLOOKUP(D5514,'B-Business Capability'!B:H,7,FALSE)</f>
        <v>0</v>
      </c>
      <c r="I5514" t="s">
        <v>1864</v>
      </c>
      <c r="J5514" t="s">
        <v>189</v>
      </c>
      <c r="K5514" t="s">
        <v>1275</v>
      </c>
      <c r="L5514" s="98" t="s">
        <v>105</v>
      </c>
      <c r="M5514" t="str">
        <f>VLOOKUP(L5514,'A-Applications'!B:D,3,FALSE)</f>
        <v>Microsoft Visio</v>
      </c>
      <c r="N5514" t="s">
        <v>53</v>
      </c>
      <c r="O5514" s="42" t="s">
        <v>62</v>
      </c>
      <c r="P5514" t="s">
        <v>97</v>
      </c>
      <c r="Q5514" t="str">
        <f>VLOOKUP(KamstrupData[[#This Row],[IdLevel123]],'B-Business Capability'!B:L,10,FALSE)</f>
        <v>N/A</v>
      </c>
      <c r="R5514">
        <f>VLOOKUP(KamstrupData[[#This Row],[IdLevel123]],'B-Business Capability'!B:L,11,FALSE)</f>
        <v>0</v>
      </c>
      <c r="T5514" t="s">
        <v>1892</v>
      </c>
      <c r="U5514" t="str">
        <f>_xlfn.CONCAT(KamstrupData[[#This Row],[CountryCode]],"_",KamstrupData[[#This Row],[Business Area]],"_",KamstrupData[[#This Row],[DepartmentTeam]])</f>
        <v>US10_Sales &amp; Marketing_Sales</v>
      </c>
      <c r="V5514" t="str">
        <f>VLOOKUP(KamstrupData[[#This Row],[ORG_Concat]],'O-Organization'!F:H,3,FALSE)</f>
        <v>11021_US10_Sales &amp; Marketing_Sales &amp; Marketing_Sales</v>
      </c>
    </row>
    <row r="5515" spans="4:22">
      <c r="D5515" t="s">
        <v>1313</v>
      </c>
      <c r="E5515" t="str">
        <f>VLOOKUP(D5515,'B-Business Capability'!B:H,5,FALSE)</f>
        <v>Sales</v>
      </c>
      <c r="F5515" t="str">
        <f>VLOOKUP(D5515,'B-Business Capability'!B:H,6,FALSE)</f>
        <v>Sales Operations</v>
      </c>
      <c r="G5515" t="str">
        <f>VLOOKUP(D5515,'B-Business Capability'!B:H,7,FALSE)</f>
        <v>Data aggretion and validation</v>
      </c>
      <c r="I5515" t="s">
        <v>1864</v>
      </c>
      <c r="J5515" t="s">
        <v>189</v>
      </c>
      <c r="K5515" t="s">
        <v>1893</v>
      </c>
      <c r="L5515" s="98" t="s">
        <v>117</v>
      </c>
      <c r="M5515" t="str">
        <f>VLOOKUP(L5515,'A-Applications'!B:D,3,FALSE)</f>
        <v>PowerBI</v>
      </c>
      <c r="N5515" t="s">
        <v>147</v>
      </c>
      <c r="O5515" s="42" t="s">
        <v>66</v>
      </c>
      <c r="P5515" t="s">
        <v>198</v>
      </c>
      <c r="Q5515" t="str">
        <f>VLOOKUP(KamstrupData[[#This Row],[IdLevel123]],'B-Business Capability'!B:L,10,FALSE)</f>
        <v>N/A</v>
      </c>
      <c r="R5515">
        <f>VLOOKUP(KamstrupData[[#This Row],[IdLevel123]],'B-Business Capability'!B:L,11,FALSE)</f>
        <v>0</v>
      </c>
      <c r="T5515" t="s">
        <v>1900</v>
      </c>
      <c r="U5515" t="str">
        <f>_xlfn.CONCAT(KamstrupData[[#This Row],[CountryCode]],"_",KamstrupData[[#This Row],[Business Area]],"_",KamstrupData[[#This Row],[DepartmentTeam]])</f>
        <v>US10_Sales &amp; Marketing_Sales Operation</v>
      </c>
      <c r="V5515" t="str">
        <f>VLOOKUP(KamstrupData[[#This Row],[ORG_Concat]],'O-Organization'!F:H,3,FALSE)</f>
        <v>11022_US10_Sales &amp; Marketing_Sales &amp; Marketing_Sales Operation</v>
      </c>
    </row>
    <row r="5516" spans="4:22">
      <c r="D5516" t="s">
        <v>1316</v>
      </c>
      <c r="E5516" t="str">
        <f>VLOOKUP(D5516,'B-Business Capability'!B:H,5,FALSE)</f>
        <v>Sales</v>
      </c>
      <c r="F5516" t="str">
        <f>VLOOKUP(D5516,'B-Business Capability'!B:H,6,FALSE)</f>
        <v>Sales Execution and Customer Engagement</v>
      </c>
      <c r="G5516" t="str">
        <f>VLOOKUP(D5516,'B-Business Capability'!B:H,7,FALSE)</f>
        <v>Account Insights</v>
      </c>
      <c r="I5516" t="s">
        <v>1864</v>
      </c>
      <c r="J5516" t="s">
        <v>189</v>
      </c>
      <c r="K5516" t="s">
        <v>1893</v>
      </c>
      <c r="L5516" s="98" t="s">
        <v>117</v>
      </c>
      <c r="M5516" t="str">
        <f>VLOOKUP(L5516,'A-Applications'!B:D,3,FALSE)</f>
        <v>PowerBI</v>
      </c>
      <c r="N5516" t="s">
        <v>147</v>
      </c>
      <c r="O5516" s="42" t="s">
        <v>66</v>
      </c>
      <c r="P5516" t="s">
        <v>198</v>
      </c>
      <c r="Q5516" t="str">
        <f>VLOOKUP(KamstrupData[[#This Row],[IdLevel123]],'B-Business Capability'!B:L,10,FALSE)</f>
        <v>N/A</v>
      </c>
      <c r="R5516">
        <f>VLOOKUP(KamstrupData[[#This Row],[IdLevel123]],'B-Business Capability'!B:L,11,FALSE)</f>
        <v>0</v>
      </c>
      <c r="T5516" t="s">
        <v>1900</v>
      </c>
      <c r="U5516" t="str">
        <f>_xlfn.CONCAT(KamstrupData[[#This Row],[CountryCode]],"_",KamstrupData[[#This Row],[Business Area]],"_",KamstrupData[[#This Row],[DepartmentTeam]])</f>
        <v>US10_Sales &amp; Marketing_Sales Operation</v>
      </c>
      <c r="V5516" t="str">
        <f>VLOOKUP(KamstrupData[[#This Row],[ORG_Concat]],'O-Organization'!F:H,3,FALSE)</f>
        <v>11022_US10_Sales &amp; Marketing_Sales &amp; Marketing_Sales Operation</v>
      </c>
    </row>
    <row r="5517" spans="4:22">
      <c r="D5517" t="s">
        <v>1317</v>
      </c>
      <c r="E5517" t="str">
        <f>VLOOKUP(D5517,'B-Business Capability'!B:H,5,FALSE)</f>
        <v>Sales</v>
      </c>
      <c r="F5517" t="str">
        <f>VLOOKUP(D5517,'B-Business Capability'!B:H,6,FALSE)</f>
        <v>Sales Execution and Customer Engagement</v>
      </c>
      <c r="G5517" t="str">
        <f>VLOOKUP(D5517,'B-Business Capability'!B:H,7,FALSE)</f>
        <v>Customer Insights</v>
      </c>
      <c r="I5517" t="s">
        <v>1864</v>
      </c>
      <c r="J5517" t="s">
        <v>189</v>
      </c>
      <c r="K5517" t="s">
        <v>1893</v>
      </c>
      <c r="L5517" s="98" t="s">
        <v>117</v>
      </c>
      <c r="M5517" t="str">
        <f>VLOOKUP(L5517,'A-Applications'!B:D,3,FALSE)</f>
        <v>PowerBI</v>
      </c>
      <c r="N5517" t="s">
        <v>147</v>
      </c>
      <c r="O5517" s="42" t="s">
        <v>66</v>
      </c>
      <c r="P5517" t="s">
        <v>1318</v>
      </c>
      <c r="Q5517" t="str">
        <f>VLOOKUP(KamstrupData[[#This Row],[IdLevel123]],'B-Business Capability'!B:L,10,FALSE)</f>
        <v>Customer Service and Support</v>
      </c>
      <c r="R5517">
        <f>VLOOKUP(KamstrupData[[#This Row],[IdLevel123]],'B-Business Capability'!B:L,11,FALSE)</f>
        <v>0</v>
      </c>
      <c r="T5517" t="s">
        <v>1900</v>
      </c>
      <c r="U5517" t="str">
        <f>_xlfn.CONCAT(KamstrupData[[#This Row],[CountryCode]],"_",KamstrupData[[#This Row],[Business Area]],"_",KamstrupData[[#This Row],[DepartmentTeam]])</f>
        <v>US10_Sales &amp; Marketing_Sales Operation</v>
      </c>
      <c r="V5517" t="str">
        <f>VLOOKUP(KamstrupData[[#This Row],[ORG_Concat]],'O-Organization'!F:H,3,FALSE)</f>
        <v>11022_US10_Sales &amp; Marketing_Sales &amp; Marketing_Sales Operation</v>
      </c>
    </row>
    <row r="5518" spans="4:22">
      <c r="D5518" t="s">
        <v>1320</v>
      </c>
      <c r="E5518" t="str">
        <f>VLOOKUP(D5518,'B-Business Capability'!B:H,5,FALSE)</f>
        <v>Sales</v>
      </c>
      <c r="F5518" t="str">
        <f>VLOOKUP(D5518,'B-Business Capability'!B:H,6,FALSE)</f>
        <v>Sales Management</v>
      </c>
      <c r="G5518" t="str">
        <f>VLOOKUP(D5518,'B-Business Capability'!B:H,7,FALSE)</f>
        <v>Sales Analytics</v>
      </c>
      <c r="I5518" t="s">
        <v>1864</v>
      </c>
      <c r="J5518" t="s">
        <v>189</v>
      </c>
      <c r="K5518" t="s">
        <v>1893</v>
      </c>
      <c r="L5518" s="98" t="s">
        <v>117</v>
      </c>
      <c r="M5518" t="str">
        <f>VLOOKUP(L5518,'A-Applications'!B:D,3,FALSE)</f>
        <v>PowerBI</v>
      </c>
      <c r="N5518" t="s">
        <v>147</v>
      </c>
      <c r="O5518" s="42" t="s">
        <v>66</v>
      </c>
      <c r="P5518" t="s">
        <v>197</v>
      </c>
      <c r="Q5518" t="str">
        <f>VLOOKUP(KamstrupData[[#This Row],[IdLevel123]],'B-Business Capability'!B:L,10,FALSE)</f>
        <v>N/A</v>
      </c>
      <c r="R5518">
        <f>VLOOKUP(KamstrupData[[#This Row],[IdLevel123]],'B-Business Capability'!B:L,11,FALSE)</f>
        <v>0</v>
      </c>
      <c r="T5518" t="s">
        <v>1900</v>
      </c>
      <c r="U5518" t="str">
        <f>_xlfn.CONCAT(KamstrupData[[#This Row],[CountryCode]],"_",KamstrupData[[#This Row],[Business Area]],"_",KamstrupData[[#This Row],[DepartmentTeam]])</f>
        <v>US10_Sales &amp; Marketing_Sales Operation</v>
      </c>
      <c r="V5518" t="str">
        <f>VLOOKUP(KamstrupData[[#This Row],[ORG_Concat]],'O-Organization'!F:H,3,FALSE)</f>
        <v>11022_US10_Sales &amp; Marketing_Sales &amp; Marketing_Sales Operation</v>
      </c>
    </row>
    <row r="5519" spans="4:22">
      <c r="D5519" t="s">
        <v>1321</v>
      </c>
      <c r="E5519" t="str">
        <f>VLOOKUP(D5519,'B-Business Capability'!B:H,5,FALSE)</f>
        <v>Sales</v>
      </c>
      <c r="F5519" t="str">
        <f>VLOOKUP(D5519,'B-Business Capability'!B:H,6,FALSE)</f>
        <v>Sales Management</v>
      </c>
      <c r="G5519" t="str">
        <f>VLOOKUP(D5519,'B-Business Capability'!B:H,7,FALSE)</f>
        <v>Sales forecasting</v>
      </c>
      <c r="I5519" t="s">
        <v>1864</v>
      </c>
      <c r="J5519" t="s">
        <v>189</v>
      </c>
      <c r="K5519" t="s">
        <v>1893</v>
      </c>
      <c r="L5519" s="98" t="s">
        <v>117</v>
      </c>
      <c r="M5519" t="str">
        <f>VLOOKUP(L5519,'A-Applications'!B:D,3,FALSE)</f>
        <v>PowerBI</v>
      </c>
      <c r="N5519" t="s">
        <v>147</v>
      </c>
      <c r="O5519" s="42" t="s">
        <v>66</v>
      </c>
      <c r="P5519" t="s">
        <v>1322</v>
      </c>
      <c r="Q5519" t="str">
        <f>VLOOKUP(KamstrupData[[#This Row],[IdLevel123]],'B-Business Capability'!B:L,10,FALSE)</f>
        <v>N/A</v>
      </c>
      <c r="R5519">
        <f>VLOOKUP(KamstrupData[[#This Row],[IdLevel123]],'B-Business Capability'!B:L,11,FALSE)</f>
        <v>0</v>
      </c>
      <c r="T5519" t="s">
        <v>1900</v>
      </c>
      <c r="U5519" t="str">
        <f>_xlfn.CONCAT(KamstrupData[[#This Row],[CountryCode]],"_",KamstrupData[[#This Row],[Business Area]],"_",KamstrupData[[#This Row],[DepartmentTeam]])</f>
        <v>US10_Sales &amp; Marketing_Sales Operation</v>
      </c>
      <c r="V5519" t="str">
        <f>VLOOKUP(KamstrupData[[#This Row],[ORG_Concat]],'O-Organization'!F:H,3,FALSE)</f>
        <v>11022_US10_Sales &amp; Marketing_Sales &amp; Marketing_Sales Operation</v>
      </c>
    </row>
    <row r="5520" spans="4:22">
      <c r="D5520" t="s">
        <v>1323</v>
      </c>
      <c r="E5520" t="str">
        <f>VLOOKUP(D5520,'B-Business Capability'!B:H,5,FALSE)</f>
        <v>Sales</v>
      </c>
      <c r="F5520" t="str">
        <f>VLOOKUP(D5520,'B-Business Capability'!B:H,6,FALSE)</f>
        <v>Sales Management</v>
      </c>
      <c r="G5520" t="str">
        <f>VLOOKUP(D5520,'B-Business Capability'!B:H,7,FALSE)</f>
        <v>Sales monitoring and analytics</v>
      </c>
      <c r="I5520" t="s">
        <v>1864</v>
      </c>
      <c r="J5520" t="s">
        <v>189</v>
      </c>
      <c r="K5520" t="s">
        <v>1893</v>
      </c>
      <c r="L5520" s="98" t="s">
        <v>117</v>
      </c>
      <c r="M5520" t="str">
        <f>VLOOKUP(L5520,'A-Applications'!B:D,3,FALSE)</f>
        <v>PowerBI</v>
      </c>
      <c r="N5520" t="s">
        <v>147</v>
      </c>
      <c r="O5520" s="42" t="s">
        <v>66</v>
      </c>
      <c r="P5520" t="s">
        <v>198</v>
      </c>
      <c r="Q5520" t="str">
        <f>VLOOKUP(KamstrupData[[#This Row],[IdLevel123]],'B-Business Capability'!B:L,10,FALSE)</f>
        <v>N/A</v>
      </c>
      <c r="R5520">
        <f>VLOOKUP(KamstrupData[[#This Row],[IdLevel123]],'B-Business Capability'!B:L,11,FALSE)</f>
        <v>0</v>
      </c>
      <c r="T5520" t="s">
        <v>1900</v>
      </c>
      <c r="U5520" t="str">
        <f>_xlfn.CONCAT(KamstrupData[[#This Row],[CountryCode]],"_",KamstrupData[[#This Row],[Business Area]],"_",KamstrupData[[#This Row],[DepartmentTeam]])</f>
        <v>US10_Sales &amp; Marketing_Sales Operation</v>
      </c>
      <c r="V5520" t="str">
        <f>VLOOKUP(KamstrupData[[#This Row],[ORG_Concat]],'O-Organization'!F:H,3,FALSE)</f>
        <v>11022_US10_Sales &amp; Marketing_Sales &amp; Marketing_Sales Operation</v>
      </c>
    </row>
    <row r="5521" spans="2:22">
      <c r="D5521" t="s">
        <v>1324</v>
      </c>
      <c r="E5521" t="str">
        <f>VLOOKUP(D5521,'B-Business Capability'!B:H,5,FALSE)</f>
        <v>Sales</v>
      </c>
      <c r="F5521" t="str">
        <f>VLOOKUP(D5521,'B-Business Capability'!B:H,6,FALSE)</f>
        <v>Sales Management of Indirect Sales</v>
      </c>
      <c r="G5521" t="str">
        <f>VLOOKUP(D5521,'B-Business Capability'!B:H,7,FALSE)</f>
        <v>Channel analytics</v>
      </c>
      <c r="I5521" t="s">
        <v>1864</v>
      </c>
      <c r="J5521" t="s">
        <v>189</v>
      </c>
      <c r="K5521" t="s">
        <v>1893</v>
      </c>
      <c r="L5521" s="98" t="s">
        <v>117</v>
      </c>
      <c r="M5521" t="str">
        <f>VLOOKUP(L5521,'A-Applications'!B:D,3,FALSE)</f>
        <v>PowerBI</v>
      </c>
      <c r="N5521" t="s">
        <v>147</v>
      </c>
      <c r="O5521" s="42" t="s">
        <v>66</v>
      </c>
      <c r="P5521" t="s">
        <v>198</v>
      </c>
      <c r="Q5521" t="str">
        <f>VLOOKUP(KamstrupData[[#This Row],[IdLevel123]],'B-Business Capability'!B:L,10,FALSE)</f>
        <v>N/A</v>
      </c>
      <c r="R5521">
        <f>VLOOKUP(KamstrupData[[#This Row],[IdLevel123]],'B-Business Capability'!B:L,11,FALSE)</f>
        <v>0</v>
      </c>
      <c r="T5521" t="s">
        <v>1900</v>
      </c>
      <c r="U5521" t="str">
        <f>_xlfn.CONCAT(KamstrupData[[#This Row],[CountryCode]],"_",KamstrupData[[#This Row],[Business Area]],"_",KamstrupData[[#This Row],[DepartmentTeam]])</f>
        <v>US10_Sales &amp; Marketing_Sales Operation</v>
      </c>
      <c r="V5521" t="str">
        <f>VLOOKUP(KamstrupData[[#This Row],[ORG_Concat]],'O-Organization'!F:H,3,FALSE)</f>
        <v>11022_US10_Sales &amp; Marketing_Sales &amp; Marketing_Sales Operation</v>
      </c>
    </row>
    <row r="5522" spans="2:22">
      <c r="D5522" t="s">
        <v>200</v>
      </c>
      <c r="E5522" t="str">
        <f>VLOOKUP(D5522,'B-Business Capability'!B:H,5,FALSE)</f>
        <v>Sales</v>
      </c>
      <c r="F5522" t="str">
        <f>VLOOKUP(D5522,'B-Business Capability'!B:H,6,FALSE)</f>
        <v>Sales Management of Indirect Sales</v>
      </c>
      <c r="G5522" t="str">
        <f>VLOOKUP(D5522,'B-Business Capability'!B:H,7,FALSE)</f>
        <v>Incentive and commision management</v>
      </c>
      <c r="I5522" t="s">
        <v>1864</v>
      </c>
      <c r="J5522" t="s">
        <v>189</v>
      </c>
      <c r="K5522" t="s">
        <v>1893</v>
      </c>
      <c r="L5522" s="98" t="s">
        <v>117</v>
      </c>
      <c r="M5522" t="str">
        <f>VLOOKUP(L5522,'A-Applications'!B:D,3,FALSE)</f>
        <v>PowerBI</v>
      </c>
      <c r="N5522" t="s">
        <v>147</v>
      </c>
      <c r="O5522" s="42" t="s">
        <v>66</v>
      </c>
      <c r="P5522" t="s">
        <v>201</v>
      </c>
      <c r="Q5522" t="str">
        <f>VLOOKUP(KamstrupData[[#This Row],[IdLevel123]],'B-Business Capability'!B:L,10,FALSE)</f>
        <v>N/A</v>
      </c>
      <c r="R5522">
        <f>VLOOKUP(KamstrupData[[#This Row],[IdLevel123]],'B-Business Capability'!B:L,11,FALSE)</f>
        <v>0</v>
      </c>
      <c r="T5522" t="s">
        <v>1900</v>
      </c>
      <c r="U5522" t="str">
        <f>_xlfn.CONCAT(KamstrupData[[#This Row],[CountryCode]],"_",KamstrupData[[#This Row],[Business Area]],"_",KamstrupData[[#This Row],[DepartmentTeam]])</f>
        <v>US10_Sales &amp; Marketing_Sales Operation</v>
      </c>
      <c r="V5522" t="str">
        <f>VLOOKUP(KamstrupData[[#This Row],[ORG_Concat]],'O-Organization'!F:H,3,FALSE)</f>
        <v>11022_US10_Sales &amp; Marketing_Sales &amp; Marketing_Sales Operation</v>
      </c>
    </row>
    <row r="5523" spans="2:22">
      <c r="D5523" t="s">
        <v>1355</v>
      </c>
      <c r="E5523" t="str">
        <f>VLOOKUP(D5523,'B-Business Capability'!B:H,5,FALSE)</f>
        <v>Marketing</v>
      </c>
      <c r="F5523" t="str">
        <f>VLOOKUP(D5523,'B-Business Capability'!B:H,6,FALSE)</f>
        <v>Data and insights management</v>
      </c>
      <c r="G5523" t="str">
        <f>VLOOKUP(D5523,'B-Business Capability'!B:H,7,FALSE)</f>
        <v>Customer journey insight management</v>
      </c>
      <c r="I5523" t="s">
        <v>1864</v>
      </c>
      <c r="J5523" t="s">
        <v>189</v>
      </c>
      <c r="K5523" t="s">
        <v>249</v>
      </c>
      <c r="L5523" t="s">
        <v>117</v>
      </c>
      <c r="M5523" t="str">
        <f>VLOOKUP(L5523,'A-Applications'!B:D,3,FALSE)</f>
        <v>PowerBI</v>
      </c>
      <c r="N5523" t="s">
        <v>147</v>
      </c>
      <c r="O5523" s="42" t="s">
        <v>62</v>
      </c>
      <c r="P5523" t="s">
        <v>680</v>
      </c>
      <c r="Q5523" t="str">
        <f>VLOOKUP(KamstrupData[[#This Row],[IdLevel123]],'B-Business Capability'!B:L,10,FALSE)</f>
        <v>N/A</v>
      </c>
      <c r="R5523">
        <f>VLOOKUP(KamstrupData[[#This Row],[IdLevel123]],'B-Business Capability'!B:L,11,FALSE)</f>
        <v>0</v>
      </c>
      <c r="T5523" t="s">
        <v>1896</v>
      </c>
      <c r="U5523" t="str">
        <f>_xlfn.CONCAT(KamstrupData[[#This Row],[CountryCode]],"_",KamstrupData[[#This Row],[Business Area]],"_",KamstrupData[[#This Row],[DepartmentTeam]])</f>
        <v>US10_Sales &amp; Marketing_Marketing</v>
      </c>
      <c r="V5523" t="str">
        <f>VLOOKUP(KamstrupData[[#This Row],[ORG_Concat]],'O-Organization'!F:H,3,FALSE)</f>
        <v>11020_US10_Sales &amp; Marketing_Sales &amp; Marketing_Marketing</v>
      </c>
    </row>
    <row r="5524" spans="2:22">
      <c r="D5524" t="s">
        <v>95</v>
      </c>
      <c r="E5524" t="str">
        <f>VLOOKUP(D5524,'B-Business Capability'!B:H,5,FALSE)</f>
        <v>Not mapped to capability</v>
      </c>
      <c r="F5524">
        <f>VLOOKUP(D5524,'B-Business Capability'!B:H,6,FALSE)</f>
        <v>0</v>
      </c>
      <c r="G5524">
        <f>VLOOKUP(D5524,'B-Business Capability'!B:H,7,FALSE)</f>
        <v>0</v>
      </c>
      <c r="I5524" t="s">
        <v>1864</v>
      </c>
      <c r="J5524" t="s">
        <v>189</v>
      </c>
      <c r="K5524" t="s">
        <v>249</v>
      </c>
      <c r="L5524" t="s">
        <v>117</v>
      </c>
      <c r="M5524" t="str">
        <f>VLOOKUP(L5524,'A-Applications'!B:D,3,FALSE)</f>
        <v>PowerBI</v>
      </c>
      <c r="N5524" t="s">
        <v>147</v>
      </c>
      <c r="O5524" s="42" t="s">
        <v>62</v>
      </c>
      <c r="P5524" t="s">
        <v>680</v>
      </c>
      <c r="Q5524" t="str">
        <f>VLOOKUP(KamstrupData[[#This Row],[IdLevel123]],'B-Business Capability'!B:L,10,FALSE)</f>
        <v>N/A</v>
      </c>
      <c r="R5524">
        <f>VLOOKUP(KamstrupData[[#This Row],[IdLevel123]],'B-Business Capability'!B:L,11,FALSE)</f>
        <v>0</v>
      </c>
      <c r="T5524" t="s">
        <v>1901</v>
      </c>
      <c r="U5524" t="str">
        <f>_xlfn.CONCAT(KamstrupData[[#This Row],[CountryCode]],"_",KamstrupData[[#This Row],[Business Area]],"_",KamstrupData[[#This Row],[DepartmentTeam]])</f>
        <v>US10_Sales &amp; Marketing_Marketing</v>
      </c>
      <c r="V5524" t="str">
        <f>VLOOKUP(KamstrupData[[#This Row],[ORG_Concat]],'O-Organization'!F:H,3,FALSE)</f>
        <v>11020_US10_Sales &amp; Marketing_Sales &amp; Marketing_Marketing</v>
      </c>
    </row>
    <row r="5525" spans="2:22">
      <c r="B5525" s="28">
        <v>45292</v>
      </c>
      <c r="D5525" t="s">
        <v>119</v>
      </c>
      <c r="E5525" t="str">
        <f>VLOOKUP(D5525,'B-Business Capability'!B:H,5,FALSE)</f>
        <v>Finance</v>
      </c>
      <c r="F5525" t="str">
        <f>VLOOKUP(D5525,'B-Business Capability'!B:H,6,FALSE)</f>
        <v>Settlements &amp; Payments</v>
      </c>
      <c r="G5525" t="str">
        <f>VLOOKUP(D5525,'B-Business Capability'!B:H,7,FALSE)</f>
        <v>Travel &amp; Expense Management</v>
      </c>
      <c r="I5525" t="s">
        <v>1864</v>
      </c>
      <c r="J5525" t="s">
        <v>189</v>
      </c>
      <c r="K5525" t="s">
        <v>1902</v>
      </c>
      <c r="L5525" t="s">
        <v>120</v>
      </c>
      <c r="M5525" t="str">
        <f>VLOOKUP(L5525,'A-Applications'!B:D,3,FALSE)</f>
        <v>Concur</v>
      </c>
      <c r="N5525" t="s">
        <v>53</v>
      </c>
      <c r="O5525" s="42" t="s">
        <v>62</v>
      </c>
      <c r="P5525" t="s">
        <v>97</v>
      </c>
      <c r="Q5525" t="str">
        <f>VLOOKUP(KamstrupData[[#This Row],[IdLevel123]],'B-Business Capability'!B:L,10,FALSE)</f>
        <v>Hire-to-Retire (H2R)</v>
      </c>
      <c r="R5525">
        <f>VLOOKUP(KamstrupData[[#This Row],[IdLevel123]],'B-Business Capability'!B:L,11,FALSE)</f>
        <v>750</v>
      </c>
      <c r="S5525" t="s">
        <v>237</v>
      </c>
      <c r="T5525" t="s">
        <v>1903</v>
      </c>
      <c r="U5525" t="str">
        <f>_xlfn.CONCAT(KamstrupData[[#This Row],[CountryCode]],"_",KamstrupData[[#This Row],[Business Area]],"_",KamstrupData[[#This Row],[DepartmentTeam]])</f>
        <v>US10_Sales &amp; Marketing_Solution Management</v>
      </c>
      <c r="V5525" t="str">
        <f>VLOOKUP(KamstrupData[[#This Row],[ORG_Concat]],'O-Organization'!F:H,3,FALSE)</f>
        <v>11023_US10_Sales &amp; Marketing_Sales &amp; Marketing_Solution Management</v>
      </c>
    </row>
    <row r="5526" spans="2:22">
      <c r="D5526" t="s">
        <v>122</v>
      </c>
      <c r="E5526" t="str">
        <f>VLOOKUP(D5526,'B-Business Capability'!B:H,5,FALSE)</f>
        <v>Legal</v>
      </c>
      <c r="F5526" t="str">
        <f>VLOOKUP(D5526,'B-Business Capability'!B:H,6,FALSE)</f>
        <v>Ensure Compliance</v>
      </c>
      <c r="G5526">
        <f>VLOOKUP(D5526,'B-Business Capability'!B:H,7,FALSE)</f>
        <v>0</v>
      </c>
      <c r="I5526" t="s">
        <v>1864</v>
      </c>
      <c r="J5526" t="s">
        <v>189</v>
      </c>
      <c r="K5526" t="s">
        <v>249</v>
      </c>
      <c r="L5526" t="s">
        <v>123</v>
      </c>
      <c r="M5526" t="str">
        <f>VLOOKUP(L5526,'A-Applications'!B:D,3,FALSE)</f>
        <v>DocuSign</v>
      </c>
      <c r="N5526" t="s">
        <v>53</v>
      </c>
      <c r="O5526" s="42" t="s">
        <v>62</v>
      </c>
      <c r="P5526" t="s">
        <v>124</v>
      </c>
      <c r="Q5526" t="str">
        <f>VLOOKUP(KamstrupData[[#This Row],[IdLevel123]],'B-Business Capability'!B:L,10,FALSE)</f>
        <v>N/A</v>
      </c>
      <c r="R5526">
        <f>VLOOKUP(KamstrupData[[#This Row],[IdLevel123]],'B-Business Capability'!B:L,11,FALSE)</f>
        <v>0</v>
      </c>
      <c r="T5526" t="s">
        <v>1896</v>
      </c>
      <c r="U5526" t="str">
        <f>_xlfn.CONCAT(KamstrupData[[#This Row],[CountryCode]],"_",KamstrupData[[#This Row],[Business Area]],"_",KamstrupData[[#This Row],[DepartmentTeam]])</f>
        <v>US10_Sales &amp; Marketing_Marketing</v>
      </c>
      <c r="V5526" t="str">
        <f>VLOOKUP(KamstrupData[[#This Row],[ORG_Concat]],'O-Organization'!F:H,3,FALSE)</f>
        <v>11020_US10_Sales &amp; Marketing_Sales &amp; Marketing_Marketing</v>
      </c>
    </row>
    <row r="5527" spans="2:22">
      <c r="D5527" t="s">
        <v>125</v>
      </c>
      <c r="E5527" t="str">
        <f>VLOOKUP(D5527,'B-Business Capability'!B:H,5,FALSE)</f>
        <v>Sales</v>
      </c>
      <c r="F5527" t="str">
        <f>VLOOKUP(D5527,'B-Business Capability'!B:H,6,FALSE)</f>
        <v>Quotation, Order, and Contract Management</v>
      </c>
      <c r="G5527" t="str">
        <f>VLOOKUP(D5527,'B-Business Capability'!B:H,7,FALSE)</f>
        <v>Contract and engagement setup</v>
      </c>
      <c r="I5527" t="s">
        <v>1864</v>
      </c>
      <c r="J5527" t="s">
        <v>189</v>
      </c>
      <c r="K5527" t="s">
        <v>1275</v>
      </c>
      <c r="L5527" t="s">
        <v>123</v>
      </c>
      <c r="M5527" t="str">
        <f>VLOOKUP(L5527,'A-Applications'!B:D,3,FALSE)</f>
        <v>DocuSign</v>
      </c>
      <c r="N5527" t="s">
        <v>53</v>
      </c>
      <c r="O5527" s="42" t="s">
        <v>66</v>
      </c>
      <c r="P5527" t="s">
        <v>124</v>
      </c>
      <c r="Q5527" t="str">
        <f>VLOOKUP(KamstrupData[[#This Row],[IdLevel123]],'B-Business Capability'!B:L,10,FALSE)</f>
        <v>Order-to-Cash (O2C)</v>
      </c>
      <c r="R5527">
        <f>VLOOKUP(KamstrupData[[#This Row],[IdLevel123]],'B-Business Capability'!B:L,11,FALSE)</f>
        <v>101</v>
      </c>
      <c r="S5527" t="s">
        <v>653</v>
      </c>
      <c r="T5527" t="s">
        <v>1892</v>
      </c>
      <c r="U5527" t="str">
        <f>_xlfn.CONCAT(KamstrupData[[#This Row],[CountryCode]],"_",KamstrupData[[#This Row],[Business Area]],"_",KamstrupData[[#This Row],[DepartmentTeam]])</f>
        <v>US10_Sales &amp; Marketing_Sales</v>
      </c>
      <c r="V5527" t="str">
        <f>VLOOKUP(KamstrupData[[#This Row],[ORG_Concat]],'O-Organization'!F:H,3,FALSE)</f>
        <v>11021_US10_Sales &amp; Marketing_Sales &amp; Marketing_Sales</v>
      </c>
    </row>
    <row r="5528" spans="2:22">
      <c r="D5528" t="s">
        <v>125</v>
      </c>
      <c r="E5528" t="str">
        <f>VLOOKUP(D5528,'B-Business Capability'!B:H,5,FALSE)</f>
        <v>Sales</v>
      </c>
      <c r="F5528" t="str">
        <f>VLOOKUP(D5528,'B-Business Capability'!B:H,6,FALSE)</f>
        <v>Quotation, Order, and Contract Management</v>
      </c>
      <c r="G5528" t="str">
        <f>VLOOKUP(D5528,'B-Business Capability'!B:H,7,FALSE)</f>
        <v>Contract and engagement setup</v>
      </c>
      <c r="I5528" t="s">
        <v>1864</v>
      </c>
      <c r="J5528" t="s">
        <v>189</v>
      </c>
      <c r="K5528" t="s">
        <v>1275</v>
      </c>
      <c r="L5528" t="s">
        <v>123</v>
      </c>
      <c r="M5528" t="str">
        <f>VLOOKUP(L5528,'A-Applications'!B:D,3,FALSE)</f>
        <v>DocuSign</v>
      </c>
      <c r="N5528" t="s">
        <v>53</v>
      </c>
      <c r="O5528" s="42" t="s">
        <v>66</v>
      </c>
      <c r="P5528" t="s">
        <v>124</v>
      </c>
      <c r="Q5528" t="str">
        <f>VLOOKUP(KamstrupData[[#This Row],[IdLevel123]],'B-Business Capability'!B:L,10,FALSE)</f>
        <v>Order-to-Cash (O2C)</v>
      </c>
      <c r="R5528">
        <f>VLOOKUP(KamstrupData[[#This Row],[IdLevel123]],'B-Business Capability'!B:L,11,FALSE)</f>
        <v>101</v>
      </c>
      <c r="T5528" t="s">
        <v>1892</v>
      </c>
      <c r="U5528" t="str">
        <f>_xlfn.CONCAT(KamstrupData[[#This Row],[CountryCode]],"_",KamstrupData[[#This Row],[Business Area]],"_",KamstrupData[[#This Row],[DepartmentTeam]])</f>
        <v>US10_Sales &amp; Marketing_Sales</v>
      </c>
      <c r="V5528" t="str">
        <f>VLOOKUP(KamstrupData[[#This Row],[ORG_Concat]],'O-Organization'!F:H,3,FALSE)</f>
        <v>11021_US10_Sales &amp; Marketing_Sales &amp; Marketing_Sales</v>
      </c>
    </row>
    <row r="5529" spans="2:22">
      <c r="D5529" t="s">
        <v>158</v>
      </c>
      <c r="E5529" t="str">
        <f>VLOOKUP(D5529,'B-Business Capability'!B:H,5,FALSE)</f>
        <v>Sales</v>
      </c>
      <c r="F5529" t="str">
        <f>VLOOKUP(D5529,'B-Business Capability'!B:H,6,FALSE)</f>
        <v>Quotation, Order, and Contract Management</v>
      </c>
      <c r="G5529" t="str">
        <f>VLOOKUP(D5529,'B-Business Capability'!B:H,7,FALSE)</f>
        <v>Sales order management and processing</v>
      </c>
      <c r="I5529" t="s">
        <v>1864</v>
      </c>
      <c r="J5529" t="s">
        <v>189</v>
      </c>
      <c r="K5529" t="s">
        <v>1275</v>
      </c>
      <c r="L5529" t="s">
        <v>123</v>
      </c>
      <c r="M5529" t="str">
        <f>VLOOKUP(L5529,'A-Applications'!B:D,3,FALSE)</f>
        <v>DocuSign</v>
      </c>
      <c r="N5529" t="s">
        <v>53</v>
      </c>
      <c r="O5529" s="42" t="s">
        <v>66</v>
      </c>
      <c r="P5529" t="s">
        <v>198</v>
      </c>
      <c r="Q5529" t="str">
        <f>VLOOKUP(KamstrupData[[#This Row],[IdLevel123]],'B-Business Capability'!B:L,10,FALSE)</f>
        <v>Order-to-Cash (O2C)</v>
      </c>
      <c r="R5529">
        <f>VLOOKUP(KamstrupData[[#This Row],[IdLevel123]],'B-Business Capability'!B:L,11,FALSE)</f>
        <v>107</v>
      </c>
      <c r="T5529" t="s">
        <v>1892</v>
      </c>
      <c r="U5529" t="str">
        <f>_xlfn.CONCAT(KamstrupData[[#This Row],[CountryCode]],"_",KamstrupData[[#This Row],[Business Area]],"_",KamstrupData[[#This Row],[DepartmentTeam]])</f>
        <v>US10_Sales &amp; Marketing_Sales</v>
      </c>
      <c r="V5529" t="str">
        <f>VLOOKUP(KamstrupData[[#This Row],[ORG_Concat]],'O-Organization'!F:H,3,FALSE)</f>
        <v>11021_US10_Sales &amp; Marketing_Sales &amp; Marketing_Sales</v>
      </c>
    </row>
    <row r="5530" spans="2:22">
      <c r="D5530" t="s">
        <v>199</v>
      </c>
      <c r="E5530" t="str">
        <f>VLOOKUP(D5530,'B-Business Capability'!B:H,5,FALSE)</f>
        <v>Sales</v>
      </c>
      <c r="F5530" t="str">
        <f>VLOOKUP(D5530,'B-Business Capability'!B:H,6,FALSE)</f>
        <v>Quotation, Order, and Contract Management</v>
      </c>
      <c r="G5530" t="str">
        <f>VLOOKUP(D5530,'B-Business Capability'!B:H,7,FALSE)</f>
        <v>Distributor contract management</v>
      </c>
      <c r="I5530" t="s">
        <v>1864</v>
      </c>
      <c r="J5530" t="s">
        <v>189</v>
      </c>
      <c r="K5530" t="s">
        <v>1275</v>
      </c>
      <c r="L5530" t="s">
        <v>123</v>
      </c>
      <c r="M5530" t="str">
        <f>VLOOKUP(L5530,'A-Applications'!B:D,3,FALSE)</f>
        <v>DocuSign</v>
      </c>
      <c r="N5530" t="s">
        <v>53</v>
      </c>
      <c r="O5530" s="42" t="s">
        <v>66</v>
      </c>
      <c r="P5530" t="s">
        <v>197</v>
      </c>
      <c r="Q5530" t="str">
        <f>VLOOKUP(KamstrupData[[#This Row],[IdLevel123]],'B-Business Capability'!B:L,10,FALSE)</f>
        <v>Order-to-Cash (O2C)</v>
      </c>
      <c r="R5530">
        <f>VLOOKUP(KamstrupData[[#This Row],[IdLevel123]],'B-Business Capability'!B:L,11,FALSE)</f>
        <v>112</v>
      </c>
      <c r="T5530" t="s">
        <v>1892</v>
      </c>
      <c r="U5530" t="str">
        <f>_xlfn.CONCAT(KamstrupData[[#This Row],[CountryCode]],"_",KamstrupData[[#This Row],[Business Area]],"_",KamstrupData[[#This Row],[DepartmentTeam]])</f>
        <v>US10_Sales &amp; Marketing_Sales</v>
      </c>
      <c r="V5530" t="str">
        <f>VLOOKUP(KamstrupData[[#This Row],[ORG_Concat]],'O-Organization'!F:H,3,FALSE)</f>
        <v>11021_US10_Sales &amp; Marketing_Sales &amp; Marketing_Sales</v>
      </c>
    </row>
    <row r="5531" spans="2:22">
      <c r="D5531" t="s">
        <v>1272</v>
      </c>
      <c r="E5531" t="str">
        <f>VLOOKUP(D5531,'B-Business Capability'!B:H,5,FALSE)</f>
        <v>Marketing</v>
      </c>
      <c r="F5531" t="str">
        <f>VLOOKUP(D5531,'B-Business Capability'!B:H,6,FALSE)</f>
        <v>Corporate communication and brand management</v>
      </c>
      <c r="G5531" t="str">
        <f>VLOOKUP(D5531,'B-Business Capability'!B:H,7,FALSE)</f>
        <v>Budget management and allocation</v>
      </c>
      <c r="I5531" t="s">
        <v>1864</v>
      </c>
      <c r="J5531" t="s">
        <v>189</v>
      </c>
      <c r="K5531" t="s">
        <v>249</v>
      </c>
      <c r="L5531" t="s">
        <v>1333</v>
      </c>
      <c r="M5531" t="str">
        <f>VLOOKUP(L5531,'A-Applications'!B:D,3,FALSE)</f>
        <v>IMPARTNER</v>
      </c>
      <c r="N5531" t="s">
        <v>53</v>
      </c>
      <c r="O5531" s="42" t="s">
        <v>54</v>
      </c>
      <c r="P5531" t="s">
        <v>680</v>
      </c>
      <c r="Q5531" t="str">
        <f>VLOOKUP(KamstrupData[[#This Row],[IdLevel123]],'B-Business Capability'!B:L,10,FALSE)</f>
        <v>N/A</v>
      </c>
      <c r="R5531">
        <f>VLOOKUP(KamstrupData[[#This Row],[IdLevel123]],'B-Business Capability'!B:L,11,FALSE)</f>
        <v>0</v>
      </c>
      <c r="T5531" t="s">
        <v>1896</v>
      </c>
      <c r="U5531" t="str">
        <f>_xlfn.CONCAT(KamstrupData[[#This Row],[CountryCode]],"_",KamstrupData[[#This Row],[Business Area]],"_",KamstrupData[[#This Row],[DepartmentTeam]])</f>
        <v>US10_Sales &amp; Marketing_Marketing</v>
      </c>
      <c r="V5531" t="str">
        <f>VLOOKUP(KamstrupData[[#This Row],[ORG_Concat]],'O-Organization'!F:H,3,FALSE)</f>
        <v>11020_US10_Sales &amp; Marketing_Sales &amp; Marketing_Marketing</v>
      </c>
    </row>
    <row r="5532" spans="2:22">
      <c r="D5532" t="s">
        <v>1300</v>
      </c>
      <c r="E5532" t="str">
        <f>VLOOKUP(D5532,'B-Business Capability'!B:H,5,FALSE)</f>
        <v>Sales</v>
      </c>
      <c r="F5532" t="str">
        <f>VLOOKUP(D5532,'B-Business Capability'!B:H,6,FALSE)</f>
        <v>Sales Management of Indirect Sales</v>
      </c>
      <c r="G5532" t="str">
        <f>VLOOKUP(D5532,'B-Business Capability'!B:H,7,FALSE)</f>
        <v>Partner channel management</v>
      </c>
      <c r="I5532" t="s">
        <v>1864</v>
      </c>
      <c r="J5532" t="s">
        <v>189</v>
      </c>
      <c r="K5532" t="s">
        <v>1275</v>
      </c>
      <c r="L5532" t="s">
        <v>1333</v>
      </c>
      <c r="M5532" t="str">
        <f>VLOOKUP(L5532,'A-Applications'!B:D,3,FALSE)</f>
        <v>IMPARTNER</v>
      </c>
      <c r="N5532" t="s">
        <v>147</v>
      </c>
      <c r="O5532" s="42" t="s">
        <v>54</v>
      </c>
      <c r="P5532" t="s">
        <v>197</v>
      </c>
      <c r="Q5532" t="str">
        <f>VLOOKUP(KamstrupData[[#This Row],[IdLevel123]],'B-Business Capability'!B:L,10,FALSE)</f>
        <v>N/A</v>
      </c>
      <c r="R5532">
        <f>VLOOKUP(KamstrupData[[#This Row],[IdLevel123]],'B-Business Capability'!B:L,11,FALSE)</f>
        <v>0</v>
      </c>
      <c r="T5532" t="s">
        <v>1892</v>
      </c>
      <c r="U5532" t="str">
        <f>_xlfn.CONCAT(KamstrupData[[#This Row],[CountryCode]],"_",KamstrupData[[#This Row],[Business Area]],"_",KamstrupData[[#This Row],[DepartmentTeam]])</f>
        <v>US10_Sales &amp; Marketing_Sales</v>
      </c>
      <c r="V5532" t="str">
        <f>VLOOKUP(KamstrupData[[#This Row],[ORG_Concat]],'O-Organization'!F:H,3,FALSE)</f>
        <v>11021_US10_Sales &amp; Marketing_Sales &amp; Marketing_Sales</v>
      </c>
    </row>
    <row r="5533" spans="2:22">
      <c r="D5533" t="s">
        <v>1301</v>
      </c>
      <c r="E5533" t="str">
        <f>VLOOKUP(D5533,'B-Business Capability'!B:H,5,FALSE)</f>
        <v>Sales</v>
      </c>
      <c r="F5533" t="str">
        <f>VLOOKUP(D5533,'B-Business Capability'!B:H,6,FALSE)</f>
        <v>Sales Management of Indirect Sales</v>
      </c>
      <c r="G5533" t="str">
        <f>VLOOKUP(D5533,'B-Business Capability'!B:H,7,FALSE)</f>
        <v>Partner management</v>
      </c>
      <c r="I5533" t="s">
        <v>1864</v>
      </c>
      <c r="J5533" t="s">
        <v>189</v>
      </c>
      <c r="K5533" t="s">
        <v>1275</v>
      </c>
      <c r="L5533" t="s">
        <v>1333</v>
      </c>
      <c r="M5533" t="str">
        <f>VLOOKUP(L5533,'A-Applications'!B:D,3,FALSE)</f>
        <v>IMPARTNER</v>
      </c>
      <c r="N5533" t="s">
        <v>147</v>
      </c>
      <c r="O5533" s="42" t="s">
        <v>54</v>
      </c>
      <c r="P5533" t="s">
        <v>197</v>
      </c>
      <c r="Q5533" t="str">
        <f>VLOOKUP(KamstrupData[[#This Row],[IdLevel123]],'B-Business Capability'!B:L,10,FALSE)</f>
        <v>N/A</v>
      </c>
      <c r="R5533">
        <f>VLOOKUP(KamstrupData[[#This Row],[IdLevel123]],'B-Business Capability'!B:L,11,FALSE)</f>
        <v>0</v>
      </c>
      <c r="T5533" t="s">
        <v>1892</v>
      </c>
      <c r="U5533" t="str">
        <f>_xlfn.CONCAT(KamstrupData[[#This Row],[CountryCode]],"_",KamstrupData[[#This Row],[Business Area]],"_",KamstrupData[[#This Row],[DepartmentTeam]])</f>
        <v>US10_Sales &amp; Marketing_Sales</v>
      </c>
      <c r="V5533" t="str">
        <f>VLOOKUP(KamstrupData[[#This Row],[ORG_Concat]],'O-Organization'!F:H,3,FALSE)</f>
        <v>11021_US10_Sales &amp; Marketing_Sales &amp; Marketing_Sales</v>
      </c>
    </row>
    <row r="5534" spans="2:22">
      <c r="D5534" t="s">
        <v>1301</v>
      </c>
      <c r="E5534" t="str">
        <f>VLOOKUP(D5534,'B-Business Capability'!B:H,5,FALSE)</f>
        <v>Sales</v>
      </c>
      <c r="F5534" t="str">
        <f>VLOOKUP(D5534,'B-Business Capability'!B:H,6,FALSE)</f>
        <v>Sales Management of Indirect Sales</v>
      </c>
      <c r="G5534" t="str">
        <f>VLOOKUP(D5534,'B-Business Capability'!B:H,7,FALSE)</f>
        <v>Partner management</v>
      </c>
      <c r="I5534" t="s">
        <v>1864</v>
      </c>
      <c r="J5534" t="s">
        <v>189</v>
      </c>
      <c r="K5534" t="s">
        <v>1893</v>
      </c>
      <c r="L5534" t="s">
        <v>1333</v>
      </c>
      <c r="M5534" t="str">
        <f>VLOOKUP(L5534,'A-Applications'!B:D,3,FALSE)</f>
        <v>IMPARTNER</v>
      </c>
      <c r="N5534" t="s">
        <v>147</v>
      </c>
      <c r="O5534" s="42" t="s">
        <v>54</v>
      </c>
      <c r="P5534" t="s">
        <v>197</v>
      </c>
      <c r="Q5534" t="str">
        <f>VLOOKUP(KamstrupData[[#This Row],[IdLevel123]],'B-Business Capability'!B:L,10,FALSE)</f>
        <v>N/A</v>
      </c>
      <c r="R5534">
        <f>VLOOKUP(KamstrupData[[#This Row],[IdLevel123]],'B-Business Capability'!B:L,11,FALSE)</f>
        <v>0</v>
      </c>
      <c r="U5534" t="str">
        <f>_xlfn.CONCAT(KamstrupData[[#This Row],[CountryCode]],"_",KamstrupData[[#This Row],[Business Area]],"_",KamstrupData[[#This Row],[DepartmentTeam]])</f>
        <v>US10_Sales &amp; Marketing_Sales Operation</v>
      </c>
      <c r="V5534" t="str">
        <f>VLOOKUP(KamstrupData[[#This Row],[ORG_Concat]],'O-Organization'!F:H,3,FALSE)</f>
        <v>11022_US10_Sales &amp; Marketing_Sales &amp; Marketing_Sales Operation</v>
      </c>
    </row>
    <row r="5535" spans="2:22">
      <c r="B5535" s="28">
        <v>45292</v>
      </c>
      <c r="D5535" t="s">
        <v>610</v>
      </c>
      <c r="E5535" t="str">
        <f>VLOOKUP(D5535,'B-Business Capability'!B:H,5,FALSE)</f>
        <v>People and Culture</v>
      </c>
      <c r="F5535" t="str">
        <f>VLOOKUP(D5535,'B-Business Capability'!B:H,6,FALSE)</f>
        <v>Onboarding</v>
      </c>
      <c r="G5535">
        <f>VLOOKUP(D5535,'B-Business Capability'!B:H,7,FALSE)</f>
        <v>0</v>
      </c>
      <c r="I5535" t="s">
        <v>1864</v>
      </c>
      <c r="J5535" t="s">
        <v>189</v>
      </c>
      <c r="K5535" t="s">
        <v>249</v>
      </c>
      <c r="L5535" t="s">
        <v>1333</v>
      </c>
      <c r="M5535" t="str">
        <f>VLOOKUP(L5535,'A-Applications'!B:D,3,FALSE)</f>
        <v>IMPARTNER</v>
      </c>
      <c r="N5535" t="s">
        <v>53</v>
      </c>
      <c r="O5535" s="42" t="s">
        <v>54</v>
      </c>
      <c r="P5535" t="s">
        <v>680</v>
      </c>
      <c r="Q5535" t="str">
        <f>VLOOKUP(KamstrupData[[#This Row],[IdLevel123]],'B-Business Capability'!B:L,10,FALSE)</f>
        <v>Hire-to-Retire (H2R)</v>
      </c>
      <c r="R5535">
        <f>VLOOKUP(KamstrupData[[#This Row],[IdLevel123]],'B-Business Capability'!B:L,11,FALSE)</f>
        <v>400</v>
      </c>
      <c r="S5535" t="s">
        <v>237</v>
      </c>
      <c r="T5535" t="s">
        <v>1896</v>
      </c>
      <c r="U5535" t="str">
        <f>_xlfn.CONCAT(KamstrupData[[#This Row],[CountryCode]],"_",KamstrupData[[#This Row],[Business Area]],"_",KamstrupData[[#This Row],[DepartmentTeam]])</f>
        <v>US10_Sales &amp; Marketing_Marketing</v>
      </c>
      <c r="V5535" t="str">
        <f>VLOOKUP(KamstrupData[[#This Row],[ORG_Concat]],'O-Organization'!F:H,3,FALSE)</f>
        <v>11020_US10_Sales &amp; Marketing_Sales &amp; Marketing_Marketing</v>
      </c>
    </row>
    <row r="5536" spans="2:22">
      <c r="D5536" t="s">
        <v>74</v>
      </c>
      <c r="E5536" t="str">
        <f>VLOOKUP(D5536,'B-Business Capability'!B:H,5,FALSE)</f>
        <v>Strategic Management</v>
      </c>
      <c r="F5536" t="str">
        <f>VLOOKUP(D5536,'B-Business Capability'!B:H,6,FALSE)</f>
        <v>Manage Core Business</v>
      </c>
      <c r="G5536" t="str">
        <f>VLOOKUP(D5536,'B-Business Capability'!B:H,7,FALSE)</f>
        <v>Manage Projects</v>
      </c>
      <c r="I5536" t="s">
        <v>1864</v>
      </c>
      <c r="J5536" t="s">
        <v>189</v>
      </c>
      <c r="K5536" t="s">
        <v>249</v>
      </c>
      <c r="L5536" t="s">
        <v>678</v>
      </c>
      <c r="M5536" t="str">
        <f>VLOOKUP(L5536,'A-Applications'!B:D,3,FALSE)</f>
        <v>Monday.com</v>
      </c>
      <c r="N5536" t="s">
        <v>53</v>
      </c>
      <c r="O5536" s="42" t="s">
        <v>54</v>
      </c>
      <c r="P5536" t="s">
        <v>481</v>
      </c>
      <c r="Q5536" t="str">
        <f>VLOOKUP(KamstrupData[[#This Row],[IdLevel123]],'B-Business Capability'!B:L,10,FALSE)</f>
        <v>N/A</v>
      </c>
      <c r="R5536">
        <f>VLOOKUP(KamstrupData[[#This Row],[IdLevel123]],'B-Business Capability'!B:L,11,FALSE)</f>
        <v>0</v>
      </c>
      <c r="T5536" t="s">
        <v>1904</v>
      </c>
      <c r="U5536" t="str">
        <f>_xlfn.CONCAT(KamstrupData[[#This Row],[CountryCode]],"_",KamstrupData[[#This Row],[Business Area]],"_",KamstrupData[[#This Row],[DepartmentTeam]])</f>
        <v>US10_Sales &amp; Marketing_Marketing</v>
      </c>
      <c r="V5536" t="str">
        <f>VLOOKUP(KamstrupData[[#This Row],[ORG_Concat]],'O-Organization'!F:H,3,FALSE)</f>
        <v>11020_US10_Sales &amp; Marketing_Sales &amp; Marketing_Marketing</v>
      </c>
    </row>
    <row r="5537" spans="4:22">
      <c r="D5537" t="s">
        <v>679</v>
      </c>
      <c r="E5537" t="str">
        <f>VLOOKUP(D5537,'B-Business Capability'!B:H,5,FALSE)</f>
        <v>Marketing</v>
      </c>
      <c r="F5537" t="str">
        <f>VLOOKUP(D5537,'B-Business Capability'!B:H,6,FALSE)</f>
        <v>Marketing demand management</v>
      </c>
      <c r="G5537" t="str">
        <f>VLOOKUP(D5537,'B-Business Capability'!B:H,7,FALSE)</f>
        <v>Lead generation, management, and nurturing</v>
      </c>
      <c r="I5537" t="s">
        <v>1864</v>
      </c>
      <c r="J5537" t="s">
        <v>189</v>
      </c>
      <c r="K5537" t="s">
        <v>249</v>
      </c>
      <c r="L5537" t="s">
        <v>129</v>
      </c>
      <c r="M5537" t="str">
        <f>VLOOKUP(L5537,'A-Applications'!B:D,3,FALSE)</f>
        <v>Microsoft Dynamics 365 CE (Sales)</v>
      </c>
      <c r="N5537" t="s">
        <v>147</v>
      </c>
      <c r="O5537" s="42" t="s">
        <v>66</v>
      </c>
      <c r="P5537" t="s">
        <v>1273</v>
      </c>
      <c r="Q5537" t="str">
        <f>VLOOKUP(KamstrupData[[#This Row],[IdLevel123]],'B-Business Capability'!B:L,10,FALSE)</f>
        <v>N/A</v>
      </c>
      <c r="R5537">
        <f>VLOOKUP(KamstrupData[[#This Row],[IdLevel123]],'B-Business Capability'!B:L,11,FALSE)</f>
        <v>0</v>
      </c>
      <c r="T5537" t="s">
        <v>1896</v>
      </c>
      <c r="U5537" t="str">
        <f>_xlfn.CONCAT(KamstrupData[[#This Row],[CountryCode]],"_",KamstrupData[[#This Row],[Business Area]],"_",KamstrupData[[#This Row],[DepartmentTeam]])</f>
        <v>US10_Sales &amp; Marketing_Marketing</v>
      </c>
      <c r="V5537" t="str">
        <f>VLOOKUP(KamstrupData[[#This Row],[ORG_Concat]],'O-Organization'!F:H,3,FALSE)</f>
        <v>11020_US10_Sales &amp; Marketing_Sales &amp; Marketing_Marketing</v>
      </c>
    </row>
    <row r="5538" spans="4:22">
      <c r="D5538" t="s">
        <v>200</v>
      </c>
      <c r="E5538" t="str">
        <f>VLOOKUP(D5538,'B-Business Capability'!B:H,5,FALSE)</f>
        <v>Sales</v>
      </c>
      <c r="F5538" t="str">
        <f>VLOOKUP(D5538,'B-Business Capability'!B:H,6,FALSE)</f>
        <v>Sales Management of Indirect Sales</v>
      </c>
      <c r="G5538" t="str">
        <f>VLOOKUP(D5538,'B-Business Capability'!B:H,7,FALSE)</f>
        <v>Incentive and commision management</v>
      </c>
      <c r="I5538" t="s">
        <v>1864</v>
      </c>
      <c r="J5538" t="s">
        <v>189</v>
      </c>
      <c r="K5538" t="s">
        <v>1275</v>
      </c>
      <c r="L5538" t="s">
        <v>129</v>
      </c>
      <c r="M5538" t="str">
        <f>VLOOKUP(L5538,'A-Applications'!B:D,3,FALSE)</f>
        <v>Microsoft Dynamics 365 CE (Sales)</v>
      </c>
      <c r="N5538" t="s">
        <v>147</v>
      </c>
      <c r="O5538" s="42" t="s">
        <v>54</v>
      </c>
      <c r="P5538" t="s">
        <v>201</v>
      </c>
      <c r="Q5538" t="str">
        <f>VLOOKUP(KamstrupData[[#This Row],[IdLevel123]],'B-Business Capability'!B:L,10,FALSE)</f>
        <v>N/A</v>
      </c>
      <c r="R5538">
        <f>VLOOKUP(KamstrupData[[#This Row],[IdLevel123]],'B-Business Capability'!B:L,11,FALSE)</f>
        <v>0</v>
      </c>
      <c r="T5538" t="s">
        <v>1892</v>
      </c>
      <c r="U5538" t="str">
        <f>_xlfn.CONCAT(KamstrupData[[#This Row],[CountryCode]],"_",KamstrupData[[#This Row],[Business Area]],"_",KamstrupData[[#This Row],[DepartmentTeam]])</f>
        <v>US10_Sales &amp; Marketing_Sales</v>
      </c>
      <c r="V5538" t="str">
        <f>VLOOKUP(KamstrupData[[#This Row],[ORG_Concat]],'O-Organization'!F:H,3,FALSE)</f>
        <v>11021_US10_Sales &amp; Marketing_Sales &amp; Marketing_Sales</v>
      </c>
    </row>
    <row r="5539" spans="4:22">
      <c r="D5539" t="s">
        <v>1354</v>
      </c>
      <c r="E5539" t="str">
        <f>VLOOKUP(D5539,'B-Business Capability'!B:H,5,FALSE)</f>
        <v>Marketing</v>
      </c>
      <c r="F5539" t="str">
        <f>VLOOKUP(D5539,'B-Business Capability'!B:H,6,FALSE)</f>
        <v>Corporate communication and brand management</v>
      </c>
      <c r="G5539" t="str">
        <f>VLOOKUP(D5539,'B-Business Capability'!B:H,7,FALSE)</f>
        <v>External communication</v>
      </c>
      <c r="I5539" t="s">
        <v>1864</v>
      </c>
      <c r="J5539" t="s">
        <v>189</v>
      </c>
      <c r="K5539" t="s">
        <v>249</v>
      </c>
      <c r="L5539" t="s">
        <v>129</v>
      </c>
      <c r="M5539" t="str">
        <f>VLOOKUP(L5539,'A-Applications'!B:D,3,FALSE)</f>
        <v>Microsoft Dynamics 365 CE (Sales)</v>
      </c>
      <c r="N5539" t="s">
        <v>147</v>
      </c>
      <c r="O5539" s="42" t="s">
        <v>66</v>
      </c>
      <c r="P5539" t="s">
        <v>1273</v>
      </c>
      <c r="Q5539" t="str">
        <f>VLOOKUP(KamstrupData[[#This Row],[IdLevel123]],'B-Business Capability'!B:L,10,FALSE)</f>
        <v>N/A</v>
      </c>
      <c r="R5539">
        <f>VLOOKUP(KamstrupData[[#This Row],[IdLevel123]],'B-Business Capability'!B:L,11,FALSE)</f>
        <v>0</v>
      </c>
      <c r="T5539" t="s">
        <v>1896</v>
      </c>
      <c r="U5539" t="str">
        <f>_xlfn.CONCAT(KamstrupData[[#This Row],[CountryCode]],"_",KamstrupData[[#This Row],[Business Area]],"_",KamstrupData[[#This Row],[DepartmentTeam]])</f>
        <v>US10_Sales &amp; Marketing_Marketing</v>
      </c>
      <c r="V5539" t="str">
        <f>VLOOKUP(KamstrupData[[#This Row],[ORG_Concat]],'O-Organization'!F:H,3,FALSE)</f>
        <v>11020_US10_Sales &amp; Marketing_Sales &amp; Marketing_Marketing</v>
      </c>
    </row>
    <row r="5540" spans="4:22">
      <c r="D5540" t="s">
        <v>190</v>
      </c>
      <c r="E5540" t="str">
        <f>VLOOKUP(D5540,'B-Business Capability'!B:H,5,FALSE)</f>
        <v>Sales</v>
      </c>
      <c r="F5540" t="str">
        <f>VLOOKUP(D5540,'B-Business Capability'!B:H,6,FALSE)</f>
        <v>Sales Operations</v>
      </c>
      <c r="G5540">
        <f>VLOOKUP(D5540,'B-Business Capability'!B:H,7,FALSE)</f>
        <v>0</v>
      </c>
      <c r="I5540" t="s">
        <v>1864</v>
      </c>
      <c r="J5540" t="s">
        <v>189</v>
      </c>
      <c r="K5540" t="s">
        <v>1275</v>
      </c>
      <c r="L5540" t="s">
        <v>129</v>
      </c>
      <c r="M5540" t="str">
        <f>VLOOKUP(L5540,'A-Applications'!B:D,3,FALSE)</f>
        <v>Microsoft Dynamics 365 CE (Sales)</v>
      </c>
      <c r="N5540" t="s">
        <v>147</v>
      </c>
      <c r="O5540" s="42" t="s">
        <v>66</v>
      </c>
      <c r="P5540" t="s">
        <v>198</v>
      </c>
      <c r="Q5540" t="str">
        <f>VLOOKUP(KamstrupData[[#This Row],[IdLevel123]],'B-Business Capability'!B:L,10,FALSE)</f>
        <v>Order-to-Cash (O2C)</v>
      </c>
      <c r="R5540">
        <f>VLOOKUP(KamstrupData[[#This Row],[IdLevel123]],'B-Business Capability'!B:L,11,FALSE)</f>
        <v>111</v>
      </c>
      <c r="T5540" t="s">
        <v>1892</v>
      </c>
      <c r="U5540" t="str">
        <f>_xlfn.CONCAT(KamstrupData[[#This Row],[CountryCode]],"_",KamstrupData[[#This Row],[Business Area]],"_",KamstrupData[[#This Row],[DepartmentTeam]])</f>
        <v>US10_Sales &amp; Marketing_Sales</v>
      </c>
      <c r="V5540" t="str">
        <f>VLOOKUP(KamstrupData[[#This Row],[ORG_Concat]],'O-Organization'!F:H,3,FALSE)</f>
        <v>11021_US10_Sales &amp; Marketing_Sales &amp; Marketing_Sales</v>
      </c>
    </row>
    <row r="5541" spans="4:22">
      <c r="D5541" t="s">
        <v>190</v>
      </c>
      <c r="E5541" t="str">
        <f>VLOOKUP(D5541,'B-Business Capability'!B:H,5,FALSE)</f>
        <v>Sales</v>
      </c>
      <c r="F5541" t="str">
        <f>VLOOKUP(D5541,'B-Business Capability'!B:H,6,FALSE)</f>
        <v>Sales Operations</v>
      </c>
      <c r="G5541">
        <f>VLOOKUP(D5541,'B-Business Capability'!B:H,7,FALSE)</f>
        <v>0</v>
      </c>
      <c r="I5541" t="s">
        <v>1864</v>
      </c>
      <c r="J5541" t="s">
        <v>189</v>
      </c>
      <c r="K5541" t="s">
        <v>1893</v>
      </c>
      <c r="L5541" t="s">
        <v>129</v>
      </c>
      <c r="M5541" t="str">
        <f>VLOOKUP(L5541,'A-Applications'!B:D,3,FALSE)</f>
        <v>Microsoft Dynamics 365 CE (Sales)</v>
      </c>
      <c r="N5541" t="s">
        <v>147</v>
      </c>
      <c r="O5541" s="42" t="s">
        <v>66</v>
      </c>
      <c r="P5541" t="s">
        <v>198</v>
      </c>
      <c r="Q5541" t="str">
        <f>VLOOKUP(KamstrupData[[#This Row],[IdLevel123]],'B-Business Capability'!B:L,10,FALSE)</f>
        <v>Order-to-Cash (O2C)</v>
      </c>
      <c r="R5541">
        <f>VLOOKUP(KamstrupData[[#This Row],[IdLevel123]],'B-Business Capability'!B:L,11,FALSE)</f>
        <v>111</v>
      </c>
      <c r="T5541" t="s">
        <v>1900</v>
      </c>
      <c r="U5541" t="str">
        <f>_xlfn.CONCAT(KamstrupData[[#This Row],[CountryCode]],"_",KamstrupData[[#This Row],[Business Area]],"_",KamstrupData[[#This Row],[DepartmentTeam]])</f>
        <v>US10_Sales &amp; Marketing_Sales Operation</v>
      </c>
      <c r="V5541" t="str">
        <f>VLOOKUP(KamstrupData[[#This Row],[ORG_Concat]],'O-Organization'!F:H,3,FALSE)</f>
        <v>11022_US10_Sales &amp; Marketing_Sales &amp; Marketing_Sales Operation</v>
      </c>
    </row>
    <row r="5542" spans="4:22">
      <c r="D5542" t="s">
        <v>192</v>
      </c>
      <c r="E5542" t="str">
        <f>VLOOKUP(D5542,'B-Business Capability'!B:H,5,FALSE)</f>
        <v>Sales</v>
      </c>
      <c r="F5542" t="str">
        <f>VLOOKUP(D5542,'B-Business Capability'!B:H,6,FALSE)</f>
        <v>Sales Execution and Customer Engagement</v>
      </c>
      <c r="G5542">
        <f>VLOOKUP(D5542,'B-Business Capability'!B:H,7,FALSE)</f>
        <v>0</v>
      </c>
      <c r="I5542" t="s">
        <v>1864</v>
      </c>
      <c r="J5542" t="s">
        <v>189</v>
      </c>
      <c r="K5542" t="s">
        <v>1893</v>
      </c>
      <c r="L5542" t="s">
        <v>129</v>
      </c>
      <c r="M5542" t="str">
        <f>VLOOKUP(L5542,'A-Applications'!B:D,3,FALSE)</f>
        <v>Microsoft Dynamics 365 CE (Sales)</v>
      </c>
      <c r="N5542" t="s">
        <v>147</v>
      </c>
      <c r="O5542" s="42" t="s">
        <v>66</v>
      </c>
      <c r="P5542" t="s">
        <v>198</v>
      </c>
      <c r="Q5542" t="str">
        <f>VLOOKUP(KamstrupData[[#This Row],[IdLevel123]],'B-Business Capability'!B:L,10,FALSE)</f>
        <v>Order-to-Cash (O2C)</v>
      </c>
      <c r="R5542">
        <f>VLOOKUP(KamstrupData[[#This Row],[IdLevel123]],'B-Business Capability'!B:L,11,FALSE)</f>
        <v>500</v>
      </c>
      <c r="T5542" t="s">
        <v>1900</v>
      </c>
      <c r="U5542" t="str">
        <f>_xlfn.CONCAT(KamstrupData[[#This Row],[CountryCode]],"_",KamstrupData[[#This Row],[Business Area]],"_",KamstrupData[[#This Row],[DepartmentTeam]])</f>
        <v>US10_Sales &amp; Marketing_Sales Operation</v>
      </c>
      <c r="V5542" t="str">
        <f>VLOOKUP(KamstrupData[[#This Row],[ORG_Concat]],'O-Organization'!F:H,3,FALSE)</f>
        <v>11022_US10_Sales &amp; Marketing_Sales &amp; Marketing_Sales Operation</v>
      </c>
    </row>
    <row r="5543" spans="4:22">
      <c r="D5543" t="s">
        <v>1905</v>
      </c>
      <c r="E5543" t="str">
        <f>VLOOKUP(D5543,'B-Business Capability'!B:H,5,FALSE)</f>
        <v>Strategic Management</v>
      </c>
      <c r="F5543" t="str">
        <f>VLOOKUP(D5543,'B-Business Capability'!B:H,6,FALSE)</f>
        <v>Business Process Management</v>
      </c>
      <c r="G5543" t="str">
        <f>VLOOKUP(D5543,'B-Business Capability'!B:H,7,FALSE)</f>
        <v>Business Process Automation</v>
      </c>
      <c r="I5543" t="s">
        <v>1864</v>
      </c>
      <c r="J5543" t="s">
        <v>189</v>
      </c>
      <c r="K5543" t="s">
        <v>1275</v>
      </c>
      <c r="L5543" t="s">
        <v>129</v>
      </c>
      <c r="M5543" t="str">
        <f>VLOOKUP(L5543,'A-Applications'!B:D,3,FALSE)</f>
        <v>Microsoft Dynamics 365 CE (Sales)</v>
      </c>
      <c r="N5543" t="s">
        <v>147</v>
      </c>
      <c r="O5543" s="42" t="s">
        <v>66</v>
      </c>
      <c r="P5543" t="s">
        <v>198</v>
      </c>
      <c r="Q5543" t="str">
        <f>VLOOKUP(KamstrupData[[#This Row],[IdLevel123]],'B-Business Capability'!B:L,10,FALSE)</f>
        <v>N/A</v>
      </c>
      <c r="R5543">
        <f>VLOOKUP(KamstrupData[[#This Row],[IdLevel123]],'B-Business Capability'!B:L,11,FALSE)</f>
        <v>0</v>
      </c>
      <c r="T5543" t="s">
        <v>1892</v>
      </c>
      <c r="U5543" t="str">
        <f>_xlfn.CONCAT(KamstrupData[[#This Row],[CountryCode]],"_",KamstrupData[[#This Row],[Business Area]],"_",KamstrupData[[#This Row],[DepartmentTeam]])</f>
        <v>US10_Sales &amp; Marketing_Sales</v>
      </c>
      <c r="V5543" t="str">
        <f>VLOOKUP(KamstrupData[[#This Row],[ORG_Concat]],'O-Organization'!F:H,3,FALSE)</f>
        <v>11021_US10_Sales &amp; Marketing_Sales &amp; Marketing_Sales</v>
      </c>
    </row>
    <row r="5544" spans="4:22">
      <c r="D5544" t="s">
        <v>193</v>
      </c>
      <c r="E5544" t="str">
        <f>VLOOKUP(D5544,'B-Business Capability'!B:H,5,FALSE)</f>
        <v>Sales</v>
      </c>
      <c r="F5544" t="str">
        <f>VLOOKUP(D5544,'B-Business Capability'!B:H,6,FALSE)</f>
        <v>Quotation, Order, and Contract Management</v>
      </c>
      <c r="G5544">
        <f>VLOOKUP(D5544,'B-Business Capability'!B:H,7,FALSE)</f>
        <v>0</v>
      </c>
      <c r="I5544" t="s">
        <v>1864</v>
      </c>
      <c r="J5544" t="s">
        <v>189</v>
      </c>
      <c r="K5544" t="s">
        <v>1275</v>
      </c>
      <c r="L5544" t="s">
        <v>129</v>
      </c>
      <c r="M5544" t="str">
        <f>VLOOKUP(L5544,'A-Applications'!B:D,3,FALSE)</f>
        <v>Microsoft Dynamics 365 CE (Sales)</v>
      </c>
      <c r="N5544" t="s">
        <v>147</v>
      </c>
      <c r="O5544" s="42" t="s">
        <v>66</v>
      </c>
      <c r="P5544" t="s">
        <v>198</v>
      </c>
      <c r="Q5544" t="str">
        <f>VLOOKUP(KamstrupData[[#This Row],[IdLevel123]],'B-Business Capability'!B:L,10,FALSE)</f>
        <v>Order-to-Cash (O2C)</v>
      </c>
      <c r="R5544">
        <f>VLOOKUP(KamstrupData[[#This Row],[IdLevel123]],'B-Business Capability'!B:L,11,FALSE)</f>
        <v>100</v>
      </c>
      <c r="T5544" t="s">
        <v>1892</v>
      </c>
      <c r="U5544" t="str">
        <f>_xlfn.CONCAT(KamstrupData[[#This Row],[CountryCode]],"_",KamstrupData[[#This Row],[Business Area]],"_",KamstrupData[[#This Row],[DepartmentTeam]])</f>
        <v>US10_Sales &amp; Marketing_Sales</v>
      </c>
      <c r="V5544" t="str">
        <f>VLOOKUP(KamstrupData[[#This Row],[ORG_Concat]],'O-Organization'!F:H,3,FALSE)</f>
        <v>11021_US10_Sales &amp; Marketing_Sales &amp; Marketing_Sales</v>
      </c>
    </row>
    <row r="5545" spans="4:22">
      <c r="D5545" t="s">
        <v>193</v>
      </c>
      <c r="E5545" t="str">
        <f>VLOOKUP(D5545,'B-Business Capability'!B:H,5,FALSE)</f>
        <v>Sales</v>
      </c>
      <c r="F5545" t="str">
        <f>VLOOKUP(D5545,'B-Business Capability'!B:H,6,FALSE)</f>
        <v>Quotation, Order, and Contract Management</v>
      </c>
      <c r="G5545">
        <f>VLOOKUP(D5545,'B-Business Capability'!B:H,7,FALSE)</f>
        <v>0</v>
      </c>
      <c r="I5545" t="s">
        <v>1864</v>
      </c>
      <c r="J5545" t="s">
        <v>189</v>
      </c>
      <c r="K5545" t="s">
        <v>1893</v>
      </c>
      <c r="L5545" t="s">
        <v>129</v>
      </c>
      <c r="M5545" t="str">
        <f>VLOOKUP(L5545,'A-Applications'!B:D,3,FALSE)</f>
        <v>Microsoft Dynamics 365 CE (Sales)</v>
      </c>
      <c r="N5545" t="s">
        <v>147</v>
      </c>
      <c r="O5545" s="42" t="s">
        <v>66</v>
      </c>
      <c r="P5545" t="s">
        <v>198</v>
      </c>
      <c r="Q5545" t="str">
        <f>VLOOKUP(KamstrupData[[#This Row],[IdLevel123]],'B-Business Capability'!B:L,10,FALSE)</f>
        <v>Order-to-Cash (O2C)</v>
      </c>
      <c r="R5545">
        <f>VLOOKUP(KamstrupData[[#This Row],[IdLevel123]],'B-Business Capability'!B:L,11,FALSE)</f>
        <v>100</v>
      </c>
      <c r="T5545" t="s">
        <v>1900</v>
      </c>
      <c r="U5545" t="str">
        <f>_xlfn.CONCAT(KamstrupData[[#This Row],[CountryCode]],"_",KamstrupData[[#This Row],[Business Area]],"_",KamstrupData[[#This Row],[DepartmentTeam]])</f>
        <v>US10_Sales &amp; Marketing_Sales Operation</v>
      </c>
      <c r="V5545" t="str">
        <f>VLOOKUP(KamstrupData[[#This Row],[ORG_Concat]],'O-Organization'!F:H,3,FALSE)</f>
        <v>11022_US10_Sales &amp; Marketing_Sales &amp; Marketing_Sales Operation</v>
      </c>
    </row>
    <row r="5546" spans="4:22">
      <c r="D5546" t="s">
        <v>193</v>
      </c>
      <c r="E5546" t="str">
        <f>VLOOKUP(D5546,'B-Business Capability'!B:H,5,FALSE)</f>
        <v>Sales</v>
      </c>
      <c r="F5546" t="str">
        <f>VLOOKUP(D5546,'B-Business Capability'!B:H,6,FALSE)</f>
        <v>Quotation, Order, and Contract Management</v>
      </c>
      <c r="G5546">
        <f>VLOOKUP(D5546,'B-Business Capability'!B:H,7,FALSE)</f>
        <v>0</v>
      </c>
      <c r="I5546" t="s">
        <v>1864</v>
      </c>
      <c r="J5546" t="s">
        <v>189</v>
      </c>
      <c r="K5546" t="s">
        <v>1893</v>
      </c>
      <c r="L5546" t="s">
        <v>613</v>
      </c>
      <c r="M5546" t="str">
        <f>VLOOKUP(L5546,'A-Applications'!B:D,3,FALSE)</f>
        <v>Dot.vu</v>
      </c>
      <c r="N5546" t="s">
        <v>53</v>
      </c>
      <c r="O5546" s="42" t="s">
        <v>54</v>
      </c>
      <c r="P5546" t="s">
        <v>97</v>
      </c>
      <c r="Q5546" t="str">
        <f>VLOOKUP(KamstrupData[[#This Row],[IdLevel123]],'B-Business Capability'!B:L,10,FALSE)</f>
        <v>Order-to-Cash (O2C)</v>
      </c>
      <c r="R5546">
        <f>VLOOKUP(KamstrupData[[#This Row],[IdLevel123]],'B-Business Capability'!B:L,11,FALSE)</f>
        <v>100</v>
      </c>
      <c r="T5546" t="s">
        <v>1906</v>
      </c>
      <c r="U5546" t="str">
        <f>_xlfn.CONCAT(KamstrupData[[#This Row],[CountryCode]],"_",KamstrupData[[#This Row],[Business Area]],"_",KamstrupData[[#This Row],[DepartmentTeam]])</f>
        <v>US10_Sales &amp; Marketing_Sales Operation</v>
      </c>
      <c r="V5546" t="str">
        <f>VLOOKUP(KamstrupData[[#This Row],[ORG_Concat]],'O-Organization'!F:H,3,FALSE)</f>
        <v>11022_US10_Sales &amp; Marketing_Sales &amp; Marketing_Sales Operation</v>
      </c>
    </row>
    <row r="5547" spans="4:22">
      <c r="D5547" t="s">
        <v>568</v>
      </c>
      <c r="E5547" t="str">
        <f>VLOOKUP(D5547,'B-Business Capability'!B:H,5,FALSE)</f>
        <v>Marketing</v>
      </c>
      <c r="F5547" t="str">
        <f>VLOOKUP(D5547,'B-Business Capability'!B:H,6,FALSE)</f>
        <v>Corporate communication and brand management</v>
      </c>
      <c r="G5547" t="str">
        <f>VLOOKUP(D5547,'B-Business Capability'!B:H,7,FALSE)</f>
        <v>Content management</v>
      </c>
      <c r="I5547" t="s">
        <v>1864</v>
      </c>
      <c r="J5547" t="s">
        <v>189</v>
      </c>
      <c r="K5547" t="s">
        <v>249</v>
      </c>
      <c r="L5547" t="s">
        <v>581</v>
      </c>
      <c r="M5547" t="str">
        <f>VLOOKUP(L5547,'A-Applications'!B:D,3,FALSE)</f>
        <v>Canva Teams</v>
      </c>
      <c r="N5547" t="s">
        <v>147</v>
      </c>
      <c r="O5547" s="42" t="s">
        <v>54</v>
      </c>
      <c r="P5547" t="s">
        <v>680</v>
      </c>
      <c r="Q5547" t="str">
        <f>VLOOKUP(KamstrupData[[#This Row],[IdLevel123]],'B-Business Capability'!B:L,10,FALSE)</f>
        <v>N/A</v>
      </c>
      <c r="R5547">
        <f>VLOOKUP(KamstrupData[[#This Row],[IdLevel123]],'B-Business Capability'!B:L,11,FALSE)</f>
        <v>0</v>
      </c>
      <c r="T5547" t="s">
        <v>1907</v>
      </c>
      <c r="U5547" t="str">
        <f>_xlfn.CONCAT(KamstrupData[[#This Row],[CountryCode]],"_",KamstrupData[[#This Row],[Business Area]],"_",KamstrupData[[#This Row],[DepartmentTeam]])</f>
        <v>US10_Sales &amp; Marketing_Marketing</v>
      </c>
      <c r="V5547" t="str">
        <f>VLOOKUP(KamstrupData[[#This Row],[ORG_Concat]],'O-Organization'!F:H,3,FALSE)</f>
        <v>11020_US10_Sales &amp; Marketing_Sales &amp; Marketing_Marketing</v>
      </c>
    </row>
    <row r="5548" spans="4:22">
      <c r="D5548" t="s">
        <v>568</v>
      </c>
      <c r="E5548" t="str">
        <f>VLOOKUP(D5548,'B-Business Capability'!B:H,5,FALSE)</f>
        <v>Marketing</v>
      </c>
      <c r="F5548" t="str">
        <f>VLOOKUP(D5548,'B-Business Capability'!B:H,6,FALSE)</f>
        <v>Corporate communication and brand management</v>
      </c>
      <c r="G5548" t="str">
        <f>VLOOKUP(D5548,'B-Business Capability'!B:H,7,FALSE)</f>
        <v>Content management</v>
      </c>
      <c r="I5548" t="s">
        <v>1864</v>
      </c>
      <c r="J5548" t="s">
        <v>189</v>
      </c>
      <c r="K5548" t="s">
        <v>249</v>
      </c>
      <c r="L5548" t="s">
        <v>1363</v>
      </c>
      <c r="M5548" t="str">
        <f>VLOOKUP(L5548,'A-Applications'!B:D,3,FALSE)</f>
        <v>QR code generator</v>
      </c>
      <c r="N5548" t="s">
        <v>53</v>
      </c>
      <c r="O5548" s="42" t="s">
        <v>62</v>
      </c>
      <c r="P5548" t="s">
        <v>680</v>
      </c>
      <c r="Q5548" t="str">
        <f>VLOOKUP(KamstrupData[[#This Row],[IdLevel123]],'B-Business Capability'!B:L,10,FALSE)</f>
        <v>N/A</v>
      </c>
      <c r="R5548">
        <f>VLOOKUP(KamstrupData[[#This Row],[IdLevel123]],'B-Business Capability'!B:L,11,FALSE)</f>
        <v>0</v>
      </c>
      <c r="T5548" t="s">
        <v>1896</v>
      </c>
      <c r="U5548" t="str">
        <f>_xlfn.CONCAT(KamstrupData[[#This Row],[CountryCode]],"_",KamstrupData[[#This Row],[Business Area]],"_",KamstrupData[[#This Row],[DepartmentTeam]])</f>
        <v>US10_Sales &amp; Marketing_Marketing</v>
      </c>
      <c r="V5548" t="str">
        <f>VLOOKUP(KamstrupData[[#This Row],[ORG_Concat]],'O-Organization'!F:H,3,FALSE)</f>
        <v>11020_US10_Sales &amp; Marketing_Sales &amp; Marketing_Marketing</v>
      </c>
    </row>
    <row r="5549" spans="4:22">
      <c r="D5549" t="s">
        <v>1288</v>
      </c>
      <c r="E5549" t="str">
        <f>VLOOKUP(D5549,'B-Business Capability'!B:H,5,FALSE)</f>
        <v>Sales</v>
      </c>
      <c r="F5549" t="str">
        <f>VLOOKUP(D5549,'B-Business Capability'!B:H,6,FALSE)</f>
        <v>Sales Operations</v>
      </c>
      <c r="G5549" t="str">
        <f>VLOOKUP(D5549,'B-Business Capability'!B:H,7,FALSE)</f>
        <v>Sales masterdata management</v>
      </c>
      <c r="I5549" t="s">
        <v>1864</v>
      </c>
      <c r="J5549" t="s">
        <v>189</v>
      </c>
      <c r="K5549" t="s">
        <v>1275</v>
      </c>
      <c r="L5549" s="98" t="s">
        <v>58</v>
      </c>
      <c r="M5549" t="str">
        <f>VLOOKUP(L5549,'A-Applications'!B:D,3,FALSE)</f>
        <v>Microsoft Excel</v>
      </c>
      <c r="N5549" t="s">
        <v>103</v>
      </c>
      <c r="O5549" s="42" t="s">
        <v>54</v>
      </c>
      <c r="P5549" t="s">
        <v>198</v>
      </c>
      <c r="Q5549" t="str">
        <f>VLOOKUP(KamstrupData[[#This Row],[IdLevel123]],'B-Business Capability'!B:L,10,FALSE)</f>
        <v>N/A</v>
      </c>
      <c r="R5549">
        <f>VLOOKUP(KamstrupData[[#This Row],[IdLevel123]],'B-Business Capability'!B:L,11,FALSE)</f>
        <v>0</v>
      </c>
      <c r="T5549" t="s">
        <v>1908</v>
      </c>
      <c r="U5549" t="str">
        <f>_xlfn.CONCAT(KamstrupData[[#This Row],[CountryCode]],"_",KamstrupData[[#This Row],[Business Area]],"_",KamstrupData[[#This Row],[DepartmentTeam]])</f>
        <v>US10_Sales &amp; Marketing_Sales</v>
      </c>
      <c r="V5549" t="str">
        <f>VLOOKUP(KamstrupData[[#This Row],[ORG_Concat]],'O-Organization'!F:H,3,FALSE)</f>
        <v>11021_US10_Sales &amp; Marketing_Sales &amp; Marketing_Sales</v>
      </c>
    </row>
    <row r="5550" spans="4:22">
      <c r="D5550" t="s">
        <v>1288</v>
      </c>
      <c r="E5550" t="str">
        <f>VLOOKUP(D5550,'B-Business Capability'!B:H,5,FALSE)</f>
        <v>Sales</v>
      </c>
      <c r="F5550" t="str">
        <f>VLOOKUP(D5550,'B-Business Capability'!B:H,6,FALSE)</f>
        <v>Sales Operations</v>
      </c>
      <c r="G5550" t="str">
        <f>VLOOKUP(D5550,'B-Business Capability'!B:H,7,FALSE)</f>
        <v>Sales masterdata management</v>
      </c>
      <c r="I5550" t="s">
        <v>1864</v>
      </c>
      <c r="J5550" t="s">
        <v>189</v>
      </c>
      <c r="K5550" t="s">
        <v>1893</v>
      </c>
      <c r="L5550" s="98" t="s">
        <v>58</v>
      </c>
      <c r="M5550" t="str">
        <f>VLOOKUP(L5550,'A-Applications'!B:D,3,FALSE)</f>
        <v>Microsoft Excel</v>
      </c>
      <c r="N5550" t="s">
        <v>103</v>
      </c>
      <c r="O5550" s="42" t="s">
        <v>66</v>
      </c>
      <c r="P5550" t="s">
        <v>198</v>
      </c>
      <c r="Q5550" t="str">
        <f>VLOOKUP(KamstrupData[[#This Row],[IdLevel123]],'B-Business Capability'!B:L,10,FALSE)</f>
        <v>N/A</v>
      </c>
      <c r="R5550">
        <f>VLOOKUP(KamstrupData[[#This Row],[IdLevel123]],'B-Business Capability'!B:L,11,FALSE)</f>
        <v>0</v>
      </c>
      <c r="T5550" t="s">
        <v>1909</v>
      </c>
      <c r="U5550" t="str">
        <f>_xlfn.CONCAT(KamstrupData[[#This Row],[CountryCode]],"_",KamstrupData[[#This Row],[Business Area]],"_",KamstrupData[[#This Row],[DepartmentTeam]])</f>
        <v>US10_Sales &amp; Marketing_Sales Operation</v>
      </c>
      <c r="V5550" t="str">
        <f>VLOOKUP(KamstrupData[[#This Row],[ORG_Concat]],'O-Organization'!F:H,3,FALSE)</f>
        <v>11022_US10_Sales &amp; Marketing_Sales &amp; Marketing_Sales Operation</v>
      </c>
    </row>
    <row r="5551" spans="4:22">
      <c r="D5551" t="s">
        <v>1320</v>
      </c>
      <c r="E5551" t="str">
        <f>VLOOKUP(D5551,'B-Business Capability'!B:H,5,FALSE)</f>
        <v>Sales</v>
      </c>
      <c r="F5551" t="str">
        <f>VLOOKUP(D5551,'B-Business Capability'!B:H,6,FALSE)</f>
        <v>Sales Management</v>
      </c>
      <c r="G5551" t="str">
        <f>VLOOKUP(D5551,'B-Business Capability'!B:H,7,FALSE)</f>
        <v>Sales Analytics</v>
      </c>
      <c r="I5551" t="s">
        <v>1864</v>
      </c>
      <c r="J5551" t="s">
        <v>189</v>
      </c>
      <c r="K5551" t="s">
        <v>1893</v>
      </c>
      <c r="L5551" s="98" t="s">
        <v>58</v>
      </c>
      <c r="M5551" t="str">
        <f>VLOOKUP(L5551,'A-Applications'!B:D,3,FALSE)</f>
        <v>Microsoft Excel</v>
      </c>
      <c r="N5551" t="s">
        <v>103</v>
      </c>
      <c r="O5551" s="42" t="s">
        <v>66</v>
      </c>
      <c r="P5551" t="s">
        <v>198</v>
      </c>
      <c r="Q5551" t="str">
        <f>VLOOKUP(KamstrupData[[#This Row],[IdLevel123]],'B-Business Capability'!B:L,10,FALSE)</f>
        <v>N/A</v>
      </c>
      <c r="R5551">
        <f>VLOOKUP(KamstrupData[[#This Row],[IdLevel123]],'B-Business Capability'!B:L,11,FALSE)</f>
        <v>0</v>
      </c>
      <c r="T5551" t="s">
        <v>1910</v>
      </c>
      <c r="U5551" t="str">
        <f>_xlfn.CONCAT(KamstrupData[[#This Row],[CountryCode]],"_",KamstrupData[[#This Row],[Business Area]],"_",KamstrupData[[#This Row],[DepartmentTeam]])</f>
        <v>US10_Sales &amp; Marketing_Sales Operation</v>
      </c>
      <c r="V5551" t="str">
        <f>VLOOKUP(KamstrupData[[#This Row],[ORG_Concat]],'O-Organization'!F:H,3,FALSE)</f>
        <v>11022_US10_Sales &amp; Marketing_Sales &amp; Marketing_Sales Operation</v>
      </c>
    </row>
    <row r="5552" spans="4:22">
      <c r="D5552" t="s">
        <v>193</v>
      </c>
      <c r="E5552" t="str">
        <f>VLOOKUP(D5552,'B-Business Capability'!B:H,5,FALSE)</f>
        <v>Sales</v>
      </c>
      <c r="F5552" t="str">
        <f>VLOOKUP(D5552,'B-Business Capability'!B:H,6,FALSE)</f>
        <v>Quotation, Order, and Contract Management</v>
      </c>
      <c r="G5552">
        <f>VLOOKUP(D5552,'B-Business Capability'!B:H,7,FALSE)</f>
        <v>0</v>
      </c>
      <c r="I5552" t="s">
        <v>1864</v>
      </c>
      <c r="J5552" t="s">
        <v>189</v>
      </c>
      <c r="K5552" t="s">
        <v>1893</v>
      </c>
      <c r="L5552" s="98" t="s">
        <v>58</v>
      </c>
      <c r="M5552" t="str">
        <f>VLOOKUP(L5552,'A-Applications'!B:D,3,FALSE)</f>
        <v>Microsoft Excel</v>
      </c>
      <c r="N5552" t="s">
        <v>103</v>
      </c>
      <c r="O5552" s="42" t="s">
        <v>66</v>
      </c>
      <c r="P5552" t="s">
        <v>198</v>
      </c>
      <c r="Q5552" t="str">
        <f>VLOOKUP(KamstrupData[[#This Row],[IdLevel123]],'B-Business Capability'!B:L,10,FALSE)</f>
        <v>Order-to-Cash (O2C)</v>
      </c>
      <c r="R5552">
        <f>VLOOKUP(KamstrupData[[#This Row],[IdLevel123]],'B-Business Capability'!B:L,11,FALSE)</f>
        <v>100</v>
      </c>
      <c r="T5552" t="s">
        <v>1909</v>
      </c>
      <c r="U5552" t="str">
        <f>_xlfn.CONCAT(KamstrupData[[#This Row],[CountryCode]],"_",KamstrupData[[#This Row],[Business Area]],"_",KamstrupData[[#This Row],[DepartmentTeam]])</f>
        <v>US10_Sales &amp; Marketing_Sales Operation</v>
      </c>
      <c r="V5552" t="str">
        <f>VLOOKUP(KamstrupData[[#This Row],[ORG_Concat]],'O-Organization'!F:H,3,FALSE)</f>
        <v>11022_US10_Sales &amp; Marketing_Sales &amp; Marketing_Sales Operation</v>
      </c>
    </row>
    <row r="5553" spans="2:22">
      <c r="D5553" t="s">
        <v>568</v>
      </c>
      <c r="E5553" t="str">
        <f>VLOOKUP(D5553,'B-Business Capability'!B:H,5,FALSE)</f>
        <v>Marketing</v>
      </c>
      <c r="F5553" t="str">
        <f>VLOOKUP(D5553,'B-Business Capability'!B:H,6,FALSE)</f>
        <v>Corporate communication and brand management</v>
      </c>
      <c r="G5553" t="str">
        <f>VLOOKUP(D5553,'B-Business Capability'!B:H,7,FALSE)</f>
        <v>Content management</v>
      </c>
      <c r="I5553" t="s">
        <v>1864</v>
      </c>
      <c r="J5553" t="s">
        <v>189</v>
      </c>
      <c r="K5553" t="s">
        <v>249</v>
      </c>
      <c r="L5553" t="s">
        <v>59</v>
      </c>
      <c r="M5553" t="str">
        <f>VLOOKUP(L5553,'A-Applications'!B:D,3,FALSE)</f>
        <v>Microsoft Power Point</v>
      </c>
      <c r="N5553" t="s">
        <v>147</v>
      </c>
      <c r="O5553" s="42" t="s">
        <v>54</v>
      </c>
      <c r="P5553" t="s">
        <v>709</v>
      </c>
      <c r="Q5553" t="str">
        <f>VLOOKUP(KamstrupData[[#This Row],[IdLevel123]],'B-Business Capability'!B:L,10,FALSE)</f>
        <v>N/A</v>
      </c>
      <c r="R5553">
        <f>VLOOKUP(KamstrupData[[#This Row],[IdLevel123]],'B-Business Capability'!B:L,11,FALSE)</f>
        <v>0</v>
      </c>
      <c r="T5553" t="s">
        <v>1911</v>
      </c>
      <c r="U5553" t="str">
        <f>_xlfn.CONCAT(KamstrupData[[#This Row],[CountryCode]],"_",KamstrupData[[#This Row],[Business Area]],"_",KamstrupData[[#This Row],[DepartmentTeam]])</f>
        <v>US10_Sales &amp; Marketing_Marketing</v>
      </c>
      <c r="V5553" t="str">
        <f>VLOOKUP(KamstrupData[[#This Row],[ORG_Concat]],'O-Organization'!F:H,3,FALSE)</f>
        <v>11020_US10_Sales &amp; Marketing_Sales &amp; Marketing_Marketing</v>
      </c>
    </row>
    <row r="5554" spans="2:22">
      <c r="D5554" t="s">
        <v>193</v>
      </c>
      <c r="E5554" t="str">
        <f>VLOOKUP(D5554,'B-Business Capability'!B:H,5,FALSE)</f>
        <v>Sales</v>
      </c>
      <c r="F5554" t="str">
        <f>VLOOKUP(D5554,'B-Business Capability'!B:H,6,FALSE)</f>
        <v>Quotation, Order, and Contract Management</v>
      </c>
      <c r="G5554">
        <f>VLOOKUP(D5554,'B-Business Capability'!B:H,7,FALSE)</f>
        <v>0</v>
      </c>
      <c r="I5554" t="s">
        <v>1864</v>
      </c>
      <c r="J5554" t="s">
        <v>189</v>
      </c>
      <c r="K5554" t="s">
        <v>1275</v>
      </c>
      <c r="L5554" s="98" t="s">
        <v>60</v>
      </c>
      <c r="M5554" t="str">
        <f>VLOOKUP(L5554,'A-Applications'!B:D,3,FALSE)</f>
        <v>Microsoft Outlook</v>
      </c>
      <c r="N5554" t="s">
        <v>103</v>
      </c>
      <c r="O5554" s="42" t="s">
        <v>66</v>
      </c>
      <c r="P5554" t="s">
        <v>198</v>
      </c>
      <c r="Q5554" t="str">
        <f>VLOOKUP(KamstrupData[[#This Row],[IdLevel123]],'B-Business Capability'!B:L,10,FALSE)</f>
        <v>Order-to-Cash (O2C)</v>
      </c>
      <c r="R5554">
        <f>VLOOKUP(KamstrupData[[#This Row],[IdLevel123]],'B-Business Capability'!B:L,11,FALSE)</f>
        <v>100</v>
      </c>
      <c r="T5554" t="s">
        <v>1908</v>
      </c>
      <c r="U5554" t="str">
        <f>_xlfn.CONCAT(KamstrupData[[#This Row],[CountryCode]],"_",KamstrupData[[#This Row],[Business Area]],"_",KamstrupData[[#This Row],[DepartmentTeam]])</f>
        <v>US10_Sales &amp; Marketing_Sales</v>
      </c>
      <c r="V5554" t="str">
        <f>VLOOKUP(KamstrupData[[#This Row],[ORG_Concat]],'O-Organization'!F:H,3,FALSE)</f>
        <v>11021_US10_Sales &amp; Marketing_Sales &amp; Marketing_Sales</v>
      </c>
    </row>
    <row r="5555" spans="2:22">
      <c r="D5555" t="s">
        <v>130</v>
      </c>
      <c r="E5555" t="str">
        <f>VLOOKUP(D5555,'B-Business Capability'!B:H,5,FALSE)</f>
        <v>Sales</v>
      </c>
      <c r="F5555" t="str">
        <f>VLOOKUP(D5555,'B-Business Capability'!B:H,6,FALSE)</f>
        <v>Quotation, Order, and Contract Management</v>
      </c>
      <c r="G5555" t="str">
        <f>VLOOKUP(D5555,'B-Business Capability'!B:H,7,FALSE)</f>
        <v>Tender or Bid management</v>
      </c>
      <c r="I5555" t="s">
        <v>1864</v>
      </c>
      <c r="J5555" t="s">
        <v>189</v>
      </c>
      <c r="K5555" t="s">
        <v>1275</v>
      </c>
      <c r="L5555" s="98" t="s">
        <v>203</v>
      </c>
      <c r="M5555" t="str">
        <f>VLOOKUP(L5555,'A-Applications'!B:D,3,FALSE)</f>
        <v>Responsive - RFPIO</v>
      </c>
      <c r="O5555" s="42"/>
      <c r="P5555" t="s">
        <v>97</v>
      </c>
      <c r="Q5555" t="str">
        <f>VLOOKUP(KamstrupData[[#This Row],[IdLevel123]],'B-Business Capability'!B:L,10,FALSE)</f>
        <v>Order-to-Cash (O2C)</v>
      </c>
      <c r="R5555">
        <f>VLOOKUP(KamstrupData[[#This Row],[IdLevel123]],'B-Business Capability'!B:L,11,FALSE)</f>
        <v>104</v>
      </c>
      <c r="T5555" t="s">
        <v>1912</v>
      </c>
      <c r="U5555" t="str">
        <f>_xlfn.CONCAT(KamstrupData[[#This Row],[CountryCode]],"_",KamstrupData[[#This Row],[Business Area]],"_",KamstrupData[[#This Row],[DepartmentTeam]])</f>
        <v>US10_Sales &amp; Marketing_Sales</v>
      </c>
      <c r="V5555" t="str">
        <f>VLOOKUP(KamstrupData[[#This Row],[ORG_Concat]],'O-Organization'!F:H,3,FALSE)</f>
        <v>11021_US10_Sales &amp; Marketing_Sales &amp; Marketing_Sales</v>
      </c>
    </row>
    <row r="5556" spans="2:22">
      <c r="D5556" t="s">
        <v>130</v>
      </c>
      <c r="E5556" t="str">
        <f>VLOOKUP(D5556,'B-Business Capability'!B:H,5,FALSE)</f>
        <v>Sales</v>
      </c>
      <c r="F5556" t="str">
        <f>VLOOKUP(D5556,'B-Business Capability'!B:H,6,FALSE)</f>
        <v>Quotation, Order, and Contract Management</v>
      </c>
      <c r="G5556" t="str">
        <f>VLOOKUP(D5556,'B-Business Capability'!B:H,7,FALSE)</f>
        <v>Tender or Bid management</v>
      </c>
      <c r="I5556" t="s">
        <v>1864</v>
      </c>
      <c r="J5556" t="s">
        <v>189</v>
      </c>
      <c r="K5556" t="s">
        <v>1902</v>
      </c>
      <c r="L5556" t="s">
        <v>203</v>
      </c>
      <c r="M5556" t="str">
        <f>VLOOKUP(L5556,'A-Applications'!B:D,3,FALSE)</f>
        <v>Responsive - RFPIO</v>
      </c>
      <c r="N5556" t="s">
        <v>53</v>
      </c>
      <c r="O5556" s="42" t="s">
        <v>54</v>
      </c>
      <c r="P5556" t="s">
        <v>97</v>
      </c>
      <c r="Q5556" t="str">
        <f>VLOOKUP(KamstrupData[[#This Row],[IdLevel123]],'B-Business Capability'!B:L,10,FALSE)</f>
        <v>Order-to-Cash (O2C)</v>
      </c>
      <c r="R5556">
        <f>VLOOKUP(KamstrupData[[#This Row],[IdLevel123]],'B-Business Capability'!B:L,11,FALSE)</f>
        <v>104</v>
      </c>
      <c r="T5556" t="s">
        <v>1903</v>
      </c>
      <c r="U5556" t="str">
        <f>_xlfn.CONCAT(KamstrupData[[#This Row],[CountryCode]],"_",KamstrupData[[#This Row],[Business Area]],"_",KamstrupData[[#This Row],[DepartmentTeam]])</f>
        <v>US10_Sales &amp; Marketing_Solution Management</v>
      </c>
      <c r="V5556" t="str">
        <f>VLOOKUP(KamstrupData[[#This Row],[ORG_Concat]],'O-Organization'!F:H,3,FALSE)</f>
        <v>11023_US10_Sales &amp; Marketing_Sales &amp; Marketing_Solution Management</v>
      </c>
    </row>
    <row r="5557" spans="2:22">
      <c r="D5557" t="s">
        <v>88</v>
      </c>
      <c r="E5557" t="str">
        <f>VLOOKUP(D5557,'B-Business Capability'!B:H,5,FALSE)</f>
        <v>Customer Service</v>
      </c>
      <c r="F5557" t="str">
        <f>VLOOKUP(D5557,'B-Business Capability'!B:H,6,FALSE)</f>
        <v>Customer Project Management</v>
      </c>
      <c r="G5557" t="str">
        <f>VLOOKUP(D5557,'B-Business Capability'!B:H,7,FALSE)</f>
        <v>Project Management</v>
      </c>
      <c r="I5557" t="s">
        <v>1864</v>
      </c>
      <c r="J5557" t="s">
        <v>189</v>
      </c>
      <c r="K5557" t="s">
        <v>1902</v>
      </c>
      <c r="L5557" t="s">
        <v>203</v>
      </c>
      <c r="M5557" t="str">
        <f>VLOOKUP(L5557,'A-Applications'!B:D,3,FALSE)</f>
        <v>Responsive - RFPIO</v>
      </c>
      <c r="N5557" t="s">
        <v>53</v>
      </c>
      <c r="O5557" s="42" t="s">
        <v>54</v>
      </c>
      <c r="P5557" t="s">
        <v>97</v>
      </c>
      <c r="Q5557" t="str">
        <f>VLOOKUP(KamstrupData[[#This Row],[IdLevel123]],'B-Business Capability'!B:L,10,FALSE)</f>
        <v>Order-to-Cash (O2C)</v>
      </c>
      <c r="R5557">
        <f>VLOOKUP(KamstrupData[[#This Row],[IdLevel123]],'B-Business Capability'!B:L,11,FALSE)</f>
        <v>0</v>
      </c>
      <c r="T5557" t="s">
        <v>1903</v>
      </c>
      <c r="U5557" t="str">
        <f>_xlfn.CONCAT(KamstrupData[[#This Row],[CountryCode]],"_",KamstrupData[[#This Row],[Business Area]],"_",KamstrupData[[#This Row],[DepartmentTeam]])</f>
        <v>US10_Sales &amp; Marketing_Solution Management</v>
      </c>
      <c r="V5557" t="str">
        <f>VLOOKUP(KamstrupData[[#This Row],[ORG_Concat]],'O-Organization'!F:H,3,FALSE)</f>
        <v>11023_US10_Sales &amp; Marketing_Sales &amp; Marketing_Solution Management</v>
      </c>
    </row>
    <row r="5558" spans="2:22">
      <c r="C5558" s="28">
        <v>46022</v>
      </c>
      <c r="D5558" t="s">
        <v>568</v>
      </c>
      <c r="E5558" t="str">
        <f>VLOOKUP(D5558,'B-Business Capability'!B:H,5,FALSE)</f>
        <v>Marketing</v>
      </c>
      <c r="F5558" t="str">
        <f>VLOOKUP(D5558,'B-Business Capability'!B:H,6,FALSE)</f>
        <v>Corporate communication and brand management</v>
      </c>
      <c r="G5558" t="str">
        <f>VLOOKUP(D5558,'B-Business Capability'!B:H,7,FALSE)</f>
        <v>Content management</v>
      </c>
      <c r="I5558" t="s">
        <v>1864</v>
      </c>
      <c r="J5558" t="s">
        <v>189</v>
      </c>
      <c r="K5558" t="s">
        <v>249</v>
      </c>
      <c r="L5558" t="s">
        <v>1364</v>
      </c>
      <c r="M5558" t="str">
        <f>VLOOKUP(L5558,'A-Applications'!B:D,3,FALSE)</f>
        <v>Air</v>
      </c>
      <c r="N5558" t="s">
        <v>103</v>
      </c>
      <c r="O5558" s="42" t="s">
        <v>62</v>
      </c>
      <c r="P5558" t="s">
        <v>709</v>
      </c>
      <c r="Q5558" t="str">
        <f>VLOOKUP(KamstrupData[[#This Row],[IdLevel123]],'B-Business Capability'!B:L,10,FALSE)</f>
        <v>N/A</v>
      </c>
      <c r="R5558">
        <f>VLOOKUP(KamstrupData[[#This Row],[IdLevel123]],'B-Business Capability'!B:L,11,FALSE)</f>
        <v>0</v>
      </c>
      <c r="S5558" t="s">
        <v>1365</v>
      </c>
      <c r="T5558" t="s">
        <v>1913</v>
      </c>
      <c r="U5558" t="str">
        <f>_xlfn.CONCAT(KamstrupData[[#This Row],[CountryCode]],"_",KamstrupData[[#This Row],[Business Area]],"_",KamstrupData[[#This Row],[DepartmentTeam]])</f>
        <v>US10_Sales &amp; Marketing_Marketing</v>
      </c>
      <c r="V5558" t="str">
        <f>VLOOKUP(KamstrupData[[#This Row],[ORG_Concat]],'O-Organization'!F:H,3,FALSE)</f>
        <v>11020_US10_Sales &amp; Marketing_Sales &amp; Marketing_Marketing</v>
      </c>
    </row>
    <row r="5559" spans="2:22">
      <c r="D5559" t="s">
        <v>204</v>
      </c>
      <c r="E5559" t="str">
        <f>VLOOKUP(D5559,'B-Business Capability'!B:H,5,FALSE)</f>
        <v>Sales</v>
      </c>
      <c r="F5559" t="str">
        <f>VLOOKUP(D5559,'B-Business Capability'!B:H,6,FALSE)</f>
        <v>Sales Operations</v>
      </c>
      <c r="G5559" t="str">
        <f>VLOOKUP(D5559,'B-Business Capability'!B:H,7,FALSE)</f>
        <v>Customer masterdata governance</v>
      </c>
      <c r="I5559" t="s">
        <v>1864</v>
      </c>
      <c r="J5559" t="s">
        <v>189</v>
      </c>
      <c r="K5559" t="s">
        <v>1893</v>
      </c>
      <c r="L5559" t="s">
        <v>205</v>
      </c>
      <c r="M5559" t="str">
        <f>VLOOKUP(L5559,'A-Applications'!B:D,3,FALSE)</f>
        <v>Dunn and Bradstreet (Finance Analytics)</v>
      </c>
      <c r="N5559" t="s">
        <v>103</v>
      </c>
      <c r="O5559" s="42" t="s">
        <v>54</v>
      </c>
      <c r="P5559" t="s">
        <v>197</v>
      </c>
      <c r="Q5559" t="str">
        <f>VLOOKUP(KamstrupData[[#This Row],[IdLevel123]],'B-Business Capability'!B:L,10,FALSE)</f>
        <v>N/A</v>
      </c>
      <c r="R5559">
        <f>VLOOKUP(KamstrupData[[#This Row],[IdLevel123]],'B-Business Capability'!B:L,11,FALSE)</f>
        <v>0</v>
      </c>
      <c r="T5559" t="s">
        <v>1914</v>
      </c>
      <c r="U5559" t="str">
        <f>_xlfn.CONCAT(KamstrupData[[#This Row],[CountryCode]],"_",KamstrupData[[#This Row],[Business Area]],"_",KamstrupData[[#This Row],[DepartmentTeam]])</f>
        <v>US10_Sales &amp; Marketing_Sales Operation</v>
      </c>
      <c r="V5559" t="str">
        <f>VLOOKUP(KamstrupData[[#This Row],[ORG_Concat]],'O-Organization'!F:H,3,FALSE)</f>
        <v>11022_US10_Sales &amp; Marketing_Sales &amp; Marketing_Sales Operation</v>
      </c>
    </row>
    <row r="5560" spans="2:22">
      <c r="D5560" t="s">
        <v>615</v>
      </c>
      <c r="E5560" t="str">
        <f>VLOOKUP(D5560,'B-Business Capability'!B:H,5,FALSE)</f>
        <v>Marketing</v>
      </c>
      <c r="F5560" t="str">
        <f>VLOOKUP(D5560,'B-Business Capability'!B:H,6,FALSE)</f>
        <v>Customer experience and data management</v>
      </c>
      <c r="G5560" t="str">
        <f>VLOOKUP(D5560,'B-Business Capability'!B:H,7,FALSE)</f>
        <v>Customer experience management</v>
      </c>
      <c r="I5560" t="s">
        <v>1864</v>
      </c>
      <c r="J5560" t="s">
        <v>189</v>
      </c>
      <c r="K5560" t="s">
        <v>249</v>
      </c>
      <c r="L5560" t="s">
        <v>1378</v>
      </c>
      <c r="M5560" t="str">
        <f>VLOOKUP(L5560,'A-Applications'!B:D,3,FALSE)</f>
        <v>Event create</v>
      </c>
      <c r="N5560" t="s">
        <v>103</v>
      </c>
      <c r="O5560" s="42" t="s">
        <v>62</v>
      </c>
      <c r="P5560" t="s">
        <v>680</v>
      </c>
      <c r="Q5560" t="str">
        <f>VLOOKUP(KamstrupData[[#This Row],[IdLevel123]],'B-Business Capability'!B:L,10,FALSE)</f>
        <v>Customer Service and Support</v>
      </c>
      <c r="R5560">
        <f>VLOOKUP(KamstrupData[[#This Row],[IdLevel123]],'B-Business Capability'!B:L,11,FALSE)</f>
        <v>0</v>
      </c>
      <c r="T5560" t="s">
        <v>1915</v>
      </c>
      <c r="U5560" t="str">
        <f>_xlfn.CONCAT(KamstrupData[[#This Row],[CountryCode]],"_",KamstrupData[[#This Row],[Business Area]],"_",KamstrupData[[#This Row],[DepartmentTeam]])</f>
        <v>US10_Sales &amp; Marketing_Marketing</v>
      </c>
      <c r="V5560" t="str">
        <f>VLOOKUP(KamstrupData[[#This Row],[ORG_Concat]],'O-Organization'!F:H,3,FALSE)</f>
        <v>11020_US10_Sales &amp; Marketing_Sales &amp; Marketing_Marketing</v>
      </c>
    </row>
    <row r="5561" spans="2:22">
      <c r="D5561" t="s">
        <v>1491</v>
      </c>
      <c r="E5561" t="str">
        <f>VLOOKUP(D5561,'B-Business Capability'!B:H,5,FALSE)</f>
        <v>Procurement &amp; Logistics</v>
      </c>
      <c r="F5561" t="str">
        <f>VLOOKUP(D5561,'B-Business Capability'!B:H,6,FALSE)</f>
        <v>Logistics Management</v>
      </c>
      <c r="G5561" t="str">
        <f>VLOOKUP(D5561,'B-Business Capability'!B:H,7,FALSE)</f>
        <v>Manage Transportation</v>
      </c>
      <c r="I5561" t="s">
        <v>1864</v>
      </c>
      <c r="J5561" t="s">
        <v>189</v>
      </c>
      <c r="K5561" t="s">
        <v>249</v>
      </c>
      <c r="L5561" t="s">
        <v>1916</v>
      </c>
      <c r="M5561" t="str">
        <f>VLOOKUP(L5561,'A-Applications'!B:D,3,FALSE)</f>
        <v>World Wide Express</v>
      </c>
      <c r="N5561" t="s">
        <v>53</v>
      </c>
      <c r="O5561" s="42" t="s">
        <v>62</v>
      </c>
      <c r="P5561" t="s">
        <v>1493</v>
      </c>
      <c r="Q5561" t="str">
        <f>VLOOKUP(KamstrupData[[#This Row],[IdLevel123]],'B-Business Capability'!B:L,10,FALSE)</f>
        <v>Make-to-Delivery (M2D)</v>
      </c>
      <c r="R5561">
        <f>VLOOKUP(KamstrupData[[#This Row],[IdLevel123]],'B-Business Capability'!B:L,11,FALSE)</f>
        <v>0</v>
      </c>
      <c r="T5561" t="s">
        <v>1917</v>
      </c>
      <c r="U5561" t="str">
        <f>_xlfn.CONCAT(KamstrupData[[#This Row],[CountryCode]],"_",KamstrupData[[#This Row],[Business Area]],"_",KamstrupData[[#This Row],[DepartmentTeam]])</f>
        <v>US10_Sales &amp; Marketing_Marketing</v>
      </c>
      <c r="V5561" t="str">
        <f>VLOOKUP(KamstrupData[[#This Row],[ORG_Concat]],'O-Organization'!F:H,3,FALSE)</f>
        <v>11020_US10_Sales &amp; Marketing_Sales &amp; Marketing_Marketing</v>
      </c>
    </row>
    <row r="5562" spans="2:22">
      <c r="B5562" s="28">
        <v>45292</v>
      </c>
      <c r="D5562" t="s">
        <v>119</v>
      </c>
      <c r="E5562" t="str">
        <f>VLOOKUP(D5562,'B-Business Capability'!B:H,5,FALSE)</f>
        <v>Finance</v>
      </c>
      <c r="F5562" t="str">
        <f>VLOOKUP(D5562,'B-Business Capability'!B:H,6,FALSE)</f>
        <v>Settlements &amp; Payments</v>
      </c>
      <c r="G5562" t="str">
        <f>VLOOKUP(D5562,'B-Business Capability'!B:H,7,FALSE)</f>
        <v>Travel &amp; Expense Management</v>
      </c>
      <c r="I5562" t="s">
        <v>1864</v>
      </c>
      <c r="J5562" t="s">
        <v>189</v>
      </c>
      <c r="K5562" t="s">
        <v>1275</v>
      </c>
      <c r="L5562" s="98" t="s">
        <v>138</v>
      </c>
      <c r="M5562" t="str">
        <f>VLOOKUP(L5562,'A-Applications'!B:D,3,FALSE)</f>
        <v>Travelpool</v>
      </c>
      <c r="N5562" t="s">
        <v>390</v>
      </c>
      <c r="O5562" s="42" t="s">
        <v>62</v>
      </c>
      <c r="P5562" t="s">
        <v>139</v>
      </c>
      <c r="Q5562" t="str">
        <f>VLOOKUP(KamstrupData[[#This Row],[IdLevel123]],'B-Business Capability'!B:L,10,FALSE)</f>
        <v>Hire-to-Retire (H2R)</v>
      </c>
      <c r="R5562">
        <f>VLOOKUP(KamstrupData[[#This Row],[IdLevel123]],'B-Business Capability'!B:L,11,FALSE)</f>
        <v>750</v>
      </c>
      <c r="S5562" t="s">
        <v>237</v>
      </c>
      <c r="T5562" t="s">
        <v>1918</v>
      </c>
      <c r="U5562" t="str">
        <f>_xlfn.CONCAT(KamstrupData[[#This Row],[CountryCode]],"_",KamstrupData[[#This Row],[Business Area]],"_",KamstrupData[[#This Row],[DepartmentTeam]])</f>
        <v>US10_Sales &amp; Marketing_Sales</v>
      </c>
      <c r="V5562" t="str">
        <f>VLOOKUP(KamstrupData[[#This Row],[ORG_Concat]],'O-Organization'!F:H,3,FALSE)</f>
        <v>11021_US10_Sales &amp; Marketing_Sales &amp; Marketing_Sales</v>
      </c>
    </row>
    <row r="5563" spans="2:22">
      <c r="B5563" s="28">
        <v>45292</v>
      </c>
      <c r="D5563" t="s">
        <v>119</v>
      </c>
      <c r="E5563" t="str">
        <f>VLOOKUP(D5563,'B-Business Capability'!B:H,5,FALSE)</f>
        <v>Finance</v>
      </c>
      <c r="F5563" t="str">
        <f>VLOOKUP(D5563,'B-Business Capability'!B:H,6,FALSE)</f>
        <v>Settlements &amp; Payments</v>
      </c>
      <c r="G5563" t="str">
        <f>VLOOKUP(D5563,'B-Business Capability'!B:H,7,FALSE)</f>
        <v>Travel &amp; Expense Management</v>
      </c>
      <c r="I5563" t="s">
        <v>1864</v>
      </c>
      <c r="J5563" t="s">
        <v>189</v>
      </c>
      <c r="K5563" t="s">
        <v>1902</v>
      </c>
      <c r="L5563" t="s">
        <v>138</v>
      </c>
      <c r="M5563" t="str">
        <f>VLOOKUP(L5563,'A-Applications'!B:D,3,FALSE)</f>
        <v>Travelpool</v>
      </c>
      <c r="N5563" t="s">
        <v>53</v>
      </c>
      <c r="O5563" s="42" t="s">
        <v>62</v>
      </c>
      <c r="P5563" t="s">
        <v>97</v>
      </c>
      <c r="Q5563" t="str">
        <f>VLOOKUP(KamstrupData[[#This Row],[IdLevel123]],'B-Business Capability'!B:L,10,FALSE)</f>
        <v>Hire-to-Retire (H2R)</v>
      </c>
      <c r="R5563">
        <f>VLOOKUP(KamstrupData[[#This Row],[IdLevel123]],'B-Business Capability'!B:L,11,FALSE)</f>
        <v>750</v>
      </c>
      <c r="S5563" t="s">
        <v>237</v>
      </c>
      <c r="T5563" t="s">
        <v>1903</v>
      </c>
      <c r="U5563" t="str">
        <f>_xlfn.CONCAT(KamstrupData[[#This Row],[CountryCode]],"_",KamstrupData[[#This Row],[Business Area]],"_",KamstrupData[[#This Row],[DepartmentTeam]])</f>
        <v>US10_Sales &amp; Marketing_Solution Management</v>
      </c>
      <c r="V5563" t="str">
        <f>VLOOKUP(KamstrupData[[#This Row],[ORG_Concat]],'O-Organization'!F:H,3,FALSE)</f>
        <v>11023_US10_Sales &amp; Marketing_Sales &amp; Marketing_Solution Management</v>
      </c>
    </row>
    <row r="5564" spans="2:22">
      <c r="D5564" t="s">
        <v>130</v>
      </c>
      <c r="E5564" t="str">
        <f>VLOOKUP(D5564,'B-Business Capability'!B:H,5,FALSE)</f>
        <v>Sales</v>
      </c>
      <c r="F5564" t="str">
        <f>VLOOKUP(D5564,'B-Business Capability'!B:H,6,FALSE)</f>
        <v>Quotation, Order, and Contract Management</v>
      </c>
      <c r="G5564" t="str">
        <f>VLOOKUP(D5564,'B-Business Capability'!B:H,7,FALSE)</f>
        <v>Tender or Bid management</v>
      </c>
      <c r="I5564" t="s">
        <v>1864</v>
      </c>
      <c r="J5564" t="s">
        <v>189</v>
      </c>
      <c r="K5564" t="s">
        <v>1275</v>
      </c>
      <c r="L5564" t="s">
        <v>1886</v>
      </c>
      <c r="M5564" t="str">
        <f>VLOOKUP(L5564,'A-Applications'!B:D,3,FALSE)</f>
        <v>Citilytics</v>
      </c>
      <c r="N5564" t="s">
        <v>103</v>
      </c>
      <c r="O5564" s="42" t="s">
        <v>54</v>
      </c>
      <c r="P5564" t="s">
        <v>97</v>
      </c>
      <c r="Q5564" t="str">
        <f>VLOOKUP(KamstrupData[[#This Row],[IdLevel123]],'B-Business Capability'!B:L,10,FALSE)</f>
        <v>Order-to-Cash (O2C)</v>
      </c>
      <c r="R5564">
        <f>VLOOKUP(KamstrupData[[#This Row],[IdLevel123]],'B-Business Capability'!B:L,11,FALSE)</f>
        <v>104</v>
      </c>
      <c r="T5564" t="s">
        <v>1919</v>
      </c>
      <c r="U5564" t="str">
        <f>_xlfn.CONCAT(KamstrupData[[#This Row],[CountryCode]],"_",KamstrupData[[#This Row],[Business Area]],"_",KamstrupData[[#This Row],[DepartmentTeam]])</f>
        <v>US10_Sales &amp; Marketing_Sales</v>
      </c>
      <c r="V5564" t="str">
        <f>VLOOKUP(KamstrupData[[#This Row],[ORG_Concat]],'O-Organization'!F:H,3,FALSE)</f>
        <v>11021_US10_Sales &amp; Marketing_Sales &amp; Marketing_Sales</v>
      </c>
    </row>
    <row r="5565" spans="2:22">
      <c r="D5565" t="s">
        <v>130</v>
      </c>
      <c r="E5565" t="str">
        <f>VLOOKUP(D5565,'B-Business Capability'!B:H,5,FALSE)</f>
        <v>Sales</v>
      </c>
      <c r="F5565" t="str">
        <f>VLOOKUP(D5565,'B-Business Capability'!B:H,6,FALSE)</f>
        <v>Quotation, Order, and Contract Management</v>
      </c>
      <c r="G5565" t="str">
        <f>VLOOKUP(D5565,'B-Business Capability'!B:H,7,FALSE)</f>
        <v>Tender or Bid management</v>
      </c>
      <c r="I5565" t="s">
        <v>1864</v>
      </c>
      <c r="J5565" t="s">
        <v>189</v>
      </c>
      <c r="K5565" t="s">
        <v>1902</v>
      </c>
      <c r="L5565" t="s">
        <v>1886</v>
      </c>
      <c r="M5565" t="str">
        <f>VLOOKUP(L5565,'A-Applications'!B:D,3,FALSE)</f>
        <v>Citilytics</v>
      </c>
      <c r="N5565" t="s">
        <v>53</v>
      </c>
      <c r="O5565" s="42" t="s">
        <v>54</v>
      </c>
      <c r="P5565" t="s">
        <v>97</v>
      </c>
      <c r="Q5565" t="str">
        <f>VLOOKUP(KamstrupData[[#This Row],[IdLevel123]],'B-Business Capability'!B:L,10,FALSE)</f>
        <v>Order-to-Cash (O2C)</v>
      </c>
      <c r="R5565">
        <f>VLOOKUP(KamstrupData[[#This Row],[IdLevel123]],'B-Business Capability'!B:L,11,FALSE)</f>
        <v>104</v>
      </c>
      <c r="T5565" t="s">
        <v>1903</v>
      </c>
      <c r="U5565" t="str">
        <f>_xlfn.CONCAT(KamstrupData[[#This Row],[CountryCode]],"_",KamstrupData[[#This Row],[Business Area]],"_",KamstrupData[[#This Row],[DepartmentTeam]])</f>
        <v>US10_Sales &amp; Marketing_Solution Management</v>
      </c>
      <c r="V5565" t="str">
        <f>VLOOKUP(KamstrupData[[#This Row],[ORG_Concat]],'O-Organization'!F:H,3,FALSE)</f>
        <v>11023_US10_Sales &amp; Marketing_Sales &amp; Marketing_Solution Management</v>
      </c>
    </row>
    <row r="5566" spans="2:22">
      <c r="D5566" t="s">
        <v>130</v>
      </c>
      <c r="E5566" t="str">
        <f>VLOOKUP(D5566,'B-Business Capability'!B:H,5,FALSE)</f>
        <v>Sales</v>
      </c>
      <c r="F5566" t="str">
        <f>VLOOKUP(D5566,'B-Business Capability'!B:H,6,FALSE)</f>
        <v>Quotation, Order, and Contract Management</v>
      </c>
      <c r="G5566" t="str">
        <f>VLOOKUP(D5566,'B-Business Capability'!B:H,7,FALSE)</f>
        <v>Tender or Bid management</v>
      </c>
      <c r="I5566" t="s">
        <v>1864</v>
      </c>
      <c r="J5566" t="s">
        <v>189</v>
      </c>
      <c r="K5566" t="s">
        <v>1275</v>
      </c>
      <c r="L5566" t="s">
        <v>1887</v>
      </c>
      <c r="M5566" t="str">
        <f>VLOOKUP(L5566,'A-Applications'!B:D,3,FALSE)</f>
        <v>Bid prime</v>
      </c>
      <c r="N5566" t="s">
        <v>53</v>
      </c>
      <c r="O5566" s="42" t="s">
        <v>54</v>
      </c>
      <c r="P5566" t="s">
        <v>97</v>
      </c>
      <c r="Q5566" t="str">
        <f>VLOOKUP(KamstrupData[[#This Row],[IdLevel123]],'B-Business Capability'!B:L,10,FALSE)</f>
        <v>Order-to-Cash (O2C)</v>
      </c>
      <c r="R5566">
        <f>VLOOKUP(KamstrupData[[#This Row],[IdLevel123]],'B-Business Capability'!B:L,11,FALSE)</f>
        <v>104</v>
      </c>
      <c r="T5566" t="s">
        <v>1920</v>
      </c>
      <c r="U5566" t="str">
        <f>_xlfn.CONCAT(KamstrupData[[#This Row],[CountryCode]],"_",KamstrupData[[#This Row],[Business Area]],"_",KamstrupData[[#This Row],[DepartmentTeam]])</f>
        <v>US10_Sales &amp; Marketing_Sales</v>
      </c>
      <c r="V5566" t="str">
        <f>VLOOKUP(KamstrupData[[#This Row],[ORG_Concat]],'O-Organization'!F:H,3,FALSE)</f>
        <v>11021_US10_Sales &amp; Marketing_Sales &amp; Marketing_Sales</v>
      </c>
    </row>
    <row r="5567" spans="2:22">
      <c r="D5567" t="s">
        <v>130</v>
      </c>
      <c r="E5567" t="str">
        <f>VLOOKUP(D5567,'B-Business Capability'!B:H,5,FALSE)</f>
        <v>Sales</v>
      </c>
      <c r="F5567" t="str">
        <f>VLOOKUP(D5567,'B-Business Capability'!B:H,6,FALSE)</f>
        <v>Quotation, Order, and Contract Management</v>
      </c>
      <c r="G5567" t="str">
        <f>VLOOKUP(D5567,'B-Business Capability'!B:H,7,FALSE)</f>
        <v>Tender or Bid management</v>
      </c>
      <c r="I5567" t="s">
        <v>1864</v>
      </c>
      <c r="J5567" t="s">
        <v>189</v>
      </c>
      <c r="K5567" t="s">
        <v>1902</v>
      </c>
      <c r="L5567" t="s">
        <v>1887</v>
      </c>
      <c r="M5567" t="str">
        <f>VLOOKUP(L5567,'A-Applications'!B:D,3,FALSE)</f>
        <v>Bid prime</v>
      </c>
      <c r="N5567" t="s">
        <v>53</v>
      </c>
      <c r="O5567" s="42" t="s">
        <v>54</v>
      </c>
      <c r="P5567" t="s">
        <v>97</v>
      </c>
      <c r="Q5567" t="str">
        <f>VLOOKUP(KamstrupData[[#This Row],[IdLevel123]],'B-Business Capability'!B:L,10,FALSE)</f>
        <v>Order-to-Cash (O2C)</v>
      </c>
      <c r="R5567">
        <f>VLOOKUP(KamstrupData[[#This Row],[IdLevel123]],'B-Business Capability'!B:L,11,FALSE)</f>
        <v>104</v>
      </c>
      <c r="T5567" t="s">
        <v>1903</v>
      </c>
      <c r="U5567" t="str">
        <f>_xlfn.CONCAT(KamstrupData[[#This Row],[CountryCode]],"_",KamstrupData[[#This Row],[Business Area]],"_",KamstrupData[[#This Row],[DepartmentTeam]])</f>
        <v>US10_Sales &amp; Marketing_Solution Management</v>
      </c>
      <c r="V5567" t="str">
        <f>VLOOKUP(KamstrupData[[#This Row],[ORG_Concat]],'O-Organization'!F:H,3,FALSE)</f>
        <v>11023_US10_Sales &amp; Marketing_Sales &amp; Marketing_Solution Management</v>
      </c>
    </row>
    <row r="5568" spans="2:22">
      <c r="D5568" t="s">
        <v>130</v>
      </c>
      <c r="E5568" t="str">
        <f>VLOOKUP(D5568,'B-Business Capability'!B:H,5,FALSE)</f>
        <v>Sales</v>
      </c>
      <c r="F5568" t="str">
        <f>VLOOKUP(D5568,'B-Business Capability'!B:H,6,FALSE)</f>
        <v>Quotation, Order, and Contract Management</v>
      </c>
      <c r="G5568" t="str">
        <f>VLOOKUP(D5568,'B-Business Capability'!B:H,7,FALSE)</f>
        <v>Tender or Bid management</v>
      </c>
      <c r="I5568" t="s">
        <v>1864</v>
      </c>
      <c r="J5568" t="s">
        <v>189</v>
      </c>
      <c r="K5568" t="s">
        <v>1275</v>
      </c>
      <c r="L5568" t="s">
        <v>1888</v>
      </c>
      <c r="M5568" t="str">
        <f>VLOOKUP(L5568,'A-Applications'!B:D,3,FALSE)</f>
        <v>Gov win</v>
      </c>
      <c r="N5568" t="s">
        <v>103</v>
      </c>
      <c r="O5568" s="42" t="s">
        <v>54</v>
      </c>
      <c r="P5568" t="s">
        <v>97</v>
      </c>
      <c r="Q5568" t="str">
        <f>VLOOKUP(KamstrupData[[#This Row],[IdLevel123]],'B-Business Capability'!B:L,10,FALSE)</f>
        <v>Order-to-Cash (O2C)</v>
      </c>
      <c r="R5568">
        <f>VLOOKUP(KamstrupData[[#This Row],[IdLevel123]],'B-Business Capability'!B:L,11,FALSE)</f>
        <v>104</v>
      </c>
      <c r="T5568" t="s">
        <v>1919</v>
      </c>
      <c r="U5568" t="str">
        <f>_xlfn.CONCAT(KamstrupData[[#This Row],[CountryCode]],"_",KamstrupData[[#This Row],[Business Area]],"_",KamstrupData[[#This Row],[DepartmentTeam]])</f>
        <v>US10_Sales &amp; Marketing_Sales</v>
      </c>
      <c r="V5568" t="str">
        <f>VLOOKUP(KamstrupData[[#This Row],[ORG_Concat]],'O-Organization'!F:H,3,FALSE)</f>
        <v>11021_US10_Sales &amp; Marketing_Sales &amp; Marketing_Sales</v>
      </c>
    </row>
    <row r="5569" spans="4:22">
      <c r="D5569" t="s">
        <v>130</v>
      </c>
      <c r="E5569" t="str">
        <f>VLOOKUP(D5569,'B-Business Capability'!B:H,5,FALSE)</f>
        <v>Sales</v>
      </c>
      <c r="F5569" t="str">
        <f>VLOOKUP(D5569,'B-Business Capability'!B:H,6,FALSE)</f>
        <v>Quotation, Order, and Contract Management</v>
      </c>
      <c r="G5569" t="str">
        <f>VLOOKUP(D5569,'B-Business Capability'!B:H,7,FALSE)</f>
        <v>Tender or Bid management</v>
      </c>
      <c r="I5569" t="s">
        <v>1864</v>
      </c>
      <c r="J5569" t="s">
        <v>189</v>
      </c>
      <c r="K5569" t="s">
        <v>1902</v>
      </c>
      <c r="L5569" t="s">
        <v>1888</v>
      </c>
      <c r="M5569" t="str">
        <f>VLOOKUP(L5569,'A-Applications'!B:D,3,FALSE)</f>
        <v>Gov win</v>
      </c>
      <c r="N5569" t="s">
        <v>53</v>
      </c>
      <c r="O5569" s="42" t="s">
        <v>54</v>
      </c>
      <c r="P5569" t="s">
        <v>97</v>
      </c>
      <c r="Q5569" t="str">
        <f>VLOOKUP(KamstrupData[[#This Row],[IdLevel123]],'B-Business Capability'!B:L,10,FALSE)</f>
        <v>Order-to-Cash (O2C)</v>
      </c>
      <c r="R5569">
        <f>VLOOKUP(KamstrupData[[#This Row],[IdLevel123]],'B-Business Capability'!B:L,11,FALSE)</f>
        <v>104</v>
      </c>
      <c r="T5569" t="s">
        <v>1903</v>
      </c>
      <c r="U5569" t="str">
        <f>_xlfn.CONCAT(KamstrupData[[#This Row],[CountryCode]],"_",KamstrupData[[#This Row],[Business Area]],"_",KamstrupData[[#This Row],[DepartmentTeam]])</f>
        <v>US10_Sales &amp; Marketing_Solution Management</v>
      </c>
      <c r="V5569" t="str">
        <f>VLOOKUP(KamstrupData[[#This Row],[ORG_Concat]],'O-Organization'!F:H,3,FALSE)</f>
        <v>11023_US10_Sales &amp; Marketing_Sales &amp; Marketing_Solution Management</v>
      </c>
    </row>
    <row r="5570" spans="4:22">
      <c r="D5570" t="s">
        <v>88</v>
      </c>
      <c r="E5570" t="str">
        <f>VLOOKUP(D5570,'B-Business Capability'!B:H,5,FALSE)</f>
        <v>Customer Service</v>
      </c>
      <c r="F5570" t="str">
        <f>VLOOKUP(D5570,'B-Business Capability'!B:H,6,FALSE)</f>
        <v>Customer Project Management</v>
      </c>
      <c r="G5570" t="str">
        <f>VLOOKUP(D5570,'B-Business Capability'!B:H,7,FALSE)</f>
        <v>Project Management</v>
      </c>
      <c r="I5570" t="s">
        <v>1864</v>
      </c>
      <c r="J5570" t="s">
        <v>189</v>
      </c>
      <c r="K5570" t="s">
        <v>1902</v>
      </c>
      <c r="L5570" t="s">
        <v>145</v>
      </c>
      <c r="M5570" t="str">
        <f>VLOOKUP(L5570,'A-Applications'!B:D,3,FALSE)</f>
        <v>Google Earth Pro</v>
      </c>
      <c r="N5570" t="s">
        <v>53</v>
      </c>
      <c r="O5570" s="42" t="s">
        <v>62</v>
      </c>
      <c r="P5570" t="s">
        <v>75</v>
      </c>
      <c r="Q5570" t="str">
        <f>VLOOKUP(KamstrupData[[#This Row],[IdLevel123]],'B-Business Capability'!B:L,10,FALSE)</f>
        <v>Order-to-Cash (O2C)</v>
      </c>
      <c r="R5570">
        <f>VLOOKUP(KamstrupData[[#This Row],[IdLevel123]],'B-Business Capability'!B:L,11,FALSE)</f>
        <v>0</v>
      </c>
      <c r="T5570" t="s">
        <v>1903</v>
      </c>
      <c r="U5570" t="str">
        <f>_xlfn.CONCAT(KamstrupData[[#This Row],[CountryCode]],"_",KamstrupData[[#This Row],[Business Area]],"_",KamstrupData[[#This Row],[DepartmentTeam]])</f>
        <v>US10_Sales &amp; Marketing_Solution Management</v>
      </c>
      <c r="V5570" t="str">
        <f>VLOOKUP(KamstrupData[[#This Row],[ORG_Concat]],'O-Organization'!F:H,3,FALSE)</f>
        <v>11023_US10_Sales &amp; Marketing_Sales &amp; Marketing_Solution Management</v>
      </c>
    </row>
    <row r="5571" spans="4:22">
      <c r="D5571" t="s">
        <v>208</v>
      </c>
      <c r="E5571" t="str">
        <f>VLOOKUP(D5571,'B-Business Capability'!B:H,5,FALSE)</f>
        <v>Sales</v>
      </c>
      <c r="F5571" t="str">
        <f>VLOOKUP(D5571,'B-Business Capability'!B:H,6,FALSE)</f>
        <v>Sales Operations</v>
      </c>
      <c r="G5571" t="str">
        <f>VLOOKUP(D5571,'B-Business Capability'!B:H,7,FALSE)</f>
        <v>Entitlement management</v>
      </c>
      <c r="I5571" t="s">
        <v>1864</v>
      </c>
      <c r="J5571" t="s">
        <v>189</v>
      </c>
      <c r="K5571" t="s">
        <v>1275</v>
      </c>
      <c r="L5571" s="98" t="s">
        <v>148</v>
      </c>
      <c r="M5571" t="str">
        <f>VLOOKUP(L5571,'A-Applications'!B:D,3,FALSE)</f>
        <v>Oracle CPQ</v>
      </c>
      <c r="N5571" t="s">
        <v>147</v>
      </c>
      <c r="O5571" s="42" t="s">
        <v>66</v>
      </c>
      <c r="P5571" t="s">
        <v>209</v>
      </c>
      <c r="Q5571" t="str">
        <f>VLOOKUP(KamstrupData[[#This Row],[IdLevel123]],'B-Business Capability'!B:L,10,FALSE)</f>
        <v>Order-to-Cash (O2C)</v>
      </c>
      <c r="R5571">
        <f>VLOOKUP(KamstrupData[[#This Row],[IdLevel123]],'B-Business Capability'!B:L,11,FALSE)</f>
        <v>610</v>
      </c>
      <c r="T5571" t="s">
        <v>1892</v>
      </c>
      <c r="U5571" t="str">
        <f>_xlfn.CONCAT(KamstrupData[[#This Row],[CountryCode]],"_",KamstrupData[[#This Row],[Business Area]],"_",KamstrupData[[#This Row],[DepartmentTeam]])</f>
        <v>US10_Sales &amp; Marketing_Sales</v>
      </c>
      <c r="V5571" t="str">
        <f>VLOOKUP(KamstrupData[[#This Row],[ORG_Concat]],'O-Organization'!F:H,3,FALSE)</f>
        <v>11021_US10_Sales &amp; Marketing_Sales &amp; Marketing_Sales</v>
      </c>
    </row>
    <row r="5572" spans="4:22">
      <c r="D5572" t="s">
        <v>210</v>
      </c>
      <c r="E5572" t="str">
        <f>VLOOKUP(D5572,'B-Business Capability'!B:H,5,FALSE)</f>
        <v>Sales</v>
      </c>
      <c r="F5572" t="str">
        <f>VLOOKUP(D5572,'B-Business Capability'!B:H,6,FALSE)</f>
        <v>Sales Operations</v>
      </c>
      <c r="G5572" t="str">
        <f>VLOOKUP(D5572,'B-Business Capability'!B:H,7,FALSE)</f>
        <v>Price management</v>
      </c>
      <c r="I5572" t="s">
        <v>1864</v>
      </c>
      <c r="J5572" t="s">
        <v>189</v>
      </c>
      <c r="K5572" t="s">
        <v>1275</v>
      </c>
      <c r="L5572" s="98" t="s">
        <v>148</v>
      </c>
      <c r="M5572" t="str">
        <f>VLOOKUP(L5572,'A-Applications'!B:D,3,FALSE)</f>
        <v>Oracle CPQ</v>
      </c>
      <c r="N5572" t="s">
        <v>147</v>
      </c>
      <c r="O5572" s="42" t="s">
        <v>66</v>
      </c>
      <c r="P5572" t="s">
        <v>211</v>
      </c>
      <c r="Q5572" t="str">
        <f>VLOOKUP(KamstrupData[[#This Row],[IdLevel123]],'B-Business Capability'!B:L,10,FALSE)</f>
        <v>N/A</v>
      </c>
      <c r="R5572">
        <f>VLOOKUP(KamstrupData[[#This Row],[IdLevel123]],'B-Business Capability'!B:L,11,FALSE)</f>
        <v>0</v>
      </c>
      <c r="T5572" t="s">
        <v>1892</v>
      </c>
      <c r="U5572" t="str">
        <f>_xlfn.CONCAT(KamstrupData[[#This Row],[CountryCode]],"_",KamstrupData[[#This Row],[Business Area]],"_",KamstrupData[[#This Row],[DepartmentTeam]])</f>
        <v>US10_Sales &amp; Marketing_Sales</v>
      </c>
      <c r="V5572" t="str">
        <f>VLOOKUP(KamstrupData[[#This Row],[ORG_Concat]],'O-Organization'!F:H,3,FALSE)</f>
        <v>11021_US10_Sales &amp; Marketing_Sales &amp; Marketing_Sales</v>
      </c>
    </row>
    <row r="5573" spans="4:22">
      <c r="D5573" t="s">
        <v>212</v>
      </c>
      <c r="E5573" t="str">
        <f>VLOOKUP(D5573,'B-Business Capability'!B:H,5,FALSE)</f>
        <v>Sales</v>
      </c>
      <c r="F5573" t="str">
        <f>VLOOKUP(D5573,'B-Business Capability'!B:H,6,FALSE)</f>
        <v>Sales Operations</v>
      </c>
      <c r="G5573" t="str">
        <f>VLOOKUP(D5573,'B-Business Capability'!B:H,7,FALSE)</f>
        <v>Pricing and charging</v>
      </c>
      <c r="I5573" t="s">
        <v>1864</v>
      </c>
      <c r="J5573" t="s">
        <v>189</v>
      </c>
      <c r="K5573" t="s">
        <v>1275</v>
      </c>
      <c r="L5573" s="98" t="s">
        <v>148</v>
      </c>
      <c r="M5573" t="str">
        <f>VLOOKUP(L5573,'A-Applications'!B:D,3,FALSE)</f>
        <v>Oracle CPQ</v>
      </c>
      <c r="N5573" t="s">
        <v>147</v>
      </c>
      <c r="O5573" s="42" t="s">
        <v>66</v>
      </c>
      <c r="P5573" t="s">
        <v>211</v>
      </c>
      <c r="Q5573" t="str">
        <f>VLOOKUP(KamstrupData[[#This Row],[IdLevel123]],'B-Business Capability'!B:L,10,FALSE)</f>
        <v>Order-to-Cash (O2C)</v>
      </c>
      <c r="R5573">
        <f>VLOOKUP(KamstrupData[[#This Row],[IdLevel123]],'B-Business Capability'!B:L,11,FALSE)</f>
        <v>300</v>
      </c>
      <c r="T5573" t="s">
        <v>1892</v>
      </c>
      <c r="U5573" t="str">
        <f>_xlfn.CONCAT(KamstrupData[[#This Row],[CountryCode]],"_",KamstrupData[[#This Row],[Business Area]],"_",KamstrupData[[#This Row],[DepartmentTeam]])</f>
        <v>US10_Sales &amp; Marketing_Sales</v>
      </c>
      <c r="V5573" t="str">
        <f>VLOOKUP(KamstrupData[[#This Row],[ORG_Concat]],'O-Organization'!F:H,3,FALSE)</f>
        <v>11021_US10_Sales &amp; Marketing_Sales &amp; Marketing_Sales</v>
      </c>
    </row>
    <row r="5574" spans="4:22">
      <c r="D5574" t="s">
        <v>213</v>
      </c>
      <c r="E5574" t="str">
        <f>VLOOKUP(D5574,'B-Business Capability'!B:H,5,FALSE)</f>
        <v>Sales</v>
      </c>
      <c r="F5574" t="str">
        <f>VLOOKUP(D5574,'B-Business Capability'!B:H,6,FALSE)</f>
        <v>Sales Operations</v>
      </c>
      <c r="G5574" t="str">
        <f>VLOOKUP(D5574,'B-Business Capability'!B:H,7,FALSE)</f>
        <v>Pricing and promotions</v>
      </c>
      <c r="I5574" t="s">
        <v>1864</v>
      </c>
      <c r="J5574" t="s">
        <v>189</v>
      </c>
      <c r="K5574" t="s">
        <v>1275</v>
      </c>
      <c r="L5574" s="98" t="s">
        <v>148</v>
      </c>
      <c r="M5574" t="str">
        <f>VLOOKUP(L5574,'A-Applications'!B:D,3,FALSE)</f>
        <v>Oracle CPQ</v>
      </c>
      <c r="N5574" t="s">
        <v>147</v>
      </c>
      <c r="O5574" s="42" t="s">
        <v>66</v>
      </c>
      <c r="P5574" t="s">
        <v>211</v>
      </c>
      <c r="Q5574" t="str">
        <f>VLOOKUP(KamstrupData[[#This Row],[IdLevel123]],'B-Business Capability'!B:L,10,FALSE)</f>
        <v>Order-to-Cash (O2C)</v>
      </c>
      <c r="R5574">
        <f>VLOOKUP(KamstrupData[[#This Row],[IdLevel123]],'B-Business Capability'!B:L,11,FALSE)</f>
        <v>310</v>
      </c>
      <c r="T5574" t="s">
        <v>1892</v>
      </c>
      <c r="U5574" t="str">
        <f>_xlfn.CONCAT(KamstrupData[[#This Row],[CountryCode]],"_",KamstrupData[[#This Row],[Business Area]],"_",KamstrupData[[#This Row],[DepartmentTeam]])</f>
        <v>US10_Sales &amp; Marketing_Sales</v>
      </c>
      <c r="V5574" t="str">
        <f>VLOOKUP(KamstrupData[[#This Row],[ORG_Concat]],'O-Organization'!F:H,3,FALSE)</f>
        <v>11021_US10_Sales &amp; Marketing_Sales &amp; Marketing_Sales</v>
      </c>
    </row>
    <row r="5575" spans="4:22">
      <c r="D5575" t="s">
        <v>214</v>
      </c>
      <c r="E5575" t="str">
        <f>VLOOKUP(D5575,'B-Business Capability'!B:H,5,FALSE)</f>
        <v>Sales</v>
      </c>
      <c r="F5575" t="str">
        <f>VLOOKUP(D5575,'B-Business Capability'!B:H,6,FALSE)</f>
        <v>Sales Execution and Customer Engagement</v>
      </c>
      <c r="G5575" t="str">
        <f>VLOOKUP(D5575,'B-Business Capability'!B:H,7,FALSE)</f>
        <v>Price and margin management</v>
      </c>
      <c r="I5575" t="s">
        <v>1864</v>
      </c>
      <c r="J5575" t="s">
        <v>189</v>
      </c>
      <c r="K5575" t="s">
        <v>1275</v>
      </c>
      <c r="L5575" s="98" t="s">
        <v>148</v>
      </c>
      <c r="M5575" t="str">
        <f>VLOOKUP(L5575,'A-Applications'!B:D,3,FALSE)</f>
        <v>Oracle CPQ</v>
      </c>
      <c r="N5575" t="s">
        <v>147</v>
      </c>
      <c r="O5575" s="42" t="s">
        <v>66</v>
      </c>
      <c r="P5575" t="s">
        <v>211</v>
      </c>
      <c r="Q5575" t="str">
        <f>VLOOKUP(KamstrupData[[#This Row],[IdLevel123]],'B-Business Capability'!B:L,10,FALSE)</f>
        <v>Order-to-Cash (O2C)</v>
      </c>
      <c r="R5575">
        <f>VLOOKUP(KamstrupData[[#This Row],[IdLevel123]],'B-Business Capability'!B:L,11,FALSE)</f>
        <v>540</v>
      </c>
      <c r="T5575" t="s">
        <v>1892</v>
      </c>
      <c r="U5575" t="str">
        <f>_xlfn.CONCAT(KamstrupData[[#This Row],[CountryCode]],"_",KamstrupData[[#This Row],[Business Area]],"_",KamstrupData[[#This Row],[DepartmentTeam]])</f>
        <v>US10_Sales &amp; Marketing_Sales</v>
      </c>
      <c r="V5575" t="str">
        <f>VLOOKUP(KamstrupData[[#This Row],[ORG_Concat]],'O-Organization'!F:H,3,FALSE)</f>
        <v>11021_US10_Sales &amp; Marketing_Sales &amp; Marketing_Sales</v>
      </c>
    </row>
    <row r="5576" spans="4:22">
      <c r="D5576" t="s">
        <v>215</v>
      </c>
      <c r="E5576" t="str">
        <f>VLOOKUP(D5576,'B-Business Capability'!B:H,5,FALSE)</f>
        <v>Sales</v>
      </c>
      <c r="F5576" t="str">
        <f>VLOOKUP(D5576,'B-Business Capability'!B:H,6,FALSE)</f>
        <v>Quotation, Order, and Contract Management</v>
      </c>
      <c r="G5576" t="str">
        <f>VLOOKUP(D5576,'B-Business Capability'!B:H,7,FALSE)</f>
        <v>Bundling, configuration and subscription management</v>
      </c>
      <c r="I5576" t="s">
        <v>1864</v>
      </c>
      <c r="J5576" t="s">
        <v>189</v>
      </c>
      <c r="K5576" t="s">
        <v>1275</v>
      </c>
      <c r="L5576" s="98" t="s">
        <v>148</v>
      </c>
      <c r="M5576" t="str">
        <f>VLOOKUP(L5576,'A-Applications'!B:D,3,FALSE)</f>
        <v>Oracle CPQ</v>
      </c>
      <c r="N5576" t="s">
        <v>147</v>
      </c>
      <c r="O5576" s="42" t="s">
        <v>66</v>
      </c>
      <c r="P5576" t="s">
        <v>198</v>
      </c>
      <c r="Q5576" t="str">
        <f>VLOOKUP(KamstrupData[[#This Row],[IdLevel123]],'B-Business Capability'!B:L,10,FALSE)</f>
        <v>Subscribtion-to-Pay (S2P)</v>
      </c>
      <c r="R5576">
        <f>VLOOKUP(KamstrupData[[#This Row],[IdLevel123]],'B-Business Capability'!B:L,11,FALSE)</f>
        <v>100</v>
      </c>
      <c r="T5576" t="s">
        <v>1892</v>
      </c>
      <c r="U5576" t="str">
        <f>_xlfn.CONCAT(KamstrupData[[#This Row],[CountryCode]],"_",KamstrupData[[#This Row],[Business Area]],"_",KamstrupData[[#This Row],[DepartmentTeam]])</f>
        <v>US10_Sales &amp; Marketing_Sales</v>
      </c>
      <c r="V5576" t="str">
        <f>VLOOKUP(KamstrupData[[#This Row],[ORG_Concat]],'O-Organization'!F:H,3,FALSE)</f>
        <v>11021_US10_Sales &amp; Marketing_Sales &amp; Marketing_Sales</v>
      </c>
    </row>
    <row r="5577" spans="4:22">
      <c r="D5577" t="s">
        <v>216</v>
      </c>
      <c r="E5577" t="str">
        <f>VLOOKUP(D5577,'B-Business Capability'!B:H,5,FALSE)</f>
        <v>Sales</v>
      </c>
      <c r="F5577" t="str">
        <f>VLOOKUP(D5577,'B-Business Capability'!B:H,6,FALSE)</f>
        <v>Quotation, Order, and Contract Management</v>
      </c>
      <c r="G5577" t="str">
        <f>VLOOKUP(D5577,'B-Business Capability'!B:H,7,FALSE)</f>
        <v>Configurable products analytics</v>
      </c>
      <c r="I5577" t="s">
        <v>1864</v>
      </c>
      <c r="J5577" t="s">
        <v>189</v>
      </c>
      <c r="K5577" t="s">
        <v>1275</v>
      </c>
      <c r="L5577" s="98" t="s">
        <v>148</v>
      </c>
      <c r="M5577" t="str">
        <f>VLOOKUP(L5577,'A-Applications'!B:D,3,FALSE)</f>
        <v>Oracle CPQ</v>
      </c>
      <c r="N5577" t="s">
        <v>147</v>
      </c>
      <c r="O5577" s="42" t="s">
        <v>66</v>
      </c>
      <c r="P5577" t="s">
        <v>198</v>
      </c>
      <c r="Q5577" t="str">
        <f>VLOOKUP(KamstrupData[[#This Row],[IdLevel123]],'B-Business Capability'!B:L,10,FALSE)</f>
        <v>Order-to-Cash (O2C)</v>
      </c>
      <c r="R5577">
        <f>VLOOKUP(KamstrupData[[#This Row],[IdLevel123]],'B-Business Capability'!B:L,11,FALSE)</f>
        <v>100</v>
      </c>
      <c r="T5577" t="s">
        <v>1892</v>
      </c>
      <c r="U5577" t="str">
        <f>_xlfn.CONCAT(KamstrupData[[#This Row],[CountryCode]],"_",KamstrupData[[#This Row],[Business Area]],"_",KamstrupData[[#This Row],[DepartmentTeam]])</f>
        <v>US10_Sales &amp; Marketing_Sales</v>
      </c>
      <c r="V5577" t="str">
        <f>VLOOKUP(KamstrupData[[#This Row],[ORG_Concat]],'O-Organization'!F:H,3,FALSE)</f>
        <v>11021_US10_Sales &amp; Marketing_Sales &amp; Marketing_Sales</v>
      </c>
    </row>
    <row r="5578" spans="4:22">
      <c r="D5578" t="s">
        <v>125</v>
      </c>
      <c r="E5578" t="str">
        <f>VLOOKUP(D5578,'B-Business Capability'!B:H,5,FALSE)</f>
        <v>Sales</v>
      </c>
      <c r="F5578" t="str">
        <f>VLOOKUP(D5578,'B-Business Capability'!B:H,6,FALSE)</f>
        <v>Quotation, Order, and Contract Management</v>
      </c>
      <c r="G5578" t="str">
        <f>VLOOKUP(D5578,'B-Business Capability'!B:H,7,FALSE)</f>
        <v>Contract and engagement setup</v>
      </c>
      <c r="I5578" t="s">
        <v>1864</v>
      </c>
      <c r="J5578" t="s">
        <v>189</v>
      </c>
      <c r="K5578" t="s">
        <v>1275</v>
      </c>
      <c r="L5578" s="98" t="s">
        <v>148</v>
      </c>
      <c r="M5578" t="str">
        <f>VLOOKUP(L5578,'A-Applications'!B:D,3,FALSE)</f>
        <v>Oracle CPQ</v>
      </c>
      <c r="N5578" t="s">
        <v>147</v>
      </c>
      <c r="O5578" s="42" t="s">
        <v>66</v>
      </c>
      <c r="P5578" t="s">
        <v>198</v>
      </c>
      <c r="Q5578" t="str">
        <f>VLOOKUP(KamstrupData[[#This Row],[IdLevel123]],'B-Business Capability'!B:L,10,FALSE)</f>
        <v>Order-to-Cash (O2C)</v>
      </c>
      <c r="R5578">
        <f>VLOOKUP(KamstrupData[[#This Row],[IdLevel123]],'B-Business Capability'!B:L,11,FALSE)</f>
        <v>101</v>
      </c>
      <c r="T5578" t="s">
        <v>1892</v>
      </c>
      <c r="U5578" t="str">
        <f>_xlfn.CONCAT(KamstrupData[[#This Row],[CountryCode]],"_",KamstrupData[[#This Row],[Business Area]],"_",KamstrupData[[#This Row],[DepartmentTeam]])</f>
        <v>US10_Sales &amp; Marketing_Sales</v>
      </c>
      <c r="V5578" t="str">
        <f>VLOOKUP(KamstrupData[[#This Row],[ORG_Concat]],'O-Organization'!F:H,3,FALSE)</f>
        <v>11021_US10_Sales &amp; Marketing_Sales &amp; Marketing_Sales</v>
      </c>
    </row>
    <row r="5579" spans="4:22">
      <c r="D5579" t="s">
        <v>217</v>
      </c>
      <c r="E5579" t="str">
        <f>VLOOKUP(D5579,'B-Business Capability'!B:H,5,FALSE)</f>
        <v>Sales</v>
      </c>
      <c r="F5579" t="str">
        <f>VLOOKUP(D5579,'B-Business Capability'!B:H,6,FALSE)</f>
        <v>Quotation, Order, and Contract Management</v>
      </c>
      <c r="G5579" t="str">
        <f>VLOOKUP(D5579,'B-Business Capability'!B:H,7,FALSE)</f>
        <v>Intelligent configuration for recycling materials</v>
      </c>
      <c r="I5579" t="s">
        <v>1864</v>
      </c>
      <c r="J5579" t="s">
        <v>189</v>
      </c>
      <c r="K5579" t="s">
        <v>1275</v>
      </c>
      <c r="L5579" s="98" t="s">
        <v>148</v>
      </c>
      <c r="M5579" t="str">
        <f>VLOOKUP(L5579,'A-Applications'!B:D,3,FALSE)</f>
        <v>Oracle CPQ</v>
      </c>
      <c r="N5579" t="s">
        <v>147</v>
      </c>
      <c r="O5579" s="42" t="s">
        <v>66</v>
      </c>
      <c r="P5579" t="s">
        <v>198</v>
      </c>
      <c r="Q5579" t="str">
        <f>VLOOKUP(KamstrupData[[#This Row],[IdLevel123]],'B-Business Capability'!B:L,10,FALSE)</f>
        <v>Order-to-Cash (O2C)</v>
      </c>
      <c r="R5579">
        <f>VLOOKUP(KamstrupData[[#This Row],[IdLevel123]],'B-Business Capability'!B:L,11,FALSE)</f>
        <v>102</v>
      </c>
      <c r="T5579" t="s">
        <v>1892</v>
      </c>
      <c r="U5579" t="str">
        <f>_xlfn.CONCAT(KamstrupData[[#This Row],[CountryCode]],"_",KamstrupData[[#This Row],[Business Area]],"_",KamstrupData[[#This Row],[DepartmentTeam]])</f>
        <v>US10_Sales &amp; Marketing_Sales</v>
      </c>
      <c r="V5579" t="str">
        <f>VLOOKUP(KamstrupData[[#This Row],[ORG_Concat]],'O-Organization'!F:H,3,FALSE)</f>
        <v>11021_US10_Sales &amp; Marketing_Sales &amp; Marketing_Sales</v>
      </c>
    </row>
    <row r="5580" spans="4:22">
      <c r="D5580" t="s">
        <v>218</v>
      </c>
      <c r="E5580" t="str">
        <f>VLOOKUP(D5580,'B-Business Capability'!B:H,5,FALSE)</f>
        <v>Sales</v>
      </c>
      <c r="F5580" t="str">
        <f>VLOOKUP(D5580,'B-Business Capability'!B:H,6,FALSE)</f>
        <v>Quotation, Order, and Contract Management</v>
      </c>
      <c r="G5580" t="str">
        <f>VLOOKUP(D5580,'B-Business Capability'!B:H,7,FALSE)</f>
        <v>Mobile customer order capture</v>
      </c>
      <c r="I5580" t="s">
        <v>1864</v>
      </c>
      <c r="J5580" t="s">
        <v>189</v>
      </c>
      <c r="K5580" t="s">
        <v>1275</v>
      </c>
      <c r="L5580" s="98" t="s">
        <v>148</v>
      </c>
      <c r="M5580" t="str">
        <f>VLOOKUP(L5580,'A-Applications'!B:D,3,FALSE)</f>
        <v>Oracle CPQ</v>
      </c>
      <c r="N5580" t="s">
        <v>147</v>
      </c>
      <c r="O5580" s="42" t="s">
        <v>66</v>
      </c>
      <c r="P5580" t="s">
        <v>198</v>
      </c>
      <c r="Q5580" t="str">
        <f>VLOOKUP(KamstrupData[[#This Row],[IdLevel123]],'B-Business Capability'!B:L,10,FALSE)</f>
        <v>Order-to-Cash (O2C)</v>
      </c>
      <c r="R5580">
        <f>VLOOKUP(KamstrupData[[#This Row],[IdLevel123]],'B-Business Capability'!B:L,11,FALSE)</f>
        <v>103</v>
      </c>
      <c r="T5580" t="s">
        <v>1892</v>
      </c>
      <c r="U5580" t="str">
        <f>_xlfn.CONCAT(KamstrupData[[#This Row],[CountryCode]],"_",KamstrupData[[#This Row],[Business Area]],"_",KamstrupData[[#This Row],[DepartmentTeam]])</f>
        <v>US10_Sales &amp; Marketing_Sales</v>
      </c>
      <c r="V5580" t="str">
        <f>VLOOKUP(KamstrupData[[#This Row],[ORG_Concat]],'O-Organization'!F:H,3,FALSE)</f>
        <v>11021_US10_Sales &amp; Marketing_Sales &amp; Marketing_Sales</v>
      </c>
    </row>
    <row r="5581" spans="4:22">
      <c r="D5581" t="s">
        <v>219</v>
      </c>
      <c r="E5581" t="str">
        <f>VLOOKUP(D5581,'B-Business Capability'!B:H,5,FALSE)</f>
        <v>Sales</v>
      </c>
      <c r="F5581" t="str">
        <f>VLOOKUP(D5581,'B-Business Capability'!B:H,6,FALSE)</f>
        <v>Quotation, Order, and Contract Management</v>
      </c>
      <c r="G5581" t="str">
        <f>VLOOKUP(D5581,'B-Business Capability'!B:H,7,FALSE)</f>
        <v>Order orchestration and management</v>
      </c>
      <c r="I5581" t="s">
        <v>1864</v>
      </c>
      <c r="J5581" t="s">
        <v>189</v>
      </c>
      <c r="K5581" t="s">
        <v>1275</v>
      </c>
      <c r="L5581" s="98" t="s">
        <v>148</v>
      </c>
      <c r="M5581" t="str">
        <f>VLOOKUP(L5581,'A-Applications'!B:D,3,FALSE)</f>
        <v>Oracle CPQ</v>
      </c>
      <c r="N5581" t="s">
        <v>147</v>
      </c>
      <c r="O5581" s="42" t="s">
        <v>66</v>
      </c>
      <c r="P5581" t="s">
        <v>198</v>
      </c>
      <c r="Q5581" t="str">
        <f>VLOOKUP(KamstrupData[[#This Row],[IdLevel123]],'B-Business Capability'!B:L,10,FALSE)</f>
        <v>Order-to-Cash (O2C)</v>
      </c>
      <c r="R5581">
        <f>VLOOKUP(KamstrupData[[#This Row],[IdLevel123]],'B-Business Capability'!B:L,11,FALSE)</f>
        <v>104</v>
      </c>
      <c r="T5581" t="s">
        <v>1892</v>
      </c>
      <c r="U5581" t="str">
        <f>_xlfn.CONCAT(KamstrupData[[#This Row],[CountryCode]],"_",KamstrupData[[#This Row],[Business Area]],"_",KamstrupData[[#This Row],[DepartmentTeam]])</f>
        <v>US10_Sales &amp; Marketing_Sales</v>
      </c>
      <c r="V5581" t="str">
        <f>VLOOKUP(KamstrupData[[#This Row],[ORG_Concat]],'O-Organization'!F:H,3,FALSE)</f>
        <v>11021_US10_Sales &amp; Marketing_Sales &amp; Marketing_Sales</v>
      </c>
    </row>
    <row r="5582" spans="4:22">
      <c r="D5582" t="s">
        <v>220</v>
      </c>
      <c r="E5582" t="str">
        <f>VLOOKUP(D5582,'B-Business Capability'!B:H,5,FALSE)</f>
        <v>Sales</v>
      </c>
      <c r="F5582" t="str">
        <f>VLOOKUP(D5582,'B-Business Capability'!B:H,6,FALSE)</f>
        <v>Quotation, Order, and Contract Management</v>
      </c>
      <c r="G5582" t="str">
        <f>VLOOKUP(D5582,'B-Business Capability'!B:H,7,FALSE)</f>
        <v>Product configuration</v>
      </c>
      <c r="I5582" t="s">
        <v>1864</v>
      </c>
      <c r="J5582" t="s">
        <v>189</v>
      </c>
      <c r="K5582" t="s">
        <v>1275</v>
      </c>
      <c r="L5582" s="98" t="s">
        <v>148</v>
      </c>
      <c r="M5582" t="str">
        <f>VLOOKUP(L5582,'A-Applications'!B:D,3,FALSE)</f>
        <v>Oracle CPQ</v>
      </c>
      <c r="N5582" t="s">
        <v>147</v>
      </c>
      <c r="O5582" s="42" t="s">
        <v>66</v>
      </c>
      <c r="P5582" t="s">
        <v>198</v>
      </c>
      <c r="Q5582" t="str">
        <f>VLOOKUP(KamstrupData[[#This Row],[IdLevel123]],'B-Business Capability'!B:L,10,FALSE)</f>
        <v>Order-to-Cash (O2C)</v>
      </c>
      <c r="R5582">
        <f>VLOOKUP(KamstrupData[[#This Row],[IdLevel123]],'B-Business Capability'!B:L,11,FALSE)</f>
        <v>105</v>
      </c>
      <c r="T5582" t="s">
        <v>1892</v>
      </c>
      <c r="U5582" t="str">
        <f>_xlfn.CONCAT(KamstrupData[[#This Row],[CountryCode]],"_",KamstrupData[[#This Row],[Business Area]],"_",KamstrupData[[#This Row],[DepartmentTeam]])</f>
        <v>US10_Sales &amp; Marketing_Sales</v>
      </c>
      <c r="V5582" t="str">
        <f>VLOOKUP(KamstrupData[[#This Row],[ORG_Concat]],'O-Organization'!F:H,3,FALSE)</f>
        <v>11021_US10_Sales &amp; Marketing_Sales &amp; Marketing_Sales</v>
      </c>
    </row>
    <row r="5583" spans="4:22">
      <c r="D5583" t="s">
        <v>221</v>
      </c>
      <c r="E5583" t="str">
        <f>VLOOKUP(D5583,'B-Business Capability'!B:H,5,FALSE)</f>
        <v>Sales</v>
      </c>
      <c r="F5583" t="str">
        <f>VLOOKUP(D5583,'B-Business Capability'!B:H,6,FALSE)</f>
        <v>Quotation, Order, and Contract Management</v>
      </c>
      <c r="G5583" t="str">
        <f>VLOOKUP(D5583,'B-Business Capability'!B:H,7,FALSE)</f>
        <v>sales contract management</v>
      </c>
      <c r="I5583" t="s">
        <v>1864</v>
      </c>
      <c r="J5583" t="s">
        <v>189</v>
      </c>
      <c r="K5583" t="s">
        <v>1275</v>
      </c>
      <c r="L5583" s="98" t="s">
        <v>148</v>
      </c>
      <c r="M5583" t="str">
        <f>VLOOKUP(L5583,'A-Applications'!B:D,3,FALSE)</f>
        <v>Oracle CPQ</v>
      </c>
      <c r="N5583" t="s">
        <v>147</v>
      </c>
      <c r="O5583" s="42" t="s">
        <v>66</v>
      </c>
      <c r="P5583" t="s">
        <v>198</v>
      </c>
      <c r="Q5583" t="str">
        <f>VLOOKUP(KamstrupData[[#This Row],[IdLevel123]],'B-Business Capability'!B:L,10,FALSE)</f>
        <v>Order-to-Cash (O2C)</v>
      </c>
      <c r="R5583">
        <f>VLOOKUP(KamstrupData[[#This Row],[IdLevel123]],'B-Business Capability'!B:L,11,FALSE)</f>
        <v>106</v>
      </c>
      <c r="T5583" t="s">
        <v>1892</v>
      </c>
      <c r="U5583" t="str">
        <f>_xlfn.CONCAT(KamstrupData[[#This Row],[CountryCode]],"_",KamstrupData[[#This Row],[Business Area]],"_",KamstrupData[[#This Row],[DepartmentTeam]])</f>
        <v>US10_Sales &amp; Marketing_Sales</v>
      </c>
      <c r="V5583" t="str">
        <f>VLOOKUP(KamstrupData[[#This Row],[ORG_Concat]],'O-Organization'!F:H,3,FALSE)</f>
        <v>11021_US10_Sales &amp; Marketing_Sales &amp; Marketing_Sales</v>
      </c>
    </row>
    <row r="5584" spans="4:22">
      <c r="D5584" t="s">
        <v>158</v>
      </c>
      <c r="E5584" t="str">
        <f>VLOOKUP(D5584,'B-Business Capability'!B:H,5,FALSE)</f>
        <v>Sales</v>
      </c>
      <c r="F5584" t="str">
        <f>VLOOKUP(D5584,'B-Business Capability'!B:H,6,FALSE)</f>
        <v>Quotation, Order, and Contract Management</v>
      </c>
      <c r="G5584" t="str">
        <f>VLOOKUP(D5584,'B-Business Capability'!B:H,7,FALSE)</f>
        <v>Sales order management and processing</v>
      </c>
      <c r="I5584" t="s">
        <v>1864</v>
      </c>
      <c r="J5584" t="s">
        <v>189</v>
      </c>
      <c r="K5584" t="s">
        <v>1275</v>
      </c>
      <c r="L5584" s="98" t="s">
        <v>148</v>
      </c>
      <c r="M5584" t="str">
        <f>VLOOKUP(L5584,'A-Applications'!B:D,3,FALSE)</f>
        <v>Oracle CPQ</v>
      </c>
      <c r="N5584" t="s">
        <v>147</v>
      </c>
      <c r="O5584" s="42" t="s">
        <v>66</v>
      </c>
      <c r="P5584" t="s">
        <v>198</v>
      </c>
      <c r="Q5584" t="str">
        <f>VLOOKUP(KamstrupData[[#This Row],[IdLevel123]],'B-Business Capability'!B:L,10,FALSE)</f>
        <v>Order-to-Cash (O2C)</v>
      </c>
      <c r="R5584">
        <f>VLOOKUP(KamstrupData[[#This Row],[IdLevel123]],'B-Business Capability'!B:L,11,FALSE)</f>
        <v>107</v>
      </c>
      <c r="T5584" t="s">
        <v>1892</v>
      </c>
      <c r="U5584" t="str">
        <f>_xlfn.CONCAT(KamstrupData[[#This Row],[CountryCode]],"_",KamstrupData[[#This Row],[Business Area]],"_",KamstrupData[[#This Row],[DepartmentTeam]])</f>
        <v>US10_Sales &amp; Marketing_Sales</v>
      </c>
      <c r="V5584" t="str">
        <f>VLOOKUP(KamstrupData[[#This Row],[ORG_Concat]],'O-Organization'!F:H,3,FALSE)</f>
        <v>11021_US10_Sales &amp; Marketing_Sales &amp; Marketing_Sales</v>
      </c>
    </row>
    <row r="5585" spans="2:22">
      <c r="D5585" t="s">
        <v>222</v>
      </c>
      <c r="E5585" t="str">
        <f>VLOOKUP(D5585,'B-Business Capability'!B:H,5,FALSE)</f>
        <v>Sales</v>
      </c>
      <c r="F5585" t="str">
        <f>VLOOKUP(D5585,'B-Business Capability'!B:H,6,FALSE)</f>
        <v>Quotation, Order, and Contract Management</v>
      </c>
      <c r="G5585" t="str">
        <f>VLOOKUP(D5585,'B-Business Capability'!B:H,7,FALSE)</f>
        <v>Sales Rebate management</v>
      </c>
      <c r="I5585" t="s">
        <v>1864</v>
      </c>
      <c r="J5585" t="s">
        <v>189</v>
      </c>
      <c r="K5585" t="s">
        <v>1275</v>
      </c>
      <c r="L5585" s="98" t="s">
        <v>148</v>
      </c>
      <c r="M5585" t="str">
        <f>VLOOKUP(L5585,'A-Applications'!B:D,3,FALSE)</f>
        <v>Oracle CPQ</v>
      </c>
      <c r="N5585" t="s">
        <v>147</v>
      </c>
      <c r="O5585" s="42" t="s">
        <v>66</v>
      </c>
      <c r="P5585" t="s">
        <v>198</v>
      </c>
      <c r="Q5585" t="str">
        <f>VLOOKUP(KamstrupData[[#This Row],[IdLevel123]],'B-Business Capability'!B:L,10,FALSE)</f>
        <v>Order-to-Cash (O2C)</v>
      </c>
      <c r="R5585">
        <f>VLOOKUP(KamstrupData[[#This Row],[IdLevel123]],'B-Business Capability'!B:L,11,FALSE)</f>
        <v>108</v>
      </c>
      <c r="T5585" t="s">
        <v>1892</v>
      </c>
      <c r="U5585" t="str">
        <f>_xlfn.CONCAT(KamstrupData[[#This Row],[CountryCode]],"_",KamstrupData[[#This Row],[Business Area]],"_",KamstrupData[[#This Row],[DepartmentTeam]])</f>
        <v>US10_Sales &amp; Marketing_Sales</v>
      </c>
      <c r="V5585" t="str">
        <f>VLOOKUP(KamstrupData[[#This Row],[ORG_Concat]],'O-Organization'!F:H,3,FALSE)</f>
        <v>11021_US10_Sales &amp; Marketing_Sales &amp; Marketing_Sales</v>
      </c>
    </row>
    <row r="5586" spans="2:22">
      <c r="D5586" t="s">
        <v>223</v>
      </c>
      <c r="E5586" t="str">
        <f>VLOOKUP(D5586,'B-Business Capability'!B:H,5,FALSE)</f>
        <v>Sales</v>
      </c>
      <c r="F5586" t="str">
        <f>VLOOKUP(D5586,'B-Business Capability'!B:H,6,FALSE)</f>
        <v>Quotation, Order, and Contract Management</v>
      </c>
      <c r="G5586" t="str">
        <f>VLOOKUP(D5586,'B-Business Capability'!B:H,7,FALSE)</f>
        <v>Subscription order management</v>
      </c>
      <c r="I5586" t="s">
        <v>1864</v>
      </c>
      <c r="J5586" t="s">
        <v>189</v>
      </c>
      <c r="K5586" t="s">
        <v>1275</v>
      </c>
      <c r="L5586" s="98" t="s">
        <v>148</v>
      </c>
      <c r="M5586" t="str">
        <f>VLOOKUP(L5586,'A-Applications'!B:D,3,FALSE)</f>
        <v>Oracle CPQ</v>
      </c>
      <c r="N5586" t="s">
        <v>147</v>
      </c>
      <c r="O5586" s="42" t="s">
        <v>66</v>
      </c>
      <c r="P5586" t="s">
        <v>198</v>
      </c>
      <c r="Q5586" t="str">
        <f>VLOOKUP(KamstrupData[[#This Row],[IdLevel123]],'B-Business Capability'!B:L,10,FALSE)</f>
        <v>Subscribtion-to-Pay (S2P)</v>
      </c>
      <c r="R5586">
        <f>VLOOKUP(KamstrupData[[#This Row],[IdLevel123]],'B-Business Capability'!B:L,11,FALSE)</f>
        <v>120</v>
      </c>
      <c r="T5586" t="s">
        <v>1892</v>
      </c>
      <c r="U5586" t="str">
        <f>_xlfn.CONCAT(KamstrupData[[#This Row],[CountryCode]],"_",KamstrupData[[#This Row],[Business Area]],"_",KamstrupData[[#This Row],[DepartmentTeam]])</f>
        <v>US10_Sales &amp; Marketing_Sales</v>
      </c>
      <c r="V5586" t="str">
        <f>VLOOKUP(KamstrupData[[#This Row],[ORG_Concat]],'O-Organization'!F:H,3,FALSE)</f>
        <v>11021_US10_Sales &amp; Marketing_Sales &amp; Marketing_Sales</v>
      </c>
    </row>
    <row r="5587" spans="2:22">
      <c r="D5587" t="s">
        <v>224</v>
      </c>
      <c r="E5587" t="str">
        <f>VLOOKUP(D5587,'B-Business Capability'!B:H,5,FALSE)</f>
        <v>Sales</v>
      </c>
      <c r="F5587" t="str">
        <f>VLOOKUP(D5587,'B-Business Capability'!B:H,6,FALSE)</f>
        <v>Quotation, Order, and Contract Management</v>
      </c>
      <c r="G5587" t="str">
        <f>VLOOKUP(D5587,'B-Business Capability'!B:H,7,FALSE)</f>
        <v>Variant configuration</v>
      </c>
      <c r="I5587" t="s">
        <v>1864</v>
      </c>
      <c r="J5587" t="s">
        <v>189</v>
      </c>
      <c r="K5587" t="s">
        <v>1275</v>
      </c>
      <c r="L5587" s="98" t="s">
        <v>148</v>
      </c>
      <c r="M5587" t="str">
        <f>VLOOKUP(L5587,'A-Applications'!B:D,3,FALSE)</f>
        <v>Oracle CPQ</v>
      </c>
      <c r="N5587" t="s">
        <v>147</v>
      </c>
      <c r="O5587" s="42" t="s">
        <v>66</v>
      </c>
      <c r="P5587" t="s">
        <v>198</v>
      </c>
      <c r="Q5587" t="str">
        <f>VLOOKUP(KamstrupData[[#This Row],[IdLevel123]],'B-Business Capability'!B:L,10,FALSE)</f>
        <v>Order-to-Cash (O2C)</v>
      </c>
      <c r="R5587">
        <f>VLOOKUP(KamstrupData[[#This Row],[IdLevel123]],'B-Business Capability'!B:L,11,FALSE)</f>
        <v>109</v>
      </c>
      <c r="T5587" t="s">
        <v>1892</v>
      </c>
      <c r="U5587" t="str">
        <f>_xlfn.CONCAT(KamstrupData[[#This Row],[CountryCode]],"_",KamstrupData[[#This Row],[Business Area]],"_",KamstrupData[[#This Row],[DepartmentTeam]])</f>
        <v>US10_Sales &amp; Marketing_Sales</v>
      </c>
      <c r="V5587" t="str">
        <f>VLOOKUP(KamstrupData[[#This Row],[ORG_Concat]],'O-Organization'!F:H,3,FALSE)</f>
        <v>11021_US10_Sales &amp; Marketing_Sales &amp; Marketing_Sales</v>
      </c>
    </row>
    <row r="5588" spans="2:22">
      <c r="D5588" t="s">
        <v>225</v>
      </c>
      <c r="E5588" t="str">
        <f>VLOOKUP(D5588,'B-Business Capability'!B:H,5,FALSE)</f>
        <v>Sales</v>
      </c>
      <c r="F5588" t="str">
        <f>VLOOKUP(D5588,'B-Business Capability'!B:H,6,FALSE)</f>
        <v>Quotation, Order, and Contract Management</v>
      </c>
      <c r="G5588" t="str">
        <f>VLOOKUP(D5588,'B-Business Capability'!B:H,7,FALSE)</f>
        <v>Quote and order documents</v>
      </c>
      <c r="I5588" t="s">
        <v>1864</v>
      </c>
      <c r="J5588" t="s">
        <v>189</v>
      </c>
      <c r="K5588" t="s">
        <v>1275</v>
      </c>
      <c r="L5588" s="98" t="s">
        <v>148</v>
      </c>
      <c r="M5588" t="str">
        <f>VLOOKUP(L5588,'A-Applications'!B:D,3,FALSE)</f>
        <v>Oracle CPQ</v>
      </c>
      <c r="N5588" t="s">
        <v>147</v>
      </c>
      <c r="O5588" s="42" t="s">
        <v>66</v>
      </c>
      <c r="P5588" t="s">
        <v>198</v>
      </c>
      <c r="Q5588" t="str">
        <f>VLOOKUP(KamstrupData[[#This Row],[IdLevel123]],'B-Business Capability'!B:L,10,FALSE)</f>
        <v>Order-to-Cash (O2C)</v>
      </c>
      <c r="R5588">
        <f>VLOOKUP(KamstrupData[[#This Row],[IdLevel123]],'B-Business Capability'!B:L,11,FALSE)</f>
        <v>130</v>
      </c>
      <c r="T5588" t="s">
        <v>1892</v>
      </c>
      <c r="U5588" t="str">
        <f>_xlfn.CONCAT(KamstrupData[[#This Row],[CountryCode]],"_",KamstrupData[[#This Row],[Business Area]],"_",KamstrupData[[#This Row],[DepartmentTeam]])</f>
        <v>US10_Sales &amp; Marketing_Sales</v>
      </c>
      <c r="V5588" t="str">
        <f>VLOOKUP(KamstrupData[[#This Row],[ORG_Concat]],'O-Organization'!F:H,3,FALSE)</f>
        <v>11021_US10_Sales &amp; Marketing_Sales &amp; Marketing_Sales</v>
      </c>
    </row>
    <row r="5589" spans="2:22">
      <c r="D5589" t="s">
        <v>568</v>
      </c>
      <c r="E5589" t="str">
        <f>VLOOKUP(D5589,'B-Business Capability'!B:H,5,FALSE)</f>
        <v>Marketing</v>
      </c>
      <c r="F5589" t="str">
        <f>VLOOKUP(D5589,'B-Business Capability'!B:H,6,FALSE)</f>
        <v>Corporate communication and brand management</v>
      </c>
      <c r="G5589" t="str">
        <f>VLOOKUP(D5589,'B-Business Capability'!B:H,7,FALSE)</f>
        <v>Content management</v>
      </c>
      <c r="I5589" t="s">
        <v>1864</v>
      </c>
      <c r="J5589" t="s">
        <v>189</v>
      </c>
      <c r="K5589" t="s">
        <v>249</v>
      </c>
      <c r="L5589" t="s">
        <v>1921</v>
      </c>
      <c r="M5589" t="str">
        <f>VLOOKUP(L5589,'A-Applications'!B:D,3,FALSE)</f>
        <v>Adobe Indesign</v>
      </c>
      <c r="N5589" t="s">
        <v>53</v>
      </c>
      <c r="O5589" s="42" t="s">
        <v>54</v>
      </c>
      <c r="P5589" t="s">
        <v>709</v>
      </c>
      <c r="Q5589" t="str">
        <f>VLOOKUP(KamstrupData[[#This Row],[IdLevel123]],'B-Business Capability'!B:L,10,FALSE)</f>
        <v>N/A</v>
      </c>
      <c r="R5589">
        <f>VLOOKUP(KamstrupData[[#This Row],[IdLevel123]],'B-Business Capability'!B:L,11,FALSE)</f>
        <v>0</v>
      </c>
      <c r="T5589" t="s">
        <v>1922</v>
      </c>
      <c r="U5589" t="str">
        <f>_xlfn.CONCAT(KamstrupData[[#This Row],[CountryCode]],"_",KamstrupData[[#This Row],[Business Area]],"_",KamstrupData[[#This Row],[DepartmentTeam]])</f>
        <v>US10_Sales &amp; Marketing_Marketing</v>
      </c>
      <c r="V5589" t="str">
        <f>VLOOKUP(KamstrupData[[#This Row],[ORG_Concat]],'O-Organization'!F:H,3,FALSE)</f>
        <v>11020_US10_Sales &amp; Marketing_Sales &amp; Marketing_Marketing</v>
      </c>
    </row>
    <row r="5590" spans="2:22">
      <c r="D5590" s="28" t="s">
        <v>526</v>
      </c>
      <c r="E5590" t="str">
        <f>VLOOKUP(D5590,'B-Business Capability'!B:H,5,FALSE)</f>
        <v>Digital Platform and Operations</v>
      </c>
      <c r="F5590" t="str">
        <f>VLOOKUP(D5590,'B-Business Capability'!B:H,6,FALSE)</f>
        <v>Operations</v>
      </c>
      <c r="G5590" t="str">
        <f>VLOOKUP(D5590,'B-Business Capability'!B:H,7,FALSE)</f>
        <v>IT Service Management</v>
      </c>
      <c r="I5590" t="s">
        <v>1864</v>
      </c>
      <c r="J5590" t="s">
        <v>189</v>
      </c>
      <c r="K5590" t="s">
        <v>1275</v>
      </c>
      <c r="L5590" s="98" t="s">
        <v>157</v>
      </c>
      <c r="M5590" t="str">
        <f>VLOOKUP(L5590,'A-Applications'!B:D,3,FALSE)</f>
        <v>ServiceNow</v>
      </c>
      <c r="N5590" t="s">
        <v>53</v>
      </c>
      <c r="O5590" s="42" t="s">
        <v>54</v>
      </c>
      <c r="P5590" t="s">
        <v>97</v>
      </c>
      <c r="Q5590" t="str">
        <f>VLOOKUP(KamstrupData[[#This Row],[IdLevel123]],'B-Business Capability'!B:L,10,FALSE)</f>
        <v>N/A</v>
      </c>
      <c r="R5590">
        <f>VLOOKUP(KamstrupData[[#This Row],[IdLevel123]],'B-Business Capability'!B:L,11,FALSE)</f>
        <v>0</v>
      </c>
      <c r="T5590" t="s">
        <v>1892</v>
      </c>
      <c r="U5590" t="str">
        <f>_xlfn.CONCAT(KamstrupData[[#This Row],[CountryCode]],"_",KamstrupData[[#This Row],[Business Area]],"_",KamstrupData[[#This Row],[DepartmentTeam]])</f>
        <v>US10_Sales &amp; Marketing_Sales</v>
      </c>
      <c r="V5590" t="str">
        <f>VLOOKUP(KamstrupData[[#This Row],[ORG_Concat]],'O-Organization'!F:H,3,FALSE)</f>
        <v>11021_US10_Sales &amp; Marketing_Sales &amp; Marketing_Sales</v>
      </c>
    </row>
    <row r="5591" spans="2:22">
      <c r="D5591" t="s">
        <v>1923</v>
      </c>
      <c r="E5591" t="str">
        <f>VLOOKUP(D5591,'B-Business Capability'!B:H,5,FALSE)</f>
        <v>Strategic Management</v>
      </c>
      <c r="F5591" t="str">
        <f>VLOOKUP(D5591,'B-Business Capability'!B:H,6,FALSE)</f>
        <v>Business Process Management</v>
      </c>
      <c r="G5591" t="str">
        <f>VLOOKUP(D5591,'B-Business Capability'!B:H,7,FALSE)</f>
        <v>Business Process Governance</v>
      </c>
      <c r="I5591" t="s">
        <v>1864</v>
      </c>
      <c r="J5591" t="s">
        <v>189</v>
      </c>
      <c r="K5591" t="s">
        <v>1893</v>
      </c>
      <c r="L5591" t="s">
        <v>157</v>
      </c>
      <c r="M5591" t="str">
        <f>VLOOKUP(L5591,'A-Applications'!B:D,3,FALSE)</f>
        <v>ServiceNow</v>
      </c>
      <c r="N5591" t="s">
        <v>147</v>
      </c>
      <c r="O5591" s="42" t="s">
        <v>54</v>
      </c>
      <c r="P5591" t="s">
        <v>197</v>
      </c>
      <c r="Q5591" t="str">
        <f>VLOOKUP(KamstrupData[[#This Row],[IdLevel123]],'B-Business Capability'!B:L,10,FALSE)</f>
        <v>N/A</v>
      </c>
      <c r="R5591">
        <f>VLOOKUP(KamstrupData[[#This Row],[IdLevel123]],'B-Business Capability'!B:L,11,FALSE)</f>
        <v>0</v>
      </c>
      <c r="T5591" t="s">
        <v>1924</v>
      </c>
      <c r="U5591" t="str">
        <f>_xlfn.CONCAT(KamstrupData[[#This Row],[CountryCode]],"_",KamstrupData[[#This Row],[Business Area]],"_",KamstrupData[[#This Row],[DepartmentTeam]])</f>
        <v>US10_Sales &amp; Marketing_Sales Operation</v>
      </c>
      <c r="V5591" t="str">
        <f>VLOOKUP(KamstrupData[[#This Row],[ORG_Concat]],'O-Organization'!F:H,3,FALSE)</f>
        <v>11022_US10_Sales &amp; Marketing_Sales &amp; Marketing_Sales Operation</v>
      </c>
    </row>
    <row r="5592" spans="2:22">
      <c r="D5592" t="s">
        <v>983</v>
      </c>
      <c r="E5592" t="str">
        <f>VLOOKUP(D5592,'B-Business Capability'!B:H,5,FALSE)</f>
        <v>OT Hosting</v>
      </c>
      <c r="F5592" t="str">
        <f>VLOOKUP(D5592,'B-Business Capability'!B:H,6,FALSE)</f>
        <v>Customer Experience &amp; Interface</v>
      </c>
      <c r="G5592" t="str">
        <f>VLOOKUP(D5592,'B-Business Capability'!B:H,7,FALSE)</f>
        <v>Licens, Usage &amp; Billing Management</v>
      </c>
      <c r="I5592" t="s">
        <v>1864</v>
      </c>
      <c r="J5592" t="s">
        <v>189</v>
      </c>
      <c r="K5592" t="s">
        <v>1275</v>
      </c>
      <c r="L5592" s="98" t="s">
        <v>437</v>
      </c>
      <c r="M5592" t="str">
        <f>VLOOKUP(L5592,'A-Applications'!B:D,3,FALSE)</f>
        <v>ReadyAPI</v>
      </c>
      <c r="N5592" t="s">
        <v>53</v>
      </c>
      <c r="O5592" s="42" t="s">
        <v>54</v>
      </c>
      <c r="P5592" t="s">
        <v>97</v>
      </c>
      <c r="Q5592" t="str">
        <f>VLOOKUP(KamstrupData[[#This Row],[IdLevel123]],'B-Business Capability'!B:L,10,FALSE)</f>
        <v>N/A</v>
      </c>
      <c r="R5592">
        <f>VLOOKUP(KamstrupData[[#This Row],[IdLevel123]],'B-Business Capability'!B:L,11,FALSE)</f>
        <v>0</v>
      </c>
      <c r="T5592" t="s">
        <v>1892</v>
      </c>
      <c r="U5592" t="str">
        <f>_xlfn.CONCAT(KamstrupData[[#This Row],[CountryCode]],"_",KamstrupData[[#This Row],[Business Area]],"_",KamstrupData[[#This Row],[DepartmentTeam]])</f>
        <v>US10_Sales &amp; Marketing_Sales</v>
      </c>
      <c r="V5592" t="str">
        <f>VLOOKUP(KamstrupData[[#This Row],[ORG_Concat]],'O-Organization'!F:H,3,FALSE)</f>
        <v>11021_US10_Sales &amp; Marketing_Sales &amp; Marketing_Sales</v>
      </c>
    </row>
    <row r="5593" spans="2:22">
      <c r="B5593" s="28">
        <v>45717</v>
      </c>
      <c r="D5593" t="s">
        <v>568</v>
      </c>
      <c r="E5593" t="str">
        <f>VLOOKUP(D5593,'B-Business Capability'!B:H,5,FALSE)</f>
        <v>Marketing</v>
      </c>
      <c r="F5593" t="str">
        <f>VLOOKUP(D5593,'B-Business Capability'!B:H,6,FALSE)</f>
        <v>Corporate communication and brand management</v>
      </c>
      <c r="G5593" t="str">
        <f>VLOOKUP(D5593,'B-Business Capability'!B:H,7,FALSE)</f>
        <v>Content management</v>
      </c>
      <c r="I5593" t="s">
        <v>1864</v>
      </c>
      <c r="J5593" t="s">
        <v>189</v>
      </c>
      <c r="K5593" t="s">
        <v>249</v>
      </c>
      <c r="L5593" t="s">
        <v>701</v>
      </c>
      <c r="M5593" t="str">
        <f>VLOOKUP(L5593,'A-Applications'!B:D,3,FALSE)</f>
        <v>Sitecore Content HUB</v>
      </c>
      <c r="N5593" t="s">
        <v>103</v>
      </c>
      <c r="O5593" s="42" t="s">
        <v>66</v>
      </c>
      <c r="P5593" t="s">
        <v>680</v>
      </c>
      <c r="Q5593" t="str">
        <f>VLOOKUP(KamstrupData[[#This Row],[IdLevel123]],'B-Business Capability'!B:L,10,FALSE)</f>
        <v>N/A</v>
      </c>
      <c r="R5593">
        <f>VLOOKUP(KamstrupData[[#This Row],[IdLevel123]],'B-Business Capability'!B:L,11,FALSE)</f>
        <v>0</v>
      </c>
      <c r="S5593" t="s">
        <v>1404</v>
      </c>
      <c r="T5593" t="s">
        <v>1896</v>
      </c>
      <c r="U5593" t="str">
        <f>_xlfn.CONCAT(KamstrupData[[#This Row],[CountryCode]],"_",KamstrupData[[#This Row],[Business Area]],"_",KamstrupData[[#This Row],[DepartmentTeam]])</f>
        <v>US10_Sales &amp; Marketing_Marketing</v>
      </c>
      <c r="V5593" t="str">
        <f>VLOOKUP(KamstrupData[[#This Row],[ORG_Concat]],'O-Organization'!F:H,3,FALSE)</f>
        <v>11020_US10_Sales &amp; Marketing_Sales &amp; Marketing_Marketing</v>
      </c>
    </row>
    <row r="5594" spans="2:22">
      <c r="D5594" t="s">
        <v>1419</v>
      </c>
      <c r="E5594" t="str">
        <f>VLOOKUP(D5594,'B-Business Capability'!B:H,5,FALSE)</f>
        <v>Procurement &amp; Logistics</v>
      </c>
      <c r="F5594" t="str">
        <f>VLOOKUP(D5594,'B-Business Capability'!B:H,6,FALSE)</f>
        <v>Purchasing</v>
      </c>
      <c r="G5594">
        <f>VLOOKUP(D5594,'B-Business Capability'!B:H,7,FALSE)</f>
        <v>0</v>
      </c>
      <c r="I5594" t="s">
        <v>1864</v>
      </c>
      <c r="J5594" t="s">
        <v>1246</v>
      </c>
      <c r="K5594" t="s">
        <v>1420</v>
      </c>
      <c r="L5594" t="s">
        <v>65</v>
      </c>
      <c r="M5594" t="str">
        <f>VLOOKUP(L5594,'A-Applications'!B:D,3,FALSE)</f>
        <v>IFS ERP</v>
      </c>
      <c r="N5594" t="s">
        <v>53</v>
      </c>
      <c r="O5594" s="42" t="s">
        <v>54</v>
      </c>
      <c r="P5594" t="s">
        <v>1421</v>
      </c>
      <c r="Q5594" t="str">
        <f>VLOOKUP(KamstrupData[[#This Row],[IdLevel123]],'B-Business Capability'!B:L,10,FALSE)</f>
        <v>Procure-to-Pay (P2P)</v>
      </c>
      <c r="R5594">
        <f>VLOOKUP(KamstrupData[[#This Row],[IdLevel123]],'B-Business Capability'!B:L,11,FALSE)</f>
        <v>300</v>
      </c>
      <c r="T5594" t="s">
        <v>1925</v>
      </c>
      <c r="U5594" t="str">
        <f>_xlfn.CONCAT(KamstrupData[[#This Row],[CountryCode]],"_",KamstrupData[[#This Row],[Business Area]],"_",KamstrupData[[#This Row],[DepartmentTeam]])</f>
        <v>US10_Supply Chain_Sourcing</v>
      </c>
      <c r="V5594" t="str">
        <f>VLOOKUP(KamstrupData[[#This Row],[ORG_Concat]],'O-Organization'!F:H,3,FALSE)</f>
        <v>11163_US10_Supply Chain_Supply Chain_Sourcing</v>
      </c>
    </row>
    <row r="5595" spans="2:22">
      <c r="D5595" t="s">
        <v>576</v>
      </c>
      <c r="E5595" t="str">
        <f>VLOOKUP(D5595,'B-Business Capability'!B:H,5,FALSE)</f>
        <v>Manufacturing</v>
      </c>
      <c r="F5595" t="str">
        <f>VLOOKUP(D5595,'B-Business Capability'!B:H,6,FALSE)</f>
        <v>Product Design &amp; Planning</v>
      </c>
      <c r="G5595">
        <f>VLOOKUP(D5595,'B-Business Capability'!B:H,7,FALSE)</f>
        <v>0</v>
      </c>
      <c r="I5595" t="s">
        <v>1864</v>
      </c>
      <c r="J5595" t="s">
        <v>1246</v>
      </c>
      <c r="L5595" t="s">
        <v>65</v>
      </c>
      <c r="M5595" t="str">
        <f>VLOOKUP(L5595,'A-Applications'!B:D,3,FALSE)</f>
        <v>IFS ERP</v>
      </c>
      <c r="N5595" t="s">
        <v>53</v>
      </c>
      <c r="O5595" s="42" t="s">
        <v>54</v>
      </c>
      <c r="P5595" t="s">
        <v>191</v>
      </c>
      <c r="Q5595" t="str">
        <f>VLOOKUP(KamstrupData[[#This Row],[IdLevel123]],'B-Business Capability'!B:L,10,FALSE)</f>
        <v>Idea-to-Release (I2R)</v>
      </c>
      <c r="R5595">
        <f>VLOOKUP(KamstrupData[[#This Row],[IdLevel123]],'B-Business Capability'!B:L,11,FALSE)</f>
        <v>450</v>
      </c>
      <c r="T5595" t="s">
        <v>1925</v>
      </c>
      <c r="U5595" t="str">
        <f>_xlfn.CONCAT(KamstrupData[[#This Row],[CountryCode]],"_",KamstrupData[[#This Row],[Business Area]],"_",KamstrupData[[#This Row],[DepartmentTeam]])</f>
        <v>US10_Supply Chain_</v>
      </c>
      <c r="V5595" t="str">
        <f>VLOOKUP(KamstrupData[[#This Row],[ORG_Concat]],'O-Organization'!F:H,3,FALSE)</f>
        <v>11161_US10_Supply Chain_Supply Chain_</v>
      </c>
    </row>
    <row r="5596" spans="2:22">
      <c r="D5596" t="s">
        <v>561</v>
      </c>
      <c r="E5596" t="str">
        <f>VLOOKUP(D5596,'B-Business Capability'!B:H,5,FALSE)</f>
        <v>Manufacturing</v>
      </c>
      <c r="F5596" t="str">
        <f>VLOOKUP(D5596,'B-Business Capability'!B:H,6,FALSE)</f>
        <v>Manufacturing Order Management</v>
      </c>
      <c r="G5596">
        <f>VLOOKUP(D5596,'B-Business Capability'!B:H,7,FALSE)</f>
        <v>0</v>
      </c>
      <c r="I5596" t="s">
        <v>1864</v>
      </c>
      <c r="J5596" t="s">
        <v>1246</v>
      </c>
      <c r="L5596" t="s">
        <v>65</v>
      </c>
      <c r="M5596" t="str">
        <f>VLOOKUP(L5596,'A-Applications'!B:D,3,FALSE)</f>
        <v>IFS ERP</v>
      </c>
      <c r="N5596" t="s">
        <v>53</v>
      </c>
      <c r="O5596" s="42" t="s">
        <v>66</v>
      </c>
      <c r="P5596" t="s">
        <v>191</v>
      </c>
      <c r="Q5596" t="str">
        <f>VLOOKUP(KamstrupData[[#This Row],[IdLevel123]],'B-Business Capability'!B:L,10,FALSE)</f>
        <v>Plan-to-Produce (P2P)</v>
      </c>
      <c r="R5596">
        <f>VLOOKUP(KamstrupData[[#This Row],[IdLevel123]],'B-Business Capability'!B:L,11,FALSE)</f>
        <v>0</v>
      </c>
      <c r="T5596" t="s">
        <v>1925</v>
      </c>
      <c r="U5596" t="str">
        <f>_xlfn.CONCAT(KamstrupData[[#This Row],[CountryCode]],"_",KamstrupData[[#This Row],[Business Area]],"_",KamstrupData[[#This Row],[DepartmentTeam]])</f>
        <v>US10_Supply Chain_</v>
      </c>
      <c r="V5596" t="str">
        <f>VLOOKUP(KamstrupData[[#This Row],[ORG_Concat]],'O-Organization'!F:H,3,FALSE)</f>
        <v>11161_US10_Supply Chain_Supply Chain_</v>
      </c>
    </row>
    <row r="5597" spans="2:22">
      <c r="D5597" t="s">
        <v>1427</v>
      </c>
      <c r="E5597" t="str">
        <f>VLOOKUP(D5597,'B-Business Capability'!B:H,5,FALSE)</f>
        <v>Manufacturing</v>
      </c>
      <c r="F5597" t="str">
        <f>VLOOKUP(D5597,'B-Business Capability'!B:H,6,FALSE)</f>
        <v>Manufacturing Steering</v>
      </c>
      <c r="G5597">
        <f>VLOOKUP(D5597,'B-Business Capability'!B:H,7,FALSE)</f>
        <v>0</v>
      </c>
      <c r="I5597" t="s">
        <v>1864</v>
      </c>
      <c r="J5597" t="s">
        <v>1246</v>
      </c>
      <c r="L5597" t="s">
        <v>65</v>
      </c>
      <c r="M5597" t="str">
        <f>VLOOKUP(L5597,'A-Applications'!B:D,3,FALSE)</f>
        <v>IFS ERP</v>
      </c>
      <c r="N5597" t="s">
        <v>53</v>
      </c>
      <c r="O5597" s="42" t="s">
        <v>66</v>
      </c>
      <c r="P5597" t="s">
        <v>191</v>
      </c>
      <c r="Q5597" t="str">
        <f>VLOOKUP(KamstrupData[[#This Row],[IdLevel123]],'B-Business Capability'!B:L,10,FALSE)</f>
        <v>Plan-to-Produce (P2P)</v>
      </c>
      <c r="R5597">
        <f>VLOOKUP(KamstrupData[[#This Row],[IdLevel123]],'B-Business Capability'!B:L,11,FALSE)</f>
        <v>0</v>
      </c>
      <c r="T5597" t="s">
        <v>1925</v>
      </c>
      <c r="U5597" t="str">
        <f>_xlfn.CONCAT(KamstrupData[[#This Row],[CountryCode]],"_",KamstrupData[[#This Row],[Business Area]],"_",KamstrupData[[#This Row],[DepartmentTeam]])</f>
        <v>US10_Supply Chain_</v>
      </c>
      <c r="V5597" t="str">
        <f>VLOOKUP(KamstrupData[[#This Row],[ORG_Concat]],'O-Organization'!F:H,3,FALSE)</f>
        <v>11161_US10_Supply Chain_Supply Chain_</v>
      </c>
    </row>
    <row r="5598" spans="2:22">
      <c r="D5598" t="s">
        <v>1457</v>
      </c>
      <c r="E5598" t="str">
        <f>VLOOKUP(D5598,'B-Business Capability'!B:H,5,FALSE)</f>
        <v>Manufacturing</v>
      </c>
      <c r="F5598" t="str">
        <f>VLOOKUP(D5598,'B-Business Capability'!B:H,6,FALSE)</f>
        <v>Maintenance</v>
      </c>
      <c r="G5598" t="str">
        <f>VLOOKUP(D5598,'B-Business Capability'!B:H,7,FALSE)</f>
        <v>Handle Spare Parts</v>
      </c>
      <c r="I5598" t="s">
        <v>1864</v>
      </c>
      <c r="J5598" t="s">
        <v>1246</v>
      </c>
      <c r="L5598" t="s">
        <v>65</v>
      </c>
      <c r="M5598" t="str">
        <f>VLOOKUP(L5598,'A-Applications'!B:D,3,FALSE)</f>
        <v>IFS ERP</v>
      </c>
      <c r="N5598" t="s">
        <v>147</v>
      </c>
      <c r="O5598" s="42"/>
      <c r="P5598" t="s">
        <v>1458</v>
      </c>
      <c r="Q5598" t="str">
        <f>VLOOKUP(KamstrupData[[#This Row],[IdLevel123]],'B-Business Capability'!B:L,10,FALSE)</f>
        <v>Maintenance and Support</v>
      </c>
      <c r="R5598">
        <f>VLOOKUP(KamstrupData[[#This Row],[IdLevel123]],'B-Business Capability'!B:L,11,FALSE)</f>
        <v>0</v>
      </c>
      <c r="T5598" t="s">
        <v>1926</v>
      </c>
      <c r="U5598" t="str">
        <f>_xlfn.CONCAT(KamstrupData[[#This Row],[CountryCode]],"_",KamstrupData[[#This Row],[Business Area]],"_",KamstrupData[[#This Row],[DepartmentTeam]])</f>
        <v>US10_Supply Chain_</v>
      </c>
      <c r="V5598" t="str">
        <f>VLOOKUP(KamstrupData[[#This Row],[ORG_Concat]],'O-Organization'!F:H,3,FALSE)</f>
        <v>11161_US10_Supply Chain_Supply Chain_</v>
      </c>
    </row>
    <row r="5599" spans="2:22">
      <c r="D5599" t="s">
        <v>1459</v>
      </c>
      <c r="E5599" t="str">
        <f>VLOOKUP(D5599,'B-Business Capability'!B:H,5,FALSE)</f>
        <v>Manufacturing</v>
      </c>
      <c r="F5599" t="str">
        <f>VLOOKUP(D5599,'B-Business Capability'!B:H,6,FALSE)</f>
        <v>Maintenance</v>
      </c>
      <c r="G5599" t="str">
        <f>VLOOKUP(D5599,'B-Business Capability'!B:H,7,FALSE)</f>
        <v>Manage Maintenance Plan</v>
      </c>
      <c r="I5599" t="s">
        <v>1864</v>
      </c>
      <c r="J5599" t="s">
        <v>1246</v>
      </c>
      <c r="L5599" t="s">
        <v>65</v>
      </c>
      <c r="M5599" t="str">
        <f>VLOOKUP(L5599,'A-Applications'!B:D,3,FALSE)</f>
        <v>IFS ERP</v>
      </c>
      <c r="N5599" t="s">
        <v>147</v>
      </c>
      <c r="O5599" s="42"/>
      <c r="P5599" t="s">
        <v>1458</v>
      </c>
      <c r="Q5599" t="str">
        <f>VLOOKUP(KamstrupData[[#This Row],[IdLevel123]],'B-Business Capability'!B:L,10,FALSE)</f>
        <v>Maintenance and Support</v>
      </c>
      <c r="R5599">
        <f>VLOOKUP(KamstrupData[[#This Row],[IdLevel123]],'B-Business Capability'!B:L,11,FALSE)</f>
        <v>0</v>
      </c>
      <c r="T5599" t="s">
        <v>1926</v>
      </c>
      <c r="U5599" t="str">
        <f>_xlfn.CONCAT(KamstrupData[[#This Row],[CountryCode]],"_",KamstrupData[[#This Row],[Business Area]],"_",KamstrupData[[#This Row],[DepartmentTeam]])</f>
        <v>US10_Supply Chain_</v>
      </c>
      <c r="V5599" t="str">
        <f>VLOOKUP(KamstrupData[[#This Row],[ORG_Concat]],'O-Organization'!F:H,3,FALSE)</f>
        <v>11161_US10_Supply Chain_Supply Chain_</v>
      </c>
    </row>
    <row r="5600" spans="2:22">
      <c r="D5600" t="s">
        <v>1460</v>
      </c>
      <c r="E5600" t="str">
        <f>VLOOKUP(D5600,'B-Business Capability'!B:H,5,FALSE)</f>
        <v>Manufacturing</v>
      </c>
      <c r="F5600" t="str">
        <f>VLOOKUP(D5600,'B-Business Capability'!B:H,6,FALSE)</f>
        <v>Maintenance</v>
      </c>
      <c r="G5600" t="str">
        <f>VLOOKUP(D5600,'B-Business Capability'!B:H,7,FALSE)</f>
        <v>Recognize &amp; Recover Failure</v>
      </c>
      <c r="I5600" t="s">
        <v>1864</v>
      </c>
      <c r="J5600" t="s">
        <v>1246</v>
      </c>
      <c r="L5600" t="s">
        <v>65</v>
      </c>
      <c r="M5600" t="str">
        <f>VLOOKUP(L5600,'A-Applications'!B:D,3,FALSE)</f>
        <v>IFS ERP</v>
      </c>
      <c r="N5600" t="s">
        <v>147</v>
      </c>
      <c r="O5600" s="42"/>
      <c r="P5600" t="s">
        <v>1458</v>
      </c>
      <c r="Q5600" t="str">
        <f>VLOOKUP(KamstrupData[[#This Row],[IdLevel123]],'B-Business Capability'!B:L,10,FALSE)</f>
        <v>Maintenance and Support</v>
      </c>
      <c r="R5600">
        <f>VLOOKUP(KamstrupData[[#This Row],[IdLevel123]],'B-Business Capability'!B:L,11,FALSE)</f>
        <v>0</v>
      </c>
      <c r="T5600" t="s">
        <v>1926</v>
      </c>
      <c r="U5600" t="str">
        <f>_xlfn.CONCAT(KamstrupData[[#This Row],[CountryCode]],"_",KamstrupData[[#This Row],[Business Area]],"_",KamstrupData[[#This Row],[DepartmentTeam]])</f>
        <v>US10_Supply Chain_</v>
      </c>
      <c r="V5600" t="str">
        <f>VLOOKUP(KamstrupData[[#This Row],[ORG_Concat]],'O-Organization'!F:H,3,FALSE)</f>
        <v>11161_US10_Supply Chain_Supply Chain_</v>
      </c>
    </row>
    <row r="5601" spans="2:22">
      <c r="D5601" t="s">
        <v>507</v>
      </c>
      <c r="E5601" t="str">
        <f>VLOOKUP(D5601,'B-Business Capability'!B:H,5,FALSE)</f>
        <v>Product &amp; Software Development</v>
      </c>
      <c r="F5601" t="str">
        <f>VLOOKUP(D5601,'B-Business Capability'!B:H,6,FALSE)</f>
        <v>Engineering</v>
      </c>
      <c r="G5601" t="str">
        <f>VLOOKUP(D5601,'B-Business Capability'!B:H,7,FALSE)</f>
        <v>Construction &amp; Development</v>
      </c>
      <c r="I5601" t="s">
        <v>1864</v>
      </c>
      <c r="J5601" t="s">
        <v>1246</v>
      </c>
      <c r="K5601" t="s">
        <v>1475</v>
      </c>
      <c r="L5601" t="s">
        <v>1927</v>
      </c>
      <c r="M5601" t="str">
        <f>VLOOKUP(L5601,'A-Applications'!B:D,3,FALSE)</f>
        <v>Sysmac studio</v>
      </c>
      <c r="N5601" t="s">
        <v>53</v>
      </c>
      <c r="O5601" s="42" t="s">
        <v>54</v>
      </c>
      <c r="P5601" t="s">
        <v>1485</v>
      </c>
      <c r="Q5601" t="str">
        <f>VLOOKUP(KamstrupData[[#This Row],[IdLevel123]],'B-Business Capability'!B:L,10,FALSE)</f>
        <v>Idea-to-Release (I2R)</v>
      </c>
      <c r="R5601">
        <f>VLOOKUP(KamstrupData[[#This Row],[IdLevel123]],'B-Business Capability'!B:L,11,FALSE)</f>
        <v>420</v>
      </c>
      <c r="T5601" t="s">
        <v>1928</v>
      </c>
      <c r="U5601" t="str">
        <f>_xlfn.CONCAT(KamstrupData[[#This Row],[CountryCode]],"_",KamstrupData[[#This Row],[Business Area]],"_",KamstrupData[[#This Row],[DepartmentTeam]])</f>
        <v>US10_Supply Chain_Manufactoring Software</v>
      </c>
      <c r="V5601" t="str">
        <f>VLOOKUP(KamstrupData[[#This Row],[ORG_Concat]],'O-Organization'!F:H,3,FALSE)</f>
        <v>11162_US10_Supply Chain_Supply Chain_Manufactoring Software</v>
      </c>
    </row>
    <row r="5602" spans="2:22">
      <c r="D5602" t="s">
        <v>907</v>
      </c>
      <c r="E5602" t="str">
        <f>VLOOKUP(D5602,'B-Business Capability'!B:H,5,FALSE)</f>
        <v>Product &amp; Software Development</v>
      </c>
      <c r="F5602">
        <f>VLOOKUP(D5602,'B-Business Capability'!B:H,6,FALSE)</f>
        <v>0</v>
      </c>
      <c r="G5602">
        <f>VLOOKUP(D5602,'B-Business Capability'!B:H,7,FALSE)</f>
        <v>0</v>
      </c>
      <c r="I5602" t="s">
        <v>1864</v>
      </c>
      <c r="J5602" t="s">
        <v>1246</v>
      </c>
      <c r="K5602" t="s">
        <v>1475</v>
      </c>
      <c r="L5602" t="s">
        <v>1929</v>
      </c>
      <c r="M5602" t="str">
        <f>VLOOKUP(L5602,'A-Applications'!B:D,3,FALSE)</f>
        <v>VNC</v>
      </c>
      <c r="N5602" t="s">
        <v>53</v>
      </c>
      <c r="O5602" s="42" t="s">
        <v>54</v>
      </c>
      <c r="P5602" t="s">
        <v>1485</v>
      </c>
      <c r="Q5602" t="str">
        <f>VLOOKUP(KamstrupData[[#This Row],[IdLevel123]],'B-Business Capability'!B:L,10,FALSE)</f>
        <v>Idea-to-Release (I2R)</v>
      </c>
      <c r="R5602">
        <f>VLOOKUP(KamstrupData[[#This Row],[IdLevel123]],'B-Business Capability'!B:L,11,FALSE)</f>
        <v>100</v>
      </c>
      <c r="T5602" t="s">
        <v>1928</v>
      </c>
      <c r="U5602" t="str">
        <f>_xlfn.CONCAT(KamstrupData[[#This Row],[CountryCode]],"_",KamstrupData[[#This Row],[Business Area]],"_",KamstrupData[[#This Row],[DepartmentTeam]])</f>
        <v>US10_Supply Chain_Manufactoring Software</v>
      </c>
      <c r="V5602" t="str">
        <f>VLOOKUP(KamstrupData[[#This Row],[ORG_Concat]],'O-Organization'!F:H,3,FALSE)</f>
        <v>11162_US10_Supply Chain_Supply Chain_Manufactoring Software</v>
      </c>
    </row>
    <row r="5603" spans="2:22">
      <c r="D5603" t="s">
        <v>507</v>
      </c>
      <c r="E5603" t="str">
        <f>VLOOKUP(D5603,'B-Business Capability'!B:H,5,FALSE)</f>
        <v>Product &amp; Software Development</v>
      </c>
      <c r="F5603" t="str">
        <f>VLOOKUP(D5603,'B-Business Capability'!B:H,6,FALSE)</f>
        <v>Engineering</v>
      </c>
      <c r="G5603" t="str">
        <f>VLOOKUP(D5603,'B-Business Capability'!B:H,7,FALSE)</f>
        <v>Construction &amp; Development</v>
      </c>
      <c r="I5603" t="s">
        <v>1864</v>
      </c>
      <c r="J5603" t="s">
        <v>1246</v>
      </c>
      <c r="K5603" t="s">
        <v>1475</v>
      </c>
      <c r="L5603" t="s">
        <v>598</v>
      </c>
      <c r="M5603" t="str">
        <f>VLOOKUP(L5603,'A-Applications'!B:D,3,FALSE)</f>
        <v>SolidWorks</v>
      </c>
      <c r="N5603" t="s">
        <v>53</v>
      </c>
      <c r="O5603" s="42" t="s">
        <v>54</v>
      </c>
      <c r="P5603" t="s">
        <v>1485</v>
      </c>
      <c r="Q5603" t="str">
        <f>VLOOKUP(KamstrupData[[#This Row],[IdLevel123]],'B-Business Capability'!B:L,10,FALSE)</f>
        <v>Idea-to-Release (I2R)</v>
      </c>
      <c r="R5603">
        <f>VLOOKUP(KamstrupData[[#This Row],[IdLevel123]],'B-Business Capability'!B:L,11,FALSE)</f>
        <v>420</v>
      </c>
      <c r="T5603" t="s">
        <v>1930</v>
      </c>
      <c r="U5603" t="str">
        <f>_xlfn.CONCAT(KamstrupData[[#This Row],[CountryCode]],"_",KamstrupData[[#This Row],[Business Area]],"_",KamstrupData[[#This Row],[DepartmentTeam]])</f>
        <v>US10_Supply Chain_Manufactoring Software</v>
      </c>
      <c r="V5603" t="str">
        <f>VLOOKUP(KamstrupData[[#This Row],[ORG_Concat]],'O-Organization'!F:H,3,FALSE)</f>
        <v>11162_US10_Supply Chain_Supply Chain_Manufactoring Software</v>
      </c>
    </row>
    <row r="5604" spans="2:22">
      <c r="D5604" t="s">
        <v>1484</v>
      </c>
      <c r="E5604" t="str">
        <f>VLOOKUP(D5604,'B-Business Capability'!B:H,5,FALSE)</f>
        <v>Manufacturing</v>
      </c>
      <c r="F5604" t="str">
        <f>VLOOKUP(D5604,'B-Business Capability'!B:H,6,FALSE)</f>
        <v>Manufacturing Software</v>
      </c>
      <c r="G5604" t="str">
        <f>VLOOKUP(D5604,'B-Business Capability'!B:H,7,FALSE)</f>
        <v>Software development</v>
      </c>
      <c r="I5604" t="s">
        <v>1864</v>
      </c>
      <c r="J5604" t="s">
        <v>1246</v>
      </c>
      <c r="K5604" t="s">
        <v>1475</v>
      </c>
      <c r="L5604" t="s">
        <v>889</v>
      </c>
      <c r="M5604" t="str">
        <f>VLOOKUP(L5604,'A-Applications'!B:D,3,FALSE)</f>
        <v>List&amp;Label</v>
      </c>
      <c r="N5604" t="s">
        <v>53</v>
      </c>
      <c r="O5604" s="42" t="s">
        <v>66</v>
      </c>
      <c r="P5604" t="s">
        <v>1485</v>
      </c>
      <c r="Q5604" t="str">
        <f>VLOOKUP(KamstrupData[[#This Row],[IdLevel123]],'B-Business Capability'!B:L,10,FALSE)</f>
        <v>Idea-to-Release (I2R)</v>
      </c>
      <c r="R5604">
        <f>VLOOKUP(KamstrupData[[#This Row],[IdLevel123]],'B-Business Capability'!B:L,11,FALSE)</f>
        <v>970</v>
      </c>
      <c r="T5604" t="s">
        <v>1931</v>
      </c>
      <c r="U5604" t="str">
        <f>_xlfn.CONCAT(KamstrupData[[#This Row],[CountryCode]],"_",KamstrupData[[#This Row],[Business Area]],"_",KamstrupData[[#This Row],[DepartmentTeam]])</f>
        <v>US10_Supply Chain_Manufactoring Software</v>
      </c>
      <c r="V5604" t="str">
        <f>VLOOKUP(KamstrupData[[#This Row],[ORG_Concat]],'O-Organization'!F:H,3,FALSE)</f>
        <v>11162_US10_Supply Chain_Supply Chain_Manufactoring Software</v>
      </c>
    </row>
    <row r="5605" spans="2:22">
      <c r="B5605" s="28">
        <v>45292</v>
      </c>
      <c r="D5605" t="s">
        <v>284</v>
      </c>
      <c r="E5605" t="str">
        <f>VLOOKUP(D5605,'B-Business Capability'!B:H,5,FALSE)</f>
        <v>People and Culture</v>
      </c>
      <c r="F5605" t="str">
        <f>VLOOKUP(D5605,'B-Business Capability'!B:H,6,FALSE)</f>
        <v>Learning &amp; Development</v>
      </c>
      <c r="G5605">
        <f>VLOOKUP(D5605,'B-Business Capability'!B:H,7,FALSE)</f>
        <v>0</v>
      </c>
      <c r="I5605" t="s">
        <v>1864</v>
      </c>
      <c r="J5605" t="s">
        <v>1246</v>
      </c>
      <c r="K5605" t="s">
        <v>1475</v>
      </c>
      <c r="L5605" t="s">
        <v>389</v>
      </c>
      <c r="M5605" t="str">
        <f>VLOOKUP(L5605,'A-Applications'!B:D,3,FALSE)</f>
        <v>Pluralsight Skills</v>
      </c>
      <c r="N5605" t="s">
        <v>147</v>
      </c>
      <c r="O5605" s="42" t="s">
        <v>62</v>
      </c>
      <c r="P5605" t="s">
        <v>1485</v>
      </c>
      <c r="Q5605" t="str">
        <f>VLOOKUP(KamstrupData[[#This Row],[IdLevel123]],'B-Business Capability'!B:L,10,FALSE)</f>
        <v>Hire-to-Retire (H2R)</v>
      </c>
      <c r="R5605">
        <f>VLOOKUP(KamstrupData[[#This Row],[IdLevel123]],'B-Business Capability'!B:L,11,FALSE)</f>
        <v>500</v>
      </c>
      <c r="S5605" t="s">
        <v>237</v>
      </c>
      <c r="T5605" t="s">
        <v>1932</v>
      </c>
      <c r="U5605" t="str">
        <f>_xlfn.CONCAT(KamstrupData[[#This Row],[CountryCode]],"_",KamstrupData[[#This Row],[Business Area]],"_",KamstrupData[[#This Row],[DepartmentTeam]])</f>
        <v>US10_Supply Chain_Manufactoring Software</v>
      </c>
      <c r="V5605" t="str">
        <f>VLOOKUP(KamstrupData[[#This Row],[ORG_Concat]],'O-Organization'!F:H,3,FALSE)</f>
        <v>11162_US10_Supply Chain_Supply Chain_Manufactoring Software</v>
      </c>
    </row>
    <row r="5606" spans="2:22">
      <c r="D5606" t="s">
        <v>1484</v>
      </c>
      <c r="E5606" t="str">
        <f>VLOOKUP(D5606,'B-Business Capability'!B:H,5,FALSE)</f>
        <v>Manufacturing</v>
      </c>
      <c r="F5606" t="str">
        <f>VLOOKUP(D5606,'B-Business Capability'!B:H,6,FALSE)</f>
        <v>Manufacturing Software</v>
      </c>
      <c r="G5606" t="str">
        <f>VLOOKUP(D5606,'B-Business Capability'!B:H,7,FALSE)</f>
        <v>Software development</v>
      </c>
      <c r="I5606" t="s">
        <v>1864</v>
      </c>
      <c r="J5606" t="s">
        <v>1246</v>
      </c>
      <c r="K5606" t="s">
        <v>1475</v>
      </c>
      <c r="L5606" t="s">
        <v>890</v>
      </c>
      <c r="M5606" t="str">
        <f>VLOOKUP(L5606,'A-Applications'!B:D,3,FALSE)</f>
        <v>LINQ Pad (https://www.linqpad.net/)</v>
      </c>
      <c r="N5606" t="s">
        <v>53</v>
      </c>
      <c r="O5606" s="42" t="s">
        <v>62</v>
      </c>
      <c r="P5606" t="s">
        <v>1485</v>
      </c>
      <c r="Q5606" t="str">
        <f>VLOOKUP(KamstrupData[[#This Row],[IdLevel123]],'B-Business Capability'!B:L,10,FALSE)</f>
        <v>Idea-to-Release (I2R)</v>
      </c>
      <c r="R5606">
        <f>VLOOKUP(KamstrupData[[#This Row],[IdLevel123]],'B-Business Capability'!B:L,11,FALSE)</f>
        <v>970</v>
      </c>
      <c r="T5606" t="s">
        <v>1925</v>
      </c>
      <c r="U5606" t="str">
        <f>_xlfn.CONCAT(KamstrupData[[#This Row],[CountryCode]],"_",KamstrupData[[#This Row],[Business Area]],"_",KamstrupData[[#This Row],[DepartmentTeam]])</f>
        <v>US10_Supply Chain_Manufactoring Software</v>
      </c>
      <c r="V5606" t="str">
        <f>VLOOKUP(KamstrupData[[#This Row],[ORG_Concat]],'O-Organization'!F:H,3,FALSE)</f>
        <v>11162_US10_Supply Chain_Supply Chain_Manufactoring Software</v>
      </c>
    </row>
    <row r="5607" spans="2:22">
      <c r="D5607" t="s">
        <v>1484</v>
      </c>
      <c r="E5607" t="str">
        <f>VLOOKUP(D5607,'B-Business Capability'!B:H,5,FALSE)</f>
        <v>Manufacturing</v>
      </c>
      <c r="F5607" t="str">
        <f>VLOOKUP(D5607,'B-Business Capability'!B:H,6,FALSE)</f>
        <v>Manufacturing Software</v>
      </c>
      <c r="G5607" t="str">
        <f>VLOOKUP(D5607,'B-Business Capability'!B:H,7,FALSE)</f>
        <v>Software development</v>
      </c>
      <c r="I5607" t="s">
        <v>1864</v>
      </c>
      <c r="J5607" t="s">
        <v>1246</v>
      </c>
      <c r="K5607" t="s">
        <v>1475</v>
      </c>
      <c r="L5607" t="s">
        <v>405</v>
      </c>
      <c r="M5607" t="str">
        <f>VLOOKUP(L5607,'A-Applications'!B:D,3,FALSE)</f>
        <v>Microsoft Visual Studio Pro MSDN</v>
      </c>
      <c r="N5607" t="s">
        <v>53</v>
      </c>
      <c r="O5607" s="42" t="s">
        <v>54</v>
      </c>
      <c r="P5607" t="s">
        <v>1485</v>
      </c>
      <c r="Q5607" t="str">
        <f>VLOOKUP(KamstrupData[[#This Row],[IdLevel123]],'B-Business Capability'!B:L,10,FALSE)</f>
        <v>Idea-to-Release (I2R)</v>
      </c>
      <c r="R5607">
        <f>VLOOKUP(KamstrupData[[#This Row],[IdLevel123]],'B-Business Capability'!B:L,11,FALSE)</f>
        <v>970</v>
      </c>
      <c r="T5607" t="s">
        <v>1925</v>
      </c>
      <c r="U5607" t="str">
        <f>_xlfn.CONCAT(KamstrupData[[#This Row],[CountryCode]],"_",KamstrupData[[#This Row],[Business Area]],"_",KamstrupData[[#This Row],[DepartmentTeam]])</f>
        <v>US10_Supply Chain_Manufactoring Software</v>
      </c>
      <c r="V5607" t="str">
        <f>VLOOKUP(KamstrupData[[#This Row],[ORG_Concat]],'O-Organization'!F:H,3,FALSE)</f>
        <v>11162_US10_Supply Chain_Supply Chain_Manufactoring Software</v>
      </c>
    </row>
    <row r="5608" spans="2:22">
      <c r="D5608" t="s">
        <v>95</v>
      </c>
      <c r="E5608" t="str">
        <f>VLOOKUP(D5608,'B-Business Capability'!B:H,5,FALSE)</f>
        <v>Not mapped to capability</v>
      </c>
      <c r="F5608">
        <f>VLOOKUP(D5608,'B-Business Capability'!B:H,6,FALSE)</f>
        <v>0</v>
      </c>
      <c r="G5608">
        <f>VLOOKUP(D5608,'B-Business Capability'!B:H,7,FALSE)</f>
        <v>0</v>
      </c>
      <c r="I5608" t="s">
        <v>1864</v>
      </c>
      <c r="J5608" t="s">
        <v>1246</v>
      </c>
      <c r="L5608" t="s">
        <v>105</v>
      </c>
      <c r="M5608" t="str">
        <f>VLOOKUP(L5608,'A-Applications'!B:D,3,FALSE)</f>
        <v>Microsoft Visio</v>
      </c>
      <c r="O5608" s="42"/>
      <c r="P5608" t="s">
        <v>77</v>
      </c>
      <c r="Q5608" t="str">
        <f>VLOOKUP(KamstrupData[[#This Row],[IdLevel123]],'B-Business Capability'!B:L,10,FALSE)</f>
        <v>N/A</v>
      </c>
      <c r="R5608">
        <f>VLOOKUP(KamstrupData[[#This Row],[IdLevel123]],'B-Business Capability'!B:L,11,FALSE)</f>
        <v>0</v>
      </c>
      <c r="T5608" t="s">
        <v>1925</v>
      </c>
      <c r="U5608" t="str">
        <f>_xlfn.CONCAT(KamstrupData[[#This Row],[CountryCode]],"_",KamstrupData[[#This Row],[Business Area]],"_",KamstrupData[[#This Row],[DepartmentTeam]])</f>
        <v>US10_Supply Chain_</v>
      </c>
      <c r="V5608" t="str">
        <f>VLOOKUP(KamstrupData[[#This Row],[ORG_Concat]],'O-Organization'!F:H,3,FALSE)</f>
        <v>11161_US10_Supply Chain_Supply Chain_</v>
      </c>
    </row>
    <row r="5609" spans="2:22">
      <c r="D5609" t="s">
        <v>1484</v>
      </c>
      <c r="E5609" t="str">
        <f>VLOOKUP(D5609,'B-Business Capability'!B:H,5,FALSE)</f>
        <v>Manufacturing</v>
      </c>
      <c r="F5609" t="str">
        <f>VLOOKUP(D5609,'B-Business Capability'!B:H,6,FALSE)</f>
        <v>Manufacturing Software</v>
      </c>
      <c r="G5609" t="str">
        <f>VLOOKUP(D5609,'B-Business Capability'!B:H,7,FALSE)</f>
        <v>Software development</v>
      </c>
      <c r="I5609" t="s">
        <v>1864</v>
      </c>
      <c r="J5609" t="s">
        <v>1246</v>
      </c>
      <c r="K5609" t="s">
        <v>1475</v>
      </c>
      <c r="L5609" t="s">
        <v>107</v>
      </c>
      <c r="M5609" t="str">
        <f>VLOOKUP(L5609,'A-Applications'!B:D,3,FALSE)</f>
        <v>GITLAB</v>
      </c>
      <c r="N5609" t="s">
        <v>53</v>
      </c>
      <c r="O5609" s="42" t="s">
        <v>66</v>
      </c>
      <c r="P5609" t="s">
        <v>1485</v>
      </c>
      <c r="Q5609" t="str">
        <f>VLOOKUP(KamstrupData[[#This Row],[IdLevel123]],'B-Business Capability'!B:L,10,FALSE)</f>
        <v>Idea-to-Release (I2R)</v>
      </c>
      <c r="R5609">
        <f>VLOOKUP(KamstrupData[[#This Row],[IdLevel123]],'B-Business Capability'!B:L,11,FALSE)</f>
        <v>970</v>
      </c>
      <c r="T5609" t="s">
        <v>1925</v>
      </c>
      <c r="U5609" t="str">
        <f>_xlfn.CONCAT(KamstrupData[[#This Row],[CountryCode]],"_",KamstrupData[[#This Row],[Business Area]],"_",KamstrupData[[#This Row],[DepartmentTeam]])</f>
        <v>US10_Supply Chain_Manufactoring Software</v>
      </c>
      <c r="V5609" t="str">
        <f>VLOOKUP(KamstrupData[[#This Row],[ORG_Concat]],'O-Organization'!F:H,3,FALSE)</f>
        <v>11162_US10_Supply Chain_Supply Chain_Manufactoring Software</v>
      </c>
    </row>
    <row r="5610" spans="2:22">
      <c r="D5610" t="s">
        <v>866</v>
      </c>
      <c r="E5610" t="str">
        <f>VLOOKUP(D5610,'B-Business Capability'!B:H,5,FALSE)</f>
        <v>Product &amp; Software Development</v>
      </c>
      <c r="F5610" t="str">
        <f>VLOOKUP(D5610,'B-Business Capability'!B:H,6,FALSE)</f>
        <v>Quality Management</v>
      </c>
      <c r="G5610" t="str">
        <f>VLOOKUP(D5610,'B-Business Capability'!B:H,7,FALSE)</f>
        <v>Track Quality</v>
      </c>
      <c r="I5610" t="s">
        <v>1864</v>
      </c>
      <c r="J5610" t="s">
        <v>1246</v>
      </c>
      <c r="K5610" t="s">
        <v>1475</v>
      </c>
      <c r="L5610" t="s">
        <v>1494</v>
      </c>
      <c r="M5610" t="str">
        <f>VLOOKUP(L5610,'A-Applications'!B:D,3,FALSE)</f>
        <v>QDA-IQS</v>
      </c>
      <c r="N5610" t="s">
        <v>53</v>
      </c>
      <c r="O5610" s="42" t="s">
        <v>54</v>
      </c>
      <c r="P5610" t="s">
        <v>1485</v>
      </c>
      <c r="Q5610" t="str">
        <f>VLOOKUP(KamstrupData[[#This Row],[IdLevel123]],'B-Business Capability'!B:L,10,FALSE)</f>
        <v>Idea-to-Release (I2R)</v>
      </c>
      <c r="R5610">
        <f>VLOOKUP(KamstrupData[[#This Row],[IdLevel123]],'B-Business Capability'!B:L,11,FALSE)</f>
        <v>908</v>
      </c>
      <c r="T5610" t="s">
        <v>1928</v>
      </c>
      <c r="U5610" t="str">
        <f>_xlfn.CONCAT(KamstrupData[[#This Row],[CountryCode]],"_",KamstrupData[[#This Row],[Business Area]],"_",KamstrupData[[#This Row],[DepartmentTeam]])</f>
        <v>US10_Supply Chain_Manufactoring Software</v>
      </c>
      <c r="V5610" t="str">
        <f>VLOOKUP(KamstrupData[[#This Row],[ORG_Concat]],'O-Organization'!F:H,3,FALSE)</f>
        <v>11162_US10_Supply Chain_Supply Chain_Manufactoring Software</v>
      </c>
    </row>
    <row r="5611" spans="2:22">
      <c r="D5611" t="s">
        <v>1496</v>
      </c>
      <c r="E5611" t="str">
        <f>VLOOKUP(D5611,'B-Business Capability'!B:H,5,FALSE)</f>
        <v>Procurement &amp; Logistics</v>
      </c>
      <c r="F5611" t="str">
        <f>VLOOKUP(D5611,'B-Business Capability'!B:H,6,FALSE)</f>
        <v>Purchasing</v>
      </c>
      <c r="G5611" t="str">
        <f>VLOOKUP(D5611,'B-Business Capability'!B:H,7,FALSE)</f>
        <v>Decide On Sourcing</v>
      </c>
      <c r="I5611" t="s">
        <v>1864</v>
      </c>
      <c r="J5611" t="s">
        <v>1246</v>
      </c>
      <c r="K5611" t="s">
        <v>1420</v>
      </c>
      <c r="L5611" t="s">
        <v>111</v>
      </c>
      <c r="M5611" t="str">
        <f>VLOOKUP(L5611,'A-Applications'!B:D,3,FALSE)</f>
        <v>File services</v>
      </c>
      <c r="N5611" t="s">
        <v>53</v>
      </c>
      <c r="O5611" s="42" t="s">
        <v>62</v>
      </c>
      <c r="P5611" t="s">
        <v>1497</v>
      </c>
      <c r="Q5611" t="str">
        <f>VLOOKUP(KamstrupData[[#This Row],[IdLevel123]],'B-Business Capability'!B:L,10,FALSE)</f>
        <v>Procure-to-Pay (P2P)</v>
      </c>
      <c r="R5611">
        <f>VLOOKUP(KamstrupData[[#This Row],[IdLevel123]],'B-Business Capability'!B:L,11,FALSE)</f>
        <v>125</v>
      </c>
      <c r="T5611" t="s">
        <v>1925</v>
      </c>
      <c r="U5611" t="str">
        <f>_xlfn.CONCAT(KamstrupData[[#This Row],[CountryCode]],"_",KamstrupData[[#This Row],[Business Area]],"_",KamstrupData[[#This Row],[DepartmentTeam]])</f>
        <v>US10_Supply Chain_Sourcing</v>
      </c>
      <c r="V5611" t="str">
        <f>VLOOKUP(KamstrupData[[#This Row],[ORG_Concat]],'O-Organization'!F:H,3,FALSE)</f>
        <v>11163_US10_Supply Chain_Supply Chain_Sourcing</v>
      </c>
    </row>
    <row r="5612" spans="2:22">
      <c r="D5612" t="s">
        <v>1419</v>
      </c>
      <c r="E5612" t="str">
        <f>VLOOKUP(D5612,'B-Business Capability'!B:H,5,FALSE)</f>
        <v>Procurement &amp; Logistics</v>
      </c>
      <c r="F5612" t="str">
        <f>VLOOKUP(D5612,'B-Business Capability'!B:H,6,FALSE)</f>
        <v>Purchasing</v>
      </c>
      <c r="G5612">
        <f>VLOOKUP(D5612,'B-Business Capability'!B:H,7,FALSE)</f>
        <v>0</v>
      </c>
      <c r="I5612" t="s">
        <v>1864</v>
      </c>
      <c r="J5612" t="s">
        <v>1246</v>
      </c>
      <c r="K5612" t="s">
        <v>1420</v>
      </c>
      <c r="L5612" t="s">
        <v>52</v>
      </c>
      <c r="M5612" t="str">
        <f>VLOOKUP(L5612,'A-Applications'!B:D,3,FALSE)</f>
        <v>Microsoft Teams</v>
      </c>
      <c r="N5612" t="s">
        <v>53</v>
      </c>
      <c r="O5612" s="42" t="s">
        <v>54</v>
      </c>
      <c r="P5612" t="s">
        <v>1421</v>
      </c>
      <c r="Q5612" t="str">
        <f>VLOOKUP(KamstrupData[[#This Row],[IdLevel123]],'B-Business Capability'!B:L,10,FALSE)</f>
        <v>Procure-to-Pay (P2P)</v>
      </c>
      <c r="R5612">
        <f>VLOOKUP(KamstrupData[[#This Row],[IdLevel123]],'B-Business Capability'!B:L,11,FALSE)</f>
        <v>300</v>
      </c>
      <c r="T5612" t="s">
        <v>1925</v>
      </c>
      <c r="U5612" t="str">
        <f>_xlfn.CONCAT(KamstrupData[[#This Row],[CountryCode]],"_",KamstrupData[[#This Row],[Business Area]],"_",KamstrupData[[#This Row],[DepartmentTeam]])</f>
        <v>US10_Supply Chain_Sourcing</v>
      </c>
      <c r="V5612" t="str">
        <f>VLOOKUP(KamstrupData[[#This Row],[ORG_Concat]],'O-Organization'!F:H,3,FALSE)</f>
        <v>11163_US10_Supply Chain_Supply Chain_Sourcing</v>
      </c>
    </row>
    <row r="5613" spans="2:22">
      <c r="D5613" t="s">
        <v>1498</v>
      </c>
      <c r="E5613" t="str">
        <f>VLOOKUP(D5613,'B-Business Capability'!B:H,5,FALSE)</f>
        <v>Procurement &amp; Logistics</v>
      </c>
      <c r="F5613" t="str">
        <f>VLOOKUP(D5613,'B-Business Capability'!B:H,6,FALSE)</f>
        <v>Supplier Contact Management</v>
      </c>
      <c r="G5613" t="str">
        <f>VLOOKUP(D5613,'B-Business Capability'!B:H,7,FALSE)</f>
        <v>Manage Supplier Contract</v>
      </c>
      <c r="I5613" t="s">
        <v>1864</v>
      </c>
      <c r="J5613" t="s">
        <v>1246</v>
      </c>
      <c r="K5613" t="s">
        <v>1420</v>
      </c>
      <c r="L5613" t="s">
        <v>52</v>
      </c>
      <c r="M5613" t="str">
        <f>VLOOKUP(L5613,'A-Applications'!B:D,3,FALSE)</f>
        <v>Microsoft Teams</v>
      </c>
      <c r="N5613" t="s">
        <v>53</v>
      </c>
      <c r="O5613" s="42" t="s">
        <v>62</v>
      </c>
      <c r="P5613" t="s">
        <v>1499</v>
      </c>
      <c r="Q5613" t="str">
        <f>VLOOKUP(KamstrupData[[#This Row],[IdLevel123]],'B-Business Capability'!B:L,10,FALSE)</f>
        <v>Procure-to-Pay (P2P)</v>
      </c>
      <c r="R5613">
        <f>VLOOKUP(KamstrupData[[#This Row],[IdLevel123]],'B-Business Capability'!B:L,11,FALSE)</f>
        <v>230</v>
      </c>
      <c r="T5613" t="s">
        <v>1925</v>
      </c>
      <c r="U5613" t="str">
        <f>_xlfn.CONCAT(KamstrupData[[#This Row],[CountryCode]],"_",KamstrupData[[#This Row],[Business Area]],"_",KamstrupData[[#This Row],[DepartmentTeam]])</f>
        <v>US10_Supply Chain_Sourcing</v>
      </c>
      <c r="V5613" t="str">
        <f>VLOOKUP(KamstrupData[[#This Row],[ORG_Concat]],'O-Organization'!F:H,3,FALSE)</f>
        <v>11163_US10_Supply Chain_Supply Chain_Sourcing</v>
      </c>
    </row>
    <row r="5614" spans="2:22">
      <c r="D5614" t="s">
        <v>1446</v>
      </c>
      <c r="E5614" t="str">
        <f>VLOOKUP(D5614,'B-Business Capability'!B:H,5,FALSE)</f>
        <v>Procurement &amp; Logistics</v>
      </c>
      <c r="F5614" t="str">
        <f>VLOOKUP(D5614,'B-Business Capability'!B:H,6,FALSE)</f>
        <v>Purchasing</v>
      </c>
      <c r="G5614" t="str">
        <f>VLOOKUP(D5614,'B-Business Capability'!B:H,7,FALSE)</f>
        <v>Manage Purchase Catalogue</v>
      </c>
      <c r="I5614" t="s">
        <v>1864</v>
      </c>
      <c r="J5614" t="s">
        <v>1246</v>
      </c>
      <c r="K5614" t="s">
        <v>1420</v>
      </c>
      <c r="L5614" t="s">
        <v>605</v>
      </c>
      <c r="M5614" t="str">
        <f>VLOOKUP(L5614,'A-Applications'!B:D,3,FALSE)</f>
        <v>Aras Innovator PLM</v>
      </c>
      <c r="N5614" t="s">
        <v>53</v>
      </c>
      <c r="O5614" s="42" t="s">
        <v>62</v>
      </c>
      <c r="P5614" t="s">
        <v>1500</v>
      </c>
      <c r="Q5614" t="str">
        <f>VLOOKUP(KamstrupData[[#This Row],[IdLevel123]],'B-Business Capability'!B:L,10,FALSE)</f>
        <v>Procure-to-Pay (P2P)</v>
      </c>
      <c r="R5614">
        <f>VLOOKUP(KamstrupData[[#This Row],[IdLevel123]],'B-Business Capability'!B:L,11,FALSE)</f>
        <v>320</v>
      </c>
      <c r="T5614" t="s">
        <v>1925</v>
      </c>
      <c r="U5614" t="str">
        <f>_xlfn.CONCAT(KamstrupData[[#This Row],[CountryCode]],"_",KamstrupData[[#This Row],[Business Area]],"_",KamstrupData[[#This Row],[DepartmentTeam]])</f>
        <v>US10_Supply Chain_Sourcing</v>
      </c>
      <c r="V5614" t="str">
        <f>VLOOKUP(KamstrupData[[#This Row],[ORG_Concat]],'O-Organization'!F:H,3,FALSE)</f>
        <v>11163_US10_Supply Chain_Supply Chain_Sourcing</v>
      </c>
    </row>
    <row r="5615" spans="2:22">
      <c r="D5615" t="s">
        <v>1446</v>
      </c>
      <c r="E5615" t="str">
        <f>VLOOKUP(D5615,'B-Business Capability'!B:H,5,FALSE)</f>
        <v>Procurement &amp; Logistics</v>
      </c>
      <c r="F5615" t="str">
        <f>VLOOKUP(D5615,'B-Business Capability'!B:H,6,FALSE)</f>
        <v>Purchasing</v>
      </c>
      <c r="G5615" t="str">
        <f>VLOOKUP(D5615,'B-Business Capability'!B:H,7,FALSE)</f>
        <v>Manage Purchase Catalogue</v>
      </c>
      <c r="I5615" t="s">
        <v>1864</v>
      </c>
      <c r="J5615" t="s">
        <v>1246</v>
      </c>
      <c r="K5615" t="s">
        <v>1420</v>
      </c>
      <c r="L5615" t="s">
        <v>605</v>
      </c>
      <c r="M5615" t="str">
        <f>VLOOKUP(L5615,'A-Applications'!B:D,3,FALSE)</f>
        <v>Aras Innovator PLM</v>
      </c>
      <c r="N5615" t="s">
        <v>53</v>
      </c>
      <c r="O5615" s="42" t="s">
        <v>54</v>
      </c>
      <c r="P5615" t="s">
        <v>1501</v>
      </c>
      <c r="Q5615" t="str">
        <f>VLOOKUP(KamstrupData[[#This Row],[IdLevel123]],'B-Business Capability'!B:L,10,FALSE)</f>
        <v>Procure-to-Pay (P2P)</v>
      </c>
      <c r="R5615">
        <f>VLOOKUP(KamstrupData[[#This Row],[IdLevel123]],'B-Business Capability'!B:L,11,FALSE)</f>
        <v>320</v>
      </c>
      <c r="T5615" t="s">
        <v>1925</v>
      </c>
      <c r="U5615" t="str">
        <f>_xlfn.CONCAT(KamstrupData[[#This Row],[CountryCode]],"_",KamstrupData[[#This Row],[Business Area]],"_",KamstrupData[[#This Row],[DepartmentTeam]])</f>
        <v>US10_Supply Chain_Sourcing</v>
      </c>
      <c r="V5615" t="str">
        <f>VLOOKUP(KamstrupData[[#This Row],[ORG_Concat]],'O-Organization'!F:H,3,FALSE)</f>
        <v>11163_US10_Supply Chain_Supply Chain_Sourcing</v>
      </c>
    </row>
    <row r="5616" spans="2:22">
      <c r="D5616" t="s">
        <v>1446</v>
      </c>
      <c r="E5616" t="str">
        <f>VLOOKUP(D5616,'B-Business Capability'!B:H,5,FALSE)</f>
        <v>Procurement &amp; Logistics</v>
      </c>
      <c r="F5616" t="str">
        <f>VLOOKUP(D5616,'B-Business Capability'!B:H,6,FALSE)</f>
        <v>Purchasing</v>
      </c>
      <c r="G5616" t="str">
        <f>VLOOKUP(D5616,'B-Business Capability'!B:H,7,FALSE)</f>
        <v>Manage Purchase Catalogue</v>
      </c>
      <c r="I5616" t="s">
        <v>1864</v>
      </c>
      <c r="J5616" t="s">
        <v>1246</v>
      </c>
      <c r="K5616" t="s">
        <v>1420</v>
      </c>
      <c r="L5616" t="s">
        <v>605</v>
      </c>
      <c r="M5616" t="str">
        <f>VLOOKUP(L5616,'A-Applications'!B:D,3,FALSE)</f>
        <v>Aras Innovator PLM</v>
      </c>
      <c r="N5616" t="s">
        <v>53</v>
      </c>
      <c r="O5616" s="42" t="s">
        <v>54</v>
      </c>
      <c r="P5616" t="s">
        <v>1502</v>
      </c>
      <c r="Q5616" t="str">
        <f>VLOOKUP(KamstrupData[[#This Row],[IdLevel123]],'B-Business Capability'!B:L,10,FALSE)</f>
        <v>Procure-to-Pay (P2P)</v>
      </c>
      <c r="R5616">
        <f>VLOOKUP(KamstrupData[[#This Row],[IdLevel123]],'B-Business Capability'!B:L,11,FALSE)</f>
        <v>320</v>
      </c>
      <c r="T5616" t="s">
        <v>1925</v>
      </c>
      <c r="U5616" t="str">
        <f>_xlfn.CONCAT(KamstrupData[[#This Row],[CountryCode]],"_",KamstrupData[[#This Row],[Business Area]],"_",KamstrupData[[#This Row],[DepartmentTeam]])</f>
        <v>US10_Supply Chain_Sourcing</v>
      </c>
      <c r="V5616" t="str">
        <f>VLOOKUP(KamstrupData[[#This Row],[ORG_Concat]],'O-Organization'!F:H,3,FALSE)</f>
        <v>11163_US10_Supply Chain_Supply Chain_Sourcing</v>
      </c>
    </row>
    <row r="5617" spans="2:22">
      <c r="D5617" t="s">
        <v>1419</v>
      </c>
      <c r="E5617" t="str">
        <f>VLOOKUP(D5617,'B-Business Capability'!B:H,5,FALSE)</f>
        <v>Procurement &amp; Logistics</v>
      </c>
      <c r="F5617" t="str">
        <f>VLOOKUP(D5617,'B-Business Capability'!B:H,6,FALSE)</f>
        <v>Purchasing</v>
      </c>
      <c r="G5617">
        <f>VLOOKUP(D5617,'B-Business Capability'!B:H,7,FALSE)</f>
        <v>0</v>
      </c>
      <c r="I5617" t="s">
        <v>1864</v>
      </c>
      <c r="J5617" t="s">
        <v>1246</v>
      </c>
      <c r="K5617" t="s">
        <v>1420</v>
      </c>
      <c r="L5617" t="s">
        <v>266</v>
      </c>
      <c r="M5617" t="str">
        <f>VLOOKUP(L5617,'A-Applications'!B:D,3,FALSE)</f>
        <v>Sharepoint</v>
      </c>
      <c r="N5617" t="s">
        <v>53</v>
      </c>
      <c r="O5617" s="42" t="s">
        <v>62</v>
      </c>
      <c r="P5617" t="s">
        <v>1421</v>
      </c>
      <c r="Q5617" t="str">
        <f>VLOOKUP(KamstrupData[[#This Row],[IdLevel123]],'B-Business Capability'!B:L,10,FALSE)</f>
        <v>Procure-to-Pay (P2P)</v>
      </c>
      <c r="R5617">
        <f>VLOOKUP(KamstrupData[[#This Row],[IdLevel123]],'B-Business Capability'!B:L,11,FALSE)</f>
        <v>300</v>
      </c>
      <c r="T5617" t="s">
        <v>1925</v>
      </c>
      <c r="U5617" t="str">
        <f>_xlfn.CONCAT(KamstrupData[[#This Row],[CountryCode]],"_",KamstrupData[[#This Row],[Business Area]],"_",KamstrupData[[#This Row],[DepartmentTeam]])</f>
        <v>US10_Supply Chain_Sourcing</v>
      </c>
      <c r="V5617" t="str">
        <f>VLOOKUP(KamstrupData[[#This Row],[ORG_Concat]],'O-Organization'!F:H,3,FALSE)</f>
        <v>11163_US10_Supply Chain_Supply Chain_Sourcing</v>
      </c>
    </row>
    <row r="5618" spans="2:22">
      <c r="D5618" t="s">
        <v>1419</v>
      </c>
      <c r="E5618" t="str">
        <f>VLOOKUP(D5618,'B-Business Capability'!B:H,5,FALSE)</f>
        <v>Procurement &amp; Logistics</v>
      </c>
      <c r="F5618" t="str">
        <f>VLOOKUP(D5618,'B-Business Capability'!B:H,6,FALSE)</f>
        <v>Purchasing</v>
      </c>
      <c r="G5618">
        <f>VLOOKUP(D5618,'B-Business Capability'!B:H,7,FALSE)</f>
        <v>0</v>
      </c>
      <c r="I5618" t="s">
        <v>1864</v>
      </c>
      <c r="J5618" t="s">
        <v>1246</v>
      </c>
      <c r="K5618" t="s">
        <v>1420</v>
      </c>
      <c r="L5618" t="s">
        <v>117</v>
      </c>
      <c r="M5618" t="str">
        <f>VLOOKUP(L5618,'A-Applications'!B:D,3,FALSE)</f>
        <v>PowerBI</v>
      </c>
      <c r="N5618" t="s">
        <v>147</v>
      </c>
      <c r="O5618" s="42" t="s">
        <v>54</v>
      </c>
      <c r="P5618" t="s">
        <v>1421</v>
      </c>
      <c r="Q5618" t="str">
        <f>VLOOKUP(KamstrupData[[#This Row],[IdLevel123]],'B-Business Capability'!B:L,10,FALSE)</f>
        <v>Procure-to-Pay (P2P)</v>
      </c>
      <c r="R5618">
        <f>VLOOKUP(KamstrupData[[#This Row],[IdLevel123]],'B-Business Capability'!B:L,11,FALSE)</f>
        <v>300</v>
      </c>
      <c r="T5618" t="s">
        <v>1925</v>
      </c>
      <c r="U5618" t="str">
        <f>_xlfn.CONCAT(KamstrupData[[#This Row],[CountryCode]],"_",KamstrupData[[#This Row],[Business Area]],"_",KamstrupData[[#This Row],[DepartmentTeam]])</f>
        <v>US10_Supply Chain_Sourcing</v>
      </c>
      <c r="V5618" t="str">
        <f>VLOOKUP(KamstrupData[[#This Row],[ORG_Concat]],'O-Organization'!F:H,3,FALSE)</f>
        <v>11163_US10_Supply Chain_Supply Chain_Sourcing</v>
      </c>
    </row>
    <row r="5619" spans="2:22">
      <c r="D5619" t="s">
        <v>122</v>
      </c>
      <c r="E5619" t="str">
        <f>VLOOKUP(D5619,'B-Business Capability'!B:H,5,FALSE)</f>
        <v>Legal</v>
      </c>
      <c r="F5619" t="str">
        <f>VLOOKUP(D5619,'B-Business Capability'!B:H,6,FALSE)</f>
        <v>Ensure Compliance</v>
      </c>
      <c r="G5619">
        <f>VLOOKUP(D5619,'B-Business Capability'!B:H,7,FALSE)</f>
        <v>0</v>
      </c>
      <c r="I5619" t="s">
        <v>1864</v>
      </c>
      <c r="J5619" t="s">
        <v>1246</v>
      </c>
      <c r="L5619" t="s">
        <v>123</v>
      </c>
      <c r="M5619" t="str">
        <f>VLOOKUP(L5619,'A-Applications'!B:D,3,FALSE)</f>
        <v>DocuSign</v>
      </c>
      <c r="N5619" t="s">
        <v>53</v>
      </c>
      <c r="O5619" s="42" t="s">
        <v>62</v>
      </c>
      <c r="P5619" t="s">
        <v>124</v>
      </c>
      <c r="Q5619" t="str">
        <f>VLOOKUP(KamstrupData[[#This Row],[IdLevel123]],'B-Business Capability'!B:L,10,FALSE)</f>
        <v>N/A</v>
      </c>
      <c r="R5619">
        <f>VLOOKUP(KamstrupData[[#This Row],[IdLevel123]],'B-Business Capability'!B:L,11,FALSE)</f>
        <v>0</v>
      </c>
      <c r="T5619" t="s">
        <v>1925</v>
      </c>
      <c r="U5619" t="str">
        <f>_xlfn.CONCAT(KamstrupData[[#This Row],[CountryCode]],"_",KamstrupData[[#This Row],[Business Area]],"_",KamstrupData[[#This Row],[DepartmentTeam]])</f>
        <v>US10_Supply Chain_</v>
      </c>
      <c r="V5619" t="str">
        <f>VLOOKUP(KamstrupData[[#This Row],[ORG_Concat]],'O-Organization'!F:H,3,FALSE)</f>
        <v>11161_US10_Supply Chain_Supply Chain_</v>
      </c>
    </row>
    <row r="5620" spans="2:22">
      <c r="D5620" t="s">
        <v>1496</v>
      </c>
      <c r="E5620" t="str">
        <f>VLOOKUP(D5620,'B-Business Capability'!B:H,5,FALSE)</f>
        <v>Procurement &amp; Logistics</v>
      </c>
      <c r="F5620" t="str">
        <f>VLOOKUP(D5620,'B-Business Capability'!B:H,6,FALSE)</f>
        <v>Purchasing</v>
      </c>
      <c r="G5620" t="str">
        <f>VLOOKUP(D5620,'B-Business Capability'!B:H,7,FALSE)</f>
        <v>Decide On Sourcing</v>
      </c>
      <c r="I5620" t="s">
        <v>1864</v>
      </c>
      <c r="J5620" t="s">
        <v>1246</v>
      </c>
      <c r="K5620" t="s">
        <v>1420</v>
      </c>
      <c r="L5620" t="s">
        <v>123</v>
      </c>
      <c r="M5620" t="str">
        <f>VLOOKUP(L5620,'A-Applications'!B:D,3,FALSE)</f>
        <v>DocuSign</v>
      </c>
      <c r="N5620" t="s">
        <v>53</v>
      </c>
      <c r="O5620" s="42" t="s">
        <v>62</v>
      </c>
      <c r="P5620" t="s">
        <v>1497</v>
      </c>
      <c r="Q5620" t="str">
        <f>VLOOKUP(KamstrupData[[#This Row],[IdLevel123]],'B-Business Capability'!B:L,10,FALSE)</f>
        <v>Procure-to-Pay (P2P)</v>
      </c>
      <c r="R5620">
        <f>VLOOKUP(KamstrupData[[#This Row],[IdLevel123]],'B-Business Capability'!B:L,11,FALSE)</f>
        <v>125</v>
      </c>
      <c r="T5620" t="s">
        <v>1925</v>
      </c>
      <c r="U5620" t="str">
        <f>_xlfn.CONCAT(KamstrupData[[#This Row],[CountryCode]],"_",KamstrupData[[#This Row],[Business Area]],"_",KamstrupData[[#This Row],[DepartmentTeam]])</f>
        <v>US10_Supply Chain_Sourcing</v>
      </c>
      <c r="V5620" t="str">
        <f>VLOOKUP(KamstrupData[[#This Row],[ORG_Concat]],'O-Organization'!F:H,3,FALSE)</f>
        <v>11163_US10_Supply Chain_Supply Chain_Sourcing</v>
      </c>
    </row>
    <row r="5621" spans="2:22">
      <c r="D5621" t="s">
        <v>1498</v>
      </c>
      <c r="E5621" t="str">
        <f>VLOOKUP(D5621,'B-Business Capability'!B:H,5,FALSE)</f>
        <v>Procurement &amp; Logistics</v>
      </c>
      <c r="F5621" t="str">
        <f>VLOOKUP(D5621,'B-Business Capability'!B:H,6,FALSE)</f>
        <v>Supplier Contact Management</v>
      </c>
      <c r="G5621" t="str">
        <f>VLOOKUP(D5621,'B-Business Capability'!B:H,7,FALSE)</f>
        <v>Manage Supplier Contract</v>
      </c>
      <c r="I5621" t="s">
        <v>1864</v>
      </c>
      <c r="J5621" t="s">
        <v>1246</v>
      </c>
      <c r="K5621" t="s">
        <v>1420</v>
      </c>
      <c r="L5621" t="s">
        <v>123</v>
      </c>
      <c r="M5621" t="str">
        <f>VLOOKUP(L5621,'A-Applications'!B:D,3,FALSE)</f>
        <v>DocuSign</v>
      </c>
      <c r="N5621" t="s">
        <v>53</v>
      </c>
      <c r="O5621" s="42" t="s">
        <v>62</v>
      </c>
      <c r="P5621" t="s">
        <v>1499</v>
      </c>
      <c r="Q5621" t="str">
        <f>VLOOKUP(KamstrupData[[#This Row],[IdLevel123]],'B-Business Capability'!B:L,10,FALSE)</f>
        <v>Procure-to-Pay (P2P)</v>
      </c>
      <c r="R5621">
        <f>VLOOKUP(KamstrupData[[#This Row],[IdLevel123]],'B-Business Capability'!B:L,11,FALSE)</f>
        <v>230</v>
      </c>
      <c r="T5621" t="s">
        <v>1925</v>
      </c>
      <c r="U5621" t="str">
        <f>_xlfn.CONCAT(KamstrupData[[#This Row],[CountryCode]],"_",KamstrupData[[#This Row],[Business Area]],"_",KamstrupData[[#This Row],[DepartmentTeam]])</f>
        <v>US10_Supply Chain_Sourcing</v>
      </c>
      <c r="V5621" t="str">
        <f>VLOOKUP(KamstrupData[[#This Row],[ORG_Concat]],'O-Organization'!F:H,3,FALSE)</f>
        <v>11163_US10_Supply Chain_Supply Chain_Sourcing</v>
      </c>
    </row>
    <row r="5622" spans="2:22">
      <c r="B5622" s="28">
        <v>46023</v>
      </c>
      <c r="C5622" s="28">
        <v>47118</v>
      </c>
      <c r="D5622" t="s">
        <v>122</v>
      </c>
      <c r="E5622" t="str">
        <f>VLOOKUP(D5622,'B-Business Capability'!B:H,5,FALSE)</f>
        <v>Legal</v>
      </c>
      <c r="F5622" t="str">
        <f>VLOOKUP(D5622,'B-Business Capability'!B:H,6,FALSE)</f>
        <v>Ensure Compliance</v>
      </c>
      <c r="G5622">
        <f>VLOOKUP(D5622,'B-Business Capability'!B:H,7,FALSE)</f>
        <v>0</v>
      </c>
      <c r="I5622" t="s">
        <v>1864</v>
      </c>
      <c r="J5622" t="s">
        <v>1246</v>
      </c>
      <c r="L5622" t="s">
        <v>127</v>
      </c>
      <c r="M5622" t="str">
        <f>VLOOKUP(L5622,'A-Applications'!B:D,3,FALSE)</f>
        <v>Ipw</v>
      </c>
      <c r="O5622" s="42"/>
      <c r="P5622" t="s">
        <v>77</v>
      </c>
      <c r="Q5622" t="str">
        <f>VLOOKUP(KamstrupData[[#This Row],[IdLevel123]],'B-Business Capability'!B:L,10,FALSE)</f>
        <v>N/A</v>
      </c>
      <c r="R5622">
        <f>VLOOKUP(KamstrupData[[#This Row],[IdLevel123]],'B-Business Capability'!B:L,11,FALSE)</f>
        <v>0</v>
      </c>
      <c r="S5622" t="s">
        <v>1441</v>
      </c>
      <c r="U5622" t="str">
        <f>_xlfn.CONCAT(KamstrupData[[#This Row],[CountryCode]],"_",KamstrupData[[#This Row],[Business Area]],"_",KamstrupData[[#This Row],[DepartmentTeam]])</f>
        <v>US10_Supply Chain_</v>
      </c>
      <c r="V5622" t="str">
        <f>VLOOKUP(KamstrupData[[#This Row],[ORG_Concat]],'O-Organization'!F:H,3,FALSE)</f>
        <v>11161_US10_Supply Chain_Supply Chain_</v>
      </c>
    </row>
    <row r="5623" spans="2:22">
      <c r="D5623" t="s">
        <v>1453</v>
      </c>
      <c r="E5623" t="str">
        <f>VLOOKUP(D5623,'B-Business Capability'!B:H,5,FALSE)</f>
        <v>Procurement &amp; Logistics</v>
      </c>
      <c r="F5623" t="str">
        <f>VLOOKUP(D5623,'B-Business Capability'!B:H,6,FALSE)</f>
        <v>Warehouse Management</v>
      </c>
      <c r="G5623" t="str">
        <f>VLOOKUP(D5623,'B-Business Capability'!B:H,7,FALSE)</f>
        <v>Goods Receipt &amp; Service Entry</v>
      </c>
      <c r="I5623" t="s">
        <v>1864</v>
      </c>
      <c r="J5623" t="s">
        <v>1246</v>
      </c>
      <c r="L5623" s="65" t="s">
        <v>1363</v>
      </c>
      <c r="M5623" t="str">
        <f>VLOOKUP(L5623,'A-Applications'!B:D,3,FALSE)</f>
        <v>QR code generator</v>
      </c>
      <c r="O5623" s="42"/>
      <c r="P5623" t="s">
        <v>97</v>
      </c>
      <c r="Q5623" t="str">
        <f>VLOOKUP(KamstrupData[[#This Row],[IdLevel123]],'B-Business Capability'!B:L,10,FALSE)</f>
        <v>Procure-to-Pay (P2P)</v>
      </c>
      <c r="R5623">
        <f>VLOOKUP(KamstrupData[[#This Row],[IdLevel123]],'B-Business Capability'!B:L,11,FALSE)</f>
        <v>410</v>
      </c>
      <c r="T5623" t="s">
        <v>1925</v>
      </c>
      <c r="U5623" t="str">
        <f>_xlfn.CONCAT(KamstrupData[[#This Row],[CountryCode]],"_",KamstrupData[[#This Row],[Business Area]],"_",KamstrupData[[#This Row],[DepartmentTeam]])</f>
        <v>US10_Supply Chain_</v>
      </c>
      <c r="V5623" t="str">
        <f>VLOOKUP(KamstrupData[[#This Row],[ORG_Concat]],'O-Organization'!F:H,3,FALSE)</f>
        <v>11161_US10_Supply Chain_Supply Chain_</v>
      </c>
    </row>
    <row r="5624" spans="2:22">
      <c r="C5624" s="28">
        <v>46022</v>
      </c>
      <c r="D5624" t="s">
        <v>1457</v>
      </c>
      <c r="E5624" t="str">
        <f>VLOOKUP(D5624,'B-Business Capability'!B:H,5,FALSE)</f>
        <v>Manufacturing</v>
      </c>
      <c r="F5624" t="str">
        <f>VLOOKUP(D5624,'B-Business Capability'!B:H,6,FALSE)</f>
        <v>Maintenance</v>
      </c>
      <c r="G5624" t="str">
        <f>VLOOKUP(D5624,'B-Business Capability'!B:H,7,FALSE)</f>
        <v>Handle Spare Parts</v>
      </c>
      <c r="I5624" t="s">
        <v>1864</v>
      </c>
      <c r="J5624" t="s">
        <v>1246</v>
      </c>
      <c r="L5624" t="s">
        <v>1528</v>
      </c>
      <c r="M5624" t="str">
        <f>VLOOKUP(L5624,'A-Applications'!B:D,3,FALSE)</f>
        <v>PM5</v>
      </c>
      <c r="N5624" t="s">
        <v>103</v>
      </c>
      <c r="O5624" s="42"/>
      <c r="P5624" t="s">
        <v>1458</v>
      </c>
      <c r="Q5624" t="str">
        <f>VLOOKUP(KamstrupData[[#This Row],[IdLevel123]],'B-Business Capability'!B:L,10,FALSE)</f>
        <v>Maintenance and Support</v>
      </c>
      <c r="R5624">
        <f>VLOOKUP(KamstrupData[[#This Row],[IdLevel123]],'B-Business Capability'!B:L,11,FALSE)</f>
        <v>0</v>
      </c>
      <c r="S5624" t="s">
        <v>1529</v>
      </c>
      <c r="T5624" t="s">
        <v>1933</v>
      </c>
      <c r="U5624" t="str">
        <f>_xlfn.CONCAT(KamstrupData[[#This Row],[CountryCode]],"_",KamstrupData[[#This Row],[Business Area]],"_",KamstrupData[[#This Row],[DepartmentTeam]])</f>
        <v>US10_Supply Chain_</v>
      </c>
      <c r="V5624" t="str">
        <f>VLOOKUP(KamstrupData[[#This Row],[ORG_Concat]],'O-Organization'!F:H,3,FALSE)</f>
        <v>11161_US10_Supply Chain_Supply Chain_</v>
      </c>
    </row>
    <row r="5625" spans="2:22">
      <c r="C5625" s="28">
        <v>46022</v>
      </c>
      <c r="D5625" t="s">
        <v>1459</v>
      </c>
      <c r="E5625" t="str">
        <f>VLOOKUP(D5625,'B-Business Capability'!B:H,5,FALSE)</f>
        <v>Manufacturing</v>
      </c>
      <c r="F5625" t="str">
        <f>VLOOKUP(D5625,'B-Business Capability'!B:H,6,FALSE)</f>
        <v>Maintenance</v>
      </c>
      <c r="G5625" t="str">
        <f>VLOOKUP(D5625,'B-Business Capability'!B:H,7,FALSE)</f>
        <v>Manage Maintenance Plan</v>
      </c>
      <c r="I5625" t="s">
        <v>1864</v>
      </c>
      <c r="J5625" t="s">
        <v>1246</v>
      </c>
      <c r="L5625" t="s">
        <v>1528</v>
      </c>
      <c r="M5625" t="str">
        <f>VLOOKUP(L5625,'A-Applications'!B:D,3,FALSE)</f>
        <v>PM5</v>
      </c>
      <c r="N5625" t="s">
        <v>103</v>
      </c>
      <c r="O5625" s="42"/>
      <c r="P5625" t="s">
        <v>1458</v>
      </c>
      <c r="Q5625" t="str">
        <f>VLOOKUP(KamstrupData[[#This Row],[IdLevel123]],'B-Business Capability'!B:L,10,FALSE)</f>
        <v>Maintenance and Support</v>
      </c>
      <c r="R5625">
        <f>VLOOKUP(KamstrupData[[#This Row],[IdLevel123]],'B-Business Capability'!B:L,11,FALSE)</f>
        <v>0</v>
      </c>
      <c r="S5625" t="s">
        <v>1529</v>
      </c>
      <c r="T5625" t="s">
        <v>1933</v>
      </c>
      <c r="U5625" t="str">
        <f>_xlfn.CONCAT(KamstrupData[[#This Row],[CountryCode]],"_",KamstrupData[[#This Row],[Business Area]],"_",KamstrupData[[#This Row],[DepartmentTeam]])</f>
        <v>US10_Supply Chain_</v>
      </c>
      <c r="V5625" t="str">
        <f>VLOOKUP(KamstrupData[[#This Row],[ORG_Concat]],'O-Organization'!F:H,3,FALSE)</f>
        <v>11161_US10_Supply Chain_Supply Chain_</v>
      </c>
    </row>
    <row r="5626" spans="2:22">
      <c r="C5626" s="28">
        <v>46022</v>
      </c>
      <c r="D5626" t="s">
        <v>1460</v>
      </c>
      <c r="E5626" t="str">
        <f>VLOOKUP(D5626,'B-Business Capability'!B:H,5,FALSE)</f>
        <v>Manufacturing</v>
      </c>
      <c r="F5626" t="str">
        <f>VLOOKUP(D5626,'B-Business Capability'!B:H,6,FALSE)</f>
        <v>Maintenance</v>
      </c>
      <c r="G5626" t="str">
        <f>VLOOKUP(D5626,'B-Business Capability'!B:H,7,FALSE)</f>
        <v>Recognize &amp; Recover Failure</v>
      </c>
      <c r="I5626" t="s">
        <v>1864</v>
      </c>
      <c r="J5626" t="s">
        <v>1246</v>
      </c>
      <c r="L5626" t="s">
        <v>1528</v>
      </c>
      <c r="M5626" t="str">
        <f>VLOOKUP(L5626,'A-Applications'!B:D,3,FALSE)</f>
        <v>PM5</v>
      </c>
      <c r="N5626" t="s">
        <v>103</v>
      </c>
      <c r="O5626" s="42"/>
      <c r="P5626" t="s">
        <v>1458</v>
      </c>
      <c r="Q5626" t="str">
        <f>VLOOKUP(KamstrupData[[#This Row],[IdLevel123]],'B-Business Capability'!B:L,10,FALSE)</f>
        <v>Maintenance and Support</v>
      </c>
      <c r="R5626">
        <f>VLOOKUP(KamstrupData[[#This Row],[IdLevel123]],'B-Business Capability'!B:L,11,FALSE)</f>
        <v>0</v>
      </c>
      <c r="S5626" t="s">
        <v>1529</v>
      </c>
      <c r="T5626" t="s">
        <v>1933</v>
      </c>
      <c r="U5626" t="str">
        <f>_xlfn.CONCAT(KamstrupData[[#This Row],[CountryCode]],"_",KamstrupData[[#This Row],[Business Area]],"_",KamstrupData[[#This Row],[DepartmentTeam]])</f>
        <v>US10_Supply Chain_</v>
      </c>
      <c r="V5626" t="str">
        <f>VLOOKUP(KamstrupData[[#This Row],[ORG_Concat]],'O-Organization'!F:H,3,FALSE)</f>
        <v>11161_US10_Supply Chain_Supply Chain_</v>
      </c>
    </row>
    <row r="5627" spans="2:22">
      <c r="D5627" t="s">
        <v>1443</v>
      </c>
      <c r="E5627" t="str">
        <f>VLOOKUP(D5627,'B-Business Capability'!B:H,5,FALSE)</f>
        <v>Procurement &amp; Logistics</v>
      </c>
      <c r="F5627" t="str">
        <f>VLOOKUP(D5627,'B-Business Capability'!B:H,6,FALSE)</f>
        <v>Purchasing</v>
      </c>
      <c r="G5627" t="str">
        <f>VLOOKUP(D5627,'B-Business Capability'!B:H,7,FALSE)</f>
        <v>Define Sourcing Strategy</v>
      </c>
      <c r="I5627" t="s">
        <v>1864</v>
      </c>
      <c r="J5627" t="s">
        <v>1246</v>
      </c>
      <c r="K5627" t="s">
        <v>1420</v>
      </c>
      <c r="L5627" t="s">
        <v>58</v>
      </c>
      <c r="M5627" t="str">
        <f>VLOOKUP(L5627,'A-Applications'!B:D,3,FALSE)</f>
        <v>Microsoft Excel</v>
      </c>
      <c r="N5627" t="s">
        <v>53</v>
      </c>
      <c r="O5627" s="42" t="s">
        <v>62</v>
      </c>
      <c r="P5627" t="s">
        <v>1517</v>
      </c>
      <c r="Q5627" t="str">
        <f>VLOOKUP(KamstrupData[[#This Row],[IdLevel123]],'B-Business Capability'!B:L,10,FALSE)</f>
        <v>Procure-to-Pay (P2P)</v>
      </c>
      <c r="R5627">
        <f>VLOOKUP(KamstrupData[[#This Row],[IdLevel123]],'B-Business Capability'!B:L,11,FALSE)</f>
        <v>120</v>
      </c>
      <c r="T5627" t="s">
        <v>1925</v>
      </c>
      <c r="U5627" t="str">
        <f>_xlfn.CONCAT(KamstrupData[[#This Row],[CountryCode]],"_",KamstrupData[[#This Row],[Business Area]],"_",KamstrupData[[#This Row],[DepartmentTeam]])</f>
        <v>US10_Supply Chain_Sourcing</v>
      </c>
      <c r="V5627" t="str">
        <f>VLOOKUP(KamstrupData[[#This Row],[ORG_Concat]],'O-Organization'!F:H,3,FALSE)</f>
        <v>11163_US10_Supply Chain_Supply Chain_Sourcing</v>
      </c>
    </row>
    <row r="5628" spans="2:22">
      <c r="D5628" t="s">
        <v>1537</v>
      </c>
      <c r="E5628" t="str">
        <f>VLOOKUP(D5628,'B-Business Capability'!B:H,5,FALSE)</f>
        <v>Procurement &amp; Logistics</v>
      </c>
      <c r="F5628" t="str">
        <f>VLOOKUP(D5628,'B-Business Capability'!B:H,6,FALSE)</f>
        <v>Purchasing</v>
      </c>
      <c r="G5628" t="str">
        <f>VLOOKUP(D5628,'B-Business Capability'!B:H,7,FALSE)</f>
        <v>Tendering</v>
      </c>
      <c r="I5628" t="s">
        <v>1864</v>
      </c>
      <c r="J5628" t="s">
        <v>1246</v>
      </c>
      <c r="K5628" t="s">
        <v>1420</v>
      </c>
      <c r="L5628" t="s">
        <v>58</v>
      </c>
      <c r="M5628" t="str">
        <f>VLOOKUP(L5628,'A-Applications'!B:D,3,FALSE)</f>
        <v>Microsoft Excel</v>
      </c>
      <c r="N5628" t="s">
        <v>53</v>
      </c>
      <c r="O5628" s="42" t="s">
        <v>62</v>
      </c>
      <c r="P5628" t="s">
        <v>1538</v>
      </c>
      <c r="Q5628" t="str">
        <f>VLOOKUP(KamstrupData[[#This Row],[IdLevel123]],'B-Business Capability'!B:L,10,FALSE)</f>
        <v>Procure-to-Pay (P2P)</v>
      </c>
      <c r="R5628">
        <f>VLOOKUP(KamstrupData[[#This Row],[IdLevel123]],'B-Business Capability'!B:L,11,FALSE)</f>
        <v>170</v>
      </c>
      <c r="T5628" t="s">
        <v>1925</v>
      </c>
      <c r="U5628" t="str">
        <f>_xlfn.CONCAT(KamstrupData[[#This Row],[CountryCode]],"_",KamstrupData[[#This Row],[Business Area]],"_",KamstrupData[[#This Row],[DepartmentTeam]])</f>
        <v>US10_Supply Chain_Sourcing</v>
      </c>
      <c r="V5628" t="str">
        <f>VLOOKUP(KamstrupData[[#This Row],[ORG_Concat]],'O-Organization'!F:H,3,FALSE)</f>
        <v>11163_US10_Supply Chain_Supply Chain_Sourcing</v>
      </c>
    </row>
    <row r="5629" spans="2:22">
      <c r="D5629" t="s">
        <v>95</v>
      </c>
      <c r="E5629" t="str">
        <f>VLOOKUP(D5629,'B-Business Capability'!B:H,5,FALSE)</f>
        <v>Not mapped to capability</v>
      </c>
      <c r="F5629">
        <f>VLOOKUP(D5629,'B-Business Capability'!B:H,6,FALSE)</f>
        <v>0</v>
      </c>
      <c r="G5629">
        <f>VLOOKUP(D5629,'B-Business Capability'!B:H,7,FALSE)</f>
        <v>0</v>
      </c>
      <c r="I5629" t="s">
        <v>1864</v>
      </c>
      <c r="J5629" t="s">
        <v>1246</v>
      </c>
      <c r="L5629" t="s">
        <v>60</v>
      </c>
      <c r="M5629" t="str">
        <f>VLOOKUP(L5629,'A-Applications'!B:D,3,FALSE)</f>
        <v>Microsoft Outlook</v>
      </c>
      <c r="O5629" s="42"/>
      <c r="P5629" t="s">
        <v>77</v>
      </c>
      <c r="Q5629" t="str">
        <f>VLOOKUP(KamstrupData[[#This Row],[IdLevel123]],'B-Business Capability'!B:L,10,FALSE)</f>
        <v>N/A</v>
      </c>
      <c r="R5629">
        <f>VLOOKUP(KamstrupData[[#This Row],[IdLevel123]],'B-Business Capability'!B:L,11,FALSE)</f>
        <v>0</v>
      </c>
      <c r="T5629" t="s">
        <v>1925</v>
      </c>
      <c r="U5629" t="str">
        <f>_xlfn.CONCAT(KamstrupData[[#This Row],[CountryCode]],"_",KamstrupData[[#This Row],[Business Area]],"_",KamstrupData[[#This Row],[DepartmentTeam]])</f>
        <v>US10_Supply Chain_</v>
      </c>
      <c r="V5629" t="str">
        <f>VLOOKUP(KamstrupData[[#This Row],[ORG_Concat]],'O-Organization'!F:H,3,FALSE)</f>
        <v>11161_US10_Supply Chain_Supply Chain_</v>
      </c>
    </row>
    <row r="5630" spans="2:22">
      <c r="D5630" t="s">
        <v>1496</v>
      </c>
      <c r="E5630" t="str">
        <f>VLOOKUP(D5630,'B-Business Capability'!B:H,5,FALSE)</f>
        <v>Procurement &amp; Logistics</v>
      </c>
      <c r="F5630" t="str">
        <f>VLOOKUP(D5630,'B-Business Capability'!B:H,6,FALSE)</f>
        <v>Purchasing</v>
      </c>
      <c r="G5630" t="str">
        <f>VLOOKUP(D5630,'B-Business Capability'!B:H,7,FALSE)</f>
        <v>Decide On Sourcing</v>
      </c>
      <c r="I5630" t="s">
        <v>1864</v>
      </c>
      <c r="J5630" t="s">
        <v>1246</v>
      </c>
      <c r="K5630" t="s">
        <v>1420</v>
      </c>
      <c r="L5630" t="s">
        <v>202</v>
      </c>
      <c r="M5630" t="str">
        <f>VLOOKUP(L5630,'A-Applications'!B:D,3,FALSE)</f>
        <v>DocuSign CLM</v>
      </c>
      <c r="N5630" t="s">
        <v>53</v>
      </c>
      <c r="O5630" s="42" t="s">
        <v>62</v>
      </c>
      <c r="P5630" t="s">
        <v>1497</v>
      </c>
      <c r="Q5630" t="str">
        <f>VLOOKUP(KamstrupData[[#This Row],[IdLevel123]],'B-Business Capability'!B:L,10,FALSE)</f>
        <v>Procure-to-Pay (P2P)</v>
      </c>
      <c r="R5630">
        <f>VLOOKUP(KamstrupData[[#This Row],[IdLevel123]],'B-Business Capability'!B:L,11,FALSE)</f>
        <v>125</v>
      </c>
      <c r="T5630" t="s">
        <v>1925</v>
      </c>
      <c r="U5630" t="str">
        <f>_xlfn.CONCAT(KamstrupData[[#This Row],[CountryCode]],"_",KamstrupData[[#This Row],[Business Area]],"_",KamstrupData[[#This Row],[DepartmentTeam]])</f>
        <v>US10_Supply Chain_Sourcing</v>
      </c>
      <c r="V5630" t="str">
        <f>VLOOKUP(KamstrupData[[#This Row],[ORG_Concat]],'O-Organization'!F:H,3,FALSE)</f>
        <v>11163_US10_Supply Chain_Supply Chain_Sourcing</v>
      </c>
    </row>
    <row r="5631" spans="2:22">
      <c r="D5631" t="s">
        <v>1498</v>
      </c>
      <c r="E5631" t="str">
        <f>VLOOKUP(D5631,'B-Business Capability'!B:H,5,FALSE)</f>
        <v>Procurement &amp; Logistics</v>
      </c>
      <c r="F5631" t="str">
        <f>VLOOKUP(D5631,'B-Business Capability'!B:H,6,FALSE)</f>
        <v>Supplier Contact Management</v>
      </c>
      <c r="G5631" t="str">
        <f>VLOOKUP(D5631,'B-Business Capability'!B:H,7,FALSE)</f>
        <v>Manage Supplier Contract</v>
      </c>
      <c r="I5631" t="s">
        <v>1864</v>
      </c>
      <c r="J5631" t="s">
        <v>1246</v>
      </c>
      <c r="K5631" t="s">
        <v>1420</v>
      </c>
      <c r="L5631" t="s">
        <v>202</v>
      </c>
      <c r="M5631" t="str">
        <f>VLOOKUP(L5631,'A-Applications'!B:D,3,FALSE)</f>
        <v>DocuSign CLM</v>
      </c>
      <c r="N5631" t="s">
        <v>53</v>
      </c>
      <c r="O5631" s="42" t="s">
        <v>62</v>
      </c>
      <c r="P5631" t="s">
        <v>1499</v>
      </c>
      <c r="Q5631" t="str">
        <f>VLOOKUP(KamstrupData[[#This Row],[IdLevel123]],'B-Business Capability'!B:L,10,FALSE)</f>
        <v>Procure-to-Pay (P2P)</v>
      </c>
      <c r="R5631">
        <f>VLOOKUP(KamstrupData[[#This Row],[IdLevel123]],'B-Business Capability'!B:L,11,FALSE)</f>
        <v>230</v>
      </c>
      <c r="T5631" t="s">
        <v>1925</v>
      </c>
      <c r="U5631" t="str">
        <f>_xlfn.CONCAT(KamstrupData[[#This Row],[CountryCode]],"_",KamstrupData[[#This Row],[Business Area]],"_",KamstrupData[[#This Row],[DepartmentTeam]])</f>
        <v>US10_Supply Chain_Sourcing</v>
      </c>
      <c r="V5631" t="str">
        <f>VLOOKUP(KamstrupData[[#This Row],[ORG_Concat]],'O-Organization'!F:H,3,FALSE)</f>
        <v>11163_US10_Supply Chain_Supply Chain_Sourcing</v>
      </c>
    </row>
    <row r="5632" spans="2:22">
      <c r="D5632" t="s">
        <v>1496</v>
      </c>
      <c r="E5632" t="str">
        <f>VLOOKUP(D5632,'B-Business Capability'!B:H,5,FALSE)</f>
        <v>Procurement &amp; Logistics</v>
      </c>
      <c r="F5632" t="str">
        <f>VLOOKUP(D5632,'B-Business Capability'!B:H,6,FALSE)</f>
        <v>Purchasing</v>
      </c>
      <c r="G5632" t="str">
        <f>VLOOKUP(D5632,'B-Business Capability'!B:H,7,FALSE)</f>
        <v>Decide On Sourcing</v>
      </c>
      <c r="I5632" t="s">
        <v>1864</v>
      </c>
      <c r="J5632" t="s">
        <v>1246</v>
      </c>
      <c r="K5632" t="s">
        <v>1420</v>
      </c>
      <c r="L5632" t="s">
        <v>205</v>
      </c>
      <c r="M5632" t="str">
        <f>VLOOKUP(L5632,'A-Applications'!B:D,3,FALSE)</f>
        <v>Dunn and Bradstreet (Finance Analytics)</v>
      </c>
      <c r="N5632" t="s">
        <v>53</v>
      </c>
      <c r="O5632" s="42" t="s">
        <v>62</v>
      </c>
      <c r="P5632" t="s">
        <v>1497</v>
      </c>
      <c r="Q5632" t="str">
        <f>VLOOKUP(KamstrupData[[#This Row],[IdLevel123]],'B-Business Capability'!B:L,10,FALSE)</f>
        <v>Procure-to-Pay (P2P)</v>
      </c>
      <c r="R5632">
        <f>VLOOKUP(KamstrupData[[#This Row],[IdLevel123]],'B-Business Capability'!B:L,11,FALSE)</f>
        <v>125</v>
      </c>
      <c r="T5632" t="s">
        <v>1925</v>
      </c>
      <c r="U5632" t="str">
        <f>_xlfn.CONCAT(KamstrupData[[#This Row],[CountryCode]],"_",KamstrupData[[#This Row],[Business Area]],"_",KamstrupData[[#This Row],[DepartmentTeam]])</f>
        <v>US10_Supply Chain_Sourcing</v>
      </c>
      <c r="V5632" t="str">
        <f>VLOOKUP(KamstrupData[[#This Row],[ORG_Concat]],'O-Organization'!F:H,3,FALSE)</f>
        <v>11163_US10_Supply Chain_Supply Chain_Sourcing</v>
      </c>
    </row>
    <row r="5633" spans="2:22">
      <c r="D5633" t="s">
        <v>1934</v>
      </c>
      <c r="E5633" t="str">
        <f>VLOOKUP(D5633,'B-Business Capability'!B:H,5,FALSE)</f>
        <v>Procurement &amp; Logistics</v>
      </c>
      <c r="F5633" t="str">
        <f>VLOOKUP(D5633,'B-Business Capability'!B:H,6,FALSE)</f>
        <v>Warehouse Management</v>
      </c>
      <c r="G5633" t="str">
        <f>VLOOKUP(D5633,'B-Business Capability'!B:H,7,FALSE)</f>
        <v>Shipping</v>
      </c>
      <c r="I5633" t="s">
        <v>1864</v>
      </c>
      <c r="J5633" t="s">
        <v>1246</v>
      </c>
      <c r="L5633" s="65" t="s">
        <v>1916</v>
      </c>
      <c r="M5633" t="str">
        <f>VLOOKUP(L5633,'A-Applications'!B:D,3,FALSE)</f>
        <v>World Wide Express</v>
      </c>
      <c r="O5633" s="42"/>
      <c r="P5633" t="s">
        <v>77</v>
      </c>
      <c r="Q5633" t="str">
        <f>VLOOKUP(KamstrupData[[#This Row],[IdLevel123]],'B-Business Capability'!B:L,10,FALSE)</f>
        <v>Make-to-Delivery (M2D)</v>
      </c>
      <c r="R5633">
        <f>VLOOKUP(KamstrupData[[#This Row],[IdLevel123]],'B-Business Capability'!B:L,11,FALSE)</f>
        <v>0</v>
      </c>
      <c r="T5633" t="s">
        <v>1925</v>
      </c>
      <c r="U5633" t="str">
        <f>_xlfn.CONCAT(KamstrupData[[#This Row],[CountryCode]],"_",KamstrupData[[#This Row],[Business Area]],"_",KamstrupData[[#This Row],[DepartmentTeam]])</f>
        <v>US10_Supply Chain_</v>
      </c>
      <c r="V5633" t="str">
        <f>VLOOKUP(KamstrupData[[#This Row],[ORG_Concat]],'O-Organization'!F:H,3,FALSE)</f>
        <v>11161_US10_Supply Chain_Supply Chain_</v>
      </c>
    </row>
    <row r="5634" spans="2:22">
      <c r="B5634" s="28">
        <v>45292</v>
      </c>
      <c r="D5634" t="s">
        <v>119</v>
      </c>
      <c r="E5634" t="str">
        <f>VLOOKUP(D5634,'B-Business Capability'!B:H,5,FALSE)</f>
        <v>Finance</v>
      </c>
      <c r="F5634" t="str">
        <f>VLOOKUP(D5634,'B-Business Capability'!B:H,6,FALSE)</f>
        <v>Settlements &amp; Payments</v>
      </c>
      <c r="G5634" t="str">
        <f>VLOOKUP(D5634,'B-Business Capability'!B:H,7,FALSE)</f>
        <v>Travel &amp; Expense Management</v>
      </c>
      <c r="I5634" t="s">
        <v>1864</v>
      </c>
      <c r="J5634" t="s">
        <v>1246</v>
      </c>
      <c r="L5634" t="s">
        <v>138</v>
      </c>
      <c r="M5634" t="str">
        <f>VLOOKUP(L5634,'A-Applications'!B:D,3,FALSE)</f>
        <v>Travelpool</v>
      </c>
      <c r="N5634" t="s">
        <v>103</v>
      </c>
      <c r="O5634" s="42"/>
      <c r="P5634" t="s">
        <v>139</v>
      </c>
      <c r="Q5634" t="str">
        <f>VLOOKUP(KamstrupData[[#This Row],[IdLevel123]],'B-Business Capability'!B:L,10,FALSE)</f>
        <v>Hire-to-Retire (H2R)</v>
      </c>
      <c r="R5634">
        <f>VLOOKUP(KamstrupData[[#This Row],[IdLevel123]],'B-Business Capability'!B:L,11,FALSE)</f>
        <v>750</v>
      </c>
      <c r="S5634" t="s">
        <v>237</v>
      </c>
      <c r="T5634" t="s">
        <v>1935</v>
      </c>
      <c r="U5634" t="str">
        <f>_xlfn.CONCAT(KamstrupData[[#This Row],[CountryCode]],"_",KamstrupData[[#This Row],[Business Area]],"_",KamstrupData[[#This Row],[DepartmentTeam]])</f>
        <v>US10_Supply Chain_</v>
      </c>
      <c r="V5634" t="str">
        <f>VLOOKUP(KamstrupData[[#This Row],[ORG_Concat]],'O-Organization'!F:H,3,FALSE)</f>
        <v>11161_US10_Supply Chain_Supply Chain_</v>
      </c>
    </row>
    <row r="5635" spans="2:22">
      <c r="D5635" t="s">
        <v>233</v>
      </c>
      <c r="E5635" t="str">
        <f>VLOOKUP(D5635,'B-Business Capability'!B:H,5,FALSE)</f>
        <v>Finance</v>
      </c>
      <c r="F5635" t="str">
        <f>VLOOKUP(D5635,'B-Business Capability'!B:H,6,FALSE)</f>
        <v>Payroll</v>
      </c>
      <c r="G5635">
        <f>VLOOKUP(D5635,'B-Business Capability'!B:H,7,FALSE)</f>
        <v>0</v>
      </c>
      <c r="I5635" t="s">
        <v>1864</v>
      </c>
      <c r="J5635" t="s">
        <v>1246</v>
      </c>
      <c r="L5635" t="s">
        <v>234</v>
      </c>
      <c r="M5635" t="str">
        <f>VLOOKUP(L5635,'A-Applications'!B:D,3,FALSE)</f>
        <v>ADP</v>
      </c>
      <c r="O5635" s="42"/>
      <c r="P5635" t="s">
        <v>97</v>
      </c>
      <c r="Q5635" t="str">
        <f>VLOOKUP(KamstrupData[[#This Row],[IdLevel123]],'B-Business Capability'!B:L,10,FALSE)</f>
        <v>N/A</v>
      </c>
      <c r="R5635">
        <f>VLOOKUP(KamstrupData[[#This Row],[IdLevel123]],'B-Business Capability'!B:L,11,FALSE)</f>
        <v>0</v>
      </c>
      <c r="T5635" t="s">
        <v>1936</v>
      </c>
      <c r="U5635" t="str">
        <f>_xlfn.CONCAT(KamstrupData[[#This Row],[CountryCode]],"_",KamstrupData[[#This Row],[Business Area]],"_",KamstrupData[[#This Row],[DepartmentTeam]])</f>
        <v>US10_Supply Chain_</v>
      </c>
      <c r="V5635" t="str">
        <f>VLOOKUP(KamstrupData[[#This Row],[ORG_Concat]],'O-Organization'!F:H,3,FALSE)</f>
        <v>11161_US10_Supply Chain_Supply Chain_</v>
      </c>
    </row>
    <row r="5636" spans="2:22">
      <c r="B5636" s="28">
        <v>45292</v>
      </c>
      <c r="D5636" t="s">
        <v>236</v>
      </c>
      <c r="E5636" t="str">
        <f>VLOOKUP(D5636,'B-Business Capability'!B:H,5,FALSE)</f>
        <v>People and Culture</v>
      </c>
      <c r="F5636" t="str">
        <f>VLOOKUP(D5636,'B-Business Capability'!B:H,6,FALSE)</f>
        <v>Compensation &amp; Benefits</v>
      </c>
      <c r="G5636">
        <f>VLOOKUP(D5636,'B-Business Capability'!B:H,7,FALSE)</f>
        <v>0</v>
      </c>
      <c r="I5636" t="s">
        <v>1864</v>
      </c>
      <c r="J5636" t="s">
        <v>1246</v>
      </c>
      <c r="L5636" t="s">
        <v>234</v>
      </c>
      <c r="M5636" t="str">
        <f>VLOOKUP(L5636,'A-Applications'!B:D,3,FALSE)</f>
        <v>ADP</v>
      </c>
      <c r="O5636" s="42"/>
      <c r="P5636" t="s">
        <v>97</v>
      </c>
      <c r="Q5636" t="str">
        <f>VLOOKUP(KamstrupData[[#This Row],[IdLevel123]],'B-Business Capability'!B:L,10,FALSE)</f>
        <v>Hire-to-Retire (H2R)</v>
      </c>
      <c r="R5636">
        <f>VLOOKUP(KamstrupData[[#This Row],[IdLevel123]],'B-Business Capability'!B:L,11,FALSE)</f>
        <v>700</v>
      </c>
      <c r="S5636" t="s">
        <v>237</v>
      </c>
      <c r="T5636" t="s">
        <v>1936</v>
      </c>
      <c r="U5636" t="str">
        <f>_xlfn.CONCAT(KamstrupData[[#This Row],[CountryCode]],"_",KamstrupData[[#This Row],[Business Area]],"_",KamstrupData[[#This Row],[DepartmentTeam]])</f>
        <v>US10_Supply Chain_</v>
      </c>
      <c r="V5636" t="str">
        <f>VLOOKUP(KamstrupData[[#This Row],[ORG_Concat]],'O-Organization'!F:H,3,FALSE)</f>
        <v>11161_US10_Supply Chain_Supply Chain_</v>
      </c>
    </row>
    <row r="5637" spans="2:22">
      <c r="D5637" t="s">
        <v>95</v>
      </c>
      <c r="E5637" t="str">
        <f>VLOOKUP(D5637,'B-Business Capability'!B:H,5,FALSE)</f>
        <v>Not mapped to capability</v>
      </c>
      <c r="F5637">
        <f>VLOOKUP(D5637,'B-Business Capability'!B:H,6,FALSE)</f>
        <v>0</v>
      </c>
      <c r="G5637">
        <f>VLOOKUP(D5637,'B-Business Capability'!B:H,7,FALSE)</f>
        <v>0</v>
      </c>
      <c r="I5637" t="s">
        <v>1864</v>
      </c>
      <c r="J5637" t="s">
        <v>1246</v>
      </c>
      <c r="L5637" s="65" t="s">
        <v>1392</v>
      </c>
      <c r="M5637" t="str">
        <f>VLOOKUP(L5637,'A-Applications'!B:D,3,FALSE)</f>
        <v>Dunn and Bradstreet (Hoovers)</v>
      </c>
      <c r="O5637" s="42"/>
      <c r="P5637" t="s">
        <v>77</v>
      </c>
      <c r="Q5637" t="str">
        <f>VLOOKUP(KamstrupData[[#This Row],[IdLevel123]],'B-Business Capability'!B:L,10,FALSE)</f>
        <v>N/A</v>
      </c>
      <c r="R5637">
        <f>VLOOKUP(KamstrupData[[#This Row],[IdLevel123]],'B-Business Capability'!B:L,11,FALSE)</f>
        <v>0</v>
      </c>
      <c r="T5637" t="s">
        <v>1925</v>
      </c>
      <c r="U5637" t="str">
        <f>_xlfn.CONCAT(KamstrupData[[#This Row],[CountryCode]],"_",KamstrupData[[#This Row],[Business Area]],"_",KamstrupData[[#This Row],[DepartmentTeam]])</f>
        <v>US10_Supply Chain_</v>
      </c>
      <c r="V5637" t="str">
        <f>VLOOKUP(KamstrupData[[#This Row],[ORG_Concat]],'O-Organization'!F:H,3,FALSE)</f>
        <v>11161_US10_Supply Chain_Supply Chain_</v>
      </c>
    </row>
    <row r="5638" spans="2:22">
      <c r="D5638" t="s">
        <v>104</v>
      </c>
      <c r="E5638" t="str">
        <f>VLOOKUP(D5638,'B-Business Capability'!B:H,5,FALSE)</f>
        <v>Finance</v>
      </c>
      <c r="F5638" t="str">
        <f>VLOOKUP(D5638,'B-Business Capability'!B:H,6,FALSE)</f>
        <v>Financial Planning &amp; Analysis</v>
      </c>
      <c r="G5638" t="str">
        <f>VLOOKUP(D5638,'B-Business Capability'!B:H,7,FALSE)</f>
        <v>Forecasting</v>
      </c>
      <c r="I5638" t="s">
        <v>1864</v>
      </c>
      <c r="J5638" t="s">
        <v>1246</v>
      </c>
      <c r="L5638" t="s">
        <v>149</v>
      </c>
      <c r="M5638" t="str">
        <f>VLOOKUP(L5638,'A-Applications'!B:D,3,FALSE)</f>
        <v>SAP Analytics Cloud</v>
      </c>
      <c r="O5638" s="42"/>
      <c r="P5638" t="s">
        <v>67</v>
      </c>
      <c r="Q5638" t="str">
        <f>VLOOKUP(KamstrupData[[#This Row],[IdLevel123]],'B-Business Capability'!B:L,10,FALSE)</f>
        <v>N/A</v>
      </c>
      <c r="R5638">
        <f>VLOOKUP(KamstrupData[[#This Row],[IdLevel123]],'B-Business Capability'!B:L,11,FALSE)</f>
        <v>0</v>
      </c>
      <c r="T5638" t="s">
        <v>1925</v>
      </c>
      <c r="U5638" t="str">
        <f>_xlfn.CONCAT(KamstrupData[[#This Row],[CountryCode]],"_",KamstrupData[[#This Row],[Business Area]],"_",KamstrupData[[#This Row],[DepartmentTeam]])</f>
        <v>US10_Supply Chain_</v>
      </c>
      <c r="V5638" t="str">
        <f>VLOOKUP(KamstrupData[[#This Row],[ORG_Concat]],'O-Organization'!F:H,3,FALSE)</f>
        <v>11161_US10_Supply Chain_Supply Chain_</v>
      </c>
    </row>
    <row r="5639" spans="2:22">
      <c r="D5639" t="s">
        <v>1496</v>
      </c>
      <c r="E5639" t="str">
        <f>VLOOKUP(D5639,'B-Business Capability'!B:H,5,FALSE)</f>
        <v>Procurement &amp; Logistics</v>
      </c>
      <c r="F5639" t="str">
        <f>VLOOKUP(D5639,'B-Business Capability'!B:H,6,FALSE)</f>
        <v>Purchasing</v>
      </c>
      <c r="G5639" t="str">
        <f>VLOOKUP(D5639,'B-Business Capability'!B:H,7,FALSE)</f>
        <v>Decide On Sourcing</v>
      </c>
      <c r="I5639" t="s">
        <v>1864</v>
      </c>
      <c r="J5639" t="s">
        <v>1246</v>
      </c>
      <c r="K5639" t="s">
        <v>1420</v>
      </c>
      <c r="L5639" t="s">
        <v>1548</v>
      </c>
      <c r="M5639" t="str">
        <f>VLOOKUP(L5639,'A-Applications'!B:D,3,FALSE)</f>
        <v>Dow Jones Riskcenter - Financial Crime Search</v>
      </c>
      <c r="N5639" t="s">
        <v>53</v>
      </c>
      <c r="O5639" s="42" t="s">
        <v>62</v>
      </c>
      <c r="P5639" t="s">
        <v>1497</v>
      </c>
      <c r="Q5639" t="str">
        <f>VLOOKUP(KamstrupData[[#This Row],[IdLevel123]],'B-Business Capability'!B:L,10,FALSE)</f>
        <v>Procure-to-Pay (P2P)</v>
      </c>
      <c r="R5639">
        <f>VLOOKUP(KamstrupData[[#This Row],[IdLevel123]],'B-Business Capability'!B:L,11,FALSE)</f>
        <v>125</v>
      </c>
      <c r="T5639" t="s">
        <v>1925</v>
      </c>
      <c r="U5639" t="str">
        <f>_xlfn.CONCAT(KamstrupData[[#This Row],[CountryCode]],"_",KamstrupData[[#This Row],[Business Area]],"_",KamstrupData[[#This Row],[DepartmentTeam]])</f>
        <v>US10_Supply Chain_Sourcing</v>
      </c>
      <c r="V5639" t="str">
        <f>VLOOKUP(KamstrupData[[#This Row],[ORG_Concat]],'O-Organization'!F:H,3,FALSE)</f>
        <v>11163_US10_Supply Chain_Supply Chain_Sourcing</v>
      </c>
    </row>
    <row r="5640" spans="2:22">
      <c r="D5640" t="s">
        <v>1562</v>
      </c>
      <c r="E5640" t="str">
        <f>VLOOKUP(D5640,'B-Business Capability'!B:H,5,FALSE)</f>
        <v>Manufacturing</v>
      </c>
      <c r="F5640" t="str">
        <f>VLOOKUP(D5640,'B-Business Capability'!B:H,6,FALSE)</f>
        <v>Manufacturing Software</v>
      </c>
      <c r="G5640" t="str">
        <f>VLOOKUP(D5640,'B-Business Capability'!B:H,7,FALSE)</f>
        <v>Support</v>
      </c>
      <c r="I5640" t="s">
        <v>1864</v>
      </c>
      <c r="J5640" t="s">
        <v>1246</v>
      </c>
      <c r="K5640" t="s">
        <v>1475</v>
      </c>
      <c r="L5640" t="s">
        <v>157</v>
      </c>
      <c r="M5640" t="str">
        <f>VLOOKUP(L5640,'A-Applications'!B:D,3,FALSE)</f>
        <v>ServiceNow</v>
      </c>
      <c r="N5640" t="s">
        <v>147</v>
      </c>
      <c r="O5640" s="42" t="s">
        <v>54</v>
      </c>
      <c r="P5640" t="s">
        <v>1485</v>
      </c>
      <c r="Q5640" t="str">
        <f>VLOOKUP(KamstrupData[[#This Row],[IdLevel123]],'B-Business Capability'!B:L,10,FALSE)</f>
        <v>N/A</v>
      </c>
      <c r="R5640">
        <f>VLOOKUP(KamstrupData[[#This Row],[IdLevel123]],'B-Business Capability'!B:L,11,FALSE)</f>
        <v>0</v>
      </c>
      <c r="T5640" t="s">
        <v>1925</v>
      </c>
      <c r="U5640" t="str">
        <f>_xlfn.CONCAT(KamstrupData[[#This Row],[CountryCode]],"_",KamstrupData[[#This Row],[Business Area]],"_",KamstrupData[[#This Row],[DepartmentTeam]])</f>
        <v>US10_Supply Chain_Manufactoring Software</v>
      </c>
      <c r="V5640" t="str">
        <f>VLOOKUP(KamstrupData[[#This Row],[ORG_Concat]],'O-Organization'!F:H,3,FALSE)</f>
        <v>11162_US10_Supply Chain_Supply Chain_Manufactoring Software</v>
      </c>
    </row>
    <row r="5641" spans="2:22">
      <c r="B5641" s="28">
        <v>46387</v>
      </c>
      <c r="C5641" s="28">
        <v>46387</v>
      </c>
      <c r="D5641" t="s">
        <v>1484</v>
      </c>
      <c r="E5641" t="str">
        <f>VLOOKUP(D5641,'B-Business Capability'!B:H,5,FALSE)</f>
        <v>Manufacturing</v>
      </c>
      <c r="F5641" t="str">
        <f>VLOOKUP(D5641,'B-Business Capability'!B:H,6,FALSE)</f>
        <v>Manufacturing Software</v>
      </c>
      <c r="G5641" t="str">
        <f>VLOOKUP(D5641,'B-Business Capability'!B:H,7,FALSE)</f>
        <v>Software development</v>
      </c>
      <c r="I5641" t="s">
        <v>1864</v>
      </c>
      <c r="J5641" t="s">
        <v>1246</v>
      </c>
      <c r="K5641" t="s">
        <v>1475</v>
      </c>
      <c r="L5641" t="s">
        <v>1563</v>
      </c>
      <c r="M5641" t="str">
        <f>VLOOKUP(L5641,'A-Applications'!B:D,3,FALSE)</f>
        <v>Infragistics</v>
      </c>
      <c r="N5641" t="s">
        <v>390</v>
      </c>
      <c r="O5641" s="42" t="s">
        <v>54</v>
      </c>
      <c r="P5641" t="s">
        <v>1485</v>
      </c>
      <c r="Q5641" t="str">
        <f>VLOOKUP(KamstrupData[[#This Row],[IdLevel123]],'B-Business Capability'!B:L,10,FALSE)</f>
        <v>Idea-to-Release (I2R)</v>
      </c>
      <c r="R5641">
        <f>VLOOKUP(KamstrupData[[#This Row],[IdLevel123]],'B-Business Capability'!B:L,11,FALSE)</f>
        <v>970</v>
      </c>
      <c r="T5641" t="s">
        <v>1937</v>
      </c>
      <c r="U5641" t="str">
        <f>_xlfn.CONCAT(KamstrupData[[#This Row],[CountryCode]],"_",KamstrupData[[#This Row],[Business Area]],"_",KamstrupData[[#This Row],[DepartmentTeam]])</f>
        <v>US10_Supply Chain_Manufactoring Software</v>
      </c>
      <c r="V5641" t="str">
        <f>VLOOKUP(KamstrupData[[#This Row],[ORG_Concat]],'O-Organization'!F:H,3,FALSE)</f>
        <v>11162_US10_Supply Chain_Supply Chain_Manufactoring Software</v>
      </c>
    </row>
    <row r="5642" spans="2:22">
      <c r="C5642" s="28">
        <v>46173</v>
      </c>
      <c r="D5642" t="s">
        <v>921</v>
      </c>
      <c r="E5642" t="str">
        <f>VLOOKUP(D5642,'B-Business Capability'!B:H,5,FALSE)</f>
        <v>Governance, Risk and Compliance</v>
      </c>
      <c r="F5642" t="str">
        <f>VLOOKUP(D5642,'B-Business Capability'!B:H,6,FALSE)</f>
        <v>Enterprise Risk and Compliance</v>
      </c>
      <c r="G5642" t="str">
        <f>VLOOKUP(D5642,'B-Business Capability'!B:H,7,FALSE)</f>
        <v>Non Conformance</v>
      </c>
      <c r="I5642" t="s">
        <v>1864</v>
      </c>
      <c r="J5642" t="s">
        <v>1246</v>
      </c>
      <c r="L5642" t="s">
        <v>226</v>
      </c>
      <c r="M5642" t="str">
        <f>VLOOKUP(L5642,'A-Applications'!B:D,3,FALSE)</f>
        <v>Reliance</v>
      </c>
      <c r="O5642" s="42"/>
      <c r="P5642" t="s">
        <v>847</v>
      </c>
      <c r="Q5642" t="str">
        <f>VLOOKUP(KamstrupData[[#This Row],[IdLevel123]],'B-Business Capability'!B:L,10,FALSE)</f>
        <v>N/A</v>
      </c>
      <c r="R5642">
        <f>VLOOKUP(KamstrupData[[#This Row],[IdLevel123]],'B-Business Capability'!B:L,11,FALSE)</f>
        <v>0</v>
      </c>
      <c r="S5642" t="s">
        <v>920</v>
      </c>
      <c r="T5642" t="s">
        <v>1925</v>
      </c>
      <c r="U5642" t="str">
        <f>_xlfn.CONCAT(KamstrupData[[#This Row],[CountryCode]],"_",KamstrupData[[#This Row],[Business Area]],"_",KamstrupData[[#This Row],[DepartmentTeam]])</f>
        <v>US10_Supply Chain_</v>
      </c>
      <c r="V5642" t="str">
        <f>VLOOKUP(KamstrupData[[#This Row],[ORG_Concat]],'O-Organization'!F:H,3,FALSE)</f>
        <v>11161_US10_Supply Chain_Supply Chain_</v>
      </c>
    </row>
    <row r="5643" spans="2:22">
      <c r="D5643" t="s">
        <v>1484</v>
      </c>
      <c r="E5643" t="str">
        <f>VLOOKUP(D5643,'B-Business Capability'!B:H,5,FALSE)</f>
        <v>Manufacturing</v>
      </c>
      <c r="F5643" t="str">
        <f>VLOOKUP(D5643,'B-Business Capability'!B:H,6,FALSE)</f>
        <v>Manufacturing Software</v>
      </c>
      <c r="G5643" t="str">
        <f>VLOOKUP(D5643,'B-Business Capability'!B:H,7,FALSE)</f>
        <v>Software development</v>
      </c>
      <c r="I5643" t="s">
        <v>1864</v>
      </c>
      <c r="J5643" t="s">
        <v>1246</v>
      </c>
      <c r="K5643" t="s">
        <v>1475</v>
      </c>
      <c r="L5643" t="s">
        <v>1571</v>
      </c>
      <c r="M5643" t="str">
        <f>VLOOKUP(L5643,'A-Applications'!B:D,3,FALSE)</f>
        <v>Crystal Reports</v>
      </c>
      <c r="N5643" t="s">
        <v>103</v>
      </c>
      <c r="O5643" s="42" t="s">
        <v>66</v>
      </c>
      <c r="P5643" t="s">
        <v>1485</v>
      </c>
      <c r="Q5643" t="str">
        <f>VLOOKUP(KamstrupData[[#This Row],[IdLevel123]],'B-Business Capability'!B:L,10,FALSE)</f>
        <v>Idea-to-Release (I2R)</v>
      </c>
      <c r="R5643">
        <f>VLOOKUP(KamstrupData[[#This Row],[IdLevel123]],'B-Business Capability'!B:L,11,FALSE)</f>
        <v>970</v>
      </c>
      <c r="T5643" t="s">
        <v>1938</v>
      </c>
      <c r="U5643" t="str">
        <f>_xlfn.CONCAT(KamstrupData[[#This Row],[CountryCode]],"_",KamstrupData[[#This Row],[Business Area]],"_",KamstrupData[[#This Row],[DepartmentTeam]])</f>
        <v>US10_Supply Chain_Manufactoring Software</v>
      </c>
      <c r="V5643" t="str">
        <f>VLOOKUP(KamstrupData[[#This Row],[ORG_Concat]],'O-Organization'!F:H,3,FALSE)</f>
        <v>11162_US10_Supply Chain_Supply Chain_Manufactoring Software</v>
      </c>
    </row>
    <row r="5644" spans="2:22">
      <c r="D5644" t="s">
        <v>576</v>
      </c>
      <c r="E5644" t="str">
        <f>VLOOKUP(D5644,'B-Business Capability'!B:H,5,FALSE)</f>
        <v>Manufacturing</v>
      </c>
      <c r="F5644" t="str">
        <f>VLOOKUP(D5644,'B-Business Capability'!B:H,6,FALSE)</f>
        <v>Product Design &amp; Planning</v>
      </c>
      <c r="G5644">
        <f>VLOOKUP(D5644,'B-Business Capability'!B:H,7,FALSE)</f>
        <v>0</v>
      </c>
      <c r="I5644" t="s">
        <v>1864</v>
      </c>
      <c r="J5644" t="s">
        <v>1246</v>
      </c>
      <c r="L5644" t="s">
        <v>1581</v>
      </c>
      <c r="M5644" t="str">
        <f>VLOOKUP(L5644,'A-Applications'!B:D,3,FALSE)</f>
        <v>KAMES  Components</v>
      </c>
      <c r="N5644" t="s">
        <v>147</v>
      </c>
      <c r="O5644" s="42" t="s">
        <v>66</v>
      </c>
      <c r="P5644" t="s">
        <v>191</v>
      </c>
      <c r="Q5644" t="str">
        <f>VLOOKUP(KamstrupData[[#This Row],[IdLevel123]],'B-Business Capability'!B:L,10,FALSE)</f>
        <v>Idea-to-Release (I2R)</v>
      </c>
      <c r="R5644">
        <f>VLOOKUP(KamstrupData[[#This Row],[IdLevel123]],'B-Business Capability'!B:L,11,FALSE)</f>
        <v>450</v>
      </c>
      <c r="T5644" t="s">
        <v>1925</v>
      </c>
      <c r="U5644" t="str">
        <f>_xlfn.CONCAT(KamstrupData[[#This Row],[CountryCode]],"_",KamstrupData[[#This Row],[Business Area]],"_",KamstrupData[[#This Row],[DepartmentTeam]])</f>
        <v>US10_Supply Chain_</v>
      </c>
      <c r="V5644" t="str">
        <f>VLOOKUP(KamstrupData[[#This Row],[ORG_Concat]],'O-Organization'!F:H,3,FALSE)</f>
        <v>11161_US10_Supply Chain_Supply Chain_</v>
      </c>
    </row>
    <row r="5645" spans="2:22">
      <c r="D5645" t="s">
        <v>561</v>
      </c>
      <c r="E5645" t="str">
        <f>VLOOKUP(D5645,'B-Business Capability'!B:H,5,FALSE)</f>
        <v>Manufacturing</v>
      </c>
      <c r="F5645" t="str">
        <f>VLOOKUP(D5645,'B-Business Capability'!B:H,6,FALSE)</f>
        <v>Manufacturing Order Management</v>
      </c>
      <c r="G5645">
        <f>VLOOKUP(D5645,'B-Business Capability'!B:H,7,FALSE)</f>
        <v>0</v>
      </c>
      <c r="I5645" t="s">
        <v>1864</v>
      </c>
      <c r="J5645" t="s">
        <v>1246</v>
      </c>
      <c r="L5645" t="s">
        <v>1581</v>
      </c>
      <c r="M5645" t="str">
        <f>VLOOKUP(L5645,'A-Applications'!B:D,3,FALSE)</f>
        <v>KAMES  Components</v>
      </c>
      <c r="N5645" t="s">
        <v>147</v>
      </c>
      <c r="O5645" s="42" t="s">
        <v>369</v>
      </c>
      <c r="P5645" t="s">
        <v>191</v>
      </c>
      <c r="Q5645" t="str">
        <f>VLOOKUP(KamstrupData[[#This Row],[IdLevel123]],'B-Business Capability'!B:L,10,FALSE)</f>
        <v>Plan-to-Produce (P2P)</v>
      </c>
      <c r="R5645">
        <f>VLOOKUP(KamstrupData[[#This Row],[IdLevel123]],'B-Business Capability'!B:L,11,FALSE)</f>
        <v>0</v>
      </c>
      <c r="T5645" t="s">
        <v>1925</v>
      </c>
      <c r="U5645" t="str">
        <f>_xlfn.CONCAT(KamstrupData[[#This Row],[CountryCode]],"_",KamstrupData[[#This Row],[Business Area]],"_",KamstrupData[[#This Row],[DepartmentTeam]])</f>
        <v>US10_Supply Chain_</v>
      </c>
      <c r="V5645" t="str">
        <f>VLOOKUP(KamstrupData[[#This Row],[ORG_Concat]],'O-Organization'!F:H,3,FALSE)</f>
        <v>11161_US10_Supply Chain_Supply Chain_</v>
      </c>
    </row>
    <row r="5646" spans="2:22">
      <c r="D5646" t="s">
        <v>1427</v>
      </c>
      <c r="E5646" t="str">
        <f>VLOOKUP(D5646,'B-Business Capability'!B:H,5,FALSE)</f>
        <v>Manufacturing</v>
      </c>
      <c r="F5646" t="str">
        <f>VLOOKUP(D5646,'B-Business Capability'!B:H,6,FALSE)</f>
        <v>Manufacturing Steering</v>
      </c>
      <c r="G5646">
        <f>VLOOKUP(D5646,'B-Business Capability'!B:H,7,FALSE)</f>
        <v>0</v>
      </c>
      <c r="I5646" t="s">
        <v>1864</v>
      </c>
      <c r="J5646" t="s">
        <v>1246</v>
      </c>
      <c r="L5646" t="s">
        <v>1581</v>
      </c>
      <c r="M5646" t="str">
        <f>VLOOKUP(L5646,'A-Applications'!B:D,3,FALSE)</f>
        <v>KAMES  Components</v>
      </c>
      <c r="N5646" t="s">
        <v>147</v>
      </c>
      <c r="O5646" s="42" t="s">
        <v>66</v>
      </c>
      <c r="P5646" t="s">
        <v>191</v>
      </c>
      <c r="Q5646" t="str">
        <f>VLOOKUP(KamstrupData[[#This Row],[IdLevel123]],'B-Business Capability'!B:L,10,FALSE)</f>
        <v>Plan-to-Produce (P2P)</v>
      </c>
      <c r="R5646">
        <f>VLOOKUP(KamstrupData[[#This Row],[IdLevel123]],'B-Business Capability'!B:L,11,FALSE)</f>
        <v>0</v>
      </c>
      <c r="T5646" t="s">
        <v>1925</v>
      </c>
      <c r="U5646" t="str">
        <f>_xlfn.CONCAT(KamstrupData[[#This Row],[CountryCode]],"_",KamstrupData[[#This Row],[Business Area]],"_",KamstrupData[[#This Row],[DepartmentTeam]])</f>
        <v>US10_Supply Chain_</v>
      </c>
      <c r="V5646" t="str">
        <f>VLOOKUP(KamstrupData[[#This Row],[ORG_Concat]],'O-Organization'!F:H,3,FALSE)</f>
        <v>11161_US10_Supply Chain_Supply Chain_</v>
      </c>
    </row>
    <row r="5647" spans="2:22">
      <c r="D5647" t="s">
        <v>1584</v>
      </c>
      <c r="E5647" t="str">
        <f>VLOOKUP(D5647,'B-Business Capability'!B:H,5,FALSE)</f>
        <v>Manufacturing</v>
      </c>
      <c r="F5647" t="str">
        <f>VLOOKUP(D5647,'B-Business Capability'!B:H,6,FALSE)</f>
        <v>Machine Management</v>
      </c>
      <c r="G5647" t="str">
        <f>VLOOKUP(D5647,'B-Business Capability'!B:H,7,FALSE)</f>
        <v>Build Machine</v>
      </c>
      <c r="I5647" t="s">
        <v>1864</v>
      </c>
      <c r="J5647" t="s">
        <v>1246</v>
      </c>
      <c r="K5647" t="s">
        <v>1475</v>
      </c>
      <c r="L5647" t="s">
        <v>1581</v>
      </c>
      <c r="M5647" t="str">
        <f>VLOOKUP(L5647,'A-Applications'!B:D,3,FALSE)</f>
        <v>KAMES  Components</v>
      </c>
      <c r="N5647" t="s">
        <v>147</v>
      </c>
      <c r="O5647" s="42" t="s">
        <v>66</v>
      </c>
      <c r="P5647" t="s">
        <v>1485</v>
      </c>
      <c r="Q5647" t="str">
        <f>VLOOKUP(KamstrupData[[#This Row],[IdLevel123]],'B-Business Capability'!B:L,10,FALSE)</f>
        <v>Plan-to-Produce (P2P)</v>
      </c>
      <c r="R5647">
        <f>VLOOKUP(KamstrupData[[#This Row],[IdLevel123]],'B-Business Capability'!B:L,11,FALSE)</f>
        <v>0</v>
      </c>
      <c r="T5647" t="s">
        <v>1925</v>
      </c>
      <c r="U5647" t="str">
        <f>_xlfn.CONCAT(KamstrupData[[#This Row],[CountryCode]],"_",KamstrupData[[#This Row],[Business Area]],"_",KamstrupData[[#This Row],[DepartmentTeam]])</f>
        <v>US10_Supply Chain_Manufactoring Software</v>
      </c>
      <c r="V5647" t="str">
        <f>VLOOKUP(KamstrupData[[#This Row],[ORG_Concat]],'O-Organization'!F:H,3,FALSE)</f>
        <v>11162_US10_Supply Chain_Supply Chain_Manufactoring Software</v>
      </c>
    </row>
    <row r="5648" spans="2:22">
      <c r="D5648" t="s">
        <v>1585</v>
      </c>
      <c r="E5648" t="str">
        <f>VLOOKUP(D5648,'B-Business Capability'!B:H,5,FALSE)</f>
        <v>Manufacturing</v>
      </c>
      <c r="F5648" t="str">
        <f>VLOOKUP(D5648,'B-Business Capability'!B:H,6,FALSE)</f>
        <v>Machine Management</v>
      </c>
      <c r="G5648" t="str">
        <f>VLOOKUP(D5648,'B-Business Capability'!B:H,7,FALSE)</f>
        <v>Calibrate Machine</v>
      </c>
      <c r="I5648" t="s">
        <v>1864</v>
      </c>
      <c r="J5648" t="s">
        <v>1246</v>
      </c>
      <c r="K5648" t="s">
        <v>1475</v>
      </c>
      <c r="L5648" t="s">
        <v>1581</v>
      </c>
      <c r="M5648" t="str">
        <f>VLOOKUP(L5648,'A-Applications'!B:D,3,FALSE)</f>
        <v>KAMES  Components</v>
      </c>
      <c r="N5648" t="s">
        <v>147</v>
      </c>
      <c r="O5648" s="42" t="s">
        <v>66</v>
      </c>
      <c r="P5648" t="s">
        <v>1485</v>
      </c>
      <c r="Q5648" t="str">
        <f>VLOOKUP(KamstrupData[[#This Row],[IdLevel123]],'B-Business Capability'!B:L,10,FALSE)</f>
        <v>Plan-to-Produce (P2P)</v>
      </c>
      <c r="R5648">
        <f>VLOOKUP(KamstrupData[[#This Row],[IdLevel123]],'B-Business Capability'!B:L,11,FALSE)</f>
        <v>0</v>
      </c>
      <c r="T5648" t="s">
        <v>1925</v>
      </c>
      <c r="U5648" t="str">
        <f>_xlfn.CONCAT(KamstrupData[[#This Row],[CountryCode]],"_",KamstrupData[[#This Row],[Business Area]],"_",KamstrupData[[#This Row],[DepartmentTeam]])</f>
        <v>US10_Supply Chain_Manufactoring Software</v>
      </c>
      <c r="V5648" t="str">
        <f>VLOOKUP(KamstrupData[[#This Row],[ORG_Concat]],'O-Organization'!F:H,3,FALSE)</f>
        <v>11162_US10_Supply Chain_Supply Chain_Manufactoring Software</v>
      </c>
    </row>
    <row r="5649" spans="4:22">
      <c r="D5649" t="s">
        <v>1586</v>
      </c>
      <c r="E5649" t="str">
        <f>VLOOKUP(D5649,'B-Business Capability'!B:H,5,FALSE)</f>
        <v>Manufacturing</v>
      </c>
      <c r="F5649" t="str">
        <f>VLOOKUP(D5649,'B-Business Capability'!B:H,6,FALSE)</f>
        <v>Machine Management</v>
      </c>
      <c r="G5649" t="str">
        <f>VLOOKUP(D5649,'B-Business Capability'!B:H,7,FALSE)</f>
        <v>Manage Machine Information</v>
      </c>
      <c r="I5649" t="s">
        <v>1864</v>
      </c>
      <c r="J5649" t="s">
        <v>1246</v>
      </c>
      <c r="K5649" t="s">
        <v>1475</v>
      </c>
      <c r="L5649" t="s">
        <v>1581</v>
      </c>
      <c r="M5649" t="str">
        <f>VLOOKUP(L5649,'A-Applications'!B:D,3,FALSE)</f>
        <v>KAMES  Components</v>
      </c>
      <c r="N5649" t="s">
        <v>147</v>
      </c>
      <c r="O5649" s="42" t="s">
        <v>66</v>
      </c>
      <c r="P5649" t="s">
        <v>1485</v>
      </c>
      <c r="Q5649" t="str">
        <f>VLOOKUP(KamstrupData[[#This Row],[IdLevel123]],'B-Business Capability'!B:L,10,FALSE)</f>
        <v>Plan-to-Produce (P2P)</v>
      </c>
      <c r="R5649">
        <f>VLOOKUP(KamstrupData[[#This Row],[IdLevel123]],'B-Business Capability'!B:L,11,FALSE)</f>
        <v>0</v>
      </c>
      <c r="T5649" t="s">
        <v>1925</v>
      </c>
      <c r="U5649" t="str">
        <f>_xlfn.CONCAT(KamstrupData[[#This Row],[CountryCode]],"_",KamstrupData[[#This Row],[Business Area]],"_",KamstrupData[[#This Row],[DepartmentTeam]])</f>
        <v>US10_Supply Chain_Manufactoring Software</v>
      </c>
      <c r="V5649" t="str">
        <f>VLOOKUP(KamstrupData[[#This Row],[ORG_Concat]],'O-Organization'!F:H,3,FALSE)</f>
        <v>11162_US10_Supply Chain_Supply Chain_Manufactoring Software</v>
      </c>
    </row>
    <row r="5650" spans="4:22">
      <c r="D5650" t="s">
        <v>1587</v>
      </c>
      <c r="E5650" t="str">
        <f>VLOOKUP(D5650,'B-Business Capability'!B:H,5,FALSE)</f>
        <v>Manufacturing</v>
      </c>
      <c r="F5650" t="str">
        <f>VLOOKUP(D5650,'B-Business Capability'!B:H,6,FALSE)</f>
        <v>Machine Management</v>
      </c>
      <c r="G5650" t="str">
        <f>VLOOKUP(D5650,'B-Business Capability'!B:H,7,FALSE)</f>
        <v>Operate Machine</v>
      </c>
      <c r="I5650" t="s">
        <v>1864</v>
      </c>
      <c r="J5650" t="s">
        <v>1246</v>
      </c>
      <c r="K5650" t="s">
        <v>1475</v>
      </c>
      <c r="L5650" t="s">
        <v>1581</v>
      </c>
      <c r="M5650" t="str">
        <f>VLOOKUP(L5650,'A-Applications'!B:D,3,FALSE)</f>
        <v>KAMES  Components</v>
      </c>
      <c r="N5650" t="s">
        <v>147</v>
      </c>
      <c r="O5650" s="42" t="s">
        <v>66</v>
      </c>
      <c r="P5650" t="s">
        <v>1485</v>
      </c>
      <c r="Q5650" t="str">
        <f>VLOOKUP(KamstrupData[[#This Row],[IdLevel123]],'B-Business Capability'!B:L,10,FALSE)</f>
        <v>Plan-to-Produce (P2P)</v>
      </c>
      <c r="R5650">
        <f>VLOOKUP(KamstrupData[[#This Row],[IdLevel123]],'B-Business Capability'!B:L,11,FALSE)</f>
        <v>0</v>
      </c>
      <c r="T5650" t="s">
        <v>1925</v>
      </c>
      <c r="U5650" t="str">
        <f>_xlfn.CONCAT(KamstrupData[[#This Row],[CountryCode]],"_",KamstrupData[[#This Row],[Business Area]],"_",KamstrupData[[#This Row],[DepartmentTeam]])</f>
        <v>US10_Supply Chain_Manufactoring Software</v>
      </c>
      <c r="V5650" t="str">
        <f>VLOOKUP(KamstrupData[[#This Row],[ORG_Concat]],'O-Organization'!F:H,3,FALSE)</f>
        <v>11162_US10_Supply Chain_Supply Chain_Manufactoring Software</v>
      </c>
    </row>
    <row r="5651" spans="4:22">
      <c r="D5651" t="s">
        <v>1588</v>
      </c>
      <c r="E5651" t="str">
        <f>VLOOKUP(D5651,'B-Business Capability'!B:H,5,FALSE)</f>
        <v>Manufacturing</v>
      </c>
      <c r="F5651" t="str">
        <f>VLOOKUP(D5651,'B-Business Capability'!B:H,6,FALSE)</f>
        <v>Machine Management</v>
      </c>
      <c r="G5651" t="str">
        <f>VLOOKUP(D5651,'B-Business Capability'!B:H,7,FALSE)</f>
        <v>Optimize Machine</v>
      </c>
      <c r="I5651" t="s">
        <v>1864</v>
      </c>
      <c r="J5651" t="s">
        <v>1246</v>
      </c>
      <c r="K5651" t="s">
        <v>1475</v>
      </c>
      <c r="L5651" t="s">
        <v>1581</v>
      </c>
      <c r="M5651" t="str">
        <f>VLOOKUP(L5651,'A-Applications'!B:D,3,FALSE)</f>
        <v>KAMES  Components</v>
      </c>
      <c r="N5651" t="s">
        <v>147</v>
      </c>
      <c r="O5651" s="42" t="s">
        <v>66</v>
      </c>
      <c r="P5651" t="s">
        <v>1485</v>
      </c>
      <c r="Q5651" t="str">
        <f>VLOOKUP(KamstrupData[[#This Row],[IdLevel123]],'B-Business Capability'!B:L,10,FALSE)</f>
        <v>Plan-to-Produce (P2P)</v>
      </c>
      <c r="R5651">
        <f>VLOOKUP(KamstrupData[[#This Row],[IdLevel123]],'B-Business Capability'!B:L,11,FALSE)</f>
        <v>0</v>
      </c>
      <c r="T5651" t="s">
        <v>1925</v>
      </c>
      <c r="U5651" t="str">
        <f>_xlfn.CONCAT(KamstrupData[[#This Row],[CountryCode]],"_",KamstrupData[[#This Row],[Business Area]],"_",KamstrupData[[#This Row],[DepartmentTeam]])</f>
        <v>US10_Supply Chain_Manufactoring Software</v>
      </c>
      <c r="V5651" t="str">
        <f>VLOOKUP(KamstrupData[[#This Row],[ORG_Concat]],'O-Organization'!F:H,3,FALSE)</f>
        <v>11162_US10_Supply Chain_Supply Chain_Manufactoring Software</v>
      </c>
    </row>
    <row r="5652" spans="4:22">
      <c r="D5652" t="s">
        <v>1591</v>
      </c>
      <c r="E5652" t="str">
        <f>VLOOKUP(D5652,'B-Business Capability'!B:H,5,FALSE)</f>
        <v>Manufacturing</v>
      </c>
      <c r="F5652" t="str">
        <f>VLOOKUP(D5652,'B-Business Capability'!B:H,6,FALSE)</f>
        <v>Manufacturing Steering</v>
      </c>
      <c r="G5652" t="str">
        <f>VLOOKUP(D5652,'B-Business Capability'!B:H,7,FALSE)</f>
        <v>Bill of Material Management</v>
      </c>
      <c r="I5652" t="s">
        <v>1864</v>
      </c>
      <c r="J5652" t="s">
        <v>1246</v>
      </c>
      <c r="K5652" t="s">
        <v>1475</v>
      </c>
      <c r="L5652" t="s">
        <v>1581</v>
      </c>
      <c r="M5652" t="str">
        <f>VLOOKUP(L5652,'A-Applications'!B:D,3,FALSE)</f>
        <v>KAMES  Components</v>
      </c>
      <c r="N5652" t="s">
        <v>147</v>
      </c>
      <c r="O5652" s="42" t="s">
        <v>66</v>
      </c>
      <c r="P5652" t="s">
        <v>1485</v>
      </c>
      <c r="Q5652" t="str">
        <f>VLOOKUP(KamstrupData[[#This Row],[IdLevel123]],'B-Business Capability'!B:L,10,FALSE)</f>
        <v>Plan-to-Produce (P2P)</v>
      </c>
      <c r="R5652">
        <f>VLOOKUP(KamstrupData[[#This Row],[IdLevel123]],'B-Business Capability'!B:L,11,FALSE)</f>
        <v>0</v>
      </c>
      <c r="T5652" t="s">
        <v>1925</v>
      </c>
      <c r="U5652" t="str">
        <f>_xlfn.CONCAT(KamstrupData[[#This Row],[CountryCode]],"_",KamstrupData[[#This Row],[Business Area]],"_",KamstrupData[[#This Row],[DepartmentTeam]])</f>
        <v>US10_Supply Chain_Manufactoring Software</v>
      </c>
      <c r="V5652" t="str">
        <f>VLOOKUP(KamstrupData[[#This Row],[ORG_Concat]],'O-Organization'!F:H,3,FALSE)</f>
        <v>11162_US10_Supply Chain_Supply Chain_Manufactoring Software</v>
      </c>
    </row>
    <row r="5653" spans="4:22">
      <c r="D5653" t="s">
        <v>1592</v>
      </c>
      <c r="E5653" t="str">
        <f>VLOOKUP(D5653,'B-Business Capability'!B:H,5,FALSE)</f>
        <v>Manufacturing</v>
      </c>
      <c r="F5653" t="str">
        <f>VLOOKUP(D5653,'B-Business Capability'!B:H,6,FALSE)</f>
        <v>Manufacturing Steering</v>
      </c>
      <c r="G5653" t="str">
        <f>VLOOKUP(D5653,'B-Business Capability'!B:H,7,FALSE)</f>
        <v>Deliver Product</v>
      </c>
      <c r="I5653" t="s">
        <v>1864</v>
      </c>
      <c r="J5653" t="s">
        <v>1246</v>
      </c>
      <c r="K5653" t="s">
        <v>1475</v>
      </c>
      <c r="L5653" t="s">
        <v>1581</v>
      </c>
      <c r="M5653" t="str">
        <f>VLOOKUP(L5653,'A-Applications'!B:D,3,FALSE)</f>
        <v>KAMES  Components</v>
      </c>
      <c r="N5653" t="s">
        <v>147</v>
      </c>
      <c r="O5653" s="42" t="s">
        <v>66</v>
      </c>
      <c r="P5653" t="s">
        <v>1485</v>
      </c>
      <c r="Q5653" t="str">
        <f>VLOOKUP(KamstrupData[[#This Row],[IdLevel123]],'B-Business Capability'!B:L,10,FALSE)</f>
        <v>Plan-to-Produce (P2P)</v>
      </c>
      <c r="R5653">
        <f>VLOOKUP(KamstrupData[[#This Row],[IdLevel123]],'B-Business Capability'!B:L,11,FALSE)</f>
        <v>0</v>
      </c>
      <c r="T5653" t="s">
        <v>1925</v>
      </c>
      <c r="U5653" t="str">
        <f>_xlfn.CONCAT(KamstrupData[[#This Row],[CountryCode]],"_",KamstrupData[[#This Row],[Business Area]],"_",KamstrupData[[#This Row],[DepartmentTeam]])</f>
        <v>US10_Supply Chain_Manufactoring Software</v>
      </c>
      <c r="V5653" t="str">
        <f>VLOOKUP(KamstrupData[[#This Row],[ORG_Concat]],'O-Organization'!F:H,3,FALSE)</f>
        <v>11162_US10_Supply Chain_Supply Chain_Manufactoring Software</v>
      </c>
    </row>
    <row r="5654" spans="4:22">
      <c r="D5654" t="s">
        <v>1593</v>
      </c>
      <c r="E5654" t="str">
        <f>VLOOKUP(D5654,'B-Business Capability'!B:H,5,FALSE)</f>
        <v>Manufacturing</v>
      </c>
      <c r="F5654" t="str">
        <f>VLOOKUP(D5654,'B-Business Capability'!B:H,6,FALSE)</f>
        <v>Manufacturing Steering</v>
      </c>
      <c r="G5654" t="str">
        <f>VLOOKUP(D5654,'B-Business Capability'!B:H,7,FALSE)</f>
        <v>Localize Product</v>
      </c>
      <c r="I5654" t="s">
        <v>1864</v>
      </c>
      <c r="J5654" t="s">
        <v>1246</v>
      </c>
      <c r="K5654" t="s">
        <v>1475</v>
      </c>
      <c r="L5654" t="s">
        <v>1581</v>
      </c>
      <c r="M5654" t="str">
        <f>VLOOKUP(L5654,'A-Applications'!B:D,3,FALSE)</f>
        <v>KAMES  Components</v>
      </c>
      <c r="N5654" t="s">
        <v>147</v>
      </c>
      <c r="O5654" s="42" t="s">
        <v>66</v>
      </c>
      <c r="P5654" t="s">
        <v>1485</v>
      </c>
      <c r="Q5654" t="str">
        <f>VLOOKUP(KamstrupData[[#This Row],[IdLevel123]],'B-Business Capability'!B:L,10,FALSE)</f>
        <v>Plan-to-Produce (P2P)</v>
      </c>
      <c r="R5654">
        <f>VLOOKUP(KamstrupData[[#This Row],[IdLevel123]],'B-Business Capability'!B:L,11,FALSE)</f>
        <v>0</v>
      </c>
      <c r="T5654" t="s">
        <v>1925</v>
      </c>
      <c r="U5654" t="str">
        <f>_xlfn.CONCAT(KamstrupData[[#This Row],[CountryCode]],"_",KamstrupData[[#This Row],[Business Area]],"_",KamstrupData[[#This Row],[DepartmentTeam]])</f>
        <v>US10_Supply Chain_Manufactoring Software</v>
      </c>
      <c r="V5654" t="str">
        <f>VLOOKUP(KamstrupData[[#This Row],[ORG_Concat]],'O-Organization'!F:H,3,FALSE)</f>
        <v>11162_US10_Supply Chain_Supply Chain_Manufactoring Software</v>
      </c>
    </row>
    <row r="5655" spans="4:22">
      <c r="D5655" t="s">
        <v>1594</v>
      </c>
      <c r="E5655" t="str">
        <f>VLOOKUP(D5655,'B-Business Capability'!B:H,5,FALSE)</f>
        <v>Manufacturing</v>
      </c>
      <c r="F5655" t="str">
        <f>VLOOKUP(D5655,'B-Business Capability'!B:H,6,FALSE)</f>
        <v>Manufacturing Steering</v>
      </c>
      <c r="G5655" t="str">
        <f>VLOOKUP(D5655,'B-Business Capability'!B:H,7,FALSE)</f>
        <v>Monitor Production Process</v>
      </c>
      <c r="I5655" t="s">
        <v>1864</v>
      </c>
      <c r="J5655" t="s">
        <v>1246</v>
      </c>
      <c r="K5655" t="s">
        <v>1475</v>
      </c>
      <c r="L5655" t="s">
        <v>1581</v>
      </c>
      <c r="M5655" t="str">
        <f>VLOOKUP(L5655,'A-Applications'!B:D,3,FALSE)</f>
        <v>KAMES  Components</v>
      </c>
      <c r="N5655" t="s">
        <v>147</v>
      </c>
      <c r="O5655" s="42" t="s">
        <v>66</v>
      </c>
      <c r="P5655" t="s">
        <v>1485</v>
      </c>
      <c r="Q5655" t="str">
        <f>VLOOKUP(KamstrupData[[#This Row],[IdLevel123]],'B-Business Capability'!B:L,10,FALSE)</f>
        <v>Plan-to-Produce (P2P)</v>
      </c>
      <c r="R5655">
        <f>VLOOKUP(KamstrupData[[#This Row],[IdLevel123]],'B-Business Capability'!B:L,11,FALSE)</f>
        <v>0</v>
      </c>
      <c r="T5655" t="s">
        <v>1925</v>
      </c>
      <c r="U5655" t="str">
        <f>_xlfn.CONCAT(KamstrupData[[#This Row],[CountryCode]],"_",KamstrupData[[#This Row],[Business Area]],"_",KamstrupData[[#This Row],[DepartmentTeam]])</f>
        <v>US10_Supply Chain_Manufactoring Software</v>
      </c>
      <c r="V5655" t="str">
        <f>VLOOKUP(KamstrupData[[#This Row],[ORG_Concat]],'O-Organization'!F:H,3,FALSE)</f>
        <v>11162_US10_Supply Chain_Supply Chain_Manufactoring Software</v>
      </c>
    </row>
    <row r="5656" spans="4:22">
      <c r="D5656" t="s">
        <v>1476</v>
      </c>
      <c r="E5656" t="str">
        <f>VLOOKUP(D5656,'B-Business Capability'!B:H,5,FALSE)</f>
        <v>Manufacturing</v>
      </c>
      <c r="F5656" t="str">
        <f>VLOOKUP(D5656,'B-Business Capability'!B:H,6,FALSE)</f>
        <v>Manufacturing Steering</v>
      </c>
      <c r="G5656" t="str">
        <f>VLOOKUP(D5656,'B-Business Capability'!B:H,7,FALSE)</f>
        <v>Retrieve Product Information</v>
      </c>
      <c r="I5656" t="s">
        <v>1864</v>
      </c>
      <c r="J5656" t="s">
        <v>1246</v>
      </c>
      <c r="K5656" t="s">
        <v>1475</v>
      </c>
      <c r="L5656" t="s">
        <v>1581</v>
      </c>
      <c r="M5656" t="str">
        <f>VLOOKUP(L5656,'A-Applications'!B:D,3,FALSE)</f>
        <v>KAMES  Components</v>
      </c>
      <c r="N5656" t="s">
        <v>147</v>
      </c>
      <c r="O5656" s="42" t="s">
        <v>66</v>
      </c>
      <c r="P5656" t="s">
        <v>1485</v>
      </c>
      <c r="Q5656" t="str">
        <f>VLOOKUP(KamstrupData[[#This Row],[IdLevel123]],'B-Business Capability'!B:L,10,FALSE)</f>
        <v>N/A</v>
      </c>
      <c r="R5656">
        <f>VLOOKUP(KamstrupData[[#This Row],[IdLevel123]],'B-Business Capability'!B:L,11,FALSE)</f>
        <v>0</v>
      </c>
      <c r="T5656" t="s">
        <v>1925</v>
      </c>
      <c r="U5656" t="str">
        <f>_xlfn.CONCAT(KamstrupData[[#This Row],[CountryCode]],"_",KamstrupData[[#This Row],[Business Area]],"_",KamstrupData[[#This Row],[DepartmentTeam]])</f>
        <v>US10_Supply Chain_Manufactoring Software</v>
      </c>
      <c r="V5656" t="str">
        <f>VLOOKUP(KamstrupData[[#This Row],[ORG_Concat]],'O-Organization'!F:H,3,FALSE)</f>
        <v>11162_US10_Supply Chain_Supply Chain_Manufactoring Software</v>
      </c>
    </row>
    <row r="5657" spans="4:22">
      <c r="D5657" t="s">
        <v>324</v>
      </c>
      <c r="E5657" t="str">
        <f>VLOOKUP(D5657,'B-Business Capability'!B:H,5,FALSE)</f>
        <v>Digital Platform and Operations</v>
      </c>
      <c r="F5657" t="str">
        <f>VLOOKUP(D5657,'B-Business Capability'!B:H,6,FALSE)</f>
        <v>AI, Data &amp; Analytics</v>
      </c>
      <c r="G5657" t="str">
        <f>VLOOKUP(D5657,'B-Business Capability'!B:H,7,FALSE)</f>
        <v>Gather Data</v>
      </c>
      <c r="I5657" t="s">
        <v>1864</v>
      </c>
      <c r="J5657" t="s">
        <v>1939</v>
      </c>
      <c r="L5657" t="s">
        <v>65</v>
      </c>
      <c r="M5657" t="str">
        <f>VLOOKUP(L5657,'A-Applications'!B:D,3,FALSE)</f>
        <v>IFS ERP</v>
      </c>
      <c r="N5657" t="s">
        <v>53</v>
      </c>
      <c r="O5657" s="42" t="s">
        <v>66</v>
      </c>
      <c r="P5657" t="s">
        <v>97</v>
      </c>
      <c r="Q5657" t="str">
        <f>VLOOKUP(KamstrupData[[#This Row],[IdLevel123]],'B-Business Capability'!B:L,10,FALSE)</f>
        <v>N/A</v>
      </c>
      <c r="R5657">
        <f>VLOOKUP(KamstrupData[[#This Row],[IdLevel123]],'B-Business Capability'!B:L,11,FALSE)</f>
        <v>0</v>
      </c>
      <c r="T5657" t="s">
        <v>1940</v>
      </c>
      <c r="U5657" t="str">
        <f>_xlfn.CONCAT(KamstrupData[[#This Row],[CountryCode]],"_",KamstrupData[[#This Row],[Business Area]],"_",KamstrupData[[#This Row],[DepartmentTeam]])</f>
        <v>US10_US_Digitalization_</v>
      </c>
      <c r="V5657" t="str">
        <f>VLOOKUP(KamstrupData[[#This Row],[ORG_Concat]],'O-Organization'!F:H,3,FALSE)</f>
        <v>11052_US10_Digitalization_US_Digitalization_</v>
      </c>
    </row>
    <row r="5658" spans="4:22">
      <c r="D5658" t="s">
        <v>252</v>
      </c>
      <c r="E5658" t="str">
        <f>VLOOKUP(D5658,'B-Business Capability'!B:H,5,FALSE)</f>
        <v>Finance</v>
      </c>
      <c r="F5658" t="str">
        <f>VLOOKUP(D5658,'B-Business Capability'!B:H,6,FALSE)</f>
        <v>Settlements &amp; Payments</v>
      </c>
      <c r="G5658" t="str">
        <f>VLOOKUP(D5658,'B-Business Capability'!B:H,7,FALSE)</f>
        <v>Invoice Approval</v>
      </c>
      <c r="I5658" t="s">
        <v>1864</v>
      </c>
      <c r="J5658" t="s">
        <v>1939</v>
      </c>
      <c r="L5658" t="s">
        <v>65</v>
      </c>
      <c r="M5658" t="str">
        <f>VLOOKUP(L5658,'A-Applications'!B:D,3,FALSE)</f>
        <v>IFS ERP</v>
      </c>
      <c r="N5658" t="s">
        <v>53</v>
      </c>
      <c r="O5658" s="42" t="s">
        <v>62</v>
      </c>
      <c r="P5658" t="s">
        <v>97</v>
      </c>
      <c r="Q5658" t="str">
        <f>VLOOKUP(KamstrupData[[#This Row],[IdLevel123]],'B-Business Capability'!B:L,10,FALSE)</f>
        <v>Procure-to-Pay (P2P)</v>
      </c>
      <c r="R5658">
        <f>VLOOKUP(KamstrupData[[#This Row],[IdLevel123]],'B-Business Capability'!B:L,11,FALSE)</f>
        <v>520</v>
      </c>
      <c r="T5658" t="s">
        <v>1940</v>
      </c>
      <c r="U5658" t="str">
        <f>_xlfn.CONCAT(KamstrupData[[#This Row],[CountryCode]],"_",KamstrupData[[#This Row],[Business Area]],"_",KamstrupData[[#This Row],[DepartmentTeam]])</f>
        <v>US10_US_Digitalization_</v>
      </c>
      <c r="V5658" t="str">
        <f>VLOOKUP(KamstrupData[[#This Row],[ORG_Concat]],'O-Organization'!F:H,3,FALSE)</f>
        <v>11052_US10_Digitalization_US_Digitalization_</v>
      </c>
    </row>
    <row r="5659" spans="4:22">
      <c r="D5659" t="s">
        <v>1941</v>
      </c>
      <c r="E5659" t="str">
        <f>VLOOKUP(D5659,'B-Business Capability'!B:H,5,FALSE)</f>
        <v>Governance, Risk and Compliance</v>
      </c>
      <c r="F5659" t="str">
        <f>VLOOKUP(D5659,'B-Business Capability'!B:H,6,FALSE)</f>
        <v>Facility Access and Security</v>
      </c>
      <c r="G5659">
        <f>VLOOKUP(D5659,'B-Business Capability'!B:H,7,FALSE)</f>
        <v>0</v>
      </c>
      <c r="I5659" t="s">
        <v>1864</v>
      </c>
      <c r="J5659" t="s">
        <v>1939</v>
      </c>
      <c r="L5659" t="s">
        <v>1942</v>
      </c>
      <c r="M5659" t="str">
        <f>VLOOKUP(L5659,'A-Applications'!B:D,3,FALSE)</f>
        <v>Axis Camera Station</v>
      </c>
      <c r="N5659" t="s">
        <v>53</v>
      </c>
      <c r="O5659" s="42" t="s">
        <v>66</v>
      </c>
      <c r="P5659" t="s">
        <v>97</v>
      </c>
      <c r="Q5659" t="str">
        <f>VLOOKUP(KamstrupData[[#This Row],[IdLevel123]],'B-Business Capability'!B:L,10,FALSE)</f>
        <v>N/A</v>
      </c>
      <c r="R5659">
        <f>VLOOKUP(KamstrupData[[#This Row],[IdLevel123]],'B-Business Capability'!B:L,11,FALSE)</f>
        <v>0</v>
      </c>
      <c r="T5659" t="s">
        <v>1940</v>
      </c>
      <c r="U5659" t="str">
        <f>_xlfn.CONCAT(KamstrupData[[#This Row],[CountryCode]],"_",KamstrupData[[#This Row],[Business Area]],"_",KamstrupData[[#This Row],[DepartmentTeam]])</f>
        <v>US10_US_Digitalization_</v>
      </c>
      <c r="V5659" t="str">
        <f>VLOOKUP(KamstrupData[[#This Row],[ORG_Concat]],'O-Organization'!F:H,3,FALSE)</f>
        <v>11052_US10_Digitalization_US_Digitalization_</v>
      </c>
    </row>
    <row r="5660" spans="4:22">
      <c r="D5660" t="s">
        <v>555</v>
      </c>
      <c r="E5660" t="str">
        <f>VLOOKUP(D5660,'B-Business Capability'!B:H,5,FALSE)</f>
        <v xml:space="preserve">Digital Management </v>
      </c>
      <c r="F5660" t="str">
        <f>VLOOKUP(D5660,'B-Business Capability'!B:H,6,FALSE)</f>
        <v>Information Security</v>
      </c>
      <c r="G5660" t="str">
        <f>VLOOKUP(D5660,'B-Business Capability'!B:H,7,FALSE)</f>
        <v>Cyber Security</v>
      </c>
      <c r="I5660" t="s">
        <v>1864</v>
      </c>
      <c r="J5660" t="s">
        <v>1939</v>
      </c>
      <c r="L5660" t="s">
        <v>1943</v>
      </c>
      <c r="M5660" t="str">
        <f>VLOOKUP(L5660,'A-Applications'!B:D,3,FALSE)</f>
        <v>ThousandEyes</v>
      </c>
      <c r="N5660" t="s">
        <v>53</v>
      </c>
      <c r="O5660" s="42" t="s">
        <v>66</v>
      </c>
      <c r="P5660" t="s">
        <v>97</v>
      </c>
      <c r="Q5660" t="str">
        <f>VLOOKUP(KamstrupData[[#This Row],[IdLevel123]],'B-Business Capability'!B:L,10,FALSE)</f>
        <v>N/A</v>
      </c>
      <c r="R5660">
        <f>VLOOKUP(KamstrupData[[#This Row],[IdLevel123]],'B-Business Capability'!B:L,11,FALSE)</f>
        <v>0</v>
      </c>
      <c r="T5660" t="s">
        <v>1940</v>
      </c>
      <c r="U5660" t="str">
        <f>_xlfn.CONCAT(KamstrupData[[#This Row],[CountryCode]],"_",KamstrupData[[#This Row],[Business Area]],"_",KamstrupData[[#This Row],[DepartmentTeam]])</f>
        <v>US10_US_Digitalization_</v>
      </c>
      <c r="V5660" t="str">
        <f>VLOOKUP(KamstrupData[[#This Row],[ORG_Concat]],'O-Organization'!F:H,3,FALSE)</f>
        <v>11052_US10_Digitalization_US_Digitalization_</v>
      </c>
    </row>
    <row r="5661" spans="4:22">
      <c r="D5661" t="s">
        <v>555</v>
      </c>
      <c r="E5661" t="str">
        <f>VLOOKUP(D5661,'B-Business Capability'!B:H,5,FALSE)</f>
        <v xml:space="preserve">Digital Management </v>
      </c>
      <c r="F5661" t="str">
        <f>VLOOKUP(D5661,'B-Business Capability'!B:H,6,FALSE)</f>
        <v>Information Security</v>
      </c>
      <c r="G5661" t="str">
        <f>VLOOKUP(D5661,'B-Business Capability'!B:H,7,FALSE)</f>
        <v>Cyber Security</v>
      </c>
      <c r="I5661" t="s">
        <v>1864</v>
      </c>
      <c r="J5661" t="s">
        <v>1939</v>
      </c>
      <c r="L5661" t="s">
        <v>490</v>
      </c>
      <c r="M5661" t="str">
        <f>VLOOKUP(L5661,'A-Applications'!B:D,3,FALSE)</f>
        <v>Identity Service Engine</v>
      </c>
      <c r="N5661" t="s">
        <v>53</v>
      </c>
      <c r="O5661" s="42" t="s">
        <v>66</v>
      </c>
      <c r="P5661" t="s">
        <v>97</v>
      </c>
      <c r="Q5661" t="str">
        <f>VLOOKUP(KamstrupData[[#This Row],[IdLevel123]],'B-Business Capability'!B:L,10,FALSE)</f>
        <v>N/A</v>
      </c>
      <c r="R5661">
        <f>VLOOKUP(KamstrupData[[#This Row],[IdLevel123]],'B-Business Capability'!B:L,11,FALSE)</f>
        <v>0</v>
      </c>
      <c r="T5661" t="s">
        <v>1944</v>
      </c>
      <c r="U5661" t="str">
        <f>_xlfn.CONCAT(KamstrupData[[#This Row],[CountryCode]],"_",KamstrupData[[#This Row],[Business Area]],"_",KamstrupData[[#This Row],[DepartmentTeam]])</f>
        <v>US10_US_Digitalization_</v>
      </c>
      <c r="V5661" t="str">
        <f>VLOOKUP(KamstrupData[[#This Row],[ORG_Concat]],'O-Organization'!F:H,3,FALSE)</f>
        <v>11052_US10_Digitalization_US_Digitalization_</v>
      </c>
    </row>
    <row r="5662" spans="4:22">
      <c r="D5662" t="s">
        <v>555</v>
      </c>
      <c r="E5662" t="str">
        <f>VLOOKUP(D5662,'B-Business Capability'!B:H,5,FALSE)</f>
        <v xml:space="preserve">Digital Management </v>
      </c>
      <c r="F5662" t="str">
        <f>VLOOKUP(D5662,'B-Business Capability'!B:H,6,FALSE)</f>
        <v>Information Security</v>
      </c>
      <c r="G5662" t="str">
        <f>VLOOKUP(D5662,'B-Business Capability'!B:H,7,FALSE)</f>
        <v>Cyber Security</v>
      </c>
      <c r="I5662" t="s">
        <v>1864</v>
      </c>
      <c r="J5662" t="s">
        <v>1939</v>
      </c>
      <c r="L5662" t="s">
        <v>1945</v>
      </c>
      <c r="M5662" t="str">
        <f>VLOOKUP(L5662,'A-Applications'!B:D,3,FALSE)</f>
        <v>DNA Center</v>
      </c>
      <c r="N5662" t="s">
        <v>53</v>
      </c>
      <c r="O5662" s="42" t="s">
        <v>66</v>
      </c>
      <c r="P5662" t="s">
        <v>97</v>
      </c>
      <c r="Q5662" t="str">
        <f>VLOOKUP(KamstrupData[[#This Row],[IdLevel123]],'B-Business Capability'!B:L,10,FALSE)</f>
        <v>N/A</v>
      </c>
      <c r="R5662">
        <f>VLOOKUP(KamstrupData[[#This Row],[IdLevel123]],'B-Business Capability'!B:L,11,FALSE)</f>
        <v>0</v>
      </c>
      <c r="T5662" t="s">
        <v>1940</v>
      </c>
      <c r="U5662" t="str">
        <f>_xlfn.CONCAT(KamstrupData[[#This Row],[CountryCode]],"_",KamstrupData[[#This Row],[Business Area]],"_",KamstrupData[[#This Row],[DepartmentTeam]])</f>
        <v>US10_US_Digitalization_</v>
      </c>
      <c r="V5662" t="str">
        <f>VLOOKUP(KamstrupData[[#This Row],[ORG_Concat]],'O-Organization'!F:H,3,FALSE)</f>
        <v>11052_US10_Digitalization_US_Digitalization_</v>
      </c>
    </row>
    <row r="5663" spans="4:22">
      <c r="D5663" t="s">
        <v>555</v>
      </c>
      <c r="E5663" t="str">
        <f>VLOOKUP(D5663,'B-Business Capability'!B:H,5,FALSE)</f>
        <v xml:space="preserve">Digital Management </v>
      </c>
      <c r="F5663" t="str">
        <f>VLOOKUP(D5663,'B-Business Capability'!B:H,6,FALSE)</f>
        <v>Information Security</v>
      </c>
      <c r="G5663" t="str">
        <f>VLOOKUP(D5663,'B-Business Capability'!B:H,7,FALSE)</f>
        <v>Cyber Security</v>
      </c>
      <c r="I5663" t="s">
        <v>1864</v>
      </c>
      <c r="J5663" t="s">
        <v>1939</v>
      </c>
      <c r="L5663" t="s">
        <v>491</v>
      </c>
      <c r="M5663" t="str">
        <f>VLOOKUP(L5663,'A-Applications'!B:D,3,FALSE)</f>
        <v>Secure Firewall Management Center</v>
      </c>
      <c r="N5663" t="s">
        <v>53</v>
      </c>
      <c r="O5663" s="42" t="s">
        <v>66</v>
      </c>
      <c r="P5663" t="s">
        <v>97</v>
      </c>
      <c r="Q5663" t="str">
        <f>VLOOKUP(KamstrupData[[#This Row],[IdLevel123]],'B-Business Capability'!B:L,10,FALSE)</f>
        <v>N/A</v>
      </c>
      <c r="R5663">
        <f>VLOOKUP(KamstrupData[[#This Row],[IdLevel123]],'B-Business Capability'!B:L,11,FALSE)</f>
        <v>0</v>
      </c>
      <c r="T5663" t="s">
        <v>1940</v>
      </c>
      <c r="U5663" t="str">
        <f>_xlfn.CONCAT(KamstrupData[[#This Row],[CountryCode]],"_",KamstrupData[[#This Row],[Business Area]],"_",KamstrupData[[#This Row],[DepartmentTeam]])</f>
        <v>US10_US_Digitalization_</v>
      </c>
      <c r="V5663" t="str">
        <f>VLOOKUP(KamstrupData[[#This Row],[ORG_Concat]],'O-Organization'!F:H,3,FALSE)</f>
        <v>11052_US10_Digitalization_US_Digitalization_</v>
      </c>
    </row>
    <row r="5664" spans="4:22">
      <c r="D5664" t="s">
        <v>480</v>
      </c>
      <c r="E5664" t="str">
        <f>VLOOKUP(D5664,'B-Business Capability'!B:H,5,FALSE)</f>
        <v>Digital Management</v>
      </c>
      <c r="F5664">
        <f>VLOOKUP(D5664,'B-Business Capability'!B:H,6,FALSE)</f>
        <v>0</v>
      </c>
      <c r="G5664">
        <f>VLOOKUP(D5664,'B-Business Capability'!B:H,7,FALSE)</f>
        <v>0</v>
      </c>
      <c r="I5664" t="s">
        <v>1864</v>
      </c>
      <c r="J5664" t="s">
        <v>1939</v>
      </c>
      <c r="L5664" t="s">
        <v>887</v>
      </c>
      <c r="M5664" t="str">
        <f>VLOOKUP(L5664,'A-Applications'!B:D,3,FALSE)</f>
        <v>Python</v>
      </c>
      <c r="N5664" t="s">
        <v>53</v>
      </c>
      <c r="O5664" s="42" t="s">
        <v>62</v>
      </c>
      <c r="P5664" t="s">
        <v>97</v>
      </c>
      <c r="Q5664" t="str">
        <f>VLOOKUP(KamstrupData[[#This Row],[IdLevel123]],'B-Business Capability'!B:L,10,FALSE)</f>
        <v>N/A</v>
      </c>
      <c r="R5664">
        <f>VLOOKUP(KamstrupData[[#This Row],[IdLevel123]],'B-Business Capability'!B:L,11,FALSE)</f>
        <v>0</v>
      </c>
      <c r="T5664" t="s">
        <v>1940</v>
      </c>
      <c r="U5664" t="str">
        <f>_xlfn.CONCAT(KamstrupData[[#This Row],[CountryCode]],"_",KamstrupData[[#This Row],[Business Area]],"_",KamstrupData[[#This Row],[DepartmentTeam]])</f>
        <v>US10_US_Digitalization_</v>
      </c>
      <c r="V5664" t="str">
        <f>VLOOKUP(KamstrupData[[#This Row],[ORG_Concat]],'O-Organization'!F:H,3,FALSE)</f>
        <v>11052_US10_Digitalization_US_Digitalization_</v>
      </c>
    </row>
    <row r="5665" spans="4:22">
      <c r="D5665" t="s">
        <v>480</v>
      </c>
      <c r="E5665" t="str">
        <f>VLOOKUP(D5665,'B-Business Capability'!B:H,5,FALSE)</f>
        <v>Digital Management</v>
      </c>
      <c r="F5665">
        <f>VLOOKUP(D5665,'B-Business Capability'!B:H,6,FALSE)</f>
        <v>0</v>
      </c>
      <c r="G5665">
        <f>VLOOKUP(D5665,'B-Business Capability'!B:H,7,FALSE)</f>
        <v>0</v>
      </c>
      <c r="I5665" t="s">
        <v>1864</v>
      </c>
      <c r="J5665" t="s">
        <v>1939</v>
      </c>
      <c r="L5665" t="s">
        <v>96</v>
      </c>
      <c r="M5665" t="str">
        <f>VLOOKUP(L5665,'A-Applications'!B:D,3,FALSE)</f>
        <v>GreenShot</v>
      </c>
      <c r="N5665" t="s">
        <v>53</v>
      </c>
      <c r="O5665" s="42" t="s">
        <v>62</v>
      </c>
      <c r="P5665" t="s">
        <v>97</v>
      </c>
      <c r="Q5665" t="str">
        <f>VLOOKUP(KamstrupData[[#This Row],[IdLevel123]],'B-Business Capability'!B:L,10,FALSE)</f>
        <v>N/A</v>
      </c>
      <c r="R5665">
        <f>VLOOKUP(KamstrupData[[#This Row],[IdLevel123]],'B-Business Capability'!B:L,11,FALSE)</f>
        <v>0</v>
      </c>
      <c r="T5665" t="s">
        <v>1940</v>
      </c>
      <c r="U5665" t="str">
        <f>_xlfn.CONCAT(KamstrupData[[#This Row],[CountryCode]],"_",KamstrupData[[#This Row],[Business Area]],"_",KamstrupData[[#This Row],[DepartmentTeam]])</f>
        <v>US10_US_Digitalization_</v>
      </c>
      <c r="V5665" t="str">
        <f>VLOOKUP(KamstrupData[[#This Row],[ORG_Concat]],'O-Organization'!F:H,3,FALSE)</f>
        <v>11052_US10_Digitalization_US_Digitalization_</v>
      </c>
    </row>
    <row r="5666" spans="4:22">
      <c r="D5666" t="s">
        <v>480</v>
      </c>
      <c r="E5666" t="str">
        <f>VLOOKUP(D5666,'B-Business Capability'!B:H,5,FALSE)</f>
        <v>Digital Management</v>
      </c>
      <c r="F5666">
        <f>VLOOKUP(D5666,'B-Business Capability'!B:H,6,FALSE)</f>
        <v>0</v>
      </c>
      <c r="G5666">
        <f>VLOOKUP(D5666,'B-Business Capability'!B:H,7,FALSE)</f>
        <v>0</v>
      </c>
      <c r="I5666" t="s">
        <v>1864</v>
      </c>
      <c r="J5666" t="s">
        <v>1939</v>
      </c>
      <c r="L5666" t="s">
        <v>98</v>
      </c>
      <c r="M5666" t="str">
        <f>VLOOKUP(L5666,'A-Applications'!B:D,3,FALSE)</f>
        <v>Notepad++(https://notepad-plus-plus.org/)</v>
      </c>
      <c r="N5666" t="s">
        <v>53</v>
      </c>
      <c r="O5666" s="42" t="s">
        <v>62</v>
      </c>
      <c r="P5666" t="s">
        <v>97</v>
      </c>
      <c r="Q5666" t="str">
        <f>VLOOKUP(KamstrupData[[#This Row],[IdLevel123]],'B-Business Capability'!B:L,10,FALSE)</f>
        <v>N/A</v>
      </c>
      <c r="R5666">
        <f>VLOOKUP(KamstrupData[[#This Row],[IdLevel123]],'B-Business Capability'!B:L,11,FALSE)</f>
        <v>0</v>
      </c>
      <c r="T5666" t="s">
        <v>1940</v>
      </c>
      <c r="U5666" t="str">
        <f>_xlfn.CONCAT(KamstrupData[[#This Row],[CountryCode]],"_",KamstrupData[[#This Row],[Business Area]],"_",KamstrupData[[#This Row],[DepartmentTeam]])</f>
        <v>US10_US_Digitalization_</v>
      </c>
      <c r="V5666" t="str">
        <f>VLOOKUP(KamstrupData[[#This Row],[ORG_Concat]],'O-Organization'!F:H,3,FALSE)</f>
        <v>11052_US10_Digitalization_US_Digitalization_</v>
      </c>
    </row>
    <row r="5667" spans="4:22">
      <c r="D5667" t="s">
        <v>480</v>
      </c>
      <c r="E5667" t="str">
        <f>VLOOKUP(D5667,'B-Business Capability'!B:H,5,FALSE)</f>
        <v>Digital Management</v>
      </c>
      <c r="F5667">
        <f>VLOOKUP(D5667,'B-Business Capability'!B:H,6,FALSE)</f>
        <v>0</v>
      </c>
      <c r="G5667">
        <f>VLOOKUP(D5667,'B-Business Capability'!B:H,7,FALSE)</f>
        <v>0</v>
      </c>
      <c r="I5667" t="s">
        <v>1864</v>
      </c>
      <c r="J5667" t="s">
        <v>1939</v>
      </c>
      <c r="L5667" t="s">
        <v>1765</v>
      </c>
      <c r="M5667" t="str">
        <f>VLOOKUP(L5667,'A-Applications'!B:D,3,FALSE)</f>
        <v>paint.net (www.getpaint.net/index.html)</v>
      </c>
      <c r="N5667" t="s">
        <v>53</v>
      </c>
      <c r="O5667" s="42" t="s">
        <v>62</v>
      </c>
      <c r="P5667" t="s">
        <v>97</v>
      </c>
      <c r="Q5667" t="str">
        <f>VLOOKUP(KamstrupData[[#This Row],[IdLevel123]],'B-Business Capability'!B:L,10,FALSE)</f>
        <v>N/A</v>
      </c>
      <c r="R5667">
        <f>VLOOKUP(KamstrupData[[#This Row],[IdLevel123]],'B-Business Capability'!B:L,11,FALSE)</f>
        <v>0</v>
      </c>
      <c r="T5667" t="s">
        <v>1940</v>
      </c>
      <c r="U5667" t="str">
        <f>_xlfn.CONCAT(KamstrupData[[#This Row],[CountryCode]],"_",KamstrupData[[#This Row],[Business Area]],"_",KamstrupData[[#This Row],[DepartmentTeam]])</f>
        <v>US10_US_Digitalization_</v>
      </c>
      <c r="V5667" t="str">
        <f>VLOOKUP(KamstrupData[[#This Row],[ORG_Concat]],'O-Organization'!F:H,3,FALSE)</f>
        <v>11052_US10_Digitalization_US_Digitalization_</v>
      </c>
    </row>
    <row r="5668" spans="4:22">
      <c r="D5668" t="s">
        <v>480</v>
      </c>
      <c r="E5668" t="str">
        <f>VLOOKUP(D5668,'B-Business Capability'!B:H,5,FALSE)</f>
        <v>Digital Management</v>
      </c>
      <c r="F5668">
        <f>VLOOKUP(D5668,'B-Business Capability'!B:H,6,FALSE)</f>
        <v>0</v>
      </c>
      <c r="G5668">
        <f>VLOOKUP(D5668,'B-Business Capability'!B:H,7,FALSE)</f>
        <v>0</v>
      </c>
      <c r="I5668" t="s">
        <v>1864</v>
      </c>
      <c r="J5668" t="s">
        <v>1939</v>
      </c>
      <c r="L5668" t="s">
        <v>105</v>
      </c>
      <c r="M5668" t="str">
        <f>VLOOKUP(L5668,'A-Applications'!B:D,3,FALSE)</f>
        <v>Microsoft Visio</v>
      </c>
      <c r="N5668" t="s">
        <v>53</v>
      </c>
      <c r="O5668" s="42" t="s">
        <v>66</v>
      </c>
      <c r="P5668" t="s">
        <v>97</v>
      </c>
      <c r="Q5668" t="str">
        <f>VLOOKUP(KamstrupData[[#This Row],[IdLevel123]],'B-Business Capability'!B:L,10,FALSE)</f>
        <v>N/A</v>
      </c>
      <c r="R5668">
        <f>VLOOKUP(KamstrupData[[#This Row],[IdLevel123]],'B-Business Capability'!B:L,11,FALSE)</f>
        <v>0</v>
      </c>
      <c r="T5668" t="s">
        <v>1940</v>
      </c>
      <c r="U5668" t="str">
        <f>_xlfn.CONCAT(KamstrupData[[#This Row],[CountryCode]],"_",KamstrupData[[#This Row],[Business Area]],"_",KamstrupData[[#This Row],[DepartmentTeam]])</f>
        <v>US10_US_Digitalization_</v>
      </c>
      <c r="V5668" t="str">
        <f>VLOOKUP(KamstrupData[[#This Row],[ORG_Concat]],'O-Organization'!F:H,3,FALSE)</f>
        <v>11052_US10_Digitalization_US_Digitalization_</v>
      </c>
    </row>
    <row r="5669" spans="4:22">
      <c r="D5669" t="s">
        <v>1946</v>
      </c>
      <c r="E5669" t="str">
        <f>VLOOKUP(D5669,'B-Business Capability'!B:H,5,FALSE)</f>
        <v xml:space="preserve">Digital Management </v>
      </c>
      <c r="F5669" t="str">
        <f>VLOOKUP(D5669,'B-Business Capability'!B:H,6,FALSE)</f>
        <v>Identity and Access Governance</v>
      </c>
      <c r="G5669" t="str">
        <f>VLOOKUP(D5669,'B-Business Capability'!B:H,7,FALSE)</f>
        <v>Access Governance</v>
      </c>
      <c r="I5669" t="s">
        <v>1864</v>
      </c>
      <c r="J5669" t="s">
        <v>1939</v>
      </c>
      <c r="L5669" t="s">
        <v>514</v>
      </c>
      <c r="M5669" t="str">
        <f>VLOOKUP(L5669,'A-Applications'!B:D,3,FALSE)</f>
        <v>Active Directory</v>
      </c>
      <c r="N5669" t="s">
        <v>53</v>
      </c>
      <c r="O5669" s="42" t="s">
        <v>66</v>
      </c>
      <c r="P5669" t="s">
        <v>856</v>
      </c>
      <c r="Q5669" t="str">
        <f>VLOOKUP(KamstrupData[[#This Row],[IdLevel123]],'B-Business Capability'!B:L,10,FALSE)</f>
        <v>N/A</v>
      </c>
      <c r="R5669">
        <f>VLOOKUP(KamstrupData[[#This Row],[IdLevel123]],'B-Business Capability'!B:L,11,FALSE)</f>
        <v>0</v>
      </c>
      <c r="T5669" t="s">
        <v>1940</v>
      </c>
      <c r="U5669" t="str">
        <f>_xlfn.CONCAT(KamstrupData[[#This Row],[CountryCode]],"_",KamstrupData[[#This Row],[Business Area]],"_",KamstrupData[[#This Row],[DepartmentTeam]])</f>
        <v>US10_US_Digitalization_</v>
      </c>
      <c r="V5669" t="str">
        <f>VLOOKUP(KamstrupData[[#This Row],[ORG_Concat]],'O-Organization'!F:H,3,FALSE)</f>
        <v>11052_US10_Digitalization_US_Digitalization_</v>
      </c>
    </row>
    <row r="5670" spans="4:22">
      <c r="D5670" t="s">
        <v>497</v>
      </c>
      <c r="E5670" t="str">
        <f>VLOOKUP(D5670,'B-Business Capability'!B:H,5,FALSE)</f>
        <v xml:space="preserve">Digital Management </v>
      </c>
      <c r="F5670" t="str">
        <f>VLOOKUP(D5670,'B-Business Capability'!B:H,6,FALSE)</f>
        <v>Identity and Access Governance</v>
      </c>
      <c r="G5670" t="str">
        <f>VLOOKUP(D5670,'B-Business Capability'!B:H,7,FALSE)</f>
        <v>Authentication Management</v>
      </c>
      <c r="I5670" t="s">
        <v>1864</v>
      </c>
      <c r="J5670" t="s">
        <v>1939</v>
      </c>
      <c r="L5670" t="s">
        <v>514</v>
      </c>
      <c r="M5670" t="str">
        <f>VLOOKUP(L5670,'A-Applications'!B:D,3,FALSE)</f>
        <v>Active Directory</v>
      </c>
      <c r="N5670" t="s">
        <v>53</v>
      </c>
      <c r="O5670" s="42" t="s">
        <v>66</v>
      </c>
      <c r="P5670" t="s">
        <v>1947</v>
      </c>
      <c r="Q5670" t="str">
        <f>VLOOKUP(KamstrupData[[#This Row],[IdLevel123]],'B-Business Capability'!B:L,10,FALSE)</f>
        <v>N/A</v>
      </c>
      <c r="R5670">
        <f>VLOOKUP(KamstrupData[[#This Row],[IdLevel123]],'B-Business Capability'!B:L,11,FALSE)</f>
        <v>0</v>
      </c>
      <c r="T5670" t="s">
        <v>1940</v>
      </c>
      <c r="U5670" t="str">
        <f>_xlfn.CONCAT(KamstrupData[[#This Row],[CountryCode]],"_",KamstrupData[[#This Row],[Business Area]],"_",KamstrupData[[#This Row],[DepartmentTeam]])</f>
        <v>US10_US_Digitalization_</v>
      </c>
      <c r="V5670" t="str">
        <f>VLOOKUP(KamstrupData[[#This Row],[ORG_Concat]],'O-Organization'!F:H,3,FALSE)</f>
        <v>11052_US10_Digitalization_US_Digitalization_</v>
      </c>
    </row>
    <row r="5671" spans="4:22">
      <c r="D5671" t="s">
        <v>288</v>
      </c>
      <c r="E5671" t="str">
        <f>VLOOKUP(D5671,'B-Business Capability'!B:H,5,FALSE)</f>
        <v xml:space="preserve">Digital Management </v>
      </c>
      <c r="F5671" t="str">
        <f>VLOOKUP(D5671,'B-Business Capability'!B:H,6,FALSE)</f>
        <v>Identity and Access Governance</v>
      </c>
      <c r="G5671" t="str">
        <f>VLOOKUP(D5671,'B-Business Capability'!B:H,7,FALSE)</f>
        <v>Identity Management</v>
      </c>
      <c r="I5671" t="s">
        <v>1864</v>
      </c>
      <c r="J5671" t="s">
        <v>1939</v>
      </c>
      <c r="L5671" t="s">
        <v>514</v>
      </c>
      <c r="M5671" t="str">
        <f>VLOOKUP(L5671,'A-Applications'!B:D,3,FALSE)</f>
        <v>Active Directory</v>
      </c>
      <c r="N5671" t="s">
        <v>53</v>
      </c>
      <c r="O5671" s="42" t="s">
        <v>66</v>
      </c>
      <c r="P5671" t="s">
        <v>1947</v>
      </c>
      <c r="Q5671" t="str">
        <f>VLOOKUP(KamstrupData[[#This Row],[IdLevel123]],'B-Business Capability'!B:L,10,FALSE)</f>
        <v>N/A</v>
      </c>
      <c r="R5671">
        <f>VLOOKUP(KamstrupData[[#This Row],[IdLevel123]],'B-Business Capability'!B:L,11,FALSE)</f>
        <v>0</v>
      </c>
      <c r="T5671" t="s">
        <v>1940</v>
      </c>
      <c r="U5671" t="str">
        <f>_xlfn.CONCAT(KamstrupData[[#This Row],[CountryCode]],"_",KamstrupData[[#This Row],[Business Area]],"_",KamstrupData[[#This Row],[DepartmentTeam]])</f>
        <v>US10_US_Digitalization_</v>
      </c>
      <c r="V5671" t="str">
        <f>VLOOKUP(KamstrupData[[#This Row],[ORG_Concat]],'O-Organization'!F:H,3,FALSE)</f>
        <v>11052_US10_Digitalization_US_Digitalization_</v>
      </c>
    </row>
    <row r="5672" spans="4:22">
      <c r="D5672" t="s">
        <v>482</v>
      </c>
      <c r="E5672" t="str">
        <f>VLOOKUP(D5672,'B-Business Capability'!B:H,5,FALSE)</f>
        <v>Digital Platform and Operations</v>
      </c>
      <c r="F5672" t="str">
        <f>VLOOKUP(D5672,'B-Business Capability'!B:H,6,FALSE)</f>
        <v>Operations</v>
      </c>
      <c r="G5672" t="str">
        <f>VLOOKUP(D5672,'B-Business Capability'!B:H,7,FALSE)</f>
        <v>IT Operations &amp; Support</v>
      </c>
      <c r="I5672" t="s">
        <v>1864</v>
      </c>
      <c r="J5672" t="s">
        <v>1939</v>
      </c>
      <c r="L5672" t="s">
        <v>110</v>
      </c>
      <c r="M5672" t="str">
        <f>VLOOKUP(L5672,'A-Applications'!B:D,3,FALSE)</f>
        <v>Bomgar/BeyondTrust</v>
      </c>
      <c r="N5672" t="s">
        <v>53</v>
      </c>
      <c r="O5672" s="42" t="s">
        <v>66</v>
      </c>
      <c r="P5672" t="s">
        <v>856</v>
      </c>
      <c r="Q5672" t="str">
        <f>VLOOKUP(KamstrupData[[#This Row],[IdLevel123]],'B-Business Capability'!B:L,10,FALSE)</f>
        <v>N/A</v>
      </c>
      <c r="R5672">
        <f>VLOOKUP(KamstrupData[[#This Row],[IdLevel123]],'B-Business Capability'!B:L,11,FALSE)</f>
        <v>0</v>
      </c>
      <c r="T5672" t="s">
        <v>1948</v>
      </c>
      <c r="U5672" t="str">
        <f>_xlfn.CONCAT(KamstrupData[[#This Row],[CountryCode]],"_",KamstrupData[[#This Row],[Business Area]],"_",KamstrupData[[#This Row],[DepartmentTeam]])</f>
        <v>US10_US_Digitalization_</v>
      </c>
      <c r="V5672" t="str">
        <f>VLOOKUP(KamstrupData[[#This Row],[ORG_Concat]],'O-Organization'!F:H,3,FALSE)</f>
        <v>11052_US10_Digitalization_US_Digitalization_</v>
      </c>
    </row>
    <row r="5673" spans="4:22">
      <c r="D5673" t="s">
        <v>321</v>
      </c>
      <c r="E5673" t="str">
        <f>VLOOKUP(D5673,'B-Business Capability'!B:H,5,FALSE)</f>
        <v>Digital Platform and Operations</v>
      </c>
      <c r="F5673" t="str">
        <f>VLOOKUP(D5673,'B-Business Capability'!B:H,6,FALSE)</f>
        <v>Enterprise Platforms</v>
      </c>
      <c r="G5673" t="str">
        <f>VLOOKUP(D5673,'B-Business Capability'!B:H,7,FALSE)</f>
        <v>Application Management</v>
      </c>
      <c r="I5673" t="s">
        <v>1864</v>
      </c>
      <c r="J5673" t="s">
        <v>1939</v>
      </c>
      <c r="L5673" t="s">
        <v>52</v>
      </c>
      <c r="M5673" t="str">
        <f>VLOOKUP(L5673,'A-Applications'!B:D,3,FALSE)</f>
        <v>Microsoft Teams</v>
      </c>
      <c r="N5673" t="s">
        <v>53</v>
      </c>
      <c r="O5673" s="42" t="s">
        <v>66</v>
      </c>
      <c r="P5673" t="s">
        <v>856</v>
      </c>
      <c r="Q5673" t="str">
        <f>VLOOKUP(KamstrupData[[#This Row],[IdLevel123]],'B-Business Capability'!B:L,10,FALSE)</f>
        <v>N/A</v>
      </c>
      <c r="R5673">
        <f>VLOOKUP(KamstrupData[[#This Row],[IdLevel123]],'B-Business Capability'!B:L,11,FALSE)</f>
        <v>0</v>
      </c>
      <c r="T5673" t="s">
        <v>1949</v>
      </c>
      <c r="U5673" t="str">
        <f>_xlfn.CONCAT(KamstrupData[[#This Row],[CountryCode]],"_",KamstrupData[[#This Row],[Business Area]],"_",KamstrupData[[#This Row],[DepartmentTeam]])</f>
        <v>US10_US_Digitalization_</v>
      </c>
      <c r="V5673" t="str">
        <f>VLOOKUP(KamstrupData[[#This Row],[ORG_Concat]],'O-Organization'!F:H,3,FALSE)</f>
        <v>11052_US10_Digitalization_US_Digitalization_</v>
      </c>
    </row>
    <row r="5674" spans="4:22">
      <c r="D5674" t="s">
        <v>299</v>
      </c>
      <c r="E5674" t="str">
        <f>VLOOKUP(D5674,'B-Business Capability'!B:H,5,FALSE)</f>
        <v>Digital Platform and Operations</v>
      </c>
      <c r="F5674" t="str">
        <f>VLOOKUP(D5674,'B-Business Capability'!B:H,6,FALSE)</f>
        <v>AI, Data &amp; Analytics</v>
      </c>
      <c r="G5674" t="str">
        <f>VLOOKUP(D5674,'B-Business Capability'!B:H,7,FALSE)</f>
        <v>Data Analytics</v>
      </c>
      <c r="I5674" t="s">
        <v>1864</v>
      </c>
      <c r="J5674" t="s">
        <v>1939</v>
      </c>
      <c r="L5674" t="s">
        <v>117</v>
      </c>
      <c r="M5674" t="str">
        <f>VLOOKUP(L5674,'A-Applications'!B:D,3,FALSE)</f>
        <v>PowerBI</v>
      </c>
      <c r="N5674" t="s">
        <v>53</v>
      </c>
      <c r="O5674" s="42" t="s">
        <v>62</v>
      </c>
      <c r="P5674" t="s">
        <v>97</v>
      </c>
      <c r="Q5674" t="str">
        <f>VLOOKUP(KamstrupData[[#This Row],[IdLevel123]],'B-Business Capability'!B:L,10,FALSE)</f>
        <v>N/A</v>
      </c>
      <c r="R5674">
        <f>VLOOKUP(KamstrupData[[#This Row],[IdLevel123]],'B-Business Capability'!B:L,11,FALSE)</f>
        <v>0</v>
      </c>
      <c r="T5674" t="s">
        <v>1940</v>
      </c>
      <c r="U5674" t="str">
        <f>_xlfn.CONCAT(KamstrupData[[#This Row],[CountryCode]],"_",KamstrupData[[#This Row],[Business Area]],"_",KamstrupData[[#This Row],[DepartmentTeam]])</f>
        <v>US10_US_Digitalization_</v>
      </c>
      <c r="V5674" t="str">
        <f>VLOOKUP(KamstrupData[[#This Row],[ORG_Concat]],'O-Organization'!F:H,3,FALSE)</f>
        <v>11052_US10_Digitalization_US_Digitalization_</v>
      </c>
    </row>
    <row r="5675" spans="4:22">
      <c r="D5675" t="s">
        <v>311</v>
      </c>
      <c r="E5675" t="str">
        <f>VLOOKUP(D5675,'B-Business Capability'!B:H,5,FALSE)</f>
        <v>Digital Management</v>
      </c>
      <c r="F5675" t="str">
        <f>VLOOKUP(D5675,'B-Business Capability'!B:H,6,FALSE)</f>
        <v>IT Strategy &amp; Transformation</v>
      </c>
      <c r="G5675" t="str">
        <f>VLOOKUP(D5675,'B-Business Capability'!B:H,7,FALSE)</f>
        <v>IT Project Management</v>
      </c>
      <c r="I5675" t="s">
        <v>1864</v>
      </c>
      <c r="J5675" t="s">
        <v>1939</v>
      </c>
      <c r="L5675" t="s">
        <v>316</v>
      </c>
      <c r="M5675" t="str">
        <f>VLOOKUP(L5675,'A-Applications'!B:D,3,FALSE)</f>
        <v>Miro</v>
      </c>
      <c r="N5675" t="s">
        <v>53</v>
      </c>
      <c r="O5675" s="42" t="s">
        <v>66</v>
      </c>
      <c r="P5675" t="s">
        <v>97</v>
      </c>
      <c r="Q5675" t="str">
        <f>VLOOKUP(KamstrupData[[#This Row],[IdLevel123]],'B-Business Capability'!B:L,10,FALSE)</f>
        <v>N/A</v>
      </c>
      <c r="R5675">
        <f>VLOOKUP(KamstrupData[[#This Row],[IdLevel123]],'B-Business Capability'!B:L,11,FALSE)</f>
        <v>0</v>
      </c>
      <c r="T5675" t="s">
        <v>1940</v>
      </c>
      <c r="U5675" t="str">
        <f>_xlfn.CONCAT(KamstrupData[[#This Row],[CountryCode]],"_",KamstrupData[[#This Row],[Business Area]],"_",KamstrupData[[#This Row],[DepartmentTeam]])</f>
        <v>US10_US_Digitalization_</v>
      </c>
      <c r="V5675" t="str">
        <f>VLOOKUP(KamstrupData[[#This Row],[ORG_Concat]],'O-Organization'!F:H,3,FALSE)</f>
        <v>11052_US10_Digitalization_US_Digitalization_</v>
      </c>
    </row>
    <row r="5676" spans="4:22">
      <c r="D5676" t="s">
        <v>480</v>
      </c>
      <c r="E5676" t="str">
        <f>VLOOKUP(D5676,'B-Business Capability'!B:H,5,FALSE)</f>
        <v>Digital Management</v>
      </c>
      <c r="F5676">
        <f>VLOOKUP(D5676,'B-Business Capability'!B:H,6,FALSE)</f>
        <v>0</v>
      </c>
      <c r="G5676">
        <f>VLOOKUP(D5676,'B-Business Capability'!B:H,7,FALSE)</f>
        <v>0</v>
      </c>
      <c r="I5676" t="s">
        <v>1864</v>
      </c>
      <c r="J5676" t="s">
        <v>1939</v>
      </c>
      <c r="L5676" t="s">
        <v>207</v>
      </c>
      <c r="M5676" t="str">
        <f>VLOOKUP(L5676,'A-Applications'!B:D,3,FALSE)</f>
        <v>Adobe Acrobat</v>
      </c>
      <c r="N5676" t="s">
        <v>53</v>
      </c>
      <c r="O5676" s="42" t="s">
        <v>62</v>
      </c>
      <c r="P5676" t="s">
        <v>97</v>
      </c>
      <c r="Q5676" t="str">
        <f>VLOOKUP(KamstrupData[[#This Row],[IdLevel123]],'B-Business Capability'!B:L,10,FALSE)</f>
        <v>N/A</v>
      </c>
      <c r="R5676">
        <f>VLOOKUP(KamstrupData[[#This Row],[IdLevel123]],'B-Business Capability'!B:L,11,FALSE)</f>
        <v>0</v>
      </c>
      <c r="T5676" t="s">
        <v>1940</v>
      </c>
      <c r="U5676" t="str">
        <f>_xlfn.CONCAT(KamstrupData[[#This Row],[CountryCode]],"_",KamstrupData[[#This Row],[Business Area]],"_",KamstrupData[[#This Row],[DepartmentTeam]])</f>
        <v>US10_US_Digitalization_</v>
      </c>
      <c r="V5676" t="str">
        <f>VLOOKUP(KamstrupData[[#This Row],[ORG_Concat]],'O-Organization'!F:H,3,FALSE)</f>
        <v>11052_US10_Digitalization_US_Digitalization_</v>
      </c>
    </row>
    <row r="5677" spans="4:22">
      <c r="D5677" t="s">
        <v>615</v>
      </c>
      <c r="E5677" t="str">
        <f>VLOOKUP(D5677,'B-Business Capability'!B:H,5,FALSE)</f>
        <v>Marketing</v>
      </c>
      <c r="F5677" t="str">
        <f>VLOOKUP(D5677,'B-Business Capability'!B:H,6,FALSE)</f>
        <v>Customer experience and data management</v>
      </c>
      <c r="G5677" t="str">
        <f>VLOOKUP(D5677,'B-Business Capability'!B:H,7,FALSE)</f>
        <v>Customer experience management</v>
      </c>
      <c r="I5677" t="s">
        <v>1864</v>
      </c>
      <c r="J5677" t="s">
        <v>1939</v>
      </c>
      <c r="L5677" t="s">
        <v>623</v>
      </c>
      <c r="M5677" t="str">
        <f>VLOOKUP(L5677,'A-Applications'!B:D,3,FALSE)</f>
        <v>VLC Media player</v>
      </c>
      <c r="N5677" t="s">
        <v>53</v>
      </c>
      <c r="O5677" s="42" t="s">
        <v>62</v>
      </c>
      <c r="P5677" t="s">
        <v>97</v>
      </c>
      <c r="Q5677" t="str">
        <f>VLOOKUP(KamstrupData[[#This Row],[IdLevel123]],'B-Business Capability'!B:L,10,FALSE)</f>
        <v>Customer Service and Support</v>
      </c>
      <c r="R5677">
        <f>VLOOKUP(KamstrupData[[#This Row],[IdLevel123]],'B-Business Capability'!B:L,11,FALSE)</f>
        <v>0</v>
      </c>
      <c r="T5677" t="s">
        <v>1950</v>
      </c>
      <c r="U5677" t="str">
        <f>_xlfn.CONCAT(KamstrupData[[#This Row],[CountryCode]],"_",KamstrupData[[#This Row],[Business Area]],"_",KamstrupData[[#This Row],[DepartmentTeam]])</f>
        <v>US10_US_Digitalization_</v>
      </c>
      <c r="V5677" t="str">
        <f>VLOOKUP(KamstrupData[[#This Row],[ORG_Concat]],'O-Organization'!F:H,3,FALSE)</f>
        <v>11052_US10_Digitalization_US_Digitalization_</v>
      </c>
    </row>
    <row r="5678" spans="4:22">
      <c r="D5678" t="s">
        <v>1946</v>
      </c>
      <c r="E5678" t="str">
        <f>VLOOKUP(D5678,'B-Business Capability'!B:H,5,FALSE)</f>
        <v xml:space="preserve">Digital Management </v>
      </c>
      <c r="F5678" t="str">
        <f>VLOOKUP(D5678,'B-Business Capability'!B:H,6,FALSE)</f>
        <v>Identity and Access Governance</v>
      </c>
      <c r="G5678" t="str">
        <f>VLOOKUP(D5678,'B-Business Capability'!B:H,7,FALSE)</f>
        <v>Access Governance</v>
      </c>
      <c r="I5678" t="s">
        <v>1864</v>
      </c>
      <c r="J5678" t="s">
        <v>1939</v>
      </c>
      <c r="L5678" t="s">
        <v>331</v>
      </c>
      <c r="M5678" t="str">
        <f>VLOOKUP(L5678,'A-Applications'!B:D,3,FALSE)</f>
        <v>Azure EntraID</v>
      </c>
      <c r="N5678" t="s">
        <v>53</v>
      </c>
      <c r="O5678" s="42" t="s">
        <v>66</v>
      </c>
      <c r="P5678" t="s">
        <v>856</v>
      </c>
      <c r="Q5678" t="str">
        <f>VLOOKUP(KamstrupData[[#This Row],[IdLevel123]],'B-Business Capability'!B:L,10,FALSE)</f>
        <v>N/A</v>
      </c>
      <c r="R5678">
        <f>VLOOKUP(KamstrupData[[#This Row],[IdLevel123]],'B-Business Capability'!B:L,11,FALSE)</f>
        <v>0</v>
      </c>
      <c r="T5678" t="s">
        <v>1940</v>
      </c>
      <c r="U5678" t="str">
        <f>_xlfn.CONCAT(KamstrupData[[#This Row],[CountryCode]],"_",KamstrupData[[#This Row],[Business Area]],"_",KamstrupData[[#This Row],[DepartmentTeam]])</f>
        <v>US10_US_Digitalization_</v>
      </c>
      <c r="V5678" t="str">
        <f>VLOOKUP(KamstrupData[[#This Row],[ORG_Concat]],'O-Organization'!F:H,3,FALSE)</f>
        <v>11052_US10_Digitalization_US_Digitalization_</v>
      </c>
    </row>
    <row r="5679" spans="4:22">
      <c r="D5679" t="s">
        <v>497</v>
      </c>
      <c r="E5679" t="str">
        <f>VLOOKUP(D5679,'B-Business Capability'!B:H,5,FALSE)</f>
        <v xml:space="preserve">Digital Management </v>
      </c>
      <c r="F5679" t="str">
        <f>VLOOKUP(D5679,'B-Business Capability'!B:H,6,FALSE)</f>
        <v>Identity and Access Governance</v>
      </c>
      <c r="G5679" t="str">
        <f>VLOOKUP(D5679,'B-Business Capability'!B:H,7,FALSE)</f>
        <v>Authentication Management</v>
      </c>
      <c r="I5679" t="s">
        <v>1864</v>
      </c>
      <c r="J5679" t="s">
        <v>1939</v>
      </c>
      <c r="L5679" t="s">
        <v>331</v>
      </c>
      <c r="M5679" t="str">
        <f>VLOOKUP(L5679,'A-Applications'!B:D,3,FALSE)</f>
        <v>Azure EntraID</v>
      </c>
      <c r="N5679" t="s">
        <v>53</v>
      </c>
      <c r="O5679" s="42" t="s">
        <v>66</v>
      </c>
      <c r="P5679" t="s">
        <v>856</v>
      </c>
      <c r="Q5679" t="str">
        <f>VLOOKUP(KamstrupData[[#This Row],[IdLevel123]],'B-Business Capability'!B:L,10,FALSE)</f>
        <v>N/A</v>
      </c>
      <c r="R5679">
        <f>VLOOKUP(KamstrupData[[#This Row],[IdLevel123]],'B-Business Capability'!B:L,11,FALSE)</f>
        <v>0</v>
      </c>
      <c r="T5679" t="s">
        <v>1940</v>
      </c>
      <c r="U5679" t="str">
        <f>_xlfn.CONCAT(KamstrupData[[#This Row],[CountryCode]],"_",KamstrupData[[#This Row],[Business Area]],"_",KamstrupData[[#This Row],[DepartmentTeam]])</f>
        <v>US10_US_Digitalization_</v>
      </c>
      <c r="V5679" t="str">
        <f>VLOOKUP(KamstrupData[[#This Row],[ORG_Concat]],'O-Organization'!F:H,3,FALSE)</f>
        <v>11052_US10_Digitalization_US_Digitalization_</v>
      </c>
    </row>
    <row r="5680" spans="4:22">
      <c r="D5680" t="s">
        <v>288</v>
      </c>
      <c r="E5680" t="str">
        <f>VLOOKUP(D5680,'B-Business Capability'!B:H,5,FALSE)</f>
        <v xml:space="preserve">Digital Management </v>
      </c>
      <c r="F5680" t="str">
        <f>VLOOKUP(D5680,'B-Business Capability'!B:H,6,FALSE)</f>
        <v>Identity and Access Governance</v>
      </c>
      <c r="G5680" t="str">
        <f>VLOOKUP(D5680,'B-Business Capability'!B:H,7,FALSE)</f>
        <v>Identity Management</v>
      </c>
      <c r="I5680" t="s">
        <v>1864</v>
      </c>
      <c r="J5680" t="s">
        <v>1939</v>
      </c>
      <c r="L5680" t="s">
        <v>331</v>
      </c>
      <c r="M5680" t="str">
        <f>VLOOKUP(L5680,'A-Applications'!B:D,3,FALSE)</f>
        <v>Azure EntraID</v>
      </c>
      <c r="N5680" t="s">
        <v>53</v>
      </c>
      <c r="O5680" s="42" t="s">
        <v>66</v>
      </c>
      <c r="P5680" t="s">
        <v>856</v>
      </c>
      <c r="Q5680" t="str">
        <f>VLOOKUP(KamstrupData[[#This Row],[IdLevel123]],'B-Business Capability'!B:L,10,FALSE)</f>
        <v>N/A</v>
      </c>
      <c r="R5680">
        <f>VLOOKUP(KamstrupData[[#This Row],[IdLevel123]],'B-Business Capability'!B:L,11,FALSE)</f>
        <v>0</v>
      </c>
      <c r="T5680" t="s">
        <v>1940</v>
      </c>
      <c r="U5680" t="str">
        <f>_xlfn.CONCAT(KamstrupData[[#This Row],[CountryCode]],"_",KamstrupData[[#This Row],[Business Area]],"_",KamstrupData[[#This Row],[DepartmentTeam]])</f>
        <v>US10_US_Digitalization_</v>
      </c>
      <c r="V5680" t="str">
        <f>VLOOKUP(KamstrupData[[#This Row],[ORG_Concat]],'O-Organization'!F:H,3,FALSE)</f>
        <v>11052_US10_Digitalization_US_Digitalization_</v>
      </c>
    </row>
    <row r="5681" spans="2:22">
      <c r="D5681" s="28" t="s">
        <v>526</v>
      </c>
      <c r="E5681" t="str">
        <f>VLOOKUP(D5681,'B-Business Capability'!B:H,5,FALSE)</f>
        <v>Digital Platform and Operations</v>
      </c>
      <c r="F5681" t="str">
        <f>VLOOKUP(D5681,'B-Business Capability'!B:H,6,FALSE)</f>
        <v>Operations</v>
      </c>
      <c r="G5681" t="str">
        <f>VLOOKUP(D5681,'B-Business Capability'!B:H,7,FALSE)</f>
        <v>IT Service Management</v>
      </c>
      <c r="I5681" t="s">
        <v>1864</v>
      </c>
      <c r="J5681" t="s">
        <v>1939</v>
      </c>
      <c r="L5681" t="s">
        <v>157</v>
      </c>
      <c r="M5681" t="str">
        <f>VLOOKUP(L5681,'A-Applications'!B:D,3,FALSE)</f>
        <v>ServiceNow</v>
      </c>
      <c r="N5681" t="s">
        <v>53</v>
      </c>
      <c r="O5681" s="42" t="s">
        <v>66</v>
      </c>
      <c r="P5681" t="s">
        <v>856</v>
      </c>
      <c r="Q5681" t="str">
        <f>VLOOKUP(KamstrupData[[#This Row],[IdLevel123]],'B-Business Capability'!B:L,10,FALSE)</f>
        <v>N/A</v>
      </c>
      <c r="R5681">
        <f>VLOOKUP(KamstrupData[[#This Row],[IdLevel123]],'B-Business Capability'!B:L,11,FALSE)</f>
        <v>0</v>
      </c>
      <c r="T5681" t="s">
        <v>1940</v>
      </c>
      <c r="U5681" t="str">
        <f>_xlfn.CONCAT(KamstrupData[[#This Row],[CountryCode]],"_",KamstrupData[[#This Row],[Business Area]],"_",KamstrupData[[#This Row],[DepartmentTeam]])</f>
        <v>US10_US_Digitalization_</v>
      </c>
      <c r="V5681" t="str">
        <f>VLOOKUP(KamstrupData[[#This Row],[ORG_Concat]],'O-Organization'!F:H,3,FALSE)</f>
        <v>11052_US10_Digitalization_US_Digitalization_</v>
      </c>
    </row>
    <row r="5682" spans="2:22">
      <c r="D5682" t="s">
        <v>480</v>
      </c>
      <c r="E5682" t="str">
        <f>VLOOKUP(D5682,'B-Business Capability'!B:H,5,FALSE)</f>
        <v>Digital Management</v>
      </c>
      <c r="F5682">
        <f>VLOOKUP(D5682,'B-Business Capability'!B:H,6,FALSE)</f>
        <v>0</v>
      </c>
      <c r="G5682">
        <f>VLOOKUP(D5682,'B-Business Capability'!B:H,7,FALSE)</f>
        <v>0</v>
      </c>
      <c r="I5682" t="s">
        <v>1864</v>
      </c>
      <c r="J5682" t="s">
        <v>1939</v>
      </c>
      <c r="L5682" t="s">
        <v>445</v>
      </c>
      <c r="M5682" t="str">
        <f>VLOOKUP(L5682,'A-Applications'!B:D,3,FALSE)</f>
        <v>Microsoft Visual Studio Code</v>
      </c>
      <c r="N5682" t="s">
        <v>53</v>
      </c>
      <c r="O5682" s="42" t="s">
        <v>62</v>
      </c>
      <c r="P5682" t="s">
        <v>97</v>
      </c>
      <c r="Q5682" t="str">
        <f>VLOOKUP(KamstrupData[[#This Row],[IdLevel123]],'B-Business Capability'!B:L,10,FALSE)</f>
        <v>N/A</v>
      </c>
      <c r="R5682">
        <f>VLOOKUP(KamstrupData[[#This Row],[IdLevel123]],'B-Business Capability'!B:L,11,FALSE)</f>
        <v>0</v>
      </c>
      <c r="T5682" t="s">
        <v>1940</v>
      </c>
      <c r="U5682" t="str">
        <f>_xlfn.CONCAT(KamstrupData[[#This Row],[CountryCode]],"_",KamstrupData[[#This Row],[Business Area]],"_",KamstrupData[[#This Row],[DepartmentTeam]])</f>
        <v>US10_US_Digitalization_</v>
      </c>
      <c r="V5682" t="str">
        <f>VLOOKUP(KamstrupData[[#This Row],[ORG_Concat]],'O-Organization'!F:H,3,FALSE)</f>
        <v>11052_US10_Digitalization_US_Digitalization_</v>
      </c>
    </row>
    <row r="5683" spans="2:22">
      <c r="D5683" t="s">
        <v>482</v>
      </c>
      <c r="E5683" t="str">
        <f>VLOOKUP(D5683,'B-Business Capability'!B:H,5,FALSE)</f>
        <v>Digital Platform and Operations</v>
      </c>
      <c r="F5683" t="str">
        <f>VLOOKUP(D5683,'B-Business Capability'!B:H,6,FALSE)</f>
        <v>Operations</v>
      </c>
      <c r="G5683" t="str">
        <f>VLOOKUP(D5683,'B-Business Capability'!B:H,7,FALSE)</f>
        <v>IT Operations &amp; Support</v>
      </c>
      <c r="I5683" t="s">
        <v>1864</v>
      </c>
      <c r="J5683" t="s">
        <v>1939</v>
      </c>
      <c r="L5683" t="s">
        <v>528</v>
      </c>
      <c r="M5683" t="str">
        <f>VLOOKUP(L5683,'A-Applications'!B:D,3,FALSE)</f>
        <v>Zabbix</v>
      </c>
      <c r="N5683" t="s">
        <v>53</v>
      </c>
      <c r="O5683" s="42" t="s">
        <v>66</v>
      </c>
      <c r="P5683" t="s">
        <v>97</v>
      </c>
      <c r="Q5683" t="str">
        <f>VLOOKUP(KamstrupData[[#This Row],[IdLevel123]],'B-Business Capability'!B:L,10,FALSE)</f>
        <v>N/A</v>
      </c>
      <c r="R5683">
        <f>VLOOKUP(KamstrupData[[#This Row],[IdLevel123]],'B-Business Capability'!B:L,11,FALSE)</f>
        <v>0</v>
      </c>
      <c r="T5683" t="s">
        <v>1951</v>
      </c>
      <c r="U5683" t="str">
        <f>_xlfn.CONCAT(KamstrupData[[#This Row],[CountryCode]],"_",KamstrupData[[#This Row],[Business Area]],"_",KamstrupData[[#This Row],[DepartmentTeam]])</f>
        <v>US10_US_Digitalization_</v>
      </c>
      <c r="V5683" t="str">
        <f>VLOOKUP(KamstrupData[[#This Row],[ORG_Concat]],'O-Organization'!F:H,3,FALSE)</f>
        <v>11052_US10_Digitalization_US_Digitalization_</v>
      </c>
    </row>
    <row r="5684" spans="2:22">
      <c r="D5684" t="s">
        <v>482</v>
      </c>
      <c r="E5684" t="str">
        <f>VLOOKUP(D5684,'B-Business Capability'!B:H,5,FALSE)</f>
        <v>Digital Platform and Operations</v>
      </c>
      <c r="F5684" t="str">
        <f>VLOOKUP(D5684,'B-Business Capability'!B:H,6,FALSE)</f>
        <v>Operations</v>
      </c>
      <c r="G5684" t="str">
        <f>VLOOKUP(D5684,'B-Business Capability'!B:H,7,FALSE)</f>
        <v>IT Operations &amp; Support</v>
      </c>
      <c r="I5684" t="s">
        <v>1864</v>
      </c>
      <c r="J5684" t="s">
        <v>1939</v>
      </c>
      <c r="L5684" t="s">
        <v>528</v>
      </c>
      <c r="M5684" t="str">
        <f>VLOOKUP(L5684,'A-Applications'!B:D,3,FALSE)</f>
        <v>Zabbix</v>
      </c>
      <c r="N5684" t="s">
        <v>53</v>
      </c>
      <c r="O5684" s="42" t="s">
        <v>66</v>
      </c>
      <c r="P5684" t="s">
        <v>97</v>
      </c>
      <c r="Q5684" t="str">
        <f>VLOOKUP(KamstrupData[[#This Row],[IdLevel123]],'B-Business Capability'!B:L,10,FALSE)</f>
        <v>N/A</v>
      </c>
      <c r="R5684">
        <f>VLOOKUP(KamstrupData[[#This Row],[IdLevel123]],'B-Business Capability'!B:L,11,FALSE)</f>
        <v>0</v>
      </c>
      <c r="T5684" t="s">
        <v>1940</v>
      </c>
      <c r="U5684" t="str">
        <f>_xlfn.CONCAT(KamstrupData[[#This Row],[CountryCode]],"_",KamstrupData[[#This Row],[Business Area]],"_",KamstrupData[[#This Row],[DepartmentTeam]])</f>
        <v>US10_US_Digitalization_</v>
      </c>
      <c r="V5684" t="str">
        <f>VLOOKUP(KamstrupData[[#This Row],[ORG_Concat]],'O-Organization'!F:H,3,FALSE)</f>
        <v>11052_US10_Digitalization_US_Digitalization_</v>
      </c>
    </row>
    <row r="5685" spans="2:22">
      <c r="D5685" t="s">
        <v>482</v>
      </c>
      <c r="E5685" t="str">
        <f>VLOOKUP(D5685,'B-Business Capability'!B:H,5,FALSE)</f>
        <v>Digital Platform and Operations</v>
      </c>
      <c r="F5685" t="str">
        <f>VLOOKUP(D5685,'B-Business Capability'!B:H,6,FALSE)</f>
        <v>Operations</v>
      </c>
      <c r="G5685" t="str">
        <f>VLOOKUP(D5685,'B-Business Capability'!B:H,7,FALSE)</f>
        <v>IT Operations &amp; Support</v>
      </c>
      <c r="I5685" t="s">
        <v>1864</v>
      </c>
      <c r="J5685" t="s">
        <v>1939</v>
      </c>
      <c r="L5685" t="s">
        <v>450</v>
      </c>
      <c r="M5685" t="str">
        <f>VLOOKUP(L5685,'A-Applications'!B:D,3,FALSE)</f>
        <v>Vmware vSphare</v>
      </c>
      <c r="N5685" t="s">
        <v>53</v>
      </c>
      <c r="O5685" s="42" t="s">
        <v>66</v>
      </c>
      <c r="P5685" t="s">
        <v>856</v>
      </c>
      <c r="Q5685" t="str">
        <f>VLOOKUP(KamstrupData[[#This Row],[IdLevel123]],'B-Business Capability'!B:L,10,FALSE)</f>
        <v>N/A</v>
      </c>
      <c r="R5685">
        <f>VLOOKUP(KamstrupData[[#This Row],[IdLevel123]],'B-Business Capability'!B:L,11,FALSE)</f>
        <v>0</v>
      </c>
      <c r="T5685" t="s">
        <v>1940</v>
      </c>
      <c r="U5685" t="str">
        <f>_xlfn.CONCAT(KamstrupData[[#This Row],[CountryCode]],"_",KamstrupData[[#This Row],[Business Area]],"_",KamstrupData[[#This Row],[DepartmentTeam]])</f>
        <v>US10_US_Digitalization_</v>
      </c>
      <c r="V5685" t="str">
        <f>VLOOKUP(KamstrupData[[#This Row],[ORG_Concat]],'O-Organization'!F:H,3,FALSE)</f>
        <v>11052_US10_Digitalization_US_Digitalization_</v>
      </c>
    </row>
    <row r="5686" spans="2:22">
      <c r="D5686" t="s">
        <v>1952</v>
      </c>
      <c r="E5686" t="str">
        <f>VLOOKUP(D5686,'B-Business Capability'!B:H,5,FALSE)</f>
        <v xml:space="preserve">Digital Management </v>
      </c>
      <c r="F5686" t="str">
        <f>VLOOKUP(D5686,'B-Business Capability'!B:H,6,FALSE)</f>
        <v>Information Security</v>
      </c>
      <c r="G5686">
        <f>VLOOKUP(D5686,'B-Business Capability'!B:H,7,FALSE)</f>
        <v>0</v>
      </c>
      <c r="I5686" t="s">
        <v>1864</v>
      </c>
      <c r="J5686" t="s">
        <v>1939</v>
      </c>
      <c r="L5686" t="s">
        <v>180</v>
      </c>
      <c r="M5686" t="str">
        <f>VLOOKUP(L5686,'A-Applications'!B:D,3,FALSE)</f>
        <v>Keepass</v>
      </c>
      <c r="N5686" t="s">
        <v>53</v>
      </c>
      <c r="O5686" s="42" t="s">
        <v>66</v>
      </c>
      <c r="P5686" t="s">
        <v>97</v>
      </c>
      <c r="Q5686" t="str">
        <f>VLOOKUP(KamstrupData[[#This Row],[IdLevel123]],'B-Business Capability'!B:L,10,FALSE)</f>
        <v>N/A</v>
      </c>
      <c r="R5686">
        <f>VLOOKUP(KamstrupData[[#This Row],[IdLevel123]],'B-Business Capability'!B:L,11,FALSE)</f>
        <v>0</v>
      </c>
      <c r="T5686" t="s">
        <v>1940</v>
      </c>
      <c r="U5686" t="str">
        <f>_xlfn.CONCAT(KamstrupData[[#This Row],[CountryCode]],"_",KamstrupData[[#This Row],[Business Area]],"_",KamstrupData[[#This Row],[DepartmentTeam]])</f>
        <v>US10_US_Digitalization_</v>
      </c>
      <c r="V5686" t="str">
        <f>VLOOKUP(KamstrupData[[#This Row],[ORG_Concat]],'O-Organization'!F:H,3,FALSE)</f>
        <v>11052_US10_Digitalization_US_Digitalization_</v>
      </c>
    </row>
    <row r="5687" spans="2:22">
      <c r="D5687" t="s">
        <v>555</v>
      </c>
      <c r="E5687" t="str">
        <f>VLOOKUP(D5687,'B-Business Capability'!B:H,5,FALSE)</f>
        <v xml:space="preserve">Digital Management </v>
      </c>
      <c r="F5687" t="str">
        <f>VLOOKUP(D5687,'B-Business Capability'!B:H,6,FALSE)</f>
        <v>Information Security</v>
      </c>
      <c r="G5687" t="str">
        <f>VLOOKUP(D5687,'B-Business Capability'!B:H,7,FALSE)</f>
        <v>Cyber Security</v>
      </c>
      <c r="I5687" t="s">
        <v>1864</v>
      </c>
      <c r="J5687" t="s">
        <v>1939</v>
      </c>
      <c r="L5687" t="s">
        <v>1953</v>
      </c>
      <c r="M5687" t="str">
        <f>VLOOKUP(L5687,'A-Applications'!B:D,3,FALSE)</f>
        <v>Cisco Network Suite</v>
      </c>
      <c r="N5687" t="s">
        <v>53</v>
      </c>
      <c r="O5687" s="42" t="s">
        <v>66</v>
      </c>
      <c r="P5687" t="s">
        <v>97</v>
      </c>
      <c r="Q5687" t="str">
        <f>VLOOKUP(KamstrupData[[#This Row],[IdLevel123]],'B-Business Capability'!B:L,10,FALSE)</f>
        <v>N/A</v>
      </c>
      <c r="R5687">
        <f>VLOOKUP(KamstrupData[[#This Row],[IdLevel123]],'B-Business Capability'!B:L,11,FALSE)</f>
        <v>0</v>
      </c>
      <c r="T5687" t="s">
        <v>1954</v>
      </c>
      <c r="U5687" t="str">
        <f>_xlfn.CONCAT(KamstrupData[[#This Row],[CountryCode]],"_",KamstrupData[[#This Row],[Business Area]],"_",KamstrupData[[#This Row],[DepartmentTeam]])</f>
        <v>US10_US_Digitalization_</v>
      </c>
      <c r="V5687" t="str">
        <f>VLOOKUP(KamstrupData[[#This Row],[ORG_Concat]],'O-Organization'!F:H,3,FALSE)</f>
        <v>11052_US10_Digitalization_US_Digitalization_</v>
      </c>
    </row>
    <row r="5688" spans="2:22">
      <c r="D5688" t="s">
        <v>1941</v>
      </c>
      <c r="E5688" t="str">
        <f>VLOOKUP(D5688,'B-Business Capability'!B:H,5,FALSE)</f>
        <v>Governance, Risk and Compliance</v>
      </c>
      <c r="F5688" t="str">
        <f>VLOOKUP(D5688,'B-Business Capability'!B:H,6,FALSE)</f>
        <v>Facility Access and Security</v>
      </c>
      <c r="G5688">
        <f>VLOOKUP(D5688,'B-Business Capability'!B:H,7,FALSE)</f>
        <v>0</v>
      </c>
      <c r="I5688" t="s">
        <v>1864</v>
      </c>
      <c r="J5688" t="s">
        <v>1955</v>
      </c>
      <c r="L5688" t="s">
        <v>1942</v>
      </c>
      <c r="M5688" t="str">
        <f>VLOOKUP(L5688,'A-Applications'!B:D,3,FALSE)</f>
        <v>Axis Camera Station</v>
      </c>
      <c r="N5688" t="s">
        <v>53</v>
      </c>
      <c r="O5688" s="42" t="s">
        <v>54</v>
      </c>
      <c r="P5688" t="s">
        <v>97</v>
      </c>
      <c r="Q5688" t="str">
        <f>VLOOKUP(KamstrupData[[#This Row],[IdLevel123]],'B-Business Capability'!B:L,10,FALSE)</f>
        <v>N/A</v>
      </c>
      <c r="R5688">
        <f>VLOOKUP(KamstrupData[[#This Row],[IdLevel123]],'B-Business Capability'!B:L,11,FALSE)</f>
        <v>0</v>
      </c>
      <c r="T5688" t="s">
        <v>1956</v>
      </c>
      <c r="U5688" t="str">
        <f>_xlfn.CONCAT(KamstrupData[[#This Row],[CountryCode]],"_",KamstrupData[[#This Row],[Business Area]],"_",KamstrupData[[#This Row],[DepartmentTeam]])</f>
        <v>US10_US_Facility_</v>
      </c>
      <c r="V5688" t="str">
        <f>VLOOKUP(KamstrupData[[#This Row],[ORG_Concat]],'O-Organization'!F:H,3,FALSE)</f>
        <v>11055_US10_Facility_US_Facility_</v>
      </c>
    </row>
    <row r="5689" spans="2:22">
      <c r="D5689" t="s">
        <v>1957</v>
      </c>
      <c r="E5689" t="str">
        <f>VLOOKUP(D5689,'B-Business Capability'!B:H,5,FALSE)</f>
        <v>Manufacturing</v>
      </c>
      <c r="F5689" t="str">
        <f>VLOOKUP(D5689,'B-Business Capability'!B:H,6,FALSE)</f>
        <v>Materials Management</v>
      </c>
      <c r="G5689">
        <f>VLOOKUP(D5689,'B-Business Capability'!B:H,7,FALSE)</f>
        <v>0</v>
      </c>
      <c r="I5689" t="s">
        <v>1864</v>
      </c>
      <c r="J5689" t="s">
        <v>1955</v>
      </c>
      <c r="L5689" t="s">
        <v>1958</v>
      </c>
      <c r="M5689" t="str">
        <f>VLOOKUP(L5689,'A-Applications'!B:D,3,FALSE)</f>
        <v>Smartlog Pro</v>
      </c>
      <c r="N5689" t="s">
        <v>53</v>
      </c>
      <c r="O5689" s="42" t="s">
        <v>369</v>
      </c>
      <c r="P5689" t="s">
        <v>97</v>
      </c>
      <c r="Q5689" t="str">
        <f>VLOOKUP(KamstrupData[[#This Row],[IdLevel123]],'B-Business Capability'!B:L,10,FALSE)</f>
        <v>N/A</v>
      </c>
      <c r="R5689">
        <f>VLOOKUP(KamstrupData[[#This Row],[IdLevel123]],'B-Business Capability'!B:L,11,FALSE)</f>
        <v>0</v>
      </c>
      <c r="T5689" t="s">
        <v>1959</v>
      </c>
      <c r="U5689" t="str">
        <f>_xlfn.CONCAT(KamstrupData[[#This Row],[CountryCode]],"_",KamstrupData[[#This Row],[Business Area]],"_",KamstrupData[[#This Row],[DepartmentTeam]])</f>
        <v>US10_US_Facility_</v>
      </c>
      <c r="V5689" t="str">
        <f>VLOOKUP(KamstrupData[[#This Row],[ORG_Concat]],'O-Organization'!F:H,3,FALSE)</f>
        <v>11055_US10_Facility_US_Facility_</v>
      </c>
    </row>
    <row r="5690" spans="2:22">
      <c r="B5690" s="28">
        <v>45292</v>
      </c>
      <c r="D5690" t="s">
        <v>141</v>
      </c>
      <c r="E5690" t="str">
        <f>VLOOKUP(D5690,'B-Business Capability'!B:H,5,FALSE)</f>
        <v>People and Culture</v>
      </c>
      <c r="F5690" t="str">
        <f>VLOOKUP(D5690,'B-Business Capability'!B:H,6,FALSE)</f>
        <v>Retentation</v>
      </c>
      <c r="G5690">
        <f>VLOOKUP(D5690,'B-Business Capability'!B:H,7,FALSE)</f>
        <v>0</v>
      </c>
      <c r="I5690" t="s">
        <v>1864</v>
      </c>
      <c r="J5690" t="s">
        <v>1955</v>
      </c>
      <c r="L5690" t="s">
        <v>1960</v>
      </c>
      <c r="M5690" t="str">
        <f>VLOOKUP(L5690,'A-Applications'!B:D,3,FALSE)</f>
        <v>Singlewire InformaCast</v>
      </c>
      <c r="N5690" t="s">
        <v>53</v>
      </c>
      <c r="O5690" s="42" t="s">
        <v>62</v>
      </c>
      <c r="P5690" t="s">
        <v>97</v>
      </c>
      <c r="Q5690" t="str">
        <f>VLOOKUP(KamstrupData[[#This Row],[IdLevel123]],'B-Business Capability'!B:L,10,FALSE)</f>
        <v>Hire-to-Retire (H2R)</v>
      </c>
      <c r="R5690">
        <f>VLOOKUP(KamstrupData[[#This Row],[IdLevel123]],'B-Business Capability'!B:L,11,FALSE)</f>
        <v>600</v>
      </c>
      <c r="S5690" t="s">
        <v>237</v>
      </c>
      <c r="T5690" t="s">
        <v>1961</v>
      </c>
      <c r="U5690" t="str">
        <f>_xlfn.CONCAT(KamstrupData[[#This Row],[CountryCode]],"_",KamstrupData[[#This Row],[Business Area]],"_",KamstrupData[[#This Row],[DepartmentTeam]])</f>
        <v>US10_US_Facility_</v>
      </c>
      <c r="V5690" t="str">
        <f>VLOOKUP(KamstrupData[[#This Row],[ORG_Concat]],'O-Organization'!F:H,3,FALSE)</f>
        <v>11055_US10_Facility_US_Facility_</v>
      </c>
    </row>
    <row r="5691" spans="2:22">
      <c r="D5691" t="s">
        <v>762</v>
      </c>
      <c r="E5691" t="str">
        <f>VLOOKUP(D5691,'B-Business Capability'!B:H,5,FALSE)</f>
        <v>Finance</v>
      </c>
      <c r="F5691" t="str">
        <f>VLOOKUP(D5691,'B-Business Capability'!B:H,6,FALSE)</f>
        <v>Asset Management</v>
      </c>
      <c r="G5691" t="str">
        <f>VLOOKUP(D5691,'B-Business Capability'!B:H,7,FALSE)</f>
        <v>Asset Performance Mgmt</v>
      </c>
      <c r="I5691" t="s">
        <v>1864</v>
      </c>
      <c r="J5691" t="s">
        <v>1955</v>
      </c>
      <c r="L5691" t="s">
        <v>764</v>
      </c>
      <c r="M5691" t="str">
        <f>VLOOKUP(L5691,'A-Applications'!B:D,3,FALSE)</f>
        <v>SiPass</v>
      </c>
      <c r="N5691" t="s">
        <v>53</v>
      </c>
      <c r="O5691" s="42" t="s">
        <v>54</v>
      </c>
      <c r="P5691" t="s">
        <v>765</v>
      </c>
      <c r="Q5691" t="str">
        <f>VLOOKUP(KamstrupData[[#This Row],[IdLevel123]],'B-Business Capability'!B:L,10,FALSE)</f>
        <v>N/A</v>
      </c>
      <c r="R5691">
        <f>VLOOKUP(KamstrupData[[#This Row],[IdLevel123]],'B-Business Capability'!B:L,11,FALSE)</f>
        <v>0</v>
      </c>
      <c r="T5691" t="s">
        <v>1956</v>
      </c>
      <c r="U5691" t="str">
        <f>_xlfn.CONCAT(KamstrupData[[#This Row],[CountryCode]],"_",KamstrupData[[#This Row],[Business Area]],"_",KamstrupData[[#This Row],[DepartmentTeam]])</f>
        <v>US10_US_Facility_</v>
      </c>
      <c r="V5691" t="str">
        <f>VLOOKUP(KamstrupData[[#This Row],[ORG_Concat]],'O-Organization'!F:H,3,FALSE)</f>
        <v>11055_US10_Facility_US_Facility_</v>
      </c>
    </row>
    <row r="5692" spans="2:22">
      <c r="D5692" t="s">
        <v>767</v>
      </c>
      <c r="E5692" t="str">
        <f>VLOOKUP(D5692,'B-Business Capability'!B:H,5,FALSE)</f>
        <v>Finance</v>
      </c>
      <c r="F5692" t="str">
        <f>VLOOKUP(D5692,'B-Business Capability'!B:H,6,FALSE)</f>
        <v>Asset Management</v>
      </c>
      <c r="G5692" t="str">
        <f>VLOOKUP(D5692,'B-Business Capability'!B:H,7,FALSE)</f>
        <v>Decommissioning</v>
      </c>
      <c r="I5692" t="s">
        <v>1864</v>
      </c>
      <c r="J5692" t="s">
        <v>1955</v>
      </c>
      <c r="L5692" t="s">
        <v>764</v>
      </c>
      <c r="M5692" t="str">
        <f>VLOOKUP(L5692,'A-Applications'!B:D,3,FALSE)</f>
        <v>SiPass</v>
      </c>
      <c r="N5692" t="s">
        <v>53</v>
      </c>
      <c r="O5692" s="42" t="s">
        <v>54</v>
      </c>
      <c r="P5692" t="s">
        <v>765</v>
      </c>
      <c r="Q5692" t="str">
        <f>VLOOKUP(KamstrupData[[#This Row],[IdLevel123]],'B-Business Capability'!B:L,10,FALSE)</f>
        <v>N/A</v>
      </c>
      <c r="R5692">
        <f>VLOOKUP(KamstrupData[[#This Row],[IdLevel123]],'B-Business Capability'!B:L,11,FALSE)</f>
        <v>0</v>
      </c>
      <c r="T5692" t="s">
        <v>1956</v>
      </c>
      <c r="U5692" t="str">
        <f>_xlfn.CONCAT(KamstrupData[[#This Row],[CountryCode]],"_",KamstrupData[[#This Row],[Business Area]],"_",KamstrupData[[#This Row],[DepartmentTeam]])</f>
        <v>US10_US_Facility_</v>
      </c>
      <c r="V5692" t="str">
        <f>VLOOKUP(KamstrupData[[#This Row],[ORG_Concat]],'O-Organization'!F:H,3,FALSE)</f>
        <v>11055_US10_Facility_US_Facility_</v>
      </c>
    </row>
    <row r="5693" spans="2:22">
      <c r="D5693" t="s">
        <v>768</v>
      </c>
      <c r="E5693" t="str">
        <f>VLOOKUP(D5693,'B-Business Capability'!B:H,5,FALSE)</f>
        <v>Finance</v>
      </c>
      <c r="F5693" t="str">
        <f>VLOOKUP(D5693,'B-Business Capability'!B:H,6,FALSE)</f>
        <v>Asset Management</v>
      </c>
      <c r="G5693" t="str">
        <f>VLOOKUP(D5693,'B-Business Capability'!B:H,7,FALSE)</f>
        <v>Investment Planning</v>
      </c>
      <c r="I5693" t="s">
        <v>1864</v>
      </c>
      <c r="J5693" t="s">
        <v>1955</v>
      </c>
      <c r="L5693" t="s">
        <v>764</v>
      </c>
      <c r="M5693" t="str">
        <f>VLOOKUP(L5693,'A-Applications'!B:D,3,FALSE)</f>
        <v>SiPass</v>
      </c>
      <c r="N5693" t="s">
        <v>53</v>
      </c>
      <c r="O5693" s="42" t="s">
        <v>54</v>
      </c>
      <c r="P5693" t="s">
        <v>765</v>
      </c>
      <c r="Q5693" t="str">
        <f>VLOOKUP(KamstrupData[[#This Row],[IdLevel123]],'B-Business Capability'!B:L,10,FALSE)</f>
        <v>N/A</v>
      </c>
      <c r="R5693">
        <f>VLOOKUP(KamstrupData[[#This Row],[IdLevel123]],'B-Business Capability'!B:L,11,FALSE)</f>
        <v>0</v>
      </c>
      <c r="T5693" t="s">
        <v>1956</v>
      </c>
      <c r="U5693" t="str">
        <f>_xlfn.CONCAT(KamstrupData[[#This Row],[CountryCode]],"_",KamstrupData[[#This Row],[Business Area]],"_",KamstrupData[[#This Row],[DepartmentTeam]])</f>
        <v>US10_US_Facility_</v>
      </c>
      <c r="V5693" t="str">
        <f>VLOOKUP(KamstrupData[[#This Row],[ORG_Concat]],'O-Organization'!F:H,3,FALSE)</f>
        <v>11055_US10_Facility_US_Facility_</v>
      </c>
    </row>
    <row r="5694" spans="2:22">
      <c r="D5694" t="s">
        <v>762</v>
      </c>
      <c r="E5694" t="str">
        <f>VLOOKUP(D5694,'B-Business Capability'!B:H,5,FALSE)</f>
        <v>Finance</v>
      </c>
      <c r="F5694" t="str">
        <f>VLOOKUP(D5694,'B-Business Capability'!B:H,6,FALSE)</f>
        <v>Asset Management</v>
      </c>
      <c r="G5694" t="str">
        <f>VLOOKUP(D5694,'B-Business Capability'!B:H,7,FALSE)</f>
        <v>Asset Performance Mgmt</v>
      </c>
      <c r="I5694" t="s">
        <v>1864</v>
      </c>
      <c r="J5694" t="s">
        <v>1955</v>
      </c>
      <c r="L5694" t="s">
        <v>775</v>
      </c>
      <c r="M5694" t="str">
        <f>VLOOKUP(L5694,'A-Applications'!B:D,3,FALSE)</f>
        <v>ECO Struxure</v>
      </c>
      <c r="N5694" t="s">
        <v>53</v>
      </c>
      <c r="O5694" s="42" t="s">
        <v>66</v>
      </c>
      <c r="P5694" t="s">
        <v>765</v>
      </c>
      <c r="Q5694" t="str">
        <f>VLOOKUP(KamstrupData[[#This Row],[IdLevel123]],'B-Business Capability'!B:L,10,FALSE)</f>
        <v>N/A</v>
      </c>
      <c r="R5694">
        <f>VLOOKUP(KamstrupData[[#This Row],[IdLevel123]],'B-Business Capability'!B:L,11,FALSE)</f>
        <v>0</v>
      </c>
      <c r="T5694" t="s">
        <v>1962</v>
      </c>
      <c r="U5694" t="str">
        <f>_xlfn.CONCAT(KamstrupData[[#This Row],[CountryCode]],"_",KamstrupData[[#This Row],[Business Area]],"_",KamstrupData[[#This Row],[DepartmentTeam]])</f>
        <v>US10_US_Facility_</v>
      </c>
      <c r="V5694" t="str">
        <f>VLOOKUP(KamstrupData[[#This Row],[ORG_Concat]],'O-Organization'!F:H,3,FALSE)</f>
        <v>11055_US10_Facility_US_Facility_</v>
      </c>
    </row>
    <row r="5695" spans="2:22">
      <c r="D5695" t="s">
        <v>767</v>
      </c>
      <c r="E5695" t="str">
        <f>VLOOKUP(D5695,'B-Business Capability'!B:H,5,FALSE)</f>
        <v>Finance</v>
      </c>
      <c r="F5695" t="str">
        <f>VLOOKUP(D5695,'B-Business Capability'!B:H,6,FALSE)</f>
        <v>Asset Management</v>
      </c>
      <c r="G5695" t="str">
        <f>VLOOKUP(D5695,'B-Business Capability'!B:H,7,FALSE)</f>
        <v>Decommissioning</v>
      </c>
      <c r="I5695" t="s">
        <v>1864</v>
      </c>
      <c r="J5695" t="s">
        <v>1955</v>
      </c>
      <c r="L5695" t="s">
        <v>775</v>
      </c>
      <c r="M5695" t="str">
        <f>VLOOKUP(L5695,'A-Applications'!B:D,3,FALSE)</f>
        <v>ECO Struxure</v>
      </c>
      <c r="N5695" t="s">
        <v>53</v>
      </c>
      <c r="O5695" s="42" t="s">
        <v>54</v>
      </c>
      <c r="P5695" t="s">
        <v>765</v>
      </c>
      <c r="Q5695" t="str">
        <f>VLOOKUP(KamstrupData[[#This Row],[IdLevel123]],'B-Business Capability'!B:L,10,FALSE)</f>
        <v>N/A</v>
      </c>
      <c r="R5695">
        <f>VLOOKUP(KamstrupData[[#This Row],[IdLevel123]],'B-Business Capability'!B:L,11,FALSE)</f>
        <v>0</v>
      </c>
      <c r="T5695" t="s">
        <v>1956</v>
      </c>
      <c r="U5695" t="str">
        <f>_xlfn.CONCAT(KamstrupData[[#This Row],[CountryCode]],"_",KamstrupData[[#This Row],[Business Area]],"_",KamstrupData[[#This Row],[DepartmentTeam]])</f>
        <v>US10_US_Facility_</v>
      </c>
      <c r="V5695" t="str">
        <f>VLOOKUP(KamstrupData[[#This Row],[ORG_Concat]],'O-Organization'!F:H,3,FALSE)</f>
        <v>11055_US10_Facility_US_Facility_</v>
      </c>
    </row>
    <row r="5696" spans="2:22">
      <c r="D5696" t="s">
        <v>768</v>
      </c>
      <c r="E5696" t="str">
        <f>VLOOKUP(D5696,'B-Business Capability'!B:H,5,FALSE)</f>
        <v>Finance</v>
      </c>
      <c r="F5696" t="str">
        <f>VLOOKUP(D5696,'B-Business Capability'!B:H,6,FALSE)</f>
        <v>Asset Management</v>
      </c>
      <c r="G5696" t="str">
        <f>VLOOKUP(D5696,'B-Business Capability'!B:H,7,FALSE)</f>
        <v>Investment Planning</v>
      </c>
      <c r="I5696" t="s">
        <v>1864</v>
      </c>
      <c r="J5696" t="s">
        <v>1955</v>
      </c>
      <c r="L5696" t="s">
        <v>775</v>
      </c>
      <c r="M5696" t="str">
        <f>VLOOKUP(L5696,'A-Applications'!B:D,3,FALSE)</f>
        <v>ECO Struxure</v>
      </c>
      <c r="N5696" t="s">
        <v>53</v>
      </c>
      <c r="O5696" s="42" t="s">
        <v>54</v>
      </c>
      <c r="P5696" t="s">
        <v>765</v>
      </c>
      <c r="Q5696" t="str">
        <f>VLOOKUP(KamstrupData[[#This Row],[IdLevel123]],'B-Business Capability'!B:L,10,FALSE)</f>
        <v>N/A</v>
      </c>
      <c r="R5696">
        <f>VLOOKUP(KamstrupData[[#This Row],[IdLevel123]],'B-Business Capability'!B:L,11,FALSE)</f>
        <v>0</v>
      </c>
      <c r="T5696" t="s">
        <v>1956</v>
      </c>
      <c r="U5696" t="str">
        <f>_xlfn.CONCAT(KamstrupData[[#This Row],[CountryCode]],"_",KamstrupData[[#This Row],[Business Area]],"_",KamstrupData[[#This Row],[DepartmentTeam]])</f>
        <v>US10_US_Facility_</v>
      </c>
      <c r="V5696" t="str">
        <f>VLOOKUP(KamstrupData[[#This Row],[ORG_Concat]],'O-Organization'!F:H,3,FALSE)</f>
        <v>11055_US10_Facility_US_Facility_</v>
      </c>
    </row>
    <row r="5697" spans="3:22">
      <c r="D5697" t="s">
        <v>1963</v>
      </c>
      <c r="E5697" t="str">
        <f>VLOOKUP(D5697,'B-Business Capability'!B:H,5,FALSE)</f>
        <v>Finance</v>
      </c>
      <c r="F5697" t="str">
        <f>VLOOKUP(D5697,'B-Business Capability'!B:H,6,FALSE)</f>
        <v>Tax Management</v>
      </c>
      <c r="G5697">
        <f>VLOOKUP(D5697,'B-Business Capability'!B:H,7,FALSE)</f>
        <v>0</v>
      </c>
      <c r="I5697" t="s">
        <v>1864</v>
      </c>
      <c r="J5697" t="s">
        <v>1964</v>
      </c>
      <c r="L5697" t="s">
        <v>65</v>
      </c>
      <c r="M5697" t="str">
        <f>VLOOKUP(L5697,'A-Applications'!B:D,3,FALSE)</f>
        <v>IFS ERP</v>
      </c>
      <c r="N5697" t="s">
        <v>53</v>
      </c>
      <c r="O5697" s="42" t="s">
        <v>54</v>
      </c>
      <c r="P5697" t="s">
        <v>97</v>
      </c>
      <c r="Q5697" t="str">
        <f>VLOOKUP(KamstrupData[[#This Row],[IdLevel123]],'B-Business Capability'!B:L,10,FALSE)</f>
        <v>N/A</v>
      </c>
      <c r="R5697">
        <f>VLOOKUP(KamstrupData[[#This Row],[IdLevel123]],'B-Business Capability'!B:L,11,FALSE)</f>
        <v>0</v>
      </c>
      <c r="T5697" t="s">
        <v>1965</v>
      </c>
      <c r="U5697" t="str">
        <f>_xlfn.CONCAT(KamstrupData[[#This Row],[CountryCode]],"_",KamstrupData[[#This Row],[Business Area]],"_",KamstrupData[[#This Row],[DepartmentTeam]])</f>
        <v>US10_US_Finance_</v>
      </c>
      <c r="V5697" t="str">
        <f>VLOOKUP(KamstrupData[[#This Row],[ORG_Concat]],'O-Organization'!F:H,3,FALSE)</f>
        <v>11062_US10_Finance_US_Finance_</v>
      </c>
    </row>
    <row r="5698" spans="3:22">
      <c r="D5698" t="s">
        <v>776</v>
      </c>
      <c r="E5698" t="str">
        <f>VLOOKUP(D5698,'B-Business Capability'!B:H,5,FALSE)</f>
        <v>Finance</v>
      </c>
      <c r="F5698" t="str">
        <f>VLOOKUP(D5698,'B-Business Capability'!B:H,6,FALSE)</f>
        <v>Accounting</v>
      </c>
      <c r="G5698" t="str">
        <f>VLOOKUP(D5698,'B-Business Capability'!B:H,7,FALSE)</f>
        <v>Inventory Valuation</v>
      </c>
      <c r="I5698" t="s">
        <v>1864</v>
      </c>
      <c r="J5698" t="s">
        <v>1964</v>
      </c>
      <c r="L5698" t="s">
        <v>65</v>
      </c>
      <c r="M5698" t="str">
        <f>VLOOKUP(L5698,'A-Applications'!B:D,3,FALSE)</f>
        <v>IFS ERP</v>
      </c>
      <c r="N5698" t="s">
        <v>53</v>
      </c>
      <c r="O5698" s="42" t="s">
        <v>54</v>
      </c>
      <c r="P5698" t="s">
        <v>97</v>
      </c>
      <c r="Q5698" t="str">
        <f>VLOOKUP(KamstrupData[[#This Row],[IdLevel123]],'B-Business Capability'!B:L,10,FALSE)</f>
        <v>N/A</v>
      </c>
      <c r="R5698">
        <f>VLOOKUP(KamstrupData[[#This Row],[IdLevel123]],'B-Business Capability'!B:L,11,FALSE)</f>
        <v>0</v>
      </c>
      <c r="T5698" t="s">
        <v>1965</v>
      </c>
      <c r="U5698" t="str">
        <f>_xlfn.CONCAT(KamstrupData[[#This Row],[CountryCode]],"_",KamstrupData[[#This Row],[Business Area]],"_",KamstrupData[[#This Row],[DepartmentTeam]])</f>
        <v>US10_US_Finance_</v>
      </c>
      <c r="V5698" t="str">
        <f>VLOOKUP(KamstrupData[[#This Row],[ORG_Concat]],'O-Organization'!F:H,3,FALSE)</f>
        <v>11062_US10_Finance_US_Finance_</v>
      </c>
    </row>
    <row r="5699" spans="3:22">
      <c r="D5699" t="s">
        <v>68</v>
      </c>
      <c r="E5699" t="str">
        <f>VLOOKUP(D5699,'B-Business Capability'!B:H,5,FALSE)</f>
        <v>Finance</v>
      </c>
      <c r="F5699" t="str">
        <f>VLOOKUP(D5699,'B-Business Capability'!B:H,6,FALSE)</f>
        <v>Settlements &amp; Payments</v>
      </c>
      <c r="G5699" t="str">
        <f>VLOOKUP(D5699,'B-Business Capability'!B:H,7,FALSE)</f>
        <v>Account Payables</v>
      </c>
      <c r="I5699" t="s">
        <v>1864</v>
      </c>
      <c r="J5699" t="s">
        <v>1964</v>
      </c>
      <c r="L5699" t="s">
        <v>65</v>
      </c>
      <c r="M5699" t="str">
        <f>VLOOKUP(L5699,'A-Applications'!B:D,3,FALSE)</f>
        <v>IFS ERP</v>
      </c>
      <c r="N5699" t="s">
        <v>53</v>
      </c>
      <c r="O5699" s="42" t="s">
        <v>54</v>
      </c>
      <c r="P5699" t="s">
        <v>97</v>
      </c>
      <c r="Q5699" t="str">
        <f>VLOOKUP(KamstrupData[[#This Row],[IdLevel123]],'B-Business Capability'!B:L,10,FALSE)</f>
        <v>Procure-to-Pay (P2P)</v>
      </c>
      <c r="R5699">
        <f>VLOOKUP(KamstrupData[[#This Row],[IdLevel123]],'B-Business Capability'!B:L,11,FALSE)</f>
        <v>500</v>
      </c>
      <c r="T5699" t="s">
        <v>1965</v>
      </c>
      <c r="U5699" t="str">
        <f>_xlfn.CONCAT(KamstrupData[[#This Row],[CountryCode]],"_",KamstrupData[[#This Row],[Business Area]],"_",KamstrupData[[#This Row],[DepartmentTeam]])</f>
        <v>US10_US_Finance_</v>
      </c>
      <c r="V5699" t="str">
        <f>VLOOKUP(KamstrupData[[#This Row],[ORG_Concat]],'O-Organization'!F:H,3,FALSE)</f>
        <v>11062_US10_Finance_US_Finance_</v>
      </c>
    </row>
    <row r="5700" spans="3:22">
      <c r="D5700" t="s">
        <v>780</v>
      </c>
      <c r="E5700" t="str">
        <f>VLOOKUP(D5700,'B-Business Capability'!B:H,5,FALSE)</f>
        <v>Finance</v>
      </c>
      <c r="F5700" t="str">
        <f>VLOOKUP(D5700,'B-Business Capability'!B:H,6,FALSE)</f>
        <v>Settlements &amp; Payments</v>
      </c>
      <c r="G5700" t="str">
        <f>VLOOKUP(D5700,'B-Business Capability'!B:H,7,FALSE)</f>
        <v>Billing</v>
      </c>
      <c r="I5700" t="s">
        <v>1864</v>
      </c>
      <c r="J5700" t="s">
        <v>1964</v>
      </c>
      <c r="L5700" t="s">
        <v>65</v>
      </c>
      <c r="M5700" t="str">
        <f>VLOOKUP(L5700,'A-Applications'!B:D,3,FALSE)</f>
        <v>IFS ERP</v>
      </c>
      <c r="N5700" t="s">
        <v>53</v>
      </c>
      <c r="O5700" s="42" t="s">
        <v>66</v>
      </c>
      <c r="P5700" t="s">
        <v>97</v>
      </c>
      <c r="Q5700" t="str">
        <f>VLOOKUP(KamstrupData[[#This Row],[IdLevel123]],'B-Business Capability'!B:L,10,FALSE)</f>
        <v>N/A</v>
      </c>
      <c r="R5700">
        <f>VLOOKUP(KamstrupData[[#This Row],[IdLevel123]],'B-Business Capability'!B:L,11,FALSE)</f>
        <v>0</v>
      </c>
      <c r="T5700" t="s">
        <v>1965</v>
      </c>
      <c r="U5700" t="str">
        <f>_xlfn.CONCAT(KamstrupData[[#This Row],[CountryCode]],"_",KamstrupData[[#This Row],[Business Area]],"_",KamstrupData[[#This Row],[DepartmentTeam]])</f>
        <v>US10_US_Finance_</v>
      </c>
      <c r="V5700" t="str">
        <f>VLOOKUP(KamstrupData[[#This Row],[ORG_Concat]],'O-Organization'!F:H,3,FALSE)</f>
        <v>11062_US10_Finance_US_Finance_</v>
      </c>
    </row>
    <row r="5701" spans="3:22">
      <c r="D5701" t="s">
        <v>787</v>
      </c>
      <c r="E5701" t="str">
        <f>VLOOKUP(D5701,'B-Business Capability'!B:H,5,FALSE)</f>
        <v>Finance</v>
      </c>
      <c r="F5701" t="str">
        <f>VLOOKUP(D5701,'B-Business Capability'!B:H,6,FALSE)</f>
        <v>Treasury</v>
      </c>
      <c r="G5701" t="str">
        <f>VLOOKUP(D5701,'B-Business Capability'!B:H,7,FALSE)</f>
        <v>Cash Management</v>
      </c>
      <c r="I5701" t="s">
        <v>1864</v>
      </c>
      <c r="J5701" t="s">
        <v>1964</v>
      </c>
      <c r="L5701" t="s">
        <v>65</v>
      </c>
      <c r="M5701" t="str">
        <f>VLOOKUP(L5701,'A-Applications'!B:D,3,FALSE)</f>
        <v>IFS ERP</v>
      </c>
      <c r="N5701" t="s">
        <v>53</v>
      </c>
      <c r="O5701" s="42" t="s">
        <v>54</v>
      </c>
      <c r="P5701" t="s">
        <v>97</v>
      </c>
      <c r="Q5701" t="str">
        <f>VLOOKUP(KamstrupData[[#This Row],[IdLevel123]],'B-Business Capability'!B:L,10,FALSE)</f>
        <v>N/A</v>
      </c>
      <c r="R5701">
        <f>VLOOKUP(KamstrupData[[#This Row],[IdLevel123]],'B-Business Capability'!B:L,11,FALSE)</f>
        <v>0</v>
      </c>
      <c r="T5701" t="s">
        <v>1965</v>
      </c>
      <c r="U5701" t="str">
        <f>_xlfn.CONCAT(KamstrupData[[#This Row],[CountryCode]],"_",KamstrupData[[#This Row],[Business Area]],"_",KamstrupData[[#This Row],[DepartmentTeam]])</f>
        <v>US10_US_Finance_</v>
      </c>
      <c r="V5701" t="str">
        <f>VLOOKUP(KamstrupData[[#This Row],[ORG_Concat]],'O-Organization'!F:H,3,FALSE)</f>
        <v>11062_US10_Finance_US_Finance_</v>
      </c>
    </row>
    <row r="5702" spans="3:22">
      <c r="D5702" t="s">
        <v>788</v>
      </c>
      <c r="E5702" t="str">
        <f>VLOOKUP(D5702,'B-Business Capability'!B:H,5,FALSE)</f>
        <v>Finance</v>
      </c>
      <c r="F5702" t="str">
        <f>VLOOKUP(D5702,'B-Business Capability'!B:H,6,FALSE)</f>
        <v>Treasury</v>
      </c>
      <c r="G5702" t="str">
        <f>VLOOKUP(D5702,'B-Business Capability'!B:H,7,FALSE)</f>
        <v>Financial Risk Management</v>
      </c>
      <c r="I5702" t="s">
        <v>1864</v>
      </c>
      <c r="J5702" t="s">
        <v>1964</v>
      </c>
      <c r="L5702" t="s">
        <v>65</v>
      </c>
      <c r="M5702" t="str">
        <f>VLOOKUP(L5702,'A-Applications'!B:D,3,FALSE)</f>
        <v>IFS ERP</v>
      </c>
      <c r="N5702" t="s">
        <v>53</v>
      </c>
      <c r="O5702" s="42" t="s">
        <v>54</v>
      </c>
      <c r="P5702" t="s">
        <v>97</v>
      </c>
      <c r="Q5702" t="str">
        <f>VLOOKUP(KamstrupData[[#This Row],[IdLevel123]],'B-Business Capability'!B:L,10,FALSE)</f>
        <v>N/A</v>
      </c>
      <c r="R5702">
        <f>VLOOKUP(KamstrupData[[#This Row],[IdLevel123]],'B-Business Capability'!B:L,11,FALSE)</f>
        <v>0</v>
      </c>
      <c r="T5702" t="s">
        <v>1965</v>
      </c>
      <c r="U5702" t="str">
        <f>_xlfn.CONCAT(KamstrupData[[#This Row],[CountryCode]],"_",KamstrupData[[#This Row],[Business Area]],"_",KamstrupData[[#This Row],[DepartmentTeam]])</f>
        <v>US10_US_Finance_</v>
      </c>
      <c r="V5702" t="str">
        <f>VLOOKUP(KamstrupData[[#This Row],[ORG_Concat]],'O-Organization'!F:H,3,FALSE)</f>
        <v>11062_US10_Finance_US_Finance_</v>
      </c>
    </row>
    <row r="5703" spans="3:22">
      <c r="D5703" t="s">
        <v>72</v>
      </c>
      <c r="E5703" t="str">
        <f>VLOOKUP(D5703,'B-Business Capability'!B:H,5,FALSE)</f>
        <v>Finance</v>
      </c>
      <c r="F5703" t="str">
        <f>VLOOKUP(D5703,'B-Business Capability'!B:H,6,FALSE)</f>
        <v>Accounting</v>
      </c>
      <c r="G5703" t="str">
        <f>VLOOKUP(D5703,'B-Business Capability'!B:H,7,FALSE)</f>
        <v>Accounts Recievabel</v>
      </c>
      <c r="I5703" t="s">
        <v>1864</v>
      </c>
      <c r="J5703" t="s">
        <v>1964</v>
      </c>
      <c r="L5703" t="s">
        <v>65</v>
      </c>
      <c r="M5703" t="str">
        <f>VLOOKUP(L5703,'A-Applications'!B:D,3,FALSE)</f>
        <v>IFS ERP</v>
      </c>
      <c r="N5703" t="s">
        <v>53</v>
      </c>
      <c r="O5703" s="42" t="s">
        <v>54</v>
      </c>
      <c r="P5703" t="s">
        <v>73</v>
      </c>
      <c r="Q5703" t="str">
        <f>VLOOKUP(KamstrupData[[#This Row],[IdLevel123]],'B-Business Capability'!B:L,10,FALSE)</f>
        <v>N/A</v>
      </c>
      <c r="R5703">
        <f>VLOOKUP(KamstrupData[[#This Row],[IdLevel123]],'B-Business Capability'!B:L,11,FALSE)</f>
        <v>0</v>
      </c>
      <c r="T5703" t="s">
        <v>1965</v>
      </c>
      <c r="U5703" t="str">
        <f>_xlfn.CONCAT(KamstrupData[[#This Row],[CountryCode]],"_",KamstrupData[[#This Row],[Business Area]],"_",KamstrupData[[#This Row],[DepartmentTeam]])</f>
        <v>US10_US_Finance_</v>
      </c>
      <c r="V5703" t="str">
        <f>VLOOKUP(KamstrupData[[#This Row],[ORG_Concat]],'O-Organization'!F:H,3,FALSE)</f>
        <v>11062_US10_Finance_US_Finance_</v>
      </c>
    </row>
    <row r="5704" spans="3:22">
      <c r="C5704" s="28">
        <v>46387</v>
      </c>
      <c r="D5704" t="s">
        <v>779</v>
      </c>
      <c r="E5704" t="str">
        <f>VLOOKUP(D5704,'B-Business Capability'!B:H,5,FALSE)</f>
        <v>Finance</v>
      </c>
      <c r="F5704" t="str">
        <f>VLOOKUP(D5704,'B-Business Capability'!B:H,6,FALSE)</f>
        <v>Accounting</v>
      </c>
      <c r="G5704" t="str">
        <f>VLOOKUP(D5704,'B-Business Capability'!B:H,7,FALSE)</f>
        <v>Performance Reporting</v>
      </c>
      <c r="I5704" t="s">
        <v>1864</v>
      </c>
      <c r="J5704" t="s">
        <v>1964</v>
      </c>
      <c r="L5704" t="s">
        <v>102</v>
      </c>
      <c r="M5704" t="str">
        <f>VLOOKUP(L5704,'A-Applications'!B:D,3,FALSE)</f>
        <v>VIS</v>
      </c>
      <c r="N5704" t="s">
        <v>103</v>
      </c>
      <c r="O5704" s="42" t="s">
        <v>66</v>
      </c>
      <c r="P5704" t="s">
        <v>97</v>
      </c>
      <c r="Q5704" t="str">
        <f>VLOOKUP(KamstrupData[[#This Row],[IdLevel123]],'B-Business Capability'!B:L,10,FALSE)</f>
        <v>N/A</v>
      </c>
      <c r="R5704">
        <f>VLOOKUP(KamstrupData[[#This Row],[IdLevel123]],'B-Business Capability'!B:L,11,FALSE)</f>
        <v>0</v>
      </c>
      <c r="S5704" t="s">
        <v>265</v>
      </c>
      <c r="T5704" t="s">
        <v>1965</v>
      </c>
      <c r="U5704" t="str">
        <f>_xlfn.CONCAT(KamstrupData[[#This Row],[CountryCode]],"_",KamstrupData[[#This Row],[Business Area]],"_",KamstrupData[[#This Row],[DepartmentTeam]])</f>
        <v>US10_US_Finance_</v>
      </c>
      <c r="V5704" t="str">
        <f>VLOOKUP(KamstrupData[[#This Row],[ORG_Concat]],'O-Organization'!F:H,3,FALSE)</f>
        <v>11062_US10_Finance_US_Finance_</v>
      </c>
    </row>
    <row r="5705" spans="3:22">
      <c r="C5705" s="28">
        <v>46387</v>
      </c>
      <c r="D5705" t="s">
        <v>660</v>
      </c>
      <c r="E5705" t="str">
        <f>VLOOKUP(D5705,'B-Business Capability'!B:H,5,FALSE)</f>
        <v>Finance</v>
      </c>
      <c r="F5705" t="str">
        <f>VLOOKUP(D5705,'B-Business Capability'!B:H,6,FALSE)</f>
        <v>Financial Planning &amp; Analysis</v>
      </c>
      <c r="G5705" t="str">
        <f>VLOOKUP(D5705,'B-Business Capability'!B:H,7,FALSE)</f>
        <v>Business Planning</v>
      </c>
      <c r="I5705" t="s">
        <v>1864</v>
      </c>
      <c r="J5705" t="s">
        <v>1964</v>
      </c>
      <c r="L5705" t="s">
        <v>102</v>
      </c>
      <c r="M5705" t="str">
        <f>VLOOKUP(L5705,'A-Applications'!B:D,3,FALSE)</f>
        <v>VIS</v>
      </c>
      <c r="N5705" t="s">
        <v>103</v>
      </c>
      <c r="O5705" s="42" t="s">
        <v>54</v>
      </c>
      <c r="P5705" t="s">
        <v>67</v>
      </c>
      <c r="Q5705" t="str">
        <f>VLOOKUP(KamstrupData[[#This Row],[IdLevel123]],'B-Business Capability'!B:L,10,FALSE)</f>
        <v>N/A</v>
      </c>
      <c r="R5705">
        <f>VLOOKUP(KamstrupData[[#This Row],[IdLevel123]],'B-Business Capability'!B:L,11,FALSE)</f>
        <v>0</v>
      </c>
      <c r="S5705" t="s">
        <v>265</v>
      </c>
      <c r="T5705" t="s">
        <v>1965</v>
      </c>
      <c r="U5705" t="str">
        <f>_xlfn.CONCAT(KamstrupData[[#This Row],[CountryCode]],"_",KamstrupData[[#This Row],[Business Area]],"_",KamstrupData[[#This Row],[DepartmentTeam]])</f>
        <v>US10_US_Finance_</v>
      </c>
      <c r="V5705" t="str">
        <f>VLOOKUP(KamstrupData[[#This Row],[ORG_Concat]],'O-Organization'!F:H,3,FALSE)</f>
        <v>11062_US10_Finance_US_Finance_</v>
      </c>
    </row>
    <row r="5706" spans="3:22">
      <c r="C5706" s="28">
        <v>46387</v>
      </c>
      <c r="D5706" t="s">
        <v>63</v>
      </c>
      <c r="E5706" t="str">
        <f>VLOOKUP(D5706,'B-Business Capability'!B:H,5,FALSE)</f>
        <v>Finance</v>
      </c>
      <c r="F5706" t="str">
        <f>VLOOKUP(D5706,'B-Business Capability'!B:H,6,FALSE)</f>
        <v>Financial Planning &amp; Analysis</v>
      </c>
      <c r="G5706" t="str">
        <f>VLOOKUP(D5706,'B-Business Capability'!B:H,7,FALSE)</f>
        <v>Cost Accounting_Plan</v>
      </c>
      <c r="I5706" t="s">
        <v>1864</v>
      </c>
      <c r="J5706" t="s">
        <v>1964</v>
      </c>
      <c r="L5706" t="s">
        <v>102</v>
      </c>
      <c r="M5706" t="str">
        <f>VLOOKUP(L5706,'A-Applications'!B:D,3,FALSE)</f>
        <v>VIS</v>
      </c>
      <c r="N5706" t="s">
        <v>103</v>
      </c>
      <c r="O5706" s="42" t="s">
        <v>66</v>
      </c>
      <c r="P5706" t="s">
        <v>67</v>
      </c>
      <c r="Q5706" t="str">
        <f>VLOOKUP(KamstrupData[[#This Row],[IdLevel123]],'B-Business Capability'!B:L,10,FALSE)</f>
        <v>N/A</v>
      </c>
      <c r="R5706">
        <f>VLOOKUP(KamstrupData[[#This Row],[IdLevel123]],'B-Business Capability'!B:L,11,FALSE)</f>
        <v>0</v>
      </c>
      <c r="S5706" t="s">
        <v>265</v>
      </c>
      <c r="T5706" t="s">
        <v>1965</v>
      </c>
      <c r="U5706" t="str">
        <f>_xlfn.CONCAT(KamstrupData[[#This Row],[CountryCode]],"_",KamstrupData[[#This Row],[Business Area]],"_",KamstrupData[[#This Row],[DepartmentTeam]])</f>
        <v>US10_US_Finance_</v>
      </c>
      <c r="V5706" t="str">
        <f>VLOOKUP(KamstrupData[[#This Row],[ORG_Concat]],'O-Organization'!F:H,3,FALSE)</f>
        <v>11062_US10_Finance_US_Finance_</v>
      </c>
    </row>
    <row r="5707" spans="3:22">
      <c r="C5707" s="28">
        <v>46387</v>
      </c>
      <c r="D5707" t="s">
        <v>104</v>
      </c>
      <c r="E5707" t="str">
        <f>VLOOKUP(D5707,'B-Business Capability'!B:H,5,FALSE)</f>
        <v>Finance</v>
      </c>
      <c r="F5707" t="str">
        <f>VLOOKUP(D5707,'B-Business Capability'!B:H,6,FALSE)</f>
        <v>Financial Planning &amp; Analysis</v>
      </c>
      <c r="G5707" t="str">
        <f>VLOOKUP(D5707,'B-Business Capability'!B:H,7,FALSE)</f>
        <v>Forecasting</v>
      </c>
      <c r="I5707" t="s">
        <v>1864</v>
      </c>
      <c r="J5707" t="s">
        <v>1964</v>
      </c>
      <c r="L5707" t="s">
        <v>102</v>
      </c>
      <c r="M5707" t="str">
        <f>VLOOKUP(L5707,'A-Applications'!B:D,3,FALSE)</f>
        <v>VIS</v>
      </c>
      <c r="N5707" t="s">
        <v>103</v>
      </c>
      <c r="O5707" s="42" t="s">
        <v>66</v>
      </c>
      <c r="P5707" t="s">
        <v>67</v>
      </c>
      <c r="Q5707" t="str">
        <f>VLOOKUP(KamstrupData[[#This Row],[IdLevel123]],'B-Business Capability'!B:L,10,FALSE)</f>
        <v>N/A</v>
      </c>
      <c r="R5707">
        <f>VLOOKUP(KamstrupData[[#This Row],[IdLevel123]],'B-Business Capability'!B:L,11,FALSE)</f>
        <v>0</v>
      </c>
      <c r="S5707" t="s">
        <v>265</v>
      </c>
      <c r="T5707" t="s">
        <v>1965</v>
      </c>
      <c r="U5707" t="str">
        <f>_xlfn.CONCAT(KamstrupData[[#This Row],[CountryCode]],"_",KamstrupData[[#This Row],[Business Area]],"_",KamstrupData[[#This Row],[DepartmentTeam]])</f>
        <v>US10_US_Finance_</v>
      </c>
      <c r="V5707" t="str">
        <f>VLOOKUP(KamstrupData[[#This Row],[ORG_Concat]],'O-Organization'!F:H,3,FALSE)</f>
        <v>11062_US10_Finance_US_Finance_</v>
      </c>
    </row>
    <row r="5708" spans="3:22">
      <c r="D5708" t="s">
        <v>801</v>
      </c>
      <c r="E5708" t="str">
        <f>VLOOKUP(D5708,'B-Business Capability'!B:H,5,FALSE)</f>
        <v>Finance</v>
      </c>
      <c r="F5708" t="str">
        <f>VLOOKUP(D5708,'B-Business Capability'!B:H,6,FALSE)</f>
        <v>Accounting</v>
      </c>
      <c r="G5708" t="str">
        <f>VLOOKUP(D5708,'B-Business Capability'!B:H,7,FALSE)</f>
        <v>Enterprise Consolidation</v>
      </c>
      <c r="I5708" t="s">
        <v>1864</v>
      </c>
      <c r="J5708" t="s">
        <v>1964</v>
      </c>
      <c r="L5708" t="s">
        <v>117</v>
      </c>
      <c r="M5708" t="str">
        <f>VLOOKUP(L5708,'A-Applications'!B:D,3,FALSE)</f>
        <v>PowerBI</v>
      </c>
      <c r="N5708" t="s">
        <v>53</v>
      </c>
      <c r="O5708" s="42" t="s">
        <v>54</v>
      </c>
      <c r="P5708" t="s">
        <v>97</v>
      </c>
      <c r="Q5708" t="str">
        <f>VLOOKUP(KamstrupData[[#This Row],[IdLevel123]],'B-Business Capability'!B:L,10,FALSE)</f>
        <v>N/A</v>
      </c>
      <c r="R5708">
        <f>VLOOKUP(KamstrupData[[#This Row],[IdLevel123]],'B-Business Capability'!B:L,11,FALSE)</f>
        <v>0</v>
      </c>
      <c r="T5708" t="s">
        <v>1965</v>
      </c>
      <c r="U5708" t="str">
        <f>_xlfn.CONCAT(KamstrupData[[#This Row],[CountryCode]],"_",KamstrupData[[#This Row],[Business Area]],"_",KamstrupData[[#This Row],[DepartmentTeam]])</f>
        <v>US10_US_Finance_</v>
      </c>
      <c r="V5708" t="str">
        <f>VLOOKUP(KamstrupData[[#This Row],[ORG_Concat]],'O-Organization'!F:H,3,FALSE)</f>
        <v>11062_US10_Finance_US_Finance_</v>
      </c>
    </row>
    <row r="5709" spans="3:22">
      <c r="D5709" t="s">
        <v>790</v>
      </c>
      <c r="E5709" t="str">
        <f>VLOOKUP(D5709,'B-Business Capability'!B:H,5,FALSE)</f>
        <v>Finance</v>
      </c>
      <c r="F5709" t="str">
        <f>VLOOKUP(D5709,'B-Business Capability'!B:H,6,FALSE)</f>
        <v>Accounting</v>
      </c>
      <c r="G5709" t="str">
        <f>VLOOKUP(D5709,'B-Business Capability'!B:H,7,FALSE)</f>
        <v>External Reporting</v>
      </c>
      <c r="I5709" t="s">
        <v>1864</v>
      </c>
      <c r="J5709" t="s">
        <v>1964</v>
      </c>
      <c r="L5709" t="s">
        <v>117</v>
      </c>
      <c r="M5709" t="str">
        <f>VLOOKUP(L5709,'A-Applications'!B:D,3,FALSE)</f>
        <v>PowerBI</v>
      </c>
      <c r="N5709" t="s">
        <v>53</v>
      </c>
      <c r="O5709" s="42" t="s">
        <v>54</v>
      </c>
      <c r="P5709" t="s">
        <v>97</v>
      </c>
      <c r="Q5709" t="str">
        <f>VLOOKUP(KamstrupData[[#This Row],[IdLevel123]],'B-Business Capability'!B:L,10,FALSE)</f>
        <v>N/A</v>
      </c>
      <c r="R5709">
        <f>VLOOKUP(KamstrupData[[#This Row],[IdLevel123]],'B-Business Capability'!B:L,11,FALSE)</f>
        <v>0</v>
      </c>
      <c r="T5709" t="s">
        <v>1965</v>
      </c>
      <c r="U5709" t="str">
        <f>_xlfn.CONCAT(KamstrupData[[#This Row],[CountryCode]],"_",KamstrupData[[#This Row],[Business Area]],"_",KamstrupData[[#This Row],[DepartmentTeam]])</f>
        <v>US10_US_Finance_</v>
      </c>
      <c r="V5709" t="str">
        <f>VLOOKUP(KamstrupData[[#This Row],[ORG_Concat]],'O-Organization'!F:H,3,FALSE)</f>
        <v>11062_US10_Finance_US_Finance_</v>
      </c>
    </row>
    <row r="5710" spans="3:22">
      <c r="D5710" t="s">
        <v>779</v>
      </c>
      <c r="E5710" t="str">
        <f>VLOOKUP(D5710,'B-Business Capability'!B:H,5,FALSE)</f>
        <v>Finance</v>
      </c>
      <c r="F5710" t="str">
        <f>VLOOKUP(D5710,'B-Business Capability'!B:H,6,FALSE)</f>
        <v>Accounting</v>
      </c>
      <c r="G5710" t="str">
        <f>VLOOKUP(D5710,'B-Business Capability'!B:H,7,FALSE)</f>
        <v>Performance Reporting</v>
      </c>
      <c r="I5710" t="s">
        <v>1864</v>
      </c>
      <c r="J5710" t="s">
        <v>1964</v>
      </c>
      <c r="L5710" t="s">
        <v>117</v>
      </c>
      <c r="M5710" t="str">
        <f>VLOOKUP(L5710,'A-Applications'!B:D,3,FALSE)</f>
        <v>PowerBI</v>
      </c>
      <c r="N5710" t="s">
        <v>53</v>
      </c>
      <c r="O5710" s="42" t="s">
        <v>54</v>
      </c>
      <c r="P5710" t="s">
        <v>97</v>
      </c>
      <c r="Q5710" t="str">
        <f>VLOOKUP(KamstrupData[[#This Row],[IdLevel123]],'B-Business Capability'!B:L,10,FALSE)</f>
        <v>N/A</v>
      </c>
      <c r="R5710">
        <f>VLOOKUP(KamstrupData[[#This Row],[IdLevel123]],'B-Business Capability'!B:L,11,FALSE)</f>
        <v>0</v>
      </c>
      <c r="T5710" t="s">
        <v>1965</v>
      </c>
      <c r="U5710" t="str">
        <f>_xlfn.CONCAT(KamstrupData[[#This Row],[CountryCode]],"_",KamstrupData[[#This Row],[Business Area]],"_",KamstrupData[[#This Row],[DepartmentTeam]])</f>
        <v>US10_US_Finance_</v>
      </c>
      <c r="V5710" t="str">
        <f>VLOOKUP(KamstrupData[[#This Row],[ORG_Concat]],'O-Organization'!F:H,3,FALSE)</f>
        <v>11062_US10_Finance_US_Finance_</v>
      </c>
    </row>
    <row r="5711" spans="3:22">
      <c r="D5711" t="s">
        <v>660</v>
      </c>
      <c r="E5711" t="str">
        <f>VLOOKUP(D5711,'B-Business Capability'!B:H,5,FALSE)</f>
        <v>Finance</v>
      </c>
      <c r="F5711" t="str">
        <f>VLOOKUP(D5711,'B-Business Capability'!B:H,6,FALSE)</f>
        <v>Financial Planning &amp; Analysis</v>
      </c>
      <c r="G5711" t="str">
        <f>VLOOKUP(D5711,'B-Business Capability'!B:H,7,FALSE)</f>
        <v>Business Planning</v>
      </c>
      <c r="I5711" t="s">
        <v>1864</v>
      </c>
      <c r="J5711" t="s">
        <v>1964</v>
      </c>
      <c r="L5711" t="s">
        <v>117</v>
      </c>
      <c r="M5711" t="str">
        <f>VLOOKUP(L5711,'A-Applications'!B:D,3,FALSE)</f>
        <v>PowerBI</v>
      </c>
      <c r="N5711" t="s">
        <v>53</v>
      </c>
      <c r="O5711" s="42" t="s">
        <v>54</v>
      </c>
      <c r="P5711" t="s">
        <v>67</v>
      </c>
      <c r="Q5711" t="str">
        <f>VLOOKUP(KamstrupData[[#This Row],[IdLevel123]],'B-Business Capability'!B:L,10,FALSE)</f>
        <v>N/A</v>
      </c>
      <c r="R5711">
        <f>VLOOKUP(KamstrupData[[#This Row],[IdLevel123]],'B-Business Capability'!B:L,11,FALSE)</f>
        <v>0</v>
      </c>
      <c r="T5711" t="s">
        <v>1965</v>
      </c>
      <c r="U5711" t="str">
        <f>_xlfn.CONCAT(KamstrupData[[#This Row],[CountryCode]],"_",KamstrupData[[#This Row],[Business Area]],"_",KamstrupData[[#This Row],[DepartmentTeam]])</f>
        <v>US10_US_Finance_</v>
      </c>
      <c r="V5711" t="str">
        <f>VLOOKUP(KamstrupData[[#This Row],[ORG_Concat]],'O-Organization'!F:H,3,FALSE)</f>
        <v>11062_US10_Finance_US_Finance_</v>
      </c>
    </row>
    <row r="5712" spans="3:22">
      <c r="D5712" t="s">
        <v>63</v>
      </c>
      <c r="E5712" t="str">
        <f>VLOOKUP(D5712,'B-Business Capability'!B:H,5,FALSE)</f>
        <v>Finance</v>
      </c>
      <c r="F5712" t="str">
        <f>VLOOKUP(D5712,'B-Business Capability'!B:H,6,FALSE)</f>
        <v>Financial Planning &amp; Analysis</v>
      </c>
      <c r="G5712" t="str">
        <f>VLOOKUP(D5712,'B-Business Capability'!B:H,7,FALSE)</f>
        <v>Cost Accounting_Plan</v>
      </c>
      <c r="I5712" t="s">
        <v>1864</v>
      </c>
      <c r="J5712" t="s">
        <v>1964</v>
      </c>
      <c r="L5712" t="s">
        <v>117</v>
      </c>
      <c r="M5712" t="str">
        <f>VLOOKUP(L5712,'A-Applications'!B:D,3,FALSE)</f>
        <v>PowerBI</v>
      </c>
      <c r="N5712" t="s">
        <v>53</v>
      </c>
      <c r="O5712" s="42" t="s">
        <v>54</v>
      </c>
      <c r="P5712" t="s">
        <v>67</v>
      </c>
      <c r="Q5712" t="str">
        <f>VLOOKUP(KamstrupData[[#This Row],[IdLevel123]],'B-Business Capability'!B:L,10,FALSE)</f>
        <v>N/A</v>
      </c>
      <c r="R5712">
        <f>VLOOKUP(KamstrupData[[#This Row],[IdLevel123]],'B-Business Capability'!B:L,11,FALSE)</f>
        <v>0</v>
      </c>
      <c r="T5712" t="s">
        <v>1965</v>
      </c>
      <c r="U5712" t="str">
        <f>_xlfn.CONCAT(KamstrupData[[#This Row],[CountryCode]],"_",KamstrupData[[#This Row],[Business Area]],"_",KamstrupData[[#This Row],[DepartmentTeam]])</f>
        <v>US10_US_Finance_</v>
      </c>
      <c r="V5712" t="str">
        <f>VLOOKUP(KamstrupData[[#This Row],[ORG_Concat]],'O-Organization'!F:H,3,FALSE)</f>
        <v>11062_US10_Finance_US_Finance_</v>
      </c>
    </row>
    <row r="5713" spans="4:22">
      <c r="D5713" t="s">
        <v>200</v>
      </c>
      <c r="E5713" t="str">
        <f>VLOOKUP(D5713,'B-Business Capability'!B:H,5,FALSE)</f>
        <v>Sales</v>
      </c>
      <c r="F5713" t="str">
        <f>VLOOKUP(D5713,'B-Business Capability'!B:H,6,FALSE)</f>
        <v>Sales Management of Indirect Sales</v>
      </c>
      <c r="G5713" t="str">
        <f>VLOOKUP(D5713,'B-Business Capability'!B:H,7,FALSE)</f>
        <v>Incentive and commision management</v>
      </c>
      <c r="I5713" t="s">
        <v>1864</v>
      </c>
      <c r="J5713" t="s">
        <v>1964</v>
      </c>
      <c r="L5713" t="s">
        <v>117</v>
      </c>
      <c r="M5713" t="str">
        <f>VLOOKUP(L5713,'A-Applications'!B:D,3,FALSE)</f>
        <v>PowerBI</v>
      </c>
      <c r="N5713" t="s">
        <v>53</v>
      </c>
      <c r="O5713" s="42" t="s">
        <v>66</v>
      </c>
      <c r="P5713" t="s">
        <v>77</v>
      </c>
      <c r="Q5713" t="str">
        <f>VLOOKUP(KamstrupData[[#This Row],[IdLevel123]],'B-Business Capability'!B:L,10,FALSE)</f>
        <v>N/A</v>
      </c>
      <c r="R5713">
        <f>VLOOKUP(KamstrupData[[#This Row],[IdLevel123]],'B-Business Capability'!B:L,11,FALSE)</f>
        <v>0</v>
      </c>
      <c r="U5713" t="str">
        <f>_xlfn.CONCAT(KamstrupData[[#This Row],[CountryCode]],"_",KamstrupData[[#This Row],[Business Area]],"_",KamstrupData[[#This Row],[DepartmentTeam]])</f>
        <v>US10_US_Finance_</v>
      </c>
      <c r="V5713" t="str">
        <f>VLOOKUP(KamstrupData[[#This Row],[ORG_Concat]],'O-Organization'!F:H,3,FALSE)</f>
        <v>11062_US10_Finance_US_Finance_</v>
      </c>
    </row>
    <row r="5714" spans="4:22">
      <c r="D5714" t="s">
        <v>415</v>
      </c>
      <c r="E5714" t="str">
        <f>VLOOKUP(D5714,'B-Business Capability'!B:H,5,FALSE)</f>
        <v>Finance</v>
      </c>
      <c r="F5714">
        <f>VLOOKUP(D5714,'B-Business Capability'!B:H,6,FALSE)</f>
        <v>0</v>
      </c>
      <c r="G5714">
        <f>VLOOKUP(D5714,'B-Business Capability'!B:H,7,FALSE)</f>
        <v>0</v>
      </c>
      <c r="I5714" t="s">
        <v>1864</v>
      </c>
      <c r="J5714" t="s">
        <v>1964</v>
      </c>
      <c r="L5714" t="s">
        <v>123</v>
      </c>
      <c r="M5714" t="str">
        <f>VLOOKUP(L5714,'A-Applications'!B:D,3,FALSE)</f>
        <v>DocuSign</v>
      </c>
      <c r="N5714" t="s">
        <v>53</v>
      </c>
      <c r="O5714" s="42" t="s">
        <v>62</v>
      </c>
      <c r="P5714" t="s">
        <v>793</v>
      </c>
      <c r="Q5714" t="str">
        <f>VLOOKUP(KamstrupData[[#This Row],[IdLevel123]],'B-Business Capability'!B:L,10,FALSE)</f>
        <v>N/A</v>
      </c>
      <c r="R5714">
        <f>VLOOKUP(KamstrupData[[#This Row],[IdLevel123]],'B-Business Capability'!B:L,11,FALSE)</f>
        <v>0</v>
      </c>
      <c r="T5714" t="s">
        <v>1965</v>
      </c>
      <c r="U5714" t="str">
        <f>_xlfn.CONCAT(KamstrupData[[#This Row],[CountryCode]],"_",KamstrupData[[#This Row],[Business Area]],"_",KamstrupData[[#This Row],[DepartmentTeam]])</f>
        <v>US10_US_Finance_</v>
      </c>
      <c r="V5714" t="str">
        <f>VLOOKUP(KamstrupData[[#This Row],[ORG_Concat]],'O-Organization'!F:H,3,FALSE)</f>
        <v>11062_US10_Finance_US_Finance_</v>
      </c>
    </row>
    <row r="5715" spans="4:22">
      <c r="D5715" t="s">
        <v>122</v>
      </c>
      <c r="E5715" t="str">
        <f>VLOOKUP(D5715,'B-Business Capability'!B:H,5,FALSE)</f>
        <v>Legal</v>
      </c>
      <c r="F5715" t="str">
        <f>VLOOKUP(D5715,'B-Business Capability'!B:H,6,FALSE)</f>
        <v>Ensure Compliance</v>
      </c>
      <c r="G5715">
        <f>VLOOKUP(D5715,'B-Business Capability'!B:H,7,FALSE)</f>
        <v>0</v>
      </c>
      <c r="I5715" t="s">
        <v>1864</v>
      </c>
      <c r="J5715" t="s">
        <v>1964</v>
      </c>
      <c r="L5715" t="s">
        <v>123</v>
      </c>
      <c r="M5715" t="str">
        <f>VLOOKUP(L5715,'A-Applications'!B:D,3,FALSE)</f>
        <v>DocuSign</v>
      </c>
      <c r="N5715" t="s">
        <v>53</v>
      </c>
      <c r="O5715" s="42" t="s">
        <v>62</v>
      </c>
      <c r="P5715" t="s">
        <v>124</v>
      </c>
      <c r="Q5715" t="str">
        <f>VLOOKUP(KamstrupData[[#This Row],[IdLevel123]],'B-Business Capability'!B:L,10,FALSE)</f>
        <v>N/A</v>
      </c>
      <c r="R5715">
        <f>VLOOKUP(KamstrupData[[#This Row],[IdLevel123]],'B-Business Capability'!B:L,11,FALSE)</f>
        <v>0</v>
      </c>
      <c r="T5715" t="s">
        <v>1965</v>
      </c>
      <c r="U5715" t="str">
        <f>_xlfn.CONCAT(KamstrupData[[#This Row],[CountryCode]],"_",KamstrupData[[#This Row],[Business Area]],"_",KamstrupData[[#This Row],[DepartmentTeam]])</f>
        <v>US10_US_Finance_</v>
      </c>
      <c r="V5715" t="str">
        <f>VLOOKUP(KamstrupData[[#This Row],[ORG_Concat]],'O-Organization'!F:H,3,FALSE)</f>
        <v>11062_US10_Finance_US_Finance_</v>
      </c>
    </row>
    <row r="5716" spans="4:22">
      <c r="D5716" t="s">
        <v>801</v>
      </c>
      <c r="E5716" t="str">
        <f>VLOOKUP(D5716,'B-Business Capability'!B:H,5,FALSE)</f>
        <v>Finance</v>
      </c>
      <c r="F5716" t="str">
        <f>VLOOKUP(D5716,'B-Business Capability'!B:H,6,FALSE)</f>
        <v>Accounting</v>
      </c>
      <c r="G5716" t="str">
        <f>VLOOKUP(D5716,'B-Business Capability'!B:H,7,FALSE)</f>
        <v>Enterprise Consolidation</v>
      </c>
      <c r="I5716" t="s">
        <v>1864</v>
      </c>
      <c r="J5716" t="s">
        <v>1964</v>
      </c>
      <c r="L5716" t="s">
        <v>58</v>
      </c>
      <c r="M5716" t="str">
        <f>VLOOKUP(L5716,'A-Applications'!B:D,3,FALSE)</f>
        <v>Microsoft Excel</v>
      </c>
      <c r="N5716" t="s">
        <v>53</v>
      </c>
      <c r="O5716" s="42" t="s">
        <v>54</v>
      </c>
      <c r="P5716" t="s">
        <v>97</v>
      </c>
      <c r="Q5716" t="str">
        <f>VLOOKUP(KamstrupData[[#This Row],[IdLevel123]],'B-Business Capability'!B:L,10,FALSE)</f>
        <v>N/A</v>
      </c>
      <c r="R5716">
        <f>VLOOKUP(KamstrupData[[#This Row],[IdLevel123]],'B-Business Capability'!B:L,11,FALSE)</f>
        <v>0</v>
      </c>
      <c r="T5716" t="s">
        <v>1966</v>
      </c>
      <c r="U5716" t="str">
        <f>_xlfn.CONCAT(KamstrupData[[#This Row],[CountryCode]],"_",KamstrupData[[#This Row],[Business Area]],"_",KamstrupData[[#This Row],[DepartmentTeam]])</f>
        <v>US10_US_Finance_</v>
      </c>
      <c r="V5716" t="str">
        <f>VLOOKUP(KamstrupData[[#This Row],[ORG_Concat]],'O-Organization'!F:H,3,FALSE)</f>
        <v>11062_US10_Finance_US_Finance_</v>
      </c>
    </row>
    <row r="5717" spans="4:22">
      <c r="D5717" t="s">
        <v>660</v>
      </c>
      <c r="E5717" t="str">
        <f>VLOOKUP(D5717,'B-Business Capability'!B:H,5,FALSE)</f>
        <v>Finance</v>
      </c>
      <c r="F5717" t="str">
        <f>VLOOKUP(D5717,'B-Business Capability'!B:H,6,FALSE)</f>
        <v>Financial Planning &amp; Analysis</v>
      </c>
      <c r="G5717" t="str">
        <f>VLOOKUP(D5717,'B-Business Capability'!B:H,7,FALSE)</f>
        <v>Business Planning</v>
      </c>
      <c r="I5717" t="s">
        <v>1864</v>
      </c>
      <c r="J5717" t="s">
        <v>1964</v>
      </c>
      <c r="L5717" t="s">
        <v>58</v>
      </c>
      <c r="M5717" t="str">
        <f>VLOOKUP(L5717,'A-Applications'!B:D,3,FALSE)</f>
        <v>Microsoft Excel</v>
      </c>
      <c r="N5717" t="s">
        <v>53</v>
      </c>
      <c r="O5717" s="42" t="s">
        <v>54</v>
      </c>
      <c r="P5717" t="s">
        <v>97</v>
      </c>
      <c r="Q5717" t="str">
        <f>VLOOKUP(KamstrupData[[#This Row],[IdLevel123]],'B-Business Capability'!B:L,10,FALSE)</f>
        <v>N/A</v>
      </c>
      <c r="R5717">
        <f>VLOOKUP(KamstrupData[[#This Row],[IdLevel123]],'B-Business Capability'!B:L,11,FALSE)</f>
        <v>0</v>
      </c>
      <c r="T5717" t="s">
        <v>1966</v>
      </c>
      <c r="U5717" t="str">
        <f>_xlfn.CONCAT(KamstrupData[[#This Row],[CountryCode]],"_",KamstrupData[[#This Row],[Business Area]],"_",KamstrupData[[#This Row],[DepartmentTeam]])</f>
        <v>US10_US_Finance_</v>
      </c>
      <c r="V5717" t="str">
        <f>VLOOKUP(KamstrupData[[#This Row],[ORG_Concat]],'O-Organization'!F:H,3,FALSE)</f>
        <v>11062_US10_Finance_US_Finance_</v>
      </c>
    </row>
    <row r="5718" spans="4:22">
      <c r="D5718" t="s">
        <v>63</v>
      </c>
      <c r="E5718" t="str">
        <f>VLOOKUP(D5718,'B-Business Capability'!B:H,5,FALSE)</f>
        <v>Finance</v>
      </c>
      <c r="F5718" t="str">
        <f>VLOOKUP(D5718,'B-Business Capability'!B:H,6,FALSE)</f>
        <v>Financial Planning &amp; Analysis</v>
      </c>
      <c r="G5718" t="str">
        <f>VLOOKUP(D5718,'B-Business Capability'!B:H,7,FALSE)</f>
        <v>Cost Accounting_Plan</v>
      </c>
      <c r="I5718" t="s">
        <v>1864</v>
      </c>
      <c r="J5718" t="s">
        <v>1964</v>
      </c>
      <c r="L5718" t="s">
        <v>58</v>
      </c>
      <c r="M5718" t="str">
        <f>VLOOKUP(L5718,'A-Applications'!B:D,3,FALSE)</f>
        <v>Microsoft Excel</v>
      </c>
      <c r="N5718" t="s">
        <v>53</v>
      </c>
      <c r="O5718" s="42" t="s">
        <v>54</v>
      </c>
      <c r="P5718" t="s">
        <v>97</v>
      </c>
      <c r="Q5718" t="str">
        <f>VLOOKUP(KamstrupData[[#This Row],[IdLevel123]],'B-Business Capability'!B:L,10,FALSE)</f>
        <v>N/A</v>
      </c>
      <c r="R5718">
        <f>VLOOKUP(KamstrupData[[#This Row],[IdLevel123]],'B-Business Capability'!B:L,11,FALSE)</f>
        <v>0</v>
      </c>
      <c r="T5718" t="s">
        <v>1966</v>
      </c>
      <c r="U5718" t="str">
        <f>_xlfn.CONCAT(KamstrupData[[#This Row],[CountryCode]],"_",KamstrupData[[#This Row],[Business Area]],"_",KamstrupData[[#This Row],[DepartmentTeam]])</f>
        <v>US10_US_Finance_</v>
      </c>
      <c r="V5718" t="str">
        <f>VLOOKUP(KamstrupData[[#This Row],[ORG_Concat]],'O-Organization'!F:H,3,FALSE)</f>
        <v>11062_US10_Finance_US_Finance_</v>
      </c>
    </row>
    <row r="5719" spans="4:22">
      <c r="D5719" t="s">
        <v>104</v>
      </c>
      <c r="E5719" t="str">
        <f>VLOOKUP(D5719,'B-Business Capability'!B:H,5,FALSE)</f>
        <v>Finance</v>
      </c>
      <c r="F5719" t="str">
        <f>VLOOKUP(D5719,'B-Business Capability'!B:H,6,FALSE)</f>
        <v>Financial Planning &amp; Analysis</v>
      </c>
      <c r="G5719" t="str">
        <f>VLOOKUP(D5719,'B-Business Capability'!B:H,7,FALSE)</f>
        <v>Forecasting</v>
      </c>
      <c r="I5719" t="s">
        <v>1864</v>
      </c>
      <c r="J5719" t="s">
        <v>1964</v>
      </c>
      <c r="L5719" t="s">
        <v>58</v>
      </c>
      <c r="M5719" t="str">
        <f>VLOOKUP(L5719,'A-Applications'!B:D,3,FALSE)</f>
        <v>Microsoft Excel</v>
      </c>
      <c r="N5719" t="s">
        <v>53</v>
      </c>
      <c r="O5719" s="42" t="s">
        <v>54</v>
      </c>
      <c r="P5719" t="s">
        <v>97</v>
      </c>
      <c r="Q5719" t="str">
        <f>VLOOKUP(KamstrupData[[#This Row],[IdLevel123]],'B-Business Capability'!B:L,10,FALSE)</f>
        <v>N/A</v>
      </c>
      <c r="R5719">
        <f>VLOOKUP(KamstrupData[[#This Row],[IdLevel123]],'B-Business Capability'!B:L,11,FALSE)</f>
        <v>0</v>
      </c>
      <c r="T5719" t="s">
        <v>1966</v>
      </c>
      <c r="U5719" t="str">
        <f>_xlfn.CONCAT(KamstrupData[[#This Row],[CountryCode]],"_",KamstrupData[[#This Row],[Business Area]],"_",KamstrupData[[#This Row],[DepartmentTeam]])</f>
        <v>US10_US_Finance_</v>
      </c>
      <c r="V5719" t="str">
        <f>VLOOKUP(KamstrupData[[#This Row],[ORG_Concat]],'O-Organization'!F:H,3,FALSE)</f>
        <v>11062_US10_Finance_US_Finance_</v>
      </c>
    </row>
    <row r="5720" spans="4:22">
      <c r="D5720" t="s">
        <v>68</v>
      </c>
      <c r="E5720" t="str">
        <f>VLOOKUP(D5720,'B-Business Capability'!B:H,5,FALSE)</f>
        <v>Finance</v>
      </c>
      <c r="F5720" t="str">
        <f>VLOOKUP(D5720,'B-Business Capability'!B:H,6,FALSE)</f>
        <v>Settlements &amp; Payments</v>
      </c>
      <c r="G5720" t="str">
        <f>VLOOKUP(D5720,'B-Business Capability'!B:H,7,FALSE)</f>
        <v>Account Payables</v>
      </c>
      <c r="I5720" t="s">
        <v>1864</v>
      </c>
      <c r="J5720" t="s">
        <v>1964</v>
      </c>
      <c r="L5720" t="s">
        <v>58</v>
      </c>
      <c r="M5720" t="str">
        <f>VLOOKUP(L5720,'A-Applications'!B:D,3,FALSE)</f>
        <v>Microsoft Excel</v>
      </c>
      <c r="N5720" t="s">
        <v>53</v>
      </c>
      <c r="O5720" s="42" t="s">
        <v>54</v>
      </c>
      <c r="P5720" t="s">
        <v>97</v>
      </c>
      <c r="Q5720" t="str">
        <f>VLOOKUP(KamstrupData[[#This Row],[IdLevel123]],'B-Business Capability'!B:L,10,FALSE)</f>
        <v>Procure-to-Pay (P2P)</v>
      </c>
      <c r="R5720">
        <f>VLOOKUP(KamstrupData[[#This Row],[IdLevel123]],'B-Business Capability'!B:L,11,FALSE)</f>
        <v>500</v>
      </c>
      <c r="T5720" t="s">
        <v>1966</v>
      </c>
      <c r="U5720" t="str">
        <f>_xlfn.CONCAT(KamstrupData[[#This Row],[CountryCode]],"_",KamstrupData[[#This Row],[Business Area]],"_",KamstrupData[[#This Row],[DepartmentTeam]])</f>
        <v>US10_US_Finance_</v>
      </c>
      <c r="V5720" t="str">
        <f>VLOOKUP(KamstrupData[[#This Row],[ORG_Concat]],'O-Organization'!F:H,3,FALSE)</f>
        <v>11062_US10_Finance_US_Finance_</v>
      </c>
    </row>
    <row r="5721" spans="4:22">
      <c r="D5721" t="s">
        <v>803</v>
      </c>
      <c r="E5721" t="str">
        <f>VLOOKUP(D5721,'B-Business Capability'!B:H,5,FALSE)</f>
        <v>Finance</v>
      </c>
      <c r="F5721" t="str">
        <f>VLOOKUP(D5721,'B-Business Capability'!B:H,6,FALSE)</f>
        <v>Tax Management</v>
      </c>
      <c r="G5721" t="str">
        <f>VLOOKUP(D5721,'B-Business Capability'!B:H,7,FALSE)</f>
        <v>Tax Planning Strategies</v>
      </c>
      <c r="I5721" t="s">
        <v>1864</v>
      </c>
      <c r="J5721" t="s">
        <v>1964</v>
      </c>
      <c r="L5721" t="s">
        <v>58</v>
      </c>
      <c r="M5721" t="str">
        <f>VLOOKUP(L5721,'A-Applications'!B:D,3,FALSE)</f>
        <v>Microsoft Excel</v>
      </c>
      <c r="N5721" t="s">
        <v>53</v>
      </c>
      <c r="O5721" s="42" t="s">
        <v>54</v>
      </c>
      <c r="P5721" t="s">
        <v>97</v>
      </c>
      <c r="Q5721" t="str">
        <f>VLOOKUP(KamstrupData[[#This Row],[IdLevel123]],'B-Business Capability'!B:L,10,FALSE)</f>
        <v>N/A</v>
      </c>
      <c r="R5721">
        <f>VLOOKUP(KamstrupData[[#This Row],[IdLevel123]],'B-Business Capability'!B:L,11,FALSE)</f>
        <v>0</v>
      </c>
      <c r="T5721" t="s">
        <v>1966</v>
      </c>
      <c r="U5721" t="str">
        <f>_xlfn.CONCAT(KamstrupData[[#This Row],[CountryCode]],"_",KamstrupData[[#This Row],[Business Area]],"_",KamstrupData[[#This Row],[DepartmentTeam]])</f>
        <v>US10_US_Finance_</v>
      </c>
      <c r="V5721" t="str">
        <f>VLOOKUP(KamstrupData[[#This Row],[ORG_Concat]],'O-Organization'!F:H,3,FALSE)</f>
        <v>11062_US10_Finance_US_Finance_</v>
      </c>
    </row>
    <row r="5722" spans="4:22">
      <c r="D5722" t="s">
        <v>738</v>
      </c>
      <c r="E5722" t="str">
        <f>VLOOKUP(D5722,'B-Business Capability'!B:H,5,FALSE)</f>
        <v>Strategic Management</v>
      </c>
      <c r="F5722" t="str">
        <f>VLOOKUP(D5722,'B-Business Capability'!B:H,6,FALSE)</f>
        <v>Manage Core Business</v>
      </c>
      <c r="G5722" t="str">
        <f>VLOOKUP(D5722,'B-Business Capability'!B:H,7,FALSE)</f>
        <v>Manage Bus. Performance &amp; Ops</v>
      </c>
      <c r="I5722" t="s">
        <v>1864</v>
      </c>
      <c r="J5722" t="s">
        <v>1964</v>
      </c>
      <c r="L5722" t="s">
        <v>58</v>
      </c>
      <c r="M5722" t="str">
        <f>VLOOKUP(L5722,'A-Applications'!B:D,3,FALSE)</f>
        <v>Microsoft Excel</v>
      </c>
      <c r="N5722" t="s">
        <v>53</v>
      </c>
      <c r="O5722" s="42" t="s">
        <v>54</v>
      </c>
      <c r="P5722" t="s">
        <v>97</v>
      </c>
      <c r="Q5722" t="str">
        <f>VLOOKUP(KamstrupData[[#This Row],[IdLevel123]],'B-Business Capability'!B:L,10,FALSE)</f>
        <v>N/A</v>
      </c>
      <c r="R5722">
        <f>VLOOKUP(KamstrupData[[#This Row],[IdLevel123]],'B-Business Capability'!B:L,11,FALSE)</f>
        <v>0</v>
      </c>
      <c r="T5722" t="s">
        <v>1966</v>
      </c>
      <c r="U5722" t="str">
        <f>_xlfn.CONCAT(KamstrupData[[#This Row],[CountryCode]],"_",KamstrupData[[#This Row],[Business Area]],"_",KamstrupData[[#This Row],[DepartmentTeam]])</f>
        <v>US10_US_Finance_</v>
      </c>
      <c r="V5722" t="str">
        <f>VLOOKUP(KamstrupData[[#This Row],[ORG_Concat]],'O-Organization'!F:H,3,FALSE)</f>
        <v>11062_US10_Finance_US_Finance_</v>
      </c>
    </row>
    <row r="5723" spans="4:22">
      <c r="D5723" t="s">
        <v>761</v>
      </c>
      <c r="E5723" t="str">
        <f>VLOOKUP(D5723,'B-Business Capability'!B:H,5,FALSE)</f>
        <v>Strategic Management</v>
      </c>
      <c r="F5723" t="str">
        <f>VLOOKUP(D5723,'B-Business Capability'!B:H,6,FALSE)</f>
        <v>Mergers &amp; Acquisitions</v>
      </c>
      <c r="G5723" t="str">
        <f>VLOOKUP(D5723,'B-Business Capability'!B:H,7,FALSE)</f>
        <v>Track Acquisitions</v>
      </c>
      <c r="I5723" t="s">
        <v>1864</v>
      </c>
      <c r="J5723" t="s">
        <v>1964</v>
      </c>
      <c r="L5723" t="s">
        <v>58</v>
      </c>
      <c r="M5723" t="str">
        <f>VLOOKUP(L5723,'A-Applications'!B:D,3,FALSE)</f>
        <v>Microsoft Excel</v>
      </c>
      <c r="N5723" t="s">
        <v>53</v>
      </c>
      <c r="O5723" s="42" t="s">
        <v>54</v>
      </c>
      <c r="P5723" t="s">
        <v>97</v>
      </c>
      <c r="Q5723" t="str">
        <f>VLOOKUP(KamstrupData[[#This Row],[IdLevel123]],'B-Business Capability'!B:L,10,FALSE)</f>
        <v>N/A</v>
      </c>
      <c r="R5723">
        <f>VLOOKUP(KamstrupData[[#This Row],[IdLevel123]],'B-Business Capability'!B:L,11,FALSE)</f>
        <v>0</v>
      </c>
      <c r="T5723" t="s">
        <v>1966</v>
      </c>
      <c r="U5723" t="str">
        <f>_xlfn.CONCAT(KamstrupData[[#This Row],[CountryCode]],"_",KamstrupData[[#This Row],[Business Area]],"_",KamstrupData[[#This Row],[DepartmentTeam]])</f>
        <v>US10_US_Finance_</v>
      </c>
      <c r="V5723" t="str">
        <f>VLOOKUP(KamstrupData[[#This Row],[ORG_Concat]],'O-Organization'!F:H,3,FALSE)</f>
        <v>11062_US10_Finance_US_Finance_</v>
      </c>
    </row>
    <row r="5724" spans="4:22">
      <c r="D5724" t="s">
        <v>726</v>
      </c>
      <c r="E5724" t="str">
        <f>VLOOKUP(D5724,'B-Business Capability'!B:H,5,FALSE)</f>
        <v>Strategic Management</v>
      </c>
      <c r="F5724" t="str">
        <f>VLOOKUP(D5724,'B-Business Capability'!B:H,6,FALSE)</f>
        <v>Strategy Development</v>
      </c>
      <c r="G5724" t="str">
        <f>VLOOKUP(D5724,'B-Business Capability'!B:H,7,FALSE)</f>
        <v>Track Strategy</v>
      </c>
      <c r="I5724" t="s">
        <v>1864</v>
      </c>
      <c r="J5724" t="s">
        <v>1964</v>
      </c>
      <c r="L5724" t="s">
        <v>58</v>
      </c>
      <c r="M5724" t="str">
        <f>VLOOKUP(L5724,'A-Applications'!B:D,3,FALSE)</f>
        <v>Microsoft Excel</v>
      </c>
      <c r="N5724" t="s">
        <v>53</v>
      </c>
      <c r="O5724" s="42" t="s">
        <v>54</v>
      </c>
      <c r="P5724" t="s">
        <v>97</v>
      </c>
      <c r="Q5724" t="str">
        <f>VLOOKUP(KamstrupData[[#This Row],[IdLevel123]],'B-Business Capability'!B:L,10,FALSE)</f>
        <v>N/A</v>
      </c>
      <c r="R5724">
        <f>VLOOKUP(KamstrupData[[#This Row],[IdLevel123]],'B-Business Capability'!B:L,11,FALSE)</f>
        <v>0</v>
      </c>
      <c r="T5724" t="s">
        <v>1966</v>
      </c>
      <c r="U5724" t="str">
        <f>_xlfn.CONCAT(KamstrupData[[#This Row],[CountryCode]],"_",KamstrupData[[#This Row],[Business Area]],"_",KamstrupData[[#This Row],[DepartmentTeam]])</f>
        <v>US10_US_Finance_</v>
      </c>
      <c r="V5724" t="str">
        <f>VLOOKUP(KamstrupData[[#This Row],[ORG_Concat]],'O-Organization'!F:H,3,FALSE)</f>
        <v>11062_US10_Finance_US_Finance_</v>
      </c>
    </row>
    <row r="5725" spans="4:22">
      <c r="D5725" t="s">
        <v>200</v>
      </c>
      <c r="E5725" t="str">
        <f>VLOOKUP(D5725,'B-Business Capability'!B:H,5,FALSE)</f>
        <v>Sales</v>
      </c>
      <c r="F5725" t="str">
        <f>VLOOKUP(D5725,'B-Business Capability'!B:H,6,FALSE)</f>
        <v>Sales Management of Indirect Sales</v>
      </c>
      <c r="G5725" t="str">
        <f>VLOOKUP(D5725,'B-Business Capability'!B:H,7,FALSE)</f>
        <v>Incentive and commision management</v>
      </c>
      <c r="I5725" t="s">
        <v>1864</v>
      </c>
      <c r="J5725" t="s">
        <v>1964</v>
      </c>
      <c r="L5725" t="s">
        <v>58</v>
      </c>
      <c r="M5725" t="str">
        <f>VLOOKUP(L5725,'A-Applications'!B:D,3,FALSE)</f>
        <v>Microsoft Excel</v>
      </c>
      <c r="N5725" t="s">
        <v>53</v>
      </c>
      <c r="O5725" s="42" t="s">
        <v>54</v>
      </c>
      <c r="P5725" t="s">
        <v>97</v>
      </c>
      <c r="Q5725" t="str">
        <f>VLOOKUP(KamstrupData[[#This Row],[IdLevel123]],'B-Business Capability'!B:L,10,FALSE)</f>
        <v>N/A</v>
      </c>
      <c r="R5725">
        <f>VLOOKUP(KamstrupData[[#This Row],[IdLevel123]],'B-Business Capability'!B:L,11,FALSE)</f>
        <v>0</v>
      </c>
      <c r="U5725" t="str">
        <f>_xlfn.CONCAT(KamstrupData[[#This Row],[CountryCode]],"_",KamstrupData[[#This Row],[Business Area]],"_",KamstrupData[[#This Row],[DepartmentTeam]])</f>
        <v>US10_US_Finance_</v>
      </c>
      <c r="V5725" t="str">
        <f>VLOOKUP(KamstrupData[[#This Row],[ORG_Concat]],'O-Organization'!F:H,3,FALSE)</f>
        <v>11062_US10_Finance_US_Finance_</v>
      </c>
    </row>
    <row r="5726" spans="4:22">
      <c r="D5726" t="s">
        <v>72</v>
      </c>
      <c r="E5726" t="str">
        <f>VLOOKUP(D5726,'B-Business Capability'!B:H,5,FALSE)</f>
        <v>Finance</v>
      </c>
      <c r="F5726" t="str">
        <f>VLOOKUP(D5726,'B-Business Capability'!B:H,6,FALSE)</f>
        <v>Accounting</v>
      </c>
      <c r="G5726" t="str">
        <f>VLOOKUP(D5726,'B-Business Capability'!B:H,7,FALSE)</f>
        <v>Accounts Recievabel</v>
      </c>
      <c r="I5726" t="s">
        <v>1864</v>
      </c>
      <c r="J5726" t="s">
        <v>1964</v>
      </c>
      <c r="L5726" t="s">
        <v>58</v>
      </c>
      <c r="M5726" t="str">
        <f>VLOOKUP(L5726,'A-Applications'!B:D,3,FALSE)</f>
        <v>Microsoft Excel</v>
      </c>
      <c r="N5726" t="s">
        <v>103</v>
      </c>
      <c r="O5726" s="42" t="s">
        <v>66</v>
      </c>
      <c r="P5726" t="s">
        <v>97</v>
      </c>
      <c r="Q5726" t="str">
        <f>VLOOKUP(KamstrupData[[#This Row],[IdLevel123]],'B-Business Capability'!B:L,10,FALSE)</f>
        <v>N/A</v>
      </c>
      <c r="R5726">
        <f>VLOOKUP(KamstrupData[[#This Row],[IdLevel123]],'B-Business Capability'!B:L,11,FALSE)</f>
        <v>0</v>
      </c>
      <c r="T5726" t="s">
        <v>1967</v>
      </c>
      <c r="U5726" t="str">
        <f>_xlfn.CONCAT(KamstrupData[[#This Row],[CountryCode]],"_",KamstrupData[[#This Row],[Business Area]],"_",KamstrupData[[#This Row],[DepartmentTeam]])</f>
        <v>US10_US_Finance_</v>
      </c>
      <c r="V5726" t="str">
        <f>VLOOKUP(KamstrupData[[#This Row],[ORG_Concat]],'O-Organization'!F:H,3,FALSE)</f>
        <v>11062_US10_Finance_US_Finance_</v>
      </c>
    </row>
    <row r="5727" spans="4:22">
      <c r="D5727" t="s">
        <v>415</v>
      </c>
      <c r="E5727" t="str">
        <f>VLOOKUP(D5727,'B-Business Capability'!B:H,5,FALSE)</f>
        <v>Finance</v>
      </c>
      <c r="F5727">
        <f>VLOOKUP(D5727,'B-Business Capability'!B:H,6,FALSE)</f>
        <v>0</v>
      </c>
      <c r="G5727">
        <f>VLOOKUP(D5727,'B-Business Capability'!B:H,7,FALSE)</f>
        <v>0</v>
      </c>
      <c r="I5727" t="s">
        <v>1864</v>
      </c>
      <c r="J5727" t="s">
        <v>1964</v>
      </c>
      <c r="L5727" t="s">
        <v>806</v>
      </c>
      <c r="M5727" t="str">
        <f>VLOOKUP(L5727,'A-Applications'!B:D,3,FALSE)</f>
        <v>Adra</v>
      </c>
      <c r="N5727" t="s">
        <v>53</v>
      </c>
      <c r="O5727" s="42" t="s">
        <v>54</v>
      </c>
      <c r="P5727" t="s">
        <v>97</v>
      </c>
      <c r="Q5727" t="str">
        <f>VLOOKUP(KamstrupData[[#This Row],[IdLevel123]],'B-Business Capability'!B:L,10,FALSE)</f>
        <v>N/A</v>
      </c>
      <c r="R5727">
        <f>VLOOKUP(KamstrupData[[#This Row],[IdLevel123]],'B-Business Capability'!B:L,11,FALSE)</f>
        <v>0</v>
      </c>
      <c r="T5727" t="s">
        <v>1965</v>
      </c>
      <c r="U5727" t="str">
        <f>_xlfn.CONCAT(KamstrupData[[#This Row],[CountryCode]],"_",KamstrupData[[#This Row],[Business Area]],"_",KamstrupData[[#This Row],[DepartmentTeam]])</f>
        <v>US10_US_Finance_</v>
      </c>
      <c r="V5727" t="str">
        <f>VLOOKUP(KamstrupData[[#This Row],[ORG_Concat]],'O-Organization'!F:H,3,FALSE)</f>
        <v>11062_US10_Finance_US_Finance_</v>
      </c>
    </row>
    <row r="5728" spans="4:22">
      <c r="D5728" t="s">
        <v>233</v>
      </c>
      <c r="E5728" t="str">
        <f>VLOOKUP(D5728,'B-Business Capability'!B:H,5,FALSE)</f>
        <v>Finance</v>
      </c>
      <c r="F5728" t="str">
        <f>VLOOKUP(D5728,'B-Business Capability'!B:H,6,FALSE)</f>
        <v>Payroll</v>
      </c>
      <c r="G5728">
        <f>VLOOKUP(D5728,'B-Business Capability'!B:H,7,FALSE)</f>
        <v>0</v>
      </c>
      <c r="I5728" t="s">
        <v>1864</v>
      </c>
      <c r="J5728" t="s">
        <v>1964</v>
      </c>
      <c r="L5728" t="s">
        <v>234</v>
      </c>
      <c r="M5728" t="str">
        <f>VLOOKUP(L5728,'A-Applications'!B:D,3,FALSE)</f>
        <v>ADP</v>
      </c>
      <c r="N5728" t="s">
        <v>53</v>
      </c>
      <c r="O5728" s="42" t="s">
        <v>66</v>
      </c>
      <c r="P5728" t="s">
        <v>97</v>
      </c>
      <c r="Q5728" t="str">
        <f>VLOOKUP(KamstrupData[[#This Row],[IdLevel123]],'B-Business Capability'!B:L,10,FALSE)</f>
        <v>N/A</v>
      </c>
      <c r="R5728">
        <f>VLOOKUP(KamstrupData[[#This Row],[IdLevel123]],'B-Business Capability'!B:L,11,FALSE)</f>
        <v>0</v>
      </c>
      <c r="T5728" t="s">
        <v>235</v>
      </c>
      <c r="U5728" t="str">
        <f>_xlfn.CONCAT(KamstrupData[[#This Row],[CountryCode]],"_",KamstrupData[[#This Row],[Business Area]],"_",KamstrupData[[#This Row],[DepartmentTeam]])</f>
        <v>US10_US_Finance_</v>
      </c>
      <c r="V5728" t="str">
        <f>VLOOKUP(KamstrupData[[#This Row],[ORG_Concat]],'O-Organization'!F:H,3,FALSE)</f>
        <v>11062_US10_Finance_US_Finance_</v>
      </c>
    </row>
    <row r="5729" spans="2:22">
      <c r="B5729" s="28">
        <v>45292</v>
      </c>
      <c r="D5729" t="s">
        <v>236</v>
      </c>
      <c r="E5729" t="str">
        <f>VLOOKUP(D5729,'B-Business Capability'!B:H,5,FALSE)</f>
        <v>People and Culture</v>
      </c>
      <c r="F5729" t="str">
        <f>VLOOKUP(D5729,'B-Business Capability'!B:H,6,FALSE)</f>
        <v>Compensation &amp; Benefits</v>
      </c>
      <c r="G5729">
        <f>VLOOKUP(D5729,'B-Business Capability'!B:H,7,FALSE)</f>
        <v>0</v>
      </c>
      <c r="I5729" t="s">
        <v>1864</v>
      </c>
      <c r="J5729" t="s">
        <v>1964</v>
      </c>
      <c r="L5729" t="s">
        <v>234</v>
      </c>
      <c r="M5729" t="str">
        <f>VLOOKUP(L5729,'A-Applications'!B:D,3,FALSE)</f>
        <v>ADP</v>
      </c>
      <c r="N5729" t="s">
        <v>53</v>
      </c>
      <c r="O5729" s="42" t="s">
        <v>66</v>
      </c>
      <c r="P5729" t="s">
        <v>97</v>
      </c>
      <c r="Q5729" t="str">
        <f>VLOOKUP(KamstrupData[[#This Row],[IdLevel123]],'B-Business Capability'!B:L,10,FALSE)</f>
        <v>Hire-to-Retire (H2R)</v>
      </c>
      <c r="R5729">
        <f>VLOOKUP(KamstrupData[[#This Row],[IdLevel123]],'B-Business Capability'!B:L,11,FALSE)</f>
        <v>700</v>
      </c>
      <c r="S5729" t="s">
        <v>237</v>
      </c>
      <c r="T5729" t="s">
        <v>238</v>
      </c>
      <c r="U5729" t="str">
        <f>_xlfn.CONCAT(KamstrupData[[#This Row],[CountryCode]],"_",KamstrupData[[#This Row],[Business Area]],"_",KamstrupData[[#This Row],[DepartmentTeam]])</f>
        <v>US10_US_Finance_</v>
      </c>
      <c r="V5729" t="str">
        <f>VLOOKUP(KamstrupData[[#This Row],[ORG_Concat]],'O-Organization'!F:H,3,FALSE)</f>
        <v>11062_US10_Finance_US_Finance_</v>
      </c>
    </row>
    <row r="5730" spans="2:22">
      <c r="B5730" s="28">
        <v>45870</v>
      </c>
      <c r="D5730" t="s">
        <v>779</v>
      </c>
      <c r="E5730" t="str">
        <f>VLOOKUP(D5730,'B-Business Capability'!B:H,5,FALSE)</f>
        <v>Finance</v>
      </c>
      <c r="F5730" t="str">
        <f>VLOOKUP(D5730,'B-Business Capability'!B:H,6,FALSE)</f>
        <v>Accounting</v>
      </c>
      <c r="G5730" t="str">
        <f>VLOOKUP(D5730,'B-Business Capability'!B:H,7,FALSE)</f>
        <v>Performance Reporting</v>
      </c>
      <c r="I5730" t="s">
        <v>1864</v>
      </c>
      <c r="J5730" t="s">
        <v>1964</v>
      </c>
      <c r="L5730" t="s">
        <v>149</v>
      </c>
      <c r="M5730" t="str">
        <f>VLOOKUP(L5730,'A-Applications'!B:D,3,FALSE)</f>
        <v>SAP Analytics Cloud</v>
      </c>
      <c r="N5730" t="s">
        <v>147</v>
      </c>
      <c r="O5730" s="42" t="s">
        <v>66</v>
      </c>
      <c r="P5730" t="s">
        <v>97</v>
      </c>
      <c r="Q5730" t="str">
        <f>VLOOKUP(KamstrupData[[#This Row],[IdLevel123]],'B-Business Capability'!B:L,10,FALSE)</f>
        <v>N/A</v>
      </c>
      <c r="R5730">
        <f>VLOOKUP(KamstrupData[[#This Row],[IdLevel123]],'B-Business Capability'!B:L,11,FALSE)</f>
        <v>0</v>
      </c>
      <c r="S5730" t="s">
        <v>330</v>
      </c>
      <c r="T5730" t="s">
        <v>1965</v>
      </c>
      <c r="U5730" t="str">
        <f>_xlfn.CONCAT(KamstrupData[[#This Row],[CountryCode]],"_",KamstrupData[[#This Row],[Business Area]],"_",KamstrupData[[#This Row],[DepartmentTeam]])</f>
        <v>US10_US_Finance_</v>
      </c>
      <c r="V5730" t="str">
        <f>VLOOKUP(KamstrupData[[#This Row],[ORG_Concat]],'O-Organization'!F:H,3,FALSE)</f>
        <v>11062_US10_Finance_US_Finance_</v>
      </c>
    </row>
    <row r="5731" spans="2:22">
      <c r="B5731" s="28">
        <v>45870</v>
      </c>
      <c r="D5731" t="s">
        <v>660</v>
      </c>
      <c r="E5731" t="str">
        <f>VLOOKUP(D5731,'B-Business Capability'!B:H,5,FALSE)</f>
        <v>Finance</v>
      </c>
      <c r="F5731" t="str">
        <f>VLOOKUP(D5731,'B-Business Capability'!B:H,6,FALSE)</f>
        <v>Financial Planning &amp; Analysis</v>
      </c>
      <c r="G5731" t="str">
        <f>VLOOKUP(D5731,'B-Business Capability'!B:H,7,FALSE)</f>
        <v>Business Planning</v>
      </c>
      <c r="I5731" t="s">
        <v>1864</v>
      </c>
      <c r="J5731" t="s">
        <v>1964</v>
      </c>
      <c r="L5731" t="s">
        <v>149</v>
      </c>
      <c r="M5731" t="str">
        <f>VLOOKUP(L5731,'A-Applications'!B:D,3,FALSE)</f>
        <v>SAP Analytics Cloud</v>
      </c>
      <c r="N5731" t="s">
        <v>147</v>
      </c>
      <c r="O5731" s="42" t="s">
        <v>54</v>
      </c>
      <c r="P5731" t="s">
        <v>67</v>
      </c>
      <c r="Q5731" t="str">
        <f>VLOOKUP(KamstrupData[[#This Row],[IdLevel123]],'B-Business Capability'!B:L,10,FALSE)</f>
        <v>N/A</v>
      </c>
      <c r="R5731">
        <f>VLOOKUP(KamstrupData[[#This Row],[IdLevel123]],'B-Business Capability'!B:L,11,FALSE)</f>
        <v>0</v>
      </c>
      <c r="S5731" t="s">
        <v>330</v>
      </c>
      <c r="T5731" t="s">
        <v>1965</v>
      </c>
      <c r="U5731" t="str">
        <f>_xlfn.CONCAT(KamstrupData[[#This Row],[CountryCode]],"_",KamstrupData[[#This Row],[Business Area]],"_",KamstrupData[[#This Row],[DepartmentTeam]])</f>
        <v>US10_US_Finance_</v>
      </c>
      <c r="V5731" t="str">
        <f>VLOOKUP(KamstrupData[[#This Row],[ORG_Concat]],'O-Organization'!F:H,3,FALSE)</f>
        <v>11062_US10_Finance_US_Finance_</v>
      </c>
    </row>
    <row r="5732" spans="2:22">
      <c r="B5732" s="28">
        <v>45870</v>
      </c>
      <c r="D5732" t="s">
        <v>63</v>
      </c>
      <c r="E5732" t="str">
        <f>VLOOKUP(D5732,'B-Business Capability'!B:H,5,FALSE)</f>
        <v>Finance</v>
      </c>
      <c r="F5732" t="str">
        <f>VLOOKUP(D5732,'B-Business Capability'!B:H,6,FALSE)</f>
        <v>Financial Planning &amp; Analysis</v>
      </c>
      <c r="G5732" t="str">
        <f>VLOOKUP(D5732,'B-Business Capability'!B:H,7,FALSE)</f>
        <v>Cost Accounting_Plan</v>
      </c>
      <c r="I5732" t="s">
        <v>1864</v>
      </c>
      <c r="J5732" t="s">
        <v>1964</v>
      </c>
      <c r="L5732" t="s">
        <v>149</v>
      </c>
      <c r="M5732" t="str">
        <f>VLOOKUP(L5732,'A-Applications'!B:D,3,FALSE)</f>
        <v>SAP Analytics Cloud</v>
      </c>
      <c r="N5732" t="s">
        <v>147</v>
      </c>
      <c r="O5732" s="42" t="s">
        <v>66</v>
      </c>
      <c r="P5732" t="s">
        <v>67</v>
      </c>
      <c r="Q5732" t="str">
        <f>VLOOKUP(KamstrupData[[#This Row],[IdLevel123]],'B-Business Capability'!B:L,10,FALSE)</f>
        <v>N/A</v>
      </c>
      <c r="R5732">
        <f>VLOOKUP(KamstrupData[[#This Row],[IdLevel123]],'B-Business Capability'!B:L,11,FALSE)</f>
        <v>0</v>
      </c>
      <c r="S5732" t="s">
        <v>330</v>
      </c>
      <c r="T5732" t="s">
        <v>1965</v>
      </c>
      <c r="U5732" t="str">
        <f>_xlfn.CONCAT(KamstrupData[[#This Row],[CountryCode]],"_",KamstrupData[[#This Row],[Business Area]],"_",KamstrupData[[#This Row],[DepartmentTeam]])</f>
        <v>US10_US_Finance_</v>
      </c>
      <c r="V5732" t="str">
        <f>VLOOKUP(KamstrupData[[#This Row],[ORG_Concat]],'O-Organization'!F:H,3,FALSE)</f>
        <v>11062_US10_Finance_US_Finance_</v>
      </c>
    </row>
    <row r="5733" spans="2:22">
      <c r="B5733" s="28">
        <v>45870</v>
      </c>
      <c r="D5733" t="s">
        <v>104</v>
      </c>
      <c r="E5733" t="str">
        <f>VLOOKUP(D5733,'B-Business Capability'!B:H,5,FALSE)</f>
        <v>Finance</v>
      </c>
      <c r="F5733" t="str">
        <f>VLOOKUP(D5733,'B-Business Capability'!B:H,6,FALSE)</f>
        <v>Financial Planning &amp; Analysis</v>
      </c>
      <c r="G5733" t="str">
        <f>VLOOKUP(D5733,'B-Business Capability'!B:H,7,FALSE)</f>
        <v>Forecasting</v>
      </c>
      <c r="I5733" t="s">
        <v>1864</v>
      </c>
      <c r="J5733" t="s">
        <v>1964</v>
      </c>
      <c r="L5733" t="s">
        <v>149</v>
      </c>
      <c r="M5733" t="str">
        <f>VLOOKUP(L5733,'A-Applications'!B:D,3,FALSE)</f>
        <v>SAP Analytics Cloud</v>
      </c>
      <c r="N5733" t="s">
        <v>147</v>
      </c>
      <c r="O5733" s="42" t="s">
        <v>66</v>
      </c>
      <c r="P5733" t="s">
        <v>67</v>
      </c>
      <c r="Q5733" t="str">
        <f>VLOOKUP(KamstrupData[[#This Row],[IdLevel123]],'B-Business Capability'!B:L,10,FALSE)</f>
        <v>N/A</v>
      </c>
      <c r="R5733">
        <f>VLOOKUP(KamstrupData[[#This Row],[IdLevel123]],'B-Business Capability'!B:L,11,FALSE)</f>
        <v>0</v>
      </c>
      <c r="S5733" t="s">
        <v>330</v>
      </c>
      <c r="T5733" t="s">
        <v>1965</v>
      </c>
      <c r="U5733" t="str">
        <f>_xlfn.CONCAT(KamstrupData[[#This Row],[CountryCode]],"_",KamstrupData[[#This Row],[Business Area]],"_",KamstrupData[[#This Row],[DepartmentTeam]])</f>
        <v>US10_US_Finance_</v>
      </c>
      <c r="V5733" t="str">
        <f>VLOOKUP(KamstrupData[[#This Row],[ORG_Concat]],'O-Organization'!F:H,3,FALSE)</f>
        <v>11062_US10_Finance_US_Finance_</v>
      </c>
    </row>
    <row r="5734" spans="2:22">
      <c r="D5734" t="s">
        <v>1963</v>
      </c>
      <c r="E5734" t="str">
        <f>VLOOKUP(D5734,'B-Business Capability'!B:H,5,FALSE)</f>
        <v>Finance</v>
      </c>
      <c r="F5734" t="str">
        <f>VLOOKUP(D5734,'B-Business Capability'!B:H,6,FALSE)</f>
        <v>Tax Management</v>
      </c>
      <c r="G5734">
        <f>VLOOKUP(D5734,'B-Business Capability'!B:H,7,FALSE)</f>
        <v>0</v>
      </c>
      <c r="I5734" t="s">
        <v>1864</v>
      </c>
      <c r="J5734" t="s">
        <v>1964</v>
      </c>
      <c r="L5734" t="s">
        <v>1968</v>
      </c>
      <c r="M5734" t="str">
        <f>VLOOKUP(L5734,'A-Applications'!B:D,3,FALSE)</f>
        <v>Avalara AvaTax</v>
      </c>
      <c r="N5734" t="s">
        <v>147</v>
      </c>
      <c r="O5734" s="42" t="s">
        <v>66</v>
      </c>
      <c r="P5734" t="s">
        <v>793</v>
      </c>
      <c r="Q5734" t="str">
        <f>VLOOKUP(KamstrupData[[#This Row],[IdLevel123]],'B-Business Capability'!B:L,10,FALSE)</f>
        <v>N/A</v>
      </c>
      <c r="R5734">
        <f>VLOOKUP(KamstrupData[[#This Row],[IdLevel123]],'B-Business Capability'!B:L,11,FALSE)</f>
        <v>0</v>
      </c>
      <c r="T5734" t="s">
        <v>1969</v>
      </c>
      <c r="U5734" t="str">
        <f>_xlfn.CONCAT(KamstrupData[[#This Row],[CountryCode]],"_",KamstrupData[[#This Row],[Business Area]],"_",KamstrupData[[#This Row],[DepartmentTeam]])</f>
        <v>US10_US_Finance_</v>
      </c>
      <c r="V5734" t="str">
        <f>VLOOKUP(KamstrupData[[#This Row],[ORG_Concat]],'O-Organization'!F:H,3,FALSE)</f>
        <v>11062_US10_Finance_US_Finance_</v>
      </c>
    </row>
    <row r="5735" spans="2:22">
      <c r="D5735" t="s">
        <v>252</v>
      </c>
      <c r="E5735" t="str">
        <f>VLOOKUP(D5735,'B-Business Capability'!B:H,5,FALSE)</f>
        <v>Finance</v>
      </c>
      <c r="F5735" t="str">
        <f>VLOOKUP(D5735,'B-Business Capability'!B:H,6,FALSE)</f>
        <v>Settlements &amp; Payments</v>
      </c>
      <c r="G5735" t="str">
        <f>VLOOKUP(D5735,'B-Business Capability'!B:H,7,FALSE)</f>
        <v>Invoice Approval</v>
      </c>
      <c r="I5735" t="s">
        <v>1864</v>
      </c>
      <c r="J5735" t="s">
        <v>1970</v>
      </c>
      <c r="L5735" t="s">
        <v>65</v>
      </c>
      <c r="M5735" t="str">
        <f>VLOOKUP(L5735,'A-Applications'!B:D,3,FALSE)</f>
        <v>IFS ERP</v>
      </c>
      <c r="N5735" t="s">
        <v>53</v>
      </c>
      <c r="O5735" s="42" t="s">
        <v>54</v>
      </c>
      <c r="P5735" t="s">
        <v>97</v>
      </c>
      <c r="Q5735" t="str">
        <f>VLOOKUP(KamstrupData[[#This Row],[IdLevel123]],'B-Business Capability'!B:L,10,FALSE)</f>
        <v>Procure-to-Pay (P2P)</v>
      </c>
      <c r="R5735">
        <f>VLOOKUP(KamstrupData[[#This Row],[IdLevel123]],'B-Business Capability'!B:L,11,FALSE)</f>
        <v>520</v>
      </c>
      <c r="T5735" t="s">
        <v>1971</v>
      </c>
      <c r="U5735" t="str">
        <f>_xlfn.CONCAT(KamstrupData[[#This Row],[CountryCode]],"_",KamstrupData[[#This Row],[Business Area]],"_",KamstrupData[[#This Row],[DepartmentTeam]])</f>
        <v>US10_US_People &amp; Culture_</v>
      </c>
      <c r="V5735" t="str">
        <f>VLOOKUP(KamstrupData[[#This Row],[ORG_Concat]],'O-Organization'!F:H,3,FALSE)</f>
        <v>11076_US10_People &amp; Culture_US_People &amp; Culture_</v>
      </c>
    </row>
    <row r="5736" spans="2:22">
      <c r="D5736" t="s">
        <v>1946</v>
      </c>
      <c r="E5736" t="str">
        <f>VLOOKUP(D5736,'B-Business Capability'!B:H,5,FALSE)</f>
        <v xml:space="preserve">Digital Management </v>
      </c>
      <c r="F5736" t="str">
        <f>VLOOKUP(D5736,'B-Business Capability'!B:H,6,FALSE)</f>
        <v>Identity and Access Governance</v>
      </c>
      <c r="G5736" t="str">
        <f>VLOOKUP(D5736,'B-Business Capability'!B:H,7,FALSE)</f>
        <v>Access Governance</v>
      </c>
      <c r="I5736" t="s">
        <v>1864</v>
      </c>
      <c r="J5736" t="s">
        <v>1970</v>
      </c>
      <c r="L5736" t="s">
        <v>1972</v>
      </c>
      <c r="M5736" t="str">
        <f>VLOOKUP(L5736,'A-Applications'!B:D,3,FALSE)</f>
        <v>WEX</v>
      </c>
      <c r="N5736" t="s">
        <v>53</v>
      </c>
      <c r="O5736" s="42" t="s">
        <v>54</v>
      </c>
      <c r="P5736" t="s">
        <v>97</v>
      </c>
      <c r="Q5736" t="str">
        <f>VLOOKUP(KamstrupData[[#This Row],[IdLevel123]],'B-Business Capability'!B:L,10,FALSE)</f>
        <v>N/A</v>
      </c>
      <c r="R5736">
        <f>VLOOKUP(KamstrupData[[#This Row],[IdLevel123]],'B-Business Capability'!B:L,11,FALSE)</f>
        <v>0</v>
      </c>
      <c r="T5736" t="s">
        <v>1971</v>
      </c>
      <c r="U5736" t="str">
        <f>_xlfn.CONCAT(KamstrupData[[#This Row],[CountryCode]],"_",KamstrupData[[#This Row],[Business Area]],"_",KamstrupData[[#This Row],[DepartmentTeam]])</f>
        <v>US10_US_People &amp; Culture_</v>
      </c>
      <c r="V5736" t="str">
        <f>VLOOKUP(KamstrupData[[#This Row],[ORG_Concat]],'O-Organization'!F:H,3,FALSE)</f>
        <v>11076_US10_People &amp; Culture_US_People &amp; Culture_</v>
      </c>
    </row>
    <row r="5737" spans="2:22">
      <c r="D5737" t="s">
        <v>1946</v>
      </c>
      <c r="E5737" t="str">
        <f>VLOOKUP(D5737,'B-Business Capability'!B:H,5,FALSE)</f>
        <v xml:space="preserve">Digital Management </v>
      </c>
      <c r="F5737" t="str">
        <f>VLOOKUP(D5737,'B-Business Capability'!B:H,6,FALSE)</f>
        <v>Identity and Access Governance</v>
      </c>
      <c r="G5737" t="str">
        <f>VLOOKUP(D5737,'B-Business Capability'!B:H,7,FALSE)</f>
        <v>Access Governance</v>
      </c>
      <c r="I5737" t="s">
        <v>1864</v>
      </c>
      <c r="J5737" t="s">
        <v>1970</v>
      </c>
      <c r="L5737" t="s">
        <v>1973</v>
      </c>
      <c r="M5737" t="str">
        <f>VLOOKUP(L5737,'A-Applications'!B:D,3,FALSE)</f>
        <v>Truist</v>
      </c>
      <c r="N5737" t="s">
        <v>53</v>
      </c>
      <c r="O5737" s="42" t="s">
        <v>54</v>
      </c>
      <c r="P5737" t="s">
        <v>97</v>
      </c>
      <c r="Q5737" t="str">
        <f>VLOOKUP(KamstrupData[[#This Row],[IdLevel123]],'B-Business Capability'!B:L,10,FALSE)</f>
        <v>N/A</v>
      </c>
      <c r="R5737">
        <f>VLOOKUP(KamstrupData[[#This Row],[IdLevel123]],'B-Business Capability'!B:L,11,FALSE)</f>
        <v>0</v>
      </c>
      <c r="T5737" t="s">
        <v>1971</v>
      </c>
      <c r="U5737" t="str">
        <f>_xlfn.CONCAT(KamstrupData[[#This Row],[CountryCode]],"_",KamstrupData[[#This Row],[Business Area]],"_",KamstrupData[[#This Row],[DepartmentTeam]])</f>
        <v>US10_US_People &amp; Culture_</v>
      </c>
      <c r="V5737" t="str">
        <f>VLOOKUP(KamstrupData[[#This Row],[ORG_Concat]],'O-Organization'!F:H,3,FALSE)</f>
        <v>11076_US10_People &amp; Culture_US_People &amp; Culture_</v>
      </c>
    </row>
    <row r="5738" spans="2:22">
      <c r="B5738" s="28">
        <v>45292</v>
      </c>
      <c r="D5738" t="s">
        <v>236</v>
      </c>
      <c r="E5738" t="str">
        <f>VLOOKUP(D5738,'B-Business Capability'!B:H,5,FALSE)</f>
        <v>People and Culture</v>
      </c>
      <c r="F5738" t="str">
        <f>VLOOKUP(D5738,'B-Business Capability'!B:H,6,FALSE)</f>
        <v>Compensation &amp; Benefits</v>
      </c>
      <c r="G5738">
        <f>VLOOKUP(D5738,'B-Business Capability'!B:H,7,FALSE)</f>
        <v>0</v>
      </c>
      <c r="I5738" t="s">
        <v>1864</v>
      </c>
      <c r="J5738" t="s">
        <v>1970</v>
      </c>
      <c r="L5738" t="s">
        <v>1974</v>
      </c>
      <c r="M5738" t="str">
        <f>VLOOKUP(L5738,'A-Applications'!B:D,3,FALSE)</f>
        <v>Flores</v>
      </c>
      <c r="N5738" t="s">
        <v>53</v>
      </c>
      <c r="O5738" s="42" t="s">
        <v>54</v>
      </c>
      <c r="P5738" t="s">
        <v>97</v>
      </c>
      <c r="Q5738" t="str">
        <f>VLOOKUP(KamstrupData[[#This Row],[IdLevel123]],'B-Business Capability'!B:L,10,FALSE)</f>
        <v>Hire-to-Retire (H2R)</v>
      </c>
      <c r="R5738">
        <f>VLOOKUP(KamstrupData[[#This Row],[IdLevel123]],'B-Business Capability'!B:L,11,FALSE)</f>
        <v>700</v>
      </c>
      <c r="S5738" t="s">
        <v>237</v>
      </c>
      <c r="T5738" t="s">
        <v>1971</v>
      </c>
      <c r="U5738" t="str">
        <f>_xlfn.CONCAT(KamstrupData[[#This Row],[CountryCode]],"_",KamstrupData[[#This Row],[Business Area]],"_",KamstrupData[[#This Row],[DepartmentTeam]])</f>
        <v>US10_US_People &amp; Culture_</v>
      </c>
      <c r="V5738" t="str">
        <f>VLOOKUP(KamstrupData[[#This Row],[ORG_Concat]],'O-Organization'!F:H,3,FALSE)</f>
        <v>11076_US10_People &amp; Culture_US_People &amp; Culture_</v>
      </c>
    </row>
    <row r="5739" spans="2:22">
      <c r="D5739" t="s">
        <v>1224</v>
      </c>
      <c r="E5739" t="str">
        <f>VLOOKUP(D5739,'B-Business Capability'!B:H,5,FALSE)</f>
        <v>Governance, Risk and Compliance</v>
      </c>
      <c r="F5739" t="str">
        <f>VLOOKUP(D5739,'B-Business Capability'!B:H,6,FALSE)</f>
        <v>Enterprise Risk and Compliance</v>
      </c>
      <c r="G5739" t="str">
        <f>VLOOKUP(D5739,'B-Business Capability'!B:H,7,FALSE)</f>
        <v>Regulatory Compliance Management</v>
      </c>
      <c r="I5739" t="s">
        <v>1864</v>
      </c>
      <c r="J5739" t="s">
        <v>1970</v>
      </c>
      <c r="L5739" t="s">
        <v>1975</v>
      </c>
      <c r="M5739" t="str">
        <f>VLOOKUP(L5739,'A-Applications'!B:D,3,FALSE)</f>
        <v>Gorgia DOL Separation</v>
      </c>
      <c r="N5739" t="s">
        <v>53</v>
      </c>
      <c r="O5739" s="42" t="s">
        <v>54</v>
      </c>
      <c r="P5739" t="s">
        <v>97</v>
      </c>
      <c r="Q5739" t="str">
        <f>VLOOKUP(KamstrupData[[#This Row],[IdLevel123]],'B-Business Capability'!B:L,10,FALSE)</f>
        <v>N/A</v>
      </c>
      <c r="R5739">
        <f>VLOOKUP(KamstrupData[[#This Row],[IdLevel123]],'B-Business Capability'!B:L,11,FALSE)</f>
        <v>0</v>
      </c>
      <c r="T5739" t="s">
        <v>1971</v>
      </c>
      <c r="U5739" t="str">
        <f>_xlfn.CONCAT(KamstrupData[[#This Row],[CountryCode]],"_",KamstrupData[[#This Row],[Business Area]],"_",KamstrupData[[#This Row],[DepartmentTeam]])</f>
        <v>US10_US_People &amp; Culture_</v>
      </c>
      <c r="V5739" t="str">
        <f>VLOOKUP(KamstrupData[[#This Row],[ORG_Concat]],'O-Organization'!F:H,3,FALSE)</f>
        <v>11076_US10_People &amp; Culture_US_People &amp; Culture_</v>
      </c>
    </row>
    <row r="5740" spans="2:22">
      <c r="B5740" s="28">
        <v>45292</v>
      </c>
      <c r="D5740" t="s">
        <v>236</v>
      </c>
      <c r="E5740" t="str">
        <f>VLOOKUP(D5740,'B-Business Capability'!B:H,5,FALSE)</f>
        <v>People and Culture</v>
      </c>
      <c r="F5740" t="str">
        <f>VLOOKUP(D5740,'B-Business Capability'!B:H,6,FALSE)</f>
        <v>Compensation &amp; Benefits</v>
      </c>
      <c r="G5740">
        <f>VLOOKUP(D5740,'B-Business Capability'!B:H,7,FALSE)</f>
        <v>0</v>
      </c>
      <c r="I5740" t="s">
        <v>1864</v>
      </c>
      <c r="J5740" t="s">
        <v>1970</v>
      </c>
      <c r="L5740" t="s">
        <v>1976</v>
      </c>
      <c r="M5740" t="str">
        <f>VLOOKUP(L5740,'A-Applications'!B:D,3,FALSE)</f>
        <v>TransAmerica</v>
      </c>
      <c r="N5740" t="s">
        <v>53</v>
      </c>
      <c r="O5740" s="42" t="s">
        <v>54</v>
      </c>
      <c r="P5740" t="s">
        <v>97</v>
      </c>
      <c r="Q5740" t="str">
        <f>VLOOKUP(KamstrupData[[#This Row],[IdLevel123]],'B-Business Capability'!B:L,10,FALSE)</f>
        <v>Hire-to-Retire (H2R)</v>
      </c>
      <c r="R5740">
        <f>VLOOKUP(KamstrupData[[#This Row],[IdLevel123]],'B-Business Capability'!B:L,11,FALSE)</f>
        <v>700</v>
      </c>
      <c r="S5740" t="s">
        <v>237</v>
      </c>
      <c r="T5740" t="s">
        <v>1971</v>
      </c>
      <c r="U5740" t="str">
        <f>_xlfn.CONCAT(KamstrupData[[#This Row],[CountryCode]],"_",KamstrupData[[#This Row],[Business Area]],"_",KamstrupData[[#This Row],[DepartmentTeam]])</f>
        <v>US10_US_People &amp; Culture_</v>
      </c>
      <c r="V5740" t="str">
        <f>VLOOKUP(KamstrupData[[#This Row],[ORG_Concat]],'O-Organization'!F:H,3,FALSE)</f>
        <v>11076_US10_People &amp; Culture_US_People &amp; Culture_</v>
      </c>
    </row>
    <row r="5741" spans="2:22">
      <c r="B5741" s="28">
        <v>45292</v>
      </c>
      <c r="D5741" t="s">
        <v>236</v>
      </c>
      <c r="E5741" t="str">
        <f>VLOOKUP(D5741,'B-Business Capability'!B:H,5,FALSE)</f>
        <v>People and Culture</v>
      </c>
      <c r="F5741" t="str">
        <f>VLOOKUP(D5741,'B-Business Capability'!B:H,6,FALSE)</f>
        <v>Compensation &amp; Benefits</v>
      </c>
      <c r="G5741">
        <f>VLOOKUP(D5741,'B-Business Capability'!B:H,7,FALSE)</f>
        <v>0</v>
      </c>
      <c r="I5741" t="s">
        <v>1864</v>
      </c>
      <c r="J5741" t="s">
        <v>1970</v>
      </c>
      <c r="L5741" t="s">
        <v>1977</v>
      </c>
      <c r="M5741" t="str">
        <f>VLOOKUP(L5741,'A-Applications'!B:D,3,FALSE)</f>
        <v>Nationwide</v>
      </c>
      <c r="N5741" t="s">
        <v>53</v>
      </c>
      <c r="O5741" s="42" t="s">
        <v>54</v>
      </c>
      <c r="P5741" t="s">
        <v>97</v>
      </c>
      <c r="Q5741" t="str">
        <f>VLOOKUP(KamstrupData[[#This Row],[IdLevel123]],'B-Business Capability'!B:L,10,FALSE)</f>
        <v>Hire-to-Retire (H2R)</v>
      </c>
      <c r="R5741">
        <f>VLOOKUP(KamstrupData[[#This Row],[IdLevel123]],'B-Business Capability'!B:L,11,FALSE)</f>
        <v>700</v>
      </c>
      <c r="S5741" t="s">
        <v>237</v>
      </c>
      <c r="T5741" t="s">
        <v>1971</v>
      </c>
      <c r="U5741" t="str">
        <f>_xlfn.CONCAT(KamstrupData[[#This Row],[CountryCode]],"_",KamstrupData[[#This Row],[Business Area]],"_",KamstrupData[[#This Row],[DepartmentTeam]])</f>
        <v>US10_US_People &amp; Culture_</v>
      </c>
      <c r="V5741" t="str">
        <f>VLOOKUP(KamstrupData[[#This Row],[ORG_Concat]],'O-Organization'!F:H,3,FALSE)</f>
        <v>11076_US10_People &amp; Culture_US_People &amp; Culture_</v>
      </c>
    </row>
    <row r="5742" spans="2:22">
      <c r="D5742" t="s">
        <v>1224</v>
      </c>
      <c r="E5742" t="str">
        <f>VLOOKUP(D5742,'B-Business Capability'!B:H,5,FALSE)</f>
        <v>Governance, Risk and Compliance</v>
      </c>
      <c r="F5742" t="str">
        <f>VLOOKUP(D5742,'B-Business Capability'!B:H,6,FALSE)</f>
        <v>Enterprise Risk and Compliance</v>
      </c>
      <c r="G5742" t="str">
        <f>VLOOKUP(D5742,'B-Business Capability'!B:H,7,FALSE)</f>
        <v>Regulatory Compliance Management</v>
      </c>
      <c r="I5742" t="s">
        <v>1864</v>
      </c>
      <c r="J5742" t="s">
        <v>1970</v>
      </c>
      <c r="L5742" t="s">
        <v>1978</v>
      </c>
      <c r="M5742" t="str">
        <f>VLOOKUP(L5742,'A-Applications'!B:D,3,FALSE)</f>
        <v>E-Verify (DHS)</v>
      </c>
      <c r="N5742" t="s">
        <v>53</v>
      </c>
      <c r="O5742" s="42" t="s">
        <v>54</v>
      </c>
      <c r="P5742" t="s">
        <v>97</v>
      </c>
      <c r="Q5742" t="str">
        <f>VLOOKUP(KamstrupData[[#This Row],[IdLevel123]],'B-Business Capability'!B:L,10,FALSE)</f>
        <v>N/A</v>
      </c>
      <c r="R5742">
        <f>VLOOKUP(KamstrupData[[#This Row],[IdLevel123]],'B-Business Capability'!B:L,11,FALSE)</f>
        <v>0</v>
      </c>
      <c r="T5742" t="s">
        <v>1971</v>
      </c>
      <c r="U5742" t="str">
        <f>_xlfn.CONCAT(KamstrupData[[#This Row],[CountryCode]],"_",KamstrupData[[#This Row],[Business Area]],"_",KamstrupData[[#This Row],[DepartmentTeam]])</f>
        <v>US10_US_People &amp; Culture_</v>
      </c>
      <c r="V5742" t="str">
        <f>VLOOKUP(KamstrupData[[#This Row],[ORG_Concat]],'O-Organization'!F:H,3,FALSE)</f>
        <v>11076_US10_People &amp; Culture_US_People &amp; Culture_</v>
      </c>
    </row>
    <row r="5743" spans="2:22">
      <c r="D5743" t="s">
        <v>1224</v>
      </c>
      <c r="E5743" t="str">
        <f>VLOOKUP(D5743,'B-Business Capability'!B:H,5,FALSE)</f>
        <v>Governance, Risk and Compliance</v>
      </c>
      <c r="F5743" t="str">
        <f>VLOOKUP(D5743,'B-Business Capability'!B:H,6,FALSE)</f>
        <v>Enterprise Risk and Compliance</v>
      </c>
      <c r="G5743" t="str">
        <f>VLOOKUP(D5743,'B-Business Capability'!B:H,7,FALSE)</f>
        <v>Regulatory Compliance Management</v>
      </c>
      <c r="I5743" t="s">
        <v>1864</v>
      </c>
      <c r="J5743" t="s">
        <v>1970</v>
      </c>
      <c r="L5743" t="s">
        <v>1979</v>
      </c>
      <c r="M5743" t="str">
        <f>VLOOKUP(L5743,'A-Applications'!B:D,3,FALSE)</f>
        <v>PCORI</v>
      </c>
      <c r="N5743" t="s">
        <v>53</v>
      </c>
      <c r="O5743" s="42" t="s">
        <v>54</v>
      </c>
      <c r="P5743" t="s">
        <v>97</v>
      </c>
      <c r="Q5743" t="str">
        <f>VLOOKUP(KamstrupData[[#This Row],[IdLevel123]],'B-Business Capability'!B:L,10,FALSE)</f>
        <v>N/A</v>
      </c>
      <c r="R5743">
        <f>VLOOKUP(KamstrupData[[#This Row],[IdLevel123]],'B-Business Capability'!B:L,11,FALSE)</f>
        <v>0</v>
      </c>
      <c r="T5743" t="s">
        <v>1971</v>
      </c>
      <c r="U5743" t="str">
        <f>_xlfn.CONCAT(KamstrupData[[#This Row],[CountryCode]],"_",KamstrupData[[#This Row],[Business Area]],"_",KamstrupData[[#This Row],[DepartmentTeam]])</f>
        <v>US10_US_People &amp; Culture_</v>
      </c>
      <c r="V5743" t="str">
        <f>VLOOKUP(KamstrupData[[#This Row],[ORG_Concat]],'O-Organization'!F:H,3,FALSE)</f>
        <v>11076_US10_People &amp; Culture_US_People &amp; Culture_</v>
      </c>
    </row>
    <row r="5744" spans="2:22">
      <c r="D5744" t="s">
        <v>1224</v>
      </c>
      <c r="E5744" t="str">
        <f>VLOOKUP(D5744,'B-Business Capability'!B:H,5,FALSE)</f>
        <v>Governance, Risk and Compliance</v>
      </c>
      <c r="F5744" t="str">
        <f>VLOOKUP(D5744,'B-Business Capability'!B:H,6,FALSE)</f>
        <v>Enterprise Risk and Compliance</v>
      </c>
      <c r="G5744" t="str">
        <f>VLOOKUP(D5744,'B-Business Capability'!B:H,7,FALSE)</f>
        <v>Regulatory Compliance Management</v>
      </c>
      <c r="I5744" t="s">
        <v>1864</v>
      </c>
      <c r="J5744" t="s">
        <v>1970</v>
      </c>
      <c r="L5744" t="s">
        <v>1980</v>
      </c>
      <c r="M5744" t="str">
        <f>VLOOKUP(L5744,'A-Applications'!B:D,3,FALSE)</f>
        <v>EEOC</v>
      </c>
      <c r="N5744" t="s">
        <v>53</v>
      </c>
      <c r="O5744" s="42" t="s">
        <v>54</v>
      </c>
      <c r="P5744" t="s">
        <v>97</v>
      </c>
      <c r="Q5744" t="str">
        <f>VLOOKUP(KamstrupData[[#This Row],[IdLevel123]],'B-Business Capability'!B:L,10,FALSE)</f>
        <v>N/A</v>
      </c>
      <c r="R5744">
        <f>VLOOKUP(KamstrupData[[#This Row],[IdLevel123]],'B-Business Capability'!B:L,11,FALSE)</f>
        <v>0</v>
      </c>
      <c r="T5744" t="s">
        <v>1971</v>
      </c>
      <c r="U5744" t="str">
        <f>_xlfn.CONCAT(KamstrupData[[#This Row],[CountryCode]],"_",KamstrupData[[#This Row],[Business Area]],"_",KamstrupData[[#This Row],[DepartmentTeam]])</f>
        <v>US10_US_People &amp; Culture_</v>
      </c>
      <c r="V5744" t="str">
        <f>VLOOKUP(KamstrupData[[#This Row],[ORG_Concat]],'O-Organization'!F:H,3,FALSE)</f>
        <v>11076_US10_People &amp; Culture_US_People &amp; Culture_</v>
      </c>
    </row>
    <row r="5745" spans="2:22">
      <c r="D5745" t="s">
        <v>1224</v>
      </c>
      <c r="E5745" t="str">
        <f>VLOOKUP(D5745,'B-Business Capability'!B:H,5,FALSE)</f>
        <v>Governance, Risk and Compliance</v>
      </c>
      <c r="F5745" t="str">
        <f>VLOOKUP(D5745,'B-Business Capability'!B:H,6,FALSE)</f>
        <v>Enterprise Risk and Compliance</v>
      </c>
      <c r="G5745" t="str">
        <f>VLOOKUP(D5745,'B-Business Capability'!B:H,7,FALSE)</f>
        <v>Regulatory Compliance Management</v>
      </c>
      <c r="I5745" t="s">
        <v>1864</v>
      </c>
      <c r="J5745" t="s">
        <v>1970</v>
      </c>
      <c r="L5745" t="s">
        <v>1981</v>
      </c>
      <c r="M5745" t="str">
        <f>VLOOKUP(L5745,'A-Applications'!B:D,3,FALSE)</f>
        <v>OSHA</v>
      </c>
      <c r="N5745" t="s">
        <v>53</v>
      </c>
      <c r="O5745" s="42" t="s">
        <v>54</v>
      </c>
      <c r="P5745" t="s">
        <v>97</v>
      </c>
      <c r="Q5745" t="str">
        <f>VLOOKUP(KamstrupData[[#This Row],[IdLevel123]],'B-Business Capability'!B:L,10,FALSE)</f>
        <v>N/A</v>
      </c>
      <c r="R5745">
        <f>VLOOKUP(KamstrupData[[#This Row],[IdLevel123]],'B-Business Capability'!B:L,11,FALSE)</f>
        <v>0</v>
      </c>
      <c r="T5745" t="s">
        <v>1971</v>
      </c>
      <c r="U5745" t="str">
        <f>_xlfn.CONCAT(KamstrupData[[#This Row],[CountryCode]],"_",KamstrupData[[#This Row],[Business Area]],"_",KamstrupData[[#This Row],[DepartmentTeam]])</f>
        <v>US10_US_People &amp; Culture_</v>
      </c>
      <c r="V5745" t="str">
        <f>VLOOKUP(KamstrupData[[#This Row],[ORG_Concat]],'O-Organization'!F:H,3,FALSE)</f>
        <v>11076_US10_People &amp; Culture_US_People &amp; Culture_</v>
      </c>
    </row>
    <row r="5746" spans="2:22">
      <c r="B5746" s="28">
        <v>45292</v>
      </c>
      <c r="D5746" t="s">
        <v>236</v>
      </c>
      <c r="E5746" t="str">
        <f>VLOOKUP(D5746,'B-Business Capability'!B:H,5,FALSE)</f>
        <v>People and Culture</v>
      </c>
      <c r="F5746" t="str">
        <f>VLOOKUP(D5746,'B-Business Capability'!B:H,6,FALSE)</f>
        <v>Compensation &amp; Benefits</v>
      </c>
      <c r="G5746">
        <f>VLOOKUP(D5746,'B-Business Capability'!B:H,7,FALSE)</f>
        <v>0</v>
      </c>
      <c r="I5746" t="s">
        <v>1864</v>
      </c>
      <c r="J5746" t="s">
        <v>1970</v>
      </c>
      <c r="L5746" t="s">
        <v>1982</v>
      </c>
      <c r="M5746" t="str">
        <f>VLOOKUP(L5746,'A-Applications'!B:D,3,FALSE)</f>
        <v>Unum Portal</v>
      </c>
      <c r="N5746" t="s">
        <v>53</v>
      </c>
      <c r="O5746" s="42" t="s">
        <v>54</v>
      </c>
      <c r="P5746" t="s">
        <v>97</v>
      </c>
      <c r="Q5746" t="str">
        <f>VLOOKUP(KamstrupData[[#This Row],[IdLevel123]],'B-Business Capability'!B:L,10,FALSE)</f>
        <v>Hire-to-Retire (H2R)</v>
      </c>
      <c r="R5746">
        <f>VLOOKUP(KamstrupData[[#This Row],[IdLevel123]],'B-Business Capability'!B:L,11,FALSE)</f>
        <v>700</v>
      </c>
      <c r="S5746" t="s">
        <v>237</v>
      </c>
      <c r="T5746" t="s">
        <v>1971</v>
      </c>
      <c r="U5746" t="str">
        <f>_xlfn.CONCAT(KamstrupData[[#This Row],[CountryCode]],"_",KamstrupData[[#This Row],[Business Area]],"_",KamstrupData[[#This Row],[DepartmentTeam]])</f>
        <v>US10_US_People &amp; Culture_</v>
      </c>
      <c r="V5746" t="str">
        <f>VLOOKUP(KamstrupData[[#This Row],[ORG_Concat]],'O-Organization'!F:H,3,FALSE)</f>
        <v>11076_US10_People &amp; Culture_US_People &amp; Culture_</v>
      </c>
    </row>
    <row r="5747" spans="2:22">
      <c r="B5747" s="28">
        <v>45292</v>
      </c>
      <c r="D5747" t="s">
        <v>236</v>
      </c>
      <c r="E5747" t="str">
        <f>VLOOKUP(D5747,'B-Business Capability'!B:H,5,FALSE)</f>
        <v>People and Culture</v>
      </c>
      <c r="F5747" t="str">
        <f>VLOOKUP(D5747,'B-Business Capability'!B:H,6,FALSE)</f>
        <v>Compensation &amp; Benefits</v>
      </c>
      <c r="G5747">
        <f>VLOOKUP(D5747,'B-Business Capability'!B:H,7,FALSE)</f>
        <v>0</v>
      </c>
      <c r="I5747" t="s">
        <v>1864</v>
      </c>
      <c r="J5747" t="s">
        <v>1970</v>
      </c>
      <c r="L5747" t="s">
        <v>1983</v>
      </c>
      <c r="M5747" t="str">
        <f>VLOOKUP(L5747,'A-Applications'!B:D,3,FALSE)</f>
        <v>Cigna Portal</v>
      </c>
      <c r="N5747" t="s">
        <v>53</v>
      </c>
      <c r="O5747" s="42" t="s">
        <v>54</v>
      </c>
      <c r="P5747" t="s">
        <v>97</v>
      </c>
      <c r="Q5747" t="str">
        <f>VLOOKUP(KamstrupData[[#This Row],[IdLevel123]],'B-Business Capability'!B:L,10,FALSE)</f>
        <v>Hire-to-Retire (H2R)</v>
      </c>
      <c r="R5747">
        <f>VLOOKUP(KamstrupData[[#This Row],[IdLevel123]],'B-Business Capability'!B:L,11,FALSE)</f>
        <v>700</v>
      </c>
      <c r="S5747" t="s">
        <v>237</v>
      </c>
      <c r="T5747" t="s">
        <v>1971</v>
      </c>
      <c r="U5747" t="str">
        <f>_xlfn.CONCAT(KamstrupData[[#This Row],[CountryCode]],"_",KamstrupData[[#This Row],[Business Area]],"_",KamstrupData[[#This Row],[DepartmentTeam]])</f>
        <v>US10_US_People &amp; Culture_</v>
      </c>
      <c r="V5747" t="str">
        <f>VLOOKUP(KamstrupData[[#This Row],[ORG_Concat]],'O-Organization'!F:H,3,FALSE)</f>
        <v>11076_US10_People &amp; Culture_US_People &amp; Culture_</v>
      </c>
    </row>
    <row r="5748" spans="2:22">
      <c r="B5748" s="28">
        <v>45292</v>
      </c>
      <c r="D5748" t="s">
        <v>236</v>
      </c>
      <c r="E5748" t="str">
        <f>VLOOKUP(D5748,'B-Business Capability'!B:H,5,FALSE)</f>
        <v>People and Culture</v>
      </c>
      <c r="F5748" t="str">
        <f>VLOOKUP(D5748,'B-Business Capability'!B:H,6,FALSE)</f>
        <v>Compensation &amp; Benefits</v>
      </c>
      <c r="G5748">
        <f>VLOOKUP(D5748,'B-Business Capability'!B:H,7,FALSE)</f>
        <v>0</v>
      </c>
      <c r="I5748" t="s">
        <v>1864</v>
      </c>
      <c r="J5748" t="s">
        <v>1970</v>
      </c>
      <c r="L5748" t="s">
        <v>1984</v>
      </c>
      <c r="M5748" t="str">
        <f>VLOOKUP(L5748,'A-Applications'!B:D,3,FALSE)</f>
        <v>Salary.com</v>
      </c>
      <c r="N5748" t="s">
        <v>53</v>
      </c>
      <c r="O5748" s="42" t="s">
        <v>54</v>
      </c>
      <c r="P5748" t="s">
        <v>97</v>
      </c>
      <c r="Q5748" t="str">
        <f>VLOOKUP(KamstrupData[[#This Row],[IdLevel123]],'B-Business Capability'!B:L,10,FALSE)</f>
        <v>Hire-to-Retire (H2R)</v>
      </c>
      <c r="R5748">
        <f>VLOOKUP(KamstrupData[[#This Row],[IdLevel123]],'B-Business Capability'!B:L,11,FALSE)</f>
        <v>700</v>
      </c>
      <c r="S5748" t="s">
        <v>237</v>
      </c>
      <c r="T5748" t="s">
        <v>1985</v>
      </c>
      <c r="U5748" t="str">
        <f>_xlfn.CONCAT(KamstrupData[[#This Row],[CountryCode]],"_",KamstrupData[[#This Row],[Business Area]],"_",KamstrupData[[#This Row],[DepartmentTeam]])</f>
        <v>US10_US_People &amp; Culture_</v>
      </c>
      <c r="V5748" t="str">
        <f>VLOOKUP(KamstrupData[[#This Row],[ORG_Concat]],'O-Organization'!F:H,3,FALSE)</f>
        <v>11076_US10_People &amp; Culture_US_People &amp; Culture_</v>
      </c>
    </row>
    <row r="5749" spans="2:22">
      <c r="D5749" t="s">
        <v>95</v>
      </c>
      <c r="E5749" t="str">
        <f>VLOOKUP(D5749,'B-Business Capability'!B:H,5,FALSE)</f>
        <v>Not mapped to capability</v>
      </c>
      <c r="F5749">
        <f>VLOOKUP(D5749,'B-Business Capability'!B:H,6,FALSE)</f>
        <v>0</v>
      </c>
      <c r="G5749">
        <f>VLOOKUP(D5749,'B-Business Capability'!B:H,7,FALSE)</f>
        <v>0</v>
      </c>
      <c r="I5749" t="s">
        <v>1864</v>
      </c>
      <c r="J5749" t="s">
        <v>1970</v>
      </c>
      <c r="L5749" t="s">
        <v>102</v>
      </c>
      <c r="M5749" t="str">
        <f>VLOOKUP(L5749,'A-Applications'!B:D,3,FALSE)</f>
        <v>VIS</v>
      </c>
      <c r="N5749" t="s">
        <v>53</v>
      </c>
      <c r="O5749" s="42" t="s">
        <v>54</v>
      </c>
      <c r="P5749" t="s">
        <v>97</v>
      </c>
      <c r="Q5749" t="str">
        <f>VLOOKUP(KamstrupData[[#This Row],[IdLevel123]],'B-Business Capability'!B:L,10,FALSE)</f>
        <v>N/A</v>
      </c>
      <c r="R5749">
        <f>VLOOKUP(KamstrupData[[#This Row],[IdLevel123]],'B-Business Capability'!B:L,11,FALSE)</f>
        <v>0</v>
      </c>
      <c r="T5749" t="s">
        <v>1971</v>
      </c>
      <c r="U5749" t="str">
        <f>_xlfn.CONCAT(KamstrupData[[#This Row],[CountryCode]],"_",KamstrupData[[#This Row],[Business Area]],"_",KamstrupData[[#This Row],[DepartmentTeam]])</f>
        <v>US10_US_People &amp; Culture_</v>
      </c>
      <c r="V5749" t="str">
        <f>VLOOKUP(KamstrupData[[#This Row],[ORG_Concat]],'O-Organization'!F:H,3,FALSE)</f>
        <v>11076_US10_People &amp; Culture_US_People &amp; Culture_</v>
      </c>
    </row>
    <row r="5750" spans="2:22">
      <c r="D5750" t="s">
        <v>122</v>
      </c>
      <c r="E5750" t="str">
        <f>VLOOKUP(D5750,'B-Business Capability'!B:H,5,FALSE)</f>
        <v>Legal</v>
      </c>
      <c r="F5750" t="str">
        <f>VLOOKUP(D5750,'B-Business Capability'!B:H,6,FALSE)</f>
        <v>Ensure Compliance</v>
      </c>
      <c r="G5750">
        <f>VLOOKUP(D5750,'B-Business Capability'!B:H,7,FALSE)</f>
        <v>0</v>
      </c>
      <c r="I5750" t="s">
        <v>1864</v>
      </c>
      <c r="J5750" t="s">
        <v>1970</v>
      </c>
      <c r="L5750" t="s">
        <v>105</v>
      </c>
      <c r="M5750" t="str">
        <f>VLOOKUP(L5750,'A-Applications'!B:D,3,FALSE)</f>
        <v>Microsoft Visio</v>
      </c>
      <c r="N5750" t="s">
        <v>53</v>
      </c>
      <c r="O5750" s="42" t="s">
        <v>54</v>
      </c>
      <c r="P5750" t="s">
        <v>97</v>
      </c>
      <c r="Q5750" t="str">
        <f>VLOOKUP(KamstrupData[[#This Row],[IdLevel123]],'B-Business Capability'!B:L,10,FALSE)</f>
        <v>N/A</v>
      </c>
      <c r="R5750">
        <f>VLOOKUP(KamstrupData[[#This Row],[IdLevel123]],'B-Business Capability'!B:L,11,FALSE)</f>
        <v>0</v>
      </c>
      <c r="T5750" t="s">
        <v>1971</v>
      </c>
      <c r="U5750" t="str">
        <f>_xlfn.CONCAT(KamstrupData[[#This Row],[CountryCode]],"_",KamstrupData[[#This Row],[Business Area]],"_",KamstrupData[[#This Row],[DepartmentTeam]])</f>
        <v>US10_US_People &amp; Culture_</v>
      </c>
      <c r="V5750" t="str">
        <f>VLOOKUP(KamstrupData[[#This Row],[ORG_Concat]],'O-Organization'!F:H,3,FALSE)</f>
        <v>11076_US10_People &amp; Culture_US_People &amp; Culture_</v>
      </c>
    </row>
    <row r="5751" spans="2:22">
      <c r="D5751" t="s">
        <v>122</v>
      </c>
      <c r="E5751" t="str">
        <f>VLOOKUP(D5751,'B-Business Capability'!B:H,5,FALSE)</f>
        <v>Legal</v>
      </c>
      <c r="F5751" t="str">
        <f>VLOOKUP(D5751,'B-Business Capability'!B:H,6,FALSE)</f>
        <v>Ensure Compliance</v>
      </c>
      <c r="G5751">
        <f>VLOOKUP(D5751,'B-Business Capability'!B:H,7,FALSE)</f>
        <v>0</v>
      </c>
      <c r="I5751" t="s">
        <v>1864</v>
      </c>
      <c r="J5751" t="s">
        <v>1970</v>
      </c>
      <c r="L5751" t="s">
        <v>266</v>
      </c>
      <c r="M5751" t="str">
        <f>VLOOKUP(L5751,'A-Applications'!B:D,3,FALSE)</f>
        <v>Sharepoint</v>
      </c>
      <c r="N5751" t="s">
        <v>53</v>
      </c>
      <c r="O5751" s="42" t="s">
        <v>54</v>
      </c>
      <c r="P5751" t="s">
        <v>97</v>
      </c>
      <c r="Q5751" t="str">
        <f>VLOOKUP(KamstrupData[[#This Row],[IdLevel123]],'B-Business Capability'!B:L,10,FALSE)</f>
        <v>N/A</v>
      </c>
      <c r="R5751">
        <f>VLOOKUP(KamstrupData[[#This Row],[IdLevel123]],'B-Business Capability'!B:L,11,FALSE)</f>
        <v>0</v>
      </c>
      <c r="T5751" t="s">
        <v>1971</v>
      </c>
      <c r="U5751" t="str">
        <f>_xlfn.CONCAT(KamstrupData[[#This Row],[CountryCode]],"_",KamstrupData[[#This Row],[Business Area]],"_",KamstrupData[[#This Row],[DepartmentTeam]])</f>
        <v>US10_US_People &amp; Culture_</v>
      </c>
      <c r="V5751" t="str">
        <f>VLOOKUP(KamstrupData[[#This Row],[ORG_Concat]],'O-Organization'!F:H,3,FALSE)</f>
        <v>11076_US10_People &amp; Culture_US_People &amp; Culture_</v>
      </c>
    </row>
    <row r="5752" spans="2:22">
      <c r="D5752" s="28" t="s">
        <v>313</v>
      </c>
      <c r="E5752" t="str">
        <f>VLOOKUP(D5752,'B-Business Capability'!B:H,5,FALSE)</f>
        <v>Digital Platform and Operations</v>
      </c>
      <c r="F5752" t="str">
        <f>VLOOKUP(D5752,'B-Business Capability'!B:H,6,FALSE)</f>
        <v>AI, Data &amp; Analytics</v>
      </c>
      <c r="G5752" t="str">
        <f>VLOOKUP(D5752,'B-Business Capability'!B:H,7,FALSE)</f>
        <v>BI Enablement</v>
      </c>
      <c r="I5752" t="s">
        <v>1864</v>
      </c>
      <c r="J5752" t="s">
        <v>1970</v>
      </c>
      <c r="L5752" t="s">
        <v>117</v>
      </c>
      <c r="M5752" t="str">
        <f>VLOOKUP(L5752,'A-Applications'!B:D,3,FALSE)</f>
        <v>PowerBI</v>
      </c>
      <c r="N5752" t="s">
        <v>53</v>
      </c>
      <c r="O5752" s="42" t="s">
        <v>54</v>
      </c>
      <c r="P5752" t="s">
        <v>97</v>
      </c>
      <c r="Q5752" t="str">
        <f>VLOOKUP(KamstrupData[[#This Row],[IdLevel123]],'B-Business Capability'!B:L,10,FALSE)</f>
        <v>N/A</v>
      </c>
      <c r="R5752">
        <f>VLOOKUP(KamstrupData[[#This Row],[IdLevel123]],'B-Business Capability'!B:L,11,FALSE)</f>
        <v>0</v>
      </c>
      <c r="T5752" t="s">
        <v>1971</v>
      </c>
      <c r="U5752" t="str">
        <f>_xlfn.CONCAT(KamstrupData[[#This Row],[CountryCode]],"_",KamstrupData[[#This Row],[Business Area]],"_",KamstrupData[[#This Row],[DepartmentTeam]])</f>
        <v>US10_US_People &amp; Culture_</v>
      </c>
      <c r="V5752" t="str">
        <f>VLOOKUP(KamstrupData[[#This Row],[ORG_Concat]],'O-Organization'!F:H,3,FALSE)</f>
        <v>11076_US10_People &amp; Culture_US_People &amp; Culture_</v>
      </c>
    </row>
    <row r="5753" spans="2:22">
      <c r="B5753" s="28">
        <v>45292</v>
      </c>
      <c r="D5753" t="s">
        <v>256</v>
      </c>
      <c r="E5753" t="str">
        <f>VLOOKUP(D5753,'B-Business Capability'!B:H,5,FALSE)</f>
        <v>People and Culture</v>
      </c>
      <c r="F5753" t="str">
        <f>VLOOKUP(D5753,'B-Business Capability'!B:H,6,FALSE)</f>
        <v>Recruiting</v>
      </c>
      <c r="G5753">
        <f>VLOOKUP(D5753,'B-Business Capability'!B:H,7,FALSE)</f>
        <v>0</v>
      </c>
      <c r="I5753" t="s">
        <v>1864</v>
      </c>
      <c r="J5753" t="s">
        <v>1970</v>
      </c>
      <c r="L5753" t="s">
        <v>123</v>
      </c>
      <c r="M5753" t="str">
        <f>VLOOKUP(L5753,'A-Applications'!B:D,3,FALSE)</f>
        <v>DocuSign</v>
      </c>
      <c r="N5753" t="s">
        <v>53</v>
      </c>
      <c r="O5753" s="42" t="s">
        <v>54</v>
      </c>
      <c r="P5753" t="s">
        <v>258</v>
      </c>
      <c r="Q5753" t="str">
        <f>VLOOKUP(KamstrupData[[#This Row],[IdLevel123]],'B-Business Capability'!B:L,10,FALSE)</f>
        <v>Hire-to-Retire (H2R)</v>
      </c>
      <c r="R5753">
        <f>VLOOKUP(KamstrupData[[#This Row],[IdLevel123]],'B-Business Capability'!B:L,11,FALSE)</f>
        <v>300</v>
      </c>
      <c r="S5753" t="s">
        <v>237</v>
      </c>
      <c r="T5753" t="s">
        <v>1971</v>
      </c>
      <c r="U5753" t="str">
        <f>_xlfn.CONCAT(KamstrupData[[#This Row],[CountryCode]],"_",KamstrupData[[#This Row],[Business Area]],"_",KamstrupData[[#This Row],[DepartmentTeam]])</f>
        <v>US10_US_People &amp; Culture_</v>
      </c>
      <c r="V5753" t="str">
        <f>VLOOKUP(KamstrupData[[#This Row],[ORG_Concat]],'O-Organization'!F:H,3,FALSE)</f>
        <v>11076_US10_People &amp; Culture_US_People &amp; Culture_</v>
      </c>
    </row>
    <row r="5754" spans="2:22">
      <c r="D5754" t="s">
        <v>122</v>
      </c>
      <c r="E5754" t="str">
        <f>VLOOKUP(D5754,'B-Business Capability'!B:H,5,FALSE)</f>
        <v>Legal</v>
      </c>
      <c r="F5754" t="str">
        <f>VLOOKUP(D5754,'B-Business Capability'!B:H,6,FALSE)</f>
        <v>Ensure Compliance</v>
      </c>
      <c r="G5754">
        <f>VLOOKUP(D5754,'B-Business Capability'!B:H,7,FALSE)</f>
        <v>0</v>
      </c>
      <c r="I5754" t="s">
        <v>1864</v>
      </c>
      <c r="J5754" t="s">
        <v>1970</v>
      </c>
      <c r="L5754" t="s">
        <v>123</v>
      </c>
      <c r="M5754" t="str">
        <f>VLOOKUP(L5754,'A-Applications'!B:D,3,FALSE)</f>
        <v>DocuSign</v>
      </c>
      <c r="N5754" t="s">
        <v>53</v>
      </c>
      <c r="O5754" s="42" t="s">
        <v>54</v>
      </c>
      <c r="P5754" t="s">
        <v>124</v>
      </c>
      <c r="Q5754" t="str">
        <f>VLOOKUP(KamstrupData[[#This Row],[IdLevel123]],'B-Business Capability'!B:L,10,FALSE)</f>
        <v>N/A</v>
      </c>
      <c r="R5754">
        <f>VLOOKUP(KamstrupData[[#This Row],[IdLevel123]],'B-Business Capability'!B:L,11,FALSE)</f>
        <v>0</v>
      </c>
      <c r="T5754" t="s">
        <v>1971</v>
      </c>
      <c r="U5754" t="str">
        <f>_xlfn.CONCAT(KamstrupData[[#This Row],[CountryCode]],"_",KamstrupData[[#This Row],[Business Area]],"_",KamstrupData[[#This Row],[DepartmentTeam]])</f>
        <v>US10_US_People &amp; Culture_</v>
      </c>
      <c r="V5754" t="str">
        <f>VLOOKUP(KamstrupData[[#This Row],[ORG_Concat]],'O-Organization'!F:H,3,FALSE)</f>
        <v>11076_US10_People &amp; Culture_US_People &amp; Culture_</v>
      </c>
    </row>
    <row r="5755" spans="2:22">
      <c r="B5755" s="28">
        <v>45292</v>
      </c>
      <c r="D5755" t="s">
        <v>828</v>
      </c>
      <c r="E5755" t="str">
        <f>VLOOKUP(D5755,'B-Business Capability'!B:H,5,FALSE)</f>
        <v>People and Culture</v>
      </c>
      <c r="F5755" t="str">
        <f>VLOOKUP(D5755,'B-Business Capability'!B:H,6,FALSE)</f>
        <v>HR Policies &amp; Processes</v>
      </c>
      <c r="G5755">
        <f>VLOOKUP(D5755,'B-Business Capability'!B:H,7,FALSE)</f>
        <v>0</v>
      </c>
      <c r="I5755" t="s">
        <v>1864</v>
      </c>
      <c r="J5755" t="s">
        <v>1970</v>
      </c>
      <c r="L5755" t="s">
        <v>234</v>
      </c>
      <c r="M5755" t="str">
        <f>VLOOKUP(L5755,'A-Applications'!B:D,3,FALSE)</f>
        <v>ADP</v>
      </c>
      <c r="N5755" t="s">
        <v>53</v>
      </c>
      <c r="O5755" s="42" t="s">
        <v>66</v>
      </c>
      <c r="P5755" t="s">
        <v>97</v>
      </c>
      <c r="Q5755" t="str">
        <f>VLOOKUP(KamstrupData[[#This Row],[IdLevel123]],'B-Business Capability'!B:L,10,FALSE)</f>
        <v>Hire-to-Retire (H2R)</v>
      </c>
      <c r="R5755">
        <f>VLOOKUP(KamstrupData[[#This Row],[IdLevel123]],'B-Business Capability'!B:L,11,FALSE)</f>
        <v>650</v>
      </c>
      <c r="S5755" t="s">
        <v>237</v>
      </c>
      <c r="T5755" t="s">
        <v>1986</v>
      </c>
      <c r="U5755" t="str">
        <f>_xlfn.CONCAT(KamstrupData[[#This Row],[CountryCode]],"_",KamstrupData[[#This Row],[Business Area]],"_",KamstrupData[[#This Row],[DepartmentTeam]])</f>
        <v>US10_US_People &amp; Culture_</v>
      </c>
      <c r="V5755" t="str">
        <f>VLOOKUP(KamstrupData[[#This Row],[ORG_Concat]],'O-Organization'!F:H,3,FALSE)</f>
        <v>11076_US10_People &amp; Culture_US_People &amp; Culture_</v>
      </c>
    </row>
    <row r="5756" spans="2:22">
      <c r="D5756" t="s">
        <v>417</v>
      </c>
      <c r="E5756" t="str">
        <f>VLOOKUP(D5756,'B-Business Capability'!B:H,5,FALSE)</f>
        <v>People and Culture</v>
      </c>
      <c r="F5756">
        <f>VLOOKUP(D5756,'B-Business Capability'!B:H,6,FALSE)</f>
        <v>0</v>
      </c>
      <c r="G5756">
        <f>VLOOKUP(D5756,'B-Business Capability'!B:H,7,FALSE)</f>
        <v>0</v>
      </c>
      <c r="I5756" t="s">
        <v>1864</v>
      </c>
      <c r="J5756" t="s">
        <v>1970</v>
      </c>
      <c r="L5756" t="s">
        <v>157</v>
      </c>
      <c r="M5756" t="str">
        <f>VLOOKUP(L5756,'A-Applications'!B:D,3,FALSE)</f>
        <v>ServiceNow</v>
      </c>
      <c r="N5756" t="s">
        <v>53</v>
      </c>
      <c r="O5756" s="42" t="s">
        <v>54</v>
      </c>
      <c r="P5756" t="s">
        <v>97</v>
      </c>
      <c r="Q5756" t="str">
        <f>VLOOKUP(KamstrupData[[#This Row],[IdLevel123]],'B-Business Capability'!B:L,10,FALSE)</f>
        <v>Hire-to-Retire (H2R)</v>
      </c>
      <c r="R5756">
        <f>VLOOKUP(KamstrupData[[#This Row],[IdLevel123]],'B-Business Capability'!B:L,11,FALSE)</f>
        <v>100</v>
      </c>
      <c r="T5756" t="s">
        <v>1971</v>
      </c>
      <c r="U5756" t="str">
        <f>_xlfn.CONCAT(KamstrupData[[#This Row],[CountryCode]],"_",KamstrupData[[#This Row],[Business Area]],"_",KamstrupData[[#This Row],[DepartmentTeam]])</f>
        <v>US10_US_People &amp; Culture_</v>
      </c>
      <c r="V5756" t="str">
        <f>VLOOKUP(KamstrupData[[#This Row],[ORG_Concat]],'O-Organization'!F:H,3,FALSE)</f>
        <v>11076_US10_People &amp; Culture_US_People &amp; Culture_</v>
      </c>
    </row>
    <row r="5757" spans="2:22">
      <c r="C5757" s="28">
        <v>45930</v>
      </c>
      <c r="D5757" t="s">
        <v>122</v>
      </c>
      <c r="E5757" t="str">
        <f>VLOOKUP(D5757,'B-Business Capability'!B:H,5,FALSE)</f>
        <v>Legal</v>
      </c>
      <c r="F5757" t="str">
        <f>VLOOKUP(D5757,'B-Business Capability'!B:H,6,FALSE)</f>
        <v>Ensure Compliance</v>
      </c>
      <c r="G5757">
        <f>VLOOKUP(D5757,'B-Business Capability'!B:H,7,FALSE)</f>
        <v>0</v>
      </c>
      <c r="I5757" t="s">
        <v>1864</v>
      </c>
      <c r="J5757" t="s">
        <v>1970</v>
      </c>
      <c r="L5757" t="s">
        <v>226</v>
      </c>
      <c r="M5757" t="str">
        <f>VLOOKUP(L5757,'A-Applications'!B:D,3,FALSE)</f>
        <v>Reliance</v>
      </c>
      <c r="N5757" t="s">
        <v>53</v>
      </c>
      <c r="O5757" s="42" t="s">
        <v>54</v>
      </c>
      <c r="P5757" t="s">
        <v>97</v>
      </c>
      <c r="Q5757" t="str">
        <f>VLOOKUP(KamstrupData[[#This Row],[IdLevel123]],'B-Business Capability'!B:L,10,FALSE)</f>
        <v>N/A</v>
      </c>
      <c r="R5757">
        <f>VLOOKUP(KamstrupData[[#This Row],[IdLevel123]],'B-Business Capability'!B:L,11,FALSE)</f>
        <v>0</v>
      </c>
      <c r="S5757" t="s">
        <v>920</v>
      </c>
      <c r="T5757" t="s">
        <v>1971</v>
      </c>
      <c r="U5757" t="str">
        <f>_xlfn.CONCAT(KamstrupData[[#This Row],[CountryCode]],"_",KamstrupData[[#This Row],[Business Area]],"_",KamstrupData[[#This Row],[DepartmentTeam]])</f>
        <v>US10_US_People &amp; Culture_</v>
      </c>
      <c r="V5757" t="str">
        <f>VLOOKUP(KamstrupData[[#This Row],[ORG_Concat]],'O-Organization'!F:H,3,FALSE)</f>
        <v>11076_US10_People &amp; Culture_US_People &amp; Culture_</v>
      </c>
    </row>
    <row r="5758" spans="2:22">
      <c r="D5758" s="28" t="s">
        <v>404</v>
      </c>
      <c r="E5758" t="str">
        <f>VLOOKUP(D5758,'B-Business Capability'!B:H,5,FALSE)</f>
        <v>Digital Platform and Operations</v>
      </c>
      <c r="F5758" t="str">
        <f>VLOOKUP(D5758,'B-Business Capability'!B:H,6,FALSE)</f>
        <v>Engineering &amp; Platform</v>
      </c>
      <c r="G5758" t="str">
        <f>VLOOKUP(D5758,'B-Business Capability'!B:H,7,FALSE)</f>
        <v>CI/CD</v>
      </c>
      <c r="I5758" t="s">
        <v>253</v>
      </c>
      <c r="J5758" t="s">
        <v>562</v>
      </c>
      <c r="K5758" t="s">
        <v>565</v>
      </c>
      <c r="L5758" t="s">
        <v>107</v>
      </c>
      <c r="M5758" t="str">
        <f>VLOOKUP(L5758,'A-Applications'!B:D,3,FALSE)</f>
        <v>GITLAB</v>
      </c>
      <c r="N5758" t="s">
        <v>53</v>
      </c>
      <c r="O5758" s="42" t="s">
        <v>54</v>
      </c>
      <c r="Q5758" t="str">
        <f>VLOOKUP(KamstrupData[[#This Row],[IdLevel123]],'B-Business Capability'!B:L,10,FALSE)</f>
        <v>N/A</v>
      </c>
      <c r="R5758">
        <f>VLOOKUP(KamstrupData[[#This Row],[IdLevel123]],'B-Business Capability'!B:L,11,FALSE)</f>
        <v>0</v>
      </c>
      <c r="U5758" t="str">
        <f>_xlfn.CONCAT(KamstrupData[[#This Row],[CountryCode]],"_",KamstrupData[[#This Row],[Business Area]],"_",KamstrupData[[#This Row],[DepartmentTeam]])</f>
        <v>DK10_DK_Digitalization_Kamstrup Solutions_DK_Digitalization_Kamstrup Solutions_Corporate Solutions</v>
      </c>
      <c r="V5758" t="str">
        <f>VLOOKUP(KamstrupData[[#This Row],[ORG_Concat]],'O-Organization'!F:H,3,FALSE)</f>
        <v>11042_DK10_Digitalization_DK_Digitalization_Kamstrup Solutions_DK_Digitalization_Kamstrup Solutions_Corporate Solutions</v>
      </c>
    </row>
    <row r="5759" spans="2:22">
      <c r="D5759" s="28" t="s">
        <v>95</v>
      </c>
      <c r="E5759" t="str">
        <f>VLOOKUP(D5759,'B-Business Capability'!B:H,5,FALSE)</f>
        <v>Not mapped to capability</v>
      </c>
      <c r="F5759">
        <f>VLOOKUP(D5759,'B-Business Capability'!B:H,6,FALSE)</f>
        <v>0</v>
      </c>
      <c r="G5759">
        <f>VLOOKUP(D5759,'B-Business Capability'!B:H,7,FALSE)</f>
        <v>0</v>
      </c>
      <c r="I5759" t="s">
        <v>1820</v>
      </c>
      <c r="J5759" t="s">
        <v>1821</v>
      </c>
      <c r="L5759" t="s">
        <v>149</v>
      </c>
      <c r="M5759" t="str">
        <f>VLOOKUP(L5759,'A-Applications'!B:D,3,FALSE)</f>
        <v>SAP Analytics Cloud</v>
      </c>
      <c r="N5759" t="s">
        <v>53</v>
      </c>
      <c r="O5759" s="42" t="s">
        <v>54</v>
      </c>
      <c r="P5759" t="s">
        <v>77</v>
      </c>
      <c r="Q5759" t="str">
        <f>VLOOKUP(KamstrupData[[#This Row],[IdLevel123]],'B-Business Capability'!B:L,10,FALSE)</f>
        <v>N/A</v>
      </c>
      <c r="R5759">
        <f>VLOOKUP(KamstrupData[[#This Row],[IdLevel123]],'B-Business Capability'!B:L,11,FALSE)</f>
        <v>0</v>
      </c>
      <c r="U5759" t="str">
        <f>_xlfn.CONCAT(KamstrupData[[#This Row],[CountryCode]],"_",KamstrupData[[#This Row],[Business Area]],"_",KamstrupData[[#This Row],[DepartmentTeam]])</f>
        <v>NL10_NL_Finance_</v>
      </c>
      <c r="V5759" t="str">
        <f>VLOOKUP(KamstrupData[[#This Row],[ORG_Concat]],'O-Organization'!F:H,3,FALSE)</f>
        <v>11058_NL10_Finance_NL_Finance_</v>
      </c>
    </row>
    <row r="5760" spans="2:22">
      <c r="D5760" s="28" t="s">
        <v>95</v>
      </c>
      <c r="E5760" t="str">
        <f>VLOOKUP(D5760,'B-Business Capability'!B:H,5,FALSE)</f>
        <v>Not mapped to capability</v>
      </c>
      <c r="F5760">
        <f>VLOOKUP(D5760,'B-Business Capability'!B:H,6,FALSE)</f>
        <v>0</v>
      </c>
      <c r="G5760">
        <f>VLOOKUP(D5760,'B-Business Capability'!B:H,7,FALSE)</f>
        <v>0</v>
      </c>
      <c r="I5760" t="s">
        <v>1820</v>
      </c>
      <c r="J5760" t="s">
        <v>1826</v>
      </c>
      <c r="K5760" t="s">
        <v>1275</v>
      </c>
      <c r="L5760" t="s">
        <v>149</v>
      </c>
      <c r="M5760" t="str">
        <f>VLOOKUP(L5760,'A-Applications'!B:D,3,FALSE)</f>
        <v>SAP Analytics Cloud</v>
      </c>
      <c r="N5760" t="s">
        <v>53</v>
      </c>
      <c r="O5760" s="42" t="s">
        <v>54</v>
      </c>
      <c r="P5760" t="s">
        <v>77</v>
      </c>
      <c r="Q5760" t="str">
        <f>VLOOKUP(KamstrupData[[#This Row],[IdLevel123]],'B-Business Capability'!B:L,10,FALSE)</f>
        <v>N/A</v>
      </c>
      <c r="R5760">
        <f>VLOOKUP(KamstrupData[[#This Row],[IdLevel123]],'B-Business Capability'!B:L,11,FALSE)</f>
        <v>0</v>
      </c>
      <c r="U5760" t="str">
        <f>_xlfn.CONCAT(KamstrupData[[#This Row],[CountryCode]],"_",KamstrupData[[#This Row],[Business Area]],"_",KamstrupData[[#This Row],[DepartmentTeam]])</f>
        <v>NL10_NL_Sales &amp; Marketing_Sales</v>
      </c>
      <c r="V5760" t="str">
        <f>VLOOKUP(KamstrupData[[#This Row],[ORG_Concat]],'O-Organization'!F:H,3,FALSE)</f>
        <v>11014_NL10_Sales &amp; Marketing_NL_Sales &amp; Marketing_Sales</v>
      </c>
    </row>
    <row r="5761" spans="4:22">
      <c r="D5761" s="28" t="s">
        <v>860</v>
      </c>
      <c r="E5761" t="str">
        <f>VLOOKUP(D5761,'B-Business Capability'!B:H,5,FALSE)</f>
        <v>Product &amp; Software Development</v>
      </c>
      <c r="F5761" t="str">
        <f>VLOOKUP(D5761,'B-Business Capability'!B:H,6,FALSE)</f>
        <v>Marketing Testing</v>
      </c>
      <c r="G5761" t="str">
        <f>VLOOKUP(D5761,'B-Business Capability'!B:H,7,FALSE)</f>
        <v>Establish Measures</v>
      </c>
      <c r="I5761" t="s">
        <v>50</v>
      </c>
      <c r="J5761" t="s">
        <v>1987</v>
      </c>
      <c r="L5761" t="s">
        <v>65</v>
      </c>
      <c r="M5761" t="str">
        <f>VLOOKUP(L5761,'A-Applications'!B:D,3,FALSE)</f>
        <v>IFS ERP</v>
      </c>
      <c r="N5761" t="s">
        <v>53</v>
      </c>
      <c r="O5761" s="42" t="s">
        <v>54</v>
      </c>
      <c r="P5761" t="s">
        <v>847</v>
      </c>
      <c r="Q5761" t="str">
        <f>VLOOKUP(KamstrupData[[#This Row],[IdLevel123]],'B-Business Capability'!B:L,10,FALSE)</f>
        <v>Idea-to-Release (I2R)</v>
      </c>
      <c r="R5761">
        <f>VLOOKUP(KamstrupData[[#This Row],[IdLevel123]],'B-Business Capability'!B:L,11,FALSE)</f>
        <v>170</v>
      </c>
      <c r="U5761" t="str">
        <f>_xlfn.CONCAT(KamstrupData[[#This Row],[CountryCode]],"_",KamstrupData[[#This Row],[Business Area]],"_",KamstrupData[[#This Row],[DepartmentTeam]])</f>
        <v>AT10_Heat/Cooling, Water and Electricity_</v>
      </c>
      <c r="V5761" t="str">
        <f>VLOOKUP(KamstrupData[[#This Row],[ORG_Concat]],'O-Organization'!F:H,3,FALSE)</f>
        <v>11137_AT10_All BU_Heat/Cooling, Water and Electricity_</v>
      </c>
    </row>
    <row r="5762" spans="4:22">
      <c r="D5762" s="28" t="s">
        <v>861</v>
      </c>
      <c r="E5762" t="str">
        <f>VLOOKUP(D5762,'B-Business Capability'!B:H,5,FALSE)</f>
        <v>Product &amp; Software Development</v>
      </c>
      <c r="F5762" t="str">
        <f>VLOOKUP(D5762,'B-Business Capability'!B:H,6,FALSE)</f>
        <v>Marketing Testing</v>
      </c>
      <c r="G5762" t="str">
        <f>VLOOKUP(D5762,'B-Business Capability'!B:H,7,FALSE)</f>
        <v>Evaluate Market Opportunities</v>
      </c>
      <c r="I5762" t="s">
        <v>50</v>
      </c>
      <c r="J5762" t="s">
        <v>1987</v>
      </c>
      <c r="L5762" t="s">
        <v>65</v>
      </c>
      <c r="M5762" t="str">
        <f>VLOOKUP(L5762,'A-Applications'!B:D,3,FALSE)</f>
        <v>IFS ERP</v>
      </c>
      <c r="N5762" t="s">
        <v>53</v>
      </c>
      <c r="O5762" s="42" t="s">
        <v>54</v>
      </c>
      <c r="P5762" t="s">
        <v>407</v>
      </c>
      <c r="Q5762" t="str">
        <f>VLOOKUP(KamstrupData[[#This Row],[IdLevel123]],'B-Business Capability'!B:L,10,FALSE)</f>
        <v>Idea-to-Release (I2R)</v>
      </c>
      <c r="R5762">
        <f>VLOOKUP(KamstrupData[[#This Row],[IdLevel123]],'B-Business Capability'!B:L,11,FALSE)</f>
        <v>180</v>
      </c>
      <c r="U5762" t="str">
        <f>_xlfn.CONCAT(KamstrupData[[#This Row],[CountryCode]],"_",KamstrupData[[#This Row],[Business Area]],"_",KamstrupData[[#This Row],[DepartmentTeam]])</f>
        <v>AT10_Heat/Cooling, Water and Electricity_</v>
      </c>
      <c r="V5762" t="str">
        <f>VLOOKUP(KamstrupData[[#This Row],[ORG_Concat]],'O-Organization'!F:H,3,FALSE)</f>
        <v>11137_AT10_All BU_Heat/Cooling, Water and Electricity_</v>
      </c>
    </row>
    <row r="5763" spans="4:22">
      <c r="D5763" s="28" t="s">
        <v>846</v>
      </c>
      <c r="E5763" t="str">
        <f>VLOOKUP(D5763,'B-Business Capability'!B:H,5,FALSE)</f>
        <v>Product &amp; Software Development</v>
      </c>
      <c r="F5763" t="str">
        <f>VLOOKUP(D5763,'B-Business Capability'!B:H,6,FALSE)</f>
        <v>Requirements Definition</v>
      </c>
      <c r="G5763" t="str">
        <f>VLOOKUP(D5763,'B-Business Capability'!B:H,7,FALSE)</f>
        <v>Evaluate Existing Products</v>
      </c>
      <c r="I5763" t="s">
        <v>50</v>
      </c>
      <c r="J5763" t="s">
        <v>1987</v>
      </c>
      <c r="L5763" t="s">
        <v>65</v>
      </c>
      <c r="M5763" t="str">
        <f>VLOOKUP(L5763,'A-Applications'!B:D,3,FALSE)</f>
        <v>IFS ERP</v>
      </c>
      <c r="N5763" t="s">
        <v>53</v>
      </c>
      <c r="O5763" s="42" t="s">
        <v>54</v>
      </c>
      <c r="P5763" t="s">
        <v>847</v>
      </c>
      <c r="Q5763" t="str">
        <f>VLOOKUP(KamstrupData[[#This Row],[IdLevel123]],'B-Business Capability'!B:L,10,FALSE)</f>
        <v>Idea-to-Release (I2R)</v>
      </c>
      <c r="R5763">
        <f>VLOOKUP(KamstrupData[[#This Row],[IdLevel123]],'B-Business Capability'!B:L,11,FALSE)</f>
        <v>210</v>
      </c>
      <c r="U5763" t="str">
        <f>_xlfn.CONCAT(KamstrupData[[#This Row],[CountryCode]],"_",KamstrupData[[#This Row],[Business Area]],"_",KamstrupData[[#This Row],[DepartmentTeam]])</f>
        <v>AT10_Heat/Cooling, Water and Electricity_</v>
      </c>
      <c r="V5763" t="str">
        <f>VLOOKUP(KamstrupData[[#This Row],[ORG_Concat]],'O-Organization'!F:H,3,FALSE)</f>
        <v>11137_AT10_All BU_Heat/Cooling, Water and Electricity_</v>
      </c>
    </row>
    <row r="5764" spans="4:22">
      <c r="D5764" s="28" t="s">
        <v>848</v>
      </c>
      <c r="E5764" t="str">
        <f>VLOOKUP(D5764,'B-Business Capability'!B:H,5,FALSE)</f>
        <v>Product &amp; Software Development</v>
      </c>
      <c r="F5764" t="str">
        <f>VLOOKUP(D5764,'B-Business Capability'!B:H,6,FALSE)</f>
        <v>Requirements Definition</v>
      </c>
      <c r="G5764" t="str">
        <f>VLOOKUP(D5764,'B-Business Capability'!B:H,7,FALSE)</f>
        <v>Review Demand</v>
      </c>
      <c r="I5764" t="s">
        <v>50</v>
      </c>
      <c r="J5764" t="s">
        <v>1987</v>
      </c>
      <c r="L5764" t="s">
        <v>65</v>
      </c>
      <c r="M5764" t="str">
        <f>VLOOKUP(L5764,'A-Applications'!B:D,3,FALSE)</f>
        <v>IFS ERP</v>
      </c>
      <c r="N5764" t="s">
        <v>53</v>
      </c>
      <c r="O5764" s="42" t="s">
        <v>54</v>
      </c>
      <c r="P5764" t="s">
        <v>847</v>
      </c>
      <c r="Q5764" t="str">
        <f>VLOOKUP(KamstrupData[[#This Row],[IdLevel123]],'B-Business Capability'!B:L,10,FALSE)</f>
        <v>Idea-to-Release (I2R)</v>
      </c>
      <c r="R5764">
        <f>VLOOKUP(KamstrupData[[#This Row],[IdLevel123]],'B-Business Capability'!B:L,11,FALSE)</f>
        <v>240</v>
      </c>
      <c r="U5764" t="str">
        <f>_xlfn.CONCAT(KamstrupData[[#This Row],[CountryCode]],"_",KamstrupData[[#This Row],[Business Area]],"_",KamstrupData[[#This Row],[DepartmentTeam]])</f>
        <v>AT10_Heat/Cooling, Water and Electricity_</v>
      </c>
      <c r="V5764" t="str">
        <f>VLOOKUP(KamstrupData[[#This Row],[ORG_Concat]],'O-Organization'!F:H,3,FALSE)</f>
        <v>11137_AT10_All BU_Heat/Cooling, Water and Electricity_</v>
      </c>
    </row>
    <row r="5765" spans="4:22">
      <c r="D5765" s="28" t="s">
        <v>853</v>
      </c>
      <c r="E5765" t="str">
        <f>VLOOKUP(D5765,'B-Business Capability'!B:H,5,FALSE)</f>
        <v>Product &amp; Software Development</v>
      </c>
      <c r="F5765" t="str">
        <f>VLOOKUP(D5765,'B-Business Capability'!B:H,6,FALSE)</f>
        <v>Quality Management</v>
      </c>
      <c r="G5765" t="str">
        <f>VLOOKUP(D5765,'B-Business Capability'!B:H,7,FALSE)</f>
        <v>Manage Product Document</v>
      </c>
      <c r="I5765" t="s">
        <v>50</v>
      </c>
      <c r="J5765" t="s">
        <v>1987</v>
      </c>
      <c r="L5765" t="s">
        <v>99</v>
      </c>
      <c r="M5765" t="str">
        <f>VLOOKUP(L5765,'A-Applications'!B:D,3,FALSE)</f>
        <v>SnagIt</v>
      </c>
      <c r="N5765" t="s">
        <v>53</v>
      </c>
      <c r="O5765" s="42" t="s">
        <v>54</v>
      </c>
      <c r="P5765" t="s">
        <v>274</v>
      </c>
      <c r="Q5765" t="str">
        <f>VLOOKUP(KamstrupData[[#This Row],[IdLevel123]],'B-Business Capability'!B:L,10,FALSE)</f>
        <v>Idea-to-Release (I2R)</v>
      </c>
      <c r="R5765">
        <f>VLOOKUP(KamstrupData[[#This Row],[IdLevel123]],'B-Business Capability'!B:L,11,FALSE)</f>
        <v>904</v>
      </c>
      <c r="U5765" t="str">
        <f>_xlfn.CONCAT(KamstrupData[[#This Row],[CountryCode]],"_",KamstrupData[[#This Row],[Business Area]],"_",KamstrupData[[#This Row],[DepartmentTeam]])</f>
        <v>AT10_Heat/Cooling, Water and Electricity_</v>
      </c>
      <c r="V5765" t="str">
        <f>VLOOKUP(KamstrupData[[#This Row],[ORG_Concat]],'O-Organization'!F:H,3,FALSE)</f>
        <v>11137_AT10_All BU_Heat/Cooling, Water and Electricity_</v>
      </c>
    </row>
    <row r="5766" spans="4:22">
      <c r="D5766" s="28" t="s">
        <v>660</v>
      </c>
      <c r="E5766" t="str">
        <f>VLOOKUP(D5766,'B-Business Capability'!B:H,5,FALSE)</f>
        <v>Finance</v>
      </c>
      <c r="F5766" t="str">
        <f>VLOOKUP(D5766,'B-Business Capability'!B:H,6,FALSE)</f>
        <v>Financial Planning &amp; Analysis</v>
      </c>
      <c r="G5766" t="str">
        <f>VLOOKUP(D5766,'B-Business Capability'!B:H,7,FALSE)</f>
        <v>Business Planning</v>
      </c>
      <c r="I5766" t="s">
        <v>50</v>
      </c>
      <c r="J5766" t="s">
        <v>1987</v>
      </c>
      <c r="L5766" t="s">
        <v>102</v>
      </c>
      <c r="M5766" t="str">
        <f>VLOOKUP(L5766,'A-Applications'!B:D,3,FALSE)</f>
        <v>VIS</v>
      </c>
      <c r="N5766" t="s">
        <v>103</v>
      </c>
      <c r="O5766" s="42" t="s">
        <v>54</v>
      </c>
      <c r="P5766" t="s">
        <v>67</v>
      </c>
      <c r="Q5766" t="str">
        <f>VLOOKUP(KamstrupData[[#This Row],[IdLevel123]],'B-Business Capability'!B:L,10,FALSE)</f>
        <v>N/A</v>
      </c>
      <c r="R5766">
        <f>VLOOKUP(KamstrupData[[#This Row],[IdLevel123]],'B-Business Capability'!B:L,11,FALSE)</f>
        <v>0</v>
      </c>
      <c r="U5766" t="str">
        <f>_xlfn.CONCAT(KamstrupData[[#This Row],[CountryCode]],"_",KamstrupData[[#This Row],[Business Area]],"_",KamstrupData[[#This Row],[DepartmentTeam]])</f>
        <v>AT10_Heat/Cooling, Water and Electricity_</v>
      </c>
      <c r="V5766" t="str">
        <f>VLOOKUP(KamstrupData[[#This Row],[ORG_Concat]],'O-Organization'!F:H,3,FALSE)</f>
        <v>11137_AT10_All BU_Heat/Cooling, Water and Electricity_</v>
      </c>
    </row>
    <row r="5767" spans="4:22">
      <c r="D5767" s="28" t="s">
        <v>63</v>
      </c>
      <c r="E5767" t="str">
        <f>VLOOKUP(D5767,'B-Business Capability'!B:H,5,FALSE)</f>
        <v>Finance</v>
      </c>
      <c r="F5767" t="str">
        <f>VLOOKUP(D5767,'B-Business Capability'!B:H,6,FALSE)</f>
        <v>Financial Planning &amp; Analysis</v>
      </c>
      <c r="G5767" t="str">
        <f>VLOOKUP(D5767,'B-Business Capability'!B:H,7,FALSE)</f>
        <v>Cost Accounting_Plan</v>
      </c>
      <c r="I5767" t="s">
        <v>50</v>
      </c>
      <c r="J5767" t="s">
        <v>1987</v>
      </c>
      <c r="L5767" t="s">
        <v>102</v>
      </c>
      <c r="M5767" t="str">
        <f>VLOOKUP(L5767,'A-Applications'!B:D,3,FALSE)</f>
        <v>VIS</v>
      </c>
      <c r="N5767" t="s">
        <v>103</v>
      </c>
      <c r="O5767" s="42" t="s">
        <v>66</v>
      </c>
      <c r="P5767" t="s">
        <v>67</v>
      </c>
      <c r="Q5767" t="str">
        <f>VLOOKUP(KamstrupData[[#This Row],[IdLevel123]],'B-Business Capability'!B:L,10,FALSE)</f>
        <v>N/A</v>
      </c>
      <c r="R5767">
        <f>VLOOKUP(KamstrupData[[#This Row],[IdLevel123]],'B-Business Capability'!B:L,11,FALSE)</f>
        <v>0</v>
      </c>
      <c r="U5767" t="str">
        <f>_xlfn.CONCAT(KamstrupData[[#This Row],[CountryCode]],"_",KamstrupData[[#This Row],[Business Area]],"_",KamstrupData[[#This Row],[DepartmentTeam]])</f>
        <v>AT10_Heat/Cooling, Water and Electricity_</v>
      </c>
      <c r="V5767" t="str">
        <f>VLOOKUP(KamstrupData[[#This Row],[ORG_Concat]],'O-Organization'!F:H,3,FALSE)</f>
        <v>11137_AT10_All BU_Heat/Cooling, Water and Electricity_</v>
      </c>
    </row>
    <row r="5768" spans="4:22">
      <c r="D5768" s="28" t="s">
        <v>104</v>
      </c>
      <c r="E5768" t="str">
        <f>VLOOKUP(D5768,'B-Business Capability'!B:H,5,FALSE)</f>
        <v>Finance</v>
      </c>
      <c r="F5768" t="str">
        <f>VLOOKUP(D5768,'B-Business Capability'!B:H,6,FALSE)</f>
        <v>Financial Planning &amp; Analysis</v>
      </c>
      <c r="G5768" t="str">
        <f>VLOOKUP(D5768,'B-Business Capability'!B:H,7,FALSE)</f>
        <v>Forecasting</v>
      </c>
      <c r="I5768" t="s">
        <v>50</v>
      </c>
      <c r="J5768" t="s">
        <v>1987</v>
      </c>
      <c r="L5768" t="s">
        <v>102</v>
      </c>
      <c r="M5768" t="str">
        <f>VLOOKUP(L5768,'A-Applications'!B:D,3,FALSE)</f>
        <v>VIS</v>
      </c>
      <c r="N5768" t="s">
        <v>103</v>
      </c>
      <c r="O5768" s="42" t="s">
        <v>66</v>
      </c>
      <c r="P5768" t="s">
        <v>67</v>
      </c>
      <c r="Q5768" t="str">
        <f>VLOOKUP(KamstrupData[[#This Row],[IdLevel123]],'B-Business Capability'!B:L,10,FALSE)</f>
        <v>N/A</v>
      </c>
      <c r="R5768">
        <f>VLOOKUP(KamstrupData[[#This Row],[IdLevel123]],'B-Business Capability'!B:L,11,FALSE)</f>
        <v>0</v>
      </c>
      <c r="U5768" t="str">
        <f>_xlfn.CONCAT(KamstrupData[[#This Row],[CountryCode]],"_",KamstrupData[[#This Row],[Business Area]],"_",KamstrupData[[#This Row],[DepartmentTeam]])</f>
        <v>AT10_Heat/Cooling, Water and Electricity_</v>
      </c>
      <c r="V5768" t="str">
        <f>VLOOKUP(KamstrupData[[#This Row],[ORG_Concat]],'O-Organization'!F:H,3,FALSE)</f>
        <v>11137_AT10_All BU_Heat/Cooling, Water and Electricity_</v>
      </c>
    </row>
    <row r="5769" spans="4:22">
      <c r="D5769" s="28" t="s">
        <v>852</v>
      </c>
      <c r="E5769" t="str">
        <f>VLOOKUP(D5769,'B-Business Capability'!B:H,5,FALSE)</f>
        <v>Product &amp; Software Development</v>
      </c>
      <c r="F5769" t="str">
        <f>VLOOKUP(D5769,'B-Business Capability'!B:H,6,FALSE)</f>
        <v>Engineering</v>
      </c>
      <c r="G5769" t="str">
        <f>VLOOKUP(D5769,'B-Business Capability'!B:H,7,FALSE)</f>
        <v>Conceptualization</v>
      </c>
      <c r="I5769" t="s">
        <v>50</v>
      </c>
      <c r="J5769" t="s">
        <v>1987</v>
      </c>
      <c r="L5769" t="s">
        <v>105</v>
      </c>
      <c r="M5769" t="str">
        <f>VLOOKUP(L5769,'A-Applications'!B:D,3,FALSE)</f>
        <v>Microsoft Visio</v>
      </c>
      <c r="N5769" t="s">
        <v>53</v>
      </c>
      <c r="O5769" s="42" t="s">
        <v>54</v>
      </c>
      <c r="P5769" t="s">
        <v>274</v>
      </c>
      <c r="Q5769" t="str">
        <f>VLOOKUP(KamstrupData[[#This Row],[IdLevel123]],'B-Business Capability'!B:L,10,FALSE)</f>
        <v>Idea-to-Release (I2R)</v>
      </c>
      <c r="R5769">
        <f>VLOOKUP(KamstrupData[[#This Row],[IdLevel123]],'B-Business Capability'!B:L,11,FALSE)</f>
        <v>410</v>
      </c>
      <c r="U5769" t="str">
        <f>_xlfn.CONCAT(KamstrupData[[#This Row],[CountryCode]],"_",KamstrupData[[#This Row],[Business Area]],"_",KamstrupData[[#This Row],[DepartmentTeam]])</f>
        <v>AT10_Heat/Cooling, Water and Electricity_</v>
      </c>
      <c r="V5769" t="str">
        <f>VLOOKUP(KamstrupData[[#This Row],[ORG_Concat]],'O-Organization'!F:H,3,FALSE)</f>
        <v>11137_AT10_All BU_Heat/Cooling, Water and Electricity_</v>
      </c>
    </row>
    <row r="5770" spans="4:22">
      <c r="D5770" s="28" t="s">
        <v>853</v>
      </c>
      <c r="E5770" t="str">
        <f>VLOOKUP(D5770,'B-Business Capability'!B:H,5,FALSE)</f>
        <v>Product &amp; Software Development</v>
      </c>
      <c r="F5770" t="str">
        <f>VLOOKUP(D5770,'B-Business Capability'!B:H,6,FALSE)</f>
        <v>Quality Management</v>
      </c>
      <c r="G5770" t="str">
        <f>VLOOKUP(D5770,'B-Business Capability'!B:H,7,FALSE)</f>
        <v>Manage Product Document</v>
      </c>
      <c r="I5770" t="s">
        <v>50</v>
      </c>
      <c r="J5770" t="s">
        <v>1987</v>
      </c>
      <c r="L5770" t="s">
        <v>105</v>
      </c>
      <c r="M5770" t="str">
        <f>VLOOKUP(L5770,'A-Applications'!B:D,3,FALSE)</f>
        <v>Microsoft Visio</v>
      </c>
      <c r="N5770" t="s">
        <v>53</v>
      </c>
      <c r="O5770" s="42" t="s">
        <v>54</v>
      </c>
      <c r="P5770" t="s">
        <v>274</v>
      </c>
      <c r="Q5770" t="str">
        <f>VLOOKUP(KamstrupData[[#This Row],[IdLevel123]],'B-Business Capability'!B:L,10,FALSE)</f>
        <v>Idea-to-Release (I2R)</v>
      </c>
      <c r="R5770">
        <f>VLOOKUP(KamstrupData[[#This Row],[IdLevel123]],'B-Business Capability'!B:L,11,FALSE)</f>
        <v>904</v>
      </c>
      <c r="U5770" t="str">
        <f>_xlfn.CONCAT(KamstrupData[[#This Row],[CountryCode]],"_",KamstrupData[[#This Row],[Business Area]],"_",KamstrupData[[#This Row],[DepartmentTeam]])</f>
        <v>AT10_Heat/Cooling, Water and Electricity_</v>
      </c>
      <c r="V5770" t="str">
        <f>VLOOKUP(KamstrupData[[#This Row],[ORG_Concat]],'O-Organization'!F:H,3,FALSE)</f>
        <v>11137_AT10_All BU_Heat/Cooling, Water and Electricity_</v>
      </c>
    </row>
    <row r="5771" spans="4:22">
      <c r="D5771" s="28" t="s">
        <v>854</v>
      </c>
      <c r="E5771" t="str">
        <f>VLOOKUP(D5771,'B-Business Capability'!B:H,5,FALSE)</f>
        <v>Product &amp; Software Development</v>
      </c>
      <c r="F5771" t="str">
        <f>VLOOKUP(D5771,'B-Business Capability'!B:H,6,FALSE)</f>
        <v>R&amp;D</v>
      </c>
      <c r="G5771" t="str">
        <f>VLOOKUP(D5771,'B-Business Capability'!B:H,7,FALSE)</f>
        <v>Manage R&amp;D Process</v>
      </c>
      <c r="I5771" t="s">
        <v>50</v>
      </c>
      <c r="J5771" t="s">
        <v>1987</v>
      </c>
      <c r="L5771" t="s">
        <v>105</v>
      </c>
      <c r="M5771" t="str">
        <f>VLOOKUP(L5771,'A-Applications'!B:D,3,FALSE)</f>
        <v>Microsoft Visio</v>
      </c>
      <c r="N5771" t="s">
        <v>53</v>
      </c>
      <c r="O5771" s="42" t="s">
        <v>54</v>
      </c>
      <c r="P5771" t="s">
        <v>407</v>
      </c>
      <c r="Q5771" t="str">
        <f>VLOOKUP(KamstrupData[[#This Row],[IdLevel123]],'B-Business Capability'!B:L,10,FALSE)</f>
        <v>Idea-to-Release (I2R)</v>
      </c>
      <c r="R5771">
        <f>VLOOKUP(KamstrupData[[#This Row],[IdLevel123]],'B-Business Capability'!B:L,11,FALSE)</f>
        <v>340</v>
      </c>
      <c r="U5771" t="str">
        <f>_xlfn.CONCAT(KamstrupData[[#This Row],[CountryCode]],"_",KamstrupData[[#This Row],[Business Area]],"_",KamstrupData[[#This Row],[DepartmentTeam]])</f>
        <v>AT10_Heat/Cooling, Water and Electricity_</v>
      </c>
      <c r="V5771" t="str">
        <f>VLOOKUP(KamstrupData[[#This Row],[ORG_Concat]],'O-Organization'!F:H,3,FALSE)</f>
        <v>11137_AT10_All BU_Heat/Cooling, Water and Electricity_</v>
      </c>
    </row>
    <row r="5772" spans="4:22">
      <c r="D5772" s="28" t="s">
        <v>852</v>
      </c>
      <c r="E5772" t="str">
        <f>VLOOKUP(D5772,'B-Business Capability'!B:H,5,FALSE)</f>
        <v>Product &amp; Software Development</v>
      </c>
      <c r="F5772" t="str">
        <f>VLOOKUP(D5772,'B-Business Capability'!B:H,6,FALSE)</f>
        <v>Engineering</v>
      </c>
      <c r="G5772" t="str">
        <f>VLOOKUP(D5772,'B-Business Capability'!B:H,7,FALSE)</f>
        <v>Conceptualization</v>
      </c>
      <c r="I5772" t="s">
        <v>50</v>
      </c>
      <c r="J5772" t="s">
        <v>1987</v>
      </c>
      <c r="L5772" t="s">
        <v>605</v>
      </c>
      <c r="M5772" t="str">
        <f>VLOOKUP(L5772,'A-Applications'!B:D,3,FALSE)</f>
        <v>Aras Innovator PLM</v>
      </c>
      <c r="N5772" t="s">
        <v>53</v>
      </c>
      <c r="O5772" s="42" t="s">
        <v>54</v>
      </c>
      <c r="P5772" t="s">
        <v>725</v>
      </c>
      <c r="Q5772" t="str">
        <f>VLOOKUP(KamstrupData[[#This Row],[IdLevel123]],'B-Business Capability'!B:L,10,FALSE)</f>
        <v>Idea-to-Release (I2R)</v>
      </c>
      <c r="R5772">
        <f>VLOOKUP(KamstrupData[[#This Row],[IdLevel123]],'B-Business Capability'!B:L,11,FALSE)</f>
        <v>410</v>
      </c>
      <c r="U5772" t="str">
        <f>_xlfn.CONCAT(KamstrupData[[#This Row],[CountryCode]],"_",KamstrupData[[#This Row],[Business Area]],"_",KamstrupData[[#This Row],[DepartmentTeam]])</f>
        <v>AT10_Heat/Cooling, Water and Electricity_</v>
      </c>
      <c r="V5772" t="str">
        <f>VLOOKUP(KamstrupData[[#This Row],[ORG_Concat]],'O-Organization'!F:H,3,FALSE)</f>
        <v>11137_AT10_All BU_Heat/Cooling, Water and Electricity_</v>
      </c>
    </row>
    <row r="5773" spans="4:22">
      <c r="D5773" s="28" t="s">
        <v>853</v>
      </c>
      <c r="E5773" t="str">
        <f>VLOOKUP(D5773,'B-Business Capability'!B:H,5,FALSE)</f>
        <v>Product &amp; Software Development</v>
      </c>
      <c r="F5773" t="str">
        <f>VLOOKUP(D5773,'B-Business Capability'!B:H,6,FALSE)</f>
        <v>Quality Management</v>
      </c>
      <c r="G5773" t="str">
        <f>VLOOKUP(D5773,'B-Business Capability'!B:H,7,FALSE)</f>
        <v>Manage Product Document</v>
      </c>
      <c r="I5773" t="s">
        <v>50</v>
      </c>
      <c r="J5773" t="s">
        <v>1987</v>
      </c>
      <c r="L5773" t="s">
        <v>605</v>
      </c>
      <c r="M5773" t="str">
        <f>VLOOKUP(L5773,'A-Applications'!B:D,3,FALSE)</f>
        <v>Aras Innovator PLM</v>
      </c>
      <c r="N5773" t="s">
        <v>53</v>
      </c>
      <c r="O5773" s="42" t="s">
        <v>54</v>
      </c>
      <c r="P5773" t="s">
        <v>274</v>
      </c>
      <c r="Q5773" t="str">
        <f>VLOOKUP(KamstrupData[[#This Row],[IdLevel123]],'B-Business Capability'!B:L,10,FALSE)</f>
        <v>Idea-to-Release (I2R)</v>
      </c>
      <c r="R5773">
        <f>VLOOKUP(KamstrupData[[#This Row],[IdLevel123]],'B-Business Capability'!B:L,11,FALSE)</f>
        <v>904</v>
      </c>
      <c r="U5773" t="str">
        <f>_xlfn.CONCAT(KamstrupData[[#This Row],[CountryCode]],"_",KamstrupData[[#This Row],[Business Area]],"_",KamstrupData[[#This Row],[DepartmentTeam]])</f>
        <v>AT10_Heat/Cooling, Water and Electricity_</v>
      </c>
      <c r="V5773" t="str">
        <f>VLOOKUP(KamstrupData[[#This Row],[ORG_Concat]],'O-Organization'!F:H,3,FALSE)</f>
        <v>11137_AT10_All BU_Heat/Cooling, Water and Electricity_</v>
      </c>
    </row>
    <row r="5774" spans="4:22">
      <c r="D5774" s="28" t="s">
        <v>855</v>
      </c>
      <c r="E5774" t="str">
        <f>VLOOKUP(D5774,'B-Business Capability'!B:H,5,FALSE)</f>
        <v>Product &amp; Software Development</v>
      </c>
      <c r="F5774" t="str">
        <f>VLOOKUP(D5774,'B-Business Capability'!B:H,6,FALSE)</f>
        <v>R&amp;D</v>
      </c>
      <c r="G5774" t="str">
        <f>VLOOKUP(D5774,'B-Business Capability'!B:H,7,FALSE)</f>
        <v>Manage Product Portfolio</v>
      </c>
      <c r="I5774" t="s">
        <v>50</v>
      </c>
      <c r="J5774" t="s">
        <v>1987</v>
      </c>
      <c r="L5774" t="s">
        <v>605</v>
      </c>
      <c r="M5774" t="str">
        <f>VLOOKUP(L5774,'A-Applications'!B:D,3,FALSE)</f>
        <v>Aras Innovator PLM</v>
      </c>
      <c r="N5774" t="s">
        <v>53</v>
      </c>
      <c r="O5774" s="42" t="s">
        <v>54</v>
      </c>
      <c r="P5774" t="s">
        <v>856</v>
      </c>
      <c r="Q5774" t="str">
        <f>VLOOKUP(KamstrupData[[#This Row],[IdLevel123]],'B-Business Capability'!B:L,10,FALSE)</f>
        <v>Idea-to-Release (I2R)</v>
      </c>
      <c r="R5774">
        <f>VLOOKUP(KamstrupData[[#This Row],[IdLevel123]],'B-Business Capability'!B:L,11,FALSE)</f>
        <v>330</v>
      </c>
      <c r="U5774" t="str">
        <f>_xlfn.CONCAT(KamstrupData[[#This Row],[CountryCode]],"_",KamstrupData[[#This Row],[Business Area]],"_",KamstrupData[[#This Row],[DepartmentTeam]])</f>
        <v>AT10_Heat/Cooling, Water and Electricity_</v>
      </c>
      <c r="V5774" t="str">
        <f>VLOOKUP(KamstrupData[[#This Row],[ORG_Concat]],'O-Organization'!F:H,3,FALSE)</f>
        <v>11137_AT10_All BU_Heat/Cooling, Water and Electricity_</v>
      </c>
    </row>
    <row r="5775" spans="4:22">
      <c r="D5775" s="28" t="s">
        <v>857</v>
      </c>
      <c r="E5775" t="str">
        <f>VLOOKUP(D5775,'B-Business Capability'!B:H,5,FALSE)</f>
        <v>Governance, Risk and Compliance</v>
      </c>
      <c r="F5775" t="str">
        <f>VLOOKUP(D5775,'B-Business Capability'!B:H,6,FALSE)</f>
        <v>Product Market Compliance</v>
      </c>
      <c r="G5775">
        <f>VLOOKUP(D5775,'B-Business Capability'!B:H,7,FALSE)</f>
        <v>0</v>
      </c>
      <c r="I5775" t="s">
        <v>50</v>
      </c>
      <c r="J5775" t="s">
        <v>1987</v>
      </c>
      <c r="L5775" t="s">
        <v>605</v>
      </c>
      <c r="M5775" t="str">
        <f>VLOOKUP(L5775,'A-Applications'!B:D,3,FALSE)</f>
        <v>Aras Innovator PLM</v>
      </c>
      <c r="N5775" t="s">
        <v>147</v>
      </c>
      <c r="O5775" s="42" t="s">
        <v>66</v>
      </c>
      <c r="P5775" t="s">
        <v>858</v>
      </c>
      <c r="Q5775" t="str">
        <f>VLOOKUP(KamstrupData[[#This Row],[IdLevel123]],'B-Business Capability'!B:L,10,FALSE)</f>
        <v>N/A</v>
      </c>
      <c r="R5775">
        <f>VLOOKUP(KamstrupData[[#This Row],[IdLevel123]],'B-Business Capability'!B:L,11,FALSE)</f>
        <v>0</v>
      </c>
      <c r="U5775" t="str">
        <f>_xlfn.CONCAT(KamstrupData[[#This Row],[CountryCode]],"_",KamstrupData[[#This Row],[Business Area]],"_",KamstrupData[[#This Row],[DepartmentTeam]])</f>
        <v>AT10_Heat/Cooling, Water and Electricity_</v>
      </c>
      <c r="V5775" t="str">
        <f>VLOOKUP(KamstrupData[[#This Row],[ORG_Concat]],'O-Organization'!F:H,3,FALSE)</f>
        <v>11137_AT10_All BU_Heat/Cooling, Water and Electricity_</v>
      </c>
    </row>
    <row r="5776" spans="4:22">
      <c r="D5776" s="28" t="s">
        <v>859</v>
      </c>
      <c r="E5776" t="str">
        <f>VLOOKUP(D5776,'B-Business Capability'!B:H,5,FALSE)</f>
        <v>Product &amp; Software Development</v>
      </c>
      <c r="F5776" t="str">
        <f>VLOOKUP(D5776,'B-Business Capability'!B:H,6,FALSE)</f>
        <v>Marketing Testing</v>
      </c>
      <c r="G5776" t="str">
        <f>VLOOKUP(D5776,'B-Business Capability'!B:H,7,FALSE)</f>
        <v>Analyse Customer Intelligence</v>
      </c>
      <c r="I5776" t="s">
        <v>50</v>
      </c>
      <c r="J5776" t="s">
        <v>1987</v>
      </c>
      <c r="L5776" t="s">
        <v>117</v>
      </c>
      <c r="M5776" t="str">
        <f>VLOOKUP(L5776,'A-Applications'!B:D,3,FALSE)</f>
        <v>PowerBI</v>
      </c>
      <c r="N5776" t="s">
        <v>53</v>
      </c>
      <c r="O5776" s="42" t="s">
        <v>54</v>
      </c>
      <c r="P5776" t="s">
        <v>97</v>
      </c>
      <c r="Q5776" t="str">
        <f>VLOOKUP(KamstrupData[[#This Row],[IdLevel123]],'B-Business Capability'!B:L,10,FALSE)</f>
        <v>Idea-to-Release (I2R)</v>
      </c>
      <c r="R5776">
        <f>VLOOKUP(KamstrupData[[#This Row],[IdLevel123]],'B-Business Capability'!B:L,11,FALSE)</f>
        <v>160</v>
      </c>
      <c r="U5776" t="str">
        <f>_xlfn.CONCAT(KamstrupData[[#This Row],[CountryCode]],"_",KamstrupData[[#This Row],[Business Area]],"_",KamstrupData[[#This Row],[DepartmentTeam]])</f>
        <v>AT10_Heat/Cooling, Water and Electricity_</v>
      </c>
      <c r="V5776" t="str">
        <f>VLOOKUP(KamstrupData[[#This Row],[ORG_Concat]],'O-Organization'!F:H,3,FALSE)</f>
        <v>11137_AT10_All BU_Heat/Cooling, Water and Electricity_</v>
      </c>
    </row>
    <row r="5777" spans="4:22">
      <c r="D5777" s="28" t="s">
        <v>860</v>
      </c>
      <c r="E5777" t="str">
        <f>VLOOKUP(D5777,'B-Business Capability'!B:H,5,FALSE)</f>
        <v>Product &amp; Software Development</v>
      </c>
      <c r="F5777" t="str">
        <f>VLOOKUP(D5777,'B-Business Capability'!B:H,6,FALSE)</f>
        <v>Marketing Testing</v>
      </c>
      <c r="G5777" t="str">
        <f>VLOOKUP(D5777,'B-Business Capability'!B:H,7,FALSE)</f>
        <v>Establish Measures</v>
      </c>
      <c r="I5777" t="s">
        <v>50</v>
      </c>
      <c r="J5777" t="s">
        <v>1987</v>
      </c>
      <c r="L5777" t="s">
        <v>117</v>
      </c>
      <c r="M5777" t="str">
        <f>VLOOKUP(L5777,'A-Applications'!B:D,3,FALSE)</f>
        <v>PowerBI</v>
      </c>
      <c r="N5777" t="s">
        <v>53</v>
      </c>
      <c r="O5777" s="42" t="s">
        <v>54</v>
      </c>
      <c r="P5777" t="s">
        <v>847</v>
      </c>
      <c r="Q5777" t="str">
        <f>VLOOKUP(KamstrupData[[#This Row],[IdLevel123]],'B-Business Capability'!B:L,10,FALSE)</f>
        <v>Idea-to-Release (I2R)</v>
      </c>
      <c r="R5777">
        <f>VLOOKUP(KamstrupData[[#This Row],[IdLevel123]],'B-Business Capability'!B:L,11,FALSE)</f>
        <v>170</v>
      </c>
      <c r="U5777" t="str">
        <f>_xlfn.CONCAT(KamstrupData[[#This Row],[CountryCode]],"_",KamstrupData[[#This Row],[Business Area]],"_",KamstrupData[[#This Row],[DepartmentTeam]])</f>
        <v>AT10_Heat/Cooling, Water and Electricity_</v>
      </c>
      <c r="V5777" t="str">
        <f>VLOOKUP(KamstrupData[[#This Row],[ORG_Concat]],'O-Organization'!F:H,3,FALSE)</f>
        <v>11137_AT10_All BU_Heat/Cooling, Water and Electricity_</v>
      </c>
    </row>
    <row r="5778" spans="4:22">
      <c r="D5778" s="28" t="s">
        <v>861</v>
      </c>
      <c r="E5778" t="str">
        <f>VLOOKUP(D5778,'B-Business Capability'!B:H,5,FALSE)</f>
        <v>Product &amp; Software Development</v>
      </c>
      <c r="F5778" t="str">
        <f>VLOOKUP(D5778,'B-Business Capability'!B:H,6,FALSE)</f>
        <v>Marketing Testing</v>
      </c>
      <c r="G5778" t="str">
        <f>VLOOKUP(D5778,'B-Business Capability'!B:H,7,FALSE)</f>
        <v>Evaluate Market Opportunities</v>
      </c>
      <c r="I5778" t="s">
        <v>50</v>
      </c>
      <c r="J5778" t="s">
        <v>1987</v>
      </c>
      <c r="L5778" t="s">
        <v>117</v>
      </c>
      <c r="M5778" t="str">
        <f>VLOOKUP(L5778,'A-Applications'!B:D,3,FALSE)</f>
        <v>PowerBI</v>
      </c>
      <c r="N5778" t="s">
        <v>53</v>
      </c>
      <c r="O5778" s="42" t="s">
        <v>54</v>
      </c>
      <c r="P5778" t="s">
        <v>407</v>
      </c>
      <c r="Q5778" t="str">
        <f>VLOOKUP(KamstrupData[[#This Row],[IdLevel123]],'B-Business Capability'!B:L,10,FALSE)</f>
        <v>Idea-to-Release (I2R)</v>
      </c>
      <c r="R5778">
        <f>VLOOKUP(KamstrupData[[#This Row],[IdLevel123]],'B-Business Capability'!B:L,11,FALSE)</f>
        <v>180</v>
      </c>
      <c r="U5778" t="str">
        <f>_xlfn.CONCAT(KamstrupData[[#This Row],[CountryCode]],"_",KamstrupData[[#This Row],[Business Area]],"_",KamstrupData[[#This Row],[DepartmentTeam]])</f>
        <v>AT10_Heat/Cooling, Water and Electricity_</v>
      </c>
      <c r="V5778" t="str">
        <f>VLOOKUP(KamstrupData[[#This Row],[ORG_Concat]],'O-Organization'!F:H,3,FALSE)</f>
        <v>11137_AT10_All BU_Heat/Cooling, Water and Electricity_</v>
      </c>
    </row>
    <row r="5779" spans="4:22">
      <c r="D5779" s="28" t="s">
        <v>857</v>
      </c>
      <c r="E5779" t="str">
        <f>VLOOKUP(D5779,'B-Business Capability'!B:H,5,FALSE)</f>
        <v>Governance, Risk and Compliance</v>
      </c>
      <c r="F5779" t="str">
        <f>VLOOKUP(D5779,'B-Business Capability'!B:H,6,FALSE)</f>
        <v>Product Market Compliance</v>
      </c>
      <c r="G5779">
        <f>VLOOKUP(D5779,'B-Business Capability'!B:H,7,FALSE)</f>
        <v>0</v>
      </c>
      <c r="I5779" t="s">
        <v>50</v>
      </c>
      <c r="J5779" t="s">
        <v>1987</v>
      </c>
      <c r="L5779" t="s">
        <v>117</v>
      </c>
      <c r="M5779" t="str">
        <f>VLOOKUP(L5779,'A-Applications'!B:D,3,FALSE)</f>
        <v>PowerBI</v>
      </c>
      <c r="N5779" t="s">
        <v>53</v>
      </c>
      <c r="O5779" s="42" t="s">
        <v>54</v>
      </c>
      <c r="P5779" t="s">
        <v>858</v>
      </c>
      <c r="Q5779" t="str">
        <f>VLOOKUP(KamstrupData[[#This Row],[IdLevel123]],'B-Business Capability'!B:L,10,FALSE)</f>
        <v>N/A</v>
      </c>
      <c r="R5779">
        <f>VLOOKUP(KamstrupData[[#This Row],[IdLevel123]],'B-Business Capability'!B:L,11,FALSE)</f>
        <v>0</v>
      </c>
      <c r="U5779" t="str">
        <f>_xlfn.CONCAT(KamstrupData[[#This Row],[CountryCode]],"_",KamstrupData[[#This Row],[Business Area]],"_",KamstrupData[[#This Row],[DepartmentTeam]])</f>
        <v>AT10_Heat/Cooling, Water and Electricity_</v>
      </c>
      <c r="V5779" t="str">
        <f>VLOOKUP(KamstrupData[[#This Row],[ORG_Concat]],'O-Organization'!F:H,3,FALSE)</f>
        <v>11137_AT10_All BU_Heat/Cooling, Water and Electricity_</v>
      </c>
    </row>
    <row r="5780" spans="4:22">
      <c r="D5780" s="28" t="s">
        <v>122</v>
      </c>
      <c r="E5780" t="str">
        <f>VLOOKUP(D5780,'B-Business Capability'!B:H,5,FALSE)</f>
        <v>Legal</v>
      </c>
      <c r="F5780" t="str">
        <f>VLOOKUP(D5780,'B-Business Capability'!B:H,6,FALSE)</f>
        <v>Ensure Compliance</v>
      </c>
      <c r="G5780">
        <f>VLOOKUP(D5780,'B-Business Capability'!B:H,7,FALSE)</f>
        <v>0</v>
      </c>
      <c r="I5780" t="s">
        <v>50</v>
      </c>
      <c r="J5780" t="s">
        <v>1987</v>
      </c>
      <c r="L5780" t="s">
        <v>123</v>
      </c>
      <c r="M5780" t="str">
        <f>VLOOKUP(L5780,'A-Applications'!B:D,3,FALSE)</f>
        <v>DocuSign</v>
      </c>
      <c r="N5780" t="s">
        <v>53</v>
      </c>
      <c r="O5780" s="42" t="s">
        <v>62</v>
      </c>
      <c r="P5780" t="s">
        <v>124</v>
      </c>
      <c r="Q5780" t="str">
        <f>VLOOKUP(KamstrupData[[#This Row],[IdLevel123]],'B-Business Capability'!B:L,10,FALSE)</f>
        <v>N/A</v>
      </c>
      <c r="R5780">
        <f>VLOOKUP(KamstrupData[[#This Row],[IdLevel123]],'B-Business Capability'!B:L,11,FALSE)</f>
        <v>0</v>
      </c>
      <c r="U5780" t="str">
        <f>_xlfn.CONCAT(KamstrupData[[#This Row],[CountryCode]],"_",KamstrupData[[#This Row],[Business Area]],"_",KamstrupData[[#This Row],[DepartmentTeam]])</f>
        <v>AT10_Heat/Cooling, Water and Electricity_</v>
      </c>
      <c r="V5780" t="str">
        <f>VLOOKUP(KamstrupData[[#This Row],[ORG_Concat]],'O-Organization'!F:H,3,FALSE)</f>
        <v>11137_AT10_All BU_Heat/Cooling, Water and Electricity_</v>
      </c>
    </row>
    <row r="5781" spans="4:22">
      <c r="D5781" s="28" t="s">
        <v>95</v>
      </c>
      <c r="E5781" t="str">
        <f>VLOOKUP(D5781,'B-Business Capability'!B:H,5,FALSE)</f>
        <v>Not mapped to capability</v>
      </c>
      <c r="F5781">
        <f>VLOOKUP(D5781,'B-Business Capability'!B:H,6,FALSE)</f>
        <v>0</v>
      </c>
      <c r="G5781">
        <f>VLOOKUP(D5781,'B-Business Capability'!B:H,7,FALSE)</f>
        <v>0</v>
      </c>
      <c r="I5781" t="s">
        <v>50</v>
      </c>
      <c r="J5781" t="s">
        <v>1987</v>
      </c>
      <c r="L5781" t="s">
        <v>319</v>
      </c>
      <c r="M5781" t="str">
        <f>VLOOKUP(L5781,'A-Applications'!B:D,3,FALSE)</f>
        <v>Azure Integration Services</v>
      </c>
      <c r="N5781" t="s">
        <v>147</v>
      </c>
      <c r="O5781" s="42"/>
      <c r="P5781" t="s">
        <v>77</v>
      </c>
      <c r="Q5781" t="str">
        <f>VLOOKUP(KamstrupData[[#This Row],[IdLevel123]],'B-Business Capability'!B:L,10,FALSE)</f>
        <v>N/A</v>
      </c>
      <c r="R5781">
        <f>VLOOKUP(KamstrupData[[#This Row],[IdLevel123]],'B-Business Capability'!B:L,11,FALSE)</f>
        <v>0</v>
      </c>
      <c r="U5781" t="str">
        <f>_xlfn.CONCAT(KamstrupData[[#This Row],[CountryCode]],"_",KamstrupData[[#This Row],[Business Area]],"_",KamstrupData[[#This Row],[DepartmentTeam]])</f>
        <v>AT10_Heat/Cooling, Water and Electricity_</v>
      </c>
      <c r="V5781" t="str">
        <f>VLOOKUP(KamstrupData[[#This Row],[ORG_Concat]],'O-Organization'!F:H,3,FALSE)</f>
        <v>11137_AT10_All BU_Heat/Cooling, Water and Electricity_</v>
      </c>
    </row>
    <row r="5782" spans="4:22">
      <c r="D5782" s="28" t="s">
        <v>95</v>
      </c>
      <c r="E5782" t="str">
        <f>VLOOKUP(D5782,'B-Business Capability'!B:H,5,FALSE)</f>
        <v>Not mapped to capability</v>
      </c>
      <c r="F5782">
        <f>VLOOKUP(D5782,'B-Business Capability'!B:H,6,FALSE)</f>
        <v>0</v>
      </c>
      <c r="G5782">
        <f>VLOOKUP(D5782,'B-Business Capability'!B:H,7,FALSE)</f>
        <v>0</v>
      </c>
      <c r="I5782" t="s">
        <v>50</v>
      </c>
      <c r="J5782" t="s">
        <v>1987</v>
      </c>
      <c r="L5782" t="s">
        <v>319</v>
      </c>
      <c r="M5782" t="str">
        <f>VLOOKUP(L5782,'A-Applications'!B:D,3,FALSE)</f>
        <v>Azure Integration Services</v>
      </c>
      <c r="N5782" t="s">
        <v>147</v>
      </c>
      <c r="O5782" s="42"/>
      <c r="P5782" t="s">
        <v>77</v>
      </c>
      <c r="Q5782" t="str">
        <f>VLOOKUP(KamstrupData[[#This Row],[IdLevel123]],'B-Business Capability'!B:L,10,FALSE)</f>
        <v>N/A</v>
      </c>
      <c r="R5782">
        <f>VLOOKUP(KamstrupData[[#This Row],[IdLevel123]],'B-Business Capability'!B:L,11,FALSE)</f>
        <v>0</v>
      </c>
      <c r="U5782" t="str">
        <f>_xlfn.CONCAT(KamstrupData[[#This Row],[CountryCode]],"_",KamstrupData[[#This Row],[Business Area]],"_",KamstrupData[[#This Row],[DepartmentTeam]])</f>
        <v>AT10_Heat/Cooling, Water and Electricity_</v>
      </c>
      <c r="V5782" t="str">
        <f>VLOOKUP(KamstrupData[[#This Row],[ORG_Concat]],'O-Organization'!F:H,3,FALSE)</f>
        <v>11137_AT10_All BU_Heat/Cooling, Water and Electricity_</v>
      </c>
    </row>
    <row r="5783" spans="4:22">
      <c r="D5783" s="28" t="s">
        <v>95</v>
      </c>
      <c r="E5783" t="str">
        <f>VLOOKUP(D5783,'B-Business Capability'!B:H,5,FALSE)</f>
        <v>Not mapped to capability</v>
      </c>
      <c r="F5783">
        <f>VLOOKUP(D5783,'B-Business Capability'!B:H,6,FALSE)</f>
        <v>0</v>
      </c>
      <c r="G5783">
        <f>VLOOKUP(D5783,'B-Business Capability'!B:H,7,FALSE)</f>
        <v>0</v>
      </c>
      <c r="I5783" t="s">
        <v>50</v>
      </c>
      <c r="J5783" t="s">
        <v>1987</v>
      </c>
      <c r="L5783" t="s">
        <v>319</v>
      </c>
      <c r="M5783" t="str">
        <f>VLOOKUP(L5783,'A-Applications'!B:D,3,FALSE)</f>
        <v>Azure Integration Services</v>
      </c>
      <c r="N5783" t="s">
        <v>147</v>
      </c>
      <c r="O5783" s="42"/>
      <c r="P5783" t="s">
        <v>77</v>
      </c>
      <c r="Q5783" t="str">
        <f>VLOOKUP(KamstrupData[[#This Row],[IdLevel123]],'B-Business Capability'!B:L,10,FALSE)</f>
        <v>N/A</v>
      </c>
      <c r="R5783">
        <f>VLOOKUP(KamstrupData[[#This Row],[IdLevel123]],'B-Business Capability'!B:L,11,FALSE)</f>
        <v>0</v>
      </c>
      <c r="U5783" t="str">
        <f>_xlfn.CONCAT(KamstrupData[[#This Row],[CountryCode]],"_",KamstrupData[[#This Row],[Business Area]],"_",KamstrupData[[#This Row],[DepartmentTeam]])</f>
        <v>AT10_Heat/Cooling, Water and Electricity_</v>
      </c>
      <c r="V5783" t="str">
        <f>VLOOKUP(KamstrupData[[#This Row],[ORG_Concat]],'O-Organization'!F:H,3,FALSE)</f>
        <v>11137_AT10_All BU_Heat/Cooling, Water and Electricity_</v>
      </c>
    </row>
    <row r="5784" spans="4:22">
      <c r="D5784" s="28" t="s">
        <v>95</v>
      </c>
      <c r="E5784" t="str">
        <f>VLOOKUP(D5784,'B-Business Capability'!B:H,5,FALSE)</f>
        <v>Not mapped to capability</v>
      </c>
      <c r="F5784">
        <f>VLOOKUP(D5784,'B-Business Capability'!B:H,6,FALSE)</f>
        <v>0</v>
      </c>
      <c r="G5784">
        <f>VLOOKUP(D5784,'B-Business Capability'!B:H,7,FALSE)</f>
        <v>0</v>
      </c>
      <c r="I5784" t="s">
        <v>50</v>
      </c>
      <c r="J5784" t="s">
        <v>1987</v>
      </c>
      <c r="L5784" t="s">
        <v>1028</v>
      </c>
      <c r="M5784" t="str">
        <f>VLOOKUP(L5784,'A-Applications'!B:D,3,FALSE)</f>
        <v>Link</v>
      </c>
      <c r="O5784" s="42"/>
      <c r="P5784" t="s">
        <v>77</v>
      </c>
      <c r="Q5784" t="str">
        <f>VLOOKUP(KamstrupData[[#This Row],[IdLevel123]],'B-Business Capability'!B:L,10,FALSE)</f>
        <v>N/A</v>
      </c>
      <c r="R5784">
        <f>VLOOKUP(KamstrupData[[#This Row],[IdLevel123]],'B-Business Capability'!B:L,11,FALSE)</f>
        <v>0</v>
      </c>
      <c r="U5784" t="str">
        <f>_xlfn.CONCAT(KamstrupData[[#This Row],[CountryCode]],"_",KamstrupData[[#This Row],[Business Area]],"_",KamstrupData[[#This Row],[DepartmentTeam]])</f>
        <v>AT10_Heat/Cooling, Water and Electricity_</v>
      </c>
      <c r="V5784" t="str">
        <f>VLOOKUP(KamstrupData[[#This Row],[ORG_Concat]],'O-Organization'!F:H,3,FALSE)</f>
        <v>11137_AT10_All BU_Heat/Cooling, Water and Electricity_</v>
      </c>
    </row>
    <row r="5785" spans="4:22">
      <c r="D5785" s="28" t="s">
        <v>95</v>
      </c>
      <c r="E5785" t="str">
        <f>VLOOKUP(D5785,'B-Business Capability'!B:H,5,FALSE)</f>
        <v>Not mapped to capability</v>
      </c>
      <c r="F5785">
        <f>VLOOKUP(D5785,'B-Business Capability'!B:H,6,FALSE)</f>
        <v>0</v>
      </c>
      <c r="G5785">
        <f>VLOOKUP(D5785,'B-Business Capability'!B:H,7,FALSE)</f>
        <v>0</v>
      </c>
      <c r="I5785" t="s">
        <v>50</v>
      </c>
      <c r="J5785" t="s">
        <v>1987</v>
      </c>
      <c r="L5785" t="s">
        <v>1051</v>
      </c>
      <c r="M5785" t="str">
        <f>VLOOKUP(L5785,'A-Applications'!B:D,3,FALSE)</f>
        <v>Mapforce</v>
      </c>
      <c r="O5785" s="42"/>
      <c r="P5785" t="s">
        <v>77</v>
      </c>
      <c r="Q5785" t="str">
        <f>VLOOKUP(KamstrupData[[#This Row],[IdLevel123]],'B-Business Capability'!B:L,10,FALSE)</f>
        <v>N/A</v>
      </c>
      <c r="R5785">
        <f>VLOOKUP(KamstrupData[[#This Row],[IdLevel123]],'B-Business Capability'!B:L,11,FALSE)</f>
        <v>0</v>
      </c>
      <c r="U5785" t="str">
        <f>_xlfn.CONCAT(KamstrupData[[#This Row],[CountryCode]],"_",KamstrupData[[#This Row],[Business Area]],"_",KamstrupData[[#This Row],[DepartmentTeam]])</f>
        <v>AT10_Heat/Cooling, Water and Electricity_</v>
      </c>
      <c r="V5785" t="str">
        <f>VLOOKUP(KamstrupData[[#This Row],[ORG_Concat]],'O-Organization'!F:H,3,FALSE)</f>
        <v>11137_AT10_All BU_Heat/Cooling, Water and Electricity_</v>
      </c>
    </row>
    <row r="5786" spans="4:22">
      <c r="D5786" s="28" t="s">
        <v>970</v>
      </c>
      <c r="E5786" t="str">
        <f>VLOOKUP(D5786,'B-Business Capability'!B:H,5,FALSE)</f>
        <v>Product &amp; Software Development</v>
      </c>
      <c r="F5786" t="str">
        <f>VLOOKUP(D5786,'B-Business Capability'!B:H,6,FALSE)</f>
        <v>Engineering</v>
      </c>
      <c r="G5786" t="str">
        <f>VLOOKUP(D5786,'B-Business Capability'!B:H,7,FALSE)</f>
        <v>Manage Requirements</v>
      </c>
      <c r="I5786" t="s">
        <v>50</v>
      </c>
      <c r="J5786" t="s">
        <v>1987</v>
      </c>
      <c r="L5786" t="s">
        <v>207</v>
      </c>
      <c r="M5786" t="str">
        <f>VLOOKUP(L5786,'A-Applications'!B:D,3,FALSE)</f>
        <v>Adobe Acrobat</v>
      </c>
      <c r="N5786" t="s">
        <v>53</v>
      </c>
      <c r="O5786" s="42" t="s">
        <v>54</v>
      </c>
      <c r="P5786" t="s">
        <v>1052</v>
      </c>
      <c r="Q5786" t="str">
        <f>VLOOKUP(KamstrupData[[#This Row],[IdLevel123]],'B-Business Capability'!B:L,10,FALSE)</f>
        <v>Idea-to-Release (I2R)</v>
      </c>
      <c r="R5786">
        <f>VLOOKUP(KamstrupData[[#This Row],[IdLevel123]],'B-Business Capability'!B:L,11,FALSE)</f>
        <v>440</v>
      </c>
      <c r="U5786" t="str">
        <f>_xlfn.CONCAT(KamstrupData[[#This Row],[CountryCode]],"_",KamstrupData[[#This Row],[Business Area]],"_",KamstrupData[[#This Row],[DepartmentTeam]])</f>
        <v>AT10_Heat/Cooling, Water and Electricity_</v>
      </c>
      <c r="V5786" t="str">
        <f>VLOOKUP(KamstrupData[[#This Row],[ORG_Concat]],'O-Organization'!F:H,3,FALSE)</f>
        <v>11137_AT10_All BU_Heat/Cooling, Water and Electricity_</v>
      </c>
    </row>
    <row r="5787" spans="4:22">
      <c r="D5787" s="28" t="s">
        <v>853</v>
      </c>
      <c r="E5787" t="str">
        <f>VLOOKUP(D5787,'B-Business Capability'!B:H,5,FALSE)</f>
        <v>Product &amp; Software Development</v>
      </c>
      <c r="F5787" t="str">
        <f>VLOOKUP(D5787,'B-Business Capability'!B:H,6,FALSE)</f>
        <v>Quality Management</v>
      </c>
      <c r="G5787" t="str">
        <f>VLOOKUP(D5787,'B-Business Capability'!B:H,7,FALSE)</f>
        <v>Manage Product Document</v>
      </c>
      <c r="I5787" t="s">
        <v>50</v>
      </c>
      <c r="J5787" t="s">
        <v>1987</v>
      </c>
      <c r="L5787" t="s">
        <v>207</v>
      </c>
      <c r="M5787" t="str">
        <f>VLOOKUP(L5787,'A-Applications'!B:D,3,FALSE)</f>
        <v>Adobe Acrobat</v>
      </c>
      <c r="N5787" t="s">
        <v>53</v>
      </c>
      <c r="O5787" s="42" t="s">
        <v>54</v>
      </c>
      <c r="P5787" t="s">
        <v>274</v>
      </c>
      <c r="Q5787" t="str">
        <f>VLOOKUP(KamstrupData[[#This Row],[IdLevel123]],'B-Business Capability'!B:L,10,FALSE)</f>
        <v>Idea-to-Release (I2R)</v>
      </c>
      <c r="R5787">
        <f>VLOOKUP(KamstrupData[[#This Row],[IdLevel123]],'B-Business Capability'!B:L,11,FALSE)</f>
        <v>904</v>
      </c>
      <c r="U5787" t="str">
        <f>_xlfn.CONCAT(KamstrupData[[#This Row],[CountryCode]],"_",KamstrupData[[#This Row],[Business Area]],"_",KamstrupData[[#This Row],[DepartmentTeam]])</f>
        <v>AT10_Heat/Cooling, Water and Electricity_</v>
      </c>
      <c r="V5787" t="str">
        <f>VLOOKUP(KamstrupData[[#This Row],[ORG_Concat]],'O-Organization'!F:H,3,FALSE)</f>
        <v>11137_AT10_All BU_Heat/Cooling, Water and Electricity_</v>
      </c>
    </row>
    <row r="5788" spans="4:22">
      <c r="D5788" s="28" t="s">
        <v>1053</v>
      </c>
      <c r="E5788" t="str">
        <f>VLOOKUP(D5788,'B-Business Capability'!B:H,5,FALSE)</f>
        <v>Product &amp; Software Development</v>
      </c>
      <c r="F5788" t="str">
        <f>VLOOKUP(D5788,'B-Business Capability'!B:H,6,FALSE)</f>
        <v>Method Development</v>
      </c>
      <c r="G5788" t="str">
        <f>VLOOKUP(D5788,'B-Business Capability'!B:H,7,FALSE)</f>
        <v>Validate Method</v>
      </c>
      <c r="I5788" t="s">
        <v>50</v>
      </c>
      <c r="J5788" t="s">
        <v>1987</v>
      </c>
      <c r="L5788" t="s">
        <v>148</v>
      </c>
      <c r="M5788" t="str">
        <f>VLOOKUP(L5788,'A-Applications'!B:D,3,FALSE)</f>
        <v>Oracle CPQ</v>
      </c>
      <c r="N5788" t="s">
        <v>53</v>
      </c>
      <c r="O5788" s="42" t="s">
        <v>54</v>
      </c>
      <c r="P5788" t="s">
        <v>97</v>
      </c>
      <c r="Q5788" t="str">
        <f>VLOOKUP(KamstrupData[[#This Row],[IdLevel123]],'B-Business Capability'!B:L,10,FALSE)</f>
        <v>Idea-to-Release (I2R)</v>
      </c>
      <c r="R5788">
        <f>VLOOKUP(KamstrupData[[#This Row],[IdLevel123]],'B-Business Capability'!B:L,11,FALSE)</f>
        <v>938</v>
      </c>
      <c r="U5788" t="str">
        <f>_xlfn.CONCAT(KamstrupData[[#This Row],[CountryCode]],"_",KamstrupData[[#This Row],[Business Area]],"_",KamstrupData[[#This Row],[DepartmentTeam]])</f>
        <v>AT10_Heat/Cooling, Water and Electricity_</v>
      </c>
      <c r="V5788" t="str">
        <f>VLOOKUP(KamstrupData[[#This Row],[ORG_Concat]],'O-Organization'!F:H,3,FALSE)</f>
        <v>11137_AT10_All BU_Heat/Cooling, Water and Electricity_</v>
      </c>
    </row>
    <row r="5789" spans="4:22">
      <c r="D5789" s="28" t="s">
        <v>853</v>
      </c>
      <c r="E5789" t="str">
        <f>VLOOKUP(D5789,'B-Business Capability'!B:H,5,FALSE)</f>
        <v>Product &amp; Software Development</v>
      </c>
      <c r="F5789" t="str">
        <f>VLOOKUP(D5789,'B-Business Capability'!B:H,6,FALSE)</f>
        <v>Quality Management</v>
      </c>
      <c r="G5789" t="str">
        <f>VLOOKUP(D5789,'B-Business Capability'!B:H,7,FALSE)</f>
        <v>Manage Product Document</v>
      </c>
      <c r="I5789" t="s">
        <v>50</v>
      </c>
      <c r="J5789" t="s">
        <v>1987</v>
      </c>
      <c r="L5789" t="s">
        <v>632</v>
      </c>
      <c r="M5789" t="str">
        <f>VLOOKUP(L5789,'A-Applications'!B:D,3,FALSE)</f>
        <v>Adobe Creative Cloud</v>
      </c>
      <c r="N5789" t="s">
        <v>53</v>
      </c>
      <c r="O5789" s="42" t="s">
        <v>54</v>
      </c>
      <c r="P5789" t="s">
        <v>274</v>
      </c>
      <c r="Q5789" t="str">
        <f>VLOOKUP(KamstrupData[[#This Row],[IdLevel123]],'B-Business Capability'!B:L,10,FALSE)</f>
        <v>Idea-to-Release (I2R)</v>
      </c>
      <c r="R5789">
        <f>VLOOKUP(KamstrupData[[#This Row],[IdLevel123]],'B-Business Capability'!B:L,11,FALSE)</f>
        <v>904</v>
      </c>
      <c r="U5789" t="str">
        <f>_xlfn.CONCAT(KamstrupData[[#This Row],[CountryCode]],"_",KamstrupData[[#This Row],[Business Area]],"_",KamstrupData[[#This Row],[DepartmentTeam]])</f>
        <v>AT10_Heat/Cooling, Water and Electricity_</v>
      </c>
      <c r="V5789" t="str">
        <f>VLOOKUP(KamstrupData[[#This Row],[ORG_Concat]],'O-Organization'!F:H,3,FALSE)</f>
        <v>11137_AT10_All BU_Heat/Cooling, Water and Electricity_</v>
      </c>
    </row>
    <row r="5790" spans="4:22">
      <c r="D5790" s="28" t="s">
        <v>864</v>
      </c>
      <c r="E5790" t="str">
        <f>VLOOKUP(D5790,'B-Business Capability'!B:H,5,FALSE)</f>
        <v>Product &amp; Software Development</v>
      </c>
      <c r="F5790" t="str">
        <f>VLOOKUP(D5790,'B-Business Capability'!B:H,6,FALSE)</f>
        <v>Method Development</v>
      </c>
      <c r="G5790" t="str">
        <f>VLOOKUP(D5790,'B-Business Capability'!B:H,7,FALSE)</f>
        <v>Execute Method</v>
      </c>
      <c r="I5790" t="s">
        <v>50</v>
      </c>
      <c r="J5790" t="s">
        <v>1987</v>
      </c>
      <c r="L5790" t="s">
        <v>157</v>
      </c>
      <c r="M5790" t="str">
        <f>VLOOKUP(L5790,'A-Applications'!B:D,3,FALSE)</f>
        <v>ServiceNow</v>
      </c>
      <c r="N5790" t="s">
        <v>53</v>
      </c>
      <c r="O5790" s="42" t="s">
        <v>54</v>
      </c>
      <c r="P5790" t="s">
        <v>865</v>
      </c>
      <c r="Q5790" t="str">
        <f>VLOOKUP(KamstrupData[[#This Row],[IdLevel123]],'B-Business Capability'!B:L,10,FALSE)</f>
        <v>Idea-to-Release (I2R)</v>
      </c>
      <c r="R5790">
        <f>VLOOKUP(KamstrupData[[#This Row],[IdLevel123]],'B-Business Capability'!B:L,11,FALSE)</f>
        <v>934</v>
      </c>
      <c r="U5790" t="str">
        <f>_xlfn.CONCAT(KamstrupData[[#This Row],[CountryCode]],"_",KamstrupData[[#This Row],[Business Area]],"_",KamstrupData[[#This Row],[DepartmentTeam]])</f>
        <v>AT10_Heat/Cooling, Water and Electricity_</v>
      </c>
      <c r="V5790" t="str">
        <f>VLOOKUP(KamstrupData[[#This Row],[ORG_Concat]],'O-Organization'!F:H,3,FALSE)</f>
        <v>11137_AT10_All BU_Heat/Cooling, Water and Electricity_</v>
      </c>
    </row>
    <row r="5791" spans="4:22">
      <c r="D5791" s="28" t="s">
        <v>866</v>
      </c>
      <c r="E5791" t="str">
        <f>VLOOKUP(D5791,'B-Business Capability'!B:H,5,FALSE)</f>
        <v>Product &amp; Software Development</v>
      </c>
      <c r="F5791" t="str">
        <f>VLOOKUP(D5791,'B-Business Capability'!B:H,6,FALSE)</f>
        <v>Quality Management</v>
      </c>
      <c r="G5791" t="str">
        <f>VLOOKUP(D5791,'B-Business Capability'!B:H,7,FALSE)</f>
        <v>Track Quality</v>
      </c>
      <c r="I5791" t="s">
        <v>50</v>
      </c>
      <c r="J5791" t="s">
        <v>1987</v>
      </c>
      <c r="L5791" t="s">
        <v>157</v>
      </c>
      <c r="M5791" t="str">
        <f>VLOOKUP(L5791,'A-Applications'!B:D,3,FALSE)</f>
        <v>ServiceNow</v>
      </c>
      <c r="N5791" t="s">
        <v>53</v>
      </c>
      <c r="O5791" s="42" t="s">
        <v>54</v>
      </c>
      <c r="P5791" t="s">
        <v>847</v>
      </c>
      <c r="Q5791" t="str">
        <f>VLOOKUP(KamstrupData[[#This Row],[IdLevel123]],'B-Business Capability'!B:L,10,FALSE)</f>
        <v>Idea-to-Release (I2R)</v>
      </c>
      <c r="R5791">
        <f>VLOOKUP(KamstrupData[[#This Row],[IdLevel123]],'B-Business Capability'!B:L,11,FALSE)</f>
        <v>908</v>
      </c>
      <c r="U5791" t="str">
        <f>_xlfn.CONCAT(KamstrupData[[#This Row],[CountryCode]],"_",KamstrupData[[#This Row],[Business Area]],"_",KamstrupData[[#This Row],[DepartmentTeam]])</f>
        <v>AT10_Heat/Cooling, Water and Electricity_</v>
      </c>
      <c r="V5791" t="str">
        <f>VLOOKUP(KamstrupData[[#This Row],[ORG_Concat]],'O-Organization'!F:H,3,FALSE)</f>
        <v>11137_AT10_All BU_Heat/Cooling, Water and Electricity_</v>
      </c>
    </row>
    <row r="5792" spans="4:22">
      <c r="D5792" s="28" t="s">
        <v>95</v>
      </c>
      <c r="E5792" t="str">
        <f>VLOOKUP(D5792,'B-Business Capability'!B:H,5,FALSE)</f>
        <v>Not mapped to capability</v>
      </c>
      <c r="F5792">
        <f>VLOOKUP(D5792,'B-Business Capability'!B:H,6,FALSE)</f>
        <v>0</v>
      </c>
      <c r="G5792">
        <f>VLOOKUP(D5792,'B-Business Capability'!B:H,7,FALSE)</f>
        <v>0</v>
      </c>
      <c r="I5792" t="s">
        <v>50</v>
      </c>
      <c r="J5792" t="s">
        <v>1987</v>
      </c>
      <c r="L5792" t="s">
        <v>1054</v>
      </c>
      <c r="M5792" t="str">
        <f>VLOOKUP(L5792,'A-Applications'!B:D,3,FALSE)</f>
        <v>FlowForce</v>
      </c>
      <c r="O5792" s="42"/>
      <c r="P5792" t="s">
        <v>77</v>
      </c>
      <c r="Q5792" t="str">
        <f>VLOOKUP(KamstrupData[[#This Row],[IdLevel123]],'B-Business Capability'!B:L,10,FALSE)</f>
        <v>N/A</v>
      </c>
      <c r="R5792">
        <f>VLOOKUP(KamstrupData[[#This Row],[IdLevel123]],'B-Business Capability'!B:L,11,FALSE)</f>
        <v>0</v>
      </c>
      <c r="U5792" t="str">
        <f>_xlfn.CONCAT(KamstrupData[[#This Row],[CountryCode]],"_",KamstrupData[[#This Row],[Business Area]],"_",KamstrupData[[#This Row],[DepartmentTeam]])</f>
        <v>AT10_Heat/Cooling, Water and Electricity_</v>
      </c>
      <c r="V5792" t="str">
        <f>VLOOKUP(KamstrupData[[#This Row],[ORG_Concat]],'O-Organization'!F:H,3,FALSE)</f>
        <v>11137_AT10_All BU_Heat/Cooling, Water and Electricity_</v>
      </c>
    </row>
    <row r="5793" spans="4:22">
      <c r="D5793" s="28" t="s">
        <v>853</v>
      </c>
      <c r="E5793" t="str">
        <f>VLOOKUP(D5793,'B-Business Capability'!B:H,5,FALSE)</f>
        <v>Product &amp; Software Development</v>
      </c>
      <c r="F5793" t="str">
        <f>VLOOKUP(D5793,'B-Business Capability'!B:H,6,FALSE)</f>
        <v>Quality Management</v>
      </c>
      <c r="G5793" t="str">
        <f>VLOOKUP(D5793,'B-Business Capability'!B:H,7,FALSE)</f>
        <v>Manage Product Document</v>
      </c>
      <c r="I5793" t="s">
        <v>50</v>
      </c>
      <c r="J5793" t="s">
        <v>1987</v>
      </c>
      <c r="L5793" t="s">
        <v>579</v>
      </c>
      <c r="M5793" t="str">
        <f>VLOOKUP(L5793,'A-Applications'!B:D,3,FALSE)</f>
        <v>Camtasia</v>
      </c>
      <c r="N5793" t="s">
        <v>53</v>
      </c>
      <c r="O5793" s="42" t="s">
        <v>54</v>
      </c>
      <c r="P5793" t="s">
        <v>274</v>
      </c>
      <c r="Q5793" t="str">
        <f>VLOOKUP(KamstrupData[[#This Row],[IdLevel123]],'B-Business Capability'!B:L,10,FALSE)</f>
        <v>Idea-to-Release (I2R)</v>
      </c>
      <c r="R5793">
        <f>VLOOKUP(KamstrupData[[#This Row],[IdLevel123]],'B-Business Capability'!B:L,11,FALSE)</f>
        <v>904</v>
      </c>
      <c r="U5793" t="str">
        <f>_xlfn.CONCAT(KamstrupData[[#This Row],[CountryCode]],"_",KamstrupData[[#This Row],[Business Area]],"_",KamstrupData[[#This Row],[DepartmentTeam]])</f>
        <v>AT10_Heat/Cooling, Water and Electricity_</v>
      </c>
      <c r="V5793" t="str">
        <f>VLOOKUP(KamstrupData[[#This Row],[ORG_Concat]],'O-Organization'!F:H,3,FALSE)</f>
        <v>11137_AT10_All BU_Heat/Cooling, Water and Electricity_</v>
      </c>
    </row>
    <row r="5794" spans="4:22">
      <c r="D5794" s="28" t="s">
        <v>853</v>
      </c>
      <c r="E5794" t="str">
        <f>VLOOKUP(D5794,'B-Business Capability'!B:H,5,FALSE)</f>
        <v>Product &amp; Software Development</v>
      </c>
      <c r="F5794" t="str">
        <f>VLOOKUP(D5794,'B-Business Capability'!B:H,6,FALSE)</f>
        <v>Quality Management</v>
      </c>
      <c r="G5794" t="str">
        <f>VLOOKUP(D5794,'B-Business Capability'!B:H,7,FALSE)</f>
        <v>Manage Product Document</v>
      </c>
      <c r="I5794" t="s">
        <v>50</v>
      </c>
      <c r="J5794" t="s">
        <v>1987</v>
      </c>
      <c r="L5794" t="s">
        <v>439</v>
      </c>
      <c r="M5794" t="str">
        <f>VLOOKUP(L5794,'A-Applications'!B:D,3,FALSE)</f>
        <v>Crowdin</v>
      </c>
      <c r="N5794" t="s">
        <v>53</v>
      </c>
      <c r="O5794" s="42" t="s">
        <v>66</v>
      </c>
      <c r="P5794" t="s">
        <v>274</v>
      </c>
      <c r="Q5794" t="str">
        <f>VLOOKUP(KamstrupData[[#This Row],[IdLevel123]],'B-Business Capability'!B:L,10,FALSE)</f>
        <v>Idea-to-Release (I2R)</v>
      </c>
      <c r="R5794">
        <f>VLOOKUP(KamstrupData[[#This Row],[IdLevel123]],'B-Business Capability'!B:L,11,FALSE)</f>
        <v>904</v>
      </c>
      <c r="U5794" t="str">
        <f>_xlfn.CONCAT(KamstrupData[[#This Row],[CountryCode]],"_",KamstrupData[[#This Row],[Business Area]],"_",KamstrupData[[#This Row],[DepartmentTeam]])</f>
        <v>AT10_Heat/Cooling, Water and Electricity_</v>
      </c>
      <c r="V5794" t="str">
        <f>VLOOKUP(KamstrupData[[#This Row],[ORG_Concat]],'O-Organization'!F:H,3,FALSE)</f>
        <v>11137_AT10_All BU_Heat/Cooling, Water and Electricity_</v>
      </c>
    </row>
    <row r="5795" spans="4:22">
      <c r="D5795" s="28" t="s">
        <v>262</v>
      </c>
      <c r="E5795" t="str">
        <f>VLOOKUP(D5795,'B-Business Capability'!B:H,5,FALSE)</f>
        <v>Product &amp; Software Development</v>
      </c>
      <c r="F5795" t="str">
        <f>VLOOKUP(D5795,'B-Business Capability'!B:H,6,FALSE)</f>
        <v>R&amp;D</v>
      </c>
      <c r="G5795" t="str">
        <f>VLOOKUP(D5795,'B-Business Capability'!B:H,7,FALSE)</f>
        <v>Manage Innovation</v>
      </c>
      <c r="I5795" t="s">
        <v>50</v>
      </c>
      <c r="J5795" t="s">
        <v>1987</v>
      </c>
      <c r="L5795" t="s">
        <v>439</v>
      </c>
      <c r="M5795" t="str">
        <f>VLOOKUP(L5795,'A-Applications'!B:D,3,FALSE)</f>
        <v>Crowdin</v>
      </c>
      <c r="N5795" t="s">
        <v>53</v>
      </c>
      <c r="O5795" s="42" t="s">
        <v>66</v>
      </c>
      <c r="P5795" t="s">
        <v>407</v>
      </c>
      <c r="Q5795" t="str">
        <f>VLOOKUP(KamstrupData[[#This Row],[IdLevel123]],'B-Business Capability'!B:L,10,FALSE)</f>
        <v>Idea-to-Release (I2R)</v>
      </c>
      <c r="R5795">
        <f>VLOOKUP(KamstrupData[[#This Row],[IdLevel123]],'B-Business Capability'!B:L,11,FALSE)</f>
        <v>310</v>
      </c>
      <c r="U5795" t="str">
        <f>_xlfn.CONCAT(KamstrupData[[#This Row],[CountryCode]],"_",KamstrupData[[#This Row],[Business Area]],"_",KamstrupData[[#This Row],[DepartmentTeam]])</f>
        <v>AT10_Heat/Cooling, Water and Electricity_</v>
      </c>
      <c r="V5795" t="str">
        <f>VLOOKUP(KamstrupData[[#This Row],[ORG_Concat]],'O-Organization'!F:H,3,FALSE)</f>
        <v>11137_AT10_All BU_Heat/Cooling, Water and Electricity_</v>
      </c>
    </row>
    <row r="5796" spans="4:22">
      <c r="D5796" s="28" t="s">
        <v>853</v>
      </c>
      <c r="E5796" t="str">
        <f>VLOOKUP(D5796,'B-Business Capability'!B:H,5,FALSE)</f>
        <v>Product &amp; Software Development</v>
      </c>
      <c r="F5796" t="str">
        <f>VLOOKUP(D5796,'B-Business Capability'!B:H,6,FALSE)</f>
        <v>Quality Management</v>
      </c>
      <c r="G5796" t="str">
        <f>VLOOKUP(D5796,'B-Business Capability'!B:H,7,FALSE)</f>
        <v>Manage Product Document</v>
      </c>
      <c r="I5796" t="s">
        <v>50</v>
      </c>
      <c r="J5796" t="s">
        <v>1987</v>
      </c>
      <c r="L5796" t="s">
        <v>867</v>
      </c>
      <c r="M5796" t="str">
        <f>VLOOKUP(L5796,'A-Applications'!B:D,3,FALSE)</f>
        <v>Passolo</v>
      </c>
      <c r="N5796" t="s">
        <v>103</v>
      </c>
      <c r="O5796" s="42" t="s">
        <v>66</v>
      </c>
      <c r="P5796" t="s">
        <v>274</v>
      </c>
      <c r="Q5796" t="str">
        <f>VLOOKUP(KamstrupData[[#This Row],[IdLevel123]],'B-Business Capability'!B:L,10,FALSE)</f>
        <v>Idea-to-Release (I2R)</v>
      </c>
      <c r="R5796">
        <f>VLOOKUP(KamstrupData[[#This Row],[IdLevel123]],'B-Business Capability'!B:L,11,FALSE)</f>
        <v>904</v>
      </c>
      <c r="U5796" t="str">
        <f>_xlfn.CONCAT(KamstrupData[[#This Row],[CountryCode]],"_",KamstrupData[[#This Row],[Business Area]],"_",KamstrupData[[#This Row],[DepartmentTeam]])</f>
        <v>AT10_Heat/Cooling, Water and Electricity_</v>
      </c>
      <c r="V5796" t="str">
        <f>VLOOKUP(KamstrupData[[#This Row],[ORG_Concat]],'O-Organization'!F:H,3,FALSE)</f>
        <v>11137_AT10_All BU_Heat/Cooling, Water and Electricity_</v>
      </c>
    </row>
    <row r="5797" spans="4:22">
      <c r="D5797" s="28" t="s">
        <v>262</v>
      </c>
      <c r="E5797" t="str">
        <f>VLOOKUP(D5797,'B-Business Capability'!B:H,5,FALSE)</f>
        <v>Product &amp; Software Development</v>
      </c>
      <c r="F5797" t="str">
        <f>VLOOKUP(D5797,'B-Business Capability'!B:H,6,FALSE)</f>
        <v>R&amp;D</v>
      </c>
      <c r="G5797" t="str">
        <f>VLOOKUP(D5797,'B-Business Capability'!B:H,7,FALSE)</f>
        <v>Manage Innovation</v>
      </c>
      <c r="I5797" t="s">
        <v>50</v>
      </c>
      <c r="J5797" t="s">
        <v>1987</v>
      </c>
      <c r="L5797" t="s">
        <v>867</v>
      </c>
      <c r="M5797" t="str">
        <f>VLOOKUP(L5797,'A-Applications'!B:D,3,FALSE)</f>
        <v>Passolo</v>
      </c>
      <c r="N5797" t="s">
        <v>103</v>
      </c>
      <c r="O5797" s="42" t="s">
        <v>66</v>
      </c>
      <c r="P5797" t="s">
        <v>407</v>
      </c>
      <c r="Q5797" t="str">
        <f>VLOOKUP(KamstrupData[[#This Row],[IdLevel123]],'B-Business Capability'!B:L,10,FALSE)</f>
        <v>Idea-to-Release (I2R)</v>
      </c>
      <c r="R5797">
        <f>VLOOKUP(KamstrupData[[#This Row],[IdLevel123]],'B-Business Capability'!B:L,11,FALSE)</f>
        <v>310</v>
      </c>
      <c r="U5797" t="str">
        <f>_xlfn.CONCAT(KamstrupData[[#This Row],[CountryCode]],"_",KamstrupData[[#This Row],[Business Area]],"_",KamstrupData[[#This Row],[DepartmentTeam]])</f>
        <v>AT10_Heat/Cooling, Water and Electricity_</v>
      </c>
      <c r="V5797" t="str">
        <f>VLOOKUP(KamstrupData[[#This Row],[ORG_Concat]],'O-Organization'!F:H,3,FALSE)</f>
        <v>11137_AT10_All BU_Heat/Cooling, Water and Electricity_</v>
      </c>
    </row>
    <row r="5798" spans="4:22">
      <c r="D5798" s="28" t="s">
        <v>853</v>
      </c>
      <c r="E5798" t="str">
        <f>VLOOKUP(D5798,'B-Business Capability'!B:H,5,FALSE)</f>
        <v>Product &amp; Software Development</v>
      </c>
      <c r="F5798" t="str">
        <f>VLOOKUP(D5798,'B-Business Capability'!B:H,6,FALSE)</f>
        <v>Quality Management</v>
      </c>
      <c r="G5798" t="str">
        <f>VLOOKUP(D5798,'B-Business Capability'!B:H,7,FALSE)</f>
        <v>Manage Product Document</v>
      </c>
      <c r="I5798" t="s">
        <v>50</v>
      </c>
      <c r="J5798" t="s">
        <v>1987</v>
      </c>
      <c r="L5798" t="s">
        <v>1055</v>
      </c>
      <c r="M5798" t="str">
        <f>VLOOKUP(L5798,'A-Applications'!B:D,3,FALSE)</f>
        <v>Multiterm</v>
      </c>
      <c r="N5798" t="s">
        <v>53</v>
      </c>
      <c r="O5798" s="42" t="s">
        <v>54</v>
      </c>
      <c r="P5798" t="s">
        <v>274</v>
      </c>
      <c r="Q5798" t="str">
        <f>VLOOKUP(KamstrupData[[#This Row],[IdLevel123]],'B-Business Capability'!B:L,10,FALSE)</f>
        <v>Idea-to-Release (I2R)</v>
      </c>
      <c r="R5798">
        <f>VLOOKUP(KamstrupData[[#This Row],[IdLevel123]],'B-Business Capability'!B:L,11,FALSE)</f>
        <v>904</v>
      </c>
      <c r="U5798" t="str">
        <f>_xlfn.CONCAT(KamstrupData[[#This Row],[CountryCode]],"_",KamstrupData[[#This Row],[Business Area]],"_",KamstrupData[[#This Row],[DepartmentTeam]])</f>
        <v>AT10_Heat/Cooling, Water and Electricity_</v>
      </c>
      <c r="V5798" t="str">
        <f>VLOOKUP(KamstrupData[[#This Row],[ORG_Concat]],'O-Organization'!F:H,3,FALSE)</f>
        <v>11137_AT10_All BU_Heat/Cooling, Water and Electricity_</v>
      </c>
    </row>
    <row r="5799" spans="4:22">
      <c r="D5799" s="28" t="s">
        <v>853</v>
      </c>
      <c r="E5799" t="str">
        <f>VLOOKUP(D5799,'B-Business Capability'!B:H,5,FALSE)</f>
        <v>Product &amp; Software Development</v>
      </c>
      <c r="F5799" t="str">
        <f>VLOOKUP(D5799,'B-Business Capability'!B:H,6,FALSE)</f>
        <v>Quality Management</v>
      </c>
      <c r="G5799" t="str">
        <f>VLOOKUP(D5799,'B-Business Capability'!B:H,7,FALSE)</f>
        <v>Manage Product Document</v>
      </c>
      <c r="I5799" t="s">
        <v>50</v>
      </c>
      <c r="J5799" t="s">
        <v>1987</v>
      </c>
      <c r="L5799" t="s">
        <v>869</v>
      </c>
      <c r="M5799" t="str">
        <f>VLOOKUP(L5799,'A-Applications'!B:D,3,FALSE)</f>
        <v>Help+Manual</v>
      </c>
      <c r="N5799" t="s">
        <v>53</v>
      </c>
      <c r="O5799" s="42" t="s">
        <v>54</v>
      </c>
      <c r="P5799" t="s">
        <v>274</v>
      </c>
      <c r="Q5799" t="str">
        <f>VLOOKUP(KamstrupData[[#This Row],[IdLevel123]],'B-Business Capability'!B:L,10,FALSE)</f>
        <v>Idea-to-Release (I2R)</v>
      </c>
      <c r="R5799">
        <f>VLOOKUP(KamstrupData[[#This Row],[IdLevel123]],'B-Business Capability'!B:L,11,FALSE)</f>
        <v>904</v>
      </c>
      <c r="U5799" t="str">
        <f>_xlfn.CONCAT(KamstrupData[[#This Row],[CountryCode]],"_",KamstrupData[[#This Row],[Business Area]],"_",KamstrupData[[#This Row],[DepartmentTeam]])</f>
        <v>AT10_Heat/Cooling, Water and Electricity_</v>
      </c>
      <c r="V5799" t="str">
        <f>VLOOKUP(KamstrupData[[#This Row],[ORG_Concat]],'O-Organization'!F:H,3,FALSE)</f>
        <v>11137_AT10_All BU_Heat/Cooling, Water and Electricity_</v>
      </c>
    </row>
    <row r="5800" spans="4:22">
      <c r="D5800" s="28" t="s">
        <v>853</v>
      </c>
      <c r="E5800" t="str">
        <f>VLOOKUP(D5800,'B-Business Capability'!B:H,5,FALSE)</f>
        <v>Product &amp; Software Development</v>
      </c>
      <c r="F5800" t="str">
        <f>VLOOKUP(D5800,'B-Business Capability'!B:H,6,FALSE)</f>
        <v>Quality Management</v>
      </c>
      <c r="G5800" t="str">
        <f>VLOOKUP(D5800,'B-Business Capability'!B:H,7,FALSE)</f>
        <v>Manage Product Document</v>
      </c>
      <c r="I5800" t="s">
        <v>50</v>
      </c>
      <c r="J5800" t="s">
        <v>1987</v>
      </c>
      <c r="L5800" t="s">
        <v>1056</v>
      </c>
      <c r="M5800" t="str">
        <f>VLOOKUP(L5800,'A-Applications'!B:D,3,FALSE)</f>
        <v>Trados</v>
      </c>
      <c r="N5800" t="s">
        <v>103</v>
      </c>
      <c r="O5800" s="42" t="s">
        <v>66</v>
      </c>
      <c r="P5800" t="s">
        <v>274</v>
      </c>
      <c r="Q5800" t="str">
        <f>VLOOKUP(KamstrupData[[#This Row],[IdLevel123]],'B-Business Capability'!B:L,10,FALSE)</f>
        <v>Idea-to-Release (I2R)</v>
      </c>
      <c r="R5800">
        <f>VLOOKUP(KamstrupData[[#This Row],[IdLevel123]],'B-Business Capability'!B:L,11,FALSE)</f>
        <v>904</v>
      </c>
      <c r="U5800" t="str">
        <f>_xlfn.CONCAT(KamstrupData[[#This Row],[CountryCode]],"_",KamstrupData[[#This Row],[Business Area]],"_",KamstrupData[[#This Row],[DepartmentTeam]])</f>
        <v>AT10_Heat/Cooling, Water and Electricity_</v>
      </c>
      <c r="V5800" t="str">
        <f>VLOOKUP(KamstrupData[[#This Row],[ORG_Concat]],'O-Organization'!F:H,3,FALSE)</f>
        <v>11137_AT10_All BU_Heat/Cooling, Water and Electricity_</v>
      </c>
    </row>
    <row r="5801" spans="4:22">
      <c r="D5801" s="28" t="s">
        <v>853</v>
      </c>
      <c r="E5801" t="str">
        <f>VLOOKUP(D5801,'B-Business Capability'!B:H,5,FALSE)</f>
        <v>Product &amp; Software Development</v>
      </c>
      <c r="F5801" t="str">
        <f>VLOOKUP(D5801,'B-Business Capability'!B:H,6,FALSE)</f>
        <v>Quality Management</v>
      </c>
      <c r="G5801" t="str">
        <f>VLOOKUP(D5801,'B-Business Capability'!B:H,7,FALSE)</f>
        <v>Manage Product Document</v>
      </c>
      <c r="I5801" t="s">
        <v>50</v>
      </c>
      <c r="J5801" t="s">
        <v>1987</v>
      </c>
      <c r="L5801" t="s">
        <v>441</v>
      </c>
      <c r="M5801" t="str">
        <f>VLOOKUP(L5801,'A-Applications'!B:D,3,FALSE)</f>
        <v>7-Zip</v>
      </c>
      <c r="N5801" t="s">
        <v>53</v>
      </c>
      <c r="O5801" s="42" t="s">
        <v>54</v>
      </c>
      <c r="P5801" t="s">
        <v>274</v>
      </c>
      <c r="Q5801" t="str">
        <f>VLOOKUP(KamstrupData[[#This Row],[IdLevel123]],'B-Business Capability'!B:L,10,FALSE)</f>
        <v>Idea-to-Release (I2R)</v>
      </c>
      <c r="R5801">
        <f>VLOOKUP(KamstrupData[[#This Row],[IdLevel123]],'B-Business Capability'!B:L,11,FALSE)</f>
        <v>904</v>
      </c>
      <c r="U5801" t="str">
        <f>_xlfn.CONCAT(KamstrupData[[#This Row],[CountryCode]],"_",KamstrupData[[#This Row],[Business Area]],"_",KamstrupData[[#This Row],[DepartmentTeam]])</f>
        <v>AT10_Heat/Cooling, Water and Electricity_</v>
      </c>
      <c r="V5801" t="str">
        <f>VLOOKUP(KamstrupData[[#This Row],[ORG_Concat]],'O-Organization'!F:H,3,FALSE)</f>
        <v>11137_AT10_All BU_Heat/Cooling, Water and Electricity_</v>
      </c>
    </row>
    <row r="5802" spans="4:22">
      <c r="D5802" s="28" t="s">
        <v>857</v>
      </c>
      <c r="E5802" t="str">
        <f>VLOOKUP(D5802,'B-Business Capability'!B:H,5,FALSE)</f>
        <v>Governance, Risk and Compliance</v>
      </c>
      <c r="F5802" t="str">
        <f>VLOOKUP(D5802,'B-Business Capability'!B:H,6,FALSE)</f>
        <v>Product Market Compliance</v>
      </c>
      <c r="G5802">
        <f>VLOOKUP(D5802,'B-Business Capability'!B:H,7,FALSE)</f>
        <v>0</v>
      </c>
      <c r="I5802" t="s">
        <v>50</v>
      </c>
      <c r="J5802" t="s">
        <v>1987</v>
      </c>
      <c r="L5802" t="s">
        <v>753</v>
      </c>
      <c r="M5802" t="str">
        <f>VLOOKUP(L5802,'A-Applications'!B:D,3,FALSE)</f>
        <v>Dansk Standard - Distribute</v>
      </c>
      <c r="N5802" t="s">
        <v>53</v>
      </c>
      <c r="O5802" s="42" t="s">
        <v>66</v>
      </c>
      <c r="P5802" t="s">
        <v>858</v>
      </c>
      <c r="Q5802" t="str">
        <f>VLOOKUP(KamstrupData[[#This Row],[IdLevel123]],'B-Business Capability'!B:L,10,FALSE)</f>
        <v>N/A</v>
      </c>
      <c r="R5802">
        <f>VLOOKUP(KamstrupData[[#This Row],[IdLevel123]],'B-Business Capability'!B:L,11,FALSE)</f>
        <v>0</v>
      </c>
      <c r="U5802" t="str">
        <f>_xlfn.CONCAT(KamstrupData[[#This Row],[CountryCode]],"_",KamstrupData[[#This Row],[Business Area]],"_",KamstrupData[[#This Row],[DepartmentTeam]])</f>
        <v>AT10_Heat/Cooling, Water and Electricity_</v>
      </c>
      <c r="V5802" t="str">
        <f>VLOOKUP(KamstrupData[[#This Row],[ORG_Concat]],'O-Organization'!F:H,3,FALSE)</f>
        <v>11137_AT10_All BU_Heat/Cooling, Water and Electricity_</v>
      </c>
    </row>
    <row r="5803" spans="4:22">
      <c r="D5803" s="28" t="s">
        <v>853</v>
      </c>
      <c r="E5803" t="str">
        <f>VLOOKUP(D5803,'B-Business Capability'!B:H,5,FALSE)</f>
        <v>Product &amp; Software Development</v>
      </c>
      <c r="F5803" t="str">
        <f>VLOOKUP(D5803,'B-Business Capability'!B:H,6,FALSE)</f>
        <v>Quality Management</v>
      </c>
      <c r="G5803" t="str">
        <f>VLOOKUP(D5803,'B-Business Capability'!B:H,7,FALSE)</f>
        <v>Manage Product Document</v>
      </c>
      <c r="I5803" t="s">
        <v>50</v>
      </c>
      <c r="J5803" t="s">
        <v>1987</v>
      </c>
      <c r="L5803" t="s">
        <v>1057</v>
      </c>
      <c r="M5803" t="str">
        <f>VLOOKUP(L5803,'A-Applications'!B:D,3,FALSE)</f>
        <v>Azure AI Translator</v>
      </c>
      <c r="N5803" t="s">
        <v>147</v>
      </c>
      <c r="O5803" s="42" t="s">
        <v>54</v>
      </c>
      <c r="P5803" t="s">
        <v>274</v>
      </c>
      <c r="Q5803" t="str">
        <f>VLOOKUP(KamstrupData[[#This Row],[IdLevel123]],'B-Business Capability'!B:L,10,FALSE)</f>
        <v>Idea-to-Release (I2R)</v>
      </c>
      <c r="R5803">
        <f>VLOOKUP(KamstrupData[[#This Row],[IdLevel123]],'B-Business Capability'!B:L,11,FALSE)</f>
        <v>904</v>
      </c>
      <c r="U5803" t="str">
        <f>_xlfn.CONCAT(KamstrupData[[#This Row],[CountryCode]],"_",KamstrupData[[#This Row],[Business Area]],"_",KamstrupData[[#This Row],[DepartmentTeam]])</f>
        <v>AT10_Heat/Cooling, Water and Electricity_</v>
      </c>
      <c r="V5803" t="str">
        <f>VLOOKUP(KamstrupData[[#This Row],[ORG_Concat]],'O-Organization'!F:H,3,FALSE)</f>
        <v>11137_AT10_All BU_Heat/Cooling, Water and Electricity_</v>
      </c>
    </row>
    <row r="5804" spans="4:22">
      <c r="D5804" s="28" t="s">
        <v>853</v>
      </c>
      <c r="E5804" t="str">
        <f>VLOOKUP(D5804,'B-Business Capability'!B:H,5,FALSE)</f>
        <v>Product &amp; Software Development</v>
      </c>
      <c r="F5804" t="str">
        <f>VLOOKUP(D5804,'B-Business Capability'!B:H,6,FALSE)</f>
        <v>Quality Management</v>
      </c>
      <c r="G5804" t="str">
        <f>VLOOKUP(D5804,'B-Business Capability'!B:H,7,FALSE)</f>
        <v>Manage Product Document</v>
      </c>
      <c r="I5804" t="s">
        <v>50</v>
      </c>
      <c r="J5804" t="s">
        <v>1987</v>
      </c>
      <c r="L5804" t="s">
        <v>872</v>
      </c>
      <c r="M5804" t="str">
        <f>VLOOKUP(L5804,'A-Applications'!B:D,3,FALSE)</f>
        <v>Bimobject</v>
      </c>
      <c r="N5804" t="s">
        <v>53</v>
      </c>
      <c r="O5804" s="42" t="s">
        <v>54</v>
      </c>
      <c r="P5804" t="s">
        <v>77</v>
      </c>
      <c r="Q5804" t="str">
        <f>VLOOKUP(KamstrupData[[#This Row],[IdLevel123]],'B-Business Capability'!B:L,10,FALSE)</f>
        <v>Idea-to-Release (I2R)</v>
      </c>
      <c r="R5804">
        <f>VLOOKUP(KamstrupData[[#This Row],[IdLevel123]],'B-Business Capability'!B:L,11,FALSE)</f>
        <v>904</v>
      </c>
      <c r="U5804" t="str">
        <f>_xlfn.CONCAT(KamstrupData[[#This Row],[CountryCode]],"_",KamstrupData[[#This Row],[Business Area]],"_",KamstrupData[[#This Row],[DepartmentTeam]])</f>
        <v>AT10_Heat/Cooling, Water and Electricity_</v>
      </c>
      <c r="V5804" t="str">
        <f>VLOOKUP(KamstrupData[[#This Row],[ORG_Concat]],'O-Organization'!F:H,3,FALSE)</f>
        <v>11137_AT10_All BU_Heat/Cooling, Water and Electricity_</v>
      </c>
    </row>
    <row r="5805" spans="4:22">
      <c r="D5805" s="28" t="s">
        <v>95</v>
      </c>
      <c r="E5805" t="str">
        <f>VLOOKUP(D5805,'B-Business Capability'!B:H,5,FALSE)</f>
        <v>Not mapped to capability</v>
      </c>
      <c r="F5805">
        <f>VLOOKUP(D5805,'B-Business Capability'!B:H,6,FALSE)</f>
        <v>0</v>
      </c>
      <c r="G5805">
        <f>VLOOKUP(D5805,'B-Business Capability'!B:H,7,FALSE)</f>
        <v>0</v>
      </c>
      <c r="I5805" t="s">
        <v>50</v>
      </c>
      <c r="J5805" t="s">
        <v>1987</v>
      </c>
      <c r="L5805" t="s">
        <v>1059</v>
      </c>
      <c r="M5805" t="str">
        <f>VLOOKUP(L5805,'A-Applications'!B:D,3,FALSE)</f>
        <v>Attention Web Manager</v>
      </c>
      <c r="O5805" s="42"/>
      <c r="P5805" t="s">
        <v>77</v>
      </c>
      <c r="Q5805" t="str">
        <f>VLOOKUP(KamstrupData[[#This Row],[IdLevel123]],'B-Business Capability'!B:L,10,FALSE)</f>
        <v>N/A</v>
      </c>
      <c r="R5805">
        <f>VLOOKUP(KamstrupData[[#This Row],[IdLevel123]],'B-Business Capability'!B:L,11,FALSE)</f>
        <v>0</v>
      </c>
      <c r="U5805" t="str">
        <f>_xlfn.CONCAT(KamstrupData[[#This Row],[CountryCode]],"_",KamstrupData[[#This Row],[Business Area]],"_",KamstrupData[[#This Row],[DepartmentTeam]])</f>
        <v>AT10_Heat/Cooling, Water and Electricity_</v>
      </c>
      <c r="V5805" t="str">
        <f>VLOOKUP(KamstrupData[[#This Row],[ORG_Concat]],'O-Organization'!F:H,3,FALSE)</f>
        <v>11137_AT10_All BU_Heat/Cooling, Water and Electricity_</v>
      </c>
    </row>
    <row r="5806" spans="4:22">
      <c r="D5806" s="28" t="s">
        <v>853</v>
      </c>
      <c r="E5806" t="str">
        <f>VLOOKUP(D5806,'B-Business Capability'!B:H,5,FALSE)</f>
        <v>Product &amp; Software Development</v>
      </c>
      <c r="F5806" t="str">
        <f>VLOOKUP(D5806,'B-Business Capability'!B:H,6,FALSE)</f>
        <v>Quality Management</v>
      </c>
      <c r="G5806" t="str">
        <f>VLOOKUP(D5806,'B-Business Capability'!B:H,7,FALSE)</f>
        <v>Manage Product Document</v>
      </c>
      <c r="I5806" t="s">
        <v>50</v>
      </c>
      <c r="J5806" t="s">
        <v>1987</v>
      </c>
      <c r="L5806" t="s">
        <v>302</v>
      </c>
      <c r="M5806" t="str">
        <f>VLOOKUP(L5806,'A-Applications'!B:D,3,FALSE)</f>
        <v>Confluence</v>
      </c>
      <c r="N5806" t="s">
        <v>53</v>
      </c>
      <c r="O5806" s="42" t="s">
        <v>54</v>
      </c>
      <c r="P5806" t="s">
        <v>77</v>
      </c>
      <c r="Q5806" t="str">
        <f>VLOOKUP(KamstrupData[[#This Row],[IdLevel123]],'B-Business Capability'!B:L,10,FALSE)</f>
        <v>Idea-to-Release (I2R)</v>
      </c>
      <c r="R5806">
        <f>VLOOKUP(KamstrupData[[#This Row],[IdLevel123]],'B-Business Capability'!B:L,11,FALSE)</f>
        <v>904</v>
      </c>
      <c r="U5806" t="str">
        <f>_xlfn.CONCAT(KamstrupData[[#This Row],[CountryCode]],"_",KamstrupData[[#This Row],[Business Area]],"_",KamstrupData[[#This Row],[DepartmentTeam]])</f>
        <v>AT10_Heat/Cooling, Water and Electricity_</v>
      </c>
      <c r="V5806" t="str">
        <f>VLOOKUP(KamstrupData[[#This Row],[ORG_Concat]],'O-Organization'!F:H,3,FALSE)</f>
        <v>11137_AT10_All BU_Heat/Cooling, Water and Electricity_</v>
      </c>
    </row>
    <row r="5807" spans="4:22">
      <c r="D5807" s="28" t="s">
        <v>295</v>
      </c>
      <c r="E5807" t="str">
        <f>VLOOKUP(D5807,'B-Business Capability'!B:H,5,FALSE)</f>
        <v>Strategic Management</v>
      </c>
      <c r="F5807" t="str">
        <f>VLOOKUP(D5807,'B-Business Capability'!B:H,6,FALSE)</f>
        <v>Enterprise Effectiveness &amp; Project Management</v>
      </c>
      <c r="G5807" t="str">
        <f>VLOOKUP(D5807,'B-Business Capability'!B:H,7,FALSE)</f>
        <v>Task Tracking and Planning</v>
      </c>
      <c r="I5807" t="s">
        <v>50</v>
      </c>
      <c r="J5807" t="s">
        <v>1987</v>
      </c>
      <c r="L5807" t="s">
        <v>316</v>
      </c>
      <c r="M5807" t="str">
        <f>VLOOKUP(L5807,'A-Applications'!B:D,3,FALSE)</f>
        <v>Miro</v>
      </c>
      <c r="N5807" t="s">
        <v>53</v>
      </c>
      <c r="O5807" s="42" t="s">
        <v>62</v>
      </c>
      <c r="P5807" t="s">
        <v>77</v>
      </c>
      <c r="Q5807" t="str">
        <f>VLOOKUP(KamstrupData[[#This Row],[IdLevel123]],'B-Business Capability'!B:L,10,FALSE)</f>
        <v>N/A</v>
      </c>
      <c r="R5807">
        <f>VLOOKUP(KamstrupData[[#This Row],[IdLevel123]],'B-Business Capability'!B:L,11,FALSE)</f>
        <v>0</v>
      </c>
      <c r="U5807" t="str">
        <f>_xlfn.CONCAT(KamstrupData[[#This Row],[CountryCode]],"_",KamstrupData[[#This Row],[Business Area]],"_",KamstrupData[[#This Row],[DepartmentTeam]])</f>
        <v>AT10_Heat/Cooling, Water and Electricity_</v>
      </c>
      <c r="V5807" t="str">
        <f>VLOOKUP(KamstrupData[[#This Row],[ORG_Concat]],'O-Organization'!F:H,3,FALSE)</f>
        <v>11137_AT10_All BU_Heat/Cooling, Water and Electricity_</v>
      </c>
    </row>
    <row r="5808" spans="4:22">
      <c r="D5808" s="28" t="s">
        <v>291</v>
      </c>
      <c r="E5808" t="str">
        <f>VLOOKUP(D5808,'B-Business Capability'!B:H,5,FALSE)</f>
        <v>Strategic Management</v>
      </c>
      <c r="F5808" t="str">
        <f>VLOOKUP(D5808,'B-Business Capability'!B:H,6,FALSE)</f>
        <v>Enterprise Effectiveness &amp; Project Management</v>
      </c>
      <c r="G5808">
        <f>VLOOKUP(D5808,'B-Business Capability'!B:H,7,FALSE)</f>
        <v>0</v>
      </c>
      <c r="I5808" t="s">
        <v>50</v>
      </c>
      <c r="J5808" t="s">
        <v>1987</v>
      </c>
      <c r="L5808" t="s">
        <v>317</v>
      </c>
      <c r="M5808" t="str">
        <f>VLOOKUP(L5808,'A-Applications'!B:D,3,FALSE)</f>
        <v>Think-Cell</v>
      </c>
      <c r="N5808" t="s">
        <v>53</v>
      </c>
      <c r="O5808" s="42" t="s">
        <v>62</v>
      </c>
      <c r="P5808" t="s">
        <v>77</v>
      </c>
      <c r="Q5808" t="str">
        <f>VLOOKUP(KamstrupData[[#This Row],[IdLevel123]],'B-Business Capability'!B:L,10,FALSE)</f>
        <v>N/A</v>
      </c>
      <c r="R5808">
        <f>VLOOKUP(KamstrupData[[#This Row],[IdLevel123]],'B-Business Capability'!B:L,11,FALSE)</f>
        <v>0</v>
      </c>
      <c r="U5808" t="str">
        <f>_xlfn.CONCAT(KamstrupData[[#This Row],[CountryCode]],"_",KamstrupData[[#This Row],[Business Area]],"_",KamstrupData[[#This Row],[DepartmentTeam]])</f>
        <v>AT10_Heat/Cooling, Water and Electricity_</v>
      </c>
      <c r="V5808" t="str">
        <f>VLOOKUP(KamstrupData[[#This Row],[ORG_Concat]],'O-Organization'!F:H,3,FALSE)</f>
        <v>11137_AT10_All BU_Heat/Cooling, Water and Electricity_</v>
      </c>
    </row>
    <row r="5809" spans="4:22">
      <c r="D5809" s="28" t="s">
        <v>860</v>
      </c>
      <c r="E5809" t="str">
        <f>VLOOKUP(D5809,'B-Business Capability'!B:H,5,FALSE)</f>
        <v>Product &amp; Software Development</v>
      </c>
      <c r="F5809" t="str">
        <f>VLOOKUP(D5809,'B-Business Capability'!B:H,6,FALSE)</f>
        <v>Marketing Testing</v>
      </c>
      <c r="G5809" t="str">
        <f>VLOOKUP(D5809,'B-Business Capability'!B:H,7,FALSE)</f>
        <v>Establish Measures</v>
      </c>
      <c r="I5809" t="s">
        <v>245</v>
      </c>
      <c r="J5809" t="s">
        <v>1987</v>
      </c>
      <c r="L5809" t="s">
        <v>65</v>
      </c>
      <c r="M5809" t="str">
        <f>VLOOKUP(L5809,'A-Applications'!B:D,3,FALSE)</f>
        <v>IFS ERP</v>
      </c>
      <c r="N5809" t="s">
        <v>53</v>
      </c>
      <c r="O5809" s="42" t="s">
        <v>54</v>
      </c>
      <c r="P5809" t="s">
        <v>847</v>
      </c>
      <c r="Q5809" t="str">
        <f>VLOOKUP(KamstrupData[[#This Row],[IdLevel123]],'B-Business Capability'!B:L,10,FALSE)</f>
        <v>Idea-to-Release (I2R)</v>
      </c>
      <c r="R5809">
        <f>VLOOKUP(KamstrupData[[#This Row],[IdLevel123]],'B-Business Capability'!B:L,11,FALSE)</f>
        <v>170</v>
      </c>
      <c r="U5809" t="str">
        <f>_xlfn.CONCAT(KamstrupData[[#This Row],[CountryCode]],"_",KamstrupData[[#This Row],[Business Area]],"_",KamstrupData[[#This Row],[DepartmentTeam]])</f>
        <v>DE10_Heat/Cooling, Water and Electricity_</v>
      </c>
      <c r="V5809" t="str">
        <f>VLOOKUP(KamstrupData[[#This Row],[ORG_Concat]],'O-Organization'!F:H,3,FALSE)</f>
        <v>11138_DE10_All BU_Heat/Cooling, Water and Electricity_</v>
      </c>
    </row>
    <row r="5810" spans="4:22">
      <c r="D5810" s="28" t="s">
        <v>861</v>
      </c>
      <c r="E5810" t="str">
        <f>VLOOKUP(D5810,'B-Business Capability'!B:H,5,FALSE)</f>
        <v>Product &amp; Software Development</v>
      </c>
      <c r="F5810" t="str">
        <f>VLOOKUP(D5810,'B-Business Capability'!B:H,6,FALSE)</f>
        <v>Marketing Testing</v>
      </c>
      <c r="G5810" t="str">
        <f>VLOOKUP(D5810,'B-Business Capability'!B:H,7,FALSE)</f>
        <v>Evaluate Market Opportunities</v>
      </c>
      <c r="I5810" t="s">
        <v>245</v>
      </c>
      <c r="J5810" t="s">
        <v>1987</v>
      </c>
      <c r="L5810" t="s">
        <v>65</v>
      </c>
      <c r="M5810" t="str">
        <f>VLOOKUP(L5810,'A-Applications'!B:D,3,FALSE)</f>
        <v>IFS ERP</v>
      </c>
      <c r="N5810" t="s">
        <v>53</v>
      </c>
      <c r="O5810" s="42" t="s">
        <v>54</v>
      </c>
      <c r="P5810" t="s">
        <v>407</v>
      </c>
      <c r="Q5810" t="str">
        <f>VLOOKUP(KamstrupData[[#This Row],[IdLevel123]],'B-Business Capability'!B:L,10,FALSE)</f>
        <v>Idea-to-Release (I2R)</v>
      </c>
      <c r="R5810">
        <f>VLOOKUP(KamstrupData[[#This Row],[IdLevel123]],'B-Business Capability'!B:L,11,FALSE)</f>
        <v>180</v>
      </c>
      <c r="U5810" t="str">
        <f>_xlfn.CONCAT(KamstrupData[[#This Row],[CountryCode]],"_",KamstrupData[[#This Row],[Business Area]],"_",KamstrupData[[#This Row],[DepartmentTeam]])</f>
        <v>DE10_Heat/Cooling, Water and Electricity_</v>
      </c>
      <c r="V5810" t="str">
        <f>VLOOKUP(KamstrupData[[#This Row],[ORG_Concat]],'O-Organization'!F:H,3,FALSE)</f>
        <v>11138_DE10_All BU_Heat/Cooling, Water and Electricity_</v>
      </c>
    </row>
    <row r="5811" spans="4:22">
      <c r="D5811" s="28" t="s">
        <v>846</v>
      </c>
      <c r="E5811" t="str">
        <f>VLOOKUP(D5811,'B-Business Capability'!B:H,5,FALSE)</f>
        <v>Product &amp; Software Development</v>
      </c>
      <c r="F5811" t="str">
        <f>VLOOKUP(D5811,'B-Business Capability'!B:H,6,FALSE)</f>
        <v>Requirements Definition</v>
      </c>
      <c r="G5811" t="str">
        <f>VLOOKUP(D5811,'B-Business Capability'!B:H,7,FALSE)</f>
        <v>Evaluate Existing Products</v>
      </c>
      <c r="I5811" t="s">
        <v>245</v>
      </c>
      <c r="J5811" t="s">
        <v>1987</v>
      </c>
      <c r="L5811" t="s">
        <v>65</v>
      </c>
      <c r="M5811" t="str">
        <f>VLOOKUP(L5811,'A-Applications'!B:D,3,FALSE)</f>
        <v>IFS ERP</v>
      </c>
      <c r="N5811" t="s">
        <v>53</v>
      </c>
      <c r="O5811" s="42" t="s">
        <v>54</v>
      </c>
      <c r="P5811" t="s">
        <v>847</v>
      </c>
      <c r="Q5811" t="str">
        <f>VLOOKUP(KamstrupData[[#This Row],[IdLevel123]],'B-Business Capability'!B:L,10,FALSE)</f>
        <v>Idea-to-Release (I2R)</v>
      </c>
      <c r="R5811">
        <f>VLOOKUP(KamstrupData[[#This Row],[IdLevel123]],'B-Business Capability'!B:L,11,FALSE)</f>
        <v>210</v>
      </c>
      <c r="U5811" t="str">
        <f>_xlfn.CONCAT(KamstrupData[[#This Row],[CountryCode]],"_",KamstrupData[[#This Row],[Business Area]],"_",KamstrupData[[#This Row],[DepartmentTeam]])</f>
        <v>DE10_Heat/Cooling, Water and Electricity_</v>
      </c>
      <c r="V5811" t="str">
        <f>VLOOKUP(KamstrupData[[#This Row],[ORG_Concat]],'O-Organization'!F:H,3,FALSE)</f>
        <v>11138_DE10_All BU_Heat/Cooling, Water and Electricity_</v>
      </c>
    </row>
    <row r="5812" spans="4:22">
      <c r="D5812" s="28" t="s">
        <v>848</v>
      </c>
      <c r="E5812" t="str">
        <f>VLOOKUP(D5812,'B-Business Capability'!B:H,5,FALSE)</f>
        <v>Product &amp; Software Development</v>
      </c>
      <c r="F5812" t="str">
        <f>VLOOKUP(D5812,'B-Business Capability'!B:H,6,FALSE)</f>
        <v>Requirements Definition</v>
      </c>
      <c r="G5812" t="str">
        <f>VLOOKUP(D5812,'B-Business Capability'!B:H,7,FALSE)</f>
        <v>Review Demand</v>
      </c>
      <c r="I5812" t="s">
        <v>245</v>
      </c>
      <c r="J5812" t="s">
        <v>1987</v>
      </c>
      <c r="L5812" t="s">
        <v>65</v>
      </c>
      <c r="M5812" t="str">
        <f>VLOOKUP(L5812,'A-Applications'!B:D,3,FALSE)</f>
        <v>IFS ERP</v>
      </c>
      <c r="N5812" t="s">
        <v>53</v>
      </c>
      <c r="O5812" s="42" t="s">
        <v>54</v>
      </c>
      <c r="P5812" t="s">
        <v>847</v>
      </c>
      <c r="Q5812" t="str">
        <f>VLOOKUP(KamstrupData[[#This Row],[IdLevel123]],'B-Business Capability'!B:L,10,FALSE)</f>
        <v>Idea-to-Release (I2R)</v>
      </c>
      <c r="R5812">
        <f>VLOOKUP(KamstrupData[[#This Row],[IdLevel123]],'B-Business Capability'!B:L,11,FALSE)</f>
        <v>240</v>
      </c>
      <c r="U5812" t="str">
        <f>_xlfn.CONCAT(KamstrupData[[#This Row],[CountryCode]],"_",KamstrupData[[#This Row],[Business Area]],"_",KamstrupData[[#This Row],[DepartmentTeam]])</f>
        <v>DE10_Heat/Cooling, Water and Electricity_</v>
      </c>
      <c r="V5812" t="str">
        <f>VLOOKUP(KamstrupData[[#This Row],[ORG_Concat]],'O-Organization'!F:H,3,FALSE)</f>
        <v>11138_DE10_All BU_Heat/Cooling, Water and Electricity_</v>
      </c>
    </row>
    <row r="5813" spans="4:22">
      <c r="D5813" s="28" t="s">
        <v>853</v>
      </c>
      <c r="E5813" t="str">
        <f>VLOOKUP(D5813,'B-Business Capability'!B:H,5,FALSE)</f>
        <v>Product &amp; Software Development</v>
      </c>
      <c r="F5813" t="str">
        <f>VLOOKUP(D5813,'B-Business Capability'!B:H,6,FALSE)</f>
        <v>Quality Management</v>
      </c>
      <c r="G5813" t="str">
        <f>VLOOKUP(D5813,'B-Business Capability'!B:H,7,FALSE)</f>
        <v>Manage Product Document</v>
      </c>
      <c r="I5813" t="s">
        <v>245</v>
      </c>
      <c r="J5813" t="s">
        <v>1987</v>
      </c>
      <c r="L5813" t="s">
        <v>99</v>
      </c>
      <c r="M5813" t="str">
        <f>VLOOKUP(L5813,'A-Applications'!B:D,3,FALSE)</f>
        <v>SnagIt</v>
      </c>
      <c r="N5813" t="s">
        <v>53</v>
      </c>
      <c r="O5813" s="42" t="s">
        <v>54</v>
      </c>
      <c r="P5813" t="s">
        <v>274</v>
      </c>
      <c r="Q5813" t="str">
        <f>VLOOKUP(KamstrupData[[#This Row],[IdLevel123]],'B-Business Capability'!B:L,10,FALSE)</f>
        <v>Idea-to-Release (I2R)</v>
      </c>
      <c r="R5813">
        <f>VLOOKUP(KamstrupData[[#This Row],[IdLevel123]],'B-Business Capability'!B:L,11,FALSE)</f>
        <v>904</v>
      </c>
      <c r="U5813" t="str">
        <f>_xlfn.CONCAT(KamstrupData[[#This Row],[CountryCode]],"_",KamstrupData[[#This Row],[Business Area]],"_",KamstrupData[[#This Row],[DepartmentTeam]])</f>
        <v>DE10_Heat/Cooling, Water and Electricity_</v>
      </c>
      <c r="V5813" t="str">
        <f>VLOOKUP(KamstrupData[[#This Row],[ORG_Concat]],'O-Organization'!F:H,3,FALSE)</f>
        <v>11138_DE10_All BU_Heat/Cooling, Water and Electricity_</v>
      </c>
    </row>
    <row r="5814" spans="4:22">
      <c r="D5814" s="28" t="s">
        <v>660</v>
      </c>
      <c r="E5814" t="str">
        <f>VLOOKUP(D5814,'B-Business Capability'!B:H,5,FALSE)</f>
        <v>Finance</v>
      </c>
      <c r="F5814" t="str">
        <f>VLOOKUP(D5814,'B-Business Capability'!B:H,6,FALSE)</f>
        <v>Financial Planning &amp; Analysis</v>
      </c>
      <c r="G5814" t="str">
        <f>VLOOKUP(D5814,'B-Business Capability'!B:H,7,FALSE)</f>
        <v>Business Planning</v>
      </c>
      <c r="I5814" t="s">
        <v>245</v>
      </c>
      <c r="J5814" t="s">
        <v>1987</v>
      </c>
      <c r="L5814" t="s">
        <v>102</v>
      </c>
      <c r="M5814" t="str">
        <f>VLOOKUP(L5814,'A-Applications'!B:D,3,FALSE)</f>
        <v>VIS</v>
      </c>
      <c r="N5814" t="s">
        <v>103</v>
      </c>
      <c r="O5814" s="42" t="s">
        <v>54</v>
      </c>
      <c r="P5814" t="s">
        <v>67</v>
      </c>
      <c r="Q5814" t="str">
        <f>VLOOKUP(KamstrupData[[#This Row],[IdLevel123]],'B-Business Capability'!B:L,10,FALSE)</f>
        <v>N/A</v>
      </c>
      <c r="R5814">
        <f>VLOOKUP(KamstrupData[[#This Row],[IdLevel123]],'B-Business Capability'!B:L,11,FALSE)</f>
        <v>0</v>
      </c>
      <c r="U5814" t="str">
        <f>_xlfn.CONCAT(KamstrupData[[#This Row],[CountryCode]],"_",KamstrupData[[#This Row],[Business Area]],"_",KamstrupData[[#This Row],[DepartmentTeam]])</f>
        <v>DE10_Heat/Cooling, Water and Electricity_</v>
      </c>
      <c r="V5814" t="str">
        <f>VLOOKUP(KamstrupData[[#This Row],[ORG_Concat]],'O-Organization'!F:H,3,FALSE)</f>
        <v>11138_DE10_All BU_Heat/Cooling, Water and Electricity_</v>
      </c>
    </row>
    <row r="5815" spans="4:22">
      <c r="D5815" s="28" t="s">
        <v>63</v>
      </c>
      <c r="E5815" t="str">
        <f>VLOOKUP(D5815,'B-Business Capability'!B:H,5,FALSE)</f>
        <v>Finance</v>
      </c>
      <c r="F5815" t="str">
        <f>VLOOKUP(D5815,'B-Business Capability'!B:H,6,FALSE)</f>
        <v>Financial Planning &amp; Analysis</v>
      </c>
      <c r="G5815" t="str">
        <f>VLOOKUP(D5815,'B-Business Capability'!B:H,7,FALSE)</f>
        <v>Cost Accounting_Plan</v>
      </c>
      <c r="I5815" t="s">
        <v>245</v>
      </c>
      <c r="J5815" t="s">
        <v>1987</v>
      </c>
      <c r="L5815" t="s">
        <v>102</v>
      </c>
      <c r="M5815" t="str">
        <f>VLOOKUP(L5815,'A-Applications'!B:D,3,FALSE)</f>
        <v>VIS</v>
      </c>
      <c r="N5815" t="s">
        <v>103</v>
      </c>
      <c r="O5815" s="42" t="s">
        <v>66</v>
      </c>
      <c r="P5815" t="s">
        <v>67</v>
      </c>
      <c r="Q5815" t="str">
        <f>VLOOKUP(KamstrupData[[#This Row],[IdLevel123]],'B-Business Capability'!B:L,10,FALSE)</f>
        <v>N/A</v>
      </c>
      <c r="R5815">
        <f>VLOOKUP(KamstrupData[[#This Row],[IdLevel123]],'B-Business Capability'!B:L,11,FALSE)</f>
        <v>0</v>
      </c>
      <c r="U5815" t="str">
        <f>_xlfn.CONCAT(KamstrupData[[#This Row],[CountryCode]],"_",KamstrupData[[#This Row],[Business Area]],"_",KamstrupData[[#This Row],[DepartmentTeam]])</f>
        <v>DE10_Heat/Cooling, Water and Electricity_</v>
      </c>
      <c r="V5815" t="str">
        <f>VLOOKUP(KamstrupData[[#This Row],[ORG_Concat]],'O-Organization'!F:H,3,FALSE)</f>
        <v>11138_DE10_All BU_Heat/Cooling, Water and Electricity_</v>
      </c>
    </row>
    <row r="5816" spans="4:22">
      <c r="D5816" s="28" t="s">
        <v>104</v>
      </c>
      <c r="E5816" t="str">
        <f>VLOOKUP(D5816,'B-Business Capability'!B:H,5,FALSE)</f>
        <v>Finance</v>
      </c>
      <c r="F5816" t="str">
        <f>VLOOKUP(D5816,'B-Business Capability'!B:H,6,FALSE)</f>
        <v>Financial Planning &amp; Analysis</v>
      </c>
      <c r="G5816" t="str">
        <f>VLOOKUP(D5816,'B-Business Capability'!B:H,7,FALSE)</f>
        <v>Forecasting</v>
      </c>
      <c r="I5816" t="s">
        <v>245</v>
      </c>
      <c r="J5816" t="s">
        <v>1987</v>
      </c>
      <c r="L5816" t="s">
        <v>102</v>
      </c>
      <c r="M5816" t="str">
        <f>VLOOKUP(L5816,'A-Applications'!B:D,3,FALSE)</f>
        <v>VIS</v>
      </c>
      <c r="N5816" t="s">
        <v>103</v>
      </c>
      <c r="O5816" s="42" t="s">
        <v>66</v>
      </c>
      <c r="P5816" t="s">
        <v>67</v>
      </c>
      <c r="Q5816" t="str">
        <f>VLOOKUP(KamstrupData[[#This Row],[IdLevel123]],'B-Business Capability'!B:L,10,FALSE)</f>
        <v>N/A</v>
      </c>
      <c r="R5816">
        <f>VLOOKUP(KamstrupData[[#This Row],[IdLevel123]],'B-Business Capability'!B:L,11,FALSE)</f>
        <v>0</v>
      </c>
      <c r="U5816" t="str">
        <f>_xlfn.CONCAT(KamstrupData[[#This Row],[CountryCode]],"_",KamstrupData[[#This Row],[Business Area]],"_",KamstrupData[[#This Row],[DepartmentTeam]])</f>
        <v>DE10_Heat/Cooling, Water and Electricity_</v>
      </c>
      <c r="V5816" t="str">
        <f>VLOOKUP(KamstrupData[[#This Row],[ORG_Concat]],'O-Organization'!F:H,3,FALSE)</f>
        <v>11138_DE10_All BU_Heat/Cooling, Water and Electricity_</v>
      </c>
    </row>
    <row r="5817" spans="4:22">
      <c r="D5817" s="28" t="s">
        <v>852</v>
      </c>
      <c r="E5817" t="str">
        <f>VLOOKUP(D5817,'B-Business Capability'!B:H,5,FALSE)</f>
        <v>Product &amp; Software Development</v>
      </c>
      <c r="F5817" t="str">
        <f>VLOOKUP(D5817,'B-Business Capability'!B:H,6,FALSE)</f>
        <v>Engineering</v>
      </c>
      <c r="G5817" t="str">
        <f>VLOOKUP(D5817,'B-Business Capability'!B:H,7,FALSE)</f>
        <v>Conceptualization</v>
      </c>
      <c r="I5817" t="s">
        <v>245</v>
      </c>
      <c r="J5817" t="s">
        <v>1987</v>
      </c>
      <c r="L5817" t="s">
        <v>105</v>
      </c>
      <c r="M5817" t="str">
        <f>VLOOKUP(L5817,'A-Applications'!B:D,3,FALSE)</f>
        <v>Microsoft Visio</v>
      </c>
      <c r="N5817" t="s">
        <v>53</v>
      </c>
      <c r="O5817" s="42" t="s">
        <v>54</v>
      </c>
      <c r="P5817" t="s">
        <v>274</v>
      </c>
      <c r="Q5817" t="str">
        <f>VLOOKUP(KamstrupData[[#This Row],[IdLevel123]],'B-Business Capability'!B:L,10,FALSE)</f>
        <v>Idea-to-Release (I2R)</v>
      </c>
      <c r="R5817">
        <f>VLOOKUP(KamstrupData[[#This Row],[IdLevel123]],'B-Business Capability'!B:L,11,FALSE)</f>
        <v>410</v>
      </c>
      <c r="U5817" t="str">
        <f>_xlfn.CONCAT(KamstrupData[[#This Row],[CountryCode]],"_",KamstrupData[[#This Row],[Business Area]],"_",KamstrupData[[#This Row],[DepartmentTeam]])</f>
        <v>DE10_Heat/Cooling, Water and Electricity_</v>
      </c>
      <c r="V5817" t="str">
        <f>VLOOKUP(KamstrupData[[#This Row],[ORG_Concat]],'O-Organization'!F:H,3,FALSE)</f>
        <v>11138_DE10_All BU_Heat/Cooling, Water and Electricity_</v>
      </c>
    </row>
    <row r="5818" spans="4:22">
      <c r="D5818" s="28" t="s">
        <v>853</v>
      </c>
      <c r="E5818" t="str">
        <f>VLOOKUP(D5818,'B-Business Capability'!B:H,5,FALSE)</f>
        <v>Product &amp; Software Development</v>
      </c>
      <c r="F5818" t="str">
        <f>VLOOKUP(D5818,'B-Business Capability'!B:H,6,FALSE)</f>
        <v>Quality Management</v>
      </c>
      <c r="G5818" t="str">
        <f>VLOOKUP(D5818,'B-Business Capability'!B:H,7,FALSE)</f>
        <v>Manage Product Document</v>
      </c>
      <c r="I5818" t="s">
        <v>245</v>
      </c>
      <c r="J5818" t="s">
        <v>1987</v>
      </c>
      <c r="L5818" t="s">
        <v>105</v>
      </c>
      <c r="M5818" t="str">
        <f>VLOOKUP(L5818,'A-Applications'!B:D,3,FALSE)</f>
        <v>Microsoft Visio</v>
      </c>
      <c r="N5818" t="s">
        <v>53</v>
      </c>
      <c r="O5818" s="42" t="s">
        <v>54</v>
      </c>
      <c r="P5818" t="s">
        <v>274</v>
      </c>
      <c r="Q5818" t="str">
        <f>VLOOKUP(KamstrupData[[#This Row],[IdLevel123]],'B-Business Capability'!B:L,10,FALSE)</f>
        <v>Idea-to-Release (I2R)</v>
      </c>
      <c r="R5818">
        <f>VLOOKUP(KamstrupData[[#This Row],[IdLevel123]],'B-Business Capability'!B:L,11,FALSE)</f>
        <v>904</v>
      </c>
      <c r="U5818" t="str">
        <f>_xlfn.CONCAT(KamstrupData[[#This Row],[CountryCode]],"_",KamstrupData[[#This Row],[Business Area]],"_",KamstrupData[[#This Row],[DepartmentTeam]])</f>
        <v>DE10_Heat/Cooling, Water and Electricity_</v>
      </c>
      <c r="V5818" t="str">
        <f>VLOOKUP(KamstrupData[[#This Row],[ORG_Concat]],'O-Organization'!F:H,3,FALSE)</f>
        <v>11138_DE10_All BU_Heat/Cooling, Water and Electricity_</v>
      </c>
    </row>
    <row r="5819" spans="4:22">
      <c r="D5819" s="28" t="s">
        <v>854</v>
      </c>
      <c r="E5819" t="str">
        <f>VLOOKUP(D5819,'B-Business Capability'!B:H,5,FALSE)</f>
        <v>Product &amp; Software Development</v>
      </c>
      <c r="F5819" t="str">
        <f>VLOOKUP(D5819,'B-Business Capability'!B:H,6,FALSE)</f>
        <v>R&amp;D</v>
      </c>
      <c r="G5819" t="str">
        <f>VLOOKUP(D5819,'B-Business Capability'!B:H,7,FALSE)</f>
        <v>Manage R&amp;D Process</v>
      </c>
      <c r="I5819" t="s">
        <v>245</v>
      </c>
      <c r="J5819" t="s">
        <v>1987</v>
      </c>
      <c r="L5819" t="s">
        <v>105</v>
      </c>
      <c r="M5819" t="str">
        <f>VLOOKUP(L5819,'A-Applications'!B:D,3,FALSE)</f>
        <v>Microsoft Visio</v>
      </c>
      <c r="N5819" t="s">
        <v>53</v>
      </c>
      <c r="O5819" s="42" t="s">
        <v>54</v>
      </c>
      <c r="P5819" t="s">
        <v>407</v>
      </c>
      <c r="Q5819" t="str">
        <f>VLOOKUP(KamstrupData[[#This Row],[IdLevel123]],'B-Business Capability'!B:L,10,FALSE)</f>
        <v>Idea-to-Release (I2R)</v>
      </c>
      <c r="R5819">
        <f>VLOOKUP(KamstrupData[[#This Row],[IdLevel123]],'B-Business Capability'!B:L,11,FALSE)</f>
        <v>340</v>
      </c>
      <c r="U5819" t="str">
        <f>_xlfn.CONCAT(KamstrupData[[#This Row],[CountryCode]],"_",KamstrupData[[#This Row],[Business Area]],"_",KamstrupData[[#This Row],[DepartmentTeam]])</f>
        <v>DE10_Heat/Cooling, Water and Electricity_</v>
      </c>
      <c r="V5819" t="str">
        <f>VLOOKUP(KamstrupData[[#This Row],[ORG_Concat]],'O-Organization'!F:H,3,FALSE)</f>
        <v>11138_DE10_All BU_Heat/Cooling, Water and Electricity_</v>
      </c>
    </row>
    <row r="5820" spans="4:22">
      <c r="D5820" s="28" t="s">
        <v>852</v>
      </c>
      <c r="E5820" t="str">
        <f>VLOOKUP(D5820,'B-Business Capability'!B:H,5,FALSE)</f>
        <v>Product &amp; Software Development</v>
      </c>
      <c r="F5820" t="str">
        <f>VLOOKUP(D5820,'B-Business Capability'!B:H,6,FALSE)</f>
        <v>Engineering</v>
      </c>
      <c r="G5820" t="str">
        <f>VLOOKUP(D5820,'B-Business Capability'!B:H,7,FALSE)</f>
        <v>Conceptualization</v>
      </c>
      <c r="I5820" t="s">
        <v>245</v>
      </c>
      <c r="J5820" t="s">
        <v>1987</v>
      </c>
      <c r="L5820" t="s">
        <v>605</v>
      </c>
      <c r="M5820" t="str">
        <f>VLOOKUP(L5820,'A-Applications'!B:D,3,FALSE)</f>
        <v>Aras Innovator PLM</v>
      </c>
      <c r="N5820" t="s">
        <v>53</v>
      </c>
      <c r="O5820" s="42" t="s">
        <v>54</v>
      </c>
      <c r="P5820" t="s">
        <v>725</v>
      </c>
      <c r="Q5820" t="str">
        <f>VLOOKUP(KamstrupData[[#This Row],[IdLevel123]],'B-Business Capability'!B:L,10,FALSE)</f>
        <v>Idea-to-Release (I2R)</v>
      </c>
      <c r="R5820">
        <f>VLOOKUP(KamstrupData[[#This Row],[IdLevel123]],'B-Business Capability'!B:L,11,FALSE)</f>
        <v>410</v>
      </c>
      <c r="U5820" t="str">
        <f>_xlfn.CONCAT(KamstrupData[[#This Row],[CountryCode]],"_",KamstrupData[[#This Row],[Business Area]],"_",KamstrupData[[#This Row],[DepartmentTeam]])</f>
        <v>DE10_Heat/Cooling, Water and Electricity_</v>
      </c>
      <c r="V5820" t="str">
        <f>VLOOKUP(KamstrupData[[#This Row],[ORG_Concat]],'O-Organization'!F:H,3,FALSE)</f>
        <v>11138_DE10_All BU_Heat/Cooling, Water and Electricity_</v>
      </c>
    </row>
    <row r="5821" spans="4:22">
      <c r="D5821" s="28" t="s">
        <v>853</v>
      </c>
      <c r="E5821" t="str">
        <f>VLOOKUP(D5821,'B-Business Capability'!B:H,5,FALSE)</f>
        <v>Product &amp; Software Development</v>
      </c>
      <c r="F5821" t="str">
        <f>VLOOKUP(D5821,'B-Business Capability'!B:H,6,FALSE)</f>
        <v>Quality Management</v>
      </c>
      <c r="G5821" t="str">
        <f>VLOOKUP(D5821,'B-Business Capability'!B:H,7,FALSE)</f>
        <v>Manage Product Document</v>
      </c>
      <c r="I5821" t="s">
        <v>245</v>
      </c>
      <c r="J5821" t="s">
        <v>1987</v>
      </c>
      <c r="L5821" t="s">
        <v>605</v>
      </c>
      <c r="M5821" t="str">
        <f>VLOOKUP(L5821,'A-Applications'!B:D,3,FALSE)</f>
        <v>Aras Innovator PLM</v>
      </c>
      <c r="N5821" t="s">
        <v>53</v>
      </c>
      <c r="O5821" s="42" t="s">
        <v>54</v>
      </c>
      <c r="P5821" t="s">
        <v>274</v>
      </c>
      <c r="Q5821" t="str">
        <f>VLOOKUP(KamstrupData[[#This Row],[IdLevel123]],'B-Business Capability'!B:L,10,FALSE)</f>
        <v>Idea-to-Release (I2R)</v>
      </c>
      <c r="R5821">
        <f>VLOOKUP(KamstrupData[[#This Row],[IdLevel123]],'B-Business Capability'!B:L,11,FALSE)</f>
        <v>904</v>
      </c>
      <c r="U5821" t="str">
        <f>_xlfn.CONCAT(KamstrupData[[#This Row],[CountryCode]],"_",KamstrupData[[#This Row],[Business Area]],"_",KamstrupData[[#This Row],[DepartmentTeam]])</f>
        <v>DE10_Heat/Cooling, Water and Electricity_</v>
      </c>
      <c r="V5821" t="str">
        <f>VLOOKUP(KamstrupData[[#This Row],[ORG_Concat]],'O-Organization'!F:H,3,FALSE)</f>
        <v>11138_DE10_All BU_Heat/Cooling, Water and Electricity_</v>
      </c>
    </row>
    <row r="5822" spans="4:22">
      <c r="D5822" s="28" t="s">
        <v>855</v>
      </c>
      <c r="E5822" t="str">
        <f>VLOOKUP(D5822,'B-Business Capability'!B:H,5,FALSE)</f>
        <v>Product &amp; Software Development</v>
      </c>
      <c r="F5822" t="str">
        <f>VLOOKUP(D5822,'B-Business Capability'!B:H,6,FALSE)</f>
        <v>R&amp;D</v>
      </c>
      <c r="G5822" t="str">
        <f>VLOOKUP(D5822,'B-Business Capability'!B:H,7,FALSE)</f>
        <v>Manage Product Portfolio</v>
      </c>
      <c r="I5822" t="s">
        <v>245</v>
      </c>
      <c r="J5822" t="s">
        <v>1987</v>
      </c>
      <c r="L5822" t="s">
        <v>605</v>
      </c>
      <c r="M5822" t="str">
        <f>VLOOKUP(L5822,'A-Applications'!B:D,3,FALSE)</f>
        <v>Aras Innovator PLM</v>
      </c>
      <c r="N5822" t="s">
        <v>53</v>
      </c>
      <c r="O5822" s="42" t="s">
        <v>54</v>
      </c>
      <c r="P5822" t="s">
        <v>856</v>
      </c>
      <c r="Q5822" t="str">
        <f>VLOOKUP(KamstrupData[[#This Row],[IdLevel123]],'B-Business Capability'!B:L,10,FALSE)</f>
        <v>Idea-to-Release (I2R)</v>
      </c>
      <c r="R5822">
        <f>VLOOKUP(KamstrupData[[#This Row],[IdLevel123]],'B-Business Capability'!B:L,11,FALSE)</f>
        <v>330</v>
      </c>
      <c r="U5822" t="str">
        <f>_xlfn.CONCAT(KamstrupData[[#This Row],[CountryCode]],"_",KamstrupData[[#This Row],[Business Area]],"_",KamstrupData[[#This Row],[DepartmentTeam]])</f>
        <v>DE10_Heat/Cooling, Water and Electricity_</v>
      </c>
      <c r="V5822" t="str">
        <f>VLOOKUP(KamstrupData[[#This Row],[ORG_Concat]],'O-Organization'!F:H,3,FALSE)</f>
        <v>11138_DE10_All BU_Heat/Cooling, Water and Electricity_</v>
      </c>
    </row>
    <row r="5823" spans="4:22">
      <c r="D5823" s="28" t="s">
        <v>857</v>
      </c>
      <c r="E5823" t="str">
        <f>VLOOKUP(D5823,'B-Business Capability'!B:H,5,FALSE)</f>
        <v>Governance, Risk and Compliance</v>
      </c>
      <c r="F5823" t="str">
        <f>VLOOKUP(D5823,'B-Business Capability'!B:H,6,FALSE)</f>
        <v>Product Market Compliance</v>
      </c>
      <c r="G5823">
        <f>VLOOKUP(D5823,'B-Business Capability'!B:H,7,FALSE)</f>
        <v>0</v>
      </c>
      <c r="I5823" t="s">
        <v>245</v>
      </c>
      <c r="J5823" t="s">
        <v>1987</v>
      </c>
      <c r="L5823" t="s">
        <v>605</v>
      </c>
      <c r="M5823" t="str">
        <f>VLOOKUP(L5823,'A-Applications'!B:D,3,FALSE)</f>
        <v>Aras Innovator PLM</v>
      </c>
      <c r="N5823" t="s">
        <v>147</v>
      </c>
      <c r="O5823" s="42" t="s">
        <v>66</v>
      </c>
      <c r="P5823" t="s">
        <v>858</v>
      </c>
      <c r="Q5823" t="str">
        <f>VLOOKUP(KamstrupData[[#This Row],[IdLevel123]],'B-Business Capability'!B:L,10,FALSE)</f>
        <v>N/A</v>
      </c>
      <c r="R5823">
        <f>VLOOKUP(KamstrupData[[#This Row],[IdLevel123]],'B-Business Capability'!B:L,11,FALSE)</f>
        <v>0</v>
      </c>
      <c r="U5823" t="str">
        <f>_xlfn.CONCAT(KamstrupData[[#This Row],[CountryCode]],"_",KamstrupData[[#This Row],[Business Area]],"_",KamstrupData[[#This Row],[DepartmentTeam]])</f>
        <v>DE10_Heat/Cooling, Water and Electricity_</v>
      </c>
      <c r="V5823" t="str">
        <f>VLOOKUP(KamstrupData[[#This Row],[ORG_Concat]],'O-Organization'!F:H,3,FALSE)</f>
        <v>11138_DE10_All BU_Heat/Cooling, Water and Electricity_</v>
      </c>
    </row>
    <row r="5824" spans="4:22">
      <c r="D5824" s="28" t="s">
        <v>859</v>
      </c>
      <c r="E5824" t="str">
        <f>VLOOKUP(D5824,'B-Business Capability'!B:H,5,FALSE)</f>
        <v>Product &amp; Software Development</v>
      </c>
      <c r="F5824" t="str">
        <f>VLOOKUP(D5824,'B-Business Capability'!B:H,6,FALSE)</f>
        <v>Marketing Testing</v>
      </c>
      <c r="G5824" t="str">
        <f>VLOOKUP(D5824,'B-Business Capability'!B:H,7,FALSE)</f>
        <v>Analyse Customer Intelligence</v>
      </c>
      <c r="I5824" t="s">
        <v>245</v>
      </c>
      <c r="J5824" t="s">
        <v>1987</v>
      </c>
      <c r="L5824" t="s">
        <v>117</v>
      </c>
      <c r="M5824" t="str">
        <f>VLOOKUP(L5824,'A-Applications'!B:D,3,FALSE)</f>
        <v>PowerBI</v>
      </c>
      <c r="N5824" t="s">
        <v>53</v>
      </c>
      <c r="O5824" s="42" t="s">
        <v>54</v>
      </c>
      <c r="P5824" t="s">
        <v>97</v>
      </c>
      <c r="Q5824" t="str">
        <f>VLOOKUP(KamstrupData[[#This Row],[IdLevel123]],'B-Business Capability'!B:L,10,FALSE)</f>
        <v>Idea-to-Release (I2R)</v>
      </c>
      <c r="R5824">
        <f>VLOOKUP(KamstrupData[[#This Row],[IdLevel123]],'B-Business Capability'!B:L,11,FALSE)</f>
        <v>160</v>
      </c>
      <c r="U5824" t="str">
        <f>_xlfn.CONCAT(KamstrupData[[#This Row],[CountryCode]],"_",KamstrupData[[#This Row],[Business Area]],"_",KamstrupData[[#This Row],[DepartmentTeam]])</f>
        <v>DE10_Heat/Cooling, Water and Electricity_</v>
      </c>
      <c r="V5824" t="str">
        <f>VLOOKUP(KamstrupData[[#This Row],[ORG_Concat]],'O-Organization'!F:H,3,FALSE)</f>
        <v>11138_DE10_All BU_Heat/Cooling, Water and Electricity_</v>
      </c>
    </row>
    <row r="5825" spans="4:22">
      <c r="D5825" s="28" t="s">
        <v>860</v>
      </c>
      <c r="E5825" t="str">
        <f>VLOOKUP(D5825,'B-Business Capability'!B:H,5,FALSE)</f>
        <v>Product &amp; Software Development</v>
      </c>
      <c r="F5825" t="str">
        <f>VLOOKUP(D5825,'B-Business Capability'!B:H,6,FALSE)</f>
        <v>Marketing Testing</v>
      </c>
      <c r="G5825" t="str">
        <f>VLOOKUP(D5825,'B-Business Capability'!B:H,7,FALSE)</f>
        <v>Establish Measures</v>
      </c>
      <c r="I5825" t="s">
        <v>245</v>
      </c>
      <c r="J5825" t="s">
        <v>1987</v>
      </c>
      <c r="L5825" t="s">
        <v>117</v>
      </c>
      <c r="M5825" t="str">
        <f>VLOOKUP(L5825,'A-Applications'!B:D,3,FALSE)</f>
        <v>PowerBI</v>
      </c>
      <c r="N5825" t="s">
        <v>53</v>
      </c>
      <c r="O5825" s="42" t="s">
        <v>54</v>
      </c>
      <c r="P5825" t="s">
        <v>847</v>
      </c>
      <c r="Q5825" t="str">
        <f>VLOOKUP(KamstrupData[[#This Row],[IdLevel123]],'B-Business Capability'!B:L,10,FALSE)</f>
        <v>Idea-to-Release (I2R)</v>
      </c>
      <c r="R5825">
        <f>VLOOKUP(KamstrupData[[#This Row],[IdLevel123]],'B-Business Capability'!B:L,11,FALSE)</f>
        <v>170</v>
      </c>
      <c r="U5825" t="str">
        <f>_xlfn.CONCAT(KamstrupData[[#This Row],[CountryCode]],"_",KamstrupData[[#This Row],[Business Area]],"_",KamstrupData[[#This Row],[DepartmentTeam]])</f>
        <v>DE10_Heat/Cooling, Water and Electricity_</v>
      </c>
      <c r="V5825" t="str">
        <f>VLOOKUP(KamstrupData[[#This Row],[ORG_Concat]],'O-Organization'!F:H,3,FALSE)</f>
        <v>11138_DE10_All BU_Heat/Cooling, Water and Electricity_</v>
      </c>
    </row>
    <row r="5826" spans="4:22">
      <c r="D5826" s="28" t="s">
        <v>861</v>
      </c>
      <c r="E5826" t="str">
        <f>VLOOKUP(D5826,'B-Business Capability'!B:H,5,FALSE)</f>
        <v>Product &amp; Software Development</v>
      </c>
      <c r="F5826" t="str">
        <f>VLOOKUP(D5826,'B-Business Capability'!B:H,6,FALSE)</f>
        <v>Marketing Testing</v>
      </c>
      <c r="G5826" t="str">
        <f>VLOOKUP(D5826,'B-Business Capability'!B:H,7,FALSE)</f>
        <v>Evaluate Market Opportunities</v>
      </c>
      <c r="I5826" t="s">
        <v>245</v>
      </c>
      <c r="J5826" t="s">
        <v>1987</v>
      </c>
      <c r="L5826" t="s">
        <v>117</v>
      </c>
      <c r="M5826" t="str">
        <f>VLOOKUP(L5826,'A-Applications'!B:D,3,FALSE)</f>
        <v>PowerBI</v>
      </c>
      <c r="N5826" t="s">
        <v>53</v>
      </c>
      <c r="O5826" s="42" t="s">
        <v>54</v>
      </c>
      <c r="P5826" t="s">
        <v>407</v>
      </c>
      <c r="Q5826" t="str">
        <f>VLOOKUP(KamstrupData[[#This Row],[IdLevel123]],'B-Business Capability'!B:L,10,FALSE)</f>
        <v>Idea-to-Release (I2R)</v>
      </c>
      <c r="R5826">
        <f>VLOOKUP(KamstrupData[[#This Row],[IdLevel123]],'B-Business Capability'!B:L,11,FALSE)</f>
        <v>180</v>
      </c>
      <c r="U5826" t="str">
        <f>_xlfn.CONCAT(KamstrupData[[#This Row],[CountryCode]],"_",KamstrupData[[#This Row],[Business Area]],"_",KamstrupData[[#This Row],[DepartmentTeam]])</f>
        <v>DE10_Heat/Cooling, Water and Electricity_</v>
      </c>
      <c r="V5826" t="str">
        <f>VLOOKUP(KamstrupData[[#This Row],[ORG_Concat]],'O-Organization'!F:H,3,FALSE)</f>
        <v>11138_DE10_All BU_Heat/Cooling, Water and Electricity_</v>
      </c>
    </row>
    <row r="5827" spans="4:22">
      <c r="D5827" s="28" t="s">
        <v>857</v>
      </c>
      <c r="E5827" t="str">
        <f>VLOOKUP(D5827,'B-Business Capability'!B:H,5,FALSE)</f>
        <v>Governance, Risk and Compliance</v>
      </c>
      <c r="F5827" t="str">
        <f>VLOOKUP(D5827,'B-Business Capability'!B:H,6,FALSE)</f>
        <v>Product Market Compliance</v>
      </c>
      <c r="G5827">
        <f>VLOOKUP(D5827,'B-Business Capability'!B:H,7,FALSE)</f>
        <v>0</v>
      </c>
      <c r="I5827" t="s">
        <v>245</v>
      </c>
      <c r="J5827" t="s">
        <v>1987</v>
      </c>
      <c r="L5827" t="s">
        <v>117</v>
      </c>
      <c r="M5827" t="str">
        <f>VLOOKUP(L5827,'A-Applications'!B:D,3,FALSE)</f>
        <v>PowerBI</v>
      </c>
      <c r="N5827" t="s">
        <v>53</v>
      </c>
      <c r="O5827" s="42" t="s">
        <v>54</v>
      </c>
      <c r="P5827" t="s">
        <v>858</v>
      </c>
      <c r="Q5827" t="str">
        <f>VLOOKUP(KamstrupData[[#This Row],[IdLevel123]],'B-Business Capability'!B:L,10,FALSE)</f>
        <v>N/A</v>
      </c>
      <c r="R5827">
        <f>VLOOKUP(KamstrupData[[#This Row],[IdLevel123]],'B-Business Capability'!B:L,11,FALSE)</f>
        <v>0</v>
      </c>
      <c r="U5827" t="str">
        <f>_xlfn.CONCAT(KamstrupData[[#This Row],[CountryCode]],"_",KamstrupData[[#This Row],[Business Area]],"_",KamstrupData[[#This Row],[DepartmentTeam]])</f>
        <v>DE10_Heat/Cooling, Water and Electricity_</v>
      </c>
      <c r="V5827" t="str">
        <f>VLOOKUP(KamstrupData[[#This Row],[ORG_Concat]],'O-Organization'!F:H,3,FALSE)</f>
        <v>11138_DE10_All BU_Heat/Cooling, Water and Electricity_</v>
      </c>
    </row>
    <row r="5828" spans="4:22">
      <c r="D5828" s="28" t="s">
        <v>122</v>
      </c>
      <c r="E5828" t="str">
        <f>VLOOKUP(D5828,'B-Business Capability'!B:H,5,FALSE)</f>
        <v>Legal</v>
      </c>
      <c r="F5828" t="str">
        <f>VLOOKUP(D5828,'B-Business Capability'!B:H,6,FALSE)</f>
        <v>Ensure Compliance</v>
      </c>
      <c r="G5828">
        <f>VLOOKUP(D5828,'B-Business Capability'!B:H,7,FALSE)</f>
        <v>0</v>
      </c>
      <c r="I5828" t="s">
        <v>245</v>
      </c>
      <c r="J5828" t="s">
        <v>1987</v>
      </c>
      <c r="L5828" t="s">
        <v>123</v>
      </c>
      <c r="M5828" t="str">
        <f>VLOOKUP(L5828,'A-Applications'!B:D,3,FALSE)</f>
        <v>DocuSign</v>
      </c>
      <c r="N5828" t="s">
        <v>53</v>
      </c>
      <c r="O5828" s="42" t="s">
        <v>62</v>
      </c>
      <c r="P5828" t="s">
        <v>124</v>
      </c>
      <c r="Q5828" t="str">
        <f>VLOOKUP(KamstrupData[[#This Row],[IdLevel123]],'B-Business Capability'!B:L,10,FALSE)</f>
        <v>N/A</v>
      </c>
      <c r="R5828">
        <f>VLOOKUP(KamstrupData[[#This Row],[IdLevel123]],'B-Business Capability'!B:L,11,FALSE)</f>
        <v>0</v>
      </c>
      <c r="U5828" t="str">
        <f>_xlfn.CONCAT(KamstrupData[[#This Row],[CountryCode]],"_",KamstrupData[[#This Row],[Business Area]],"_",KamstrupData[[#This Row],[DepartmentTeam]])</f>
        <v>DE10_Heat/Cooling, Water and Electricity_</v>
      </c>
      <c r="V5828" t="str">
        <f>VLOOKUP(KamstrupData[[#This Row],[ORG_Concat]],'O-Organization'!F:H,3,FALSE)</f>
        <v>11138_DE10_All BU_Heat/Cooling, Water and Electricity_</v>
      </c>
    </row>
    <row r="5829" spans="4:22">
      <c r="D5829" s="28" t="s">
        <v>95</v>
      </c>
      <c r="E5829" t="str">
        <f>VLOOKUP(D5829,'B-Business Capability'!B:H,5,FALSE)</f>
        <v>Not mapped to capability</v>
      </c>
      <c r="F5829">
        <f>VLOOKUP(D5829,'B-Business Capability'!B:H,6,FALSE)</f>
        <v>0</v>
      </c>
      <c r="G5829">
        <f>VLOOKUP(D5829,'B-Business Capability'!B:H,7,FALSE)</f>
        <v>0</v>
      </c>
      <c r="I5829" t="s">
        <v>245</v>
      </c>
      <c r="J5829" t="s">
        <v>1987</v>
      </c>
      <c r="L5829" t="s">
        <v>319</v>
      </c>
      <c r="M5829" t="str">
        <f>VLOOKUP(L5829,'A-Applications'!B:D,3,FALSE)</f>
        <v>Azure Integration Services</v>
      </c>
      <c r="N5829" t="s">
        <v>147</v>
      </c>
      <c r="O5829" s="42"/>
      <c r="P5829" t="s">
        <v>77</v>
      </c>
      <c r="Q5829" t="str">
        <f>VLOOKUP(KamstrupData[[#This Row],[IdLevel123]],'B-Business Capability'!B:L,10,FALSE)</f>
        <v>N/A</v>
      </c>
      <c r="R5829">
        <f>VLOOKUP(KamstrupData[[#This Row],[IdLevel123]],'B-Business Capability'!B:L,11,FALSE)</f>
        <v>0</v>
      </c>
      <c r="U5829" t="str">
        <f>_xlfn.CONCAT(KamstrupData[[#This Row],[CountryCode]],"_",KamstrupData[[#This Row],[Business Area]],"_",KamstrupData[[#This Row],[DepartmentTeam]])</f>
        <v>DE10_Heat/Cooling, Water and Electricity_</v>
      </c>
      <c r="V5829" t="str">
        <f>VLOOKUP(KamstrupData[[#This Row],[ORG_Concat]],'O-Organization'!F:H,3,FALSE)</f>
        <v>11138_DE10_All BU_Heat/Cooling, Water and Electricity_</v>
      </c>
    </row>
    <row r="5830" spans="4:22">
      <c r="D5830" s="28" t="s">
        <v>95</v>
      </c>
      <c r="E5830" t="str">
        <f>VLOOKUP(D5830,'B-Business Capability'!B:H,5,FALSE)</f>
        <v>Not mapped to capability</v>
      </c>
      <c r="F5830">
        <f>VLOOKUP(D5830,'B-Business Capability'!B:H,6,FALSE)</f>
        <v>0</v>
      </c>
      <c r="G5830">
        <f>VLOOKUP(D5830,'B-Business Capability'!B:H,7,FALSE)</f>
        <v>0</v>
      </c>
      <c r="I5830" t="s">
        <v>245</v>
      </c>
      <c r="J5830" t="s">
        <v>1987</v>
      </c>
      <c r="L5830" t="s">
        <v>319</v>
      </c>
      <c r="M5830" t="str">
        <f>VLOOKUP(L5830,'A-Applications'!B:D,3,FALSE)</f>
        <v>Azure Integration Services</v>
      </c>
      <c r="N5830" t="s">
        <v>147</v>
      </c>
      <c r="O5830" s="42"/>
      <c r="P5830" t="s">
        <v>77</v>
      </c>
      <c r="Q5830" t="str">
        <f>VLOOKUP(KamstrupData[[#This Row],[IdLevel123]],'B-Business Capability'!B:L,10,FALSE)</f>
        <v>N/A</v>
      </c>
      <c r="R5830">
        <f>VLOOKUP(KamstrupData[[#This Row],[IdLevel123]],'B-Business Capability'!B:L,11,FALSE)</f>
        <v>0</v>
      </c>
      <c r="U5830" t="str">
        <f>_xlfn.CONCAT(KamstrupData[[#This Row],[CountryCode]],"_",KamstrupData[[#This Row],[Business Area]],"_",KamstrupData[[#This Row],[DepartmentTeam]])</f>
        <v>DE10_Heat/Cooling, Water and Electricity_</v>
      </c>
      <c r="V5830" t="str">
        <f>VLOOKUP(KamstrupData[[#This Row],[ORG_Concat]],'O-Organization'!F:H,3,FALSE)</f>
        <v>11138_DE10_All BU_Heat/Cooling, Water and Electricity_</v>
      </c>
    </row>
    <row r="5831" spans="4:22">
      <c r="D5831" s="28" t="s">
        <v>95</v>
      </c>
      <c r="E5831" t="str">
        <f>VLOOKUP(D5831,'B-Business Capability'!B:H,5,FALSE)</f>
        <v>Not mapped to capability</v>
      </c>
      <c r="F5831">
        <f>VLOOKUP(D5831,'B-Business Capability'!B:H,6,FALSE)</f>
        <v>0</v>
      </c>
      <c r="G5831">
        <f>VLOOKUP(D5831,'B-Business Capability'!B:H,7,FALSE)</f>
        <v>0</v>
      </c>
      <c r="I5831" t="s">
        <v>245</v>
      </c>
      <c r="J5831" t="s">
        <v>1987</v>
      </c>
      <c r="L5831" t="s">
        <v>319</v>
      </c>
      <c r="M5831" t="str">
        <f>VLOOKUP(L5831,'A-Applications'!B:D,3,FALSE)</f>
        <v>Azure Integration Services</v>
      </c>
      <c r="N5831" t="s">
        <v>147</v>
      </c>
      <c r="O5831" s="42"/>
      <c r="P5831" t="s">
        <v>77</v>
      </c>
      <c r="Q5831" t="str">
        <f>VLOOKUP(KamstrupData[[#This Row],[IdLevel123]],'B-Business Capability'!B:L,10,FALSE)</f>
        <v>N/A</v>
      </c>
      <c r="R5831">
        <f>VLOOKUP(KamstrupData[[#This Row],[IdLevel123]],'B-Business Capability'!B:L,11,FALSE)</f>
        <v>0</v>
      </c>
      <c r="U5831" t="str">
        <f>_xlfn.CONCAT(KamstrupData[[#This Row],[CountryCode]],"_",KamstrupData[[#This Row],[Business Area]],"_",KamstrupData[[#This Row],[DepartmentTeam]])</f>
        <v>DE10_Heat/Cooling, Water and Electricity_</v>
      </c>
      <c r="V5831" t="str">
        <f>VLOOKUP(KamstrupData[[#This Row],[ORG_Concat]],'O-Organization'!F:H,3,FALSE)</f>
        <v>11138_DE10_All BU_Heat/Cooling, Water and Electricity_</v>
      </c>
    </row>
    <row r="5832" spans="4:22">
      <c r="D5832" s="28" t="s">
        <v>95</v>
      </c>
      <c r="E5832" t="str">
        <f>VLOOKUP(D5832,'B-Business Capability'!B:H,5,FALSE)</f>
        <v>Not mapped to capability</v>
      </c>
      <c r="F5832">
        <f>VLOOKUP(D5832,'B-Business Capability'!B:H,6,FALSE)</f>
        <v>0</v>
      </c>
      <c r="G5832">
        <f>VLOOKUP(D5832,'B-Business Capability'!B:H,7,FALSE)</f>
        <v>0</v>
      </c>
      <c r="I5832" t="s">
        <v>245</v>
      </c>
      <c r="J5832" t="s">
        <v>1987</v>
      </c>
      <c r="L5832" t="s">
        <v>1028</v>
      </c>
      <c r="M5832" t="str">
        <f>VLOOKUP(L5832,'A-Applications'!B:D,3,FALSE)</f>
        <v>Link</v>
      </c>
      <c r="O5832" s="42"/>
      <c r="P5832" t="s">
        <v>77</v>
      </c>
      <c r="Q5832" t="str">
        <f>VLOOKUP(KamstrupData[[#This Row],[IdLevel123]],'B-Business Capability'!B:L,10,FALSE)</f>
        <v>N/A</v>
      </c>
      <c r="R5832">
        <f>VLOOKUP(KamstrupData[[#This Row],[IdLevel123]],'B-Business Capability'!B:L,11,FALSE)</f>
        <v>0</v>
      </c>
      <c r="U5832" t="str">
        <f>_xlfn.CONCAT(KamstrupData[[#This Row],[CountryCode]],"_",KamstrupData[[#This Row],[Business Area]],"_",KamstrupData[[#This Row],[DepartmentTeam]])</f>
        <v>DE10_Heat/Cooling, Water and Electricity_</v>
      </c>
      <c r="V5832" t="str">
        <f>VLOOKUP(KamstrupData[[#This Row],[ORG_Concat]],'O-Organization'!F:H,3,FALSE)</f>
        <v>11138_DE10_All BU_Heat/Cooling, Water and Electricity_</v>
      </c>
    </row>
    <row r="5833" spans="4:22">
      <c r="D5833" s="28" t="s">
        <v>95</v>
      </c>
      <c r="E5833" t="str">
        <f>VLOOKUP(D5833,'B-Business Capability'!B:H,5,FALSE)</f>
        <v>Not mapped to capability</v>
      </c>
      <c r="F5833">
        <f>VLOOKUP(D5833,'B-Business Capability'!B:H,6,FALSE)</f>
        <v>0</v>
      </c>
      <c r="G5833">
        <f>VLOOKUP(D5833,'B-Business Capability'!B:H,7,FALSE)</f>
        <v>0</v>
      </c>
      <c r="I5833" t="s">
        <v>245</v>
      </c>
      <c r="J5833" t="s">
        <v>1987</v>
      </c>
      <c r="L5833" t="s">
        <v>1051</v>
      </c>
      <c r="M5833" t="str">
        <f>VLOOKUP(L5833,'A-Applications'!B:D,3,FALSE)</f>
        <v>Mapforce</v>
      </c>
      <c r="O5833" s="42"/>
      <c r="P5833" t="s">
        <v>77</v>
      </c>
      <c r="Q5833" t="str">
        <f>VLOOKUP(KamstrupData[[#This Row],[IdLevel123]],'B-Business Capability'!B:L,10,FALSE)</f>
        <v>N/A</v>
      </c>
      <c r="R5833">
        <f>VLOOKUP(KamstrupData[[#This Row],[IdLevel123]],'B-Business Capability'!B:L,11,FALSE)</f>
        <v>0</v>
      </c>
      <c r="U5833" t="str">
        <f>_xlfn.CONCAT(KamstrupData[[#This Row],[CountryCode]],"_",KamstrupData[[#This Row],[Business Area]],"_",KamstrupData[[#This Row],[DepartmentTeam]])</f>
        <v>DE10_Heat/Cooling, Water and Electricity_</v>
      </c>
      <c r="V5833" t="str">
        <f>VLOOKUP(KamstrupData[[#This Row],[ORG_Concat]],'O-Organization'!F:H,3,FALSE)</f>
        <v>11138_DE10_All BU_Heat/Cooling, Water and Electricity_</v>
      </c>
    </row>
    <row r="5834" spans="4:22">
      <c r="D5834" s="28" t="s">
        <v>970</v>
      </c>
      <c r="E5834" t="str">
        <f>VLOOKUP(D5834,'B-Business Capability'!B:H,5,FALSE)</f>
        <v>Product &amp; Software Development</v>
      </c>
      <c r="F5834" t="str">
        <f>VLOOKUP(D5834,'B-Business Capability'!B:H,6,FALSE)</f>
        <v>Engineering</v>
      </c>
      <c r="G5834" t="str">
        <f>VLOOKUP(D5834,'B-Business Capability'!B:H,7,FALSE)</f>
        <v>Manage Requirements</v>
      </c>
      <c r="I5834" t="s">
        <v>245</v>
      </c>
      <c r="J5834" t="s">
        <v>1987</v>
      </c>
      <c r="L5834" t="s">
        <v>207</v>
      </c>
      <c r="M5834" t="str">
        <f>VLOOKUP(L5834,'A-Applications'!B:D,3,FALSE)</f>
        <v>Adobe Acrobat</v>
      </c>
      <c r="N5834" t="s">
        <v>53</v>
      </c>
      <c r="O5834" s="42" t="s">
        <v>54</v>
      </c>
      <c r="P5834" t="s">
        <v>1052</v>
      </c>
      <c r="Q5834" t="str">
        <f>VLOOKUP(KamstrupData[[#This Row],[IdLevel123]],'B-Business Capability'!B:L,10,FALSE)</f>
        <v>Idea-to-Release (I2R)</v>
      </c>
      <c r="R5834">
        <f>VLOOKUP(KamstrupData[[#This Row],[IdLevel123]],'B-Business Capability'!B:L,11,FALSE)</f>
        <v>440</v>
      </c>
      <c r="U5834" t="str">
        <f>_xlfn.CONCAT(KamstrupData[[#This Row],[CountryCode]],"_",KamstrupData[[#This Row],[Business Area]],"_",KamstrupData[[#This Row],[DepartmentTeam]])</f>
        <v>DE10_Heat/Cooling, Water and Electricity_</v>
      </c>
      <c r="V5834" t="str">
        <f>VLOOKUP(KamstrupData[[#This Row],[ORG_Concat]],'O-Organization'!F:H,3,FALSE)</f>
        <v>11138_DE10_All BU_Heat/Cooling, Water and Electricity_</v>
      </c>
    </row>
    <row r="5835" spans="4:22">
      <c r="D5835" s="28" t="s">
        <v>853</v>
      </c>
      <c r="E5835" t="str">
        <f>VLOOKUP(D5835,'B-Business Capability'!B:H,5,FALSE)</f>
        <v>Product &amp; Software Development</v>
      </c>
      <c r="F5835" t="str">
        <f>VLOOKUP(D5835,'B-Business Capability'!B:H,6,FALSE)</f>
        <v>Quality Management</v>
      </c>
      <c r="G5835" t="str">
        <f>VLOOKUP(D5835,'B-Business Capability'!B:H,7,FALSE)</f>
        <v>Manage Product Document</v>
      </c>
      <c r="I5835" t="s">
        <v>245</v>
      </c>
      <c r="J5835" t="s">
        <v>1987</v>
      </c>
      <c r="L5835" t="s">
        <v>207</v>
      </c>
      <c r="M5835" t="str">
        <f>VLOOKUP(L5835,'A-Applications'!B:D,3,FALSE)</f>
        <v>Adobe Acrobat</v>
      </c>
      <c r="N5835" t="s">
        <v>53</v>
      </c>
      <c r="O5835" s="42" t="s">
        <v>54</v>
      </c>
      <c r="P5835" t="s">
        <v>274</v>
      </c>
      <c r="Q5835" t="str">
        <f>VLOOKUP(KamstrupData[[#This Row],[IdLevel123]],'B-Business Capability'!B:L,10,FALSE)</f>
        <v>Idea-to-Release (I2R)</v>
      </c>
      <c r="R5835">
        <f>VLOOKUP(KamstrupData[[#This Row],[IdLevel123]],'B-Business Capability'!B:L,11,FALSE)</f>
        <v>904</v>
      </c>
      <c r="U5835" t="str">
        <f>_xlfn.CONCAT(KamstrupData[[#This Row],[CountryCode]],"_",KamstrupData[[#This Row],[Business Area]],"_",KamstrupData[[#This Row],[DepartmentTeam]])</f>
        <v>DE10_Heat/Cooling, Water and Electricity_</v>
      </c>
      <c r="V5835" t="str">
        <f>VLOOKUP(KamstrupData[[#This Row],[ORG_Concat]],'O-Organization'!F:H,3,FALSE)</f>
        <v>11138_DE10_All BU_Heat/Cooling, Water and Electricity_</v>
      </c>
    </row>
    <row r="5836" spans="4:22">
      <c r="D5836" s="28" t="s">
        <v>1053</v>
      </c>
      <c r="E5836" t="str">
        <f>VLOOKUP(D5836,'B-Business Capability'!B:H,5,FALSE)</f>
        <v>Product &amp; Software Development</v>
      </c>
      <c r="F5836" t="str">
        <f>VLOOKUP(D5836,'B-Business Capability'!B:H,6,FALSE)</f>
        <v>Method Development</v>
      </c>
      <c r="G5836" t="str">
        <f>VLOOKUP(D5836,'B-Business Capability'!B:H,7,FALSE)</f>
        <v>Validate Method</v>
      </c>
      <c r="I5836" t="s">
        <v>245</v>
      </c>
      <c r="J5836" t="s">
        <v>1987</v>
      </c>
      <c r="L5836" t="s">
        <v>148</v>
      </c>
      <c r="M5836" t="str">
        <f>VLOOKUP(L5836,'A-Applications'!B:D,3,FALSE)</f>
        <v>Oracle CPQ</v>
      </c>
      <c r="N5836" t="s">
        <v>53</v>
      </c>
      <c r="O5836" s="42" t="s">
        <v>54</v>
      </c>
      <c r="P5836" t="s">
        <v>97</v>
      </c>
      <c r="Q5836" t="str">
        <f>VLOOKUP(KamstrupData[[#This Row],[IdLevel123]],'B-Business Capability'!B:L,10,FALSE)</f>
        <v>Idea-to-Release (I2R)</v>
      </c>
      <c r="R5836">
        <f>VLOOKUP(KamstrupData[[#This Row],[IdLevel123]],'B-Business Capability'!B:L,11,FALSE)</f>
        <v>938</v>
      </c>
      <c r="U5836" t="str">
        <f>_xlfn.CONCAT(KamstrupData[[#This Row],[CountryCode]],"_",KamstrupData[[#This Row],[Business Area]],"_",KamstrupData[[#This Row],[DepartmentTeam]])</f>
        <v>DE10_Heat/Cooling, Water and Electricity_</v>
      </c>
      <c r="V5836" t="str">
        <f>VLOOKUP(KamstrupData[[#This Row],[ORG_Concat]],'O-Organization'!F:H,3,FALSE)</f>
        <v>11138_DE10_All BU_Heat/Cooling, Water and Electricity_</v>
      </c>
    </row>
    <row r="5837" spans="4:22">
      <c r="D5837" s="28" t="s">
        <v>853</v>
      </c>
      <c r="E5837" t="str">
        <f>VLOOKUP(D5837,'B-Business Capability'!B:H,5,FALSE)</f>
        <v>Product &amp; Software Development</v>
      </c>
      <c r="F5837" t="str">
        <f>VLOOKUP(D5837,'B-Business Capability'!B:H,6,FALSE)</f>
        <v>Quality Management</v>
      </c>
      <c r="G5837" t="str">
        <f>VLOOKUP(D5837,'B-Business Capability'!B:H,7,FALSE)</f>
        <v>Manage Product Document</v>
      </c>
      <c r="I5837" t="s">
        <v>245</v>
      </c>
      <c r="J5837" t="s">
        <v>1987</v>
      </c>
      <c r="L5837" t="s">
        <v>632</v>
      </c>
      <c r="M5837" t="str">
        <f>VLOOKUP(L5837,'A-Applications'!B:D,3,FALSE)</f>
        <v>Adobe Creative Cloud</v>
      </c>
      <c r="N5837" t="s">
        <v>53</v>
      </c>
      <c r="O5837" s="42" t="s">
        <v>54</v>
      </c>
      <c r="P5837" t="s">
        <v>274</v>
      </c>
      <c r="Q5837" t="str">
        <f>VLOOKUP(KamstrupData[[#This Row],[IdLevel123]],'B-Business Capability'!B:L,10,FALSE)</f>
        <v>Idea-to-Release (I2R)</v>
      </c>
      <c r="R5837">
        <f>VLOOKUP(KamstrupData[[#This Row],[IdLevel123]],'B-Business Capability'!B:L,11,FALSE)</f>
        <v>904</v>
      </c>
      <c r="U5837" t="str">
        <f>_xlfn.CONCAT(KamstrupData[[#This Row],[CountryCode]],"_",KamstrupData[[#This Row],[Business Area]],"_",KamstrupData[[#This Row],[DepartmentTeam]])</f>
        <v>DE10_Heat/Cooling, Water and Electricity_</v>
      </c>
      <c r="V5837" t="str">
        <f>VLOOKUP(KamstrupData[[#This Row],[ORG_Concat]],'O-Organization'!F:H,3,FALSE)</f>
        <v>11138_DE10_All BU_Heat/Cooling, Water and Electricity_</v>
      </c>
    </row>
    <row r="5838" spans="4:22">
      <c r="D5838" s="28" t="s">
        <v>864</v>
      </c>
      <c r="E5838" t="str">
        <f>VLOOKUP(D5838,'B-Business Capability'!B:H,5,FALSE)</f>
        <v>Product &amp; Software Development</v>
      </c>
      <c r="F5838" t="str">
        <f>VLOOKUP(D5838,'B-Business Capability'!B:H,6,FALSE)</f>
        <v>Method Development</v>
      </c>
      <c r="G5838" t="str">
        <f>VLOOKUP(D5838,'B-Business Capability'!B:H,7,FALSE)</f>
        <v>Execute Method</v>
      </c>
      <c r="I5838" t="s">
        <v>245</v>
      </c>
      <c r="J5838" t="s">
        <v>1987</v>
      </c>
      <c r="L5838" t="s">
        <v>157</v>
      </c>
      <c r="M5838" t="str">
        <f>VLOOKUP(L5838,'A-Applications'!B:D,3,FALSE)</f>
        <v>ServiceNow</v>
      </c>
      <c r="N5838" t="s">
        <v>53</v>
      </c>
      <c r="O5838" s="42" t="s">
        <v>54</v>
      </c>
      <c r="P5838" t="s">
        <v>865</v>
      </c>
      <c r="Q5838" t="str">
        <f>VLOOKUP(KamstrupData[[#This Row],[IdLevel123]],'B-Business Capability'!B:L,10,FALSE)</f>
        <v>Idea-to-Release (I2R)</v>
      </c>
      <c r="R5838">
        <f>VLOOKUP(KamstrupData[[#This Row],[IdLevel123]],'B-Business Capability'!B:L,11,FALSE)</f>
        <v>934</v>
      </c>
      <c r="U5838" t="str">
        <f>_xlfn.CONCAT(KamstrupData[[#This Row],[CountryCode]],"_",KamstrupData[[#This Row],[Business Area]],"_",KamstrupData[[#This Row],[DepartmentTeam]])</f>
        <v>DE10_Heat/Cooling, Water and Electricity_</v>
      </c>
      <c r="V5838" t="str">
        <f>VLOOKUP(KamstrupData[[#This Row],[ORG_Concat]],'O-Organization'!F:H,3,FALSE)</f>
        <v>11138_DE10_All BU_Heat/Cooling, Water and Electricity_</v>
      </c>
    </row>
    <row r="5839" spans="4:22">
      <c r="D5839" s="28" t="s">
        <v>866</v>
      </c>
      <c r="E5839" t="str">
        <f>VLOOKUP(D5839,'B-Business Capability'!B:H,5,FALSE)</f>
        <v>Product &amp; Software Development</v>
      </c>
      <c r="F5839" t="str">
        <f>VLOOKUP(D5839,'B-Business Capability'!B:H,6,FALSE)</f>
        <v>Quality Management</v>
      </c>
      <c r="G5839" t="str">
        <f>VLOOKUP(D5839,'B-Business Capability'!B:H,7,FALSE)</f>
        <v>Track Quality</v>
      </c>
      <c r="I5839" t="s">
        <v>245</v>
      </c>
      <c r="J5839" t="s">
        <v>1987</v>
      </c>
      <c r="L5839" t="s">
        <v>157</v>
      </c>
      <c r="M5839" t="str">
        <f>VLOOKUP(L5839,'A-Applications'!B:D,3,FALSE)</f>
        <v>ServiceNow</v>
      </c>
      <c r="N5839" t="s">
        <v>53</v>
      </c>
      <c r="O5839" s="42" t="s">
        <v>54</v>
      </c>
      <c r="P5839" t="s">
        <v>847</v>
      </c>
      <c r="Q5839" t="str">
        <f>VLOOKUP(KamstrupData[[#This Row],[IdLevel123]],'B-Business Capability'!B:L,10,FALSE)</f>
        <v>Idea-to-Release (I2R)</v>
      </c>
      <c r="R5839">
        <f>VLOOKUP(KamstrupData[[#This Row],[IdLevel123]],'B-Business Capability'!B:L,11,FALSE)</f>
        <v>908</v>
      </c>
      <c r="U5839" t="str">
        <f>_xlfn.CONCAT(KamstrupData[[#This Row],[CountryCode]],"_",KamstrupData[[#This Row],[Business Area]],"_",KamstrupData[[#This Row],[DepartmentTeam]])</f>
        <v>DE10_Heat/Cooling, Water and Electricity_</v>
      </c>
      <c r="V5839" t="str">
        <f>VLOOKUP(KamstrupData[[#This Row],[ORG_Concat]],'O-Organization'!F:H,3,FALSE)</f>
        <v>11138_DE10_All BU_Heat/Cooling, Water and Electricity_</v>
      </c>
    </row>
    <row r="5840" spans="4:22">
      <c r="D5840" s="28" t="s">
        <v>95</v>
      </c>
      <c r="E5840" t="str">
        <f>VLOOKUP(D5840,'B-Business Capability'!B:H,5,FALSE)</f>
        <v>Not mapped to capability</v>
      </c>
      <c r="F5840">
        <f>VLOOKUP(D5840,'B-Business Capability'!B:H,6,FALSE)</f>
        <v>0</v>
      </c>
      <c r="G5840">
        <f>VLOOKUP(D5840,'B-Business Capability'!B:H,7,FALSE)</f>
        <v>0</v>
      </c>
      <c r="I5840" t="s">
        <v>245</v>
      </c>
      <c r="J5840" t="s">
        <v>1987</v>
      </c>
      <c r="L5840" t="s">
        <v>1054</v>
      </c>
      <c r="M5840" t="str">
        <f>VLOOKUP(L5840,'A-Applications'!B:D,3,FALSE)</f>
        <v>FlowForce</v>
      </c>
      <c r="O5840" s="42"/>
      <c r="P5840" t="s">
        <v>77</v>
      </c>
      <c r="Q5840" t="str">
        <f>VLOOKUP(KamstrupData[[#This Row],[IdLevel123]],'B-Business Capability'!B:L,10,FALSE)</f>
        <v>N/A</v>
      </c>
      <c r="R5840">
        <f>VLOOKUP(KamstrupData[[#This Row],[IdLevel123]],'B-Business Capability'!B:L,11,FALSE)</f>
        <v>0</v>
      </c>
      <c r="U5840" t="str">
        <f>_xlfn.CONCAT(KamstrupData[[#This Row],[CountryCode]],"_",KamstrupData[[#This Row],[Business Area]],"_",KamstrupData[[#This Row],[DepartmentTeam]])</f>
        <v>DE10_Heat/Cooling, Water and Electricity_</v>
      </c>
      <c r="V5840" t="str">
        <f>VLOOKUP(KamstrupData[[#This Row],[ORG_Concat]],'O-Organization'!F:H,3,FALSE)</f>
        <v>11138_DE10_All BU_Heat/Cooling, Water and Electricity_</v>
      </c>
    </row>
    <row r="5841" spans="4:22">
      <c r="D5841" s="28" t="s">
        <v>853</v>
      </c>
      <c r="E5841" t="str">
        <f>VLOOKUP(D5841,'B-Business Capability'!B:H,5,FALSE)</f>
        <v>Product &amp; Software Development</v>
      </c>
      <c r="F5841" t="str">
        <f>VLOOKUP(D5841,'B-Business Capability'!B:H,6,FALSE)</f>
        <v>Quality Management</v>
      </c>
      <c r="G5841" t="str">
        <f>VLOOKUP(D5841,'B-Business Capability'!B:H,7,FALSE)</f>
        <v>Manage Product Document</v>
      </c>
      <c r="I5841" t="s">
        <v>245</v>
      </c>
      <c r="J5841" t="s">
        <v>1987</v>
      </c>
      <c r="L5841" t="s">
        <v>579</v>
      </c>
      <c r="M5841" t="str">
        <f>VLOOKUP(L5841,'A-Applications'!B:D,3,FALSE)</f>
        <v>Camtasia</v>
      </c>
      <c r="N5841" t="s">
        <v>53</v>
      </c>
      <c r="O5841" s="42" t="s">
        <v>54</v>
      </c>
      <c r="P5841" t="s">
        <v>274</v>
      </c>
      <c r="Q5841" t="str">
        <f>VLOOKUP(KamstrupData[[#This Row],[IdLevel123]],'B-Business Capability'!B:L,10,FALSE)</f>
        <v>Idea-to-Release (I2R)</v>
      </c>
      <c r="R5841">
        <f>VLOOKUP(KamstrupData[[#This Row],[IdLevel123]],'B-Business Capability'!B:L,11,FALSE)</f>
        <v>904</v>
      </c>
      <c r="U5841" t="str">
        <f>_xlfn.CONCAT(KamstrupData[[#This Row],[CountryCode]],"_",KamstrupData[[#This Row],[Business Area]],"_",KamstrupData[[#This Row],[DepartmentTeam]])</f>
        <v>DE10_Heat/Cooling, Water and Electricity_</v>
      </c>
      <c r="V5841" t="str">
        <f>VLOOKUP(KamstrupData[[#This Row],[ORG_Concat]],'O-Organization'!F:H,3,FALSE)</f>
        <v>11138_DE10_All BU_Heat/Cooling, Water and Electricity_</v>
      </c>
    </row>
    <row r="5842" spans="4:22">
      <c r="D5842" s="28" t="s">
        <v>853</v>
      </c>
      <c r="E5842" t="str">
        <f>VLOOKUP(D5842,'B-Business Capability'!B:H,5,FALSE)</f>
        <v>Product &amp; Software Development</v>
      </c>
      <c r="F5842" t="str">
        <f>VLOOKUP(D5842,'B-Business Capability'!B:H,6,FALSE)</f>
        <v>Quality Management</v>
      </c>
      <c r="G5842" t="str">
        <f>VLOOKUP(D5842,'B-Business Capability'!B:H,7,FALSE)</f>
        <v>Manage Product Document</v>
      </c>
      <c r="I5842" t="s">
        <v>245</v>
      </c>
      <c r="J5842" t="s">
        <v>1987</v>
      </c>
      <c r="L5842" t="s">
        <v>439</v>
      </c>
      <c r="M5842" t="str">
        <f>VLOOKUP(L5842,'A-Applications'!B:D,3,FALSE)</f>
        <v>Crowdin</v>
      </c>
      <c r="N5842" t="s">
        <v>53</v>
      </c>
      <c r="O5842" s="42" t="s">
        <v>66</v>
      </c>
      <c r="P5842" t="s">
        <v>274</v>
      </c>
      <c r="Q5842" t="str">
        <f>VLOOKUP(KamstrupData[[#This Row],[IdLevel123]],'B-Business Capability'!B:L,10,FALSE)</f>
        <v>Idea-to-Release (I2R)</v>
      </c>
      <c r="R5842">
        <f>VLOOKUP(KamstrupData[[#This Row],[IdLevel123]],'B-Business Capability'!B:L,11,FALSE)</f>
        <v>904</v>
      </c>
      <c r="U5842" t="str">
        <f>_xlfn.CONCAT(KamstrupData[[#This Row],[CountryCode]],"_",KamstrupData[[#This Row],[Business Area]],"_",KamstrupData[[#This Row],[DepartmentTeam]])</f>
        <v>DE10_Heat/Cooling, Water and Electricity_</v>
      </c>
      <c r="V5842" t="str">
        <f>VLOOKUP(KamstrupData[[#This Row],[ORG_Concat]],'O-Organization'!F:H,3,FALSE)</f>
        <v>11138_DE10_All BU_Heat/Cooling, Water and Electricity_</v>
      </c>
    </row>
    <row r="5843" spans="4:22">
      <c r="D5843" s="28" t="s">
        <v>262</v>
      </c>
      <c r="E5843" t="str">
        <f>VLOOKUP(D5843,'B-Business Capability'!B:H,5,FALSE)</f>
        <v>Product &amp; Software Development</v>
      </c>
      <c r="F5843" t="str">
        <f>VLOOKUP(D5843,'B-Business Capability'!B:H,6,FALSE)</f>
        <v>R&amp;D</v>
      </c>
      <c r="G5843" t="str">
        <f>VLOOKUP(D5843,'B-Business Capability'!B:H,7,FALSE)</f>
        <v>Manage Innovation</v>
      </c>
      <c r="I5843" t="s">
        <v>245</v>
      </c>
      <c r="J5843" t="s">
        <v>1987</v>
      </c>
      <c r="L5843" t="s">
        <v>439</v>
      </c>
      <c r="M5843" t="str">
        <f>VLOOKUP(L5843,'A-Applications'!B:D,3,FALSE)</f>
        <v>Crowdin</v>
      </c>
      <c r="N5843" t="s">
        <v>53</v>
      </c>
      <c r="O5843" s="42" t="s">
        <v>66</v>
      </c>
      <c r="P5843" t="s">
        <v>407</v>
      </c>
      <c r="Q5843" t="str">
        <f>VLOOKUP(KamstrupData[[#This Row],[IdLevel123]],'B-Business Capability'!B:L,10,FALSE)</f>
        <v>Idea-to-Release (I2R)</v>
      </c>
      <c r="R5843">
        <f>VLOOKUP(KamstrupData[[#This Row],[IdLevel123]],'B-Business Capability'!B:L,11,FALSE)</f>
        <v>310</v>
      </c>
      <c r="U5843" t="str">
        <f>_xlfn.CONCAT(KamstrupData[[#This Row],[CountryCode]],"_",KamstrupData[[#This Row],[Business Area]],"_",KamstrupData[[#This Row],[DepartmentTeam]])</f>
        <v>DE10_Heat/Cooling, Water and Electricity_</v>
      </c>
      <c r="V5843" t="str">
        <f>VLOOKUP(KamstrupData[[#This Row],[ORG_Concat]],'O-Organization'!F:H,3,FALSE)</f>
        <v>11138_DE10_All BU_Heat/Cooling, Water and Electricity_</v>
      </c>
    </row>
    <row r="5844" spans="4:22">
      <c r="D5844" s="28" t="s">
        <v>853</v>
      </c>
      <c r="E5844" t="str">
        <f>VLOOKUP(D5844,'B-Business Capability'!B:H,5,FALSE)</f>
        <v>Product &amp; Software Development</v>
      </c>
      <c r="F5844" t="str">
        <f>VLOOKUP(D5844,'B-Business Capability'!B:H,6,FALSE)</f>
        <v>Quality Management</v>
      </c>
      <c r="G5844" t="str">
        <f>VLOOKUP(D5844,'B-Business Capability'!B:H,7,FALSE)</f>
        <v>Manage Product Document</v>
      </c>
      <c r="I5844" t="s">
        <v>245</v>
      </c>
      <c r="J5844" t="s">
        <v>1987</v>
      </c>
      <c r="L5844" t="s">
        <v>867</v>
      </c>
      <c r="M5844" t="str">
        <f>VLOOKUP(L5844,'A-Applications'!B:D,3,FALSE)</f>
        <v>Passolo</v>
      </c>
      <c r="N5844" t="s">
        <v>103</v>
      </c>
      <c r="O5844" s="42" t="s">
        <v>66</v>
      </c>
      <c r="P5844" t="s">
        <v>274</v>
      </c>
      <c r="Q5844" t="str">
        <f>VLOOKUP(KamstrupData[[#This Row],[IdLevel123]],'B-Business Capability'!B:L,10,FALSE)</f>
        <v>Idea-to-Release (I2R)</v>
      </c>
      <c r="R5844">
        <f>VLOOKUP(KamstrupData[[#This Row],[IdLevel123]],'B-Business Capability'!B:L,11,FALSE)</f>
        <v>904</v>
      </c>
      <c r="U5844" t="str">
        <f>_xlfn.CONCAT(KamstrupData[[#This Row],[CountryCode]],"_",KamstrupData[[#This Row],[Business Area]],"_",KamstrupData[[#This Row],[DepartmentTeam]])</f>
        <v>DE10_Heat/Cooling, Water and Electricity_</v>
      </c>
      <c r="V5844" t="str">
        <f>VLOOKUP(KamstrupData[[#This Row],[ORG_Concat]],'O-Organization'!F:H,3,FALSE)</f>
        <v>11138_DE10_All BU_Heat/Cooling, Water and Electricity_</v>
      </c>
    </row>
    <row r="5845" spans="4:22">
      <c r="D5845" s="28" t="s">
        <v>262</v>
      </c>
      <c r="E5845" t="str">
        <f>VLOOKUP(D5845,'B-Business Capability'!B:H,5,FALSE)</f>
        <v>Product &amp; Software Development</v>
      </c>
      <c r="F5845" t="str">
        <f>VLOOKUP(D5845,'B-Business Capability'!B:H,6,FALSE)</f>
        <v>R&amp;D</v>
      </c>
      <c r="G5845" t="str">
        <f>VLOOKUP(D5845,'B-Business Capability'!B:H,7,FALSE)</f>
        <v>Manage Innovation</v>
      </c>
      <c r="I5845" t="s">
        <v>245</v>
      </c>
      <c r="J5845" t="s">
        <v>1987</v>
      </c>
      <c r="L5845" t="s">
        <v>867</v>
      </c>
      <c r="M5845" t="str">
        <f>VLOOKUP(L5845,'A-Applications'!B:D,3,FALSE)</f>
        <v>Passolo</v>
      </c>
      <c r="N5845" t="s">
        <v>103</v>
      </c>
      <c r="O5845" s="42" t="s">
        <v>66</v>
      </c>
      <c r="P5845" t="s">
        <v>407</v>
      </c>
      <c r="Q5845" t="str">
        <f>VLOOKUP(KamstrupData[[#This Row],[IdLevel123]],'B-Business Capability'!B:L,10,FALSE)</f>
        <v>Idea-to-Release (I2R)</v>
      </c>
      <c r="R5845">
        <f>VLOOKUP(KamstrupData[[#This Row],[IdLevel123]],'B-Business Capability'!B:L,11,FALSE)</f>
        <v>310</v>
      </c>
      <c r="U5845" t="str">
        <f>_xlfn.CONCAT(KamstrupData[[#This Row],[CountryCode]],"_",KamstrupData[[#This Row],[Business Area]],"_",KamstrupData[[#This Row],[DepartmentTeam]])</f>
        <v>DE10_Heat/Cooling, Water and Electricity_</v>
      </c>
      <c r="V5845" t="str">
        <f>VLOOKUP(KamstrupData[[#This Row],[ORG_Concat]],'O-Organization'!F:H,3,FALSE)</f>
        <v>11138_DE10_All BU_Heat/Cooling, Water and Electricity_</v>
      </c>
    </row>
    <row r="5846" spans="4:22">
      <c r="D5846" s="28" t="s">
        <v>853</v>
      </c>
      <c r="E5846" t="str">
        <f>VLOOKUP(D5846,'B-Business Capability'!B:H,5,FALSE)</f>
        <v>Product &amp; Software Development</v>
      </c>
      <c r="F5846" t="str">
        <f>VLOOKUP(D5846,'B-Business Capability'!B:H,6,FALSE)</f>
        <v>Quality Management</v>
      </c>
      <c r="G5846" t="str">
        <f>VLOOKUP(D5846,'B-Business Capability'!B:H,7,FALSE)</f>
        <v>Manage Product Document</v>
      </c>
      <c r="I5846" t="s">
        <v>245</v>
      </c>
      <c r="J5846" t="s">
        <v>1987</v>
      </c>
      <c r="L5846" t="s">
        <v>1055</v>
      </c>
      <c r="M5846" t="str">
        <f>VLOOKUP(L5846,'A-Applications'!B:D,3,FALSE)</f>
        <v>Multiterm</v>
      </c>
      <c r="N5846" t="s">
        <v>53</v>
      </c>
      <c r="O5846" s="42" t="s">
        <v>54</v>
      </c>
      <c r="P5846" t="s">
        <v>274</v>
      </c>
      <c r="Q5846" t="str">
        <f>VLOOKUP(KamstrupData[[#This Row],[IdLevel123]],'B-Business Capability'!B:L,10,FALSE)</f>
        <v>Idea-to-Release (I2R)</v>
      </c>
      <c r="R5846">
        <f>VLOOKUP(KamstrupData[[#This Row],[IdLevel123]],'B-Business Capability'!B:L,11,FALSE)</f>
        <v>904</v>
      </c>
      <c r="U5846" t="str">
        <f>_xlfn.CONCAT(KamstrupData[[#This Row],[CountryCode]],"_",KamstrupData[[#This Row],[Business Area]],"_",KamstrupData[[#This Row],[DepartmentTeam]])</f>
        <v>DE10_Heat/Cooling, Water and Electricity_</v>
      </c>
      <c r="V5846" t="str">
        <f>VLOOKUP(KamstrupData[[#This Row],[ORG_Concat]],'O-Organization'!F:H,3,FALSE)</f>
        <v>11138_DE10_All BU_Heat/Cooling, Water and Electricity_</v>
      </c>
    </row>
    <row r="5847" spans="4:22">
      <c r="D5847" s="28" t="s">
        <v>853</v>
      </c>
      <c r="E5847" t="str">
        <f>VLOOKUP(D5847,'B-Business Capability'!B:H,5,FALSE)</f>
        <v>Product &amp; Software Development</v>
      </c>
      <c r="F5847" t="str">
        <f>VLOOKUP(D5847,'B-Business Capability'!B:H,6,FALSE)</f>
        <v>Quality Management</v>
      </c>
      <c r="G5847" t="str">
        <f>VLOOKUP(D5847,'B-Business Capability'!B:H,7,FALSE)</f>
        <v>Manage Product Document</v>
      </c>
      <c r="I5847" t="s">
        <v>245</v>
      </c>
      <c r="J5847" t="s">
        <v>1987</v>
      </c>
      <c r="L5847" t="s">
        <v>869</v>
      </c>
      <c r="M5847" t="str">
        <f>VLOOKUP(L5847,'A-Applications'!B:D,3,FALSE)</f>
        <v>Help+Manual</v>
      </c>
      <c r="N5847" t="s">
        <v>53</v>
      </c>
      <c r="O5847" s="42" t="s">
        <v>54</v>
      </c>
      <c r="P5847" t="s">
        <v>274</v>
      </c>
      <c r="Q5847" t="str">
        <f>VLOOKUP(KamstrupData[[#This Row],[IdLevel123]],'B-Business Capability'!B:L,10,FALSE)</f>
        <v>Idea-to-Release (I2R)</v>
      </c>
      <c r="R5847">
        <f>VLOOKUP(KamstrupData[[#This Row],[IdLevel123]],'B-Business Capability'!B:L,11,FALSE)</f>
        <v>904</v>
      </c>
      <c r="U5847" t="str">
        <f>_xlfn.CONCAT(KamstrupData[[#This Row],[CountryCode]],"_",KamstrupData[[#This Row],[Business Area]],"_",KamstrupData[[#This Row],[DepartmentTeam]])</f>
        <v>DE10_Heat/Cooling, Water and Electricity_</v>
      </c>
      <c r="V5847" t="str">
        <f>VLOOKUP(KamstrupData[[#This Row],[ORG_Concat]],'O-Organization'!F:H,3,FALSE)</f>
        <v>11138_DE10_All BU_Heat/Cooling, Water and Electricity_</v>
      </c>
    </row>
    <row r="5848" spans="4:22">
      <c r="D5848" s="28" t="s">
        <v>853</v>
      </c>
      <c r="E5848" t="str">
        <f>VLOOKUP(D5848,'B-Business Capability'!B:H,5,FALSE)</f>
        <v>Product &amp; Software Development</v>
      </c>
      <c r="F5848" t="str">
        <f>VLOOKUP(D5848,'B-Business Capability'!B:H,6,FALSE)</f>
        <v>Quality Management</v>
      </c>
      <c r="G5848" t="str">
        <f>VLOOKUP(D5848,'B-Business Capability'!B:H,7,FALSE)</f>
        <v>Manage Product Document</v>
      </c>
      <c r="I5848" t="s">
        <v>245</v>
      </c>
      <c r="J5848" t="s">
        <v>1987</v>
      </c>
      <c r="L5848" t="s">
        <v>1056</v>
      </c>
      <c r="M5848" t="str">
        <f>VLOOKUP(L5848,'A-Applications'!B:D,3,FALSE)</f>
        <v>Trados</v>
      </c>
      <c r="N5848" t="s">
        <v>103</v>
      </c>
      <c r="O5848" s="42" t="s">
        <v>66</v>
      </c>
      <c r="P5848" t="s">
        <v>274</v>
      </c>
      <c r="Q5848" t="str">
        <f>VLOOKUP(KamstrupData[[#This Row],[IdLevel123]],'B-Business Capability'!B:L,10,FALSE)</f>
        <v>Idea-to-Release (I2R)</v>
      </c>
      <c r="R5848">
        <f>VLOOKUP(KamstrupData[[#This Row],[IdLevel123]],'B-Business Capability'!B:L,11,FALSE)</f>
        <v>904</v>
      </c>
      <c r="U5848" t="str">
        <f>_xlfn.CONCAT(KamstrupData[[#This Row],[CountryCode]],"_",KamstrupData[[#This Row],[Business Area]],"_",KamstrupData[[#This Row],[DepartmentTeam]])</f>
        <v>DE10_Heat/Cooling, Water and Electricity_</v>
      </c>
      <c r="V5848" t="str">
        <f>VLOOKUP(KamstrupData[[#This Row],[ORG_Concat]],'O-Organization'!F:H,3,FALSE)</f>
        <v>11138_DE10_All BU_Heat/Cooling, Water and Electricity_</v>
      </c>
    </row>
    <row r="5849" spans="4:22">
      <c r="D5849" s="28" t="s">
        <v>853</v>
      </c>
      <c r="E5849" t="str">
        <f>VLOOKUP(D5849,'B-Business Capability'!B:H,5,FALSE)</f>
        <v>Product &amp; Software Development</v>
      </c>
      <c r="F5849" t="str">
        <f>VLOOKUP(D5849,'B-Business Capability'!B:H,6,FALSE)</f>
        <v>Quality Management</v>
      </c>
      <c r="G5849" t="str">
        <f>VLOOKUP(D5849,'B-Business Capability'!B:H,7,FALSE)</f>
        <v>Manage Product Document</v>
      </c>
      <c r="I5849" t="s">
        <v>245</v>
      </c>
      <c r="J5849" t="s">
        <v>1987</v>
      </c>
      <c r="L5849" t="s">
        <v>441</v>
      </c>
      <c r="M5849" t="str">
        <f>VLOOKUP(L5849,'A-Applications'!B:D,3,FALSE)</f>
        <v>7-Zip</v>
      </c>
      <c r="N5849" t="s">
        <v>53</v>
      </c>
      <c r="O5849" s="42" t="s">
        <v>54</v>
      </c>
      <c r="P5849" t="s">
        <v>274</v>
      </c>
      <c r="Q5849" t="str">
        <f>VLOOKUP(KamstrupData[[#This Row],[IdLevel123]],'B-Business Capability'!B:L,10,FALSE)</f>
        <v>Idea-to-Release (I2R)</v>
      </c>
      <c r="R5849">
        <f>VLOOKUP(KamstrupData[[#This Row],[IdLevel123]],'B-Business Capability'!B:L,11,FALSE)</f>
        <v>904</v>
      </c>
      <c r="U5849" t="str">
        <f>_xlfn.CONCAT(KamstrupData[[#This Row],[CountryCode]],"_",KamstrupData[[#This Row],[Business Area]],"_",KamstrupData[[#This Row],[DepartmentTeam]])</f>
        <v>DE10_Heat/Cooling, Water and Electricity_</v>
      </c>
      <c r="V5849" t="str">
        <f>VLOOKUP(KamstrupData[[#This Row],[ORG_Concat]],'O-Organization'!F:H,3,FALSE)</f>
        <v>11138_DE10_All BU_Heat/Cooling, Water and Electricity_</v>
      </c>
    </row>
    <row r="5850" spans="4:22">
      <c r="D5850" s="28" t="s">
        <v>857</v>
      </c>
      <c r="E5850" t="str">
        <f>VLOOKUP(D5850,'B-Business Capability'!B:H,5,FALSE)</f>
        <v>Governance, Risk and Compliance</v>
      </c>
      <c r="F5850" t="str">
        <f>VLOOKUP(D5850,'B-Business Capability'!B:H,6,FALSE)</f>
        <v>Product Market Compliance</v>
      </c>
      <c r="G5850">
        <f>VLOOKUP(D5850,'B-Business Capability'!B:H,7,FALSE)</f>
        <v>0</v>
      </c>
      <c r="I5850" t="s">
        <v>245</v>
      </c>
      <c r="J5850" t="s">
        <v>1987</v>
      </c>
      <c r="L5850" t="s">
        <v>753</v>
      </c>
      <c r="M5850" t="str">
        <f>VLOOKUP(L5850,'A-Applications'!B:D,3,FALSE)</f>
        <v>Dansk Standard - Distribute</v>
      </c>
      <c r="N5850" t="s">
        <v>53</v>
      </c>
      <c r="O5850" s="42" t="s">
        <v>66</v>
      </c>
      <c r="P5850" t="s">
        <v>858</v>
      </c>
      <c r="Q5850" t="str">
        <f>VLOOKUP(KamstrupData[[#This Row],[IdLevel123]],'B-Business Capability'!B:L,10,FALSE)</f>
        <v>N/A</v>
      </c>
      <c r="R5850">
        <f>VLOOKUP(KamstrupData[[#This Row],[IdLevel123]],'B-Business Capability'!B:L,11,FALSE)</f>
        <v>0</v>
      </c>
      <c r="U5850" t="str">
        <f>_xlfn.CONCAT(KamstrupData[[#This Row],[CountryCode]],"_",KamstrupData[[#This Row],[Business Area]],"_",KamstrupData[[#This Row],[DepartmentTeam]])</f>
        <v>DE10_Heat/Cooling, Water and Electricity_</v>
      </c>
      <c r="V5850" t="str">
        <f>VLOOKUP(KamstrupData[[#This Row],[ORG_Concat]],'O-Organization'!F:H,3,FALSE)</f>
        <v>11138_DE10_All BU_Heat/Cooling, Water and Electricity_</v>
      </c>
    </row>
    <row r="5851" spans="4:22">
      <c r="D5851" s="28" t="s">
        <v>853</v>
      </c>
      <c r="E5851" t="str">
        <f>VLOOKUP(D5851,'B-Business Capability'!B:H,5,FALSE)</f>
        <v>Product &amp; Software Development</v>
      </c>
      <c r="F5851" t="str">
        <f>VLOOKUP(D5851,'B-Business Capability'!B:H,6,FALSE)</f>
        <v>Quality Management</v>
      </c>
      <c r="G5851" t="str">
        <f>VLOOKUP(D5851,'B-Business Capability'!B:H,7,FALSE)</f>
        <v>Manage Product Document</v>
      </c>
      <c r="I5851" t="s">
        <v>245</v>
      </c>
      <c r="J5851" t="s">
        <v>1987</v>
      </c>
      <c r="L5851" t="s">
        <v>1057</v>
      </c>
      <c r="M5851" t="str">
        <f>VLOOKUP(L5851,'A-Applications'!B:D,3,FALSE)</f>
        <v>Azure AI Translator</v>
      </c>
      <c r="N5851" t="s">
        <v>147</v>
      </c>
      <c r="O5851" s="42" t="s">
        <v>54</v>
      </c>
      <c r="P5851" t="s">
        <v>274</v>
      </c>
      <c r="Q5851" t="str">
        <f>VLOOKUP(KamstrupData[[#This Row],[IdLevel123]],'B-Business Capability'!B:L,10,FALSE)</f>
        <v>Idea-to-Release (I2R)</v>
      </c>
      <c r="R5851">
        <f>VLOOKUP(KamstrupData[[#This Row],[IdLevel123]],'B-Business Capability'!B:L,11,FALSE)</f>
        <v>904</v>
      </c>
      <c r="U5851" t="str">
        <f>_xlfn.CONCAT(KamstrupData[[#This Row],[CountryCode]],"_",KamstrupData[[#This Row],[Business Area]],"_",KamstrupData[[#This Row],[DepartmentTeam]])</f>
        <v>DE10_Heat/Cooling, Water and Electricity_</v>
      </c>
      <c r="V5851" t="str">
        <f>VLOOKUP(KamstrupData[[#This Row],[ORG_Concat]],'O-Organization'!F:H,3,FALSE)</f>
        <v>11138_DE10_All BU_Heat/Cooling, Water and Electricity_</v>
      </c>
    </row>
    <row r="5852" spans="4:22">
      <c r="D5852" s="28" t="s">
        <v>853</v>
      </c>
      <c r="E5852" t="str">
        <f>VLOOKUP(D5852,'B-Business Capability'!B:H,5,FALSE)</f>
        <v>Product &amp; Software Development</v>
      </c>
      <c r="F5852" t="str">
        <f>VLOOKUP(D5852,'B-Business Capability'!B:H,6,FALSE)</f>
        <v>Quality Management</v>
      </c>
      <c r="G5852" t="str">
        <f>VLOOKUP(D5852,'B-Business Capability'!B:H,7,FALSE)</f>
        <v>Manage Product Document</v>
      </c>
      <c r="I5852" t="s">
        <v>245</v>
      </c>
      <c r="J5852" t="s">
        <v>1987</v>
      </c>
      <c r="L5852" t="s">
        <v>872</v>
      </c>
      <c r="M5852" t="str">
        <f>VLOOKUP(L5852,'A-Applications'!B:D,3,FALSE)</f>
        <v>Bimobject</v>
      </c>
      <c r="N5852" t="s">
        <v>53</v>
      </c>
      <c r="O5852" s="42" t="s">
        <v>54</v>
      </c>
      <c r="P5852" t="s">
        <v>77</v>
      </c>
      <c r="Q5852" t="str">
        <f>VLOOKUP(KamstrupData[[#This Row],[IdLevel123]],'B-Business Capability'!B:L,10,FALSE)</f>
        <v>Idea-to-Release (I2R)</v>
      </c>
      <c r="R5852">
        <f>VLOOKUP(KamstrupData[[#This Row],[IdLevel123]],'B-Business Capability'!B:L,11,FALSE)</f>
        <v>904</v>
      </c>
      <c r="U5852" t="str">
        <f>_xlfn.CONCAT(KamstrupData[[#This Row],[CountryCode]],"_",KamstrupData[[#This Row],[Business Area]],"_",KamstrupData[[#This Row],[DepartmentTeam]])</f>
        <v>DE10_Heat/Cooling, Water and Electricity_</v>
      </c>
      <c r="V5852" t="str">
        <f>VLOOKUP(KamstrupData[[#This Row],[ORG_Concat]],'O-Organization'!F:H,3,FALSE)</f>
        <v>11138_DE10_All BU_Heat/Cooling, Water and Electricity_</v>
      </c>
    </row>
    <row r="5853" spans="4:22">
      <c r="D5853" s="28" t="s">
        <v>95</v>
      </c>
      <c r="E5853" t="str">
        <f>VLOOKUP(D5853,'B-Business Capability'!B:H,5,FALSE)</f>
        <v>Not mapped to capability</v>
      </c>
      <c r="F5853">
        <f>VLOOKUP(D5853,'B-Business Capability'!B:H,6,FALSE)</f>
        <v>0</v>
      </c>
      <c r="G5853">
        <f>VLOOKUP(D5853,'B-Business Capability'!B:H,7,FALSE)</f>
        <v>0</v>
      </c>
      <c r="I5853" t="s">
        <v>245</v>
      </c>
      <c r="J5853" t="s">
        <v>1987</v>
      </c>
      <c r="L5853" t="s">
        <v>1059</v>
      </c>
      <c r="M5853" t="str">
        <f>VLOOKUP(L5853,'A-Applications'!B:D,3,FALSE)</f>
        <v>Attention Web Manager</v>
      </c>
      <c r="O5853" s="42"/>
      <c r="P5853" t="s">
        <v>77</v>
      </c>
      <c r="Q5853" t="str">
        <f>VLOOKUP(KamstrupData[[#This Row],[IdLevel123]],'B-Business Capability'!B:L,10,FALSE)</f>
        <v>N/A</v>
      </c>
      <c r="R5853">
        <f>VLOOKUP(KamstrupData[[#This Row],[IdLevel123]],'B-Business Capability'!B:L,11,FALSE)</f>
        <v>0</v>
      </c>
      <c r="U5853" t="str">
        <f>_xlfn.CONCAT(KamstrupData[[#This Row],[CountryCode]],"_",KamstrupData[[#This Row],[Business Area]],"_",KamstrupData[[#This Row],[DepartmentTeam]])</f>
        <v>DE10_Heat/Cooling, Water and Electricity_</v>
      </c>
      <c r="V5853" t="str">
        <f>VLOOKUP(KamstrupData[[#This Row],[ORG_Concat]],'O-Organization'!F:H,3,FALSE)</f>
        <v>11138_DE10_All BU_Heat/Cooling, Water and Electricity_</v>
      </c>
    </row>
    <row r="5854" spans="4:22">
      <c r="D5854" s="28" t="s">
        <v>853</v>
      </c>
      <c r="E5854" t="str">
        <f>VLOOKUP(D5854,'B-Business Capability'!B:H,5,FALSE)</f>
        <v>Product &amp; Software Development</v>
      </c>
      <c r="F5854" t="str">
        <f>VLOOKUP(D5854,'B-Business Capability'!B:H,6,FALSE)</f>
        <v>Quality Management</v>
      </c>
      <c r="G5854" t="str">
        <f>VLOOKUP(D5854,'B-Business Capability'!B:H,7,FALSE)</f>
        <v>Manage Product Document</v>
      </c>
      <c r="I5854" t="s">
        <v>245</v>
      </c>
      <c r="J5854" t="s">
        <v>1987</v>
      </c>
      <c r="L5854" t="s">
        <v>302</v>
      </c>
      <c r="M5854" t="str">
        <f>VLOOKUP(L5854,'A-Applications'!B:D,3,FALSE)</f>
        <v>Confluence</v>
      </c>
      <c r="N5854" t="s">
        <v>53</v>
      </c>
      <c r="O5854" s="42" t="s">
        <v>54</v>
      </c>
      <c r="P5854" t="s">
        <v>77</v>
      </c>
      <c r="Q5854" t="str">
        <f>VLOOKUP(KamstrupData[[#This Row],[IdLevel123]],'B-Business Capability'!B:L,10,FALSE)</f>
        <v>Idea-to-Release (I2R)</v>
      </c>
      <c r="R5854">
        <f>VLOOKUP(KamstrupData[[#This Row],[IdLevel123]],'B-Business Capability'!B:L,11,FALSE)</f>
        <v>904</v>
      </c>
      <c r="U5854" t="str">
        <f>_xlfn.CONCAT(KamstrupData[[#This Row],[CountryCode]],"_",KamstrupData[[#This Row],[Business Area]],"_",KamstrupData[[#This Row],[DepartmentTeam]])</f>
        <v>DE10_Heat/Cooling, Water and Electricity_</v>
      </c>
      <c r="V5854" t="str">
        <f>VLOOKUP(KamstrupData[[#This Row],[ORG_Concat]],'O-Organization'!F:H,3,FALSE)</f>
        <v>11138_DE10_All BU_Heat/Cooling, Water and Electricity_</v>
      </c>
    </row>
    <row r="5855" spans="4:22">
      <c r="D5855" s="28" t="s">
        <v>295</v>
      </c>
      <c r="E5855" t="str">
        <f>VLOOKUP(D5855,'B-Business Capability'!B:H,5,FALSE)</f>
        <v>Strategic Management</v>
      </c>
      <c r="F5855" t="str">
        <f>VLOOKUP(D5855,'B-Business Capability'!B:H,6,FALSE)</f>
        <v>Enterprise Effectiveness &amp; Project Management</v>
      </c>
      <c r="G5855" t="str">
        <f>VLOOKUP(D5855,'B-Business Capability'!B:H,7,FALSE)</f>
        <v>Task Tracking and Planning</v>
      </c>
      <c r="I5855" t="s">
        <v>245</v>
      </c>
      <c r="J5855" t="s">
        <v>1987</v>
      </c>
      <c r="L5855" t="s">
        <v>316</v>
      </c>
      <c r="M5855" t="str">
        <f>VLOOKUP(L5855,'A-Applications'!B:D,3,FALSE)</f>
        <v>Miro</v>
      </c>
      <c r="N5855" t="s">
        <v>53</v>
      </c>
      <c r="O5855" s="42" t="s">
        <v>62</v>
      </c>
      <c r="P5855" t="s">
        <v>77</v>
      </c>
      <c r="Q5855" t="str">
        <f>VLOOKUP(KamstrupData[[#This Row],[IdLevel123]],'B-Business Capability'!B:L,10,FALSE)</f>
        <v>N/A</v>
      </c>
      <c r="R5855">
        <f>VLOOKUP(KamstrupData[[#This Row],[IdLevel123]],'B-Business Capability'!B:L,11,FALSE)</f>
        <v>0</v>
      </c>
      <c r="U5855" t="str">
        <f>_xlfn.CONCAT(KamstrupData[[#This Row],[CountryCode]],"_",KamstrupData[[#This Row],[Business Area]],"_",KamstrupData[[#This Row],[DepartmentTeam]])</f>
        <v>DE10_Heat/Cooling, Water and Electricity_</v>
      </c>
      <c r="V5855" t="str">
        <f>VLOOKUP(KamstrupData[[#This Row],[ORG_Concat]],'O-Organization'!F:H,3,FALSE)</f>
        <v>11138_DE10_All BU_Heat/Cooling, Water and Electricity_</v>
      </c>
    </row>
    <row r="5856" spans="4:22">
      <c r="D5856" s="28" t="s">
        <v>291</v>
      </c>
      <c r="E5856" t="str">
        <f>VLOOKUP(D5856,'B-Business Capability'!B:H,5,FALSE)</f>
        <v>Strategic Management</v>
      </c>
      <c r="F5856" t="str">
        <f>VLOOKUP(D5856,'B-Business Capability'!B:H,6,FALSE)</f>
        <v>Enterprise Effectiveness &amp; Project Management</v>
      </c>
      <c r="G5856">
        <f>VLOOKUP(D5856,'B-Business Capability'!B:H,7,FALSE)</f>
        <v>0</v>
      </c>
      <c r="I5856" t="s">
        <v>245</v>
      </c>
      <c r="J5856" t="s">
        <v>1987</v>
      </c>
      <c r="L5856" t="s">
        <v>317</v>
      </c>
      <c r="M5856" t="str">
        <f>VLOOKUP(L5856,'A-Applications'!B:D,3,FALSE)</f>
        <v>Think-Cell</v>
      </c>
      <c r="N5856" t="s">
        <v>53</v>
      </c>
      <c r="O5856" s="42" t="s">
        <v>62</v>
      </c>
      <c r="P5856" t="s">
        <v>77</v>
      </c>
      <c r="Q5856" t="str">
        <f>VLOOKUP(KamstrupData[[#This Row],[IdLevel123]],'B-Business Capability'!B:L,10,FALSE)</f>
        <v>N/A</v>
      </c>
      <c r="R5856">
        <f>VLOOKUP(KamstrupData[[#This Row],[IdLevel123]],'B-Business Capability'!B:L,11,FALSE)</f>
        <v>0</v>
      </c>
      <c r="U5856" t="str">
        <f>_xlfn.CONCAT(KamstrupData[[#This Row],[CountryCode]],"_",KamstrupData[[#This Row],[Business Area]],"_",KamstrupData[[#This Row],[DepartmentTeam]])</f>
        <v>DE10_Heat/Cooling, Water and Electricity_</v>
      </c>
      <c r="V5856" t="str">
        <f>VLOOKUP(KamstrupData[[#This Row],[ORG_Concat]],'O-Organization'!F:H,3,FALSE)</f>
        <v>11138_DE10_All BU_Heat/Cooling, Water and Electricity_</v>
      </c>
    </row>
    <row r="5857" spans="4:22">
      <c r="D5857" s="28" t="s">
        <v>195</v>
      </c>
      <c r="E5857" t="str">
        <f>VLOOKUP(D5857,'B-Business Capability'!B:H,5,FALSE)</f>
        <v>Manufacturing</v>
      </c>
      <c r="F5857">
        <f>VLOOKUP(D5857,'B-Business Capability'!B:H,6,FALSE)</f>
        <v>0</v>
      </c>
      <c r="G5857">
        <f>VLOOKUP(D5857,'B-Business Capability'!B:H,7,FALSE)</f>
        <v>0</v>
      </c>
      <c r="I5857" t="s">
        <v>253</v>
      </c>
      <c r="J5857" t="s">
        <v>1246</v>
      </c>
      <c r="L5857" t="s">
        <v>1988</v>
      </c>
      <c r="M5857" t="str">
        <f>VLOOKUP(L5857,'A-Applications'!B:D,3,FALSE)</f>
        <v>PJD 3P</v>
      </c>
      <c r="O5857" s="42"/>
      <c r="P5857" t="s">
        <v>77</v>
      </c>
      <c r="Q5857" t="str">
        <f>VLOOKUP(KamstrupData[[#This Row],[IdLevel123]],'B-Business Capability'!B:L,10,FALSE)</f>
        <v>Plan-to-Produce (P2P)</v>
      </c>
      <c r="R5857">
        <f>VLOOKUP(KamstrupData[[#This Row],[IdLevel123]],'B-Business Capability'!B:L,11,FALSE)</f>
        <v>0</v>
      </c>
      <c r="T5857" t="s">
        <v>1989</v>
      </c>
      <c r="U5857" t="str">
        <f>_xlfn.CONCAT(KamstrupData[[#This Row],[CountryCode]],"_",KamstrupData[[#This Row],[Business Area]],"_",KamstrupData[[#This Row],[DepartmentTeam]])</f>
        <v>DK10_Supply Chain_</v>
      </c>
      <c r="V5857" t="str">
        <f>VLOOKUP(KamstrupData[[#This Row],[ORG_Concat]],'O-Organization'!F:H,3,FALSE)</f>
        <v>11028_DK10_Supply Chain_Supply Chain_</v>
      </c>
    </row>
    <row r="5858" spans="4:22">
      <c r="D5858" s="28" t="s">
        <v>288</v>
      </c>
      <c r="E5858" t="str">
        <f>VLOOKUP(D5858,'B-Business Capability'!B:H,5,FALSE)</f>
        <v xml:space="preserve">Digital Management </v>
      </c>
      <c r="F5858" t="str">
        <f>VLOOKUP(D5858,'B-Business Capability'!B:H,6,FALSE)</f>
        <v>Identity and Access Governance</v>
      </c>
      <c r="G5858" t="str">
        <f>VLOOKUP(D5858,'B-Business Capability'!B:H,7,FALSE)</f>
        <v>Identity Management</v>
      </c>
      <c r="I5858" t="s">
        <v>253</v>
      </c>
      <c r="J5858" t="s">
        <v>485</v>
      </c>
      <c r="K5858" t="s">
        <v>488</v>
      </c>
      <c r="L5858" t="s">
        <v>1759</v>
      </c>
      <c r="M5858" t="str">
        <f>VLOOKUP(L5858,'A-Applications'!B:D,3,FALSE)</f>
        <v>Rustdesk</v>
      </c>
      <c r="N5858" t="s">
        <v>53</v>
      </c>
      <c r="O5858" s="42" t="s">
        <v>54</v>
      </c>
      <c r="P5858" t="s">
        <v>77</v>
      </c>
      <c r="Q5858" t="str">
        <f>VLOOKUP(KamstrupData[[#This Row],[IdLevel123]],'B-Business Capability'!B:L,10,FALSE)</f>
        <v>N/A</v>
      </c>
      <c r="R5858">
        <f>VLOOKUP(KamstrupData[[#This Row],[IdLevel123]],'B-Business Capability'!B:L,11,FALSE)</f>
        <v>0</v>
      </c>
      <c r="T5858" t="s">
        <v>499</v>
      </c>
      <c r="U5858" t="str">
        <f>_xlfn.CONCAT(KamstrupData[[#This Row],[CountryCode]],"_",KamstrupData[[#This Row],[Business Area]],"_",KamstrupData[[#This Row],[DepartmentTeam]])</f>
        <v>DK10_DK_Digitalization_EA, Infrastructure and Platforms_DK_Digitalization_EA, Infrastructure and Platforms_Network &amp; Infrastructure</v>
      </c>
      <c r="V5858" t="str">
        <f>VLOOKUP(KamstrupData[[#This Row],[ORG_Concat]],'O-Organization'!F:H,3,FALSE)</f>
        <v>11036_DK10_Digitalization_DK_Digitalization_EA, Infrastructure and Platforms_DK_Digitalization_EA, Infrastructure and Platforms_Network &amp; Infrastructure</v>
      </c>
    </row>
    <row r="5859" spans="4:22">
      <c r="D5859" t="s">
        <v>1262</v>
      </c>
      <c r="E5859" t="str">
        <f>VLOOKUP(D5859,'B-Business Capability'!B:H,5,FALSE)</f>
        <v>Sustainability Management</v>
      </c>
      <c r="F5859" t="str">
        <f>VLOOKUP(D5859,'B-Business Capability'!B:H,6,FALSE)</f>
        <v>Environmental Footprint Management</v>
      </c>
      <c r="G5859" t="str">
        <f>VLOOKUP(D5859,'B-Business Capability'!B:H,7,FALSE)</f>
        <v>Emission Data Collection</v>
      </c>
      <c r="I5859" t="s">
        <v>253</v>
      </c>
      <c r="J5859" t="s">
        <v>1223</v>
      </c>
      <c r="K5859" t="s">
        <v>1229</v>
      </c>
      <c r="L5859" t="s">
        <v>1271</v>
      </c>
      <c r="M5859" t="str">
        <f>VLOOKUP(L5859,'A-Applications'!B:D,3,FALSE)</f>
        <v>SimaPro</v>
      </c>
      <c r="N5859" t="s">
        <v>147</v>
      </c>
      <c r="O5859" s="42" t="s">
        <v>54</v>
      </c>
      <c r="P5859" t="s">
        <v>1233</v>
      </c>
      <c r="Q5859" t="str">
        <f>VLOOKUP(KamstrupData[[#This Row],[IdLevel123]],'B-Business Capability'!B:L,10,FALSE)</f>
        <v>N/A</v>
      </c>
      <c r="R5859">
        <f>VLOOKUP(KamstrupData[[#This Row],[IdLevel123]],'B-Business Capability'!B:L,11,FALSE)</f>
        <v>0</v>
      </c>
      <c r="T5859" t="s">
        <v>1231</v>
      </c>
      <c r="U5859" t="str">
        <f>_xlfn.CONCAT(KamstrupData[[#This Row],[CountryCode]],"_",KamstrupData[[#This Row],[Business Area]],"_",KamstrupData[[#This Row],[DepartmentTeam]])</f>
        <v>DK10_Quality &amp; Sustainability_Sustainability &amp; Environment</v>
      </c>
      <c r="V5859" t="str">
        <f>VLOOKUP(KamstrupData[[#This Row],[ORG_Concat]],'O-Organization'!F:H,3,FALSE)</f>
        <v>11080_DK10_Quality &amp; Sustainability_Quality &amp; Sustainability_Sustainability &amp; Environment</v>
      </c>
    </row>
    <row r="5860" spans="4:22">
      <c r="D5860" t="s">
        <v>1234</v>
      </c>
      <c r="E5860" t="str">
        <f>VLOOKUP(D5860,'B-Business Capability'!B:H,5,FALSE)</f>
        <v>Sustainability Management</v>
      </c>
      <c r="F5860" t="str">
        <f>VLOOKUP(D5860,'B-Business Capability'!B:H,6,FALSE)</f>
        <v>Environmental Footprint Management</v>
      </c>
      <c r="G5860" t="str">
        <f>VLOOKUP(D5860,'B-Business Capability'!B:H,7,FALSE)</f>
        <v>GHG Emissions Calculation</v>
      </c>
      <c r="I5860" t="s">
        <v>253</v>
      </c>
      <c r="J5860" t="s">
        <v>1223</v>
      </c>
      <c r="K5860" t="s">
        <v>1229</v>
      </c>
      <c r="L5860" t="s">
        <v>1271</v>
      </c>
      <c r="M5860" t="str">
        <f>VLOOKUP(L5860,'A-Applications'!B:D,3,FALSE)</f>
        <v>SimaPro</v>
      </c>
      <c r="N5860" t="s">
        <v>147</v>
      </c>
      <c r="O5860" s="42" t="s">
        <v>54</v>
      </c>
      <c r="P5860" t="s">
        <v>1233</v>
      </c>
      <c r="Q5860" t="str">
        <f>VLOOKUP(KamstrupData[[#This Row],[IdLevel123]],'B-Business Capability'!B:L,10,FALSE)</f>
        <v>N/A</v>
      </c>
      <c r="R5860">
        <f>VLOOKUP(KamstrupData[[#This Row],[IdLevel123]],'B-Business Capability'!B:L,11,FALSE)</f>
        <v>0</v>
      </c>
      <c r="T5860" t="s">
        <v>1231</v>
      </c>
      <c r="U5860" t="str">
        <f>_xlfn.CONCAT(KamstrupData[[#This Row],[CountryCode]],"_",KamstrupData[[#This Row],[Business Area]],"_",KamstrupData[[#This Row],[DepartmentTeam]])</f>
        <v>DK10_Quality &amp; Sustainability_Sustainability &amp; Environment</v>
      </c>
      <c r="V5860" t="str">
        <f>VLOOKUP(KamstrupData[[#This Row],[ORG_Concat]],'O-Organization'!F:H,3,FALSE)</f>
        <v>11080_DK10_Quality &amp; Sustainability_Quality &amp; Sustainability_Sustainability &amp; Environment</v>
      </c>
    </row>
    <row r="5861" spans="4:22">
      <c r="D5861" t="s">
        <v>1224</v>
      </c>
      <c r="E5861" t="str">
        <f>VLOOKUP(D5861,'B-Business Capability'!B:H,5,FALSE)</f>
        <v>Governance, Risk and Compliance</v>
      </c>
      <c r="F5861" t="str">
        <f>VLOOKUP(D5861,'B-Business Capability'!B:H,6,FALSE)</f>
        <v>Enterprise Risk and Compliance</v>
      </c>
      <c r="G5861" t="str">
        <f>VLOOKUP(D5861,'B-Business Capability'!B:H,7,FALSE)</f>
        <v>Regulatory Compliance Management</v>
      </c>
      <c r="I5861" t="s">
        <v>253</v>
      </c>
      <c r="J5861" t="s">
        <v>1223</v>
      </c>
      <c r="L5861" t="s">
        <v>1990</v>
      </c>
      <c r="M5861" t="str">
        <f>VLOOKUP(L5861,'A-Applications'!B:D,3,FALSE)</f>
        <v>RENE</v>
      </c>
      <c r="N5861" t="s">
        <v>147</v>
      </c>
      <c r="O5861" s="42" t="s">
        <v>54</v>
      </c>
      <c r="P5861" t="s">
        <v>1230</v>
      </c>
      <c r="Q5861" t="str">
        <f>VLOOKUP(KamstrupData[[#This Row],[IdLevel123]],'B-Business Capability'!B:L,10,FALSE)</f>
        <v>N/A</v>
      </c>
      <c r="R5861">
        <f>VLOOKUP(KamstrupData[[#This Row],[IdLevel123]],'B-Business Capability'!B:L,11,FALSE)</f>
        <v>0</v>
      </c>
      <c r="T5861" t="s">
        <v>1237</v>
      </c>
      <c r="U5861" t="str">
        <f>_xlfn.CONCAT(KamstrupData[[#This Row],[CountryCode]],"_",KamstrupData[[#This Row],[Business Area]],"_",KamstrupData[[#This Row],[DepartmentTeam]])</f>
        <v>DK10_Quality &amp; Sustainability_</v>
      </c>
      <c r="V5861" t="str">
        <f>VLOOKUP(KamstrupData[[#This Row],[ORG_Concat]],'O-Organization'!F:H,3,FALSE)</f>
        <v>11077_DK10_Quality &amp; Sustainability_Quality &amp; Sustainability_</v>
      </c>
    </row>
    <row r="5862" spans="4:22">
      <c r="D5862" t="s">
        <v>1224</v>
      </c>
      <c r="E5862" t="str">
        <f>VLOOKUP(D5862,'B-Business Capability'!B:H,5,FALSE)</f>
        <v>Governance, Risk and Compliance</v>
      </c>
      <c r="F5862" t="str">
        <f>VLOOKUP(D5862,'B-Business Capability'!B:H,6,FALSE)</f>
        <v>Enterprise Risk and Compliance</v>
      </c>
      <c r="G5862" t="str">
        <f>VLOOKUP(D5862,'B-Business Capability'!B:H,7,FALSE)</f>
        <v>Regulatory Compliance Management</v>
      </c>
      <c r="I5862" t="s">
        <v>253</v>
      </c>
      <c r="J5862" t="s">
        <v>1223</v>
      </c>
      <c r="L5862" t="s">
        <v>1990</v>
      </c>
      <c r="M5862" t="str">
        <f>VLOOKUP(L5862,'A-Applications'!B:D,3,FALSE)</f>
        <v>RENE</v>
      </c>
      <c r="N5862" t="s">
        <v>147</v>
      </c>
      <c r="O5862" s="42" t="s">
        <v>54</v>
      </c>
      <c r="P5862" t="s">
        <v>267</v>
      </c>
      <c r="Q5862" t="str">
        <f>VLOOKUP(KamstrupData[[#This Row],[IdLevel123]],'B-Business Capability'!B:L,10,FALSE)</f>
        <v>N/A</v>
      </c>
      <c r="R5862">
        <f>VLOOKUP(KamstrupData[[#This Row],[IdLevel123]],'B-Business Capability'!B:L,11,FALSE)</f>
        <v>0</v>
      </c>
      <c r="T5862" t="s">
        <v>1237</v>
      </c>
      <c r="U5862" t="str">
        <f>_xlfn.CONCAT(KamstrupData[[#This Row],[CountryCode]],"_",KamstrupData[[#This Row],[Business Area]],"_",KamstrupData[[#This Row],[DepartmentTeam]])</f>
        <v>DK10_Quality &amp; Sustainability_</v>
      </c>
      <c r="V5862" t="str">
        <f>VLOOKUP(KamstrupData[[#This Row],[ORG_Concat]],'O-Organization'!F:H,3,FALSE)</f>
        <v>11077_DK10_Quality &amp; Sustainability_Quality &amp; Sustainability_</v>
      </c>
    </row>
    <row r="5863" spans="4:22">
      <c r="D5863" t="s">
        <v>1228</v>
      </c>
      <c r="E5863" t="str">
        <f>VLOOKUP(D5863,'B-Business Capability'!B:H,5,FALSE)</f>
        <v>Sustainability Management</v>
      </c>
      <c r="F5863" t="str">
        <f>VLOOKUP(D5863,'B-Business Capability'!B:H,6,FALSE)</f>
        <v>Circular Economy</v>
      </c>
      <c r="G5863" t="str">
        <f>VLOOKUP(D5863,'B-Business Capability'!B:H,7,FALSE)</f>
        <v>Extended Producer Responsibility Management</v>
      </c>
      <c r="I5863" t="s">
        <v>253</v>
      </c>
      <c r="J5863" t="s">
        <v>1223</v>
      </c>
      <c r="K5863" t="s">
        <v>1229</v>
      </c>
      <c r="L5863" t="s">
        <v>1990</v>
      </c>
      <c r="M5863" t="str">
        <f>VLOOKUP(L5863,'A-Applications'!B:D,3,FALSE)</f>
        <v>RENE</v>
      </c>
      <c r="N5863" t="s">
        <v>147</v>
      </c>
      <c r="O5863" s="42" t="s">
        <v>54</v>
      </c>
      <c r="P5863" t="s">
        <v>1230</v>
      </c>
      <c r="Q5863" t="str">
        <f>VLOOKUP(KamstrupData[[#This Row],[IdLevel123]],'B-Business Capability'!B:L,10,FALSE)</f>
        <v>N/A</v>
      </c>
      <c r="R5863">
        <f>VLOOKUP(KamstrupData[[#This Row],[IdLevel123]],'B-Business Capability'!B:L,11,FALSE)</f>
        <v>0</v>
      </c>
      <c r="T5863" t="s">
        <v>1231</v>
      </c>
      <c r="U5863" t="str">
        <f>_xlfn.CONCAT(KamstrupData[[#This Row],[CountryCode]],"_",KamstrupData[[#This Row],[Business Area]],"_",KamstrupData[[#This Row],[DepartmentTeam]])</f>
        <v>DK10_Quality &amp; Sustainability_Sustainability &amp; Environment</v>
      </c>
      <c r="V5863" t="str">
        <f>VLOOKUP(KamstrupData[[#This Row],[ORG_Concat]],'O-Organization'!F:H,3,FALSE)</f>
        <v>11080_DK10_Quality &amp; Sustainability_Quality &amp; Sustainability_Sustainability &amp; Environment</v>
      </c>
    </row>
    <row r="5864" spans="4:22">
      <c r="D5864" t="s">
        <v>1991</v>
      </c>
      <c r="E5864" t="str">
        <f>VLOOKUP(D5864,'B-Business Capability'!B:H,5,FALSE)</f>
        <v>Sustainability Management</v>
      </c>
      <c r="F5864" t="str">
        <f>VLOOKUP(D5864,'B-Business Capability'!B:H,6,FALSE)</f>
        <v>Circular Economy</v>
      </c>
      <c r="G5864" t="str">
        <f>VLOOKUP(D5864,'B-Business Capability'!B:H,7,FALSE)</f>
        <v>Take back of hardware</v>
      </c>
      <c r="I5864" t="s">
        <v>253</v>
      </c>
      <c r="J5864" t="s">
        <v>1223</v>
      </c>
      <c r="K5864" t="s">
        <v>1229</v>
      </c>
      <c r="L5864" t="s">
        <v>1990</v>
      </c>
      <c r="M5864" t="str">
        <f>VLOOKUP(L5864,'A-Applications'!B:D,3,FALSE)</f>
        <v>RENE</v>
      </c>
      <c r="N5864" t="s">
        <v>147</v>
      </c>
      <c r="O5864" s="42" t="s">
        <v>54</v>
      </c>
      <c r="P5864" t="s">
        <v>97</v>
      </c>
      <c r="Q5864" t="str">
        <f>VLOOKUP(KamstrupData[[#This Row],[IdLevel123]],'B-Business Capability'!B:L,10,FALSE)</f>
        <v>N/A</v>
      </c>
      <c r="R5864">
        <f>VLOOKUP(KamstrupData[[#This Row],[IdLevel123]],'B-Business Capability'!B:L,11,FALSE)</f>
        <v>0</v>
      </c>
      <c r="T5864" t="s">
        <v>1231</v>
      </c>
      <c r="U5864" t="str">
        <f>_xlfn.CONCAT(KamstrupData[[#This Row],[CountryCode]],"_",KamstrupData[[#This Row],[Business Area]],"_",KamstrupData[[#This Row],[DepartmentTeam]])</f>
        <v>DK10_Quality &amp; Sustainability_Sustainability &amp; Environment</v>
      </c>
      <c r="V5864" t="str">
        <f>VLOOKUP(KamstrupData[[#This Row],[ORG_Concat]],'O-Organization'!F:H,3,FALSE)</f>
        <v>11080_DK10_Quality &amp; Sustainability_Quality &amp; Sustainability_Sustainability &amp; Environment</v>
      </c>
    </row>
    <row r="5865" spans="4:22">
      <c r="D5865" t="s">
        <v>1234</v>
      </c>
      <c r="E5865" t="str">
        <f>VLOOKUP(D5865,'B-Business Capability'!B:H,5,FALSE)</f>
        <v>Sustainability Management</v>
      </c>
      <c r="F5865" t="str">
        <f>VLOOKUP(D5865,'B-Business Capability'!B:H,6,FALSE)</f>
        <v>Environmental Footprint Management</v>
      </c>
      <c r="G5865" t="str">
        <f>VLOOKUP(D5865,'B-Business Capability'!B:H,7,FALSE)</f>
        <v>GHG Emissions Calculation</v>
      </c>
      <c r="I5865" t="s">
        <v>253</v>
      </c>
      <c r="J5865" t="s">
        <v>1223</v>
      </c>
      <c r="K5865" t="s">
        <v>1229</v>
      </c>
      <c r="L5865" t="s">
        <v>769</v>
      </c>
      <c r="M5865" t="str">
        <f>VLOOKUP(L5865,'A-Applications'!B:D,3,FALSE)</f>
        <v>MinEnergi2</v>
      </c>
      <c r="N5865" t="s">
        <v>147</v>
      </c>
      <c r="O5865" s="42" t="s">
        <v>62</v>
      </c>
      <c r="P5865" t="s">
        <v>1992</v>
      </c>
      <c r="Q5865" t="str">
        <f>VLOOKUP(KamstrupData[[#This Row],[IdLevel123]],'B-Business Capability'!B:L,10,FALSE)</f>
        <v>N/A</v>
      </c>
      <c r="R5865">
        <f>VLOOKUP(KamstrupData[[#This Row],[IdLevel123]],'B-Business Capability'!B:L,11,FALSE)</f>
        <v>0</v>
      </c>
      <c r="T5865" t="s">
        <v>1231</v>
      </c>
      <c r="U5865" t="str">
        <f>_xlfn.CONCAT(KamstrupData[[#This Row],[CountryCode]],"_",KamstrupData[[#This Row],[Business Area]],"_",KamstrupData[[#This Row],[DepartmentTeam]])</f>
        <v>DK10_Quality &amp; Sustainability_Sustainability &amp; Environment</v>
      </c>
      <c r="V5865" t="str">
        <f>VLOOKUP(KamstrupData[[#This Row],[ORG_Concat]],'O-Organization'!F:H,3,FALSE)</f>
        <v>11080_DK10_Quality &amp; Sustainability_Quality &amp; Sustainability_Sustainability &amp; Environment</v>
      </c>
    </row>
    <row r="5866" spans="4:22">
      <c r="D5866" t="s">
        <v>1235</v>
      </c>
      <c r="E5866" t="str">
        <f>VLOOKUP(D5866,'B-Business Capability'!B:H,5,FALSE)</f>
        <v>Sustainability Management</v>
      </c>
      <c r="F5866" t="str">
        <f>VLOOKUP(D5866,'B-Business Capability'!B:H,6,FALSE)</f>
        <v>Environmental Footprint Management</v>
      </c>
      <c r="G5866" t="str">
        <f>VLOOKUP(D5866,'B-Business Capability'!B:H,7,FALSE)</f>
        <v>Sustainability Steering and Reporting</v>
      </c>
      <c r="I5866" t="s">
        <v>253</v>
      </c>
      <c r="J5866" t="s">
        <v>1223</v>
      </c>
      <c r="K5866" t="s">
        <v>1229</v>
      </c>
      <c r="L5866" t="s">
        <v>769</v>
      </c>
      <c r="M5866" t="str">
        <f>VLOOKUP(L5866,'A-Applications'!B:D,3,FALSE)</f>
        <v>MinEnergi2</v>
      </c>
      <c r="N5866" t="s">
        <v>147</v>
      </c>
      <c r="O5866" s="42" t="s">
        <v>62</v>
      </c>
      <c r="P5866" t="s">
        <v>1264</v>
      </c>
      <c r="Q5866" t="str">
        <f>VLOOKUP(KamstrupData[[#This Row],[IdLevel123]],'B-Business Capability'!B:L,10,FALSE)</f>
        <v>N/A</v>
      </c>
      <c r="R5866">
        <f>VLOOKUP(KamstrupData[[#This Row],[IdLevel123]],'B-Business Capability'!B:L,11,FALSE)</f>
        <v>0</v>
      </c>
      <c r="T5866" t="s">
        <v>1231</v>
      </c>
      <c r="U5866" t="str">
        <f>_xlfn.CONCAT(KamstrupData[[#This Row],[CountryCode]],"_",KamstrupData[[#This Row],[Business Area]],"_",KamstrupData[[#This Row],[DepartmentTeam]])</f>
        <v>DK10_Quality &amp; Sustainability_Sustainability &amp; Environment</v>
      </c>
      <c r="V5866" t="str">
        <f>VLOOKUP(KamstrupData[[#This Row],[ORG_Concat]],'O-Organization'!F:H,3,FALSE)</f>
        <v>11080_DK10_Quality &amp; Sustainability_Quality &amp; Sustainability_Sustainability &amp; Environment</v>
      </c>
    </row>
    <row r="5867" spans="4:22">
      <c r="D5867" t="s">
        <v>1224</v>
      </c>
      <c r="E5867" t="str">
        <f>VLOOKUP(D5867,'B-Business Capability'!B:H,5,FALSE)</f>
        <v>Governance, Risk and Compliance</v>
      </c>
      <c r="F5867" t="str">
        <f>VLOOKUP(D5867,'B-Business Capability'!B:H,6,FALSE)</f>
        <v>Enterprise Risk and Compliance</v>
      </c>
      <c r="G5867" t="str">
        <f>VLOOKUP(D5867,'B-Business Capability'!B:H,7,FALSE)</f>
        <v>Regulatory Compliance Management</v>
      </c>
      <c r="I5867" t="s">
        <v>253</v>
      </c>
      <c r="J5867" t="s">
        <v>1223</v>
      </c>
      <c r="K5867" t="s">
        <v>1229</v>
      </c>
      <c r="L5867" t="s">
        <v>1993</v>
      </c>
      <c r="M5867" t="str">
        <f>VLOOKUP(L5867,'A-Applications'!B:D,3,FALSE)</f>
        <v>CRECEA</v>
      </c>
      <c r="N5867" t="s">
        <v>103</v>
      </c>
      <c r="O5867" s="42" t="s">
        <v>62</v>
      </c>
      <c r="P5867" t="s">
        <v>1994</v>
      </c>
      <c r="Q5867" t="str">
        <f>VLOOKUP(KamstrupData[[#This Row],[IdLevel123]],'B-Business Capability'!B:L,10,FALSE)</f>
        <v>N/A</v>
      </c>
      <c r="R5867">
        <f>VLOOKUP(KamstrupData[[#This Row],[IdLevel123]],'B-Business Capability'!B:L,11,FALSE)</f>
        <v>0</v>
      </c>
      <c r="T5867" t="s">
        <v>1231</v>
      </c>
      <c r="U5867" t="str">
        <f>_xlfn.CONCAT(KamstrupData[[#This Row],[CountryCode]],"_",KamstrupData[[#This Row],[Business Area]],"_",KamstrupData[[#This Row],[DepartmentTeam]])</f>
        <v>DK10_Quality &amp; Sustainability_Sustainability &amp; Environment</v>
      </c>
      <c r="V5867" t="str">
        <f>VLOOKUP(KamstrupData[[#This Row],[ORG_Concat]],'O-Organization'!F:H,3,FALSE)</f>
        <v>11080_DK10_Quality &amp; Sustainability_Quality &amp; Sustainability_Sustainability &amp; Environment</v>
      </c>
    </row>
    <row r="5868" spans="4:22">
      <c r="D5868" t="s">
        <v>1224</v>
      </c>
      <c r="E5868" t="str">
        <f>VLOOKUP(D5868,'B-Business Capability'!B:H,5,FALSE)</f>
        <v>Governance, Risk and Compliance</v>
      </c>
      <c r="F5868" t="str">
        <f>VLOOKUP(D5868,'B-Business Capability'!B:H,6,FALSE)</f>
        <v>Enterprise Risk and Compliance</v>
      </c>
      <c r="G5868" t="str">
        <f>VLOOKUP(D5868,'B-Business Capability'!B:H,7,FALSE)</f>
        <v>Regulatory Compliance Management</v>
      </c>
      <c r="I5868" t="s">
        <v>253</v>
      </c>
      <c r="J5868" t="s">
        <v>1223</v>
      </c>
      <c r="L5868" t="s">
        <v>1993</v>
      </c>
      <c r="M5868" t="str">
        <f>VLOOKUP(L5868,'A-Applications'!B:D,3,FALSE)</f>
        <v>CRECEA</v>
      </c>
      <c r="N5868" t="s">
        <v>103</v>
      </c>
      <c r="O5868" s="42" t="s">
        <v>62</v>
      </c>
      <c r="P5868" t="s">
        <v>1261</v>
      </c>
      <c r="Q5868" t="str">
        <f>VLOOKUP(KamstrupData[[#This Row],[IdLevel123]],'B-Business Capability'!B:L,10,FALSE)</f>
        <v>N/A</v>
      </c>
      <c r="R5868">
        <f>VLOOKUP(KamstrupData[[#This Row],[IdLevel123]],'B-Business Capability'!B:L,11,FALSE)</f>
        <v>0</v>
      </c>
      <c r="T5868" t="s">
        <v>1237</v>
      </c>
      <c r="U5868" t="str">
        <f>_xlfn.CONCAT(KamstrupData[[#This Row],[CountryCode]],"_",KamstrupData[[#This Row],[Business Area]],"_",KamstrupData[[#This Row],[DepartmentTeam]])</f>
        <v>DK10_Quality &amp; Sustainability_</v>
      </c>
      <c r="V5868" t="str">
        <f>VLOOKUP(KamstrupData[[#This Row],[ORG_Concat]],'O-Organization'!F:H,3,FALSE)</f>
        <v>11077_DK10_Quality &amp; Sustainability_Quality &amp; Sustainability_</v>
      </c>
    </row>
    <row r="5869" spans="4:22">
      <c r="D5869" t="s">
        <v>1224</v>
      </c>
      <c r="E5869" t="str">
        <f>VLOOKUP(D5869,'B-Business Capability'!B:H,5,FALSE)</f>
        <v>Governance, Risk and Compliance</v>
      </c>
      <c r="F5869" t="str">
        <f>VLOOKUP(D5869,'B-Business Capability'!B:H,6,FALSE)</f>
        <v>Enterprise Risk and Compliance</v>
      </c>
      <c r="G5869" t="str">
        <f>VLOOKUP(D5869,'B-Business Capability'!B:H,7,FALSE)</f>
        <v>Regulatory Compliance Management</v>
      </c>
      <c r="I5869" t="s">
        <v>253</v>
      </c>
      <c r="J5869" t="s">
        <v>1223</v>
      </c>
      <c r="L5869" t="s">
        <v>1993</v>
      </c>
      <c r="M5869" t="str">
        <f>VLOOKUP(L5869,'A-Applications'!B:D,3,FALSE)</f>
        <v>CRECEA</v>
      </c>
      <c r="N5869" t="s">
        <v>103</v>
      </c>
      <c r="O5869" s="42" t="s">
        <v>62</v>
      </c>
      <c r="P5869" t="s">
        <v>1238</v>
      </c>
      <c r="Q5869" t="str">
        <f>VLOOKUP(KamstrupData[[#This Row],[IdLevel123]],'B-Business Capability'!B:L,10,FALSE)</f>
        <v>N/A</v>
      </c>
      <c r="R5869">
        <f>VLOOKUP(KamstrupData[[#This Row],[IdLevel123]],'B-Business Capability'!B:L,11,FALSE)</f>
        <v>0</v>
      </c>
      <c r="T5869" t="s">
        <v>1237</v>
      </c>
      <c r="U5869" t="str">
        <f>_xlfn.CONCAT(KamstrupData[[#This Row],[CountryCode]],"_",KamstrupData[[#This Row],[Business Area]],"_",KamstrupData[[#This Row],[DepartmentTeam]])</f>
        <v>DK10_Quality &amp; Sustainability_</v>
      </c>
      <c r="V5869" t="str">
        <f>VLOOKUP(KamstrupData[[#This Row],[ORG_Concat]],'O-Organization'!F:H,3,FALSE)</f>
        <v>11077_DK10_Quality &amp; Sustainability_Quality &amp; Sustainability_</v>
      </c>
    </row>
    <row r="5870" spans="4:22">
      <c r="D5870" t="s">
        <v>1236</v>
      </c>
      <c r="E5870" t="str">
        <f>VLOOKUP(D5870,'B-Business Capability'!B:H,5,FALSE)</f>
        <v>Sustainability Management</v>
      </c>
      <c r="F5870" t="str">
        <f>VLOOKUP(D5870,'B-Business Capability'!B:H,6,FALSE)</f>
        <v>Sustainable Operations</v>
      </c>
      <c r="G5870" t="str">
        <f>VLOOKUP(D5870,'B-Business Capability'!B:H,7,FALSE)</f>
        <v>Hazardous Substance Management</v>
      </c>
      <c r="I5870" t="s">
        <v>253</v>
      </c>
      <c r="J5870" t="s">
        <v>1223</v>
      </c>
      <c r="K5870" t="s">
        <v>1229</v>
      </c>
      <c r="L5870" t="s">
        <v>1995</v>
      </c>
      <c r="M5870" t="str">
        <f>VLOOKUP(L5870,'A-Applications'!B:D,3,FALSE)</f>
        <v>Chemical Manager</v>
      </c>
      <c r="N5870" t="s">
        <v>53</v>
      </c>
      <c r="O5870" s="42" t="s">
        <v>62</v>
      </c>
      <c r="P5870" t="s">
        <v>1996</v>
      </c>
      <c r="Q5870" t="str">
        <f>VLOOKUP(KamstrupData[[#This Row],[IdLevel123]],'B-Business Capability'!B:L,10,FALSE)</f>
        <v>N/A</v>
      </c>
      <c r="R5870">
        <f>VLOOKUP(KamstrupData[[#This Row],[IdLevel123]],'B-Business Capability'!B:L,11,FALSE)</f>
        <v>0</v>
      </c>
      <c r="T5870" t="s">
        <v>1231</v>
      </c>
      <c r="U5870" t="str">
        <f>_xlfn.CONCAT(KamstrupData[[#This Row],[CountryCode]],"_",KamstrupData[[#This Row],[Business Area]],"_",KamstrupData[[#This Row],[DepartmentTeam]])</f>
        <v>DK10_Quality &amp; Sustainability_Sustainability &amp; Environment</v>
      </c>
      <c r="V5870" t="str">
        <f>VLOOKUP(KamstrupData[[#This Row],[ORG_Concat]],'O-Organization'!F:H,3,FALSE)</f>
        <v>11080_DK10_Quality &amp; Sustainability_Quality &amp; Sustainability_Sustainability &amp; Environment</v>
      </c>
    </row>
    <row r="5871" spans="4:22">
      <c r="D5871" t="s">
        <v>1236</v>
      </c>
      <c r="E5871" t="str">
        <f>VLOOKUP(D5871,'B-Business Capability'!B:H,5,FALSE)</f>
        <v>Sustainability Management</v>
      </c>
      <c r="F5871" t="str">
        <f>VLOOKUP(D5871,'B-Business Capability'!B:H,6,FALSE)</f>
        <v>Sustainable Operations</v>
      </c>
      <c r="G5871" t="str">
        <f>VLOOKUP(D5871,'B-Business Capability'!B:H,7,FALSE)</f>
        <v>Hazardous Substance Management</v>
      </c>
      <c r="I5871" t="s">
        <v>253</v>
      </c>
      <c r="J5871" t="s">
        <v>1223</v>
      </c>
      <c r="K5871" t="s">
        <v>1229</v>
      </c>
      <c r="L5871" t="s">
        <v>1995</v>
      </c>
      <c r="M5871" t="str">
        <f>VLOOKUP(L5871,'A-Applications'!B:D,3,FALSE)</f>
        <v>Chemical Manager</v>
      </c>
      <c r="N5871" t="s">
        <v>147</v>
      </c>
      <c r="O5871" s="42" t="s">
        <v>62</v>
      </c>
      <c r="P5871" t="s">
        <v>267</v>
      </c>
      <c r="Q5871" t="str">
        <f>VLOOKUP(KamstrupData[[#This Row],[IdLevel123]],'B-Business Capability'!B:L,10,FALSE)</f>
        <v>N/A</v>
      </c>
      <c r="R5871">
        <f>VLOOKUP(KamstrupData[[#This Row],[IdLevel123]],'B-Business Capability'!B:L,11,FALSE)</f>
        <v>0</v>
      </c>
      <c r="T5871" t="s">
        <v>1237</v>
      </c>
      <c r="U5871" t="str">
        <f>_xlfn.CONCAT(KamstrupData[[#This Row],[CountryCode]],"_",KamstrupData[[#This Row],[Business Area]],"_",KamstrupData[[#This Row],[DepartmentTeam]])</f>
        <v>DK10_Quality &amp; Sustainability_Sustainability &amp; Environment</v>
      </c>
      <c r="V5871" t="str">
        <f>VLOOKUP(KamstrupData[[#This Row],[ORG_Concat]],'O-Organization'!F:H,3,FALSE)</f>
        <v>11080_DK10_Quality &amp; Sustainability_Quality &amp; Sustainability_Sustainability &amp; Environment</v>
      </c>
    </row>
    <row r="5872" spans="4:22">
      <c r="D5872" t="s">
        <v>1236</v>
      </c>
      <c r="E5872" t="str">
        <f>VLOOKUP(D5872,'B-Business Capability'!B:H,5,FALSE)</f>
        <v>Sustainability Management</v>
      </c>
      <c r="F5872" t="str">
        <f>VLOOKUP(D5872,'B-Business Capability'!B:H,6,FALSE)</f>
        <v>Sustainable Operations</v>
      </c>
      <c r="G5872" t="str">
        <f>VLOOKUP(D5872,'B-Business Capability'!B:H,7,FALSE)</f>
        <v>Hazardous Substance Management</v>
      </c>
      <c r="I5872" t="s">
        <v>253</v>
      </c>
      <c r="J5872" t="s">
        <v>1223</v>
      </c>
      <c r="K5872" t="s">
        <v>1229</v>
      </c>
      <c r="L5872" t="s">
        <v>1995</v>
      </c>
      <c r="M5872" t="str">
        <f>VLOOKUP(L5872,'A-Applications'!B:D,3,FALSE)</f>
        <v>Chemical Manager</v>
      </c>
      <c r="N5872" t="s">
        <v>147</v>
      </c>
      <c r="O5872" s="42" t="s">
        <v>62</v>
      </c>
      <c r="P5872" t="s">
        <v>1261</v>
      </c>
      <c r="Q5872" t="str">
        <f>VLOOKUP(KamstrupData[[#This Row],[IdLevel123]],'B-Business Capability'!B:L,10,FALSE)</f>
        <v>N/A</v>
      </c>
      <c r="R5872">
        <f>VLOOKUP(KamstrupData[[#This Row],[IdLevel123]],'B-Business Capability'!B:L,11,FALSE)</f>
        <v>0</v>
      </c>
      <c r="T5872" t="s">
        <v>1237</v>
      </c>
      <c r="U5872" t="str">
        <f>_xlfn.CONCAT(KamstrupData[[#This Row],[CountryCode]],"_",KamstrupData[[#This Row],[Business Area]],"_",KamstrupData[[#This Row],[DepartmentTeam]])</f>
        <v>DK10_Quality &amp; Sustainability_Sustainability &amp; Environment</v>
      </c>
      <c r="V5872" t="str">
        <f>VLOOKUP(KamstrupData[[#This Row],[ORG_Concat]],'O-Organization'!F:H,3,FALSE)</f>
        <v>11080_DK10_Quality &amp; Sustainability_Quality &amp; Sustainability_Sustainability &amp; Environment</v>
      </c>
    </row>
    <row r="5873" spans="3:22">
      <c r="D5873" t="s">
        <v>1234</v>
      </c>
      <c r="E5873" t="str">
        <f>VLOOKUP(D5873,'B-Business Capability'!B:H,5,FALSE)</f>
        <v>Sustainability Management</v>
      </c>
      <c r="F5873" t="str">
        <f>VLOOKUP(D5873,'B-Business Capability'!B:H,6,FALSE)</f>
        <v>Environmental Footprint Management</v>
      </c>
      <c r="G5873" t="str">
        <f>VLOOKUP(D5873,'B-Business Capability'!B:H,7,FALSE)</f>
        <v>GHG Emissions Calculation</v>
      </c>
      <c r="I5873" t="s">
        <v>253</v>
      </c>
      <c r="J5873" t="s">
        <v>1223</v>
      </c>
      <c r="K5873" t="s">
        <v>1229</v>
      </c>
      <c r="L5873" t="s">
        <v>1997</v>
      </c>
      <c r="M5873" t="str">
        <f>VLOOKUP(L5873,'A-Applications'!B:D,3,FALSE)</f>
        <v>Science Based Targets initiative</v>
      </c>
      <c r="N5873" t="s">
        <v>53</v>
      </c>
      <c r="O5873" s="42" t="s">
        <v>54</v>
      </c>
      <c r="P5873" t="s">
        <v>1233</v>
      </c>
      <c r="Q5873" t="str">
        <f>VLOOKUP(KamstrupData[[#This Row],[IdLevel123]],'B-Business Capability'!B:L,10,FALSE)</f>
        <v>N/A</v>
      </c>
      <c r="R5873">
        <f>VLOOKUP(KamstrupData[[#This Row],[IdLevel123]],'B-Business Capability'!B:L,11,FALSE)</f>
        <v>0</v>
      </c>
      <c r="T5873" t="s">
        <v>1231</v>
      </c>
      <c r="U5873" t="str">
        <f>_xlfn.CONCAT(KamstrupData[[#This Row],[CountryCode]],"_",KamstrupData[[#This Row],[Business Area]],"_",KamstrupData[[#This Row],[DepartmentTeam]])</f>
        <v>DK10_Quality &amp; Sustainability_Sustainability &amp; Environment</v>
      </c>
      <c r="V5873" t="str">
        <f>VLOOKUP(KamstrupData[[#This Row],[ORG_Concat]],'O-Organization'!F:H,3,FALSE)</f>
        <v>11080_DK10_Quality &amp; Sustainability_Quality &amp; Sustainability_Sustainability &amp; Environment</v>
      </c>
    </row>
    <row r="5874" spans="3:22">
      <c r="D5874" t="s">
        <v>1270</v>
      </c>
      <c r="E5874" t="str">
        <f>VLOOKUP(D5874,'B-Business Capability'!B:H,5,FALSE)</f>
        <v>Sustainability Management</v>
      </c>
      <c r="F5874" t="str">
        <f>VLOOKUP(D5874,'B-Business Capability'!B:H,6,FALSE)</f>
        <v>Sustainability Performance Management</v>
      </c>
      <c r="G5874" t="str">
        <f>VLOOKUP(D5874,'B-Business Capability'!B:H,7,FALSE)</f>
        <v>Sustainability Disclosure Management</v>
      </c>
      <c r="I5874" t="s">
        <v>253</v>
      </c>
      <c r="J5874" t="s">
        <v>1223</v>
      </c>
      <c r="K5874" t="s">
        <v>1229</v>
      </c>
      <c r="L5874" t="s">
        <v>1997</v>
      </c>
      <c r="M5874" t="str">
        <f>VLOOKUP(L5874,'A-Applications'!B:D,3,FALSE)</f>
        <v>Science Based Targets initiative</v>
      </c>
      <c r="N5874" t="s">
        <v>53</v>
      </c>
      <c r="O5874" s="42" t="s">
        <v>54</v>
      </c>
      <c r="P5874" t="s">
        <v>1233</v>
      </c>
      <c r="Q5874" t="str">
        <f>VLOOKUP(KamstrupData[[#This Row],[IdLevel123]],'B-Business Capability'!B:L,10,FALSE)</f>
        <v>N/A</v>
      </c>
      <c r="R5874">
        <f>VLOOKUP(KamstrupData[[#This Row],[IdLevel123]],'B-Business Capability'!B:L,11,FALSE)</f>
        <v>0</v>
      </c>
      <c r="T5874" t="s">
        <v>1231</v>
      </c>
      <c r="U5874" t="str">
        <f>_xlfn.CONCAT(KamstrupData[[#This Row],[CountryCode]],"_",KamstrupData[[#This Row],[Business Area]],"_",KamstrupData[[#This Row],[DepartmentTeam]])</f>
        <v>DK10_Quality &amp; Sustainability_Sustainability &amp; Environment</v>
      </c>
      <c r="V5874" t="str">
        <f>VLOOKUP(KamstrupData[[#This Row],[ORG_Concat]],'O-Organization'!F:H,3,FALSE)</f>
        <v>11080_DK10_Quality &amp; Sustainability_Quality &amp; Sustainability_Sustainability &amp; Environment</v>
      </c>
    </row>
    <row r="5875" spans="3:22">
      <c r="D5875" t="s">
        <v>78</v>
      </c>
      <c r="E5875" t="str">
        <f>VLOOKUP(D5875,'B-Business Capability'!B:H,5,FALSE)</f>
        <v>Customer Service</v>
      </c>
      <c r="F5875" t="str">
        <f>VLOOKUP(D5875,'B-Business Capability'!B:H,6,FALSE)</f>
        <v>Customer Service and Support</v>
      </c>
      <c r="G5875" t="str">
        <f>VLOOKUP(D5875,'B-Business Capability'!B:H,7,FALSE)</f>
        <v>Service Request Management</v>
      </c>
      <c r="I5875" t="s">
        <v>253</v>
      </c>
      <c r="J5875" t="s">
        <v>1223</v>
      </c>
      <c r="L5875" t="s">
        <v>157</v>
      </c>
      <c r="M5875" t="str">
        <f>VLOOKUP(L5875,'A-Applications'!B:D,3,FALSE)</f>
        <v>ServiceNow</v>
      </c>
      <c r="N5875" t="s">
        <v>53</v>
      </c>
      <c r="O5875" s="42" t="s">
        <v>54</v>
      </c>
      <c r="P5875" t="s">
        <v>847</v>
      </c>
      <c r="Q5875" t="str">
        <f>VLOOKUP(KamstrupData[[#This Row],[IdLevel123]],'B-Business Capability'!B:L,10,FALSE)</f>
        <v>Customer Service and Support</v>
      </c>
      <c r="R5875">
        <f>VLOOKUP(KamstrupData[[#This Row],[IdLevel123]],'B-Business Capability'!B:L,11,FALSE)</f>
        <v>0</v>
      </c>
      <c r="T5875" t="s">
        <v>1237</v>
      </c>
      <c r="U5875" t="str">
        <f>_xlfn.CONCAT(KamstrupData[[#This Row],[CountryCode]],"_",KamstrupData[[#This Row],[Business Area]],"_",KamstrupData[[#This Row],[DepartmentTeam]])</f>
        <v>DK10_Quality &amp; Sustainability_</v>
      </c>
      <c r="V5875" t="str">
        <f>VLOOKUP(KamstrupData[[#This Row],[ORG_Concat]],'O-Organization'!F:H,3,FALSE)</f>
        <v>11077_DK10_Quality &amp; Sustainability_Quality &amp; Sustainability_</v>
      </c>
    </row>
    <row r="5876" spans="3:22">
      <c r="D5876" s="28" t="s">
        <v>1880</v>
      </c>
      <c r="E5876" t="str">
        <f>VLOOKUP(D5876,'B-Business Capability'!B:H,5,FALSE)</f>
        <v>Governance, Risk and Compliance</v>
      </c>
      <c r="F5876" t="str">
        <f>VLOOKUP(D5876,'B-Business Capability'!B:H,6,FALSE)</f>
        <v>Enterprise Risk Management</v>
      </c>
      <c r="G5876" t="str">
        <f>VLOOKUP(D5876,'B-Business Capability'!B:H,7,FALSE)</f>
        <v>Manage Compliance</v>
      </c>
      <c r="I5876" t="s">
        <v>253</v>
      </c>
      <c r="J5876" t="s">
        <v>1223</v>
      </c>
      <c r="K5876" t="s">
        <v>1239</v>
      </c>
      <c r="L5876" t="s">
        <v>157</v>
      </c>
      <c r="M5876" t="str">
        <f>VLOOKUP(L5876,'A-Applications'!B:D,3,FALSE)</f>
        <v>ServiceNow</v>
      </c>
      <c r="O5876" s="42"/>
      <c r="P5876" t="s">
        <v>77</v>
      </c>
      <c r="Q5876" t="str">
        <f>VLOOKUP(KamstrupData[[#This Row],[IdLevel123]],'B-Business Capability'!B:L,10,FALSE)</f>
        <v>N/A</v>
      </c>
      <c r="R5876">
        <f>VLOOKUP(KamstrupData[[#This Row],[IdLevel123]],'B-Business Capability'!B:L,11,FALSE)</f>
        <v>0</v>
      </c>
      <c r="U5876" t="str">
        <f>_xlfn.CONCAT(KamstrupData[[#This Row],[CountryCode]],"_",KamstrupData[[#This Row],[Business Area]],"_",KamstrupData[[#This Row],[DepartmentTeam]])</f>
        <v>DK10_Quality &amp; Sustainability_Quality Accurance</v>
      </c>
      <c r="V5876" t="str">
        <f>VLOOKUP(KamstrupData[[#This Row],[ORG_Concat]],'O-Organization'!F:H,3,FALSE)</f>
        <v>11079_DK10_Quality &amp; Sustainability_Quality &amp; Sustainability_Quality Accurance</v>
      </c>
    </row>
    <row r="5877" spans="3:22">
      <c r="D5877" s="28" t="s">
        <v>1243</v>
      </c>
      <c r="E5877" t="str">
        <f>VLOOKUP(D5877,'B-Business Capability'!B:H,5,FALSE)</f>
        <v>Governance, Risk and Compliance</v>
      </c>
      <c r="F5877">
        <f>VLOOKUP(D5877,'B-Business Capability'!B:H,6,FALSE)</f>
        <v>0</v>
      </c>
      <c r="G5877">
        <f>VLOOKUP(D5877,'B-Business Capability'!B:H,7,FALSE)</f>
        <v>0</v>
      </c>
      <c r="I5877" t="s">
        <v>253</v>
      </c>
      <c r="J5877" t="s">
        <v>1223</v>
      </c>
      <c r="K5877" t="s">
        <v>1239</v>
      </c>
      <c r="L5877" t="s">
        <v>753</v>
      </c>
      <c r="M5877" t="str">
        <f>VLOOKUP(L5877,'A-Applications'!B:D,3,FALSE)</f>
        <v>Dansk Standard - Distribute</v>
      </c>
      <c r="O5877" s="42"/>
      <c r="P5877" t="s">
        <v>77</v>
      </c>
      <c r="Q5877" t="str">
        <f>VLOOKUP(KamstrupData[[#This Row],[IdLevel123]],'B-Business Capability'!B:L,10,FALSE)</f>
        <v>N/A</v>
      </c>
      <c r="R5877">
        <f>VLOOKUP(KamstrupData[[#This Row],[IdLevel123]],'B-Business Capability'!B:L,11,FALSE)</f>
        <v>0</v>
      </c>
      <c r="U5877" t="str">
        <f>_xlfn.CONCAT(KamstrupData[[#This Row],[CountryCode]],"_",KamstrupData[[#This Row],[Business Area]],"_",KamstrupData[[#This Row],[DepartmentTeam]])</f>
        <v>DK10_Quality &amp; Sustainability_Quality Accurance</v>
      </c>
      <c r="V5877" t="str">
        <f>VLOOKUP(KamstrupData[[#This Row],[ORG_Concat]],'O-Organization'!F:H,3,FALSE)</f>
        <v>11079_DK10_Quality &amp; Sustainability_Quality &amp; Sustainability_Quality Accurance</v>
      </c>
    </row>
    <row r="5878" spans="3:22">
      <c r="D5878" s="28" t="s">
        <v>95</v>
      </c>
      <c r="E5878" t="str">
        <f>VLOOKUP(D5878,'B-Business Capability'!B:H,5,FALSE)</f>
        <v>Not mapped to capability</v>
      </c>
      <c r="F5878">
        <f>VLOOKUP(D5878,'B-Business Capability'!B:H,6,FALSE)</f>
        <v>0</v>
      </c>
      <c r="G5878">
        <f>VLOOKUP(D5878,'B-Business Capability'!B:H,7,FALSE)</f>
        <v>0</v>
      </c>
      <c r="I5878" t="s">
        <v>253</v>
      </c>
      <c r="J5878" t="s">
        <v>1223</v>
      </c>
      <c r="K5878" t="s">
        <v>1239</v>
      </c>
      <c r="L5878" t="s">
        <v>671</v>
      </c>
      <c r="M5878" t="str">
        <f>VLOOKUP(L5878,'A-Applications'!B:D,3,FALSE)</f>
        <v>Microsoft Clipchamp</v>
      </c>
      <c r="O5878" s="42"/>
      <c r="P5878" t="s">
        <v>77</v>
      </c>
      <c r="Q5878" t="str">
        <f>VLOOKUP(KamstrupData[[#This Row],[IdLevel123]],'B-Business Capability'!B:L,10,FALSE)</f>
        <v>N/A</v>
      </c>
      <c r="R5878">
        <f>VLOOKUP(KamstrupData[[#This Row],[IdLevel123]],'B-Business Capability'!B:L,11,FALSE)</f>
        <v>0</v>
      </c>
      <c r="U5878" t="str">
        <f>_xlfn.CONCAT(KamstrupData[[#This Row],[CountryCode]],"_",KamstrupData[[#This Row],[Business Area]],"_",KamstrupData[[#This Row],[DepartmentTeam]])</f>
        <v>DK10_Quality &amp; Sustainability_Quality Accurance</v>
      </c>
      <c r="V5878" t="str">
        <f>VLOOKUP(KamstrupData[[#This Row],[ORG_Concat]],'O-Organization'!F:H,3,FALSE)</f>
        <v>11079_DK10_Quality &amp; Sustainability_Quality &amp; Sustainability_Quality Accurance</v>
      </c>
    </row>
    <row r="5879" spans="3:22">
      <c r="C5879" s="28">
        <v>46173</v>
      </c>
      <c r="D5879" t="s">
        <v>921</v>
      </c>
      <c r="E5879" t="str">
        <f>VLOOKUP(D5879,'B-Business Capability'!B:H,5,FALSE)</f>
        <v>Governance, Risk and Compliance</v>
      </c>
      <c r="F5879" t="str">
        <f>VLOOKUP(D5879,'B-Business Capability'!B:H,6,FALSE)</f>
        <v>Enterprise Risk and Compliance</v>
      </c>
      <c r="G5879" t="str">
        <f>VLOOKUP(D5879,'B-Business Capability'!B:H,7,FALSE)</f>
        <v>Non Conformance</v>
      </c>
      <c r="I5879" t="s">
        <v>253</v>
      </c>
      <c r="J5879" t="s">
        <v>1223</v>
      </c>
      <c r="K5879" t="s">
        <v>1225</v>
      </c>
      <c r="L5879" t="s">
        <v>226</v>
      </c>
      <c r="M5879" t="str">
        <f>VLOOKUP(L5879,'A-Applications'!B:D,3,FALSE)</f>
        <v>Reliance</v>
      </c>
      <c r="N5879" t="s">
        <v>103</v>
      </c>
      <c r="O5879" s="42" t="s">
        <v>54</v>
      </c>
      <c r="P5879" t="s">
        <v>1998</v>
      </c>
      <c r="Q5879" t="str">
        <f>VLOOKUP(KamstrupData[[#This Row],[IdLevel123]],'B-Business Capability'!B:L,10,FALSE)</f>
        <v>N/A</v>
      </c>
      <c r="R5879">
        <f>VLOOKUP(KamstrupData[[#This Row],[IdLevel123]],'B-Business Capability'!B:L,11,FALSE)</f>
        <v>0</v>
      </c>
      <c r="S5879" t="s">
        <v>920</v>
      </c>
      <c r="T5879" t="s">
        <v>1999</v>
      </c>
      <c r="U5879" t="str">
        <f>_xlfn.CONCAT(KamstrupData[[#This Row],[CountryCode]],"_",KamstrupData[[#This Row],[Business Area]],"_",KamstrupData[[#This Row],[DepartmentTeam]])</f>
        <v>DK10_Quality &amp; Sustainability_Metrology, Accreditation &amp; Calibration</v>
      </c>
      <c r="V5879" t="str">
        <f>VLOOKUP(KamstrupData[[#This Row],[ORG_Concat]],'O-Organization'!F:H,3,FALSE)</f>
        <v>11078_DK10_Quality &amp; Sustainability_Quality &amp; Sustainability_Metrology, Accreditation &amp; Calibration</v>
      </c>
    </row>
    <row r="5880" spans="3:22">
      <c r="C5880" s="28">
        <v>46173</v>
      </c>
      <c r="D5880" t="s">
        <v>921</v>
      </c>
      <c r="E5880" t="str">
        <f>VLOOKUP(D5880,'B-Business Capability'!B:H,5,FALSE)</f>
        <v>Governance, Risk and Compliance</v>
      </c>
      <c r="F5880" t="str">
        <f>VLOOKUP(D5880,'B-Business Capability'!B:H,6,FALSE)</f>
        <v>Enterprise Risk and Compliance</v>
      </c>
      <c r="G5880" t="str">
        <f>VLOOKUP(D5880,'B-Business Capability'!B:H,7,FALSE)</f>
        <v>Non Conformance</v>
      </c>
      <c r="I5880" t="s">
        <v>253</v>
      </c>
      <c r="J5880" t="s">
        <v>1223</v>
      </c>
      <c r="K5880" t="s">
        <v>1225</v>
      </c>
      <c r="L5880" t="s">
        <v>226</v>
      </c>
      <c r="M5880" t="str">
        <f>VLOOKUP(L5880,'A-Applications'!B:D,3,FALSE)</f>
        <v>Reliance</v>
      </c>
      <c r="N5880" t="s">
        <v>103</v>
      </c>
      <c r="O5880" s="42" t="s">
        <v>54</v>
      </c>
      <c r="P5880" t="s">
        <v>2000</v>
      </c>
      <c r="Q5880" t="str">
        <f>VLOOKUP(KamstrupData[[#This Row],[IdLevel123]],'B-Business Capability'!B:L,10,FALSE)</f>
        <v>N/A</v>
      </c>
      <c r="R5880">
        <f>VLOOKUP(KamstrupData[[#This Row],[IdLevel123]],'B-Business Capability'!B:L,11,FALSE)</f>
        <v>0</v>
      </c>
      <c r="S5880" t="s">
        <v>920</v>
      </c>
      <c r="T5880" t="s">
        <v>1227</v>
      </c>
      <c r="U5880" t="str">
        <f>_xlfn.CONCAT(KamstrupData[[#This Row],[CountryCode]],"_",KamstrupData[[#This Row],[Business Area]],"_",KamstrupData[[#This Row],[DepartmentTeam]])</f>
        <v>DK10_Quality &amp; Sustainability_Metrology, Accreditation &amp; Calibration</v>
      </c>
      <c r="V5880" t="str">
        <f>VLOOKUP(KamstrupData[[#This Row],[ORG_Concat]],'O-Organization'!F:H,3,FALSE)</f>
        <v>11078_DK10_Quality &amp; Sustainability_Quality &amp; Sustainability_Metrology, Accreditation &amp; Calibration</v>
      </c>
    </row>
    <row r="5881" spans="3:22">
      <c r="C5881" s="28">
        <v>46173</v>
      </c>
      <c r="D5881" t="s">
        <v>921</v>
      </c>
      <c r="E5881" t="str">
        <f>VLOOKUP(D5881,'B-Business Capability'!B:H,5,FALSE)</f>
        <v>Governance, Risk and Compliance</v>
      </c>
      <c r="F5881" t="str">
        <f>VLOOKUP(D5881,'B-Business Capability'!B:H,6,FALSE)</f>
        <v>Enterprise Risk and Compliance</v>
      </c>
      <c r="G5881" t="str">
        <f>VLOOKUP(D5881,'B-Business Capability'!B:H,7,FALSE)</f>
        <v>Non Conformance</v>
      </c>
      <c r="I5881" t="s">
        <v>253</v>
      </c>
      <c r="J5881" t="s">
        <v>1223</v>
      </c>
      <c r="K5881" t="s">
        <v>1225</v>
      </c>
      <c r="L5881" t="s">
        <v>226</v>
      </c>
      <c r="M5881" t="str">
        <f>VLOOKUP(L5881,'A-Applications'!B:D,3,FALSE)</f>
        <v>Reliance</v>
      </c>
      <c r="N5881" t="s">
        <v>103</v>
      </c>
      <c r="O5881" s="42" t="s">
        <v>54</v>
      </c>
      <c r="P5881" t="s">
        <v>1525</v>
      </c>
      <c r="Q5881" t="str">
        <f>VLOOKUP(KamstrupData[[#This Row],[IdLevel123]],'B-Business Capability'!B:L,10,FALSE)</f>
        <v>N/A</v>
      </c>
      <c r="R5881">
        <f>VLOOKUP(KamstrupData[[#This Row],[IdLevel123]],'B-Business Capability'!B:L,11,FALSE)</f>
        <v>0</v>
      </c>
      <c r="S5881" t="s">
        <v>920</v>
      </c>
      <c r="T5881" t="s">
        <v>1227</v>
      </c>
      <c r="U5881" t="str">
        <f>_xlfn.CONCAT(KamstrupData[[#This Row],[CountryCode]],"_",KamstrupData[[#This Row],[Business Area]],"_",KamstrupData[[#This Row],[DepartmentTeam]])</f>
        <v>DK10_Quality &amp; Sustainability_Metrology, Accreditation &amp; Calibration</v>
      </c>
      <c r="V5881" t="str">
        <f>VLOOKUP(KamstrupData[[#This Row],[ORG_Concat]],'O-Organization'!F:H,3,FALSE)</f>
        <v>11078_DK10_Quality &amp; Sustainability_Quality &amp; Sustainability_Metrology, Accreditation &amp; Calibration</v>
      </c>
    </row>
    <row r="5882" spans="3:22">
      <c r="C5882" s="28">
        <v>46173</v>
      </c>
      <c r="D5882" t="s">
        <v>921</v>
      </c>
      <c r="E5882" t="str">
        <f>VLOOKUP(D5882,'B-Business Capability'!B:H,5,FALSE)</f>
        <v>Governance, Risk and Compliance</v>
      </c>
      <c r="F5882" t="str">
        <f>VLOOKUP(D5882,'B-Business Capability'!B:H,6,FALSE)</f>
        <v>Enterprise Risk and Compliance</v>
      </c>
      <c r="G5882" t="str">
        <f>VLOOKUP(D5882,'B-Business Capability'!B:H,7,FALSE)</f>
        <v>Non Conformance</v>
      </c>
      <c r="I5882" t="s">
        <v>253</v>
      </c>
      <c r="J5882" t="s">
        <v>1223</v>
      </c>
      <c r="K5882" t="s">
        <v>1225</v>
      </c>
      <c r="L5882" t="s">
        <v>226</v>
      </c>
      <c r="M5882" t="str">
        <f>VLOOKUP(L5882,'A-Applications'!B:D,3,FALSE)</f>
        <v>Reliance</v>
      </c>
      <c r="N5882" t="s">
        <v>103</v>
      </c>
      <c r="O5882" s="42" t="s">
        <v>54</v>
      </c>
      <c r="P5882" t="s">
        <v>2001</v>
      </c>
      <c r="Q5882" t="str">
        <f>VLOOKUP(KamstrupData[[#This Row],[IdLevel123]],'B-Business Capability'!B:L,10,FALSE)</f>
        <v>N/A</v>
      </c>
      <c r="R5882">
        <f>VLOOKUP(KamstrupData[[#This Row],[IdLevel123]],'B-Business Capability'!B:L,11,FALSE)</f>
        <v>0</v>
      </c>
      <c r="S5882" t="s">
        <v>920</v>
      </c>
      <c r="T5882" t="s">
        <v>1227</v>
      </c>
      <c r="U5882" t="str">
        <f>_xlfn.CONCAT(KamstrupData[[#This Row],[CountryCode]],"_",KamstrupData[[#This Row],[Business Area]],"_",KamstrupData[[#This Row],[DepartmentTeam]])</f>
        <v>DK10_Quality &amp; Sustainability_Metrology, Accreditation &amp; Calibration</v>
      </c>
      <c r="V5882" t="str">
        <f>VLOOKUP(KamstrupData[[#This Row],[ORG_Concat]],'O-Organization'!F:H,3,FALSE)</f>
        <v>11078_DK10_Quality &amp; Sustainability_Quality &amp; Sustainability_Metrology, Accreditation &amp; Calibration</v>
      </c>
    </row>
    <row r="5883" spans="3:22">
      <c r="C5883" s="28">
        <v>46173</v>
      </c>
      <c r="D5883" t="s">
        <v>921</v>
      </c>
      <c r="E5883" t="str">
        <f>VLOOKUP(D5883,'B-Business Capability'!B:H,5,FALSE)</f>
        <v>Governance, Risk and Compliance</v>
      </c>
      <c r="F5883" t="str">
        <f>VLOOKUP(D5883,'B-Business Capability'!B:H,6,FALSE)</f>
        <v>Enterprise Risk and Compliance</v>
      </c>
      <c r="G5883" t="str">
        <f>VLOOKUP(D5883,'B-Business Capability'!B:H,7,FALSE)</f>
        <v>Non Conformance</v>
      </c>
      <c r="I5883" t="s">
        <v>253</v>
      </c>
      <c r="J5883" t="s">
        <v>1223</v>
      </c>
      <c r="K5883" t="s">
        <v>1225</v>
      </c>
      <c r="L5883" t="s">
        <v>226</v>
      </c>
      <c r="M5883" t="str">
        <f>VLOOKUP(L5883,'A-Applications'!B:D,3,FALSE)</f>
        <v>Reliance</v>
      </c>
      <c r="N5883" t="s">
        <v>103</v>
      </c>
      <c r="O5883" s="42" t="s">
        <v>54</v>
      </c>
      <c r="P5883" t="s">
        <v>1568</v>
      </c>
      <c r="Q5883" t="str">
        <f>VLOOKUP(KamstrupData[[#This Row],[IdLevel123]],'B-Business Capability'!B:L,10,FALSE)</f>
        <v>N/A</v>
      </c>
      <c r="R5883">
        <f>VLOOKUP(KamstrupData[[#This Row],[IdLevel123]],'B-Business Capability'!B:L,11,FALSE)</f>
        <v>0</v>
      </c>
      <c r="S5883" t="s">
        <v>920</v>
      </c>
      <c r="T5883" t="s">
        <v>1227</v>
      </c>
      <c r="U5883" t="str">
        <f>_xlfn.CONCAT(KamstrupData[[#This Row],[CountryCode]],"_",KamstrupData[[#This Row],[Business Area]],"_",KamstrupData[[#This Row],[DepartmentTeam]])</f>
        <v>DK10_Quality &amp; Sustainability_Metrology, Accreditation &amp; Calibration</v>
      </c>
      <c r="V5883" t="str">
        <f>VLOOKUP(KamstrupData[[#This Row],[ORG_Concat]],'O-Organization'!F:H,3,FALSE)</f>
        <v>11078_DK10_Quality &amp; Sustainability_Quality &amp; Sustainability_Metrology, Accreditation &amp; Calibration</v>
      </c>
    </row>
    <row r="5884" spans="3:22">
      <c r="C5884" s="28">
        <v>46173</v>
      </c>
      <c r="D5884" t="s">
        <v>921</v>
      </c>
      <c r="E5884" t="str">
        <f>VLOOKUP(D5884,'B-Business Capability'!B:H,5,FALSE)</f>
        <v>Governance, Risk and Compliance</v>
      </c>
      <c r="F5884" t="str">
        <f>VLOOKUP(D5884,'B-Business Capability'!B:H,6,FALSE)</f>
        <v>Enterprise Risk and Compliance</v>
      </c>
      <c r="G5884" t="str">
        <f>VLOOKUP(D5884,'B-Business Capability'!B:H,7,FALSE)</f>
        <v>Non Conformance</v>
      </c>
      <c r="I5884" t="s">
        <v>253</v>
      </c>
      <c r="J5884" t="s">
        <v>1223</v>
      </c>
      <c r="L5884" t="s">
        <v>226</v>
      </c>
      <c r="M5884" t="str">
        <f>VLOOKUP(L5884,'A-Applications'!B:D,3,FALSE)</f>
        <v>Reliance</v>
      </c>
      <c r="N5884" t="s">
        <v>103</v>
      </c>
      <c r="O5884" s="42" t="s">
        <v>54</v>
      </c>
      <c r="P5884" t="s">
        <v>1238</v>
      </c>
      <c r="Q5884" t="str">
        <f>VLOOKUP(KamstrupData[[#This Row],[IdLevel123]],'B-Business Capability'!B:L,10,FALSE)</f>
        <v>N/A</v>
      </c>
      <c r="R5884">
        <f>VLOOKUP(KamstrupData[[#This Row],[IdLevel123]],'B-Business Capability'!B:L,11,FALSE)</f>
        <v>0</v>
      </c>
      <c r="S5884" t="s">
        <v>920</v>
      </c>
      <c r="T5884" t="s">
        <v>1237</v>
      </c>
      <c r="U5884" t="str">
        <f>_xlfn.CONCAT(KamstrupData[[#This Row],[CountryCode]],"_",KamstrupData[[#This Row],[Business Area]],"_",KamstrupData[[#This Row],[DepartmentTeam]])</f>
        <v>DK10_Quality &amp; Sustainability_</v>
      </c>
      <c r="V5884" t="str">
        <f>VLOOKUP(KamstrupData[[#This Row],[ORG_Concat]],'O-Organization'!F:H,3,FALSE)</f>
        <v>11077_DK10_Quality &amp; Sustainability_Quality &amp; Sustainability_</v>
      </c>
    </row>
    <row r="5885" spans="3:22">
      <c r="C5885" s="28">
        <v>46173</v>
      </c>
      <c r="D5885" t="s">
        <v>921</v>
      </c>
      <c r="E5885" t="str">
        <f>VLOOKUP(D5885,'B-Business Capability'!B:H,5,FALSE)</f>
        <v>Governance, Risk and Compliance</v>
      </c>
      <c r="F5885" t="str">
        <f>VLOOKUP(D5885,'B-Business Capability'!B:H,6,FALSE)</f>
        <v>Enterprise Risk and Compliance</v>
      </c>
      <c r="G5885" t="str">
        <f>VLOOKUP(D5885,'B-Business Capability'!B:H,7,FALSE)</f>
        <v>Non Conformance</v>
      </c>
      <c r="I5885" t="s">
        <v>253</v>
      </c>
      <c r="J5885" t="s">
        <v>1223</v>
      </c>
      <c r="L5885" t="s">
        <v>226</v>
      </c>
      <c r="M5885" t="str">
        <f>VLOOKUP(L5885,'A-Applications'!B:D,3,FALSE)</f>
        <v>Reliance</v>
      </c>
      <c r="N5885" t="s">
        <v>103</v>
      </c>
      <c r="O5885" s="42" t="s">
        <v>54</v>
      </c>
      <c r="P5885" t="s">
        <v>1261</v>
      </c>
      <c r="Q5885" t="str">
        <f>VLOOKUP(KamstrupData[[#This Row],[IdLevel123]],'B-Business Capability'!B:L,10,FALSE)</f>
        <v>N/A</v>
      </c>
      <c r="R5885">
        <f>VLOOKUP(KamstrupData[[#This Row],[IdLevel123]],'B-Business Capability'!B:L,11,FALSE)</f>
        <v>0</v>
      </c>
      <c r="S5885" t="s">
        <v>920</v>
      </c>
      <c r="T5885" t="s">
        <v>1237</v>
      </c>
      <c r="U5885" t="str">
        <f>_xlfn.CONCAT(KamstrupData[[#This Row],[CountryCode]],"_",KamstrupData[[#This Row],[Business Area]],"_",KamstrupData[[#This Row],[DepartmentTeam]])</f>
        <v>DK10_Quality &amp; Sustainability_</v>
      </c>
      <c r="V5885" t="str">
        <f>VLOOKUP(KamstrupData[[#This Row],[ORG_Concat]],'O-Organization'!F:H,3,FALSE)</f>
        <v>11077_DK10_Quality &amp; Sustainability_Quality &amp; Sustainability_</v>
      </c>
    </row>
    <row r="5886" spans="3:22">
      <c r="C5886" s="28">
        <v>46173</v>
      </c>
      <c r="D5886" t="s">
        <v>1236</v>
      </c>
      <c r="E5886" t="str">
        <f>VLOOKUP(D5886,'B-Business Capability'!B:H,5,FALSE)</f>
        <v>Sustainability Management</v>
      </c>
      <c r="F5886" t="str">
        <f>VLOOKUP(D5886,'B-Business Capability'!B:H,6,FALSE)</f>
        <v>Sustainable Operations</v>
      </c>
      <c r="G5886" t="str">
        <f>VLOOKUP(D5886,'B-Business Capability'!B:H,7,FALSE)</f>
        <v>Hazardous Substance Management</v>
      </c>
      <c r="I5886" t="s">
        <v>253</v>
      </c>
      <c r="J5886" t="s">
        <v>1223</v>
      </c>
      <c r="K5886" t="s">
        <v>1229</v>
      </c>
      <c r="L5886" t="s">
        <v>226</v>
      </c>
      <c r="M5886" t="str">
        <f>VLOOKUP(L5886,'A-Applications'!B:D,3,FALSE)</f>
        <v>Reliance</v>
      </c>
      <c r="N5886" t="s">
        <v>103</v>
      </c>
      <c r="O5886" s="42" t="s">
        <v>62</v>
      </c>
      <c r="P5886" t="s">
        <v>267</v>
      </c>
      <c r="Q5886" t="str">
        <f>VLOOKUP(KamstrupData[[#This Row],[IdLevel123]],'B-Business Capability'!B:L,10,FALSE)</f>
        <v>N/A</v>
      </c>
      <c r="R5886">
        <f>VLOOKUP(KamstrupData[[#This Row],[IdLevel123]],'B-Business Capability'!B:L,11,FALSE)</f>
        <v>0</v>
      </c>
      <c r="S5886" t="s">
        <v>920</v>
      </c>
      <c r="T5886" t="s">
        <v>1237</v>
      </c>
      <c r="U5886" t="str">
        <f>_xlfn.CONCAT(KamstrupData[[#This Row],[CountryCode]],"_",KamstrupData[[#This Row],[Business Area]],"_",KamstrupData[[#This Row],[DepartmentTeam]])</f>
        <v>DK10_Quality &amp; Sustainability_Sustainability &amp; Environment</v>
      </c>
      <c r="V5886" t="str">
        <f>VLOOKUP(KamstrupData[[#This Row],[ORG_Concat]],'O-Organization'!F:H,3,FALSE)</f>
        <v>11080_DK10_Quality &amp; Sustainability_Quality &amp; Sustainability_Sustainability &amp; Environment</v>
      </c>
    </row>
    <row r="5887" spans="3:22">
      <c r="C5887" s="28">
        <v>46173</v>
      </c>
      <c r="D5887" t="s">
        <v>1236</v>
      </c>
      <c r="E5887" t="str">
        <f>VLOOKUP(D5887,'B-Business Capability'!B:H,5,FALSE)</f>
        <v>Sustainability Management</v>
      </c>
      <c r="F5887" t="str">
        <f>VLOOKUP(D5887,'B-Business Capability'!B:H,6,FALSE)</f>
        <v>Sustainable Operations</v>
      </c>
      <c r="G5887" t="str">
        <f>VLOOKUP(D5887,'B-Business Capability'!B:H,7,FALSE)</f>
        <v>Hazardous Substance Management</v>
      </c>
      <c r="I5887" t="s">
        <v>253</v>
      </c>
      <c r="J5887" t="s">
        <v>1223</v>
      </c>
      <c r="K5887" t="s">
        <v>1229</v>
      </c>
      <c r="L5887" t="s">
        <v>226</v>
      </c>
      <c r="M5887" t="str">
        <f>VLOOKUP(L5887,'A-Applications'!B:D,3,FALSE)</f>
        <v>Reliance</v>
      </c>
      <c r="N5887" t="s">
        <v>103</v>
      </c>
      <c r="O5887" s="42" t="s">
        <v>62</v>
      </c>
      <c r="P5887" t="s">
        <v>1261</v>
      </c>
      <c r="Q5887" t="str">
        <f>VLOOKUP(KamstrupData[[#This Row],[IdLevel123]],'B-Business Capability'!B:L,10,FALSE)</f>
        <v>N/A</v>
      </c>
      <c r="R5887">
        <f>VLOOKUP(KamstrupData[[#This Row],[IdLevel123]],'B-Business Capability'!B:L,11,FALSE)</f>
        <v>0</v>
      </c>
      <c r="S5887" t="s">
        <v>920</v>
      </c>
      <c r="T5887" t="s">
        <v>1237</v>
      </c>
      <c r="U5887" t="str">
        <f>_xlfn.CONCAT(KamstrupData[[#This Row],[CountryCode]],"_",KamstrupData[[#This Row],[Business Area]],"_",KamstrupData[[#This Row],[DepartmentTeam]])</f>
        <v>DK10_Quality &amp; Sustainability_Sustainability &amp; Environment</v>
      </c>
      <c r="V5887" t="str">
        <f>VLOOKUP(KamstrupData[[#This Row],[ORG_Concat]],'O-Organization'!F:H,3,FALSE)</f>
        <v>11080_DK10_Quality &amp; Sustainability_Quality &amp; Sustainability_Sustainability &amp; Environment</v>
      </c>
    </row>
    <row r="5888" spans="3:22">
      <c r="D5888" s="28" t="s">
        <v>921</v>
      </c>
      <c r="E5888" t="str">
        <f>VLOOKUP(D5888,'B-Business Capability'!B:H,5,FALSE)</f>
        <v>Governance, Risk and Compliance</v>
      </c>
      <c r="F5888" t="str">
        <f>VLOOKUP(D5888,'B-Business Capability'!B:H,6,FALSE)</f>
        <v>Enterprise Risk and Compliance</v>
      </c>
      <c r="G5888" t="str">
        <f>VLOOKUP(D5888,'B-Business Capability'!B:H,7,FALSE)</f>
        <v>Non Conformance</v>
      </c>
      <c r="I5888" t="s">
        <v>253</v>
      </c>
      <c r="J5888" t="s">
        <v>1223</v>
      </c>
      <c r="K5888" t="s">
        <v>1239</v>
      </c>
      <c r="L5888" t="s">
        <v>226</v>
      </c>
      <c r="M5888" t="str">
        <f>VLOOKUP(L5888,'A-Applications'!B:D,3,FALSE)</f>
        <v>Reliance</v>
      </c>
      <c r="O5888" s="42"/>
      <c r="P5888" t="s">
        <v>77</v>
      </c>
      <c r="Q5888" t="str">
        <f>VLOOKUP(KamstrupData[[#This Row],[IdLevel123]],'B-Business Capability'!B:L,10,FALSE)</f>
        <v>N/A</v>
      </c>
      <c r="R5888">
        <f>VLOOKUP(KamstrupData[[#This Row],[IdLevel123]],'B-Business Capability'!B:L,11,FALSE)</f>
        <v>0</v>
      </c>
      <c r="U5888" t="str">
        <f>_xlfn.CONCAT(KamstrupData[[#This Row],[CountryCode]],"_",KamstrupData[[#This Row],[Business Area]],"_",KamstrupData[[#This Row],[DepartmentTeam]])</f>
        <v>DK10_Quality &amp; Sustainability_Quality Accurance</v>
      </c>
      <c r="V5888" t="str">
        <f>VLOOKUP(KamstrupData[[#This Row],[ORG_Concat]],'O-Organization'!F:H,3,FALSE)</f>
        <v>11079_DK10_Quality &amp; Sustainability_Quality &amp; Sustainability_Quality Accurance</v>
      </c>
    </row>
    <row r="5889" spans="4:22">
      <c r="D5889" t="s">
        <v>1224</v>
      </c>
      <c r="E5889" t="str">
        <f>VLOOKUP(D5889,'B-Business Capability'!B:H,5,FALSE)</f>
        <v>Governance, Risk and Compliance</v>
      </c>
      <c r="F5889" t="str">
        <f>VLOOKUP(D5889,'B-Business Capability'!B:H,6,FALSE)</f>
        <v>Enterprise Risk and Compliance</v>
      </c>
      <c r="G5889" t="str">
        <f>VLOOKUP(D5889,'B-Business Capability'!B:H,7,FALSE)</f>
        <v>Regulatory Compliance Management</v>
      </c>
      <c r="I5889" t="s">
        <v>253</v>
      </c>
      <c r="J5889" t="s">
        <v>1223</v>
      </c>
      <c r="K5889" t="s">
        <v>1225</v>
      </c>
      <c r="L5889" t="s">
        <v>1571</v>
      </c>
      <c r="M5889" t="str">
        <f>VLOOKUP(L5889,'A-Applications'!B:D,3,FALSE)</f>
        <v>Crystal Reports</v>
      </c>
      <c r="N5889" t="s">
        <v>53</v>
      </c>
      <c r="O5889" s="42" t="s">
        <v>54</v>
      </c>
      <c r="P5889" t="s">
        <v>1241</v>
      </c>
      <c r="Q5889" t="str">
        <f>VLOOKUP(KamstrupData[[#This Row],[IdLevel123]],'B-Business Capability'!B:L,10,FALSE)</f>
        <v>N/A</v>
      </c>
      <c r="R5889">
        <f>VLOOKUP(KamstrupData[[#This Row],[IdLevel123]],'B-Business Capability'!B:L,11,FALSE)</f>
        <v>0</v>
      </c>
      <c r="T5889" t="s">
        <v>1890</v>
      </c>
      <c r="U5889" t="str">
        <f>_xlfn.CONCAT(KamstrupData[[#This Row],[CountryCode]],"_",KamstrupData[[#This Row],[Business Area]],"_",KamstrupData[[#This Row],[DepartmentTeam]])</f>
        <v>DK10_Quality &amp; Sustainability_Metrology, Accreditation &amp; Calibration</v>
      </c>
      <c r="V5889" t="str">
        <f>VLOOKUP(KamstrupData[[#This Row],[ORG_Concat]],'O-Organization'!F:H,3,FALSE)</f>
        <v>11078_DK10_Quality &amp; Sustainability_Quality &amp; Sustainability_Metrology, Accreditation &amp; Calibration</v>
      </c>
    </row>
    <row r="5890" spans="4:22">
      <c r="D5890" t="s">
        <v>857</v>
      </c>
      <c r="E5890" t="str">
        <f>VLOOKUP(D5890,'B-Business Capability'!B:H,5,FALSE)</f>
        <v>Governance, Risk and Compliance</v>
      </c>
      <c r="F5890" t="str">
        <f>VLOOKUP(D5890,'B-Business Capability'!B:H,6,FALSE)</f>
        <v>Product Market Compliance</v>
      </c>
      <c r="G5890">
        <f>VLOOKUP(D5890,'B-Business Capability'!B:H,7,FALSE)</f>
        <v>0</v>
      </c>
      <c r="I5890" t="s">
        <v>253</v>
      </c>
      <c r="J5890" t="s">
        <v>1223</v>
      </c>
      <c r="L5890" t="s">
        <v>2002</v>
      </c>
      <c r="M5890" t="str">
        <f>VLOOKUP(L5890,'A-Applications'!B:D,3,FALSE)</f>
        <v>Kamstrup.com</v>
      </c>
      <c r="N5890" t="s">
        <v>53</v>
      </c>
      <c r="O5890" s="42" t="s">
        <v>54</v>
      </c>
      <c r="P5890" t="s">
        <v>55</v>
      </c>
      <c r="Q5890" t="str">
        <f>VLOOKUP(KamstrupData[[#This Row],[IdLevel123]],'B-Business Capability'!B:L,10,FALSE)</f>
        <v>N/A</v>
      </c>
      <c r="R5890">
        <f>VLOOKUP(KamstrupData[[#This Row],[IdLevel123]],'B-Business Capability'!B:L,11,FALSE)</f>
        <v>0</v>
      </c>
      <c r="T5890" t="s">
        <v>2003</v>
      </c>
      <c r="U5890" t="str">
        <f>_xlfn.CONCAT(KamstrupData[[#This Row],[CountryCode]],"_",KamstrupData[[#This Row],[Business Area]],"_",KamstrupData[[#This Row],[DepartmentTeam]])</f>
        <v>DK10_Quality &amp; Sustainability_</v>
      </c>
      <c r="V5890" t="str">
        <f>VLOOKUP(KamstrupData[[#This Row],[ORG_Concat]],'O-Organization'!F:H,3,FALSE)</f>
        <v>11077_DK10_Quality &amp; Sustainability_Quality &amp; Sustainability_</v>
      </c>
    </row>
    <row r="5891" spans="4:22">
      <c r="D5891" t="s">
        <v>1236</v>
      </c>
      <c r="E5891" t="str">
        <f>VLOOKUP(D5891,'B-Business Capability'!B:H,5,FALSE)</f>
        <v>Sustainability Management</v>
      </c>
      <c r="F5891" t="str">
        <f>VLOOKUP(D5891,'B-Business Capability'!B:H,6,FALSE)</f>
        <v>Sustainable Operations</v>
      </c>
      <c r="G5891" t="str">
        <f>VLOOKUP(D5891,'B-Business Capability'!B:H,7,FALSE)</f>
        <v>Hazardous Substance Management</v>
      </c>
      <c r="I5891" t="s">
        <v>253</v>
      </c>
      <c r="J5891" t="s">
        <v>1223</v>
      </c>
      <c r="K5891" t="s">
        <v>1229</v>
      </c>
      <c r="L5891" t="s">
        <v>2002</v>
      </c>
      <c r="M5891" t="str">
        <f>VLOOKUP(L5891,'A-Applications'!B:D,3,FALSE)</f>
        <v>Kamstrup.com</v>
      </c>
      <c r="N5891" t="s">
        <v>53</v>
      </c>
      <c r="O5891" s="42" t="s">
        <v>54</v>
      </c>
      <c r="P5891" t="s">
        <v>267</v>
      </c>
      <c r="Q5891" t="str">
        <f>VLOOKUP(KamstrupData[[#This Row],[IdLevel123]],'B-Business Capability'!B:L,10,FALSE)</f>
        <v>N/A</v>
      </c>
      <c r="R5891">
        <f>VLOOKUP(KamstrupData[[#This Row],[IdLevel123]],'B-Business Capability'!B:L,11,FALSE)</f>
        <v>0</v>
      </c>
      <c r="T5891" t="s">
        <v>1237</v>
      </c>
      <c r="U5891" t="str">
        <f>_xlfn.CONCAT(KamstrupData[[#This Row],[CountryCode]],"_",KamstrupData[[#This Row],[Business Area]],"_",KamstrupData[[#This Row],[DepartmentTeam]])</f>
        <v>DK10_Quality &amp; Sustainability_Sustainability &amp; Environment</v>
      </c>
      <c r="V5891" t="str">
        <f>VLOOKUP(KamstrupData[[#This Row],[ORG_Concat]],'O-Organization'!F:H,3,FALSE)</f>
        <v>11080_DK10_Quality &amp; Sustainability_Quality &amp; Sustainability_Sustainability &amp; Environment</v>
      </c>
    </row>
    <row r="5892" spans="4:22">
      <c r="D5892" t="s">
        <v>1236</v>
      </c>
      <c r="E5892" t="str">
        <f>VLOOKUP(D5892,'B-Business Capability'!B:H,5,FALSE)</f>
        <v>Sustainability Management</v>
      </c>
      <c r="F5892" t="str">
        <f>VLOOKUP(D5892,'B-Business Capability'!B:H,6,FALSE)</f>
        <v>Sustainable Operations</v>
      </c>
      <c r="G5892" t="str">
        <f>VLOOKUP(D5892,'B-Business Capability'!B:H,7,FALSE)</f>
        <v>Hazardous Substance Management</v>
      </c>
      <c r="I5892" t="s">
        <v>253</v>
      </c>
      <c r="J5892" t="s">
        <v>1223</v>
      </c>
      <c r="K5892" t="s">
        <v>1229</v>
      </c>
      <c r="L5892" t="s">
        <v>2002</v>
      </c>
      <c r="M5892" t="str">
        <f>VLOOKUP(L5892,'A-Applications'!B:D,3,FALSE)</f>
        <v>Kamstrup.com</v>
      </c>
      <c r="N5892" t="s">
        <v>53</v>
      </c>
      <c r="O5892" s="42" t="s">
        <v>54</v>
      </c>
      <c r="P5892" t="s">
        <v>1238</v>
      </c>
      <c r="Q5892" t="str">
        <f>VLOOKUP(KamstrupData[[#This Row],[IdLevel123]],'B-Business Capability'!B:L,10,FALSE)</f>
        <v>N/A</v>
      </c>
      <c r="R5892">
        <f>VLOOKUP(KamstrupData[[#This Row],[IdLevel123]],'B-Business Capability'!B:L,11,FALSE)</f>
        <v>0</v>
      </c>
      <c r="T5892" t="s">
        <v>1237</v>
      </c>
      <c r="U5892" t="str">
        <f>_xlfn.CONCAT(KamstrupData[[#This Row],[CountryCode]],"_",KamstrupData[[#This Row],[Business Area]],"_",KamstrupData[[#This Row],[DepartmentTeam]])</f>
        <v>DK10_Quality &amp; Sustainability_Sustainability &amp; Environment</v>
      </c>
      <c r="V5892" t="str">
        <f>VLOOKUP(KamstrupData[[#This Row],[ORG_Concat]],'O-Organization'!F:H,3,FALSE)</f>
        <v>11080_DK10_Quality &amp; Sustainability_Quality &amp; Sustainability_Sustainability &amp; Environment</v>
      </c>
    </row>
    <row r="5893" spans="4:22">
      <c r="D5893" t="s">
        <v>1236</v>
      </c>
      <c r="E5893" t="str">
        <f>VLOOKUP(D5893,'B-Business Capability'!B:H,5,FALSE)</f>
        <v>Sustainability Management</v>
      </c>
      <c r="F5893" t="str">
        <f>VLOOKUP(D5893,'B-Business Capability'!B:H,6,FALSE)</f>
        <v>Sustainable Operations</v>
      </c>
      <c r="G5893" t="str">
        <f>VLOOKUP(D5893,'B-Business Capability'!B:H,7,FALSE)</f>
        <v>Hazardous Substance Management</v>
      </c>
      <c r="I5893" t="s">
        <v>253</v>
      </c>
      <c r="J5893" t="s">
        <v>1223</v>
      </c>
      <c r="K5893" t="s">
        <v>1229</v>
      </c>
      <c r="L5893" t="s">
        <v>2002</v>
      </c>
      <c r="M5893" t="str">
        <f>VLOOKUP(L5893,'A-Applications'!B:D,3,FALSE)</f>
        <v>Kamstrup.com</v>
      </c>
      <c r="N5893" t="s">
        <v>53</v>
      </c>
      <c r="O5893" s="42" t="s">
        <v>54</v>
      </c>
      <c r="P5893" t="s">
        <v>1261</v>
      </c>
      <c r="Q5893" t="str">
        <f>VLOOKUP(KamstrupData[[#This Row],[IdLevel123]],'B-Business Capability'!B:L,10,FALSE)</f>
        <v>N/A</v>
      </c>
      <c r="R5893">
        <f>VLOOKUP(KamstrupData[[#This Row],[IdLevel123]],'B-Business Capability'!B:L,11,FALSE)</f>
        <v>0</v>
      </c>
      <c r="T5893" t="s">
        <v>1237</v>
      </c>
      <c r="U5893" t="str">
        <f>_xlfn.CONCAT(KamstrupData[[#This Row],[CountryCode]],"_",KamstrupData[[#This Row],[Business Area]],"_",KamstrupData[[#This Row],[DepartmentTeam]])</f>
        <v>DK10_Quality &amp; Sustainability_Sustainability &amp; Environment</v>
      </c>
      <c r="V5893" t="str">
        <f>VLOOKUP(KamstrupData[[#This Row],[ORG_Concat]],'O-Organization'!F:H,3,FALSE)</f>
        <v>11080_DK10_Quality &amp; Sustainability_Quality &amp; Sustainability_Sustainability &amp; Environment</v>
      </c>
    </row>
    <row r="5894" spans="4:22">
      <c r="D5894" t="s">
        <v>1236</v>
      </c>
      <c r="E5894" t="str">
        <f>VLOOKUP(D5894,'B-Business Capability'!B:H,5,FALSE)</f>
        <v>Sustainability Management</v>
      </c>
      <c r="F5894" t="str">
        <f>VLOOKUP(D5894,'B-Business Capability'!B:H,6,FALSE)</f>
        <v>Sustainable Operations</v>
      </c>
      <c r="G5894" t="str">
        <f>VLOOKUP(D5894,'B-Business Capability'!B:H,7,FALSE)</f>
        <v>Hazardous Substance Management</v>
      </c>
      <c r="I5894" t="s">
        <v>253</v>
      </c>
      <c r="J5894" t="s">
        <v>1223</v>
      </c>
      <c r="K5894" t="s">
        <v>1229</v>
      </c>
      <c r="L5894" t="s">
        <v>2002</v>
      </c>
      <c r="M5894" t="str">
        <f>VLOOKUP(L5894,'A-Applications'!B:D,3,FALSE)</f>
        <v>Kamstrup.com</v>
      </c>
      <c r="N5894" t="s">
        <v>53</v>
      </c>
      <c r="O5894" s="42" t="s">
        <v>54</v>
      </c>
      <c r="P5894" t="s">
        <v>1264</v>
      </c>
      <c r="Q5894" t="str">
        <f>VLOOKUP(KamstrupData[[#This Row],[IdLevel123]],'B-Business Capability'!B:L,10,FALSE)</f>
        <v>N/A</v>
      </c>
      <c r="R5894">
        <f>VLOOKUP(KamstrupData[[#This Row],[IdLevel123]],'B-Business Capability'!B:L,11,FALSE)</f>
        <v>0</v>
      </c>
      <c r="T5894" t="s">
        <v>1237</v>
      </c>
      <c r="U5894" t="str">
        <f>_xlfn.CONCAT(KamstrupData[[#This Row],[CountryCode]],"_",KamstrupData[[#This Row],[Business Area]],"_",KamstrupData[[#This Row],[DepartmentTeam]])</f>
        <v>DK10_Quality &amp; Sustainability_Sustainability &amp; Environment</v>
      </c>
      <c r="V5894" t="str">
        <f>VLOOKUP(KamstrupData[[#This Row],[ORG_Concat]],'O-Organization'!F:H,3,FALSE)</f>
        <v>11080_DK10_Quality &amp; Sustainability_Quality &amp; Sustainability_Sustainability &amp; Environment</v>
      </c>
    </row>
    <row r="5895" spans="4:22">
      <c r="D5895" s="28" t="s">
        <v>857</v>
      </c>
      <c r="E5895" t="str">
        <f>VLOOKUP(D5895,'B-Business Capability'!B:H,5,FALSE)</f>
        <v>Governance, Risk and Compliance</v>
      </c>
      <c r="F5895" t="str">
        <f>VLOOKUP(D5895,'B-Business Capability'!B:H,6,FALSE)</f>
        <v>Product Market Compliance</v>
      </c>
      <c r="G5895">
        <f>VLOOKUP(D5895,'B-Business Capability'!B:H,7,FALSE)</f>
        <v>0</v>
      </c>
      <c r="I5895" t="s">
        <v>253</v>
      </c>
      <c r="J5895" t="s">
        <v>1223</v>
      </c>
      <c r="K5895" t="s">
        <v>1239</v>
      </c>
      <c r="L5895" t="s">
        <v>2002</v>
      </c>
      <c r="M5895" t="str">
        <f>VLOOKUP(L5895,'A-Applications'!B:D,3,FALSE)</f>
        <v>Kamstrup.com</v>
      </c>
      <c r="O5895" s="42"/>
      <c r="P5895" t="s">
        <v>77</v>
      </c>
      <c r="Q5895" t="str">
        <f>VLOOKUP(KamstrupData[[#This Row],[IdLevel123]],'B-Business Capability'!B:L,10,FALSE)</f>
        <v>N/A</v>
      </c>
      <c r="R5895">
        <f>VLOOKUP(KamstrupData[[#This Row],[IdLevel123]],'B-Business Capability'!B:L,11,FALSE)</f>
        <v>0</v>
      </c>
      <c r="U5895" t="str">
        <f>_xlfn.CONCAT(KamstrupData[[#This Row],[CountryCode]],"_",KamstrupData[[#This Row],[Business Area]],"_",KamstrupData[[#This Row],[DepartmentTeam]])</f>
        <v>DK10_Quality &amp; Sustainability_Quality Accurance</v>
      </c>
      <c r="V5895" t="str">
        <f>VLOOKUP(KamstrupData[[#This Row],[ORG_Concat]],'O-Organization'!F:H,3,FALSE)</f>
        <v>11079_DK10_Quality &amp; Sustainability_Quality &amp; Sustainability_Quality Accurance</v>
      </c>
    </row>
    <row r="5896" spans="4:22">
      <c r="D5896" t="s">
        <v>1224</v>
      </c>
      <c r="E5896" t="str">
        <f>VLOOKUP(D5896,'B-Business Capability'!B:H,5,FALSE)</f>
        <v>Governance, Risk and Compliance</v>
      </c>
      <c r="F5896" t="str">
        <f>VLOOKUP(D5896,'B-Business Capability'!B:H,6,FALSE)</f>
        <v>Enterprise Risk and Compliance</v>
      </c>
      <c r="G5896" t="str">
        <f>VLOOKUP(D5896,'B-Business Capability'!B:H,7,FALSE)</f>
        <v>Regulatory Compliance Management</v>
      </c>
      <c r="I5896" t="s">
        <v>253</v>
      </c>
      <c r="J5896" t="s">
        <v>1223</v>
      </c>
      <c r="K5896" t="s">
        <v>1225</v>
      </c>
      <c r="L5896" t="s">
        <v>1581</v>
      </c>
      <c r="M5896" t="str">
        <f>VLOOKUP(L5896,'A-Applications'!B:D,3,FALSE)</f>
        <v>KAMES  Components</v>
      </c>
      <c r="N5896" t="s">
        <v>147</v>
      </c>
      <c r="O5896" s="42" t="s">
        <v>66</v>
      </c>
      <c r="P5896" t="s">
        <v>1241</v>
      </c>
      <c r="Q5896" t="str">
        <f>VLOOKUP(KamstrupData[[#This Row],[IdLevel123]],'B-Business Capability'!B:L,10,FALSE)</f>
        <v>N/A</v>
      </c>
      <c r="R5896">
        <f>VLOOKUP(KamstrupData[[#This Row],[IdLevel123]],'B-Business Capability'!B:L,11,FALSE)</f>
        <v>0</v>
      </c>
      <c r="T5896" t="s">
        <v>1891</v>
      </c>
      <c r="U5896" t="str">
        <f>_xlfn.CONCAT(KamstrupData[[#This Row],[CountryCode]],"_",KamstrupData[[#This Row],[Business Area]],"_",KamstrupData[[#This Row],[DepartmentTeam]])</f>
        <v>DK10_Quality &amp; Sustainability_Metrology, Accreditation &amp; Calibration</v>
      </c>
      <c r="V5896" t="str">
        <f>VLOOKUP(KamstrupData[[#This Row],[ORG_Concat]],'O-Organization'!F:H,3,FALSE)</f>
        <v>11078_DK10_Quality &amp; Sustainability_Quality &amp; Sustainability_Metrology, Accreditation &amp; Calibration</v>
      </c>
    </row>
    <row r="5897" spans="4:22">
      <c r="D5897" t="s">
        <v>1224</v>
      </c>
      <c r="E5897" t="str">
        <f>VLOOKUP(D5897,'B-Business Capability'!B:H,5,FALSE)</f>
        <v>Governance, Risk and Compliance</v>
      </c>
      <c r="F5897" t="str">
        <f>VLOOKUP(D5897,'B-Business Capability'!B:H,6,FALSE)</f>
        <v>Enterprise Risk and Compliance</v>
      </c>
      <c r="G5897" t="str">
        <f>VLOOKUP(D5897,'B-Business Capability'!B:H,7,FALSE)</f>
        <v>Regulatory Compliance Management</v>
      </c>
      <c r="I5897" t="s">
        <v>253</v>
      </c>
      <c r="J5897" t="s">
        <v>1223</v>
      </c>
      <c r="K5897" t="s">
        <v>1225</v>
      </c>
      <c r="L5897" t="s">
        <v>1581</v>
      </c>
      <c r="M5897" t="str">
        <f>VLOOKUP(L5897,'A-Applications'!B:D,3,FALSE)</f>
        <v>KAMES  Components</v>
      </c>
      <c r="N5897" t="s">
        <v>147</v>
      </c>
      <c r="O5897" s="42" t="s">
        <v>66</v>
      </c>
      <c r="P5897" t="s">
        <v>1260</v>
      </c>
      <c r="Q5897" t="str">
        <f>VLOOKUP(KamstrupData[[#This Row],[IdLevel123]],'B-Business Capability'!B:L,10,FALSE)</f>
        <v>N/A</v>
      </c>
      <c r="R5897">
        <f>VLOOKUP(KamstrupData[[#This Row],[IdLevel123]],'B-Business Capability'!B:L,11,FALSE)</f>
        <v>0</v>
      </c>
      <c r="T5897" t="s">
        <v>1891</v>
      </c>
      <c r="U5897" t="str">
        <f>_xlfn.CONCAT(KamstrupData[[#This Row],[CountryCode]],"_",KamstrupData[[#This Row],[Business Area]],"_",KamstrupData[[#This Row],[DepartmentTeam]])</f>
        <v>DK10_Quality &amp; Sustainability_Metrology, Accreditation &amp; Calibration</v>
      </c>
      <c r="V5897" t="str">
        <f>VLOOKUP(KamstrupData[[#This Row],[ORG_Concat]],'O-Organization'!F:H,3,FALSE)</f>
        <v>11078_DK10_Quality &amp; Sustainability_Quality &amp; Sustainability_Metrology, Accreditation &amp; Calibration</v>
      </c>
    </row>
  </sheetData>
  <sheetProtection autoFilter="0"/>
  <mergeCells count="6">
    <mergeCell ref="U2:V2"/>
    <mergeCell ref="B2:C2"/>
    <mergeCell ref="D2:G2"/>
    <mergeCell ref="P2:R2"/>
    <mergeCell ref="L2:O2"/>
    <mergeCell ref="I2:K2"/>
  </mergeCells>
  <phoneticPr fontId="7" type="noConversion"/>
  <pageMargins left="0.7" right="0.7" top="0.75" bottom="0.75" header="0.3" footer="0.3"/>
  <pageSetup paperSize="2059" scale="10" fitToHeight="0"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8">
        <x14:dataValidation type="list" allowBlank="1" showInputMessage="1" showErrorMessage="1" xr:uid="{DFE439FE-EC0C-408D-AD29-36E0601DA464}">
          <x14:formula1>
            <xm:f>'B-Business Capability'!$B:$B</xm:f>
          </x14:formula1>
          <xm:sqref>D1:D2 D4:D5897</xm:sqref>
        </x14:dataValidation>
        <x14:dataValidation type="list" allowBlank="1" showInputMessage="1" showErrorMessage="1" xr:uid="{2967E3D7-427F-4023-A923-8118C73916B0}">
          <x14:formula1>
            <xm:f>Tabels!$O$4:$O$7</xm:f>
          </x14:formula1>
          <xm:sqref>N1:N3511 N3537:N1048576</xm:sqref>
        </x14:dataValidation>
        <x14:dataValidation type="list" allowBlank="1" showInputMessage="1" showErrorMessage="1" xr:uid="{463A4255-91F8-497C-8999-E1DD608A3F7D}">
          <x14:formula1>
            <xm:f>Tabels!$AT$4:$AT$7</xm:f>
          </x14:formula1>
          <xm:sqref>O1:O3576 O3578:O1048576</xm:sqref>
        </x14:dataValidation>
        <x14:dataValidation type="list" allowBlank="1" showInputMessage="1" showErrorMessage="1" xr:uid="{61AF1B6E-432C-445F-8DBD-94DB7B41342F}">
          <x14:formula1>
            <xm:f>'O-Organization'!$L$3:$L$20</xm:f>
          </x14:formula1>
          <xm:sqref>I1:I5021 I5023:I1048576</xm:sqref>
        </x14:dataValidation>
        <x14:dataValidation type="list" allowBlank="1" showInputMessage="1" showErrorMessage="1" xr:uid="{07160A61-55C0-4E80-8980-999AF476A3CE}">
          <x14:formula1>
            <xm:f>'C-Business Context'!$C:$C</xm:f>
          </x14:formula1>
          <xm:sqref>P5355:P1048576 P1:P5353</xm:sqref>
        </x14:dataValidation>
        <x14:dataValidation type="list" allowBlank="1" showInputMessage="1" showErrorMessage="1" xr:uid="{B48D31B4-C66C-4A71-BC9A-3078CBE17F26}">
          <x14:formula1>
            <xm:f>'O-Organization'!$Q$3:$Q$67</xm:f>
          </x14:formula1>
          <xm:sqref>K1:K5021 K5023:K1048576</xm:sqref>
        </x14:dataValidation>
        <x14:dataValidation type="list" allowBlank="1" showInputMessage="1" showErrorMessage="1" xr:uid="{27586CB2-6D9A-4D17-A7AD-B44F9941CD08}">
          <x14:formula1>
            <xm:f>'O-Organization'!$C$3:$C$143</xm:f>
          </x14:formula1>
          <xm:sqref>J1:J5021 J5023:J1048576</xm:sqref>
        </x14:dataValidation>
        <x14:dataValidation type="list" allowBlank="1" showInputMessage="1" showErrorMessage="1" xr:uid="{70AFE0F1-9FD2-426F-A70D-2F9A5320FC36}">
          <x14:formula1>
            <xm:f>'A-Applications'!$B:$B</xm:f>
          </x14:formula1>
          <xm:sqref>L1:L1048576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2693A-80CE-4E0E-9E04-1EE362206D25}">
  <sheetPr codeName="Sheet2"/>
  <dimension ref="B1:AP1004"/>
  <sheetViews>
    <sheetView topLeftCell="D808" zoomScale="90" zoomScaleNormal="90" workbookViewId="0">
      <selection activeCell="A812" sqref="A1:XFD1048576"/>
    </sheetView>
  </sheetViews>
  <sheetFormatPr defaultRowHeight="15" outlineLevelCol="2"/>
  <cols>
    <col min="2" max="2" width="35.140625" customWidth="1"/>
    <col min="3" max="3" width="11.28515625" customWidth="1"/>
    <col min="4" max="4" width="46.28515625" customWidth="1"/>
    <col min="5" max="5" width="31.7109375" customWidth="1"/>
    <col min="6" max="6" width="24.5703125" customWidth="1" outlineLevel="1"/>
    <col min="7" max="7" width="22.7109375" style="11" customWidth="1" outlineLevel="1"/>
    <col min="8" max="8" width="29" style="11" customWidth="1" outlineLevel="1"/>
    <col min="9" max="9" width="28.28515625" customWidth="1" outlineLevel="1"/>
    <col min="10" max="10" width="38.5703125" customWidth="1" outlineLevel="1"/>
    <col min="11" max="11" width="23" customWidth="1" outlineLevel="1"/>
    <col min="12" max="12" width="22.7109375" customWidth="1" outlineLevel="1"/>
    <col min="13" max="13" width="11.42578125" customWidth="1" outlineLevel="1"/>
    <col min="14" max="14" width="25.5703125" customWidth="1"/>
    <col min="15" max="15" width="23.28515625" style="19" customWidth="1"/>
    <col min="16" max="16" width="12.7109375" style="10" customWidth="1" outlineLevel="2"/>
    <col min="17" max="17" width="45.5703125" customWidth="1" outlineLevel="2"/>
    <col min="18" max="18" width="49.7109375" customWidth="1" outlineLevel="2"/>
    <col min="19" max="19" width="16.28515625" customWidth="1" outlineLevel="1"/>
    <col min="20" max="20" width="21.5703125" customWidth="1" outlineLevel="1"/>
    <col min="21" max="21" width="45" customWidth="1" outlineLevel="1"/>
    <col min="22" max="22" width="13" customWidth="1" outlineLevel="1"/>
    <col min="23" max="23" width="19.28515625" customWidth="1" outlineLevel="2"/>
    <col min="24" max="24" width="36.28515625" customWidth="1" outlineLevel="2"/>
    <col min="25" max="26" width="26.42578125" customWidth="1" outlineLevel="2"/>
    <col min="27" max="27" width="21.28515625" customWidth="1" outlineLevel="2"/>
    <col min="28" max="28" width="22.42578125" customWidth="1" outlineLevel="2"/>
    <col min="29" max="30" width="19" customWidth="1" outlineLevel="2"/>
    <col min="31" max="31" width="42.28515625" customWidth="1"/>
    <col min="32" max="32" width="22.28515625" customWidth="1" outlineLevel="1"/>
    <col min="33" max="34" width="16.28515625" customWidth="1" outlineLevel="1"/>
    <col min="35" max="35" width="49.28515625" customWidth="1"/>
    <col min="36" max="36" width="76.7109375" customWidth="1"/>
    <col min="37" max="37" width="43.7109375" customWidth="1"/>
    <col min="38" max="38" width="22.42578125" customWidth="1"/>
    <col min="39" max="39" width="17.28515625" bestFit="1" customWidth="1"/>
    <col min="40" max="41" width="15.28515625" bestFit="1" customWidth="1"/>
    <col min="42" max="42" width="12.28515625" bestFit="1" customWidth="1"/>
  </cols>
  <sheetData>
    <row r="1" spans="2:42" ht="57" customHeight="1">
      <c r="D1" s="26" t="s">
        <v>2004</v>
      </c>
      <c r="E1" s="26" t="s">
        <v>2005</v>
      </c>
      <c r="F1" s="26" t="s">
        <v>2006</v>
      </c>
      <c r="G1" s="26" t="s">
        <v>2007</v>
      </c>
      <c r="H1" s="22" t="s">
        <v>2008</v>
      </c>
      <c r="J1" s="26" t="s">
        <v>2009</v>
      </c>
      <c r="K1" s="26"/>
      <c r="L1" s="26" t="s">
        <v>2010</v>
      </c>
      <c r="M1" s="26" t="s">
        <v>2011</v>
      </c>
      <c r="N1" s="23" t="s">
        <v>2012</v>
      </c>
      <c r="O1" s="23" t="s">
        <v>2013</v>
      </c>
      <c r="R1" s="23" t="s">
        <v>2014</v>
      </c>
      <c r="S1" s="31" t="s">
        <v>2015</v>
      </c>
      <c r="V1" s="31" t="s">
        <v>2016</v>
      </c>
      <c r="W1" s="31" t="s">
        <v>2017</v>
      </c>
      <c r="Y1" s="85" t="s">
        <v>2018</v>
      </c>
      <c r="Z1" s="31" t="s">
        <v>2019</v>
      </c>
      <c r="AA1" s="31" t="s">
        <v>2020</v>
      </c>
      <c r="AB1" s="31" t="s">
        <v>2021</v>
      </c>
      <c r="AC1" s="31" t="s">
        <v>2022</v>
      </c>
      <c r="AD1" s="31" t="s">
        <v>2023</v>
      </c>
      <c r="AE1" s="31" t="s">
        <v>2024</v>
      </c>
      <c r="AF1" s="31" t="s">
        <v>2025</v>
      </c>
      <c r="AG1" s="31" t="s">
        <v>2026</v>
      </c>
      <c r="AH1" s="31" t="s">
        <v>2027</v>
      </c>
      <c r="AI1" s="31" t="s">
        <v>2028</v>
      </c>
      <c r="AJ1" s="122" t="s">
        <v>2029</v>
      </c>
      <c r="AK1" s="122" t="s">
        <v>2030</v>
      </c>
      <c r="AL1" s="122" t="s">
        <v>2031</v>
      </c>
      <c r="AM1" s="122" t="s">
        <v>2032</v>
      </c>
      <c r="AN1" s="122" t="s">
        <v>2033</v>
      </c>
      <c r="AO1" s="122" t="s">
        <v>2034</v>
      </c>
      <c r="AP1" s="122" t="s">
        <v>2035</v>
      </c>
    </row>
    <row r="2" spans="2:42">
      <c r="H2" s="25" t="s">
        <v>2036</v>
      </c>
    </row>
    <row r="3" spans="2:42" s="7" customFormat="1" ht="30" customHeight="1">
      <c r="B3" s="30" t="s">
        <v>39</v>
      </c>
      <c r="C3" s="6" t="s">
        <v>2037</v>
      </c>
      <c r="D3" s="6" t="s">
        <v>40</v>
      </c>
      <c r="E3" s="6" t="s">
        <v>2038</v>
      </c>
      <c r="F3" s="6" t="s">
        <v>2039</v>
      </c>
      <c r="G3" s="24" t="s">
        <v>2040</v>
      </c>
      <c r="H3" s="24" t="s">
        <v>41</v>
      </c>
      <c r="I3" s="6" t="s">
        <v>2041</v>
      </c>
      <c r="J3" s="6" t="s">
        <v>2042</v>
      </c>
      <c r="K3" s="6" t="s">
        <v>2043</v>
      </c>
      <c r="L3" s="6" t="s">
        <v>2044</v>
      </c>
      <c r="M3" s="6" t="s">
        <v>2045</v>
      </c>
      <c r="N3" s="120" t="s">
        <v>2046</v>
      </c>
      <c r="O3" s="120" t="s">
        <v>2047</v>
      </c>
      <c r="P3" s="6" t="s">
        <v>2048</v>
      </c>
      <c r="Q3" s="6" t="s">
        <v>2049</v>
      </c>
      <c r="R3" s="6" t="s">
        <v>2050</v>
      </c>
      <c r="S3" s="128" t="s">
        <v>2051</v>
      </c>
      <c r="T3" s="6" t="s">
        <v>2052</v>
      </c>
      <c r="U3" s="6" t="s">
        <v>2053</v>
      </c>
      <c r="V3" s="132" t="s">
        <v>2054</v>
      </c>
      <c r="W3" s="69" t="s">
        <v>2055</v>
      </c>
      <c r="X3" s="6" t="s">
        <v>2056</v>
      </c>
      <c r="Y3" s="38" t="s">
        <v>2057</v>
      </c>
      <c r="Z3" s="6" t="s">
        <v>2058</v>
      </c>
      <c r="AA3" s="69" t="s">
        <v>2059</v>
      </c>
      <c r="AB3" s="69" t="s">
        <v>2060</v>
      </c>
      <c r="AC3" s="6" t="s">
        <v>2061</v>
      </c>
      <c r="AD3" s="6" t="s">
        <v>2062</v>
      </c>
      <c r="AE3" s="120" t="s">
        <v>2063</v>
      </c>
      <c r="AF3" s="6" t="s">
        <v>2064</v>
      </c>
      <c r="AG3" s="6" t="s">
        <v>2065</v>
      </c>
      <c r="AH3" s="6" t="s">
        <v>2066</v>
      </c>
      <c r="AI3" s="121" t="s">
        <v>2067</v>
      </c>
      <c r="AJ3" s="121" t="s">
        <v>2068</v>
      </c>
      <c r="AK3" s="120" t="s">
        <v>2069</v>
      </c>
      <c r="AL3" s="120" t="s">
        <v>2070</v>
      </c>
      <c r="AM3" s="6" t="s">
        <v>2071</v>
      </c>
      <c r="AN3" s="6" t="s">
        <v>2072</v>
      </c>
      <c r="AO3" s="6" t="s">
        <v>2073</v>
      </c>
      <c r="AP3" s="6" t="s">
        <v>2074</v>
      </c>
    </row>
    <row r="4" spans="2:42" ht="33">
      <c r="B4" s="29" t="str">
        <f>_xlfn.CONCAT(Applications[[#This Row],[No]]," - ",Applications[[#This Row],[Application]])</f>
        <v>1 - IFS ERP</v>
      </c>
      <c r="C4">
        <v>1</v>
      </c>
      <c r="D4" t="s">
        <v>663</v>
      </c>
      <c r="E4" s="8" t="s">
        <v>2075</v>
      </c>
      <c r="F4" s="28">
        <v>45658</v>
      </c>
      <c r="G4" s="9" t="s">
        <v>2076</v>
      </c>
      <c r="H4" s="9" t="s">
        <v>147</v>
      </c>
      <c r="I4" t="s">
        <v>2077</v>
      </c>
      <c r="J4" t="s">
        <v>2078</v>
      </c>
      <c r="L4" t="s">
        <v>2079</v>
      </c>
      <c r="M4" t="s">
        <v>2080</v>
      </c>
      <c r="N4" t="s">
        <v>2081</v>
      </c>
      <c r="O4" s="19">
        <v>46813</v>
      </c>
      <c r="Q4" s="51" t="s">
        <v>2082</v>
      </c>
      <c r="T4" t="s">
        <v>2083</v>
      </c>
      <c r="U4" t="s">
        <v>2084</v>
      </c>
      <c r="V4" s="129" t="str">
        <f>_xlfn.XLOOKUP(Applications[[#This Row],[NoApplication]],AApplicationCosts[NoApplication],AApplicationCosts[License Owner],Applications[[#This Row],[Business Owner]],0,1)</f>
        <v>KRNO</v>
      </c>
      <c r="AB4" t="s">
        <v>566</v>
      </c>
      <c r="AE4" t="s">
        <v>2085</v>
      </c>
      <c r="AH4" t="s">
        <v>2079</v>
      </c>
      <c r="AI4" t="s">
        <v>2086</v>
      </c>
      <c r="AJ4" t="s">
        <v>2087</v>
      </c>
      <c r="AK4" t="s">
        <v>2088</v>
      </c>
      <c r="AM4" t="s">
        <v>2089</v>
      </c>
      <c r="AN4" s="28">
        <v>45658</v>
      </c>
      <c r="AO4" t="s">
        <v>2090</v>
      </c>
      <c r="AP4" t="s">
        <v>2091</v>
      </c>
    </row>
    <row r="5" spans="2:42" ht="15" customHeight="1">
      <c r="B5" s="29" t="str">
        <f>_xlfn.CONCAT(Applications[[#This Row],[No]]," - ",Applications[[#This Row],[Application]])</f>
        <v>2 - QAD ERP</v>
      </c>
      <c r="C5">
        <v>2</v>
      </c>
      <c r="D5" t="s">
        <v>2092</v>
      </c>
      <c r="E5" s="8" t="s">
        <v>2093</v>
      </c>
      <c r="F5" s="28">
        <v>45658</v>
      </c>
      <c r="G5" s="9" t="s">
        <v>2076</v>
      </c>
      <c r="H5" s="9" t="s">
        <v>390</v>
      </c>
      <c r="I5" t="s">
        <v>2077</v>
      </c>
      <c r="J5" s="66" t="s">
        <v>2094</v>
      </c>
      <c r="L5" t="s">
        <v>2095</v>
      </c>
      <c r="M5" t="s">
        <v>2096</v>
      </c>
      <c r="N5" t="s">
        <v>2097</v>
      </c>
      <c r="O5" s="19">
        <v>47484</v>
      </c>
      <c r="P5" s="10" t="s">
        <v>663</v>
      </c>
      <c r="Q5" s="51" t="s">
        <v>2098</v>
      </c>
      <c r="T5" t="s">
        <v>2099</v>
      </c>
      <c r="U5" s="8" t="s">
        <v>2100</v>
      </c>
      <c r="V5" s="129" t="str">
        <f>_xlfn.XLOOKUP(Applications[[#This Row],[NoApplication]],AApplicationCosts[NoApplication],AApplicationCosts[License Owner],Applications[[#This Row],[Business Owner]],0,1)</f>
        <v>KRNO</v>
      </c>
      <c r="Z5" s="66"/>
      <c r="AB5" t="s">
        <v>566</v>
      </c>
      <c r="AE5" t="s">
        <v>1246</v>
      </c>
      <c r="AH5" t="s">
        <v>2101</v>
      </c>
      <c r="AI5" s="8" t="s">
        <v>2102</v>
      </c>
      <c r="AL5" t="s">
        <v>2103</v>
      </c>
    </row>
    <row r="6" spans="2:42" ht="148.5">
      <c r="B6" s="29" t="str">
        <f>_xlfn.CONCAT(Applications[[#This Row],[No]]," - ",Applications[[#This Row],[Application]])</f>
        <v>3 - Aras Innovator PLM</v>
      </c>
      <c r="C6">
        <v>3</v>
      </c>
      <c r="D6" t="s">
        <v>2104</v>
      </c>
      <c r="E6" s="8" t="s">
        <v>2093</v>
      </c>
      <c r="F6" s="28">
        <v>45658</v>
      </c>
      <c r="G6" s="9" t="s">
        <v>2076</v>
      </c>
      <c r="H6" s="9"/>
      <c r="I6" t="s">
        <v>2077</v>
      </c>
      <c r="J6" t="s">
        <v>2105</v>
      </c>
      <c r="L6" t="s">
        <v>2106</v>
      </c>
      <c r="M6" t="s">
        <v>2107</v>
      </c>
      <c r="N6" t="s">
        <v>2081</v>
      </c>
      <c r="O6" s="19">
        <v>54788</v>
      </c>
      <c r="Q6" s="51" t="s">
        <v>2108</v>
      </c>
      <c r="T6" t="s">
        <v>2083</v>
      </c>
      <c r="U6" t="s">
        <v>2109</v>
      </c>
      <c r="V6" s="129" t="str">
        <f>_xlfn.XLOOKUP(Applications[[#This Row],[NoApplication]],AApplicationCosts[NoApplication],AApplicationCosts[License Owner],Applications[[#This Row],[Business Owner]],0,1)</f>
        <v>KRNO</v>
      </c>
      <c r="X6" t="s">
        <v>2110</v>
      </c>
      <c r="AB6" t="s">
        <v>230</v>
      </c>
      <c r="AE6" t="s">
        <v>1246</v>
      </c>
      <c r="AH6" t="s">
        <v>2111</v>
      </c>
    </row>
    <row r="7" spans="2:42" ht="15" customHeight="1">
      <c r="B7" s="29" t="str">
        <f>_xlfn.CONCAT(Applications[[#This Row],[No]]," - ",Applications[[#This Row],[Application]])</f>
        <v>4 - Microsoft Dynamics 365 CE (Sales)</v>
      </c>
      <c r="C7">
        <v>4</v>
      </c>
      <c r="D7" t="s">
        <v>2112</v>
      </c>
      <c r="E7" s="8" t="s">
        <v>2075</v>
      </c>
      <c r="F7" s="28">
        <v>45658</v>
      </c>
      <c r="G7" s="9" t="s">
        <v>2113</v>
      </c>
      <c r="H7" s="9"/>
      <c r="I7" t="s">
        <v>2077</v>
      </c>
      <c r="J7" t="s">
        <v>2114</v>
      </c>
      <c r="K7" t="s">
        <v>2115</v>
      </c>
      <c r="L7" t="s">
        <v>2116</v>
      </c>
      <c r="M7" t="s">
        <v>2107</v>
      </c>
      <c r="N7" t="s">
        <v>2081</v>
      </c>
      <c r="O7" s="19">
        <v>54788</v>
      </c>
      <c r="Q7" s="51" t="s">
        <v>2117</v>
      </c>
      <c r="R7" s="16" t="s">
        <v>2118</v>
      </c>
      <c r="S7" t="s">
        <v>2119</v>
      </c>
      <c r="T7" t="s">
        <v>2083</v>
      </c>
      <c r="V7" s="129" t="str">
        <f>_xlfn.XLOOKUP(Applications[[#This Row],[NoApplication]],AApplicationCosts[NoApplication],AApplicationCosts[License Owner],Applications[[#This Row],[Business Owner]],0,1)</f>
        <v>ALK</v>
      </c>
      <c r="AA7" t="s">
        <v>2059</v>
      </c>
      <c r="AB7" t="s">
        <v>2120</v>
      </c>
      <c r="AE7" t="s">
        <v>189</v>
      </c>
      <c r="AF7" t="s">
        <v>2089</v>
      </c>
      <c r="AH7" t="s">
        <v>2121</v>
      </c>
    </row>
    <row r="8" spans="2:42" ht="115.5">
      <c r="B8" s="29" t="str">
        <f>_xlfn.CONCAT(Applications[[#This Row],[No]]," - ",Applications[[#This Row],[Application]])</f>
        <v>5 - Oracle CPQ</v>
      </c>
      <c r="C8">
        <v>5</v>
      </c>
      <c r="D8" t="s">
        <v>2122</v>
      </c>
      <c r="E8" s="8" t="s">
        <v>2075</v>
      </c>
      <c r="F8" s="28">
        <v>45658</v>
      </c>
      <c r="G8" s="9"/>
      <c r="H8" s="9"/>
      <c r="I8" t="s">
        <v>2077</v>
      </c>
      <c r="J8" t="s">
        <v>2123</v>
      </c>
      <c r="L8" t="s">
        <v>2124</v>
      </c>
      <c r="M8" t="s">
        <v>2107</v>
      </c>
      <c r="N8" t="s">
        <v>2081</v>
      </c>
      <c r="O8" s="19">
        <v>54788</v>
      </c>
      <c r="Q8" s="51" t="s">
        <v>2125</v>
      </c>
      <c r="R8" s="11"/>
      <c r="T8" t="s">
        <v>2083</v>
      </c>
      <c r="U8" s="11" t="s">
        <v>2126</v>
      </c>
      <c r="V8" s="129" t="str">
        <f>_xlfn.XLOOKUP(Applications[[#This Row],[NoApplication]],AApplicationCosts[NoApplication],AApplicationCosts[License Owner],Applications[[#This Row],[Business Owner]],0,1)</f>
        <v>ALK</v>
      </c>
      <c r="AB8" t="s">
        <v>2127</v>
      </c>
      <c r="AE8" t="s">
        <v>189</v>
      </c>
      <c r="AH8" t="s">
        <v>2128</v>
      </c>
    </row>
    <row r="9" spans="2:42" ht="15" customHeight="1">
      <c r="B9" s="29" t="str">
        <f>_xlfn.CONCAT(Applications[[#This Row],[No]]," - ",Applications[[#This Row],[Application]])</f>
        <v>6 - ServiceNow</v>
      </c>
      <c r="C9">
        <v>6</v>
      </c>
      <c r="D9" t="s">
        <v>2129</v>
      </c>
      <c r="E9" s="8" t="s">
        <v>2093</v>
      </c>
      <c r="F9" s="28">
        <v>45658</v>
      </c>
      <c r="G9" s="9" t="s">
        <v>2113</v>
      </c>
      <c r="H9" s="9" t="s">
        <v>147</v>
      </c>
      <c r="I9" t="s">
        <v>2077</v>
      </c>
      <c r="J9" t="s">
        <v>2130</v>
      </c>
      <c r="L9" t="s">
        <v>2131</v>
      </c>
      <c r="M9" t="s">
        <v>2080</v>
      </c>
      <c r="N9" t="s">
        <v>2081</v>
      </c>
      <c r="O9" s="19">
        <v>54788</v>
      </c>
      <c r="Q9" s="51" t="s">
        <v>2132</v>
      </c>
      <c r="T9" t="s">
        <v>2083</v>
      </c>
      <c r="U9" t="s">
        <v>2133</v>
      </c>
      <c r="V9" s="129" t="str">
        <f>_xlfn.XLOOKUP(Applications[[#This Row],[NoApplication]],AApplicationCosts[NoApplication],AApplicationCosts[License Owner],Applications[[#This Row],[Business Owner]],0,1)</f>
        <v>JEHT</v>
      </c>
      <c r="AB9" t="s">
        <v>2134</v>
      </c>
      <c r="AE9" t="s">
        <v>1246</v>
      </c>
      <c r="AF9" t="s">
        <v>2135</v>
      </c>
      <c r="AH9" t="s">
        <v>2129</v>
      </c>
    </row>
    <row r="10" spans="2:42" ht="15" customHeight="1">
      <c r="B10" s="29" t="str">
        <f>_xlfn.CONCAT(Applications[[#This Row],[No]]," - ",Applications[[#This Row],[Application]])</f>
        <v>7 - Reliance</v>
      </c>
      <c r="C10">
        <v>7</v>
      </c>
      <c r="D10" t="s">
        <v>2136</v>
      </c>
      <c r="E10" s="8" t="s">
        <v>2137</v>
      </c>
      <c r="F10" s="28">
        <v>45658</v>
      </c>
      <c r="G10" s="9" t="s">
        <v>2113</v>
      </c>
      <c r="H10" s="9"/>
      <c r="I10" t="s">
        <v>2077</v>
      </c>
      <c r="J10" t="s">
        <v>2138</v>
      </c>
      <c r="L10" t="s">
        <v>2139</v>
      </c>
      <c r="N10" t="s">
        <v>2097</v>
      </c>
      <c r="O10" s="19">
        <v>46477</v>
      </c>
      <c r="Q10" s="51" t="s">
        <v>2140</v>
      </c>
      <c r="T10" t="s">
        <v>2099</v>
      </c>
      <c r="U10" s="8" t="s">
        <v>2141</v>
      </c>
      <c r="V10" s="129" t="str">
        <f>_xlfn.XLOOKUP(Applications[[#This Row],[NoApplication]],AApplicationCosts[NoApplication],AApplicationCosts[License Owner],Applications[[#This Row],[Business Owner]],0,1)</f>
        <v>KRNO</v>
      </c>
      <c r="AE10" t="s">
        <v>1748</v>
      </c>
      <c r="AI10" s="8" t="s">
        <v>2142</v>
      </c>
      <c r="AL10" t="s">
        <v>2143</v>
      </c>
    </row>
    <row r="11" spans="2:42" ht="15" customHeight="1">
      <c r="B11" s="29" t="str">
        <f>_xlfn.CONCAT(Applications[[#This Row],[No]]," - ",Applications[[#This Row],[Application]])</f>
        <v>8 - Neuron</v>
      </c>
      <c r="C11">
        <v>8</v>
      </c>
      <c r="D11" t="s">
        <v>2144</v>
      </c>
      <c r="E11" s="8" t="s">
        <v>2145</v>
      </c>
      <c r="F11" s="28">
        <v>45658</v>
      </c>
      <c r="G11" s="9"/>
      <c r="H11" s="9"/>
      <c r="I11" t="s">
        <v>2077</v>
      </c>
      <c r="J11" t="s">
        <v>2146</v>
      </c>
      <c r="L11" t="s">
        <v>2147</v>
      </c>
      <c r="N11" t="s">
        <v>2097</v>
      </c>
      <c r="O11" s="19">
        <v>46387</v>
      </c>
      <c r="P11" s="10" t="s">
        <v>2148</v>
      </c>
      <c r="Q11" s="51" t="s">
        <v>2149</v>
      </c>
      <c r="T11" t="s">
        <v>2099</v>
      </c>
      <c r="U11" s="8" t="s">
        <v>2150</v>
      </c>
      <c r="V11" s="129" t="str">
        <f>_xlfn.XLOOKUP(Applications[[#This Row],[NoApplication]],AApplicationCosts[NoApplication],AApplicationCosts[License Owner],Applications[[#This Row],[Business Owner]],0,1)</f>
        <v>KRNO</v>
      </c>
      <c r="AB11" t="s">
        <v>599</v>
      </c>
      <c r="AC11" t="s">
        <v>642</v>
      </c>
      <c r="AE11" t="s">
        <v>2151</v>
      </c>
      <c r="AI11" t="s">
        <v>2152</v>
      </c>
      <c r="AL11" t="s">
        <v>2153</v>
      </c>
    </row>
    <row r="12" spans="2:42" ht="15" customHeight="1">
      <c r="B12" s="29" t="str">
        <f>_xlfn.CONCAT(Applications[[#This Row],[No]]," - ",Applications[[#This Row],[Application]])</f>
        <v>9 - Orbit</v>
      </c>
      <c r="C12">
        <v>9</v>
      </c>
      <c r="D12" t="s">
        <v>870</v>
      </c>
      <c r="E12" s="8" t="s">
        <v>2154</v>
      </c>
      <c r="F12" s="28">
        <v>45658</v>
      </c>
      <c r="G12" s="9" t="s">
        <v>2113</v>
      </c>
      <c r="H12" s="9"/>
      <c r="I12" t="s">
        <v>2077</v>
      </c>
      <c r="J12" t="s">
        <v>2155</v>
      </c>
      <c r="L12" t="s">
        <v>2156</v>
      </c>
      <c r="M12" t="s">
        <v>2096</v>
      </c>
      <c r="N12" t="s">
        <v>2157</v>
      </c>
      <c r="O12" s="19">
        <v>54788</v>
      </c>
      <c r="Q12" s="51" t="s">
        <v>2158</v>
      </c>
      <c r="T12" t="s">
        <v>2099</v>
      </c>
      <c r="U12" t="s">
        <v>2159</v>
      </c>
      <c r="V12" s="129" t="str">
        <f>_xlfn.XLOOKUP(Applications[[#This Row],[NoApplication]],AApplicationCosts[NoApplication],AApplicationCosts[License Owner],Applications[[#This Row],[Business Owner]],0,1)</f>
        <v>ASRN</v>
      </c>
      <c r="AB12" t="s">
        <v>230</v>
      </c>
      <c r="AE12" t="s">
        <v>1246</v>
      </c>
      <c r="AI12" t="s">
        <v>2160</v>
      </c>
      <c r="AL12" t="s">
        <v>2143</v>
      </c>
    </row>
    <row r="13" spans="2:42" ht="15" customHeight="1">
      <c r="B13" s="29" t="str">
        <f>_xlfn.CONCAT(Applications[[#This Row],[No]]," - ",Applications[[#This Row],[Application]])</f>
        <v>10 - Encryption Key Service (EKS)</v>
      </c>
      <c r="C13">
        <v>10</v>
      </c>
      <c r="D13" t="s">
        <v>2161</v>
      </c>
      <c r="E13" s="8" t="s">
        <v>2162</v>
      </c>
      <c r="F13" s="28">
        <v>45658</v>
      </c>
      <c r="G13" s="9"/>
      <c r="H13" s="9"/>
      <c r="I13" t="s">
        <v>2163</v>
      </c>
      <c r="J13" t="s">
        <v>2095</v>
      </c>
      <c r="N13" t="s">
        <v>2164</v>
      </c>
      <c r="O13" s="19">
        <v>54788</v>
      </c>
      <c r="Q13" s="51" t="s">
        <v>2165</v>
      </c>
      <c r="T13" t="s">
        <v>2166</v>
      </c>
      <c r="V13" s="129" t="str">
        <f>_xlfn.XLOOKUP(Applications[[#This Row],[NoApplication]],AApplicationCosts[NoApplication],AApplicationCosts[License Owner],Applications[[#This Row],[Business Owner]],0,1)</f>
        <v>SSY, GCPE</v>
      </c>
      <c r="AP13" t="s">
        <v>2091</v>
      </c>
    </row>
    <row r="14" spans="2:42" ht="15" customHeight="1">
      <c r="B14" s="29" t="str">
        <f>_xlfn.CONCAT(Applications[[#This Row],[No]]," - ",Applications[[#This Row],[Application]])</f>
        <v>12 - My Kamstrup</v>
      </c>
      <c r="C14">
        <v>12</v>
      </c>
      <c r="D14" t="s">
        <v>2167</v>
      </c>
      <c r="E14" s="8" t="s">
        <v>2093</v>
      </c>
      <c r="F14" s="28">
        <v>45658</v>
      </c>
      <c r="G14" s="9"/>
      <c r="H14" s="9"/>
      <c r="I14" t="s">
        <v>2163</v>
      </c>
      <c r="J14" t="s">
        <v>2095</v>
      </c>
      <c r="M14" t="s">
        <v>2080</v>
      </c>
      <c r="N14" t="s">
        <v>2168</v>
      </c>
      <c r="O14" s="19">
        <v>54788</v>
      </c>
      <c r="Q14" s="51" t="s">
        <v>2169</v>
      </c>
      <c r="T14" t="s">
        <v>2166</v>
      </c>
      <c r="U14" t="s">
        <v>2170</v>
      </c>
      <c r="V14" s="129">
        <f>_xlfn.XLOOKUP(Applications[[#This Row],[NoApplication]],AApplicationCosts[NoApplication],AApplicationCosts[License Owner],Applications[[#This Row],[Business Owner]],0,1)</f>
        <v>0</v>
      </c>
      <c r="AE14" t="s">
        <v>189</v>
      </c>
    </row>
    <row r="15" spans="2:42" ht="15" customHeight="1">
      <c r="B15" s="29" t="str">
        <f>_xlfn.CONCAT(Applications[[#This Row],[No]]," - ",Applications[[#This Row],[Application]])</f>
        <v>15 - JIRA</v>
      </c>
      <c r="C15">
        <v>15</v>
      </c>
      <c r="D15" t="s">
        <v>2171</v>
      </c>
      <c r="E15" t="s">
        <v>2093</v>
      </c>
      <c r="F15" s="28">
        <v>45658</v>
      </c>
      <c r="G15" s="11" t="s">
        <v>2113</v>
      </c>
      <c r="I15" t="s">
        <v>2172</v>
      </c>
      <c r="J15" t="s">
        <v>2173</v>
      </c>
      <c r="L15" t="s">
        <v>2174</v>
      </c>
      <c r="M15" t="s">
        <v>2175</v>
      </c>
      <c r="N15" t="s">
        <v>2081</v>
      </c>
      <c r="O15" s="19">
        <v>54788</v>
      </c>
      <c r="Q15" s="51" t="s">
        <v>2176</v>
      </c>
      <c r="T15" t="s">
        <v>2083</v>
      </c>
      <c r="U15" t="s">
        <v>2177</v>
      </c>
      <c r="V15" s="129" t="str">
        <f>_xlfn.XLOOKUP(Applications[[#This Row],[NoApplication]],AApplicationCosts[NoApplication],AApplicationCosts[License Owner],Applications[[#This Row],[Business Owner]],0,1)</f>
        <v>LAAG</v>
      </c>
      <c r="AB15" t="s">
        <v>230</v>
      </c>
      <c r="AE15" t="s">
        <v>2178</v>
      </c>
      <c r="AH15" t="s">
        <v>2173</v>
      </c>
      <c r="AK15" t="s">
        <v>2179</v>
      </c>
    </row>
    <row r="16" spans="2:42" ht="82.5">
      <c r="B16" s="29" t="str">
        <f>_xlfn.CONCAT(Applications[[#This Row],[No]]," - ",Applications[[#This Row],[Application]])</f>
        <v>16 - BitBucket</v>
      </c>
      <c r="C16">
        <v>16</v>
      </c>
      <c r="D16" t="s">
        <v>2180</v>
      </c>
      <c r="E16" t="s">
        <v>2181</v>
      </c>
      <c r="F16" s="28">
        <v>45658</v>
      </c>
      <c r="G16" s="11" t="s">
        <v>2113</v>
      </c>
      <c r="I16" t="s">
        <v>2172</v>
      </c>
      <c r="J16" t="s">
        <v>2173</v>
      </c>
      <c r="N16" t="s">
        <v>2182</v>
      </c>
      <c r="O16" s="19">
        <v>54788</v>
      </c>
      <c r="Q16" s="51" t="s">
        <v>2183</v>
      </c>
      <c r="S16" t="s">
        <v>2184</v>
      </c>
      <c r="T16" t="s">
        <v>2099</v>
      </c>
      <c r="U16" t="s">
        <v>2185</v>
      </c>
      <c r="V16" s="129" t="str">
        <f>_xlfn.XLOOKUP(Applications[[#This Row],[NoApplication]],AApplicationCosts[NoApplication],AApplicationCosts[License Owner],Applications[[#This Row],[Business Owner]],0,1)</f>
        <v>LAAG</v>
      </c>
      <c r="AH16" t="s">
        <v>2173</v>
      </c>
    </row>
    <row r="17" spans="2:38" ht="99">
      <c r="B17" s="29" t="str">
        <f>_xlfn.CONCAT(Applications[[#This Row],[No]]," - ",Applications[[#This Row],[Application]])</f>
        <v>17 - TFS</v>
      </c>
      <c r="C17">
        <v>17</v>
      </c>
      <c r="D17" t="s">
        <v>2186</v>
      </c>
      <c r="E17" t="s">
        <v>2181</v>
      </c>
      <c r="F17" s="28">
        <v>45658</v>
      </c>
      <c r="I17" t="s">
        <v>2172</v>
      </c>
      <c r="J17" t="s">
        <v>2114</v>
      </c>
      <c r="N17" t="s">
        <v>2182</v>
      </c>
      <c r="O17" s="19">
        <v>54788</v>
      </c>
      <c r="Q17" s="51" t="s">
        <v>2187</v>
      </c>
      <c r="T17" t="s">
        <v>2166</v>
      </c>
      <c r="V17" s="129">
        <f>_xlfn.XLOOKUP(Applications[[#This Row],[NoApplication]],AApplicationCosts[NoApplication],AApplicationCosts[License Owner],Applications[[#This Row],[Business Owner]],0,1)</f>
        <v>0</v>
      </c>
    </row>
    <row r="18" spans="2:38" ht="115.5">
      <c r="B18" s="29" t="str">
        <f>_xlfn.CONCAT(Applications[[#This Row],[No]]," - ",Applications[[#This Row],[Application]])</f>
        <v>18 - Microsoft Visual Studio Pro MSDN</v>
      </c>
      <c r="C18">
        <v>18</v>
      </c>
      <c r="D18" t="s">
        <v>2188</v>
      </c>
      <c r="E18" s="56" t="s">
        <v>2181</v>
      </c>
      <c r="F18" s="28">
        <v>45658</v>
      </c>
      <c r="G18" s="11" t="s">
        <v>2189</v>
      </c>
      <c r="I18" t="s">
        <v>2172</v>
      </c>
      <c r="J18" t="s">
        <v>2114</v>
      </c>
      <c r="K18" t="s">
        <v>2190</v>
      </c>
      <c r="M18" t="s">
        <v>2096</v>
      </c>
      <c r="N18" t="s">
        <v>2081</v>
      </c>
      <c r="O18" s="19">
        <v>54788</v>
      </c>
      <c r="Q18" s="239" t="s">
        <v>2191</v>
      </c>
      <c r="T18" t="s">
        <v>2083</v>
      </c>
      <c r="V18" s="178" t="str">
        <f>_xlfn.XLOOKUP(Applications[[#This Row],[NoApplication]],AApplicationCosts[NoApplication],AApplicationCosts[License Owner],Applications[[#This Row],[Business Owner]],0,1)</f>
        <v>LAAG</v>
      </c>
      <c r="AB18" t="s">
        <v>2192</v>
      </c>
      <c r="AD18" t="s">
        <v>2193</v>
      </c>
      <c r="AE18" t="s">
        <v>2178</v>
      </c>
      <c r="AH18" t="s">
        <v>2194</v>
      </c>
      <c r="AJ18" t="s">
        <v>2195</v>
      </c>
      <c r="AK18" t="s">
        <v>2196</v>
      </c>
    </row>
    <row r="19" spans="2:38" ht="99">
      <c r="B19" s="29" t="str">
        <f>_xlfn.CONCAT(Applications[[#This Row],[No]]," - ",Applications[[#This Row],[Application]])</f>
        <v>19 - TMS</v>
      </c>
      <c r="C19">
        <v>19</v>
      </c>
      <c r="D19" t="s">
        <v>2197</v>
      </c>
      <c r="E19" t="s">
        <v>2198</v>
      </c>
      <c r="F19" s="28">
        <v>45658</v>
      </c>
      <c r="I19" t="s">
        <v>2199</v>
      </c>
      <c r="J19" t="s">
        <v>2200</v>
      </c>
      <c r="N19" t="s">
        <v>2201</v>
      </c>
      <c r="O19" s="19">
        <v>54788</v>
      </c>
      <c r="Q19" s="51" t="s">
        <v>2202</v>
      </c>
      <c r="S19" t="s">
        <v>2203</v>
      </c>
      <c r="T19" t="s">
        <v>2204</v>
      </c>
      <c r="V19" s="129" t="str">
        <f>_xlfn.XLOOKUP(Applications[[#This Row],[NoApplication]],AApplicationCosts[NoApplication],AApplicationCosts[License Owner],Applications[[#This Row],[Business Owner]],0,1)</f>
        <v>KRNO</v>
      </c>
      <c r="AE19" t="s">
        <v>1246</v>
      </c>
    </row>
    <row r="20" spans="2:38" ht="82.5">
      <c r="B20" s="29" t="str">
        <f>_xlfn.CONCAT(Applications[[#This Row],[No]]," - ",Applications[[#This Row],[Application]])</f>
        <v>21 - Subscription Manager</v>
      </c>
      <c r="C20">
        <v>21</v>
      </c>
      <c r="D20" t="s">
        <v>2205</v>
      </c>
      <c r="E20" t="s">
        <v>2198</v>
      </c>
      <c r="F20" s="28">
        <v>45658</v>
      </c>
      <c r="I20" t="s">
        <v>2199</v>
      </c>
      <c r="J20" t="s">
        <v>2206</v>
      </c>
      <c r="N20" t="s">
        <v>2182</v>
      </c>
      <c r="O20" s="19">
        <v>54788</v>
      </c>
      <c r="Q20" s="51" t="s">
        <v>2207</v>
      </c>
      <c r="T20" t="s">
        <v>2166</v>
      </c>
      <c r="V20" s="129">
        <f>_xlfn.XLOOKUP(Applications[[#This Row],[NoApplication]],AApplicationCosts[NoApplication],AApplicationCosts[License Owner],Applications[[#This Row],[Business Owner]],0,1)</f>
        <v>0</v>
      </c>
    </row>
    <row r="21" spans="2:38" ht="99">
      <c r="B21" s="29" t="str">
        <f>_xlfn.CONCAT(Applications[[#This Row],[No]]," - ",Applications[[#This Row],[Application]])</f>
        <v>23 - Readsoft</v>
      </c>
      <c r="C21">
        <v>23</v>
      </c>
      <c r="D21" t="s">
        <v>2208</v>
      </c>
      <c r="E21" t="s">
        <v>2093</v>
      </c>
      <c r="F21" s="28">
        <v>45658</v>
      </c>
      <c r="I21" t="s">
        <v>2199</v>
      </c>
      <c r="J21" t="s">
        <v>2209</v>
      </c>
      <c r="M21" t="s">
        <v>2210</v>
      </c>
      <c r="N21" t="s">
        <v>2201</v>
      </c>
      <c r="O21" s="19">
        <v>54788</v>
      </c>
      <c r="Q21" s="51" t="s">
        <v>2211</v>
      </c>
      <c r="T21" t="s">
        <v>2166</v>
      </c>
      <c r="V21" s="129">
        <f>_xlfn.XLOOKUP(Applications[[#This Row],[NoApplication]],AApplicationCosts[NoApplication],AApplicationCosts[License Owner],Applications[[#This Row],[Business Owner]],0,1)</f>
        <v>0</v>
      </c>
      <c r="AB21" t="s">
        <v>566</v>
      </c>
      <c r="AE21" t="s">
        <v>2085</v>
      </c>
      <c r="AI21" t="s">
        <v>2212</v>
      </c>
    </row>
    <row r="22" spans="2:38">
      <c r="B22" s="29" t="str">
        <f>_xlfn.CONCAT(Applications[[#This Row],[No]]," - ",Applications[[#This Row],[Application]])</f>
        <v>24 - Pipechain</v>
      </c>
      <c r="C22">
        <v>24</v>
      </c>
      <c r="D22" t="s">
        <v>2213</v>
      </c>
      <c r="E22" t="s">
        <v>2198</v>
      </c>
      <c r="F22" s="28">
        <v>45658</v>
      </c>
      <c r="I22" t="s">
        <v>2199</v>
      </c>
      <c r="J22" t="s">
        <v>2214</v>
      </c>
      <c r="N22" t="s">
        <v>2182</v>
      </c>
      <c r="O22" s="19">
        <v>54788</v>
      </c>
      <c r="T22" t="s">
        <v>2166</v>
      </c>
      <c r="V22" s="129">
        <f>_xlfn.XLOOKUP(Applications[[#This Row],[NoApplication]],AApplicationCosts[NoApplication],AApplicationCosts[License Owner],Applications[[#This Row],[Business Owner]],0,1)</f>
        <v>0</v>
      </c>
    </row>
    <row r="23" spans="2:38">
      <c r="B23" s="29" t="str">
        <f>_xlfn.CONCAT(Applications[[#This Row],[No]]," - ",Applications[[#This Row],[Application]])</f>
        <v>25 - PJD 3P</v>
      </c>
      <c r="C23">
        <v>25</v>
      </c>
      <c r="D23" t="s">
        <v>2215</v>
      </c>
      <c r="E23" t="s">
        <v>2198</v>
      </c>
      <c r="F23" s="28">
        <v>45658</v>
      </c>
      <c r="I23" t="s">
        <v>2216</v>
      </c>
      <c r="J23" t="s">
        <v>2217</v>
      </c>
      <c r="N23" t="s">
        <v>2182</v>
      </c>
      <c r="O23" s="19">
        <v>54788</v>
      </c>
      <c r="T23" t="s">
        <v>2166</v>
      </c>
      <c r="V23" s="129">
        <f>_xlfn.XLOOKUP(Applications[[#This Row],[NoApplication]],AApplicationCosts[NoApplication],AApplicationCosts[License Owner],Applications[[#This Row],[Business Owner]],0,1)</f>
        <v>0</v>
      </c>
    </row>
    <row r="24" spans="2:38">
      <c r="B24" s="29" t="str">
        <f>_xlfn.CONCAT(Applications[[#This Row],[No]]," - ",Applications[[#This Row],[Application]])</f>
        <v>30 - Billing Com</v>
      </c>
      <c r="C24">
        <v>30</v>
      </c>
      <c r="D24" t="s">
        <v>2218</v>
      </c>
      <c r="E24" t="s">
        <v>2198</v>
      </c>
      <c r="F24" s="28">
        <v>45658</v>
      </c>
      <c r="I24" t="s">
        <v>2219</v>
      </c>
      <c r="J24" s="66" t="s">
        <v>2220</v>
      </c>
      <c r="N24" t="s">
        <v>2182</v>
      </c>
      <c r="O24" s="19">
        <v>54788</v>
      </c>
      <c r="T24" t="s">
        <v>2204</v>
      </c>
      <c r="V24" s="129">
        <f>_xlfn.XLOOKUP(Applications[[#This Row],[NoApplication]],AApplicationCosts[NoApplication],AApplicationCosts[License Owner],Applications[[#This Row],[Business Owner]],0,1)</f>
        <v>0</v>
      </c>
      <c r="Z24" s="66"/>
      <c r="AE24" t="s">
        <v>1246</v>
      </c>
    </row>
    <row r="25" spans="2:38">
      <c r="B25" s="29" t="str">
        <f>_xlfn.CONCAT(Applications[[#This Row],[No]]," - ",Applications[[#This Row],[Application]])</f>
        <v>31 - SIM Service</v>
      </c>
      <c r="C25">
        <v>31</v>
      </c>
      <c r="D25" t="s">
        <v>2221</v>
      </c>
      <c r="E25" t="s">
        <v>2198</v>
      </c>
      <c r="F25" s="28">
        <v>45658</v>
      </c>
      <c r="I25" t="s">
        <v>2219</v>
      </c>
      <c r="J25" t="s">
        <v>2222</v>
      </c>
      <c r="N25" t="s">
        <v>2182</v>
      </c>
      <c r="O25" s="19">
        <v>54788</v>
      </c>
      <c r="Q25" s="66"/>
      <c r="T25" t="s">
        <v>2204</v>
      </c>
      <c r="V25" s="129">
        <f>_xlfn.XLOOKUP(Applications[[#This Row],[NoApplication]],AApplicationCosts[NoApplication],AApplicationCosts[License Owner],Applications[[#This Row],[Business Owner]],0,1)</f>
        <v>0</v>
      </c>
    </row>
    <row r="26" spans="2:38">
      <c r="B26" s="29" t="str">
        <f>_xlfn.CONCAT(Applications[[#This Row],[No]]," - ",Applications[[#This Row],[Application]])</f>
        <v>33 - TLF Service</v>
      </c>
      <c r="C26">
        <v>33</v>
      </c>
      <c r="D26" t="s">
        <v>2223</v>
      </c>
      <c r="E26" t="s">
        <v>2198</v>
      </c>
      <c r="F26" s="28">
        <v>45658</v>
      </c>
      <c r="I26" t="s">
        <v>2219</v>
      </c>
      <c r="J26" t="s">
        <v>2224</v>
      </c>
      <c r="N26" t="s">
        <v>2182</v>
      </c>
      <c r="O26" s="19">
        <v>54788</v>
      </c>
      <c r="T26" t="s">
        <v>2166</v>
      </c>
      <c r="V26" s="129">
        <f>_xlfn.XLOOKUP(Applications[[#This Row],[NoApplication]],AApplicationCosts[NoApplication],AApplicationCosts[License Owner],Applications[[#This Row],[Business Owner]],0,1)</f>
        <v>0</v>
      </c>
    </row>
    <row r="27" spans="2:38">
      <c r="B27" s="29" t="str">
        <f>_xlfn.CONCAT(Applications[[#This Row],[No]]," - ",Applications[[#This Row],[Application]])</f>
        <v>34 - Custom SIM</v>
      </c>
      <c r="C27">
        <v>34</v>
      </c>
      <c r="D27" t="s">
        <v>2225</v>
      </c>
      <c r="E27" t="s">
        <v>2198</v>
      </c>
      <c r="F27" s="28">
        <v>45658</v>
      </c>
      <c r="I27" t="s">
        <v>2219</v>
      </c>
      <c r="J27" t="s">
        <v>2226</v>
      </c>
      <c r="N27" t="s">
        <v>2182</v>
      </c>
      <c r="O27" s="19">
        <v>54788</v>
      </c>
      <c r="T27" t="s">
        <v>2166</v>
      </c>
      <c r="V27" s="129">
        <f>_xlfn.XLOOKUP(Applications[[#This Row],[NoApplication]],AApplicationCosts[NoApplication],AApplicationCosts[License Owner],Applications[[#This Row],[Business Owner]],0,1)</f>
        <v>0</v>
      </c>
    </row>
    <row r="28" spans="2:38" ht="30">
      <c r="B28" s="29" t="str">
        <f>_xlfn.CONCAT(Applications[[#This Row],[No]]," - ",Applications[[#This Row],[Application]])</f>
        <v>35 - Lessor PM</v>
      </c>
      <c r="C28">
        <v>35</v>
      </c>
      <c r="D28" t="s">
        <v>2227</v>
      </c>
      <c r="E28" s="39" t="s">
        <v>2093</v>
      </c>
      <c r="F28" s="28">
        <v>45658</v>
      </c>
      <c r="G28" s="11" t="s">
        <v>2113</v>
      </c>
      <c r="I28" t="s">
        <v>2228</v>
      </c>
      <c r="J28" t="s">
        <v>2229</v>
      </c>
      <c r="N28" t="s">
        <v>2097</v>
      </c>
      <c r="O28" s="19">
        <v>46752</v>
      </c>
      <c r="P28" s="10" t="s">
        <v>2230</v>
      </c>
      <c r="Q28" t="s">
        <v>2231</v>
      </c>
      <c r="S28" t="s">
        <v>2232</v>
      </c>
      <c r="T28" t="s">
        <v>2166</v>
      </c>
      <c r="V28" s="129" t="str">
        <f>_xlfn.XLOOKUP(Applications[[#This Row],[NoApplication]],AApplicationCosts[NoApplication],AApplicationCosts[License Owner],Applications[[#This Row],[Business Owner]],0,1)</f>
        <v>HAA</v>
      </c>
      <c r="AB28" t="s">
        <v>566</v>
      </c>
      <c r="AE28" t="s">
        <v>2233</v>
      </c>
      <c r="AI28" s="8" t="s">
        <v>2234</v>
      </c>
      <c r="AJ28" s="8" t="s">
        <v>2235</v>
      </c>
      <c r="AL28" t="s">
        <v>2236</v>
      </c>
    </row>
    <row r="29" spans="2:38">
      <c r="B29" s="29" t="str">
        <f>_xlfn.CONCAT(Applications[[#This Row],[No]]," - ",Applications[[#This Row],[Application]])</f>
        <v>36 - Concur</v>
      </c>
      <c r="C29">
        <v>36</v>
      </c>
      <c r="D29" t="s">
        <v>2237</v>
      </c>
      <c r="E29" t="s">
        <v>2093</v>
      </c>
      <c r="F29" s="28">
        <v>45658</v>
      </c>
      <c r="G29" s="11" t="s">
        <v>2113</v>
      </c>
      <c r="I29" t="s">
        <v>2228</v>
      </c>
      <c r="J29" s="18" t="s">
        <v>2238</v>
      </c>
      <c r="K29" s="18"/>
      <c r="M29" t="s">
        <v>2080</v>
      </c>
      <c r="N29" t="s">
        <v>2157</v>
      </c>
      <c r="O29" s="19">
        <v>54788</v>
      </c>
      <c r="T29" t="s">
        <v>2166</v>
      </c>
      <c r="U29" t="s">
        <v>2239</v>
      </c>
      <c r="V29" s="129" t="str">
        <f>_xlfn.XLOOKUP(Applications[[#This Row],[NoApplication]],AApplicationCosts[NoApplication],AApplicationCosts[License Owner],Applications[[#This Row],[Business Owner]],0,1)</f>
        <v>KRSM</v>
      </c>
      <c r="Z29" s="18"/>
      <c r="AB29" t="s">
        <v>566</v>
      </c>
      <c r="AE29" t="s">
        <v>2085</v>
      </c>
      <c r="AH29" t="s">
        <v>2240</v>
      </c>
      <c r="AL29" t="s">
        <v>2236</v>
      </c>
    </row>
    <row r="30" spans="2:38">
      <c r="B30" s="29" t="str">
        <f>_xlfn.CONCAT(Applications[[#This Row],[No]]," - ",Applications[[#This Row],[Application]])</f>
        <v>37 - OpenLM</v>
      </c>
      <c r="C30">
        <v>37</v>
      </c>
      <c r="D30" t="s">
        <v>2241</v>
      </c>
      <c r="E30" t="s">
        <v>2198</v>
      </c>
      <c r="F30" s="28">
        <v>45658</v>
      </c>
      <c r="G30" s="11" t="s">
        <v>2113</v>
      </c>
      <c r="I30" t="s">
        <v>2228</v>
      </c>
      <c r="J30" t="s">
        <v>2242</v>
      </c>
      <c r="M30" t="s">
        <v>2243</v>
      </c>
      <c r="N30" t="s">
        <v>2201</v>
      </c>
      <c r="O30" s="19">
        <v>54788</v>
      </c>
      <c r="Q30" t="s">
        <v>2244</v>
      </c>
      <c r="R30" s="16" t="s">
        <v>2245</v>
      </c>
      <c r="T30" t="s">
        <v>2166</v>
      </c>
      <c r="V30" s="129" t="str">
        <f>_xlfn.XLOOKUP(Applications[[#This Row],[NoApplication]],AApplicationCosts[NoApplication],AApplicationCosts[License Owner],Applications[[#This Row],[Business Owner]],0,1)</f>
        <v>DBR</v>
      </c>
      <c r="AE30" t="s">
        <v>2178</v>
      </c>
      <c r="AI30" t="s">
        <v>2246</v>
      </c>
    </row>
    <row r="31" spans="2:38">
      <c r="B31" s="29" t="str">
        <f>_xlfn.CONCAT(Applications[[#This Row],[No]]," - ",Applications[[#This Row],[Application]])</f>
        <v>38 - SP TID</v>
      </c>
      <c r="C31">
        <v>38</v>
      </c>
      <c r="D31" t="s">
        <v>2247</v>
      </c>
      <c r="E31" t="s">
        <v>2198</v>
      </c>
      <c r="F31" s="28">
        <v>45658</v>
      </c>
      <c r="I31" t="s">
        <v>2228</v>
      </c>
      <c r="J31" t="s">
        <v>2240</v>
      </c>
      <c r="N31" t="s">
        <v>2182</v>
      </c>
      <c r="O31" s="19">
        <v>54788</v>
      </c>
      <c r="T31" t="s">
        <v>2166</v>
      </c>
      <c r="V31" s="129">
        <f>_xlfn.XLOOKUP(Applications[[#This Row],[NoApplication]],AApplicationCosts[NoApplication],AApplicationCosts[License Owner],Applications[[#This Row],[Business Owner]],0,1)</f>
        <v>0</v>
      </c>
    </row>
    <row r="32" spans="2:38">
      <c r="B32" s="29" t="str">
        <f>_xlfn.CONCAT(Applications[[#This Row],[No]]," - ",Applications[[#This Row],[Application]])</f>
        <v>39 - EPOS</v>
      </c>
      <c r="C32">
        <v>39</v>
      </c>
      <c r="D32" t="s">
        <v>2248</v>
      </c>
      <c r="E32" t="s">
        <v>2198</v>
      </c>
      <c r="F32" s="28">
        <v>45658</v>
      </c>
      <c r="I32" t="s">
        <v>2228</v>
      </c>
      <c r="J32" t="s">
        <v>2249</v>
      </c>
      <c r="N32" t="s">
        <v>2182</v>
      </c>
      <c r="O32" s="19">
        <v>54788</v>
      </c>
      <c r="T32" t="s">
        <v>2166</v>
      </c>
      <c r="V32" s="129">
        <f>_xlfn.XLOOKUP(Applications[[#This Row],[NoApplication]],AApplicationCosts[NoApplication],AApplicationCosts[License Owner],Applications[[#This Row],[Business Owner]],0,1)</f>
        <v>0</v>
      </c>
    </row>
    <row r="33" spans="2:42">
      <c r="B33" s="29" t="str">
        <f>_xlfn.CONCAT(Applications[[#This Row],[No]]," - ",Applications[[#This Row],[Application]])</f>
        <v>40 - Omnia</v>
      </c>
      <c r="C33">
        <v>40</v>
      </c>
      <c r="D33" t="s">
        <v>2250</v>
      </c>
      <c r="E33" t="s">
        <v>2162</v>
      </c>
      <c r="F33" s="28">
        <v>45658</v>
      </c>
      <c r="I33" t="s">
        <v>2251</v>
      </c>
      <c r="J33" t="s">
        <v>2095</v>
      </c>
      <c r="N33" t="s">
        <v>2164</v>
      </c>
      <c r="O33" s="19">
        <v>54788</v>
      </c>
      <c r="Q33" t="s">
        <v>2252</v>
      </c>
      <c r="S33" t="s">
        <v>350</v>
      </c>
      <c r="T33" t="s">
        <v>2166</v>
      </c>
      <c r="V33" s="129" t="str">
        <f>_xlfn.XLOOKUP(Applications[[#This Row],[NoApplication]],AApplicationCosts[NoApplication],AApplicationCosts[License Owner],Applications[[#This Row],[Business Owner]],0,1)</f>
        <v>MLNN / JIN</v>
      </c>
      <c r="AE33" t="s">
        <v>2178</v>
      </c>
      <c r="AP33" t="s">
        <v>2091</v>
      </c>
    </row>
    <row r="34" spans="2:42" ht="60">
      <c r="B34" s="29" t="str">
        <f>_xlfn.CONCAT(Applications[[#This Row],[No]]," - ",Applications[[#This Row],[Application]])</f>
        <v>41 - READy</v>
      </c>
      <c r="C34">
        <v>41</v>
      </c>
      <c r="D34" t="s">
        <v>2253</v>
      </c>
      <c r="E34" t="s">
        <v>2162</v>
      </c>
      <c r="F34" s="28">
        <v>45658</v>
      </c>
      <c r="I34" t="s">
        <v>2251</v>
      </c>
      <c r="J34" t="s">
        <v>2095</v>
      </c>
      <c r="N34" t="s">
        <v>2164</v>
      </c>
      <c r="O34" s="19">
        <v>54788</v>
      </c>
      <c r="Q34" s="8" t="s">
        <v>2254</v>
      </c>
      <c r="S34" t="s">
        <v>2255</v>
      </c>
      <c r="T34" t="s">
        <v>2166</v>
      </c>
      <c r="U34" t="s">
        <v>2256</v>
      </c>
      <c r="V34" s="129" t="str">
        <f>_xlfn.XLOOKUP(Applications[[#This Row],[NoApplication]],AApplicationCosts[NoApplication],AApplicationCosts[License Owner],Applications[[#This Row],[Business Owner]],0,1)</f>
        <v>MHP / HELI</v>
      </c>
      <c r="AE34" t="s">
        <v>1246</v>
      </c>
      <c r="AP34" t="s">
        <v>2091</v>
      </c>
    </row>
    <row r="35" spans="2:42">
      <c r="B35" s="29" t="str">
        <f>_xlfn.CONCAT(Applications[[#This Row],[No]]," - ",Applications[[#This Row],[Application]])</f>
        <v>43 - Ceedling</v>
      </c>
      <c r="C35">
        <v>43</v>
      </c>
      <c r="D35" t="s">
        <v>2257</v>
      </c>
      <c r="E35" t="s">
        <v>2181</v>
      </c>
      <c r="F35" s="28">
        <v>45658</v>
      </c>
      <c r="G35" s="11" t="s">
        <v>2189</v>
      </c>
      <c r="J35" s="70" t="s">
        <v>2258</v>
      </c>
      <c r="N35" t="s">
        <v>2081</v>
      </c>
      <c r="O35" s="19">
        <v>54788</v>
      </c>
      <c r="Q35" t="s">
        <v>2259</v>
      </c>
      <c r="T35" t="s">
        <v>2166</v>
      </c>
      <c r="U35" t="s">
        <v>2260</v>
      </c>
      <c r="V35" s="129">
        <f>_xlfn.XLOOKUP(Applications[[#This Row],[NoApplication]],AApplicationCosts[NoApplication],AApplicationCosts[License Owner],Applications[[#This Row],[Business Owner]],0,1)</f>
        <v>0</v>
      </c>
      <c r="W35" t="s">
        <v>2261</v>
      </c>
      <c r="X35" t="s">
        <v>2262</v>
      </c>
      <c r="Y35" t="s">
        <v>2263</v>
      </c>
      <c r="Z35" s="70"/>
      <c r="AA35" t="s">
        <v>2264</v>
      </c>
      <c r="AB35" t="s">
        <v>2264</v>
      </c>
      <c r="AE35" t="s">
        <v>2178</v>
      </c>
      <c r="AI35" t="s">
        <v>2265</v>
      </c>
      <c r="AJ35" t="s">
        <v>2266</v>
      </c>
      <c r="AK35" t="s">
        <v>2267</v>
      </c>
      <c r="AO35" t="s">
        <v>2268</v>
      </c>
    </row>
    <row r="36" spans="2:42">
      <c r="B36" s="29" t="str">
        <f>_xlfn.CONCAT(Applications[[#This Row],[No]]," - ",Applications[[#This Row],[Application]])</f>
        <v>44 - C-Spy</v>
      </c>
      <c r="C36">
        <v>44</v>
      </c>
      <c r="D36" t="s">
        <v>2269</v>
      </c>
      <c r="E36" t="s">
        <v>2181</v>
      </c>
      <c r="F36" s="28">
        <v>45658</v>
      </c>
      <c r="J36" s="70" t="s">
        <v>2270</v>
      </c>
      <c r="N36" t="s">
        <v>2182</v>
      </c>
      <c r="O36" s="19">
        <v>54788</v>
      </c>
      <c r="T36" t="s">
        <v>2166</v>
      </c>
      <c r="U36" t="s">
        <v>2271</v>
      </c>
      <c r="V36" s="129">
        <f>_xlfn.XLOOKUP(Applications[[#This Row],[NoApplication]],AApplicationCosts[NoApplication],AApplicationCosts[License Owner],Applications[[#This Row],[Business Owner]],0,1)</f>
        <v>0</v>
      </c>
      <c r="W36" t="s">
        <v>2272</v>
      </c>
      <c r="X36" t="s">
        <v>2273</v>
      </c>
      <c r="Y36" t="s">
        <v>2274</v>
      </c>
      <c r="Z36" s="70"/>
      <c r="AA36" t="s">
        <v>2274</v>
      </c>
      <c r="AB36" t="s">
        <v>2272</v>
      </c>
    </row>
    <row r="37" spans="2:42">
      <c r="B37" s="29" t="str">
        <f>_xlfn.CONCAT(Applications[[#This Row],[No]]," - ",Applications[[#This Row],[Application]])</f>
        <v>45 - DockLight</v>
      </c>
      <c r="C37">
        <v>45</v>
      </c>
      <c r="D37" t="s">
        <v>2275</v>
      </c>
      <c r="E37" t="s">
        <v>2181</v>
      </c>
      <c r="F37" s="28">
        <v>45658</v>
      </c>
      <c r="G37" s="11" t="s">
        <v>2189</v>
      </c>
      <c r="J37" s="70" t="s">
        <v>2276</v>
      </c>
      <c r="N37" t="s">
        <v>2168</v>
      </c>
      <c r="O37" s="19">
        <v>54788</v>
      </c>
      <c r="Q37" t="s">
        <v>2277</v>
      </c>
      <c r="T37" t="s">
        <v>2099</v>
      </c>
      <c r="U37" t="s">
        <v>2278</v>
      </c>
      <c r="V37" s="129">
        <f>_xlfn.XLOOKUP(Applications[[#This Row],[NoApplication]],AApplicationCosts[NoApplication],AApplicationCosts[License Owner],Applications[[#This Row],[Business Owner]],0,1)</f>
        <v>0</v>
      </c>
      <c r="W37" t="s">
        <v>2279</v>
      </c>
      <c r="X37" t="s">
        <v>2273</v>
      </c>
      <c r="Z37" s="70"/>
      <c r="AA37" t="s">
        <v>2280</v>
      </c>
      <c r="AB37" t="s">
        <v>2279</v>
      </c>
      <c r="AE37" t="s">
        <v>2178</v>
      </c>
      <c r="AF37" t="s">
        <v>2037</v>
      </c>
      <c r="AI37" t="s">
        <v>2281</v>
      </c>
      <c r="AJ37" t="s">
        <v>53</v>
      </c>
      <c r="AK37" t="s">
        <v>2282</v>
      </c>
    </row>
    <row r="38" spans="2:42">
      <c r="B38" s="29" t="str">
        <f>_xlfn.CONCAT(Applications[[#This Row],[No]]," - ",Applications[[#This Row],[Application]])</f>
        <v>46 - Doxygen</v>
      </c>
      <c r="C38">
        <v>46</v>
      </c>
      <c r="D38" t="s">
        <v>2283</v>
      </c>
      <c r="E38" t="s">
        <v>2181</v>
      </c>
      <c r="F38" s="28">
        <v>45658</v>
      </c>
      <c r="J38" s="70" t="s">
        <v>2284</v>
      </c>
      <c r="N38" t="s">
        <v>2201</v>
      </c>
      <c r="O38" s="19">
        <v>54788</v>
      </c>
      <c r="Q38" s="12" t="s">
        <v>2285</v>
      </c>
      <c r="R38" s="12"/>
      <c r="T38" t="s">
        <v>2166</v>
      </c>
      <c r="U38" t="s">
        <v>2286</v>
      </c>
      <c r="V38" s="129">
        <f>_xlfn.XLOOKUP(Applications[[#This Row],[NoApplication]],AApplicationCosts[NoApplication],AApplicationCosts[License Owner],Applications[[#This Row],[Business Owner]],0,1)</f>
        <v>0</v>
      </c>
      <c r="W38" t="s">
        <v>2279</v>
      </c>
      <c r="X38" t="s">
        <v>2287</v>
      </c>
      <c r="Z38" s="70"/>
      <c r="AA38" t="s">
        <v>2264</v>
      </c>
      <c r="AB38" t="s">
        <v>2264</v>
      </c>
      <c r="AE38" t="s">
        <v>2178</v>
      </c>
      <c r="AI38" t="s">
        <v>2288</v>
      </c>
      <c r="AJ38" t="s">
        <v>2289</v>
      </c>
      <c r="AK38" t="s">
        <v>2290</v>
      </c>
    </row>
    <row r="39" spans="2:42">
      <c r="B39" s="29" t="str">
        <f>_xlfn.CONCAT(Applications[[#This Row],[No]]," - ",Applications[[#This Row],[Application]])</f>
        <v>47 - FABric</v>
      </c>
      <c r="C39">
        <v>47</v>
      </c>
      <c r="D39" t="s">
        <v>2291</v>
      </c>
      <c r="E39" t="s">
        <v>2198</v>
      </c>
      <c r="F39" s="28">
        <v>45658</v>
      </c>
      <c r="J39" t="s">
        <v>2292</v>
      </c>
      <c r="N39" t="s">
        <v>2182</v>
      </c>
      <c r="O39" s="19">
        <v>54788</v>
      </c>
      <c r="Q39" t="s">
        <v>2293</v>
      </c>
      <c r="T39" t="s">
        <v>2166</v>
      </c>
      <c r="U39" t="s">
        <v>2294</v>
      </c>
      <c r="V39" s="129">
        <f>_xlfn.XLOOKUP(Applications[[#This Row],[NoApplication]],AApplicationCosts[NoApplication],AApplicationCosts[License Owner],Applications[[#This Row],[Business Owner]],0,1)</f>
        <v>0</v>
      </c>
      <c r="W39" t="s">
        <v>2295</v>
      </c>
      <c r="X39" t="s">
        <v>2296</v>
      </c>
      <c r="AA39" t="s">
        <v>2279</v>
      </c>
      <c r="AB39" t="s">
        <v>2279</v>
      </c>
    </row>
    <row r="40" spans="2:42">
      <c r="B40" s="29" t="str">
        <f>_xlfn.CONCAT(Applications[[#This Row],[No]]," - ",Applications[[#This Row],[Application]])</f>
        <v>48 - FreeRTOS</v>
      </c>
      <c r="C40">
        <v>48</v>
      </c>
      <c r="D40" t="s">
        <v>2297</v>
      </c>
      <c r="E40" t="s">
        <v>2181</v>
      </c>
      <c r="F40" s="28">
        <v>45658</v>
      </c>
      <c r="J40" s="70" t="s">
        <v>2298</v>
      </c>
      <c r="N40" t="s">
        <v>2182</v>
      </c>
      <c r="O40" s="19">
        <v>54788</v>
      </c>
      <c r="Q40" t="s">
        <v>2299</v>
      </c>
      <c r="T40" t="s">
        <v>2166</v>
      </c>
      <c r="U40" t="s">
        <v>2300</v>
      </c>
      <c r="V40" s="129">
        <f>_xlfn.XLOOKUP(Applications[[#This Row],[NoApplication]],AApplicationCosts[NoApplication],AApplicationCosts[License Owner],Applications[[#This Row],[Business Owner]],0,1)</f>
        <v>0</v>
      </c>
      <c r="W40" t="s">
        <v>2279</v>
      </c>
      <c r="X40" t="s">
        <v>2301</v>
      </c>
      <c r="Y40" t="s">
        <v>2302</v>
      </c>
      <c r="Z40" s="70"/>
      <c r="AA40" t="s">
        <v>2264</v>
      </c>
      <c r="AB40" t="s">
        <v>2264</v>
      </c>
    </row>
    <row r="41" spans="2:42">
      <c r="B41" s="29" t="str">
        <f>_xlfn.CONCAT(Applications[[#This Row],[No]]," - ",Applications[[#This Row],[Application]])</f>
        <v xml:space="preserve">49 - GCC </v>
      </c>
      <c r="C41">
        <v>49</v>
      </c>
      <c r="D41" t="s">
        <v>2303</v>
      </c>
      <c r="E41" t="s">
        <v>2181</v>
      </c>
      <c r="F41" s="28">
        <v>45658</v>
      </c>
      <c r="J41" s="70"/>
      <c r="N41" t="s">
        <v>2182</v>
      </c>
      <c r="O41" s="19">
        <v>54788</v>
      </c>
      <c r="T41" t="s">
        <v>2204</v>
      </c>
      <c r="U41" t="s">
        <v>2304</v>
      </c>
      <c r="V41" s="129">
        <f>_xlfn.XLOOKUP(Applications[[#This Row],[NoApplication]],AApplicationCosts[NoApplication],AApplicationCosts[License Owner],Applications[[#This Row],[Business Owner]],0,1)</f>
        <v>0</v>
      </c>
      <c r="W41" t="s">
        <v>2279</v>
      </c>
      <c r="X41" t="s">
        <v>2305</v>
      </c>
      <c r="Y41" t="s">
        <v>2257</v>
      </c>
      <c r="Z41" s="70"/>
      <c r="AA41" t="s">
        <v>2264</v>
      </c>
      <c r="AB41" t="s">
        <v>2264</v>
      </c>
    </row>
    <row r="42" spans="2:42">
      <c r="B42" s="29" t="str">
        <f>_xlfn.CONCAT(Applications[[#This Row],[No]]," - ",Applications[[#This Row],[Application]])</f>
        <v>50 - GDB</v>
      </c>
      <c r="C42">
        <v>50</v>
      </c>
      <c r="D42" t="s">
        <v>2306</v>
      </c>
      <c r="E42" t="s">
        <v>2181</v>
      </c>
      <c r="F42" s="28">
        <v>45658</v>
      </c>
      <c r="J42" t="s">
        <v>2307</v>
      </c>
      <c r="N42" t="s">
        <v>2182</v>
      </c>
      <c r="O42" s="19">
        <v>54788</v>
      </c>
      <c r="T42" t="s">
        <v>2166</v>
      </c>
      <c r="U42" t="s">
        <v>2308</v>
      </c>
      <c r="V42" s="129">
        <f>_xlfn.XLOOKUP(Applications[[#This Row],[NoApplication]],AApplicationCosts[NoApplication],AApplicationCosts[License Owner],Applications[[#This Row],[Business Owner]],0,1)</f>
        <v>0</v>
      </c>
      <c r="W42" t="s">
        <v>2309</v>
      </c>
      <c r="X42" t="s">
        <v>2296</v>
      </c>
      <c r="AA42" t="s">
        <v>2264</v>
      </c>
      <c r="AB42" t="s">
        <v>2264</v>
      </c>
    </row>
    <row r="43" spans="2:42" ht="45">
      <c r="B43" s="29" t="str">
        <f>_xlfn.CONCAT(Applications[[#This Row],[No]]," - ",Applications[[#This Row],[Application]])</f>
        <v>51 - NEC Compiler</v>
      </c>
      <c r="C43">
        <v>51</v>
      </c>
      <c r="D43" t="s">
        <v>2310</v>
      </c>
      <c r="E43" s="68" t="s">
        <v>2181</v>
      </c>
      <c r="F43" s="28">
        <v>45658</v>
      </c>
      <c r="G43" s="11" t="s">
        <v>2189</v>
      </c>
      <c r="J43" s="57" t="s">
        <v>2311</v>
      </c>
      <c r="K43" s="57"/>
      <c r="M43" t="s">
        <v>2243</v>
      </c>
      <c r="N43" t="s">
        <v>2081</v>
      </c>
      <c r="O43" s="19">
        <v>47118</v>
      </c>
      <c r="Q43" s="8" t="s">
        <v>2312</v>
      </c>
      <c r="T43" t="s">
        <v>2166</v>
      </c>
      <c r="U43" s="8" t="s">
        <v>2313</v>
      </c>
      <c r="V43" s="129">
        <f>_xlfn.XLOOKUP(Applications[[#This Row],[NoApplication]],AApplicationCosts[NoApplication],AApplicationCosts[License Owner],Applications[[#This Row],[Business Owner]],0,1)</f>
        <v>0</v>
      </c>
      <c r="W43" t="s">
        <v>2272</v>
      </c>
      <c r="X43" t="s">
        <v>2273</v>
      </c>
      <c r="Y43" t="s">
        <v>2314</v>
      </c>
      <c r="Z43" s="57"/>
      <c r="AA43" t="s">
        <v>2279</v>
      </c>
      <c r="AB43" t="s">
        <v>2272</v>
      </c>
      <c r="AE43" t="s">
        <v>2178</v>
      </c>
      <c r="AJ43" t="s">
        <v>1409</v>
      </c>
      <c r="AK43" t="s">
        <v>1409</v>
      </c>
    </row>
    <row r="44" spans="2:42">
      <c r="B44" s="29" t="str">
        <f>_xlfn.CONCAT(Applications[[#This Row],[No]]," - ",Applications[[#This Row],[Application]])</f>
        <v>52 - Orcad</v>
      </c>
      <c r="C44">
        <v>52</v>
      </c>
      <c r="D44" t="s">
        <v>2315</v>
      </c>
      <c r="E44" t="s">
        <v>2316</v>
      </c>
      <c r="F44" s="28">
        <v>45658</v>
      </c>
      <c r="G44" s="11" t="s">
        <v>2189</v>
      </c>
      <c r="I44" t="s">
        <v>2172</v>
      </c>
      <c r="J44" s="124" t="s">
        <v>2317</v>
      </c>
      <c r="K44" s="13"/>
      <c r="N44" t="s">
        <v>2081</v>
      </c>
      <c r="O44" s="19">
        <v>54788</v>
      </c>
      <c r="Q44" s="14" t="s">
        <v>2318</v>
      </c>
      <c r="R44" s="14"/>
      <c r="T44" t="s">
        <v>2166</v>
      </c>
      <c r="U44" t="s">
        <v>2319</v>
      </c>
      <c r="V44" s="130" t="str">
        <f>_xlfn.XLOOKUP(Applications[[#This Row],[NoApplication]],AApplicationCosts[NoApplication],AApplicationCosts[License Owner],Applications[[#This Row],[Business Owner]],0,1)</f>
        <v>TES</v>
      </c>
      <c r="W44" t="s">
        <v>2320</v>
      </c>
      <c r="X44" t="s">
        <v>2321</v>
      </c>
      <c r="Z44" s="124"/>
      <c r="AA44" t="s">
        <v>2322</v>
      </c>
      <c r="AB44" t="s">
        <v>1237</v>
      </c>
      <c r="AE44" t="s">
        <v>2178</v>
      </c>
      <c r="AH44" t="s">
        <v>2323</v>
      </c>
    </row>
    <row r="45" spans="2:42">
      <c r="B45" s="29" t="str">
        <f>_xlfn.CONCAT(Applications[[#This Row],[No]]," - ",Applications[[#This Row],[Application]])</f>
        <v>53 - OSELAS</v>
      </c>
      <c r="C45">
        <v>53</v>
      </c>
      <c r="D45" t="s">
        <v>2324</v>
      </c>
      <c r="E45" t="s">
        <v>2198</v>
      </c>
      <c r="F45" s="28">
        <v>45658</v>
      </c>
      <c r="J45" t="s">
        <v>2325</v>
      </c>
      <c r="N45" t="s">
        <v>2182</v>
      </c>
      <c r="O45" s="19">
        <v>54788</v>
      </c>
      <c r="Q45" s="15" t="s">
        <v>2326</v>
      </c>
      <c r="R45" s="15"/>
      <c r="T45" t="s">
        <v>2166</v>
      </c>
      <c r="U45" t="s">
        <v>2327</v>
      </c>
      <c r="V45" s="129">
        <f>_xlfn.XLOOKUP(Applications[[#This Row],[NoApplication]],AApplicationCosts[NoApplication],AApplicationCosts[License Owner],Applications[[#This Row],[Business Owner]],0,1)</f>
        <v>0</v>
      </c>
      <c r="W45" t="s">
        <v>2328</v>
      </c>
      <c r="X45" t="s">
        <v>2296</v>
      </c>
      <c r="AA45" t="s">
        <v>2264</v>
      </c>
      <c r="AB45" t="s">
        <v>2264</v>
      </c>
    </row>
    <row r="46" spans="2:42">
      <c r="B46" s="29" t="str">
        <f>_xlfn.CONCAT(Applications[[#This Row],[No]]," - ",Applications[[#This Row],[Application]])</f>
        <v>55 - QT Creator</v>
      </c>
      <c r="C46">
        <v>55</v>
      </c>
      <c r="D46" t="s">
        <v>2329</v>
      </c>
      <c r="E46" t="s">
        <v>2181</v>
      </c>
      <c r="F46" s="28">
        <v>45658</v>
      </c>
      <c r="J46" t="s">
        <v>2330</v>
      </c>
      <c r="N46" t="s">
        <v>2182</v>
      </c>
      <c r="O46" s="19">
        <v>54788</v>
      </c>
      <c r="Q46" t="s">
        <v>2331</v>
      </c>
      <c r="T46" t="s">
        <v>2166</v>
      </c>
      <c r="U46" t="s">
        <v>2332</v>
      </c>
      <c r="V46" s="129">
        <f>_xlfn.XLOOKUP(Applications[[#This Row],[NoApplication]],AApplicationCosts[NoApplication],AApplicationCosts[License Owner],Applications[[#This Row],[Business Owner]],0,1)</f>
        <v>0</v>
      </c>
      <c r="W46" t="s">
        <v>2328</v>
      </c>
      <c r="X46" t="s">
        <v>2296</v>
      </c>
      <c r="AA46" t="s">
        <v>2264</v>
      </c>
      <c r="AB46" t="s">
        <v>2264</v>
      </c>
    </row>
    <row r="47" spans="2:42">
      <c r="B47" s="29" t="str">
        <f>_xlfn.CONCAT(Applications[[#This Row],[No]]," - ",Applications[[#This Row],[Application]])</f>
        <v>56 - QT Unit</v>
      </c>
      <c r="C47">
        <v>56</v>
      </c>
      <c r="D47" t="s">
        <v>2333</v>
      </c>
      <c r="E47" t="s">
        <v>2181</v>
      </c>
      <c r="F47" s="28">
        <v>45658</v>
      </c>
      <c r="J47" t="s">
        <v>2330</v>
      </c>
      <c r="N47" t="s">
        <v>2182</v>
      </c>
      <c r="O47" s="19">
        <v>54788</v>
      </c>
      <c r="T47" t="s">
        <v>2166</v>
      </c>
      <c r="U47" t="s">
        <v>2334</v>
      </c>
      <c r="V47" s="129">
        <f>_xlfn.XLOOKUP(Applications[[#This Row],[NoApplication]],AApplicationCosts[NoApplication],AApplicationCosts[License Owner],Applications[[#This Row],[Business Owner]],0,1)</f>
        <v>0</v>
      </c>
      <c r="W47" t="s">
        <v>2295</v>
      </c>
      <c r="X47" t="s">
        <v>2296</v>
      </c>
      <c r="AA47" t="s">
        <v>2279</v>
      </c>
      <c r="AB47" t="s">
        <v>2279</v>
      </c>
    </row>
    <row r="48" spans="2:42">
      <c r="B48" s="29" t="str">
        <f>_xlfn.CONCAT(Applications[[#This Row],[No]]," - ",Applications[[#This Row],[Application]])</f>
        <v>57 - SMX</v>
      </c>
      <c r="C48">
        <v>57</v>
      </c>
      <c r="D48" t="s">
        <v>2335</v>
      </c>
      <c r="E48" t="s">
        <v>2198</v>
      </c>
      <c r="F48" s="28">
        <v>45658</v>
      </c>
      <c r="J48" s="229" t="s">
        <v>2336</v>
      </c>
      <c r="N48" t="s">
        <v>2182</v>
      </c>
      <c r="O48" s="19">
        <v>54788</v>
      </c>
      <c r="T48" t="s">
        <v>2166</v>
      </c>
      <c r="U48" t="s">
        <v>2337</v>
      </c>
      <c r="V48" s="129">
        <f>_xlfn.XLOOKUP(Applications[[#This Row],[NoApplication]],AApplicationCosts[NoApplication],AApplicationCosts[License Owner],Applications[[#This Row],[Business Owner]],0,1)</f>
        <v>0</v>
      </c>
      <c r="W48" t="s">
        <v>2338</v>
      </c>
      <c r="X48" t="s">
        <v>2339</v>
      </c>
      <c r="Z48" s="229"/>
      <c r="AA48" t="s">
        <v>2279</v>
      </c>
      <c r="AB48" t="s">
        <v>2279</v>
      </c>
    </row>
    <row r="49" spans="2:38" ht="60">
      <c r="B49" s="29" t="str">
        <f>_xlfn.CONCAT(Applications[[#This Row],[No]]," - ",Applications[[#This Row],[Application]])</f>
        <v>58 - GitKraken</v>
      </c>
      <c r="C49">
        <v>58</v>
      </c>
      <c r="D49" t="s">
        <v>2340</v>
      </c>
      <c r="E49" s="68" t="s">
        <v>2181</v>
      </c>
      <c r="F49" s="28">
        <v>45658</v>
      </c>
      <c r="G49" s="11" t="s">
        <v>2189</v>
      </c>
      <c r="J49" s="70" t="s">
        <v>2341</v>
      </c>
      <c r="M49" t="s">
        <v>2210</v>
      </c>
      <c r="N49" t="s">
        <v>2168</v>
      </c>
      <c r="O49" s="19">
        <v>54788</v>
      </c>
      <c r="Q49" s="97" t="s">
        <v>2342</v>
      </c>
      <c r="T49" t="s">
        <v>2099</v>
      </c>
      <c r="U49" t="s">
        <v>2343</v>
      </c>
      <c r="V49" s="178" t="str">
        <f>_xlfn.XLOOKUP(Applications[[#This Row],[NoApplication]],AApplicationCosts[NoApplication],AApplicationCosts[License Owner],Applications[[#This Row],[Business Owner]],0,1)</f>
        <v>LAAG</v>
      </c>
      <c r="W49" t="s">
        <v>2344</v>
      </c>
      <c r="X49" t="s">
        <v>2345</v>
      </c>
      <c r="Z49" s="70"/>
      <c r="AA49" t="s">
        <v>2346</v>
      </c>
      <c r="AE49" t="s">
        <v>2178</v>
      </c>
      <c r="AI49" t="s">
        <v>2347</v>
      </c>
    </row>
    <row r="50" spans="2:38">
      <c r="B50" s="29" t="str">
        <f>_xlfn.CONCAT(Applications[[#This Row],[No]]," - ",Applications[[#This Row],[Application]])</f>
        <v>59 - Advanced Serial Port Monitor</v>
      </c>
      <c r="C50">
        <v>59</v>
      </c>
      <c r="D50" t="s">
        <v>2348</v>
      </c>
      <c r="E50" t="s">
        <v>2198</v>
      </c>
      <c r="F50" s="28">
        <v>45658</v>
      </c>
      <c r="J50" t="s">
        <v>2349</v>
      </c>
      <c r="N50" t="s">
        <v>2201</v>
      </c>
      <c r="O50" s="19">
        <v>54788</v>
      </c>
      <c r="T50" t="s">
        <v>2166</v>
      </c>
      <c r="U50" t="s">
        <v>2350</v>
      </c>
      <c r="V50" s="129">
        <f>_xlfn.XLOOKUP(Applications[[#This Row],[NoApplication]],AApplicationCosts[NoApplication],AApplicationCosts[License Owner],Applications[[#This Row],[Business Owner]],0,1)</f>
        <v>0</v>
      </c>
      <c r="W50" t="s">
        <v>2272</v>
      </c>
      <c r="X50" t="s">
        <v>2351</v>
      </c>
      <c r="AA50" t="s">
        <v>2352</v>
      </c>
      <c r="AB50" t="s">
        <v>2272</v>
      </c>
      <c r="AE50" t="s">
        <v>2178</v>
      </c>
    </row>
    <row r="51" spans="2:38">
      <c r="B51" s="29" t="str">
        <f>_xlfn.CONCAT(Applications[[#This Row],[No]]," - ",Applications[[#This Row],[Application]])</f>
        <v>60 - Astah professional</v>
      </c>
      <c r="C51">
        <v>60</v>
      </c>
      <c r="D51" t="s">
        <v>2353</v>
      </c>
      <c r="E51" t="s">
        <v>2316</v>
      </c>
      <c r="F51" s="28">
        <v>45658</v>
      </c>
      <c r="J51" s="70" t="s">
        <v>2354</v>
      </c>
      <c r="N51" t="s">
        <v>2182</v>
      </c>
      <c r="O51" s="19">
        <v>54788</v>
      </c>
      <c r="T51" t="s">
        <v>2166</v>
      </c>
      <c r="U51" t="s">
        <v>2355</v>
      </c>
      <c r="V51" s="129">
        <f>_xlfn.XLOOKUP(Applications[[#This Row],[NoApplication]],AApplicationCosts[NoApplication],AApplicationCosts[License Owner],Applications[[#This Row],[Business Owner]],0,1)</f>
        <v>0</v>
      </c>
      <c r="W51" t="s">
        <v>2356</v>
      </c>
      <c r="X51" t="s">
        <v>2357</v>
      </c>
      <c r="Z51" s="70"/>
      <c r="AA51" t="s">
        <v>2358</v>
      </c>
      <c r="AB51" t="s">
        <v>2272</v>
      </c>
    </row>
    <row r="52" spans="2:38">
      <c r="B52" s="29" t="str">
        <f>_xlfn.CONCAT(Applications[[#This Row],[No]]," - ",Applications[[#This Row],[Application]])</f>
        <v>61 - Conformance Test Tool 3.0</v>
      </c>
      <c r="C52">
        <v>61</v>
      </c>
      <c r="D52" t="s">
        <v>2359</v>
      </c>
      <c r="E52" t="s">
        <v>2137</v>
      </c>
      <c r="F52" s="28">
        <v>45658</v>
      </c>
      <c r="J52" t="s">
        <v>2360</v>
      </c>
      <c r="N52" t="s">
        <v>2182</v>
      </c>
      <c r="O52" s="19">
        <v>54788</v>
      </c>
      <c r="T52" t="s">
        <v>2166</v>
      </c>
      <c r="U52" t="s">
        <v>2361</v>
      </c>
      <c r="V52" s="129">
        <f>_xlfn.XLOOKUP(Applications[[#This Row],[NoApplication]],AApplicationCosts[NoApplication],AApplicationCosts[License Owner],Applications[[#This Row],[Business Owner]],0,1)</f>
        <v>0</v>
      </c>
      <c r="W52" t="s">
        <v>2362</v>
      </c>
      <c r="X52" t="s">
        <v>2363</v>
      </c>
      <c r="AA52" t="s">
        <v>2364</v>
      </c>
      <c r="AB52" t="s">
        <v>2365</v>
      </c>
    </row>
    <row r="53" spans="2:38">
      <c r="B53" s="29" t="str">
        <f>_xlfn.CONCAT(Applications[[#This Row],[No]]," - ",Applications[[#This Row],[Application]])</f>
        <v>62 - Eclipse</v>
      </c>
      <c r="C53">
        <v>62</v>
      </c>
      <c r="D53" t="s">
        <v>2366</v>
      </c>
      <c r="E53" t="s">
        <v>2181</v>
      </c>
      <c r="F53" s="28">
        <v>45658</v>
      </c>
      <c r="J53" t="s">
        <v>2367</v>
      </c>
      <c r="N53" t="s">
        <v>2201</v>
      </c>
      <c r="O53" s="19">
        <v>54788</v>
      </c>
      <c r="Q53" t="s">
        <v>1648</v>
      </c>
      <c r="T53" t="s">
        <v>2166</v>
      </c>
      <c r="U53" t="s">
        <v>2368</v>
      </c>
      <c r="V53" s="129">
        <f>_xlfn.XLOOKUP(Applications[[#This Row],[NoApplication]],AApplicationCosts[NoApplication],AApplicationCosts[License Owner],Applications[[#This Row],[Business Owner]],0,1)</f>
        <v>0</v>
      </c>
      <c r="X53" t="s">
        <v>2369</v>
      </c>
      <c r="Y53" t="s">
        <v>2370</v>
      </c>
      <c r="AA53" t="s">
        <v>2371</v>
      </c>
      <c r="AB53" t="s">
        <v>2372</v>
      </c>
      <c r="AC53" t="s">
        <v>1082</v>
      </c>
      <c r="AD53" t="s">
        <v>2193</v>
      </c>
      <c r="AE53" t="s">
        <v>2178</v>
      </c>
      <c r="AI53" s="8" t="s">
        <v>2373</v>
      </c>
      <c r="AJ53" t="s">
        <v>2289</v>
      </c>
      <c r="AK53" t="s">
        <v>2290</v>
      </c>
    </row>
    <row r="54" spans="2:38">
      <c r="B54" s="29" t="str">
        <f>_xlfn.CONCAT(Applications[[#This Row],[No]]," - ",Applications[[#This Row],[Application]])</f>
        <v>63 - ElDevScripts</v>
      </c>
      <c r="C54">
        <v>63</v>
      </c>
      <c r="D54" t="s">
        <v>2374</v>
      </c>
      <c r="E54" t="s">
        <v>2181</v>
      </c>
      <c r="F54" s="28">
        <v>45658</v>
      </c>
      <c r="J54" t="s">
        <v>2374</v>
      </c>
      <c r="N54" t="s">
        <v>2182</v>
      </c>
      <c r="O54" s="19">
        <v>54788</v>
      </c>
      <c r="T54" t="s">
        <v>2166</v>
      </c>
      <c r="U54" t="s">
        <v>2375</v>
      </c>
      <c r="V54" s="129">
        <f>_xlfn.XLOOKUP(Applications[[#This Row],[NoApplication]],AApplicationCosts[NoApplication],AApplicationCosts[License Owner],Applications[[#This Row],[Business Owner]],0,1)</f>
        <v>0</v>
      </c>
      <c r="W54" t="s">
        <v>2376</v>
      </c>
      <c r="X54" t="s">
        <v>2377</v>
      </c>
      <c r="Y54" t="s">
        <v>2378</v>
      </c>
      <c r="AA54" t="s">
        <v>2379</v>
      </c>
      <c r="AB54" t="s">
        <v>2380</v>
      </c>
    </row>
    <row r="55" spans="2:38">
      <c r="B55" s="29" t="str">
        <f>_xlfn.CONCAT(Applications[[#This Row],[No]]," - ",Applications[[#This Row],[Application]])</f>
        <v xml:space="preserve">66 - KEMA Test Facility Generic </v>
      </c>
      <c r="C55">
        <v>66</v>
      </c>
      <c r="D55" t="s">
        <v>2381</v>
      </c>
      <c r="E55" t="s">
        <v>2181</v>
      </c>
      <c r="F55" s="28">
        <v>45658</v>
      </c>
      <c r="N55" t="s">
        <v>2182</v>
      </c>
      <c r="O55" s="19">
        <v>54788</v>
      </c>
      <c r="T55" t="s">
        <v>2166</v>
      </c>
      <c r="U55" t="s">
        <v>2382</v>
      </c>
      <c r="V55" s="129">
        <f>_xlfn.XLOOKUP(Applications[[#This Row],[NoApplication]],AApplicationCosts[NoApplication],AApplicationCosts[License Owner],Applications[[#This Row],[Business Owner]],0,1)</f>
        <v>0</v>
      </c>
      <c r="W55" t="s">
        <v>2383</v>
      </c>
      <c r="X55" t="s">
        <v>2363</v>
      </c>
      <c r="AA55" t="s">
        <v>2384</v>
      </c>
      <c r="AB55" t="s">
        <v>2385</v>
      </c>
    </row>
    <row r="56" spans="2:38">
      <c r="B56" s="29" t="str">
        <f>_xlfn.CONCAT(Applications[[#This Row],[No]]," - ",Applications[[#This Row],[Application]])</f>
        <v>67 - Mathcad</v>
      </c>
      <c r="C56">
        <v>67</v>
      </c>
      <c r="D56" t="s">
        <v>2386</v>
      </c>
      <c r="E56" s="68" t="s">
        <v>2316</v>
      </c>
      <c r="F56" s="28">
        <v>45658</v>
      </c>
      <c r="J56" s="57" t="s">
        <v>2387</v>
      </c>
      <c r="M56" t="s">
        <v>2243</v>
      </c>
      <c r="N56" t="s">
        <v>2168</v>
      </c>
      <c r="O56" s="19">
        <v>54788</v>
      </c>
      <c r="T56" t="s">
        <v>2166</v>
      </c>
      <c r="U56" t="s">
        <v>2388</v>
      </c>
      <c r="V56" s="129">
        <f>_xlfn.XLOOKUP(Applications[[#This Row],[NoApplication]],AApplicationCosts[NoApplication],AApplicationCosts[License Owner],Applications[[#This Row],[Business Owner]],0,1)</f>
        <v>0</v>
      </c>
      <c r="W56" t="s">
        <v>2389</v>
      </c>
      <c r="X56" t="s">
        <v>2390</v>
      </c>
      <c r="Z56" s="57"/>
      <c r="AA56" t="s">
        <v>2391</v>
      </c>
      <c r="AB56" t="s">
        <v>2392</v>
      </c>
      <c r="AE56" t="s">
        <v>2178</v>
      </c>
    </row>
    <row r="57" spans="2:38" ht="30">
      <c r="B57" s="29" t="str">
        <f>_xlfn.CONCAT(Applications[[#This Row],[No]]," - ",Applications[[#This Row],[Application]])</f>
        <v>68 - ModelSim</v>
      </c>
      <c r="C57">
        <v>68</v>
      </c>
      <c r="D57" t="s">
        <v>2393</v>
      </c>
      <c r="E57" t="s">
        <v>2181</v>
      </c>
      <c r="F57" s="28">
        <v>45658</v>
      </c>
      <c r="G57" s="11" t="s">
        <v>2189</v>
      </c>
      <c r="J57" s="70" t="s">
        <v>2394</v>
      </c>
      <c r="M57" t="s">
        <v>2243</v>
      </c>
      <c r="N57" t="s">
        <v>2081</v>
      </c>
      <c r="O57" s="19">
        <v>54788</v>
      </c>
      <c r="Q57" s="97" t="s">
        <v>2395</v>
      </c>
      <c r="T57" t="s">
        <v>2166</v>
      </c>
      <c r="U57" t="s">
        <v>2396</v>
      </c>
      <c r="V57" s="129">
        <f>_xlfn.XLOOKUP(Applications[[#This Row],[NoApplication]],AApplicationCosts[NoApplication],AApplicationCosts[License Owner],Applications[[#This Row],[Business Owner]],0,1)</f>
        <v>0</v>
      </c>
      <c r="W57" t="s">
        <v>2397</v>
      </c>
      <c r="X57" t="s">
        <v>2398</v>
      </c>
      <c r="Y57" t="s">
        <v>2399</v>
      </c>
      <c r="Z57" s="70"/>
      <c r="AA57" t="s">
        <v>2400</v>
      </c>
      <c r="AB57" t="s">
        <v>2401</v>
      </c>
      <c r="AE57" t="s">
        <v>2178</v>
      </c>
      <c r="AJ57" t="s">
        <v>53</v>
      </c>
      <c r="AK57" t="s">
        <v>2282</v>
      </c>
    </row>
    <row r="58" spans="2:38">
      <c r="B58" s="29" t="str">
        <f>_xlfn.CONCAT(Applications[[#This Row],[No]]," - ",Applications[[#This Row],[Application]])</f>
        <v>69 - Seqzap fra CIM Software Testing</v>
      </c>
      <c r="C58">
        <v>69</v>
      </c>
      <c r="D58" t="s">
        <v>2402</v>
      </c>
      <c r="E58" s="56" t="s">
        <v>2137</v>
      </c>
      <c r="F58" s="28">
        <v>45658</v>
      </c>
      <c r="J58" t="s">
        <v>2403</v>
      </c>
      <c r="M58" t="s">
        <v>2243</v>
      </c>
      <c r="N58" t="s">
        <v>2164</v>
      </c>
      <c r="O58" s="19">
        <v>54788</v>
      </c>
      <c r="T58" t="s">
        <v>2166</v>
      </c>
      <c r="U58" t="s">
        <v>2404</v>
      </c>
      <c r="V58" s="129">
        <f>_xlfn.XLOOKUP(Applications[[#This Row],[NoApplication]],AApplicationCosts[NoApplication],AApplicationCosts[License Owner],Applications[[#This Row],[Business Owner]],0,1)</f>
        <v>0</v>
      </c>
      <c r="W58" t="s">
        <v>2405</v>
      </c>
      <c r="X58" t="s">
        <v>2357</v>
      </c>
      <c r="Y58" t="s">
        <v>2406</v>
      </c>
      <c r="AA58" t="s">
        <v>2407</v>
      </c>
      <c r="AB58" t="s">
        <v>2408</v>
      </c>
      <c r="AE58" t="s">
        <v>2178</v>
      </c>
    </row>
    <row r="59" spans="2:38" ht="30">
      <c r="B59" s="29" t="str">
        <f>_xlfn.CONCAT(Applications[[#This Row],[No]]," - ",Applications[[#This Row],[Application]])</f>
        <v>70 - WikiMedia</v>
      </c>
      <c r="C59">
        <v>70</v>
      </c>
      <c r="D59" s="8" t="s">
        <v>2409</v>
      </c>
      <c r="E59" t="s">
        <v>2198</v>
      </c>
      <c r="F59" s="28">
        <v>45658</v>
      </c>
      <c r="J59" t="s">
        <v>2410</v>
      </c>
      <c r="N59" t="s">
        <v>2097</v>
      </c>
      <c r="O59" s="19">
        <v>46023</v>
      </c>
      <c r="Q59" t="s">
        <v>2411</v>
      </c>
      <c r="R59" s="16" t="s">
        <v>2412</v>
      </c>
      <c r="T59" t="s">
        <v>2166</v>
      </c>
      <c r="U59" t="s">
        <v>2413</v>
      </c>
      <c r="V59" s="129">
        <f>_xlfn.XLOOKUP(Applications[[#This Row],[NoApplication]],AApplicationCosts[NoApplication],AApplicationCosts[License Owner],Applications[[#This Row],[Business Owner]],0,1)</f>
        <v>0</v>
      </c>
      <c r="W59" t="s">
        <v>2414</v>
      </c>
      <c r="X59" t="s">
        <v>2357</v>
      </c>
      <c r="AA59" t="s">
        <v>2264</v>
      </c>
      <c r="AE59" t="s">
        <v>2178</v>
      </c>
      <c r="AI59" s="8" t="s">
        <v>2415</v>
      </c>
      <c r="AJ59" s="76" t="s">
        <v>2416</v>
      </c>
      <c r="AL59" t="s">
        <v>2103</v>
      </c>
    </row>
    <row r="60" spans="2:38">
      <c r="B60" s="29" t="str">
        <f>_xlfn.CONCAT(Applications[[#This Row],[No]]," - ",Applications[[#This Row],[Application]])</f>
        <v xml:space="preserve">71 - AD Link </v>
      </c>
      <c r="C60">
        <v>71</v>
      </c>
      <c r="D60" t="s">
        <v>2417</v>
      </c>
      <c r="E60" t="s">
        <v>2181</v>
      </c>
      <c r="F60" s="28">
        <v>45658</v>
      </c>
      <c r="N60" t="s">
        <v>2182</v>
      </c>
      <c r="O60" s="19">
        <v>54788</v>
      </c>
      <c r="T60" t="s">
        <v>2166</v>
      </c>
      <c r="U60" t="s">
        <v>2418</v>
      </c>
      <c r="V60" s="129">
        <f>_xlfn.XLOOKUP(Applications[[#This Row],[NoApplication]],AApplicationCosts[NoApplication],AApplicationCosts[License Owner],Applications[[#This Row],[Business Owner]],0,1)</f>
        <v>0</v>
      </c>
      <c r="X60" t="s">
        <v>2419</v>
      </c>
      <c r="AB60" t="s">
        <v>2420</v>
      </c>
    </row>
    <row r="61" spans="2:38">
      <c r="B61" s="29" t="str">
        <f>_xlfn.CONCAT(Applications[[#This Row],[No]]," - ",Applications[[#This Row],[Application]])</f>
        <v>72 - APEX SQL</v>
      </c>
      <c r="C61">
        <v>72</v>
      </c>
      <c r="D61" t="s">
        <v>2421</v>
      </c>
      <c r="E61" t="s">
        <v>2422</v>
      </c>
      <c r="F61" s="28">
        <v>45658</v>
      </c>
      <c r="J61" t="s">
        <v>2423</v>
      </c>
      <c r="N61" t="s">
        <v>2182</v>
      </c>
      <c r="O61" s="19">
        <v>54788</v>
      </c>
      <c r="T61" t="s">
        <v>2166</v>
      </c>
      <c r="U61" t="s">
        <v>2424</v>
      </c>
      <c r="V61" s="129">
        <f>_xlfn.XLOOKUP(Applications[[#This Row],[NoApplication]],AApplicationCosts[NoApplication],AApplicationCosts[License Owner],Applications[[#This Row],[Business Owner]],0,1)</f>
        <v>0</v>
      </c>
      <c r="X61" t="s">
        <v>2425</v>
      </c>
      <c r="AB61" t="s">
        <v>2425</v>
      </c>
    </row>
    <row r="62" spans="2:38">
      <c r="B62" s="29" t="str">
        <f>_xlfn.CONCAT(Applications[[#This Row],[No]]," - ",Applications[[#This Row],[Application]])</f>
        <v>73 - ApexSQL Edit</v>
      </c>
      <c r="C62">
        <v>73</v>
      </c>
      <c r="D62" t="s">
        <v>2426</v>
      </c>
      <c r="E62" t="s">
        <v>2181</v>
      </c>
      <c r="F62" s="28">
        <v>45658</v>
      </c>
      <c r="J62" s="70" t="s">
        <v>2427</v>
      </c>
      <c r="N62" t="s">
        <v>2182</v>
      </c>
      <c r="O62" s="19">
        <v>54788</v>
      </c>
      <c r="T62" t="s">
        <v>2166</v>
      </c>
      <c r="U62" t="s">
        <v>2428</v>
      </c>
      <c r="V62" s="129">
        <f>_xlfn.XLOOKUP(Applications[[#This Row],[NoApplication]],AApplicationCosts[NoApplication],AApplicationCosts[License Owner],Applications[[#This Row],[Business Owner]],0,1)</f>
        <v>0</v>
      </c>
      <c r="X62" t="s">
        <v>2425</v>
      </c>
      <c r="Z62" s="70"/>
      <c r="AB62" t="s">
        <v>2429</v>
      </c>
    </row>
    <row r="63" spans="2:38">
      <c r="B63" s="29" t="str">
        <f>_xlfn.CONCAT(Applications[[#This Row],[No]]," - ",Applications[[#This Row],[Application]])</f>
        <v>74 - AppFabric</v>
      </c>
      <c r="C63">
        <v>74</v>
      </c>
      <c r="D63" t="s">
        <v>2430</v>
      </c>
      <c r="E63" t="s">
        <v>2181</v>
      </c>
      <c r="F63" s="28">
        <v>45658</v>
      </c>
      <c r="J63" s="70" t="s">
        <v>2114</v>
      </c>
      <c r="N63" t="s">
        <v>2182</v>
      </c>
      <c r="O63" s="19">
        <v>54788</v>
      </c>
      <c r="T63" t="s">
        <v>2166</v>
      </c>
      <c r="U63" t="s">
        <v>2431</v>
      </c>
      <c r="V63" s="129">
        <f>_xlfn.XLOOKUP(Applications[[#This Row],[NoApplication]],AApplicationCosts[NoApplication],AApplicationCosts[License Owner],Applications[[#This Row],[Business Owner]],0,1)</f>
        <v>0</v>
      </c>
      <c r="W63" t="s">
        <v>2432</v>
      </c>
      <c r="X63" t="s">
        <v>2432</v>
      </c>
      <c r="Z63" s="70"/>
      <c r="AB63" t="s">
        <v>2433</v>
      </c>
    </row>
    <row r="64" spans="2:38">
      <c r="B64" s="29" t="str">
        <f>_xlfn.CONCAT(Applications[[#This Row],[No]]," - ",Applications[[#This Row],[Application]])</f>
        <v>75 - Blend</v>
      </c>
      <c r="C64">
        <v>75</v>
      </c>
      <c r="D64" t="s">
        <v>2434</v>
      </c>
      <c r="E64" t="s">
        <v>2181</v>
      </c>
      <c r="F64" s="28">
        <v>45658</v>
      </c>
      <c r="J64" t="s">
        <v>2435</v>
      </c>
      <c r="N64" t="s">
        <v>2182</v>
      </c>
      <c r="O64" s="19">
        <v>54788</v>
      </c>
      <c r="T64" t="s">
        <v>2166</v>
      </c>
      <c r="U64" t="s">
        <v>2436</v>
      </c>
      <c r="V64" s="129">
        <f>_xlfn.XLOOKUP(Applications[[#This Row],[NoApplication]],AApplicationCosts[NoApplication],AApplicationCosts[License Owner],Applications[[#This Row],[Business Owner]],0,1)</f>
        <v>0</v>
      </c>
      <c r="X64" t="s">
        <v>2437</v>
      </c>
      <c r="AA64" t="s">
        <v>2438</v>
      </c>
      <c r="AB64" t="s">
        <v>2439</v>
      </c>
    </row>
    <row r="65" spans="2:41">
      <c r="B65" s="29" t="str">
        <f>_xlfn.CONCAT(Applications[[#This Row],[No]]," - ",Applications[[#This Row],[Application]])</f>
        <v>79 - Code::Blocks (www.codeblocks.org)</v>
      </c>
      <c r="C65">
        <v>79</v>
      </c>
      <c r="D65" t="s">
        <v>2440</v>
      </c>
      <c r="E65" t="s">
        <v>2181</v>
      </c>
      <c r="F65" s="28">
        <v>45658</v>
      </c>
      <c r="J65" t="s">
        <v>2441</v>
      </c>
      <c r="N65" t="s">
        <v>2182</v>
      </c>
      <c r="O65" s="19">
        <v>54788</v>
      </c>
      <c r="T65" t="s">
        <v>2166</v>
      </c>
      <c r="U65" t="s">
        <v>2442</v>
      </c>
      <c r="V65" s="129">
        <f>_xlfn.XLOOKUP(Applications[[#This Row],[NoApplication]],AApplicationCosts[NoApplication],AApplicationCosts[License Owner],Applications[[#This Row],[Business Owner]],0,1)</f>
        <v>0</v>
      </c>
      <c r="W65" t="s">
        <v>2432</v>
      </c>
      <c r="X65" t="s">
        <v>2432</v>
      </c>
      <c r="AB65" t="s">
        <v>2372</v>
      </c>
    </row>
    <row r="66" spans="2:41" ht="60">
      <c r="B66" s="29" t="str">
        <f>_xlfn.CONCAT(Applications[[#This Row],[No]]," - ",Applications[[#This Row],[Application]])</f>
        <v>82 - Crystal Reports</v>
      </c>
      <c r="C66">
        <v>82</v>
      </c>
      <c r="D66" t="s">
        <v>2443</v>
      </c>
      <c r="E66" t="s">
        <v>2422</v>
      </c>
      <c r="F66" s="28">
        <v>45658</v>
      </c>
      <c r="J66" t="s">
        <v>2240</v>
      </c>
      <c r="N66" t="s">
        <v>2157</v>
      </c>
      <c r="O66" s="19">
        <v>54788</v>
      </c>
      <c r="T66" t="s">
        <v>2166</v>
      </c>
      <c r="U66" t="s">
        <v>2444</v>
      </c>
      <c r="V66" s="129">
        <f>_xlfn.XLOOKUP(Applications[[#This Row],[NoApplication]],AApplicationCosts[NoApplication],AApplicationCosts[License Owner],Applications[[#This Row],[Business Owner]],0,1)</f>
        <v>0</v>
      </c>
      <c r="X66" t="s">
        <v>2445</v>
      </c>
      <c r="AA66" t="s">
        <v>2352</v>
      </c>
      <c r="AB66" t="s">
        <v>2446</v>
      </c>
      <c r="AE66" t="s">
        <v>1246</v>
      </c>
      <c r="AI66" s="8" t="s">
        <v>2447</v>
      </c>
      <c r="AJ66" t="s">
        <v>2448</v>
      </c>
    </row>
    <row r="67" spans="2:41">
      <c r="B67" s="29" t="str">
        <f>_xlfn.CONCAT(Applications[[#This Row],[No]]," - ",Applications[[#This Row],[Application]])</f>
        <v>83 - DOSBox (www.dosbox.com)</v>
      </c>
      <c r="C67">
        <v>83</v>
      </c>
      <c r="D67" t="s">
        <v>2449</v>
      </c>
      <c r="E67" t="s">
        <v>2198</v>
      </c>
      <c r="F67" s="28">
        <v>45658</v>
      </c>
      <c r="J67" t="s">
        <v>2450</v>
      </c>
      <c r="N67" t="s">
        <v>2182</v>
      </c>
      <c r="O67" s="19">
        <v>54788</v>
      </c>
      <c r="T67" t="s">
        <v>2166</v>
      </c>
      <c r="U67" t="s">
        <v>2451</v>
      </c>
      <c r="V67" s="129">
        <f>_xlfn.XLOOKUP(Applications[[#This Row],[NoApplication]],AApplicationCosts[NoApplication],AApplicationCosts[License Owner],Applications[[#This Row],[Business Owner]],0,1)</f>
        <v>0</v>
      </c>
      <c r="W67" t="s">
        <v>2432</v>
      </c>
      <c r="X67" t="s">
        <v>2432</v>
      </c>
      <c r="AB67" t="s">
        <v>2372</v>
      </c>
    </row>
    <row r="68" spans="2:41">
      <c r="B68" s="29" t="str">
        <f>_xlfn.CONCAT(Applications[[#This Row],[No]]," - ",Applications[[#This Row],[Application]])</f>
        <v>84 - Dr. Memory (http://drmemory.org/)</v>
      </c>
      <c r="C68">
        <v>84</v>
      </c>
      <c r="D68" t="s">
        <v>2452</v>
      </c>
      <c r="E68" t="s">
        <v>2198</v>
      </c>
      <c r="F68" s="28">
        <v>45658</v>
      </c>
      <c r="J68" t="s">
        <v>2453</v>
      </c>
      <c r="N68" t="s">
        <v>2182</v>
      </c>
      <c r="O68" s="19">
        <v>54788</v>
      </c>
      <c r="T68" t="s">
        <v>2166</v>
      </c>
      <c r="U68" t="s">
        <v>2454</v>
      </c>
      <c r="V68" s="129">
        <f>_xlfn.XLOOKUP(Applications[[#This Row],[NoApplication]],AApplicationCosts[NoApplication],AApplicationCosts[License Owner],Applications[[#This Row],[Business Owner]],0,1)</f>
        <v>0</v>
      </c>
      <c r="W68" t="s">
        <v>2432</v>
      </c>
      <c r="X68" t="s">
        <v>2432</v>
      </c>
      <c r="AB68" t="s">
        <v>2455</v>
      </c>
    </row>
    <row r="69" spans="2:41">
      <c r="B69" s="29" t="str">
        <f>_xlfn.CONCAT(Applications[[#This Row],[No]]," - ",Applications[[#This Row],[Application]])</f>
        <v>85 - Eltima Serial Port Monitor (www.eltima.com)</v>
      </c>
      <c r="C69">
        <v>85</v>
      </c>
      <c r="D69" t="s">
        <v>2456</v>
      </c>
      <c r="E69" t="s">
        <v>2198</v>
      </c>
      <c r="F69" s="28">
        <v>45658</v>
      </c>
      <c r="J69" t="s">
        <v>2457</v>
      </c>
      <c r="N69" t="s">
        <v>2157</v>
      </c>
      <c r="O69" s="28">
        <v>46173</v>
      </c>
      <c r="T69" t="s">
        <v>2166</v>
      </c>
      <c r="U69" t="s">
        <v>2458</v>
      </c>
      <c r="V69" s="129">
        <f>_xlfn.XLOOKUP(Applications[[#This Row],[NoApplication]],AApplicationCosts[NoApplication],AApplicationCosts[License Owner],Applications[[#This Row],[Business Owner]],0,1)</f>
        <v>0</v>
      </c>
      <c r="X69" t="s">
        <v>2459</v>
      </c>
      <c r="AB69" t="s">
        <v>2425</v>
      </c>
      <c r="AE69" t="s">
        <v>2178</v>
      </c>
      <c r="AI69" t="s">
        <v>2460</v>
      </c>
    </row>
    <row r="70" spans="2:41">
      <c r="B70" s="29" t="str">
        <f>_xlfn.CONCAT(Applications[[#This Row],[No]]," - ",Applications[[#This Row],[Application]])</f>
        <v>86 - ExactFile</v>
      </c>
      <c r="C70">
        <v>86</v>
      </c>
      <c r="D70" t="s">
        <v>2461</v>
      </c>
      <c r="E70" t="s">
        <v>2198</v>
      </c>
      <c r="F70" s="28">
        <v>45658</v>
      </c>
      <c r="J70" t="s">
        <v>2462</v>
      </c>
      <c r="N70" t="s">
        <v>2182</v>
      </c>
      <c r="O70" s="19">
        <v>54788</v>
      </c>
      <c r="T70" t="s">
        <v>2166</v>
      </c>
      <c r="U70" t="s">
        <v>2463</v>
      </c>
      <c r="V70" s="129">
        <f>_xlfn.XLOOKUP(Applications[[#This Row],[NoApplication]],AApplicationCosts[NoApplication],AApplicationCosts[License Owner],Applications[[#This Row],[Business Owner]],0,1)</f>
        <v>0</v>
      </c>
      <c r="X70" t="s">
        <v>2432</v>
      </c>
      <c r="AB70" t="s">
        <v>2372</v>
      </c>
    </row>
    <row r="71" spans="2:41">
      <c r="B71" s="29" t="str">
        <f>_xlfn.CONCAT(Applications[[#This Row],[No]]," - ",Applications[[#This Row],[Application]])</f>
        <v>88 - KEPWare</v>
      </c>
      <c r="C71">
        <v>88</v>
      </c>
      <c r="D71" t="s">
        <v>2464</v>
      </c>
      <c r="E71" t="s">
        <v>2198</v>
      </c>
      <c r="F71" s="28">
        <v>45658</v>
      </c>
      <c r="J71" t="s">
        <v>2465</v>
      </c>
      <c r="N71" t="s">
        <v>2182</v>
      </c>
      <c r="O71" s="19">
        <v>54788</v>
      </c>
      <c r="T71" t="s">
        <v>2166</v>
      </c>
      <c r="U71" t="s">
        <v>2466</v>
      </c>
      <c r="V71" s="129">
        <f>_xlfn.XLOOKUP(Applications[[#This Row],[NoApplication]],AApplicationCosts[NoApplication],AApplicationCosts[License Owner],Applications[[#This Row],[Business Owner]],0,1)</f>
        <v>0</v>
      </c>
      <c r="X71" t="s">
        <v>2425</v>
      </c>
      <c r="AB71" t="s">
        <v>2425</v>
      </c>
    </row>
    <row r="72" spans="2:41">
      <c r="B72" s="29" t="str">
        <f>_xlfn.CONCAT(Applications[[#This Row],[No]]," - ",Applications[[#This Row],[Application]])</f>
        <v xml:space="preserve">89 - Kepware KEPServerEX </v>
      </c>
      <c r="C72">
        <v>89</v>
      </c>
      <c r="D72" t="s">
        <v>2467</v>
      </c>
      <c r="E72" t="s">
        <v>2181</v>
      </c>
      <c r="F72" s="28">
        <v>45658</v>
      </c>
      <c r="J72" s="70"/>
      <c r="N72" t="s">
        <v>2182</v>
      </c>
      <c r="O72" s="19">
        <v>54788</v>
      </c>
      <c r="T72" t="s">
        <v>2166</v>
      </c>
      <c r="U72" t="s">
        <v>2468</v>
      </c>
      <c r="V72" s="129">
        <f>_xlfn.XLOOKUP(Applications[[#This Row],[NoApplication]],AApplicationCosts[NoApplication],AApplicationCosts[License Owner],Applications[[#This Row],[Business Owner]],0,1)</f>
        <v>0</v>
      </c>
      <c r="X72" t="s">
        <v>2469</v>
      </c>
      <c r="Z72" s="70"/>
      <c r="AB72" t="s">
        <v>2470</v>
      </c>
    </row>
    <row r="73" spans="2:41">
      <c r="B73" s="29" t="str">
        <f>_xlfn.CONCAT(Applications[[#This Row],[No]]," - ",Applications[[#This Row],[Application]])</f>
        <v>90 - Microsoft FX Cops</v>
      </c>
      <c r="C73">
        <v>90</v>
      </c>
      <c r="D73" t="s">
        <v>2471</v>
      </c>
      <c r="E73" t="s">
        <v>2137</v>
      </c>
      <c r="F73" s="28">
        <v>45658</v>
      </c>
      <c r="J73" t="s">
        <v>2114</v>
      </c>
      <c r="N73" t="s">
        <v>2182</v>
      </c>
      <c r="O73" s="19">
        <v>54788</v>
      </c>
      <c r="T73" t="s">
        <v>2166</v>
      </c>
      <c r="U73" t="s">
        <v>2472</v>
      </c>
      <c r="V73" s="129">
        <f>_xlfn.XLOOKUP(Applications[[#This Row],[NoApplication]],AApplicationCosts[NoApplication],AApplicationCosts[License Owner],Applications[[#This Row],[Business Owner]],0,1)</f>
        <v>0</v>
      </c>
      <c r="X73" t="s">
        <v>2473</v>
      </c>
      <c r="AB73" t="s">
        <v>2372</v>
      </c>
    </row>
    <row r="74" spans="2:41">
      <c r="B74" s="29" t="str">
        <f>_xlfn.CONCAT(Applications[[#This Row],[No]]," - ",Applications[[#This Row],[Application]])</f>
        <v>91 - Microsoft SQL server Standard</v>
      </c>
      <c r="C74">
        <v>91</v>
      </c>
      <c r="D74" t="s">
        <v>2474</v>
      </c>
      <c r="E74" t="s">
        <v>2422</v>
      </c>
      <c r="F74" s="28">
        <v>45658</v>
      </c>
      <c r="J74" t="s">
        <v>2114</v>
      </c>
      <c r="K74" s="117" t="s">
        <v>2475</v>
      </c>
      <c r="N74" t="s">
        <v>2081</v>
      </c>
      <c r="O74" s="19">
        <v>54788</v>
      </c>
      <c r="T74" t="s">
        <v>2083</v>
      </c>
      <c r="U74" t="s">
        <v>2476</v>
      </c>
      <c r="V74" s="129" t="str">
        <f>_xlfn.XLOOKUP(Applications[[#This Row],[NoApplication]],AApplicationCosts[NoApplication],AApplicationCosts[License Owner],Applications[[#This Row],[Business Owner]],0,1)</f>
        <v>JEDT</v>
      </c>
      <c r="X74" t="s">
        <v>2425</v>
      </c>
      <c r="AA74" t="s">
        <v>2439</v>
      </c>
      <c r="AB74" t="s">
        <v>2192</v>
      </c>
      <c r="AE74" s="41" t="s">
        <v>2477</v>
      </c>
      <c r="AH74" t="s">
        <v>2478</v>
      </c>
    </row>
    <row r="75" spans="2:41">
      <c r="B75" s="29" t="str">
        <f>_xlfn.CONCAT(Applications[[#This Row],[No]]," - ",Applications[[#This Row],[Application]])</f>
        <v>96 - Microsoft team Foundation server</v>
      </c>
      <c r="C75">
        <v>96</v>
      </c>
      <c r="D75" t="s">
        <v>2479</v>
      </c>
      <c r="E75" t="s">
        <v>2181</v>
      </c>
      <c r="F75" s="28">
        <v>45658</v>
      </c>
      <c r="J75" t="s">
        <v>2114</v>
      </c>
      <c r="N75" t="s">
        <v>2480</v>
      </c>
      <c r="O75" s="19">
        <v>46023</v>
      </c>
      <c r="T75" t="s">
        <v>2166</v>
      </c>
      <c r="U75" t="s">
        <v>2481</v>
      </c>
      <c r="V75" s="129">
        <f>_xlfn.XLOOKUP(Applications[[#This Row],[NoApplication]],AApplicationCosts[NoApplication],AApplicationCosts[License Owner],Applications[[#This Row],[Business Owner]],0,1)</f>
        <v>0</v>
      </c>
      <c r="W75" t="s">
        <v>2482</v>
      </c>
      <c r="X75" t="s">
        <v>2483</v>
      </c>
      <c r="AB75" t="s">
        <v>2484</v>
      </c>
      <c r="AE75" t="s">
        <v>2178</v>
      </c>
      <c r="AJ75" s="76" t="s">
        <v>2485</v>
      </c>
      <c r="AL75" t="s">
        <v>2486</v>
      </c>
    </row>
    <row r="76" spans="2:41">
      <c r="B76" s="29" t="str">
        <f>_xlfn.CONCAT(Applications[[#This Row],[No]]," - ",Applications[[#This Row],[Application]])</f>
        <v>102 - Microsoft Windows virtual PC</v>
      </c>
      <c r="C76">
        <v>102</v>
      </c>
      <c r="D76" t="s">
        <v>2487</v>
      </c>
      <c r="E76" t="s">
        <v>2198</v>
      </c>
      <c r="F76" s="28">
        <v>45658</v>
      </c>
      <c r="J76" t="s">
        <v>2114</v>
      </c>
      <c r="N76" t="s">
        <v>2182</v>
      </c>
      <c r="O76" s="19">
        <v>54788</v>
      </c>
      <c r="T76" t="s">
        <v>2166</v>
      </c>
      <c r="U76" t="s">
        <v>2488</v>
      </c>
      <c r="V76" s="129">
        <f>_xlfn.XLOOKUP(Applications[[#This Row],[NoApplication]],AApplicationCosts[NoApplication],AApplicationCosts[License Owner],Applications[[#This Row],[Business Owner]],0,1)</f>
        <v>0</v>
      </c>
      <c r="X76" t="s">
        <v>2489</v>
      </c>
      <c r="AA76" t="s">
        <v>2438</v>
      </c>
    </row>
    <row r="77" spans="2:41">
      <c r="B77" s="29" t="str">
        <f>_xlfn.CONCAT(Applications[[#This Row],[No]]," - ",Applications[[#This Row],[Application]])</f>
        <v>103 - Motorola EMDK for .NET</v>
      </c>
      <c r="C77">
        <v>103</v>
      </c>
      <c r="D77" t="s">
        <v>2490</v>
      </c>
      <c r="E77" t="s">
        <v>2181</v>
      </c>
      <c r="F77" s="28">
        <v>45658</v>
      </c>
      <c r="J77" t="s">
        <v>2491</v>
      </c>
      <c r="N77" t="s">
        <v>2182</v>
      </c>
      <c r="O77" s="19">
        <v>54788</v>
      </c>
      <c r="T77" t="s">
        <v>2166</v>
      </c>
      <c r="U77" t="s">
        <v>2492</v>
      </c>
      <c r="V77" s="129">
        <f>_xlfn.XLOOKUP(Applications[[#This Row],[NoApplication]],AApplicationCosts[NoApplication],AApplicationCosts[License Owner],Applications[[#This Row],[Business Owner]],0,1)</f>
        <v>0</v>
      </c>
      <c r="W77" t="s">
        <v>2432</v>
      </c>
      <c r="X77" t="s">
        <v>2432</v>
      </c>
      <c r="AB77" t="s">
        <v>2372</v>
      </c>
    </row>
    <row r="78" spans="2:41">
      <c r="B78" s="29" t="str">
        <f>_xlfn.CONCAT(Applications[[#This Row],[No]]," - ",Applications[[#This Row],[Application]])</f>
        <v>104 - Open Watcom IDE (www.openwacom.org)</v>
      </c>
      <c r="C78">
        <v>104</v>
      </c>
      <c r="D78" t="s">
        <v>2493</v>
      </c>
      <c r="E78" t="s">
        <v>2181</v>
      </c>
      <c r="F78" s="28">
        <v>45658</v>
      </c>
      <c r="J78" t="s">
        <v>2494</v>
      </c>
      <c r="N78" t="s">
        <v>2182</v>
      </c>
      <c r="O78" s="19">
        <v>54788</v>
      </c>
      <c r="T78" t="s">
        <v>2166</v>
      </c>
      <c r="U78" t="s">
        <v>2495</v>
      </c>
      <c r="V78" s="129">
        <f>_xlfn.XLOOKUP(Applications[[#This Row],[NoApplication]],AApplicationCosts[NoApplication],AApplicationCosts[License Owner],Applications[[#This Row],[Business Owner]],0,1)</f>
        <v>0</v>
      </c>
      <c r="W78" t="s">
        <v>2432</v>
      </c>
      <c r="X78" t="s">
        <v>2432</v>
      </c>
      <c r="AB78" t="s">
        <v>2496</v>
      </c>
    </row>
    <row r="79" spans="2:41">
      <c r="B79" s="29" t="str">
        <f>_xlfn.CONCAT(Applications[[#This Row],[No]]," - ",Applications[[#This Row],[Application]])</f>
        <v>105 - PhotoFiltre 7</v>
      </c>
      <c r="C79">
        <v>105</v>
      </c>
      <c r="D79" t="s">
        <v>2497</v>
      </c>
      <c r="E79" t="s">
        <v>2198</v>
      </c>
      <c r="F79" s="28">
        <v>45658</v>
      </c>
      <c r="J79" t="s">
        <v>2498</v>
      </c>
      <c r="N79" t="s">
        <v>2182</v>
      </c>
      <c r="O79" s="19">
        <v>54788</v>
      </c>
      <c r="T79" t="s">
        <v>2166</v>
      </c>
      <c r="U79" t="s">
        <v>2499</v>
      </c>
      <c r="V79" s="129">
        <f>_xlfn.XLOOKUP(Applications[[#This Row],[NoApplication]],AApplicationCosts[NoApplication],AApplicationCosts[License Owner],Applications[[#This Row],[Business Owner]],0,1)</f>
        <v>0</v>
      </c>
      <c r="X79" t="s">
        <v>2500</v>
      </c>
      <c r="AB79" t="s">
        <v>2372</v>
      </c>
    </row>
    <row r="80" spans="2:41">
      <c r="B80" s="29" t="str">
        <f>_xlfn.CONCAT(Applications[[#This Row],[No]]," - ",Applications[[#This Row],[Application]])</f>
        <v>106 - SciChart</v>
      </c>
      <c r="C80">
        <v>106</v>
      </c>
      <c r="D80" t="s">
        <v>2501</v>
      </c>
      <c r="E80" t="s">
        <v>2502</v>
      </c>
      <c r="F80" s="28">
        <v>45658</v>
      </c>
      <c r="J80" t="s">
        <v>2503</v>
      </c>
      <c r="N80" t="s">
        <v>2504</v>
      </c>
      <c r="O80" s="19">
        <v>54788</v>
      </c>
      <c r="T80" t="s">
        <v>2204</v>
      </c>
      <c r="U80" t="s">
        <v>2505</v>
      </c>
      <c r="V80" s="129">
        <f>_xlfn.XLOOKUP(Applications[[#This Row],[NoApplication]],AApplicationCosts[NoApplication],AApplicationCosts[License Owner],Applications[[#This Row],[Business Owner]],0,1)</f>
        <v>0</v>
      </c>
      <c r="X80" t="s">
        <v>2506</v>
      </c>
      <c r="Y80" s="98" t="s">
        <v>2507</v>
      </c>
      <c r="AA80" t="s">
        <v>2352</v>
      </c>
      <c r="AD80" t="s">
        <v>2253</v>
      </c>
      <c r="AE80" t="s">
        <v>2178</v>
      </c>
      <c r="AJ80" t="s">
        <v>2508</v>
      </c>
      <c r="AK80" t="s">
        <v>2509</v>
      </c>
      <c r="AO80" t="s">
        <v>2268</v>
      </c>
    </row>
    <row r="81" spans="2:41">
      <c r="B81" s="29" t="str">
        <f>_xlfn.CONCAT(Applications[[#This Row],[No]]," - ",Applications[[#This Row],[Application]])</f>
        <v>107 - Serial port monitor 5.0</v>
      </c>
      <c r="C81">
        <v>107</v>
      </c>
      <c r="D81" t="s">
        <v>2510</v>
      </c>
      <c r="E81" t="s">
        <v>2198</v>
      </c>
      <c r="F81" s="28">
        <v>45658</v>
      </c>
      <c r="J81" t="s">
        <v>2511</v>
      </c>
      <c r="N81" t="s">
        <v>2182</v>
      </c>
      <c r="O81" s="19">
        <v>54788</v>
      </c>
      <c r="T81" t="s">
        <v>2166</v>
      </c>
      <c r="U81" t="s">
        <v>2512</v>
      </c>
      <c r="V81" s="129">
        <f>_xlfn.XLOOKUP(Applications[[#This Row],[NoApplication]],AApplicationCosts[NoApplication],AApplicationCosts[License Owner],Applications[[#This Row],[Business Owner]],0,1)</f>
        <v>0</v>
      </c>
      <c r="X81" t="s">
        <v>2489</v>
      </c>
      <c r="AA81" t="s">
        <v>2352</v>
      </c>
    </row>
    <row r="82" spans="2:41">
      <c r="B82" s="29" t="str">
        <f>_xlfn.CONCAT(Applications[[#This Row],[No]]," - ",Applications[[#This Row],[Application]])</f>
        <v>108 - Snoop</v>
      </c>
      <c r="C82">
        <v>108</v>
      </c>
      <c r="D82" t="s">
        <v>2513</v>
      </c>
      <c r="E82" t="s">
        <v>2198</v>
      </c>
      <c r="F82" s="28">
        <v>45658</v>
      </c>
      <c r="J82" t="s">
        <v>2514</v>
      </c>
      <c r="N82" t="s">
        <v>2182</v>
      </c>
      <c r="O82" s="19">
        <v>54788</v>
      </c>
      <c r="R82" s="16" t="s">
        <v>2515</v>
      </c>
      <c r="T82" t="s">
        <v>2166</v>
      </c>
      <c r="U82" t="s">
        <v>2516</v>
      </c>
      <c r="V82" s="129">
        <f>_xlfn.XLOOKUP(Applications[[#This Row],[NoApplication]],AApplicationCosts[NoApplication],AApplicationCosts[License Owner],Applications[[#This Row],[Business Owner]],0,1)</f>
        <v>0</v>
      </c>
      <c r="X82" t="s">
        <v>2432</v>
      </c>
      <c r="AB82" t="s">
        <v>2517</v>
      </c>
    </row>
    <row r="83" spans="2:41">
      <c r="B83" s="29" t="str">
        <f>_xlfn.CONCAT(Applications[[#This Row],[No]]," - ",Applications[[#This Row],[Application]])</f>
        <v>109 - SonicMQ .NET</v>
      </c>
      <c r="C83">
        <v>109</v>
      </c>
      <c r="D83" t="s">
        <v>2518</v>
      </c>
      <c r="E83" t="s">
        <v>2181</v>
      </c>
      <c r="F83" s="28">
        <v>45658</v>
      </c>
      <c r="J83" t="s">
        <v>2519</v>
      </c>
      <c r="N83" t="s">
        <v>2182</v>
      </c>
      <c r="O83" s="19">
        <v>54788</v>
      </c>
      <c r="T83" t="s">
        <v>2166</v>
      </c>
      <c r="U83" t="s">
        <v>2520</v>
      </c>
      <c r="V83" s="129">
        <f>_xlfn.XLOOKUP(Applications[[#This Row],[NoApplication]],AApplicationCosts[NoApplication],AApplicationCosts[License Owner],Applications[[#This Row],[Business Owner]],0,1)</f>
        <v>0</v>
      </c>
      <c r="X83" t="s">
        <v>2432</v>
      </c>
      <c r="AB83" t="s">
        <v>2439</v>
      </c>
    </row>
    <row r="84" spans="2:41">
      <c r="B84" s="29" t="str">
        <f>_xlfn.CONCAT(Applications[[#This Row],[No]]," - ",Applications[[#This Row],[Application]])</f>
        <v>110 - SQLDigger</v>
      </c>
      <c r="C84">
        <v>110</v>
      </c>
      <c r="D84" t="s">
        <v>2521</v>
      </c>
      <c r="E84" t="s">
        <v>2422</v>
      </c>
      <c r="F84" s="28">
        <v>45658</v>
      </c>
      <c r="J84" s="70" t="s">
        <v>2522</v>
      </c>
      <c r="N84" t="s">
        <v>2182</v>
      </c>
      <c r="O84" s="19">
        <v>54788</v>
      </c>
      <c r="T84" t="s">
        <v>2166</v>
      </c>
      <c r="U84" t="s">
        <v>2523</v>
      </c>
      <c r="V84" s="129">
        <f>_xlfn.XLOOKUP(Applications[[#This Row],[NoApplication]],AApplicationCosts[NoApplication],AApplicationCosts[License Owner],Applications[[#This Row],[Business Owner]],0,1)</f>
        <v>0</v>
      </c>
      <c r="X84" t="s">
        <v>2524</v>
      </c>
      <c r="Z84" s="70"/>
      <c r="AB84" t="s">
        <v>2525</v>
      </c>
    </row>
    <row r="85" spans="2:41">
      <c r="B85" s="29" t="str">
        <f>_xlfn.CONCAT(Applications[[#This Row],[No]]," - ",Applications[[#This Row],[Application]])</f>
        <v>111 - WinMerge</v>
      </c>
      <c r="C85">
        <v>111</v>
      </c>
      <c r="D85" t="s">
        <v>2526</v>
      </c>
      <c r="E85" t="s">
        <v>2198</v>
      </c>
      <c r="F85" s="28">
        <v>45658</v>
      </c>
      <c r="G85" s="11" t="s">
        <v>2189</v>
      </c>
      <c r="J85" t="s">
        <v>2527</v>
      </c>
      <c r="N85" t="s">
        <v>2168</v>
      </c>
      <c r="O85" s="19">
        <v>54788</v>
      </c>
      <c r="Q85" t="s">
        <v>2528</v>
      </c>
      <c r="T85" t="s">
        <v>2166</v>
      </c>
      <c r="U85" t="s">
        <v>2529</v>
      </c>
      <c r="V85" s="129">
        <f>_xlfn.XLOOKUP(Applications[[#This Row],[NoApplication]],AApplicationCosts[NoApplication],AApplicationCosts[License Owner],Applications[[#This Row],[Business Owner]],0,1)</f>
        <v>0</v>
      </c>
      <c r="X85" t="s">
        <v>2419</v>
      </c>
      <c r="AB85" t="s">
        <v>2372</v>
      </c>
      <c r="AE85" t="s">
        <v>2178</v>
      </c>
      <c r="AI85" t="s">
        <v>2530</v>
      </c>
    </row>
    <row r="86" spans="2:41" ht="75">
      <c r="B86" s="29" t="str">
        <f>_xlfn.CONCAT(Applications[[#This Row],[No]]," - ",Applications[[#This Row],[Application]])</f>
        <v>113 - Keysight ADS</v>
      </c>
      <c r="C86">
        <v>113</v>
      </c>
      <c r="D86" t="s">
        <v>2531</v>
      </c>
      <c r="E86" t="s">
        <v>2316</v>
      </c>
      <c r="F86" s="28">
        <v>45658</v>
      </c>
      <c r="G86" s="11" t="s">
        <v>2189</v>
      </c>
      <c r="J86" s="70" t="s">
        <v>2532</v>
      </c>
      <c r="N86" t="s">
        <v>2157</v>
      </c>
      <c r="O86" s="28">
        <v>46173</v>
      </c>
      <c r="Q86" s="50" t="s">
        <v>2533</v>
      </c>
      <c r="T86" t="s">
        <v>2166</v>
      </c>
      <c r="U86" t="s">
        <v>2534</v>
      </c>
      <c r="V86" s="129" t="str">
        <f>_xlfn.XLOOKUP(Applications[[#This Row],[NoApplication]],AApplicationCosts[NoApplication],AApplicationCosts[License Owner],Applications[[#This Row],[Business Owner]],0,1)</f>
        <v>BOR</v>
      </c>
      <c r="W86" t="s">
        <v>2535</v>
      </c>
      <c r="X86" t="s">
        <v>2536</v>
      </c>
      <c r="Z86" s="70"/>
      <c r="AA86" t="s">
        <v>2537</v>
      </c>
      <c r="AE86" t="s">
        <v>2178</v>
      </c>
    </row>
    <row r="87" spans="2:41">
      <c r="B87" s="29" t="str">
        <f>_xlfn.CONCAT(Applications[[#This Row],[No]]," - ",Applications[[#This Row],[Application]])</f>
        <v>114 - Labview</v>
      </c>
      <c r="C87">
        <v>114</v>
      </c>
      <c r="D87" t="s">
        <v>2538</v>
      </c>
      <c r="E87" t="s">
        <v>2316</v>
      </c>
      <c r="F87" s="28">
        <v>45658</v>
      </c>
      <c r="J87" t="s">
        <v>2539</v>
      </c>
      <c r="N87" t="s">
        <v>2182</v>
      </c>
      <c r="O87" s="19">
        <v>54788</v>
      </c>
      <c r="T87" t="s">
        <v>2166</v>
      </c>
      <c r="U87" t="s">
        <v>2540</v>
      </c>
      <c r="V87" s="129">
        <f>_xlfn.XLOOKUP(Applications[[#This Row],[NoApplication]],AApplicationCosts[NoApplication],AApplicationCosts[License Owner],Applications[[#This Row],[Business Owner]],0,1)</f>
        <v>0</v>
      </c>
      <c r="X87" t="s">
        <v>2541</v>
      </c>
      <c r="AA87" t="s">
        <v>2542</v>
      </c>
      <c r="AB87" t="s">
        <v>2541</v>
      </c>
    </row>
    <row r="88" spans="2:41">
      <c r="B88" s="29" t="str">
        <f>_xlfn.CONCAT(Applications[[#This Row],[No]]," - ",Applications[[#This Row],[Application]])</f>
        <v>116 - Orcad / Cadence</v>
      </c>
      <c r="C88">
        <v>116</v>
      </c>
      <c r="D88" t="s">
        <v>2543</v>
      </c>
      <c r="E88" s="68" t="s">
        <v>2316</v>
      </c>
      <c r="F88" s="28">
        <v>45658</v>
      </c>
      <c r="G88" s="11" t="s">
        <v>2189</v>
      </c>
      <c r="J88" s="70" t="s">
        <v>2317</v>
      </c>
      <c r="N88" t="s">
        <v>2081</v>
      </c>
      <c r="O88" s="19">
        <v>54788</v>
      </c>
      <c r="T88" t="s">
        <v>2166</v>
      </c>
      <c r="U88" t="s">
        <v>2544</v>
      </c>
      <c r="V88" s="130" t="str">
        <f>_xlfn.XLOOKUP(Applications[[#This Row],[NoApplication]],AApplicationCosts[NoApplication],AApplicationCosts[License Owner],Applications[[#This Row],[Business Owner]],0,1)</f>
        <v>TES</v>
      </c>
      <c r="W88" t="s">
        <v>2320</v>
      </c>
      <c r="X88" t="s">
        <v>2545</v>
      </c>
      <c r="Z88" s="70"/>
      <c r="AA88" t="s">
        <v>2537</v>
      </c>
      <c r="AE88" t="s">
        <v>2178</v>
      </c>
      <c r="AH88" t="s">
        <v>2323</v>
      </c>
    </row>
    <row r="89" spans="2:41">
      <c r="B89" s="29" t="str">
        <f>_xlfn.CONCAT(Applications[[#This Row],[No]]," - ",Applications[[#This Row],[Application]])</f>
        <v>117 - Pads</v>
      </c>
      <c r="C89">
        <v>117</v>
      </c>
      <c r="D89" t="s">
        <v>2546</v>
      </c>
      <c r="E89" t="s">
        <v>2198</v>
      </c>
      <c r="F89" s="28">
        <v>45658</v>
      </c>
      <c r="G89" s="11" t="s">
        <v>2189</v>
      </c>
      <c r="J89" s="70" t="s">
        <v>2547</v>
      </c>
      <c r="N89" t="s">
        <v>2168</v>
      </c>
      <c r="O89" s="28">
        <v>46173</v>
      </c>
      <c r="T89" t="s">
        <v>2166</v>
      </c>
      <c r="U89" t="s">
        <v>2544</v>
      </c>
      <c r="V89" s="129">
        <f>_xlfn.XLOOKUP(Applications[[#This Row],[NoApplication]],AApplicationCosts[NoApplication],AApplicationCosts[License Owner],Applications[[#This Row],[Business Owner]],0,1)</f>
        <v>0</v>
      </c>
      <c r="X89" t="s">
        <v>2545</v>
      </c>
      <c r="Z89" s="70"/>
      <c r="AA89" t="s">
        <v>2548</v>
      </c>
      <c r="AE89" t="s">
        <v>2178</v>
      </c>
      <c r="AI89" t="s">
        <v>2549</v>
      </c>
      <c r="AJ89" t="s">
        <v>390</v>
      </c>
      <c r="AO89" t="s">
        <v>2268</v>
      </c>
    </row>
    <row r="90" spans="2:41">
      <c r="B90" s="29" t="str">
        <f>_xlfn.CONCAT(Applications[[#This Row],[No]]," - ",Applications[[#This Row],[Application]])</f>
        <v>118 - Python</v>
      </c>
      <c r="C90">
        <v>118</v>
      </c>
      <c r="D90" t="s">
        <v>2550</v>
      </c>
      <c r="E90" t="s">
        <v>2181</v>
      </c>
      <c r="F90" s="28">
        <v>45658</v>
      </c>
      <c r="G90" s="11" t="s">
        <v>2189</v>
      </c>
      <c r="J90" s="70" t="s">
        <v>2551</v>
      </c>
      <c r="N90" t="s">
        <v>2081</v>
      </c>
      <c r="O90" s="19">
        <v>54788</v>
      </c>
      <c r="T90" t="s">
        <v>2083</v>
      </c>
      <c r="U90" t="s">
        <v>2552</v>
      </c>
      <c r="V90" s="129">
        <f>_xlfn.XLOOKUP(Applications[[#This Row],[NoApplication]],AApplicationCosts[NoApplication],AApplicationCosts[License Owner],Applications[[#This Row],[Business Owner]],0,1)</f>
        <v>0</v>
      </c>
      <c r="X90" t="s">
        <v>2545</v>
      </c>
      <c r="Z90" s="70"/>
      <c r="AB90" t="s">
        <v>2372</v>
      </c>
      <c r="AC90" t="s">
        <v>887</v>
      </c>
      <c r="AE90" t="s">
        <v>2178</v>
      </c>
      <c r="AH90" t="s">
        <v>2550</v>
      </c>
      <c r="AJ90" t="s">
        <v>2195</v>
      </c>
    </row>
    <row r="91" spans="2:41">
      <c r="B91" s="29" t="str">
        <f>_xlfn.CONCAT(Applications[[#This Row],[No]]," - ",Applications[[#This Row],[Application]])</f>
        <v>119 - R&amp;S EMC32</v>
      </c>
      <c r="C91">
        <v>119</v>
      </c>
      <c r="D91" t="s">
        <v>2553</v>
      </c>
      <c r="E91" s="68" t="s">
        <v>2316</v>
      </c>
      <c r="F91" s="28">
        <v>45658</v>
      </c>
      <c r="J91" s="70" t="s">
        <v>2554</v>
      </c>
      <c r="M91" t="s">
        <v>2243</v>
      </c>
      <c r="N91" t="s">
        <v>2182</v>
      </c>
      <c r="O91" s="19">
        <v>54788</v>
      </c>
      <c r="T91" t="s">
        <v>2166</v>
      </c>
      <c r="U91" t="s">
        <v>2555</v>
      </c>
      <c r="V91" s="130" t="str">
        <f>_xlfn.XLOOKUP(Applications[[#This Row],[NoApplication]],AApplicationCosts[NoApplication],AApplicationCosts[License Owner],Applications[[#This Row],[Business Owner]],0,1)</f>
        <v>MILA</v>
      </c>
      <c r="W91" t="s">
        <v>2556</v>
      </c>
      <c r="X91" t="s">
        <v>2536</v>
      </c>
      <c r="Z91" s="70"/>
      <c r="AA91" t="s">
        <v>2557</v>
      </c>
    </row>
    <row r="92" spans="2:41">
      <c r="B92" s="29" t="str">
        <f>_xlfn.CONCAT(Applications[[#This Row],[No]]," - ",Applications[[#This Row],[Application]])</f>
        <v>120 - SolidWorks</v>
      </c>
      <c r="C92">
        <v>120</v>
      </c>
      <c r="D92" t="s">
        <v>2558</v>
      </c>
      <c r="E92" t="s">
        <v>2316</v>
      </c>
      <c r="F92" s="28">
        <v>45658</v>
      </c>
      <c r="G92" s="11" t="s">
        <v>2189</v>
      </c>
      <c r="J92" s="70" t="s">
        <v>2559</v>
      </c>
      <c r="N92" t="s">
        <v>2081</v>
      </c>
      <c r="O92" s="19">
        <v>54788</v>
      </c>
      <c r="Q92" t="s">
        <v>2560</v>
      </c>
      <c r="T92" t="s">
        <v>2166</v>
      </c>
      <c r="U92" t="s">
        <v>2560</v>
      </c>
      <c r="V92" s="130" t="str">
        <f>_xlfn.XLOOKUP(Applications[[#This Row],[NoApplication]],AApplicationCosts[NoApplication],AApplicationCosts[License Owner],Applications[[#This Row],[Business Owner]],0,1)</f>
        <v>MEG</v>
      </c>
      <c r="X92" t="s">
        <v>2561</v>
      </c>
      <c r="Z92" s="70"/>
      <c r="AA92" t="s">
        <v>2562</v>
      </c>
      <c r="AE92" t="s">
        <v>2178</v>
      </c>
      <c r="AI92" t="s">
        <v>2563</v>
      </c>
    </row>
    <row r="93" spans="2:41">
      <c r="B93" s="29" t="str">
        <f>_xlfn.CONCAT(Applications[[#This Row],[No]]," - ",Applications[[#This Row],[Application]])</f>
        <v>121 - Balsamiq Mockups</v>
      </c>
      <c r="C93">
        <v>121</v>
      </c>
      <c r="D93" t="s">
        <v>2564</v>
      </c>
      <c r="E93" t="s">
        <v>2565</v>
      </c>
      <c r="F93" s="28">
        <v>45658</v>
      </c>
      <c r="J93" s="70" t="s">
        <v>2566</v>
      </c>
      <c r="N93" t="s">
        <v>2182</v>
      </c>
      <c r="O93" s="19">
        <v>54788</v>
      </c>
      <c r="T93" t="s">
        <v>2166</v>
      </c>
      <c r="U93" t="s">
        <v>2567</v>
      </c>
      <c r="V93" s="129">
        <f>_xlfn.XLOOKUP(Applications[[#This Row],[NoApplication]],AApplicationCosts[NoApplication],AApplicationCosts[License Owner],Applications[[#This Row],[Business Owner]],0,1)</f>
        <v>0</v>
      </c>
      <c r="W93" t="s">
        <v>1486</v>
      </c>
      <c r="X93" t="s">
        <v>2568</v>
      </c>
      <c r="Z93" s="70"/>
      <c r="AB93" t="s">
        <v>2569</v>
      </c>
      <c r="AJ93" s="189"/>
    </row>
    <row r="94" spans="2:41">
      <c r="B94" s="29" t="str">
        <f>_xlfn.CONCAT(Applications[[#This Row],[No]]," - ",Applications[[#This Row],[Application]])</f>
        <v>122 - List&amp;Label</v>
      </c>
      <c r="C94">
        <v>122</v>
      </c>
      <c r="D94" t="s">
        <v>2570</v>
      </c>
      <c r="E94" t="s">
        <v>2093</v>
      </c>
      <c r="F94" s="28">
        <v>45658</v>
      </c>
      <c r="J94" s="70" t="s">
        <v>2571</v>
      </c>
      <c r="M94" t="s">
        <v>2243</v>
      </c>
      <c r="N94" t="s">
        <v>2201</v>
      </c>
      <c r="O94" s="19">
        <v>54788</v>
      </c>
      <c r="R94" s="16" t="s">
        <v>2572</v>
      </c>
      <c r="T94" t="s">
        <v>2166</v>
      </c>
      <c r="U94" t="s">
        <v>2573</v>
      </c>
      <c r="V94" s="129" t="str">
        <f>_xlfn.XLOOKUP(Applications[[#This Row],[NoApplication]],AApplicationCosts[NoApplication],AApplicationCosts[License Owner],Applications[[#This Row],[Business Owner]],0,1)</f>
        <v>KLU</v>
      </c>
      <c r="W94" t="s">
        <v>2574</v>
      </c>
      <c r="X94" t="s">
        <v>2575</v>
      </c>
      <c r="Y94" s="98" t="s">
        <v>2576</v>
      </c>
      <c r="Z94" s="70"/>
      <c r="AB94" t="s">
        <v>2577</v>
      </c>
      <c r="AE94" t="s">
        <v>1246</v>
      </c>
      <c r="AJ94" s="189"/>
    </row>
    <row r="95" spans="2:41">
      <c r="B95" s="29" t="str">
        <f>_xlfn.CONCAT(Applications[[#This Row],[No]]," - ",Applications[[#This Row],[Application]])</f>
        <v>124 - Pluralsight Skills</v>
      </c>
      <c r="C95">
        <v>124</v>
      </c>
      <c r="D95" t="s">
        <v>2578</v>
      </c>
      <c r="E95" t="s">
        <v>2565</v>
      </c>
      <c r="F95" s="28">
        <v>45658</v>
      </c>
      <c r="J95" t="s">
        <v>2579</v>
      </c>
      <c r="M95" t="s">
        <v>2210</v>
      </c>
      <c r="N95" t="s">
        <v>2182</v>
      </c>
      <c r="O95" s="19">
        <v>54788</v>
      </c>
      <c r="Q95" t="s">
        <v>2580</v>
      </c>
      <c r="T95" t="s">
        <v>2166</v>
      </c>
      <c r="U95" t="s">
        <v>2581</v>
      </c>
      <c r="V95" s="131" t="str">
        <f>_xlfn.XLOOKUP(Applications[[#This Row],[NoApplication]],AApplicationCosts[NoApplication],AApplicationCosts[License Owner],Applications[[#This Row],[Business Owner]],0,1)</f>
        <v>JLY</v>
      </c>
      <c r="X95" t="s">
        <v>2582</v>
      </c>
      <c r="AB95" t="s">
        <v>2583</v>
      </c>
      <c r="AE95" t="s">
        <v>1246</v>
      </c>
      <c r="AJ95" s="189"/>
    </row>
    <row r="96" spans="2:41">
      <c r="B96" s="29" t="str">
        <f>_xlfn.CONCAT(Applications[[#This Row],[No]]," - ",Applications[[#This Row],[Application]])</f>
        <v>125 - Raylase Weldmark</v>
      </c>
      <c r="C96">
        <v>125</v>
      </c>
      <c r="D96" t="s">
        <v>2584</v>
      </c>
      <c r="E96" t="s">
        <v>2316</v>
      </c>
      <c r="F96" s="28">
        <v>45658</v>
      </c>
      <c r="J96" t="s">
        <v>2585</v>
      </c>
      <c r="N96" t="s">
        <v>2182</v>
      </c>
      <c r="O96" s="19">
        <v>54788</v>
      </c>
      <c r="T96" t="s">
        <v>2166</v>
      </c>
      <c r="U96" t="s">
        <v>2586</v>
      </c>
      <c r="V96" s="129">
        <f>_xlfn.XLOOKUP(Applications[[#This Row],[NoApplication]],AApplicationCosts[NoApplication],AApplicationCosts[License Owner],Applications[[#This Row],[Business Owner]],0,1)</f>
        <v>0</v>
      </c>
      <c r="X96" t="s">
        <v>2587</v>
      </c>
      <c r="AA96" t="s">
        <v>2588</v>
      </c>
      <c r="AB96" t="s">
        <v>2589</v>
      </c>
    </row>
    <row r="97" spans="2:37">
      <c r="B97" s="29" t="str">
        <f>_xlfn.CONCAT(Applications[[#This Row],[No]]," - ",Applications[[#This Row],[Application]])</f>
        <v>126 - Renorex</v>
      </c>
      <c r="C97">
        <v>126</v>
      </c>
      <c r="D97" t="s">
        <v>2590</v>
      </c>
      <c r="E97" t="s">
        <v>2137</v>
      </c>
      <c r="F97" s="28">
        <v>45658</v>
      </c>
      <c r="J97" t="s">
        <v>2591</v>
      </c>
      <c r="N97" t="s">
        <v>2182</v>
      </c>
      <c r="O97" s="19">
        <v>54788</v>
      </c>
      <c r="T97" t="s">
        <v>2166</v>
      </c>
      <c r="U97" t="s">
        <v>2592</v>
      </c>
      <c r="V97" s="129">
        <f>_xlfn.XLOOKUP(Applications[[#This Row],[NoApplication]],AApplicationCosts[NoApplication],AApplicationCosts[License Owner],Applications[[#This Row],[Business Owner]],0,1)</f>
        <v>0</v>
      </c>
      <c r="X97" t="s">
        <v>2593</v>
      </c>
      <c r="AA97" t="s">
        <v>2594</v>
      </c>
      <c r="AB97" t="s">
        <v>2577</v>
      </c>
    </row>
    <row r="98" spans="2:37">
      <c r="B98" s="29" t="str">
        <f>_xlfn.CONCAT(Applications[[#This Row],[No]]," - ",Applications[[#This Row],[Application]])</f>
        <v>128 - AnkSVN</v>
      </c>
      <c r="C98">
        <v>128</v>
      </c>
      <c r="D98" t="s">
        <v>2595</v>
      </c>
      <c r="E98" t="s">
        <v>2181</v>
      </c>
      <c r="F98" s="28">
        <v>45658</v>
      </c>
      <c r="J98" t="s">
        <v>2596</v>
      </c>
      <c r="N98" t="s">
        <v>2182</v>
      </c>
      <c r="O98" s="19">
        <v>54788</v>
      </c>
      <c r="T98" t="s">
        <v>2166</v>
      </c>
      <c r="V98" s="129">
        <f>_xlfn.XLOOKUP(Applications[[#This Row],[NoApplication]],AApplicationCosts[NoApplication],AApplicationCosts[License Owner],Applications[[#This Row],[Business Owner]],0,1)</f>
        <v>0</v>
      </c>
      <c r="X98" t="s">
        <v>2597</v>
      </c>
      <c r="AB98" t="s">
        <v>2372</v>
      </c>
    </row>
    <row r="99" spans="2:37">
      <c r="B99" s="29" t="str">
        <f>_xlfn.CONCAT(Applications[[#This Row],[No]]," - ",Applications[[#This Row],[Application]])</f>
        <v>129 - Chocolatey</v>
      </c>
      <c r="C99">
        <v>129</v>
      </c>
      <c r="D99" t="s">
        <v>2598</v>
      </c>
      <c r="E99" t="s">
        <v>2198</v>
      </c>
      <c r="F99" s="28">
        <v>45658</v>
      </c>
      <c r="J99" t="s">
        <v>2599</v>
      </c>
      <c r="N99" t="s">
        <v>2168</v>
      </c>
      <c r="O99" s="19">
        <v>54788</v>
      </c>
      <c r="T99" t="s">
        <v>2166</v>
      </c>
      <c r="U99" t="s">
        <v>2600</v>
      </c>
      <c r="V99" s="129">
        <f>_xlfn.XLOOKUP(Applications[[#This Row],[NoApplication]],AApplicationCosts[NoApplication],AApplicationCosts[License Owner],Applications[[#This Row],[Business Owner]],0,1)</f>
        <v>0</v>
      </c>
      <c r="W99" t="s">
        <v>2601</v>
      </c>
      <c r="X99" t="s">
        <v>2602</v>
      </c>
      <c r="AB99" t="s">
        <v>2372</v>
      </c>
      <c r="AE99" t="s">
        <v>2178</v>
      </c>
      <c r="AI99" t="s">
        <v>2603</v>
      </c>
      <c r="AJ99" t="s">
        <v>2604</v>
      </c>
    </row>
    <row r="100" spans="2:37">
      <c r="B100" s="29" t="str">
        <f>_xlfn.CONCAT(Applications[[#This Row],[No]]," - ",Applications[[#This Row],[Application]])</f>
        <v>130 - Emacs</v>
      </c>
      <c r="C100">
        <v>130</v>
      </c>
      <c r="D100" t="s">
        <v>2605</v>
      </c>
      <c r="E100" t="s">
        <v>2181</v>
      </c>
      <c r="F100" s="28">
        <v>45658</v>
      </c>
      <c r="G100" s="11" t="s">
        <v>2189</v>
      </c>
      <c r="J100" t="s">
        <v>2606</v>
      </c>
      <c r="N100" t="s">
        <v>2201</v>
      </c>
      <c r="O100" s="19">
        <v>54788</v>
      </c>
      <c r="T100" t="s">
        <v>2204</v>
      </c>
      <c r="U100" t="s">
        <v>2607</v>
      </c>
      <c r="V100" s="129">
        <f>_xlfn.XLOOKUP(Applications[[#This Row],[NoApplication]],AApplicationCosts[NoApplication],AApplicationCosts[License Owner],Applications[[#This Row],[Business Owner]],0,1)</f>
        <v>0</v>
      </c>
      <c r="X100" t="s">
        <v>2608</v>
      </c>
      <c r="AB100" t="s">
        <v>2372</v>
      </c>
      <c r="AD100" t="s">
        <v>2193</v>
      </c>
      <c r="AE100" t="s">
        <v>2178</v>
      </c>
      <c r="AI100" t="s">
        <v>2609</v>
      </c>
      <c r="AJ100" t="s">
        <v>2289</v>
      </c>
      <c r="AK100" t="s">
        <v>2290</v>
      </c>
    </row>
    <row r="101" spans="2:37">
      <c r="B101" s="29" t="str">
        <f>_xlfn.CONCAT(Applications[[#This Row],[No]]," - ",Applications[[#This Row],[Application]])</f>
        <v>131 - Freemind</v>
      </c>
      <c r="C101">
        <v>131</v>
      </c>
      <c r="D101" t="s">
        <v>2610</v>
      </c>
      <c r="E101" t="s">
        <v>2565</v>
      </c>
      <c r="F101" s="28">
        <v>45658</v>
      </c>
      <c r="G101" s="11" t="s">
        <v>2189</v>
      </c>
      <c r="J101" t="s">
        <v>2611</v>
      </c>
      <c r="N101" t="s">
        <v>2157</v>
      </c>
      <c r="O101" s="28">
        <v>46173</v>
      </c>
      <c r="Q101" t="s">
        <v>2612</v>
      </c>
      <c r="T101" t="s">
        <v>2166</v>
      </c>
      <c r="U101" t="s">
        <v>2613</v>
      </c>
      <c r="V101" s="129">
        <f>_xlfn.XLOOKUP(Applications[[#This Row],[NoApplication]],AApplicationCosts[NoApplication],AApplicationCosts[License Owner],Applications[[#This Row],[Business Owner]],0,1)</f>
        <v>0</v>
      </c>
      <c r="W101" t="s">
        <v>2614</v>
      </c>
      <c r="X101" t="s">
        <v>2615</v>
      </c>
      <c r="AB101" t="s">
        <v>2372</v>
      </c>
      <c r="AE101" t="s">
        <v>2178</v>
      </c>
    </row>
    <row r="102" spans="2:37">
      <c r="B102" s="29" t="str">
        <f>_xlfn.CONCAT(Applications[[#This Row],[No]]," - ",Applications[[#This Row],[Application]])</f>
        <v>132 - GreenShot</v>
      </c>
      <c r="C102">
        <v>132</v>
      </c>
      <c r="D102" t="s">
        <v>2616</v>
      </c>
      <c r="E102" t="s">
        <v>2565</v>
      </c>
      <c r="F102" s="28">
        <v>45658</v>
      </c>
      <c r="G102" s="11" t="s">
        <v>2189</v>
      </c>
      <c r="I102" t="s">
        <v>2617</v>
      </c>
      <c r="J102" t="s">
        <v>2618</v>
      </c>
      <c r="N102" t="s">
        <v>2182</v>
      </c>
      <c r="O102" s="19">
        <v>54788</v>
      </c>
      <c r="Q102" t="s">
        <v>2619</v>
      </c>
      <c r="R102" t="s">
        <v>2620</v>
      </c>
      <c r="T102" t="s">
        <v>2166</v>
      </c>
      <c r="U102" t="s">
        <v>2621</v>
      </c>
      <c r="V102" s="129">
        <f>_xlfn.XLOOKUP(Applications[[#This Row],[NoApplication]],AApplicationCosts[NoApplication],AApplicationCosts[License Owner],Applications[[#This Row],[Business Owner]],0,1)</f>
        <v>0</v>
      </c>
      <c r="W102" t="s">
        <v>2622</v>
      </c>
      <c r="X102" t="s">
        <v>2623</v>
      </c>
      <c r="AB102" t="s">
        <v>2372</v>
      </c>
      <c r="AE102" t="s">
        <v>2178</v>
      </c>
    </row>
    <row r="103" spans="2:37" ht="32.25" customHeight="1">
      <c r="B103" s="29" t="str">
        <f>_xlfn.CONCAT(Applications[[#This Row],[No]]," - ",Applications[[#This Row],[Application]])</f>
        <v>133 - Jing (https://www.techsmith.com/jing-features.html)</v>
      </c>
      <c r="C103">
        <v>133</v>
      </c>
      <c r="D103" t="s">
        <v>2624</v>
      </c>
      <c r="E103" t="s">
        <v>2154</v>
      </c>
      <c r="F103" s="28">
        <v>45658</v>
      </c>
      <c r="J103" t="s">
        <v>2625</v>
      </c>
      <c r="N103" t="s">
        <v>2182</v>
      </c>
      <c r="O103" s="19">
        <v>54788</v>
      </c>
      <c r="T103" t="s">
        <v>2166</v>
      </c>
      <c r="U103" t="s">
        <v>2626</v>
      </c>
      <c r="V103" s="129">
        <f>_xlfn.XLOOKUP(Applications[[#This Row],[NoApplication]],AApplicationCosts[NoApplication],AApplicationCosts[License Owner],Applications[[#This Row],[Business Owner]],0,1)</f>
        <v>0</v>
      </c>
      <c r="W103" t="s">
        <v>2614</v>
      </c>
      <c r="X103" t="s">
        <v>2627</v>
      </c>
      <c r="AB103" t="s">
        <v>2372</v>
      </c>
    </row>
    <row r="104" spans="2:37">
      <c r="B104" s="29" t="str">
        <f>_xlfn.CONCAT(Applications[[#This Row],[No]]," - ",Applications[[#This Row],[Application]])</f>
        <v>134 - LINQ Pad (https://www.linqpad.net/)</v>
      </c>
      <c r="C104">
        <v>134</v>
      </c>
      <c r="D104" t="s">
        <v>2628</v>
      </c>
      <c r="E104" t="s">
        <v>2181</v>
      </c>
      <c r="F104" s="28">
        <v>45658</v>
      </c>
      <c r="J104" t="s">
        <v>2629</v>
      </c>
      <c r="N104" t="s">
        <v>2168</v>
      </c>
      <c r="O104" s="19">
        <v>54788</v>
      </c>
      <c r="T104" t="s">
        <v>2166</v>
      </c>
      <c r="U104" t="s">
        <v>2630</v>
      </c>
      <c r="V104" s="129" t="str">
        <f>_xlfn.XLOOKUP(Applications[[#This Row],[NoApplication]],AApplicationCosts[NoApplication],AApplicationCosts[License Owner],Applications[[#This Row],[Business Owner]],0,1)</f>
        <v>MMI</v>
      </c>
      <c r="X104" t="s">
        <v>2631</v>
      </c>
      <c r="AB104" t="s">
        <v>2372</v>
      </c>
      <c r="AE104" t="s">
        <v>2178</v>
      </c>
      <c r="AJ104" t="s">
        <v>2632</v>
      </c>
      <c r="AK104" t="s">
        <v>2633</v>
      </c>
    </row>
    <row r="105" spans="2:37">
      <c r="B105" s="29" t="str">
        <f>_xlfn.CONCAT(Applications[[#This Row],[No]]," - ",Applications[[#This Row],[Application]])</f>
        <v>135 - LogExpert</v>
      </c>
      <c r="C105">
        <v>135</v>
      </c>
      <c r="D105" t="s">
        <v>2634</v>
      </c>
      <c r="E105" t="s">
        <v>2422</v>
      </c>
      <c r="F105" s="28">
        <v>45658</v>
      </c>
      <c r="J105" t="s">
        <v>2635</v>
      </c>
      <c r="N105" t="s">
        <v>2182</v>
      </c>
      <c r="O105" s="19">
        <v>54788</v>
      </c>
      <c r="T105" t="s">
        <v>2166</v>
      </c>
      <c r="U105" t="s">
        <v>2636</v>
      </c>
      <c r="V105" s="129">
        <f>_xlfn.XLOOKUP(Applications[[#This Row],[NoApplication]],AApplicationCosts[NoApplication],AApplicationCosts[License Owner],Applications[[#This Row],[Business Owner]],0,1)</f>
        <v>0</v>
      </c>
      <c r="W105" t="s">
        <v>2637</v>
      </c>
      <c r="X105" t="s">
        <v>2638</v>
      </c>
      <c r="AB105" t="s">
        <v>2372</v>
      </c>
    </row>
    <row r="106" spans="2:37">
      <c r="B106" s="29" t="str">
        <f>_xlfn.CONCAT(Applications[[#This Row],[No]]," - ",Applications[[#This Row],[Application]])</f>
        <v>136 - Microsoft SQL Management Studio</v>
      </c>
      <c r="C106">
        <v>136</v>
      </c>
      <c r="D106" t="s">
        <v>2639</v>
      </c>
      <c r="E106" t="s">
        <v>2422</v>
      </c>
      <c r="F106" s="28">
        <v>45658</v>
      </c>
      <c r="J106" t="s">
        <v>2114</v>
      </c>
      <c r="N106" t="s">
        <v>2081</v>
      </c>
      <c r="O106" s="19">
        <v>54788</v>
      </c>
      <c r="T106" t="s">
        <v>2083</v>
      </c>
      <c r="U106" t="s">
        <v>2640</v>
      </c>
      <c r="V106" s="129" t="str">
        <f>_xlfn.XLOOKUP(Applications[[#This Row],[NoApplication]],AApplicationCosts[NoApplication],AApplicationCosts[License Owner],Applications[[#This Row],[Business Owner]],0,1)</f>
        <v>LUCB</v>
      </c>
      <c r="W106" t="s">
        <v>2622</v>
      </c>
      <c r="X106" t="s">
        <v>2641</v>
      </c>
      <c r="AA106" t="s">
        <v>2438</v>
      </c>
      <c r="AB106" t="s">
        <v>2642</v>
      </c>
      <c r="AE106" t="s">
        <v>2178</v>
      </c>
      <c r="AH106" t="s">
        <v>2478</v>
      </c>
    </row>
    <row r="107" spans="2:37">
      <c r="B107" s="29" t="str">
        <f>_xlfn.CONCAT(Applications[[#This Row],[No]]," - ",Applications[[#This Row],[Application]])</f>
        <v>138 - MongoDB</v>
      </c>
      <c r="C107">
        <v>138</v>
      </c>
      <c r="D107" t="s">
        <v>2643</v>
      </c>
      <c r="E107" t="s">
        <v>2422</v>
      </c>
      <c r="F107" s="28">
        <v>45658</v>
      </c>
      <c r="J107" t="s">
        <v>2644</v>
      </c>
      <c r="N107" t="s">
        <v>2182</v>
      </c>
      <c r="O107" s="19">
        <v>54788</v>
      </c>
      <c r="T107" t="s">
        <v>2166</v>
      </c>
      <c r="U107" t="s">
        <v>2476</v>
      </c>
      <c r="V107" s="129">
        <f>_xlfn.XLOOKUP(Applications[[#This Row],[NoApplication]],AApplicationCosts[NoApplication],AApplicationCosts[License Owner],Applications[[#This Row],[Business Owner]],0,1)</f>
        <v>0</v>
      </c>
      <c r="X107" t="s">
        <v>2645</v>
      </c>
      <c r="AB107" t="s">
        <v>2372</v>
      </c>
    </row>
    <row r="108" spans="2:37">
      <c r="B108" s="29" t="str">
        <f>_xlfn.CONCAT(Applications[[#This Row],[No]]," - ",Applications[[#This Row],[Application]])</f>
        <v>139 - MongoVUE</v>
      </c>
      <c r="C108">
        <v>139</v>
      </c>
      <c r="D108" t="s">
        <v>2646</v>
      </c>
      <c r="E108" t="s">
        <v>2422</v>
      </c>
      <c r="F108" s="28">
        <v>45658</v>
      </c>
      <c r="J108" t="s">
        <v>2647</v>
      </c>
      <c r="N108" t="s">
        <v>2182</v>
      </c>
      <c r="O108" s="19">
        <v>54788</v>
      </c>
      <c r="T108" t="s">
        <v>2166</v>
      </c>
      <c r="U108" t="s">
        <v>2648</v>
      </c>
      <c r="V108" s="129">
        <f>_xlfn.XLOOKUP(Applications[[#This Row],[NoApplication]],AApplicationCosts[NoApplication],AApplicationCosts[License Owner],Applications[[#This Row],[Business Owner]],0,1)</f>
        <v>0</v>
      </c>
      <c r="W108" t="s">
        <v>2649</v>
      </c>
      <c r="X108" t="s">
        <v>2650</v>
      </c>
      <c r="AB108" t="s">
        <v>2372</v>
      </c>
    </row>
    <row r="109" spans="2:37" ht="20.100000000000001" customHeight="1">
      <c r="B109" s="29" t="str">
        <f>_xlfn.CONCAT(Applications[[#This Row],[No]]," - ",Applications[[#This Row],[Application]])</f>
        <v>140 - NCover</v>
      </c>
      <c r="C109">
        <v>140</v>
      </c>
      <c r="D109" t="s">
        <v>2651</v>
      </c>
      <c r="E109" t="s">
        <v>2137</v>
      </c>
      <c r="F109" s="28">
        <v>45658</v>
      </c>
      <c r="J109" t="s">
        <v>2652</v>
      </c>
      <c r="N109" t="s">
        <v>2182</v>
      </c>
      <c r="O109" s="19">
        <v>54788</v>
      </c>
      <c r="T109" t="s">
        <v>2166</v>
      </c>
      <c r="U109" t="s">
        <v>2653</v>
      </c>
      <c r="V109" s="129">
        <f>_xlfn.XLOOKUP(Applications[[#This Row],[NoApplication]],AApplicationCosts[NoApplication],AApplicationCosts[License Owner],Applications[[#This Row],[Business Owner]],0,1)</f>
        <v>0</v>
      </c>
      <c r="X109" t="s">
        <v>2654</v>
      </c>
      <c r="AB109" t="s">
        <v>2642</v>
      </c>
    </row>
    <row r="110" spans="2:37">
      <c r="B110" s="29" t="str">
        <f>_xlfn.CONCAT(Applications[[#This Row],[No]]," - ",Applications[[#This Row],[Application]])</f>
        <v>141 - NCrunch</v>
      </c>
      <c r="C110">
        <v>141</v>
      </c>
      <c r="D110" t="s">
        <v>2655</v>
      </c>
      <c r="E110" t="s">
        <v>2181</v>
      </c>
      <c r="F110" s="28">
        <v>45658</v>
      </c>
      <c r="J110" t="s">
        <v>2656</v>
      </c>
      <c r="N110" t="s">
        <v>2182</v>
      </c>
      <c r="O110" s="19">
        <v>54788</v>
      </c>
      <c r="T110" t="s">
        <v>2166</v>
      </c>
      <c r="U110" t="s">
        <v>2653</v>
      </c>
      <c r="V110" s="129">
        <f>_xlfn.XLOOKUP(Applications[[#This Row],[NoApplication]],AApplicationCosts[NoApplication],AApplicationCosts[License Owner],Applications[[#This Row],[Business Owner]],0,1)</f>
        <v>0</v>
      </c>
      <c r="W110" t="s">
        <v>2657</v>
      </c>
      <c r="X110" t="s">
        <v>2658</v>
      </c>
      <c r="AB110" t="s">
        <v>2642</v>
      </c>
    </row>
    <row r="111" spans="2:37">
      <c r="B111" s="29" t="str">
        <f>_xlfn.CONCAT(Applications[[#This Row],[No]]," - ",Applications[[#This Row],[Application]])</f>
        <v>142 - Notepad++(https://notepad-plus-plus.org/)</v>
      </c>
      <c r="C111">
        <v>142</v>
      </c>
      <c r="D111" t="s">
        <v>2659</v>
      </c>
      <c r="E111" t="s">
        <v>2181</v>
      </c>
      <c r="F111" s="28">
        <v>45658</v>
      </c>
      <c r="G111" s="11" t="s">
        <v>2189</v>
      </c>
      <c r="J111" t="s">
        <v>2660</v>
      </c>
      <c r="N111" t="s">
        <v>2168</v>
      </c>
      <c r="O111" s="19">
        <v>54788</v>
      </c>
      <c r="T111" t="s">
        <v>2166</v>
      </c>
      <c r="U111" t="s">
        <v>2661</v>
      </c>
      <c r="V111" s="129">
        <f>_xlfn.XLOOKUP(Applications[[#This Row],[NoApplication]],AApplicationCosts[NoApplication],AApplicationCosts[License Owner],Applications[[#This Row],[Business Owner]],0,1)</f>
        <v>0</v>
      </c>
      <c r="W111" t="s">
        <v>2662</v>
      </c>
      <c r="X111" t="s">
        <v>2663</v>
      </c>
      <c r="AB111" t="s">
        <v>2372</v>
      </c>
      <c r="AD111" t="s">
        <v>2193</v>
      </c>
      <c r="AE111" t="s">
        <v>2178</v>
      </c>
      <c r="AI111" t="s">
        <v>2664</v>
      </c>
      <c r="AJ111" t="s">
        <v>2665</v>
      </c>
    </row>
    <row r="112" spans="2:37">
      <c r="B112" s="29" t="str">
        <f>_xlfn.CONCAT(Applications[[#This Row],[No]]," - ",Applications[[#This Row],[Application]])</f>
        <v>143 - NUnit</v>
      </c>
      <c r="C112">
        <v>143</v>
      </c>
      <c r="D112" t="s">
        <v>2666</v>
      </c>
      <c r="E112" t="s">
        <v>2181</v>
      </c>
      <c r="F112" s="28">
        <v>45658</v>
      </c>
      <c r="J112" t="s">
        <v>2667</v>
      </c>
      <c r="N112" t="s">
        <v>2182</v>
      </c>
      <c r="O112" s="19">
        <v>54788</v>
      </c>
      <c r="T112" t="s">
        <v>2166</v>
      </c>
      <c r="U112" t="s">
        <v>2668</v>
      </c>
      <c r="V112" s="129">
        <f>_xlfn.XLOOKUP(Applications[[#This Row],[NoApplication]],AApplicationCosts[NoApplication],AApplicationCosts[License Owner],Applications[[#This Row],[Business Owner]],0,1)</f>
        <v>0</v>
      </c>
      <c r="W112" t="s">
        <v>2657</v>
      </c>
      <c r="X112" t="s">
        <v>2669</v>
      </c>
      <c r="AB112" t="s">
        <v>2670</v>
      </c>
      <c r="AI112" s="189"/>
    </row>
    <row r="113" spans="2:38">
      <c r="B113" s="29" t="str">
        <f>_xlfn.CONCAT(Applications[[#This Row],[No]]," - ",Applications[[#This Row],[Application]])</f>
        <v>144 - Oracle VirtualBox</v>
      </c>
      <c r="C113">
        <v>144</v>
      </c>
      <c r="D113" t="s">
        <v>2671</v>
      </c>
      <c r="E113" t="s">
        <v>2316</v>
      </c>
      <c r="F113" s="28">
        <v>45658</v>
      </c>
      <c r="J113" t="s">
        <v>2123</v>
      </c>
      <c r="N113" t="s">
        <v>2182</v>
      </c>
      <c r="O113" s="19">
        <v>54788</v>
      </c>
      <c r="T113" t="s">
        <v>2204</v>
      </c>
      <c r="U113" t="s">
        <v>2672</v>
      </c>
      <c r="V113" s="129">
        <f>_xlfn.XLOOKUP(Applications[[#This Row],[NoApplication]],AApplicationCosts[NoApplication],AApplicationCosts[License Owner],Applications[[#This Row],[Business Owner]],0,1)</f>
        <v>0</v>
      </c>
      <c r="W113" t="s">
        <v>2673</v>
      </c>
      <c r="X113" t="s">
        <v>2674</v>
      </c>
      <c r="AB113" t="s">
        <v>2675</v>
      </c>
    </row>
    <row r="114" spans="2:38">
      <c r="B114" s="29" t="str">
        <f>_xlfn.CONCAT(Applications[[#This Row],[No]]," - ",Applications[[#This Row],[Application]])</f>
        <v>145 - Powershell ISE</v>
      </c>
      <c r="C114">
        <v>145</v>
      </c>
      <c r="D114" t="s">
        <v>2676</v>
      </c>
      <c r="E114" t="s">
        <v>2181</v>
      </c>
      <c r="F114" s="28">
        <v>45658</v>
      </c>
      <c r="J114" t="s">
        <v>2114</v>
      </c>
      <c r="N114" t="s">
        <v>2182</v>
      </c>
      <c r="O114" s="19">
        <v>54788</v>
      </c>
      <c r="T114" t="s">
        <v>2166</v>
      </c>
      <c r="U114" t="s">
        <v>2677</v>
      </c>
      <c r="V114" s="129">
        <f>_xlfn.XLOOKUP(Applications[[#This Row],[NoApplication]],AApplicationCosts[NoApplication],AApplicationCosts[License Owner],Applications[[#This Row],[Business Owner]],0,1)</f>
        <v>0</v>
      </c>
      <c r="W114" t="s">
        <v>2657</v>
      </c>
      <c r="X114" t="s">
        <v>2678</v>
      </c>
      <c r="AB114" t="s">
        <v>2679</v>
      </c>
      <c r="AI114" s="189"/>
    </row>
    <row r="115" spans="2:38">
      <c r="B115" s="29" t="str">
        <f>_xlfn.CONCAT(Applications[[#This Row],[No]]," - ",Applications[[#This Row],[Application]])</f>
        <v>146 - PVS Studio</v>
      </c>
      <c r="C115">
        <v>146</v>
      </c>
      <c r="D115" t="s">
        <v>2680</v>
      </c>
      <c r="E115" t="s">
        <v>2181</v>
      </c>
      <c r="F115" s="28">
        <v>45658</v>
      </c>
      <c r="J115" t="s">
        <v>2681</v>
      </c>
      <c r="N115" t="s">
        <v>2182</v>
      </c>
      <c r="O115" s="19">
        <v>54788</v>
      </c>
      <c r="T115" t="s">
        <v>2166</v>
      </c>
      <c r="U115" t="s">
        <v>2682</v>
      </c>
      <c r="V115" s="129">
        <f>_xlfn.XLOOKUP(Applications[[#This Row],[NoApplication]],AApplicationCosts[NoApplication],AApplicationCosts[License Owner],Applications[[#This Row],[Business Owner]],0,1)</f>
        <v>0</v>
      </c>
      <c r="X115" t="s">
        <v>2608</v>
      </c>
      <c r="AB115" t="s">
        <v>2372</v>
      </c>
    </row>
    <row r="116" spans="2:38">
      <c r="B116" s="29" t="str">
        <f>_xlfn.CONCAT(Applications[[#This Row],[No]]," - ",Applications[[#This Row],[Application]])</f>
        <v>147 - Remote Desktop Conn. Manager</v>
      </c>
      <c r="C116">
        <v>147</v>
      </c>
      <c r="D116" t="s">
        <v>2683</v>
      </c>
      <c r="E116" t="s">
        <v>2684</v>
      </c>
      <c r="F116" s="28">
        <v>45658</v>
      </c>
      <c r="G116" s="11" t="s">
        <v>2189</v>
      </c>
      <c r="J116" t="s">
        <v>2114</v>
      </c>
      <c r="N116" t="s">
        <v>2168</v>
      </c>
      <c r="O116" s="19">
        <v>54788</v>
      </c>
      <c r="S116" t="s">
        <v>2685</v>
      </c>
      <c r="T116" t="s">
        <v>2099</v>
      </c>
      <c r="U116" t="s">
        <v>2686</v>
      </c>
      <c r="V116" s="129" t="str">
        <f>_xlfn.XLOOKUP(Applications[[#This Row],[NoApplication]],AApplicationCosts[NoApplication],AApplicationCosts[License Owner],Applications[[#This Row],[Business Owner]],0,1)</f>
        <v>LUCB</v>
      </c>
      <c r="W116" t="s">
        <v>2687</v>
      </c>
      <c r="X116" t="s">
        <v>2688</v>
      </c>
      <c r="AB116" t="s">
        <v>2372</v>
      </c>
      <c r="AE116" t="s">
        <v>2477</v>
      </c>
      <c r="AI116" s="74" t="s">
        <v>2689</v>
      </c>
    </row>
    <row r="117" spans="2:38">
      <c r="B117" s="29" t="str">
        <f>_xlfn.CONCAT(Applications[[#This Row],[No]]," - ",Applications[[#This Row],[Application]])</f>
        <v>148 - RoboMongo</v>
      </c>
      <c r="C117">
        <v>148</v>
      </c>
      <c r="D117" t="s">
        <v>2690</v>
      </c>
      <c r="E117" t="s">
        <v>2422</v>
      </c>
      <c r="F117" s="28">
        <v>45658</v>
      </c>
      <c r="J117" t="s">
        <v>2691</v>
      </c>
      <c r="N117" t="s">
        <v>2182</v>
      </c>
      <c r="O117" s="19">
        <v>54788</v>
      </c>
      <c r="T117" t="s">
        <v>2166</v>
      </c>
      <c r="U117" t="s">
        <v>2648</v>
      </c>
      <c r="V117" s="129">
        <f>_xlfn.XLOOKUP(Applications[[#This Row],[NoApplication]],AApplicationCosts[NoApplication],AApplicationCosts[License Owner],Applications[[#This Row],[Business Owner]],0,1)</f>
        <v>0</v>
      </c>
      <c r="X117" t="s">
        <v>2692</v>
      </c>
      <c r="AB117" t="s">
        <v>2372</v>
      </c>
    </row>
    <row r="118" spans="2:38">
      <c r="B118" s="29" t="str">
        <f>_xlfn.CONCAT(Applications[[#This Row],[No]]," - ",Applications[[#This Row],[Application]])</f>
        <v>149 - SnagIt</v>
      </c>
      <c r="C118">
        <v>149</v>
      </c>
      <c r="D118" t="s">
        <v>2693</v>
      </c>
      <c r="E118" t="s">
        <v>2565</v>
      </c>
      <c r="F118" s="28">
        <v>45658</v>
      </c>
      <c r="G118" s="11" t="s">
        <v>2189</v>
      </c>
      <c r="J118" t="s">
        <v>2625</v>
      </c>
      <c r="N118" t="s">
        <v>2168</v>
      </c>
      <c r="O118" s="19">
        <v>54788</v>
      </c>
      <c r="Q118" s="66"/>
      <c r="T118" t="s">
        <v>2166</v>
      </c>
      <c r="U118" t="s">
        <v>2626</v>
      </c>
      <c r="V118" s="129">
        <f>_xlfn.XLOOKUP(Applications[[#This Row],[NoApplication]],AApplicationCosts[NoApplication],AApplicationCosts[License Owner],Applications[[#This Row],[Business Owner]],0,1)</f>
        <v>0</v>
      </c>
      <c r="X118" t="s">
        <v>2614</v>
      </c>
      <c r="AB118" t="s">
        <v>2372</v>
      </c>
      <c r="AE118" t="s">
        <v>2477</v>
      </c>
      <c r="AI118" t="s">
        <v>2694</v>
      </c>
    </row>
    <row r="119" spans="2:38">
      <c r="B119" s="29" t="str">
        <f>_xlfn.CONCAT(Applications[[#This Row],[No]]," - ",Applications[[#This Row],[Application]])</f>
        <v>150 - SourceTree</v>
      </c>
      <c r="C119">
        <v>150</v>
      </c>
      <c r="D119" t="s">
        <v>2695</v>
      </c>
      <c r="E119" t="s">
        <v>2181</v>
      </c>
      <c r="F119" s="28">
        <v>45658</v>
      </c>
      <c r="G119" s="11" t="s">
        <v>2113</v>
      </c>
      <c r="J119" t="s">
        <v>2173</v>
      </c>
      <c r="N119" t="s">
        <v>2201</v>
      </c>
      <c r="O119" s="19">
        <v>54788</v>
      </c>
      <c r="R119" s="16" t="s">
        <v>2696</v>
      </c>
      <c r="S119" t="s">
        <v>2184</v>
      </c>
      <c r="T119" t="s">
        <v>2099</v>
      </c>
      <c r="U119" t="s">
        <v>2697</v>
      </c>
      <c r="V119" s="129" t="str">
        <f>_xlfn.XLOOKUP(Applications[[#This Row],[NoApplication]],AApplicationCosts[NoApplication],AApplicationCosts[License Owner],Applications[[#This Row],[Business Owner]],0,1)</f>
        <v>LAAG</v>
      </c>
      <c r="W119" t="s">
        <v>2698</v>
      </c>
      <c r="X119" t="s">
        <v>2699</v>
      </c>
      <c r="AB119" t="s">
        <v>2372</v>
      </c>
      <c r="AE119" t="s">
        <v>2178</v>
      </c>
      <c r="AH119" t="s">
        <v>2173</v>
      </c>
      <c r="AI119" t="s">
        <v>2700</v>
      </c>
      <c r="AJ119" t="s">
        <v>2701</v>
      </c>
    </row>
    <row r="120" spans="2:38">
      <c r="B120" s="29" t="str">
        <f>_xlfn.CONCAT(Applications[[#This Row],[No]]," - ",Applications[[#This Row],[Application]])</f>
        <v>151 - TeraTerm</v>
      </c>
      <c r="C120">
        <v>151</v>
      </c>
      <c r="D120" t="s">
        <v>2702</v>
      </c>
      <c r="E120" t="s">
        <v>2684</v>
      </c>
      <c r="F120" s="28">
        <v>45658</v>
      </c>
      <c r="G120" s="11" t="s">
        <v>2189</v>
      </c>
      <c r="J120" t="s">
        <v>2703</v>
      </c>
      <c r="N120" t="s">
        <v>2168</v>
      </c>
      <c r="O120" s="19">
        <v>54788</v>
      </c>
      <c r="R120" s="16" t="s">
        <v>2704</v>
      </c>
      <c r="T120" t="s">
        <v>2166</v>
      </c>
      <c r="U120" t="s">
        <v>2705</v>
      </c>
      <c r="V120" s="129">
        <f>_xlfn.XLOOKUP(Applications[[#This Row],[NoApplication]],AApplicationCosts[NoApplication],AApplicationCosts[License Owner],Applications[[#This Row],[Business Owner]],0,1)</f>
        <v>0</v>
      </c>
      <c r="X120" t="s">
        <v>2706</v>
      </c>
      <c r="AB120" t="s">
        <v>2372</v>
      </c>
      <c r="AE120" t="s">
        <v>2178</v>
      </c>
    </row>
    <row r="121" spans="2:38">
      <c r="B121" s="29" t="str">
        <f>_xlfn.CONCAT(Applications[[#This Row],[No]]," - ",Applications[[#This Row],[Application]])</f>
        <v>152 - VisualSVN</v>
      </c>
      <c r="C121">
        <v>152</v>
      </c>
      <c r="D121" t="s">
        <v>2707</v>
      </c>
      <c r="E121" t="s">
        <v>2181</v>
      </c>
      <c r="F121" s="28">
        <v>45658</v>
      </c>
      <c r="J121" t="s">
        <v>2708</v>
      </c>
      <c r="N121" t="s">
        <v>2182</v>
      </c>
      <c r="O121" s="19">
        <v>54788</v>
      </c>
      <c r="T121" t="s">
        <v>2166</v>
      </c>
      <c r="U121" t="s">
        <v>2709</v>
      </c>
      <c r="V121" s="129">
        <f>_xlfn.XLOOKUP(Applications[[#This Row],[NoApplication]],AApplicationCosts[NoApplication],AApplicationCosts[License Owner],Applications[[#This Row],[Business Owner]],0,1)</f>
        <v>0</v>
      </c>
      <c r="X121" t="s">
        <v>2710</v>
      </c>
      <c r="AB121" t="s">
        <v>2711</v>
      </c>
    </row>
    <row r="122" spans="2:38">
      <c r="B122" s="29" t="str">
        <f>_xlfn.CONCAT(Applications[[#This Row],[No]]," - ",Applications[[#This Row],[Application]])</f>
        <v>153 - Wireshark (www.wireshark.org)</v>
      </c>
      <c r="C122">
        <v>153</v>
      </c>
      <c r="D122" t="s">
        <v>2712</v>
      </c>
      <c r="E122" t="s">
        <v>2684</v>
      </c>
      <c r="F122" s="28">
        <v>45658</v>
      </c>
      <c r="G122" s="11" t="s">
        <v>2189</v>
      </c>
      <c r="J122" t="s">
        <v>2713</v>
      </c>
      <c r="N122" t="s">
        <v>2168</v>
      </c>
      <c r="O122" s="19">
        <v>54788</v>
      </c>
      <c r="T122" t="s">
        <v>2166</v>
      </c>
      <c r="U122" t="s">
        <v>2714</v>
      </c>
      <c r="V122" s="129">
        <f>_xlfn.XLOOKUP(Applications[[#This Row],[NoApplication]],AApplicationCosts[NoApplication],AApplicationCosts[License Owner],Applications[[#This Row],[Business Owner]],0,1)</f>
        <v>0</v>
      </c>
      <c r="W122" t="s">
        <v>2715</v>
      </c>
      <c r="X122" t="s">
        <v>2716</v>
      </c>
      <c r="AB122" t="s">
        <v>2372</v>
      </c>
      <c r="AE122" t="s">
        <v>2178</v>
      </c>
      <c r="AJ122" t="s">
        <v>2717</v>
      </c>
    </row>
    <row r="123" spans="2:38">
      <c r="B123" s="29" t="str">
        <f>_xlfn.CONCAT(Applications[[#This Row],[No]]," - ",Applications[[#This Row],[Application]])</f>
        <v>154 - AnkhSVN (https://ankhsvn.open.collab.net/)</v>
      </c>
      <c r="C123">
        <v>154</v>
      </c>
      <c r="D123" t="s">
        <v>2718</v>
      </c>
      <c r="E123" t="s">
        <v>2181</v>
      </c>
      <c r="F123" s="28">
        <v>45658</v>
      </c>
      <c r="J123" t="s">
        <v>2719</v>
      </c>
      <c r="N123" t="s">
        <v>2182</v>
      </c>
      <c r="O123" s="19">
        <v>54788</v>
      </c>
      <c r="T123" t="s">
        <v>2166</v>
      </c>
      <c r="U123" t="s">
        <v>2720</v>
      </c>
      <c r="V123" s="129">
        <f>_xlfn.XLOOKUP(Applications[[#This Row],[NoApplication]],AApplicationCosts[NoApplication],AApplicationCosts[License Owner],Applications[[#This Row],[Business Owner]],0,1)</f>
        <v>0</v>
      </c>
      <c r="X123" t="s">
        <v>2721</v>
      </c>
      <c r="AB123" t="s">
        <v>2372</v>
      </c>
    </row>
    <row r="124" spans="2:38">
      <c r="B124" s="29" t="str">
        <f>_xlfn.CONCAT(Applications[[#This Row],[No]]," - ",Applications[[#This Row],[Application]])</f>
        <v>155 - DotCover</v>
      </c>
      <c r="C124">
        <v>155</v>
      </c>
      <c r="D124" t="s">
        <v>2722</v>
      </c>
      <c r="E124" t="s">
        <v>2181</v>
      </c>
      <c r="F124" s="28">
        <v>45658</v>
      </c>
      <c r="J124" t="s">
        <v>2723</v>
      </c>
      <c r="N124" t="s">
        <v>2201</v>
      </c>
      <c r="O124" s="19">
        <v>54788</v>
      </c>
      <c r="R124" s="16" t="s">
        <v>2724</v>
      </c>
      <c r="T124" t="s">
        <v>2099</v>
      </c>
      <c r="U124" t="s">
        <v>2725</v>
      </c>
      <c r="V124" s="129" t="str">
        <f>_xlfn.XLOOKUP(Applications[[#This Row],[NoApplication]],AApplicationCosts[NoApplication],AApplicationCosts[License Owner],Applications[[#This Row],[Business Owner]],0,1)</f>
        <v>LAAG</v>
      </c>
      <c r="X124" t="s">
        <v>2721</v>
      </c>
      <c r="AE124" t="s">
        <v>2178</v>
      </c>
      <c r="AH124" t="s">
        <v>2723</v>
      </c>
      <c r="AI124" t="s">
        <v>2726</v>
      </c>
      <c r="AJ124" t="s">
        <v>2195</v>
      </c>
    </row>
    <row r="125" spans="2:38" ht="92.1" customHeight="1">
      <c r="B125" s="29" t="str">
        <f>_xlfn.CONCAT(Applications[[#This Row],[No]]," - ",Applications[[#This Row],[Application]])</f>
        <v>156 - Fiddler (http://www.telerik.com/fiddler)</v>
      </c>
      <c r="C125">
        <v>156</v>
      </c>
      <c r="D125" t="s">
        <v>2727</v>
      </c>
      <c r="E125" t="s">
        <v>2684</v>
      </c>
      <c r="F125" s="28">
        <v>45658</v>
      </c>
      <c r="J125" t="s">
        <v>2728</v>
      </c>
      <c r="N125" t="s">
        <v>2201</v>
      </c>
      <c r="O125" s="19">
        <v>54788</v>
      </c>
      <c r="T125" t="s">
        <v>2166</v>
      </c>
      <c r="U125" t="s">
        <v>2729</v>
      </c>
      <c r="V125" s="129">
        <f>_xlfn.XLOOKUP(Applications[[#This Row],[NoApplication]],AApplicationCosts[NoApplication],AApplicationCosts[License Owner],Applications[[#This Row],[Business Owner]],0,1)</f>
        <v>0</v>
      </c>
      <c r="X125" t="s">
        <v>2730</v>
      </c>
      <c r="AB125" t="s">
        <v>2372</v>
      </c>
      <c r="AE125" t="s">
        <v>2178</v>
      </c>
      <c r="AI125" t="s">
        <v>2717</v>
      </c>
    </row>
    <row r="126" spans="2:38">
      <c r="B126" s="29" t="str">
        <f>_xlfn.CONCAT(Applications[[#This Row],[No]]," - ",Applications[[#This Row],[Application]])</f>
        <v>157 - GIMP (https://www.gimp.org/)</v>
      </c>
      <c r="C126">
        <v>157</v>
      </c>
      <c r="D126" t="s">
        <v>2731</v>
      </c>
      <c r="E126" t="s">
        <v>2198</v>
      </c>
      <c r="F126" s="28">
        <v>45658</v>
      </c>
      <c r="G126" s="11" t="s">
        <v>2189</v>
      </c>
      <c r="J126" t="s">
        <v>2732</v>
      </c>
      <c r="N126" t="s">
        <v>2201</v>
      </c>
      <c r="O126" s="19">
        <v>54788</v>
      </c>
      <c r="T126" t="s">
        <v>2166</v>
      </c>
      <c r="U126" t="s">
        <v>2733</v>
      </c>
      <c r="V126" s="129">
        <f>_xlfn.XLOOKUP(Applications[[#This Row],[NoApplication]],AApplicationCosts[NoApplication],AApplicationCosts[License Owner],Applications[[#This Row],[Business Owner]],0,1)</f>
        <v>0</v>
      </c>
      <c r="X126" t="s">
        <v>2734</v>
      </c>
      <c r="AB126" t="s">
        <v>2372</v>
      </c>
      <c r="AE126" t="s">
        <v>2178</v>
      </c>
      <c r="AI126" t="s">
        <v>2735</v>
      </c>
    </row>
    <row r="127" spans="2:38">
      <c r="B127" s="29" t="str">
        <f>_xlfn.CONCAT(Applications[[#This Row],[No]]," - ",Applications[[#This Row],[Application]])</f>
        <v>158 - Inkscape (https://inkscape.org/en/)</v>
      </c>
      <c r="C127">
        <v>158</v>
      </c>
      <c r="D127" t="s">
        <v>2736</v>
      </c>
      <c r="E127" t="s">
        <v>2198</v>
      </c>
      <c r="F127" s="28">
        <v>45658</v>
      </c>
      <c r="G127" s="11" t="s">
        <v>2189</v>
      </c>
      <c r="J127" t="s">
        <v>2737</v>
      </c>
      <c r="N127" t="s">
        <v>2201</v>
      </c>
      <c r="O127" s="19">
        <v>54788</v>
      </c>
      <c r="T127" t="s">
        <v>2166</v>
      </c>
      <c r="U127" t="s">
        <v>2738</v>
      </c>
      <c r="V127" s="129">
        <f>_xlfn.XLOOKUP(Applications[[#This Row],[NoApplication]],AApplicationCosts[NoApplication],AApplicationCosts[License Owner],Applications[[#This Row],[Business Owner]],0,1)</f>
        <v>0</v>
      </c>
      <c r="X127" t="s">
        <v>2739</v>
      </c>
      <c r="AB127" t="s">
        <v>2372</v>
      </c>
      <c r="AE127" t="s">
        <v>2178</v>
      </c>
    </row>
    <row r="128" spans="2:38">
      <c r="B128" s="29" t="str">
        <f>_xlfn.CONCAT(Applications[[#This Row],[No]]," - ",Applications[[#This Row],[Application]])</f>
        <v>160 - IntelliJ IDEA Community Edition</v>
      </c>
      <c r="C128">
        <v>160</v>
      </c>
      <c r="D128" t="s">
        <v>2740</v>
      </c>
      <c r="E128" t="s">
        <v>2181</v>
      </c>
      <c r="F128" s="28">
        <v>45658</v>
      </c>
      <c r="J128" t="s">
        <v>2723</v>
      </c>
      <c r="N128" t="s">
        <v>2097</v>
      </c>
      <c r="O128" s="19">
        <v>46053</v>
      </c>
      <c r="R128" s="16" t="s">
        <v>2741</v>
      </c>
      <c r="T128" t="s">
        <v>2099</v>
      </c>
      <c r="U128" t="s">
        <v>2742</v>
      </c>
      <c r="V128" s="129" t="str">
        <f>_xlfn.XLOOKUP(Applications[[#This Row],[NoApplication]],AApplicationCosts[NoApplication],AApplicationCosts[License Owner],Applications[[#This Row],[Business Owner]],0,1)</f>
        <v>LAAG</v>
      </c>
      <c r="X128" t="s">
        <v>2743</v>
      </c>
      <c r="AB128" t="s">
        <v>2372</v>
      </c>
      <c r="AD128" t="s">
        <v>2193</v>
      </c>
      <c r="AE128" t="s">
        <v>2178</v>
      </c>
      <c r="AI128" t="s">
        <v>2744</v>
      </c>
      <c r="AJ128" t="s">
        <v>2745</v>
      </c>
      <c r="AK128" t="s">
        <v>2746</v>
      </c>
      <c r="AL128" t="s">
        <v>2486</v>
      </c>
    </row>
    <row r="129" spans="2:38">
      <c r="B129" s="29" t="str">
        <f>_xlfn.CONCAT(Applications[[#This Row],[No]]," - ",Applications[[#This Row],[Application]])</f>
        <v>163 - paint.net (www.getpaint.net/index.html)</v>
      </c>
      <c r="C129">
        <v>163</v>
      </c>
      <c r="D129" t="s">
        <v>2747</v>
      </c>
      <c r="E129" t="s">
        <v>2198</v>
      </c>
      <c r="F129" s="28">
        <v>45658</v>
      </c>
      <c r="J129" t="s">
        <v>2748</v>
      </c>
      <c r="N129" t="s">
        <v>2168</v>
      </c>
      <c r="O129" s="19">
        <v>54788</v>
      </c>
      <c r="T129" t="s">
        <v>2166</v>
      </c>
      <c r="U129" t="s">
        <v>2733</v>
      </c>
      <c r="V129" s="129">
        <f>_xlfn.XLOOKUP(Applications[[#This Row],[NoApplication]],AApplicationCosts[NoApplication],AApplicationCosts[License Owner],Applications[[#This Row],[Business Owner]],0,1)</f>
        <v>0</v>
      </c>
      <c r="X129" t="s">
        <v>2749</v>
      </c>
      <c r="AB129" t="s">
        <v>2372</v>
      </c>
    </row>
    <row r="130" spans="2:38">
      <c r="B130" s="29" t="str">
        <f>_xlfn.CONCAT(Applications[[#This Row],[No]]," - ",Applications[[#This Row],[Application]])</f>
        <v>164 - Pencil (http://pencil.evolus.vn/)</v>
      </c>
      <c r="C130">
        <v>164</v>
      </c>
      <c r="D130" t="s">
        <v>2750</v>
      </c>
      <c r="E130" t="s">
        <v>2565</v>
      </c>
      <c r="F130" s="28">
        <v>45658</v>
      </c>
      <c r="J130" t="s">
        <v>2751</v>
      </c>
      <c r="N130" t="s">
        <v>2182</v>
      </c>
      <c r="O130" s="19">
        <v>54788</v>
      </c>
      <c r="T130" t="s">
        <v>2166</v>
      </c>
      <c r="U130" t="s">
        <v>2752</v>
      </c>
      <c r="V130" s="129">
        <f>_xlfn.XLOOKUP(Applications[[#This Row],[NoApplication]],AApplicationCosts[NoApplication],AApplicationCosts[License Owner],Applications[[#This Row],[Business Owner]],0,1)</f>
        <v>0</v>
      </c>
      <c r="X130" t="s">
        <v>2753</v>
      </c>
      <c r="AB130" t="s">
        <v>2372</v>
      </c>
    </row>
    <row r="131" spans="2:38">
      <c r="B131" s="29" t="str">
        <f>_xlfn.CONCAT(Applications[[#This Row],[No]]," - ",Applications[[#This Row],[Application]])</f>
        <v xml:space="preserve">165 - Quick License Manager </v>
      </c>
      <c r="C131">
        <v>165</v>
      </c>
      <c r="D131" t="s">
        <v>2754</v>
      </c>
      <c r="E131" t="s">
        <v>2181</v>
      </c>
      <c r="F131" s="28">
        <v>45658</v>
      </c>
      <c r="J131" s="66"/>
      <c r="N131" t="s">
        <v>2182</v>
      </c>
      <c r="O131" s="19">
        <v>54788</v>
      </c>
      <c r="R131" s="16" t="s">
        <v>2755</v>
      </c>
      <c r="T131" t="s">
        <v>2166</v>
      </c>
      <c r="U131" t="s">
        <v>2756</v>
      </c>
      <c r="V131" s="129">
        <f>_xlfn.XLOOKUP(Applications[[#This Row],[NoApplication]],AApplicationCosts[NoApplication],AApplicationCosts[License Owner],Applications[[#This Row],[Business Owner]],0,1)</f>
        <v>0</v>
      </c>
      <c r="W131" t="s">
        <v>2757</v>
      </c>
    </row>
    <row r="132" spans="2:38">
      <c r="B132" s="29" t="str">
        <f>_xlfn.CONCAT(Applications[[#This Row],[No]]," - ",Applications[[#This Row],[Application]])</f>
        <v>166 - ReSharper</v>
      </c>
      <c r="C132">
        <v>166</v>
      </c>
      <c r="D132" t="s">
        <v>2758</v>
      </c>
      <c r="E132" s="68" t="s">
        <v>2181</v>
      </c>
      <c r="F132" s="28">
        <v>45658</v>
      </c>
      <c r="G132" s="11" t="s">
        <v>2189</v>
      </c>
      <c r="J132" t="s">
        <v>2723</v>
      </c>
      <c r="K132">
        <v>13899</v>
      </c>
      <c r="M132" t="s">
        <v>2243</v>
      </c>
      <c r="N132" t="s">
        <v>2168</v>
      </c>
      <c r="O132" s="19">
        <v>54788</v>
      </c>
      <c r="R132" s="16" t="s">
        <v>2759</v>
      </c>
      <c r="T132" t="s">
        <v>2099</v>
      </c>
      <c r="U132" t="s">
        <v>2760</v>
      </c>
      <c r="V132" s="129" t="str">
        <f>_xlfn.XLOOKUP(Applications[[#This Row],[NoApplication]],AApplicationCosts[NoApplication],AApplicationCosts[License Owner],Applications[[#This Row],[Business Owner]],0,1)</f>
        <v>LAAG</v>
      </c>
      <c r="W132" t="s">
        <v>2698</v>
      </c>
      <c r="X132" t="s">
        <v>2761</v>
      </c>
      <c r="AB132" t="s">
        <v>2762</v>
      </c>
      <c r="AD132" t="s">
        <v>2193</v>
      </c>
      <c r="AE132" t="s">
        <v>2178</v>
      </c>
      <c r="AH132" t="s">
        <v>2723</v>
      </c>
      <c r="AJ132" t="s">
        <v>2763</v>
      </c>
      <c r="AK132" t="s">
        <v>2764</v>
      </c>
    </row>
    <row r="133" spans="2:38">
      <c r="B133" s="29" t="str">
        <f>_xlfn.CONCAT(Applications[[#This Row],[No]]," - ",Applications[[#This Row],[Application]])</f>
        <v>167 - SQLite Browser (http://sqlitebrowser.org/)</v>
      </c>
      <c r="C133">
        <v>167</v>
      </c>
      <c r="D133" t="s">
        <v>2765</v>
      </c>
      <c r="E133" t="s">
        <v>2422</v>
      </c>
      <c r="F133" s="28">
        <v>45658</v>
      </c>
      <c r="G133" s="11" t="s">
        <v>2189</v>
      </c>
      <c r="J133" t="s">
        <v>2766</v>
      </c>
      <c r="N133" t="s">
        <v>2201</v>
      </c>
      <c r="O133" s="19">
        <v>54788</v>
      </c>
      <c r="T133" t="s">
        <v>2204</v>
      </c>
      <c r="U133" t="s">
        <v>2767</v>
      </c>
      <c r="V133" s="129">
        <f>_xlfn.XLOOKUP(Applications[[#This Row],[NoApplication]],AApplicationCosts[NoApplication],AApplicationCosts[License Owner],Applications[[#This Row],[Business Owner]],0,1)</f>
        <v>0</v>
      </c>
      <c r="X133" t="s">
        <v>2734</v>
      </c>
      <c r="AB133" t="s">
        <v>2372</v>
      </c>
      <c r="AE133" t="s">
        <v>2178</v>
      </c>
    </row>
    <row r="134" spans="2:38">
      <c r="B134" s="29" t="str">
        <f>_xlfn.CONCAT(Applications[[#This Row],[No]]," - ",Applications[[#This Row],[Application]])</f>
        <v>169 - TestComplete</v>
      </c>
      <c r="C134">
        <v>169</v>
      </c>
      <c r="D134" t="s">
        <v>2768</v>
      </c>
      <c r="E134" t="s">
        <v>2137</v>
      </c>
      <c r="F134" s="28">
        <v>45658</v>
      </c>
      <c r="J134" t="s">
        <v>2769</v>
      </c>
      <c r="N134" t="s">
        <v>2182</v>
      </c>
      <c r="O134" s="19">
        <v>54788</v>
      </c>
      <c r="R134" s="16" t="s">
        <v>2770</v>
      </c>
      <c r="T134" t="s">
        <v>2166</v>
      </c>
      <c r="U134" t="s">
        <v>2771</v>
      </c>
      <c r="V134" s="129" t="str">
        <f>_xlfn.XLOOKUP(Applications[[#This Row],[NoApplication]],AApplicationCosts[NoApplication],AApplicationCosts[License Owner],Applications[[#This Row],[Business Owner]],0,1)</f>
        <v>MKI</v>
      </c>
      <c r="W134" t="s">
        <v>2614</v>
      </c>
      <c r="X134" t="s">
        <v>2772</v>
      </c>
      <c r="AB134" t="s">
        <v>2372</v>
      </c>
    </row>
    <row r="135" spans="2:38">
      <c r="B135" s="29" t="str">
        <f>_xlfn.CONCAT(Applications[[#This Row],[No]]," - ",Applications[[#This Row],[Application]])</f>
        <v>170 - TortoiseSVN (https://tortoisesvn.net/downloads.html)</v>
      </c>
      <c r="C135">
        <v>170</v>
      </c>
      <c r="D135" t="s">
        <v>2773</v>
      </c>
      <c r="E135" t="s">
        <v>2181</v>
      </c>
      <c r="F135" s="28">
        <v>45658</v>
      </c>
      <c r="G135" s="11" t="s">
        <v>2189</v>
      </c>
      <c r="J135" t="s">
        <v>2774</v>
      </c>
      <c r="N135" t="s">
        <v>2097</v>
      </c>
      <c r="O135" s="28">
        <v>46173</v>
      </c>
      <c r="T135" t="s">
        <v>2166</v>
      </c>
      <c r="U135" t="s">
        <v>2775</v>
      </c>
      <c r="V135" s="129">
        <f>_xlfn.XLOOKUP(Applications[[#This Row],[NoApplication]],AApplicationCosts[NoApplication],AApplicationCosts[License Owner],Applications[[#This Row],[Business Owner]],0,1)</f>
        <v>0</v>
      </c>
      <c r="W135" t="s">
        <v>2776</v>
      </c>
      <c r="X135" t="s">
        <v>2777</v>
      </c>
      <c r="AB135" t="s">
        <v>2372</v>
      </c>
      <c r="AE135" t="s">
        <v>2178</v>
      </c>
      <c r="AI135" t="s">
        <v>2778</v>
      </c>
      <c r="AJ135" t="s">
        <v>390</v>
      </c>
      <c r="AK135" t="s">
        <v>2779</v>
      </c>
      <c r="AL135" t="s">
        <v>2486</v>
      </c>
    </row>
    <row r="136" spans="2:38">
      <c r="B136" s="29" t="str">
        <f>_xlfn.CONCAT(Applications[[#This Row],[No]]," - ",Applications[[#This Row],[Application]])</f>
        <v>171 - VIS</v>
      </c>
      <c r="C136">
        <v>171</v>
      </c>
      <c r="D136" t="s">
        <v>2780</v>
      </c>
      <c r="E136" t="s">
        <v>2422</v>
      </c>
      <c r="F136" s="28">
        <v>45658</v>
      </c>
      <c r="G136" s="11" t="s">
        <v>2189</v>
      </c>
      <c r="J136" s="123" t="s">
        <v>2781</v>
      </c>
      <c r="N136" t="s">
        <v>2097</v>
      </c>
      <c r="O136" s="19">
        <v>46112</v>
      </c>
      <c r="Q136" t="s">
        <v>2782</v>
      </c>
      <c r="T136" t="s">
        <v>2166</v>
      </c>
      <c r="U136" t="s">
        <v>2783</v>
      </c>
      <c r="V136" s="129" t="str">
        <f>_xlfn.XLOOKUP(Applications[[#This Row],[NoApplication]],AApplicationCosts[NoApplication],AApplicationCosts[License Owner],Applications[[#This Row],[Business Owner]],0,1)</f>
        <v>JEMW</v>
      </c>
      <c r="X136" t="s">
        <v>2784</v>
      </c>
      <c r="AB136" t="s">
        <v>566</v>
      </c>
      <c r="AE136" t="s">
        <v>2085</v>
      </c>
      <c r="AL136" t="s">
        <v>2143</v>
      </c>
    </row>
    <row r="137" spans="2:38">
      <c r="B137" s="29" t="str">
        <f>_xlfn.CONCAT(Applications[[#This Row],[No]]," - ",Applications[[#This Row],[Application]])</f>
        <v>172 - Beyond Compare Pro</v>
      </c>
      <c r="C137">
        <v>172</v>
      </c>
      <c r="D137" t="s">
        <v>2785</v>
      </c>
      <c r="E137" t="s">
        <v>2198</v>
      </c>
      <c r="F137" s="28">
        <v>45658</v>
      </c>
      <c r="J137" t="s">
        <v>2786</v>
      </c>
      <c r="N137" t="s">
        <v>2201</v>
      </c>
      <c r="O137" s="19">
        <v>54788</v>
      </c>
      <c r="T137" t="s">
        <v>2166</v>
      </c>
      <c r="U137" t="s">
        <v>2787</v>
      </c>
      <c r="V137" s="129">
        <f>_xlfn.XLOOKUP(Applications[[#This Row],[NoApplication]],AApplicationCosts[NoApplication],AApplicationCosts[License Owner],Applications[[#This Row],[Business Owner]],0,1)</f>
        <v>0</v>
      </c>
      <c r="X137" t="s">
        <v>2788</v>
      </c>
      <c r="AA137" t="s">
        <v>2789</v>
      </c>
      <c r="AB137" t="s">
        <v>2790</v>
      </c>
      <c r="AE137" t="s">
        <v>2178</v>
      </c>
      <c r="AI137" t="s">
        <v>2791</v>
      </c>
    </row>
    <row r="138" spans="2:38">
      <c r="B138" s="29" t="str">
        <f>_xlfn.CONCAT(Applications[[#This Row],[No]]," - ",Applications[[#This Row],[Application]])</f>
        <v>175 - CppCheck</v>
      </c>
      <c r="C138">
        <v>175</v>
      </c>
      <c r="D138" t="s">
        <v>2792</v>
      </c>
      <c r="E138" t="s">
        <v>2181</v>
      </c>
      <c r="F138" s="28">
        <v>45658</v>
      </c>
      <c r="G138" s="11" t="s">
        <v>2189</v>
      </c>
      <c r="J138" t="s">
        <v>2793</v>
      </c>
      <c r="N138" t="s">
        <v>2168</v>
      </c>
      <c r="O138" s="19">
        <v>54788</v>
      </c>
      <c r="T138" t="s">
        <v>2166</v>
      </c>
      <c r="U138" t="s">
        <v>2794</v>
      </c>
      <c r="V138" s="131">
        <f>_xlfn.XLOOKUP(Applications[[#This Row],[NoApplication]],AApplicationCosts[NoApplication],AApplicationCosts[License Owner],Applications[[#This Row],[Business Owner]],0,1)</f>
        <v>0</v>
      </c>
      <c r="X138" t="s">
        <v>2795</v>
      </c>
      <c r="AB138" t="s">
        <v>2264</v>
      </c>
      <c r="AE138" t="s">
        <v>2178</v>
      </c>
      <c r="AI138" t="s">
        <v>2796</v>
      </c>
      <c r="AJ138" t="s">
        <v>2266</v>
      </c>
      <c r="AK138" t="s">
        <v>2797</v>
      </c>
    </row>
    <row r="139" spans="2:38">
      <c r="B139" s="29" t="str">
        <f>_xlfn.CONCAT(Applications[[#This Row],[No]]," - ",Applications[[#This Row],[Application]])</f>
        <v>176 - Cygwin</v>
      </c>
      <c r="C139">
        <v>176</v>
      </c>
      <c r="D139" t="s">
        <v>2798</v>
      </c>
      <c r="E139" t="s">
        <v>2181</v>
      </c>
      <c r="F139" s="28">
        <v>45658</v>
      </c>
      <c r="G139" s="11" t="s">
        <v>2189</v>
      </c>
      <c r="J139" t="s">
        <v>2799</v>
      </c>
      <c r="N139" t="s">
        <v>2081</v>
      </c>
      <c r="O139" s="19">
        <v>54788</v>
      </c>
      <c r="T139" t="s">
        <v>2166</v>
      </c>
      <c r="U139" t="s">
        <v>2800</v>
      </c>
      <c r="V139" s="129">
        <f>_xlfn.XLOOKUP(Applications[[#This Row],[NoApplication]],AApplicationCosts[NoApplication],AApplicationCosts[License Owner],Applications[[#This Row],[Business Owner]],0,1)</f>
        <v>0</v>
      </c>
      <c r="X139" t="s">
        <v>2801</v>
      </c>
      <c r="AB139" t="s">
        <v>2264</v>
      </c>
      <c r="AE139" t="s">
        <v>2178</v>
      </c>
      <c r="AI139" t="s">
        <v>2802</v>
      </c>
      <c r="AJ139" t="s">
        <v>2803</v>
      </c>
      <c r="AK139" t="s">
        <v>2290</v>
      </c>
    </row>
    <row r="140" spans="2:38">
      <c r="B140" s="29" t="str">
        <f>_xlfn.CONCAT(Applications[[#This Row],[No]]," - ",Applications[[#This Row],[Application]])</f>
        <v>177 - Git</v>
      </c>
      <c r="C140">
        <v>177</v>
      </c>
      <c r="D140" t="s">
        <v>2804</v>
      </c>
      <c r="E140" t="s">
        <v>2181</v>
      </c>
      <c r="F140" s="28">
        <v>45658</v>
      </c>
      <c r="G140" s="11" t="s">
        <v>2189</v>
      </c>
      <c r="J140" t="s">
        <v>2805</v>
      </c>
      <c r="N140" t="s">
        <v>2081</v>
      </c>
      <c r="O140" s="19">
        <v>54788</v>
      </c>
      <c r="T140" t="s">
        <v>2083</v>
      </c>
      <c r="U140" t="s">
        <v>2806</v>
      </c>
      <c r="V140" s="129">
        <f>_xlfn.XLOOKUP(Applications[[#This Row],[NoApplication]],AApplicationCosts[NoApplication],AApplicationCosts[License Owner],Applications[[#This Row],[Business Owner]],0,1)</f>
        <v>0</v>
      </c>
      <c r="X140" t="s">
        <v>2795</v>
      </c>
      <c r="AB140" t="s">
        <v>2264</v>
      </c>
      <c r="AE140" t="s">
        <v>2178</v>
      </c>
      <c r="AJ140" t="s">
        <v>147</v>
      </c>
      <c r="AK140" t="s">
        <v>2807</v>
      </c>
    </row>
    <row r="141" spans="2:38">
      <c r="B141" s="29" t="str">
        <f>_xlfn.CONCAT(Applications[[#This Row],[No]]," - ",Applications[[#This Row],[Application]])</f>
        <v>181 - J-Link</v>
      </c>
      <c r="C141">
        <v>181</v>
      </c>
      <c r="D141" t="s">
        <v>2808</v>
      </c>
      <c r="E141" t="s">
        <v>2181</v>
      </c>
      <c r="F141" s="28">
        <v>45658</v>
      </c>
      <c r="G141" s="11" t="s">
        <v>2189</v>
      </c>
      <c r="J141" t="s">
        <v>2809</v>
      </c>
      <c r="N141" t="s">
        <v>2081</v>
      </c>
      <c r="O141" s="19">
        <v>54788</v>
      </c>
      <c r="T141" t="s">
        <v>2166</v>
      </c>
      <c r="U141" t="s">
        <v>2810</v>
      </c>
      <c r="V141" s="131">
        <f>_xlfn.XLOOKUP(Applications[[#This Row],[NoApplication]],AApplicationCosts[NoApplication],AApplicationCosts[License Owner],Applications[[#This Row],[Business Owner]],0,1)</f>
        <v>0</v>
      </c>
      <c r="X141" t="s">
        <v>2811</v>
      </c>
      <c r="AE141" t="s">
        <v>2178</v>
      </c>
      <c r="AJ141" t="s">
        <v>53</v>
      </c>
      <c r="AK141" t="s">
        <v>2268</v>
      </c>
    </row>
    <row r="142" spans="2:38">
      <c r="B142" s="29" t="str">
        <f>_xlfn.CONCAT(Applications[[#This Row],[No]]," - ",Applications[[#This Row],[Application]])</f>
        <v>182 - Kleopetra</v>
      </c>
      <c r="C142">
        <v>182</v>
      </c>
      <c r="D142" t="s">
        <v>2812</v>
      </c>
      <c r="E142" t="s">
        <v>2198</v>
      </c>
      <c r="F142" s="28">
        <v>45658</v>
      </c>
      <c r="J142" t="s">
        <v>2813</v>
      </c>
      <c r="N142" t="s">
        <v>2168</v>
      </c>
      <c r="O142" s="19">
        <v>54788</v>
      </c>
      <c r="T142" t="s">
        <v>2166</v>
      </c>
      <c r="U142" t="s">
        <v>2814</v>
      </c>
      <c r="V142" s="129">
        <f>_xlfn.XLOOKUP(Applications[[#This Row],[NoApplication]],AApplicationCosts[NoApplication],AApplicationCosts[License Owner],Applications[[#This Row],[Business Owner]],0,1)</f>
        <v>0</v>
      </c>
      <c r="X142" t="s">
        <v>2795</v>
      </c>
      <c r="AB142" t="s">
        <v>2264</v>
      </c>
      <c r="AE142" t="s">
        <v>2178</v>
      </c>
    </row>
    <row r="143" spans="2:38">
      <c r="B143" s="29" t="str">
        <f>_xlfn.CONCAT(Applications[[#This Row],[No]]," - ",Applications[[#This Row],[Application]])</f>
        <v>183 - Matlab</v>
      </c>
      <c r="C143">
        <v>183</v>
      </c>
      <c r="D143" t="s">
        <v>2815</v>
      </c>
      <c r="E143" s="56" t="s">
        <v>2316</v>
      </c>
      <c r="F143" s="28">
        <v>45658</v>
      </c>
      <c r="G143" s="11" t="s">
        <v>2189</v>
      </c>
      <c r="J143" t="s">
        <v>2816</v>
      </c>
      <c r="M143" t="s">
        <v>2243</v>
      </c>
      <c r="N143" t="s">
        <v>2182</v>
      </c>
      <c r="O143" s="19">
        <v>54788</v>
      </c>
      <c r="T143" t="s">
        <v>2099</v>
      </c>
      <c r="U143" t="s">
        <v>2817</v>
      </c>
      <c r="V143" s="130" t="str">
        <f>_xlfn.XLOOKUP(Applications[[#This Row],[NoApplication]],AApplicationCosts[NoApplication],AApplicationCosts[License Owner],Applications[[#This Row],[Business Owner]],0,1)</f>
        <v>LUCB</v>
      </c>
      <c r="W143" t="s">
        <v>2818</v>
      </c>
      <c r="X143" t="s">
        <v>2819</v>
      </c>
      <c r="AA143" t="s">
        <v>2820</v>
      </c>
      <c r="AB143" t="s">
        <v>2821</v>
      </c>
      <c r="AE143" t="s">
        <v>1748</v>
      </c>
    </row>
    <row r="144" spans="2:38" ht="23.25" customHeight="1">
      <c r="B144" s="29" t="str">
        <f>_xlfn.CONCAT(Applications[[#This Row],[No]]," - ",Applications[[#This Row],[Application]])</f>
        <v>184 - MC301_Test</v>
      </c>
      <c r="C144">
        <v>184</v>
      </c>
      <c r="D144" t="s">
        <v>2822</v>
      </c>
      <c r="E144" t="s">
        <v>2198</v>
      </c>
      <c r="F144" s="28">
        <v>45658</v>
      </c>
      <c r="G144" s="11" t="s">
        <v>2189</v>
      </c>
      <c r="J144" t="s">
        <v>2114</v>
      </c>
      <c r="N144" t="s">
        <v>2164</v>
      </c>
      <c r="O144" s="19">
        <v>54788</v>
      </c>
      <c r="T144" t="s">
        <v>2166</v>
      </c>
      <c r="U144" t="s">
        <v>2823</v>
      </c>
      <c r="V144" s="129">
        <f>_xlfn.XLOOKUP(Applications[[#This Row],[NoApplication]],AApplicationCosts[NoApplication],AApplicationCosts[License Owner],Applications[[#This Row],[Business Owner]],0,1)</f>
        <v>0</v>
      </c>
      <c r="W144" t="s">
        <v>2824</v>
      </c>
      <c r="X144" t="s">
        <v>2825</v>
      </c>
      <c r="AB144" t="s">
        <v>2826</v>
      </c>
      <c r="AE144" t="s">
        <v>2178</v>
      </c>
    </row>
    <row r="145" spans="2:42">
      <c r="B145" s="29" t="str">
        <f>_xlfn.CONCAT(Applications[[#This Row],[No]]," - ",Applications[[#This Row],[Application]])</f>
        <v>185 - Microsoft Visio</v>
      </c>
      <c r="C145">
        <v>185</v>
      </c>
      <c r="D145" t="s">
        <v>2827</v>
      </c>
      <c r="E145" t="s">
        <v>2828</v>
      </c>
      <c r="F145" s="28">
        <v>45658</v>
      </c>
      <c r="G145" s="11" t="s">
        <v>2189</v>
      </c>
      <c r="J145" t="s">
        <v>2114</v>
      </c>
      <c r="K145" t="s">
        <v>2829</v>
      </c>
      <c r="M145" t="s">
        <v>2210</v>
      </c>
      <c r="N145" t="s">
        <v>2168</v>
      </c>
      <c r="O145" s="19">
        <v>54788</v>
      </c>
      <c r="T145" t="s">
        <v>2099</v>
      </c>
      <c r="U145" t="s">
        <v>2830</v>
      </c>
      <c r="V145" s="129" t="str">
        <f>_xlfn.XLOOKUP(Applications[[#This Row],[NoApplication]],AApplicationCosts[NoApplication],AApplicationCosts[License Owner],Applications[[#This Row],[Business Owner]],0,1)</f>
        <v>LUCB</v>
      </c>
      <c r="X145" t="s">
        <v>2831</v>
      </c>
      <c r="AA145" t="s">
        <v>2114</v>
      </c>
      <c r="AB145" t="s">
        <v>2192</v>
      </c>
      <c r="AE145" t="s">
        <v>2477</v>
      </c>
      <c r="AI145" t="s">
        <v>2832</v>
      </c>
      <c r="AJ145" t="s">
        <v>2833</v>
      </c>
      <c r="AL145" t="s">
        <v>2486</v>
      </c>
    </row>
    <row r="146" spans="2:42">
      <c r="B146" s="29" t="str">
        <f>_xlfn.CONCAT(Applications[[#This Row],[No]]," - ",Applications[[#This Row],[Application]])</f>
        <v>187 - Orcad (Capture+PCB Editor)</v>
      </c>
      <c r="C146">
        <v>187</v>
      </c>
      <c r="D146" t="s">
        <v>2834</v>
      </c>
      <c r="E146" s="56" t="s">
        <v>2316</v>
      </c>
      <c r="F146" s="28">
        <v>45658</v>
      </c>
      <c r="J146" t="s">
        <v>2317</v>
      </c>
      <c r="N146" t="s">
        <v>2081</v>
      </c>
      <c r="O146" s="19">
        <v>54788</v>
      </c>
      <c r="T146" t="s">
        <v>2083</v>
      </c>
      <c r="U146" t="s">
        <v>2835</v>
      </c>
      <c r="V146" s="130">
        <f>_xlfn.XLOOKUP(Applications[[#This Row],[NoApplication]],AApplicationCosts[NoApplication],AApplicationCosts[License Owner],Applications[[#This Row],[Business Owner]],0,1)</f>
        <v>0</v>
      </c>
      <c r="W146" t="s">
        <v>2320</v>
      </c>
      <c r="X146" t="s">
        <v>2836</v>
      </c>
      <c r="AA146" t="s">
        <v>1409</v>
      </c>
      <c r="AB146" t="s">
        <v>2837</v>
      </c>
      <c r="AE146" t="s">
        <v>2178</v>
      </c>
      <c r="AH146" t="s">
        <v>2323</v>
      </c>
    </row>
    <row r="147" spans="2:42" ht="122.25" customHeight="1">
      <c r="B147" s="29" t="str">
        <f>_xlfn.CONCAT(Applications[[#This Row],[No]]," - ",Applications[[#This Row],[Application]])</f>
        <v>188 - OrCad Capture</v>
      </c>
      <c r="C147">
        <v>188</v>
      </c>
      <c r="D147" t="s">
        <v>2838</v>
      </c>
      <c r="E147" s="56" t="s">
        <v>2316</v>
      </c>
      <c r="F147" s="28">
        <v>45658</v>
      </c>
      <c r="J147" t="s">
        <v>2317</v>
      </c>
      <c r="N147" t="s">
        <v>2081</v>
      </c>
      <c r="O147" s="19">
        <v>54788</v>
      </c>
      <c r="T147" t="s">
        <v>2166</v>
      </c>
      <c r="U147" t="s">
        <v>2839</v>
      </c>
      <c r="V147" s="130" t="str">
        <f>_xlfn.XLOOKUP(Applications[[#This Row],[NoApplication]],AApplicationCosts[NoApplication],AApplicationCosts[License Owner],Applications[[#This Row],[Business Owner]],0,1)</f>
        <v>TES</v>
      </c>
      <c r="W147" t="s">
        <v>2320</v>
      </c>
      <c r="X147" t="s">
        <v>2840</v>
      </c>
      <c r="Y147" s="98" t="s">
        <v>2841</v>
      </c>
      <c r="AA147" t="s">
        <v>2842</v>
      </c>
      <c r="AE147" t="s">
        <v>2178</v>
      </c>
      <c r="AH147" t="s">
        <v>2323</v>
      </c>
    </row>
    <row r="148" spans="2:42">
      <c r="B148" s="29" t="str">
        <f>_xlfn.CONCAT(Applications[[#This Row],[No]]," - ",Applications[[#This Row],[Application]])</f>
        <v>189 - PADS Viewer</v>
      </c>
      <c r="C148">
        <v>189</v>
      </c>
      <c r="D148" t="s">
        <v>2843</v>
      </c>
      <c r="E148" t="s">
        <v>2198</v>
      </c>
      <c r="F148" s="28">
        <v>45658</v>
      </c>
      <c r="J148" s="70" t="s">
        <v>2844</v>
      </c>
      <c r="N148" t="s">
        <v>2182</v>
      </c>
      <c r="O148" s="19">
        <v>54788</v>
      </c>
      <c r="T148" t="s">
        <v>2166</v>
      </c>
      <c r="U148" t="s">
        <v>2845</v>
      </c>
      <c r="V148" s="129">
        <f>_xlfn.XLOOKUP(Applications[[#This Row],[NoApplication]],AApplicationCosts[NoApplication],AApplicationCosts[License Owner],Applications[[#This Row],[Business Owner]],0,1)</f>
        <v>0</v>
      </c>
      <c r="W148" t="s">
        <v>1409</v>
      </c>
      <c r="X148" t="s">
        <v>2836</v>
      </c>
      <c r="Z148" s="70"/>
      <c r="AB148" t="s">
        <v>2372</v>
      </c>
    </row>
    <row r="149" spans="2:42" ht="60">
      <c r="B149" s="29" t="str">
        <f>_xlfn.CONCAT(Applications[[#This Row],[No]]," - ",Applications[[#This Row],[Application]])</f>
        <v>190 - Parasoft</v>
      </c>
      <c r="C149">
        <v>190</v>
      </c>
      <c r="D149" t="s">
        <v>2846</v>
      </c>
      <c r="E149" t="s">
        <v>2181</v>
      </c>
      <c r="F149" s="28">
        <v>45658</v>
      </c>
      <c r="G149" s="11" t="s">
        <v>2189</v>
      </c>
      <c r="J149" t="s">
        <v>2847</v>
      </c>
      <c r="M149" t="s">
        <v>2243</v>
      </c>
      <c r="N149" t="s">
        <v>2081</v>
      </c>
      <c r="O149" s="19">
        <v>54788</v>
      </c>
      <c r="Q149" s="12" t="s">
        <v>2848</v>
      </c>
      <c r="R149" s="12"/>
      <c r="T149" t="s">
        <v>2166</v>
      </c>
      <c r="U149" t="s">
        <v>2849</v>
      </c>
      <c r="V149" s="130" t="str">
        <f>_xlfn.XLOOKUP(Applications[[#This Row],[NoApplication]],AApplicationCosts[NoApplication],AApplicationCosts[License Owner],Applications[[#This Row],[Business Owner]],0,1)</f>
        <v>MKI</v>
      </c>
      <c r="W149" t="s">
        <v>2850</v>
      </c>
      <c r="X149" s="8" t="s">
        <v>2851</v>
      </c>
      <c r="AA149" t="s">
        <v>2852</v>
      </c>
      <c r="AE149" t="s">
        <v>2178</v>
      </c>
      <c r="AI149" t="s">
        <v>2853</v>
      </c>
    </row>
    <row r="150" spans="2:42">
      <c r="B150" s="29" t="str">
        <f>_xlfn.CONCAT(Applications[[#This Row],[No]]," - ",Applications[[#This Row],[Application]])</f>
        <v>192 - Picoscope</v>
      </c>
      <c r="C150">
        <v>192</v>
      </c>
      <c r="D150" t="s">
        <v>2854</v>
      </c>
      <c r="E150" t="s">
        <v>2316</v>
      </c>
      <c r="F150" s="28">
        <v>45658</v>
      </c>
      <c r="G150" s="11" t="s">
        <v>2189</v>
      </c>
      <c r="J150" t="s">
        <v>2855</v>
      </c>
      <c r="N150" t="s">
        <v>2168</v>
      </c>
      <c r="O150" s="19">
        <v>54788</v>
      </c>
      <c r="T150" t="s">
        <v>2166</v>
      </c>
      <c r="U150" t="s">
        <v>2856</v>
      </c>
      <c r="V150" s="131">
        <f>_xlfn.XLOOKUP(Applications[[#This Row],[NoApplication]],AApplicationCosts[NoApplication],AApplicationCosts[License Owner],Applications[[#This Row],[Business Owner]],0,1)</f>
        <v>0</v>
      </c>
      <c r="W150" t="s">
        <v>2857</v>
      </c>
      <c r="X150" t="s">
        <v>2836</v>
      </c>
      <c r="AB150" t="s">
        <v>2372</v>
      </c>
      <c r="AE150" t="s">
        <v>2178</v>
      </c>
    </row>
    <row r="151" spans="2:42">
      <c r="B151" s="29" t="str">
        <f>_xlfn.CONCAT(Applications[[#This Row],[No]]," - ",Applications[[#This Row],[Application]])</f>
        <v>193 - Pspice</v>
      </c>
      <c r="C151">
        <v>193</v>
      </c>
      <c r="D151" t="s">
        <v>2858</v>
      </c>
      <c r="E151" t="s">
        <v>2316</v>
      </c>
      <c r="F151" s="28">
        <v>45658</v>
      </c>
      <c r="J151" t="s">
        <v>2317</v>
      </c>
      <c r="N151" t="s">
        <v>2182</v>
      </c>
      <c r="O151" s="19">
        <v>54788</v>
      </c>
      <c r="T151" t="s">
        <v>2166</v>
      </c>
      <c r="U151" t="s">
        <v>2859</v>
      </c>
      <c r="V151" s="129" t="str">
        <f>_xlfn.XLOOKUP(Applications[[#This Row],[NoApplication]],AApplicationCosts[NoApplication],AApplicationCosts[License Owner],Applications[[#This Row],[Business Owner]],0,1)</f>
        <v>TES</v>
      </c>
      <c r="W151" t="s">
        <v>2320</v>
      </c>
      <c r="X151" t="s">
        <v>2840</v>
      </c>
      <c r="Y151" s="98" t="s">
        <v>2838</v>
      </c>
      <c r="AA151" t="s">
        <v>2842</v>
      </c>
    </row>
    <row r="152" spans="2:42">
      <c r="B152" s="29" t="str">
        <f>_xlfn.CONCAT(Applications[[#This Row],[No]]," - ",Applications[[#This Row],[Application]])</f>
        <v>194 - Putty</v>
      </c>
      <c r="C152">
        <v>194</v>
      </c>
      <c r="D152" t="s">
        <v>2860</v>
      </c>
      <c r="E152" t="s">
        <v>2684</v>
      </c>
      <c r="F152" s="28">
        <v>45658</v>
      </c>
      <c r="G152" s="11" t="s">
        <v>2189</v>
      </c>
      <c r="J152" t="s">
        <v>2861</v>
      </c>
      <c r="N152" t="s">
        <v>2168</v>
      </c>
      <c r="O152" s="19">
        <v>54788</v>
      </c>
      <c r="R152" t="s">
        <v>2862</v>
      </c>
      <c r="T152" t="s">
        <v>2166</v>
      </c>
      <c r="U152" t="s">
        <v>2863</v>
      </c>
      <c r="V152" s="129">
        <f>_xlfn.XLOOKUP(Applications[[#This Row],[NoApplication]],AApplicationCosts[NoApplication],AApplicationCosts[License Owner],Applications[[#This Row],[Business Owner]],0,1)</f>
        <v>0</v>
      </c>
      <c r="X152" t="s">
        <v>2795</v>
      </c>
      <c r="AB152" t="s">
        <v>2264</v>
      </c>
      <c r="AE152" t="s">
        <v>2178</v>
      </c>
      <c r="AI152" t="s">
        <v>2864</v>
      </c>
      <c r="AJ152" t="s">
        <v>2865</v>
      </c>
      <c r="AK152" t="s">
        <v>2866</v>
      </c>
    </row>
    <row r="153" spans="2:42">
      <c r="B153" s="29" t="str">
        <f>_xlfn.CONCAT(Applications[[#This Row],[No]]," - ",Applications[[#This Row],[Application]])</f>
        <v>196 - SEGGER Jlink</v>
      </c>
      <c r="C153">
        <v>196</v>
      </c>
      <c r="D153" t="s">
        <v>2867</v>
      </c>
      <c r="E153" t="s">
        <v>2181</v>
      </c>
      <c r="F153" s="28">
        <v>45658</v>
      </c>
      <c r="G153" s="11" t="s">
        <v>2189</v>
      </c>
      <c r="J153" t="s">
        <v>2868</v>
      </c>
      <c r="N153" t="s">
        <v>2081</v>
      </c>
      <c r="O153" s="19">
        <v>54788</v>
      </c>
      <c r="T153" t="s">
        <v>2083</v>
      </c>
      <c r="U153" t="s">
        <v>2869</v>
      </c>
      <c r="V153" s="129">
        <f>_xlfn.XLOOKUP(Applications[[#This Row],[NoApplication]],AApplicationCosts[NoApplication],AApplicationCosts[License Owner],Applications[[#This Row],[Business Owner]],0,1)</f>
        <v>0</v>
      </c>
      <c r="W153" t="s">
        <v>1409</v>
      </c>
      <c r="X153" t="s">
        <v>2836</v>
      </c>
      <c r="AB153" t="s">
        <v>2372</v>
      </c>
      <c r="AE153" t="s">
        <v>2178</v>
      </c>
      <c r="AJ153" t="s">
        <v>53</v>
      </c>
      <c r="AK153" t="s">
        <v>2282</v>
      </c>
      <c r="AO153" t="s">
        <v>2268</v>
      </c>
    </row>
    <row r="154" spans="2:42">
      <c r="B154" s="29" t="str">
        <f>_xlfn.CONCAT(Applications[[#This Row],[No]]," - ",Applications[[#This Row],[Application]])</f>
        <v>197 - Solid Edge</v>
      </c>
      <c r="C154">
        <v>197</v>
      </c>
      <c r="D154" t="s">
        <v>2870</v>
      </c>
      <c r="E154" t="s">
        <v>2316</v>
      </c>
      <c r="F154" s="28">
        <v>45658</v>
      </c>
      <c r="J154" t="s">
        <v>2871</v>
      </c>
      <c r="N154" t="s">
        <v>2182</v>
      </c>
      <c r="O154" s="19">
        <v>54788</v>
      </c>
      <c r="Q154" t="s">
        <v>2872</v>
      </c>
      <c r="T154" t="s">
        <v>2166</v>
      </c>
      <c r="U154" t="s">
        <v>2872</v>
      </c>
      <c r="V154" s="129">
        <f>_xlfn.XLOOKUP(Applications[[#This Row],[NoApplication]],AApplicationCosts[NoApplication],AApplicationCosts[License Owner],Applications[[#This Row],[Business Owner]],0,1)</f>
        <v>0</v>
      </c>
      <c r="X154" t="s">
        <v>2873</v>
      </c>
      <c r="Z154" s="66"/>
    </row>
    <row r="155" spans="2:42" ht="30">
      <c r="B155" s="29" t="str">
        <f>_xlfn.CONCAT(Applications[[#This Row],[No]]," - ",Applications[[#This Row],[Application]])</f>
        <v>198 - CST Studio Suite</v>
      </c>
      <c r="C155">
        <v>198</v>
      </c>
      <c r="D155" t="s">
        <v>2874</v>
      </c>
      <c r="E155" s="68" t="s">
        <v>2316</v>
      </c>
      <c r="F155" s="28">
        <v>45658</v>
      </c>
      <c r="G155" s="11" t="s">
        <v>2189</v>
      </c>
      <c r="J155" t="s">
        <v>2875</v>
      </c>
      <c r="M155" t="s">
        <v>2243</v>
      </c>
      <c r="N155" t="s">
        <v>2081</v>
      </c>
      <c r="O155" s="19">
        <v>54788</v>
      </c>
      <c r="Q155" s="97" t="s">
        <v>2876</v>
      </c>
      <c r="T155" t="s">
        <v>2166</v>
      </c>
      <c r="V155" s="130">
        <f>_xlfn.XLOOKUP(Applications[[#This Row],[NoApplication]],AApplicationCosts[NoApplication],AApplicationCosts[License Owner],Applications[[#This Row],[Business Owner]],0,1)</f>
        <v>0</v>
      </c>
      <c r="X155" t="s">
        <v>2877</v>
      </c>
      <c r="AE155" t="s">
        <v>2178</v>
      </c>
    </row>
    <row r="156" spans="2:42">
      <c r="B156" s="29" t="str">
        <f>_xlfn.CONCAT(Applications[[#This Row],[No]]," - ",Applications[[#This Row],[Application]])</f>
        <v>199 - GITLAB</v>
      </c>
      <c r="C156">
        <v>199</v>
      </c>
      <c r="D156" t="s">
        <v>2878</v>
      </c>
      <c r="E156" t="s">
        <v>2181</v>
      </c>
      <c r="F156" s="28">
        <v>45658</v>
      </c>
      <c r="G156" s="11" t="s">
        <v>2113</v>
      </c>
      <c r="J156" s="70" t="s">
        <v>2879</v>
      </c>
      <c r="N156" t="s">
        <v>2081</v>
      </c>
      <c r="O156" s="19">
        <v>54788</v>
      </c>
      <c r="T156" t="s">
        <v>2083</v>
      </c>
      <c r="U156" t="s">
        <v>2880</v>
      </c>
      <c r="V156" s="129" t="str">
        <f>_xlfn.XLOOKUP(Applications[[#This Row],[NoApplication]],AApplicationCosts[NoApplication],AApplicationCosts[License Owner],Applications[[#This Row],[Business Owner]],0,1)</f>
        <v>LAAG</v>
      </c>
      <c r="X156" t="s">
        <v>2881</v>
      </c>
      <c r="Z156" s="70"/>
      <c r="AB156" t="s">
        <v>230</v>
      </c>
      <c r="AE156" t="s">
        <v>2178</v>
      </c>
      <c r="AJ156" t="s">
        <v>147</v>
      </c>
      <c r="AO156" t="s">
        <v>2268</v>
      </c>
      <c r="AP156" t="s">
        <v>2091</v>
      </c>
    </row>
    <row r="157" spans="2:42">
      <c r="B157" s="29" t="str">
        <f>_xlfn.CONCAT(Applications[[#This Row],[No]]," - ",Applications[[#This Row],[Application]])</f>
        <v>201 - Kamstrup GPRS Portal</v>
      </c>
      <c r="C157">
        <v>201</v>
      </c>
      <c r="D157" t="s">
        <v>2882</v>
      </c>
      <c r="E157" t="s">
        <v>2162</v>
      </c>
      <c r="F157" s="28">
        <v>45658</v>
      </c>
      <c r="J157" t="s">
        <v>2095</v>
      </c>
      <c r="M157" t="s">
        <v>2210</v>
      </c>
      <c r="N157" t="s">
        <v>2164</v>
      </c>
      <c r="O157" s="19">
        <v>54788</v>
      </c>
      <c r="Q157" t="s">
        <v>2883</v>
      </c>
      <c r="R157" t="s">
        <v>2884</v>
      </c>
      <c r="T157" t="s">
        <v>2166</v>
      </c>
      <c r="V157" s="129">
        <f>_xlfn.XLOOKUP(Applications[[#This Row],[NoApplication]],AApplicationCosts[NoApplication],AApplicationCosts[License Owner],Applications[[#This Row],[Business Owner]],0,1)</f>
        <v>0</v>
      </c>
      <c r="AE157" t="s">
        <v>2178</v>
      </c>
    </row>
    <row r="158" spans="2:42">
      <c r="B158" s="29" t="str">
        <f>_xlfn.CONCAT(Applications[[#This Row],[No]]," - ",Applications[[#This Row],[Application]])</f>
        <v>203 - Jenkins</v>
      </c>
      <c r="C158">
        <v>203</v>
      </c>
      <c r="D158" t="s">
        <v>2885</v>
      </c>
      <c r="E158" t="s">
        <v>2181</v>
      </c>
      <c r="F158" s="28">
        <v>45658</v>
      </c>
      <c r="J158" s="70" t="s">
        <v>2886</v>
      </c>
      <c r="N158" t="s">
        <v>2182</v>
      </c>
      <c r="O158" s="19">
        <v>54788</v>
      </c>
      <c r="T158" t="s">
        <v>2166</v>
      </c>
      <c r="U158" t="s">
        <v>2880</v>
      </c>
      <c r="V158" s="129">
        <f>_xlfn.XLOOKUP(Applications[[#This Row],[NoApplication]],AApplicationCosts[NoApplication],AApplicationCosts[License Owner],Applications[[#This Row],[Business Owner]],0,1)</f>
        <v>0</v>
      </c>
      <c r="X158" t="s">
        <v>2881</v>
      </c>
      <c r="Z158" s="70"/>
    </row>
    <row r="159" spans="2:42">
      <c r="B159" s="29" t="str">
        <f>_xlfn.CONCAT(Applications[[#This Row],[No]]," - ",Applications[[#This Row],[Application]])</f>
        <v>207 - Rolerights webserver</v>
      </c>
      <c r="C159">
        <v>207</v>
      </c>
      <c r="D159" t="s">
        <v>2887</v>
      </c>
      <c r="E159" t="s">
        <v>2198</v>
      </c>
      <c r="F159" s="28">
        <v>45658</v>
      </c>
      <c r="J159" t="s">
        <v>2888</v>
      </c>
      <c r="N159" t="s">
        <v>2182</v>
      </c>
      <c r="O159" s="19">
        <v>54788</v>
      </c>
      <c r="Q159" t="s">
        <v>2889</v>
      </c>
      <c r="T159" t="s">
        <v>2166</v>
      </c>
      <c r="V159" s="129">
        <f>_xlfn.XLOOKUP(Applications[[#This Row],[NoApplication]],AApplicationCosts[NoApplication],AApplicationCosts[License Owner],Applications[[#This Row],[Business Owner]],0,1)</f>
        <v>0</v>
      </c>
    </row>
    <row r="160" spans="2:42">
      <c r="B160" s="29" t="str">
        <f>_xlfn.CONCAT(Applications[[#This Row],[No]]," - ",Applications[[#This Row],[Application]])</f>
        <v>209 - Subversion (SVN)</v>
      </c>
      <c r="C160">
        <v>209</v>
      </c>
      <c r="D160" t="s">
        <v>2890</v>
      </c>
      <c r="E160" t="s">
        <v>2181</v>
      </c>
      <c r="F160" s="28">
        <v>45658</v>
      </c>
      <c r="J160" t="s">
        <v>2891</v>
      </c>
      <c r="N160" t="s">
        <v>2182</v>
      </c>
      <c r="O160" s="19">
        <v>54788</v>
      </c>
      <c r="Q160" s="8" t="s">
        <v>2892</v>
      </c>
      <c r="R160" s="8" t="s">
        <v>2893</v>
      </c>
      <c r="T160" t="s">
        <v>2166</v>
      </c>
      <c r="V160" s="129">
        <f>_xlfn.XLOOKUP(Applications[[#This Row],[NoApplication]],AApplicationCosts[NoApplication],AApplicationCosts[License Owner],Applications[[#This Row],[Business Owner]],0,1)</f>
        <v>0</v>
      </c>
      <c r="X160" t="s">
        <v>2577</v>
      </c>
    </row>
    <row r="161" spans="2:42">
      <c r="B161" s="29" t="str">
        <f>_xlfn.CONCAT(Applications[[#This Row],[No]]," - ",Applications[[#This Row],[Application]])</f>
        <v>212 - Team city</v>
      </c>
      <c r="C161">
        <v>212</v>
      </c>
      <c r="D161" t="s">
        <v>2894</v>
      </c>
      <c r="E161" t="s">
        <v>2137</v>
      </c>
      <c r="F161" s="28">
        <v>45658</v>
      </c>
      <c r="J161" t="s">
        <v>2723</v>
      </c>
      <c r="N161" t="s">
        <v>2182</v>
      </c>
      <c r="O161" s="19">
        <v>54788</v>
      </c>
      <c r="T161" t="s">
        <v>2166</v>
      </c>
      <c r="V161" s="129">
        <f>_xlfn.XLOOKUP(Applications[[#This Row],[NoApplication]],AApplicationCosts[NoApplication],AApplicationCosts[License Owner],Applications[[#This Row],[Business Owner]],0,1)</f>
        <v>0</v>
      </c>
      <c r="X161" t="s">
        <v>2784</v>
      </c>
    </row>
    <row r="162" spans="2:42">
      <c r="B162" s="29" t="str">
        <f>_xlfn.CONCAT(Applications[[#This Row],[No]]," - ",Applications[[#This Row],[Application]])</f>
        <v>215 - Visual Source Safe VSS</v>
      </c>
      <c r="C162">
        <v>215</v>
      </c>
      <c r="D162" t="s">
        <v>2895</v>
      </c>
      <c r="E162" t="s">
        <v>2181</v>
      </c>
      <c r="F162" s="28">
        <v>45658</v>
      </c>
      <c r="J162" t="s">
        <v>2114</v>
      </c>
      <c r="N162" t="s">
        <v>2182</v>
      </c>
      <c r="O162" s="19">
        <v>54788</v>
      </c>
      <c r="T162" t="s">
        <v>2166</v>
      </c>
      <c r="V162" s="129">
        <f>_xlfn.XLOOKUP(Applications[[#This Row],[NoApplication]],AApplicationCosts[NoApplication],AApplicationCosts[License Owner],Applications[[#This Row],[Business Owner]],0,1)</f>
        <v>0</v>
      </c>
      <c r="X162" t="s">
        <v>2896</v>
      </c>
      <c r="AH162" t="s">
        <v>2194</v>
      </c>
    </row>
    <row r="163" spans="2:42">
      <c r="B163" s="29" t="str">
        <f>_xlfn.CONCAT(Applications[[#This Row],[No]]," - ",Applications[[#This Row],[Application]])</f>
        <v>219 - Fragt</v>
      </c>
      <c r="C163">
        <v>219</v>
      </c>
      <c r="D163" s="17" t="s">
        <v>2897</v>
      </c>
      <c r="E163" t="s">
        <v>2198</v>
      </c>
      <c r="F163" s="28">
        <v>45658</v>
      </c>
      <c r="J163" t="s">
        <v>2898</v>
      </c>
      <c r="N163" t="s">
        <v>2182</v>
      </c>
      <c r="O163" s="19">
        <v>54788</v>
      </c>
      <c r="T163" t="s">
        <v>2166</v>
      </c>
      <c r="U163" t="s">
        <v>2899</v>
      </c>
      <c r="V163" s="129">
        <f>_xlfn.XLOOKUP(Applications[[#This Row],[NoApplication]],AApplicationCosts[NoApplication],AApplicationCosts[License Owner],Applications[[#This Row],[Business Owner]],0,1)</f>
        <v>0</v>
      </c>
    </row>
    <row r="164" spans="2:42" ht="60">
      <c r="B164" s="29" t="str">
        <f>_xlfn.CONCAT(Applications[[#This Row],[No]]," - ",Applications[[#This Row],[Application]])</f>
        <v>226 - SIM, BILLING.COM, Custom SIM, TLF</v>
      </c>
      <c r="C164">
        <v>226</v>
      </c>
      <c r="D164" s="17" t="s">
        <v>2900</v>
      </c>
      <c r="E164" t="s">
        <v>2198</v>
      </c>
      <c r="F164" s="28">
        <v>45658</v>
      </c>
      <c r="N164" t="s">
        <v>2182</v>
      </c>
      <c r="O164" s="19">
        <v>54788</v>
      </c>
      <c r="Q164" s="8" t="s">
        <v>2901</v>
      </c>
      <c r="T164" t="s">
        <v>2166</v>
      </c>
      <c r="U164" t="s">
        <v>2899</v>
      </c>
      <c r="V164" s="129">
        <f>_xlfn.XLOOKUP(Applications[[#This Row],[NoApplication]],AApplicationCosts[NoApplication],AApplicationCosts[License Owner],Applications[[#This Row],[Business Owner]],0,1)</f>
        <v>0</v>
      </c>
    </row>
    <row r="165" spans="2:42">
      <c r="B165" s="29" t="str">
        <f>_xlfn.CONCAT(Applications[[#This Row],[No]]," - ",Applications[[#This Row],[Application]])</f>
        <v>240 - QDA-IQS</v>
      </c>
      <c r="C165">
        <v>240</v>
      </c>
      <c r="D165" s="17" t="s">
        <v>2902</v>
      </c>
      <c r="E165" t="s">
        <v>2137</v>
      </c>
      <c r="F165" s="28">
        <v>45658</v>
      </c>
      <c r="J165" t="s">
        <v>2903</v>
      </c>
      <c r="N165" t="s">
        <v>2097</v>
      </c>
      <c r="O165" s="19">
        <v>46203</v>
      </c>
      <c r="Q165" t="s">
        <v>2904</v>
      </c>
      <c r="T165" t="s">
        <v>2166</v>
      </c>
      <c r="U165" t="s">
        <v>2905</v>
      </c>
      <c r="V165" s="129">
        <f>_xlfn.XLOOKUP(Applications[[#This Row],[NoApplication]],AApplicationCosts[NoApplication],AApplicationCosts[License Owner],Applications[[#This Row],[Business Owner]],0,1)</f>
        <v>0</v>
      </c>
      <c r="AE165" t="s">
        <v>1246</v>
      </c>
      <c r="AI165" s="8" t="s">
        <v>2906</v>
      </c>
      <c r="AJ165" t="s">
        <v>2907</v>
      </c>
      <c r="AL165" t="s">
        <v>2236</v>
      </c>
    </row>
    <row r="166" spans="2:42">
      <c r="B166" s="29" t="str">
        <f>_xlfn.CONCAT(Applications[[#This Row],[No]]," - ",Applications[[#This Row],[Application]])</f>
        <v>243 - Nilex</v>
      </c>
      <c r="C166">
        <v>243</v>
      </c>
      <c r="D166" s="17" t="s">
        <v>2908</v>
      </c>
      <c r="E166" t="s">
        <v>2198</v>
      </c>
      <c r="F166" s="28">
        <v>45658</v>
      </c>
      <c r="J166" t="s">
        <v>2909</v>
      </c>
      <c r="N166" t="s">
        <v>2182</v>
      </c>
      <c r="O166" s="19">
        <v>54788</v>
      </c>
      <c r="T166" t="s">
        <v>2166</v>
      </c>
      <c r="U166" t="s">
        <v>2910</v>
      </c>
      <c r="V166" s="129">
        <f>_xlfn.XLOOKUP(Applications[[#This Row],[NoApplication]],AApplicationCosts[NoApplication],AApplicationCosts[License Owner],Applications[[#This Row],[Business Owner]],0,1)</f>
        <v>0</v>
      </c>
    </row>
    <row r="167" spans="2:42">
      <c r="B167" s="29" t="str">
        <f>_xlfn.CONCAT(Applications[[#This Row],[No]]," - ",Applications[[#This Row],[Application]])</f>
        <v>245 - System Logistics</v>
      </c>
      <c r="C167">
        <v>245</v>
      </c>
      <c r="D167" s="17" t="s">
        <v>2911</v>
      </c>
      <c r="E167" t="s">
        <v>2198</v>
      </c>
      <c r="F167" s="28">
        <v>45658</v>
      </c>
      <c r="J167" t="s">
        <v>2912</v>
      </c>
      <c r="N167" t="s">
        <v>2182</v>
      </c>
      <c r="O167" s="19">
        <v>54788</v>
      </c>
      <c r="T167" t="s">
        <v>2166</v>
      </c>
      <c r="V167" s="129">
        <f>_xlfn.XLOOKUP(Applications[[#This Row],[NoApplication]],AApplicationCosts[NoApplication],AApplicationCosts[License Owner],Applications[[#This Row],[Business Owner]],0,1)</f>
        <v>0</v>
      </c>
    </row>
    <row r="168" spans="2:42">
      <c r="B168" s="29" t="str">
        <f>_xlfn.CONCAT(Applications[[#This Row],[No]]," - ",Applications[[#This Row],[Application]])</f>
        <v>247 - Active Directory</v>
      </c>
      <c r="C168">
        <v>247</v>
      </c>
      <c r="D168" s="18" t="s">
        <v>2913</v>
      </c>
      <c r="E168" t="s">
        <v>2684</v>
      </c>
      <c r="F168" s="28">
        <v>45658</v>
      </c>
      <c r="J168" t="s">
        <v>2114</v>
      </c>
      <c r="N168" t="s">
        <v>2081</v>
      </c>
      <c r="O168" s="19">
        <v>54788</v>
      </c>
      <c r="S168" t="s">
        <v>2914</v>
      </c>
      <c r="T168" t="s">
        <v>2083</v>
      </c>
      <c r="U168" t="s">
        <v>2915</v>
      </c>
      <c r="V168" s="129" t="str">
        <f>_xlfn.XLOOKUP(Applications[[#This Row],[NoApplication]],AApplicationCosts[NoApplication],AApplicationCosts[License Owner],Applications[[#This Row],[Business Owner]],0,1)</f>
        <v>JEDP</v>
      </c>
      <c r="AP168" t="s">
        <v>2091</v>
      </c>
    </row>
    <row r="169" spans="2:42">
      <c r="B169" s="29" t="str">
        <f>_xlfn.CONCAT(Applications[[#This Row],[No]]," - ",Applications[[#This Row],[Application]])</f>
        <v>248 - ADFS</v>
      </c>
      <c r="C169">
        <v>248</v>
      </c>
      <c r="D169" s="18" t="s">
        <v>2916</v>
      </c>
      <c r="E169" t="s">
        <v>2684</v>
      </c>
      <c r="F169" s="28">
        <v>45658</v>
      </c>
      <c r="J169" t="s">
        <v>2114</v>
      </c>
      <c r="N169" t="s">
        <v>2182</v>
      </c>
      <c r="O169" s="19">
        <v>54788</v>
      </c>
      <c r="T169" t="s">
        <v>2166</v>
      </c>
      <c r="V169" s="129">
        <f>_xlfn.XLOOKUP(Applications[[#This Row],[NoApplication]],AApplicationCosts[NoApplication],AApplicationCosts[License Owner],Applications[[#This Row],[Business Owner]],0,1)</f>
        <v>0</v>
      </c>
    </row>
    <row r="170" spans="2:42">
      <c r="B170" s="29" t="str">
        <f>_xlfn.CONCAT(Applications[[#This Row],[No]]," - ",Applications[[#This Row],[Application]])</f>
        <v>254 - Bid Site</v>
      </c>
      <c r="C170">
        <v>254</v>
      </c>
      <c r="D170" s="18" t="s">
        <v>2917</v>
      </c>
      <c r="E170" t="s">
        <v>2918</v>
      </c>
      <c r="F170" s="28">
        <v>45658</v>
      </c>
      <c r="J170" t="s">
        <v>2919</v>
      </c>
      <c r="N170" t="s">
        <v>2182</v>
      </c>
      <c r="O170" s="19">
        <v>54788</v>
      </c>
      <c r="T170" t="s">
        <v>2166</v>
      </c>
      <c r="V170" s="129">
        <f>_xlfn.XLOOKUP(Applications[[#This Row],[NoApplication]],AApplicationCosts[NoApplication],AApplicationCosts[License Owner],Applications[[#This Row],[Business Owner]],0,1)</f>
        <v>0</v>
      </c>
    </row>
    <row r="171" spans="2:42">
      <c r="B171" s="29" t="str">
        <f>_xlfn.CONCAT(Applications[[#This Row],[No]]," - ",Applications[[#This Row],[Application]])</f>
        <v>257 - Bomgar/BeyondTrust</v>
      </c>
      <c r="C171">
        <v>257</v>
      </c>
      <c r="D171" s="18" t="s">
        <v>2920</v>
      </c>
      <c r="E171" t="s">
        <v>2684</v>
      </c>
      <c r="F171" s="28">
        <v>45658</v>
      </c>
      <c r="G171" s="11" t="s">
        <v>2189</v>
      </c>
      <c r="J171" t="s">
        <v>2921</v>
      </c>
      <c r="N171" t="s">
        <v>2168</v>
      </c>
      <c r="O171" s="19">
        <v>54788</v>
      </c>
      <c r="Q171" t="s">
        <v>2922</v>
      </c>
      <c r="T171" t="s">
        <v>2099</v>
      </c>
      <c r="V171" s="129" t="str">
        <f>_xlfn.XLOOKUP(Applications[[#This Row],[NoApplication]],AApplicationCosts[NoApplication],AApplicationCosts[License Owner],Applications[[#This Row],[Business Owner]],0,1)</f>
        <v>KRKE</v>
      </c>
      <c r="AE171" t="s">
        <v>2477</v>
      </c>
      <c r="AI171" t="s">
        <v>2923</v>
      </c>
    </row>
    <row r="172" spans="2:42">
      <c r="B172" s="29" t="str">
        <f>_xlfn.CONCAT(Applications[[#This Row],[No]]," - ",Applications[[#This Row],[Application]])</f>
        <v>259 - CAPA</v>
      </c>
      <c r="C172">
        <v>259</v>
      </c>
      <c r="D172" s="18" t="s">
        <v>2924</v>
      </c>
      <c r="E172" t="s">
        <v>2137</v>
      </c>
      <c r="F172" s="28">
        <v>45658</v>
      </c>
      <c r="J172" t="s">
        <v>2925</v>
      </c>
      <c r="N172" t="s">
        <v>2182</v>
      </c>
      <c r="O172" s="19">
        <v>54788</v>
      </c>
      <c r="T172" t="s">
        <v>2166</v>
      </c>
      <c r="V172" s="129">
        <f>_xlfn.XLOOKUP(Applications[[#This Row],[NoApplication]],AApplicationCosts[NoApplication],AApplicationCosts[License Owner],Applications[[#This Row],[Business Owner]],0,1)</f>
        <v>0</v>
      </c>
    </row>
    <row r="173" spans="2:42">
      <c r="B173" s="29" t="str">
        <f>_xlfn.CONCAT(Applications[[#This Row],[No]]," - ",Applications[[#This Row],[Application]])</f>
        <v>264 - Confluence</v>
      </c>
      <c r="C173">
        <v>264</v>
      </c>
      <c r="D173" s="18" t="s">
        <v>2926</v>
      </c>
      <c r="E173" t="s">
        <v>2137</v>
      </c>
      <c r="F173" s="28">
        <v>45658</v>
      </c>
      <c r="G173" s="11" t="s">
        <v>2113</v>
      </c>
      <c r="J173" t="s">
        <v>2173</v>
      </c>
      <c r="L173" t="s">
        <v>2174</v>
      </c>
      <c r="M173" t="s">
        <v>2175</v>
      </c>
      <c r="N173" t="s">
        <v>2081</v>
      </c>
      <c r="O173" s="19">
        <v>54788</v>
      </c>
      <c r="T173" t="s">
        <v>2083</v>
      </c>
      <c r="V173" s="129" t="str">
        <f>_xlfn.XLOOKUP(Applications[[#This Row],[NoApplication]],AApplicationCosts[NoApplication],AApplicationCosts[License Owner],Applications[[#This Row],[Business Owner]],0,1)</f>
        <v>LAAG</v>
      </c>
      <c r="AB173" t="s">
        <v>230</v>
      </c>
      <c r="AE173" t="s">
        <v>2178</v>
      </c>
      <c r="AH173" t="s">
        <v>2173</v>
      </c>
      <c r="AK173" t="s">
        <v>2179</v>
      </c>
    </row>
    <row r="174" spans="2:42">
      <c r="B174" s="29" t="str">
        <f>_xlfn.CONCAT(Applications[[#This Row],[No]]," - ",Applications[[#This Row],[Application]])</f>
        <v>267 - Data Protection</v>
      </c>
      <c r="C174">
        <v>267</v>
      </c>
      <c r="D174" s="18" t="s">
        <v>2927</v>
      </c>
      <c r="E174" t="s">
        <v>2422</v>
      </c>
      <c r="F174" s="28">
        <v>45658</v>
      </c>
      <c r="J174" t="s">
        <v>2928</v>
      </c>
      <c r="N174" t="s">
        <v>2182</v>
      </c>
      <c r="O174" s="19">
        <v>54788</v>
      </c>
      <c r="T174" t="s">
        <v>2166</v>
      </c>
      <c r="V174" s="129">
        <f>_xlfn.XLOOKUP(Applications[[#This Row],[NoApplication]],AApplicationCosts[NoApplication],AApplicationCosts[License Owner],Applications[[#This Row],[Business Owner]],0,1)</f>
        <v>0</v>
      </c>
    </row>
    <row r="175" spans="2:42">
      <c r="B175" s="29" t="str">
        <f>_xlfn.CONCAT(Applications[[#This Row],[No]]," - ",Applications[[#This Row],[Application]])</f>
        <v>269 - DataCenter</v>
      </c>
      <c r="C175">
        <v>269</v>
      </c>
      <c r="D175" s="18" t="s">
        <v>2929</v>
      </c>
      <c r="E175" t="s">
        <v>2198</v>
      </c>
      <c r="F175" s="28">
        <v>45658</v>
      </c>
      <c r="J175" t="s">
        <v>2930</v>
      </c>
      <c r="N175" t="s">
        <v>2182</v>
      </c>
      <c r="O175" s="19">
        <v>54788</v>
      </c>
      <c r="T175" t="s">
        <v>2166</v>
      </c>
      <c r="U175" t="s">
        <v>2915</v>
      </c>
      <c r="V175" s="129">
        <f>_xlfn.XLOOKUP(Applications[[#This Row],[NoApplication]],AApplicationCosts[NoApplication],AApplicationCosts[License Owner],Applications[[#This Row],[Business Owner]],0,1)</f>
        <v>0</v>
      </c>
    </row>
    <row r="176" spans="2:42">
      <c r="B176" s="29" t="str">
        <f>_xlfn.CONCAT(Applications[[#This Row],[No]]," - ",Applications[[#This Row],[Application]])</f>
        <v>270 - DC</v>
      </c>
      <c r="C176">
        <v>270</v>
      </c>
      <c r="D176" s="18" t="s">
        <v>2931</v>
      </c>
      <c r="E176" t="s">
        <v>2198</v>
      </c>
      <c r="F176" s="28">
        <v>45658</v>
      </c>
      <c r="J176" t="s">
        <v>2932</v>
      </c>
      <c r="N176" t="s">
        <v>2182</v>
      </c>
      <c r="O176" s="19">
        <v>54788</v>
      </c>
      <c r="T176" t="s">
        <v>2166</v>
      </c>
      <c r="U176" t="s">
        <v>2915</v>
      </c>
      <c r="V176" s="129">
        <f>_xlfn.XLOOKUP(Applications[[#This Row],[NoApplication]],AApplicationCosts[NoApplication],AApplicationCosts[License Owner],Applications[[#This Row],[Business Owner]],0,1)</f>
        <v>0</v>
      </c>
    </row>
    <row r="177" spans="2:38">
      <c r="B177" s="29" t="str">
        <f>_xlfn.CONCAT(Applications[[#This Row],[No]]," - ",Applications[[#This Row],[Application]])</f>
        <v>271 - DHCP</v>
      </c>
      <c r="C177">
        <v>271</v>
      </c>
      <c r="D177" s="18" t="s">
        <v>2933</v>
      </c>
      <c r="E177" t="s">
        <v>2684</v>
      </c>
      <c r="F177" s="28">
        <v>45658</v>
      </c>
      <c r="J177" t="s">
        <v>2934</v>
      </c>
      <c r="N177" t="s">
        <v>2182</v>
      </c>
      <c r="O177" s="19">
        <v>54788</v>
      </c>
      <c r="T177" t="s">
        <v>2204</v>
      </c>
      <c r="U177" t="s">
        <v>2915</v>
      </c>
      <c r="V177" s="129">
        <f>_xlfn.XLOOKUP(Applications[[#This Row],[NoApplication]],AApplicationCosts[NoApplication],AApplicationCosts[License Owner],Applications[[#This Row],[Business Owner]],0,1)</f>
        <v>0</v>
      </c>
    </row>
    <row r="178" spans="2:38">
      <c r="B178" s="29" t="str">
        <f>_xlfn.CONCAT(Applications[[#This Row],[No]]," - ",Applications[[#This Row],[Application]])</f>
        <v>272 - DNS</v>
      </c>
      <c r="C178">
        <v>272</v>
      </c>
      <c r="D178" s="18" t="s">
        <v>2935</v>
      </c>
      <c r="E178" t="s">
        <v>2684</v>
      </c>
      <c r="F178" s="28">
        <v>45658</v>
      </c>
      <c r="J178" t="s">
        <v>2114</v>
      </c>
      <c r="N178" t="s">
        <v>2182</v>
      </c>
      <c r="O178" s="19">
        <v>54788</v>
      </c>
      <c r="T178" t="s">
        <v>2166</v>
      </c>
      <c r="U178" t="s">
        <v>2915</v>
      </c>
      <c r="V178" s="129">
        <f>_xlfn.XLOOKUP(Applications[[#This Row],[NoApplication]],AApplicationCosts[NoApplication],AApplicationCosts[License Owner],Applications[[#This Row],[Business Owner]],0,1)</f>
        <v>0</v>
      </c>
      <c r="AI178" s="189"/>
    </row>
    <row r="179" spans="2:38">
      <c r="B179" s="29" t="str">
        <f>_xlfn.CONCAT(Applications[[#This Row],[No]]," - ",Applications[[#This Row],[Application]])</f>
        <v>273 - E-Invoice</v>
      </c>
      <c r="C179">
        <v>273</v>
      </c>
      <c r="D179" s="18" t="s">
        <v>2936</v>
      </c>
      <c r="E179" t="s">
        <v>2198</v>
      </c>
      <c r="F179" s="28">
        <v>45658</v>
      </c>
      <c r="J179" t="s">
        <v>2240</v>
      </c>
      <c r="N179" t="s">
        <v>2182</v>
      </c>
      <c r="O179" s="19">
        <v>54788</v>
      </c>
      <c r="T179" t="s">
        <v>2166</v>
      </c>
      <c r="V179" s="129">
        <f>_xlfn.XLOOKUP(Applications[[#This Row],[NoApplication]],AApplicationCosts[NoApplication],AApplicationCosts[License Owner],Applications[[#This Row],[Business Owner]],0,1)</f>
        <v>0</v>
      </c>
    </row>
    <row r="180" spans="2:38">
      <c r="B180" s="29" t="str">
        <f>_xlfn.CONCAT(Applications[[#This Row],[No]]," - ",Applications[[#This Row],[Application]])</f>
        <v>277 - Endpoint Management</v>
      </c>
      <c r="C180">
        <v>277</v>
      </c>
      <c r="D180" s="18" t="s">
        <v>2937</v>
      </c>
      <c r="E180" t="s">
        <v>2684</v>
      </c>
      <c r="F180" s="28">
        <v>45658</v>
      </c>
      <c r="J180" t="s">
        <v>2114</v>
      </c>
      <c r="N180" t="s">
        <v>2182</v>
      </c>
      <c r="O180" s="19">
        <v>54788</v>
      </c>
      <c r="T180" t="s">
        <v>2166</v>
      </c>
      <c r="V180" s="129">
        <f>_xlfn.XLOOKUP(Applications[[#This Row],[NoApplication]],AApplicationCosts[NoApplication],AApplicationCosts[License Owner],Applications[[#This Row],[Business Owner]],0,1)</f>
        <v>0</v>
      </c>
    </row>
    <row r="181" spans="2:38">
      <c r="B181" s="29" t="str">
        <f>_xlfn.CONCAT(Applications[[#This Row],[No]]," - ",Applications[[#This Row],[Application]])</f>
        <v>278 - ES custom applications</v>
      </c>
      <c r="C181">
        <v>278</v>
      </c>
      <c r="D181" s="18" t="s">
        <v>2938</v>
      </c>
      <c r="E181" t="s">
        <v>2198</v>
      </c>
      <c r="F181" s="28">
        <v>45658</v>
      </c>
      <c r="J181" t="s">
        <v>2939</v>
      </c>
      <c r="N181" t="s">
        <v>2182</v>
      </c>
      <c r="O181" s="19">
        <v>54788</v>
      </c>
      <c r="T181" t="s">
        <v>2166</v>
      </c>
      <c r="V181" s="129">
        <f>_xlfn.XLOOKUP(Applications[[#This Row],[NoApplication]],AApplicationCosts[NoApplication],AApplicationCosts[License Owner],Applications[[#This Row],[Business Owner]],0,1)</f>
        <v>0</v>
      </c>
    </row>
    <row r="182" spans="2:38" ht="30">
      <c r="B182" s="29" t="str">
        <f>_xlfn.CONCAT(Applications[[#This Row],[No]]," - ",Applications[[#This Row],[Application]])</f>
        <v>279 - File services</v>
      </c>
      <c r="C182">
        <v>279</v>
      </c>
      <c r="D182" s="18" t="s">
        <v>2940</v>
      </c>
      <c r="E182" t="s">
        <v>2198</v>
      </c>
      <c r="F182" s="28">
        <v>45658</v>
      </c>
      <c r="J182" t="s">
        <v>2941</v>
      </c>
      <c r="N182" t="s">
        <v>2168</v>
      </c>
      <c r="O182" s="19">
        <v>54788</v>
      </c>
      <c r="Q182" s="8" t="s">
        <v>2942</v>
      </c>
      <c r="R182" s="60" t="s">
        <v>2943</v>
      </c>
      <c r="T182" t="s">
        <v>2099</v>
      </c>
      <c r="V182" s="129" t="str">
        <f>_xlfn.XLOOKUP(Applications[[#This Row],[NoApplication]],AApplicationCosts[NoApplication],AApplicationCosts[License Owner],Applications[[#This Row],[Business Owner]],0,1)</f>
        <v>JEDT</v>
      </c>
      <c r="AE182" t="s">
        <v>1869</v>
      </c>
      <c r="AI182" t="s">
        <v>2944</v>
      </c>
      <c r="AJ182" t="s">
        <v>2945</v>
      </c>
      <c r="AK182" t="s">
        <v>2549</v>
      </c>
      <c r="AL182" t="s">
        <v>2236</v>
      </c>
    </row>
    <row r="183" spans="2:38">
      <c r="B183" s="29" t="str">
        <f>_xlfn.CONCAT(Applications[[#This Row],[No]]," - ",Applications[[#This Row],[Application]])</f>
        <v>280 - Firewall</v>
      </c>
      <c r="C183">
        <v>280</v>
      </c>
      <c r="D183" s="18" t="s">
        <v>2946</v>
      </c>
      <c r="E183" t="s">
        <v>2684</v>
      </c>
      <c r="F183" s="28">
        <v>45658</v>
      </c>
      <c r="J183" t="s">
        <v>2947</v>
      </c>
      <c r="N183" t="s">
        <v>2182</v>
      </c>
      <c r="O183" s="19">
        <v>54788</v>
      </c>
      <c r="T183" t="s">
        <v>2166</v>
      </c>
      <c r="V183" s="129">
        <f>_xlfn.XLOOKUP(Applications[[#This Row],[NoApplication]],AApplicationCosts[NoApplication],AApplicationCosts[License Owner],Applications[[#This Row],[Business Owner]],0,1)</f>
        <v>0</v>
      </c>
    </row>
    <row r="184" spans="2:38">
      <c r="B184" s="29" t="str">
        <f>_xlfn.CONCAT(Applications[[#This Row],[No]]," - ",Applications[[#This Row],[Application]])</f>
        <v>282 - FTP services</v>
      </c>
      <c r="C184">
        <v>282</v>
      </c>
      <c r="D184" s="18" t="s">
        <v>2948</v>
      </c>
      <c r="E184" t="s">
        <v>2684</v>
      </c>
      <c r="F184" s="28">
        <v>45658</v>
      </c>
      <c r="J184" t="s">
        <v>2949</v>
      </c>
      <c r="N184" t="s">
        <v>2182</v>
      </c>
      <c r="O184" s="19">
        <v>54788</v>
      </c>
      <c r="T184" t="s">
        <v>2166</v>
      </c>
      <c r="U184" t="s">
        <v>2915</v>
      </c>
      <c r="V184" s="129">
        <f>_xlfn.XLOOKUP(Applications[[#This Row],[NoApplication]],AApplicationCosts[NoApplication],AApplicationCosts[License Owner],Applications[[#This Row],[Business Owner]],0,1)</f>
        <v>0</v>
      </c>
      <c r="AE184" t="s">
        <v>1246</v>
      </c>
    </row>
    <row r="185" spans="2:38">
      <c r="B185" s="29" t="str">
        <f>_xlfn.CONCAT(Applications[[#This Row],[No]]," - ",Applications[[#This Row],[Application]])</f>
        <v>284 - Heat/Cooling production</v>
      </c>
      <c r="C185">
        <v>284</v>
      </c>
      <c r="D185" s="18" t="s">
        <v>2950</v>
      </c>
      <c r="E185" t="s">
        <v>2198</v>
      </c>
      <c r="F185" s="28">
        <v>45658</v>
      </c>
      <c r="J185" t="s">
        <v>2951</v>
      </c>
      <c r="N185" t="s">
        <v>2182</v>
      </c>
      <c r="O185" s="19">
        <v>54788</v>
      </c>
      <c r="T185" t="s">
        <v>2166</v>
      </c>
      <c r="V185" s="129">
        <f>_xlfn.XLOOKUP(Applications[[#This Row],[NoApplication]],AApplicationCosts[NoApplication],AApplicationCosts[License Owner],Applications[[#This Row],[Business Owner]],0,1)</f>
        <v>0</v>
      </c>
    </row>
    <row r="186" spans="2:38">
      <c r="B186" s="29" t="str">
        <f>_xlfn.CONCAT(Applications[[#This Row],[No]]," - ",Applications[[#This Row],[Application]])</f>
        <v>293 - KamSite</v>
      </c>
      <c r="C186">
        <v>293</v>
      </c>
      <c r="D186" s="18" t="s">
        <v>2952</v>
      </c>
      <c r="E186" t="s">
        <v>2154</v>
      </c>
      <c r="F186" s="28">
        <v>45658</v>
      </c>
      <c r="J186" t="s">
        <v>2953</v>
      </c>
      <c r="N186" t="s">
        <v>2097</v>
      </c>
      <c r="O186" s="19">
        <v>46217</v>
      </c>
      <c r="T186" t="s">
        <v>2166</v>
      </c>
      <c r="V186" s="129">
        <f>_xlfn.XLOOKUP(Applications[[#This Row],[NoApplication]],AApplicationCosts[NoApplication],AApplicationCosts[License Owner],Applications[[#This Row],[Business Owner]],0,1)</f>
        <v>0</v>
      </c>
      <c r="AE186" t="s">
        <v>189</v>
      </c>
      <c r="AI186" t="s">
        <v>2954</v>
      </c>
      <c r="AL186" t="s">
        <v>2153</v>
      </c>
    </row>
    <row r="187" spans="2:38">
      <c r="B187" s="29" t="str">
        <f>_xlfn.CONCAT(Applications[[#This Row],[No]]," - ",Applications[[#This Row],[Application]])</f>
        <v>295 - Licenseserver</v>
      </c>
      <c r="C187">
        <v>295</v>
      </c>
      <c r="D187" t="s">
        <v>2955</v>
      </c>
      <c r="E187" t="s">
        <v>2162</v>
      </c>
      <c r="F187" s="28">
        <v>45658</v>
      </c>
      <c r="J187" t="s">
        <v>2095</v>
      </c>
      <c r="N187" t="s">
        <v>2164</v>
      </c>
      <c r="O187" s="19">
        <v>54788</v>
      </c>
      <c r="Q187" t="s">
        <v>2956</v>
      </c>
      <c r="T187" t="s">
        <v>2166</v>
      </c>
      <c r="V187" s="129">
        <f>_xlfn.XLOOKUP(Applications[[#This Row],[NoApplication]],AApplicationCosts[NoApplication],AApplicationCosts[License Owner],Applications[[#This Row],[Business Owner]],0,1)</f>
        <v>0</v>
      </c>
    </row>
    <row r="188" spans="2:38">
      <c r="B188" s="29" t="str">
        <f>_xlfn.CONCAT(Applications[[#This Row],[No]]," - ",Applications[[#This Row],[Application]])</f>
        <v>297 - Mail service</v>
      </c>
      <c r="C188">
        <v>297</v>
      </c>
      <c r="D188" s="18" t="s">
        <v>2957</v>
      </c>
      <c r="E188" t="s">
        <v>2154</v>
      </c>
      <c r="F188" s="28">
        <v>45658</v>
      </c>
      <c r="J188" t="s">
        <v>2114</v>
      </c>
      <c r="N188" t="s">
        <v>2182</v>
      </c>
      <c r="O188" s="19">
        <v>54788</v>
      </c>
      <c r="T188" t="s">
        <v>2166</v>
      </c>
      <c r="V188" s="129">
        <f>_xlfn.XLOOKUP(Applications[[#This Row],[NoApplication]],AApplicationCosts[NoApplication],AApplicationCosts[License Owner],Applications[[#This Row],[Business Owner]],0,1)</f>
        <v>0</v>
      </c>
    </row>
    <row r="189" spans="2:38">
      <c r="B189" s="29" t="str">
        <f>_xlfn.CONCAT(Applications[[#This Row],[No]]," - ",Applications[[#This Row],[Application]])</f>
        <v>298 - Malware Defenses</v>
      </c>
      <c r="C189">
        <v>298</v>
      </c>
      <c r="D189" s="18" t="s">
        <v>2958</v>
      </c>
      <c r="E189" t="s">
        <v>2684</v>
      </c>
      <c r="F189" s="28">
        <v>45658</v>
      </c>
      <c r="J189" t="s">
        <v>2959</v>
      </c>
      <c r="N189" t="s">
        <v>2182</v>
      </c>
      <c r="O189" s="19">
        <v>54788</v>
      </c>
      <c r="T189" t="s">
        <v>2166</v>
      </c>
      <c r="V189" s="129">
        <f>_xlfn.XLOOKUP(Applications[[#This Row],[NoApplication]],AApplicationCosts[NoApplication],AApplicationCosts[License Owner],Applications[[#This Row],[Business Owner]],0,1)</f>
        <v>0</v>
      </c>
    </row>
    <row r="190" spans="2:38">
      <c r="B190" s="29" t="str">
        <f>_xlfn.CONCAT(Applications[[#This Row],[No]]," - ",Applications[[#This Row],[Application]])</f>
        <v>299 - Microsoft Teams</v>
      </c>
      <c r="C190">
        <v>299</v>
      </c>
      <c r="D190" s="18" t="s">
        <v>2960</v>
      </c>
      <c r="E190" t="s">
        <v>2154</v>
      </c>
      <c r="F190" s="28">
        <v>45658</v>
      </c>
      <c r="J190" t="s">
        <v>2114</v>
      </c>
      <c r="M190" t="s">
        <v>2080</v>
      </c>
      <c r="N190" t="s">
        <v>2081</v>
      </c>
      <c r="O190" s="19">
        <v>54788</v>
      </c>
      <c r="T190" t="s">
        <v>2083</v>
      </c>
      <c r="V190" s="129" t="str">
        <f>_xlfn.XLOOKUP(Applications[[#This Row],[NoApplication]],AApplicationCosts[NoApplication],AApplicationCosts[License Owner],Applications[[#This Row],[Business Owner]],0,1)</f>
        <v>LUCB</v>
      </c>
      <c r="AB190" t="s">
        <v>2192</v>
      </c>
      <c r="AE190" t="s">
        <v>2477</v>
      </c>
      <c r="AH190" t="s">
        <v>2961</v>
      </c>
      <c r="AI190" t="s">
        <v>2694</v>
      </c>
    </row>
    <row r="191" spans="2:38">
      <c r="B191" s="29" t="str">
        <f>_xlfn.CONCAT(Applications[[#This Row],[No]]," - ",Applications[[#This Row],[Application]])</f>
        <v>300 - Mobile Device Management</v>
      </c>
      <c r="C191">
        <v>300</v>
      </c>
      <c r="D191" s="18" t="s">
        <v>2962</v>
      </c>
      <c r="E191" t="s">
        <v>2684</v>
      </c>
      <c r="F191" s="28">
        <v>45658</v>
      </c>
      <c r="N191" t="s">
        <v>2182</v>
      </c>
      <c r="O191" s="19">
        <v>54788</v>
      </c>
      <c r="T191" t="s">
        <v>2166</v>
      </c>
      <c r="V191" s="129">
        <f>_xlfn.XLOOKUP(Applications[[#This Row],[NoApplication]],AApplicationCosts[NoApplication],AApplicationCosts[License Owner],Applications[[#This Row],[Business Owner]],0,1)</f>
        <v>0</v>
      </c>
    </row>
    <row r="192" spans="2:38">
      <c r="B192" s="29" t="str">
        <f>_xlfn.CONCAT(Applications[[#This Row],[No]]," - ",Applications[[#This Row],[Application]])</f>
        <v>301 - Monitoring services</v>
      </c>
      <c r="C192">
        <v>301</v>
      </c>
      <c r="D192" s="18" t="s">
        <v>2963</v>
      </c>
      <c r="E192" t="s">
        <v>2684</v>
      </c>
      <c r="F192" s="28">
        <v>45658</v>
      </c>
      <c r="J192" t="s">
        <v>2964</v>
      </c>
      <c r="N192" t="s">
        <v>2182</v>
      </c>
      <c r="O192" s="19">
        <v>54788</v>
      </c>
      <c r="T192" t="s">
        <v>2166</v>
      </c>
      <c r="V192" s="129">
        <f>_xlfn.XLOOKUP(Applications[[#This Row],[NoApplication]],AApplicationCosts[NoApplication],AApplicationCosts[License Owner],Applications[[#This Row],[Business Owner]],0,1)</f>
        <v>0</v>
      </c>
    </row>
    <row r="193" spans="2:38">
      <c r="B193" s="29" t="str">
        <f>_xlfn.CONCAT(Applications[[#This Row],[No]]," - ",Applications[[#This Row],[Application]])</f>
        <v>308 - OneDrive</v>
      </c>
      <c r="C193">
        <v>308</v>
      </c>
      <c r="D193" s="18" t="s">
        <v>2965</v>
      </c>
      <c r="E193" s="18" t="s">
        <v>2565</v>
      </c>
      <c r="F193" s="28">
        <v>45658</v>
      </c>
      <c r="G193" s="11" t="s">
        <v>2113</v>
      </c>
      <c r="J193" t="s">
        <v>2114</v>
      </c>
      <c r="N193" t="s">
        <v>2081</v>
      </c>
      <c r="O193" s="19">
        <v>54788</v>
      </c>
      <c r="T193" t="s">
        <v>2083</v>
      </c>
      <c r="V193" s="129" t="str">
        <f>_xlfn.XLOOKUP(Applications[[#This Row],[NoApplication]],AApplicationCosts[NoApplication],AApplicationCosts[License Owner],Applications[[#This Row],[Business Owner]],0,1)</f>
        <v>LUCB</v>
      </c>
      <c r="AE193" s="41" t="s">
        <v>2477</v>
      </c>
      <c r="AH193" t="s">
        <v>2961</v>
      </c>
      <c r="AI193" t="s">
        <v>2694</v>
      </c>
    </row>
    <row r="194" spans="2:38">
      <c r="B194" s="29" t="str">
        <f>_xlfn.CONCAT(Applications[[#This Row],[No]]," - ",Applications[[#This Row],[Application]])</f>
        <v>311 - Patch Management</v>
      </c>
      <c r="C194">
        <v>311</v>
      </c>
      <c r="D194" s="18" t="s">
        <v>2966</v>
      </c>
      <c r="E194" t="s">
        <v>2684</v>
      </c>
      <c r="F194" s="28">
        <v>45658</v>
      </c>
      <c r="J194" t="s">
        <v>2967</v>
      </c>
      <c r="N194" t="s">
        <v>2182</v>
      </c>
      <c r="O194" s="19">
        <v>54788</v>
      </c>
      <c r="T194" t="s">
        <v>2166</v>
      </c>
      <c r="V194" s="129">
        <f>_xlfn.XLOOKUP(Applications[[#This Row],[NoApplication]],AApplicationCosts[NoApplication],AApplicationCosts[License Owner],Applications[[#This Row],[Business Owner]],0,1)</f>
        <v>0</v>
      </c>
    </row>
    <row r="195" spans="2:38">
      <c r="B195" s="29" t="str">
        <f>_xlfn.CONCAT(Applications[[#This Row],[No]]," - ",Applications[[#This Row],[Application]])</f>
        <v>312 - PCB production</v>
      </c>
      <c r="C195">
        <v>312</v>
      </c>
      <c r="D195" s="18" t="s">
        <v>2968</v>
      </c>
      <c r="E195" t="s">
        <v>2316</v>
      </c>
      <c r="F195" s="28">
        <v>45658</v>
      </c>
      <c r="J195" t="s">
        <v>2969</v>
      </c>
      <c r="N195" t="s">
        <v>2182</v>
      </c>
      <c r="O195" s="19">
        <v>54788</v>
      </c>
      <c r="T195" t="s">
        <v>2166</v>
      </c>
      <c r="V195" s="129">
        <f>_xlfn.XLOOKUP(Applications[[#This Row],[NoApplication]],AApplicationCosts[NoApplication],AApplicationCosts[License Owner],Applications[[#This Row],[Business Owner]],0,1)</f>
        <v>0</v>
      </c>
    </row>
    <row r="196" spans="2:38">
      <c r="B196" s="29" t="str">
        <f>_xlfn.CONCAT(Applications[[#This Row],[No]]," - ",Applications[[#This Row],[Application]])</f>
        <v>313 - PcBase</v>
      </c>
      <c r="C196">
        <v>313</v>
      </c>
      <c r="D196" s="18" t="s">
        <v>2970</v>
      </c>
      <c r="E196" t="s">
        <v>2198</v>
      </c>
      <c r="F196" s="28">
        <v>45658</v>
      </c>
      <c r="J196" t="s">
        <v>2971</v>
      </c>
      <c r="N196" t="s">
        <v>2480</v>
      </c>
      <c r="O196" s="19">
        <v>46023</v>
      </c>
      <c r="T196" t="s">
        <v>2166</v>
      </c>
      <c r="V196" s="129">
        <f>_xlfn.XLOOKUP(Applications[[#This Row],[NoApplication]],AApplicationCosts[NoApplication],AApplicationCosts[License Owner],Applications[[#This Row],[Business Owner]],0,1)</f>
        <v>0</v>
      </c>
      <c r="AE196" t="s">
        <v>1246</v>
      </c>
      <c r="AI196" t="s">
        <v>1018</v>
      </c>
      <c r="AJ196" s="76" t="s">
        <v>2416</v>
      </c>
      <c r="AL196" t="s">
        <v>2103</v>
      </c>
    </row>
    <row r="197" spans="2:38">
      <c r="B197" s="29" t="str">
        <f>_xlfn.CONCAT(Applications[[#This Row],[No]]," - ",Applications[[#This Row],[Application]])</f>
        <v>314 - Physical security</v>
      </c>
      <c r="C197">
        <v>314</v>
      </c>
      <c r="D197" s="18" t="s">
        <v>2972</v>
      </c>
      <c r="E197" t="s">
        <v>2684</v>
      </c>
      <c r="F197" s="28">
        <v>45658</v>
      </c>
      <c r="J197" t="s">
        <v>2973</v>
      </c>
      <c r="N197" t="s">
        <v>2182</v>
      </c>
      <c r="O197" s="19">
        <v>54788</v>
      </c>
      <c r="T197" t="s">
        <v>2166</v>
      </c>
      <c r="V197" s="129">
        <f>_xlfn.XLOOKUP(Applications[[#This Row],[NoApplication]],AApplicationCosts[NoApplication],AApplicationCosts[License Owner],Applications[[#This Row],[Business Owner]],0,1)</f>
        <v>0</v>
      </c>
      <c r="AI197" s="189"/>
    </row>
    <row r="198" spans="2:38">
      <c r="B198" s="29" t="str">
        <f>_xlfn.CONCAT(Applications[[#This Row],[No]]," - ",Applications[[#This Row],[Application]])</f>
        <v>317 - Precision</v>
      </c>
      <c r="C198">
        <v>317</v>
      </c>
      <c r="D198" s="18" t="s">
        <v>2974</v>
      </c>
      <c r="E198" t="s">
        <v>2198</v>
      </c>
      <c r="F198" s="28">
        <v>45658</v>
      </c>
      <c r="J198" t="s">
        <v>2975</v>
      </c>
      <c r="N198" t="s">
        <v>2182</v>
      </c>
      <c r="O198" s="19">
        <v>54788</v>
      </c>
      <c r="T198" t="s">
        <v>2166</v>
      </c>
      <c r="V198" s="129">
        <f>_xlfn.XLOOKUP(Applications[[#This Row],[NoApplication]],AApplicationCosts[NoApplication],AApplicationCosts[License Owner],Applications[[#This Row],[Business Owner]],0,1)</f>
        <v>0</v>
      </c>
    </row>
    <row r="199" spans="2:38">
      <c r="B199" s="29" t="str">
        <f>_xlfn.CONCAT(Applications[[#This Row],[No]]," - ",Applications[[#This Row],[Application]])</f>
        <v>320 - PureService</v>
      </c>
      <c r="C199">
        <v>320</v>
      </c>
      <c r="D199" s="18" t="s">
        <v>2976</v>
      </c>
      <c r="E199" t="s">
        <v>2198</v>
      </c>
      <c r="F199" s="28">
        <v>45658</v>
      </c>
      <c r="J199" t="s">
        <v>2977</v>
      </c>
      <c r="N199" t="s">
        <v>2182</v>
      </c>
      <c r="O199" s="19">
        <v>54788</v>
      </c>
      <c r="T199" t="s">
        <v>2166</v>
      </c>
      <c r="V199" s="129">
        <f>_xlfn.XLOOKUP(Applications[[#This Row],[NoApplication]],AApplicationCosts[NoApplication],AApplicationCosts[License Owner],Applications[[#This Row],[Business Owner]],0,1)</f>
        <v>0</v>
      </c>
    </row>
    <row r="200" spans="2:38">
      <c r="B200" s="29" t="str">
        <f>_xlfn.CONCAT(Applications[[#This Row],[No]]," - ",Applications[[#This Row],[Application]])</f>
        <v>324 - Security Logging</v>
      </c>
      <c r="C200">
        <v>324</v>
      </c>
      <c r="D200" s="18" t="s">
        <v>2978</v>
      </c>
      <c r="E200" t="s">
        <v>2684</v>
      </c>
      <c r="F200" s="28">
        <v>45658</v>
      </c>
      <c r="J200" t="s">
        <v>2979</v>
      </c>
      <c r="N200" t="s">
        <v>2182</v>
      </c>
      <c r="O200" s="19">
        <v>54788</v>
      </c>
      <c r="T200" t="s">
        <v>2166</v>
      </c>
      <c r="U200" t="s">
        <v>2915</v>
      </c>
      <c r="V200" s="129">
        <f>_xlfn.XLOOKUP(Applications[[#This Row],[NoApplication]],AApplicationCosts[NoApplication],AApplicationCosts[License Owner],Applications[[#This Row],[Business Owner]],0,1)</f>
        <v>0</v>
      </c>
    </row>
    <row r="201" spans="2:38">
      <c r="B201" s="29" t="str">
        <f>_xlfn.CONCAT(Applications[[#This Row],[No]]," - ",Applications[[#This Row],[Application]])</f>
        <v>325 - Security Policies</v>
      </c>
      <c r="C201">
        <v>325</v>
      </c>
      <c r="D201" s="18" t="s">
        <v>2980</v>
      </c>
      <c r="E201" t="s">
        <v>2684</v>
      </c>
      <c r="F201" s="28">
        <v>45658</v>
      </c>
      <c r="J201" t="s">
        <v>2114</v>
      </c>
      <c r="N201" t="s">
        <v>2182</v>
      </c>
      <c r="O201" s="19">
        <v>54788</v>
      </c>
      <c r="T201" t="s">
        <v>2166</v>
      </c>
      <c r="U201" t="s">
        <v>2915</v>
      </c>
      <c r="V201" s="129">
        <f>_xlfn.XLOOKUP(Applications[[#This Row],[NoApplication]],AApplicationCosts[NoApplication],AApplicationCosts[License Owner],Applications[[#This Row],[Business Owner]],0,1)</f>
        <v>0</v>
      </c>
    </row>
    <row r="202" spans="2:38">
      <c r="B202" s="29" t="str">
        <f>_xlfn.CONCAT(Applications[[#This Row],[No]]," - ",Applications[[#This Row],[Application]])</f>
        <v>326 - SENEA</v>
      </c>
      <c r="C202">
        <v>326</v>
      </c>
      <c r="D202" s="18" t="s">
        <v>2981</v>
      </c>
      <c r="E202" t="s">
        <v>2198</v>
      </c>
      <c r="F202" s="28">
        <v>45658</v>
      </c>
      <c r="J202" t="s">
        <v>2982</v>
      </c>
      <c r="N202" t="s">
        <v>2182</v>
      </c>
      <c r="O202" s="19">
        <v>54788</v>
      </c>
      <c r="T202" t="s">
        <v>2166</v>
      </c>
      <c r="V202" s="129">
        <f>_xlfn.XLOOKUP(Applications[[#This Row],[NoApplication]],AApplicationCosts[NoApplication],AApplicationCosts[License Owner],Applications[[#This Row],[Business Owner]],0,1)</f>
        <v>0</v>
      </c>
      <c r="AI202" s="189"/>
    </row>
    <row r="203" spans="2:38">
      <c r="B203" s="29" t="str">
        <f>_xlfn.CONCAT(Applications[[#This Row],[No]]," - ",Applications[[#This Row],[Application]])</f>
        <v>328 - Sharepoint</v>
      </c>
      <c r="C203">
        <v>328</v>
      </c>
      <c r="D203" t="s">
        <v>2983</v>
      </c>
      <c r="E203" t="s">
        <v>2565</v>
      </c>
      <c r="F203" s="28">
        <v>45658</v>
      </c>
      <c r="G203" s="11" t="s">
        <v>2113</v>
      </c>
      <c r="J203" t="s">
        <v>2114</v>
      </c>
      <c r="N203" t="s">
        <v>2081</v>
      </c>
      <c r="O203" s="19">
        <v>54788</v>
      </c>
      <c r="T203" t="s">
        <v>2083</v>
      </c>
      <c r="V203" s="129" t="str">
        <f>_xlfn.XLOOKUP(Applications[[#This Row],[NoApplication]],AApplicationCosts[NoApplication],AApplicationCosts[License Owner],Applications[[#This Row],[Business Owner]],0,1)</f>
        <v>LUCB</v>
      </c>
      <c r="AE203" t="s">
        <v>2477</v>
      </c>
      <c r="AI203" t="s">
        <v>2694</v>
      </c>
    </row>
    <row r="204" spans="2:38">
      <c r="B204" s="29" t="str">
        <f>_xlfn.CONCAT(Applications[[#This Row],[No]]," - ",Applications[[#This Row],[Application]])</f>
        <v>329 - SiPass</v>
      </c>
      <c r="C204">
        <v>329</v>
      </c>
      <c r="D204" t="s">
        <v>2984</v>
      </c>
      <c r="E204" t="s">
        <v>2684</v>
      </c>
      <c r="F204" s="28">
        <v>45658</v>
      </c>
      <c r="J204" t="s">
        <v>2360</v>
      </c>
      <c r="N204" t="s">
        <v>2182</v>
      </c>
      <c r="O204" s="19">
        <v>54788</v>
      </c>
      <c r="Q204" t="s">
        <v>2985</v>
      </c>
      <c r="T204" t="s">
        <v>2166</v>
      </c>
      <c r="V204" s="129">
        <f>_xlfn.XLOOKUP(Applications[[#This Row],[NoApplication]],AApplicationCosts[NoApplication],AApplicationCosts[License Owner],Applications[[#This Row],[Business Owner]],0,1)</f>
        <v>0</v>
      </c>
      <c r="AE204" t="s">
        <v>2085</v>
      </c>
      <c r="AI204" t="s">
        <v>2986</v>
      </c>
    </row>
    <row r="205" spans="2:38">
      <c r="B205" s="29" t="str">
        <f>_xlfn.CONCAT(Applications[[#This Row],[No]]," - ",Applications[[#This Row],[Application]])</f>
        <v>330 - Skype</v>
      </c>
      <c r="C205">
        <v>330</v>
      </c>
      <c r="D205" t="s">
        <v>2987</v>
      </c>
      <c r="E205" t="s">
        <v>2154</v>
      </c>
      <c r="F205" s="28">
        <v>45658</v>
      </c>
      <c r="J205" s="66" t="s">
        <v>2114</v>
      </c>
      <c r="N205" t="s">
        <v>2182</v>
      </c>
      <c r="O205" s="19">
        <v>54788</v>
      </c>
      <c r="T205" t="s">
        <v>2166</v>
      </c>
      <c r="U205" t="s">
        <v>2915</v>
      </c>
      <c r="V205" s="129">
        <f>_xlfn.XLOOKUP(Applications[[#This Row],[NoApplication]],AApplicationCosts[NoApplication],AApplicationCosts[License Owner],Applications[[#This Row],[Business Owner]],0,1)</f>
        <v>0</v>
      </c>
    </row>
    <row r="206" spans="2:38">
      <c r="B206" s="29" t="str">
        <f>_xlfn.CONCAT(Applications[[#This Row],[No]]," - ",Applications[[#This Row],[Application]])</f>
        <v>331 - SMSPasscode</v>
      </c>
      <c r="C206">
        <v>331</v>
      </c>
      <c r="D206" t="s">
        <v>2988</v>
      </c>
      <c r="E206" t="s">
        <v>2684</v>
      </c>
      <c r="F206" s="28">
        <v>45658</v>
      </c>
      <c r="J206" t="s">
        <v>2989</v>
      </c>
      <c r="N206" t="s">
        <v>2182</v>
      </c>
      <c r="O206" s="19">
        <v>54788</v>
      </c>
      <c r="T206" t="s">
        <v>2166</v>
      </c>
      <c r="V206" s="129">
        <f>_xlfn.XLOOKUP(Applications[[#This Row],[NoApplication]],AApplicationCosts[NoApplication],AApplicationCosts[License Owner],Applications[[#This Row],[Business Owner]],0,1)</f>
        <v>0</v>
      </c>
    </row>
    <row r="207" spans="2:38">
      <c r="B207" s="29" t="str">
        <f>_xlfn.CONCAT(Applications[[#This Row],[No]]," - ",Applications[[#This Row],[Application]])</f>
        <v>335 - Storage</v>
      </c>
      <c r="C207">
        <v>335</v>
      </c>
      <c r="D207" t="s">
        <v>2990</v>
      </c>
      <c r="E207" t="s">
        <v>2198</v>
      </c>
      <c r="F207" s="28">
        <v>45658</v>
      </c>
      <c r="J207" t="s">
        <v>2991</v>
      </c>
      <c r="N207" t="s">
        <v>2182</v>
      </c>
      <c r="O207" s="19">
        <v>54788</v>
      </c>
      <c r="T207" t="s">
        <v>2166</v>
      </c>
      <c r="V207" s="129">
        <f>_xlfn.XLOOKUP(Applications[[#This Row],[NoApplication]],AApplicationCosts[NoApplication],AApplicationCosts[License Owner],Applications[[#This Row],[Business Owner]],0,1)</f>
        <v>0</v>
      </c>
    </row>
    <row r="208" spans="2:38">
      <c r="B208" s="29" t="str">
        <f>_xlfn.CONCAT(Applications[[#This Row],[No]]," - ",Applications[[#This Row],[Application]])</f>
        <v>336 - System Site</v>
      </c>
      <c r="C208">
        <v>336</v>
      </c>
      <c r="D208" t="s">
        <v>2992</v>
      </c>
      <c r="E208" t="s">
        <v>2198</v>
      </c>
      <c r="F208" s="28">
        <v>45658</v>
      </c>
      <c r="J208" t="s">
        <v>812</v>
      </c>
      <c r="N208" t="s">
        <v>2182</v>
      </c>
      <c r="O208" s="19">
        <v>54788</v>
      </c>
      <c r="T208" t="s">
        <v>2166</v>
      </c>
      <c r="V208" s="129">
        <f>_xlfn.XLOOKUP(Applications[[#This Row],[NoApplication]],AApplicationCosts[NoApplication],AApplicationCosts[License Owner],Applications[[#This Row],[Business Owner]],0,1)</f>
        <v>0</v>
      </c>
    </row>
    <row r="209" spans="2:41">
      <c r="B209" s="29" t="str">
        <f>_xlfn.CONCAT(Applications[[#This Row],[No]]," - ",Applications[[#This Row],[Application]])</f>
        <v>337 - Telephony</v>
      </c>
      <c r="C209">
        <v>337</v>
      </c>
      <c r="D209" t="s">
        <v>2993</v>
      </c>
      <c r="E209" t="s">
        <v>2154</v>
      </c>
      <c r="F209" s="28">
        <v>45658</v>
      </c>
      <c r="J209" t="s">
        <v>2947</v>
      </c>
      <c r="N209" t="s">
        <v>2182</v>
      </c>
      <c r="O209" s="19">
        <v>54788</v>
      </c>
      <c r="T209" t="s">
        <v>2166</v>
      </c>
      <c r="V209" s="129">
        <f>_xlfn.XLOOKUP(Applications[[#This Row],[NoApplication]],AApplicationCosts[NoApplication],AApplicationCosts[License Owner],Applications[[#This Row],[Business Owner]],0,1)</f>
        <v>0</v>
      </c>
    </row>
    <row r="210" spans="2:41" ht="60">
      <c r="B210" s="29" t="str">
        <f>_xlfn.CONCAT(Applications[[#This Row],[No]]," - ",Applications[[#This Row],[Application]])</f>
        <v>339 - Trio</v>
      </c>
      <c r="C210">
        <v>339</v>
      </c>
      <c r="D210" t="s">
        <v>2994</v>
      </c>
      <c r="E210" t="s">
        <v>2198</v>
      </c>
      <c r="F210" s="28">
        <v>45658</v>
      </c>
      <c r="J210" t="s">
        <v>2995</v>
      </c>
      <c r="N210" t="s">
        <v>2157</v>
      </c>
      <c r="O210" s="19">
        <v>54788</v>
      </c>
      <c r="Q210" t="s">
        <v>2996</v>
      </c>
      <c r="T210" t="s">
        <v>2166</v>
      </c>
      <c r="U210" t="s">
        <v>2996</v>
      </c>
      <c r="V210" s="129">
        <f>_xlfn.XLOOKUP(Applications[[#This Row],[NoApplication]],AApplicationCosts[NoApplication],AApplicationCosts[License Owner],Applications[[#This Row],[Business Owner]],0,1)</f>
        <v>0</v>
      </c>
      <c r="AE210" t="s">
        <v>2997</v>
      </c>
      <c r="AI210" s="211" t="s">
        <v>2998</v>
      </c>
      <c r="AO210" t="s">
        <v>2268</v>
      </c>
    </row>
    <row r="211" spans="2:41">
      <c r="B211" s="29" t="str">
        <f>_xlfn.CONCAT(Applications[[#This Row],[No]]," - ",Applications[[#This Row],[Application]])</f>
        <v>343 - VPN</v>
      </c>
      <c r="C211">
        <v>343</v>
      </c>
      <c r="D211" t="s">
        <v>2999</v>
      </c>
      <c r="E211" t="s">
        <v>2684</v>
      </c>
      <c r="F211" s="28">
        <v>45658</v>
      </c>
      <c r="J211" t="s">
        <v>2947</v>
      </c>
      <c r="N211" t="s">
        <v>2182</v>
      </c>
      <c r="O211" s="19">
        <v>54788</v>
      </c>
      <c r="T211" t="s">
        <v>2166</v>
      </c>
      <c r="V211" s="129">
        <f>_xlfn.XLOOKUP(Applications[[#This Row],[NoApplication]],AApplicationCosts[NoApplication],AApplicationCosts[License Owner],Applications[[#This Row],[Business Owner]],0,1)</f>
        <v>0</v>
      </c>
    </row>
    <row r="212" spans="2:41">
      <c r="B212" s="29" t="str">
        <f>_xlfn.CONCAT(Applications[[#This Row],[No]]," - ",Applications[[#This Row],[Application]])</f>
        <v>344 - Water production Stilling</v>
      </c>
      <c r="C212">
        <v>344</v>
      </c>
      <c r="D212" t="s">
        <v>3000</v>
      </c>
      <c r="E212" t="s">
        <v>2198</v>
      </c>
      <c r="F212" s="28">
        <v>45658</v>
      </c>
      <c r="J212" t="s">
        <v>3001</v>
      </c>
      <c r="N212" t="s">
        <v>2182</v>
      </c>
      <c r="O212" s="19">
        <v>54788</v>
      </c>
      <c r="T212" t="s">
        <v>2166</v>
      </c>
      <c r="V212" s="129">
        <f>_xlfn.XLOOKUP(Applications[[#This Row],[NoApplication]],AApplicationCosts[NoApplication],AApplicationCosts[License Owner],Applications[[#This Row],[Business Owner]],0,1)</f>
        <v>0</v>
      </c>
    </row>
    <row r="213" spans="2:41">
      <c r="B213" s="29" t="str">
        <f>_xlfn.CONCAT(Applications[[#This Row],[No]]," - ",Applications[[#This Row],[Application]])</f>
        <v>345 - Water production US</v>
      </c>
      <c r="C213">
        <v>345</v>
      </c>
      <c r="D213" t="s">
        <v>3002</v>
      </c>
      <c r="E213" t="s">
        <v>2198</v>
      </c>
      <c r="F213" s="28">
        <v>45658</v>
      </c>
      <c r="J213" t="s">
        <v>3003</v>
      </c>
      <c r="N213" t="s">
        <v>2182</v>
      </c>
      <c r="O213" s="19">
        <v>54788</v>
      </c>
      <c r="T213" t="s">
        <v>2166</v>
      </c>
      <c r="V213" s="129">
        <f>_xlfn.XLOOKUP(Applications[[#This Row],[NoApplication]],AApplicationCosts[NoApplication],AApplicationCosts[License Owner],Applications[[#This Row],[Business Owner]],0,1)</f>
        <v>0</v>
      </c>
      <c r="AI213" s="189"/>
    </row>
    <row r="214" spans="2:41">
      <c r="B214" s="29" t="str">
        <f>_xlfn.CONCAT(Applications[[#This Row],[No]]," - ",Applications[[#This Row],[Application]])</f>
        <v>346 - WEB services</v>
      </c>
      <c r="C214">
        <v>346</v>
      </c>
      <c r="D214" t="s">
        <v>3004</v>
      </c>
      <c r="E214" t="s">
        <v>2198</v>
      </c>
      <c r="F214" s="28">
        <v>45658</v>
      </c>
      <c r="J214" s="66" t="s">
        <v>3005</v>
      </c>
      <c r="N214" t="s">
        <v>2182</v>
      </c>
      <c r="O214" s="19">
        <v>54788</v>
      </c>
      <c r="T214" t="s">
        <v>2166</v>
      </c>
      <c r="V214" s="129">
        <f>_xlfn.XLOOKUP(Applications[[#This Row],[NoApplication]],AApplicationCosts[NoApplication],AApplicationCosts[License Owner],Applications[[#This Row],[Business Owner]],0,1)</f>
        <v>0</v>
      </c>
    </row>
    <row r="215" spans="2:41">
      <c r="B215" s="29" t="str">
        <f>_xlfn.CONCAT(Applications[[#This Row],[No]]," - ",Applications[[#This Row],[Application]])</f>
        <v>348 - Wrike</v>
      </c>
      <c r="C215">
        <v>348</v>
      </c>
      <c r="D215" t="s">
        <v>3006</v>
      </c>
      <c r="E215" t="s">
        <v>2565</v>
      </c>
      <c r="F215" s="28">
        <v>45658</v>
      </c>
      <c r="J215" t="s">
        <v>3007</v>
      </c>
      <c r="N215" t="s">
        <v>2182</v>
      </c>
      <c r="O215" s="19">
        <v>54788</v>
      </c>
      <c r="T215" t="s">
        <v>2166</v>
      </c>
      <c r="V215" s="129">
        <f>_xlfn.XLOOKUP(Applications[[#This Row],[NoApplication]],AApplicationCosts[NoApplication],AApplicationCosts[License Owner],Applications[[#This Row],[Business Owner]],0,1)</f>
        <v>0</v>
      </c>
    </row>
    <row r="216" spans="2:41">
      <c r="B216" s="29" t="str">
        <f>_xlfn.CONCAT(Applications[[#This Row],[No]]," - ",Applications[[#This Row],[Application]])</f>
        <v>349 - PowerApps</v>
      </c>
      <c r="C216">
        <v>349</v>
      </c>
      <c r="D216" t="s">
        <v>3008</v>
      </c>
      <c r="E216" t="s">
        <v>2093</v>
      </c>
      <c r="F216" s="28">
        <v>45658</v>
      </c>
      <c r="J216" t="s">
        <v>2114</v>
      </c>
      <c r="N216" t="s">
        <v>2168</v>
      </c>
      <c r="O216" s="19">
        <v>54788</v>
      </c>
      <c r="T216" t="s">
        <v>2099</v>
      </c>
      <c r="V216" s="129" t="str">
        <f>_xlfn.XLOOKUP(Applications[[#This Row],[NoApplication]],AApplicationCosts[NoApplication],AApplicationCosts[License Owner],Applications[[#This Row],[Business Owner]],0,1)</f>
        <v>ALK</v>
      </c>
      <c r="AE216" t="s">
        <v>189</v>
      </c>
      <c r="AH216" t="s">
        <v>3009</v>
      </c>
    </row>
    <row r="217" spans="2:41">
      <c r="B217" s="29" t="str">
        <f>_xlfn.CONCAT(Applications[[#This Row],[No]]," - ",Applications[[#This Row],[Application]])</f>
        <v>350 - Power Automate</v>
      </c>
      <c r="C217">
        <v>350</v>
      </c>
      <c r="D217" t="s">
        <v>3010</v>
      </c>
      <c r="E217" t="s">
        <v>2565</v>
      </c>
      <c r="F217" s="28">
        <v>45658</v>
      </c>
      <c r="J217" t="s">
        <v>2114</v>
      </c>
      <c r="K217" t="s">
        <v>3011</v>
      </c>
      <c r="M217" t="s">
        <v>2243</v>
      </c>
      <c r="N217" t="s">
        <v>2168</v>
      </c>
      <c r="O217" s="19">
        <v>54788</v>
      </c>
      <c r="T217" t="s">
        <v>2099</v>
      </c>
      <c r="V217" s="129" t="str">
        <f>_xlfn.XLOOKUP(Applications[[#This Row],[NoApplication]],AApplicationCosts[NoApplication],AApplicationCosts[License Owner],Applications[[#This Row],[Business Owner]],0,1)</f>
        <v>LUCB</v>
      </c>
      <c r="AE217" t="s">
        <v>189</v>
      </c>
      <c r="AH217" t="s">
        <v>3009</v>
      </c>
    </row>
    <row r="218" spans="2:41">
      <c r="B218" s="29" t="str">
        <f>_xlfn.CONCAT(Applications[[#This Row],[No]]," - ",Applications[[#This Row],[Application]])</f>
        <v>351 - PowerBI</v>
      </c>
      <c r="C218">
        <v>351</v>
      </c>
      <c r="D218" t="s">
        <v>3012</v>
      </c>
      <c r="E218" t="s">
        <v>2422</v>
      </c>
      <c r="F218" s="28">
        <v>45658</v>
      </c>
      <c r="G218" s="11" t="s">
        <v>2076</v>
      </c>
      <c r="J218" t="s">
        <v>2114</v>
      </c>
      <c r="N218" t="s">
        <v>2081</v>
      </c>
      <c r="O218" s="19">
        <v>54788</v>
      </c>
      <c r="T218" t="s">
        <v>2083</v>
      </c>
      <c r="V218" s="129" t="str">
        <f>_xlfn.XLOOKUP(Applications[[#This Row],[NoApplication]],AApplicationCosts[NoApplication],AApplicationCosts[License Owner],Applications[[#This Row],[Business Owner]],0,1)</f>
        <v>JEMW</v>
      </c>
      <c r="AE218" t="s">
        <v>2151</v>
      </c>
      <c r="AH218" t="s">
        <v>2478</v>
      </c>
    </row>
    <row r="219" spans="2:41">
      <c r="B219" s="29" t="str">
        <f>_xlfn.CONCAT(Applications[[#This Row],[No]]," - ",Applications[[#This Row],[Application]])</f>
        <v>354 - Blendit Learning ApS</v>
      </c>
      <c r="C219">
        <v>354</v>
      </c>
      <c r="D219" t="s">
        <v>3013</v>
      </c>
      <c r="E219" s="11" t="s">
        <v>2154</v>
      </c>
      <c r="F219" s="28">
        <v>45658</v>
      </c>
      <c r="J219" t="s">
        <v>3013</v>
      </c>
      <c r="N219" t="s">
        <v>2182</v>
      </c>
      <c r="O219" s="19">
        <v>54788</v>
      </c>
      <c r="Q219" t="s">
        <v>3014</v>
      </c>
      <c r="T219" t="s">
        <v>2166</v>
      </c>
      <c r="U219" s="11" t="s">
        <v>3015</v>
      </c>
      <c r="V219" s="129">
        <f>_xlfn.XLOOKUP(Applications[[#This Row],[NoApplication]],AApplicationCosts[NoApplication],AApplicationCosts[License Owner],Applications[[#This Row],[Business Owner]],0,1)</f>
        <v>0</v>
      </c>
      <c r="AB219" t="s">
        <v>566</v>
      </c>
    </row>
    <row r="220" spans="2:41" ht="15.75">
      <c r="B220" s="29" t="str">
        <f>_xlfn.CONCAT(Applications[[#This Row],[No]]," - ",Applications[[#This Row],[Application]])</f>
        <v>360 - Document Corepack D365</v>
      </c>
      <c r="C220">
        <v>360</v>
      </c>
      <c r="D220" t="s">
        <v>3016</v>
      </c>
      <c r="E220" t="s">
        <v>2093</v>
      </c>
      <c r="F220" s="28">
        <v>45658</v>
      </c>
      <c r="J220" t="s">
        <v>3017</v>
      </c>
      <c r="N220" t="s">
        <v>2182</v>
      </c>
      <c r="O220" s="19">
        <v>54788</v>
      </c>
      <c r="Q220" s="40"/>
      <c r="R220" s="11"/>
      <c r="T220" t="s">
        <v>2099</v>
      </c>
      <c r="V220" s="129" t="str">
        <f>_xlfn.XLOOKUP(Applications[[#This Row],[NoApplication]],AApplicationCosts[NoApplication],AApplicationCosts[License Owner],Applications[[#This Row],[Business Owner]],0,1)</f>
        <v>SET</v>
      </c>
      <c r="AB220" t="s">
        <v>2127</v>
      </c>
    </row>
    <row r="221" spans="2:41" ht="15.75">
      <c r="B221" s="29" t="str">
        <f>_xlfn.CONCAT(Applications[[#This Row],[No]]," - ",Applications[[#This Row],[Application]])</f>
        <v>361 - DocuSign</v>
      </c>
      <c r="C221">
        <v>361</v>
      </c>
      <c r="D221" t="s">
        <v>3018</v>
      </c>
      <c r="E221" t="s">
        <v>2093</v>
      </c>
      <c r="F221" s="28">
        <v>45658</v>
      </c>
      <c r="G221" s="11" t="s">
        <v>2076</v>
      </c>
      <c r="J221" t="s">
        <v>3019</v>
      </c>
      <c r="N221" t="s">
        <v>2168</v>
      </c>
      <c r="O221" s="19">
        <v>54788</v>
      </c>
      <c r="Q221" s="40"/>
      <c r="R221" s="11"/>
      <c r="S221" t="s">
        <v>2203</v>
      </c>
      <c r="T221" t="s">
        <v>2099</v>
      </c>
      <c r="V221" s="129" t="str">
        <f>_xlfn.XLOOKUP(Applications[[#This Row],[NoApplication]],AApplicationCosts[NoApplication],AApplicationCosts[License Owner],Applications[[#This Row],[Business Owner]],0,1)</f>
        <v>KRNO</v>
      </c>
      <c r="AB221" t="s">
        <v>2203</v>
      </c>
      <c r="AE221" t="s">
        <v>3020</v>
      </c>
    </row>
    <row r="222" spans="2:41">
      <c r="B222" s="29" t="str">
        <f>_xlfn.CONCAT(Applications[[#This Row],[No]]," - ",Applications[[#This Row],[Application]])</f>
        <v>362 - Eco Online, (ChemiControl)</v>
      </c>
      <c r="C222">
        <v>362</v>
      </c>
      <c r="D222" t="s">
        <v>3021</v>
      </c>
      <c r="E222" s="11" t="s">
        <v>2198</v>
      </c>
      <c r="F222" s="28">
        <v>45658</v>
      </c>
      <c r="J222" t="s">
        <v>3022</v>
      </c>
      <c r="N222" t="s">
        <v>2201</v>
      </c>
      <c r="O222" s="19">
        <v>54788</v>
      </c>
      <c r="T222" t="s">
        <v>2166</v>
      </c>
      <c r="V222" s="129" t="str">
        <f>_xlfn.XLOOKUP(Applications[[#This Row],[NoApplication]],AApplicationCosts[NoApplication],AApplicationCosts[License Owner],Applications[[#This Row],[Business Owner]],0,1)</f>
        <v>TUMN</v>
      </c>
      <c r="AB222" t="s">
        <v>566</v>
      </c>
      <c r="AE222" t="s">
        <v>1748</v>
      </c>
    </row>
    <row r="223" spans="2:41">
      <c r="B223" s="29" t="str">
        <f>_xlfn.CONCAT(Applications[[#This Row],[No]]," - ",Applications[[#This Row],[Application]])</f>
        <v>363 - TrueCommerce</v>
      </c>
      <c r="C223">
        <v>363</v>
      </c>
      <c r="D223" t="s">
        <v>3023</v>
      </c>
      <c r="E223" t="s">
        <v>2422</v>
      </c>
      <c r="F223" s="28">
        <v>45658</v>
      </c>
      <c r="J223" t="s">
        <v>3024</v>
      </c>
      <c r="N223" t="s">
        <v>2182</v>
      </c>
      <c r="O223" s="19">
        <v>54788</v>
      </c>
      <c r="Q223" s="11" t="s">
        <v>3025</v>
      </c>
      <c r="R223" s="11"/>
      <c r="T223" t="s">
        <v>2099</v>
      </c>
      <c r="V223" s="129" t="str">
        <f>_xlfn.XLOOKUP(Applications[[#This Row],[NoApplication]],AApplicationCosts[NoApplication],AApplicationCosts[License Owner],Applications[[#This Row],[Business Owner]],0,1)</f>
        <v>KRNO</v>
      </c>
      <c r="AB223" t="s">
        <v>566</v>
      </c>
    </row>
    <row r="224" spans="2:41" ht="36.6" customHeight="1">
      <c r="B224" s="29" t="str">
        <f>_xlfn.CONCAT(Applications[[#This Row],[No]]," - ",Applications[[#This Row],[Application]])</f>
        <v>364 - FALCON.IO ApS, EUR</v>
      </c>
      <c r="C224">
        <v>364</v>
      </c>
      <c r="D224" t="s">
        <v>3026</v>
      </c>
      <c r="E224" s="11" t="s">
        <v>2093</v>
      </c>
      <c r="F224" s="28">
        <v>45658</v>
      </c>
      <c r="J224" t="s">
        <v>3027</v>
      </c>
      <c r="N224" t="s">
        <v>2182</v>
      </c>
      <c r="O224" s="19">
        <v>54788</v>
      </c>
      <c r="T224" t="s">
        <v>2166</v>
      </c>
      <c r="V224" s="129">
        <f>_xlfn.XLOOKUP(Applications[[#This Row],[NoApplication]],AApplicationCosts[NoApplication],AApplicationCosts[License Owner],Applications[[#This Row],[Business Owner]],0,1)</f>
        <v>0</v>
      </c>
      <c r="AB224" t="s">
        <v>2127</v>
      </c>
    </row>
    <row r="225" spans="2:38">
      <c r="B225" s="29" t="str">
        <f>_xlfn.CONCAT(Applications[[#This Row],[No]]," - ",Applications[[#This Row],[Application]])</f>
        <v>365 - Risma</v>
      </c>
      <c r="C225">
        <v>365</v>
      </c>
      <c r="D225" t="s">
        <v>3028</v>
      </c>
      <c r="E225" s="8" t="s">
        <v>2137</v>
      </c>
      <c r="F225" s="28">
        <v>45658</v>
      </c>
      <c r="J225" t="s">
        <v>3029</v>
      </c>
      <c r="N225" t="s">
        <v>2201</v>
      </c>
      <c r="O225" s="19">
        <v>54788</v>
      </c>
      <c r="Q225" s="11" t="s">
        <v>3030</v>
      </c>
      <c r="R225" s="11"/>
      <c r="T225" t="s">
        <v>2099</v>
      </c>
      <c r="V225" s="129" t="str">
        <f>_xlfn.XLOOKUP(Applications[[#This Row],[NoApplication]],AApplicationCosts[NoApplication],AApplicationCosts[License Owner],Applications[[#This Row],[Business Owner]],0,1)</f>
        <v>KRNO</v>
      </c>
      <c r="AB225" t="s">
        <v>566</v>
      </c>
      <c r="AE225" t="s">
        <v>3020</v>
      </c>
    </row>
    <row r="226" spans="2:38">
      <c r="B226" s="29" t="str">
        <f>_xlfn.CONCAT(Applications[[#This Row],[No]]," - ",Applications[[#This Row],[Application]])</f>
        <v>369 - HR-ON</v>
      </c>
      <c r="C226">
        <v>369</v>
      </c>
      <c r="D226" t="s">
        <v>3031</v>
      </c>
      <c r="E226" s="39" t="s">
        <v>2093</v>
      </c>
      <c r="F226" s="28">
        <v>45658</v>
      </c>
      <c r="G226" s="11" t="s">
        <v>2113</v>
      </c>
      <c r="J226" t="s">
        <v>3032</v>
      </c>
      <c r="N226" t="s">
        <v>2097</v>
      </c>
      <c r="O226" s="19">
        <v>47118</v>
      </c>
      <c r="Q226" t="s">
        <v>3033</v>
      </c>
      <c r="T226" t="s">
        <v>2166</v>
      </c>
      <c r="V226" s="129" t="str">
        <f>_xlfn.XLOOKUP(Applications[[#This Row],[NoApplication]],AApplicationCosts[NoApplication],AApplicationCosts[License Owner],Applications[[#This Row],[Business Owner]],0,1)</f>
        <v>MNT</v>
      </c>
      <c r="AB226" t="s">
        <v>566</v>
      </c>
      <c r="AE226" t="s">
        <v>2233</v>
      </c>
      <c r="AI226" t="s">
        <v>3034</v>
      </c>
      <c r="AJ226" s="8" t="s">
        <v>3035</v>
      </c>
      <c r="AL226" t="s">
        <v>2236</v>
      </c>
    </row>
    <row r="227" spans="2:38">
      <c r="B227" s="29" t="str">
        <f>_xlfn.CONCAT(Applications[[#This Row],[No]]," - ",Applications[[#This Row],[Application]])</f>
        <v>370 - Hypefactors</v>
      </c>
      <c r="C227">
        <v>370</v>
      </c>
      <c r="D227" t="s">
        <v>3036</v>
      </c>
      <c r="E227" s="39" t="s">
        <v>2422</v>
      </c>
      <c r="F227" s="28">
        <v>45658</v>
      </c>
      <c r="J227" t="s">
        <v>3037</v>
      </c>
      <c r="N227" t="s">
        <v>2201</v>
      </c>
      <c r="O227" s="19">
        <v>54788</v>
      </c>
      <c r="T227" t="s">
        <v>2166</v>
      </c>
      <c r="V227" s="129" t="str">
        <f>_xlfn.XLOOKUP(Applications[[#This Row],[NoApplication]],AApplicationCosts[NoApplication],AApplicationCosts[License Owner],Applications[[#This Row],[Business Owner]],0,1)</f>
        <v>KRRO</v>
      </c>
      <c r="AB227" t="s">
        <v>2127</v>
      </c>
      <c r="AE227" t="s">
        <v>189</v>
      </c>
      <c r="AI227" t="s">
        <v>3038</v>
      </c>
      <c r="AJ227" t="s">
        <v>3039</v>
      </c>
    </row>
    <row r="228" spans="2:38" ht="45">
      <c r="B228" s="29" t="str">
        <f>_xlfn.CONCAT(Applications[[#This Row],[No]]," - ",Applications[[#This Row],[Application]])</f>
        <v>371 - IMPARTNER</v>
      </c>
      <c r="C228">
        <v>371</v>
      </c>
      <c r="D228" t="s">
        <v>3040</v>
      </c>
      <c r="E228" t="s">
        <v>2093</v>
      </c>
      <c r="F228" s="28">
        <v>45658</v>
      </c>
      <c r="J228" t="s">
        <v>3041</v>
      </c>
      <c r="L228" s="18" t="s">
        <v>3042</v>
      </c>
      <c r="N228" t="s">
        <v>2097</v>
      </c>
      <c r="O228" s="19">
        <v>46691</v>
      </c>
      <c r="Q228" s="8" t="s">
        <v>3043</v>
      </c>
      <c r="R228" s="8"/>
      <c r="T228" t="s">
        <v>2166</v>
      </c>
      <c r="V228" s="129" t="str">
        <f>_xlfn.XLOOKUP(Applications[[#This Row],[NoApplication]],AApplicationCosts[NoApplication],AApplicationCosts[License Owner],Applications[[#This Row],[Business Owner]],0,1)</f>
        <v>ALK</v>
      </c>
      <c r="AB228" t="s">
        <v>230</v>
      </c>
      <c r="AE228" t="s">
        <v>189</v>
      </c>
      <c r="AI228" t="s">
        <v>3044</v>
      </c>
      <c r="AJ228" t="s">
        <v>3045</v>
      </c>
      <c r="AL228" t="s">
        <v>2236</v>
      </c>
    </row>
    <row r="229" spans="2:38">
      <c r="B229" s="29" t="str">
        <f>_xlfn.CONCAT(Applications[[#This Row],[No]]," - ",Applications[[#This Row],[Application]])</f>
        <v>372 - ipaper</v>
      </c>
      <c r="C229">
        <v>372</v>
      </c>
      <c r="D229" t="s">
        <v>3046</v>
      </c>
      <c r="E229" t="s">
        <v>2198</v>
      </c>
      <c r="F229" s="28">
        <v>45658</v>
      </c>
      <c r="J229" t="s">
        <v>3047</v>
      </c>
      <c r="N229" t="s">
        <v>2097</v>
      </c>
      <c r="O229" s="19">
        <v>46034</v>
      </c>
      <c r="Q229" s="11"/>
      <c r="R229" s="16" t="s">
        <v>3048</v>
      </c>
      <c r="T229" t="s">
        <v>2166</v>
      </c>
      <c r="V229" s="129">
        <f>_xlfn.XLOOKUP(Applications[[#This Row],[NoApplication]],AApplicationCosts[NoApplication],AApplicationCosts[License Owner],Applications[[#This Row],[Business Owner]],0,1)</f>
        <v>0</v>
      </c>
      <c r="AE229" t="s">
        <v>189</v>
      </c>
      <c r="AJ229" t="s">
        <v>3049</v>
      </c>
      <c r="AL229" t="s">
        <v>2103</v>
      </c>
    </row>
    <row r="230" spans="2:38">
      <c r="B230" s="29" t="str">
        <f>_xlfn.CONCAT(Applications[[#This Row],[No]]," - ",Applications[[#This Row],[Application]])</f>
        <v>373 - Ipw</v>
      </c>
      <c r="C230">
        <v>373</v>
      </c>
      <c r="D230" t="s">
        <v>3050</v>
      </c>
      <c r="E230" t="s">
        <v>2137</v>
      </c>
      <c r="F230" s="28">
        <v>45658</v>
      </c>
      <c r="G230" s="11" t="s">
        <v>2113</v>
      </c>
      <c r="J230" t="s">
        <v>3051</v>
      </c>
      <c r="M230" t="s">
        <v>2080</v>
      </c>
      <c r="N230" t="s">
        <v>2168</v>
      </c>
      <c r="O230" s="19">
        <v>54788</v>
      </c>
      <c r="Q230" s="11" t="s">
        <v>3052</v>
      </c>
      <c r="R230" s="16" t="s">
        <v>3053</v>
      </c>
      <c r="T230" t="s">
        <v>2099</v>
      </c>
      <c r="U230" t="s">
        <v>3054</v>
      </c>
      <c r="V230" s="129" t="str">
        <f>_xlfn.XLOOKUP(Applications[[#This Row],[NoApplication]],AApplicationCosts[NoApplication],AApplicationCosts[License Owner],Applications[[#This Row],[Business Owner]],0,1)</f>
        <v>KRNO</v>
      </c>
      <c r="W230" t="s">
        <v>3055</v>
      </c>
      <c r="AB230" t="s">
        <v>566</v>
      </c>
      <c r="AE230" t="s">
        <v>1748</v>
      </c>
      <c r="AF230" t="s">
        <v>3056</v>
      </c>
      <c r="AH230" t="s">
        <v>3057</v>
      </c>
    </row>
    <row r="231" spans="2:38">
      <c r="B231" s="29" t="str">
        <f>_xlfn.CONCAT(Applications[[#This Row],[No]]," - ",Applications[[#This Row],[Application]])</f>
        <v>374 - Kamstrup Ord, oversættelse af vejleding, software etc.</v>
      </c>
      <c r="C231">
        <v>374</v>
      </c>
      <c r="D231" t="s">
        <v>3058</v>
      </c>
      <c r="E231" t="s">
        <v>3059</v>
      </c>
      <c r="F231" s="28">
        <v>45658</v>
      </c>
      <c r="J231" t="s">
        <v>2095</v>
      </c>
      <c r="N231" t="s">
        <v>2164</v>
      </c>
      <c r="O231" s="19">
        <v>54788</v>
      </c>
      <c r="Q231" s="11" t="s">
        <v>3060</v>
      </c>
      <c r="R231" s="11"/>
      <c r="T231" t="s">
        <v>2166</v>
      </c>
      <c r="V231" s="129">
        <f>_xlfn.XLOOKUP(Applications[[#This Row],[NoApplication]],AApplicationCosts[NoApplication],AApplicationCosts[License Owner],Applications[[#This Row],[Business Owner]],0,1)</f>
        <v>0</v>
      </c>
      <c r="AB231" t="s">
        <v>566</v>
      </c>
    </row>
    <row r="232" spans="2:38">
      <c r="B232" s="29" t="str">
        <f>_xlfn.CONCAT(Applications[[#This Row],[No]]," - ",Applications[[#This Row],[Application]])</f>
        <v>375 - LMS365 (Kamstrup-Learning)</v>
      </c>
      <c r="C232">
        <v>375</v>
      </c>
      <c r="D232" t="s">
        <v>3061</v>
      </c>
      <c r="E232" t="s">
        <v>2154</v>
      </c>
      <c r="F232" s="28">
        <v>45658</v>
      </c>
      <c r="G232" s="11" t="s">
        <v>2113</v>
      </c>
      <c r="J232" t="s">
        <v>3062</v>
      </c>
      <c r="N232" t="s">
        <v>2097</v>
      </c>
      <c r="O232" s="19">
        <v>46844</v>
      </c>
      <c r="Q232" s="11"/>
      <c r="R232" s="16" t="s">
        <v>3063</v>
      </c>
      <c r="S232" t="s">
        <v>3064</v>
      </c>
      <c r="T232" t="s">
        <v>2099</v>
      </c>
      <c r="V232" s="129" t="str">
        <f>_xlfn.XLOOKUP(Applications[[#This Row],[NoApplication]],AApplicationCosts[NoApplication],AApplicationCosts[License Owner],Applications[[#This Row],[Business Owner]],0,1)</f>
        <v>KRNO</v>
      </c>
      <c r="AB232" t="s">
        <v>566</v>
      </c>
      <c r="AE232" t="s">
        <v>2233</v>
      </c>
      <c r="AI232" t="s">
        <v>3065</v>
      </c>
      <c r="AJ232" s="8" t="s">
        <v>3066</v>
      </c>
      <c r="AL232" t="s">
        <v>2236</v>
      </c>
    </row>
    <row r="233" spans="2:38">
      <c r="B233" s="29" t="str">
        <f>_xlfn.CONCAT(Applications[[#This Row],[No]]," - ",Applications[[#This Row],[Application]])</f>
        <v>377 - Fuse,  Digital Training for external customers</v>
      </c>
      <c r="C233">
        <v>377</v>
      </c>
      <c r="D233" t="s">
        <v>3067</v>
      </c>
      <c r="E233" t="s">
        <v>2198</v>
      </c>
      <c r="F233" s="28">
        <v>45658</v>
      </c>
      <c r="J233" t="s">
        <v>3068</v>
      </c>
      <c r="N233" t="s">
        <v>2168</v>
      </c>
      <c r="O233" s="19">
        <v>54788</v>
      </c>
      <c r="Q233" s="11" t="s">
        <v>2236</v>
      </c>
      <c r="R233" s="11"/>
      <c r="T233" t="s">
        <v>2099</v>
      </c>
      <c r="V233" s="129" t="str">
        <f>_xlfn.XLOOKUP(Applications[[#This Row],[NoApplication]],AApplicationCosts[NoApplication],AApplicationCosts[License Owner],Applications[[#This Row],[Business Owner]],0,1)</f>
        <v>MIBL</v>
      </c>
      <c r="AB233" t="s">
        <v>2127</v>
      </c>
      <c r="AE233" t="s">
        <v>189</v>
      </c>
    </row>
    <row r="234" spans="2:38">
      <c r="B234" s="29" t="str">
        <f>_xlfn.CONCAT(Applications[[#This Row],[No]]," - ",Applications[[#This Row],[Application]])</f>
        <v>378 - Manged Keys</v>
      </c>
      <c r="C234">
        <v>378</v>
      </c>
      <c r="D234" t="s">
        <v>3069</v>
      </c>
      <c r="E234" t="s">
        <v>2198</v>
      </c>
      <c r="F234" s="28">
        <v>45658</v>
      </c>
      <c r="J234" t="s">
        <v>2114</v>
      </c>
      <c r="N234" t="s">
        <v>2182</v>
      </c>
      <c r="O234" s="19">
        <v>54788</v>
      </c>
      <c r="Q234" s="11"/>
      <c r="R234" s="11"/>
      <c r="T234" t="s">
        <v>2099</v>
      </c>
      <c r="V234" s="129" t="str">
        <f>_xlfn.XLOOKUP(Applications[[#This Row],[NoApplication]],AApplicationCosts[NoApplication],AApplicationCosts[License Owner],Applications[[#This Row],[Business Owner]],0,1)</f>
        <v>JEDT</v>
      </c>
      <c r="AB234" t="s">
        <v>2203</v>
      </c>
      <c r="AE234" s="41" t="s">
        <v>2477</v>
      </c>
      <c r="AI234" t="s">
        <v>2694</v>
      </c>
    </row>
    <row r="235" spans="2:38">
      <c r="B235" s="29" t="str">
        <f>_xlfn.CONCAT(Applications[[#This Row],[No]]," - ",Applications[[#This Row],[Application]])</f>
        <v>379 - Manyone A/S</v>
      </c>
      <c r="C235">
        <v>379</v>
      </c>
      <c r="D235" t="s">
        <v>3070</v>
      </c>
      <c r="E235" s="11" t="s">
        <v>2198</v>
      </c>
      <c r="F235" s="28">
        <v>45658</v>
      </c>
      <c r="J235" t="s">
        <v>3070</v>
      </c>
      <c r="N235" t="s">
        <v>2182</v>
      </c>
      <c r="O235" s="19">
        <v>54788</v>
      </c>
      <c r="T235" t="s">
        <v>2166</v>
      </c>
      <c r="V235" s="129" t="str">
        <f>_xlfn.XLOOKUP(Applications[[#This Row],[NoApplication]],AApplicationCosts[NoApplication],AApplicationCosts[License Owner],Applications[[#This Row],[Business Owner]],0,1)</f>
        <v>LVH</v>
      </c>
      <c r="AB235" t="s">
        <v>2127</v>
      </c>
    </row>
    <row r="236" spans="2:38" ht="45">
      <c r="B236" s="29" t="str">
        <f>_xlfn.CONCAT(Applications[[#This Row],[No]]," - ",Applications[[#This Row],[Application]])</f>
        <v>380 - Minitab</v>
      </c>
      <c r="C236">
        <v>380</v>
      </c>
      <c r="D236" t="s">
        <v>3071</v>
      </c>
      <c r="E236" s="11" t="s">
        <v>2137</v>
      </c>
      <c r="F236" s="28">
        <v>45658</v>
      </c>
      <c r="J236" t="s">
        <v>3072</v>
      </c>
      <c r="N236" t="s">
        <v>2182</v>
      </c>
      <c r="O236" s="19">
        <v>54788</v>
      </c>
      <c r="Q236" s="18" t="s">
        <v>3073</v>
      </c>
      <c r="R236" s="18"/>
      <c r="T236" t="s">
        <v>2166</v>
      </c>
      <c r="V236" s="129" t="str">
        <f>_xlfn.XLOOKUP(Applications[[#This Row],[NoApplication]],AApplicationCosts[NoApplication],AApplicationCosts[License Owner],Applications[[#This Row],[Business Owner]],0,1)</f>
        <v>HNO</v>
      </c>
      <c r="W236" t="s">
        <v>1515</v>
      </c>
      <c r="X236" t="s">
        <v>2545</v>
      </c>
      <c r="AA236" t="s">
        <v>3074</v>
      </c>
      <c r="AB236" t="s">
        <v>1515</v>
      </c>
      <c r="AE236" t="s">
        <v>1246</v>
      </c>
    </row>
    <row r="237" spans="2:38">
      <c r="B237" s="29" t="str">
        <f>_xlfn.CONCAT(Applications[[#This Row],[No]]," - ",Applications[[#This Row],[Application]])</f>
        <v>381 - Forecast - Industrial</v>
      </c>
      <c r="C237">
        <v>381</v>
      </c>
      <c r="D237" t="s">
        <v>3075</v>
      </c>
      <c r="E237" s="39" t="s">
        <v>2422</v>
      </c>
      <c r="F237" s="28">
        <v>45658</v>
      </c>
      <c r="J237" t="s">
        <v>3076</v>
      </c>
      <c r="M237" t="s">
        <v>2243</v>
      </c>
      <c r="N237" t="s">
        <v>2201</v>
      </c>
      <c r="O237" s="19">
        <v>54788</v>
      </c>
      <c r="T237" t="s">
        <v>2166</v>
      </c>
      <c r="V237" s="129" t="str">
        <f>_xlfn.XLOOKUP(Applications[[#This Row],[NoApplication]],AApplicationCosts[NoApplication],AApplicationCosts[License Owner],Applications[[#This Row],[Business Owner]],0,1)</f>
        <v>JEMA</v>
      </c>
      <c r="AB237" t="s">
        <v>566</v>
      </c>
      <c r="AE237" t="s">
        <v>1246</v>
      </c>
    </row>
    <row r="238" spans="2:38" ht="180">
      <c r="B238" s="29" t="str">
        <f>_xlfn.CONCAT(Applications[[#This Row],[No]]," - ",Applications[[#This Row],[Application]])</f>
        <v>382 - Monday.com</v>
      </c>
      <c r="C238">
        <v>382</v>
      </c>
      <c r="D238" t="s">
        <v>3077</v>
      </c>
      <c r="E238" t="s">
        <v>2093</v>
      </c>
      <c r="F238" s="28">
        <v>45658</v>
      </c>
      <c r="J238" t="s">
        <v>3078</v>
      </c>
      <c r="N238" t="s">
        <v>2182</v>
      </c>
      <c r="O238" s="19">
        <v>54788</v>
      </c>
      <c r="Q238" s="18" t="s">
        <v>3079</v>
      </c>
      <c r="R238" s="18"/>
      <c r="T238" t="s">
        <v>2099</v>
      </c>
      <c r="U238" s="8" t="s">
        <v>3080</v>
      </c>
      <c r="V238" s="129" t="str">
        <f>_xlfn.XLOOKUP(Applications[[#This Row],[NoApplication]],AApplicationCosts[NoApplication],AApplicationCosts[License Owner],Applications[[#This Row],[Business Owner]],0,1)</f>
        <v>MIBL</v>
      </c>
      <c r="AB238" t="s">
        <v>230</v>
      </c>
      <c r="AE238" t="s">
        <v>2477</v>
      </c>
      <c r="AI238" t="s">
        <v>3081</v>
      </c>
      <c r="AJ238" t="s">
        <v>3082</v>
      </c>
      <c r="AK238" s="8" t="s">
        <v>3083</v>
      </c>
      <c r="AL238" t="s">
        <v>2236</v>
      </c>
    </row>
    <row r="239" spans="2:38">
      <c r="B239" s="29" t="str">
        <f>_xlfn.CONCAT(Applications[[#This Row],[No]]," - ",Applications[[#This Row],[Application]])</f>
        <v>384 - National Instruments ApS</v>
      </c>
      <c r="C239">
        <v>384</v>
      </c>
      <c r="D239" t="s">
        <v>3084</v>
      </c>
      <c r="E239" s="11" t="s">
        <v>2316</v>
      </c>
      <c r="F239" s="28">
        <v>45658</v>
      </c>
      <c r="J239" t="s">
        <v>3084</v>
      </c>
      <c r="N239" t="s">
        <v>2182</v>
      </c>
      <c r="O239" s="19">
        <v>54788</v>
      </c>
      <c r="T239" t="s">
        <v>2166</v>
      </c>
      <c r="V239" s="129" t="str">
        <f>_xlfn.XLOOKUP(Applications[[#This Row],[NoApplication]],AApplicationCosts[NoApplication],AApplicationCosts[License Owner],Applications[[#This Row],[Business Owner]],0,1)</f>
        <v>MEG</v>
      </c>
      <c r="AB239" t="s">
        <v>566</v>
      </c>
    </row>
    <row r="240" spans="2:38">
      <c r="B240" s="29" t="str">
        <f>_xlfn.CONCAT(Applications[[#This Row],[No]]," - ",Applications[[#This Row],[Application]])</f>
        <v>389 - PLM Group A/S</v>
      </c>
      <c r="C240">
        <v>389</v>
      </c>
      <c r="D240" t="s">
        <v>3085</v>
      </c>
      <c r="E240" s="39" t="s">
        <v>2198</v>
      </c>
      <c r="F240" s="28">
        <v>45658</v>
      </c>
      <c r="J240" t="s">
        <v>3085</v>
      </c>
      <c r="N240" t="s">
        <v>2182</v>
      </c>
      <c r="O240" s="19">
        <v>54788</v>
      </c>
      <c r="Q240" t="s">
        <v>3086</v>
      </c>
      <c r="T240" t="s">
        <v>2166</v>
      </c>
      <c r="U240" s="39" t="s">
        <v>3087</v>
      </c>
      <c r="V240" s="129" t="str">
        <f>_xlfn.XLOOKUP(Applications[[#This Row],[NoApplication]],AApplicationCosts[NoApplication],AApplicationCosts[License Owner],Applications[[#This Row],[Business Owner]],0,1)</f>
        <v>MEG</v>
      </c>
      <c r="AB240" t="s">
        <v>230</v>
      </c>
    </row>
    <row r="241" spans="2:38" ht="345">
      <c r="B241" s="29" t="str">
        <f>_xlfn.CONCAT(Applications[[#This Row],[No]]," - ",Applications[[#This Row],[Application]])</f>
        <v>391 - ProjectFlow 365</v>
      </c>
      <c r="C241">
        <v>391</v>
      </c>
      <c r="D241" t="s">
        <v>3088</v>
      </c>
      <c r="E241" t="s">
        <v>2093</v>
      </c>
      <c r="F241" s="28">
        <v>45658</v>
      </c>
      <c r="G241" s="11" t="s">
        <v>2113</v>
      </c>
      <c r="J241" t="s">
        <v>3089</v>
      </c>
      <c r="M241" t="s">
        <v>2096</v>
      </c>
      <c r="N241" t="s">
        <v>2168</v>
      </c>
      <c r="O241" s="19">
        <v>54788</v>
      </c>
      <c r="R241" s="11"/>
      <c r="T241" t="s">
        <v>2099</v>
      </c>
      <c r="V241" s="129" t="str">
        <f>_xlfn.XLOOKUP(Applications[[#This Row],[NoApplication]],AApplicationCosts[NoApplication],AApplicationCosts[License Owner],Applications[[#This Row],[Business Owner]],0,1)</f>
        <v>KRNO</v>
      </c>
      <c r="AB241" t="s">
        <v>3090</v>
      </c>
      <c r="AE241" t="s">
        <v>2477</v>
      </c>
      <c r="AJ241" s="9" t="s">
        <v>3091</v>
      </c>
    </row>
    <row r="242" spans="2:38" ht="90">
      <c r="B242" s="29" t="str">
        <f>_xlfn.CONCAT(Applications[[#This Row],[No]]," - ",Applications[[#This Row],[Application]])</f>
        <v>392 - QDA</v>
      </c>
      <c r="C242">
        <v>392</v>
      </c>
      <c r="D242" t="s">
        <v>2904</v>
      </c>
      <c r="E242" t="s">
        <v>2137</v>
      </c>
      <c r="F242" s="28">
        <v>45658</v>
      </c>
      <c r="J242" t="s">
        <v>3092</v>
      </c>
      <c r="N242" t="s">
        <v>2168</v>
      </c>
      <c r="O242" s="19">
        <v>54788</v>
      </c>
      <c r="Q242" s="8" t="s">
        <v>3093</v>
      </c>
      <c r="T242" t="s">
        <v>2166</v>
      </c>
      <c r="U242" s="18" t="s">
        <v>3094</v>
      </c>
      <c r="V242" s="129" t="str">
        <f>_xlfn.XLOOKUP(Applications[[#This Row],[NoApplication]],AApplicationCosts[NoApplication],AApplicationCosts[License Owner],Applications[[#This Row],[Business Owner]],0,1)</f>
        <v>JEKK</v>
      </c>
      <c r="AB242" t="s">
        <v>566</v>
      </c>
      <c r="AE242" t="s">
        <v>1246</v>
      </c>
      <c r="AI242" t="s">
        <v>3095</v>
      </c>
      <c r="AL242" t="s">
        <v>2236</v>
      </c>
    </row>
    <row r="243" spans="2:38">
      <c r="B243" s="29" t="str">
        <f>_xlfn.CONCAT(Applications[[#This Row],[No]]," - ",Applications[[#This Row],[Application]])</f>
        <v>393 - QMS</v>
      </c>
      <c r="C243">
        <v>393</v>
      </c>
      <c r="D243" t="s">
        <v>3096</v>
      </c>
      <c r="E243" t="s">
        <v>2137</v>
      </c>
      <c r="F243" s="28">
        <v>45658</v>
      </c>
      <c r="J243" t="s">
        <v>2925</v>
      </c>
      <c r="N243" t="s">
        <v>2182</v>
      </c>
      <c r="O243" s="19">
        <v>54788</v>
      </c>
      <c r="Q243" s="11" t="s">
        <v>3097</v>
      </c>
      <c r="R243" s="11"/>
      <c r="T243" t="s">
        <v>2166</v>
      </c>
      <c r="V243" s="129">
        <f>_xlfn.XLOOKUP(Applications[[#This Row],[NoApplication]],AApplicationCosts[NoApplication],AApplicationCosts[License Owner],Applications[[#This Row],[Business Owner]],0,1)</f>
        <v>0</v>
      </c>
      <c r="AB243" t="s">
        <v>566</v>
      </c>
    </row>
    <row r="244" spans="2:38">
      <c r="B244" s="29" t="str">
        <f>_xlfn.CONCAT(Applications[[#This Row],[No]]," - ",Applications[[#This Row],[Application]])</f>
        <v>398 - LOGIA</v>
      </c>
      <c r="C244">
        <v>398</v>
      </c>
      <c r="D244" t="s">
        <v>3098</v>
      </c>
      <c r="E244" s="11" t="s">
        <v>2093</v>
      </c>
      <c r="F244" s="28">
        <v>45658</v>
      </c>
      <c r="J244" t="s">
        <v>3099</v>
      </c>
      <c r="N244" t="s">
        <v>2182</v>
      </c>
      <c r="O244" s="19">
        <v>54788</v>
      </c>
      <c r="Q244" t="s">
        <v>3100</v>
      </c>
      <c r="R244" s="16" t="s">
        <v>3101</v>
      </c>
      <c r="T244" t="s">
        <v>2166</v>
      </c>
      <c r="V244" s="129" t="str">
        <f>_xlfn.XLOOKUP(Applications[[#This Row],[NoApplication]],AApplicationCosts[NoApplication],AApplicationCosts[License Owner],Applications[[#This Row],[Business Owner]],0,1)</f>
        <v>ULNI</v>
      </c>
      <c r="AB244" t="s">
        <v>566</v>
      </c>
    </row>
    <row r="245" spans="2:38">
      <c r="B245" s="29" t="str">
        <f>_xlfn.CONCAT(Applications[[#This Row],[No]]," - ",Applications[[#This Row],[Application]])</f>
        <v>401 - SPOG</v>
      </c>
      <c r="C245">
        <v>401</v>
      </c>
      <c r="D245" t="s">
        <v>3102</v>
      </c>
      <c r="E245" t="s">
        <v>2198</v>
      </c>
      <c r="F245" s="28">
        <v>45658</v>
      </c>
      <c r="J245" t="s">
        <v>3103</v>
      </c>
      <c r="N245" t="s">
        <v>2182</v>
      </c>
      <c r="O245" s="19">
        <v>54788</v>
      </c>
      <c r="Q245" s="11" t="s">
        <v>2236</v>
      </c>
      <c r="R245" s="11"/>
      <c r="T245" t="s">
        <v>2166</v>
      </c>
      <c r="V245" s="129">
        <f>_xlfn.XLOOKUP(Applications[[#This Row],[NoApplication]],AApplicationCosts[NoApplication],AApplicationCosts[License Owner],Applications[[#This Row],[Business Owner]],0,1)</f>
        <v>0</v>
      </c>
      <c r="AB245" t="s">
        <v>2127</v>
      </c>
    </row>
    <row r="246" spans="2:38">
      <c r="B246" s="29" t="str">
        <f>_xlfn.CONCAT(Applications[[#This Row],[No]]," - ",Applications[[#This Row],[Application]])</f>
        <v>402 - SynergyXR</v>
      </c>
      <c r="C246">
        <v>402</v>
      </c>
      <c r="D246" t="s">
        <v>3104</v>
      </c>
      <c r="E246" s="11" t="s">
        <v>2316</v>
      </c>
      <c r="F246" s="28">
        <v>45658</v>
      </c>
      <c r="J246" t="s">
        <v>3104</v>
      </c>
      <c r="N246" t="s">
        <v>2182</v>
      </c>
      <c r="O246" s="19">
        <v>54788</v>
      </c>
      <c r="Q246" t="s">
        <v>3105</v>
      </c>
      <c r="T246" t="s">
        <v>2166</v>
      </c>
      <c r="U246" s="11" t="s">
        <v>3106</v>
      </c>
      <c r="V246" s="129">
        <f>_xlfn.XLOOKUP(Applications[[#This Row],[NoApplication]],AApplicationCosts[NoApplication],AApplicationCosts[License Owner],Applications[[#This Row],[Business Owner]],0,1)</f>
        <v>0</v>
      </c>
      <c r="AB246" t="s">
        <v>566</v>
      </c>
    </row>
    <row r="247" spans="2:38">
      <c r="B247" s="29" t="str">
        <f>_xlfn.CONCAT(Applications[[#This Row],[No]]," - ",Applications[[#This Row],[Application]])</f>
        <v>403 - Synthesia Enterprise Package</v>
      </c>
      <c r="C247">
        <v>403</v>
      </c>
      <c r="D247" t="s">
        <v>3107</v>
      </c>
      <c r="E247" t="s">
        <v>2154</v>
      </c>
      <c r="F247" s="28">
        <v>45658</v>
      </c>
      <c r="J247" t="s">
        <v>3108</v>
      </c>
      <c r="M247" t="s">
        <v>2210</v>
      </c>
      <c r="N247" t="s">
        <v>2182</v>
      </c>
      <c r="O247" s="19">
        <v>54788</v>
      </c>
      <c r="Q247" t="s">
        <v>3109</v>
      </c>
      <c r="R247" s="11"/>
      <c r="S247" t="s">
        <v>3110</v>
      </c>
      <c r="T247" t="s">
        <v>2166</v>
      </c>
      <c r="V247" s="129" t="str">
        <f>_xlfn.XLOOKUP(Applications[[#This Row],[NoApplication]],AApplicationCosts[NoApplication],AApplicationCosts[License Owner],Applications[[#This Row],[Business Owner]],0,1)</f>
        <v>JABE</v>
      </c>
      <c r="AB247" t="s">
        <v>3110</v>
      </c>
      <c r="AE247" t="s">
        <v>1869</v>
      </c>
      <c r="AI247" t="s">
        <v>3111</v>
      </c>
      <c r="AJ247" t="s">
        <v>3112</v>
      </c>
      <c r="AL247" t="s">
        <v>2236</v>
      </c>
    </row>
    <row r="248" spans="2:38">
      <c r="B248" s="29" t="str">
        <f>_xlfn.CONCAT(Applications[[#This Row],[No]]," - ",Applications[[#This Row],[Application]])</f>
        <v>404 - Tools budget Marketing</v>
      </c>
      <c r="C248">
        <v>404</v>
      </c>
      <c r="D248" t="s">
        <v>3113</v>
      </c>
      <c r="E248" t="s">
        <v>2093</v>
      </c>
      <c r="F248" s="28">
        <v>45658</v>
      </c>
      <c r="J248" t="s">
        <v>3114</v>
      </c>
      <c r="N248" t="s">
        <v>2182</v>
      </c>
      <c r="O248" s="19">
        <v>54788</v>
      </c>
      <c r="Q248" s="11" t="s">
        <v>3115</v>
      </c>
      <c r="R248" s="11"/>
      <c r="T248" t="s">
        <v>2166</v>
      </c>
      <c r="V248" s="129">
        <f>_xlfn.XLOOKUP(Applications[[#This Row],[NoApplication]],AApplicationCosts[NoApplication],AApplicationCosts[License Owner],Applications[[#This Row],[Business Owner]],0,1)</f>
        <v>0</v>
      </c>
      <c r="AB248" t="s">
        <v>2127</v>
      </c>
    </row>
    <row r="249" spans="2:38">
      <c r="B249" s="29" t="str">
        <f>_xlfn.CONCAT(Applications[[#This Row],[No]]," - ",Applications[[#This Row],[Application]])</f>
        <v>405 - Microsoft Dynamics CIJ (Marketing)</v>
      </c>
      <c r="C249">
        <v>405</v>
      </c>
      <c r="D249" t="s">
        <v>3116</v>
      </c>
      <c r="E249" s="8" t="s">
        <v>2093</v>
      </c>
      <c r="F249" s="28">
        <v>45658</v>
      </c>
      <c r="G249" s="9" t="s">
        <v>2113</v>
      </c>
      <c r="H249" s="9"/>
      <c r="I249" t="s">
        <v>2077</v>
      </c>
      <c r="J249" t="s">
        <v>2114</v>
      </c>
      <c r="K249" t="s">
        <v>3117</v>
      </c>
      <c r="M249" t="s">
        <v>2243</v>
      </c>
      <c r="N249" t="s">
        <v>2168</v>
      </c>
      <c r="O249" s="19">
        <v>54788</v>
      </c>
      <c r="S249" t="s">
        <v>2119</v>
      </c>
      <c r="T249" t="s">
        <v>2099</v>
      </c>
      <c r="V249" s="129" t="str">
        <f>_xlfn.XLOOKUP(Applications[[#This Row],[NoApplication]],AApplicationCosts[NoApplication],AApplicationCosts[License Owner],Applications[[#This Row],[Business Owner]],0,1)</f>
        <v>ALK</v>
      </c>
      <c r="AB249" t="s">
        <v>3118</v>
      </c>
      <c r="AE249" t="s">
        <v>189</v>
      </c>
      <c r="AH249" t="s">
        <v>2121</v>
      </c>
    </row>
    <row r="250" spans="2:38" ht="47.25">
      <c r="B250" s="29" t="str">
        <f>_xlfn.CONCAT(Applications[[#This Row],[No]]," - ",Applications[[#This Row],[Application]])</f>
        <v>408 - Dot.vu</v>
      </c>
      <c r="C250">
        <v>408</v>
      </c>
      <c r="D250" t="s">
        <v>3119</v>
      </c>
      <c r="E250" t="s">
        <v>2198</v>
      </c>
      <c r="F250" s="28">
        <v>45658</v>
      </c>
      <c r="J250" t="s">
        <v>3119</v>
      </c>
      <c r="N250" t="s">
        <v>2182</v>
      </c>
      <c r="O250" s="19">
        <v>54788</v>
      </c>
      <c r="Q250" s="40" t="s">
        <v>3120</v>
      </c>
      <c r="R250" s="11"/>
      <c r="T250" t="s">
        <v>2099</v>
      </c>
      <c r="V250" s="129" t="str">
        <f>_xlfn.XLOOKUP(Applications[[#This Row],[NoApplication]],AApplicationCosts[NoApplication],AApplicationCosts[License Owner],Applications[[#This Row],[Business Owner]],0,1)</f>
        <v>MIBL</v>
      </c>
      <c r="AE250" s="41" t="s">
        <v>189</v>
      </c>
      <c r="AI250" t="s">
        <v>3121</v>
      </c>
      <c r="AL250" t="s">
        <v>2103</v>
      </c>
    </row>
    <row r="251" spans="2:38" ht="31.5">
      <c r="B251" s="29" t="str">
        <f>_xlfn.CONCAT(Applications[[#This Row],[No]]," - ",Applications[[#This Row],[Application]])</f>
        <v>409 - Cookiebot</v>
      </c>
      <c r="C251">
        <v>409</v>
      </c>
      <c r="D251" t="s">
        <v>3122</v>
      </c>
      <c r="E251" t="s">
        <v>2422</v>
      </c>
      <c r="F251" s="28">
        <v>45658</v>
      </c>
      <c r="J251" t="s">
        <v>3123</v>
      </c>
      <c r="N251" t="s">
        <v>2168</v>
      </c>
      <c r="O251" s="19">
        <v>54788</v>
      </c>
      <c r="Q251" s="40" t="s">
        <v>3124</v>
      </c>
      <c r="R251" s="11"/>
      <c r="T251" t="s">
        <v>2099</v>
      </c>
      <c r="V251" s="129" t="str">
        <f>_xlfn.XLOOKUP(Applications[[#This Row],[NoApplication]],AApplicationCosts[NoApplication],AApplicationCosts[License Owner],Applications[[#This Row],[Business Owner]],0,1)</f>
        <v>SET</v>
      </c>
      <c r="AB251" t="s">
        <v>2127</v>
      </c>
      <c r="AE251" t="s">
        <v>189</v>
      </c>
    </row>
    <row r="252" spans="2:38" ht="31.5">
      <c r="B252" s="29" t="str">
        <f>_xlfn.CONCAT(Applications[[#This Row],[No]]," - ",Applications[[#This Row],[Application]])</f>
        <v>410 - SEMrush</v>
      </c>
      <c r="C252">
        <v>410</v>
      </c>
      <c r="D252" t="s">
        <v>3125</v>
      </c>
      <c r="E252" t="s">
        <v>2422</v>
      </c>
      <c r="F252" s="28">
        <v>45658</v>
      </c>
      <c r="J252" t="s">
        <v>3126</v>
      </c>
      <c r="N252" t="s">
        <v>2097</v>
      </c>
      <c r="O252" s="19">
        <v>46023</v>
      </c>
      <c r="Q252" s="40" t="s">
        <v>3127</v>
      </c>
      <c r="R252" s="11"/>
      <c r="T252" t="s">
        <v>2166</v>
      </c>
      <c r="V252" s="129">
        <f>_xlfn.XLOOKUP(Applications[[#This Row],[NoApplication]],AApplicationCosts[NoApplication],AApplicationCosts[License Owner],Applications[[#This Row],[Business Owner]],0,1)</f>
        <v>0</v>
      </c>
      <c r="AE252" t="s">
        <v>189</v>
      </c>
      <c r="AI252" t="s">
        <v>3128</v>
      </c>
      <c r="AJ252" s="76" t="s">
        <v>3129</v>
      </c>
      <c r="AK252" t="s">
        <v>3130</v>
      </c>
      <c r="AL252" t="s">
        <v>2486</v>
      </c>
    </row>
    <row r="253" spans="2:38" ht="31.5">
      <c r="B253" s="29" t="str">
        <f>_xlfn.CONCAT(Applications[[#This Row],[No]]," - ",Applications[[#This Row],[Application]])</f>
        <v>412 - TerminusApp</v>
      </c>
      <c r="C253">
        <v>412</v>
      </c>
      <c r="D253" t="s">
        <v>3131</v>
      </c>
      <c r="E253" t="s">
        <v>2198</v>
      </c>
      <c r="F253" s="28">
        <v>45658</v>
      </c>
      <c r="J253" t="s">
        <v>3132</v>
      </c>
      <c r="N253" t="s">
        <v>2182</v>
      </c>
      <c r="O253" s="19">
        <v>54788</v>
      </c>
      <c r="Q253" s="40" t="s">
        <v>3133</v>
      </c>
      <c r="R253" s="11"/>
      <c r="T253" t="s">
        <v>2166</v>
      </c>
      <c r="V253" s="129">
        <f>_xlfn.XLOOKUP(Applications[[#This Row],[NoApplication]],AApplicationCosts[NoApplication],AApplicationCosts[License Owner],Applications[[#This Row],[Business Owner]],0,1)</f>
        <v>0</v>
      </c>
      <c r="AB253" t="s">
        <v>2127</v>
      </c>
    </row>
    <row r="254" spans="2:38" ht="47.25">
      <c r="B254" s="29" t="str">
        <f>_xlfn.CONCAT(Applications[[#This Row],[No]]," - ",Applications[[#This Row],[Application]])</f>
        <v>414 - Gathercontent</v>
      </c>
      <c r="C254">
        <v>414</v>
      </c>
      <c r="D254" t="s">
        <v>3134</v>
      </c>
      <c r="E254" t="s">
        <v>2093</v>
      </c>
      <c r="F254" s="28">
        <v>45658</v>
      </c>
      <c r="J254" t="s">
        <v>3135</v>
      </c>
      <c r="N254" t="s">
        <v>2182</v>
      </c>
      <c r="O254" s="19">
        <v>54788</v>
      </c>
      <c r="Q254" s="40" t="s">
        <v>3136</v>
      </c>
      <c r="R254" s="11"/>
      <c r="T254" t="s">
        <v>2166</v>
      </c>
      <c r="V254" s="129">
        <f>_xlfn.XLOOKUP(Applications[[#This Row],[NoApplication]],AApplicationCosts[NoApplication],AApplicationCosts[License Owner],Applications[[#This Row],[Business Owner]],0,1)</f>
        <v>0</v>
      </c>
      <c r="AB254" t="s">
        <v>2127</v>
      </c>
    </row>
    <row r="255" spans="2:38" ht="63">
      <c r="B255" s="29" t="str">
        <f>_xlfn.CONCAT(Applications[[#This Row],[No]]," - ",Applications[[#This Row],[Application]])</f>
        <v>418 - Canva Teams</v>
      </c>
      <c r="C255">
        <v>418</v>
      </c>
      <c r="D255" t="s">
        <v>3137</v>
      </c>
      <c r="E255" t="s">
        <v>2828</v>
      </c>
      <c r="F255" s="28">
        <v>45658</v>
      </c>
      <c r="J255" t="s">
        <v>3138</v>
      </c>
      <c r="N255" t="s">
        <v>2168</v>
      </c>
      <c r="O255" s="19">
        <v>54788</v>
      </c>
      <c r="Q255" s="40" t="s">
        <v>3139</v>
      </c>
      <c r="R255" s="11"/>
      <c r="T255" t="s">
        <v>2166</v>
      </c>
      <c r="V255" s="129">
        <f>_xlfn.XLOOKUP(Applications[[#This Row],[NoApplication]],AApplicationCosts[NoApplication],AApplicationCosts[License Owner],Applications[[#This Row],[Business Owner]],0,1)</f>
        <v>0</v>
      </c>
      <c r="AB255" t="s">
        <v>3140</v>
      </c>
      <c r="AE255" s="41" t="s">
        <v>189</v>
      </c>
      <c r="AF255" s="41" t="s">
        <v>3056</v>
      </c>
      <c r="AG255" s="41"/>
      <c r="AH255" s="41"/>
      <c r="AI255" s="8" t="s">
        <v>3141</v>
      </c>
    </row>
    <row r="256" spans="2:38" ht="90">
      <c r="B256" s="29" t="str">
        <f>_xlfn.CONCAT(Applications[[#This Row],[No]]," - ",Applications[[#This Row],[Application]])</f>
        <v>419 - QR code generator</v>
      </c>
      <c r="C256">
        <v>419</v>
      </c>
      <c r="D256" t="s">
        <v>3142</v>
      </c>
      <c r="E256" t="s">
        <v>2198</v>
      </c>
      <c r="F256" s="28">
        <v>45658</v>
      </c>
      <c r="J256" t="s">
        <v>3143</v>
      </c>
      <c r="N256" t="s">
        <v>2097</v>
      </c>
      <c r="O256" s="19">
        <v>46387</v>
      </c>
      <c r="Q256" s="40" t="s">
        <v>3144</v>
      </c>
      <c r="R256" s="11"/>
      <c r="T256" t="s">
        <v>2099</v>
      </c>
      <c r="V256" s="129" t="str">
        <f>_xlfn.XLOOKUP(Applications[[#This Row],[NoApplication]],AApplicationCosts[NoApplication],AApplicationCosts[License Owner],Applications[[#This Row],[Business Owner]],0,1)</f>
        <v>SET</v>
      </c>
      <c r="AB256" t="s">
        <v>2127</v>
      </c>
      <c r="AE256" t="s">
        <v>189</v>
      </c>
      <c r="AF256" s="41"/>
      <c r="AG256" s="41"/>
      <c r="AH256" s="41"/>
      <c r="AI256" s="8" t="s">
        <v>3145</v>
      </c>
      <c r="AL256" t="s">
        <v>2103</v>
      </c>
    </row>
    <row r="257" spans="2:41" ht="45">
      <c r="B257" s="29" t="str">
        <f>_xlfn.CONCAT(Applications[[#This Row],[No]]," - ",Applications[[#This Row],[Application]])</f>
        <v>420 - ChatGPT</v>
      </c>
      <c r="C257">
        <v>420</v>
      </c>
      <c r="D257" t="s">
        <v>3146</v>
      </c>
      <c r="E257" t="s">
        <v>2565</v>
      </c>
      <c r="F257" s="28">
        <v>45658</v>
      </c>
      <c r="G257" s="11" t="s">
        <v>2113</v>
      </c>
      <c r="J257" t="s">
        <v>3147</v>
      </c>
      <c r="N257" t="s">
        <v>2201</v>
      </c>
      <c r="O257" s="19">
        <v>54788</v>
      </c>
      <c r="Q257" s="8" t="s">
        <v>3148</v>
      </c>
      <c r="R257" s="11"/>
      <c r="T257" t="s">
        <v>2166</v>
      </c>
      <c r="V257" s="129">
        <f>_xlfn.XLOOKUP(Applications[[#This Row],[NoApplication]],AApplicationCosts[NoApplication],AApplicationCosts[License Owner],Applications[[#This Row],[Business Owner]],0,1)</f>
        <v>0</v>
      </c>
      <c r="AE257" t="s">
        <v>189</v>
      </c>
      <c r="AF257" t="s">
        <v>3056</v>
      </c>
      <c r="AG257" s="41"/>
      <c r="AH257" s="41"/>
      <c r="AI257" t="s">
        <v>3149</v>
      </c>
    </row>
    <row r="258" spans="2:41">
      <c r="B258" s="29" t="str">
        <f>_xlfn.CONCAT(Applications[[#This Row],[No]]," - ",Applications[[#This Row],[Application]])</f>
        <v>421 - Microsoft Project</v>
      </c>
      <c r="C258">
        <v>421</v>
      </c>
      <c r="D258" t="s">
        <v>3150</v>
      </c>
      <c r="E258" t="s">
        <v>2093</v>
      </c>
      <c r="F258" s="28">
        <v>45658</v>
      </c>
      <c r="G258" s="11" t="s">
        <v>2189</v>
      </c>
      <c r="J258" t="s">
        <v>2114</v>
      </c>
      <c r="K258" t="s">
        <v>3151</v>
      </c>
      <c r="M258" t="s">
        <v>2096</v>
      </c>
      <c r="N258" t="s">
        <v>2182</v>
      </c>
      <c r="O258" s="19">
        <v>54788</v>
      </c>
      <c r="Q258" s="8"/>
      <c r="R258" s="11"/>
      <c r="T258" t="s">
        <v>2099</v>
      </c>
      <c r="V258" s="129" t="str">
        <f>_xlfn.XLOOKUP(Applications[[#This Row],[NoApplication]],AApplicationCosts[NoApplication],AApplicationCosts[License Owner],Applications[[#This Row],[Business Owner]],0,1)</f>
        <v>LUCB</v>
      </c>
      <c r="AB258" t="s">
        <v>2192</v>
      </c>
      <c r="AE258" t="s">
        <v>2477</v>
      </c>
      <c r="AF258" s="41"/>
      <c r="AG258" s="41"/>
      <c r="AH258" s="41"/>
    </row>
    <row r="259" spans="2:41">
      <c r="B259" s="29" t="str">
        <f>_xlfn.CONCAT(Applications[[#This Row],[No]]," - ",Applications[[#This Row],[Application]])</f>
        <v>422 - Radio mobile</v>
      </c>
      <c r="C259">
        <v>422</v>
      </c>
      <c r="D259" t="s">
        <v>3152</v>
      </c>
      <c r="E259" t="s">
        <v>2316</v>
      </c>
      <c r="F259" s="28">
        <v>45658</v>
      </c>
      <c r="G259" s="11" t="s">
        <v>2189</v>
      </c>
      <c r="J259" t="s">
        <v>3153</v>
      </c>
      <c r="N259" t="s">
        <v>2168</v>
      </c>
      <c r="O259" s="28">
        <v>46173</v>
      </c>
      <c r="Q259" t="s">
        <v>3154</v>
      </c>
      <c r="R259" s="11"/>
      <c r="T259" t="s">
        <v>2166</v>
      </c>
      <c r="V259" s="129">
        <f>_xlfn.XLOOKUP(Applications[[#This Row],[NoApplication]],AApplicationCosts[NoApplication],AApplicationCosts[License Owner],Applications[[#This Row],[Business Owner]],0,1)</f>
        <v>0</v>
      </c>
      <c r="AE259" t="s">
        <v>2178</v>
      </c>
      <c r="AF259" s="41"/>
      <c r="AG259" s="41"/>
      <c r="AH259" s="41"/>
      <c r="AI259" t="s">
        <v>3155</v>
      </c>
      <c r="AJ259" t="s">
        <v>2448</v>
      </c>
    </row>
    <row r="260" spans="2:41" ht="60">
      <c r="B260" s="29" t="str">
        <f>_xlfn.CONCAT(Applications[[#This Row],[No]]," - ",Applications[[#This Row],[Application]])</f>
        <v>423 - Signal Pro (EDX)</v>
      </c>
      <c r="C260">
        <v>423</v>
      </c>
      <c r="D260" t="s">
        <v>3156</v>
      </c>
      <c r="E260" t="s">
        <v>2422</v>
      </c>
      <c r="F260" s="28">
        <v>45658</v>
      </c>
      <c r="J260" t="s">
        <v>3157</v>
      </c>
      <c r="N260" t="s">
        <v>2201</v>
      </c>
      <c r="O260" s="19">
        <v>54788</v>
      </c>
      <c r="Q260" t="s">
        <v>3154</v>
      </c>
      <c r="R260" s="11"/>
      <c r="T260" t="s">
        <v>2166</v>
      </c>
      <c r="V260" s="129" t="str">
        <f>_xlfn.XLOOKUP(Applications[[#This Row],[NoApplication]],AApplicationCosts[NoApplication],AApplicationCosts[License Owner],Applications[[#This Row],[Business Owner]],0,1)</f>
        <v>PIHT</v>
      </c>
      <c r="AE260" t="s">
        <v>2997</v>
      </c>
      <c r="AF260" s="41"/>
      <c r="AG260" s="41"/>
      <c r="AH260" s="41"/>
      <c r="AI260" s="8" t="s">
        <v>3158</v>
      </c>
      <c r="AJ260" t="s">
        <v>3159</v>
      </c>
      <c r="AO260" t="s">
        <v>2268</v>
      </c>
    </row>
    <row r="261" spans="2:41" ht="75">
      <c r="B261" s="29" t="str">
        <f>_xlfn.CONCAT(Applications[[#This Row],[No]]," - ",Applications[[#This Row],[Application]])</f>
        <v>424 - PM5</v>
      </c>
      <c r="C261">
        <v>424</v>
      </c>
      <c r="D261" t="s">
        <v>1529</v>
      </c>
      <c r="E261" t="s">
        <v>2093</v>
      </c>
      <c r="F261" s="28">
        <v>45658</v>
      </c>
      <c r="J261" t="s">
        <v>3160</v>
      </c>
      <c r="N261" t="s">
        <v>2097</v>
      </c>
      <c r="O261" s="19">
        <v>46661</v>
      </c>
      <c r="Q261" s="8"/>
      <c r="R261" s="11"/>
      <c r="T261" t="s">
        <v>2166</v>
      </c>
      <c r="V261" s="129" t="str">
        <f>_xlfn.XLOOKUP(Applications[[#This Row],[NoApplication]],AApplicationCosts[NoApplication],AApplicationCosts[License Owner],Applications[[#This Row],[Business Owner]],0,1)</f>
        <v>DBBR</v>
      </c>
      <c r="AE261" t="s">
        <v>1246</v>
      </c>
      <c r="AF261" s="41"/>
      <c r="AG261" s="41"/>
      <c r="AH261" s="41"/>
      <c r="AI261" s="8" t="s">
        <v>3161</v>
      </c>
      <c r="AL261" t="s">
        <v>2236</v>
      </c>
    </row>
    <row r="262" spans="2:41">
      <c r="B262" s="29" t="str">
        <f>_xlfn.CONCAT(Applications[[#This Row],[No]]," - ",Applications[[#This Row],[Application]])</f>
        <v>426 - Azure Monitoring</v>
      </c>
      <c r="C262">
        <v>426</v>
      </c>
      <c r="D262" t="s">
        <v>3162</v>
      </c>
      <c r="E262" t="s">
        <v>3163</v>
      </c>
      <c r="F262" s="28">
        <v>45658</v>
      </c>
      <c r="J262" t="s">
        <v>2114</v>
      </c>
      <c r="N262" t="s">
        <v>2168</v>
      </c>
      <c r="O262" s="19">
        <v>54788</v>
      </c>
      <c r="Q262" s="8"/>
      <c r="R262" s="11"/>
      <c r="T262" t="s">
        <v>2166</v>
      </c>
      <c r="V262" s="129">
        <f>_xlfn.XLOOKUP(Applications[[#This Row],[NoApplication]],AApplicationCosts[NoApplication],AApplicationCosts[License Owner],Applications[[#This Row],[Business Owner]],0,1)</f>
        <v>0</v>
      </c>
      <c r="AE262" t="s">
        <v>2997</v>
      </c>
      <c r="AF262" s="41"/>
      <c r="AG262" s="41"/>
      <c r="AH262" s="41"/>
      <c r="AI262" t="s">
        <v>3164</v>
      </c>
    </row>
    <row r="263" spans="2:41">
      <c r="B263" s="29" t="str">
        <f>_xlfn.CONCAT(Applications[[#This Row],[No]]," - ",Applications[[#This Row],[Application]])</f>
        <v>427 - Microsoft Access</v>
      </c>
      <c r="C263">
        <v>427</v>
      </c>
      <c r="D263" t="s">
        <v>3165</v>
      </c>
      <c r="E263" t="s">
        <v>2093</v>
      </c>
      <c r="F263" s="28">
        <v>45658</v>
      </c>
      <c r="J263" t="s">
        <v>2114</v>
      </c>
      <c r="N263" t="s">
        <v>2097</v>
      </c>
      <c r="O263" s="19">
        <v>54788</v>
      </c>
      <c r="Q263" s="8"/>
      <c r="R263" s="11"/>
      <c r="T263" t="s">
        <v>2099</v>
      </c>
      <c r="V263" s="129" t="str">
        <f>_xlfn.XLOOKUP(Applications[[#This Row],[NoApplication]],AApplicationCosts[NoApplication],AApplicationCosts[License Owner],Applications[[#This Row],[Business Owner]],0,1)</f>
        <v>LUCB</v>
      </c>
      <c r="AE263" t="s">
        <v>1246</v>
      </c>
      <c r="AF263" s="41"/>
      <c r="AG263" s="41"/>
      <c r="AH263" s="41"/>
      <c r="AL263" t="s">
        <v>2236</v>
      </c>
    </row>
    <row r="264" spans="2:41">
      <c r="B264" s="29" t="str">
        <f>_xlfn.CONCAT(Applications[[#This Row],[No]]," - ",Applications[[#This Row],[Application]])</f>
        <v>428 - Microsoft Word</v>
      </c>
      <c r="C264">
        <v>428</v>
      </c>
      <c r="D264" t="s">
        <v>3166</v>
      </c>
      <c r="E264" s="18" t="s">
        <v>2093</v>
      </c>
      <c r="F264" s="28">
        <v>45658</v>
      </c>
      <c r="J264" t="s">
        <v>2114</v>
      </c>
      <c r="M264" t="s">
        <v>2080</v>
      </c>
      <c r="N264" t="s">
        <v>2081</v>
      </c>
      <c r="O264" s="19">
        <v>54788</v>
      </c>
      <c r="Q264" s="8"/>
      <c r="R264" s="11"/>
      <c r="T264" t="s">
        <v>2083</v>
      </c>
      <c r="V264" s="129" t="str">
        <f>_xlfn.XLOOKUP(Applications[[#This Row],[NoApplication]],AApplicationCosts[NoApplication],AApplicationCosts[License Owner],Applications[[#This Row],[Business Owner]],0,1)</f>
        <v>LUCB</v>
      </c>
      <c r="AB264" t="s">
        <v>2192</v>
      </c>
      <c r="AE264" s="41" t="s">
        <v>2477</v>
      </c>
      <c r="AF264" s="41"/>
      <c r="AG264" s="41"/>
      <c r="AH264" s="41"/>
      <c r="AI264" t="s">
        <v>2694</v>
      </c>
    </row>
    <row r="265" spans="2:41">
      <c r="B265" s="29" t="str">
        <f>_xlfn.CONCAT(Applications[[#This Row],[No]]," - ",Applications[[#This Row],[Application]])</f>
        <v>429 - Microsoft Excel</v>
      </c>
      <c r="C265">
        <v>429</v>
      </c>
      <c r="D265" t="s">
        <v>3167</v>
      </c>
      <c r="E265" s="18" t="s">
        <v>2093</v>
      </c>
      <c r="F265" s="28">
        <v>45658</v>
      </c>
      <c r="J265" t="s">
        <v>2114</v>
      </c>
      <c r="M265" t="s">
        <v>2080</v>
      </c>
      <c r="N265" t="s">
        <v>2081</v>
      </c>
      <c r="O265" s="19">
        <v>54788</v>
      </c>
      <c r="Q265" s="8"/>
      <c r="R265" s="11"/>
      <c r="T265" t="s">
        <v>2083</v>
      </c>
      <c r="V265" s="129" t="str">
        <f>_xlfn.XLOOKUP(Applications[[#This Row],[NoApplication]],AApplicationCosts[NoApplication],AApplicationCosts[License Owner],Applications[[#This Row],[Business Owner]],0,1)</f>
        <v>LUCB</v>
      </c>
      <c r="AB265" t="s">
        <v>2192</v>
      </c>
      <c r="AE265" t="s">
        <v>2477</v>
      </c>
      <c r="AF265" s="41"/>
      <c r="AG265" s="41"/>
      <c r="AH265" s="41"/>
      <c r="AI265" t="s">
        <v>2694</v>
      </c>
    </row>
    <row r="266" spans="2:41">
      <c r="B266" s="29" t="str">
        <f>_xlfn.CONCAT(Applications[[#This Row],[No]]," - ",Applications[[#This Row],[Application]])</f>
        <v>430 - Microsoft Power Point</v>
      </c>
      <c r="C266">
        <v>430</v>
      </c>
      <c r="D266" t="s">
        <v>3168</v>
      </c>
      <c r="E266" s="18" t="s">
        <v>2565</v>
      </c>
      <c r="F266" s="28">
        <v>45658</v>
      </c>
      <c r="J266" t="s">
        <v>2114</v>
      </c>
      <c r="M266" t="s">
        <v>2080</v>
      </c>
      <c r="N266" t="s">
        <v>2081</v>
      </c>
      <c r="O266" s="19">
        <v>54788</v>
      </c>
      <c r="Q266" s="8"/>
      <c r="R266" s="11"/>
      <c r="T266" t="s">
        <v>2083</v>
      </c>
      <c r="V266" s="129" t="str">
        <f>_xlfn.XLOOKUP(Applications[[#This Row],[NoApplication]],AApplicationCosts[NoApplication],AApplicationCosts[License Owner],Applications[[#This Row],[Business Owner]],0,1)</f>
        <v>LUCB</v>
      </c>
      <c r="AB266" t="s">
        <v>2192</v>
      </c>
      <c r="AE266" s="41" t="s">
        <v>2477</v>
      </c>
      <c r="AF266" s="41"/>
      <c r="AG266" s="41"/>
      <c r="AH266" s="41" t="s">
        <v>2961</v>
      </c>
      <c r="AI266" t="s">
        <v>2694</v>
      </c>
    </row>
    <row r="267" spans="2:41">
      <c r="B267" s="29" t="str">
        <f>_xlfn.CONCAT(Applications[[#This Row],[No]]," - ",Applications[[#This Row],[Application]])</f>
        <v>431 - Microsoft Outlook</v>
      </c>
      <c r="C267">
        <v>431</v>
      </c>
      <c r="D267" t="s">
        <v>3169</v>
      </c>
      <c r="E267" s="18" t="s">
        <v>2154</v>
      </c>
      <c r="F267" s="28">
        <v>45658</v>
      </c>
      <c r="J267" t="s">
        <v>2114</v>
      </c>
      <c r="M267" t="s">
        <v>2080</v>
      </c>
      <c r="N267" t="s">
        <v>2081</v>
      </c>
      <c r="O267" s="19">
        <v>54788</v>
      </c>
      <c r="Q267" s="8"/>
      <c r="R267" s="11"/>
      <c r="T267" t="s">
        <v>2083</v>
      </c>
      <c r="V267" s="129" t="str">
        <f>_xlfn.XLOOKUP(Applications[[#This Row],[NoApplication]],AApplicationCosts[NoApplication],AApplicationCosts[License Owner],Applications[[#This Row],[Business Owner]],0,1)</f>
        <v>LUCB</v>
      </c>
      <c r="AB267" t="s">
        <v>2192</v>
      </c>
      <c r="AE267" s="41" t="s">
        <v>2477</v>
      </c>
      <c r="AF267" s="41"/>
      <c r="AG267" s="41"/>
      <c r="AH267" s="41" t="s">
        <v>2961</v>
      </c>
      <c r="AI267" t="s">
        <v>2694</v>
      </c>
    </row>
    <row r="268" spans="2:41" ht="45">
      <c r="B268" s="29" t="str">
        <f>_xlfn.CONCAT(Applications[[#This Row],[No]]," - ",Applications[[#This Row],[Application]])</f>
        <v>432 - DocuSign CLM</v>
      </c>
      <c r="C268">
        <v>432</v>
      </c>
      <c r="D268" s="18" t="s">
        <v>3170</v>
      </c>
      <c r="E268" t="s">
        <v>2093</v>
      </c>
      <c r="F268" s="28">
        <v>45658</v>
      </c>
      <c r="J268" t="s">
        <v>3019</v>
      </c>
      <c r="N268" t="s">
        <v>2168</v>
      </c>
      <c r="O268" s="19">
        <v>54788</v>
      </c>
      <c r="Q268" s="8" t="s">
        <v>3171</v>
      </c>
      <c r="R268" s="11"/>
      <c r="S268" t="s">
        <v>2203</v>
      </c>
      <c r="T268" t="s">
        <v>2099</v>
      </c>
      <c r="V268" s="129" t="str">
        <f>_xlfn.XLOOKUP(Applications[[#This Row],[NoApplication]],AApplicationCosts[NoApplication],AApplicationCosts[License Owner],Applications[[#This Row],[Business Owner]],0,1)</f>
        <v>KRNO</v>
      </c>
      <c r="AB268" t="s">
        <v>2203</v>
      </c>
      <c r="AE268" t="s">
        <v>3020</v>
      </c>
      <c r="AF268" s="41"/>
      <c r="AG268" s="41"/>
      <c r="AH268" s="41"/>
      <c r="AI268" s="8" t="s">
        <v>3172</v>
      </c>
    </row>
    <row r="269" spans="2:41" ht="45">
      <c r="B269" s="29" t="str">
        <f>_xlfn.CONCAT(Applications[[#This Row],[No]]," - ",Applications[[#This Row],[Application]])</f>
        <v>433 - EQS</v>
      </c>
      <c r="C269">
        <v>433</v>
      </c>
      <c r="D269" s="18" t="s">
        <v>3173</v>
      </c>
      <c r="E269" t="s">
        <v>2137</v>
      </c>
      <c r="F269" s="28">
        <v>45658</v>
      </c>
      <c r="J269" t="s">
        <v>3174</v>
      </c>
      <c r="N269" t="s">
        <v>2097</v>
      </c>
      <c r="O269" s="19">
        <v>46388</v>
      </c>
      <c r="Q269" s="8" t="s">
        <v>3175</v>
      </c>
      <c r="R269" s="11"/>
      <c r="T269" t="s">
        <v>2204</v>
      </c>
      <c r="V269" s="129">
        <f>_xlfn.XLOOKUP(Applications[[#This Row],[NoApplication]],AApplicationCosts[NoApplication],AApplicationCosts[License Owner],Applications[[#This Row],[Business Owner]],0,1)</f>
        <v>0</v>
      </c>
      <c r="AE269" s="41" t="s">
        <v>3020</v>
      </c>
      <c r="AF269" s="41"/>
      <c r="AG269" s="41"/>
      <c r="AH269" s="41"/>
      <c r="AL269" t="s">
        <v>2103</v>
      </c>
    </row>
    <row r="270" spans="2:41" ht="75">
      <c r="B270" s="29" t="str">
        <f>_xlfn.CONCAT(Applications[[#This Row],[No]]," - ",Applications[[#This Row],[Application]])</f>
        <v>434 - Ipendo</v>
      </c>
      <c r="C270">
        <v>434</v>
      </c>
      <c r="D270" s="18" t="s">
        <v>3176</v>
      </c>
      <c r="E270" t="s">
        <v>2093</v>
      </c>
      <c r="F270" s="28">
        <v>45658</v>
      </c>
      <c r="J270" t="s">
        <v>3177</v>
      </c>
      <c r="M270" t="s">
        <v>2243</v>
      </c>
      <c r="N270" t="s">
        <v>2201</v>
      </c>
      <c r="O270" s="19">
        <v>46387</v>
      </c>
      <c r="Q270" s="8" t="s">
        <v>3178</v>
      </c>
      <c r="R270" s="16" t="s">
        <v>3179</v>
      </c>
      <c r="T270" t="s">
        <v>2166</v>
      </c>
      <c r="V270" s="129" t="str">
        <f>_xlfn.XLOOKUP(Applications[[#This Row],[NoApplication]],AApplicationCosts[NoApplication],AApplicationCosts[License Owner],Applications[[#This Row],[Business Owner]],0,1)</f>
        <v>FRPN</v>
      </c>
      <c r="AE270" s="41" t="s">
        <v>3020</v>
      </c>
      <c r="AF270" s="41"/>
      <c r="AG270" s="41"/>
      <c r="AH270" s="41"/>
      <c r="AI270" s="8" t="s">
        <v>3180</v>
      </c>
    </row>
    <row r="271" spans="2:41" ht="30">
      <c r="B271" s="29" t="str">
        <f>_xlfn.CONCAT(Applications[[#This Row],[No]]," - ",Applications[[#This Row],[Application]])</f>
        <v>435 - myInsight Entity Management System</v>
      </c>
      <c r="C271">
        <v>435</v>
      </c>
      <c r="D271" s="18" t="s">
        <v>3181</v>
      </c>
      <c r="E271" t="s">
        <v>2137</v>
      </c>
      <c r="F271" s="28">
        <v>45658</v>
      </c>
      <c r="J271" t="s">
        <v>3182</v>
      </c>
      <c r="N271" t="s">
        <v>2201</v>
      </c>
      <c r="O271" s="19">
        <v>54788</v>
      </c>
      <c r="Q271" s="8" t="s">
        <v>3183</v>
      </c>
      <c r="R271" s="11"/>
      <c r="T271" t="s">
        <v>2166</v>
      </c>
      <c r="V271" s="129">
        <f>_xlfn.XLOOKUP(Applications[[#This Row],[NoApplication]],AApplicationCosts[NoApplication],AApplicationCosts[License Owner],Applications[[#This Row],[Business Owner]],0,1)</f>
        <v>0</v>
      </c>
      <c r="AE271" s="41" t="s">
        <v>3020</v>
      </c>
      <c r="AF271" s="41"/>
      <c r="AG271" s="41"/>
      <c r="AH271" s="41"/>
    </row>
    <row r="272" spans="2:41" ht="30">
      <c r="B272" s="29" t="str">
        <f>_xlfn.CONCAT(Applications[[#This Row],[No]]," - ",Applications[[#This Row],[Application]])</f>
        <v>436 - Responsive - RFPIO</v>
      </c>
      <c r="C272">
        <v>436</v>
      </c>
      <c r="D272" s="18" t="s">
        <v>3184</v>
      </c>
      <c r="E272" t="s">
        <v>2918</v>
      </c>
      <c r="F272" s="28">
        <v>45658</v>
      </c>
      <c r="J272" t="s">
        <v>3185</v>
      </c>
      <c r="N272" t="s">
        <v>2157</v>
      </c>
      <c r="O272" s="19">
        <v>46477</v>
      </c>
      <c r="Q272" s="8" t="s">
        <v>3186</v>
      </c>
      <c r="R272" s="11"/>
      <c r="T272" t="s">
        <v>2099</v>
      </c>
      <c r="V272" s="129" t="str">
        <f>_xlfn.XLOOKUP(Applications[[#This Row],[NoApplication]],AApplicationCosts[NoApplication],AApplicationCosts[License Owner],Applications[[#This Row],[Business Owner]],0,1)</f>
        <v>KRNO</v>
      </c>
      <c r="AE272" s="41" t="s">
        <v>3020</v>
      </c>
      <c r="AF272" s="41"/>
      <c r="AG272" s="41"/>
      <c r="AH272" s="41"/>
      <c r="AI272" t="s">
        <v>3187</v>
      </c>
      <c r="AL272" t="s">
        <v>2103</v>
      </c>
    </row>
    <row r="273" spans="2:38">
      <c r="B273" s="29" t="str">
        <f>_xlfn.CONCAT(Applications[[#This Row],[No]]," - ",Applications[[#This Row],[Application]])</f>
        <v>437 - SolidWorks SaaS</v>
      </c>
      <c r="C273">
        <v>437</v>
      </c>
      <c r="D273" s="18" t="s">
        <v>3188</v>
      </c>
      <c r="E273" t="s">
        <v>2316</v>
      </c>
      <c r="F273" s="28">
        <v>45658</v>
      </c>
      <c r="J273" t="s">
        <v>2559</v>
      </c>
      <c r="N273" t="s">
        <v>2182</v>
      </c>
      <c r="O273" s="19">
        <v>54788</v>
      </c>
      <c r="Q273" t="s">
        <v>2560</v>
      </c>
      <c r="R273" s="11"/>
      <c r="T273" t="s">
        <v>2166</v>
      </c>
      <c r="V273" s="129" t="str">
        <f>_xlfn.XLOOKUP(Applications[[#This Row],[NoApplication]],AApplicationCosts[NoApplication],AApplicationCosts[License Owner],Applications[[#This Row],[Business Owner]],0,1)</f>
        <v>MEG</v>
      </c>
      <c r="AA273" t="s">
        <v>2537</v>
      </c>
      <c r="AF273" s="41"/>
      <c r="AG273" s="41"/>
      <c r="AH273" s="41"/>
    </row>
    <row r="274" spans="2:38">
      <c r="B274" s="29" t="str">
        <f>_xlfn.CONCAT(Applications[[#This Row],[No]]," - ",Applications[[#This Row],[Application]])</f>
        <v>438 - Sitecore AI</v>
      </c>
      <c r="C274">
        <v>438</v>
      </c>
      <c r="D274" s="18" t="s">
        <v>3189</v>
      </c>
      <c r="E274" t="s">
        <v>2093</v>
      </c>
      <c r="F274" s="28">
        <v>45658</v>
      </c>
      <c r="J274" t="s">
        <v>3190</v>
      </c>
      <c r="N274" t="s">
        <v>2168</v>
      </c>
      <c r="O274" s="19">
        <v>54788</v>
      </c>
      <c r="R274" s="11"/>
      <c r="T274" t="s">
        <v>2099</v>
      </c>
      <c r="V274" s="129" t="str">
        <f>_xlfn.XLOOKUP(Applications[[#This Row],[NoApplication]],AApplicationCosts[NoApplication],AApplicationCosts[License Owner],Applications[[#This Row],[Business Owner]],0,1)</f>
        <v>SET</v>
      </c>
      <c r="AE274" s="41" t="s">
        <v>189</v>
      </c>
      <c r="AF274" s="41"/>
      <c r="AG274" s="41"/>
      <c r="AH274" s="41" t="s">
        <v>3190</v>
      </c>
      <c r="AJ274" t="s">
        <v>3191</v>
      </c>
    </row>
    <row r="275" spans="2:38" ht="60">
      <c r="B275" s="29" t="str">
        <f>_xlfn.CONCAT(Applications[[#This Row],[No]]," - ",Applications[[#This Row],[Application]])</f>
        <v>439 - Air</v>
      </c>
      <c r="C275">
        <v>439</v>
      </c>
      <c r="D275" s="18" t="s">
        <v>3192</v>
      </c>
      <c r="E275" t="s">
        <v>2198</v>
      </c>
      <c r="F275" s="28">
        <v>45658</v>
      </c>
      <c r="J275" t="s">
        <v>3193</v>
      </c>
      <c r="M275" t="s">
        <v>2210</v>
      </c>
      <c r="N275" t="s">
        <v>2157</v>
      </c>
      <c r="O275" s="19">
        <v>46326</v>
      </c>
      <c r="Q275" t="s">
        <v>3194</v>
      </c>
      <c r="R275" s="11"/>
      <c r="T275" t="s">
        <v>2099</v>
      </c>
      <c r="V275" s="129" t="str">
        <f>_xlfn.XLOOKUP(Applications[[#This Row],[NoApplication]],AApplicationCosts[NoApplication],AApplicationCosts[License Owner],Applications[[#This Row],[Business Owner]],0,1)</f>
        <v>JABE</v>
      </c>
      <c r="AE275" s="41" t="s">
        <v>189</v>
      </c>
      <c r="AF275" s="41"/>
      <c r="AG275" s="41"/>
      <c r="AH275" s="41"/>
      <c r="AI275" s="8" t="s">
        <v>3195</v>
      </c>
      <c r="AL275" t="s">
        <v>2486</v>
      </c>
    </row>
    <row r="276" spans="2:38">
      <c r="B276" s="29" t="str">
        <f>_xlfn.CONCAT(Applications[[#This Row],[No]]," - ",Applications[[#This Row],[Application]])</f>
        <v>440 - Miro</v>
      </c>
      <c r="C276">
        <v>440</v>
      </c>
      <c r="D276" s="18" t="s">
        <v>3196</v>
      </c>
      <c r="E276" t="s">
        <v>2565</v>
      </c>
      <c r="F276" s="28">
        <v>45658</v>
      </c>
      <c r="G276" s="11" t="s">
        <v>2113</v>
      </c>
      <c r="J276" t="s">
        <v>3197</v>
      </c>
      <c r="N276" t="s">
        <v>2201</v>
      </c>
      <c r="O276" s="19">
        <v>54788</v>
      </c>
      <c r="R276" s="48" t="s">
        <v>3198</v>
      </c>
      <c r="T276" t="s">
        <v>2099</v>
      </c>
      <c r="V276" s="129" t="str">
        <f>_xlfn.XLOOKUP(Applications[[#This Row],[NoApplication]],AApplicationCosts[NoApplication],AApplicationCosts[License Owner],Applications[[#This Row],[Business Owner]],0,1)</f>
        <v>MSAD</v>
      </c>
      <c r="AB276" t="s">
        <v>2203</v>
      </c>
      <c r="AE276" t="s">
        <v>2178</v>
      </c>
      <c r="AF276" s="41"/>
      <c r="AG276" s="41"/>
      <c r="AH276" s="41"/>
      <c r="AJ276" t="s">
        <v>3199</v>
      </c>
    </row>
    <row r="277" spans="2:38">
      <c r="B277" s="29" t="str">
        <f>_xlfn.CONCAT(Applications[[#This Row],[No]]," - ",Applications[[#This Row],[Application]])</f>
        <v>441 - Danske Direct</v>
      </c>
      <c r="C277">
        <v>441</v>
      </c>
      <c r="D277" s="18" t="s">
        <v>3200</v>
      </c>
      <c r="E277" t="s">
        <v>2093</v>
      </c>
      <c r="F277" s="28">
        <v>45658</v>
      </c>
      <c r="J277" t="s">
        <v>3201</v>
      </c>
      <c r="N277" t="s">
        <v>2168</v>
      </c>
      <c r="O277" s="19">
        <v>54788</v>
      </c>
      <c r="Q277" t="s">
        <v>3202</v>
      </c>
      <c r="R277" s="48"/>
      <c r="S277" t="s">
        <v>3203</v>
      </c>
      <c r="T277" t="s">
        <v>2166</v>
      </c>
      <c r="V277" s="129" t="str">
        <f>_xlfn.XLOOKUP(Applications[[#This Row],[NoApplication]],AApplicationCosts[NoApplication],AApplicationCosts[License Owner],Applications[[#This Row],[Business Owner]],0,1)</f>
        <v>TANG</v>
      </c>
      <c r="AE277" t="s">
        <v>2085</v>
      </c>
      <c r="AF277" s="41"/>
      <c r="AG277" s="41"/>
      <c r="AH277" s="41"/>
    </row>
    <row r="278" spans="2:38">
      <c r="B278" s="29" t="str">
        <f>_xlfn.CONCAT(Applications[[#This Row],[No]]," - ",Applications[[#This Row],[Application]])</f>
        <v>442 - Dunn and Bradstreet (Finance Analytics)</v>
      </c>
      <c r="C278">
        <v>442</v>
      </c>
      <c r="D278" s="18" t="s">
        <v>3204</v>
      </c>
      <c r="E278" t="s">
        <v>2422</v>
      </c>
      <c r="F278" s="28">
        <v>45658</v>
      </c>
      <c r="J278" t="s">
        <v>3205</v>
      </c>
      <c r="N278" t="s">
        <v>2157</v>
      </c>
      <c r="O278" s="19">
        <v>54788</v>
      </c>
      <c r="R278" s="48"/>
      <c r="T278" t="s">
        <v>2166</v>
      </c>
      <c r="V278" s="129" t="str">
        <f>_xlfn.XLOOKUP(Applications[[#This Row],[NoApplication]],AApplicationCosts[NoApplication],AApplicationCosts[License Owner],Applications[[#This Row],[Business Owner]],0,1)</f>
        <v>FVJE</v>
      </c>
      <c r="AE278" s="41" t="s">
        <v>2085</v>
      </c>
      <c r="AF278" s="41"/>
      <c r="AG278" s="41"/>
      <c r="AH278" s="41"/>
      <c r="AI278" t="s">
        <v>3155</v>
      </c>
      <c r="AJ278" t="s">
        <v>2448</v>
      </c>
      <c r="AL278" t="s">
        <v>2236</v>
      </c>
    </row>
    <row r="279" spans="2:38">
      <c r="B279" s="29" t="str">
        <f>_xlfn.CONCAT(Applications[[#This Row],[No]]," - ",Applications[[#This Row],[Application]])</f>
        <v>443 - VIES</v>
      </c>
      <c r="C279">
        <v>443</v>
      </c>
      <c r="D279" s="18" t="s">
        <v>3206</v>
      </c>
      <c r="E279" t="s">
        <v>1604</v>
      </c>
      <c r="F279" s="28">
        <v>45658</v>
      </c>
      <c r="J279" t="s">
        <v>3207</v>
      </c>
      <c r="N279" t="s">
        <v>2168</v>
      </c>
      <c r="O279" s="19">
        <v>46387</v>
      </c>
      <c r="Q279" t="s">
        <v>3208</v>
      </c>
      <c r="R279" s="48"/>
      <c r="T279" t="s">
        <v>2166</v>
      </c>
      <c r="V279" s="129">
        <f>_xlfn.XLOOKUP(Applications[[#This Row],[NoApplication]],AApplicationCosts[NoApplication],AApplicationCosts[License Owner],Applications[[#This Row],[Business Owner]],0,1)</f>
        <v>0</v>
      </c>
      <c r="AE279" t="s">
        <v>2085</v>
      </c>
      <c r="AF279" s="41"/>
      <c r="AG279" s="41"/>
      <c r="AH279" s="41"/>
    </row>
    <row r="280" spans="2:38" ht="135">
      <c r="B280" s="29" t="str">
        <f>_xlfn.CONCAT(Applications[[#This Row],[No]]," - ",Applications[[#This Row],[Application]])</f>
        <v>444 - Adra</v>
      </c>
      <c r="C280">
        <v>444</v>
      </c>
      <c r="D280" s="18" t="s">
        <v>3209</v>
      </c>
      <c r="E280" t="s">
        <v>2565</v>
      </c>
      <c r="F280" s="28">
        <v>45658</v>
      </c>
      <c r="J280" t="s">
        <v>3210</v>
      </c>
      <c r="N280" t="s">
        <v>2182</v>
      </c>
      <c r="O280" s="19">
        <v>54788</v>
      </c>
      <c r="Q280" s="8" t="s">
        <v>3211</v>
      </c>
      <c r="R280" s="48"/>
      <c r="T280" t="s">
        <v>2166</v>
      </c>
      <c r="V280" s="129" t="str">
        <f>_xlfn.XLOOKUP(Applications[[#This Row],[NoApplication]],AApplicationCosts[NoApplication],AApplicationCosts[License Owner],Applications[[#This Row],[Business Owner]],0,1)</f>
        <v>PSTR</v>
      </c>
      <c r="AE280" t="s">
        <v>2085</v>
      </c>
      <c r="AF280" s="41"/>
      <c r="AG280" s="41"/>
      <c r="AH280" s="41"/>
      <c r="AI280" s="8" t="s">
        <v>3212</v>
      </c>
    </row>
    <row r="281" spans="2:38">
      <c r="B281" s="29" t="str">
        <f>_xlfn.CONCAT(Applications[[#This Row],[No]]," - ",Applications[[#This Row],[Application]])</f>
        <v>445 - Think-Cell</v>
      </c>
      <c r="C281">
        <v>445</v>
      </c>
      <c r="D281" s="18" t="s">
        <v>3213</v>
      </c>
      <c r="E281" t="s">
        <v>2565</v>
      </c>
      <c r="F281" s="28">
        <v>45658</v>
      </c>
      <c r="J281" t="s">
        <v>3214</v>
      </c>
      <c r="N281" t="s">
        <v>2168</v>
      </c>
      <c r="O281" s="19">
        <v>54788</v>
      </c>
      <c r="Q281" t="s">
        <v>3215</v>
      </c>
      <c r="R281" s="48"/>
      <c r="T281" t="s">
        <v>2099</v>
      </c>
      <c r="V281" s="129" t="str">
        <f>_xlfn.XLOOKUP(Applications[[#This Row],[NoApplication]],AApplicationCosts[NoApplication],AApplicationCosts[License Owner],Applications[[#This Row],[Business Owner]],0,1)</f>
        <v>LUCB</v>
      </c>
      <c r="AE281" s="41" t="s">
        <v>2477</v>
      </c>
      <c r="AF281" s="41"/>
      <c r="AG281" s="41"/>
      <c r="AH281" s="41"/>
      <c r="AI281" t="s">
        <v>2694</v>
      </c>
    </row>
    <row r="282" spans="2:38">
      <c r="B282" s="29" t="str">
        <f>_xlfn.CONCAT(Applications[[#This Row],[No]]," - ",Applications[[#This Row],[Application]])</f>
        <v>446 - DMaaST</v>
      </c>
      <c r="C282">
        <v>446</v>
      </c>
      <c r="D282" s="18" t="s">
        <v>3216</v>
      </c>
      <c r="E282" t="s">
        <v>3217</v>
      </c>
      <c r="F282" s="28">
        <v>45658</v>
      </c>
      <c r="J282" t="s">
        <v>3218</v>
      </c>
      <c r="N282" t="s">
        <v>2168</v>
      </c>
      <c r="O282" s="19">
        <v>54788</v>
      </c>
      <c r="Q282" t="s">
        <v>3219</v>
      </c>
      <c r="R282" s="48" t="s">
        <v>3220</v>
      </c>
      <c r="S282" t="s">
        <v>1512</v>
      </c>
      <c r="T282" t="s">
        <v>2204</v>
      </c>
      <c r="V282" s="129" t="str">
        <f>_xlfn.XLOOKUP(Applications[[#This Row],[NoApplication]],AApplicationCosts[NoApplication],AApplicationCosts[License Owner],Applications[[#This Row],[Business Owner]],0,1)</f>
        <v>JGN</v>
      </c>
      <c r="AE282" t="s">
        <v>1246</v>
      </c>
      <c r="AF282" s="41"/>
      <c r="AG282" s="41"/>
      <c r="AH282" s="41"/>
      <c r="AI282" t="s">
        <v>3221</v>
      </c>
    </row>
    <row r="283" spans="2:38">
      <c r="B283" s="29" t="str">
        <f>_xlfn.CONCAT(Applications[[#This Row],[No]]," - ",Applications[[#This Row],[Application]])</f>
        <v>447 - openlinkiq</v>
      </c>
      <c r="C283">
        <v>447</v>
      </c>
      <c r="D283" s="18" t="s">
        <v>3222</v>
      </c>
      <c r="E283" t="s">
        <v>2198</v>
      </c>
      <c r="F283" s="28">
        <v>45658</v>
      </c>
      <c r="J283" t="s">
        <v>3223</v>
      </c>
      <c r="N283" t="s">
        <v>2182</v>
      </c>
      <c r="O283" s="19">
        <v>54788</v>
      </c>
      <c r="R283" s="48" t="s">
        <v>3224</v>
      </c>
      <c r="T283" t="s">
        <v>2099</v>
      </c>
      <c r="V283" s="129" t="str">
        <f>_xlfn.XLOOKUP(Applications[[#This Row],[NoApplication]],AApplicationCosts[NoApplication],AApplicationCosts[License Owner],Applications[[#This Row],[Business Owner]],0,1)</f>
        <v>SET</v>
      </c>
      <c r="AE283" s="41"/>
      <c r="AF283" s="41"/>
      <c r="AG283" s="41"/>
      <c r="AH283" s="41"/>
    </row>
    <row r="284" spans="2:38">
      <c r="B284" s="29" t="str">
        <f>_xlfn.CONCAT(Applications[[#This Row],[No]]," - ",Applications[[#This Row],[Application]])</f>
        <v>448 - Hotjar</v>
      </c>
      <c r="C284">
        <v>448</v>
      </c>
      <c r="D284" s="18" t="s">
        <v>3225</v>
      </c>
      <c r="E284" t="s">
        <v>2422</v>
      </c>
      <c r="F284" s="28">
        <v>45658</v>
      </c>
      <c r="J284" t="s">
        <v>3226</v>
      </c>
      <c r="N284" t="s">
        <v>2168</v>
      </c>
      <c r="O284" s="19">
        <v>54788</v>
      </c>
      <c r="R284" s="48"/>
      <c r="T284" t="s">
        <v>2099</v>
      </c>
      <c r="V284" s="129" t="str">
        <f>_xlfn.XLOOKUP(Applications[[#This Row],[NoApplication]],AApplicationCosts[NoApplication],AApplicationCosts[License Owner],Applications[[#This Row],[Business Owner]],0,1)</f>
        <v>SET</v>
      </c>
      <c r="AE284" s="41" t="s">
        <v>189</v>
      </c>
      <c r="AF284" s="41"/>
      <c r="AG284" s="41"/>
      <c r="AH284" s="41"/>
      <c r="AJ284" t="s">
        <v>3227</v>
      </c>
    </row>
    <row r="285" spans="2:38">
      <c r="B285" s="29" t="str">
        <f>_xlfn.CONCAT(Applications[[#This Row],[No]]," - ",Applications[[#This Row],[Application]])</f>
        <v>450 - Google Analytics</v>
      </c>
      <c r="C285">
        <v>450</v>
      </c>
      <c r="D285" s="18" t="s">
        <v>3228</v>
      </c>
      <c r="E285" t="s">
        <v>2422</v>
      </c>
      <c r="F285" s="28">
        <v>45658</v>
      </c>
      <c r="G285" s="11" t="s">
        <v>2113</v>
      </c>
      <c r="J285" t="s">
        <v>3229</v>
      </c>
      <c r="N285" t="s">
        <v>2168</v>
      </c>
      <c r="O285" s="19">
        <v>54788</v>
      </c>
      <c r="R285" s="48"/>
      <c r="S285" t="s">
        <v>704</v>
      </c>
      <c r="T285" t="s">
        <v>2099</v>
      </c>
      <c r="V285" s="129" t="str">
        <f>_xlfn.XLOOKUP(Applications[[#This Row],[NoApplication]],AApplicationCosts[NoApplication],AApplicationCosts[License Owner],Applications[[#This Row],[Business Owner]],0,1)</f>
        <v>SET</v>
      </c>
      <c r="AE285" s="41" t="s">
        <v>189</v>
      </c>
      <c r="AF285" s="41"/>
      <c r="AG285" s="41"/>
      <c r="AH285" s="41"/>
      <c r="AI285" t="s">
        <v>3230</v>
      </c>
    </row>
    <row r="286" spans="2:38">
      <c r="B286" s="29" t="str">
        <f>_xlfn.CONCAT(Applications[[#This Row],[No]]," - ",Applications[[#This Row],[Application]])</f>
        <v>451 - Google My Business Manager</v>
      </c>
      <c r="C286">
        <v>451</v>
      </c>
      <c r="D286" s="18" t="s">
        <v>3231</v>
      </c>
      <c r="E286" t="s">
        <v>2093</v>
      </c>
      <c r="F286" s="28">
        <v>45658</v>
      </c>
      <c r="G286" s="11" t="s">
        <v>2113</v>
      </c>
      <c r="J286" t="s">
        <v>3229</v>
      </c>
      <c r="N286" t="s">
        <v>2168</v>
      </c>
      <c r="O286" s="19">
        <v>54788</v>
      </c>
      <c r="R286" s="48"/>
      <c r="T286" t="s">
        <v>2166</v>
      </c>
      <c r="V286" s="129">
        <f>_xlfn.XLOOKUP(Applications[[#This Row],[NoApplication]],AApplicationCosts[NoApplication],AApplicationCosts[License Owner],Applications[[#This Row],[Business Owner]],0,1)</f>
        <v>0</v>
      </c>
      <c r="AE286" s="41" t="s">
        <v>189</v>
      </c>
      <c r="AF286" s="41"/>
      <c r="AG286" s="41"/>
      <c r="AH286" s="41"/>
    </row>
    <row r="287" spans="2:38">
      <c r="B287" s="29" t="str">
        <f>_xlfn.CONCAT(Applications[[#This Row],[No]]," - ",Applications[[#This Row],[Application]])</f>
        <v>452 - Microsoft Customer Voice</v>
      </c>
      <c r="C287">
        <v>452</v>
      </c>
      <c r="D287" s="18" t="s">
        <v>3232</v>
      </c>
      <c r="E287" t="s">
        <v>2093</v>
      </c>
      <c r="F287" s="28">
        <v>45658</v>
      </c>
      <c r="J287" t="s">
        <v>2114</v>
      </c>
      <c r="K287" t="s">
        <v>3233</v>
      </c>
      <c r="M287" t="s">
        <v>2210</v>
      </c>
      <c r="N287" t="s">
        <v>2168</v>
      </c>
      <c r="O287" s="19">
        <v>54788</v>
      </c>
      <c r="R287" s="48"/>
      <c r="T287" t="s">
        <v>2099</v>
      </c>
      <c r="V287" s="129" t="str">
        <f>_xlfn.XLOOKUP(Applications[[#This Row],[NoApplication]],AApplicationCosts[NoApplication],AApplicationCosts[License Owner],Applications[[#This Row],[Business Owner]],0,1)</f>
        <v>ALK</v>
      </c>
      <c r="AB287" t="s">
        <v>2192</v>
      </c>
      <c r="AE287" s="41" t="s">
        <v>189</v>
      </c>
      <c r="AF287" s="41"/>
      <c r="AG287" s="41"/>
      <c r="AH287" s="41"/>
      <c r="AI287" s="189" t="s">
        <v>3234</v>
      </c>
    </row>
    <row r="288" spans="2:38">
      <c r="B288" s="29" t="str">
        <f>_xlfn.CONCAT(Applications[[#This Row],[No]]," - ",Applications[[#This Row],[Application]])</f>
        <v>453 - Facebook</v>
      </c>
      <c r="C288">
        <v>453</v>
      </c>
      <c r="D288" s="18" t="s">
        <v>3235</v>
      </c>
      <c r="E288" t="s">
        <v>2154</v>
      </c>
      <c r="F288" s="28">
        <v>45658</v>
      </c>
      <c r="J288" t="s">
        <v>3236</v>
      </c>
      <c r="N288" t="s">
        <v>2168</v>
      </c>
      <c r="O288" s="19">
        <v>54788</v>
      </c>
      <c r="R288" s="48"/>
      <c r="T288" t="s">
        <v>2166</v>
      </c>
      <c r="V288" s="129">
        <f>_xlfn.XLOOKUP(Applications[[#This Row],[NoApplication]],AApplicationCosts[NoApplication],AApplicationCosts[License Owner],Applications[[#This Row],[Business Owner]],0,1)</f>
        <v>0</v>
      </c>
      <c r="AE288" s="41" t="s">
        <v>189</v>
      </c>
      <c r="AF288" s="41"/>
      <c r="AG288" s="41"/>
      <c r="AH288" s="41"/>
      <c r="AI288" s="189"/>
    </row>
    <row r="289" spans="2:42">
      <c r="B289" s="29" t="str">
        <f>_xlfn.CONCAT(Applications[[#This Row],[No]]," - ",Applications[[#This Row],[Application]])</f>
        <v>454 - Instagram</v>
      </c>
      <c r="C289">
        <v>454</v>
      </c>
      <c r="D289" s="18" t="s">
        <v>3237</v>
      </c>
      <c r="E289" t="s">
        <v>2154</v>
      </c>
      <c r="F289" s="28">
        <v>45658</v>
      </c>
      <c r="J289" t="s">
        <v>3236</v>
      </c>
      <c r="N289" t="s">
        <v>2168</v>
      </c>
      <c r="O289" s="19">
        <v>54788</v>
      </c>
      <c r="R289" s="48"/>
      <c r="T289" t="s">
        <v>2204</v>
      </c>
      <c r="V289" s="129">
        <f>_xlfn.XLOOKUP(Applications[[#This Row],[NoApplication]],AApplicationCosts[NoApplication],AApplicationCosts[License Owner],Applications[[#This Row],[Business Owner]],0,1)</f>
        <v>0</v>
      </c>
      <c r="AE289" s="41" t="s">
        <v>189</v>
      </c>
      <c r="AF289" s="41"/>
      <c r="AG289" s="41"/>
      <c r="AH289" s="41"/>
    </row>
    <row r="290" spans="2:42">
      <c r="B290" s="29" t="str">
        <f>_xlfn.CONCAT(Applications[[#This Row],[No]]," - ",Applications[[#This Row],[Application]])</f>
        <v>455 - Linkedin</v>
      </c>
      <c r="C290">
        <v>455</v>
      </c>
      <c r="D290" s="18" t="s">
        <v>3238</v>
      </c>
      <c r="E290" t="s">
        <v>2093</v>
      </c>
      <c r="F290" s="28">
        <v>45658</v>
      </c>
      <c r="J290" t="s">
        <v>3239</v>
      </c>
      <c r="N290" t="s">
        <v>2168</v>
      </c>
      <c r="O290" s="19">
        <v>54788</v>
      </c>
      <c r="R290" s="48"/>
      <c r="T290" t="s">
        <v>2166</v>
      </c>
      <c r="V290" s="129">
        <f>_xlfn.XLOOKUP(Applications[[#This Row],[NoApplication]],AApplicationCosts[NoApplication],AApplicationCosts[License Owner],Applications[[#This Row],[Business Owner]],0,1)</f>
        <v>0</v>
      </c>
      <c r="AE290" t="s">
        <v>2233</v>
      </c>
      <c r="AF290" s="41"/>
      <c r="AG290" s="41"/>
      <c r="AH290" s="41"/>
      <c r="AI290" s="189"/>
    </row>
    <row r="291" spans="2:42">
      <c r="B291" s="29" t="str">
        <f>_xlfn.CONCAT(Applications[[#This Row],[No]]," - ",Applications[[#This Row],[Application]])</f>
        <v>456 - Storyblok</v>
      </c>
      <c r="C291">
        <v>456</v>
      </c>
      <c r="D291" s="18" t="s">
        <v>3240</v>
      </c>
      <c r="E291" t="s">
        <v>2093</v>
      </c>
      <c r="F291" s="28">
        <v>45658</v>
      </c>
      <c r="J291" t="s">
        <v>3241</v>
      </c>
      <c r="N291" t="s">
        <v>2168</v>
      </c>
      <c r="O291" s="19">
        <v>54788</v>
      </c>
      <c r="R291" s="48"/>
      <c r="T291" t="s">
        <v>2099</v>
      </c>
      <c r="V291" s="129" t="str">
        <f>_xlfn.XLOOKUP(Applications[[#This Row],[NoApplication]],AApplicationCosts[NoApplication],AApplicationCosts[License Owner],Applications[[#This Row],[Business Owner]],0,1)</f>
        <v>SET</v>
      </c>
      <c r="AE291" s="41" t="s">
        <v>189</v>
      </c>
      <c r="AF291" s="41"/>
      <c r="AG291" s="41"/>
      <c r="AH291" s="41"/>
      <c r="AI291" s="189"/>
      <c r="AJ291" t="s">
        <v>3242</v>
      </c>
      <c r="AL291" t="s">
        <v>2486</v>
      </c>
    </row>
    <row r="292" spans="2:42" ht="90">
      <c r="B292" s="29" t="str">
        <f>_xlfn.CONCAT(Applications[[#This Row],[No]]," - ",Applications[[#This Row],[Application]])</f>
        <v>457 - Event create</v>
      </c>
      <c r="C292">
        <v>457</v>
      </c>
      <c r="D292" s="18" t="s">
        <v>3243</v>
      </c>
      <c r="E292" t="s">
        <v>2198</v>
      </c>
      <c r="F292" s="28">
        <v>45658</v>
      </c>
      <c r="J292" t="s">
        <v>3244</v>
      </c>
      <c r="N292" t="s">
        <v>2097</v>
      </c>
      <c r="O292" s="19">
        <v>46356</v>
      </c>
      <c r="R292" s="48"/>
      <c r="T292" t="s">
        <v>2166</v>
      </c>
      <c r="V292" s="129">
        <f>_xlfn.XLOOKUP(Applications[[#This Row],[NoApplication]],AApplicationCosts[NoApplication],AApplicationCosts[License Owner],Applications[[#This Row],[Business Owner]],0,1)</f>
        <v>0</v>
      </c>
      <c r="AE292" s="41" t="s">
        <v>189</v>
      </c>
      <c r="AF292" s="41"/>
      <c r="AG292" s="41"/>
      <c r="AH292" s="41"/>
      <c r="AI292" s="8" t="s">
        <v>3245</v>
      </c>
      <c r="AL292" t="s">
        <v>2486</v>
      </c>
    </row>
    <row r="293" spans="2:42">
      <c r="B293" s="29" t="str">
        <f>_xlfn.CONCAT(Applications[[#This Row],[No]]," - ",Applications[[#This Row],[Application]])</f>
        <v>459 - Vercel</v>
      </c>
      <c r="C293">
        <v>459</v>
      </c>
      <c r="D293" s="18" t="s">
        <v>3246</v>
      </c>
      <c r="E293" t="s">
        <v>2181</v>
      </c>
      <c r="F293" s="28">
        <v>45658</v>
      </c>
      <c r="J293" t="s">
        <v>3247</v>
      </c>
      <c r="N293" t="s">
        <v>2168</v>
      </c>
      <c r="O293" s="19">
        <v>54788</v>
      </c>
      <c r="R293" s="48"/>
      <c r="T293" t="s">
        <v>2166</v>
      </c>
      <c r="V293" s="129">
        <f>_xlfn.XLOOKUP(Applications[[#This Row],[NoApplication]],AApplicationCosts[NoApplication],AApplicationCosts[License Owner],Applications[[#This Row],[Business Owner]],0,1)</f>
        <v>0</v>
      </c>
      <c r="AE293" s="41" t="s">
        <v>189</v>
      </c>
      <c r="AF293" s="41"/>
      <c r="AG293" s="41"/>
      <c r="AH293" s="41"/>
      <c r="AJ293" t="s">
        <v>3248</v>
      </c>
    </row>
    <row r="294" spans="2:42">
      <c r="B294" s="29" t="str">
        <f>_xlfn.CONCAT(Applications[[#This Row],[No]]," - ",Applications[[#This Row],[Application]])</f>
        <v>460 - Azure</v>
      </c>
      <c r="C294">
        <v>460</v>
      </c>
      <c r="D294" s="18" t="s">
        <v>2148</v>
      </c>
      <c r="E294" t="s">
        <v>3163</v>
      </c>
      <c r="F294" s="28">
        <v>45658</v>
      </c>
      <c r="J294" t="s">
        <v>2114</v>
      </c>
      <c r="N294" t="s">
        <v>2081</v>
      </c>
      <c r="O294" s="19">
        <v>54788</v>
      </c>
      <c r="R294" s="48"/>
      <c r="T294" t="s">
        <v>2083</v>
      </c>
      <c r="V294" s="129" t="str">
        <f>_xlfn.XLOOKUP(Applications[[#This Row],[NoApplication]],AApplicationCosts[NoApplication],AApplicationCosts[License Owner],Applications[[#This Row],[Business Owner]],0,1)</f>
        <v>LAAG</v>
      </c>
      <c r="AE294" s="41" t="s">
        <v>189</v>
      </c>
      <c r="AF294" s="41"/>
      <c r="AG294" s="41"/>
      <c r="AH294" s="41" t="s">
        <v>2478</v>
      </c>
      <c r="AP294" t="s">
        <v>2091</v>
      </c>
    </row>
    <row r="295" spans="2:42">
      <c r="B295" s="29" t="str">
        <f>_xlfn.CONCAT(Applications[[#This Row],[No]]," - ",Applications[[#This Row],[Application]])</f>
        <v>461 - Youtube</v>
      </c>
      <c r="C295">
        <v>461</v>
      </c>
      <c r="D295" s="18" t="s">
        <v>3249</v>
      </c>
      <c r="E295" t="s">
        <v>2198</v>
      </c>
      <c r="F295" s="28">
        <v>45658</v>
      </c>
      <c r="J295" t="s">
        <v>3229</v>
      </c>
      <c r="N295" t="s">
        <v>2168</v>
      </c>
      <c r="O295" s="19">
        <v>54788</v>
      </c>
      <c r="R295" s="48"/>
      <c r="T295" t="s">
        <v>2099</v>
      </c>
      <c r="V295" s="129" t="str">
        <f>_xlfn.XLOOKUP(Applications[[#This Row],[NoApplication]],AApplicationCosts[NoApplication],AApplicationCosts[License Owner],Applications[[#This Row],[Business Owner]],0,1)</f>
        <v>MIBL</v>
      </c>
      <c r="AE295" s="41" t="s">
        <v>189</v>
      </c>
      <c r="AF295" s="41"/>
      <c r="AG295" s="41"/>
      <c r="AH295" s="41"/>
      <c r="AI295" t="s">
        <v>3250</v>
      </c>
    </row>
    <row r="296" spans="2:42">
      <c r="B296" s="29" t="str">
        <f>_xlfn.CONCAT(Applications[[#This Row],[No]]," - ",Applications[[#This Row],[Application]])</f>
        <v>462 - WhatsApp</v>
      </c>
      <c r="C296">
        <v>462</v>
      </c>
      <c r="D296" s="18" t="s">
        <v>3251</v>
      </c>
      <c r="E296" t="s">
        <v>2154</v>
      </c>
      <c r="F296" s="28">
        <v>45658</v>
      </c>
      <c r="G296" s="11" t="s">
        <v>2189</v>
      </c>
      <c r="J296" t="s">
        <v>3236</v>
      </c>
      <c r="N296" t="s">
        <v>2081</v>
      </c>
      <c r="O296" s="28">
        <v>46173</v>
      </c>
      <c r="R296" s="48"/>
      <c r="T296" t="s">
        <v>2166</v>
      </c>
      <c r="V296" s="129">
        <f>_xlfn.XLOOKUP(Applications[[#This Row],[NoApplication]],AApplicationCosts[NoApplication],AApplicationCosts[License Owner],Applications[[#This Row],[Business Owner]],0,1)</f>
        <v>0</v>
      </c>
      <c r="AE296" t="s">
        <v>2178</v>
      </c>
      <c r="AF296" s="41"/>
      <c r="AG296" s="41"/>
      <c r="AH296" s="41"/>
      <c r="AI296" t="s">
        <v>3252</v>
      </c>
      <c r="AJ296" t="s">
        <v>3253</v>
      </c>
      <c r="AL296" t="s">
        <v>2486</v>
      </c>
    </row>
    <row r="297" spans="2:42">
      <c r="B297" s="29" t="str">
        <f>_xlfn.CONCAT(Applications[[#This Row],[No]]," - ",Applications[[#This Row],[Application]])</f>
        <v>463 - Youku</v>
      </c>
      <c r="C297">
        <v>463</v>
      </c>
      <c r="D297" s="18" t="s">
        <v>3254</v>
      </c>
      <c r="E297" t="s">
        <v>2198</v>
      </c>
      <c r="F297" s="28">
        <v>45658</v>
      </c>
      <c r="J297" t="s">
        <v>3255</v>
      </c>
      <c r="N297" t="s">
        <v>2168</v>
      </c>
      <c r="O297" s="19">
        <v>54788</v>
      </c>
      <c r="R297" s="48"/>
      <c r="T297" t="s">
        <v>2204</v>
      </c>
      <c r="V297" s="129">
        <f>_xlfn.XLOOKUP(Applications[[#This Row],[NoApplication]],AApplicationCosts[NoApplication],AApplicationCosts[License Owner],Applications[[#This Row],[Business Owner]],0,1)</f>
        <v>0</v>
      </c>
      <c r="AE297" s="41" t="s">
        <v>189</v>
      </c>
      <c r="AF297" s="41"/>
      <c r="AG297" s="41"/>
      <c r="AH297" s="41"/>
      <c r="AL297" t="s">
        <v>2486</v>
      </c>
    </row>
    <row r="298" spans="2:42" ht="30">
      <c r="B298" s="29" t="str">
        <f>_xlfn.CONCAT(Applications[[#This Row],[No]]," - ",Applications[[#This Row],[Application]])</f>
        <v>464 - AdminControl</v>
      </c>
      <c r="C298">
        <v>464</v>
      </c>
      <c r="D298" s="18" t="s">
        <v>3256</v>
      </c>
      <c r="E298" t="s">
        <v>2198</v>
      </c>
      <c r="F298" s="28">
        <v>45658</v>
      </c>
      <c r="J298" t="s">
        <v>3257</v>
      </c>
      <c r="N298" t="s">
        <v>2182</v>
      </c>
      <c r="O298" s="19">
        <v>54788</v>
      </c>
      <c r="Q298" s="8" t="s">
        <v>3258</v>
      </c>
      <c r="R298" s="48"/>
      <c r="T298" t="s">
        <v>2204</v>
      </c>
      <c r="V298" s="129">
        <f>_xlfn.XLOOKUP(Applications[[#This Row],[NoApplication]],AApplicationCosts[NoApplication],AApplicationCosts[License Owner],Applications[[#This Row],[Business Owner]],0,1)</f>
        <v>0</v>
      </c>
      <c r="AE298" s="41"/>
      <c r="AF298" s="41"/>
      <c r="AG298" s="41"/>
      <c r="AH298" s="41"/>
    </row>
    <row r="299" spans="2:42" ht="225">
      <c r="B299" s="29" t="str">
        <f>_xlfn.CONCAT(Applications[[#This Row],[No]]," - ",Applications[[#This Row],[Application]])</f>
        <v>465 - World Wide Express</v>
      </c>
      <c r="C299">
        <v>465</v>
      </c>
      <c r="D299" s="125" t="s">
        <v>3259</v>
      </c>
      <c r="E299" t="s">
        <v>2093</v>
      </c>
      <c r="F299" s="28">
        <v>45658</v>
      </c>
      <c r="J299" t="s">
        <v>3259</v>
      </c>
      <c r="N299" t="s">
        <v>2201</v>
      </c>
      <c r="O299" s="19">
        <v>54788</v>
      </c>
      <c r="Q299" s="8" t="s">
        <v>3260</v>
      </c>
      <c r="R299" s="48"/>
      <c r="T299" t="s">
        <v>2099</v>
      </c>
      <c r="U299" t="s">
        <v>3261</v>
      </c>
      <c r="V299" s="129" t="str">
        <f>_xlfn.XLOOKUP(Applications[[#This Row],[NoApplication]],AApplicationCosts[NoApplication],AApplicationCosts[License Owner],Applications[[#This Row],[Business Owner]],0,1)</f>
        <v>SET</v>
      </c>
      <c r="Z299" s="8" t="s">
        <v>3262</v>
      </c>
      <c r="AE299" t="s">
        <v>1246</v>
      </c>
      <c r="AF299" s="41"/>
      <c r="AG299" s="41"/>
      <c r="AH299" s="41"/>
      <c r="AI299" s="8" t="s">
        <v>3263</v>
      </c>
      <c r="AJ299" t="s">
        <v>3264</v>
      </c>
    </row>
    <row r="300" spans="2:42">
      <c r="B300" s="29" t="str">
        <f>_xlfn.CONCAT(Applications[[#This Row],[No]]," - ",Applications[[#This Row],[Application]])</f>
        <v>466 - Travelpool</v>
      </c>
      <c r="C300">
        <v>466</v>
      </c>
      <c r="D300" s="18" t="s">
        <v>3265</v>
      </c>
      <c r="E300" t="s">
        <v>2093</v>
      </c>
      <c r="F300" s="28">
        <v>45658</v>
      </c>
      <c r="J300" t="s">
        <v>3266</v>
      </c>
      <c r="N300" t="s">
        <v>2157</v>
      </c>
      <c r="O300" s="19">
        <v>54788</v>
      </c>
      <c r="Q300" s="8" t="s">
        <v>3267</v>
      </c>
      <c r="R300" s="48"/>
      <c r="S300" t="s">
        <v>2203</v>
      </c>
      <c r="T300" t="s">
        <v>2166</v>
      </c>
      <c r="U300" t="s">
        <v>3268</v>
      </c>
      <c r="V300" s="129" t="str">
        <f>_xlfn.XLOOKUP(Applications[[#This Row],[NoApplication]],AApplicationCosts[NoApplication],AApplicationCosts[License Owner],Applications[[#This Row],[Business Owner]],0,1)</f>
        <v>KRNO</v>
      </c>
      <c r="AE300" s="41" t="s">
        <v>2085</v>
      </c>
      <c r="AF300" s="41"/>
      <c r="AG300" s="41"/>
      <c r="AH300" s="41"/>
      <c r="AL300" t="s">
        <v>2236</v>
      </c>
    </row>
    <row r="301" spans="2:42">
      <c r="B301" s="29" t="str">
        <f>_xlfn.CONCAT(Applications[[#This Row],[No]]," - ",Applications[[#This Row],[Application]])</f>
        <v>467 - ADP</v>
      </c>
      <c r="C301">
        <v>467</v>
      </c>
      <c r="D301" s="18" t="s">
        <v>3269</v>
      </c>
      <c r="E301" t="s">
        <v>2093</v>
      </c>
      <c r="F301" s="28">
        <v>45658</v>
      </c>
      <c r="J301" t="s">
        <v>3270</v>
      </c>
      <c r="N301" t="s">
        <v>2168</v>
      </c>
      <c r="O301" s="19">
        <v>54788</v>
      </c>
      <c r="Q301" s="8" t="s">
        <v>3271</v>
      </c>
      <c r="R301" s="48"/>
      <c r="S301" t="s">
        <v>1971</v>
      </c>
      <c r="T301" t="s">
        <v>2166</v>
      </c>
      <c r="V301" s="129" t="str">
        <f>_xlfn.XLOOKUP(Applications[[#This Row],[NoApplication]],AApplicationCosts[NoApplication],AApplicationCosts[License Owner],Applications[[#This Row],[Business Owner]],0,1)</f>
        <v>KRSM</v>
      </c>
      <c r="W301" t="s">
        <v>1971</v>
      </c>
      <c r="AE301" t="s">
        <v>2233</v>
      </c>
      <c r="AF301" s="41"/>
      <c r="AG301" s="41"/>
      <c r="AH301" s="41"/>
      <c r="AI301" t="s">
        <v>3272</v>
      </c>
      <c r="AJ301" s="8" t="s">
        <v>3273</v>
      </c>
      <c r="AL301" t="s">
        <v>2236</v>
      </c>
    </row>
    <row r="302" spans="2:42" ht="45">
      <c r="B302" s="29" t="str">
        <f>_xlfn.CONCAT(Applications[[#This Row],[No]]," - ",Applications[[#This Row],[Application]])</f>
        <v>469 - Citilytics</v>
      </c>
      <c r="C302">
        <v>469</v>
      </c>
      <c r="D302" s="18" t="s">
        <v>3274</v>
      </c>
      <c r="E302" t="s">
        <v>2918</v>
      </c>
      <c r="F302" s="28">
        <v>45658</v>
      </c>
      <c r="J302" t="s">
        <v>3275</v>
      </c>
      <c r="N302" t="s">
        <v>2168</v>
      </c>
      <c r="O302" s="19">
        <v>46446</v>
      </c>
      <c r="Q302" s="8" t="s">
        <v>3267</v>
      </c>
      <c r="R302" s="48"/>
      <c r="T302" t="s">
        <v>2166</v>
      </c>
      <c r="U302" t="s">
        <v>1872</v>
      </c>
      <c r="V302" s="129" t="str">
        <f>_xlfn.XLOOKUP(Applications[[#This Row],[NoApplication]],AApplicationCosts[NoApplication],AApplicationCosts[License Owner],Applications[[#This Row],[Business Owner]],0,1)</f>
        <v>JST</v>
      </c>
      <c r="AE302" s="41" t="s">
        <v>189</v>
      </c>
      <c r="AF302" s="41"/>
      <c r="AG302" s="41"/>
      <c r="AH302" s="41"/>
      <c r="AI302" s="8" t="s">
        <v>3276</v>
      </c>
      <c r="AJ302" s="215" t="s">
        <v>3277</v>
      </c>
      <c r="AL302" t="s">
        <v>2486</v>
      </c>
    </row>
    <row r="303" spans="2:42">
      <c r="B303" s="29" t="str">
        <f>_xlfn.CONCAT(Applications[[#This Row],[No]]," - ",Applications[[#This Row],[Application]])</f>
        <v>470 - Bid prime</v>
      </c>
      <c r="C303">
        <v>470</v>
      </c>
      <c r="D303" s="18" t="s">
        <v>3278</v>
      </c>
      <c r="E303" t="s">
        <v>2918</v>
      </c>
      <c r="F303" s="28">
        <v>45658</v>
      </c>
      <c r="J303" t="s">
        <v>3279</v>
      </c>
      <c r="N303" t="s">
        <v>2168</v>
      </c>
      <c r="O303" s="19">
        <v>54788</v>
      </c>
      <c r="Q303" s="8" t="s">
        <v>3267</v>
      </c>
      <c r="R303" s="48"/>
      <c r="T303" t="s">
        <v>2166</v>
      </c>
      <c r="U303" t="s">
        <v>1872</v>
      </c>
      <c r="V303" s="129" t="str">
        <f>_xlfn.XLOOKUP(Applications[[#This Row],[NoApplication]],AApplicationCosts[NoApplication],AApplicationCosts[License Owner],Applications[[#This Row],[Business Owner]],0,1)</f>
        <v>JST</v>
      </c>
      <c r="AE303" s="41" t="s">
        <v>189</v>
      </c>
      <c r="AF303" s="41"/>
      <c r="AG303" s="41"/>
      <c r="AH303" s="41"/>
      <c r="AI303" t="s">
        <v>3280</v>
      </c>
    </row>
    <row r="304" spans="2:42" ht="30">
      <c r="B304" s="29" t="str">
        <f>_xlfn.CONCAT(Applications[[#This Row],[No]]," - ",Applications[[#This Row],[Application]])</f>
        <v>471 - Gov win</v>
      </c>
      <c r="C304">
        <v>471</v>
      </c>
      <c r="D304" s="18" t="s">
        <v>3281</v>
      </c>
      <c r="E304" t="s">
        <v>2918</v>
      </c>
      <c r="F304" s="28">
        <v>45658</v>
      </c>
      <c r="J304" t="s">
        <v>3282</v>
      </c>
      <c r="N304" t="s">
        <v>2157</v>
      </c>
      <c r="O304" s="19">
        <v>46446</v>
      </c>
      <c r="Q304" s="8" t="s">
        <v>3283</v>
      </c>
      <c r="R304" s="48"/>
      <c r="T304" t="s">
        <v>2166</v>
      </c>
      <c r="U304" t="s">
        <v>1872</v>
      </c>
      <c r="V304" s="129" t="str">
        <f>_xlfn.XLOOKUP(Applications[[#This Row],[NoApplication]],AApplicationCosts[NoApplication],AApplicationCosts[License Owner],Applications[[#This Row],[Business Owner]],0,1)</f>
        <v>JST</v>
      </c>
      <c r="AE304" s="41" t="s">
        <v>189</v>
      </c>
      <c r="AF304" s="41"/>
      <c r="AG304" s="41"/>
      <c r="AH304" s="41"/>
      <c r="AI304" t="s">
        <v>3155</v>
      </c>
      <c r="AJ304" s="215" t="s">
        <v>3277</v>
      </c>
    </row>
    <row r="305" spans="2:41" ht="75">
      <c r="B305" s="29" t="str">
        <f>_xlfn.CONCAT(Applications[[#This Row],[No]]," - ",Applications[[#This Row],[Application]])</f>
        <v>472 - Azure Integration Services</v>
      </c>
      <c r="C305">
        <v>472</v>
      </c>
      <c r="D305" s="18" t="s">
        <v>3284</v>
      </c>
      <c r="E305" t="s">
        <v>2422</v>
      </c>
      <c r="F305" s="28">
        <v>45658</v>
      </c>
      <c r="J305" t="s">
        <v>2114</v>
      </c>
      <c r="N305" t="s">
        <v>2081</v>
      </c>
      <c r="O305" s="19">
        <v>54788</v>
      </c>
      <c r="Q305" s="8" t="s">
        <v>3285</v>
      </c>
      <c r="R305" s="48"/>
      <c r="S305" t="s">
        <v>599</v>
      </c>
      <c r="T305" t="s">
        <v>2083</v>
      </c>
      <c r="U305" t="s">
        <v>2150</v>
      </c>
      <c r="V305" s="129" t="str">
        <f>_xlfn.XLOOKUP(Applications[[#This Row],[NoApplication]],AApplicationCosts[NoApplication],AApplicationCosts[License Owner],Applications[[#This Row],[Business Owner]],0,1)</f>
        <v>FFM</v>
      </c>
      <c r="AB305" t="s">
        <v>599</v>
      </c>
      <c r="AE305" s="41"/>
      <c r="AF305" s="41"/>
      <c r="AG305" s="41"/>
      <c r="AH305" s="41" t="s">
        <v>2478</v>
      </c>
      <c r="AI305" s="189"/>
    </row>
    <row r="306" spans="2:41" ht="60">
      <c r="B306" s="29" t="str">
        <f>_xlfn.CONCAT(Applications[[#This Row],[No]]," - ",Applications[[#This Row],[Application]])</f>
        <v>473 - Link</v>
      </c>
      <c r="C306">
        <v>473</v>
      </c>
      <c r="D306" s="18" t="s">
        <v>3286</v>
      </c>
      <c r="E306" t="s">
        <v>2145</v>
      </c>
      <c r="F306" s="28">
        <v>45658</v>
      </c>
      <c r="J306" t="s">
        <v>3287</v>
      </c>
      <c r="L306" s="27" t="s">
        <v>3288</v>
      </c>
      <c r="N306" t="s">
        <v>2097</v>
      </c>
      <c r="O306" s="19">
        <v>46203</v>
      </c>
      <c r="Q306" s="8" t="s">
        <v>3289</v>
      </c>
      <c r="R306" s="48"/>
      <c r="T306" t="s">
        <v>2166</v>
      </c>
      <c r="U306" t="s">
        <v>2150</v>
      </c>
      <c r="V306" s="129" t="str">
        <f>_xlfn.XLOOKUP(Applications[[#This Row],[NoApplication]],AApplicationCosts[NoApplication],AApplicationCosts[License Owner],Applications[[#This Row],[Business Owner]],0,1)</f>
        <v>AFR</v>
      </c>
      <c r="W306" t="s">
        <v>1050</v>
      </c>
      <c r="AB306" t="s">
        <v>3290</v>
      </c>
      <c r="AC306" t="s">
        <v>1028</v>
      </c>
      <c r="AE306" t="s">
        <v>2151</v>
      </c>
      <c r="AF306" s="41"/>
      <c r="AG306" s="41"/>
      <c r="AH306" s="41"/>
      <c r="AI306" s="8" t="s">
        <v>3291</v>
      </c>
      <c r="AJ306" t="s">
        <v>3292</v>
      </c>
      <c r="AL306" t="s">
        <v>2153</v>
      </c>
    </row>
    <row r="307" spans="2:41" ht="60">
      <c r="B307" s="29" t="str">
        <f>_xlfn.CONCAT(Applications[[#This Row],[No]]," - ",Applications[[#This Row],[Application]])</f>
        <v>474 - Mapforce</v>
      </c>
      <c r="C307">
        <v>474</v>
      </c>
      <c r="D307" s="18" t="s">
        <v>3293</v>
      </c>
      <c r="E307" t="s">
        <v>2145</v>
      </c>
      <c r="F307" s="28">
        <v>45658</v>
      </c>
      <c r="J307" t="s">
        <v>3294</v>
      </c>
      <c r="L307" t="s">
        <v>3288</v>
      </c>
      <c r="N307" t="s">
        <v>2097</v>
      </c>
      <c r="O307" s="19">
        <v>46203</v>
      </c>
      <c r="Q307" s="8" t="s">
        <v>3295</v>
      </c>
      <c r="R307" s="48"/>
      <c r="S307" t="s">
        <v>3296</v>
      </c>
      <c r="T307" t="s">
        <v>2099</v>
      </c>
      <c r="U307" t="s">
        <v>2150</v>
      </c>
      <c r="V307" s="129" t="str">
        <f>_xlfn.XLOOKUP(Applications[[#This Row],[NoApplication]],AApplicationCosts[NoApplication],AApplicationCosts[License Owner],Applications[[#This Row],[Business Owner]],0,1)</f>
        <v>TODP</v>
      </c>
      <c r="W307" t="s">
        <v>1050</v>
      </c>
      <c r="AB307" t="s">
        <v>3290</v>
      </c>
      <c r="AC307" t="s">
        <v>1028</v>
      </c>
      <c r="AE307" t="s">
        <v>2151</v>
      </c>
      <c r="AF307" s="41"/>
      <c r="AG307" s="41"/>
      <c r="AH307" s="41"/>
      <c r="AI307" s="8" t="s">
        <v>3291</v>
      </c>
      <c r="AJ307" t="s">
        <v>3292</v>
      </c>
      <c r="AL307" t="s">
        <v>2153</v>
      </c>
    </row>
    <row r="308" spans="2:41" ht="30">
      <c r="B308" s="29" t="str">
        <f>_xlfn.CONCAT(Applications[[#This Row],[No]]," - ",Applications[[#This Row],[Application]])</f>
        <v>475 - Mulesoft</v>
      </c>
      <c r="C308">
        <v>475</v>
      </c>
      <c r="D308" s="18" t="s">
        <v>3297</v>
      </c>
      <c r="E308" t="s">
        <v>2145</v>
      </c>
      <c r="F308" s="28">
        <v>45658</v>
      </c>
      <c r="J308" t="s">
        <v>3298</v>
      </c>
      <c r="N308" t="s">
        <v>2201</v>
      </c>
      <c r="O308" s="19">
        <v>54788</v>
      </c>
      <c r="Q308" s="8" t="s">
        <v>3299</v>
      </c>
      <c r="R308" s="48"/>
      <c r="T308" t="s">
        <v>2166</v>
      </c>
      <c r="U308" t="s">
        <v>2150</v>
      </c>
      <c r="V308" s="129">
        <f>_xlfn.XLOOKUP(Applications[[#This Row],[NoApplication]],AApplicationCosts[NoApplication],AApplicationCosts[License Owner],Applications[[#This Row],[Business Owner]],0,1)</f>
        <v>0</v>
      </c>
      <c r="AE308" t="s">
        <v>2997</v>
      </c>
      <c r="AF308" s="41"/>
      <c r="AG308" s="41"/>
      <c r="AH308" s="41"/>
      <c r="AI308" t="s">
        <v>3300</v>
      </c>
      <c r="AJ308" t="s">
        <v>3301</v>
      </c>
    </row>
    <row r="309" spans="2:41">
      <c r="B309" s="29" t="str">
        <f>_xlfn.CONCAT(Applications[[#This Row],[No]]," - ",Applications[[#This Row],[Application]])</f>
        <v>476 - Go autonomous</v>
      </c>
      <c r="C309">
        <v>476</v>
      </c>
      <c r="D309" s="18" t="s">
        <v>3302</v>
      </c>
      <c r="E309" t="s">
        <v>2565</v>
      </c>
      <c r="F309" s="28">
        <v>45658</v>
      </c>
      <c r="J309" t="s">
        <v>3303</v>
      </c>
      <c r="N309" t="s">
        <v>2168</v>
      </c>
      <c r="O309" s="19">
        <v>54788</v>
      </c>
      <c r="Q309" s="8"/>
      <c r="R309" s="48"/>
      <c r="T309" t="s">
        <v>2166</v>
      </c>
      <c r="V309" s="129">
        <f>_xlfn.XLOOKUP(Applications[[#This Row],[NoApplication]],AApplicationCosts[NoApplication],AApplicationCosts[License Owner],Applications[[#This Row],[Business Owner]],0,1)</f>
        <v>0</v>
      </c>
      <c r="AE309" s="41" t="s">
        <v>189</v>
      </c>
      <c r="AF309" s="41" t="s">
        <v>3056</v>
      </c>
      <c r="AG309" s="41"/>
      <c r="AH309" s="41"/>
    </row>
    <row r="310" spans="2:41">
      <c r="B310" s="29" t="str">
        <f>_xlfn.CONCAT(Applications[[#This Row],[No]]," - ",Applications[[#This Row],[Application]])</f>
        <v>477 - Oracle People Hub</v>
      </c>
      <c r="C310">
        <v>477</v>
      </c>
      <c r="D310" s="18" t="s">
        <v>3304</v>
      </c>
      <c r="E310" t="s">
        <v>2075</v>
      </c>
      <c r="F310" s="28">
        <v>45658</v>
      </c>
      <c r="J310" t="s">
        <v>2123</v>
      </c>
      <c r="M310" t="s">
        <v>2080</v>
      </c>
      <c r="N310" t="s">
        <v>2081</v>
      </c>
      <c r="O310" s="19">
        <v>54788</v>
      </c>
      <c r="Q310" s="8"/>
      <c r="R310" s="48"/>
      <c r="T310" t="s">
        <v>2083</v>
      </c>
      <c r="V310" s="129" t="str">
        <f>_xlfn.XLOOKUP(Applications[[#This Row],[NoApplication]],AApplicationCosts[NoApplication],AApplicationCosts[License Owner],Applications[[#This Row],[Business Owner]],0,1)</f>
        <v>SORA</v>
      </c>
      <c r="AE310" t="s">
        <v>2233</v>
      </c>
      <c r="AF310" s="41" t="s">
        <v>3056</v>
      </c>
      <c r="AG310" s="41"/>
      <c r="AH310" s="41" t="s">
        <v>2128</v>
      </c>
    </row>
    <row r="311" spans="2:41" ht="30">
      <c r="B311" s="29" t="str">
        <f>_xlfn.CONCAT(Applications[[#This Row],[No]]," - ",Applications[[#This Row],[Application]])</f>
        <v>478 - IAR Embedded Workbench for ARM Cortex-M</v>
      </c>
      <c r="C311">
        <v>478</v>
      </c>
      <c r="D311" s="50" t="s">
        <v>3305</v>
      </c>
      <c r="E311" s="56" t="s">
        <v>2181</v>
      </c>
      <c r="F311" s="28">
        <v>45658</v>
      </c>
      <c r="G311" s="11" t="s">
        <v>2189</v>
      </c>
      <c r="J311" s="57" t="s">
        <v>3306</v>
      </c>
      <c r="K311" s="57"/>
      <c r="M311" t="s">
        <v>2210</v>
      </c>
      <c r="N311" t="s">
        <v>2081</v>
      </c>
      <c r="O311" s="19">
        <v>54788</v>
      </c>
      <c r="Q311" s="97" t="s">
        <v>3307</v>
      </c>
      <c r="R311" s="48"/>
      <c r="T311" t="s">
        <v>2166</v>
      </c>
      <c r="U311" t="s">
        <v>3308</v>
      </c>
      <c r="V311" s="129" t="str">
        <f>_xlfn.XLOOKUP(Applications[[#This Row],[NoApplication]],AApplicationCosts[NoApplication],AApplicationCosts[License Owner],Applications[[#This Row],[Business Owner]],0,1)</f>
        <v>JDP</v>
      </c>
      <c r="Z311" s="57"/>
      <c r="AD311" t="s">
        <v>2193</v>
      </c>
      <c r="AE311" t="s">
        <v>2178</v>
      </c>
      <c r="AF311" s="41"/>
      <c r="AG311" s="41"/>
      <c r="AH311" s="41"/>
      <c r="AI311" t="s">
        <v>3309</v>
      </c>
      <c r="AJ311" t="s">
        <v>53</v>
      </c>
      <c r="AK311" t="s">
        <v>3310</v>
      </c>
      <c r="AO311" t="s">
        <v>2268</v>
      </c>
    </row>
    <row r="312" spans="2:41" ht="30">
      <c r="B312" s="29" t="str">
        <f>_xlfn.CONCAT(Applications[[#This Row],[No]]," - ",Applications[[#This Row],[Application]])</f>
        <v>479 - IAR Embedded Workbench for MSP430</v>
      </c>
      <c r="C312">
        <v>479</v>
      </c>
      <c r="D312" s="50" t="s">
        <v>3311</v>
      </c>
      <c r="E312" s="56" t="s">
        <v>2181</v>
      </c>
      <c r="F312" s="28">
        <v>45658</v>
      </c>
      <c r="G312" s="11" t="s">
        <v>2189</v>
      </c>
      <c r="J312" s="57" t="s">
        <v>3306</v>
      </c>
      <c r="K312" s="57"/>
      <c r="M312" t="s">
        <v>2210</v>
      </c>
      <c r="N312" t="s">
        <v>2081</v>
      </c>
      <c r="O312" s="19">
        <v>54788</v>
      </c>
      <c r="Q312" s="97" t="s">
        <v>3312</v>
      </c>
      <c r="R312" s="48"/>
      <c r="T312" t="s">
        <v>2166</v>
      </c>
      <c r="U312" t="s">
        <v>3313</v>
      </c>
      <c r="V312" s="129" t="str">
        <f>_xlfn.XLOOKUP(Applications[[#This Row],[NoApplication]],AApplicationCosts[NoApplication],AApplicationCosts[License Owner],Applications[[#This Row],[Business Owner]],0,1)</f>
        <v>JDP</v>
      </c>
      <c r="Z312" s="57"/>
      <c r="AD312" t="s">
        <v>2193</v>
      </c>
      <c r="AE312" t="s">
        <v>2178</v>
      </c>
      <c r="AF312" s="41"/>
      <c r="AG312" s="41"/>
      <c r="AH312" s="41"/>
      <c r="AJ312" t="s">
        <v>53</v>
      </c>
      <c r="AK312" t="s">
        <v>3310</v>
      </c>
      <c r="AO312" t="s">
        <v>2268</v>
      </c>
    </row>
    <row r="313" spans="2:41">
      <c r="B313" s="29" t="str">
        <f>_xlfn.CONCAT(Applications[[#This Row],[No]]," - ",Applications[[#This Row],[Application]])</f>
        <v>480 - Nohau - Compiler</v>
      </c>
      <c r="C313">
        <v>480</v>
      </c>
      <c r="D313" s="18" t="s">
        <v>3314</v>
      </c>
      <c r="E313" t="s">
        <v>2181</v>
      </c>
      <c r="F313" s="28">
        <v>45658</v>
      </c>
      <c r="G313" s="11" t="s">
        <v>2189</v>
      </c>
      <c r="J313" t="s">
        <v>3315</v>
      </c>
      <c r="M313" t="s">
        <v>2243</v>
      </c>
      <c r="N313" t="s">
        <v>2182</v>
      </c>
      <c r="O313" s="19">
        <v>54788</v>
      </c>
      <c r="R313" s="11"/>
      <c r="T313" t="s">
        <v>2166</v>
      </c>
      <c r="U313" t="s">
        <v>3316</v>
      </c>
      <c r="V313" s="129">
        <f>_xlfn.XLOOKUP(Applications[[#This Row],[NoApplication]],AApplicationCosts[NoApplication],AApplicationCosts[License Owner],Applications[[#This Row],[Business Owner]],0,1)</f>
        <v>0</v>
      </c>
      <c r="AE313" t="s">
        <v>2178</v>
      </c>
      <c r="AI313" t="s">
        <v>3317</v>
      </c>
      <c r="AJ313" t="s">
        <v>1409</v>
      </c>
      <c r="AK313" t="s">
        <v>1409</v>
      </c>
    </row>
    <row r="314" spans="2:41" ht="60">
      <c r="B314" s="29" t="str">
        <f>_xlfn.CONCAT(Applications[[#This Row],[No]]," - ",Applications[[#This Row],[Application]])</f>
        <v>481 - Google Earth</v>
      </c>
      <c r="C314">
        <v>481</v>
      </c>
      <c r="D314" s="18" t="s">
        <v>3318</v>
      </c>
      <c r="E314" t="s">
        <v>2198</v>
      </c>
      <c r="F314" s="28">
        <v>45658</v>
      </c>
      <c r="G314" s="11" t="s">
        <v>2113</v>
      </c>
      <c r="J314" t="s">
        <v>3229</v>
      </c>
      <c r="N314" t="s">
        <v>2201</v>
      </c>
      <c r="O314" s="19">
        <v>54788</v>
      </c>
      <c r="R314" s="11"/>
      <c r="T314" t="s">
        <v>2166</v>
      </c>
      <c r="V314" s="129">
        <f>_xlfn.XLOOKUP(Applications[[#This Row],[NoApplication]],AApplicationCosts[NoApplication],AApplicationCosts[License Owner],Applications[[#This Row],[Business Owner]],0,1)</f>
        <v>0</v>
      </c>
      <c r="AE314" t="s">
        <v>2997</v>
      </c>
      <c r="AI314" s="8" t="s">
        <v>3319</v>
      </c>
      <c r="AJ314" t="s">
        <v>3320</v>
      </c>
    </row>
    <row r="315" spans="2:41">
      <c r="B315" s="29" t="str">
        <f>_xlfn.CONCAT(Applications[[#This Row],[No]]," - ",Applications[[#This Row],[Application]])</f>
        <v>482 - Google Earth Pro</v>
      </c>
      <c r="C315">
        <v>482</v>
      </c>
      <c r="D315" s="18" t="s">
        <v>3321</v>
      </c>
      <c r="E315" t="s">
        <v>2198</v>
      </c>
      <c r="F315" s="28">
        <v>45658</v>
      </c>
      <c r="G315" s="11" t="s">
        <v>2189</v>
      </c>
      <c r="J315" t="s">
        <v>3229</v>
      </c>
      <c r="N315" t="s">
        <v>2168</v>
      </c>
      <c r="O315" s="19">
        <v>54788</v>
      </c>
      <c r="R315" s="11"/>
      <c r="T315" t="s">
        <v>2166</v>
      </c>
      <c r="V315" s="129">
        <f>_xlfn.XLOOKUP(Applications[[#This Row],[NoApplication]],AApplicationCosts[NoApplication],AApplicationCosts[License Owner],Applications[[#This Row],[Business Owner]],0,1)</f>
        <v>0</v>
      </c>
      <c r="AE315" t="s">
        <v>2178</v>
      </c>
    </row>
    <row r="316" spans="2:41">
      <c r="B316" s="29" t="str">
        <f>_xlfn.CONCAT(Applications[[#This Row],[No]]," - ",Applications[[#This Row],[Application]])</f>
        <v>483 - Microsoft OneNote</v>
      </c>
      <c r="C316">
        <v>483</v>
      </c>
      <c r="D316" s="18" t="s">
        <v>3322</v>
      </c>
      <c r="E316" s="18" t="s">
        <v>2565</v>
      </c>
      <c r="F316" s="28">
        <v>45658</v>
      </c>
      <c r="G316" s="11" t="s">
        <v>2189</v>
      </c>
      <c r="J316" t="s">
        <v>2114</v>
      </c>
      <c r="M316" t="s">
        <v>2080</v>
      </c>
      <c r="N316" t="s">
        <v>2081</v>
      </c>
      <c r="O316" s="19">
        <v>54788</v>
      </c>
      <c r="R316" s="11"/>
      <c r="T316" t="s">
        <v>2083</v>
      </c>
      <c r="V316" s="129" t="str">
        <f>_xlfn.XLOOKUP(Applications[[#This Row],[NoApplication]],AApplicationCosts[NoApplication],AApplicationCosts[License Owner],Applications[[#This Row],[Business Owner]],0,1)</f>
        <v>LUCB</v>
      </c>
      <c r="AB316" t="s">
        <v>2192</v>
      </c>
      <c r="AE316" s="41" t="s">
        <v>2477</v>
      </c>
      <c r="AI316" t="s">
        <v>2694</v>
      </c>
    </row>
    <row r="317" spans="2:41">
      <c r="B317" s="29" t="str">
        <f>_xlfn.CONCAT(Applications[[#This Row],[No]]," - ",Applications[[#This Row],[Application]])</f>
        <v>484 - Microsoft Loop</v>
      </c>
      <c r="C317">
        <v>484</v>
      </c>
      <c r="D317" s="18" t="s">
        <v>3323</v>
      </c>
      <c r="E317" s="18" t="s">
        <v>2565</v>
      </c>
      <c r="F317" s="28">
        <v>45658</v>
      </c>
      <c r="G317" s="11" t="s">
        <v>2113</v>
      </c>
      <c r="J317" t="s">
        <v>2114</v>
      </c>
      <c r="N317" t="s">
        <v>2081</v>
      </c>
      <c r="O317" s="19">
        <v>54788</v>
      </c>
      <c r="R317" s="11"/>
      <c r="T317" t="s">
        <v>2083</v>
      </c>
      <c r="V317" s="129" t="str">
        <f>_xlfn.XLOOKUP(Applications[[#This Row],[NoApplication]],AApplicationCosts[NoApplication],AApplicationCosts[License Owner],Applications[[#This Row],[Business Owner]],0,1)</f>
        <v>LUCB</v>
      </c>
      <c r="AE317" t="s">
        <v>2477</v>
      </c>
      <c r="AI317" t="s">
        <v>2694</v>
      </c>
    </row>
    <row r="318" spans="2:41">
      <c r="B318" s="29" t="str">
        <f>_xlfn.CONCAT(Applications[[#This Row],[No]]," - ",Applications[[#This Row],[Application]])</f>
        <v>485 - Microsoft Planner</v>
      </c>
      <c r="C318">
        <v>485</v>
      </c>
      <c r="D318" s="18" t="s">
        <v>3324</v>
      </c>
      <c r="E318" t="s">
        <v>2565</v>
      </c>
      <c r="F318" s="28">
        <v>45658</v>
      </c>
      <c r="J318" s="66" t="s">
        <v>2114</v>
      </c>
      <c r="N318" t="s">
        <v>2081</v>
      </c>
      <c r="O318" s="19">
        <v>54788</v>
      </c>
      <c r="R318" s="11"/>
      <c r="T318" t="s">
        <v>2083</v>
      </c>
      <c r="V318" s="129" t="str">
        <f>_xlfn.XLOOKUP(Applications[[#This Row],[NoApplication]],AApplicationCosts[NoApplication],AApplicationCosts[License Owner],Applications[[#This Row],[Business Owner]],0,1)</f>
        <v>LUCB</v>
      </c>
      <c r="Z318" s="66"/>
      <c r="AE318" t="s">
        <v>2477</v>
      </c>
      <c r="AI318" t="s">
        <v>2694</v>
      </c>
    </row>
    <row r="319" spans="2:41">
      <c r="B319" s="29" t="str">
        <f>_xlfn.CONCAT(Applications[[#This Row],[No]]," - ",Applications[[#This Row],[Application]])</f>
        <v>486 - Microsoft Forms</v>
      </c>
      <c r="C319">
        <v>486</v>
      </c>
      <c r="D319" s="18" t="s">
        <v>3325</v>
      </c>
      <c r="E319" t="s">
        <v>2565</v>
      </c>
      <c r="F319" s="28">
        <v>45658</v>
      </c>
      <c r="J319" t="s">
        <v>2114</v>
      </c>
      <c r="N319" t="s">
        <v>2081</v>
      </c>
      <c r="O319" s="19">
        <v>54788</v>
      </c>
      <c r="P319" s="10" t="s">
        <v>3326</v>
      </c>
      <c r="R319" s="11"/>
      <c r="T319" t="s">
        <v>2083</v>
      </c>
      <c r="V319" s="129" t="str">
        <f>_xlfn.XLOOKUP(Applications[[#This Row],[NoApplication]],AApplicationCosts[NoApplication],AApplicationCosts[License Owner],Applications[[#This Row],[Business Owner]],0,1)</f>
        <v>LUCB</v>
      </c>
      <c r="Z319" s="66"/>
      <c r="AE319" t="s">
        <v>2477</v>
      </c>
      <c r="AI319" t="s">
        <v>2694</v>
      </c>
    </row>
    <row r="320" spans="2:41">
      <c r="B320" s="29" t="str">
        <f>_xlfn.CONCAT(Applications[[#This Row],[No]]," - ",Applications[[#This Row],[Application]])</f>
        <v>487 - Microsoft Teams Whiteboard</v>
      </c>
      <c r="C320">
        <v>487</v>
      </c>
      <c r="D320" s="18" t="s">
        <v>3327</v>
      </c>
      <c r="E320" t="s">
        <v>2154</v>
      </c>
      <c r="F320" s="28">
        <v>45658</v>
      </c>
      <c r="G320" s="11" t="s">
        <v>2189</v>
      </c>
      <c r="J320" t="s">
        <v>2114</v>
      </c>
      <c r="M320" t="s">
        <v>2080</v>
      </c>
      <c r="N320" t="s">
        <v>2081</v>
      </c>
      <c r="O320" s="19">
        <v>54788</v>
      </c>
      <c r="R320" s="11"/>
      <c r="T320" t="s">
        <v>2083</v>
      </c>
      <c r="V320" s="129" t="str">
        <f>_xlfn.XLOOKUP(Applications[[#This Row],[NoApplication]],AApplicationCosts[NoApplication],AApplicationCosts[License Owner],Applications[[#This Row],[Business Owner]],0,1)</f>
        <v>LUCB</v>
      </c>
      <c r="AB320" t="s">
        <v>2192</v>
      </c>
      <c r="AE320" t="s">
        <v>2477</v>
      </c>
      <c r="AI320" t="s">
        <v>2694</v>
      </c>
    </row>
    <row r="321" spans="2:38">
      <c r="B321" s="29" t="str">
        <f>_xlfn.CONCAT(Applications[[#This Row],[No]]," - ",Applications[[#This Row],[Application]])</f>
        <v>488 - Microsoft CoPilot</v>
      </c>
      <c r="C321">
        <v>488</v>
      </c>
      <c r="D321" s="18" t="s">
        <v>3328</v>
      </c>
      <c r="E321" t="s">
        <v>2565</v>
      </c>
      <c r="F321" s="28">
        <v>45658</v>
      </c>
      <c r="G321" s="11" t="s">
        <v>2113</v>
      </c>
      <c r="J321" t="s">
        <v>2114</v>
      </c>
      <c r="M321" t="s">
        <v>2080</v>
      </c>
      <c r="N321" t="s">
        <v>2081</v>
      </c>
      <c r="O321" s="19">
        <v>54788</v>
      </c>
      <c r="R321" s="11"/>
      <c r="T321" t="s">
        <v>2083</v>
      </c>
      <c r="V321" s="129" t="str">
        <f>_xlfn.XLOOKUP(Applications[[#This Row],[NoApplication]],AApplicationCosts[NoApplication],AApplicationCosts[License Owner],Applications[[#This Row],[Business Owner]],0,1)</f>
        <v>LUCB</v>
      </c>
      <c r="AB321" t="s">
        <v>2192</v>
      </c>
      <c r="AE321" s="41" t="s">
        <v>2477</v>
      </c>
      <c r="AF321" t="s">
        <v>3056</v>
      </c>
      <c r="AI321" t="s">
        <v>2694</v>
      </c>
    </row>
    <row r="322" spans="2:38">
      <c r="B322" s="29" t="str">
        <f>_xlfn.CONCAT(Applications[[#This Row],[No]]," - ",Applications[[#This Row],[Application]])</f>
        <v>489 - Microsoft M365 CoPilot</v>
      </c>
      <c r="C322">
        <v>489</v>
      </c>
      <c r="D322" s="18" t="s">
        <v>3329</v>
      </c>
      <c r="E322" t="s">
        <v>2565</v>
      </c>
      <c r="F322" s="28">
        <v>45658</v>
      </c>
      <c r="J322" t="s">
        <v>2114</v>
      </c>
      <c r="K322" t="s">
        <v>3330</v>
      </c>
      <c r="M322" t="s">
        <v>2210</v>
      </c>
      <c r="N322" t="s">
        <v>2168</v>
      </c>
      <c r="O322" s="19">
        <v>54788</v>
      </c>
      <c r="R322" s="11"/>
      <c r="T322" t="s">
        <v>2099</v>
      </c>
      <c r="V322" s="129" t="str">
        <f>_xlfn.XLOOKUP(Applications[[#This Row],[NoApplication]],AApplicationCosts[NoApplication],AApplicationCosts[License Owner],Applications[[#This Row],[Business Owner]],0,1)</f>
        <v>LUCB</v>
      </c>
      <c r="AE322" t="s">
        <v>2477</v>
      </c>
      <c r="AF322" t="s">
        <v>3056</v>
      </c>
      <c r="AI322" s="74" t="s">
        <v>3331</v>
      </c>
    </row>
    <row r="323" spans="2:38">
      <c r="B323" s="29" t="str">
        <f>_xlfn.CONCAT(Applications[[#This Row],[No]]," - ",Applications[[#This Row],[Application]])</f>
        <v>490 - Microsoft Viva Insights (Outlook)</v>
      </c>
      <c r="C323">
        <v>490</v>
      </c>
      <c r="D323" s="18" t="s">
        <v>3332</v>
      </c>
      <c r="E323" s="18" t="s">
        <v>2565</v>
      </c>
      <c r="F323" s="28">
        <v>45658</v>
      </c>
      <c r="J323" t="s">
        <v>2114</v>
      </c>
      <c r="N323" t="s">
        <v>2081</v>
      </c>
      <c r="O323" s="19">
        <v>54788</v>
      </c>
      <c r="R323" s="11"/>
      <c r="T323" t="s">
        <v>2083</v>
      </c>
      <c r="V323" s="129" t="str">
        <f>_xlfn.XLOOKUP(Applications[[#This Row],[NoApplication]],AApplicationCosts[NoApplication],AApplicationCosts[License Owner],Applications[[#This Row],[Business Owner]],0,1)</f>
        <v>LUCB</v>
      </c>
      <c r="AE323" t="s">
        <v>2477</v>
      </c>
      <c r="AI323" t="s">
        <v>3333</v>
      </c>
    </row>
    <row r="324" spans="2:38" ht="180">
      <c r="B324" s="29" t="str">
        <f>_xlfn.CONCAT(Applications[[#This Row],[No]]," - ",Applications[[#This Row],[Application]])</f>
        <v>491 - Azure DevOps</v>
      </c>
      <c r="C324">
        <v>491</v>
      </c>
      <c r="D324" s="18" t="s">
        <v>3334</v>
      </c>
      <c r="E324" t="s">
        <v>2181</v>
      </c>
      <c r="F324" s="28">
        <v>45658</v>
      </c>
      <c r="G324" s="11" t="s">
        <v>2113</v>
      </c>
      <c r="J324" t="s">
        <v>2114</v>
      </c>
      <c r="N324" t="s">
        <v>2157</v>
      </c>
      <c r="O324" s="19">
        <v>46387</v>
      </c>
      <c r="Q324" s="8" t="s">
        <v>3335</v>
      </c>
      <c r="R324" s="11"/>
      <c r="T324" t="s">
        <v>2099</v>
      </c>
      <c r="V324" s="129" t="str">
        <f>_xlfn.XLOOKUP(Applications[[#This Row],[NoApplication]],AApplicationCosts[NoApplication],AApplicationCosts[License Owner],Applications[[#This Row],[Business Owner]],0,1)</f>
        <v>FFM</v>
      </c>
      <c r="Z324" t="s">
        <v>3336</v>
      </c>
      <c r="AE324" t="s">
        <v>189</v>
      </c>
      <c r="AI324" s="8" t="s">
        <v>3337</v>
      </c>
      <c r="AJ324" t="s">
        <v>3338</v>
      </c>
      <c r="AL324" t="s">
        <v>2486</v>
      </c>
    </row>
    <row r="325" spans="2:38">
      <c r="B325" s="29" t="str">
        <f>_xlfn.CONCAT(Applications[[#This Row],[No]]," - ",Applications[[#This Row],[Application]])</f>
        <v>492 - Ennova</v>
      </c>
      <c r="C325">
        <v>492</v>
      </c>
      <c r="D325" s="18" t="s">
        <v>3339</v>
      </c>
      <c r="E325" t="s">
        <v>2198</v>
      </c>
      <c r="F325" s="28">
        <v>45658</v>
      </c>
      <c r="J325" t="s">
        <v>3340</v>
      </c>
      <c r="N325" t="s">
        <v>2168</v>
      </c>
      <c r="O325" s="19">
        <v>54788</v>
      </c>
      <c r="R325" s="11"/>
      <c r="S325" t="s">
        <v>3140</v>
      </c>
      <c r="T325" t="s">
        <v>2099</v>
      </c>
      <c r="U325" t="s">
        <v>3341</v>
      </c>
      <c r="V325" s="129" t="str">
        <f>_xlfn.XLOOKUP(Applications[[#This Row],[NoApplication]],AApplicationCosts[NoApplication],AApplicationCosts[License Owner],Applications[[#This Row],[Business Owner]],0,1)</f>
        <v>ALK</v>
      </c>
      <c r="AE325" t="s">
        <v>189</v>
      </c>
    </row>
    <row r="326" spans="2:38">
      <c r="B326" s="29" t="str">
        <f>_xlfn.CONCAT(Applications[[#This Row],[No]]," - ",Applications[[#This Row],[Application]])</f>
        <v>494 - Adobe Acrobat</v>
      </c>
      <c r="C326">
        <v>494</v>
      </c>
      <c r="D326" s="18" t="s">
        <v>3342</v>
      </c>
      <c r="E326" t="s">
        <v>2565</v>
      </c>
      <c r="F326" s="28">
        <v>45658</v>
      </c>
      <c r="G326" s="11" t="s">
        <v>2189</v>
      </c>
      <c r="J326" t="s">
        <v>3193</v>
      </c>
      <c r="M326" t="s">
        <v>2107</v>
      </c>
      <c r="N326" t="s">
        <v>2168</v>
      </c>
      <c r="O326" s="19">
        <v>54788</v>
      </c>
      <c r="Q326" t="s">
        <v>3343</v>
      </c>
      <c r="R326" s="11"/>
      <c r="T326" t="s">
        <v>2099</v>
      </c>
      <c r="V326" s="129" t="str">
        <f>_xlfn.XLOOKUP(Applications[[#This Row],[NoApplication]],AApplicationCosts[NoApplication],AApplicationCosts[License Owner],Applications[[#This Row],[Business Owner]],0,1)</f>
        <v>MSAD</v>
      </c>
      <c r="X326" t="s">
        <v>3344</v>
      </c>
      <c r="AE326" s="41" t="s">
        <v>2477</v>
      </c>
      <c r="AH326" t="s">
        <v>3345</v>
      </c>
      <c r="AI326" s="192" t="s">
        <v>2694</v>
      </c>
    </row>
    <row r="327" spans="2:38">
      <c r="B327" s="29" t="str">
        <f>_xlfn.CONCAT(Applications[[#This Row],[No]]," - ",Applications[[#This Row],[Application]])</f>
        <v>495 - VLC Media player</v>
      </c>
      <c r="C327">
        <v>495</v>
      </c>
      <c r="D327" s="18" t="s">
        <v>3346</v>
      </c>
      <c r="E327" t="s">
        <v>2198</v>
      </c>
      <c r="F327" s="28">
        <v>45658</v>
      </c>
      <c r="G327" s="11" t="s">
        <v>2189</v>
      </c>
      <c r="J327" t="s">
        <v>3347</v>
      </c>
      <c r="N327" t="s">
        <v>2157</v>
      </c>
      <c r="O327" s="28">
        <v>46173</v>
      </c>
      <c r="R327" s="11"/>
      <c r="T327" t="s">
        <v>2166</v>
      </c>
      <c r="V327" s="129">
        <f>_xlfn.XLOOKUP(Applications[[#This Row],[NoApplication]],AApplicationCosts[NoApplication],AApplicationCosts[License Owner],Applications[[#This Row],[Business Owner]],0,1)</f>
        <v>0</v>
      </c>
      <c r="AE327" t="s">
        <v>2178</v>
      </c>
      <c r="AI327" t="s">
        <v>3348</v>
      </c>
    </row>
    <row r="328" spans="2:38" ht="210">
      <c r="B328" s="29" t="str">
        <f>_xlfn.CONCAT(Applications[[#This Row],[No]]," - ",Applications[[#This Row],[Application]])</f>
        <v>496 - MS-CRM ADD-ONS</v>
      </c>
      <c r="C328">
        <v>496</v>
      </c>
      <c r="D328" s="18" t="s">
        <v>3349</v>
      </c>
      <c r="E328" t="s">
        <v>2565</v>
      </c>
      <c r="F328" s="28">
        <v>45658</v>
      </c>
      <c r="J328" t="s">
        <v>2114</v>
      </c>
      <c r="N328" t="s">
        <v>2201</v>
      </c>
      <c r="O328" s="19">
        <v>54788</v>
      </c>
      <c r="R328" s="11"/>
      <c r="T328" t="s">
        <v>2099</v>
      </c>
      <c r="U328" t="s">
        <v>3350</v>
      </c>
      <c r="V328" s="129" t="str">
        <f>_xlfn.XLOOKUP(Applications[[#This Row],[NoApplication]],AApplicationCosts[NoApplication],AApplicationCosts[License Owner],Applications[[#This Row],[Business Owner]],0,1)</f>
        <v>BEPL</v>
      </c>
      <c r="AE328" t="s">
        <v>189</v>
      </c>
      <c r="AI328" s="8" t="s">
        <v>3351</v>
      </c>
      <c r="AL328" t="s">
        <v>2103</v>
      </c>
    </row>
    <row r="329" spans="2:38">
      <c r="B329" s="29" t="str">
        <f>_xlfn.CONCAT(Applications[[#This Row],[No]]," - ",Applications[[#This Row],[Application]])</f>
        <v>499 - Google Chrome</v>
      </c>
      <c r="C329">
        <v>499</v>
      </c>
      <c r="D329" s="18" t="s">
        <v>3352</v>
      </c>
      <c r="E329" t="s">
        <v>2198</v>
      </c>
      <c r="F329" s="28">
        <v>45658</v>
      </c>
      <c r="G329" s="11" t="s">
        <v>2113</v>
      </c>
      <c r="J329" t="s">
        <v>3229</v>
      </c>
      <c r="M329" t="s">
        <v>2080</v>
      </c>
      <c r="N329" t="s">
        <v>2168</v>
      </c>
      <c r="O329" s="19">
        <v>54788</v>
      </c>
      <c r="R329" s="11"/>
      <c r="T329" t="s">
        <v>2166</v>
      </c>
      <c r="V329" s="129">
        <f>_xlfn.XLOOKUP(Applications[[#This Row],[NoApplication]],AApplicationCosts[NoApplication],AApplicationCosts[License Owner],Applications[[#This Row],[Business Owner]],0,1)</f>
        <v>0</v>
      </c>
      <c r="AK329" t="s">
        <v>3353</v>
      </c>
    </row>
    <row r="330" spans="2:38">
      <c r="B330" s="29" t="str">
        <f>_xlfn.CONCAT(Applications[[#This Row],[No]]," - ",Applications[[#This Row],[Application]])</f>
        <v>500 - Dunn and Bradstreet (Hoovers)</v>
      </c>
      <c r="C330">
        <v>500</v>
      </c>
      <c r="D330" s="18" t="s">
        <v>3354</v>
      </c>
      <c r="E330" t="s">
        <v>2422</v>
      </c>
      <c r="F330" s="28">
        <v>45658</v>
      </c>
      <c r="J330" t="s">
        <v>3205</v>
      </c>
      <c r="N330" t="s">
        <v>2182</v>
      </c>
      <c r="O330" s="19">
        <v>54788</v>
      </c>
      <c r="R330" s="11"/>
      <c r="T330" t="s">
        <v>2166</v>
      </c>
      <c r="V330" s="129" t="str">
        <f>_xlfn.XLOOKUP(Applications[[#This Row],[NoApplication]],AApplicationCosts[NoApplication],AApplicationCosts[License Owner],Applications[[#This Row],[Business Owner]],0,1)</f>
        <v>FVJE</v>
      </c>
      <c r="AE330" s="41" t="s">
        <v>2085</v>
      </c>
    </row>
    <row r="331" spans="2:38">
      <c r="B331" s="29" t="str">
        <f>_xlfn.CONCAT(Applications[[#This Row],[No]]," - ",Applications[[#This Row],[Application]])</f>
        <v>501 - Adobe Indesign</v>
      </c>
      <c r="C331">
        <v>501</v>
      </c>
      <c r="D331" s="18" t="s">
        <v>3355</v>
      </c>
      <c r="E331" t="s">
        <v>2828</v>
      </c>
      <c r="F331" s="28">
        <v>45658</v>
      </c>
      <c r="J331" t="s">
        <v>3193</v>
      </c>
      <c r="N331" t="s">
        <v>2168</v>
      </c>
      <c r="O331" s="19">
        <v>54788</v>
      </c>
      <c r="R331" s="11"/>
      <c r="T331" t="s">
        <v>2099</v>
      </c>
      <c r="V331" s="129" t="str">
        <f>_xlfn.XLOOKUP(Applications[[#This Row],[NoApplication]],AApplicationCosts[NoApplication],AApplicationCosts[License Owner],Applications[[#This Row],[Business Owner]],0,1)</f>
        <v>MSAD</v>
      </c>
      <c r="X331" t="s">
        <v>3344</v>
      </c>
      <c r="AE331" t="s">
        <v>189</v>
      </c>
      <c r="AH331" t="s">
        <v>3345</v>
      </c>
      <c r="AI331" t="s">
        <v>3356</v>
      </c>
    </row>
    <row r="332" spans="2:38">
      <c r="B332" s="29" t="str">
        <f>_xlfn.CONCAT(Applications[[#This Row],[No]]," - ",Applications[[#This Row],[Application]])</f>
        <v>502 - Azure Storage</v>
      </c>
      <c r="C332">
        <v>502</v>
      </c>
      <c r="D332" s="18" t="s">
        <v>3357</v>
      </c>
      <c r="E332" t="s">
        <v>2422</v>
      </c>
      <c r="F332" s="28">
        <v>45658</v>
      </c>
      <c r="J332" t="s">
        <v>2114</v>
      </c>
      <c r="N332" t="s">
        <v>2182</v>
      </c>
      <c r="O332" s="19">
        <v>54788</v>
      </c>
      <c r="R332" s="11"/>
      <c r="T332" t="s">
        <v>2166</v>
      </c>
      <c r="V332" s="129">
        <f>_xlfn.XLOOKUP(Applications[[#This Row],[NoApplication]],AApplicationCosts[NoApplication],AApplicationCosts[License Owner],Applications[[#This Row],[Business Owner]],0,1)</f>
        <v>0</v>
      </c>
    </row>
    <row r="333" spans="2:38">
      <c r="B333" s="29" t="str">
        <f>_xlfn.CONCAT(Applications[[#This Row],[No]]," - ",Applications[[#This Row],[Application]])</f>
        <v>503 - Azure ETL (Extract-Transform-Load)</v>
      </c>
      <c r="C333">
        <v>503</v>
      </c>
      <c r="D333" s="18" t="s">
        <v>3358</v>
      </c>
      <c r="E333" t="s">
        <v>2422</v>
      </c>
      <c r="F333" s="28">
        <v>45658</v>
      </c>
      <c r="J333" t="s">
        <v>2114</v>
      </c>
      <c r="N333" t="s">
        <v>2182</v>
      </c>
      <c r="O333" s="19">
        <v>54788</v>
      </c>
      <c r="R333" s="11"/>
      <c r="T333" t="s">
        <v>2166</v>
      </c>
      <c r="V333" s="129">
        <f>_xlfn.XLOOKUP(Applications[[#This Row],[NoApplication]],AApplicationCosts[NoApplication],AApplicationCosts[License Owner],Applications[[#This Row],[Business Owner]],0,1)</f>
        <v>0</v>
      </c>
    </row>
    <row r="334" spans="2:38">
      <c r="B334" s="29" t="str">
        <f>_xlfn.CONCAT(Applications[[#This Row],[No]]," - ",Applications[[#This Row],[Application]])</f>
        <v>504 - Azure Services (AI - ML)</v>
      </c>
      <c r="C334">
        <v>504</v>
      </c>
      <c r="D334" s="18" t="s">
        <v>3359</v>
      </c>
      <c r="E334" t="s">
        <v>2422</v>
      </c>
      <c r="F334" s="28">
        <v>45658</v>
      </c>
      <c r="J334" t="s">
        <v>2114</v>
      </c>
      <c r="N334" t="s">
        <v>2182</v>
      </c>
      <c r="O334" s="19">
        <v>54788</v>
      </c>
      <c r="R334" s="11"/>
      <c r="T334" t="s">
        <v>2166</v>
      </c>
      <c r="V334" s="129">
        <f>_xlfn.XLOOKUP(Applications[[#This Row],[NoApplication]],AApplicationCosts[NoApplication],AApplicationCosts[License Owner],Applications[[#This Row],[Business Owner]],0,1)</f>
        <v>0</v>
      </c>
      <c r="AF334" t="s">
        <v>3056</v>
      </c>
    </row>
    <row r="335" spans="2:38">
      <c r="B335" s="29" t="str">
        <f>_xlfn.CONCAT(Applications[[#This Row],[No]]," - ",Applications[[#This Row],[Application]])</f>
        <v>505 - SAP Analytics Cloud</v>
      </c>
      <c r="C335">
        <v>505</v>
      </c>
      <c r="D335" s="18" t="s">
        <v>3360</v>
      </c>
      <c r="E335" t="s">
        <v>2422</v>
      </c>
      <c r="F335" s="28">
        <v>45658</v>
      </c>
      <c r="J335" t="s">
        <v>3361</v>
      </c>
      <c r="N335" t="s">
        <v>2168</v>
      </c>
      <c r="O335" s="19">
        <v>54788</v>
      </c>
      <c r="R335" s="11"/>
      <c r="T335" t="s">
        <v>2166</v>
      </c>
      <c r="V335" s="129" t="str">
        <f>_xlfn.XLOOKUP(Applications[[#This Row],[NoApplication]],AApplicationCosts[NoApplication],AApplicationCosts[License Owner],Applications[[#This Row],[Business Owner]],0,1)</f>
        <v>JEMW</v>
      </c>
      <c r="AE335" t="s">
        <v>2085</v>
      </c>
      <c r="AH335" t="s">
        <v>2240</v>
      </c>
    </row>
    <row r="336" spans="2:38">
      <c r="B336" s="29" t="str">
        <f>_xlfn.CONCAT(Applications[[#This Row],[No]]," - ",Applications[[#This Row],[Application]])</f>
        <v>506 - LeanIX</v>
      </c>
      <c r="C336">
        <v>506</v>
      </c>
      <c r="D336" s="18" t="s">
        <v>3362</v>
      </c>
      <c r="E336" t="s">
        <v>2093</v>
      </c>
      <c r="F336" s="28">
        <v>45658</v>
      </c>
      <c r="H336" s="11" t="s">
        <v>147</v>
      </c>
      <c r="J336" t="s">
        <v>3363</v>
      </c>
      <c r="M336" t="s">
        <v>2243</v>
      </c>
      <c r="N336" t="s">
        <v>2182</v>
      </c>
      <c r="O336" s="19">
        <v>54788</v>
      </c>
      <c r="R336" s="11"/>
      <c r="T336" t="s">
        <v>2166</v>
      </c>
      <c r="V336" s="129">
        <f>_xlfn.XLOOKUP(Applications[[#This Row],[NoApplication]],AApplicationCosts[NoApplication],AApplicationCosts[License Owner],Applications[[#This Row],[Business Owner]],0,1)</f>
        <v>0</v>
      </c>
      <c r="AB336" t="s">
        <v>230</v>
      </c>
    </row>
    <row r="337" spans="2:42">
      <c r="B337" s="29" t="str">
        <f>_xlfn.CONCAT(Applications[[#This Row],[No]]," - ",Applications[[#This Row],[Application]])</f>
        <v>507 - VIS-PIT (Profit improvement tool)</v>
      </c>
      <c r="C337">
        <v>507</v>
      </c>
      <c r="D337" s="18" t="s">
        <v>3364</v>
      </c>
      <c r="E337" t="s">
        <v>2422</v>
      </c>
      <c r="F337" s="28">
        <v>45658</v>
      </c>
      <c r="N337" t="s">
        <v>2097</v>
      </c>
      <c r="O337" s="19">
        <v>46112</v>
      </c>
      <c r="Q337" t="s">
        <v>3365</v>
      </c>
      <c r="R337" s="11"/>
      <c r="S337" t="s">
        <v>298</v>
      </c>
      <c r="T337" t="s">
        <v>2204</v>
      </c>
      <c r="V337" s="129" t="str">
        <f>_xlfn.XLOOKUP(Applications[[#This Row],[NoApplication]],AApplicationCosts[NoApplication],AApplicationCosts[License Owner],Applications[[#This Row],[Business Owner]],0,1)</f>
        <v>JEMW</v>
      </c>
      <c r="AE337" t="s">
        <v>2085</v>
      </c>
      <c r="AL337" t="s">
        <v>2143</v>
      </c>
    </row>
    <row r="338" spans="2:42" ht="180">
      <c r="B338" s="29" t="str">
        <f>_xlfn.CONCAT(Applications[[#This Row],[No]]," - ",Applications[[#This Row],[Application]])</f>
        <v>508 - VIS-Quote Calculation Tool</v>
      </c>
      <c r="C338">
        <v>508</v>
      </c>
      <c r="D338" s="18" t="s">
        <v>3366</v>
      </c>
      <c r="E338" t="s">
        <v>2093</v>
      </c>
      <c r="F338" s="28">
        <v>45658</v>
      </c>
      <c r="J338" t="s">
        <v>2780</v>
      </c>
      <c r="N338" t="s">
        <v>2097</v>
      </c>
      <c r="O338" s="19">
        <v>46295</v>
      </c>
      <c r="Q338" t="s">
        <v>3365</v>
      </c>
      <c r="R338" s="11"/>
      <c r="S338" t="s">
        <v>298</v>
      </c>
      <c r="T338" t="s">
        <v>2166</v>
      </c>
      <c r="U338" t="s">
        <v>3367</v>
      </c>
      <c r="V338" s="129" t="str">
        <f>_xlfn.XLOOKUP(Applications[[#This Row],[NoApplication]],AApplicationCosts[NoApplication],AApplicationCosts[License Owner],Applications[[#This Row],[Business Owner]],0,1)</f>
        <v>JEMW</v>
      </c>
      <c r="AE338" t="s">
        <v>189</v>
      </c>
      <c r="AI338" s="211" t="s">
        <v>3368</v>
      </c>
      <c r="AL338" t="s">
        <v>2103</v>
      </c>
    </row>
    <row r="339" spans="2:42">
      <c r="B339" s="29" t="str">
        <f>_xlfn.CONCAT(Applications[[#This Row],[No]]," - ",Applications[[#This Row],[Application]])</f>
        <v>509 - Azure EntraID</v>
      </c>
      <c r="C339">
        <v>509</v>
      </c>
      <c r="D339" s="18" t="s">
        <v>3369</v>
      </c>
      <c r="E339" t="s">
        <v>2684</v>
      </c>
      <c r="F339" s="28">
        <v>45658</v>
      </c>
      <c r="J339" t="s">
        <v>2114</v>
      </c>
      <c r="N339" t="s">
        <v>2081</v>
      </c>
      <c r="O339" s="19">
        <v>54788</v>
      </c>
      <c r="R339" s="11"/>
      <c r="S339" t="s">
        <v>2914</v>
      </c>
      <c r="T339" t="s">
        <v>2083</v>
      </c>
      <c r="V339" s="129" t="str">
        <f>_xlfn.XLOOKUP(Applications[[#This Row],[NoApplication]],AApplicationCosts[NoApplication],AApplicationCosts[License Owner],Applications[[#This Row],[Business Owner]],0,1)</f>
        <v>JEDP</v>
      </c>
      <c r="AP339" t="s">
        <v>2091</v>
      </c>
    </row>
    <row r="340" spans="2:42">
      <c r="B340" s="29" t="str">
        <f>_xlfn.CONCAT(Applications[[#This Row],[No]]," - ",Applications[[#This Row],[Application]])</f>
        <v>510 - Data Bricks</v>
      </c>
      <c r="C340">
        <v>510</v>
      </c>
      <c r="D340" s="18" t="s">
        <v>3370</v>
      </c>
      <c r="E340" t="s">
        <v>2422</v>
      </c>
      <c r="F340" s="28">
        <v>45658</v>
      </c>
      <c r="J340" t="s">
        <v>3371</v>
      </c>
      <c r="N340" t="s">
        <v>2168</v>
      </c>
      <c r="O340" s="19">
        <v>54788</v>
      </c>
      <c r="R340" s="11"/>
      <c r="T340" t="s">
        <v>2083</v>
      </c>
      <c r="V340" s="129" t="str">
        <f>_xlfn.XLOOKUP(Applications[[#This Row],[NoApplication]],AApplicationCosts[NoApplication],AApplicationCosts[License Owner],Applications[[#This Row],[Business Owner]],0,1)</f>
        <v>LAAG</v>
      </c>
      <c r="AE340" t="s">
        <v>2151</v>
      </c>
      <c r="AI340" t="s">
        <v>3372</v>
      </c>
    </row>
    <row r="341" spans="2:42" ht="30">
      <c r="B341" s="29" t="str">
        <f>_xlfn.CONCAT(Applications[[#This Row],[No]]," - ",Applications[[#This Row],[Application]])</f>
        <v>511 - Metertool</v>
      </c>
      <c r="C341">
        <v>511</v>
      </c>
      <c r="D341" s="18" t="s">
        <v>3373</v>
      </c>
      <c r="E341" t="s">
        <v>2162</v>
      </c>
      <c r="F341" s="28">
        <v>45658</v>
      </c>
      <c r="G341" s="11" t="s">
        <v>2189</v>
      </c>
      <c r="J341" t="s">
        <v>2095</v>
      </c>
      <c r="N341" t="s">
        <v>2164</v>
      </c>
      <c r="O341" s="19">
        <v>54788</v>
      </c>
      <c r="Q341" s="8" t="s">
        <v>3374</v>
      </c>
      <c r="R341" s="11"/>
      <c r="T341" t="s">
        <v>2166</v>
      </c>
      <c r="V341" s="129">
        <f>_xlfn.XLOOKUP(Applications[[#This Row],[NoApplication]],AApplicationCosts[NoApplication],AApplicationCosts[License Owner],Applications[[#This Row],[Business Owner]],0,1)</f>
        <v>0</v>
      </c>
      <c r="AE341" t="s">
        <v>2178</v>
      </c>
    </row>
    <row r="342" spans="2:42">
      <c r="B342" s="29" t="str">
        <f>_xlfn.CONCAT(Applications[[#This Row],[No]]," - ",Applications[[#This Row],[Application]])</f>
        <v>512 - Logview</v>
      </c>
      <c r="C342">
        <v>512</v>
      </c>
      <c r="D342" s="18" t="s">
        <v>3375</v>
      </c>
      <c r="E342" t="s">
        <v>2198</v>
      </c>
      <c r="F342" s="28">
        <v>45658</v>
      </c>
      <c r="G342" s="11" t="s">
        <v>2189</v>
      </c>
      <c r="J342" t="s">
        <v>3376</v>
      </c>
      <c r="N342" t="s">
        <v>2164</v>
      </c>
      <c r="O342" s="19">
        <v>54788</v>
      </c>
      <c r="R342" s="11"/>
      <c r="T342" t="s">
        <v>2166</v>
      </c>
      <c r="V342" s="129">
        <f>_xlfn.XLOOKUP(Applications[[#This Row],[NoApplication]],AApplicationCosts[NoApplication],AApplicationCosts[License Owner],Applications[[#This Row],[Business Owner]],0,1)</f>
        <v>0</v>
      </c>
      <c r="AE342" t="s">
        <v>2178</v>
      </c>
    </row>
    <row r="343" spans="2:42">
      <c r="B343" s="29" t="str">
        <f>_xlfn.CONCAT(Applications[[#This Row],[No]]," - ",Applications[[#This Row],[Application]])</f>
        <v>513 - Datatool</v>
      </c>
      <c r="C343">
        <v>513</v>
      </c>
      <c r="D343" s="18" t="s">
        <v>3377</v>
      </c>
      <c r="E343" t="s">
        <v>3059</v>
      </c>
      <c r="F343" s="28">
        <v>45658</v>
      </c>
      <c r="J343" t="s">
        <v>2095</v>
      </c>
      <c r="N343" t="s">
        <v>2164</v>
      </c>
      <c r="O343" s="19">
        <v>54788</v>
      </c>
      <c r="R343" s="11"/>
      <c r="T343" t="s">
        <v>2204</v>
      </c>
      <c r="V343" s="129">
        <f>_xlfn.XLOOKUP(Applications[[#This Row],[NoApplication]],AApplicationCosts[NoApplication],AApplicationCosts[License Owner],Applications[[#This Row],[Business Owner]],0,1)</f>
        <v>0</v>
      </c>
      <c r="AE343" t="s">
        <v>1246</v>
      </c>
      <c r="AI343" s="189"/>
    </row>
    <row r="344" spans="2:42">
      <c r="B344" s="29" t="str">
        <f>_xlfn.CONCAT(Applications[[#This Row],[No]]," - ",Applications[[#This Row],[Application]])</f>
        <v>514 - Laptool</v>
      </c>
      <c r="C344">
        <v>514</v>
      </c>
      <c r="D344" s="18" t="s">
        <v>3378</v>
      </c>
      <c r="E344" t="s">
        <v>3059</v>
      </c>
      <c r="F344" s="28">
        <v>45658</v>
      </c>
      <c r="J344" t="s">
        <v>2095</v>
      </c>
      <c r="N344" t="s">
        <v>2164</v>
      </c>
      <c r="O344" s="19">
        <v>54788</v>
      </c>
      <c r="R344" s="11"/>
      <c r="S344" t="s">
        <v>2203</v>
      </c>
      <c r="T344" t="s">
        <v>2204</v>
      </c>
      <c r="V344" s="129" t="str">
        <f>_xlfn.XLOOKUP(Applications[[#This Row],[NoApplication]],AApplicationCosts[NoApplication],AApplicationCosts[License Owner],Applications[[#This Row],[Business Owner]],0,1)</f>
        <v>KRNO</v>
      </c>
      <c r="AE344" t="s">
        <v>1246</v>
      </c>
      <c r="AI344" s="189"/>
    </row>
    <row r="345" spans="2:42">
      <c r="B345" s="29" t="str">
        <f>_xlfn.CONCAT(Applications[[#This Row],[No]]," - ",Applications[[#This Row],[Application]])</f>
        <v>515 - Metertool X</v>
      </c>
      <c r="C345">
        <v>515</v>
      </c>
      <c r="D345" s="18" t="s">
        <v>3379</v>
      </c>
      <c r="E345" t="s">
        <v>2162</v>
      </c>
      <c r="F345" s="28">
        <v>45658</v>
      </c>
      <c r="J345" t="s">
        <v>2095</v>
      </c>
      <c r="N345" t="s">
        <v>2164</v>
      </c>
      <c r="O345" s="19">
        <v>54788</v>
      </c>
      <c r="Q345" s="88" t="s">
        <v>3380</v>
      </c>
      <c r="R345" s="11"/>
      <c r="T345" t="s">
        <v>2166</v>
      </c>
      <c r="V345" s="129">
        <f>_xlfn.XLOOKUP(Applications[[#This Row],[NoApplication]],AApplicationCosts[NoApplication],AApplicationCosts[License Owner],Applications[[#This Row],[Business Owner]],0,1)</f>
        <v>0</v>
      </c>
      <c r="AE345" t="s">
        <v>2178</v>
      </c>
      <c r="AI345" s="189"/>
    </row>
    <row r="346" spans="2:42">
      <c r="B346" s="29" t="str">
        <f>_xlfn.CONCAT(Applications[[#This Row],[No]]," - ",Applications[[#This Row],[Application]])</f>
        <v>516 - MB Sheet</v>
      </c>
      <c r="C346">
        <v>516</v>
      </c>
      <c r="D346" s="18" t="s">
        <v>3381</v>
      </c>
      <c r="E346" t="s">
        <v>2181</v>
      </c>
      <c r="F346" s="28">
        <v>45658</v>
      </c>
      <c r="G346" s="11" t="s">
        <v>2189</v>
      </c>
      <c r="J346" t="s">
        <v>3382</v>
      </c>
      <c r="N346" t="s">
        <v>2081</v>
      </c>
      <c r="O346" s="19">
        <v>54788</v>
      </c>
      <c r="Q346" t="s">
        <v>3383</v>
      </c>
      <c r="R346" s="11"/>
      <c r="T346" t="s">
        <v>2166</v>
      </c>
      <c r="V346" s="129">
        <f>_xlfn.XLOOKUP(Applications[[#This Row],[NoApplication]],AApplicationCosts[NoApplication],AApplicationCosts[License Owner],Applications[[#This Row],[Business Owner]],0,1)</f>
        <v>0</v>
      </c>
      <c r="AE346" t="s">
        <v>2178</v>
      </c>
      <c r="AI346" s="189"/>
      <c r="AJ346" t="s">
        <v>1409</v>
      </c>
      <c r="AK346" t="s">
        <v>1409</v>
      </c>
    </row>
    <row r="347" spans="2:42" ht="60">
      <c r="B347" s="29" t="str">
        <f>_xlfn.CONCAT(Applications[[#This Row],[No]]," - ",Applications[[#This Row],[Application]])</f>
        <v>517 - RTPatch</v>
      </c>
      <c r="C347">
        <v>517</v>
      </c>
      <c r="D347" t="s">
        <v>3384</v>
      </c>
      <c r="E347" t="s">
        <v>2198</v>
      </c>
      <c r="F347" s="28">
        <v>45658</v>
      </c>
      <c r="G347" s="11" t="s">
        <v>2189</v>
      </c>
      <c r="J347" s="126" t="s">
        <v>3385</v>
      </c>
      <c r="K347" s="27"/>
      <c r="M347" t="s">
        <v>2243</v>
      </c>
      <c r="N347" t="s">
        <v>2201</v>
      </c>
      <c r="O347" s="19">
        <v>54788</v>
      </c>
      <c r="Q347" s="97" t="s">
        <v>3386</v>
      </c>
      <c r="R347" s="11"/>
      <c r="T347" t="s">
        <v>2166</v>
      </c>
      <c r="V347" s="130">
        <f>_xlfn.XLOOKUP(Applications[[#This Row],[NoApplication]],AApplicationCosts[NoApplication],AApplicationCosts[License Owner],Applications[[#This Row],[Business Owner]],0,1)</f>
        <v>0</v>
      </c>
      <c r="Z347" s="27"/>
      <c r="AE347" t="s">
        <v>2178</v>
      </c>
      <c r="AI347" s="189" t="s">
        <v>3387</v>
      </c>
    </row>
    <row r="348" spans="2:42" ht="30">
      <c r="B348" s="29" t="str">
        <f>_xlfn.CONCAT(Applications[[#This Row],[No]]," - ",Applications[[#This Row],[Application]])</f>
        <v>518 - PyCharm</v>
      </c>
      <c r="C348">
        <v>518</v>
      </c>
      <c r="D348" t="s">
        <v>3388</v>
      </c>
      <c r="E348" t="s">
        <v>3389</v>
      </c>
      <c r="F348" s="28">
        <v>45658</v>
      </c>
      <c r="G348" s="11" t="s">
        <v>2189</v>
      </c>
      <c r="J348" t="s">
        <v>2723</v>
      </c>
      <c r="K348">
        <v>51925</v>
      </c>
      <c r="M348" t="s">
        <v>2210</v>
      </c>
      <c r="N348" t="s">
        <v>2168</v>
      </c>
      <c r="O348" s="19">
        <v>54788</v>
      </c>
      <c r="Q348" s="9" t="s">
        <v>3390</v>
      </c>
      <c r="R348" s="11"/>
      <c r="T348" t="s">
        <v>2083</v>
      </c>
      <c r="V348" s="130" t="str">
        <f>_xlfn.XLOOKUP(Applications[[#This Row],[NoApplication]],AApplicationCosts[NoApplication],AApplicationCosts[License Owner],Applications[[#This Row],[Business Owner]],0,1)</f>
        <v>LAAG</v>
      </c>
      <c r="AB348" t="s">
        <v>2439</v>
      </c>
      <c r="AC348" t="s">
        <v>887</v>
      </c>
      <c r="AD348" t="s">
        <v>2193</v>
      </c>
      <c r="AE348" t="s">
        <v>2178</v>
      </c>
      <c r="AH348" t="s">
        <v>2723</v>
      </c>
      <c r="AI348" s="189" t="s">
        <v>3391</v>
      </c>
    </row>
    <row r="349" spans="2:42">
      <c r="B349" s="29" t="str">
        <f>_xlfn.CONCAT(Applications[[#This Row],[No]]," - ",Applications[[#This Row],[Application]])</f>
        <v>519 - Moldex3D</v>
      </c>
      <c r="C349">
        <v>519</v>
      </c>
      <c r="D349" s="18" t="s">
        <v>3392</v>
      </c>
      <c r="E349" t="s">
        <v>2828</v>
      </c>
      <c r="F349" s="28">
        <v>45658</v>
      </c>
      <c r="J349" s="18" t="s">
        <v>3392</v>
      </c>
      <c r="K349" s="18"/>
      <c r="M349" t="s">
        <v>2243</v>
      </c>
      <c r="N349" t="s">
        <v>2081</v>
      </c>
      <c r="O349" s="19">
        <v>54788</v>
      </c>
      <c r="R349" s="11"/>
      <c r="T349" t="s">
        <v>2166</v>
      </c>
      <c r="V349" s="130" t="str">
        <f>_xlfn.XLOOKUP(Applications[[#This Row],[NoApplication]],AApplicationCosts[NoApplication],AApplicationCosts[License Owner],Applications[[#This Row],[Business Owner]],0,1)</f>
        <v>DBR</v>
      </c>
      <c r="Z349" s="18"/>
      <c r="AE349" t="s">
        <v>2178</v>
      </c>
      <c r="AI349" s="189" t="s">
        <v>3393</v>
      </c>
    </row>
    <row r="350" spans="2:42">
      <c r="B350" s="29" t="str">
        <f>_xlfn.CONCAT(Applications[[#This Row],[No]]," - ",Applications[[#This Row],[Application]])</f>
        <v>520 - Innofour</v>
      </c>
      <c r="C350">
        <v>520</v>
      </c>
      <c r="D350" s="18" t="s">
        <v>3394</v>
      </c>
      <c r="E350" t="s">
        <v>2198</v>
      </c>
      <c r="F350" s="28">
        <v>45658</v>
      </c>
      <c r="G350" s="11" t="s">
        <v>2076</v>
      </c>
      <c r="J350" s="18" t="s">
        <v>2394</v>
      </c>
      <c r="K350" s="18"/>
      <c r="M350" t="s">
        <v>2243</v>
      </c>
      <c r="N350" t="s">
        <v>2182</v>
      </c>
      <c r="O350" s="19">
        <v>54788</v>
      </c>
      <c r="Q350" t="s">
        <v>3395</v>
      </c>
      <c r="R350" s="11"/>
      <c r="T350" t="s">
        <v>2166</v>
      </c>
      <c r="V350" s="130" t="str">
        <f>_xlfn.XLOOKUP(Applications[[#This Row],[NoApplication]],AApplicationCosts[NoApplication],AApplicationCosts[License Owner],Applications[[#This Row],[Business Owner]],0,1)</f>
        <v>CLR</v>
      </c>
      <c r="Z350" s="18"/>
      <c r="AE350" t="s">
        <v>2178</v>
      </c>
      <c r="AI350" t="s">
        <v>3396</v>
      </c>
    </row>
    <row r="351" spans="2:42" ht="30">
      <c r="B351" s="29" t="str">
        <f>_xlfn.CONCAT(Applications[[#This Row],[No]]," - ",Applications[[#This Row],[Application]])</f>
        <v>521 - Micro Digital</v>
      </c>
      <c r="C351">
        <v>521</v>
      </c>
      <c r="D351" s="18" t="s">
        <v>3397</v>
      </c>
      <c r="E351" t="s">
        <v>2198</v>
      </c>
      <c r="F351" s="28">
        <v>45658</v>
      </c>
      <c r="J351" s="18" t="s">
        <v>3398</v>
      </c>
      <c r="K351" s="18"/>
      <c r="M351" t="s">
        <v>2243</v>
      </c>
      <c r="N351" t="s">
        <v>2182</v>
      </c>
      <c r="O351" s="19">
        <v>54788</v>
      </c>
      <c r="Q351" s="8" t="s">
        <v>3399</v>
      </c>
      <c r="R351" s="11"/>
      <c r="T351" t="s">
        <v>2166</v>
      </c>
      <c r="V351" s="130" t="str">
        <f>_xlfn.XLOOKUP(Applications[[#This Row],[NoApplication]],AApplicationCosts[NoApplication],AApplicationCosts[License Owner],Applications[[#This Row],[Business Owner]],0,1)</f>
        <v>JEBI</v>
      </c>
      <c r="Z351" s="18"/>
      <c r="AI351" s="189"/>
    </row>
    <row r="352" spans="2:42">
      <c r="B352" s="29" t="str">
        <f>_xlfn.CONCAT(Applications[[#This Row],[No]]," - ",Applications[[#This Row],[Application]])</f>
        <v>522 - DLMS test tool</v>
      </c>
      <c r="C352">
        <v>522</v>
      </c>
      <c r="D352" s="18" t="s">
        <v>3400</v>
      </c>
      <c r="E352" t="s">
        <v>2181</v>
      </c>
      <c r="F352" s="28">
        <v>45658</v>
      </c>
      <c r="J352" t="s">
        <v>3401</v>
      </c>
      <c r="M352" t="s">
        <v>2243</v>
      </c>
      <c r="N352" t="s">
        <v>2182</v>
      </c>
      <c r="O352" s="19">
        <v>54788</v>
      </c>
      <c r="Q352" s="66" t="s">
        <v>3402</v>
      </c>
      <c r="R352" s="16" t="s">
        <v>3403</v>
      </c>
      <c r="T352" t="s">
        <v>2166</v>
      </c>
      <c r="V352" s="130" t="str">
        <f>_xlfn.XLOOKUP(Applications[[#This Row],[NoApplication]],AApplicationCosts[NoApplication],AApplicationCosts[License Owner],Applications[[#This Row],[Business Owner]],0,1)</f>
        <v>JKI</v>
      </c>
    </row>
    <row r="353" spans="2:36">
      <c r="B353" s="29" t="str">
        <f>_xlfn.CONCAT(Applications[[#This Row],[No]]," - ",Applications[[#This Row],[Application]])</f>
        <v>523 - DLMS CTT (conf. test tool)</v>
      </c>
      <c r="C353">
        <v>523</v>
      </c>
      <c r="D353" s="18" t="s">
        <v>3404</v>
      </c>
      <c r="E353" t="s">
        <v>2181</v>
      </c>
      <c r="F353" s="28">
        <v>45658</v>
      </c>
      <c r="J353" s="86" t="s">
        <v>3405</v>
      </c>
      <c r="M353" t="s">
        <v>2243</v>
      </c>
      <c r="N353" t="s">
        <v>2182</v>
      </c>
      <c r="O353" s="19">
        <v>54788</v>
      </c>
      <c r="Q353" s="66" t="s">
        <v>3406</v>
      </c>
      <c r="R353" s="16" t="s">
        <v>3403</v>
      </c>
      <c r="T353" t="s">
        <v>2166</v>
      </c>
      <c r="V353" s="130" t="str">
        <f>_xlfn.XLOOKUP(Applications[[#This Row],[NoApplication]],AApplicationCosts[NoApplication],AApplicationCosts[License Owner],Applications[[#This Row],[Business Owner]],0,1)</f>
        <v>SPH</v>
      </c>
      <c r="Z353" s="86"/>
    </row>
    <row r="354" spans="2:36">
      <c r="B354" s="29" t="str">
        <f>_xlfn.CONCAT(Applications[[#This Row],[No]]," - ",Applications[[#This Row],[Application]])</f>
        <v>525 - Combit</v>
      </c>
      <c r="C354">
        <v>525</v>
      </c>
      <c r="D354" s="18" t="s">
        <v>3407</v>
      </c>
      <c r="E354" t="s">
        <v>2093</v>
      </c>
      <c r="F354" s="28">
        <v>45658</v>
      </c>
      <c r="J354" t="s">
        <v>2571</v>
      </c>
      <c r="M354" t="s">
        <v>2243</v>
      </c>
      <c r="N354" t="s">
        <v>2182</v>
      </c>
      <c r="O354" s="19">
        <v>54788</v>
      </c>
      <c r="R354" s="16" t="s">
        <v>2572</v>
      </c>
      <c r="T354" t="s">
        <v>2166</v>
      </c>
      <c r="V354" s="129">
        <f>_xlfn.XLOOKUP(Applications[[#This Row],[NoApplication]],AApplicationCosts[NoApplication],AApplicationCosts[License Owner],Applications[[#This Row],[Business Owner]],0,1)</f>
        <v>0</v>
      </c>
    </row>
    <row r="355" spans="2:36">
      <c r="B355" s="29" t="str">
        <f>_xlfn.CONCAT(Applications[[#This Row],[No]]," - ",Applications[[#This Row],[Application]])</f>
        <v>526 - M365 E5</v>
      </c>
      <c r="C355">
        <v>526</v>
      </c>
      <c r="D355" s="18" t="s">
        <v>3408</v>
      </c>
      <c r="E355" s="18" t="s">
        <v>2565</v>
      </c>
      <c r="F355" s="28">
        <v>45658</v>
      </c>
      <c r="J355" t="s">
        <v>2114</v>
      </c>
      <c r="K355" t="s">
        <v>3409</v>
      </c>
      <c r="M355" t="s">
        <v>2080</v>
      </c>
      <c r="N355" t="s">
        <v>2081</v>
      </c>
      <c r="O355" s="19">
        <v>54788</v>
      </c>
      <c r="R355" s="11"/>
      <c r="T355" t="s">
        <v>2083</v>
      </c>
      <c r="V355" s="129" t="str">
        <f>_xlfn.XLOOKUP(Applications[[#This Row],[NoApplication]],AApplicationCosts[NoApplication],AApplicationCosts[License Owner],Applications[[#This Row],[Business Owner]],0,1)</f>
        <v>LUCB</v>
      </c>
      <c r="AB355" t="s">
        <v>2192</v>
      </c>
      <c r="AE355" s="41" t="s">
        <v>2477</v>
      </c>
      <c r="AG355" t="s">
        <v>2037</v>
      </c>
      <c r="AI355" s="192" t="s">
        <v>2694</v>
      </c>
    </row>
    <row r="356" spans="2:36">
      <c r="B356" s="29" t="str">
        <f>_xlfn.CONCAT(Applications[[#This Row],[No]]," - ",Applications[[#This Row],[Application]])</f>
        <v>527 - Win OLS Activation User Sub Add-on E5</v>
      </c>
      <c r="C356">
        <v>527</v>
      </c>
      <c r="D356" s="18" t="s">
        <v>3410</v>
      </c>
      <c r="E356" s="18" t="s">
        <v>2198</v>
      </c>
      <c r="F356" s="28">
        <v>45658</v>
      </c>
      <c r="J356" t="s">
        <v>2114</v>
      </c>
      <c r="K356" s="67" t="s">
        <v>3411</v>
      </c>
      <c r="M356" t="s">
        <v>2080</v>
      </c>
      <c r="N356" t="s">
        <v>2081</v>
      </c>
      <c r="O356" s="19">
        <v>54788</v>
      </c>
      <c r="R356" s="11"/>
      <c r="T356" t="s">
        <v>2083</v>
      </c>
      <c r="V356" s="129" t="str">
        <f>_xlfn.XLOOKUP(Applications[[#This Row],[NoApplication]],AApplicationCosts[NoApplication],AApplicationCosts[License Owner],Applications[[#This Row],[Business Owner]],0,1)</f>
        <v>LUCB</v>
      </c>
      <c r="AB356" t="s">
        <v>2192</v>
      </c>
      <c r="AE356" s="41" t="s">
        <v>2477</v>
      </c>
      <c r="AG356" t="s">
        <v>2037</v>
      </c>
      <c r="AI356" s="192" t="s">
        <v>2694</v>
      </c>
    </row>
    <row r="357" spans="2:36" ht="30">
      <c r="B357" s="29" t="str">
        <f>_xlfn.CONCAT(Applications[[#This Row],[No]]," - ",Applications[[#This Row],[Application]])</f>
        <v>528 - EntMobandSecE5Full ShrdSvr ALNG SubsVL MVL PerUsr</v>
      </c>
      <c r="C357">
        <v>528</v>
      </c>
      <c r="D357" s="18" t="s">
        <v>3412</v>
      </c>
      <c r="E357" s="18" t="s">
        <v>2684</v>
      </c>
      <c r="F357" s="28">
        <v>45658</v>
      </c>
      <c r="J357" t="s">
        <v>2114</v>
      </c>
      <c r="K357" s="67" t="s">
        <v>3413</v>
      </c>
      <c r="M357" t="s">
        <v>2107</v>
      </c>
      <c r="N357" t="s">
        <v>2168</v>
      </c>
      <c r="O357" s="19">
        <v>54788</v>
      </c>
      <c r="R357" s="11"/>
      <c r="T357" t="s">
        <v>2099</v>
      </c>
      <c r="V357" s="131" t="str">
        <f>_xlfn.XLOOKUP(Applications[[#This Row],[NoApplication]],AApplicationCosts[NoApplication],AApplicationCosts[License Owner],Applications[[#This Row],[Business Owner]],0,1)</f>
        <v>JEDT</v>
      </c>
      <c r="AB357" t="s">
        <v>2192</v>
      </c>
      <c r="AE357" s="41" t="s">
        <v>2477</v>
      </c>
      <c r="AG357" t="s">
        <v>2037</v>
      </c>
      <c r="AI357" s="192" t="s">
        <v>2694</v>
      </c>
    </row>
    <row r="358" spans="2:36">
      <c r="B358" s="29" t="str">
        <f>_xlfn.CONCAT(Applications[[#This Row],[No]]," - ",Applications[[#This Row],[Application]])</f>
        <v>529 - Defender Vulnerability AO Sub Per User</v>
      </c>
      <c r="C358">
        <v>529</v>
      </c>
      <c r="D358" s="18" t="s">
        <v>3414</v>
      </c>
      <c r="E358" s="18" t="s">
        <v>2684</v>
      </c>
      <c r="F358" s="28">
        <v>45658</v>
      </c>
      <c r="J358" t="s">
        <v>2114</v>
      </c>
      <c r="K358" t="s">
        <v>3415</v>
      </c>
      <c r="M358" t="s">
        <v>2080</v>
      </c>
      <c r="N358" t="s">
        <v>2081</v>
      </c>
      <c r="O358" s="19">
        <v>54788</v>
      </c>
      <c r="Q358" t="s">
        <v>3416</v>
      </c>
      <c r="R358" s="11"/>
      <c r="T358" t="s">
        <v>2083</v>
      </c>
      <c r="V358" s="131" t="str">
        <f>_xlfn.XLOOKUP(Applications[[#This Row],[NoApplication]],AApplicationCosts[NoApplication],AApplicationCosts[License Owner],Applications[[#This Row],[Business Owner]],0,1)</f>
        <v>ANUP/Jens Lynge</v>
      </c>
      <c r="AE358" s="41" t="s">
        <v>2477</v>
      </c>
      <c r="AG358" t="s">
        <v>2037</v>
      </c>
      <c r="AI358" t="s">
        <v>3417</v>
      </c>
    </row>
    <row r="359" spans="2:36">
      <c r="B359" s="29" t="str">
        <f>_xlfn.CONCAT(Applications[[#This Row],[No]]," - ",Applications[[#This Row],[Application]])</f>
        <v>530 - O365 E1 Sub Per User</v>
      </c>
      <c r="C359">
        <v>530</v>
      </c>
      <c r="D359" s="18" t="s">
        <v>3418</v>
      </c>
      <c r="E359" s="18" t="s">
        <v>2565</v>
      </c>
      <c r="F359" s="28">
        <v>45658</v>
      </c>
      <c r="J359" t="s">
        <v>2114</v>
      </c>
      <c r="K359" t="s">
        <v>3419</v>
      </c>
      <c r="M359" t="s">
        <v>2107</v>
      </c>
      <c r="N359" t="s">
        <v>2081</v>
      </c>
      <c r="O359" s="19">
        <v>54788</v>
      </c>
      <c r="R359" s="11"/>
      <c r="T359" t="s">
        <v>2083</v>
      </c>
      <c r="V359" s="131" t="str">
        <f>_xlfn.XLOOKUP(Applications[[#This Row],[NoApplication]],AApplicationCosts[NoApplication],AApplicationCosts[License Owner],Applications[[#This Row],[Business Owner]],0,1)</f>
        <v>LUCB</v>
      </c>
      <c r="AB359" t="s">
        <v>2192</v>
      </c>
      <c r="AE359" s="41" t="s">
        <v>2477</v>
      </c>
      <c r="AG359" t="s">
        <v>2037</v>
      </c>
      <c r="AI359" s="192" t="s">
        <v>2694</v>
      </c>
    </row>
    <row r="360" spans="2:36">
      <c r="B360" s="29" t="str">
        <f>_xlfn.CONCAT(Applications[[#This Row],[No]]," - ",Applications[[#This Row],[Application]])</f>
        <v>531 - Defender O365 P2 Sub Per User</v>
      </c>
      <c r="C360">
        <v>531</v>
      </c>
      <c r="D360" s="18" t="s">
        <v>3420</v>
      </c>
      <c r="E360" s="18" t="s">
        <v>2684</v>
      </c>
      <c r="F360" s="28">
        <v>45658</v>
      </c>
      <c r="J360" t="s">
        <v>2114</v>
      </c>
      <c r="K360" t="s">
        <v>3421</v>
      </c>
      <c r="M360" t="s">
        <v>2107</v>
      </c>
      <c r="N360" t="s">
        <v>2081</v>
      </c>
      <c r="O360" s="19">
        <v>54788</v>
      </c>
      <c r="R360" s="11"/>
      <c r="T360" t="s">
        <v>2083</v>
      </c>
      <c r="V360" s="131" t="str">
        <f>_xlfn.XLOOKUP(Applications[[#This Row],[NoApplication]],AApplicationCosts[NoApplication],AApplicationCosts[License Owner],Applications[[#This Row],[Business Owner]],0,1)</f>
        <v>LUCB</v>
      </c>
      <c r="AE360" s="41" t="s">
        <v>2477</v>
      </c>
      <c r="AG360" t="s">
        <v>2037</v>
      </c>
      <c r="AI360" t="s">
        <v>3417</v>
      </c>
    </row>
    <row r="361" spans="2:36">
      <c r="B361" s="29" t="str">
        <f>_xlfn.CONCAT(Applications[[#This Row],[No]]," - ",Applications[[#This Row],[Application]])</f>
        <v>532 - Exchange Online P2 Sub Per User</v>
      </c>
      <c r="C361">
        <v>532</v>
      </c>
      <c r="D361" s="18" t="s">
        <v>3422</v>
      </c>
      <c r="E361" s="18" t="s">
        <v>2154</v>
      </c>
      <c r="F361" s="28">
        <v>45658</v>
      </c>
      <c r="J361" t="s">
        <v>2114</v>
      </c>
      <c r="K361" t="s">
        <v>3423</v>
      </c>
      <c r="M361" t="s">
        <v>2243</v>
      </c>
      <c r="N361" t="s">
        <v>2168</v>
      </c>
      <c r="O361" s="19">
        <v>54788</v>
      </c>
      <c r="R361" s="11"/>
      <c r="T361" t="s">
        <v>2099</v>
      </c>
      <c r="V361" s="131" t="str">
        <f>_xlfn.XLOOKUP(Applications[[#This Row],[NoApplication]],AApplicationCosts[NoApplication],AApplicationCosts[License Owner],Applications[[#This Row],[Business Owner]],0,1)</f>
        <v>LUCB</v>
      </c>
      <c r="AB361" t="s">
        <v>2192</v>
      </c>
      <c r="AE361" s="41"/>
      <c r="AG361" t="s">
        <v>2037</v>
      </c>
      <c r="AI361" s="193" t="s">
        <v>3424</v>
      </c>
      <c r="AJ361" s="193" t="s">
        <v>3425</v>
      </c>
    </row>
    <row r="362" spans="2:36">
      <c r="B362" s="29" t="str">
        <f>_xlfn.CONCAT(Applications[[#This Row],[No]]," - ",Applications[[#This Row],[Application]])</f>
        <v>533 - Intune P2 Sub Per User</v>
      </c>
      <c r="C362">
        <v>533</v>
      </c>
      <c r="D362" s="18" t="s">
        <v>3426</v>
      </c>
      <c r="E362" s="18" t="s">
        <v>2684</v>
      </c>
      <c r="F362" s="28">
        <v>45658</v>
      </c>
      <c r="J362" t="s">
        <v>2114</v>
      </c>
      <c r="K362" t="s">
        <v>3427</v>
      </c>
      <c r="M362" t="s">
        <v>2210</v>
      </c>
      <c r="N362" t="s">
        <v>2168</v>
      </c>
      <c r="O362" s="19">
        <v>54788</v>
      </c>
      <c r="R362" s="11"/>
      <c r="T362" t="s">
        <v>2099</v>
      </c>
      <c r="V362" s="131" t="str">
        <f>_xlfn.XLOOKUP(Applications[[#This Row],[NoApplication]],AApplicationCosts[NoApplication],AApplicationCosts[License Owner],Applications[[#This Row],[Business Owner]],0,1)</f>
        <v>LUCB</v>
      </c>
      <c r="AB362" t="s">
        <v>2192</v>
      </c>
      <c r="AE362" s="41" t="s">
        <v>2477</v>
      </c>
      <c r="AG362" t="s">
        <v>2037</v>
      </c>
      <c r="AI362" s="8" t="s">
        <v>3424</v>
      </c>
    </row>
    <row r="363" spans="2:36">
      <c r="B363" s="29" t="str">
        <f>_xlfn.CONCAT(Applications[[#This Row],[No]]," - ",Applications[[#This Row],[Application]])</f>
        <v>534 - Power Automate Premium</v>
      </c>
      <c r="C363">
        <v>534</v>
      </c>
      <c r="D363" s="18" t="s">
        <v>3428</v>
      </c>
      <c r="E363" t="s">
        <v>2565</v>
      </c>
      <c r="F363" s="28">
        <v>45658</v>
      </c>
      <c r="J363" t="s">
        <v>2114</v>
      </c>
      <c r="K363" t="s">
        <v>3011</v>
      </c>
      <c r="M363" t="s">
        <v>2243</v>
      </c>
      <c r="N363" t="s">
        <v>2182</v>
      </c>
      <c r="O363" s="19">
        <v>54788</v>
      </c>
      <c r="R363" s="11"/>
      <c r="T363" t="s">
        <v>2099</v>
      </c>
      <c r="V363" s="131" t="str">
        <f>_xlfn.XLOOKUP(Applications[[#This Row],[NoApplication]],AApplicationCosts[NoApplication],AApplicationCosts[License Owner],Applications[[#This Row],[Business Owner]],0,1)</f>
        <v>ALK</v>
      </c>
      <c r="AB363" t="s">
        <v>2192</v>
      </c>
      <c r="AH363" t="s">
        <v>3009</v>
      </c>
    </row>
    <row r="364" spans="2:36">
      <c r="B364" s="29" t="str">
        <f>_xlfn.CONCAT(Applications[[#This Row],[No]]," - ",Applications[[#This Row],[Application]])</f>
        <v>538 - Teams Rooms Pro Sub Per Device</v>
      </c>
      <c r="C364">
        <v>538</v>
      </c>
      <c r="D364" s="18" t="s">
        <v>3429</v>
      </c>
      <c r="E364" t="s">
        <v>2154</v>
      </c>
      <c r="F364" s="28">
        <v>45658</v>
      </c>
      <c r="J364" t="s">
        <v>2114</v>
      </c>
      <c r="K364" t="s">
        <v>3430</v>
      </c>
      <c r="M364" t="s">
        <v>2210</v>
      </c>
      <c r="N364" t="s">
        <v>2081</v>
      </c>
      <c r="O364" s="19">
        <v>54788</v>
      </c>
      <c r="R364" s="11"/>
      <c r="T364" t="s">
        <v>2083</v>
      </c>
      <c r="V364" s="129" t="str">
        <f>_xlfn.XLOOKUP(Applications[[#This Row],[NoApplication]],AApplicationCosts[NoApplication],AApplicationCosts[License Owner],Applications[[#This Row],[Business Owner]],0,1)</f>
        <v>LUCB</v>
      </c>
      <c r="AB364" t="s">
        <v>2192</v>
      </c>
      <c r="AE364" s="41" t="s">
        <v>2477</v>
      </c>
      <c r="AG364" t="s">
        <v>2037</v>
      </c>
      <c r="AJ364" t="s">
        <v>2694</v>
      </c>
    </row>
    <row r="365" spans="2:36">
      <c r="B365" s="29" t="str">
        <f>_xlfn.CONCAT(Applications[[#This Row],[No]]," - ",Applications[[#This Row],[Application]])</f>
        <v>539 - Teams Shared Devices</v>
      </c>
      <c r="C365">
        <v>539</v>
      </c>
      <c r="D365" s="18" t="s">
        <v>3431</v>
      </c>
      <c r="E365" t="s">
        <v>2154</v>
      </c>
      <c r="F365" s="28">
        <v>45658</v>
      </c>
      <c r="J365" t="s">
        <v>2114</v>
      </c>
      <c r="K365" t="s">
        <v>3432</v>
      </c>
      <c r="M365" t="s">
        <v>2243</v>
      </c>
      <c r="N365" t="s">
        <v>2081</v>
      </c>
      <c r="O365" s="19">
        <v>54788</v>
      </c>
      <c r="R365" s="11"/>
      <c r="T365" t="s">
        <v>2083</v>
      </c>
      <c r="V365" s="129" t="str">
        <f>_xlfn.XLOOKUP(Applications[[#This Row],[NoApplication]],AApplicationCosts[NoApplication],AApplicationCosts[License Owner],Applications[[#This Row],[Business Owner]],0,1)</f>
        <v>LUCB</v>
      </c>
      <c r="AB365" t="s">
        <v>2192</v>
      </c>
      <c r="AE365" s="41" t="s">
        <v>2477</v>
      </c>
      <c r="AI365" s="192" t="s">
        <v>2694</v>
      </c>
    </row>
    <row r="366" spans="2:36">
      <c r="B366" s="29" t="str">
        <f>_xlfn.CONCAT(Applications[[#This Row],[No]]," - ",Applications[[#This Row],[Application]])</f>
        <v>540 - Teams Domestic Calling Plan Sub 120 Min Per User</v>
      </c>
      <c r="C366">
        <v>540</v>
      </c>
      <c r="D366" s="18" t="s">
        <v>3433</v>
      </c>
      <c r="E366" t="s">
        <v>2154</v>
      </c>
      <c r="F366" s="28">
        <v>45658</v>
      </c>
      <c r="J366" t="s">
        <v>2114</v>
      </c>
      <c r="K366" t="s">
        <v>3434</v>
      </c>
      <c r="M366" t="s">
        <v>2210</v>
      </c>
      <c r="N366" t="s">
        <v>2168</v>
      </c>
      <c r="O366" s="19">
        <v>54788</v>
      </c>
      <c r="R366" s="11"/>
      <c r="T366" t="s">
        <v>2099</v>
      </c>
      <c r="V366" s="129" t="str">
        <f>_xlfn.XLOOKUP(Applications[[#This Row],[NoApplication]],AApplicationCosts[NoApplication],AApplicationCosts[License Owner],Applications[[#This Row],[Business Owner]],0,1)</f>
        <v>LUCB</v>
      </c>
      <c r="AB366" t="s">
        <v>2192</v>
      </c>
      <c r="AE366" s="41" t="s">
        <v>2477</v>
      </c>
      <c r="AG366" t="s">
        <v>2037</v>
      </c>
      <c r="AI366" s="192" t="s">
        <v>2694</v>
      </c>
    </row>
    <row r="367" spans="2:36">
      <c r="B367" s="29" t="str">
        <f>_xlfn.CONCAT(Applications[[#This Row],[No]]," - ",Applications[[#This Row],[Application]])</f>
        <v>541 - Teams International Calling Plan Sub Per User</v>
      </c>
      <c r="C367">
        <v>541</v>
      </c>
      <c r="D367" s="18" t="s">
        <v>3435</v>
      </c>
      <c r="E367" t="s">
        <v>2154</v>
      </c>
      <c r="F367" s="28">
        <v>45658</v>
      </c>
      <c r="J367" t="s">
        <v>2114</v>
      </c>
      <c r="K367" t="s">
        <v>3436</v>
      </c>
      <c r="M367" t="s">
        <v>2243</v>
      </c>
      <c r="N367" t="s">
        <v>2168</v>
      </c>
      <c r="O367" s="19">
        <v>54788</v>
      </c>
      <c r="R367" s="11"/>
      <c r="T367" t="s">
        <v>2099</v>
      </c>
      <c r="V367" s="129" t="str">
        <f>_xlfn.XLOOKUP(Applications[[#This Row],[NoApplication]],AApplicationCosts[NoApplication],AApplicationCosts[License Owner],Applications[[#This Row],[Business Owner]],0,1)</f>
        <v>LUCB</v>
      </c>
      <c r="AB367" t="s">
        <v>2192</v>
      </c>
      <c r="AE367" s="41" t="s">
        <v>2477</v>
      </c>
      <c r="AG367" t="s">
        <v>2037</v>
      </c>
      <c r="AI367" s="192" t="s">
        <v>2694</v>
      </c>
    </row>
    <row r="368" spans="2:36">
      <c r="B368" s="29" t="str">
        <f>_xlfn.CONCAT(Applications[[#This Row],[No]]," - ",Applications[[#This Row],[Application]])</f>
        <v>542 - Microsoft SQL server Enterprise</v>
      </c>
      <c r="C368">
        <v>542</v>
      </c>
      <c r="D368" s="18" t="s">
        <v>3437</v>
      </c>
      <c r="E368" t="s">
        <v>2422</v>
      </c>
      <c r="F368" s="28">
        <v>45658</v>
      </c>
      <c r="J368" t="s">
        <v>2114</v>
      </c>
      <c r="K368" s="117" t="s">
        <v>3438</v>
      </c>
      <c r="N368" t="s">
        <v>2081</v>
      </c>
      <c r="O368" s="19">
        <v>54788</v>
      </c>
      <c r="R368" s="11"/>
      <c r="T368" t="s">
        <v>2083</v>
      </c>
      <c r="V368" s="129" t="str">
        <f>_xlfn.XLOOKUP(Applications[[#This Row],[NoApplication]],AApplicationCosts[NoApplication],AApplicationCosts[License Owner],Applications[[#This Row],[Business Owner]],0,1)</f>
        <v>JEDT</v>
      </c>
      <c r="AB368" t="s">
        <v>2192</v>
      </c>
      <c r="AE368" t="s">
        <v>2151</v>
      </c>
      <c r="AH368" t="s">
        <v>2478</v>
      </c>
    </row>
    <row r="369" spans="2:38">
      <c r="B369" s="29" t="str">
        <f>_xlfn.CONCAT(Applications[[#This Row],[No]]," - ",Applications[[#This Row],[Application]])</f>
        <v>543 - Defender Endpoint Server Sub</v>
      </c>
      <c r="C369">
        <v>543</v>
      </c>
      <c r="D369" s="18" t="s">
        <v>3439</v>
      </c>
      <c r="E369" t="s">
        <v>2684</v>
      </c>
      <c r="F369" s="28">
        <v>45658</v>
      </c>
      <c r="J369" t="s">
        <v>2114</v>
      </c>
      <c r="K369" t="s">
        <v>3440</v>
      </c>
      <c r="M369" t="s">
        <v>2210</v>
      </c>
      <c r="N369" t="s">
        <v>2168</v>
      </c>
      <c r="O369" s="19">
        <v>54788</v>
      </c>
      <c r="R369" s="11"/>
      <c r="T369" t="s">
        <v>2099</v>
      </c>
      <c r="V369" s="129" t="str">
        <f>_xlfn.XLOOKUP(Applications[[#This Row],[NoApplication]],AApplicationCosts[NoApplication],AApplicationCosts[License Owner],Applications[[#This Row],[Business Owner]],0,1)</f>
        <v>LUCB</v>
      </c>
      <c r="AE369" s="41" t="s">
        <v>2477</v>
      </c>
      <c r="AG369" t="s">
        <v>2037</v>
      </c>
      <c r="AI369" t="s">
        <v>3441</v>
      </c>
    </row>
    <row r="370" spans="2:38">
      <c r="B370" s="29" t="str">
        <f>_xlfn.CONCAT(Applications[[#This Row],[No]]," - ",Applications[[#This Row],[Application]])</f>
        <v>544 - Microsoft Visual Studio Ent MSDN</v>
      </c>
      <c r="C370">
        <v>544</v>
      </c>
      <c r="D370" s="18" t="s">
        <v>3442</v>
      </c>
      <c r="E370" s="56" t="s">
        <v>2181</v>
      </c>
      <c r="F370" s="28">
        <v>45658</v>
      </c>
      <c r="G370" s="11" t="s">
        <v>2189</v>
      </c>
      <c r="I370" t="s">
        <v>2172</v>
      </c>
      <c r="J370" t="s">
        <v>2114</v>
      </c>
      <c r="K370" t="s">
        <v>3443</v>
      </c>
      <c r="M370" t="s">
        <v>2243</v>
      </c>
      <c r="N370" t="s">
        <v>2081</v>
      </c>
      <c r="O370" s="19">
        <v>54788</v>
      </c>
      <c r="R370" s="11"/>
      <c r="T370" t="s">
        <v>2083</v>
      </c>
      <c r="V370" s="129" t="str">
        <f>_xlfn.XLOOKUP(Applications[[#This Row],[NoApplication]],AApplicationCosts[NoApplication],AApplicationCosts[License Owner],Applications[[#This Row],[Business Owner]],0,1)</f>
        <v>LUCB</v>
      </c>
      <c r="AB370" t="s">
        <v>2192</v>
      </c>
      <c r="AE370" s="41" t="s">
        <v>2477</v>
      </c>
      <c r="AH370" t="s">
        <v>2194</v>
      </c>
    </row>
    <row r="371" spans="2:38">
      <c r="B371" s="29" t="str">
        <f>_xlfn.CONCAT(Applications[[#This Row],[No]]," - ",Applications[[#This Row],[Application]])</f>
        <v>545 - Win Server DC Core ALng SA 2L</v>
      </c>
      <c r="C371">
        <v>545</v>
      </c>
      <c r="D371" s="18" t="s">
        <v>3444</v>
      </c>
      <c r="E371" t="s">
        <v>2198</v>
      </c>
      <c r="F371" s="28">
        <v>45658</v>
      </c>
      <c r="J371" t="s">
        <v>2114</v>
      </c>
      <c r="K371" t="s">
        <v>3445</v>
      </c>
      <c r="M371" t="s">
        <v>2175</v>
      </c>
      <c r="N371" t="s">
        <v>2168</v>
      </c>
      <c r="O371" s="19">
        <v>54788</v>
      </c>
      <c r="R371" s="11"/>
      <c r="T371" t="s">
        <v>2099</v>
      </c>
      <c r="U371" t="s">
        <v>3446</v>
      </c>
      <c r="V371" s="129" t="str">
        <f>_xlfn.XLOOKUP(Applications[[#This Row],[NoApplication]],AApplicationCosts[NoApplication],AApplicationCosts[License Owner],Applications[[#This Row],[Business Owner]],0,1)</f>
        <v>JEDT</v>
      </c>
      <c r="AB371" t="s">
        <v>2192</v>
      </c>
      <c r="AE371" s="41" t="s">
        <v>2477</v>
      </c>
      <c r="AG371" t="s">
        <v>2037</v>
      </c>
    </row>
    <row r="372" spans="2:38">
      <c r="B372" s="29" t="str">
        <f>_xlfn.CONCAT(Applications[[#This Row],[No]]," - ",Applications[[#This Row],[Application]])</f>
        <v>546 - Win Server Standard Core ALng SA 2L</v>
      </c>
      <c r="C372">
        <v>546</v>
      </c>
      <c r="D372" s="18" t="s">
        <v>3447</v>
      </c>
      <c r="E372" t="s">
        <v>2684</v>
      </c>
      <c r="F372" s="28">
        <v>45658</v>
      </c>
      <c r="J372" t="s">
        <v>2114</v>
      </c>
      <c r="K372" t="s">
        <v>3448</v>
      </c>
      <c r="M372" t="s">
        <v>2107</v>
      </c>
      <c r="N372" t="s">
        <v>2168</v>
      </c>
      <c r="O372" s="19">
        <v>54788</v>
      </c>
      <c r="R372" s="11"/>
      <c r="T372" t="s">
        <v>2099</v>
      </c>
      <c r="U372" t="s">
        <v>3446</v>
      </c>
      <c r="V372" s="129" t="str">
        <f>_xlfn.XLOOKUP(Applications[[#This Row],[NoApplication]],AApplicationCosts[NoApplication],AApplicationCosts[License Owner],Applications[[#This Row],[Business Owner]],0,1)</f>
        <v>JEDT</v>
      </c>
      <c r="AB372" t="s">
        <v>2192</v>
      </c>
      <c r="AE372" s="41" t="s">
        <v>2477</v>
      </c>
      <c r="AG372" t="s">
        <v>2037</v>
      </c>
    </row>
    <row r="373" spans="2:38">
      <c r="B373" s="29" t="str">
        <f>_xlfn.CONCAT(Applications[[#This Row],[No]]," - ",Applications[[#This Row],[Application]])</f>
        <v>547 - Win Remote Desktop Services CAL ALng SA UCAL</v>
      </c>
      <c r="C373">
        <v>547</v>
      </c>
      <c r="D373" s="18" t="s">
        <v>3449</v>
      </c>
      <c r="E373" t="s">
        <v>2684</v>
      </c>
      <c r="F373" s="28">
        <v>45658</v>
      </c>
      <c r="J373" t="s">
        <v>2114</v>
      </c>
      <c r="K373" t="s">
        <v>3450</v>
      </c>
      <c r="M373" t="s">
        <v>2107</v>
      </c>
      <c r="N373" t="s">
        <v>2168</v>
      </c>
      <c r="O373" s="19">
        <v>54788</v>
      </c>
      <c r="R373" s="11"/>
      <c r="T373" t="s">
        <v>2099</v>
      </c>
      <c r="U373" t="s">
        <v>3446</v>
      </c>
      <c r="V373" s="129" t="str">
        <f>_xlfn.XLOOKUP(Applications[[#This Row],[NoApplication]],AApplicationCosts[NoApplication],AApplicationCosts[License Owner],Applications[[#This Row],[Business Owner]],0,1)</f>
        <v>JEDT</v>
      </c>
      <c r="AB373" t="s">
        <v>2192</v>
      </c>
      <c r="AE373" s="41" t="s">
        <v>2477</v>
      </c>
      <c r="AG373" t="s">
        <v>2037</v>
      </c>
    </row>
    <row r="374" spans="2:38" ht="30">
      <c r="B374" s="29" t="str">
        <f>_xlfn.CONCAT(Applications[[#This Row],[No]]," - ",Applications[[#This Row],[Application]])</f>
        <v>548 - Win Remote Desktop Services CAL ALng Sub Per User</v>
      </c>
      <c r="C374">
        <v>548</v>
      </c>
      <c r="D374" s="18" t="s">
        <v>3451</v>
      </c>
      <c r="E374" t="s">
        <v>2684</v>
      </c>
      <c r="F374" s="28">
        <v>45658</v>
      </c>
      <c r="J374" t="s">
        <v>2114</v>
      </c>
      <c r="K374" t="s">
        <v>3452</v>
      </c>
      <c r="M374" t="s">
        <v>2107</v>
      </c>
      <c r="N374" t="s">
        <v>2168</v>
      </c>
      <c r="O374" s="19">
        <v>54788</v>
      </c>
      <c r="R374" s="11"/>
      <c r="T374" t="s">
        <v>2099</v>
      </c>
      <c r="U374" t="s">
        <v>3446</v>
      </c>
      <c r="V374" s="129" t="str">
        <f>_xlfn.XLOOKUP(Applications[[#This Row],[NoApplication]],AApplicationCosts[NoApplication],AApplicationCosts[License Owner],Applications[[#This Row],[Business Owner]],0,1)</f>
        <v>JEDT</v>
      </c>
      <c r="AB374" t="s">
        <v>2192</v>
      </c>
      <c r="AE374" s="41" t="s">
        <v>2477</v>
      </c>
      <c r="AG374" t="s">
        <v>2037</v>
      </c>
    </row>
    <row r="375" spans="2:38">
      <c r="B375" s="29" t="str">
        <f>_xlfn.CONCAT(Applications[[#This Row],[No]]," - ",Applications[[#This Row],[Application]])</f>
        <v>550 - D365 Customer Insights Journeys T1</v>
      </c>
      <c r="C375">
        <v>550</v>
      </c>
      <c r="D375" s="18" t="s">
        <v>3453</v>
      </c>
      <c r="E375" t="s">
        <v>2093</v>
      </c>
      <c r="F375" s="28">
        <v>45658</v>
      </c>
      <c r="J375" t="s">
        <v>2114</v>
      </c>
      <c r="K375" t="s">
        <v>3454</v>
      </c>
      <c r="M375" t="s">
        <v>2243</v>
      </c>
      <c r="N375" t="s">
        <v>2182</v>
      </c>
      <c r="O375" s="19">
        <v>54788</v>
      </c>
      <c r="R375" s="11"/>
      <c r="T375" t="s">
        <v>2099</v>
      </c>
      <c r="V375" s="129" t="str">
        <f>_xlfn.XLOOKUP(Applications[[#This Row],[NoApplication]],AApplicationCosts[NoApplication],AApplicationCosts[License Owner],Applications[[#This Row],[Business Owner]],0,1)</f>
        <v>ALK</v>
      </c>
      <c r="AB375" t="s">
        <v>2192</v>
      </c>
    </row>
    <row r="376" spans="2:38">
      <c r="B376" s="29" t="str">
        <f>_xlfn.CONCAT(Applications[[#This Row],[No]]," - ",Applications[[#This Row],[Application]])</f>
        <v>551 - D365 Team Members FSA</v>
      </c>
      <c r="C376">
        <v>551</v>
      </c>
      <c r="D376" s="18" t="s">
        <v>3455</v>
      </c>
      <c r="E376" t="s">
        <v>2154</v>
      </c>
      <c r="F376" s="28">
        <v>45658</v>
      </c>
      <c r="J376" t="s">
        <v>2114</v>
      </c>
      <c r="K376" t="s">
        <v>3456</v>
      </c>
      <c r="M376" t="s">
        <v>2107</v>
      </c>
      <c r="N376" t="s">
        <v>2182</v>
      </c>
      <c r="O376" s="19">
        <v>54788</v>
      </c>
      <c r="R376" s="11"/>
      <c r="T376" t="s">
        <v>2099</v>
      </c>
      <c r="V376" s="129" t="str">
        <f>_xlfn.XLOOKUP(Applications[[#This Row],[NoApplication]],AApplicationCosts[NoApplication],AApplicationCosts[License Owner],Applications[[#This Row],[Business Owner]],0,1)</f>
        <v>ALK</v>
      </c>
      <c r="AB376" t="s">
        <v>2192</v>
      </c>
      <c r="AG376" t="s">
        <v>2037</v>
      </c>
    </row>
    <row r="377" spans="2:38">
      <c r="B377" s="29" t="str">
        <f>_xlfn.CONCAT(Applications[[#This Row],[No]]," - ",Applications[[#This Row],[Application]])</f>
        <v>552 - D365 Team Members Sub</v>
      </c>
      <c r="C377">
        <v>552</v>
      </c>
      <c r="D377" s="18" t="s">
        <v>3457</v>
      </c>
      <c r="E377" t="s">
        <v>2154</v>
      </c>
      <c r="F377" s="28">
        <v>45658</v>
      </c>
      <c r="J377" t="s">
        <v>2114</v>
      </c>
      <c r="K377" t="s">
        <v>3458</v>
      </c>
      <c r="M377" t="s">
        <v>2096</v>
      </c>
      <c r="N377" t="s">
        <v>2182</v>
      </c>
      <c r="O377" s="19">
        <v>54788</v>
      </c>
      <c r="R377" s="11"/>
      <c r="T377" t="s">
        <v>2099</v>
      </c>
      <c r="V377" s="129" t="str">
        <f>_xlfn.XLOOKUP(Applications[[#This Row],[NoApplication]],AApplicationCosts[NoApplication],AApplicationCosts[License Owner],Applications[[#This Row],[Business Owner]],0,1)</f>
        <v>ALK</v>
      </c>
      <c r="AB377" t="s">
        <v>2192</v>
      </c>
      <c r="AG377" t="s">
        <v>2037</v>
      </c>
    </row>
    <row r="378" spans="2:38">
      <c r="B378" s="29" t="str">
        <f>_xlfn.CONCAT(Applications[[#This Row],[No]]," - ",Applications[[#This Row],[Application]])</f>
        <v>553 - AI Builder Capacity T1 AO Sub 1M Service Credits</v>
      </c>
      <c r="C378">
        <v>553</v>
      </c>
      <c r="D378" s="18" t="s">
        <v>3459</v>
      </c>
      <c r="E378" t="s">
        <v>2422</v>
      </c>
      <c r="F378" s="28">
        <v>45658</v>
      </c>
      <c r="I378" t="s">
        <v>3460</v>
      </c>
      <c r="J378" t="s">
        <v>2114</v>
      </c>
      <c r="K378" t="s">
        <v>3461</v>
      </c>
      <c r="M378" t="s">
        <v>2243</v>
      </c>
      <c r="N378" t="s">
        <v>2182</v>
      </c>
      <c r="O378" s="19">
        <v>54788</v>
      </c>
      <c r="R378" s="11"/>
      <c r="T378" t="s">
        <v>2099</v>
      </c>
      <c r="V378" s="129" t="str">
        <f>_xlfn.XLOOKUP(Applications[[#This Row],[NoApplication]],AApplicationCosts[NoApplication],AApplicationCosts[License Owner],Applications[[#This Row],[Business Owner]],0,1)</f>
        <v>ALK</v>
      </c>
      <c r="AB378" t="s">
        <v>2192</v>
      </c>
      <c r="AG378" t="s">
        <v>2037</v>
      </c>
    </row>
    <row r="379" spans="2:38">
      <c r="B379" s="29" t="str">
        <f>_xlfn.CONCAT(Applications[[#This Row],[No]]," - ",Applications[[#This Row],[Application]])</f>
        <v>554 - CDS Database Capacity Sub Add-on</v>
      </c>
      <c r="C379">
        <v>554</v>
      </c>
      <c r="D379" s="18" t="s">
        <v>3462</v>
      </c>
      <c r="E379" t="s">
        <v>2422</v>
      </c>
      <c r="F379" s="28">
        <v>45658</v>
      </c>
      <c r="I379" t="s">
        <v>3460</v>
      </c>
      <c r="J379" t="s">
        <v>2114</v>
      </c>
      <c r="K379" t="s">
        <v>3463</v>
      </c>
      <c r="M379" t="s">
        <v>2096</v>
      </c>
      <c r="N379" t="s">
        <v>2182</v>
      </c>
      <c r="O379" s="19">
        <v>54788</v>
      </c>
      <c r="R379" s="11"/>
      <c r="T379" t="s">
        <v>2099</v>
      </c>
      <c r="V379" s="129">
        <f>_xlfn.XLOOKUP(Applications[[#This Row],[NoApplication]],AApplicationCosts[NoApplication],AApplicationCosts[License Owner],Applications[[#This Row],[Business Owner]],0,1)</f>
        <v>0</v>
      </c>
      <c r="AB379" t="s">
        <v>2192</v>
      </c>
      <c r="AG379" t="s">
        <v>2037</v>
      </c>
    </row>
    <row r="380" spans="2:38">
      <c r="B380" s="29" t="str">
        <f>_xlfn.CONCAT(Applications[[#This Row],[No]]," - ",Applications[[#This Row],[Application]])</f>
        <v>555 - CDS File Capacity Sub Add-on</v>
      </c>
      <c r="C380">
        <v>555</v>
      </c>
      <c r="D380" s="18" t="s">
        <v>3464</v>
      </c>
      <c r="E380" t="s">
        <v>2422</v>
      </c>
      <c r="F380" s="28">
        <v>45658</v>
      </c>
      <c r="I380" t="s">
        <v>3460</v>
      </c>
      <c r="J380" t="s">
        <v>2114</v>
      </c>
      <c r="K380" t="s">
        <v>3465</v>
      </c>
      <c r="M380" t="s">
        <v>2210</v>
      </c>
      <c r="N380" t="s">
        <v>2182</v>
      </c>
      <c r="O380" s="19">
        <v>54788</v>
      </c>
      <c r="R380" s="11"/>
      <c r="T380" t="s">
        <v>2099</v>
      </c>
      <c r="V380" s="129">
        <f>_xlfn.XLOOKUP(Applications[[#This Row],[NoApplication]],AApplicationCosts[NoApplication],AApplicationCosts[License Owner],Applications[[#This Row],[Business Owner]],0,1)</f>
        <v>0</v>
      </c>
      <c r="AB380" t="s">
        <v>2192</v>
      </c>
      <c r="AG380" t="s">
        <v>2037</v>
      </c>
    </row>
    <row r="381" spans="2:38">
      <c r="B381" s="29" t="str">
        <f>_xlfn.CONCAT(Applications[[#This Row],[No]]," - ",Applications[[#This Row],[Application]])</f>
        <v>556 - CDS Log Capacity Sub Add-on</v>
      </c>
      <c r="C381">
        <v>556</v>
      </c>
      <c r="D381" s="18" t="s">
        <v>3466</v>
      </c>
      <c r="E381" t="s">
        <v>2422</v>
      </c>
      <c r="F381" s="28">
        <v>45658</v>
      </c>
      <c r="I381" t="s">
        <v>3460</v>
      </c>
      <c r="J381" t="s">
        <v>2114</v>
      </c>
      <c r="K381" t="s">
        <v>3467</v>
      </c>
      <c r="M381" t="s">
        <v>2210</v>
      </c>
      <c r="N381" t="s">
        <v>2182</v>
      </c>
      <c r="O381" s="19">
        <v>54788</v>
      </c>
      <c r="R381" s="11"/>
      <c r="T381" t="s">
        <v>2099</v>
      </c>
      <c r="V381" s="129">
        <f>_xlfn.XLOOKUP(Applications[[#This Row],[NoApplication]],AApplicationCosts[NoApplication],AApplicationCosts[License Owner],Applications[[#This Row],[Business Owner]],0,1)</f>
        <v>0</v>
      </c>
      <c r="AB381" t="s">
        <v>2192</v>
      </c>
      <c r="AG381" t="s">
        <v>2037</v>
      </c>
    </row>
    <row r="382" spans="2:38">
      <c r="B382" s="29" t="str">
        <f>_xlfn.CONCAT(Applications[[#This Row],[No]]," - ",Applications[[#This Row],[Application]])</f>
        <v>558 - VenzoAI (Kamassist)</v>
      </c>
      <c r="C382">
        <v>558</v>
      </c>
      <c r="D382" s="18" t="s">
        <v>3468</v>
      </c>
      <c r="E382" t="s">
        <v>2565</v>
      </c>
      <c r="F382" s="28">
        <v>45658</v>
      </c>
      <c r="J382" t="s">
        <v>3469</v>
      </c>
      <c r="M382" t="s">
        <v>2107</v>
      </c>
      <c r="N382" t="s">
        <v>2201</v>
      </c>
      <c r="O382" s="19">
        <v>54788</v>
      </c>
      <c r="R382" s="48" t="s">
        <v>3470</v>
      </c>
      <c r="T382" t="s">
        <v>2099</v>
      </c>
      <c r="V382" s="129" t="str">
        <f>_xlfn.XLOOKUP(Applications[[#This Row],[NoApplication]],AApplicationCosts[NoApplication],AApplicationCosts[License Owner],Applications[[#This Row],[Business Owner]],0,1)</f>
        <v>MIBL</v>
      </c>
      <c r="AE382" t="s">
        <v>2997</v>
      </c>
      <c r="AF382" t="s">
        <v>3471</v>
      </c>
      <c r="AI382" t="s">
        <v>3472</v>
      </c>
    </row>
    <row r="383" spans="2:38" ht="60">
      <c r="B383" s="29" t="str">
        <f>_xlfn.CONCAT(Applications[[#This Row],[No]]," - ",Applications[[#This Row],[Application]])</f>
        <v>559 - Media Center</v>
      </c>
      <c r="C383">
        <v>559</v>
      </c>
      <c r="D383" s="18" t="s">
        <v>3473</v>
      </c>
      <c r="E383" t="s">
        <v>2198</v>
      </c>
      <c r="F383" s="28">
        <v>45658</v>
      </c>
      <c r="G383" s="11" t="s">
        <v>2189</v>
      </c>
      <c r="J383" t="s">
        <v>2114</v>
      </c>
      <c r="N383" t="s">
        <v>2097</v>
      </c>
      <c r="O383" s="19">
        <v>46691</v>
      </c>
      <c r="Q383" s="66" t="s">
        <v>3474</v>
      </c>
      <c r="R383" s="11"/>
      <c r="T383" t="s">
        <v>2166</v>
      </c>
      <c r="V383" s="129">
        <f>_xlfn.XLOOKUP(Applications[[#This Row],[NoApplication]],AApplicationCosts[NoApplication],AApplicationCosts[License Owner],Applications[[#This Row],[Business Owner]],0,1)</f>
        <v>0</v>
      </c>
      <c r="AE383" t="s">
        <v>189</v>
      </c>
      <c r="AI383" s="8" t="s">
        <v>3475</v>
      </c>
      <c r="AJ383" t="s">
        <v>3049</v>
      </c>
      <c r="AL383" t="s">
        <v>2153</v>
      </c>
    </row>
    <row r="384" spans="2:38" ht="60">
      <c r="B384" s="29" t="str">
        <f>_xlfn.CONCAT(Applications[[#This Row],[No]]," - ",Applications[[#This Row],[Application]])</f>
        <v>560 - Cumulus</v>
      </c>
      <c r="C384">
        <v>560</v>
      </c>
      <c r="D384" s="18" t="s">
        <v>3476</v>
      </c>
      <c r="E384" t="s">
        <v>2198</v>
      </c>
      <c r="F384" s="28">
        <v>45658</v>
      </c>
      <c r="J384" t="s">
        <v>3477</v>
      </c>
      <c r="N384" t="s">
        <v>2097</v>
      </c>
      <c r="O384" s="19">
        <v>46691</v>
      </c>
      <c r="Q384" t="s">
        <v>3474</v>
      </c>
      <c r="R384" s="11"/>
      <c r="S384" t="s">
        <v>3478</v>
      </c>
      <c r="T384" t="s">
        <v>2166</v>
      </c>
      <c r="V384" s="129" t="str">
        <f>_xlfn.XLOOKUP(Applications[[#This Row],[NoApplication]],AApplicationCosts[NoApplication],AApplicationCosts[License Owner],Applications[[#This Row],[Business Owner]],0,1)</f>
        <v>LVH</v>
      </c>
      <c r="AE384" t="s">
        <v>189</v>
      </c>
      <c r="AI384" s="8" t="s">
        <v>3475</v>
      </c>
      <c r="AJ384" t="s">
        <v>3479</v>
      </c>
      <c r="AK384" t="s">
        <v>3480</v>
      </c>
      <c r="AL384" t="s">
        <v>2153</v>
      </c>
    </row>
    <row r="385" spans="2:41">
      <c r="B385" s="29" t="str">
        <f>_xlfn.CONCAT(Applications[[#This Row],[No]]," - ",Applications[[#This Row],[Application]])</f>
        <v>561 - Viva Engage</v>
      </c>
      <c r="C385">
        <v>561</v>
      </c>
      <c r="D385" s="18" t="s">
        <v>3481</v>
      </c>
      <c r="E385" t="s">
        <v>2154</v>
      </c>
      <c r="F385" s="28">
        <v>45658</v>
      </c>
      <c r="J385" t="s">
        <v>2114</v>
      </c>
      <c r="N385" t="s">
        <v>2081</v>
      </c>
      <c r="O385" s="19">
        <v>54788</v>
      </c>
      <c r="R385" s="11"/>
      <c r="T385" t="s">
        <v>2083</v>
      </c>
      <c r="V385" s="129" t="str">
        <f>_xlfn.XLOOKUP(Applications[[#This Row],[NoApplication]],AApplicationCosts[NoApplication],AApplicationCosts[License Owner],Applications[[#This Row],[Business Owner]],0,1)</f>
        <v>LUCB</v>
      </c>
      <c r="AE385" t="s">
        <v>2477</v>
      </c>
      <c r="AI385" t="s">
        <v>2694</v>
      </c>
    </row>
    <row r="386" spans="2:41">
      <c r="B386" s="29" t="str">
        <f>_xlfn.CONCAT(Applications[[#This Row],[No]]," - ",Applications[[#This Row],[Application]])</f>
        <v>562 - Google tag manager</v>
      </c>
      <c r="C386">
        <v>562</v>
      </c>
      <c r="D386" s="18" t="s">
        <v>3482</v>
      </c>
      <c r="E386" t="s">
        <v>2422</v>
      </c>
      <c r="F386" s="28">
        <v>45658</v>
      </c>
      <c r="G386" s="11" t="s">
        <v>2113</v>
      </c>
      <c r="J386" t="s">
        <v>3229</v>
      </c>
      <c r="N386" t="s">
        <v>2168</v>
      </c>
      <c r="O386" s="19">
        <v>54788</v>
      </c>
      <c r="R386" s="11"/>
      <c r="S386" t="s">
        <v>704</v>
      </c>
      <c r="T386" t="s">
        <v>2204</v>
      </c>
      <c r="V386" s="129" t="str">
        <f>_xlfn.XLOOKUP(Applications[[#This Row],[NoApplication]],AApplicationCosts[NoApplication],AApplicationCosts[License Owner],Applications[[#This Row],[Business Owner]],0,1)</f>
        <v>SET</v>
      </c>
      <c r="AE386" t="s">
        <v>189</v>
      </c>
      <c r="AI386" s="190" t="s">
        <v>3230</v>
      </c>
    </row>
    <row r="387" spans="2:41">
      <c r="B387" s="29" t="str">
        <f>_xlfn.CONCAT(Applications[[#This Row],[No]]," - ",Applications[[#This Row],[Application]])</f>
        <v>564 - Adobe Creative Cloud</v>
      </c>
      <c r="C387">
        <v>564</v>
      </c>
      <c r="D387" s="18" t="s">
        <v>3483</v>
      </c>
      <c r="E387" t="s">
        <v>2828</v>
      </c>
      <c r="F387" s="28">
        <v>45658</v>
      </c>
      <c r="J387" t="s">
        <v>3193</v>
      </c>
      <c r="M387" t="s">
        <v>2210</v>
      </c>
      <c r="N387" t="s">
        <v>2168</v>
      </c>
      <c r="O387" s="19">
        <v>54788</v>
      </c>
      <c r="Q387" t="s">
        <v>3484</v>
      </c>
      <c r="R387" s="11"/>
      <c r="T387" t="s">
        <v>2099</v>
      </c>
      <c r="V387" s="129" t="str">
        <f>_xlfn.XLOOKUP(Applications[[#This Row],[NoApplication]],AApplicationCosts[NoApplication],AApplicationCosts[License Owner],Applications[[#This Row],[Business Owner]],0,1)</f>
        <v>MSAD</v>
      </c>
      <c r="X387" t="s">
        <v>3344</v>
      </c>
      <c r="AC387" t="s">
        <v>632</v>
      </c>
      <c r="AE387" t="s">
        <v>189</v>
      </c>
      <c r="AH387" t="s">
        <v>3345</v>
      </c>
      <c r="AI387" s="190"/>
    </row>
    <row r="388" spans="2:41">
      <c r="B388" s="29" t="str">
        <f>_xlfn.CONCAT(Applications[[#This Row],[No]]," - ",Applications[[#This Row],[Application]])</f>
        <v>567 - Sociuu</v>
      </c>
      <c r="C388">
        <v>567</v>
      </c>
      <c r="D388" s="18" t="s">
        <v>3485</v>
      </c>
      <c r="E388" t="s">
        <v>2198</v>
      </c>
      <c r="F388" s="28">
        <v>45658</v>
      </c>
      <c r="J388" t="s">
        <v>3486</v>
      </c>
      <c r="N388" t="s">
        <v>2168</v>
      </c>
      <c r="O388" s="19">
        <v>54788</v>
      </c>
      <c r="R388" s="11"/>
      <c r="S388" t="s">
        <v>704</v>
      </c>
      <c r="T388" t="s">
        <v>2204</v>
      </c>
      <c r="V388" s="129" t="str">
        <f>_xlfn.XLOOKUP(Applications[[#This Row],[NoApplication]],AApplicationCosts[NoApplication],AApplicationCosts[License Owner],Applications[[#This Row],[Business Owner]],0,1)</f>
        <v>SET</v>
      </c>
      <c r="AE388" t="s">
        <v>189</v>
      </c>
      <c r="AI388" s="189" t="s">
        <v>3487</v>
      </c>
      <c r="AJ388" s="133" t="s">
        <v>3488</v>
      </c>
      <c r="AL388" t="s">
        <v>2486</v>
      </c>
    </row>
    <row r="389" spans="2:41">
      <c r="B389" s="29" t="str">
        <f>_xlfn.CONCAT(Applications[[#This Row],[No]]," - ",Applications[[#This Row],[Application]])</f>
        <v>568 - OpenFOAM</v>
      </c>
      <c r="C389">
        <v>568</v>
      </c>
      <c r="D389" s="18" t="s">
        <v>3489</v>
      </c>
      <c r="E389" t="s">
        <v>2316</v>
      </c>
      <c r="F389" s="28">
        <v>45658</v>
      </c>
      <c r="J389" t="s">
        <v>3490</v>
      </c>
      <c r="N389" t="s">
        <v>2182</v>
      </c>
      <c r="O389" s="19">
        <v>54788</v>
      </c>
      <c r="Q389" t="s">
        <v>3491</v>
      </c>
      <c r="R389" s="11"/>
      <c r="T389" t="s">
        <v>2166</v>
      </c>
      <c r="V389" s="129">
        <f>_xlfn.XLOOKUP(Applications[[#This Row],[NoApplication]],AApplicationCosts[NoApplication],AApplicationCosts[License Owner],Applications[[#This Row],[Business Owner]],0,1)</f>
        <v>0</v>
      </c>
      <c r="AE389" t="s">
        <v>1748</v>
      </c>
    </row>
    <row r="390" spans="2:41">
      <c r="B390" s="29" t="str">
        <f>_xlfn.CONCAT(Applications[[#This Row],[No]]," - ",Applications[[#This Row],[Application]])</f>
        <v>569 - MetTEAMS (incl MetCAL)</v>
      </c>
      <c r="C390">
        <v>569</v>
      </c>
      <c r="D390" s="18" t="s">
        <v>3492</v>
      </c>
      <c r="E390" t="s">
        <v>2198</v>
      </c>
      <c r="F390" s="28">
        <v>45658</v>
      </c>
      <c r="J390" t="s">
        <v>3493</v>
      </c>
      <c r="N390" t="s">
        <v>2168</v>
      </c>
      <c r="O390" s="19">
        <v>54788</v>
      </c>
      <c r="Q390" t="s">
        <v>3494</v>
      </c>
      <c r="R390" s="11"/>
      <c r="T390" t="s">
        <v>2166</v>
      </c>
      <c r="V390" s="129">
        <f>_xlfn.XLOOKUP(Applications[[#This Row],[NoApplication]],AApplicationCosts[NoApplication],AApplicationCosts[License Owner],Applications[[#This Row],[Business Owner]],0,1)</f>
        <v>0</v>
      </c>
      <c r="AE390" t="s">
        <v>1748</v>
      </c>
      <c r="AI390" s="190"/>
    </row>
    <row r="391" spans="2:41">
      <c r="B391" s="29" t="str">
        <f>_xlfn.CONCAT(Applications[[#This Row],[No]]," - ",Applications[[#This Row],[Application]])</f>
        <v>570 - Dow Jones Riskcenter - Financial Crime Search</v>
      </c>
      <c r="C391">
        <v>570</v>
      </c>
      <c r="D391" s="18" t="s">
        <v>3495</v>
      </c>
      <c r="E391" t="s">
        <v>2093</v>
      </c>
      <c r="F391" s="28">
        <v>45658</v>
      </c>
      <c r="J391" t="s">
        <v>3496</v>
      </c>
      <c r="N391" t="s">
        <v>2182</v>
      </c>
      <c r="O391" s="19">
        <v>54788</v>
      </c>
      <c r="R391" s="16" t="s">
        <v>3497</v>
      </c>
      <c r="T391" t="s">
        <v>2166</v>
      </c>
      <c r="V391" s="129" t="str">
        <f>_xlfn.XLOOKUP(Applications[[#This Row],[NoApplication]],AApplicationCosts[NoApplication],AApplicationCosts[License Owner],Applications[[#This Row],[Business Owner]],0,1)</f>
        <v>MEDG</v>
      </c>
      <c r="AE391" t="s">
        <v>1246</v>
      </c>
      <c r="AI391" s="189" t="s">
        <v>3498</v>
      </c>
    </row>
    <row r="392" spans="2:41">
      <c r="B392" s="29" t="str">
        <f>_xlfn.CONCAT(Applications[[#This Row],[No]]," - ",Applications[[#This Row],[Application]])</f>
        <v>571 - Ecovadis</v>
      </c>
      <c r="C392">
        <v>571</v>
      </c>
      <c r="D392" s="18" t="s">
        <v>3499</v>
      </c>
      <c r="E392" t="s">
        <v>2137</v>
      </c>
      <c r="F392" s="28">
        <v>45658</v>
      </c>
      <c r="J392" t="s">
        <v>3500</v>
      </c>
      <c r="N392" t="s">
        <v>2201</v>
      </c>
      <c r="O392" s="19">
        <v>54788</v>
      </c>
      <c r="R392" s="11"/>
      <c r="T392" t="s">
        <v>2166</v>
      </c>
      <c r="V392" s="129" t="str">
        <f>_xlfn.XLOOKUP(Applications[[#This Row],[NoApplication]],AApplicationCosts[NoApplication],AApplicationCosts[License Owner],Applications[[#This Row],[Business Owner]],0,1)</f>
        <v>BEKC</v>
      </c>
      <c r="AE392" t="s">
        <v>1748</v>
      </c>
      <c r="AI392" s="189"/>
    </row>
    <row r="393" spans="2:41" ht="30">
      <c r="B393" s="29" t="str">
        <f>_xlfn.CONCAT(Applications[[#This Row],[No]]," - ",Applications[[#This Row],[Application]])</f>
        <v>572 - Lessor SP</v>
      </c>
      <c r="C393">
        <v>572</v>
      </c>
      <c r="D393" s="18" t="s">
        <v>3501</v>
      </c>
      <c r="E393" s="39" t="s">
        <v>2093</v>
      </c>
      <c r="F393" s="28">
        <v>45658</v>
      </c>
      <c r="G393" s="11" t="s">
        <v>2113</v>
      </c>
      <c r="J393" t="s">
        <v>3502</v>
      </c>
      <c r="N393" t="s">
        <v>2097</v>
      </c>
      <c r="O393" s="19">
        <v>47118</v>
      </c>
      <c r="P393" s="10" t="s">
        <v>3503</v>
      </c>
      <c r="Q393" t="s">
        <v>3504</v>
      </c>
      <c r="R393" s="11"/>
      <c r="S393" t="s">
        <v>2232</v>
      </c>
      <c r="T393" t="s">
        <v>2166</v>
      </c>
      <c r="V393" s="129" t="str">
        <f>_xlfn.XLOOKUP(Applications[[#This Row],[NoApplication]],AApplicationCosts[NoApplication],AApplicationCosts[License Owner],Applications[[#This Row],[Business Owner]],0,1)</f>
        <v>HAA</v>
      </c>
      <c r="AB393" t="s">
        <v>566</v>
      </c>
      <c r="AE393" t="s">
        <v>2233</v>
      </c>
      <c r="AI393" s="214" t="s">
        <v>3505</v>
      </c>
      <c r="AJ393" s="8" t="s">
        <v>3506</v>
      </c>
      <c r="AL393" t="s">
        <v>2236</v>
      </c>
    </row>
    <row r="394" spans="2:41" ht="45">
      <c r="B394" s="29" t="str">
        <f>_xlfn.CONCAT(Applications[[#This Row],[No]]," - ",Applications[[#This Row],[Application]])</f>
        <v>573 - Lessor Portal</v>
      </c>
      <c r="C394">
        <v>573</v>
      </c>
      <c r="D394" s="18" t="s">
        <v>3507</v>
      </c>
      <c r="E394" s="39" t="s">
        <v>2093</v>
      </c>
      <c r="F394" s="28">
        <v>45658</v>
      </c>
      <c r="G394" s="11" t="s">
        <v>2113</v>
      </c>
      <c r="J394" t="s">
        <v>3508</v>
      </c>
      <c r="M394" t="s">
        <v>2080</v>
      </c>
      <c r="N394" t="s">
        <v>2097</v>
      </c>
      <c r="O394" s="19">
        <v>46935</v>
      </c>
      <c r="P394" s="10" t="s">
        <v>3503</v>
      </c>
      <c r="R394" s="11"/>
      <c r="S394" t="s">
        <v>2232</v>
      </c>
      <c r="T394" t="s">
        <v>2166</v>
      </c>
      <c r="V394" s="129" t="str">
        <f>_xlfn.XLOOKUP(Applications[[#This Row],[NoApplication]],AApplicationCosts[NoApplication],AApplicationCosts[License Owner],Applications[[#This Row],[Business Owner]],0,1)</f>
        <v>HAA</v>
      </c>
      <c r="AB394" t="s">
        <v>566</v>
      </c>
      <c r="AE394" t="s">
        <v>2233</v>
      </c>
      <c r="AI394" s="8" t="s">
        <v>3509</v>
      </c>
      <c r="AJ394" s="8" t="s">
        <v>3510</v>
      </c>
      <c r="AL394" t="s">
        <v>2236</v>
      </c>
    </row>
    <row r="395" spans="2:41" ht="45">
      <c r="B395" s="29" t="str">
        <f>_xlfn.CONCAT(Applications[[#This Row],[No]]," - ",Applications[[#This Row],[Application]])</f>
        <v>574 - Hogrefe</v>
      </c>
      <c r="C395">
        <v>574</v>
      </c>
      <c r="D395" s="18" t="s">
        <v>3511</v>
      </c>
      <c r="E395" t="s">
        <v>2154</v>
      </c>
      <c r="F395" s="28">
        <v>45658</v>
      </c>
      <c r="J395" t="s">
        <v>3512</v>
      </c>
      <c r="N395" t="s">
        <v>2097</v>
      </c>
      <c r="O395" s="19">
        <v>47118</v>
      </c>
      <c r="P395" s="10" t="s">
        <v>3513</v>
      </c>
      <c r="R395" s="11"/>
      <c r="S395" t="s">
        <v>3514</v>
      </c>
      <c r="T395" t="s">
        <v>2204</v>
      </c>
      <c r="V395" s="129" t="str">
        <f>_xlfn.XLOOKUP(Applications[[#This Row],[NoApplication]],AApplicationCosts[NoApplication],AApplicationCosts[License Owner],Applications[[#This Row],[Business Owner]],0,1)</f>
        <v>MNT</v>
      </c>
      <c r="AE395" t="s">
        <v>2233</v>
      </c>
      <c r="AI395" s="8" t="s">
        <v>3515</v>
      </c>
      <c r="AJ395" s="8" t="s">
        <v>3516</v>
      </c>
    </row>
    <row r="396" spans="2:41">
      <c r="B396" s="29" t="str">
        <f>_xlfn.CONCAT(Applications[[#This Row],[No]]," - ",Applications[[#This Row],[Application]])</f>
        <v>576 - Defco</v>
      </c>
      <c r="C396">
        <v>576</v>
      </c>
      <c r="D396" s="18" t="s">
        <v>3517</v>
      </c>
      <c r="E396" t="s">
        <v>2198</v>
      </c>
      <c r="F396" s="28">
        <v>45658</v>
      </c>
      <c r="J396" t="s">
        <v>3518</v>
      </c>
      <c r="N396" t="s">
        <v>2157</v>
      </c>
      <c r="O396" s="19">
        <v>54788</v>
      </c>
      <c r="P396" s="10" t="s">
        <v>3326</v>
      </c>
      <c r="Q396" t="s">
        <v>3519</v>
      </c>
      <c r="R396" s="11"/>
      <c r="S396" t="s">
        <v>3514</v>
      </c>
      <c r="T396" t="s">
        <v>2204</v>
      </c>
      <c r="V396" s="129" t="str">
        <f>_xlfn.XLOOKUP(Applications[[#This Row],[NoApplication]],AApplicationCosts[NoApplication],AApplicationCosts[License Owner],Applications[[#This Row],[Business Owner]],0,1)</f>
        <v>MNT</v>
      </c>
      <c r="AE396" t="s">
        <v>2233</v>
      </c>
      <c r="AI396" s="8" t="s">
        <v>3520</v>
      </c>
      <c r="AJ396" s="8" t="s">
        <v>3521</v>
      </c>
    </row>
    <row r="397" spans="2:41">
      <c r="B397" s="29" t="str">
        <f>_xlfn.CONCAT(Applications[[#This Row],[No]]," - ",Applications[[#This Row],[Application]])</f>
        <v>579 - Flow</v>
      </c>
      <c r="C397">
        <v>579</v>
      </c>
      <c r="D397" s="18" t="s">
        <v>3522</v>
      </c>
      <c r="E397" t="s">
        <v>2093</v>
      </c>
      <c r="F397" s="28">
        <v>45658</v>
      </c>
      <c r="J397" t="s">
        <v>2114</v>
      </c>
      <c r="N397" t="s">
        <v>2182</v>
      </c>
      <c r="O397" s="19">
        <v>54788</v>
      </c>
      <c r="R397" s="11"/>
      <c r="T397" t="s">
        <v>2166</v>
      </c>
      <c r="V397" s="129">
        <f>_xlfn.XLOOKUP(Applications[[#This Row],[NoApplication]],AApplicationCosts[NoApplication],AApplicationCosts[License Owner],Applications[[#This Row],[Business Owner]],0,1)</f>
        <v>0</v>
      </c>
      <c r="AI397" s="190"/>
    </row>
    <row r="398" spans="2:41">
      <c r="B398" s="29" t="str">
        <f>_xlfn.CONCAT(Applications[[#This Row],[No]]," - ",Applications[[#This Row],[Application]])</f>
        <v>580 - PL SQL Developer</v>
      </c>
      <c r="C398">
        <v>580</v>
      </c>
      <c r="D398" s="18" t="s">
        <v>3523</v>
      </c>
      <c r="E398" t="s">
        <v>2181</v>
      </c>
      <c r="F398" s="28">
        <v>45658</v>
      </c>
      <c r="J398" t="s">
        <v>3524</v>
      </c>
      <c r="N398" t="s">
        <v>2182</v>
      </c>
      <c r="O398" s="19">
        <v>54788</v>
      </c>
      <c r="R398" s="11"/>
      <c r="T398" t="s">
        <v>2204</v>
      </c>
      <c r="V398" s="129">
        <f>_xlfn.XLOOKUP(Applications[[#This Row],[NoApplication]],AApplicationCosts[NoApplication],AApplicationCosts[License Owner],Applications[[#This Row],[Business Owner]],0,1)</f>
        <v>0</v>
      </c>
      <c r="AI398" s="190"/>
    </row>
    <row r="399" spans="2:41">
      <c r="B399" s="29" t="str">
        <f>_xlfn.CONCAT(Applications[[#This Row],[No]]," - ",Applications[[#This Row],[Application]])</f>
        <v>581 - Avalara AvaTax</v>
      </c>
      <c r="C399">
        <v>581</v>
      </c>
      <c r="D399" s="18" t="s">
        <v>3525</v>
      </c>
      <c r="E399" t="s">
        <v>2093</v>
      </c>
      <c r="F399" s="28">
        <v>45658</v>
      </c>
      <c r="H399" s="11" t="s">
        <v>147</v>
      </c>
      <c r="J399" t="s">
        <v>3526</v>
      </c>
      <c r="M399" t="s">
        <v>2243</v>
      </c>
      <c r="N399" t="s">
        <v>2168</v>
      </c>
      <c r="O399" s="19">
        <v>54788</v>
      </c>
      <c r="Q399" s="11" t="s">
        <v>3527</v>
      </c>
      <c r="R399" s="11"/>
      <c r="T399" t="s">
        <v>2166</v>
      </c>
      <c r="V399" s="129" t="str">
        <f>_xlfn.XLOOKUP(Applications[[#This Row],[NoApplication]],AApplicationCosts[NoApplication],AApplicationCosts[License Owner],Applications[[#This Row],[Business Owner]],0,1)</f>
        <v>KRSM</v>
      </c>
      <c r="AB399" t="s">
        <v>566</v>
      </c>
      <c r="AE399" t="s">
        <v>2085</v>
      </c>
      <c r="AI399" s="190"/>
    </row>
    <row r="400" spans="2:41">
      <c r="B400" s="29" t="str">
        <f>_xlfn.CONCAT(Applications[[#This Row],[No]]," - ",Applications[[#This Row],[Application]])</f>
        <v>582 - Docker</v>
      </c>
      <c r="C400">
        <v>582</v>
      </c>
      <c r="D400" s="18" t="s">
        <v>3528</v>
      </c>
      <c r="E400" t="s">
        <v>2181</v>
      </c>
      <c r="F400" s="28">
        <v>45658</v>
      </c>
      <c r="G400" s="11" t="s">
        <v>2189</v>
      </c>
      <c r="J400" t="s">
        <v>3529</v>
      </c>
      <c r="M400" t="s">
        <v>2210</v>
      </c>
      <c r="N400" t="s">
        <v>2081</v>
      </c>
      <c r="O400" s="19">
        <v>54788</v>
      </c>
      <c r="Q400" t="s">
        <v>3530</v>
      </c>
      <c r="R400" s="11"/>
      <c r="S400" t="s">
        <v>3531</v>
      </c>
      <c r="T400" t="s">
        <v>2083</v>
      </c>
      <c r="U400" t="s">
        <v>3532</v>
      </c>
      <c r="V400" s="129" t="str">
        <f>_xlfn.XLOOKUP(Applications[[#This Row],[NoApplication]],AApplicationCosts[NoApplication],AApplicationCosts[License Owner],Applications[[#This Row],[Business Owner]],0,1)</f>
        <v>LAAG</v>
      </c>
      <c r="W400" t="s">
        <v>3531</v>
      </c>
      <c r="X400" t="s">
        <v>3533</v>
      </c>
      <c r="AE400" t="s">
        <v>2178</v>
      </c>
      <c r="AI400" s="189" t="s">
        <v>3534</v>
      </c>
      <c r="AJ400" t="s">
        <v>3535</v>
      </c>
      <c r="AK400" t="s">
        <v>3536</v>
      </c>
      <c r="AO400" t="s">
        <v>2268</v>
      </c>
    </row>
    <row r="401" spans="2:41" ht="90">
      <c r="B401" s="29" t="str">
        <f>_xlfn.CONCAT(Applications[[#This Row],[No]]," - ",Applications[[#This Row],[Application]])</f>
        <v>583 - RabbitMQ</v>
      </c>
      <c r="C401">
        <v>583</v>
      </c>
      <c r="D401" s="18" t="s">
        <v>3537</v>
      </c>
      <c r="E401" t="s">
        <v>2684</v>
      </c>
      <c r="F401" s="28">
        <v>45658</v>
      </c>
      <c r="J401" t="s">
        <v>3538</v>
      </c>
      <c r="N401" t="s">
        <v>2157</v>
      </c>
      <c r="O401" s="19">
        <v>54788</v>
      </c>
      <c r="Q401" s="8" t="s">
        <v>3539</v>
      </c>
      <c r="R401" s="11"/>
      <c r="T401" t="s">
        <v>2166</v>
      </c>
      <c r="V401" s="129">
        <f>_xlfn.XLOOKUP(Applications[[#This Row],[NoApplication]],AApplicationCosts[NoApplication],AApplicationCosts[License Owner],Applications[[#This Row],[Business Owner]],0,1)</f>
        <v>0</v>
      </c>
      <c r="AC401" t="s">
        <v>642</v>
      </c>
      <c r="AE401" t="s">
        <v>2151</v>
      </c>
      <c r="AI401" s="214" t="s">
        <v>3540</v>
      </c>
      <c r="AJ401" t="s">
        <v>2448</v>
      </c>
      <c r="AL401" t="s">
        <v>2236</v>
      </c>
    </row>
    <row r="402" spans="2:41" ht="90">
      <c r="B402" s="29" t="str">
        <f>_xlfn.CONCAT(Applications[[#This Row],[No]]," - ",Applications[[#This Row],[Application]])</f>
        <v>584 - Postman</v>
      </c>
      <c r="C402">
        <v>584</v>
      </c>
      <c r="D402" s="18" t="s">
        <v>3541</v>
      </c>
      <c r="E402" t="s">
        <v>2181</v>
      </c>
      <c r="F402" s="28">
        <v>45658</v>
      </c>
      <c r="G402" s="11" t="s">
        <v>2189</v>
      </c>
      <c r="J402" t="s">
        <v>3542</v>
      </c>
      <c r="M402" t="s">
        <v>2210</v>
      </c>
      <c r="N402" t="s">
        <v>2168</v>
      </c>
      <c r="O402" s="19">
        <v>54788</v>
      </c>
      <c r="Q402" t="s">
        <v>3543</v>
      </c>
      <c r="R402" s="48" t="s">
        <v>3544</v>
      </c>
      <c r="S402" t="s">
        <v>3545</v>
      </c>
      <c r="T402" t="s">
        <v>2099</v>
      </c>
      <c r="V402" s="129" t="str">
        <f>_xlfn.XLOOKUP(Applications[[#This Row],[NoApplication]],AApplicationCosts[NoApplication],AApplicationCosts[License Owner],Applications[[#This Row],[Business Owner]],0,1)</f>
        <v>LAAG</v>
      </c>
      <c r="W402" t="s">
        <v>3545</v>
      </c>
      <c r="X402" t="s">
        <v>3545</v>
      </c>
      <c r="AE402" t="s">
        <v>2178</v>
      </c>
      <c r="AJ402" s="8" t="s">
        <v>3546</v>
      </c>
      <c r="AK402" s="8" t="s">
        <v>3547</v>
      </c>
      <c r="AO402" t="s">
        <v>2268</v>
      </c>
    </row>
    <row r="403" spans="2:41">
      <c r="B403" s="29" t="str">
        <f>_xlfn.CONCAT(Applications[[#This Row],[No]]," - ",Applications[[#This Row],[Application]])</f>
        <v>585 - SimaPro</v>
      </c>
      <c r="C403">
        <v>585</v>
      </c>
      <c r="D403" s="18" t="s">
        <v>3548</v>
      </c>
      <c r="E403" t="s">
        <v>2316</v>
      </c>
      <c r="F403" s="28">
        <v>45658</v>
      </c>
      <c r="J403" t="s">
        <v>3549</v>
      </c>
      <c r="N403" t="s">
        <v>2182</v>
      </c>
      <c r="O403" s="19">
        <v>54788</v>
      </c>
      <c r="R403" s="11"/>
      <c r="S403" t="s">
        <v>1231</v>
      </c>
      <c r="T403" t="s">
        <v>2166</v>
      </c>
      <c r="U403" t="s">
        <v>3550</v>
      </c>
      <c r="V403" s="129" t="str">
        <f>_xlfn.XLOOKUP(Applications[[#This Row],[NoApplication]],AApplicationCosts[NoApplication],AApplicationCosts[License Owner],Applications[[#This Row],[Business Owner]],0,1)</f>
        <v>TIKN</v>
      </c>
      <c r="X403" t="s">
        <v>1231</v>
      </c>
      <c r="AE403" t="s">
        <v>1748</v>
      </c>
    </row>
    <row r="404" spans="2:41">
      <c r="B404" s="29" t="str">
        <f>_xlfn.CONCAT(Applications[[#This Row],[No]]," - ",Applications[[#This Row],[Application]])</f>
        <v>586 - RENE</v>
      </c>
      <c r="C404">
        <v>586</v>
      </c>
      <c r="D404" s="18" t="s">
        <v>3551</v>
      </c>
      <c r="E404" t="s">
        <v>2198</v>
      </c>
      <c r="F404" s="28">
        <v>45658</v>
      </c>
      <c r="J404" t="s">
        <v>3552</v>
      </c>
      <c r="N404" t="s">
        <v>2201</v>
      </c>
      <c r="O404" s="19">
        <v>54788</v>
      </c>
      <c r="R404" s="11"/>
      <c r="S404" t="s">
        <v>1231</v>
      </c>
      <c r="T404" t="s">
        <v>2166</v>
      </c>
      <c r="V404" s="129" t="str">
        <f>_xlfn.XLOOKUP(Applications[[#This Row],[NoApplication]],AApplicationCosts[NoApplication],AApplicationCosts[License Owner],Applications[[#This Row],[Business Owner]],0,1)</f>
        <v>TIKN</v>
      </c>
      <c r="X404" t="s">
        <v>1231</v>
      </c>
      <c r="AE404" t="s">
        <v>1748</v>
      </c>
    </row>
    <row r="405" spans="2:41">
      <c r="B405" s="29" t="str">
        <f>_xlfn.CONCAT(Applications[[#This Row],[No]]," - ",Applications[[#This Row],[Application]])</f>
        <v>587 - MinEnergi2</v>
      </c>
      <c r="C405">
        <v>587</v>
      </c>
      <c r="D405" s="18" t="s">
        <v>3553</v>
      </c>
      <c r="E405" t="s">
        <v>2198</v>
      </c>
      <c r="F405" s="28">
        <v>45658</v>
      </c>
      <c r="J405" t="s">
        <v>3554</v>
      </c>
      <c r="N405" t="s">
        <v>2201</v>
      </c>
      <c r="O405" s="19">
        <v>54788</v>
      </c>
      <c r="Q405" t="s">
        <v>3555</v>
      </c>
      <c r="R405" s="11"/>
      <c r="S405" t="s">
        <v>1231</v>
      </c>
      <c r="T405" t="s">
        <v>2166</v>
      </c>
      <c r="V405" s="129" t="str">
        <f>_xlfn.XLOOKUP(Applications[[#This Row],[NoApplication]],AApplicationCosts[NoApplication],AApplicationCosts[License Owner],Applications[[#This Row],[Business Owner]],0,1)</f>
        <v>TIKN</v>
      </c>
      <c r="X405" t="s">
        <v>1231</v>
      </c>
      <c r="AE405" t="s">
        <v>1748</v>
      </c>
    </row>
    <row r="406" spans="2:41">
      <c r="B406" s="29" t="str">
        <f>_xlfn.CONCAT(Applications[[#This Row],[No]]," - ",Applications[[#This Row],[Application]])</f>
        <v>588 - CRECEA</v>
      </c>
      <c r="C406">
        <v>588</v>
      </c>
      <c r="D406" s="18" t="s">
        <v>3556</v>
      </c>
      <c r="E406" t="s">
        <v>2198</v>
      </c>
      <c r="F406" s="28">
        <v>45658</v>
      </c>
      <c r="J406" t="s">
        <v>3557</v>
      </c>
      <c r="N406" t="s">
        <v>2157</v>
      </c>
      <c r="O406" s="19">
        <v>54788</v>
      </c>
      <c r="R406" s="11"/>
      <c r="S406" t="s">
        <v>1231</v>
      </c>
      <c r="T406" t="s">
        <v>2166</v>
      </c>
      <c r="U406" t="s">
        <v>3558</v>
      </c>
      <c r="V406" s="129" t="str">
        <f>_xlfn.XLOOKUP(Applications[[#This Row],[NoApplication]],AApplicationCosts[NoApplication],AApplicationCosts[License Owner],Applications[[#This Row],[Business Owner]],0,1)</f>
        <v>TIKN</v>
      </c>
      <c r="X406" t="s">
        <v>1231</v>
      </c>
      <c r="AE406" t="s">
        <v>1748</v>
      </c>
      <c r="AI406" t="s">
        <v>3155</v>
      </c>
      <c r="AJ406" t="s">
        <v>2448</v>
      </c>
    </row>
    <row r="407" spans="2:41">
      <c r="B407" s="29" t="str">
        <f>_xlfn.CONCAT(Applications[[#This Row],[No]]," - ",Applications[[#This Row],[Application]])</f>
        <v>589 - Chemical Manager</v>
      </c>
      <c r="C407">
        <v>589</v>
      </c>
      <c r="D407" s="18" t="s">
        <v>3559</v>
      </c>
      <c r="E407" t="s">
        <v>2198</v>
      </c>
      <c r="F407" s="28">
        <v>45658</v>
      </c>
      <c r="J407" t="s">
        <v>3560</v>
      </c>
      <c r="N407" t="s">
        <v>2201</v>
      </c>
      <c r="O407" s="19">
        <v>54788</v>
      </c>
      <c r="R407" s="11"/>
      <c r="S407" t="s">
        <v>1231</v>
      </c>
      <c r="T407" t="s">
        <v>2166</v>
      </c>
      <c r="U407" t="s">
        <v>3561</v>
      </c>
      <c r="V407" s="129" t="str">
        <f>_xlfn.XLOOKUP(Applications[[#This Row],[NoApplication]],AApplicationCosts[NoApplication],AApplicationCosts[License Owner],Applications[[#This Row],[Business Owner]],0,1)</f>
        <v>TIKN</v>
      </c>
      <c r="X407" t="s">
        <v>1231</v>
      </c>
      <c r="AE407" t="s">
        <v>1748</v>
      </c>
    </row>
    <row r="408" spans="2:41">
      <c r="B408" s="29" t="str">
        <f>_xlfn.CONCAT(Applications[[#This Row],[No]]," - ",Applications[[#This Row],[Application]])</f>
        <v>590 - Science Based Targets initiative</v>
      </c>
      <c r="C408">
        <v>590</v>
      </c>
      <c r="D408" s="18" t="s">
        <v>3562</v>
      </c>
      <c r="E408" t="s">
        <v>2198</v>
      </c>
      <c r="F408" s="28">
        <v>45658</v>
      </c>
      <c r="J408" t="s">
        <v>3563</v>
      </c>
      <c r="N408" t="s">
        <v>2201</v>
      </c>
      <c r="O408" s="19">
        <v>54788</v>
      </c>
      <c r="R408" s="11"/>
      <c r="S408" t="s">
        <v>1231</v>
      </c>
      <c r="T408" t="s">
        <v>2166</v>
      </c>
      <c r="U408" t="s">
        <v>3564</v>
      </c>
      <c r="V408" s="129" t="str">
        <f>_xlfn.XLOOKUP(Applications[[#This Row],[NoApplication]],AApplicationCosts[NoApplication],AApplicationCosts[License Owner],Applications[[#This Row],[Business Owner]],0,1)</f>
        <v>TIKN</v>
      </c>
      <c r="X408" t="s">
        <v>1231</v>
      </c>
      <c r="AE408" t="s">
        <v>1748</v>
      </c>
    </row>
    <row r="409" spans="2:41">
      <c r="B409" s="29" t="str">
        <f>_xlfn.CONCAT(Applications[[#This Row],[No]]," - ",Applications[[#This Row],[Application]])</f>
        <v>591 - FileZilla</v>
      </c>
      <c r="C409">
        <v>591</v>
      </c>
      <c r="D409" s="18" t="s">
        <v>3565</v>
      </c>
      <c r="E409" t="s">
        <v>2684</v>
      </c>
      <c r="F409" s="28">
        <v>45658</v>
      </c>
      <c r="J409" t="s">
        <v>2949</v>
      </c>
      <c r="N409" t="s">
        <v>2504</v>
      </c>
      <c r="O409" s="19">
        <v>54788</v>
      </c>
      <c r="R409" s="11"/>
      <c r="T409" t="s">
        <v>2166</v>
      </c>
      <c r="U409" t="s">
        <v>3566</v>
      </c>
      <c r="V409" s="129">
        <f>_xlfn.XLOOKUP(Applications[[#This Row],[NoApplication]],AApplicationCosts[NoApplication],AApplicationCosts[License Owner],Applications[[#This Row],[Business Owner]],0,1)</f>
        <v>0</v>
      </c>
      <c r="AD409" t="s">
        <v>2253</v>
      </c>
      <c r="AE409" t="s">
        <v>2178</v>
      </c>
      <c r="AI409" t="s">
        <v>3567</v>
      </c>
      <c r="AJ409" t="s">
        <v>3568</v>
      </c>
    </row>
    <row r="410" spans="2:41">
      <c r="B410" s="29" t="str">
        <f>_xlfn.CONCAT(Applications[[#This Row],[No]]," - ",Applications[[#This Row],[Application]])</f>
        <v>593 - Test and Development tool</v>
      </c>
      <c r="C410">
        <v>593</v>
      </c>
      <c r="D410" s="18" t="s">
        <v>3569</v>
      </c>
      <c r="E410" t="s">
        <v>2181</v>
      </c>
      <c r="F410" s="28">
        <v>45658</v>
      </c>
      <c r="J410" t="s">
        <v>3570</v>
      </c>
      <c r="N410" t="s">
        <v>2164</v>
      </c>
      <c r="O410" s="19">
        <v>54788</v>
      </c>
      <c r="R410" s="11"/>
      <c r="T410" t="s">
        <v>2166</v>
      </c>
      <c r="U410" t="s">
        <v>3569</v>
      </c>
      <c r="V410" s="129">
        <f>_xlfn.XLOOKUP(Applications[[#This Row],[NoApplication]],AApplicationCosts[NoApplication],AApplicationCosts[License Owner],Applications[[#This Row],[Business Owner]],0,1)</f>
        <v>0</v>
      </c>
      <c r="AE410" t="s">
        <v>2178</v>
      </c>
      <c r="AI410" t="s">
        <v>3571</v>
      </c>
      <c r="AJ410" t="s">
        <v>1409</v>
      </c>
      <c r="AK410" t="s">
        <v>1409</v>
      </c>
    </row>
    <row r="411" spans="2:41">
      <c r="B411" s="29" t="str">
        <f>_xlfn.CONCAT(Applications[[#This Row],[No]]," - ",Applications[[#This Row],[Application]])</f>
        <v>594 - EMH Variomod Manager</v>
      </c>
      <c r="C411">
        <v>594</v>
      </c>
      <c r="D411" s="18" t="s">
        <v>3572</v>
      </c>
      <c r="E411" t="s">
        <v>2198</v>
      </c>
      <c r="F411" s="28">
        <v>45658</v>
      </c>
      <c r="J411" t="s">
        <v>3573</v>
      </c>
      <c r="N411" t="s">
        <v>2182</v>
      </c>
      <c r="O411" s="19">
        <v>54788</v>
      </c>
      <c r="R411" s="11"/>
      <c r="T411" t="s">
        <v>2204</v>
      </c>
      <c r="U411" t="s">
        <v>3572</v>
      </c>
      <c r="V411" s="129">
        <f>_xlfn.XLOOKUP(Applications[[#This Row],[NoApplication]],AApplicationCosts[NoApplication],AApplicationCosts[License Owner],Applications[[#This Row],[Business Owner]],0,1)</f>
        <v>0</v>
      </c>
      <c r="AE411" t="s">
        <v>1246</v>
      </c>
    </row>
    <row r="412" spans="2:41">
      <c r="B412" s="29" t="str">
        <f>_xlfn.CONCAT(Applications[[#This Row],[No]]," - ",Applications[[#This Row],[Application]])</f>
        <v>595 - EMH-Combi-Master</v>
      </c>
      <c r="C412">
        <v>595</v>
      </c>
      <c r="D412" s="18" t="s">
        <v>3574</v>
      </c>
      <c r="E412" t="s">
        <v>2198</v>
      </c>
      <c r="F412" s="28">
        <v>45658</v>
      </c>
      <c r="J412" t="s">
        <v>3575</v>
      </c>
      <c r="N412" t="s">
        <v>2182</v>
      </c>
      <c r="O412" s="19">
        <v>54788</v>
      </c>
      <c r="R412" s="11"/>
      <c r="T412" t="s">
        <v>2204</v>
      </c>
      <c r="U412" t="s">
        <v>3574</v>
      </c>
      <c r="V412" s="129">
        <f>_xlfn.XLOOKUP(Applications[[#This Row],[NoApplication]],AApplicationCosts[NoApplication],AApplicationCosts[License Owner],Applications[[#This Row],[Business Owner]],0,1)</f>
        <v>0</v>
      </c>
      <c r="AE412" t="s">
        <v>1246</v>
      </c>
    </row>
    <row r="413" spans="2:41" ht="120">
      <c r="B413" s="29" t="str">
        <f>_xlfn.CONCAT(Applications[[#This Row],[No]]," - ",Applications[[#This Row],[Application]])</f>
        <v>599 - Total Commander</v>
      </c>
      <c r="C413">
        <v>599</v>
      </c>
      <c r="D413" s="18" t="s">
        <v>3576</v>
      </c>
      <c r="E413" t="s">
        <v>2198</v>
      </c>
      <c r="F413" s="28">
        <v>45658</v>
      </c>
      <c r="G413" s="11" t="s">
        <v>2189</v>
      </c>
      <c r="J413" t="s">
        <v>3577</v>
      </c>
      <c r="N413" t="s">
        <v>2097</v>
      </c>
      <c r="O413" s="19">
        <v>46023</v>
      </c>
      <c r="R413" s="11"/>
      <c r="T413" t="s">
        <v>2166</v>
      </c>
      <c r="U413" t="s">
        <v>3578</v>
      </c>
      <c r="V413" s="129">
        <f>_xlfn.XLOOKUP(Applications[[#This Row],[NoApplication]],AApplicationCosts[NoApplication],AApplicationCosts[License Owner],Applications[[#This Row],[Business Owner]],0,1)</f>
        <v>0</v>
      </c>
      <c r="AE413" t="s">
        <v>2477</v>
      </c>
      <c r="AI413" s="193" t="s">
        <v>3579</v>
      </c>
      <c r="AJ413" s="76" t="s">
        <v>3580</v>
      </c>
      <c r="AK413" s="8" t="s">
        <v>3581</v>
      </c>
      <c r="AL413" t="s">
        <v>2486</v>
      </c>
      <c r="AO413" t="s">
        <v>2268</v>
      </c>
    </row>
    <row r="414" spans="2:41">
      <c r="B414" s="29" t="str">
        <f>_xlfn.CONCAT(Applications[[#This Row],[No]]," - ",Applications[[#This Row],[Application]])</f>
        <v>601 - YABE (Yest Another BACnet Exlporer)</v>
      </c>
      <c r="C414">
        <v>601</v>
      </c>
      <c r="D414" s="18" t="s">
        <v>3582</v>
      </c>
      <c r="E414" t="s">
        <v>2316</v>
      </c>
      <c r="F414" s="28">
        <v>45658</v>
      </c>
      <c r="G414" s="11" t="s">
        <v>2189</v>
      </c>
      <c r="J414" t="s">
        <v>3583</v>
      </c>
      <c r="N414" t="s">
        <v>2081</v>
      </c>
      <c r="O414" s="19">
        <v>54788</v>
      </c>
      <c r="R414" s="11"/>
      <c r="T414" t="s">
        <v>2166</v>
      </c>
      <c r="V414" s="129">
        <f>_xlfn.XLOOKUP(Applications[[#This Row],[NoApplication]],AApplicationCosts[NoApplication],AApplicationCosts[License Owner],Applications[[#This Row],[Business Owner]],0,1)</f>
        <v>0</v>
      </c>
      <c r="AE414" t="s">
        <v>2178</v>
      </c>
    </row>
    <row r="415" spans="2:41">
      <c r="B415" s="29" t="str">
        <f>_xlfn.CONCAT(Applications[[#This Row],[No]]," - ",Applications[[#This Row],[Application]])</f>
        <v>603 - Infragistics</v>
      </c>
      <c r="C415">
        <v>603</v>
      </c>
      <c r="D415" s="18" t="s">
        <v>3584</v>
      </c>
      <c r="E415" t="s">
        <v>2181</v>
      </c>
      <c r="F415" s="28">
        <v>45658</v>
      </c>
      <c r="J415" t="s">
        <v>3584</v>
      </c>
      <c r="N415" t="s">
        <v>2157</v>
      </c>
      <c r="O415" s="19">
        <v>54788</v>
      </c>
      <c r="R415" s="11"/>
      <c r="T415" t="s">
        <v>2166</v>
      </c>
      <c r="U415" t="s">
        <v>3585</v>
      </c>
      <c r="V415" s="129">
        <f>_xlfn.XLOOKUP(Applications[[#This Row],[NoApplication]],AApplicationCosts[NoApplication],AApplicationCosts[License Owner],Applications[[#This Row],[Business Owner]],0,1)</f>
        <v>0</v>
      </c>
      <c r="AE415" t="s">
        <v>1246</v>
      </c>
      <c r="AJ415" t="s">
        <v>390</v>
      </c>
      <c r="AK415" t="s">
        <v>3586</v>
      </c>
    </row>
    <row r="416" spans="2:41">
      <c r="B416" s="29" t="str">
        <f>_xlfn.CONCAT(Applications[[#This Row],[No]]," - ",Applications[[#This Row],[Application]])</f>
        <v>604 - ReadyAPI</v>
      </c>
      <c r="C416">
        <v>604</v>
      </c>
      <c r="D416" s="18" t="s">
        <v>3587</v>
      </c>
      <c r="E416" t="s">
        <v>2181</v>
      </c>
      <c r="F416" s="28">
        <v>45658</v>
      </c>
      <c r="J416" t="s">
        <v>2095</v>
      </c>
      <c r="K416" t="s">
        <v>3588</v>
      </c>
      <c r="N416" t="s">
        <v>2164</v>
      </c>
      <c r="O416" s="19">
        <v>54788</v>
      </c>
      <c r="R416" s="11"/>
      <c r="T416" t="s">
        <v>2166</v>
      </c>
      <c r="V416" s="129" t="str">
        <f>_xlfn.XLOOKUP(Applications[[#This Row],[NoApplication]],AApplicationCosts[NoApplication],AApplicationCosts[License Owner],Applications[[#This Row],[Business Owner]],0,1)</f>
        <v>JLY</v>
      </c>
    </row>
    <row r="417" spans="2:41">
      <c r="B417" s="29" t="str">
        <f>_xlfn.CONCAT(Applications[[#This Row],[No]]," - ",Applications[[#This Row],[Application]])</f>
        <v>605 - License Tool</v>
      </c>
      <c r="C417">
        <v>605</v>
      </c>
      <c r="D417" s="18" t="s">
        <v>3589</v>
      </c>
      <c r="E417" t="s">
        <v>2198</v>
      </c>
      <c r="F417" s="28">
        <v>45658</v>
      </c>
      <c r="J417" t="s">
        <v>2206</v>
      </c>
      <c r="N417" t="s">
        <v>2168</v>
      </c>
      <c r="O417" s="19">
        <v>54788</v>
      </c>
      <c r="Q417" s="14" t="s">
        <v>3590</v>
      </c>
      <c r="R417" s="11"/>
      <c r="T417" t="s">
        <v>2166</v>
      </c>
      <c r="V417" s="129">
        <f>_xlfn.XLOOKUP(Applications[[#This Row],[NoApplication]],AApplicationCosts[NoApplication],AApplicationCosts[License Owner],Applications[[#This Row],[Business Owner]],0,1)</f>
        <v>0</v>
      </c>
      <c r="AE417" t="s">
        <v>189</v>
      </c>
      <c r="AO417" t="s">
        <v>2268</v>
      </c>
    </row>
    <row r="418" spans="2:41" ht="60">
      <c r="B418" s="29" t="str">
        <f>_xlfn.CONCAT(Applications[[#This Row],[No]]," - ",Applications[[#This Row],[Application]])</f>
        <v>606 - FlowForce</v>
      </c>
      <c r="C418">
        <v>606</v>
      </c>
      <c r="D418" s="18" t="s">
        <v>3591</v>
      </c>
      <c r="E418" t="s">
        <v>2145</v>
      </c>
      <c r="F418" s="28">
        <v>45658</v>
      </c>
      <c r="J418" t="s">
        <v>3294</v>
      </c>
      <c r="L418" t="s">
        <v>3288</v>
      </c>
      <c r="N418" t="s">
        <v>2097</v>
      </c>
      <c r="O418" s="19">
        <v>46203</v>
      </c>
      <c r="Q418" t="s">
        <v>3295</v>
      </c>
      <c r="R418" s="11"/>
      <c r="S418" t="s">
        <v>3296</v>
      </c>
      <c r="T418" t="s">
        <v>2099</v>
      </c>
      <c r="U418" t="s">
        <v>2150</v>
      </c>
      <c r="V418" s="129" t="str">
        <f>_xlfn.XLOOKUP(Applications[[#This Row],[NoApplication]],AApplicationCosts[NoApplication],AApplicationCosts[License Owner],Applications[[#This Row],[Business Owner]],0,1)</f>
        <v>TODP</v>
      </c>
      <c r="W418" t="s">
        <v>1050</v>
      </c>
      <c r="AB418" t="s">
        <v>3290</v>
      </c>
      <c r="AC418" t="s">
        <v>1028</v>
      </c>
      <c r="AE418" t="s">
        <v>2151</v>
      </c>
      <c r="AI418" s="8" t="s">
        <v>3291</v>
      </c>
      <c r="AJ418" t="s">
        <v>3292</v>
      </c>
      <c r="AL418" t="s">
        <v>2153</v>
      </c>
    </row>
    <row r="419" spans="2:41">
      <c r="B419" s="29" t="str">
        <f>_xlfn.CONCAT(Applications[[#This Row],[No]]," - ",Applications[[#This Row],[Application]])</f>
        <v>607 - VMS</v>
      </c>
      <c r="C419">
        <v>607</v>
      </c>
      <c r="D419" s="18" t="s">
        <v>3592</v>
      </c>
      <c r="E419" t="s">
        <v>2198</v>
      </c>
      <c r="F419" s="28">
        <v>45658</v>
      </c>
      <c r="J419" t="s">
        <v>3593</v>
      </c>
      <c r="N419" t="s">
        <v>2182</v>
      </c>
      <c r="O419" s="19">
        <v>54788</v>
      </c>
      <c r="R419" s="11"/>
      <c r="S419" t="s">
        <v>766</v>
      </c>
      <c r="T419" t="s">
        <v>2166</v>
      </c>
      <c r="U419" t="s">
        <v>3594</v>
      </c>
      <c r="V419" s="129" t="str">
        <f>_xlfn.XLOOKUP(Applications[[#This Row],[NoApplication]],AApplicationCosts[NoApplication],AApplicationCosts[License Owner],Applications[[#This Row],[Business Owner]],0,1)</f>
        <v>ASO</v>
      </c>
      <c r="W419" t="s">
        <v>766</v>
      </c>
      <c r="AE419" t="s">
        <v>2085</v>
      </c>
    </row>
    <row r="420" spans="2:41">
      <c r="B420" s="29" t="str">
        <f>_xlfn.CONCAT(Applications[[#This Row],[No]]," - ",Applications[[#This Row],[Application]])</f>
        <v>608 - Acra Introcucion</v>
      </c>
      <c r="C420">
        <v>608</v>
      </c>
      <c r="D420" s="18" t="s">
        <v>3595</v>
      </c>
      <c r="E420" t="s">
        <v>2198</v>
      </c>
      <c r="F420" s="28">
        <v>45658</v>
      </c>
      <c r="J420" t="s">
        <v>3596</v>
      </c>
      <c r="N420" t="s">
        <v>2182</v>
      </c>
      <c r="O420" s="19">
        <v>54788</v>
      </c>
      <c r="R420" s="11"/>
      <c r="S420" t="s">
        <v>766</v>
      </c>
      <c r="T420" t="s">
        <v>2166</v>
      </c>
      <c r="V420" s="129" t="str">
        <f>_xlfn.XLOOKUP(Applications[[#This Row],[NoApplication]],AApplicationCosts[NoApplication],AApplicationCosts[License Owner],Applications[[#This Row],[Business Owner]],0,1)</f>
        <v>ASO</v>
      </c>
      <c r="W420" t="s">
        <v>766</v>
      </c>
      <c r="AE420" t="s">
        <v>2085</v>
      </c>
    </row>
    <row r="421" spans="2:41">
      <c r="B421" s="29" t="str">
        <f>_xlfn.CONCAT(Applications[[#This Row],[No]]," - ",Applications[[#This Row],[Application]])</f>
        <v>609 - Bluebeam</v>
      </c>
      <c r="C421">
        <v>609</v>
      </c>
      <c r="D421" s="18" t="s">
        <v>3597</v>
      </c>
      <c r="E421" t="s">
        <v>2565</v>
      </c>
      <c r="F421" s="28">
        <v>45658</v>
      </c>
      <c r="J421" t="s">
        <v>3598</v>
      </c>
      <c r="N421" t="s">
        <v>2182</v>
      </c>
      <c r="O421" s="19">
        <v>54788</v>
      </c>
      <c r="R421" s="11"/>
      <c r="S421" t="s">
        <v>766</v>
      </c>
      <c r="T421" t="s">
        <v>2166</v>
      </c>
      <c r="V421" s="129" t="str">
        <f>_xlfn.XLOOKUP(Applications[[#This Row],[NoApplication]],AApplicationCosts[NoApplication],AApplicationCosts[License Owner],Applications[[#This Row],[Business Owner]],0,1)</f>
        <v>ASO</v>
      </c>
      <c r="W421" t="s">
        <v>766</v>
      </c>
      <c r="AE421" t="s">
        <v>2085</v>
      </c>
    </row>
    <row r="422" spans="2:41">
      <c r="B422" s="29" t="str">
        <f>_xlfn.CONCAT(Applications[[#This Row],[No]]," - ",Applications[[#This Row],[Application]])</f>
        <v>610 - SEEV8R3</v>
      </c>
      <c r="C422">
        <v>610</v>
      </c>
      <c r="D422" s="18" t="s">
        <v>3599</v>
      </c>
      <c r="E422" t="s">
        <v>2198</v>
      </c>
      <c r="F422" s="28">
        <v>45658</v>
      </c>
      <c r="J422" t="s">
        <v>3600</v>
      </c>
      <c r="N422" t="s">
        <v>2182</v>
      </c>
      <c r="O422" s="19">
        <v>54788</v>
      </c>
      <c r="R422" s="11"/>
      <c r="S422" t="s">
        <v>766</v>
      </c>
      <c r="T422" t="s">
        <v>2204</v>
      </c>
      <c r="U422" t="s">
        <v>3601</v>
      </c>
      <c r="V422" s="129" t="str">
        <f>_xlfn.XLOOKUP(Applications[[#This Row],[NoApplication]],AApplicationCosts[NoApplication],AApplicationCosts[License Owner],Applications[[#This Row],[Business Owner]],0,1)</f>
        <v>ASO</v>
      </c>
      <c r="W422" t="s">
        <v>766</v>
      </c>
      <c r="AE422" t="s">
        <v>2085</v>
      </c>
    </row>
    <row r="423" spans="2:41">
      <c r="B423" s="29" t="str">
        <f>_xlfn.CONCAT(Applications[[#This Row],[No]]," - ",Applications[[#This Row],[Application]])</f>
        <v>611 - EUROTest Metrell (New structure Aurostat)</v>
      </c>
      <c r="C423">
        <v>611</v>
      </c>
      <c r="D423" s="18" t="s">
        <v>3602</v>
      </c>
      <c r="E423" t="s">
        <v>2198</v>
      </c>
      <c r="F423" s="28">
        <v>45658</v>
      </c>
      <c r="J423" t="s">
        <v>3603</v>
      </c>
      <c r="N423" t="s">
        <v>2182</v>
      </c>
      <c r="O423" s="19">
        <v>54788</v>
      </c>
      <c r="R423" s="11"/>
      <c r="S423" t="s">
        <v>766</v>
      </c>
      <c r="T423" t="s">
        <v>2204</v>
      </c>
      <c r="U423" t="s">
        <v>3604</v>
      </c>
      <c r="V423" s="129" t="str">
        <f>_xlfn.XLOOKUP(Applications[[#This Row],[NoApplication]],AApplicationCosts[NoApplication],AApplicationCosts[License Owner],Applications[[#This Row],[Business Owner]],0,1)</f>
        <v>ASO</v>
      </c>
      <c r="W423" t="s">
        <v>766</v>
      </c>
      <c r="AE423" t="s">
        <v>2085</v>
      </c>
    </row>
    <row r="424" spans="2:41">
      <c r="B424" s="29" t="str">
        <f>_xlfn.CONCAT(Applications[[#This Row],[No]]," - ",Applications[[#This Row],[Application]])</f>
        <v>612 - ECO Struxure</v>
      </c>
      <c r="C424">
        <v>612</v>
      </c>
      <c r="D424" s="18" t="s">
        <v>3605</v>
      </c>
      <c r="E424" t="s">
        <v>2198</v>
      </c>
      <c r="F424" s="28">
        <v>45658</v>
      </c>
      <c r="J424" t="s">
        <v>3606</v>
      </c>
      <c r="N424" t="s">
        <v>2182</v>
      </c>
      <c r="O424" s="19">
        <v>54788</v>
      </c>
      <c r="Q424" t="s">
        <v>3607</v>
      </c>
      <c r="R424" s="11"/>
      <c r="S424" t="s">
        <v>766</v>
      </c>
      <c r="T424" t="s">
        <v>2166</v>
      </c>
      <c r="U424" t="s">
        <v>3608</v>
      </c>
      <c r="V424" s="129">
        <f>_xlfn.XLOOKUP(Applications[[#This Row],[NoApplication]],AApplicationCosts[NoApplication],AApplicationCosts[License Owner],Applications[[#This Row],[Business Owner]],0,1)</f>
        <v>0</v>
      </c>
      <c r="W424" t="s">
        <v>766</v>
      </c>
      <c r="AE424" t="s">
        <v>2085</v>
      </c>
      <c r="AO424" t="s">
        <v>2268</v>
      </c>
    </row>
    <row r="425" spans="2:41">
      <c r="B425" s="29" t="str">
        <f>_xlfn.CONCAT(Applications[[#This Row],[No]]," - ",Applications[[#This Row],[Application]])</f>
        <v>613 - Camtasia</v>
      </c>
      <c r="C425">
        <v>613</v>
      </c>
      <c r="D425" s="18" t="s">
        <v>3609</v>
      </c>
      <c r="E425" t="s">
        <v>2828</v>
      </c>
      <c r="F425" s="28">
        <v>45658</v>
      </c>
      <c r="J425" t="s">
        <v>2625</v>
      </c>
      <c r="M425" t="s">
        <v>2243</v>
      </c>
      <c r="N425" t="s">
        <v>2182</v>
      </c>
      <c r="O425" s="19">
        <v>54788</v>
      </c>
      <c r="Q425" t="s">
        <v>3610</v>
      </c>
      <c r="R425" s="48" t="s">
        <v>3611</v>
      </c>
      <c r="S425" t="s">
        <v>3110</v>
      </c>
      <c r="T425" t="s">
        <v>2099</v>
      </c>
      <c r="U425" t="s">
        <v>3109</v>
      </c>
      <c r="V425" s="129" t="str">
        <f>_xlfn.XLOOKUP(Applications[[#This Row],[NoApplication]],AApplicationCosts[NoApplication],AApplicationCosts[License Owner],Applications[[#This Row],[Business Owner]],0,1)</f>
        <v>MIBL</v>
      </c>
      <c r="AE425" t="s">
        <v>1869</v>
      </c>
    </row>
    <row r="426" spans="2:41">
      <c r="B426" s="29" t="str">
        <f>_xlfn.CONCAT(Applications[[#This Row],[No]]," - ",Applications[[#This Row],[Application]])</f>
        <v>614 - Crowdin</v>
      </c>
      <c r="C426">
        <v>614</v>
      </c>
      <c r="D426" s="18" t="s">
        <v>3612</v>
      </c>
      <c r="E426" t="s">
        <v>2565</v>
      </c>
      <c r="F426" s="28">
        <v>45658</v>
      </c>
      <c r="J426" t="s">
        <v>3613</v>
      </c>
      <c r="N426" t="s">
        <v>2157</v>
      </c>
      <c r="O426" s="19">
        <v>46752</v>
      </c>
      <c r="R426" s="48" t="s">
        <v>3614</v>
      </c>
      <c r="T426" t="s">
        <v>2166</v>
      </c>
      <c r="U426" t="s">
        <v>3615</v>
      </c>
      <c r="V426" s="129">
        <f>_xlfn.XLOOKUP(Applications[[#This Row],[NoApplication]],AApplicationCosts[NoApplication],AApplicationCosts[License Owner],Applications[[#This Row],[Business Owner]],0,1)</f>
        <v>0</v>
      </c>
      <c r="AE426" t="s">
        <v>1869</v>
      </c>
      <c r="AI426" t="s">
        <v>3616</v>
      </c>
    </row>
    <row r="427" spans="2:41">
      <c r="B427" s="29" t="str">
        <f>_xlfn.CONCAT(Applications[[#This Row],[No]]," - ",Applications[[#This Row],[Application]])</f>
        <v>615 - Passolo</v>
      </c>
      <c r="C427">
        <v>615</v>
      </c>
      <c r="D427" s="18" t="s">
        <v>3617</v>
      </c>
      <c r="E427" t="s">
        <v>2181</v>
      </c>
      <c r="F427" s="28">
        <v>45658</v>
      </c>
      <c r="J427" t="s">
        <v>3618</v>
      </c>
      <c r="N427" t="s">
        <v>2157</v>
      </c>
      <c r="O427" s="19">
        <v>46265</v>
      </c>
      <c r="R427" s="11"/>
      <c r="T427" t="s">
        <v>2099</v>
      </c>
      <c r="U427" t="s">
        <v>3619</v>
      </c>
      <c r="V427" s="129" t="str">
        <f>_xlfn.XLOOKUP(Applications[[#This Row],[NoApplication]],AApplicationCosts[NoApplication],AApplicationCosts[License Owner],Applications[[#This Row],[Business Owner]],0,1)</f>
        <v>AFR</v>
      </c>
      <c r="AE427" t="s">
        <v>1869</v>
      </c>
      <c r="AI427" t="s">
        <v>3620</v>
      </c>
      <c r="AJ427" t="s">
        <v>3155</v>
      </c>
    </row>
    <row r="428" spans="2:41">
      <c r="B428" s="29" t="str">
        <f>_xlfn.CONCAT(Applications[[#This Row],[No]]," - ",Applications[[#This Row],[Application]])</f>
        <v>616 - Multiterm</v>
      </c>
      <c r="C428">
        <v>616</v>
      </c>
      <c r="D428" s="18" t="s">
        <v>3621</v>
      </c>
      <c r="E428" t="s">
        <v>2198</v>
      </c>
      <c r="F428" s="28">
        <v>45658</v>
      </c>
      <c r="J428" t="s">
        <v>3618</v>
      </c>
      <c r="N428" t="s">
        <v>2157</v>
      </c>
      <c r="O428" s="19">
        <v>46265</v>
      </c>
      <c r="R428" s="11"/>
      <c r="T428" t="s">
        <v>2099</v>
      </c>
      <c r="V428" s="129" t="str">
        <f>_xlfn.XLOOKUP(Applications[[#This Row],[NoApplication]],AApplicationCosts[NoApplication],AApplicationCosts[License Owner],Applications[[#This Row],[Business Owner]],0,1)</f>
        <v>AFR</v>
      </c>
      <c r="AE428" s="41" t="s">
        <v>1869</v>
      </c>
      <c r="AI428" t="s">
        <v>3620</v>
      </c>
    </row>
    <row r="429" spans="2:41">
      <c r="B429" s="29" t="str">
        <f>_xlfn.CONCAT(Applications[[#This Row],[No]]," - ",Applications[[#This Row],[Application]])</f>
        <v>617 - Help+Manual</v>
      </c>
      <c r="C429">
        <v>617</v>
      </c>
      <c r="D429" s="18" t="s">
        <v>3622</v>
      </c>
      <c r="E429" t="s">
        <v>2198</v>
      </c>
      <c r="F429" s="28">
        <v>45658</v>
      </c>
      <c r="J429" t="s">
        <v>3623</v>
      </c>
      <c r="N429" t="s">
        <v>2157</v>
      </c>
      <c r="O429" s="19">
        <v>54788</v>
      </c>
      <c r="R429" s="11"/>
      <c r="T429" t="s">
        <v>2166</v>
      </c>
      <c r="V429" s="129">
        <f>_xlfn.XLOOKUP(Applications[[#This Row],[NoApplication]],AApplicationCosts[NoApplication],AApplicationCosts[License Owner],Applications[[#This Row],[Business Owner]],0,1)</f>
        <v>0</v>
      </c>
      <c r="AE429" t="s">
        <v>1869</v>
      </c>
      <c r="AI429" t="s">
        <v>3624</v>
      </c>
      <c r="AJ429" t="s">
        <v>3155</v>
      </c>
    </row>
    <row r="430" spans="2:41">
      <c r="B430" s="29" t="str">
        <f>_xlfn.CONCAT(Applications[[#This Row],[No]]," - ",Applications[[#This Row],[Application]])</f>
        <v>618 - Trados</v>
      </c>
      <c r="C430">
        <v>618</v>
      </c>
      <c r="D430" s="18" t="s">
        <v>3625</v>
      </c>
      <c r="E430" t="s">
        <v>2093</v>
      </c>
      <c r="F430" s="28">
        <v>45658</v>
      </c>
      <c r="J430" t="s">
        <v>3618</v>
      </c>
      <c r="N430" t="s">
        <v>2157</v>
      </c>
      <c r="O430" s="19">
        <v>46265</v>
      </c>
      <c r="R430" s="11"/>
      <c r="T430" t="s">
        <v>2099</v>
      </c>
      <c r="U430" t="s">
        <v>3626</v>
      </c>
      <c r="V430" s="129" t="str">
        <f>_xlfn.XLOOKUP(Applications[[#This Row],[NoApplication]],AApplicationCosts[NoApplication],AApplicationCosts[License Owner],Applications[[#This Row],[Business Owner]],0,1)</f>
        <v>AFR</v>
      </c>
      <c r="AE430" t="s">
        <v>1869</v>
      </c>
      <c r="AI430" t="s">
        <v>3620</v>
      </c>
    </row>
    <row r="431" spans="2:41">
      <c r="B431" s="29" t="str">
        <f>_xlfn.CONCAT(Applications[[#This Row],[No]]," - ",Applications[[#This Row],[Application]])</f>
        <v>619 - 7-Zip</v>
      </c>
      <c r="C431">
        <v>619</v>
      </c>
      <c r="D431" s="18" t="s">
        <v>3627</v>
      </c>
      <c r="E431" t="s">
        <v>2565</v>
      </c>
      <c r="F431" s="28">
        <v>45658</v>
      </c>
      <c r="G431" s="11" t="s">
        <v>2189</v>
      </c>
      <c r="J431" t="s">
        <v>3628</v>
      </c>
      <c r="N431" t="s">
        <v>2201</v>
      </c>
      <c r="O431" s="19">
        <v>54788</v>
      </c>
      <c r="R431" s="11"/>
      <c r="S431" t="s">
        <v>2685</v>
      </c>
      <c r="T431" t="s">
        <v>2099</v>
      </c>
      <c r="V431" s="129" t="str">
        <f>_xlfn.XLOOKUP(Applications[[#This Row],[NoApplication]],AApplicationCosts[NoApplication],AApplicationCosts[License Owner],Applications[[#This Row],[Business Owner]],0,1)</f>
        <v>LUCB</v>
      </c>
      <c r="AE431" t="s">
        <v>2477</v>
      </c>
      <c r="AI431" t="s">
        <v>3629</v>
      </c>
    </row>
    <row r="432" spans="2:41">
      <c r="B432" s="29" t="str">
        <f>_xlfn.CONCAT(Applications[[#This Row],[No]]," - ",Applications[[#This Row],[Application]])</f>
        <v>620 - Adobe Premier Pro</v>
      </c>
      <c r="C432">
        <v>620</v>
      </c>
      <c r="D432" s="18" t="s">
        <v>3630</v>
      </c>
      <c r="E432" t="s">
        <v>2828</v>
      </c>
      <c r="F432" s="28">
        <v>45658</v>
      </c>
      <c r="J432" t="s">
        <v>3193</v>
      </c>
      <c r="M432" t="s">
        <v>2243</v>
      </c>
      <c r="N432" t="s">
        <v>2081</v>
      </c>
      <c r="O432" s="19">
        <v>54788</v>
      </c>
      <c r="Q432" t="s">
        <v>3631</v>
      </c>
      <c r="R432" s="11"/>
      <c r="T432" t="s">
        <v>2083</v>
      </c>
      <c r="V432" s="129" t="str">
        <f>_xlfn.XLOOKUP(Applications[[#This Row],[NoApplication]],AApplicationCosts[NoApplication],AApplicationCosts[License Owner],Applications[[#This Row],[Business Owner]],0,1)</f>
        <v>MSAD</v>
      </c>
      <c r="X432" t="s">
        <v>3344</v>
      </c>
      <c r="AC432" t="s">
        <v>632</v>
      </c>
      <c r="AE432" t="s">
        <v>189</v>
      </c>
      <c r="AH432" t="s">
        <v>3345</v>
      </c>
      <c r="AI432" t="s">
        <v>3632</v>
      </c>
    </row>
    <row r="433" spans="2:38">
      <c r="B433" s="29" t="str">
        <f>_xlfn.CONCAT(Applications[[#This Row],[No]]," - ",Applications[[#This Row],[Application]])</f>
        <v>621 - Dansk Standard - Distribute</v>
      </c>
      <c r="C433">
        <v>621</v>
      </c>
      <c r="D433" s="18" t="s">
        <v>3633</v>
      </c>
      <c r="E433" t="s">
        <v>2137</v>
      </c>
      <c r="F433" s="28">
        <v>45658</v>
      </c>
      <c r="G433" s="11" t="s">
        <v>2113</v>
      </c>
      <c r="J433" t="s">
        <v>3634</v>
      </c>
      <c r="N433" t="s">
        <v>2168</v>
      </c>
      <c r="O433" s="19">
        <v>54788</v>
      </c>
      <c r="R433" s="11"/>
      <c r="S433" t="s">
        <v>1049</v>
      </c>
      <c r="T433" t="s">
        <v>2166</v>
      </c>
      <c r="V433" s="129" t="str">
        <f>_xlfn.XLOOKUP(Applications[[#This Row],[NoApplication]],AApplicationCosts[NoApplication],AApplicationCosts[License Owner],Applications[[#This Row],[Business Owner]],0,1)</f>
        <v>AFR</v>
      </c>
      <c r="W433" t="s">
        <v>1049</v>
      </c>
      <c r="AE433" t="s">
        <v>1869</v>
      </c>
      <c r="AI433" t="s">
        <v>3635</v>
      </c>
      <c r="AJ433" t="s">
        <v>3636</v>
      </c>
    </row>
    <row r="434" spans="2:38">
      <c r="B434" s="29" t="str">
        <f>_xlfn.CONCAT(Applications[[#This Row],[No]]," - ",Applications[[#This Row],[Application]])</f>
        <v>622 - Efficient Elements</v>
      </c>
      <c r="C434">
        <v>622</v>
      </c>
      <c r="D434" s="18" t="s">
        <v>3637</v>
      </c>
      <c r="E434" t="s">
        <v>2198</v>
      </c>
      <c r="F434" s="28">
        <v>45658</v>
      </c>
      <c r="J434" t="s">
        <v>3638</v>
      </c>
      <c r="N434" t="s">
        <v>2182</v>
      </c>
      <c r="O434" s="19">
        <v>54788</v>
      </c>
      <c r="R434" s="11"/>
      <c r="T434" t="s">
        <v>2166</v>
      </c>
      <c r="V434" s="129">
        <f>_xlfn.XLOOKUP(Applications[[#This Row],[NoApplication]],AApplicationCosts[NoApplication],AApplicationCosts[License Owner],Applications[[#This Row],[Business Owner]],0,1)</f>
        <v>0</v>
      </c>
    </row>
    <row r="435" spans="2:38">
      <c r="B435" s="29" t="str">
        <f>_xlfn.CONCAT(Applications[[#This Row],[No]]," - ",Applications[[#This Row],[Application]])</f>
        <v>623 - Draw.IO</v>
      </c>
      <c r="C435">
        <v>623</v>
      </c>
      <c r="D435" s="18" t="s">
        <v>3639</v>
      </c>
      <c r="E435" t="s">
        <v>2828</v>
      </c>
      <c r="F435" s="28">
        <v>45658</v>
      </c>
      <c r="G435" s="11" t="s">
        <v>2113</v>
      </c>
      <c r="J435" t="s">
        <v>2173</v>
      </c>
      <c r="L435" t="s">
        <v>2174</v>
      </c>
      <c r="M435" t="s">
        <v>2175</v>
      </c>
      <c r="N435" t="s">
        <v>2168</v>
      </c>
      <c r="O435" s="19">
        <v>54788</v>
      </c>
      <c r="R435" s="16" t="s">
        <v>3640</v>
      </c>
      <c r="T435" t="s">
        <v>2099</v>
      </c>
      <c r="V435" s="129" t="str">
        <f>_xlfn.XLOOKUP(Applications[[#This Row],[NoApplication]],AApplicationCosts[NoApplication],AApplicationCosts[License Owner],Applications[[#This Row],[Business Owner]],0,1)</f>
        <v>LAAG</v>
      </c>
      <c r="AE435" t="s">
        <v>2178</v>
      </c>
      <c r="AH435" t="s">
        <v>2173</v>
      </c>
      <c r="AI435" t="s">
        <v>3641</v>
      </c>
      <c r="AJ435" t="s">
        <v>3642</v>
      </c>
    </row>
    <row r="436" spans="2:38">
      <c r="B436" s="29" t="str">
        <f>_xlfn.CONCAT(Applications[[#This Row],[No]]," - ",Applications[[#This Row],[Application]])</f>
        <v>624 - Claude</v>
      </c>
      <c r="C436">
        <v>624</v>
      </c>
      <c r="D436" s="18" t="s">
        <v>3643</v>
      </c>
      <c r="E436" t="s">
        <v>2565</v>
      </c>
      <c r="F436" s="28">
        <v>45658</v>
      </c>
      <c r="G436" s="11" t="s">
        <v>2113</v>
      </c>
      <c r="H436" s="11" t="s">
        <v>147</v>
      </c>
      <c r="J436" t="s">
        <v>3644</v>
      </c>
      <c r="N436" t="s">
        <v>2182</v>
      </c>
      <c r="O436" s="19">
        <v>54788</v>
      </c>
      <c r="R436" s="11"/>
      <c r="S436" t="s">
        <v>3645</v>
      </c>
      <c r="T436" t="s">
        <v>2099</v>
      </c>
      <c r="V436" s="129" t="str">
        <f>_xlfn.XLOOKUP(Applications[[#This Row],[NoApplication]],AApplicationCosts[NoApplication],AApplicationCosts[License Owner],Applications[[#This Row],[Business Owner]],0,1)</f>
        <v>LAAX</v>
      </c>
      <c r="AF436" t="s">
        <v>3056</v>
      </c>
    </row>
    <row r="437" spans="2:38">
      <c r="B437" s="29" t="str">
        <f>_xlfn.CONCAT(Applications[[#This Row],[No]]," - ",Applications[[#This Row],[Application]])</f>
        <v>625 - Omdia</v>
      </c>
      <c r="C437">
        <v>625</v>
      </c>
      <c r="D437" s="18" t="s">
        <v>3646</v>
      </c>
      <c r="E437" t="s">
        <v>2198</v>
      </c>
      <c r="F437" s="28">
        <v>45658</v>
      </c>
      <c r="J437" t="s">
        <v>3647</v>
      </c>
      <c r="N437" t="s">
        <v>2182</v>
      </c>
      <c r="O437" s="19">
        <v>54788</v>
      </c>
      <c r="R437" s="11"/>
      <c r="T437" t="s">
        <v>2204</v>
      </c>
      <c r="U437" t="s">
        <v>3648</v>
      </c>
      <c r="V437" s="129">
        <f>_xlfn.XLOOKUP(Applications[[#This Row],[NoApplication]],AApplicationCosts[NoApplication],AApplicationCosts[License Owner],Applications[[#This Row],[Business Owner]],0,1)</f>
        <v>0</v>
      </c>
    </row>
    <row r="438" spans="2:38">
      <c r="B438" s="29" t="str">
        <f>_xlfn.CONCAT(Applications[[#This Row],[No]]," - ",Applications[[#This Row],[Application]])</f>
        <v>626 - Bluefield</v>
      </c>
      <c r="C438">
        <v>626</v>
      </c>
      <c r="D438" s="18" t="s">
        <v>3649</v>
      </c>
      <c r="E438" t="s">
        <v>2198</v>
      </c>
      <c r="F438" s="28">
        <v>45658</v>
      </c>
      <c r="J438" t="s">
        <v>3024</v>
      </c>
      <c r="N438" t="s">
        <v>2182</v>
      </c>
      <c r="O438" s="19">
        <v>54788</v>
      </c>
      <c r="R438" s="11"/>
      <c r="T438" t="s">
        <v>2204</v>
      </c>
      <c r="U438" t="s">
        <v>3648</v>
      </c>
      <c r="V438" s="129">
        <f>_xlfn.XLOOKUP(Applications[[#This Row],[NoApplication]],AApplicationCosts[NoApplication],AApplicationCosts[License Owner],Applications[[#This Row],[Business Owner]],0,1)</f>
        <v>0</v>
      </c>
    </row>
    <row r="439" spans="2:38">
      <c r="B439" s="29" t="str">
        <f>_xlfn.CONCAT(Applications[[#This Row],[No]]," - ",Applications[[#This Row],[Application]])</f>
        <v>627 - VSCode</v>
      </c>
      <c r="C439">
        <v>627</v>
      </c>
      <c r="D439" s="18" t="s">
        <v>3650</v>
      </c>
      <c r="E439" t="s">
        <v>2181</v>
      </c>
      <c r="F439" s="28">
        <v>45658</v>
      </c>
      <c r="G439" s="11" t="s">
        <v>2189</v>
      </c>
      <c r="J439" t="s">
        <v>2114</v>
      </c>
      <c r="N439" t="s">
        <v>2081</v>
      </c>
      <c r="O439" s="19">
        <v>54788</v>
      </c>
      <c r="R439" s="11"/>
      <c r="S439" t="s">
        <v>264</v>
      </c>
      <c r="T439" t="s">
        <v>2166</v>
      </c>
      <c r="U439" t="s">
        <v>3651</v>
      </c>
      <c r="V439" s="129" t="str">
        <f>_xlfn.XLOOKUP(Applications[[#This Row],[NoApplication]],AApplicationCosts[NoApplication],AApplicationCosts[License Owner],Applications[[#This Row],[Business Owner]],0,1)</f>
        <v>KKB</v>
      </c>
      <c r="AD439" t="s">
        <v>2193</v>
      </c>
      <c r="AE439" t="s">
        <v>2178</v>
      </c>
      <c r="AJ439" t="s">
        <v>2195</v>
      </c>
      <c r="AK439" t="s">
        <v>3652</v>
      </c>
    </row>
    <row r="440" spans="2:38">
      <c r="B440" s="29" t="str">
        <f>_xlfn.CONCAT(Applications[[#This Row],[No]]," - ",Applications[[#This Row],[Application]])</f>
        <v>628 - Archi</v>
      </c>
      <c r="C440">
        <v>628</v>
      </c>
      <c r="D440" s="18" t="s">
        <v>3653</v>
      </c>
      <c r="E440" t="s">
        <v>2198</v>
      </c>
      <c r="F440" s="28">
        <v>45658</v>
      </c>
      <c r="J440" t="s">
        <v>3654</v>
      </c>
      <c r="N440" t="s">
        <v>2157</v>
      </c>
      <c r="O440" s="19">
        <v>46203</v>
      </c>
      <c r="R440" s="11"/>
      <c r="S440" t="s">
        <v>264</v>
      </c>
      <c r="T440" t="s">
        <v>2166</v>
      </c>
      <c r="V440" s="129" t="str">
        <f>_xlfn.XLOOKUP(Applications[[#This Row],[NoApplication]],AApplicationCosts[NoApplication],AApplicationCosts[License Owner],Applications[[#This Row],[Business Owner]],0,1)</f>
        <v>KKB</v>
      </c>
      <c r="AE440" t="s">
        <v>2178</v>
      </c>
      <c r="AJ440" s="189" t="s">
        <v>3655</v>
      </c>
      <c r="AK440" t="s">
        <v>3656</v>
      </c>
      <c r="AL440" t="s">
        <v>2103</v>
      </c>
    </row>
    <row r="441" spans="2:38" ht="105">
      <c r="B441" s="29" t="str">
        <f>_xlfn.CONCAT(Applications[[#This Row],[No]]," - ",Applications[[#This Row],[Application]])</f>
        <v xml:space="preserve">629 - MentiMeter </v>
      </c>
      <c r="C441">
        <v>629</v>
      </c>
      <c r="D441" s="18" t="s">
        <v>3657</v>
      </c>
      <c r="E441" t="s">
        <v>2154</v>
      </c>
      <c r="F441" s="28">
        <v>45658</v>
      </c>
      <c r="J441" t="s">
        <v>3658</v>
      </c>
      <c r="N441" t="s">
        <v>2097</v>
      </c>
      <c r="O441" s="19">
        <v>46537</v>
      </c>
      <c r="Q441" s="10" t="s">
        <v>3659</v>
      </c>
      <c r="R441" s="48" t="s">
        <v>3660</v>
      </c>
      <c r="T441" t="s">
        <v>2166</v>
      </c>
      <c r="V441" s="129" t="str">
        <f>_xlfn.XLOOKUP(Applications[[#This Row],[NoApplication]],AApplicationCosts[NoApplication],AApplicationCosts[License Owner],Applications[[#This Row],[Business Owner]],0,1)</f>
        <v>ALK</v>
      </c>
      <c r="AE441" t="s">
        <v>189</v>
      </c>
      <c r="AI441" s="8" t="s">
        <v>3661</v>
      </c>
      <c r="AL441" t="s">
        <v>2486</v>
      </c>
    </row>
    <row r="442" spans="2:38">
      <c r="B442" s="29" t="str">
        <f>_xlfn.CONCAT(Applications[[#This Row],[No]]," - ",Applications[[#This Row],[Application]])</f>
        <v>630 - Microsoft Stream</v>
      </c>
      <c r="C442">
        <v>630</v>
      </c>
      <c r="D442" s="18" t="s">
        <v>3662</v>
      </c>
      <c r="E442" s="18" t="s">
        <v>2154</v>
      </c>
      <c r="F442" s="28">
        <v>45658</v>
      </c>
      <c r="J442" t="s">
        <v>2114</v>
      </c>
      <c r="N442" t="s">
        <v>2081</v>
      </c>
      <c r="O442" s="19">
        <v>54788</v>
      </c>
      <c r="R442" s="11"/>
      <c r="T442" t="s">
        <v>2083</v>
      </c>
      <c r="V442" s="129" t="str">
        <f>_xlfn.XLOOKUP(Applications[[#This Row],[NoApplication]],AApplicationCosts[NoApplication],AApplicationCosts[License Owner],Applications[[#This Row],[Business Owner]],0,1)</f>
        <v>LUCB</v>
      </c>
      <c r="AE442" s="41" t="s">
        <v>2477</v>
      </c>
      <c r="AI442" t="s">
        <v>2694</v>
      </c>
    </row>
    <row r="443" spans="2:38">
      <c r="B443" s="29" t="str">
        <f>_xlfn.CONCAT(Applications[[#This Row],[No]]," - ",Applications[[#This Row],[Application]])</f>
        <v>631 - Microsoft Bookings</v>
      </c>
      <c r="C443">
        <v>631</v>
      </c>
      <c r="D443" s="18" t="s">
        <v>3663</v>
      </c>
      <c r="E443" s="18" t="s">
        <v>2093</v>
      </c>
      <c r="F443" s="28">
        <v>45658</v>
      </c>
      <c r="J443" t="s">
        <v>2114</v>
      </c>
      <c r="N443" t="s">
        <v>2081</v>
      </c>
      <c r="O443" s="19">
        <v>54788</v>
      </c>
      <c r="R443" s="11"/>
      <c r="T443" t="s">
        <v>2083</v>
      </c>
      <c r="V443" s="129" t="str">
        <f>_xlfn.XLOOKUP(Applications[[#This Row],[NoApplication]],AApplicationCosts[NoApplication],AApplicationCosts[License Owner],Applications[[#This Row],[Business Owner]],0,1)</f>
        <v>LUCB</v>
      </c>
      <c r="AE443" s="41" t="s">
        <v>2477</v>
      </c>
      <c r="AI443" t="s">
        <v>2694</v>
      </c>
    </row>
    <row r="444" spans="2:38">
      <c r="B444" s="29" t="str">
        <f>_xlfn.CONCAT(Applications[[#This Row],[No]]," - ",Applications[[#This Row],[Application]])</f>
        <v>632 - Microsoft Publicher</v>
      </c>
      <c r="C444">
        <v>632</v>
      </c>
      <c r="D444" s="18" t="s">
        <v>3664</v>
      </c>
      <c r="E444" s="18" t="s">
        <v>2565</v>
      </c>
      <c r="F444" s="28">
        <v>45658</v>
      </c>
      <c r="J444" t="s">
        <v>2114</v>
      </c>
      <c r="N444" t="s">
        <v>2081</v>
      </c>
      <c r="O444" s="19">
        <v>54788</v>
      </c>
      <c r="R444" s="11"/>
      <c r="T444" t="s">
        <v>2083</v>
      </c>
      <c r="V444" s="129" t="str">
        <f>_xlfn.XLOOKUP(Applications[[#This Row],[NoApplication]],AApplicationCosts[NoApplication],AApplicationCosts[License Owner],Applications[[#This Row],[Business Owner]],0,1)</f>
        <v>LUCB</v>
      </c>
      <c r="AE444" s="41" t="s">
        <v>2477</v>
      </c>
      <c r="AI444" t="s">
        <v>2694</v>
      </c>
    </row>
    <row r="445" spans="2:38">
      <c r="B445" s="29" t="str">
        <f>_xlfn.CONCAT(Applications[[#This Row],[No]]," - ",Applications[[#This Row],[Application]])</f>
        <v>633 - Microsoft Lists</v>
      </c>
      <c r="C445">
        <v>633</v>
      </c>
      <c r="D445" s="18" t="s">
        <v>3665</v>
      </c>
      <c r="E445" s="18" t="s">
        <v>2565</v>
      </c>
      <c r="F445" s="28">
        <v>45658</v>
      </c>
      <c r="J445" t="s">
        <v>2114</v>
      </c>
      <c r="N445" t="s">
        <v>2081</v>
      </c>
      <c r="O445" s="19">
        <v>54788</v>
      </c>
      <c r="R445" s="11"/>
      <c r="T445" t="s">
        <v>2083</v>
      </c>
      <c r="V445" s="129" t="str">
        <f>_xlfn.XLOOKUP(Applications[[#This Row],[NoApplication]],AApplicationCosts[NoApplication],AApplicationCosts[License Owner],Applications[[#This Row],[Business Owner]],0,1)</f>
        <v>LUCB</v>
      </c>
      <c r="AE445" s="41" t="s">
        <v>2477</v>
      </c>
      <c r="AI445" t="s">
        <v>2694</v>
      </c>
    </row>
    <row r="446" spans="2:38">
      <c r="B446" s="29" t="str">
        <f>_xlfn.CONCAT(Applications[[#This Row],[No]]," - ",Applications[[#This Row],[Application]])</f>
        <v>634 - Microsoft Sway</v>
      </c>
      <c r="C446">
        <v>634</v>
      </c>
      <c r="D446" s="18" t="s">
        <v>3666</v>
      </c>
      <c r="E446" s="18" t="s">
        <v>2565</v>
      </c>
      <c r="F446" s="28">
        <v>45658</v>
      </c>
      <c r="J446" t="s">
        <v>2114</v>
      </c>
      <c r="N446" t="s">
        <v>2081</v>
      </c>
      <c r="O446" s="19">
        <v>54788</v>
      </c>
      <c r="R446" s="11"/>
      <c r="T446" t="s">
        <v>2083</v>
      </c>
      <c r="V446" s="129" t="str">
        <f>_xlfn.XLOOKUP(Applications[[#This Row],[NoApplication]],AApplicationCosts[NoApplication],AApplicationCosts[License Owner],Applications[[#This Row],[Business Owner]],0,1)</f>
        <v>LUCB</v>
      </c>
      <c r="AE446" s="41" t="s">
        <v>2477</v>
      </c>
      <c r="AI446" t="s">
        <v>2694</v>
      </c>
    </row>
    <row r="447" spans="2:38">
      <c r="B447" s="29" t="str">
        <f>_xlfn.CONCAT(Applications[[#This Row],[No]]," - ",Applications[[#This Row],[Application]])</f>
        <v>635 - Microsoft To Do</v>
      </c>
      <c r="C447">
        <v>635</v>
      </c>
      <c r="D447" s="18" t="s">
        <v>3667</v>
      </c>
      <c r="E447" s="18" t="s">
        <v>2565</v>
      </c>
      <c r="F447" s="28">
        <v>45658</v>
      </c>
      <c r="G447" s="11" t="s">
        <v>2189</v>
      </c>
      <c r="J447" t="s">
        <v>2114</v>
      </c>
      <c r="N447" t="s">
        <v>2168</v>
      </c>
      <c r="O447" s="19">
        <v>54788</v>
      </c>
      <c r="Q447" t="s">
        <v>3668</v>
      </c>
      <c r="R447" s="11"/>
      <c r="T447" t="s">
        <v>2099</v>
      </c>
      <c r="V447" s="129" t="str">
        <f>_xlfn.XLOOKUP(Applications[[#This Row],[NoApplication]],AApplicationCosts[NoApplication],AApplicationCosts[License Owner],Applications[[#This Row],[Business Owner]],0,1)</f>
        <v>LUCB</v>
      </c>
      <c r="AE447" t="s">
        <v>2477</v>
      </c>
    </row>
    <row r="448" spans="2:38">
      <c r="B448" s="29" t="str">
        <f>_xlfn.CONCAT(Applications[[#This Row],[No]]," - ",Applications[[#This Row],[Application]])</f>
        <v>636 - Microsoft Clipchamp</v>
      </c>
      <c r="C448">
        <v>636</v>
      </c>
      <c r="D448" s="18" t="s">
        <v>3669</v>
      </c>
      <c r="E448" s="18" t="s">
        <v>2565</v>
      </c>
      <c r="F448" s="28">
        <v>45658</v>
      </c>
      <c r="J448" t="s">
        <v>2114</v>
      </c>
      <c r="N448" t="s">
        <v>2081</v>
      </c>
      <c r="O448" s="19">
        <v>54788</v>
      </c>
      <c r="Q448" t="s">
        <v>3109</v>
      </c>
      <c r="R448" s="11"/>
      <c r="S448" t="s">
        <v>3110</v>
      </c>
      <c r="T448" t="s">
        <v>2083</v>
      </c>
      <c r="V448" s="129" t="str">
        <f>_xlfn.XLOOKUP(Applications[[#This Row],[NoApplication]],AApplicationCosts[NoApplication],AApplicationCosts[License Owner],Applications[[#This Row],[Business Owner]],0,1)</f>
        <v>LUCB</v>
      </c>
      <c r="AE448" t="s">
        <v>1869</v>
      </c>
    </row>
    <row r="449" spans="2:38" ht="180">
      <c r="B449" s="29" t="str">
        <f>_xlfn.CONCAT(Applications[[#This Row],[No]]," - ",Applications[[#This Row],[Application]])</f>
        <v>638 - Performance Center</v>
      </c>
      <c r="C449">
        <v>638</v>
      </c>
      <c r="D449" s="18" t="s">
        <v>3670</v>
      </c>
      <c r="E449" t="s">
        <v>2162</v>
      </c>
      <c r="F449" s="28">
        <v>45658</v>
      </c>
      <c r="J449" t="s">
        <v>2095</v>
      </c>
      <c r="N449" t="s">
        <v>2157</v>
      </c>
      <c r="O449" s="19">
        <v>47088</v>
      </c>
      <c r="Q449" s="14" t="s">
        <v>3671</v>
      </c>
      <c r="R449" s="11"/>
      <c r="T449" t="s">
        <v>2166</v>
      </c>
      <c r="V449" s="129" t="str">
        <f>_xlfn.XLOOKUP(Applications[[#This Row],[NoApplication]],AApplicationCosts[NoApplication],AApplicationCosts[License Owner],Applications[[#This Row],[Business Owner]],0,1)</f>
        <v>NIDL</v>
      </c>
      <c r="AE449" t="s">
        <v>2997</v>
      </c>
      <c r="AI449" t="s">
        <v>3672</v>
      </c>
      <c r="AJ449" t="s">
        <v>3673</v>
      </c>
      <c r="AK449" s="8" t="s">
        <v>3674</v>
      </c>
      <c r="AL449" t="s">
        <v>2236</v>
      </c>
    </row>
    <row r="450" spans="2:38" ht="45">
      <c r="B450" s="29" t="str">
        <f>_xlfn.CONCAT(Applications[[#This Row],[No]]," - ",Applications[[#This Row],[Application]])</f>
        <v>639 - Automatic Concentrator Placement</v>
      </c>
      <c r="C450">
        <v>639</v>
      </c>
      <c r="D450" s="18" t="s">
        <v>3675</v>
      </c>
      <c r="E450" t="s">
        <v>2198</v>
      </c>
      <c r="F450" s="28">
        <v>45658</v>
      </c>
      <c r="J450" t="s">
        <v>3676</v>
      </c>
      <c r="N450" t="s">
        <v>2201</v>
      </c>
      <c r="O450" s="19">
        <v>54788</v>
      </c>
      <c r="Q450" t="s">
        <v>3154</v>
      </c>
      <c r="R450" s="11"/>
      <c r="T450" t="s">
        <v>2166</v>
      </c>
      <c r="V450" s="129">
        <f>_xlfn.XLOOKUP(Applications[[#This Row],[NoApplication]],AApplicationCosts[NoApplication],AApplicationCosts[License Owner],Applications[[#This Row],[Business Owner]],0,1)</f>
        <v>0</v>
      </c>
      <c r="AE450" t="s">
        <v>2997</v>
      </c>
      <c r="AI450" s="8" t="s">
        <v>3677</v>
      </c>
      <c r="AJ450" s="59" t="s">
        <v>3678</v>
      </c>
    </row>
    <row r="451" spans="2:38">
      <c r="B451" s="29" t="str">
        <f>_xlfn.CONCAT(Applications[[#This Row],[No]]," - ",Applications[[#This Row],[Application]])</f>
        <v>642 - Jira Xray</v>
      </c>
      <c r="C451">
        <v>642</v>
      </c>
      <c r="D451" s="18" t="s">
        <v>3679</v>
      </c>
      <c r="E451" s="14" t="s">
        <v>2137</v>
      </c>
      <c r="F451" s="28">
        <v>45658</v>
      </c>
      <c r="G451" s="11" t="s">
        <v>2113</v>
      </c>
      <c r="I451" t="s">
        <v>2172</v>
      </c>
      <c r="J451" t="s">
        <v>2173</v>
      </c>
      <c r="L451" t="s">
        <v>2174</v>
      </c>
      <c r="M451" t="s">
        <v>2175</v>
      </c>
      <c r="N451" t="s">
        <v>2081</v>
      </c>
      <c r="O451" s="19">
        <v>54788</v>
      </c>
      <c r="Q451" s="14" t="s">
        <v>3680</v>
      </c>
      <c r="R451" s="11"/>
      <c r="S451" t="s">
        <v>2184</v>
      </c>
      <c r="T451" t="s">
        <v>2083</v>
      </c>
      <c r="U451" s="14" t="s">
        <v>3680</v>
      </c>
      <c r="V451" s="129" t="str">
        <f>_xlfn.XLOOKUP(Applications[[#This Row],[NoApplication]],AApplicationCosts[NoApplication],AApplicationCosts[License Owner],Applications[[#This Row],[Business Owner]],0,1)</f>
        <v>LAAG</v>
      </c>
      <c r="AE451" t="s">
        <v>2178</v>
      </c>
      <c r="AH451" t="s">
        <v>2173</v>
      </c>
      <c r="AK451" t="s">
        <v>2179</v>
      </c>
    </row>
    <row r="452" spans="2:38">
      <c r="B452" s="29" t="str">
        <f>_xlfn.CONCAT(Applications[[#This Row],[No]]," - ",Applications[[#This Row],[Application]])</f>
        <v>643 - Heat Intelligence</v>
      </c>
      <c r="C452">
        <v>643</v>
      </c>
      <c r="D452" s="18" t="s">
        <v>3681</v>
      </c>
      <c r="E452" t="s">
        <v>2162</v>
      </c>
      <c r="F452" s="28">
        <v>45658</v>
      </c>
      <c r="J452" t="s">
        <v>3682</v>
      </c>
      <c r="N452" t="s">
        <v>2164</v>
      </c>
      <c r="O452" s="19">
        <v>54788</v>
      </c>
      <c r="Q452" s="14" t="s">
        <v>3683</v>
      </c>
      <c r="R452" s="11"/>
      <c r="T452" t="s">
        <v>2166</v>
      </c>
      <c r="U452" s="14" t="s">
        <v>3683</v>
      </c>
      <c r="V452" s="129">
        <f>_xlfn.XLOOKUP(Applications[[#This Row],[NoApplication]],AApplicationCosts[NoApplication],AApplicationCosts[License Owner],Applications[[#This Row],[Business Owner]],0,1)</f>
        <v>0</v>
      </c>
      <c r="AE452" t="s">
        <v>2997</v>
      </c>
      <c r="AI452" t="s">
        <v>3684</v>
      </c>
      <c r="AJ452" t="s">
        <v>3685</v>
      </c>
    </row>
    <row r="453" spans="2:38">
      <c r="B453" s="29" t="str">
        <f>_xlfn.CONCAT(Applications[[#This Row],[No]]," - ",Applications[[#This Row],[Application]])</f>
        <v>644 - RTO - Heat Intelligence</v>
      </c>
      <c r="C453">
        <v>644</v>
      </c>
      <c r="D453" s="18" t="s">
        <v>3686</v>
      </c>
      <c r="E453" t="s">
        <v>2162</v>
      </c>
      <c r="F453" s="28">
        <v>45658</v>
      </c>
      <c r="J453" t="s">
        <v>3682</v>
      </c>
      <c r="N453" t="s">
        <v>2164</v>
      </c>
      <c r="O453" s="19">
        <v>54788</v>
      </c>
      <c r="Q453" s="14" t="s">
        <v>3687</v>
      </c>
      <c r="R453" s="11"/>
      <c r="T453" t="s">
        <v>2166</v>
      </c>
      <c r="U453" s="14" t="s">
        <v>3687</v>
      </c>
      <c r="V453" s="129">
        <f>_xlfn.XLOOKUP(Applications[[#This Row],[NoApplication]],AApplicationCosts[NoApplication],AApplicationCosts[License Owner],Applications[[#This Row],[Business Owner]],0,1)</f>
        <v>0</v>
      </c>
      <c r="AE453" t="s">
        <v>2997</v>
      </c>
      <c r="AI453" t="s">
        <v>3688</v>
      </c>
      <c r="AJ453" t="s">
        <v>3685</v>
      </c>
    </row>
    <row r="454" spans="2:38">
      <c r="B454" s="29" t="str">
        <f>_xlfn.CONCAT(Applications[[#This Row],[No]]," - ",Applications[[#This Row],[Application]])</f>
        <v>645 - Sitecore Content HUB</v>
      </c>
      <c r="C454">
        <v>645</v>
      </c>
      <c r="D454" s="18" t="s">
        <v>3689</v>
      </c>
      <c r="E454" t="s">
        <v>2093</v>
      </c>
      <c r="F454" s="28">
        <v>45658</v>
      </c>
      <c r="J454" t="s">
        <v>3190</v>
      </c>
      <c r="N454" t="s">
        <v>2168</v>
      </c>
      <c r="O454" s="19">
        <v>54788</v>
      </c>
      <c r="R454" s="11"/>
      <c r="T454" t="s">
        <v>2099</v>
      </c>
      <c r="V454" s="129" t="str">
        <f>_xlfn.XLOOKUP(Applications[[#This Row],[NoApplication]],AApplicationCosts[NoApplication],AApplicationCosts[License Owner],Applications[[#This Row],[Business Owner]],0,1)</f>
        <v>SET</v>
      </c>
      <c r="AB454" t="s">
        <v>2127</v>
      </c>
      <c r="AE454" t="s">
        <v>189</v>
      </c>
      <c r="AH454" t="s">
        <v>3190</v>
      </c>
    </row>
    <row r="455" spans="2:38" ht="30">
      <c r="B455" s="29" t="str">
        <f>_xlfn.CONCAT(Applications[[#This Row],[No]]," - ",Applications[[#This Row],[Application]])</f>
        <v>646 - IAR</v>
      </c>
      <c r="C455">
        <v>646</v>
      </c>
      <c r="D455" s="18" t="s">
        <v>2274</v>
      </c>
      <c r="E455" s="56" t="s">
        <v>2181</v>
      </c>
      <c r="F455" s="28">
        <v>45658</v>
      </c>
      <c r="J455" s="57" t="s">
        <v>3306</v>
      </c>
      <c r="M455" t="s">
        <v>2243</v>
      </c>
      <c r="N455" t="s">
        <v>2182</v>
      </c>
      <c r="O455" s="19">
        <v>54788</v>
      </c>
      <c r="Q455" s="97" t="s">
        <v>3690</v>
      </c>
      <c r="R455" s="11"/>
      <c r="T455" t="s">
        <v>2166</v>
      </c>
      <c r="V455" s="129" t="str">
        <f>_xlfn.XLOOKUP(Applications[[#This Row],[NoApplication]],AApplicationCosts[NoApplication],AApplicationCosts[License Owner],Applications[[#This Row],[Business Owner]],0,1)</f>
        <v>JDP</v>
      </c>
      <c r="Z455" s="57"/>
    </row>
    <row r="456" spans="2:38" ht="105">
      <c r="B456" s="29" t="str">
        <f>_xlfn.CONCAT(Applications[[#This Row],[No]]," - ",Applications[[#This Row],[Application]])</f>
        <v>648 - Mbus Master netværk tools (Tuxera)</v>
      </c>
      <c r="C456">
        <v>648</v>
      </c>
      <c r="D456" s="18" t="s">
        <v>3691</v>
      </c>
      <c r="E456" t="s">
        <v>2684</v>
      </c>
      <c r="F456" s="28">
        <v>45658</v>
      </c>
      <c r="G456" s="11" t="s">
        <v>2189</v>
      </c>
      <c r="J456" s="57" t="s">
        <v>3692</v>
      </c>
      <c r="N456" t="s">
        <v>2182</v>
      </c>
      <c r="O456" s="19">
        <v>54788</v>
      </c>
      <c r="Q456" s="50" t="s">
        <v>3693</v>
      </c>
      <c r="R456" s="11"/>
      <c r="T456" t="s">
        <v>2166</v>
      </c>
      <c r="V456" s="129" t="str">
        <f>_xlfn.XLOOKUP(Applications[[#This Row],[NoApplication]],AApplicationCosts[NoApplication],AApplicationCosts[License Owner],Applications[[#This Row],[Business Owner]],0,1)</f>
        <v>BJCL</v>
      </c>
      <c r="Z456" s="57"/>
    </row>
    <row r="457" spans="2:38">
      <c r="B457" s="29" t="str">
        <f>_xlfn.CONCAT(Applications[[#This Row],[No]]," - ",Applications[[#This Row],[Application]])</f>
        <v>649 - Azure AI Translator</v>
      </c>
      <c r="C457">
        <v>649</v>
      </c>
      <c r="D457" s="18" t="s">
        <v>3694</v>
      </c>
      <c r="E457" t="s">
        <v>2565</v>
      </c>
      <c r="F457" s="28">
        <v>45658</v>
      </c>
      <c r="G457" s="11" t="s">
        <v>2113</v>
      </c>
      <c r="J457" t="s">
        <v>2114</v>
      </c>
      <c r="M457" t="s">
        <v>2107</v>
      </c>
      <c r="N457" t="s">
        <v>2157</v>
      </c>
      <c r="O457" s="19">
        <v>46265</v>
      </c>
      <c r="R457" s="11"/>
      <c r="T457" t="s">
        <v>2099</v>
      </c>
      <c r="V457" s="129" t="str">
        <f>_xlfn.XLOOKUP(Applications[[#This Row],[NoApplication]],AApplicationCosts[NoApplication],AApplicationCosts[License Owner],Applications[[#This Row],[Business Owner]],0,1)</f>
        <v>ALK</v>
      </c>
      <c r="AE457" t="s">
        <v>1869</v>
      </c>
      <c r="AF457" t="s">
        <v>3056</v>
      </c>
      <c r="AI457" t="s">
        <v>3695</v>
      </c>
      <c r="AL457" t="s">
        <v>2153</v>
      </c>
    </row>
    <row r="458" spans="2:38" ht="30">
      <c r="B458" s="29" t="str">
        <f>_xlfn.CONCAT(Applications[[#This Row],[No]]," - ",Applications[[#This Row],[Application]])</f>
        <v>650 - InstallShield</v>
      </c>
      <c r="C458">
        <v>650</v>
      </c>
      <c r="D458" s="18" t="s">
        <v>3696</v>
      </c>
      <c r="E458" t="s">
        <v>2181</v>
      </c>
      <c r="F458" s="28">
        <v>45658</v>
      </c>
      <c r="J458" t="s">
        <v>2206</v>
      </c>
      <c r="M458" t="s">
        <v>2107</v>
      </c>
      <c r="N458" t="s">
        <v>2504</v>
      </c>
      <c r="O458" s="19">
        <v>54788</v>
      </c>
      <c r="Q458" s="8" t="s">
        <v>3697</v>
      </c>
      <c r="R458" s="11"/>
      <c r="T458" t="s">
        <v>2166</v>
      </c>
      <c r="V458" s="129">
        <f>_xlfn.XLOOKUP(Applications[[#This Row],[NoApplication]],AApplicationCosts[NoApplication],AApplicationCosts[License Owner],Applications[[#This Row],[Business Owner]],0,1)</f>
        <v>0</v>
      </c>
      <c r="AD458" t="s">
        <v>3698</v>
      </c>
      <c r="AE458" t="s">
        <v>2178</v>
      </c>
      <c r="AI458" t="s">
        <v>2549</v>
      </c>
      <c r="AJ458" t="s">
        <v>2701</v>
      </c>
      <c r="AK458" t="s">
        <v>3699</v>
      </c>
    </row>
    <row r="459" spans="2:38">
      <c r="B459" s="29" t="str">
        <f>_xlfn.CONCAT(Applications[[#This Row],[No]]," - ",Applications[[#This Row],[Application]])</f>
        <v>651 - Blue2Link</v>
      </c>
      <c r="C459">
        <v>651</v>
      </c>
      <c r="D459" s="18" t="s">
        <v>3700</v>
      </c>
      <c r="E459" t="s">
        <v>2198</v>
      </c>
      <c r="F459" s="28">
        <v>45658</v>
      </c>
      <c r="J459" t="s">
        <v>3701</v>
      </c>
      <c r="N459" t="s">
        <v>2504</v>
      </c>
      <c r="O459" s="19">
        <v>54788</v>
      </c>
      <c r="R459" s="11"/>
      <c r="T459" t="s">
        <v>2204</v>
      </c>
      <c r="V459" s="129">
        <f>_xlfn.XLOOKUP(Applications[[#This Row],[NoApplication]],AApplicationCosts[NoApplication],AApplicationCosts[License Owner],Applications[[#This Row],[Business Owner]],0,1)</f>
        <v>0</v>
      </c>
      <c r="AD459" t="s">
        <v>3698</v>
      </c>
      <c r="AE459" t="s">
        <v>2178</v>
      </c>
      <c r="AI459" t="s">
        <v>3702</v>
      </c>
    </row>
    <row r="460" spans="2:38">
      <c r="B460" s="29" t="str">
        <f>_xlfn.CONCAT(Applications[[#This Row],[No]]," - ",Applications[[#This Row],[Application]])</f>
        <v>652 - X-Ray</v>
      </c>
      <c r="C460">
        <v>652</v>
      </c>
      <c r="D460" s="18" t="s">
        <v>3703</v>
      </c>
      <c r="E460" t="s">
        <v>2198</v>
      </c>
      <c r="F460" s="28">
        <v>45658</v>
      </c>
      <c r="G460" s="11" t="s">
        <v>2113</v>
      </c>
      <c r="J460" t="s">
        <v>2173</v>
      </c>
      <c r="L460" t="s">
        <v>2174</v>
      </c>
      <c r="M460" t="s">
        <v>2175</v>
      </c>
      <c r="N460" t="s">
        <v>2182</v>
      </c>
      <c r="O460" s="19">
        <v>54788</v>
      </c>
      <c r="R460" s="11"/>
      <c r="T460" t="s">
        <v>2099</v>
      </c>
      <c r="V460" s="129" t="str">
        <f>_xlfn.XLOOKUP(Applications[[#This Row],[NoApplication]],AApplicationCosts[NoApplication],AApplicationCosts[License Owner],Applications[[#This Row],[Business Owner]],0,1)</f>
        <v>LAAG</v>
      </c>
      <c r="AH460" t="s">
        <v>2173</v>
      </c>
    </row>
    <row r="461" spans="2:38" ht="30">
      <c r="B461" s="29" t="str">
        <f>_xlfn.CONCAT(Applications[[#This Row],[No]]," - ",Applications[[#This Row],[Application]])</f>
        <v>653 - Progress (Telerik)</v>
      </c>
      <c r="C461">
        <v>653</v>
      </c>
      <c r="D461" s="18" t="s">
        <v>3704</v>
      </c>
      <c r="E461" t="s">
        <v>2502</v>
      </c>
      <c r="F461" s="28">
        <v>45658</v>
      </c>
      <c r="I461" t="s">
        <v>2172</v>
      </c>
      <c r="J461" t="s">
        <v>2519</v>
      </c>
      <c r="M461" t="s">
        <v>2243</v>
      </c>
      <c r="N461" t="s">
        <v>2504</v>
      </c>
      <c r="O461" s="19">
        <v>54788</v>
      </c>
      <c r="Q461" s="8" t="s">
        <v>3705</v>
      </c>
      <c r="R461" s="11"/>
      <c r="T461" t="s">
        <v>2166</v>
      </c>
      <c r="V461" s="129" t="str">
        <f>_xlfn.XLOOKUP(Applications[[#This Row],[NoApplication]],AApplicationCosts[NoApplication],AApplicationCosts[License Owner],Applications[[#This Row],[Business Owner]],0,1)</f>
        <v>MLNN</v>
      </c>
      <c r="AD461" t="s">
        <v>3698</v>
      </c>
      <c r="AE461" t="s">
        <v>2178</v>
      </c>
      <c r="AJ461" t="s">
        <v>53</v>
      </c>
      <c r="AK461" t="s">
        <v>3706</v>
      </c>
    </row>
    <row r="462" spans="2:38">
      <c r="B462" s="29" t="str">
        <f>_xlfn.CONCAT(Applications[[#This Row],[No]]," - ",Applications[[#This Row],[Application]])</f>
        <v>654 - ArcGIS</v>
      </c>
      <c r="C462">
        <v>654</v>
      </c>
      <c r="D462" s="18" t="s">
        <v>3707</v>
      </c>
      <c r="E462" t="s">
        <v>2502</v>
      </c>
      <c r="F462" s="28">
        <v>45658</v>
      </c>
      <c r="I462" t="s">
        <v>3708</v>
      </c>
      <c r="J462" t="s">
        <v>2939</v>
      </c>
      <c r="M462" t="s">
        <v>2243</v>
      </c>
      <c r="N462" t="s">
        <v>2201</v>
      </c>
      <c r="O462" s="19">
        <v>54788</v>
      </c>
      <c r="Q462" t="s">
        <v>3709</v>
      </c>
      <c r="R462" s="11"/>
      <c r="S462" t="s">
        <v>969</v>
      </c>
      <c r="T462" t="s">
        <v>2166</v>
      </c>
      <c r="V462" s="129" t="str">
        <f>_xlfn.XLOOKUP(Applications[[#This Row],[NoApplication]],AApplicationCosts[NoApplication],AApplicationCosts[License Owner],Applications[[#This Row],[Business Owner]],0,1)</f>
        <v>MLNN</v>
      </c>
      <c r="AE462" t="s">
        <v>2178</v>
      </c>
      <c r="AI462" t="s">
        <v>3710</v>
      </c>
      <c r="AJ462" t="s">
        <v>3710</v>
      </c>
      <c r="AK462" t="s">
        <v>3711</v>
      </c>
    </row>
    <row r="463" spans="2:38">
      <c r="B463" s="29" t="str">
        <f>_xlfn.CONCAT(Applications[[#This Row],[No]]," - ",Applications[[#This Row],[Application]])</f>
        <v>655 - Rebex Total Pack for .Net</v>
      </c>
      <c r="C463">
        <v>655</v>
      </c>
      <c r="D463" s="18" t="s">
        <v>3712</v>
      </c>
      <c r="E463" t="s">
        <v>2181</v>
      </c>
      <c r="F463" s="28">
        <v>45658</v>
      </c>
      <c r="I463" t="s">
        <v>2172</v>
      </c>
      <c r="J463" t="s">
        <v>3713</v>
      </c>
      <c r="M463" t="s">
        <v>2243</v>
      </c>
      <c r="N463" t="s">
        <v>2504</v>
      </c>
      <c r="O463" s="19">
        <v>54788</v>
      </c>
      <c r="Q463" s="66" t="s">
        <v>3714</v>
      </c>
      <c r="R463" s="11"/>
      <c r="S463" t="s">
        <v>969</v>
      </c>
      <c r="T463" t="s">
        <v>2166</v>
      </c>
      <c r="V463" s="129" t="str">
        <f>_xlfn.XLOOKUP(Applications[[#This Row],[NoApplication]],AApplicationCosts[NoApplication],AApplicationCosts[License Owner],Applications[[#This Row],[Business Owner]],0,1)</f>
        <v>MLNN</v>
      </c>
      <c r="AD463" t="s">
        <v>3698</v>
      </c>
      <c r="AE463" t="s">
        <v>2178</v>
      </c>
      <c r="AJ463" t="s">
        <v>2195</v>
      </c>
      <c r="AK463" t="s">
        <v>3715</v>
      </c>
    </row>
    <row r="464" spans="2:38">
      <c r="B464" s="29" t="str">
        <f>_xlfn.CONCAT(Applications[[#This Row],[No]]," - ",Applications[[#This Row],[Application]])</f>
        <v>656 - Microsoft Visual Studio Code</v>
      </c>
      <c r="C464">
        <v>656</v>
      </c>
      <c r="D464" s="18" t="s">
        <v>3716</v>
      </c>
      <c r="E464" t="s">
        <v>2181</v>
      </c>
      <c r="F464" s="28">
        <v>45658</v>
      </c>
      <c r="G464" s="11" t="s">
        <v>2189</v>
      </c>
      <c r="J464" t="s">
        <v>2114</v>
      </c>
      <c r="N464" t="s">
        <v>2081</v>
      </c>
      <c r="O464" s="19">
        <v>54788</v>
      </c>
      <c r="Q464" s="66" t="s">
        <v>3717</v>
      </c>
      <c r="R464" s="11"/>
      <c r="S464" t="s">
        <v>969</v>
      </c>
      <c r="T464" t="s">
        <v>2083</v>
      </c>
      <c r="V464" s="129" t="str">
        <f>_xlfn.XLOOKUP(Applications[[#This Row],[NoApplication]],AApplicationCosts[NoApplication],AApplicationCosts[License Owner],Applications[[#This Row],[Business Owner]],0,1)</f>
        <v>LUCB</v>
      </c>
      <c r="AD464" t="s">
        <v>2193</v>
      </c>
      <c r="AE464" t="s">
        <v>2178</v>
      </c>
      <c r="AH464" t="s">
        <v>2194</v>
      </c>
      <c r="AJ464" t="s">
        <v>2195</v>
      </c>
      <c r="AK464" t="s">
        <v>3718</v>
      </c>
    </row>
    <row r="465" spans="2:41">
      <c r="B465" s="29" t="str">
        <f>_xlfn.CONCAT(Applications[[#This Row],[No]]," - ",Applications[[#This Row],[Application]])</f>
        <v>657 - InstallShield Development</v>
      </c>
      <c r="C465">
        <v>657</v>
      </c>
      <c r="D465" s="18" t="s">
        <v>3719</v>
      </c>
      <c r="E465" t="s">
        <v>2181</v>
      </c>
      <c r="F465" s="28">
        <v>45658</v>
      </c>
      <c r="J465" s="66" t="s">
        <v>2206</v>
      </c>
      <c r="K465" t="s">
        <v>3720</v>
      </c>
      <c r="M465" t="s">
        <v>2243</v>
      </c>
      <c r="N465" t="s">
        <v>2504</v>
      </c>
      <c r="O465" s="19">
        <v>54788</v>
      </c>
      <c r="R465" s="11"/>
      <c r="T465" t="s">
        <v>2166</v>
      </c>
      <c r="V465" s="129" t="str">
        <f>_xlfn.XLOOKUP(Applications[[#This Row],[NoApplication]],AApplicationCosts[NoApplication],AApplicationCosts[License Owner],Applications[[#This Row],[Business Owner]],0,1)</f>
        <v>MLNN</v>
      </c>
      <c r="Z465" s="66"/>
      <c r="AD465" t="s">
        <v>3698</v>
      </c>
      <c r="AE465" t="s">
        <v>2178</v>
      </c>
      <c r="AJ465" t="s">
        <v>53</v>
      </c>
      <c r="AK465" t="s">
        <v>3699</v>
      </c>
    </row>
    <row r="466" spans="2:41">
      <c r="B466" s="29" t="str">
        <f>_xlfn.CONCAT(Applications[[#This Row],[No]]," - ",Applications[[#This Row],[Application]])</f>
        <v>658 - Vmware workstation</v>
      </c>
      <c r="C466">
        <v>658</v>
      </c>
      <c r="D466" s="18" t="s">
        <v>3721</v>
      </c>
      <c r="E466" t="s">
        <v>2316</v>
      </c>
      <c r="F466" s="28">
        <v>45658</v>
      </c>
      <c r="J466" t="s">
        <v>3722</v>
      </c>
      <c r="N466" t="s">
        <v>2201</v>
      </c>
      <c r="O466" s="19">
        <v>54788</v>
      </c>
      <c r="R466" s="11"/>
      <c r="T466" t="s">
        <v>2099</v>
      </c>
      <c r="V466" s="129" t="str">
        <f>_xlfn.XLOOKUP(Applications[[#This Row],[NoApplication]],AApplicationCosts[NoApplication],AApplicationCosts[License Owner],Applications[[#This Row],[Business Owner]],0,1)</f>
        <v>JEDT</v>
      </c>
      <c r="AE466" t="s">
        <v>2178</v>
      </c>
      <c r="AJ466" t="s">
        <v>3723</v>
      </c>
      <c r="AK466" t="s">
        <v>3724</v>
      </c>
      <c r="AO466" t="s">
        <v>2268</v>
      </c>
    </row>
    <row r="467" spans="2:41">
      <c r="B467" s="29" t="str">
        <f>_xlfn.CONCAT(Applications[[#This Row],[No]]," - ",Applications[[#This Row],[Application]])</f>
        <v>659 - Zabbix</v>
      </c>
      <c r="C467">
        <v>659</v>
      </c>
      <c r="D467" s="18" t="s">
        <v>3725</v>
      </c>
      <c r="E467" t="s">
        <v>2684</v>
      </c>
      <c r="F467" s="28">
        <v>45658</v>
      </c>
      <c r="I467" t="s">
        <v>2617</v>
      </c>
      <c r="J467" t="s">
        <v>3726</v>
      </c>
      <c r="L467" t="s">
        <v>3727</v>
      </c>
      <c r="N467" t="s">
        <v>2182</v>
      </c>
      <c r="O467" s="19">
        <v>54788</v>
      </c>
      <c r="R467" s="48" t="s">
        <v>3728</v>
      </c>
      <c r="T467" t="s">
        <v>2099</v>
      </c>
      <c r="U467" t="s">
        <v>3729</v>
      </c>
      <c r="V467" s="129" t="str">
        <f>_xlfn.XLOOKUP(Applications[[#This Row],[NoApplication]],AApplicationCosts[NoApplication],AApplicationCosts[License Owner],Applications[[#This Row],[Business Owner]],0,1)</f>
        <v>ANUP</v>
      </c>
      <c r="AE467" t="s">
        <v>2151</v>
      </c>
      <c r="AH467" t="s">
        <v>3730</v>
      </c>
    </row>
    <row r="468" spans="2:41" ht="90">
      <c r="B468" s="29" t="str">
        <f>_xlfn.CONCAT(Applications[[#This Row],[No]]," - ",Applications[[#This Row],[Application]])</f>
        <v>660 - Antenna Pattern Editor</v>
      </c>
      <c r="C468">
        <v>660</v>
      </c>
      <c r="D468" s="18" t="s">
        <v>3731</v>
      </c>
      <c r="E468" t="s">
        <v>2316</v>
      </c>
      <c r="F468" s="28">
        <v>45658</v>
      </c>
      <c r="J468" t="s">
        <v>3732</v>
      </c>
      <c r="N468" t="s">
        <v>2168</v>
      </c>
      <c r="O468" s="19">
        <v>54788</v>
      </c>
      <c r="Q468" t="s">
        <v>3154</v>
      </c>
      <c r="R468" s="11"/>
      <c r="S468" t="s">
        <v>3733</v>
      </c>
      <c r="T468" t="s">
        <v>2204</v>
      </c>
      <c r="V468" s="129" t="str">
        <f>_xlfn.XLOOKUP(Applications[[#This Row],[NoApplication]],AApplicationCosts[NoApplication],AApplicationCosts[License Owner],Applications[[#This Row],[Business Owner]],0,1)</f>
        <v>JOPH</v>
      </c>
      <c r="AE468" t="s">
        <v>2997</v>
      </c>
      <c r="AI468" s="144" t="s">
        <v>3734</v>
      </c>
    </row>
    <row r="469" spans="2:41">
      <c r="B469" s="29" t="str">
        <f>_xlfn.CONCAT(Applications[[#This Row],[No]]," - ",Applications[[#This Row],[Application]])</f>
        <v>661 - QGIS</v>
      </c>
      <c r="C469">
        <v>661</v>
      </c>
      <c r="D469" s="18" t="s">
        <v>3735</v>
      </c>
      <c r="E469" t="s">
        <v>2422</v>
      </c>
      <c r="F469" s="28">
        <v>45658</v>
      </c>
      <c r="G469" s="11" t="s">
        <v>2189</v>
      </c>
      <c r="J469" t="s">
        <v>3736</v>
      </c>
      <c r="N469" t="s">
        <v>2168</v>
      </c>
      <c r="O469" s="19">
        <v>54788</v>
      </c>
      <c r="Q469" s="88" t="s">
        <v>3737</v>
      </c>
      <c r="R469" s="11"/>
      <c r="T469" t="s">
        <v>2166</v>
      </c>
      <c r="V469" s="129">
        <f>_xlfn.XLOOKUP(Applications[[#This Row],[NoApplication]],AApplicationCosts[NoApplication],AApplicationCosts[License Owner],Applications[[#This Row],[Business Owner]],0,1)</f>
        <v>0</v>
      </c>
      <c r="AE469" t="s">
        <v>2178</v>
      </c>
    </row>
    <row r="470" spans="2:41">
      <c r="B470" s="29" t="str">
        <f>_xlfn.CONCAT(Applications[[#This Row],[No]]," - ",Applications[[#This Row],[Application]])</f>
        <v>662 - Radio Survey</v>
      </c>
      <c r="C470">
        <v>662</v>
      </c>
      <c r="D470" s="18" t="s">
        <v>3738</v>
      </c>
      <c r="E470" t="s">
        <v>2316</v>
      </c>
      <c r="F470" s="28">
        <v>45658</v>
      </c>
      <c r="G470" s="11" t="s">
        <v>2076</v>
      </c>
      <c r="J470" t="s">
        <v>3739</v>
      </c>
      <c r="N470" t="s">
        <v>2081</v>
      </c>
      <c r="O470" s="19">
        <v>54788</v>
      </c>
      <c r="Q470" s="88" t="s">
        <v>3740</v>
      </c>
      <c r="R470" s="11"/>
      <c r="T470" t="s">
        <v>2166</v>
      </c>
      <c r="V470" s="129">
        <f>_xlfn.XLOOKUP(Applications[[#This Row],[NoApplication]],AApplicationCosts[NoApplication],AApplicationCosts[License Owner],Applications[[#This Row],[Business Owner]],0,1)</f>
        <v>0</v>
      </c>
      <c r="AE470" t="s">
        <v>2178</v>
      </c>
      <c r="AO470" t="s">
        <v>2268</v>
      </c>
    </row>
    <row r="471" spans="2:41" ht="90">
      <c r="B471" s="29" t="str">
        <f>_xlfn.CONCAT(Applications[[#This Row],[No]]," - ",Applications[[#This Row],[Application]])</f>
        <v>663 - Mastedatabasen</v>
      </c>
      <c r="C471">
        <v>663</v>
      </c>
      <c r="D471" s="18" t="s">
        <v>3741</v>
      </c>
      <c r="E471" t="s">
        <v>2422</v>
      </c>
      <c r="F471" s="28">
        <v>45658</v>
      </c>
      <c r="G471" s="11" t="s">
        <v>2113</v>
      </c>
      <c r="J471" t="s">
        <v>3742</v>
      </c>
      <c r="N471" t="s">
        <v>2168</v>
      </c>
      <c r="O471" s="19">
        <v>54788</v>
      </c>
      <c r="Q471" s="88" t="s">
        <v>3743</v>
      </c>
      <c r="R471" s="11"/>
      <c r="T471" t="s">
        <v>2166</v>
      </c>
      <c r="V471" s="129">
        <f>_xlfn.XLOOKUP(Applications[[#This Row],[NoApplication]],AApplicationCosts[NoApplication],AApplicationCosts[License Owner],Applications[[#This Row],[Business Owner]],0,1)</f>
        <v>0</v>
      </c>
      <c r="AE471" t="s">
        <v>2997</v>
      </c>
      <c r="AI471" s="8" t="s">
        <v>3744</v>
      </c>
    </row>
    <row r="472" spans="2:41" ht="75">
      <c r="B472" s="29" t="str">
        <f>_xlfn.CONCAT(Applications[[#This Row],[No]]," - ",Applications[[#This Row],[Application]])</f>
        <v>664 - Skråfoto - Dataforsyningen</v>
      </c>
      <c r="C472">
        <v>664</v>
      </c>
      <c r="D472" s="18" t="s">
        <v>3745</v>
      </c>
      <c r="E472" t="s">
        <v>2198</v>
      </c>
      <c r="F472" s="28">
        <v>45658</v>
      </c>
      <c r="G472" s="11" t="s">
        <v>2113</v>
      </c>
      <c r="J472" t="s">
        <v>3746</v>
      </c>
      <c r="N472" t="s">
        <v>2168</v>
      </c>
      <c r="O472" s="19">
        <v>54788</v>
      </c>
      <c r="Q472" s="88" t="s">
        <v>3154</v>
      </c>
      <c r="R472" s="11"/>
      <c r="T472" t="s">
        <v>2166</v>
      </c>
      <c r="V472" s="129">
        <f>_xlfn.XLOOKUP(Applications[[#This Row],[NoApplication]],AApplicationCosts[NoApplication],AApplicationCosts[License Owner],Applications[[#This Row],[Business Owner]],0,1)</f>
        <v>0</v>
      </c>
      <c r="AE472" t="s">
        <v>2997</v>
      </c>
      <c r="AI472" s="8" t="s">
        <v>3747</v>
      </c>
    </row>
    <row r="473" spans="2:41">
      <c r="B473" s="29" t="str">
        <f>_xlfn.CONCAT(Applications[[#This Row],[No]]," - ",Applications[[#This Row],[Application]])</f>
        <v>665 - Check.Kamstrup (READy device check)</v>
      </c>
      <c r="C473">
        <v>665</v>
      </c>
      <c r="D473" s="18" t="s">
        <v>3748</v>
      </c>
      <c r="E473" t="s">
        <v>2162</v>
      </c>
      <c r="F473" s="28">
        <v>45658</v>
      </c>
      <c r="J473" t="s">
        <v>2095</v>
      </c>
      <c r="N473" t="s">
        <v>2164</v>
      </c>
      <c r="O473" s="19">
        <v>54788</v>
      </c>
      <c r="Q473" s="88" t="s">
        <v>3154</v>
      </c>
      <c r="R473" s="11"/>
      <c r="T473" t="s">
        <v>2166</v>
      </c>
      <c r="V473" s="129">
        <f>_xlfn.XLOOKUP(Applications[[#This Row],[NoApplication]],AApplicationCosts[NoApplication],AApplicationCosts[License Owner],Applications[[#This Row],[Business Owner]],0,1)</f>
        <v>0</v>
      </c>
      <c r="AE473" t="s">
        <v>2997</v>
      </c>
      <c r="AI473" t="s">
        <v>3749</v>
      </c>
    </row>
    <row r="474" spans="2:41">
      <c r="B474" s="29" t="str">
        <f>_xlfn.CONCAT(Applications[[#This Row],[No]]," - ",Applications[[#This Row],[Application]])</f>
        <v>666 - Kamstrup Traceability – Unknown device</v>
      </c>
      <c r="C474">
        <v>666</v>
      </c>
      <c r="D474" t="s">
        <v>3750</v>
      </c>
      <c r="E474" t="s">
        <v>3059</v>
      </c>
      <c r="F474" s="28">
        <v>45658</v>
      </c>
      <c r="J474" t="s">
        <v>2095</v>
      </c>
      <c r="N474" t="s">
        <v>2164</v>
      </c>
      <c r="O474" s="19">
        <v>54788</v>
      </c>
      <c r="Q474" s="88" t="s">
        <v>3751</v>
      </c>
      <c r="R474" s="48" t="s">
        <v>3752</v>
      </c>
      <c r="T474" t="s">
        <v>2166</v>
      </c>
      <c r="V474" s="129">
        <f>_xlfn.XLOOKUP(Applications[[#This Row],[NoApplication]],AApplicationCosts[NoApplication],AApplicationCosts[License Owner],Applications[[#This Row],[Business Owner]],0,1)</f>
        <v>0</v>
      </c>
      <c r="AE474" t="s">
        <v>2178</v>
      </c>
    </row>
    <row r="475" spans="2:41" ht="120">
      <c r="B475" s="29" t="str">
        <f>_xlfn.CONCAT(Applications[[#This Row],[No]]," - ",Applications[[#This Row],[Application]])</f>
        <v>669 - IsMobile</v>
      </c>
      <c r="C475">
        <v>669</v>
      </c>
      <c r="D475" s="18" t="s">
        <v>3753</v>
      </c>
      <c r="E475" t="s">
        <v>2093</v>
      </c>
      <c r="F475" s="28">
        <v>45658</v>
      </c>
      <c r="J475" t="s">
        <v>3754</v>
      </c>
      <c r="N475" t="s">
        <v>2201</v>
      </c>
      <c r="O475" s="19">
        <v>47118</v>
      </c>
      <c r="Q475" s="14" t="s">
        <v>3755</v>
      </c>
      <c r="R475" s="11"/>
      <c r="S475" t="s">
        <v>3756</v>
      </c>
      <c r="T475" t="s">
        <v>2166</v>
      </c>
      <c r="V475" s="129" t="str">
        <f>_xlfn.XLOOKUP(Applications[[#This Row],[NoApplication]],AApplicationCosts[NoApplication],AApplicationCosts[License Owner],Applications[[#This Row],[Business Owner]],0,1)</f>
        <v>HEP</v>
      </c>
      <c r="AE475" t="s">
        <v>2997</v>
      </c>
      <c r="AI475" s="8" t="s">
        <v>3757</v>
      </c>
      <c r="AJ475" s="59" t="s">
        <v>3758</v>
      </c>
      <c r="AL475" t="s">
        <v>2236</v>
      </c>
    </row>
    <row r="476" spans="2:41">
      <c r="B476" s="29" t="str">
        <f>_xlfn.CONCAT(Applications[[#This Row],[No]]," - ",Applications[[#This Row],[Application]])</f>
        <v>670 - Telia Smartconnect (MNO Portal)</v>
      </c>
      <c r="C476">
        <v>670</v>
      </c>
      <c r="D476" s="18" t="s">
        <v>3759</v>
      </c>
      <c r="E476" t="s">
        <v>2198</v>
      </c>
      <c r="F476" s="28">
        <v>45658</v>
      </c>
      <c r="G476" s="11" t="s">
        <v>2113</v>
      </c>
      <c r="J476" t="s">
        <v>2220</v>
      </c>
      <c r="N476" t="s">
        <v>2201</v>
      </c>
      <c r="O476" s="19">
        <v>54788</v>
      </c>
      <c r="Q476" s="14" t="s">
        <v>3760</v>
      </c>
      <c r="R476" s="11"/>
      <c r="T476" t="s">
        <v>2166</v>
      </c>
      <c r="U476" t="s">
        <v>3761</v>
      </c>
      <c r="V476" s="129">
        <f>_xlfn.XLOOKUP(Applications[[#This Row],[NoApplication]],AApplicationCosts[NoApplication],AApplicationCosts[License Owner],Applications[[#This Row],[Business Owner]],0,1)</f>
        <v>0</v>
      </c>
      <c r="AE476" t="s">
        <v>2997</v>
      </c>
      <c r="AI476" t="s">
        <v>3762</v>
      </c>
    </row>
    <row r="477" spans="2:41">
      <c r="B477" s="29" t="str">
        <f>_xlfn.CONCAT(Applications[[#This Row],[No]]," - ",Applications[[#This Row],[Application]])</f>
        <v>671 - Azure Coverage</v>
      </c>
      <c r="C477">
        <v>671</v>
      </c>
      <c r="D477" s="18" t="s">
        <v>3763</v>
      </c>
      <c r="E477" t="s">
        <v>3163</v>
      </c>
      <c r="F477" s="28">
        <v>45658</v>
      </c>
      <c r="J477" t="s">
        <v>2114</v>
      </c>
      <c r="N477" t="s">
        <v>2168</v>
      </c>
      <c r="O477" s="19">
        <v>54788</v>
      </c>
      <c r="Q477" s="89" t="s">
        <v>3764</v>
      </c>
      <c r="R477" s="11"/>
      <c r="T477" t="s">
        <v>2166</v>
      </c>
      <c r="V477" s="129">
        <f>_xlfn.XLOOKUP(Applications[[#This Row],[NoApplication]],AApplicationCosts[NoApplication],AApplicationCosts[License Owner],Applications[[#This Row],[Business Owner]],0,1)</f>
        <v>0</v>
      </c>
      <c r="AE477" t="s">
        <v>2997</v>
      </c>
      <c r="AI477" t="s">
        <v>3765</v>
      </c>
    </row>
    <row r="478" spans="2:41">
      <c r="B478" s="29" t="str">
        <f>_xlfn.CONCAT(Applications[[#This Row],[No]]," - ",Applications[[#This Row],[Application]])</f>
        <v>672 - Power Intelligence - Flow</v>
      </c>
      <c r="C478">
        <v>672</v>
      </c>
      <c r="D478" s="14" t="s">
        <v>3766</v>
      </c>
      <c r="E478" t="s">
        <v>2162</v>
      </c>
      <c r="F478" s="28">
        <v>45658</v>
      </c>
      <c r="J478" t="s">
        <v>3767</v>
      </c>
      <c r="N478" t="s">
        <v>2164</v>
      </c>
      <c r="O478" s="19">
        <v>54788</v>
      </c>
      <c r="Q478" s="14" t="s">
        <v>3590</v>
      </c>
      <c r="R478" s="11"/>
      <c r="T478" t="s">
        <v>2166</v>
      </c>
      <c r="U478" t="s">
        <v>3768</v>
      </c>
      <c r="V478" s="129">
        <f>_xlfn.XLOOKUP(Applications[[#This Row],[NoApplication]],AApplicationCosts[NoApplication],AApplicationCosts[License Owner],Applications[[#This Row],[Business Owner]],0,1)</f>
        <v>0</v>
      </c>
      <c r="AE478" t="s">
        <v>2997</v>
      </c>
      <c r="AI478" t="s">
        <v>3769</v>
      </c>
    </row>
    <row r="479" spans="2:41">
      <c r="B479" s="29" t="str">
        <f>_xlfn.CONCAT(Applications[[#This Row],[No]]," - ",Applications[[#This Row],[Application]])</f>
        <v>673 - Power Intelligence - Power Quality</v>
      </c>
      <c r="C479">
        <v>673</v>
      </c>
      <c r="D479" s="18" t="s">
        <v>3770</v>
      </c>
      <c r="E479" t="s">
        <v>2198</v>
      </c>
      <c r="F479" s="28">
        <v>45658</v>
      </c>
      <c r="J479" t="s">
        <v>3606</v>
      </c>
      <c r="N479" t="s">
        <v>2182</v>
      </c>
      <c r="O479" s="19">
        <v>54788</v>
      </c>
      <c r="Q479" s="14" t="s">
        <v>3590</v>
      </c>
      <c r="R479" s="11"/>
      <c r="T479" t="s">
        <v>2166</v>
      </c>
      <c r="U479" t="s">
        <v>3768</v>
      </c>
      <c r="V479" s="129">
        <f>_xlfn.XLOOKUP(Applications[[#This Row],[NoApplication]],AApplicationCosts[NoApplication],AApplicationCosts[License Owner],Applications[[#This Row],[Business Owner]],0,1)</f>
        <v>0</v>
      </c>
    </row>
    <row r="480" spans="2:41">
      <c r="B480" s="29" t="str">
        <f>_xlfn.CONCAT(Applications[[#This Row],[No]]," - ",Applications[[#This Row],[Application]])</f>
        <v>674 - Power Intelligence - Earth Fault</v>
      </c>
      <c r="C480">
        <v>674</v>
      </c>
      <c r="D480" s="18" t="s">
        <v>3771</v>
      </c>
      <c r="E480" t="s">
        <v>2162</v>
      </c>
      <c r="F480" s="28">
        <v>45658</v>
      </c>
      <c r="J480" t="s">
        <v>3606</v>
      </c>
      <c r="N480" t="s">
        <v>2164</v>
      </c>
      <c r="O480" s="19">
        <v>54788</v>
      </c>
      <c r="Q480" s="14" t="s">
        <v>3590</v>
      </c>
      <c r="R480" s="11"/>
      <c r="T480" t="s">
        <v>2166</v>
      </c>
      <c r="U480" t="s">
        <v>3768</v>
      </c>
      <c r="V480" s="129">
        <f>_xlfn.XLOOKUP(Applications[[#This Row],[NoApplication]],AApplicationCosts[NoApplication],AApplicationCosts[License Owner],Applications[[#This Row],[Business Owner]],0,1)</f>
        <v>0</v>
      </c>
      <c r="AE480" t="s">
        <v>2997</v>
      </c>
      <c r="AI480" t="s">
        <v>3772</v>
      </c>
    </row>
    <row r="481" spans="2:38">
      <c r="B481" s="29" t="str">
        <f>_xlfn.CONCAT(Applications[[#This Row],[No]]," - ",Applications[[#This Row],[Application]])</f>
        <v>675 - Scruffy</v>
      </c>
      <c r="C481">
        <v>675</v>
      </c>
      <c r="D481" s="18" t="s">
        <v>3773</v>
      </c>
      <c r="E481" t="s">
        <v>2198</v>
      </c>
      <c r="F481" s="28">
        <v>45658</v>
      </c>
      <c r="J481" t="s">
        <v>3774</v>
      </c>
      <c r="N481" t="s">
        <v>2164</v>
      </c>
      <c r="O481" s="19">
        <v>54788</v>
      </c>
      <c r="Q481" s="14" t="s">
        <v>3590</v>
      </c>
      <c r="R481" s="11"/>
      <c r="T481" t="s">
        <v>2166</v>
      </c>
      <c r="V481" s="129">
        <f>_xlfn.XLOOKUP(Applications[[#This Row],[NoApplication]],AApplicationCosts[NoApplication],AApplicationCosts[License Owner],Applications[[#This Row],[Business Owner]],0,1)</f>
        <v>0</v>
      </c>
      <c r="AE481" t="s">
        <v>2178</v>
      </c>
      <c r="AI481" t="s">
        <v>3775</v>
      </c>
    </row>
    <row r="482" spans="2:38" ht="60">
      <c r="B482" s="29" t="str">
        <f>_xlfn.CONCAT(Applications[[#This Row],[No]]," - ",Applications[[#This Row],[Application]])</f>
        <v>677 - Airvantage</v>
      </c>
      <c r="C482">
        <v>677</v>
      </c>
      <c r="D482" s="18" t="s">
        <v>3776</v>
      </c>
      <c r="E482" t="s">
        <v>2198</v>
      </c>
      <c r="F482" s="28">
        <v>45658</v>
      </c>
      <c r="J482" t="s">
        <v>3777</v>
      </c>
      <c r="N482" t="s">
        <v>2168</v>
      </c>
      <c r="O482" s="19">
        <v>54788</v>
      </c>
      <c r="Q482" t="s">
        <v>3778</v>
      </c>
      <c r="R482" s="11" t="s">
        <v>3779</v>
      </c>
      <c r="T482" t="s">
        <v>2166</v>
      </c>
      <c r="V482" s="129">
        <f>_xlfn.XLOOKUP(Applications[[#This Row],[NoApplication]],AApplicationCosts[NoApplication],AApplicationCosts[License Owner],Applications[[#This Row],[Business Owner]],0,1)</f>
        <v>0</v>
      </c>
      <c r="AE482" t="s">
        <v>2997</v>
      </c>
      <c r="AI482" s="8" t="s">
        <v>3780</v>
      </c>
      <c r="AJ482" t="s">
        <v>3781</v>
      </c>
    </row>
    <row r="483" spans="2:38" ht="60">
      <c r="B483" s="29" t="str">
        <f>_xlfn.CONCAT(Applications[[#This Row],[No]]," - ",Applications[[#This Row],[Application]])</f>
        <v>678 - tech-tools</v>
      </c>
      <c r="C483">
        <v>678</v>
      </c>
      <c r="D483" s="18" t="s">
        <v>3782</v>
      </c>
      <c r="E483" t="s">
        <v>3059</v>
      </c>
      <c r="F483" s="28">
        <v>45658</v>
      </c>
      <c r="J483" t="s">
        <v>3783</v>
      </c>
      <c r="N483" t="s">
        <v>2164</v>
      </c>
      <c r="O483" s="19">
        <v>54788</v>
      </c>
      <c r="Q483" t="s">
        <v>3784</v>
      </c>
      <c r="R483" s="48" t="s">
        <v>3785</v>
      </c>
      <c r="S483" t="s">
        <v>3786</v>
      </c>
      <c r="T483" t="s">
        <v>2166</v>
      </c>
      <c r="V483" s="129" t="str">
        <f>_xlfn.XLOOKUP(Applications[[#This Row],[NoApplication]],AApplicationCosts[NoApplication],AApplicationCosts[License Owner],Applications[[#This Row],[Business Owner]],0,1)</f>
        <v>THDA</v>
      </c>
      <c r="AE483" t="s">
        <v>2997</v>
      </c>
      <c r="AI483" s="8" t="s">
        <v>3787</v>
      </c>
      <c r="AJ483" t="s">
        <v>3788</v>
      </c>
    </row>
    <row r="484" spans="2:38" ht="30">
      <c r="B484" s="29" t="str">
        <f>_xlfn.CONCAT(Applications[[#This Row],[No]]," - ",Applications[[#This Row],[Application]])</f>
        <v>679 - Mappoint Gis</v>
      </c>
      <c r="C484">
        <v>679</v>
      </c>
      <c r="D484" s="18" t="s">
        <v>3789</v>
      </c>
      <c r="E484" t="s">
        <v>2422</v>
      </c>
      <c r="F484" s="28">
        <v>45658</v>
      </c>
      <c r="J484" t="s">
        <v>2114</v>
      </c>
      <c r="N484" t="s">
        <v>2157</v>
      </c>
      <c r="O484" s="19">
        <v>47118</v>
      </c>
      <c r="Q484" s="88" t="s">
        <v>3790</v>
      </c>
      <c r="R484" s="11"/>
      <c r="T484" t="s">
        <v>2166</v>
      </c>
      <c r="V484" s="129">
        <f>_xlfn.XLOOKUP(Applications[[#This Row],[NoApplication]],AApplicationCosts[NoApplication],AApplicationCosts[License Owner],Applications[[#This Row],[Business Owner]],0,1)</f>
        <v>0</v>
      </c>
      <c r="AD484" t="s">
        <v>3791</v>
      </c>
      <c r="AE484" t="s">
        <v>2997</v>
      </c>
      <c r="AI484" t="s">
        <v>3792</v>
      </c>
      <c r="AJ484" s="144" t="s">
        <v>3793</v>
      </c>
    </row>
    <row r="485" spans="2:38">
      <c r="B485" s="29" t="str">
        <f>_xlfn.CONCAT(Applications[[#This Row],[No]]," - ",Applications[[#This Row],[Application]])</f>
        <v>680 - Vmware vSphare</v>
      </c>
      <c r="C485">
        <v>680</v>
      </c>
      <c r="D485" s="18" t="s">
        <v>3794</v>
      </c>
      <c r="E485" t="s">
        <v>2684</v>
      </c>
      <c r="F485" s="28">
        <v>45658</v>
      </c>
      <c r="J485" t="s">
        <v>3722</v>
      </c>
      <c r="M485" t="s">
        <v>2175</v>
      </c>
      <c r="N485" t="s">
        <v>2182</v>
      </c>
      <c r="O485" s="19">
        <v>54788</v>
      </c>
      <c r="Q485" s="88" t="s">
        <v>3795</v>
      </c>
      <c r="R485" s="11"/>
      <c r="T485" t="s">
        <v>2099</v>
      </c>
      <c r="U485" t="s">
        <v>3796</v>
      </c>
      <c r="V485" s="129" t="str">
        <f>_xlfn.XLOOKUP(Applications[[#This Row],[NoApplication]],AApplicationCosts[NoApplication],AApplicationCosts[License Owner],Applications[[#This Row],[Business Owner]],0,1)</f>
        <v>JEDT</v>
      </c>
      <c r="AE485" t="s">
        <v>2151</v>
      </c>
      <c r="AI485" t="s">
        <v>3797</v>
      </c>
      <c r="AJ485" s="59" t="s">
        <v>3798</v>
      </c>
    </row>
    <row r="486" spans="2:38">
      <c r="B486" s="29" t="str">
        <f>_xlfn.CONCAT(Applications[[#This Row],[No]]," - ",Applications[[#This Row],[Application]])</f>
        <v>682 - Keepass</v>
      </c>
      <c r="C486">
        <v>682</v>
      </c>
      <c r="D486" s="18" t="s">
        <v>3799</v>
      </c>
      <c r="E486" t="s">
        <v>2684</v>
      </c>
      <c r="F486" s="28">
        <v>45658</v>
      </c>
      <c r="G486" s="11" t="s">
        <v>2189</v>
      </c>
      <c r="J486" t="s">
        <v>3800</v>
      </c>
      <c r="N486" t="s">
        <v>2157</v>
      </c>
      <c r="O486" s="19">
        <v>54788</v>
      </c>
      <c r="Q486" s="88" t="s">
        <v>3801</v>
      </c>
      <c r="R486" s="11"/>
      <c r="T486" t="s">
        <v>2166</v>
      </c>
      <c r="V486" s="129">
        <f>_xlfn.XLOOKUP(Applications[[#This Row],[NoApplication]],AApplicationCosts[NoApplication],AApplicationCosts[License Owner],Applications[[#This Row],[Business Owner]],0,1)</f>
        <v>0</v>
      </c>
      <c r="AE486" t="s">
        <v>2151</v>
      </c>
      <c r="AI486" t="s">
        <v>3155</v>
      </c>
      <c r="AJ486" t="s">
        <v>2448</v>
      </c>
    </row>
    <row r="487" spans="2:38" ht="45">
      <c r="B487" s="29" t="str">
        <f>_xlfn.CONCAT(Applications[[#This Row],[No]]," - ",Applications[[#This Row],[Application]])</f>
        <v>683 - Metertool HCW</v>
      </c>
      <c r="C487">
        <v>683</v>
      </c>
      <c r="D487" s="18" t="s">
        <v>3802</v>
      </c>
      <c r="E487" t="s">
        <v>2162</v>
      </c>
      <c r="F487" s="28">
        <v>45658</v>
      </c>
      <c r="G487" s="11" t="s">
        <v>2189</v>
      </c>
      <c r="J487" t="s">
        <v>2095</v>
      </c>
      <c r="N487" t="s">
        <v>2164</v>
      </c>
      <c r="O487" s="19">
        <v>54788</v>
      </c>
      <c r="Q487" s="113" t="s">
        <v>3803</v>
      </c>
      <c r="R487" s="11"/>
      <c r="T487" t="s">
        <v>2166</v>
      </c>
      <c r="V487" s="129">
        <f>_xlfn.XLOOKUP(Applications[[#This Row],[NoApplication]],AApplicationCosts[NoApplication],AApplicationCosts[License Owner],Applications[[#This Row],[Business Owner]],0,1)</f>
        <v>0</v>
      </c>
      <c r="AE487" t="s">
        <v>2178</v>
      </c>
    </row>
    <row r="488" spans="2:38" ht="45">
      <c r="B488" s="29" t="str">
        <f>_xlfn.CONCAT(Applications[[#This Row],[No]]," - ",Applications[[#This Row],[Application]])</f>
        <v>684 - Metertool READy</v>
      </c>
      <c r="C488">
        <v>684</v>
      </c>
      <c r="D488" s="18" t="s">
        <v>3804</v>
      </c>
      <c r="E488" t="s">
        <v>2162</v>
      </c>
      <c r="F488" s="28">
        <v>45658</v>
      </c>
      <c r="G488" s="11" t="s">
        <v>2189</v>
      </c>
      <c r="J488" t="s">
        <v>2095</v>
      </c>
      <c r="N488" t="s">
        <v>2164</v>
      </c>
      <c r="O488" s="19">
        <v>54788</v>
      </c>
      <c r="Q488" s="113" t="s">
        <v>3805</v>
      </c>
      <c r="R488" s="11"/>
      <c r="T488" t="s">
        <v>2166</v>
      </c>
      <c r="V488" s="129">
        <f>_xlfn.XLOOKUP(Applications[[#This Row],[NoApplication]],AApplicationCosts[NoApplication],AApplicationCosts[License Owner],Applications[[#This Row],[Business Owner]],0,1)</f>
        <v>0</v>
      </c>
      <c r="AE488" t="s">
        <v>2178</v>
      </c>
    </row>
    <row r="489" spans="2:38">
      <c r="B489" s="29" t="str">
        <f>_xlfn.CONCAT(Applications[[#This Row],[No]]," - ",Applications[[#This Row],[Application]])</f>
        <v>685 - READy App</v>
      </c>
      <c r="C489">
        <v>685</v>
      </c>
      <c r="D489" s="18" t="s">
        <v>3806</v>
      </c>
      <c r="E489" t="s">
        <v>2162</v>
      </c>
      <c r="F489" s="28">
        <v>45658</v>
      </c>
      <c r="J489" t="s">
        <v>2095</v>
      </c>
      <c r="N489" t="s">
        <v>3807</v>
      </c>
      <c r="O489" s="19">
        <v>54788</v>
      </c>
      <c r="Q489" s="88" t="s">
        <v>3808</v>
      </c>
      <c r="R489" s="11"/>
      <c r="T489" t="s">
        <v>2166</v>
      </c>
      <c r="V489" s="129">
        <f>_xlfn.XLOOKUP(Applications[[#This Row],[NoApplication]],AApplicationCosts[NoApplication],AApplicationCosts[License Owner],Applications[[#This Row],[Business Owner]],0,1)</f>
        <v>0</v>
      </c>
      <c r="AD489" t="s">
        <v>3698</v>
      </c>
      <c r="AE489" t="s">
        <v>2178</v>
      </c>
      <c r="AK489" t="s">
        <v>3809</v>
      </c>
    </row>
    <row r="490" spans="2:38">
      <c r="B490" s="29" t="str">
        <f>_xlfn.CONCAT(Applications[[#This Row],[No]]," - ",Applications[[#This Row],[Application]])</f>
        <v>686 - Omni tool network analyzer</v>
      </c>
      <c r="C490">
        <v>686</v>
      </c>
      <c r="D490" s="18" t="s">
        <v>3810</v>
      </c>
      <c r="E490" t="s">
        <v>2162</v>
      </c>
      <c r="F490" s="28">
        <v>45658</v>
      </c>
      <c r="J490" t="s">
        <v>2095</v>
      </c>
      <c r="N490" t="s">
        <v>2164</v>
      </c>
      <c r="O490" s="19">
        <v>54788</v>
      </c>
      <c r="Q490" s="88" t="s">
        <v>3811</v>
      </c>
      <c r="R490" s="11"/>
      <c r="T490" t="s">
        <v>2166</v>
      </c>
      <c r="V490" s="129">
        <f>_xlfn.XLOOKUP(Applications[[#This Row],[NoApplication]],AApplicationCosts[NoApplication],AApplicationCosts[License Owner],Applications[[#This Row],[Business Owner]],0,1)</f>
        <v>0</v>
      </c>
      <c r="AE490" t="s">
        <v>2178</v>
      </c>
    </row>
    <row r="491" spans="2:38" ht="45">
      <c r="B491" s="29" t="str">
        <f>_xlfn.CONCAT(Applications[[#This Row],[No]]," - ",Applications[[#This Row],[Application]])</f>
        <v>687 - Orbit File syncronizer</v>
      </c>
      <c r="C491">
        <v>687</v>
      </c>
      <c r="D491" s="18" t="s">
        <v>3812</v>
      </c>
      <c r="E491" s="8" t="s">
        <v>2154</v>
      </c>
      <c r="F491" s="28">
        <v>45658</v>
      </c>
      <c r="J491" t="s">
        <v>2155</v>
      </c>
      <c r="L491" t="s">
        <v>2156</v>
      </c>
      <c r="M491" t="s">
        <v>2210</v>
      </c>
      <c r="N491" t="s">
        <v>2097</v>
      </c>
      <c r="O491" s="19">
        <v>46388</v>
      </c>
      <c r="Q491" s="88" t="s">
        <v>3813</v>
      </c>
      <c r="R491" s="11"/>
      <c r="T491" t="s">
        <v>2166</v>
      </c>
      <c r="V491" s="129">
        <f>_xlfn.XLOOKUP(Applications[[#This Row],[NoApplication]],AApplicationCosts[NoApplication],AApplicationCosts[License Owner],Applications[[#This Row],[Business Owner]],0,1)</f>
        <v>0</v>
      </c>
      <c r="AE491" t="s">
        <v>2997</v>
      </c>
      <c r="AI491" s="8" t="s">
        <v>3814</v>
      </c>
      <c r="AJ491" s="59" t="s">
        <v>3815</v>
      </c>
      <c r="AL491" t="s">
        <v>2153</v>
      </c>
    </row>
    <row r="492" spans="2:38">
      <c r="B492" s="29" t="str">
        <f>_xlfn.CONCAT(Applications[[#This Row],[No]]," - ",Applications[[#This Row],[Application]])</f>
        <v>688 - Excel, Decoding sheets</v>
      </c>
      <c r="C492">
        <v>688</v>
      </c>
      <c r="D492" s="18" t="s">
        <v>3816</v>
      </c>
      <c r="E492" t="s">
        <v>2565</v>
      </c>
      <c r="F492" s="28">
        <v>45658</v>
      </c>
      <c r="J492" t="s">
        <v>2114</v>
      </c>
      <c r="N492" t="s">
        <v>2201</v>
      </c>
      <c r="O492" s="19">
        <v>54788</v>
      </c>
      <c r="Q492" s="14" t="s">
        <v>3817</v>
      </c>
      <c r="R492" s="11"/>
      <c r="T492" t="s">
        <v>2166</v>
      </c>
      <c r="V492" s="129">
        <f>_xlfn.XLOOKUP(Applications[[#This Row],[NoApplication]],AApplicationCosts[NoApplication],AApplicationCosts[License Owner],Applications[[#This Row],[Business Owner]],0,1)</f>
        <v>0</v>
      </c>
      <c r="AE492" t="s">
        <v>2997</v>
      </c>
      <c r="AI492" t="s">
        <v>3818</v>
      </c>
    </row>
    <row r="493" spans="2:38">
      <c r="B493" s="29" t="str">
        <f>_xlfn.CONCAT(Applications[[#This Row],[No]]," - ",Applications[[#This Row],[Application]])</f>
        <v>689 - Fedora (Multibel components + 140)</v>
      </c>
      <c r="C493">
        <v>689</v>
      </c>
      <c r="D493" s="18" t="s">
        <v>3819</v>
      </c>
      <c r="E493" t="s">
        <v>2198</v>
      </c>
      <c r="F493" s="28">
        <v>45658</v>
      </c>
      <c r="G493" s="11" t="s">
        <v>2189</v>
      </c>
      <c r="J493" t="s">
        <v>3820</v>
      </c>
      <c r="N493" t="s">
        <v>2182</v>
      </c>
      <c r="O493" s="19">
        <v>54788</v>
      </c>
      <c r="Q493" t="s">
        <v>3821</v>
      </c>
      <c r="R493" s="11"/>
      <c r="T493" t="s">
        <v>2166</v>
      </c>
      <c r="V493" s="129">
        <f>_xlfn.XLOOKUP(Applications[[#This Row],[NoApplication]],AApplicationCosts[NoApplication],AApplicationCosts[License Owner],Applications[[#This Row],[Business Owner]],0,1)</f>
        <v>0</v>
      </c>
      <c r="AE493" t="s">
        <v>2151</v>
      </c>
    </row>
    <row r="494" spans="2:38">
      <c r="B494" s="29" t="str">
        <f>_xlfn.CONCAT(Applications[[#This Row],[No]]," - ",Applications[[#This Row],[Application]])</f>
        <v>690 - Flatpak (Multibel components + 3)</v>
      </c>
      <c r="C494">
        <v>690</v>
      </c>
      <c r="D494" s="18" t="s">
        <v>3822</v>
      </c>
      <c r="E494" t="s">
        <v>2198</v>
      </c>
      <c r="F494" s="28">
        <v>45658</v>
      </c>
      <c r="G494" s="11" t="s">
        <v>2189</v>
      </c>
      <c r="J494" t="s">
        <v>3823</v>
      </c>
      <c r="N494" t="s">
        <v>2182</v>
      </c>
      <c r="O494" s="19">
        <v>54788</v>
      </c>
      <c r="Q494" t="s">
        <v>3824</v>
      </c>
      <c r="R494" s="11"/>
      <c r="T494" t="s">
        <v>2204</v>
      </c>
      <c r="V494" s="129">
        <f>_xlfn.XLOOKUP(Applications[[#This Row],[NoApplication]],AApplicationCosts[NoApplication],AApplicationCosts[License Owner],Applications[[#This Row],[Business Owner]],0,1)</f>
        <v>0</v>
      </c>
      <c r="AE494" t="s">
        <v>2151</v>
      </c>
    </row>
    <row r="495" spans="2:38">
      <c r="B495" s="29" t="str">
        <f>_xlfn.CONCAT(Applications[[#This Row],[No]]," - ",Applications[[#This Row],[Application]])</f>
        <v>692 - WinSCP</v>
      </c>
      <c r="C495">
        <v>692</v>
      </c>
      <c r="D495" s="18" t="s">
        <v>3825</v>
      </c>
      <c r="E495" t="s">
        <v>2684</v>
      </c>
      <c r="F495" s="28">
        <v>45658</v>
      </c>
      <c r="G495" s="11" t="s">
        <v>2189</v>
      </c>
      <c r="J495" t="s">
        <v>3826</v>
      </c>
      <c r="N495" t="s">
        <v>2201</v>
      </c>
      <c r="O495" s="19">
        <v>54788</v>
      </c>
      <c r="Q495" t="s">
        <v>3827</v>
      </c>
      <c r="R495" s="11" t="s">
        <v>3828</v>
      </c>
      <c r="T495" t="s">
        <v>2166</v>
      </c>
      <c r="V495" s="129">
        <f>_xlfn.XLOOKUP(Applications[[#This Row],[NoApplication]],AApplicationCosts[NoApplication],AApplicationCosts[License Owner],Applications[[#This Row],[Business Owner]],0,1)</f>
        <v>0</v>
      </c>
      <c r="AE495" t="s">
        <v>2178</v>
      </c>
      <c r="AJ495" t="s">
        <v>3829</v>
      </c>
      <c r="AK495" t="s">
        <v>3830</v>
      </c>
    </row>
    <row r="496" spans="2:38">
      <c r="B496" s="29" t="str">
        <f>_xlfn.CONCAT(Applications[[#This Row],[No]]," - ",Applications[[#This Row],[Application]])</f>
        <v>693 - rustrover</v>
      </c>
      <c r="C496">
        <v>693</v>
      </c>
      <c r="D496" s="18" t="s">
        <v>3831</v>
      </c>
      <c r="E496" t="s">
        <v>2181</v>
      </c>
      <c r="F496" s="28">
        <v>45658</v>
      </c>
      <c r="G496" s="11" t="s">
        <v>2189</v>
      </c>
      <c r="J496" t="s">
        <v>2723</v>
      </c>
      <c r="K496">
        <v>193908</v>
      </c>
      <c r="M496" t="s">
        <v>2243</v>
      </c>
      <c r="N496" t="s">
        <v>2168</v>
      </c>
      <c r="O496" s="19">
        <v>54788</v>
      </c>
      <c r="Q496" t="s">
        <v>3832</v>
      </c>
      <c r="R496" s="11"/>
      <c r="T496" t="s">
        <v>2099</v>
      </c>
      <c r="V496" s="129" t="str">
        <f>_xlfn.XLOOKUP(Applications[[#This Row],[NoApplication]],AApplicationCosts[NoApplication],AApplicationCosts[License Owner],Applications[[#This Row],[Business Owner]],0,1)</f>
        <v>LAAG</v>
      </c>
      <c r="AC496" t="s">
        <v>1106</v>
      </c>
      <c r="AD496" t="s">
        <v>2193</v>
      </c>
      <c r="AE496" t="s">
        <v>2178</v>
      </c>
      <c r="AH496" t="s">
        <v>2723</v>
      </c>
      <c r="AI496" t="s">
        <v>3833</v>
      </c>
      <c r="AJ496" t="s">
        <v>2195</v>
      </c>
      <c r="AK496" t="s">
        <v>3834</v>
      </c>
    </row>
    <row r="497" spans="2:41" ht="30">
      <c r="B497" s="29" t="str">
        <f>_xlfn.CONCAT(Applications[[#This Row],[No]]," - ",Applications[[#This Row],[Application]])</f>
        <v>694 - clion</v>
      </c>
      <c r="C497">
        <v>694</v>
      </c>
      <c r="D497" s="18" t="s">
        <v>3835</v>
      </c>
      <c r="E497" t="s">
        <v>2181</v>
      </c>
      <c r="F497" s="28">
        <v>45658</v>
      </c>
      <c r="G497" s="11" t="s">
        <v>2189</v>
      </c>
      <c r="J497" t="s">
        <v>2723</v>
      </c>
      <c r="K497">
        <v>168161</v>
      </c>
      <c r="M497" t="s">
        <v>2243</v>
      </c>
      <c r="N497" t="s">
        <v>2168</v>
      </c>
      <c r="O497" s="19">
        <v>54788</v>
      </c>
      <c r="Q497" s="97" t="s">
        <v>3836</v>
      </c>
      <c r="R497" s="11"/>
      <c r="T497" t="s">
        <v>2099</v>
      </c>
      <c r="V497" s="129" t="str">
        <f>_xlfn.XLOOKUP(Applications[[#This Row],[NoApplication]],AApplicationCosts[NoApplication],AApplicationCosts[License Owner],Applications[[#This Row],[Business Owner]],0,1)</f>
        <v>LAAG</v>
      </c>
      <c r="AB497" t="s">
        <v>2439</v>
      </c>
      <c r="AD497" t="s">
        <v>2193</v>
      </c>
      <c r="AE497" t="s">
        <v>2178</v>
      </c>
      <c r="AH497" t="s">
        <v>2723</v>
      </c>
      <c r="AI497" t="s">
        <v>3837</v>
      </c>
      <c r="AJ497" t="s">
        <v>2266</v>
      </c>
    </row>
    <row r="498" spans="2:41">
      <c r="B498" s="29" t="str">
        <f>_xlfn.CONCAT(Applications[[#This Row],[No]]," - ",Applications[[#This Row],[Application]])</f>
        <v>695 - k9s</v>
      </c>
      <c r="C498">
        <v>695</v>
      </c>
      <c r="D498" s="18" t="s">
        <v>3838</v>
      </c>
      <c r="E498" t="s">
        <v>2198</v>
      </c>
      <c r="F498" s="28">
        <v>45658</v>
      </c>
      <c r="G498" s="11" t="s">
        <v>2076</v>
      </c>
      <c r="J498" t="s">
        <v>3839</v>
      </c>
      <c r="N498" t="s">
        <v>2081</v>
      </c>
      <c r="O498" s="19">
        <v>54788</v>
      </c>
      <c r="R498" s="11"/>
      <c r="T498" t="s">
        <v>2166</v>
      </c>
      <c r="V498" s="129">
        <f>_xlfn.XLOOKUP(Applications[[#This Row],[NoApplication]],AApplicationCosts[NoApplication],AApplicationCosts[License Owner],Applications[[#This Row],[Business Owner]],0,1)</f>
        <v>0</v>
      </c>
      <c r="AD498" t="s">
        <v>3840</v>
      </c>
      <c r="AE498" t="s">
        <v>2178</v>
      </c>
      <c r="AK498" t="s">
        <v>3841</v>
      </c>
    </row>
    <row r="499" spans="2:41">
      <c r="B499" s="29" t="str">
        <f>_xlfn.CONCAT(Applications[[#This Row],[No]]," - ",Applications[[#This Row],[Application]])</f>
        <v>697 - ImHex</v>
      </c>
      <c r="C499">
        <v>697</v>
      </c>
      <c r="D499" s="18" t="s">
        <v>3842</v>
      </c>
      <c r="E499" t="s">
        <v>2181</v>
      </c>
      <c r="F499" s="28">
        <v>45658</v>
      </c>
      <c r="G499" s="11" t="s">
        <v>2189</v>
      </c>
      <c r="J499" t="s">
        <v>3843</v>
      </c>
      <c r="N499" t="s">
        <v>2201</v>
      </c>
      <c r="O499" s="19">
        <v>54788</v>
      </c>
      <c r="R499" s="11"/>
      <c r="T499" t="s">
        <v>2204</v>
      </c>
      <c r="V499" s="129">
        <f>_xlfn.XLOOKUP(Applications[[#This Row],[NoApplication]],AApplicationCosts[NoApplication],AApplicationCosts[License Owner],Applications[[#This Row],[Business Owner]],0,1)</f>
        <v>0</v>
      </c>
      <c r="AE499" t="s">
        <v>2178</v>
      </c>
      <c r="AJ499" t="s">
        <v>53</v>
      </c>
      <c r="AK499" t="s">
        <v>3310</v>
      </c>
    </row>
    <row r="500" spans="2:41">
      <c r="B500" s="29" t="str">
        <f>_xlfn.CONCAT(Applications[[#This Row],[No]]," - ",Applications[[#This Row],[Application]])</f>
        <v>699 - jetbrains toolbox</v>
      </c>
      <c r="C500">
        <v>699</v>
      </c>
      <c r="D500" s="18" t="s">
        <v>3844</v>
      </c>
      <c r="E500" t="s">
        <v>2181</v>
      </c>
      <c r="F500" s="28">
        <v>45658</v>
      </c>
      <c r="G500" s="11" t="s">
        <v>2189</v>
      </c>
      <c r="J500" t="s">
        <v>2723</v>
      </c>
      <c r="N500" t="s">
        <v>2168</v>
      </c>
      <c r="O500" s="19">
        <v>54788</v>
      </c>
      <c r="R500" s="11"/>
      <c r="T500" t="s">
        <v>2099</v>
      </c>
      <c r="V500" s="129" t="str">
        <f>_xlfn.XLOOKUP(Applications[[#This Row],[NoApplication]],AApplicationCosts[NoApplication],AApplicationCosts[License Owner],Applications[[#This Row],[Business Owner]],0,1)</f>
        <v>LAAG</v>
      </c>
      <c r="AD500" t="s">
        <v>2193</v>
      </c>
      <c r="AE500" t="s">
        <v>2178</v>
      </c>
      <c r="AH500" t="s">
        <v>2723</v>
      </c>
      <c r="AI500" t="s">
        <v>3845</v>
      </c>
      <c r="AJ500" t="s">
        <v>3846</v>
      </c>
      <c r="AK500" t="s">
        <v>3847</v>
      </c>
      <c r="AL500" t="s">
        <v>2486</v>
      </c>
    </row>
    <row r="501" spans="2:41">
      <c r="B501" s="29" t="str">
        <f>_xlfn.CONCAT(Applications[[#This Row],[No]]," - ",Applications[[#This Row],[Application]])</f>
        <v>700 - chrony</v>
      </c>
      <c r="C501">
        <v>700</v>
      </c>
      <c r="D501" s="18" t="s">
        <v>3848</v>
      </c>
      <c r="E501" t="s">
        <v>2684</v>
      </c>
      <c r="F501" s="28">
        <v>45658</v>
      </c>
      <c r="G501" s="11" t="s">
        <v>2189</v>
      </c>
      <c r="J501" t="s">
        <v>2799</v>
      </c>
      <c r="N501" t="s">
        <v>2168</v>
      </c>
      <c r="O501" s="19">
        <v>54788</v>
      </c>
      <c r="R501" s="11"/>
      <c r="T501" t="s">
        <v>2166</v>
      </c>
      <c r="V501" s="129">
        <f>_xlfn.XLOOKUP(Applications[[#This Row],[NoApplication]],AApplicationCosts[NoApplication],AApplicationCosts[License Owner],Applications[[#This Row],[Business Owner]],0,1)</f>
        <v>0</v>
      </c>
      <c r="AE501" t="s">
        <v>2178</v>
      </c>
    </row>
    <row r="502" spans="2:41">
      <c r="B502" s="29" t="str">
        <f>_xlfn.CONCAT(Applications[[#This Row],[No]]," - ",Applications[[#This Row],[Application]])</f>
        <v>701 - curl</v>
      </c>
      <c r="C502">
        <v>701</v>
      </c>
      <c r="D502" s="18" t="s">
        <v>3849</v>
      </c>
      <c r="E502" t="s">
        <v>2684</v>
      </c>
      <c r="F502" s="28">
        <v>45658</v>
      </c>
      <c r="G502" s="11" t="s">
        <v>2189</v>
      </c>
      <c r="J502" t="s">
        <v>3850</v>
      </c>
      <c r="N502" t="s">
        <v>2168</v>
      </c>
      <c r="O502" s="19">
        <v>54788</v>
      </c>
      <c r="R502" s="11"/>
      <c r="T502" t="s">
        <v>2166</v>
      </c>
      <c r="V502" s="129">
        <f>_xlfn.XLOOKUP(Applications[[#This Row],[NoApplication]],AApplicationCosts[NoApplication],AApplicationCosts[License Owner],Applications[[#This Row],[Business Owner]],0,1)</f>
        <v>0</v>
      </c>
      <c r="AE502" t="s">
        <v>2178</v>
      </c>
    </row>
    <row r="503" spans="2:41">
      <c r="B503" s="29" t="str">
        <f>_xlfn.CONCAT(Applications[[#This Row],[No]]," - ",Applications[[#This Row],[Application]])</f>
        <v>702 - labgrid</v>
      </c>
      <c r="C503">
        <v>702</v>
      </c>
      <c r="D503" s="18" t="s">
        <v>3851</v>
      </c>
      <c r="E503" t="s">
        <v>2198</v>
      </c>
      <c r="F503" s="28">
        <v>45658</v>
      </c>
      <c r="G503" s="11" t="s">
        <v>2189</v>
      </c>
      <c r="J503" t="s">
        <v>3852</v>
      </c>
      <c r="N503" t="s">
        <v>2168</v>
      </c>
      <c r="O503" s="19">
        <v>54788</v>
      </c>
      <c r="R503" s="11"/>
      <c r="T503" t="s">
        <v>2204</v>
      </c>
      <c r="V503" s="129">
        <f>_xlfn.XLOOKUP(Applications[[#This Row],[NoApplication]],AApplicationCosts[NoApplication],AApplicationCosts[License Owner],Applications[[#This Row],[Business Owner]],0,1)</f>
        <v>0</v>
      </c>
      <c r="AE503" t="s">
        <v>2178</v>
      </c>
      <c r="AO503" t="s">
        <v>2268</v>
      </c>
    </row>
    <row r="504" spans="2:41">
      <c r="B504" s="29" t="str">
        <f>_xlfn.CONCAT(Applications[[#This Row],[No]]," - ",Applications[[#This Row],[Application]])</f>
        <v>703 - Java</v>
      </c>
      <c r="C504">
        <v>703</v>
      </c>
      <c r="D504" s="18" t="s">
        <v>3853</v>
      </c>
      <c r="E504" t="s">
        <v>2502</v>
      </c>
      <c r="F504" s="28">
        <v>45658</v>
      </c>
      <c r="G504" s="11" t="s">
        <v>2189</v>
      </c>
      <c r="J504" t="s">
        <v>2123</v>
      </c>
      <c r="N504" t="s">
        <v>2081</v>
      </c>
      <c r="O504" s="19">
        <v>54788</v>
      </c>
      <c r="Q504" t="s">
        <v>3854</v>
      </c>
      <c r="R504" s="11"/>
      <c r="T504" t="s">
        <v>2166</v>
      </c>
      <c r="V504" s="129">
        <f>_xlfn.XLOOKUP(Applications[[#This Row],[NoApplication]],AApplicationCosts[NoApplication],AApplicationCosts[License Owner],Applications[[#This Row],[Business Owner]],0,1)</f>
        <v>0</v>
      </c>
      <c r="AD504" t="s">
        <v>2253</v>
      </c>
      <c r="AE504" t="s">
        <v>2178</v>
      </c>
      <c r="AH504" t="s">
        <v>3853</v>
      </c>
      <c r="AI504" t="s">
        <v>3855</v>
      </c>
      <c r="AJ504" t="s">
        <v>2195</v>
      </c>
      <c r="AK504" t="s">
        <v>3856</v>
      </c>
    </row>
    <row r="505" spans="2:41" ht="30">
      <c r="B505" s="29" t="str">
        <f>_xlfn.CONCAT(Applications[[#This Row],[No]]," - ",Applications[[#This Row],[Application]])</f>
        <v>704 - Webex</v>
      </c>
      <c r="C505">
        <v>704</v>
      </c>
      <c r="D505" s="18" t="s">
        <v>3857</v>
      </c>
      <c r="E505" t="s">
        <v>2154</v>
      </c>
      <c r="F505" s="28">
        <v>45658</v>
      </c>
      <c r="G505" s="11" t="s">
        <v>2189</v>
      </c>
      <c r="J505" t="s">
        <v>2947</v>
      </c>
      <c r="N505" t="s">
        <v>2201</v>
      </c>
      <c r="O505" s="19">
        <v>54788</v>
      </c>
      <c r="Q505" t="s">
        <v>3858</v>
      </c>
      <c r="R505" s="11"/>
      <c r="T505" t="s">
        <v>2204</v>
      </c>
      <c r="U505" t="s">
        <v>3858</v>
      </c>
      <c r="V505" s="129">
        <f>_xlfn.XLOOKUP(Applications[[#This Row],[NoApplication]],AApplicationCosts[NoApplication],AApplicationCosts[License Owner],Applications[[#This Row],[Business Owner]],0,1)</f>
        <v>0</v>
      </c>
      <c r="AE505" t="s">
        <v>2477</v>
      </c>
      <c r="AI505" s="8" t="s">
        <v>3859</v>
      </c>
      <c r="AJ505" s="8" t="s">
        <v>3860</v>
      </c>
    </row>
    <row r="506" spans="2:41" ht="30">
      <c r="B506" s="29" t="str">
        <f>_xlfn.CONCAT(Applications[[#This Row],[No]]," - ",Applications[[#This Row],[Application]])</f>
        <v>705 - GoTo Meetings</v>
      </c>
      <c r="C506">
        <v>705</v>
      </c>
      <c r="D506" s="18" t="s">
        <v>3861</v>
      </c>
      <c r="E506" t="s">
        <v>2154</v>
      </c>
      <c r="F506" s="28">
        <v>45658</v>
      </c>
      <c r="G506" s="11" t="s">
        <v>2189</v>
      </c>
      <c r="J506" t="s">
        <v>3862</v>
      </c>
      <c r="N506" t="s">
        <v>2201</v>
      </c>
      <c r="O506" s="19">
        <v>54788</v>
      </c>
      <c r="Q506" t="s">
        <v>3858</v>
      </c>
      <c r="R506" s="11"/>
      <c r="T506" t="s">
        <v>2166</v>
      </c>
      <c r="U506" t="s">
        <v>3858</v>
      </c>
      <c r="V506" s="129">
        <f>_xlfn.XLOOKUP(Applications[[#This Row],[NoApplication]],AApplicationCosts[NoApplication],AApplicationCosts[License Owner],Applications[[#This Row],[Business Owner]],0,1)</f>
        <v>0</v>
      </c>
      <c r="AE506" t="s">
        <v>2477</v>
      </c>
      <c r="AI506" s="8" t="s">
        <v>3859</v>
      </c>
      <c r="AJ506" s="8" t="s">
        <v>3860</v>
      </c>
    </row>
    <row r="507" spans="2:41" ht="30">
      <c r="B507" s="29" t="str">
        <f>_xlfn.CONCAT(Applications[[#This Row],[No]]," - ",Applications[[#This Row],[Application]])</f>
        <v>706 - Zoom Meetings</v>
      </c>
      <c r="C507">
        <v>706</v>
      </c>
      <c r="D507" s="18" t="s">
        <v>3863</v>
      </c>
      <c r="E507" t="s">
        <v>2154</v>
      </c>
      <c r="F507" s="28">
        <v>45658</v>
      </c>
      <c r="G507" s="11" t="s">
        <v>2189</v>
      </c>
      <c r="J507" t="s">
        <v>3864</v>
      </c>
      <c r="N507" t="s">
        <v>2201</v>
      </c>
      <c r="O507" s="19">
        <v>54788</v>
      </c>
      <c r="Q507" t="s">
        <v>3858</v>
      </c>
      <c r="R507" s="11"/>
      <c r="T507" t="s">
        <v>2166</v>
      </c>
      <c r="U507" t="s">
        <v>3858</v>
      </c>
      <c r="V507" s="129">
        <f>_xlfn.XLOOKUP(Applications[[#This Row],[NoApplication]],AApplicationCosts[NoApplication],AApplicationCosts[License Owner],Applications[[#This Row],[Business Owner]],0,1)</f>
        <v>0</v>
      </c>
      <c r="AE507" t="s">
        <v>2477</v>
      </c>
      <c r="AI507" s="8" t="s">
        <v>3859</v>
      </c>
      <c r="AJ507" s="8" t="s">
        <v>3860</v>
      </c>
    </row>
    <row r="508" spans="2:41">
      <c r="B508" s="29" t="str">
        <f>_xlfn.CONCAT(Applications[[#This Row],[No]]," - ",Applications[[#This Row],[Application]])</f>
        <v>708 - Git Bash</v>
      </c>
      <c r="C508">
        <v>708</v>
      </c>
      <c r="D508" s="18" t="s">
        <v>3865</v>
      </c>
      <c r="E508" t="s">
        <v>2181</v>
      </c>
      <c r="F508" s="28">
        <v>45658</v>
      </c>
      <c r="G508" s="11" t="s">
        <v>2189</v>
      </c>
      <c r="J508" t="s">
        <v>3866</v>
      </c>
      <c r="N508" t="s">
        <v>2081</v>
      </c>
      <c r="O508" s="19">
        <v>54788</v>
      </c>
      <c r="Q508" t="s">
        <v>3867</v>
      </c>
      <c r="R508" s="11"/>
      <c r="T508" t="s">
        <v>2083</v>
      </c>
      <c r="V508" s="129">
        <f>_xlfn.XLOOKUP(Applications[[#This Row],[NoApplication]],AApplicationCosts[NoApplication],AApplicationCosts[License Owner],Applications[[#This Row],[Business Owner]],0,1)</f>
        <v>0</v>
      </c>
      <c r="AE508" t="s">
        <v>2178</v>
      </c>
      <c r="AJ508" t="s">
        <v>53</v>
      </c>
      <c r="AK508" t="s">
        <v>3868</v>
      </c>
    </row>
    <row r="509" spans="2:41">
      <c r="B509" s="29" t="str">
        <f>_xlfn.CONCAT(Applications[[#This Row],[No]]," - ",Applications[[#This Row],[Application]])</f>
        <v>709 - MinGW</v>
      </c>
      <c r="C509">
        <v>709</v>
      </c>
      <c r="D509" s="18" t="s">
        <v>3869</v>
      </c>
      <c r="E509" t="s">
        <v>2181</v>
      </c>
      <c r="F509" s="28">
        <v>45658</v>
      </c>
      <c r="G509" s="11" t="s">
        <v>2189</v>
      </c>
      <c r="J509" t="s">
        <v>3870</v>
      </c>
      <c r="N509" t="s">
        <v>2081</v>
      </c>
      <c r="O509" s="19">
        <v>54788</v>
      </c>
      <c r="Q509" t="s">
        <v>3871</v>
      </c>
      <c r="R509" s="11"/>
      <c r="T509" t="s">
        <v>2166</v>
      </c>
      <c r="V509" s="129">
        <f>_xlfn.XLOOKUP(Applications[[#This Row],[NoApplication]],AApplicationCosts[NoApplication],AApplicationCosts[License Owner],Applications[[#This Row],[Business Owner]],0,1)</f>
        <v>0</v>
      </c>
      <c r="AE509" t="s">
        <v>2178</v>
      </c>
      <c r="AJ509" t="s">
        <v>2195</v>
      </c>
      <c r="AK509" t="s">
        <v>3872</v>
      </c>
    </row>
    <row r="510" spans="2:41">
      <c r="B510" s="29" t="str">
        <f>_xlfn.CONCAT(Applications[[#This Row],[No]]," - ",Applications[[#This Row],[Application]])</f>
        <v>710 - Ubuntu linux</v>
      </c>
      <c r="C510">
        <v>710</v>
      </c>
      <c r="D510" s="18" t="s">
        <v>3873</v>
      </c>
      <c r="E510" t="s">
        <v>2181</v>
      </c>
      <c r="F510" s="28">
        <v>45658</v>
      </c>
      <c r="G510" s="11" t="s">
        <v>2189</v>
      </c>
      <c r="J510" t="s">
        <v>3874</v>
      </c>
      <c r="N510" t="s">
        <v>2081</v>
      </c>
      <c r="O510" s="19">
        <v>54788</v>
      </c>
      <c r="Q510" t="s">
        <v>3875</v>
      </c>
      <c r="R510" s="11"/>
      <c r="T510" t="s">
        <v>2099</v>
      </c>
      <c r="V510" s="129" t="str">
        <f>_xlfn.XLOOKUP(Applications[[#This Row],[NoApplication]],AApplicationCosts[NoApplication],AApplicationCosts[License Owner],Applications[[#This Row],[Business Owner]],0,1)</f>
        <v>THLN</v>
      </c>
      <c r="AE510" t="s">
        <v>2178</v>
      </c>
      <c r="AI510" t="s">
        <v>3876</v>
      </c>
    </row>
    <row r="511" spans="2:41">
      <c r="B511" s="29" t="str">
        <f>_xlfn.CONCAT(Applications[[#This Row],[No]]," - ",Applications[[#This Row],[Application]])</f>
        <v>711 - Plotly</v>
      </c>
      <c r="C511">
        <v>711</v>
      </c>
      <c r="D511" s="18" t="s">
        <v>3877</v>
      </c>
      <c r="E511" t="s">
        <v>2422</v>
      </c>
      <c r="F511" s="28">
        <v>45658</v>
      </c>
      <c r="G511" s="11" t="s">
        <v>2189</v>
      </c>
      <c r="J511" t="s">
        <v>3878</v>
      </c>
      <c r="N511" t="s">
        <v>2168</v>
      </c>
      <c r="O511" s="19">
        <v>54788</v>
      </c>
      <c r="Q511" t="s">
        <v>3879</v>
      </c>
      <c r="R511" s="11"/>
      <c r="T511" t="s">
        <v>2166</v>
      </c>
      <c r="U511" t="s">
        <v>3880</v>
      </c>
      <c r="V511" s="129">
        <f>_xlfn.XLOOKUP(Applications[[#This Row],[NoApplication]],AApplicationCosts[NoApplication],AApplicationCosts[License Owner],Applications[[#This Row],[Business Owner]],0,1)</f>
        <v>0</v>
      </c>
      <c r="AE511" t="s">
        <v>2178</v>
      </c>
    </row>
    <row r="512" spans="2:41">
      <c r="B512" s="29" t="str">
        <f>_xlfn.CONCAT(Applications[[#This Row],[No]]," - ",Applications[[#This Row],[Application]])</f>
        <v>712 - Cisco VPN</v>
      </c>
      <c r="C512">
        <v>712</v>
      </c>
      <c r="D512" s="18" t="s">
        <v>3881</v>
      </c>
      <c r="E512" t="s">
        <v>2684</v>
      </c>
      <c r="F512" s="28">
        <v>45658</v>
      </c>
      <c r="G512" s="11" t="s">
        <v>2189</v>
      </c>
      <c r="J512" s="66" t="s">
        <v>2947</v>
      </c>
      <c r="N512" t="s">
        <v>2081</v>
      </c>
      <c r="O512" s="19">
        <v>54788</v>
      </c>
      <c r="Q512" t="s">
        <v>2999</v>
      </c>
      <c r="R512" s="11"/>
      <c r="T512" t="s">
        <v>2083</v>
      </c>
      <c r="U512" t="s">
        <v>2999</v>
      </c>
      <c r="V512" s="129">
        <f>_xlfn.XLOOKUP(Applications[[#This Row],[NoApplication]],AApplicationCosts[NoApplication],AApplicationCosts[License Owner],Applications[[#This Row],[Business Owner]],0,1)</f>
        <v>0</v>
      </c>
      <c r="AE512" t="s">
        <v>2178</v>
      </c>
      <c r="AH512" t="s">
        <v>3882</v>
      </c>
    </row>
    <row r="513" spans="2:37">
      <c r="B513" s="29" t="str">
        <f>_xlfn.CONCAT(Applications[[#This Row],[No]]," - ",Applications[[#This Row],[Application]])</f>
        <v>714 - Xilinx Vitis 2022.1</v>
      </c>
      <c r="C513">
        <v>714</v>
      </c>
      <c r="D513" s="18" t="s">
        <v>3883</v>
      </c>
      <c r="E513" t="s">
        <v>2181</v>
      </c>
      <c r="F513" s="28">
        <v>45658</v>
      </c>
      <c r="G513" s="11" t="s">
        <v>2189</v>
      </c>
      <c r="J513" t="s">
        <v>3884</v>
      </c>
      <c r="N513" t="s">
        <v>2081</v>
      </c>
      <c r="O513" s="19">
        <v>54788</v>
      </c>
      <c r="Q513" t="s">
        <v>3885</v>
      </c>
      <c r="R513" s="11"/>
      <c r="T513" t="s">
        <v>2204</v>
      </c>
      <c r="U513" t="s">
        <v>3886</v>
      </c>
      <c r="V513" s="129">
        <f>_xlfn.XLOOKUP(Applications[[#This Row],[NoApplication]],AApplicationCosts[NoApplication],AApplicationCosts[License Owner],Applications[[#This Row],[Business Owner]],0,1)</f>
        <v>0</v>
      </c>
      <c r="AE513" t="s">
        <v>2178</v>
      </c>
      <c r="AJ513" t="s">
        <v>53</v>
      </c>
      <c r="AK513" t="s">
        <v>2282</v>
      </c>
    </row>
    <row r="514" spans="2:37">
      <c r="B514" s="29" t="str">
        <f>_xlfn.CONCAT(Applications[[#This Row],[No]]," - ",Applications[[#This Row],[Application]])</f>
        <v>715 - Xilinx Vivado 2022.1</v>
      </c>
      <c r="C514">
        <v>715</v>
      </c>
      <c r="D514" s="18" t="s">
        <v>3887</v>
      </c>
      <c r="E514" t="s">
        <v>2316</v>
      </c>
      <c r="F514" s="28">
        <v>45658</v>
      </c>
      <c r="G514" s="11" t="s">
        <v>2189</v>
      </c>
      <c r="J514" t="s">
        <v>3884</v>
      </c>
      <c r="N514" t="s">
        <v>2081</v>
      </c>
      <c r="O514" s="19">
        <v>54788</v>
      </c>
      <c r="Q514" t="s">
        <v>3885</v>
      </c>
      <c r="R514" s="11"/>
      <c r="T514" t="s">
        <v>2204</v>
      </c>
      <c r="U514" t="s">
        <v>3886</v>
      </c>
      <c r="V514" s="129">
        <f>_xlfn.XLOOKUP(Applications[[#This Row],[NoApplication]],AApplicationCosts[NoApplication],AApplicationCosts[License Owner],Applications[[#This Row],[Business Owner]],0,1)</f>
        <v>0</v>
      </c>
      <c r="AE514" t="s">
        <v>2178</v>
      </c>
    </row>
    <row r="515" spans="2:37">
      <c r="B515" s="29" t="str">
        <f>_xlfn.CONCAT(Applications[[#This Row],[No]]," - ",Applications[[#This Row],[Application]])</f>
        <v>716 - LLVM CLANG</v>
      </c>
      <c r="C515">
        <v>716</v>
      </c>
      <c r="D515" s="18" t="s">
        <v>3888</v>
      </c>
      <c r="E515" t="s">
        <v>2181</v>
      </c>
      <c r="F515" s="28">
        <v>45658</v>
      </c>
      <c r="G515" s="11" t="s">
        <v>2189</v>
      </c>
      <c r="J515" t="s">
        <v>3889</v>
      </c>
      <c r="N515" t="s">
        <v>2168</v>
      </c>
      <c r="O515" s="19">
        <v>54788</v>
      </c>
      <c r="Q515" t="s">
        <v>3890</v>
      </c>
      <c r="R515" s="11"/>
      <c r="T515" t="s">
        <v>2166</v>
      </c>
      <c r="V515" s="129">
        <f>_xlfn.XLOOKUP(Applications[[#This Row],[NoApplication]],AApplicationCosts[NoApplication],AApplicationCosts[License Owner],Applications[[#This Row],[Business Owner]],0,1)</f>
        <v>0</v>
      </c>
      <c r="AE515" t="s">
        <v>2178</v>
      </c>
      <c r="AJ515" t="s">
        <v>53</v>
      </c>
      <c r="AK515" t="s">
        <v>3891</v>
      </c>
    </row>
    <row r="516" spans="2:37">
      <c r="B516" s="29" t="str">
        <f>_xlfn.CONCAT(Applications[[#This Row],[No]]," - ",Applications[[#This Row],[Application]])</f>
        <v>717 - GNU octave</v>
      </c>
      <c r="C516">
        <v>717</v>
      </c>
      <c r="D516" s="18" t="s">
        <v>3892</v>
      </c>
      <c r="E516" t="s">
        <v>2422</v>
      </c>
      <c r="F516" s="28">
        <v>45658</v>
      </c>
      <c r="G516" s="11" t="s">
        <v>2189</v>
      </c>
      <c r="J516" t="s">
        <v>2606</v>
      </c>
      <c r="N516" t="s">
        <v>2168</v>
      </c>
      <c r="O516" s="19">
        <v>54788</v>
      </c>
      <c r="Q516" t="s">
        <v>3893</v>
      </c>
      <c r="R516" s="11"/>
      <c r="T516" t="s">
        <v>2166</v>
      </c>
      <c r="V516" s="129">
        <f>_xlfn.XLOOKUP(Applications[[#This Row],[NoApplication]],AApplicationCosts[NoApplication],AApplicationCosts[License Owner],Applications[[#This Row],[Business Owner]],0,1)</f>
        <v>0</v>
      </c>
      <c r="AE516" t="s">
        <v>2178</v>
      </c>
      <c r="AI516" t="s">
        <v>3894</v>
      </c>
    </row>
    <row r="517" spans="2:37">
      <c r="B517" s="29" t="str">
        <f>_xlfn.CONCAT(Applications[[#This Row],[No]]," - ",Applications[[#This Row],[Application]])</f>
        <v>719 - GrepWIN</v>
      </c>
      <c r="C517">
        <v>719</v>
      </c>
      <c r="D517" s="18" t="s">
        <v>3895</v>
      </c>
      <c r="E517" t="s">
        <v>2198</v>
      </c>
      <c r="F517" s="28">
        <v>45658</v>
      </c>
      <c r="G517" s="11" t="s">
        <v>2189</v>
      </c>
      <c r="J517" t="s">
        <v>3896</v>
      </c>
      <c r="N517" t="s">
        <v>2201</v>
      </c>
      <c r="O517" s="19">
        <v>54788</v>
      </c>
      <c r="Q517" t="s">
        <v>3897</v>
      </c>
      <c r="R517" s="11"/>
      <c r="T517" t="s">
        <v>2166</v>
      </c>
      <c r="V517" s="129">
        <f>_xlfn.XLOOKUP(Applications[[#This Row],[NoApplication]],AApplicationCosts[NoApplication],AApplicationCosts[License Owner],Applications[[#This Row],[Business Owner]],0,1)</f>
        <v>0</v>
      </c>
      <c r="AE517" t="s">
        <v>2178</v>
      </c>
      <c r="AI517" t="s">
        <v>3898</v>
      </c>
    </row>
    <row r="518" spans="2:37">
      <c r="B518" s="29" t="str">
        <f>_xlfn.CONCAT(Applications[[#This Row],[No]]," - ",Applications[[#This Row],[Application]])</f>
        <v>720 - Spyder</v>
      </c>
      <c r="C518">
        <v>720</v>
      </c>
      <c r="D518" s="18" t="s">
        <v>3899</v>
      </c>
      <c r="E518" t="s">
        <v>2422</v>
      </c>
      <c r="F518" s="28">
        <v>45658</v>
      </c>
      <c r="G518" s="11" t="s">
        <v>2189</v>
      </c>
      <c r="J518" t="s">
        <v>3900</v>
      </c>
      <c r="N518" t="s">
        <v>2168</v>
      </c>
      <c r="O518" s="28">
        <v>46173</v>
      </c>
      <c r="Q518" t="s">
        <v>3901</v>
      </c>
      <c r="R518" s="11"/>
      <c r="T518" t="s">
        <v>2166</v>
      </c>
      <c r="V518" s="129">
        <f>_xlfn.XLOOKUP(Applications[[#This Row],[NoApplication]],AApplicationCosts[NoApplication],AApplicationCosts[License Owner],Applications[[#This Row],[Business Owner]],0,1)</f>
        <v>0</v>
      </c>
      <c r="AC518" t="s">
        <v>887</v>
      </c>
      <c r="AE518" t="s">
        <v>2178</v>
      </c>
      <c r="AI518" t="s">
        <v>3902</v>
      </c>
    </row>
    <row r="519" spans="2:37">
      <c r="B519" s="29" t="str">
        <f>_xlfn.CONCAT(Applications[[#This Row],[No]]," - ",Applications[[#This Row],[Application]])</f>
        <v>722 - SDR Sharp</v>
      </c>
      <c r="C519">
        <v>722</v>
      </c>
      <c r="D519" s="18" t="s">
        <v>3903</v>
      </c>
      <c r="E519" t="s">
        <v>2198</v>
      </c>
      <c r="F519" s="28">
        <v>45658</v>
      </c>
      <c r="G519" s="11" t="s">
        <v>2189</v>
      </c>
      <c r="J519" t="s">
        <v>3904</v>
      </c>
      <c r="N519" t="s">
        <v>2201</v>
      </c>
      <c r="O519" s="19">
        <v>54788</v>
      </c>
      <c r="Q519" t="s">
        <v>3905</v>
      </c>
      <c r="R519" s="11"/>
      <c r="T519" t="s">
        <v>2166</v>
      </c>
      <c r="V519" s="129">
        <f>_xlfn.XLOOKUP(Applications[[#This Row],[NoApplication]],AApplicationCosts[NoApplication],AApplicationCosts[License Owner],Applications[[#This Row],[Business Owner]],0,1)</f>
        <v>0</v>
      </c>
      <c r="AE519" t="s">
        <v>2178</v>
      </c>
    </row>
    <row r="520" spans="2:37">
      <c r="B520" s="29" t="str">
        <f>_xlfn.CONCAT(Applications[[#This Row],[No]]," - ",Applications[[#This Row],[Application]])</f>
        <v>723 - Arduino IDE</v>
      </c>
      <c r="C520">
        <v>723</v>
      </c>
      <c r="D520" s="18" t="s">
        <v>3906</v>
      </c>
      <c r="E520" t="s">
        <v>2181</v>
      </c>
      <c r="F520" s="28">
        <v>45658</v>
      </c>
      <c r="G520" s="11" t="s">
        <v>2189</v>
      </c>
      <c r="J520" t="s">
        <v>3907</v>
      </c>
      <c r="N520" t="s">
        <v>2168</v>
      </c>
      <c r="O520" s="19">
        <v>54788</v>
      </c>
      <c r="Q520" t="s">
        <v>3908</v>
      </c>
      <c r="R520" s="11"/>
      <c r="T520" t="s">
        <v>2166</v>
      </c>
      <c r="V520" s="129">
        <f>_xlfn.XLOOKUP(Applications[[#This Row],[NoApplication]],AApplicationCosts[NoApplication],AApplicationCosts[License Owner],Applications[[#This Row],[Business Owner]],0,1)</f>
        <v>0</v>
      </c>
      <c r="AD520" t="s">
        <v>2193</v>
      </c>
      <c r="AE520" t="s">
        <v>2178</v>
      </c>
      <c r="AI520" t="s">
        <v>3909</v>
      </c>
      <c r="AJ520" t="s">
        <v>3910</v>
      </c>
      <c r="AK520" t="s">
        <v>2290</v>
      </c>
    </row>
    <row r="521" spans="2:37">
      <c r="B521" s="29" t="str">
        <f>_xlfn.CONCAT(Applications[[#This Row],[No]]," - ",Applications[[#This Row],[Application]])</f>
        <v>724 - Balena ETCHER</v>
      </c>
      <c r="C521">
        <v>724</v>
      </c>
      <c r="D521" s="18" t="s">
        <v>3911</v>
      </c>
      <c r="E521" t="s">
        <v>2198</v>
      </c>
      <c r="F521" s="28">
        <v>45658</v>
      </c>
      <c r="G521" s="11" t="s">
        <v>2189</v>
      </c>
      <c r="J521" t="s">
        <v>3912</v>
      </c>
      <c r="N521" t="s">
        <v>2201</v>
      </c>
      <c r="O521" s="19">
        <v>54788</v>
      </c>
      <c r="Q521" t="s">
        <v>3913</v>
      </c>
      <c r="R521" s="11"/>
      <c r="T521" t="s">
        <v>2166</v>
      </c>
      <c r="V521" s="129">
        <f>_xlfn.XLOOKUP(Applications[[#This Row],[NoApplication]],AApplicationCosts[NoApplication],AApplicationCosts[License Owner],Applications[[#This Row],[Business Owner]],0,1)</f>
        <v>0</v>
      </c>
      <c r="AE521" t="s">
        <v>2178</v>
      </c>
      <c r="AI521" t="s">
        <v>3914</v>
      </c>
    </row>
    <row r="522" spans="2:37">
      <c r="B522" s="29" t="str">
        <f>_xlfn.CONCAT(Applications[[#This Row],[No]]," - ",Applications[[#This Row],[Application]])</f>
        <v>725 - Logic</v>
      </c>
      <c r="C522">
        <v>725</v>
      </c>
      <c r="D522" s="18" t="s">
        <v>3915</v>
      </c>
      <c r="E522" t="s">
        <v>2198</v>
      </c>
      <c r="F522" s="28">
        <v>45658</v>
      </c>
      <c r="G522" s="11" t="s">
        <v>2189</v>
      </c>
      <c r="J522" t="s">
        <v>3916</v>
      </c>
      <c r="N522" t="s">
        <v>2168</v>
      </c>
      <c r="O522" s="19">
        <v>54788</v>
      </c>
      <c r="Q522" t="s">
        <v>3917</v>
      </c>
      <c r="R522" s="11"/>
      <c r="T522" t="s">
        <v>2166</v>
      </c>
      <c r="V522" s="129">
        <f>_xlfn.XLOOKUP(Applications[[#This Row],[NoApplication]],AApplicationCosts[NoApplication],AApplicationCosts[License Owner],Applications[[#This Row],[Business Owner]],0,1)</f>
        <v>0</v>
      </c>
      <c r="AE522" t="s">
        <v>2178</v>
      </c>
    </row>
    <row r="523" spans="2:37">
      <c r="B523" s="29" t="str">
        <f>_xlfn.CONCAT(Applications[[#This Row],[No]]," - ",Applications[[#This Row],[Application]])</f>
        <v>726 - Kamstrup Service Tool Pack</v>
      </c>
      <c r="C523">
        <v>726</v>
      </c>
      <c r="D523" s="18" t="s">
        <v>3918</v>
      </c>
      <c r="E523" t="s">
        <v>2162</v>
      </c>
      <c r="F523" s="28">
        <v>45658</v>
      </c>
      <c r="G523" s="11" t="s">
        <v>2189</v>
      </c>
      <c r="J523" t="s">
        <v>2095</v>
      </c>
      <c r="N523" t="s">
        <v>2164</v>
      </c>
      <c r="O523" s="19">
        <v>54788</v>
      </c>
      <c r="Q523" t="s">
        <v>3919</v>
      </c>
      <c r="R523" s="11"/>
      <c r="T523" t="s">
        <v>2166</v>
      </c>
      <c r="V523" s="129">
        <f>_xlfn.XLOOKUP(Applications[[#This Row],[NoApplication]],AApplicationCosts[NoApplication],AApplicationCosts[License Owner],Applications[[#This Row],[Business Owner]],0,1)</f>
        <v>0</v>
      </c>
      <c r="AE523" t="s">
        <v>2178</v>
      </c>
    </row>
    <row r="524" spans="2:37">
      <c r="B524" s="29" t="str">
        <f>_xlfn.CONCAT(Applications[[#This Row],[No]]," - ",Applications[[#This Row],[Application]])</f>
        <v>727 - Kamstrup Meter Tool</v>
      </c>
      <c r="C524">
        <v>727</v>
      </c>
      <c r="D524" s="112" t="s">
        <v>3920</v>
      </c>
      <c r="E524" t="s">
        <v>2162</v>
      </c>
      <c r="F524" s="28">
        <v>45658</v>
      </c>
      <c r="G524" s="11" t="s">
        <v>2189</v>
      </c>
      <c r="J524" t="s">
        <v>2095</v>
      </c>
      <c r="N524" t="s">
        <v>2164</v>
      </c>
      <c r="O524" s="19">
        <v>54788</v>
      </c>
      <c r="Q524" t="s">
        <v>3921</v>
      </c>
      <c r="R524" s="11"/>
      <c r="T524" t="s">
        <v>2166</v>
      </c>
      <c r="V524" s="129">
        <f>_xlfn.XLOOKUP(Applications[[#This Row],[NoApplication]],AApplicationCosts[NoApplication],AApplicationCosts[License Owner],Applications[[#This Row],[Business Owner]],0,1)</f>
        <v>0</v>
      </c>
      <c r="AE524" t="s">
        <v>2178</v>
      </c>
    </row>
    <row r="525" spans="2:37" ht="30">
      <c r="B525" s="29" t="str">
        <f>_xlfn.CONCAT(Applications[[#This Row],[No]]," - ",Applications[[#This Row],[Application]])</f>
        <v>728 - Kamstrup READy Manager</v>
      </c>
      <c r="C525">
        <v>728</v>
      </c>
      <c r="D525" s="18" t="s">
        <v>3922</v>
      </c>
      <c r="E525" t="s">
        <v>2162</v>
      </c>
      <c r="F525" s="28">
        <v>45658</v>
      </c>
      <c r="G525" s="11" t="s">
        <v>2189</v>
      </c>
      <c r="J525" t="s">
        <v>2095</v>
      </c>
      <c r="N525" t="s">
        <v>2164</v>
      </c>
      <c r="O525" s="19">
        <v>54788</v>
      </c>
      <c r="Q525" s="8" t="s">
        <v>3923</v>
      </c>
      <c r="R525" s="11"/>
      <c r="T525" t="s">
        <v>2166</v>
      </c>
      <c r="V525" s="129">
        <f>_xlfn.XLOOKUP(Applications[[#This Row],[NoApplication]],AApplicationCosts[NoApplication],AApplicationCosts[License Owner],Applications[[#This Row],[Business Owner]],0,1)</f>
        <v>0</v>
      </c>
      <c r="AE525" t="s">
        <v>2178</v>
      </c>
    </row>
    <row r="526" spans="2:37">
      <c r="B526" s="29" t="str">
        <f>_xlfn.CONCAT(Applications[[#This Row],[No]]," - ",Applications[[#This Row],[Application]])</f>
        <v>729 - DB Browser for SQLite</v>
      </c>
      <c r="C526">
        <v>729</v>
      </c>
      <c r="D526" s="18" t="s">
        <v>3924</v>
      </c>
      <c r="E526" t="s">
        <v>2422</v>
      </c>
      <c r="F526" s="28">
        <v>45658</v>
      </c>
      <c r="G526" s="11" t="s">
        <v>2189</v>
      </c>
      <c r="J526" t="s">
        <v>3925</v>
      </c>
      <c r="N526" t="s">
        <v>2168</v>
      </c>
      <c r="O526" s="28">
        <v>46173</v>
      </c>
      <c r="Q526" t="s">
        <v>3926</v>
      </c>
      <c r="R526" s="11"/>
      <c r="T526" t="s">
        <v>2166</v>
      </c>
      <c r="V526" s="129">
        <f>_xlfn.XLOOKUP(Applications[[#This Row],[NoApplication]],AApplicationCosts[NoApplication],AApplicationCosts[License Owner],Applications[[#This Row],[Business Owner]],0,1)</f>
        <v>0</v>
      </c>
      <c r="AE526" t="s">
        <v>2178</v>
      </c>
      <c r="AI526" t="s">
        <v>3927</v>
      </c>
    </row>
    <row r="527" spans="2:37">
      <c r="B527" s="29" t="str">
        <f>_xlfn.CONCAT(Applications[[#This Row],[No]]," - ",Applications[[#This Row],[Application]])</f>
        <v>730 - Graphviz</v>
      </c>
      <c r="C527">
        <v>730</v>
      </c>
      <c r="D527" s="18" t="s">
        <v>3928</v>
      </c>
      <c r="E527" t="s">
        <v>2828</v>
      </c>
      <c r="F527" s="28">
        <v>45658</v>
      </c>
      <c r="G527" s="11" t="s">
        <v>2189</v>
      </c>
      <c r="J527" t="s">
        <v>3929</v>
      </c>
      <c r="N527" t="s">
        <v>2168</v>
      </c>
      <c r="O527" s="19">
        <v>54788</v>
      </c>
      <c r="Q527" t="s">
        <v>3930</v>
      </c>
      <c r="R527" s="11"/>
      <c r="T527" t="s">
        <v>2166</v>
      </c>
      <c r="V527" s="129">
        <f>_xlfn.XLOOKUP(Applications[[#This Row],[NoApplication]],AApplicationCosts[NoApplication],AApplicationCosts[License Owner],Applications[[#This Row],[Business Owner]],0,1)</f>
        <v>0</v>
      </c>
      <c r="AE527" t="s">
        <v>2178</v>
      </c>
    </row>
    <row r="528" spans="2:37">
      <c r="B528" s="29" t="str">
        <f>_xlfn.CONCAT(Applications[[#This Row],[No]]," - ",Applications[[#This Row],[Application]])</f>
        <v>731 - Microsoft PowerToys</v>
      </c>
      <c r="C528">
        <v>731</v>
      </c>
      <c r="D528" s="18" t="s">
        <v>3931</v>
      </c>
      <c r="E528" t="s">
        <v>2565</v>
      </c>
      <c r="F528" s="28">
        <v>45658</v>
      </c>
      <c r="G528" s="11" t="s">
        <v>2189</v>
      </c>
      <c r="J528" t="s">
        <v>2114</v>
      </c>
      <c r="N528" t="s">
        <v>2201</v>
      </c>
      <c r="O528" s="19">
        <v>54788</v>
      </c>
      <c r="Q528" t="s">
        <v>3932</v>
      </c>
      <c r="R528" s="16" t="s">
        <v>3933</v>
      </c>
      <c r="S528" t="s">
        <v>2685</v>
      </c>
      <c r="T528" t="s">
        <v>2099</v>
      </c>
      <c r="V528" s="129" t="str">
        <f>_xlfn.XLOOKUP(Applications[[#This Row],[NoApplication]],AApplicationCosts[NoApplication],AApplicationCosts[License Owner],Applications[[#This Row],[Business Owner]],0,1)</f>
        <v>LUCB</v>
      </c>
      <c r="AC528" t="s">
        <v>460</v>
      </c>
      <c r="AE528" t="s">
        <v>3934</v>
      </c>
    </row>
    <row r="529" spans="2:37" ht="75" customHeight="1">
      <c r="B529" s="29" t="str">
        <f>_xlfn.CONCAT(Applications[[#This Row],[No]]," - ",Applications[[#This Row],[Application]])</f>
        <v>733 - Raspberry Pi Imager</v>
      </c>
      <c r="C529">
        <v>733</v>
      </c>
      <c r="D529" s="18" t="s">
        <v>3935</v>
      </c>
      <c r="E529" t="s">
        <v>2198</v>
      </c>
      <c r="F529" s="28">
        <v>45658</v>
      </c>
      <c r="G529" s="11" t="s">
        <v>2189</v>
      </c>
      <c r="J529" t="s">
        <v>3936</v>
      </c>
      <c r="N529" t="s">
        <v>2168</v>
      </c>
      <c r="O529" s="19">
        <v>54788</v>
      </c>
      <c r="Q529" t="s">
        <v>3937</v>
      </c>
      <c r="R529" s="11"/>
      <c r="T529" t="s">
        <v>2166</v>
      </c>
      <c r="V529" s="129">
        <f>_xlfn.XLOOKUP(Applications[[#This Row],[NoApplication]],AApplicationCosts[NoApplication],AApplicationCosts[License Owner],Applications[[#This Row],[Business Owner]],0,1)</f>
        <v>0</v>
      </c>
      <c r="AE529" t="s">
        <v>2178</v>
      </c>
    </row>
    <row r="530" spans="2:37">
      <c r="B530" s="29" t="str">
        <f>_xlfn.CONCAT(Applications[[#This Row],[No]]," - ",Applications[[#This Row],[Application]])</f>
        <v>734 - R&amp;S InstrumentView</v>
      </c>
      <c r="C530">
        <v>734</v>
      </c>
      <c r="D530" s="18" t="s">
        <v>3938</v>
      </c>
      <c r="E530" t="s">
        <v>2198</v>
      </c>
      <c r="F530" s="28">
        <v>45658</v>
      </c>
      <c r="G530" s="11" t="s">
        <v>2189</v>
      </c>
      <c r="J530" t="s">
        <v>2554</v>
      </c>
      <c r="N530" t="s">
        <v>2168</v>
      </c>
      <c r="O530" s="19">
        <v>54788</v>
      </c>
      <c r="Q530" t="s">
        <v>3939</v>
      </c>
      <c r="R530" s="11"/>
      <c r="T530" t="s">
        <v>2166</v>
      </c>
      <c r="V530" s="129">
        <f>_xlfn.XLOOKUP(Applications[[#This Row],[NoApplication]],AApplicationCosts[NoApplication],AApplicationCosts[License Owner],Applications[[#This Row],[Business Owner]],0,1)</f>
        <v>0</v>
      </c>
      <c r="AE530" t="s">
        <v>2178</v>
      </c>
    </row>
    <row r="531" spans="2:37">
      <c r="B531" s="29" t="str">
        <f>_xlfn.CONCAT(Applications[[#This Row],[No]]," - ",Applications[[#This Row],[Application]])</f>
        <v>735 - Signal Hound Spike</v>
      </c>
      <c r="C531">
        <v>735</v>
      </c>
      <c r="D531" s="18" t="s">
        <v>3940</v>
      </c>
      <c r="E531" t="s">
        <v>2198</v>
      </c>
      <c r="F531" s="28">
        <v>45658</v>
      </c>
      <c r="G531" s="11" t="s">
        <v>2189</v>
      </c>
      <c r="J531" t="s">
        <v>3941</v>
      </c>
      <c r="N531" t="s">
        <v>2168</v>
      </c>
      <c r="O531" s="19">
        <v>54788</v>
      </c>
      <c r="Q531" t="s">
        <v>3942</v>
      </c>
      <c r="R531" s="11"/>
      <c r="T531" t="s">
        <v>2166</v>
      </c>
      <c r="V531" s="129">
        <f>_xlfn.XLOOKUP(Applications[[#This Row],[NoApplication]],AApplicationCosts[NoApplication],AApplicationCosts[License Owner],Applications[[#This Row],[Business Owner]],0,1)</f>
        <v>0</v>
      </c>
      <c r="AE531" t="s">
        <v>2178</v>
      </c>
      <c r="AI531" t="s">
        <v>3943</v>
      </c>
    </row>
    <row r="532" spans="2:37">
      <c r="B532" s="29" t="str">
        <f>_xlfn.CONCAT(Applications[[#This Row],[No]]," - ",Applications[[#This Row],[Application]])</f>
        <v>736 - SX1261CalculatorUI</v>
      </c>
      <c r="C532">
        <v>736</v>
      </c>
      <c r="D532" s="18" t="s">
        <v>3944</v>
      </c>
      <c r="E532" t="s">
        <v>2198</v>
      </c>
      <c r="F532" s="28">
        <v>45658</v>
      </c>
      <c r="G532" s="11" t="s">
        <v>2189</v>
      </c>
      <c r="J532" t="s">
        <v>3945</v>
      </c>
      <c r="N532" t="s">
        <v>2168</v>
      </c>
      <c r="O532" s="19">
        <v>54788</v>
      </c>
      <c r="Q532" t="s">
        <v>3946</v>
      </c>
      <c r="R532" s="11"/>
      <c r="T532" t="s">
        <v>2166</v>
      </c>
      <c r="V532" s="129">
        <f>_xlfn.XLOOKUP(Applications[[#This Row],[NoApplication]],AApplicationCosts[NoApplication],AApplicationCosts[License Owner],Applications[[#This Row],[Business Owner]],0,1)</f>
        <v>0</v>
      </c>
      <c r="AE532" t="s">
        <v>2178</v>
      </c>
    </row>
    <row r="533" spans="2:37">
      <c r="B533" s="29" t="str">
        <f>_xlfn.CONCAT(Applications[[#This Row],[No]]," - ",Applications[[#This Row],[Application]])</f>
        <v>737 - S2-LP DK</v>
      </c>
      <c r="C533">
        <v>737</v>
      </c>
      <c r="D533" s="18" t="s">
        <v>3947</v>
      </c>
      <c r="E533" t="s">
        <v>2316</v>
      </c>
      <c r="F533" s="28">
        <v>45658</v>
      </c>
      <c r="G533" s="11" t="s">
        <v>2189</v>
      </c>
      <c r="J533" t="s">
        <v>3948</v>
      </c>
      <c r="N533" t="s">
        <v>2081</v>
      </c>
      <c r="O533" s="19">
        <v>54788</v>
      </c>
      <c r="Q533" t="s">
        <v>3949</v>
      </c>
      <c r="R533" s="11"/>
      <c r="T533" t="s">
        <v>2166</v>
      </c>
      <c r="V533" s="129">
        <f>_xlfn.XLOOKUP(Applications[[#This Row],[NoApplication]],AApplicationCosts[NoApplication],AApplicationCosts[License Owner],Applications[[#This Row],[Business Owner]],0,1)</f>
        <v>0</v>
      </c>
      <c r="AE533" t="s">
        <v>2178</v>
      </c>
    </row>
    <row r="534" spans="2:37">
      <c r="B534" s="29" t="str">
        <f>_xlfn.CONCAT(Applications[[#This Row],[No]]," - ",Applications[[#This Row],[Application]])</f>
        <v>738 - Wacom Tablet</v>
      </c>
      <c r="C534">
        <v>738</v>
      </c>
      <c r="D534" s="18" t="s">
        <v>3950</v>
      </c>
      <c r="E534" t="s">
        <v>2198</v>
      </c>
      <c r="F534" s="28">
        <v>45658</v>
      </c>
      <c r="J534" t="s">
        <v>3951</v>
      </c>
      <c r="N534" t="s">
        <v>2182</v>
      </c>
      <c r="O534" s="19">
        <v>54788</v>
      </c>
      <c r="Q534" t="s">
        <v>3952</v>
      </c>
      <c r="R534" s="11"/>
      <c r="T534" t="s">
        <v>2166</v>
      </c>
      <c r="V534" s="129">
        <f>_xlfn.XLOOKUP(Applications[[#This Row],[NoApplication]],AApplicationCosts[NoApplication],AApplicationCosts[License Owner],Applications[[#This Row],[Business Owner]],0,1)</f>
        <v>0</v>
      </c>
    </row>
    <row r="535" spans="2:37">
      <c r="B535" s="29" t="str">
        <f>_xlfn.CONCAT(Applications[[#This Row],[No]]," - ",Applications[[#This Row],[Application]])</f>
        <v>739 - ZoomIt</v>
      </c>
      <c r="C535">
        <v>739</v>
      </c>
      <c r="D535" s="18" t="s">
        <v>3953</v>
      </c>
      <c r="E535" t="s">
        <v>2565</v>
      </c>
      <c r="F535" s="28">
        <v>45658</v>
      </c>
      <c r="G535" s="11" t="s">
        <v>2189</v>
      </c>
      <c r="J535" t="s">
        <v>2114</v>
      </c>
      <c r="N535" t="s">
        <v>2201</v>
      </c>
      <c r="O535" s="19">
        <v>54788</v>
      </c>
      <c r="Q535" t="s">
        <v>3954</v>
      </c>
      <c r="R535" s="11"/>
      <c r="S535" t="s">
        <v>2685</v>
      </c>
      <c r="T535" t="s">
        <v>2099</v>
      </c>
      <c r="V535" s="129" t="str">
        <f>_xlfn.XLOOKUP(Applications[[#This Row],[NoApplication]],AApplicationCosts[NoApplication],AApplicationCosts[License Owner],Applications[[#This Row],[Business Owner]],0,1)</f>
        <v>LUCB</v>
      </c>
      <c r="AC535" t="s">
        <v>460</v>
      </c>
      <c r="AE535" t="s">
        <v>3934</v>
      </c>
      <c r="AJ535" t="s">
        <v>3955</v>
      </c>
    </row>
    <row r="536" spans="2:37">
      <c r="B536" s="29" t="str">
        <f>_xlfn.CONCAT(Applications[[#This Row],[No]]," - ",Applications[[#This Row],[Application]])</f>
        <v>740 - FlowVision</v>
      </c>
      <c r="C536">
        <v>740</v>
      </c>
      <c r="D536" s="18" t="s">
        <v>3956</v>
      </c>
      <c r="E536" t="s">
        <v>3059</v>
      </c>
      <c r="F536" s="28">
        <v>45658</v>
      </c>
      <c r="G536" s="11" t="s">
        <v>2076</v>
      </c>
      <c r="J536" t="s">
        <v>2095</v>
      </c>
      <c r="N536" t="s">
        <v>2164</v>
      </c>
      <c r="O536" s="19">
        <v>54788</v>
      </c>
      <c r="Q536" t="s">
        <v>3957</v>
      </c>
      <c r="R536" s="11"/>
      <c r="T536" t="s">
        <v>2166</v>
      </c>
      <c r="V536" s="129">
        <f>_xlfn.XLOOKUP(Applications[[#This Row],[NoApplication]],AApplicationCosts[NoApplication],AApplicationCosts[License Owner],Applications[[#This Row],[Business Owner]],0,1)</f>
        <v>0</v>
      </c>
      <c r="AE536" t="s">
        <v>2178</v>
      </c>
    </row>
    <row r="537" spans="2:37">
      <c r="B537" s="29" t="str">
        <f>_xlfn.CONCAT(Applications[[#This Row],[No]]," - ",Applications[[#This Row],[Application]])</f>
        <v>741 - 5098-1328 FlowIQx2xxModuleConfig</v>
      </c>
      <c r="C537">
        <v>741</v>
      </c>
      <c r="D537" s="18" t="s">
        <v>3958</v>
      </c>
      <c r="E537" t="s">
        <v>3059</v>
      </c>
      <c r="F537" s="28">
        <v>45658</v>
      </c>
      <c r="G537" s="11" t="s">
        <v>2189</v>
      </c>
      <c r="J537" t="s">
        <v>2095</v>
      </c>
      <c r="N537" t="s">
        <v>2164</v>
      </c>
      <c r="O537" s="19">
        <v>54788</v>
      </c>
      <c r="Q537" t="s">
        <v>3959</v>
      </c>
      <c r="R537" s="11"/>
      <c r="T537" t="s">
        <v>2166</v>
      </c>
      <c r="V537" s="129">
        <f>_xlfn.XLOOKUP(Applications[[#This Row],[NoApplication]],AApplicationCosts[NoApplication],AApplicationCosts[License Owner],Applications[[#This Row],[Business Owner]],0,1)</f>
        <v>0</v>
      </c>
      <c r="AE537" t="s">
        <v>2178</v>
      </c>
    </row>
    <row r="538" spans="2:37">
      <c r="B538" s="29" t="str">
        <f>_xlfn.CONCAT(Applications[[#This Row],[No]]," - ",Applications[[#This Row],[Application]])</f>
        <v>742 - Smart RF Studio</v>
      </c>
      <c r="C538">
        <v>742</v>
      </c>
      <c r="D538" s="18" t="s">
        <v>3960</v>
      </c>
      <c r="E538" t="s">
        <v>2181</v>
      </c>
      <c r="F538" s="28">
        <v>45658</v>
      </c>
      <c r="G538" s="11" t="s">
        <v>2189</v>
      </c>
      <c r="J538" s="66" t="s">
        <v>3961</v>
      </c>
      <c r="N538" t="s">
        <v>2168</v>
      </c>
      <c r="O538" s="19">
        <v>54788</v>
      </c>
      <c r="Q538" t="s">
        <v>3962</v>
      </c>
      <c r="R538" s="11"/>
      <c r="T538" t="s">
        <v>2166</v>
      </c>
      <c r="V538" s="129">
        <f>_xlfn.XLOOKUP(Applications[[#This Row],[NoApplication]],AApplicationCosts[NoApplication],AApplicationCosts[License Owner],Applications[[#This Row],[Business Owner]],0,1)</f>
        <v>0</v>
      </c>
      <c r="AE538" t="s">
        <v>2178</v>
      </c>
      <c r="AI538" t="s">
        <v>3963</v>
      </c>
      <c r="AJ538" t="s">
        <v>53</v>
      </c>
      <c r="AK538" t="s">
        <v>2282</v>
      </c>
    </row>
    <row r="539" spans="2:37">
      <c r="B539" s="29" t="str">
        <f>_xlfn.CONCAT(Applications[[#This Row],[No]]," - ",Applications[[#This Row],[Application]])</f>
        <v>743 - Simplicity</v>
      </c>
      <c r="C539">
        <v>743</v>
      </c>
      <c r="D539" s="18" t="s">
        <v>3964</v>
      </c>
      <c r="E539" t="s">
        <v>2198</v>
      </c>
      <c r="F539" s="28">
        <v>45658</v>
      </c>
      <c r="G539" s="11" t="s">
        <v>2189</v>
      </c>
      <c r="J539" t="s">
        <v>3965</v>
      </c>
      <c r="N539" t="s">
        <v>2168</v>
      </c>
      <c r="O539" s="19">
        <v>54788</v>
      </c>
      <c r="Q539" t="s">
        <v>3966</v>
      </c>
      <c r="R539" s="11"/>
      <c r="T539" t="s">
        <v>2166</v>
      </c>
      <c r="V539" s="129">
        <f>_xlfn.XLOOKUP(Applications[[#This Row],[NoApplication]],AApplicationCosts[NoApplication],AApplicationCosts[License Owner],Applications[[#This Row],[Business Owner]],0,1)</f>
        <v>0</v>
      </c>
      <c r="AE539" t="s">
        <v>2178</v>
      </c>
    </row>
    <row r="540" spans="2:37">
      <c r="B540" s="29" t="str">
        <f>_xlfn.CONCAT(Applications[[#This Row],[No]]," - ",Applications[[#This Row],[Application]])</f>
        <v>744 - MCxx3 ModuleConfig</v>
      </c>
      <c r="C540">
        <v>744</v>
      </c>
      <c r="D540" s="18" t="s">
        <v>3967</v>
      </c>
      <c r="E540" t="s">
        <v>3059</v>
      </c>
      <c r="F540" s="28">
        <v>45658</v>
      </c>
      <c r="G540" s="11" t="s">
        <v>2189</v>
      </c>
      <c r="J540" t="s">
        <v>2095</v>
      </c>
      <c r="N540" t="s">
        <v>2164</v>
      </c>
      <c r="O540" s="19">
        <v>54788</v>
      </c>
      <c r="Q540" t="s">
        <v>3959</v>
      </c>
      <c r="R540" s="11"/>
      <c r="T540" t="s">
        <v>2166</v>
      </c>
      <c r="V540" s="129">
        <f>_xlfn.XLOOKUP(Applications[[#This Row],[NoApplication]],AApplicationCosts[NoApplication],AApplicationCosts[License Owner],Applications[[#This Row],[Business Owner]],0,1)</f>
        <v>0</v>
      </c>
      <c r="AE540" t="s">
        <v>2178</v>
      </c>
    </row>
    <row r="541" spans="2:37">
      <c r="B541" s="29" t="str">
        <f>_xlfn.CONCAT(Applications[[#This Row],[No]]," - ",Applications[[#This Row],[Application]])</f>
        <v>745 - Bare Tail</v>
      </c>
      <c r="C541">
        <v>745</v>
      </c>
      <c r="D541" s="18" t="s">
        <v>3968</v>
      </c>
      <c r="E541" t="s">
        <v>2198</v>
      </c>
      <c r="F541" s="28">
        <v>45658</v>
      </c>
      <c r="G541" s="11" t="s">
        <v>2189</v>
      </c>
      <c r="J541" t="s">
        <v>3969</v>
      </c>
      <c r="N541" t="s">
        <v>2201</v>
      </c>
      <c r="O541" s="19">
        <v>54788</v>
      </c>
      <c r="Q541" t="s">
        <v>3970</v>
      </c>
      <c r="R541" s="11"/>
      <c r="T541" t="s">
        <v>2166</v>
      </c>
      <c r="V541" s="129">
        <f>_xlfn.XLOOKUP(Applications[[#This Row],[NoApplication]],AApplicationCosts[NoApplication],AApplicationCosts[License Owner],Applications[[#This Row],[Business Owner]],0,1)</f>
        <v>0</v>
      </c>
      <c r="AE541" t="s">
        <v>2178</v>
      </c>
    </row>
    <row r="542" spans="2:37">
      <c r="B542" s="29" t="str">
        <f>_xlfn.CONCAT(Applications[[#This Row],[No]]," - ",Applications[[#This Row],[Application]])</f>
        <v>746 - FireFox</v>
      </c>
      <c r="C542">
        <v>746</v>
      </c>
      <c r="D542" s="18" t="s">
        <v>3971</v>
      </c>
      <c r="E542" t="s">
        <v>2198</v>
      </c>
      <c r="F542" s="28">
        <v>45658</v>
      </c>
      <c r="G542" s="11" t="s">
        <v>2113</v>
      </c>
      <c r="J542" t="s">
        <v>3972</v>
      </c>
      <c r="N542" t="s">
        <v>2168</v>
      </c>
      <c r="O542" s="19">
        <v>54788</v>
      </c>
      <c r="Q542" t="s">
        <v>3973</v>
      </c>
      <c r="R542" s="11"/>
      <c r="T542" t="s">
        <v>2166</v>
      </c>
      <c r="V542" s="129">
        <f>_xlfn.XLOOKUP(Applications[[#This Row],[NoApplication]],AApplicationCosts[NoApplication],AApplicationCosts[License Owner],Applications[[#This Row],[Business Owner]],0,1)</f>
        <v>0</v>
      </c>
      <c r="AE542" t="s">
        <v>2178</v>
      </c>
    </row>
    <row r="543" spans="2:37">
      <c r="B543" s="29" t="str">
        <f>_xlfn.CONCAT(Applications[[#This Row],[No]]," - ",Applications[[#This Row],[Application]])</f>
        <v>747 - Brave</v>
      </c>
      <c r="C543">
        <v>747</v>
      </c>
      <c r="D543" s="18" t="s">
        <v>3974</v>
      </c>
      <c r="E543" t="s">
        <v>2684</v>
      </c>
      <c r="F543" s="28">
        <v>45658</v>
      </c>
      <c r="G543" s="11" t="s">
        <v>2189</v>
      </c>
      <c r="J543" t="s">
        <v>3975</v>
      </c>
      <c r="N543" t="s">
        <v>2157</v>
      </c>
      <c r="O543" s="28">
        <v>46173</v>
      </c>
      <c r="Q543" t="s">
        <v>3973</v>
      </c>
      <c r="R543" s="11"/>
      <c r="T543" t="s">
        <v>2166</v>
      </c>
      <c r="V543" s="129">
        <f>_xlfn.XLOOKUP(Applications[[#This Row],[NoApplication]],AApplicationCosts[NoApplication],AApplicationCosts[License Owner],Applications[[#This Row],[Business Owner]],0,1)</f>
        <v>0</v>
      </c>
      <c r="AE543" t="s">
        <v>2178</v>
      </c>
    </row>
    <row r="544" spans="2:37">
      <c r="B544" s="29" t="str">
        <f>_xlfn.CONCAT(Applications[[#This Row],[No]]," - ",Applications[[#This Row],[Application]])</f>
        <v>748 - Rake</v>
      </c>
      <c r="C544">
        <v>748</v>
      </c>
      <c r="D544" s="18" t="s">
        <v>3976</v>
      </c>
      <c r="E544" t="s">
        <v>2181</v>
      </c>
      <c r="F544" s="28">
        <v>45658</v>
      </c>
      <c r="G544" s="11" t="s">
        <v>2189</v>
      </c>
      <c r="J544" t="s">
        <v>3977</v>
      </c>
      <c r="N544" t="s">
        <v>2081</v>
      </c>
      <c r="O544" s="19">
        <v>54788</v>
      </c>
      <c r="Q544" t="s">
        <v>3978</v>
      </c>
      <c r="R544" s="11"/>
      <c r="T544" t="s">
        <v>2204</v>
      </c>
      <c r="V544" s="129">
        <f>_xlfn.XLOOKUP(Applications[[#This Row],[NoApplication]],AApplicationCosts[NoApplication],AApplicationCosts[License Owner],Applications[[#This Row],[Business Owner]],0,1)</f>
        <v>0</v>
      </c>
      <c r="AE544" t="s">
        <v>2178</v>
      </c>
      <c r="AJ544" t="s">
        <v>2195</v>
      </c>
      <c r="AK544" t="s">
        <v>3979</v>
      </c>
    </row>
    <row r="545" spans="2:41">
      <c r="B545" s="29" t="str">
        <f>_xlfn.CONCAT(Applications[[#This Row],[No]]," - ",Applications[[#This Row],[Application]])</f>
        <v>749 - GnuWin32 (GNU Make)</v>
      </c>
      <c r="C545">
        <v>749</v>
      </c>
      <c r="D545" s="18" t="s">
        <v>3980</v>
      </c>
      <c r="E545" t="s">
        <v>2181</v>
      </c>
      <c r="F545" s="28">
        <v>45658</v>
      </c>
      <c r="G545" s="11" t="s">
        <v>2189</v>
      </c>
      <c r="J545" t="s">
        <v>3981</v>
      </c>
      <c r="N545" t="s">
        <v>2168</v>
      </c>
      <c r="O545" s="19">
        <v>54788</v>
      </c>
      <c r="Q545" t="s">
        <v>3982</v>
      </c>
      <c r="R545" s="11"/>
      <c r="T545" t="s">
        <v>2204</v>
      </c>
      <c r="V545" s="129">
        <f>_xlfn.XLOOKUP(Applications[[#This Row],[NoApplication]],AApplicationCosts[NoApplication],AApplicationCosts[License Owner],Applications[[#This Row],[Business Owner]],0,1)</f>
        <v>0</v>
      </c>
      <c r="AE545" t="s">
        <v>2178</v>
      </c>
      <c r="AJ545" t="s">
        <v>2803</v>
      </c>
      <c r="AK545" t="s">
        <v>2282</v>
      </c>
    </row>
    <row r="546" spans="2:41">
      <c r="B546" s="29" t="str">
        <f>_xlfn.CONCAT(Applications[[#This Row],[No]]," - ",Applications[[#This Row],[Application]])</f>
        <v>750 - Google Test &amp; Google Mock</v>
      </c>
      <c r="C546">
        <v>750</v>
      </c>
      <c r="D546" s="18" t="s">
        <v>3983</v>
      </c>
      <c r="E546" t="s">
        <v>2181</v>
      </c>
      <c r="F546" s="28">
        <v>45658</v>
      </c>
      <c r="G546" s="11" t="s">
        <v>2189</v>
      </c>
      <c r="J546" t="s">
        <v>3229</v>
      </c>
      <c r="N546" t="s">
        <v>2081</v>
      </c>
      <c r="O546" s="19">
        <v>54788</v>
      </c>
      <c r="Q546" t="s">
        <v>3984</v>
      </c>
      <c r="R546" s="11"/>
      <c r="T546" t="s">
        <v>2204</v>
      </c>
      <c r="V546" s="129">
        <f>_xlfn.XLOOKUP(Applications[[#This Row],[NoApplication]],AApplicationCosts[NoApplication],AApplicationCosts[License Owner],Applications[[#This Row],[Business Owner]],0,1)</f>
        <v>0</v>
      </c>
      <c r="AE546" t="s">
        <v>2178</v>
      </c>
      <c r="AJ546" t="s">
        <v>53</v>
      </c>
      <c r="AK546" t="s">
        <v>2282</v>
      </c>
    </row>
    <row r="547" spans="2:41">
      <c r="B547" s="29" t="str">
        <f>_xlfn.CONCAT(Applications[[#This Row],[No]]," - ",Applications[[#This Row],[Application]])</f>
        <v>751 - Cmake</v>
      </c>
      <c r="C547">
        <v>751</v>
      </c>
      <c r="D547" s="18" t="s">
        <v>3985</v>
      </c>
      <c r="E547" t="s">
        <v>2181</v>
      </c>
      <c r="F547" s="28">
        <v>45658</v>
      </c>
      <c r="G547" s="11" t="s">
        <v>2189</v>
      </c>
      <c r="J547" t="s">
        <v>3986</v>
      </c>
      <c r="N547" t="s">
        <v>2168</v>
      </c>
      <c r="O547" s="19">
        <v>54788</v>
      </c>
      <c r="Q547" t="s">
        <v>3987</v>
      </c>
      <c r="R547" s="11"/>
      <c r="T547" t="s">
        <v>2166</v>
      </c>
      <c r="V547" s="129">
        <f>_xlfn.XLOOKUP(Applications[[#This Row],[NoApplication]],AApplicationCosts[NoApplication],AApplicationCosts[License Owner],Applications[[#This Row],[Business Owner]],0,1)</f>
        <v>0</v>
      </c>
      <c r="AE547" t="s">
        <v>2178</v>
      </c>
      <c r="AI547" t="s">
        <v>3988</v>
      </c>
      <c r="AJ547" t="s">
        <v>2266</v>
      </c>
      <c r="AO547" t="s">
        <v>2268</v>
      </c>
    </row>
    <row r="548" spans="2:41">
      <c r="B548" s="29" t="str">
        <f>_xlfn.CONCAT(Applications[[#This Row],[No]]," - ",Applications[[#This Row],[Application]])</f>
        <v>752 - Everything</v>
      </c>
      <c r="C548">
        <v>752</v>
      </c>
      <c r="D548" s="18" t="s">
        <v>3989</v>
      </c>
      <c r="E548" t="s">
        <v>2198</v>
      </c>
      <c r="F548" s="28">
        <v>45658</v>
      </c>
      <c r="G548" s="11" t="s">
        <v>2189</v>
      </c>
      <c r="J548" t="s">
        <v>3990</v>
      </c>
      <c r="N548" t="s">
        <v>2201</v>
      </c>
      <c r="O548" s="19">
        <v>54788</v>
      </c>
      <c r="Q548" t="s">
        <v>3991</v>
      </c>
      <c r="R548" s="11"/>
      <c r="T548" t="s">
        <v>2166</v>
      </c>
      <c r="V548" s="129">
        <f>_xlfn.XLOOKUP(Applications[[#This Row],[NoApplication]],AApplicationCosts[NoApplication],AApplicationCosts[License Owner],Applications[[#This Row],[Business Owner]],0,1)</f>
        <v>0</v>
      </c>
      <c r="AE548" t="s">
        <v>2178</v>
      </c>
      <c r="AI548" t="s">
        <v>3992</v>
      </c>
    </row>
    <row r="549" spans="2:41">
      <c r="B549" s="29" t="str">
        <f>_xlfn.CONCAT(Applications[[#This Row],[No]]," - ",Applications[[#This Row],[Application]])</f>
        <v>753 - ARM GNU Toolchain</v>
      </c>
      <c r="C549">
        <v>753</v>
      </c>
      <c r="D549" s="18" t="s">
        <v>3993</v>
      </c>
      <c r="E549" t="s">
        <v>2181</v>
      </c>
      <c r="F549" s="28">
        <v>45658</v>
      </c>
      <c r="G549" s="11" t="s">
        <v>2189</v>
      </c>
      <c r="J549" t="s">
        <v>3994</v>
      </c>
      <c r="N549" t="s">
        <v>2168</v>
      </c>
      <c r="O549" s="19">
        <v>54788</v>
      </c>
      <c r="Q549" t="s">
        <v>3995</v>
      </c>
      <c r="R549" s="11"/>
      <c r="T549" t="s">
        <v>2204</v>
      </c>
      <c r="V549" s="129">
        <f>_xlfn.XLOOKUP(Applications[[#This Row],[NoApplication]],AApplicationCosts[NoApplication],AApplicationCosts[License Owner],Applications[[#This Row],[Business Owner]],0,1)</f>
        <v>0</v>
      </c>
      <c r="AD549" t="s">
        <v>2193</v>
      </c>
      <c r="AE549" t="s">
        <v>2178</v>
      </c>
      <c r="AI549" t="s">
        <v>3996</v>
      </c>
      <c r="AJ549" t="s">
        <v>3997</v>
      </c>
      <c r="AK549" t="s">
        <v>3998</v>
      </c>
    </row>
    <row r="550" spans="2:41">
      <c r="B550" s="29" t="str">
        <f>_xlfn.CONCAT(Applications[[#This Row],[No]]," - ",Applications[[#This Row],[Application]])</f>
        <v>754 - glab</v>
      </c>
      <c r="C550">
        <v>754</v>
      </c>
      <c r="D550" s="18" t="s">
        <v>3999</v>
      </c>
      <c r="E550" t="s">
        <v>2181</v>
      </c>
      <c r="F550" s="28">
        <v>45658</v>
      </c>
      <c r="G550" s="11" t="s">
        <v>2189</v>
      </c>
      <c r="J550" t="s">
        <v>2879</v>
      </c>
      <c r="N550" t="s">
        <v>2168</v>
      </c>
      <c r="O550" s="19">
        <v>54788</v>
      </c>
      <c r="Q550" t="s">
        <v>4000</v>
      </c>
      <c r="R550" s="11"/>
      <c r="T550" t="s">
        <v>2204</v>
      </c>
      <c r="V550" s="129">
        <f>_xlfn.XLOOKUP(Applications[[#This Row],[NoApplication]],AApplicationCosts[NoApplication],AApplicationCosts[License Owner],Applications[[#This Row],[Business Owner]],0,1)</f>
        <v>0</v>
      </c>
      <c r="AE550" t="s">
        <v>2178</v>
      </c>
      <c r="AI550" t="s">
        <v>4001</v>
      </c>
      <c r="AJ550" t="s">
        <v>53</v>
      </c>
      <c r="AK550" t="s">
        <v>4002</v>
      </c>
    </row>
    <row r="551" spans="2:41">
      <c r="B551" s="29" t="str">
        <f>_xlfn.CONCAT(Applications[[#This Row],[No]]," - ",Applications[[#This Row],[Application]])</f>
        <v>755 - Kamstrup's wMbusTool</v>
      </c>
      <c r="C551">
        <v>755</v>
      </c>
      <c r="D551" s="18" t="s">
        <v>4003</v>
      </c>
      <c r="E551" t="s">
        <v>2162</v>
      </c>
      <c r="F551" s="28">
        <v>45658</v>
      </c>
      <c r="G551" s="11" t="s">
        <v>2189</v>
      </c>
      <c r="J551" t="s">
        <v>2095</v>
      </c>
      <c r="N551" t="s">
        <v>2164</v>
      </c>
      <c r="O551" s="19">
        <v>54788</v>
      </c>
      <c r="Q551" t="s">
        <v>4004</v>
      </c>
      <c r="R551" s="11"/>
      <c r="T551" t="s">
        <v>2166</v>
      </c>
      <c r="V551" s="129">
        <f>_xlfn.XLOOKUP(Applications[[#This Row],[NoApplication]],AApplicationCosts[NoApplication],AApplicationCosts[License Owner],Applications[[#This Row],[Business Owner]],0,1)</f>
        <v>0</v>
      </c>
      <c r="AE551" t="s">
        <v>2178</v>
      </c>
    </row>
    <row r="552" spans="2:41">
      <c r="B552" s="29" t="str">
        <f>_xlfn.CONCAT(Applications[[#This Row],[No]]," - ",Applications[[#This Row],[Application]])</f>
        <v xml:space="preserve">756 - Kamstrup's Device Control Tool </v>
      </c>
      <c r="C552">
        <v>756</v>
      </c>
      <c r="D552" s="18" t="s">
        <v>4005</v>
      </c>
      <c r="E552" t="s">
        <v>2162</v>
      </c>
      <c r="F552" s="28">
        <v>45658</v>
      </c>
      <c r="J552" t="s">
        <v>2095</v>
      </c>
      <c r="N552" t="s">
        <v>2164</v>
      </c>
      <c r="O552" s="19">
        <v>54788</v>
      </c>
      <c r="Q552" t="s">
        <v>4006</v>
      </c>
      <c r="R552" s="11"/>
      <c r="T552" t="s">
        <v>2166</v>
      </c>
      <c r="V552" s="129">
        <f>_xlfn.XLOOKUP(Applications[[#This Row],[NoApplication]],AApplicationCosts[NoApplication],AApplicationCosts[License Owner],Applications[[#This Row],[Business Owner]],0,1)</f>
        <v>0</v>
      </c>
    </row>
    <row r="553" spans="2:41">
      <c r="B553" s="29" t="str">
        <f>_xlfn.CONCAT(Applications[[#This Row],[No]]," - ",Applications[[#This Row],[Application]])</f>
        <v>757 - Keysight 14585A</v>
      </c>
      <c r="C553">
        <v>757</v>
      </c>
      <c r="D553" s="18" t="s">
        <v>4007</v>
      </c>
      <c r="E553" t="s">
        <v>2316</v>
      </c>
      <c r="F553" s="28">
        <v>45658</v>
      </c>
      <c r="G553" s="11" t="s">
        <v>2189</v>
      </c>
      <c r="J553" t="s">
        <v>2532</v>
      </c>
      <c r="N553" t="s">
        <v>2168</v>
      </c>
      <c r="O553" s="19">
        <v>54788</v>
      </c>
      <c r="Q553" t="s">
        <v>4008</v>
      </c>
      <c r="R553" s="11"/>
      <c r="T553" t="s">
        <v>2166</v>
      </c>
      <c r="V553" s="129">
        <f>_xlfn.XLOOKUP(Applications[[#This Row],[NoApplication]],AApplicationCosts[NoApplication],AApplicationCosts[License Owner],Applications[[#This Row],[Business Owner]],0,1)</f>
        <v>0</v>
      </c>
      <c r="AE553" t="s">
        <v>2178</v>
      </c>
      <c r="AI553" t="s">
        <v>4009</v>
      </c>
    </row>
    <row r="554" spans="2:41">
      <c r="B554" s="29" t="str">
        <f>_xlfn.CONCAT(Applications[[#This Row],[No]]," - ",Applications[[#This Row],[Application]])</f>
        <v>758 - OpenSSH</v>
      </c>
      <c r="C554">
        <v>758</v>
      </c>
      <c r="D554" s="18" t="s">
        <v>4010</v>
      </c>
      <c r="E554" t="s">
        <v>2684</v>
      </c>
      <c r="F554" s="28">
        <v>45658</v>
      </c>
      <c r="G554" s="11" t="s">
        <v>2189</v>
      </c>
      <c r="J554" t="s">
        <v>4011</v>
      </c>
      <c r="N554" t="s">
        <v>2168</v>
      </c>
      <c r="O554" s="19">
        <v>54788</v>
      </c>
      <c r="Q554" t="s">
        <v>4012</v>
      </c>
      <c r="R554" s="11"/>
      <c r="T554" t="s">
        <v>2166</v>
      </c>
      <c r="V554" s="129">
        <f>_xlfn.XLOOKUP(Applications[[#This Row],[NoApplication]],AApplicationCosts[NoApplication],AApplicationCosts[License Owner],Applications[[#This Row],[Business Owner]],0,1)</f>
        <v>0</v>
      </c>
      <c r="AE554" t="s">
        <v>2178</v>
      </c>
    </row>
    <row r="555" spans="2:41">
      <c r="B555" s="29" t="str">
        <f>_xlfn.CONCAT(Applications[[#This Row],[No]]," - ",Applications[[#This Row],[Application]])</f>
        <v>759 - USB_ETH driver for DLink adapter</v>
      </c>
      <c r="C555">
        <v>759</v>
      </c>
      <c r="D555" s="18" t="s">
        <v>4013</v>
      </c>
      <c r="E555" t="s">
        <v>2684</v>
      </c>
      <c r="F555" s="28">
        <v>45658</v>
      </c>
      <c r="G555" s="11" t="s">
        <v>2189</v>
      </c>
      <c r="J555" t="s">
        <v>4014</v>
      </c>
      <c r="N555" t="s">
        <v>2168</v>
      </c>
      <c r="O555" s="19">
        <v>54788</v>
      </c>
      <c r="Q555" t="s">
        <v>4015</v>
      </c>
      <c r="R555" s="11"/>
      <c r="T555" t="s">
        <v>2166</v>
      </c>
      <c r="V555" s="129">
        <f>_xlfn.XLOOKUP(Applications[[#This Row],[NoApplication]],AApplicationCosts[NoApplication],AApplicationCosts[License Owner],Applications[[#This Row],[Business Owner]],0,1)</f>
        <v>0</v>
      </c>
      <c r="AE555" t="s">
        <v>2178</v>
      </c>
    </row>
    <row r="556" spans="2:41">
      <c r="B556" s="29" t="str">
        <f>_xlfn.CONCAT(Applications[[#This Row],[No]]," - ",Applications[[#This Row],[Application]])</f>
        <v>760 - USB driver for READy Converter</v>
      </c>
      <c r="C556">
        <v>760</v>
      </c>
      <c r="D556" s="18" t="s">
        <v>4016</v>
      </c>
      <c r="E556" t="s">
        <v>2198</v>
      </c>
      <c r="F556" s="28">
        <v>45658</v>
      </c>
      <c r="G556" s="11" t="s">
        <v>2189</v>
      </c>
      <c r="J556" t="s">
        <v>4017</v>
      </c>
      <c r="N556" t="s">
        <v>2168</v>
      </c>
      <c r="O556" s="19">
        <v>54788</v>
      </c>
      <c r="Q556" t="s">
        <v>4018</v>
      </c>
      <c r="R556" s="11"/>
      <c r="T556" t="s">
        <v>2166</v>
      </c>
      <c r="V556" s="129">
        <f>_xlfn.XLOOKUP(Applications[[#This Row],[NoApplication]],AApplicationCosts[NoApplication],AApplicationCosts[License Owner],Applications[[#This Row],[Business Owner]],0,1)</f>
        <v>0</v>
      </c>
      <c r="AE556" t="s">
        <v>2178</v>
      </c>
    </row>
    <row r="557" spans="2:41">
      <c r="B557" s="29" t="str">
        <f>_xlfn.CONCAT(Applications[[#This Row],[No]]," - ",Applications[[#This Row],[Application]])</f>
        <v>761 - Silex Virtual Link</v>
      </c>
      <c r="C557">
        <v>761</v>
      </c>
      <c r="D557" s="18" t="s">
        <v>4019</v>
      </c>
      <c r="E557" t="s">
        <v>2198</v>
      </c>
      <c r="F557" s="28">
        <v>45658</v>
      </c>
      <c r="G557" s="11" t="s">
        <v>2189</v>
      </c>
      <c r="J557" t="s">
        <v>4020</v>
      </c>
      <c r="N557" t="s">
        <v>2168</v>
      </c>
      <c r="O557" s="19">
        <v>54788</v>
      </c>
      <c r="Q557" t="s">
        <v>4021</v>
      </c>
      <c r="R557" s="11"/>
      <c r="T557" t="s">
        <v>2166</v>
      </c>
      <c r="V557" s="129">
        <f>_xlfn.XLOOKUP(Applications[[#This Row],[NoApplication]],AApplicationCosts[NoApplication],AApplicationCosts[License Owner],Applications[[#This Row],[Business Owner]],0,1)</f>
        <v>0</v>
      </c>
      <c r="AE557" t="s">
        <v>2178</v>
      </c>
    </row>
    <row r="558" spans="2:41">
      <c r="B558" s="29" t="str">
        <f>_xlfn.CONCAT(Applications[[#This Row],[No]]," - ",Applications[[#This Row],[Application]])</f>
        <v>762 - KEMFileManager</v>
      </c>
      <c r="C558">
        <v>762</v>
      </c>
      <c r="D558" s="18" t="s">
        <v>4022</v>
      </c>
      <c r="E558" t="s">
        <v>2162</v>
      </c>
      <c r="F558" s="28">
        <v>45658</v>
      </c>
      <c r="G558" s="11" t="s">
        <v>2189</v>
      </c>
      <c r="J558" t="s">
        <v>2095</v>
      </c>
      <c r="N558" t="s">
        <v>2164</v>
      </c>
      <c r="O558" s="19">
        <v>54788</v>
      </c>
      <c r="Q558" t="s">
        <v>3959</v>
      </c>
      <c r="R558" s="11"/>
      <c r="T558" t="s">
        <v>2204</v>
      </c>
      <c r="V558" s="129">
        <f>_xlfn.XLOOKUP(Applications[[#This Row],[NoApplication]],AApplicationCosts[NoApplication],AApplicationCosts[License Owner],Applications[[#This Row],[Business Owner]],0,1)</f>
        <v>0</v>
      </c>
      <c r="AE558" t="s">
        <v>2178</v>
      </c>
    </row>
    <row r="559" spans="2:41">
      <c r="B559" s="29" t="str">
        <f>_xlfn.CONCAT(Applications[[#This Row],[No]]," - ",Applications[[#This Row],[Application]])</f>
        <v>763 - Android Studio</v>
      </c>
      <c r="C559">
        <v>763</v>
      </c>
      <c r="D559" s="18" t="s">
        <v>4023</v>
      </c>
      <c r="E559" t="s">
        <v>2181</v>
      </c>
      <c r="F559" s="28">
        <v>45658</v>
      </c>
      <c r="G559" s="11" t="s">
        <v>2189</v>
      </c>
      <c r="J559" t="s">
        <v>4024</v>
      </c>
      <c r="N559" t="s">
        <v>2168</v>
      </c>
      <c r="O559" s="19">
        <v>54788</v>
      </c>
      <c r="Q559" t="s">
        <v>4025</v>
      </c>
      <c r="R559" s="11"/>
      <c r="T559" t="s">
        <v>2166</v>
      </c>
      <c r="V559" s="129">
        <f>_xlfn.XLOOKUP(Applications[[#This Row],[NoApplication]],AApplicationCosts[NoApplication],AApplicationCosts[License Owner],Applications[[#This Row],[Business Owner]],0,1)</f>
        <v>0</v>
      </c>
      <c r="AD559" t="s">
        <v>4026</v>
      </c>
      <c r="AE559" t="s">
        <v>2178</v>
      </c>
      <c r="AI559" t="s">
        <v>4027</v>
      </c>
      <c r="AJ559" t="s">
        <v>4028</v>
      </c>
      <c r="AK559" t="s">
        <v>4029</v>
      </c>
    </row>
    <row r="560" spans="2:41">
      <c r="B560" s="29" t="str">
        <f>_xlfn.CONCAT(Applications[[#This Row],[No]]," - ",Applications[[#This Row],[Application]])</f>
        <v>765 - Blender</v>
      </c>
      <c r="C560">
        <v>765</v>
      </c>
      <c r="D560" s="18" t="s">
        <v>4030</v>
      </c>
      <c r="E560" t="s">
        <v>2316</v>
      </c>
      <c r="F560" s="28">
        <v>45658</v>
      </c>
      <c r="G560" s="11" t="s">
        <v>2189</v>
      </c>
      <c r="J560" t="s">
        <v>4031</v>
      </c>
      <c r="N560" t="s">
        <v>2201</v>
      </c>
      <c r="O560" s="28">
        <v>46173</v>
      </c>
      <c r="Q560" t="s">
        <v>4032</v>
      </c>
      <c r="R560" s="11"/>
      <c r="T560" t="s">
        <v>2166</v>
      </c>
      <c r="V560" s="129">
        <f>_xlfn.XLOOKUP(Applications[[#This Row],[NoApplication]],AApplicationCosts[NoApplication],AApplicationCosts[License Owner],Applications[[#This Row],[Business Owner]],0,1)</f>
        <v>0</v>
      </c>
      <c r="AE560" t="s">
        <v>2178</v>
      </c>
      <c r="AI560" t="s">
        <v>4033</v>
      </c>
    </row>
    <row r="561" spans="2:37">
      <c r="B561" s="29" t="str">
        <f>_xlfn.CONCAT(Applications[[#This Row],[No]]," - ",Applications[[#This Row],[Application]])</f>
        <v>766 - Bluetooth audio reciever</v>
      </c>
      <c r="C561">
        <v>766</v>
      </c>
      <c r="D561" s="18" t="s">
        <v>4034</v>
      </c>
      <c r="E561" t="s">
        <v>2198</v>
      </c>
      <c r="F561" s="28">
        <v>45658</v>
      </c>
      <c r="G561" s="11" t="s">
        <v>2189</v>
      </c>
      <c r="J561" t="s">
        <v>4035</v>
      </c>
      <c r="N561" t="s">
        <v>2201</v>
      </c>
      <c r="O561" s="19">
        <v>54788</v>
      </c>
      <c r="Q561" t="s">
        <v>4036</v>
      </c>
      <c r="R561" s="11"/>
      <c r="T561" t="s">
        <v>2166</v>
      </c>
      <c r="V561" s="129">
        <f>_xlfn.XLOOKUP(Applications[[#This Row],[NoApplication]],AApplicationCosts[NoApplication],AApplicationCosts[License Owner],Applications[[#This Row],[Business Owner]],0,1)</f>
        <v>0</v>
      </c>
      <c r="AE561" t="s">
        <v>2178</v>
      </c>
    </row>
    <row r="562" spans="2:37">
      <c r="B562" s="29" t="str">
        <f>_xlfn.CONCAT(Applications[[#This Row],[No]]," - ",Applications[[#This Row],[Application]])</f>
        <v>767 - Sunshine</v>
      </c>
      <c r="C562">
        <v>767</v>
      </c>
      <c r="D562" s="18" t="s">
        <v>4037</v>
      </c>
      <c r="E562" t="s">
        <v>2198</v>
      </c>
      <c r="F562" s="28">
        <v>45658</v>
      </c>
      <c r="J562" t="s">
        <v>4038</v>
      </c>
      <c r="N562" t="s">
        <v>2182</v>
      </c>
      <c r="O562" s="19">
        <v>54788</v>
      </c>
      <c r="Q562" t="s">
        <v>4039</v>
      </c>
      <c r="R562" t="s">
        <v>4040</v>
      </c>
      <c r="T562" t="s">
        <v>2166</v>
      </c>
      <c r="V562" s="129">
        <f>_xlfn.XLOOKUP(Applications[[#This Row],[NoApplication]],AApplicationCosts[NoApplication],AApplicationCosts[License Owner],Applications[[#This Row],[Business Owner]],0,1)</f>
        <v>0</v>
      </c>
    </row>
    <row r="563" spans="2:37">
      <c r="B563" s="29" t="str">
        <f>_xlfn.CONCAT(Applications[[#This Row],[No]]," - ",Applications[[#This Row],[Application]])</f>
        <v>768 - Cbor</v>
      </c>
      <c r="C563">
        <v>768</v>
      </c>
      <c r="D563" s="18" t="s">
        <v>4041</v>
      </c>
      <c r="E563" t="s">
        <v>2181</v>
      </c>
      <c r="F563" s="28">
        <v>45658</v>
      </c>
      <c r="J563" t="s">
        <v>812</v>
      </c>
      <c r="N563" t="s">
        <v>2182</v>
      </c>
      <c r="O563" s="19">
        <v>54788</v>
      </c>
      <c r="Q563" t="s">
        <v>4042</v>
      </c>
      <c r="R563" t="s">
        <v>4043</v>
      </c>
      <c r="T563" t="s">
        <v>2166</v>
      </c>
      <c r="V563" s="129">
        <f>_xlfn.XLOOKUP(Applications[[#This Row],[NoApplication]],AApplicationCosts[NoApplication],AApplicationCosts[License Owner],Applications[[#This Row],[Business Owner]],0,1)</f>
        <v>0</v>
      </c>
    </row>
    <row r="564" spans="2:37">
      <c r="B564" s="29" t="str">
        <f>_xlfn.CONCAT(Applications[[#This Row],[No]]," - ",Applications[[#This Row],[Application]])</f>
        <v>769 - Spochconverter</v>
      </c>
      <c r="C564">
        <v>769</v>
      </c>
      <c r="D564" s="18" t="s">
        <v>4044</v>
      </c>
      <c r="E564" t="s">
        <v>2198</v>
      </c>
      <c r="F564" s="28">
        <v>45658</v>
      </c>
      <c r="J564" t="s">
        <v>4045</v>
      </c>
      <c r="N564" t="s">
        <v>2182</v>
      </c>
      <c r="O564" s="19">
        <v>54788</v>
      </c>
      <c r="R564" t="s">
        <v>4046</v>
      </c>
      <c r="T564" t="s">
        <v>2166</v>
      </c>
      <c r="V564" s="129">
        <f>_xlfn.XLOOKUP(Applications[[#This Row],[NoApplication]],AApplicationCosts[NoApplication],AApplicationCosts[License Owner],Applications[[#This Row],[Business Owner]],0,1)</f>
        <v>0</v>
      </c>
    </row>
    <row r="565" spans="2:37">
      <c r="B565" s="29" t="str">
        <f>_xlfn.CONCAT(Applications[[#This Row],[No]]," - ",Applications[[#This Row],[Application]])</f>
        <v>770 - Regex101</v>
      </c>
      <c r="C565">
        <v>770</v>
      </c>
      <c r="D565" s="18" t="s">
        <v>4047</v>
      </c>
      <c r="E565" t="s">
        <v>2181</v>
      </c>
      <c r="F565" s="28">
        <v>45658</v>
      </c>
      <c r="J565" t="s">
        <v>4048</v>
      </c>
      <c r="N565" t="s">
        <v>2182</v>
      </c>
      <c r="O565" s="19">
        <v>54788</v>
      </c>
      <c r="Q565" t="s">
        <v>4049</v>
      </c>
      <c r="R565" t="s">
        <v>4050</v>
      </c>
      <c r="T565" t="s">
        <v>2166</v>
      </c>
      <c r="V565" s="129">
        <f>_xlfn.XLOOKUP(Applications[[#This Row],[NoApplication]],AApplicationCosts[NoApplication],AApplicationCosts[License Owner],Applications[[#This Row],[Business Owner]],0,1)</f>
        <v>0</v>
      </c>
    </row>
    <row r="566" spans="2:37">
      <c r="B566" s="29" t="str">
        <f>_xlfn.CONCAT(Applications[[#This Row],[No]]," - ",Applications[[#This Row],[Application]])</f>
        <v>771 - extraPutty</v>
      </c>
      <c r="C566">
        <v>771</v>
      </c>
      <c r="D566" s="18" t="s">
        <v>4051</v>
      </c>
      <c r="E566" t="s">
        <v>2684</v>
      </c>
      <c r="F566" s="28">
        <v>45658</v>
      </c>
      <c r="G566" s="11" t="s">
        <v>2189</v>
      </c>
      <c r="J566" t="s">
        <v>812</v>
      </c>
      <c r="N566" t="s">
        <v>2157</v>
      </c>
      <c r="O566" s="28">
        <v>46173</v>
      </c>
      <c r="Q566" t="s">
        <v>4052</v>
      </c>
      <c r="R566" s="11"/>
      <c r="T566" t="s">
        <v>2166</v>
      </c>
      <c r="V566" s="129">
        <f>_xlfn.XLOOKUP(Applications[[#This Row],[NoApplication]],AApplicationCosts[NoApplication],AApplicationCosts[License Owner],Applications[[#This Row],[Business Owner]],0,1)</f>
        <v>0</v>
      </c>
      <c r="AE566" t="s">
        <v>2178</v>
      </c>
      <c r="AI566" t="s">
        <v>4053</v>
      </c>
    </row>
    <row r="567" spans="2:37">
      <c r="B567" s="29" t="str">
        <f>_xlfn.CONCAT(Applications[[#This Row],[No]]," - ",Applications[[#This Row],[Application]])</f>
        <v>772 - Oracle WM VirtualBox</v>
      </c>
      <c r="C567">
        <v>772</v>
      </c>
      <c r="D567" s="18" t="s">
        <v>4054</v>
      </c>
      <c r="E567" t="s">
        <v>2198</v>
      </c>
      <c r="F567" s="28">
        <v>45658</v>
      </c>
      <c r="G567" s="11" t="s">
        <v>2189</v>
      </c>
      <c r="J567" t="s">
        <v>2123</v>
      </c>
      <c r="N567" t="s">
        <v>2182</v>
      </c>
      <c r="O567" s="28">
        <v>46173</v>
      </c>
      <c r="Q567" t="s">
        <v>4055</v>
      </c>
      <c r="R567" s="11"/>
      <c r="T567" t="s">
        <v>2166</v>
      </c>
      <c r="V567" s="129">
        <f>_xlfn.XLOOKUP(Applications[[#This Row],[NoApplication]],AApplicationCosts[NoApplication],AApplicationCosts[License Owner],Applications[[#This Row],[Business Owner]],0,1)</f>
        <v>0</v>
      </c>
      <c r="AE567" t="s">
        <v>2178</v>
      </c>
      <c r="AI567" t="s">
        <v>4056</v>
      </c>
      <c r="AJ567" t="s">
        <v>2448</v>
      </c>
    </row>
    <row r="568" spans="2:37">
      <c r="B568" s="29" t="str">
        <f>_xlfn.CONCAT(Applications[[#This Row],[No]]," - ",Applications[[#This Row],[Application]])</f>
        <v>773 - STM32CubeMX</v>
      </c>
      <c r="C568">
        <v>773</v>
      </c>
      <c r="D568" s="18" t="s">
        <v>4057</v>
      </c>
      <c r="E568" t="s">
        <v>2181</v>
      </c>
      <c r="F568" s="28">
        <v>45658</v>
      </c>
      <c r="G568" s="11" t="s">
        <v>2189</v>
      </c>
      <c r="J568" t="s">
        <v>4058</v>
      </c>
      <c r="N568" t="s">
        <v>2081</v>
      </c>
      <c r="O568" s="19">
        <v>54788</v>
      </c>
      <c r="Q568" t="s">
        <v>4059</v>
      </c>
      <c r="R568" s="11"/>
      <c r="T568" t="s">
        <v>2204</v>
      </c>
      <c r="V568" s="129">
        <f>_xlfn.XLOOKUP(Applications[[#This Row],[NoApplication]],AApplicationCosts[NoApplication],AApplicationCosts[License Owner],Applications[[#This Row],[Business Owner]],0,1)</f>
        <v>0</v>
      </c>
      <c r="AE568" t="s">
        <v>2178</v>
      </c>
      <c r="AJ568" t="s">
        <v>53</v>
      </c>
      <c r="AK568" t="s">
        <v>2282</v>
      </c>
    </row>
    <row r="569" spans="2:37">
      <c r="B569" s="29" t="str">
        <f>_xlfn.CONCAT(Applications[[#This Row],[No]]," - ",Applications[[#This Row],[Application]])</f>
        <v>774 - Spike</v>
      </c>
      <c r="C569">
        <v>774</v>
      </c>
      <c r="D569" s="18" t="s">
        <v>4060</v>
      </c>
      <c r="E569" t="s">
        <v>2198</v>
      </c>
      <c r="F569" s="28">
        <v>45658</v>
      </c>
      <c r="G569" s="11" t="s">
        <v>2189</v>
      </c>
      <c r="J569" t="s">
        <v>4061</v>
      </c>
      <c r="N569" t="s">
        <v>2168</v>
      </c>
      <c r="O569" s="19">
        <v>54788</v>
      </c>
      <c r="Q569" t="s">
        <v>4062</v>
      </c>
      <c r="R569" s="11"/>
      <c r="T569" t="s">
        <v>2166</v>
      </c>
      <c r="V569" s="129">
        <f>_xlfn.XLOOKUP(Applications[[#This Row],[NoApplication]],AApplicationCosts[NoApplication],AApplicationCosts[License Owner],Applications[[#This Row],[Business Owner]],0,1)</f>
        <v>0</v>
      </c>
      <c r="AE569" t="s">
        <v>2178</v>
      </c>
    </row>
    <row r="570" spans="2:37">
      <c r="B570" s="29" t="str">
        <f>_xlfn.CONCAT(Applications[[#This Row],[No]]," - ",Applications[[#This Row],[Application]])</f>
        <v>775 - XCA</v>
      </c>
      <c r="C570">
        <v>775</v>
      </c>
      <c r="D570" s="18" t="s">
        <v>4063</v>
      </c>
      <c r="E570" t="s">
        <v>2198</v>
      </c>
      <c r="F570" s="28">
        <v>45658</v>
      </c>
      <c r="G570" s="11" t="s">
        <v>2189</v>
      </c>
      <c r="J570" s="66" t="s">
        <v>4064</v>
      </c>
      <c r="N570" t="s">
        <v>2201</v>
      </c>
      <c r="O570" s="19">
        <v>54788</v>
      </c>
      <c r="Q570" t="s">
        <v>4065</v>
      </c>
      <c r="R570" s="11"/>
      <c r="T570" t="s">
        <v>2166</v>
      </c>
      <c r="V570" s="129">
        <f>_xlfn.XLOOKUP(Applications[[#This Row],[NoApplication]],AApplicationCosts[NoApplication],AApplicationCosts[License Owner],Applications[[#This Row],[Business Owner]],0,1)</f>
        <v>0</v>
      </c>
      <c r="AE570" t="s">
        <v>2178</v>
      </c>
      <c r="AI570" t="s">
        <v>4066</v>
      </c>
    </row>
    <row r="571" spans="2:37">
      <c r="B571" s="29" t="str">
        <f>_xlfn.CONCAT(Applications[[#This Row],[No]]," - ",Applications[[#This Row],[Application]])</f>
        <v>776 - BareGrep</v>
      </c>
      <c r="C571">
        <v>776</v>
      </c>
      <c r="D571" s="18" t="s">
        <v>4067</v>
      </c>
      <c r="E571" t="s">
        <v>2181</v>
      </c>
      <c r="F571" s="28">
        <v>45658</v>
      </c>
      <c r="G571" s="11" t="s">
        <v>2189</v>
      </c>
      <c r="J571" t="s">
        <v>4068</v>
      </c>
      <c r="N571" t="s">
        <v>2201</v>
      </c>
      <c r="O571" s="19">
        <v>54788</v>
      </c>
      <c r="Q571" t="s">
        <v>4069</v>
      </c>
      <c r="R571" s="11"/>
      <c r="T571" t="s">
        <v>2204</v>
      </c>
      <c r="V571" s="129">
        <f>_xlfn.XLOOKUP(Applications[[#This Row],[NoApplication]],AApplicationCosts[NoApplication],AApplicationCosts[License Owner],Applications[[#This Row],[Business Owner]],0,1)</f>
        <v>0</v>
      </c>
      <c r="AE571" t="s">
        <v>2178</v>
      </c>
      <c r="AI571" t="s">
        <v>4070</v>
      </c>
      <c r="AJ571" t="s">
        <v>4071</v>
      </c>
      <c r="AK571" t="s">
        <v>2290</v>
      </c>
    </row>
    <row r="572" spans="2:37">
      <c r="B572" s="29" t="str">
        <f>_xlfn.CONCAT(Applications[[#This Row],[No]]," - ",Applications[[#This Row],[Application]])</f>
        <v>779 - DenpendcyWalker</v>
      </c>
      <c r="C572">
        <v>779</v>
      </c>
      <c r="D572" s="18" t="s">
        <v>4072</v>
      </c>
      <c r="E572" t="s">
        <v>2198</v>
      </c>
      <c r="F572" s="28">
        <v>45658</v>
      </c>
      <c r="G572" s="11" t="s">
        <v>2189</v>
      </c>
      <c r="J572" t="s">
        <v>4073</v>
      </c>
      <c r="N572" t="s">
        <v>2201</v>
      </c>
      <c r="O572" s="19">
        <v>54788</v>
      </c>
      <c r="Q572" t="s">
        <v>4074</v>
      </c>
      <c r="R572" s="11"/>
      <c r="T572" t="s">
        <v>2204</v>
      </c>
      <c r="V572" s="129">
        <f>_xlfn.XLOOKUP(Applications[[#This Row],[NoApplication]],AApplicationCosts[NoApplication],AApplicationCosts[License Owner],Applications[[#This Row],[Business Owner]],0,1)</f>
        <v>0</v>
      </c>
      <c r="AE572" t="s">
        <v>2178</v>
      </c>
    </row>
    <row r="573" spans="2:37">
      <c r="B573" s="29" t="str">
        <f>_xlfn.CONCAT(Applications[[#This Row],[No]]," - ",Applications[[#This Row],[Application]])</f>
        <v>780 - Easy File Locker</v>
      </c>
      <c r="C573">
        <v>780</v>
      </c>
      <c r="D573" s="18" t="s">
        <v>4075</v>
      </c>
      <c r="E573" t="s">
        <v>2684</v>
      </c>
      <c r="F573" s="28">
        <v>45658</v>
      </c>
      <c r="G573" s="11" t="s">
        <v>2189</v>
      </c>
      <c r="J573" t="s">
        <v>4076</v>
      </c>
      <c r="N573" t="s">
        <v>2157</v>
      </c>
      <c r="O573" s="28">
        <v>46173</v>
      </c>
      <c r="Q573" t="s">
        <v>4077</v>
      </c>
      <c r="R573" s="11"/>
      <c r="T573" t="s">
        <v>2204</v>
      </c>
      <c r="V573" s="129">
        <f>_xlfn.XLOOKUP(Applications[[#This Row],[NoApplication]],AApplicationCosts[NoApplication],AApplicationCosts[License Owner],Applications[[#This Row],[Business Owner]],0,1)</f>
        <v>0</v>
      </c>
      <c r="AE573" t="s">
        <v>2178</v>
      </c>
    </row>
    <row r="574" spans="2:37">
      <c r="B574" s="29" t="str">
        <f>_xlfn.CONCAT(Applications[[#This Row],[No]]," - ",Applications[[#This Row],[Application]])</f>
        <v>782 - PingForLife</v>
      </c>
      <c r="C574">
        <v>782</v>
      </c>
      <c r="D574" s="18" t="s">
        <v>4078</v>
      </c>
      <c r="E574" t="s">
        <v>2684</v>
      </c>
      <c r="F574" s="28">
        <v>45658</v>
      </c>
      <c r="G574" s="11" t="s">
        <v>2189</v>
      </c>
      <c r="J574" t="s">
        <v>4079</v>
      </c>
      <c r="N574" t="s">
        <v>2157</v>
      </c>
      <c r="O574" s="28">
        <v>46173</v>
      </c>
      <c r="Q574" t="s">
        <v>4080</v>
      </c>
      <c r="R574" s="11"/>
      <c r="T574" t="s">
        <v>2204</v>
      </c>
      <c r="V574" s="129">
        <f>_xlfn.XLOOKUP(Applications[[#This Row],[NoApplication]],AApplicationCosts[NoApplication],AApplicationCosts[License Owner],Applications[[#This Row],[Business Owner]],0,1)</f>
        <v>0</v>
      </c>
      <c r="AE574" t="s">
        <v>2178</v>
      </c>
    </row>
    <row r="575" spans="2:37">
      <c r="B575" s="29" t="str">
        <f>_xlfn.CONCAT(Applications[[#This Row],[No]]," - ",Applications[[#This Row],[Application]])</f>
        <v>783 - PortMon - SysInternals</v>
      </c>
      <c r="C575">
        <v>783</v>
      </c>
      <c r="D575" s="18" t="s">
        <v>4081</v>
      </c>
      <c r="E575" t="s">
        <v>2684</v>
      </c>
      <c r="F575" s="28">
        <v>45658</v>
      </c>
      <c r="G575" s="11" t="s">
        <v>2189</v>
      </c>
      <c r="J575" t="s">
        <v>2114</v>
      </c>
      <c r="N575" t="s">
        <v>2157</v>
      </c>
      <c r="O575" s="28">
        <v>46173</v>
      </c>
      <c r="Q575" t="s">
        <v>4082</v>
      </c>
      <c r="R575" s="11"/>
      <c r="T575" t="s">
        <v>2166</v>
      </c>
      <c r="V575" s="129">
        <f>_xlfn.XLOOKUP(Applications[[#This Row],[NoApplication]],AApplicationCosts[NoApplication],AApplicationCosts[License Owner],Applications[[#This Row],[Business Owner]],0,1)</f>
        <v>0</v>
      </c>
      <c r="AE575" t="s">
        <v>2178</v>
      </c>
    </row>
    <row r="576" spans="2:37">
      <c r="B576" s="29" t="str">
        <f>_xlfn.CONCAT(Applications[[#This Row],[No]]," - ",Applications[[#This Row],[Application]])</f>
        <v>784 - procexp</v>
      </c>
      <c r="C576">
        <v>784</v>
      </c>
      <c r="D576" s="18" t="s">
        <v>4083</v>
      </c>
      <c r="E576" t="s">
        <v>2198</v>
      </c>
      <c r="F576" s="28">
        <v>45658</v>
      </c>
      <c r="G576" s="11" t="s">
        <v>2189</v>
      </c>
      <c r="J576" t="s">
        <v>2114</v>
      </c>
      <c r="N576" t="s">
        <v>2157</v>
      </c>
      <c r="O576" s="28">
        <v>46173</v>
      </c>
      <c r="Q576" t="s">
        <v>4084</v>
      </c>
      <c r="R576" s="11"/>
      <c r="T576" t="s">
        <v>2166</v>
      </c>
      <c r="V576" s="129">
        <f>_xlfn.XLOOKUP(Applications[[#This Row],[NoApplication]],AApplicationCosts[NoApplication],AApplicationCosts[License Owner],Applications[[#This Row],[Business Owner]],0,1)</f>
        <v>0</v>
      </c>
      <c r="AE576" t="s">
        <v>2178</v>
      </c>
    </row>
    <row r="577" spans="2:37">
      <c r="B577" s="29" t="str">
        <f>_xlfn.CONCAT(Applications[[#This Row],[No]]," - ",Applications[[#This Row],[Application]])</f>
        <v>785 - ProcMon</v>
      </c>
      <c r="C577">
        <v>785</v>
      </c>
      <c r="D577" s="18" t="s">
        <v>4085</v>
      </c>
      <c r="E577" t="s">
        <v>2684</v>
      </c>
      <c r="F577" s="28">
        <v>45658</v>
      </c>
      <c r="G577" s="11" t="s">
        <v>2189</v>
      </c>
      <c r="J577" t="s">
        <v>2114</v>
      </c>
      <c r="N577" t="s">
        <v>2157</v>
      </c>
      <c r="O577" s="28">
        <v>46173</v>
      </c>
      <c r="Q577" t="s">
        <v>4086</v>
      </c>
      <c r="R577" s="11"/>
      <c r="T577" t="s">
        <v>2166</v>
      </c>
      <c r="V577" s="129">
        <f>_xlfn.XLOOKUP(Applications[[#This Row],[NoApplication]],AApplicationCosts[NoApplication],AApplicationCosts[License Owner],Applications[[#This Row],[Business Owner]],0,1)</f>
        <v>0</v>
      </c>
      <c r="AE577" t="s">
        <v>2178</v>
      </c>
    </row>
    <row r="578" spans="2:37">
      <c r="B578" s="29" t="str">
        <f>_xlfn.CONCAT(Applications[[#This Row],[No]]," - ",Applications[[#This Row],[Application]])</f>
        <v>786 - ProtoC compiler</v>
      </c>
      <c r="C578">
        <v>786</v>
      </c>
      <c r="D578" s="18" t="s">
        <v>4087</v>
      </c>
      <c r="E578" t="s">
        <v>2181</v>
      </c>
      <c r="F578" s="28">
        <v>45658</v>
      </c>
      <c r="G578" s="11" t="s">
        <v>2189</v>
      </c>
      <c r="J578" t="s">
        <v>4024</v>
      </c>
      <c r="N578" t="s">
        <v>2157</v>
      </c>
      <c r="O578" s="28">
        <v>46173</v>
      </c>
      <c r="Q578" t="s">
        <v>4088</v>
      </c>
      <c r="R578" s="11"/>
      <c r="T578" t="s">
        <v>2204</v>
      </c>
      <c r="V578" s="129">
        <f>_xlfn.XLOOKUP(Applications[[#This Row],[NoApplication]],AApplicationCosts[NoApplication],AApplicationCosts[License Owner],Applications[[#This Row],[Business Owner]],0,1)</f>
        <v>0</v>
      </c>
      <c r="AE578" t="s">
        <v>2178</v>
      </c>
      <c r="AJ578" t="s">
        <v>53</v>
      </c>
      <c r="AK578" t="s">
        <v>2282</v>
      </c>
    </row>
    <row r="579" spans="2:37">
      <c r="B579" s="29" t="str">
        <f>_xlfn.CONCAT(Applications[[#This Row],[No]]," - ",Applications[[#This Row],[Application]])</f>
        <v>787 - spacesniffer</v>
      </c>
      <c r="C579">
        <v>787</v>
      </c>
      <c r="D579" s="18" t="s">
        <v>4089</v>
      </c>
      <c r="E579" t="s">
        <v>2198</v>
      </c>
      <c r="F579" s="28">
        <v>45658</v>
      </c>
      <c r="G579" s="11" t="s">
        <v>2189</v>
      </c>
      <c r="J579" t="s">
        <v>4090</v>
      </c>
      <c r="N579" t="s">
        <v>2157</v>
      </c>
      <c r="O579" s="28">
        <v>46173</v>
      </c>
      <c r="Q579" t="s">
        <v>4091</v>
      </c>
      <c r="R579" s="11"/>
      <c r="T579" t="s">
        <v>2166</v>
      </c>
      <c r="V579" s="129">
        <f>_xlfn.XLOOKUP(Applications[[#This Row],[NoApplication]],AApplicationCosts[NoApplication],AApplicationCosts[License Owner],Applications[[#This Row],[Business Owner]],0,1)</f>
        <v>0</v>
      </c>
      <c r="AE579" t="s">
        <v>2178</v>
      </c>
    </row>
    <row r="580" spans="2:37">
      <c r="B580" s="29" t="str">
        <f>_xlfn.CONCAT(Applications[[#This Row],[No]]," - ",Applications[[#This Row],[Application]])</f>
        <v>788 - ThermoHID TEMP er1</v>
      </c>
      <c r="C580">
        <v>788</v>
      </c>
      <c r="D580" s="18" t="s">
        <v>4092</v>
      </c>
      <c r="E580" t="s">
        <v>2198</v>
      </c>
      <c r="F580" s="28">
        <v>45658</v>
      </c>
      <c r="J580" t="s">
        <v>4093</v>
      </c>
      <c r="N580" t="s">
        <v>2182</v>
      </c>
      <c r="O580" s="19">
        <v>54788</v>
      </c>
      <c r="Q580" t="s">
        <v>4094</v>
      </c>
      <c r="R580" s="11"/>
      <c r="T580" t="s">
        <v>2166</v>
      </c>
      <c r="V580" s="129">
        <f>_xlfn.XLOOKUP(Applications[[#This Row],[NoApplication]],AApplicationCosts[NoApplication],AApplicationCosts[License Owner],Applications[[#This Row],[Business Owner]],0,1)</f>
        <v>0</v>
      </c>
    </row>
    <row r="581" spans="2:37">
      <c r="B581" s="29" t="str">
        <f>_xlfn.CONCAT(Applications[[#This Row],[No]]," - ",Applications[[#This Row],[Application]])</f>
        <v>789 - Kamstrup Tech-tools (OMS LPWAN Frame Helper)</v>
      </c>
      <c r="C581">
        <v>789</v>
      </c>
      <c r="D581" s="18" t="s">
        <v>4095</v>
      </c>
      <c r="E581" s="87" t="s">
        <v>3059</v>
      </c>
      <c r="F581" s="28">
        <v>45658</v>
      </c>
      <c r="G581" s="11" t="s">
        <v>2189</v>
      </c>
      <c r="J581" t="s">
        <v>2095</v>
      </c>
      <c r="N581" t="s">
        <v>2164</v>
      </c>
      <c r="O581" s="19">
        <v>54788</v>
      </c>
      <c r="Q581" t="s">
        <v>4096</v>
      </c>
      <c r="R581" s="11"/>
      <c r="T581" t="s">
        <v>2166</v>
      </c>
      <c r="V581" s="129">
        <f>_xlfn.XLOOKUP(Applications[[#This Row],[NoApplication]],AApplicationCosts[NoApplication],AApplicationCosts[License Owner],Applications[[#This Row],[Business Owner]],0,1)</f>
        <v>0</v>
      </c>
      <c r="AE581" t="s">
        <v>2178</v>
      </c>
      <c r="AI581" t="s">
        <v>4097</v>
      </c>
    </row>
    <row r="582" spans="2:37">
      <c r="B582" s="29" t="str">
        <f>_xlfn.CONCAT(Applications[[#This Row],[No]]," - ",Applications[[#This Row],[Application]])</f>
        <v>790 - K382B_TOOL</v>
      </c>
      <c r="C582">
        <v>790</v>
      </c>
      <c r="D582" s="18" t="s">
        <v>4098</v>
      </c>
      <c r="E582" t="s">
        <v>2198</v>
      </c>
      <c r="F582" s="28">
        <v>45658</v>
      </c>
      <c r="G582" s="11" t="s">
        <v>2189</v>
      </c>
      <c r="J582" t="s">
        <v>4099</v>
      </c>
      <c r="N582" t="s">
        <v>2164</v>
      </c>
      <c r="O582" s="19">
        <v>54788</v>
      </c>
      <c r="Q582" t="s">
        <v>4100</v>
      </c>
      <c r="R582" s="11"/>
      <c r="T582" t="s">
        <v>2166</v>
      </c>
      <c r="V582" s="129">
        <f>_xlfn.XLOOKUP(Applications[[#This Row],[NoApplication]],AApplicationCosts[NoApplication],AApplicationCosts[License Owner],Applications[[#This Row],[Business Owner]],0,1)</f>
        <v>0</v>
      </c>
      <c r="AE582" t="s">
        <v>2178</v>
      </c>
    </row>
    <row r="583" spans="2:37">
      <c r="B583" s="29" t="str">
        <f>_xlfn.CONCAT(Applications[[#This Row],[No]]," - ",Applications[[#This Row],[Application]])</f>
        <v>791 - Kamstrup CTS</v>
      </c>
      <c r="C583">
        <v>791</v>
      </c>
      <c r="D583" s="18" t="s">
        <v>4101</v>
      </c>
      <c r="E583" t="s">
        <v>3059</v>
      </c>
      <c r="F583" s="28">
        <v>45658</v>
      </c>
      <c r="G583" s="11" t="s">
        <v>2189</v>
      </c>
      <c r="J583" t="s">
        <v>2095</v>
      </c>
      <c r="N583" t="s">
        <v>2164</v>
      </c>
      <c r="O583" s="19">
        <v>54788</v>
      </c>
      <c r="Q583" t="s">
        <v>4102</v>
      </c>
      <c r="R583" s="11"/>
      <c r="T583" t="s">
        <v>2166</v>
      </c>
      <c r="V583" s="129">
        <f>_xlfn.XLOOKUP(Applications[[#This Row],[NoApplication]],AApplicationCosts[NoApplication],AApplicationCosts[License Owner],Applications[[#This Row],[Business Owner]],0,1)</f>
        <v>0</v>
      </c>
      <c r="AE583" t="s">
        <v>2178</v>
      </c>
      <c r="AI583" t="s">
        <v>4103</v>
      </c>
    </row>
    <row r="584" spans="2:37">
      <c r="B584" s="29" t="str">
        <f>_xlfn.CONCAT(Applications[[#This Row],[No]]," - ",Applications[[#This Row],[Application]])</f>
        <v>792 - Grafana</v>
      </c>
      <c r="C584">
        <v>792</v>
      </c>
      <c r="D584" s="18" t="s">
        <v>4104</v>
      </c>
      <c r="E584" t="s">
        <v>2422</v>
      </c>
      <c r="F584" s="28">
        <v>45658</v>
      </c>
      <c r="G584" s="11" t="s">
        <v>2113</v>
      </c>
      <c r="J584" t="s">
        <v>4105</v>
      </c>
      <c r="N584" t="s">
        <v>2168</v>
      </c>
      <c r="O584" s="19">
        <v>54788</v>
      </c>
      <c r="Q584" t="s">
        <v>4106</v>
      </c>
      <c r="R584" s="11"/>
      <c r="T584" t="s">
        <v>2166</v>
      </c>
      <c r="U584" t="s">
        <v>4107</v>
      </c>
      <c r="V584" s="129">
        <f>_xlfn.XLOOKUP(Applications[[#This Row],[NoApplication]],AApplicationCosts[NoApplication],AApplicationCosts[License Owner],Applications[[#This Row],[Business Owner]],0,1)</f>
        <v>0</v>
      </c>
      <c r="AE584" t="s">
        <v>2178</v>
      </c>
    </row>
    <row r="585" spans="2:37">
      <c r="B585" s="29" t="str">
        <f>_xlfn.CONCAT(Applications[[#This Row],[No]]," - ",Applications[[#This Row],[Application]])</f>
        <v>793 - HxD Hex Editor</v>
      </c>
      <c r="C585">
        <v>793</v>
      </c>
      <c r="D585" t="s">
        <v>4108</v>
      </c>
      <c r="E585" t="s">
        <v>2198</v>
      </c>
      <c r="F585" s="28">
        <v>45658</v>
      </c>
      <c r="G585" s="11" t="s">
        <v>2189</v>
      </c>
      <c r="J585" t="s">
        <v>4109</v>
      </c>
      <c r="N585" t="s">
        <v>2201</v>
      </c>
      <c r="O585" s="19">
        <v>54788</v>
      </c>
      <c r="Q585" t="s">
        <v>4110</v>
      </c>
      <c r="R585" s="11"/>
      <c r="T585" t="s">
        <v>2166</v>
      </c>
      <c r="V585" s="129">
        <f>_xlfn.XLOOKUP(Applications[[#This Row],[NoApplication]],AApplicationCosts[NoApplication],AApplicationCosts[License Owner],Applications[[#This Row],[Business Owner]],0,1)</f>
        <v>0</v>
      </c>
      <c r="AE585" t="s">
        <v>2178</v>
      </c>
    </row>
    <row r="586" spans="2:37">
      <c r="B586" s="29" t="str">
        <f>_xlfn.CONCAT(Applications[[#This Row],[No]]," - ",Applications[[#This Row],[Application]])</f>
        <v>794 - USB Device Viewer</v>
      </c>
      <c r="C586">
        <v>794</v>
      </c>
      <c r="D586" t="s">
        <v>4111</v>
      </c>
      <c r="E586" t="s">
        <v>2198</v>
      </c>
      <c r="F586" s="28">
        <v>45658</v>
      </c>
      <c r="G586" s="11" t="s">
        <v>2189</v>
      </c>
      <c r="J586" t="s">
        <v>2114</v>
      </c>
      <c r="N586" t="s">
        <v>2201</v>
      </c>
      <c r="O586" s="19">
        <v>54788</v>
      </c>
      <c r="Q586" t="s">
        <v>4112</v>
      </c>
      <c r="R586" s="11"/>
      <c r="T586" t="s">
        <v>2166</v>
      </c>
      <c r="V586" s="129">
        <f>_xlfn.XLOOKUP(Applications[[#This Row],[NoApplication]],AApplicationCosts[NoApplication],AApplicationCosts[License Owner],Applications[[#This Row],[Business Owner]],0,1)</f>
        <v>0</v>
      </c>
      <c r="AE586" t="s">
        <v>2178</v>
      </c>
    </row>
    <row r="587" spans="2:37">
      <c r="B587" s="29" t="str">
        <f>_xlfn.CONCAT(Applications[[#This Row],[No]]," - ",Applications[[#This Row],[Application]])</f>
        <v>795 - Rufus</v>
      </c>
      <c r="C587">
        <v>795</v>
      </c>
      <c r="D587" t="s">
        <v>4113</v>
      </c>
      <c r="E587" t="s">
        <v>2198</v>
      </c>
      <c r="F587" s="28">
        <v>45658</v>
      </c>
      <c r="G587" s="11" t="s">
        <v>2189</v>
      </c>
      <c r="J587" t="s">
        <v>4114</v>
      </c>
      <c r="N587" t="s">
        <v>2201</v>
      </c>
      <c r="O587" s="19">
        <v>54788</v>
      </c>
      <c r="Q587" t="s">
        <v>4115</v>
      </c>
      <c r="R587" s="11"/>
      <c r="T587" t="s">
        <v>2204</v>
      </c>
      <c r="V587" s="129">
        <f>_xlfn.XLOOKUP(Applications[[#This Row],[NoApplication]],AApplicationCosts[NoApplication],AApplicationCosts[License Owner],Applications[[#This Row],[Business Owner]],0,1)</f>
        <v>0</v>
      </c>
      <c r="AE587" t="s">
        <v>2178</v>
      </c>
    </row>
    <row r="588" spans="2:37">
      <c r="B588" s="29" t="str">
        <f>_xlfn.CONCAT(Applications[[#This Row],[No]]," - ",Applications[[#This Row],[Application]])</f>
        <v>796 - Qoitech Otii 3</v>
      </c>
      <c r="C588">
        <v>796</v>
      </c>
      <c r="D588" t="s">
        <v>4116</v>
      </c>
      <c r="E588" t="s">
        <v>2316</v>
      </c>
      <c r="F588" s="28">
        <v>45658</v>
      </c>
      <c r="G588" s="11" t="s">
        <v>2189</v>
      </c>
      <c r="J588" t="s">
        <v>4117</v>
      </c>
      <c r="N588" t="s">
        <v>2081</v>
      </c>
      <c r="O588" s="19">
        <v>54788</v>
      </c>
      <c r="Q588" t="s">
        <v>4118</v>
      </c>
      <c r="R588" s="11"/>
      <c r="T588" t="s">
        <v>2166</v>
      </c>
      <c r="V588" s="129">
        <f>_xlfn.XLOOKUP(Applications[[#This Row],[NoApplication]],AApplicationCosts[NoApplication],AApplicationCosts[License Owner],Applications[[#This Row],[Business Owner]],0,1)</f>
        <v>0</v>
      </c>
      <c r="AE588" t="s">
        <v>2178</v>
      </c>
    </row>
    <row r="589" spans="2:37">
      <c r="B589" s="29" t="str">
        <f>_xlfn.CONCAT(Applications[[#This Row],[No]]," - ",Applications[[#This Row],[Application]])</f>
        <v>797 - TortoiseGit</v>
      </c>
      <c r="C589">
        <v>797</v>
      </c>
      <c r="D589" t="s">
        <v>4119</v>
      </c>
      <c r="E589" t="s">
        <v>2181</v>
      </c>
      <c r="F589" s="28">
        <v>45658</v>
      </c>
      <c r="G589" s="11" t="s">
        <v>2189</v>
      </c>
      <c r="J589" t="s">
        <v>4120</v>
      </c>
      <c r="N589" t="s">
        <v>2182</v>
      </c>
      <c r="O589" s="28">
        <v>46173</v>
      </c>
      <c r="Q589" t="s">
        <v>4119</v>
      </c>
      <c r="R589" s="11"/>
      <c r="T589" t="s">
        <v>2166</v>
      </c>
      <c r="V589" s="129">
        <f>_xlfn.XLOOKUP(Applications[[#This Row],[NoApplication]],AApplicationCosts[NoApplication],AApplicationCosts[License Owner],Applications[[#This Row],[Business Owner]],0,1)</f>
        <v>0</v>
      </c>
      <c r="AE589" t="s">
        <v>2178</v>
      </c>
      <c r="AI589" t="s">
        <v>4121</v>
      </c>
      <c r="AJ589" t="s">
        <v>4122</v>
      </c>
      <c r="AK589" t="s">
        <v>2372</v>
      </c>
    </row>
    <row r="590" spans="2:37">
      <c r="B590" s="29" t="str">
        <f>_xlfn.CONCAT(Applications[[#This Row],[No]]," - ",Applications[[#This Row],[Application]])</f>
        <v>798 - BACeye</v>
      </c>
      <c r="C590">
        <v>798</v>
      </c>
      <c r="D590" t="s">
        <v>4123</v>
      </c>
      <c r="E590" t="s">
        <v>2198</v>
      </c>
      <c r="F590" s="28">
        <v>45658</v>
      </c>
      <c r="G590" s="11" t="s">
        <v>2189</v>
      </c>
      <c r="J590" t="s">
        <v>4124</v>
      </c>
      <c r="N590" t="s">
        <v>2081</v>
      </c>
      <c r="O590" s="19">
        <v>54788</v>
      </c>
      <c r="Q590" t="s">
        <v>4125</v>
      </c>
      <c r="R590" s="11"/>
      <c r="T590" t="s">
        <v>2204</v>
      </c>
      <c r="V590" s="129">
        <f>_xlfn.XLOOKUP(Applications[[#This Row],[NoApplication]],AApplicationCosts[NoApplication],AApplicationCosts[License Owner],Applications[[#This Row],[Business Owner]],0,1)</f>
        <v>0</v>
      </c>
      <c r="AE590" t="s">
        <v>2178</v>
      </c>
      <c r="AI590" t="s">
        <v>4126</v>
      </c>
    </row>
    <row r="591" spans="2:37">
      <c r="B591" s="29" t="str">
        <f>_xlfn.CONCAT(Applications[[#This Row],[No]]," - ",Applications[[#This Row],[Application]])</f>
        <v>800 - Siemens Totally Integrated Automation Portal V15</v>
      </c>
      <c r="C591">
        <v>800</v>
      </c>
      <c r="D591" t="s">
        <v>4127</v>
      </c>
      <c r="E591" t="s">
        <v>2316</v>
      </c>
      <c r="F591" s="28">
        <v>45658</v>
      </c>
      <c r="G591" s="11" t="s">
        <v>2189</v>
      </c>
      <c r="J591" t="s">
        <v>4128</v>
      </c>
      <c r="N591" t="s">
        <v>2081</v>
      </c>
      <c r="O591" s="19">
        <v>54788</v>
      </c>
      <c r="Q591" t="s">
        <v>4129</v>
      </c>
      <c r="R591" s="11"/>
      <c r="T591" t="s">
        <v>2204</v>
      </c>
      <c r="V591" s="129">
        <f>_xlfn.XLOOKUP(Applications[[#This Row],[NoApplication]],AApplicationCosts[NoApplication],AApplicationCosts[License Owner],Applications[[#This Row],[Business Owner]],0,1)</f>
        <v>0</v>
      </c>
      <c r="AE591" t="s">
        <v>2178</v>
      </c>
      <c r="AI591" t="s">
        <v>4130</v>
      </c>
    </row>
    <row r="592" spans="2:37">
      <c r="B592" s="29" t="str">
        <f>_xlfn.CONCAT(Applications[[#This Row],[No]]," - ",Applications[[#This Row],[Application]])</f>
        <v>801 - LTspice</v>
      </c>
      <c r="C592">
        <v>801</v>
      </c>
      <c r="D592" s="18" t="s">
        <v>4131</v>
      </c>
      <c r="E592" t="s">
        <v>2316</v>
      </c>
      <c r="F592" s="28">
        <v>45658</v>
      </c>
      <c r="G592" s="11" t="s">
        <v>2189</v>
      </c>
      <c r="J592" t="s">
        <v>4132</v>
      </c>
      <c r="N592" t="s">
        <v>2168</v>
      </c>
      <c r="O592" s="19">
        <v>54788</v>
      </c>
      <c r="R592" s="11"/>
      <c r="T592" t="s">
        <v>2166</v>
      </c>
      <c r="V592" s="129">
        <f>_xlfn.XLOOKUP(Applications[[#This Row],[NoApplication]],AApplicationCosts[NoApplication],AApplicationCosts[License Owner],Applications[[#This Row],[Business Owner]],0,1)</f>
        <v>0</v>
      </c>
      <c r="AE592" t="s">
        <v>2178</v>
      </c>
    </row>
    <row r="593" spans="2:37">
      <c r="B593" s="29" t="str">
        <f>_xlfn.CONCAT(Applications[[#This Row],[No]]," - ",Applications[[#This Row],[Application]])</f>
        <v>802 - ChilkatZipSE</v>
      </c>
      <c r="C593">
        <v>802</v>
      </c>
      <c r="D593" t="s">
        <v>4133</v>
      </c>
      <c r="E593" t="s">
        <v>2181</v>
      </c>
      <c r="F593" s="28">
        <v>45658</v>
      </c>
      <c r="G593" s="11" t="s">
        <v>2189</v>
      </c>
      <c r="J593" t="s">
        <v>4134</v>
      </c>
      <c r="N593" t="s">
        <v>2182</v>
      </c>
      <c r="O593" s="19">
        <v>54788</v>
      </c>
      <c r="Q593" t="s">
        <v>4135</v>
      </c>
      <c r="R593" s="11"/>
      <c r="T593" t="s">
        <v>2204</v>
      </c>
      <c r="V593" s="129">
        <f>_xlfn.XLOOKUP(Applications[[#This Row],[NoApplication]],AApplicationCosts[NoApplication],AApplicationCosts[License Owner],Applications[[#This Row],[Business Owner]],0,1)</f>
        <v>0</v>
      </c>
      <c r="AE593" t="s">
        <v>2477</v>
      </c>
      <c r="AI593" s="8" t="s">
        <v>4136</v>
      </c>
    </row>
    <row r="594" spans="2:37">
      <c r="B594" s="29" t="str">
        <f>_xlfn.CONCAT(Applications[[#This Row],[No]]," - ",Applications[[#This Row],[Application]])</f>
        <v>803 - Kamstrup LogView HCW</v>
      </c>
      <c r="C594">
        <v>803</v>
      </c>
      <c r="D594" s="18" t="s">
        <v>4137</v>
      </c>
      <c r="E594" t="s">
        <v>2162</v>
      </c>
      <c r="F594" s="28">
        <v>45658</v>
      </c>
      <c r="G594" s="11" t="s">
        <v>2189</v>
      </c>
      <c r="J594" t="s">
        <v>2095</v>
      </c>
      <c r="N594" t="s">
        <v>2164</v>
      </c>
      <c r="O594" s="19">
        <v>54788</v>
      </c>
      <c r="R594" s="11"/>
      <c r="T594" t="s">
        <v>2166</v>
      </c>
      <c r="V594" s="129">
        <f>_xlfn.XLOOKUP(Applications[[#This Row],[NoApplication]],AApplicationCosts[NoApplication],AApplicationCosts[License Owner],Applications[[#This Row],[Business Owner]],0,1)</f>
        <v>0</v>
      </c>
      <c r="AE594" t="s">
        <v>2178</v>
      </c>
    </row>
    <row r="595" spans="2:37">
      <c r="B595" s="29" t="str">
        <f>_xlfn.CONCAT(Applications[[#This Row],[No]]," - ",Applications[[#This Row],[Application]])</f>
        <v>804 - MC visual C++ redistributable</v>
      </c>
      <c r="C595">
        <v>804</v>
      </c>
      <c r="D595" s="18" t="s">
        <v>4138</v>
      </c>
      <c r="E595" t="s">
        <v>2181</v>
      </c>
      <c r="F595" s="28">
        <v>45658</v>
      </c>
      <c r="G595" s="11" t="s">
        <v>2189</v>
      </c>
      <c r="J595" t="s">
        <v>2114</v>
      </c>
      <c r="N595" t="s">
        <v>2168</v>
      </c>
      <c r="O595" s="19">
        <v>54788</v>
      </c>
      <c r="R595" s="11"/>
      <c r="T595" t="s">
        <v>2166</v>
      </c>
      <c r="V595" s="129">
        <f>_xlfn.XLOOKUP(Applications[[#This Row],[NoApplication]],AApplicationCosts[NoApplication],AApplicationCosts[License Owner],Applications[[#This Row],[Business Owner]],0,1)</f>
        <v>0</v>
      </c>
      <c r="AE595" t="s">
        <v>2178</v>
      </c>
      <c r="AH595" t="s">
        <v>2194</v>
      </c>
      <c r="AJ595" t="s">
        <v>53</v>
      </c>
      <c r="AK595" t="s">
        <v>4139</v>
      </c>
    </row>
    <row r="596" spans="2:37">
      <c r="B596" s="29" t="str">
        <f>_xlfn.CONCAT(Applications[[#This Row],[No]]," - ",Applications[[#This Row],[Application]])</f>
        <v>805 - Kamstrup KamWaterMeter</v>
      </c>
      <c r="C596">
        <v>805</v>
      </c>
      <c r="D596" s="18" t="s">
        <v>4140</v>
      </c>
      <c r="E596" t="s">
        <v>2198</v>
      </c>
      <c r="F596" s="28">
        <v>45658</v>
      </c>
      <c r="G596" s="11" t="s">
        <v>2189</v>
      </c>
      <c r="J596" t="s">
        <v>4141</v>
      </c>
      <c r="N596" t="s">
        <v>2164</v>
      </c>
      <c r="O596" s="19">
        <v>54788</v>
      </c>
      <c r="R596" s="11"/>
      <c r="T596" t="s">
        <v>2166</v>
      </c>
      <c r="V596" s="129">
        <f>_xlfn.XLOOKUP(Applications[[#This Row],[NoApplication]],AApplicationCosts[NoApplication],AApplicationCosts[License Owner],Applications[[#This Row],[Business Owner]],0,1)</f>
        <v>0</v>
      </c>
      <c r="AE596" t="s">
        <v>2178</v>
      </c>
    </row>
    <row r="597" spans="2:37" ht="30">
      <c r="B597" s="29" t="str">
        <f>_xlfn.CONCAT(Applications[[#This Row],[No]]," - ",Applications[[#This Row],[Application]])</f>
        <v>806 - Calypsoviewer</v>
      </c>
      <c r="C597">
        <v>806</v>
      </c>
      <c r="D597" s="18" t="s">
        <v>4142</v>
      </c>
      <c r="E597" t="s">
        <v>2198</v>
      </c>
      <c r="F597" s="28">
        <v>45658</v>
      </c>
      <c r="G597" s="11" t="s">
        <v>2189</v>
      </c>
      <c r="J597" t="s">
        <v>4143</v>
      </c>
      <c r="N597" t="s">
        <v>2201</v>
      </c>
      <c r="O597" s="19">
        <v>54788</v>
      </c>
      <c r="Q597" s="18" t="s">
        <v>4144</v>
      </c>
      <c r="R597" s="11"/>
      <c r="T597" t="s">
        <v>2204</v>
      </c>
      <c r="V597" s="129">
        <f>_xlfn.XLOOKUP(Applications[[#This Row],[NoApplication]],AApplicationCosts[NoApplication],AApplicationCosts[License Owner],Applications[[#This Row],[Business Owner]],0,1)</f>
        <v>0</v>
      </c>
      <c r="AE597" t="s">
        <v>2178</v>
      </c>
      <c r="AI597" t="s">
        <v>4145</v>
      </c>
    </row>
    <row r="598" spans="2:37" ht="30">
      <c r="B598" s="29" t="str">
        <f>_xlfn.CONCAT(Applications[[#This Row],[No]]," - ",Applications[[#This Row],[Application]])</f>
        <v>807 - FreeFileSync</v>
      </c>
      <c r="C598">
        <v>807</v>
      </c>
      <c r="D598" s="18" t="s">
        <v>4146</v>
      </c>
      <c r="E598" t="s">
        <v>2198</v>
      </c>
      <c r="F598" s="28">
        <v>45658</v>
      </c>
      <c r="G598" s="11" t="s">
        <v>2189</v>
      </c>
      <c r="J598" t="s">
        <v>4147</v>
      </c>
      <c r="N598" t="s">
        <v>2168</v>
      </c>
      <c r="O598" s="19">
        <v>54788</v>
      </c>
      <c r="Q598" s="18" t="s">
        <v>4148</v>
      </c>
      <c r="R598" s="11"/>
      <c r="T598" t="s">
        <v>2166</v>
      </c>
      <c r="V598" s="129" t="str">
        <f>_xlfn.XLOOKUP(Applications[[#This Row],[NoApplication]],AApplicationCosts[NoApplication],AApplicationCosts[License Owner],Applications[[#This Row],[Business Owner]],0,1)</f>
        <v>DBR</v>
      </c>
      <c r="AE598" t="s">
        <v>2178</v>
      </c>
    </row>
    <row r="599" spans="2:37">
      <c r="B599" s="29" t="str">
        <f>_xlfn.CONCAT(Applications[[#This Row],[No]]," - ",Applications[[#This Row],[Application]])</f>
        <v>808 - eDrawing</v>
      </c>
      <c r="C599">
        <v>808</v>
      </c>
      <c r="D599" s="18" t="s">
        <v>4149</v>
      </c>
      <c r="E599" t="s">
        <v>2316</v>
      </c>
      <c r="F599" s="28">
        <v>45658</v>
      </c>
      <c r="G599" s="11" t="s">
        <v>2189</v>
      </c>
      <c r="J599" t="s">
        <v>4150</v>
      </c>
      <c r="N599" t="s">
        <v>2168</v>
      </c>
      <c r="O599" s="19">
        <v>54788</v>
      </c>
      <c r="Q599" t="s">
        <v>4151</v>
      </c>
      <c r="R599" s="11"/>
      <c r="T599" t="s">
        <v>2166</v>
      </c>
      <c r="V599" s="129">
        <f>_xlfn.XLOOKUP(Applications[[#This Row],[NoApplication]],AApplicationCosts[NoApplication],AApplicationCosts[License Owner],Applications[[#This Row],[Business Owner]],0,1)</f>
        <v>0</v>
      </c>
      <c r="AE599" t="s">
        <v>2178</v>
      </c>
    </row>
    <row r="600" spans="2:37">
      <c r="B600" s="29" t="str">
        <f>_xlfn.CONCAT(Applications[[#This Row],[No]]," - ",Applications[[#This Row],[Application]])</f>
        <v>810 - Qucs</v>
      </c>
      <c r="C600">
        <v>810</v>
      </c>
      <c r="D600" s="18" t="s">
        <v>4152</v>
      </c>
      <c r="E600" t="s">
        <v>2316</v>
      </c>
      <c r="F600" s="28">
        <v>45658</v>
      </c>
      <c r="G600" s="11" t="s">
        <v>2189</v>
      </c>
      <c r="J600" t="s">
        <v>4153</v>
      </c>
      <c r="N600" t="s">
        <v>2201</v>
      </c>
      <c r="O600" s="19">
        <v>54788</v>
      </c>
      <c r="Q600" t="s">
        <v>4154</v>
      </c>
      <c r="R600" s="11"/>
      <c r="T600" t="s">
        <v>2166</v>
      </c>
      <c r="V600" s="129">
        <f>_xlfn.XLOOKUP(Applications[[#This Row],[NoApplication]],AApplicationCosts[NoApplication],AApplicationCosts[License Owner],Applications[[#This Row],[Business Owner]],0,1)</f>
        <v>0</v>
      </c>
      <c r="AE600" t="s">
        <v>2178</v>
      </c>
    </row>
    <row r="601" spans="2:37">
      <c r="B601" s="29" t="str">
        <f>_xlfn.CONCAT(Applications[[#This Row],[No]]," - ",Applications[[#This Row],[Application]])</f>
        <v>811 - Atyune</v>
      </c>
      <c r="C601">
        <v>811</v>
      </c>
      <c r="D601" s="18" t="s">
        <v>4155</v>
      </c>
      <c r="E601" t="s">
        <v>2198</v>
      </c>
      <c r="F601" s="28">
        <v>45658</v>
      </c>
      <c r="G601" s="11" t="s">
        <v>2189</v>
      </c>
      <c r="J601" t="s">
        <v>4156</v>
      </c>
      <c r="N601" t="s">
        <v>2201</v>
      </c>
      <c r="O601" s="19">
        <v>54788</v>
      </c>
      <c r="Q601" t="s">
        <v>4157</v>
      </c>
      <c r="R601" s="11"/>
      <c r="T601" t="s">
        <v>2166</v>
      </c>
      <c r="V601" s="129">
        <f>_xlfn.XLOOKUP(Applications[[#This Row],[NoApplication]],AApplicationCosts[NoApplication],AApplicationCosts[License Owner],Applications[[#This Row],[Business Owner]],0,1)</f>
        <v>0</v>
      </c>
      <c r="AE601" t="s">
        <v>2178</v>
      </c>
    </row>
    <row r="602" spans="2:37">
      <c r="B602" s="29" t="str">
        <f>_xlfn.CONCAT(Applications[[#This Row],[No]]," - ",Applications[[#This Row],[Application]])</f>
        <v>814 - Saturn PCB toolkit</v>
      </c>
      <c r="C602">
        <v>814</v>
      </c>
      <c r="D602" s="18" t="s">
        <v>4158</v>
      </c>
      <c r="E602" t="s">
        <v>2316</v>
      </c>
      <c r="F602" s="28">
        <v>45658</v>
      </c>
      <c r="G602" s="11" t="s">
        <v>2189</v>
      </c>
      <c r="J602" t="s">
        <v>4159</v>
      </c>
      <c r="N602" t="s">
        <v>2201</v>
      </c>
      <c r="O602" s="19">
        <v>54788</v>
      </c>
      <c r="Q602" t="s">
        <v>4160</v>
      </c>
      <c r="R602" s="11"/>
      <c r="T602" t="s">
        <v>2166</v>
      </c>
      <c r="V602" s="129">
        <f>_xlfn.XLOOKUP(Applications[[#This Row],[NoApplication]],AApplicationCosts[NoApplication],AApplicationCosts[License Owner],Applications[[#This Row],[Business Owner]],0,1)</f>
        <v>0</v>
      </c>
      <c r="AE602" t="s">
        <v>2178</v>
      </c>
      <c r="AI602" t="s">
        <v>4161</v>
      </c>
    </row>
    <row r="603" spans="2:37">
      <c r="B603" s="29" t="str">
        <f>_xlfn.CONCAT(Applications[[#This Row],[No]]," - ",Applications[[#This Row],[Application]])</f>
        <v>815 - PCB Trace Data</v>
      </c>
      <c r="C603">
        <v>815</v>
      </c>
      <c r="D603" s="18" t="s">
        <v>4162</v>
      </c>
      <c r="E603" t="s">
        <v>2316</v>
      </c>
      <c r="F603" s="28">
        <v>45658</v>
      </c>
      <c r="G603" s="11" t="s">
        <v>2189</v>
      </c>
      <c r="J603" t="s">
        <v>4163</v>
      </c>
      <c r="N603" t="s">
        <v>2164</v>
      </c>
      <c r="O603" s="19">
        <v>54788</v>
      </c>
      <c r="Q603" t="s">
        <v>4164</v>
      </c>
      <c r="R603" s="11"/>
      <c r="T603" t="s">
        <v>2166</v>
      </c>
      <c r="V603" s="129">
        <f>_xlfn.XLOOKUP(Applications[[#This Row],[NoApplication]],AApplicationCosts[NoApplication],AApplicationCosts[License Owner],Applications[[#This Row],[Business Owner]],0,1)</f>
        <v>0</v>
      </c>
      <c r="AE603" t="s">
        <v>2178</v>
      </c>
    </row>
    <row r="604" spans="2:37">
      <c r="B604" s="29" t="str">
        <f>_xlfn.CONCAT(Applications[[#This Row],[No]]," - ",Applications[[#This Row],[Application]])</f>
        <v>816 - Microsoft Fabric</v>
      </c>
      <c r="C604">
        <v>816</v>
      </c>
      <c r="D604" s="18" t="s">
        <v>4165</v>
      </c>
      <c r="E604" t="s">
        <v>2422</v>
      </c>
      <c r="F604" s="28">
        <v>45658</v>
      </c>
      <c r="J604" t="s">
        <v>2114</v>
      </c>
      <c r="M604" t="s">
        <v>2243</v>
      </c>
      <c r="N604" t="s">
        <v>2081</v>
      </c>
      <c r="O604" s="19">
        <v>54788</v>
      </c>
      <c r="R604" s="11"/>
      <c r="T604" t="s">
        <v>2083</v>
      </c>
      <c r="V604" s="129" t="str">
        <f>_xlfn.XLOOKUP(Applications[[#This Row],[NoApplication]],AApplicationCosts[NoApplication],AApplicationCosts[License Owner],Applications[[#This Row],[Business Owner]],0,1)</f>
        <v>JEMW</v>
      </c>
      <c r="AE604" t="s">
        <v>2151</v>
      </c>
      <c r="AH604" t="s">
        <v>2478</v>
      </c>
    </row>
    <row r="605" spans="2:37">
      <c r="B605" s="29" t="str">
        <f>_xlfn.CONCAT(Applications[[#This Row],[No]]," - ",Applications[[#This Row],[Application]])</f>
        <v>818 - Instrument tools Water (+100 tools)</v>
      </c>
      <c r="C605">
        <v>818</v>
      </c>
      <c r="D605" s="18" t="s">
        <v>4166</v>
      </c>
      <c r="E605" t="s">
        <v>2316</v>
      </c>
      <c r="F605" s="28">
        <v>45658</v>
      </c>
      <c r="H605" s="11" t="s">
        <v>390</v>
      </c>
      <c r="J605" t="s">
        <v>4167</v>
      </c>
      <c r="N605" t="s">
        <v>2097</v>
      </c>
      <c r="O605" s="19">
        <v>54788</v>
      </c>
      <c r="Q605" t="s">
        <v>4168</v>
      </c>
      <c r="R605" s="11"/>
      <c r="T605" t="s">
        <v>2166</v>
      </c>
      <c r="V605" s="129">
        <f>_xlfn.XLOOKUP(Applications[[#This Row],[NoApplication]],AApplicationCosts[NoApplication],AApplicationCosts[License Owner],Applications[[#This Row],[Business Owner]],0,1)</f>
        <v>0</v>
      </c>
      <c r="AE605" t="s">
        <v>2178</v>
      </c>
    </row>
    <row r="606" spans="2:37">
      <c r="B606" s="29" t="str">
        <f>_xlfn.CONCAT(Applications[[#This Row],[No]]," - ",Applications[[#This Row],[Application]])</f>
        <v>820 - foxitreader</v>
      </c>
      <c r="C606">
        <v>820</v>
      </c>
      <c r="D606" s="14" t="s">
        <v>4169</v>
      </c>
      <c r="E606" t="s">
        <v>2198</v>
      </c>
      <c r="F606" s="28">
        <v>45658</v>
      </c>
      <c r="N606" t="s">
        <v>2201</v>
      </c>
      <c r="O606" s="19">
        <v>54788</v>
      </c>
      <c r="Q606" s="14" t="s">
        <v>4170</v>
      </c>
      <c r="R606" s="11"/>
      <c r="T606" t="s">
        <v>2166</v>
      </c>
      <c r="V606" s="129">
        <f>_xlfn.XLOOKUP(Applications[[#This Row],[NoApplication]],AApplicationCosts[NoApplication],AApplicationCosts[License Owner],Applications[[#This Row],[Business Owner]],0,1)</f>
        <v>0</v>
      </c>
      <c r="AE606" t="s">
        <v>2178</v>
      </c>
      <c r="AI606" t="s">
        <v>4171</v>
      </c>
    </row>
    <row r="607" spans="2:37">
      <c r="B607" s="29" t="str">
        <f>_xlfn.CONCAT(Applications[[#This Row],[No]]," - ",Applications[[#This Row],[Application]])</f>
        <v>822 - MSYS2</v>
      </c>
      <c r="C607">
        <v>822</v>
      </c>
      <c r="D607" s="14" t="s">
        <v>4172</v>
      </c>
      <c r="E607" t="s">
        <v>2181</v>
      </c>
      <c r="F607" s="28">
        <v>45658</v>
      </c>
      <c r="N607" t="s">
        <v>2182</v>
      </c>
      <c r="O607" s="19">
        <v>54788</v>
      </c>
      <c r="Q607" s="14" t="s">
        <v>4173</v>
      </c>
      <c r="R607" s="11"/>
      <c r="T607" t="s">
        <v>2166</v>
      </c>
      <c r="V607" s="129">
        <f>_xlfn.XLOOKUP(Applications[[#This Row],[NoApplication]],AApplicationCosts[NoApplication],AApplicationCosts[License Owner],Applications[[#This Row],[Business Owner]],0,1)</f>
        <v>0</v>
      </c>
      <c r="AE607" t="s">
        <v>2178</v>
      </c>
      <c r="AI607" t="s">
        <v>4174</v>
      </c>
      <c r="AJ607" t="s">
        <v>53</v>
      </c>
      <c r="AK607" t="s">
        <v>4175</v>
      </c>
    </row>
    <row r="608" spans="2:37">
      <c r="B608" s="29" t="str">
        <f>_xlfn.CONCAT(Applications[[#This Row],[No]]," - ",Applications[[#This Row],[Application]])</f>
        <v>823 - Ruby</v>
      </c>
      <c r="C608">
        <v>823</v>
      </c>
      <c r="D608" s="14" t="s">
        <v>4176</v>
      </c>
      <c r="E608" t="s">
        <v>2181</v>
      </c>
      <c r="F608" s="28">
        <v>45658</v>
      </c>
      <c r="N608" t="s">
        <v>2168</v>
      </c>
      <c r="O608" s="19">
        <v>54788</v>
      </c>
      <c r="Q608" s="14" t="s">
        <v>4173</v>
      </c>
      <c r="R608" s="48" t="s">
        <v>4177</v>
      </c>
      <c r="T608" t="s">
        <v>2166</v>
      </c>
      <c r="V608" s="129">
        <f>_xlfn.XLOOKUP(Applications[[#This Row],[NoApplication]],AApplicationCosts[NoApplication],AApplicationCosts[License Owner],Applications[[#This Row],[Business Owner]],0,1)</f>
        <v>0</v>
      </c>
      <c r="AE608" t="s">
        <v>2178</v>
      </c>
      <c r="AH608" t="s">
        <v>4176</v>
      </c>
      <c r="AI608" t="s">
        <v>4178</v>
      </c>
      <c r="AJ608" t="s">
        <v>2195</v>
      </c>
      <c r="AK608" t="s">
        <v>3979</v>
      </c>
    </row>
    <row r="609" spans="2:42">
      <c r="B609" s="29" t="str">
        <f>_xlfn.CONCAT(Applications[[#This Row],[No]]," - ",Applications[[#This Row],[Application]])</f>
        <v>826 - KMP analyzer toolkit</v>
      </c>
      <c r="C609">
        <v>826</v>
      </c>
      <c r="D609" s="14" t="s">
        <v>4179</v>
      </c>
      <c r="E609" t="s">
        <v>2198</v>
      </c>
      <c r="F609" s="28">
        <v>45658</v>
      </c>
      <c r="N609" t="s">
        <v>2182</v>
      </c>
      <c r="O609" s="19">
        <v>54788</v>
      </c>
      <c r="Q609" s="14"/>
      <c r="R609" s="11"/>
      <c r="T609" t="s">
        <v>2166</v>
      </c>
      <c r="V609" s="129">
        <f>_xlfn.XLOOKUP(Applications[[#This Row],[NoApplication]],AApplicationCosts[NoApplication],AApplicationCosts[License Owner],Applications[[#This Row],[Business Owner]],0,1)</f>
        <v>0</v>
      </c>
    </row>
    <row r="610" spans="2:42">
      <c r="B610" s="29" t="str">
        <f>_xlfn.CONCAT(Applications[[#This Row],[No]]," - ",Applications[[#This Row],[Application]])</f>
        <v>827 - Atlassian Guard</v>
      </c>
      <c r="C610">
        <v>827</v>
      </c>
      <c r="D610" t="s">
        <v>4180</v>
      </c>
      <c r="E610" t="s">
        <v>2181</v>
      </c>
      <c r="F610" s="28">
        <v>45658</v>
      </c>
      <c r="G610" s="11" t="s">
        <v>2113</v>
      </c>
      <c r="J610" t="s">
        <v>2173</v>
      </c>
      <c r="L610" t="s">
        <v>2174</v>
      </c>
      <c r="M610" t="s">
        <v>2175</v>
      </c>
      <c r="N610" t="s">
        <v>2182</v>
      </c>
      <c r="O610" s="19">
        <v>54788</v>
      </c>
      <c r="T610" t="s">
        <v>2099</v>
      </c>
      <c r="V610" s="129" t="str">
        <f>_xlfn.XLOOKUP(Applications[[#This Row],[NoApplication]],AApplicationCosts[NoApplication],AApplicationCosts[License Owner],Applications[[#This Row],[Business Owner]],0,1)</f>
        <v>LAAG</v>
      </c>
      <c r="AH610" t="s">
        <v>2173</v>
      </c>
    </row>
    <row r="611" spans="2:42">
      <c r="B611" s="29" t="str">
        <f>_xlfn.CONCAT(Applications[[#This Row],[No]]," - ",Applications[[#This Row],[Application]])</f>
        <v>828 - Avalara ECM Pro</v>
      </c>
      <c r="C611">
        <v>828</v>
      </c>
      <c r="D611" t="s">
        <v>4181</v>
      </c>
      <c r="E611" t="s">
        <v>2093</v>
      </c>
      <c r="F611" s="28">
        <v>45658</v>
      </c>
      <c r="J611" t="s">
        <v>3526</v>
      </c>
      <c r="M611" t="s">
        <v>2243</v>
      </c>
      <c r="N611" t="s">
        <v>2168</v>
      </c>
      <c r="O611" s="19">
        <v>54788</v>
      </c>
      <c r="Q611" t="s">
        <v>4182</v>
      </c>
      <c r="T611" t="s">
        <v>2166</v>
      </c>
      <c r="V611" s="129" t="str">
        <f>_xlfn.XLOOKUP(Applications[[#This Row],[NoApplication]],AApplicationCosts[NoApplication],AApplicationCosts[License Owner],Applications[[#This Row],[Business Owner]],0,1)</f>
        <v>KRSM</v>
      </c>
      <c r="AE611" t="s">
        <v>2085</v>
      </c>
    </row>
    <row r="612" spans="2:42">
      <c r="B612" s="29" t="str">
        <f>_xlfn.CONCAT(Applications[[#This Row],[No]]," - ",Applications[[#This Row],[Application]])</f>
        <v>829 - Kubernetes</v>
      </c>
      <c r="C612">
        <v>829</v>
      </c>
      <c r="D612" t="s">
        <v>4183</v>
      </c>
      <c r="E612" t="s">
        <v>4184</v>
      </c>
      <c r="F612" s="28">
        <v>45658</v>
      </c>
      <c r="N612" t="s">
        <v>2081</v>
      </c>
      <c r="O612" s="19">
        <v>54788</v>
      </c>
      <c r="R612" s="16" t="s">
        <v>4185</v>
      </c>
      <c r="T612" t="s">
        <v>2083</v>
      </c>
      <c r="V612" s="129" t="str">
        <f>_xlfn.XLOOKUP(Applications[[#This Row],[NoApplication]],AApplicationCosts[NoApplication],AApplicationCosts[License Owner],Applications[[#This Row],[Business Owner]],0,1)</f>
        <v>LAAG</v>
      </c>
      <c r="AE612" t="s">
        <v>2178</v>
      </c>
      <c r="AH612" t="s">
        <v>4183</v>
      </c>
    </row>
    <row r="613" spans="2:42">
      <c r="B613" s="29" t="str">
        <f>_xlfn.CONCAT(Applications[[#This Row],[No]]," - ",Applications[[#This Row],[Application]])</f>
        <v>830 - HCW dataplatform (Kubernetes)</v>
      </c>
      <c r="C613">
        <v>830</v>
      </c>
      <c r="D613" t="s">
        <v>4186</v>
      </c>
      <c r="E613" t="s">
        <v>4187</v>
      </c>
      <c r="F613" s="28">
        <v>45658</v>
      </c>
      <c r="N613" t="s">
        <v>2081</v>
      </c>
      <c r="O613" s="19">
        <v>54788</v>
      </c>
      <c r="Q613" t="s">
        <v>4188</v>
      </c>
      <c r="T613" t="s">
        <v>2099</v>
      </c>
      <c r="V613" s="129" t="str">
        <f>_xlfn.XLOOKUP(Applications[[#This Row],[NoApplication]],AApplicationCosts[NoApplication],AApplicationCosts[License Owner],Applications[[#This Row],[Business Owner]],0,1)</f>
        <v>MOEP</v>
      </c>
      <c r="AH613" t="s">
        <v>4183</v>
      </c>
      <c r="AP613" t="s">
        <v>2091</v>
      </c>
    </row>
    <row r="614" spans="2:42">
      <c r="B614" s="29" t="str">
        <f>_xlfn.CONCAT(Applications[[#This Row],[No]]," - ",Applications[[#This Row],[Application]])</f>
        <v>831 - Cisco Network Suite</v>
      </c>
      <c r="C614">
        <v>831</v>
      </c>
      <c r="D614" t="s">
        <v>4189</v>
      </c>
      <c r="E614" t="s">
        <v>2684</v>
      </c>
      <c r="F614" s="28">
        <v>45658</v>
      </c>
      <c r="J614" t="s">
        <v>2947</v>
      </c>
      <c r="N614" t="s">
        <v>2182</v>
      </c>
      <c r="O614" s="19">
        <v>54788</v>
      </c>
      <c r="T614" t="s">
        <v>2099</v>
      </c>
      <c r="V614" s="129" t="str">
        <f>_xlfn.XLOOKUP(Applications[[#This Row],[NoApplication]],AApplicationCosts[NoApplication],AApplicationCosts[License Owner],Applications[[#This Row],[Business Owner]],0,1)</f>
        <v>PALR</v>
      </c>
      <c r="AH614" t="s">
        <v>3882</v>
      </c>
    </row>
    <row r="615" spans="2:42">
      <c r="B615" s="29" t="str">
        <f>_xlfn.CONCAT(Applications[[#This Row],[No]]," - ",Applications[[#This Row],[Application]])</f>
        <v>832 - Cisco Security Suite</v>
      </c>
      <c r="C615">
        <v>832</v>
      </c>
      <c r="D615" t="s">
        <v>3882</v>
      </c>
      <c r="E615" t="s">
        <v>2684</v>
      </c>
      <c r="F615" s="28">
        <v>45658</v>
      </c>
      <c r="J615" t="s">
        <v>2947</v>
      </c>
      <c r="N615" t="s">
        <v>2182</v>
      </c>
      <c r="O615" s="19">
        <v>54788</v>
      </c>
      <c r="T615" t="s">
        <v>2099</v>
      </c>
      <c r="V615" s="129" t="str">
        <f>_xlfn.XLOOKUP(Applications[[#This Row],[NoApplication]],AApplicationCosts[NoApplication],AApplicationCosts[License Owner],Applications[[#This Row],[Business Owner]],0,1)</f>
        <v>PALR</v>
      </c>
      <c r="AH615" t="s">
        <v>3882</v>
      </c>
    </row>
    <row r="616" spans="2:42">
      <c r="B616" s="29" t="str">
        <f>_xlfn.CONCAT(Applications[[#This Row],[No]]," - ",Applications[[#This Row],[Application]])</f>
        <v>833 - Dynatrace Platform</v>
      </c>
      <c r="C616">
        <v>833</v>
      </c>
      <c r="D616" t="s">
        <v>4190</v>
      </c>
      <c r="E616" t="s">
        <v>2422</v>
      </c>
      <c r="F616" s="28">
        <v>45658</v>
      </c>
      <c r="J616" t="s">
        <v>4191</v>
      </c>
      <c r="N616" t="s">
        <v>2168</v>
      </c>
      <c r="O616" s="19">
        <v>54788</v>
      </c>
      <c r="T616" t="s">
        <v>2099</v>
      </c>
      <c r="V616" s="129" t="str">
        <f>_xlfn.XLOOKUP(Applications[[#This Row],[NoApplication]],AApplicationCosts[NoApplication],AApplicationCosts[License Owner],Applications[[#This Row],[Business Owner]],0,1)</f>
        <v>TODP</v>
      </c>
      <c r="AE616" t="s">
        <v>2151</v>
      </c>
      <c r="AF616" t="s">
        <v>3056</v>
      </c>
      <c r="AH616" t="s">
        <v>4191</v>
      </c>
    </row>
    <row r="617" spans="2:42" ht="60">
      <c r="B617" s="29" t="str">
        <f>_xlfn.CONCAT(Applications[[#This Row],[No]]," - ",Applications[[#This Row],[Application]])</f>
        <v>834 - Orbit OutlookAddin</v>
      </c>
      <c r="C617">
        <v>834</v>
      </c>
      <c r="D617" s="18" t="s">
        <v>4192</v>
      </c>
      <c r="E617" s="8" t="s">
        <v>2198</v>
      </c>
      <c r="F617" s="28">
        <v>45658</v>
      </c>
      <c r="J617" t="s">
        <v>2155</v>
      </c>
      <c r="L617" t="s">
        <v>2156</v>
      </c>
      <c r="M617" t="s">
        <v>2243</v>
      </c>
      <c r="N617" t="s">
        <v>2157</v>
      </c>
      <c r="O617" s="19">
        <v>46388</v>
      </c>
      <c r="R617" s="11"/>
      <c r="S617" t="s">
        <v>3786</v>
      </c>
      <c r="T617" t="s">
        <v>2166</v>
      </c>
      <c r="V617" s="129" t="str">
        <f>_xlfn.XLOOKUP(Applications[[#This Row],[NoApplication]],AApplicationCosts[NoApplication],AApplicationCosts[License Owner],Applications[[#This Row],[Business Owner]],0,1)</f>
        <v>THDA</v>
      </c>
      <c r="AE617" t="s">
        <v>2997</v>
      </c>
      <c r="AI617" s="8" t="s">
        <v>4193</v>
      </c>
      <c r="AJ617" s="59" t="s">
        <v>4194</v>
      </c>
      <c r="AL617" t="s">
        <v>2153</v>
      </c>
    </row>
    <row r="618" spans="2:42" ht="30">
      <c r="B618" s="29" t="str">
        <f>_xlfn.CONCAT(Applications[[#This Row],[No]]," - ",Applications[[#This Row],[Application]])</f>
        <v>835 - IAR Embedded Workbench for 78K</v>
      </c>
      <c r="C618">
        <v>835</v>
      </c>
      <c r="D618" s="18" t="s">
        <v>4195</v>
      </c>
      <c r="E618" s="56" t="s">
        <v>2181</v>
      </c>
      <c r="F618" s="28">
        <v>45658</v>
      </c>
      <c r="J618" s="57" t="s">
        <v>3306</v>
      </c>
      <c r="M618" t="s">
        <v>2243</v>
      </c>
      <c r="N618" t="s">
        <v>2168</v>
      </c>
      <c r="O618" s="19">
        <v>54788</v>
      </c>
      <c r="Q618" s="97" t="s">
        <v>3312</v>
      </c>
      <c r="R618" s="11"/>
      <c r="T618" t="s">
        <v>2166</v>
      </c>
      <c r="V618" s="129" t="str">
        <f>_xlfn.XLOOKUP(Applications[[#This Row],[NoApplication]],AApplicationCosts[NoApplication],AApplicationCosts[License Owner],Applications[[#This Row],[Business Owner]],0,1)</f>
        <v>JDP</v>
      </c>
      <c r="AD618" t="s">
        <v>2193</v>
      </c>
      <c r="AE618" t="s">
        <v>2178</v>
      </c>
      <c r="AJ618" t="s">
        <v>53</v>
      </c>
      <c r="AK618" t="s">
        <v>3310</v>
      </c>
      <c r="AO618" t="s">
        <v>2268</v>
      </c>
    </row>
    <row r="619" spans="2:42">
      <c r="B619" s="29" t="str">
        <f>_xlfn.CONCAT(Applications[[#This Row],[No]]," - ",Applications[[#This Row],[Application]])</f>
        <v>836 - Image J</v>
      </c>
      <c r="C619">
        <v>836</v>
      </c>
      <c r="D619" s="18" t="s">
        <v>4196</v>
      </c>
      <c r="E619" t="s">
        <v>2198</v>
      </c>
      <c r="F619" s="28">
        <v>45658</v>
      </c>
      <c r="N619" t="s">
        <v>2201</v>
      </c>
      <c r="O619" s="19">
        <v>54788</v>
      </c>
      <c r="R619" s="11"/>
      <c r="T619" t="s">
        <v>2204</v>
      </c>
      <c r="V619" s="129">
        <f>_xlfn.XLOOKUP(Applications[[#This Row],[NoApplication]],AApplicationCosts[NoApplication],AApplicationCosts[License Owner],Applications[[#This Row],[Business Owner]],0,1)</f>
        <v>0</v>
      </c>
      <c r="AE619" t="s">
        <v>2178</v>
      </c>
      <c r="AI619" t="s">
        <v>4197</v>
      </c>
    </row>
    <row r="620" spans="2:42">
      <c r="B620" s="29" t="str">
        <f>_xlfn.CONCAT(Applications[[#This Row],[No]]," - ",Applications[[#This Row],[Application]])</f>
        <v>837 - MobaXterm</v>
      </c>
      <c r="C620">
        <v>837</v>
      </c>
      <c r="D620" s="18" t="s">
        <v>4198</v>
      </c>
      <c r="E620" t="s">
        <v>2198</v>
      </c>
      <c r="F620" s="28">
        <v>45658</v>
      </c>
      <c r="N620" t="s">
        <v>2157</v>
      </c>
      <c r="O620" s="19">
        <v>54788</v>
      </c>
      <c r="R620" s="11"/>
      <c r="T620" t="s">
        <v>2166</v>
      </c>
      <c r="V620" s="129">
        <f>_xlfn.XLOOKUP(Applications[[#This Row],[NoApplication]],AApplicationCosts[NoApplication],AApplicationCosts[License Owner],Applications[[#This Row],[Business Owner]],0,1)</f>
        <v>0</v>
      </c>
      <c r="AE620" t="s">
        <v>2178</v>
      </c>
    </row>
    <row r="621" spans="2:42">
      <c r="B621" s="29" t="str">
        <f>_xlfn.CONCAT(Applications[[#This Row],[No]]," - ",Applications[[#This Row],[Application]])</f>
        <v>838 - Stardock Fences</v>
      </c>
      <c r="C621">
        <v>838</v>
      </c>
      <c r="D621" s="18" t="s">
        <v>4199</v>
      </c>
      <c r="E621" t="s">
        <v>2198</v>
      </c>
      <c r="F621" s="28">
        <v>45658</v>
      </c>
      <c r="G621" s="11" t="s">
        <v>2189</v>
      </c>
      <c r="J621" t="s">
        <v>4200</v>
      </c>
      <c r="M621" t="s">
        <v>2096</v>
      </c>
      <c r="N621" t="s">
        <v>2157</v>
      </c>
      <c r="O621" s="19">
        <v>46113</v>
      </c>
      <c r="Q621" t="s">
        <v>4201</v>
      </c>
      <c r="R621" s="16" t="s">
        <v>4200</v>
      </c>
      <c r="T621" t="s">
        <v>2099</v>
      </c>
      <c r="V621" s="129" t="str">
        <f>_xlfn.XLOOKUP(Applications[[#This Row],[NoApplication]],AApplicationCosts[NoApplication],AApplicationCosts[License Owner],Applications[[#This Row],[Business Owner]],0,1)</f>
        <v>LUCB</v>
      </c>
      <c r="AE621" t="s">
        <v>2477</v>
      </c>
      <c r="AI621" t="s">
        <v>4202</v>
      </c>
    </row>
    <row r="622" spans="2:42">
      <c r="B622" s="29" t="str">
        <f>_xlfn.CONCAT(Applications[[#This Row],[No]]," - ",Applications[[#This Row],[Application]])</f>
        <v>839 - Rapid7</v>
      </c>
      <c r="C622">
        <v>839</v>
      </c>
      <c r="D622" s="18" t="s">
        <v>4203</v>
      </c>
      <c r="E622" t="s">
        <v>2684</v>
      </c>
      <c r="F622" s="28">
        <v>45658</v>
      </c>
      <c r="J622" t="s">
        <v>4203</v>
      </c>
      <c r="M622" t="s">
        <v>2243</v>
      </c>
      <c r="N622" t="s">
        <v>2081</v>
      </c>
      <c r="O622" s="19">
        <v>54788</v>
      </c>
      <c r="R622" s="11"/>
      <c r="S622" t="s">
        <v>4204</v>
      </c>
      <c r="T622" t="s">
        <v>2083</v>
      </c>
      <c r="V622" s="129" t="str">
        <f>_xlfn.XLOOKUP(Applications[[#This Row],[NoApplication]],AApplicationCosts[NoApplication],AApplicationCosts[License Owner],Applications[[#This Row],[Business Owner]],0,1)</f>
        <v>WAUN</v>
      </c>
      <c r="AE622" t="s">
        <v>2151</v>
      </c>
    </row>
    <row r="623" spans="2:42">
      <c r="B623" s="29" t="str">
        <f>_xlfn.CONCAT(Applications[[#This Row],[No]]," - ",Applications[[#This Row],[Application]])</f>
        <v>841 - .net framework</v>
      </c>
      <c r="C623">
        <v>841</v>
      </c>
      <c r="D623" s="18" t="s">
        <v>4205</v>
      </c>
      <c r="E623" t="s">
        <v>2181</v>
      </c>
      <c r="F623" s="28">
        <v>45658</v>
      </c>
      <c r="N623" t="s">
        <v>2168</v>
      </c>
      <c r="O623" s="19">
        <v>54788</v>
      </c>
      <c r="Q623" t="s">
        <v>4206</v>
      </c>
      <c r="R623" s="11"/>
      <c r="S623" t="s">
        <v>1637</v>
      </c>
      <c r="T623" t="s">
        <v>2166</v>
      </c>
      <c r="V623" s="129" t="str">
        <f>_xlfn.XLOOKUP(Applications[[#This Row],[NoApplication]],AApplicationCosts[NoApplication],AApplicationCosts[License Owner],Applications[[#This Row],[Business Owner]],0,1)</f>
        <v>KRST</v>
      </c>
      <c r="AE623" t="s">
        <v>2178</v>
      </c>
      <c r="AI623" t="s">
        <v>4207</v>
      </c>
      <c r="AJ623" t="s">
        <v>4208</v>
      </c>
      <c r="AK623" t="s">
        <v>4209</v>
      </c>
    </row>
    <row r="624" spans="2:42">
      <c r="B624" s="29" t="str">
        <f>_xlfn.CONCAT(Applications[[#This Row],[No]]," - ",Applications[[#This Row],[Application]])</f>
        <v>842 - Bluetooth NCP commander</v>
      </c>
      <c r="C624">
        <v>842</v>
      </c>
      <c r="D624" s="18" t="s">
        <v>4210</v>
      </c>
      <c r="E624" t="s">
        <v>2181</v>
      </c>
      <c r="F624" s="28">
        <v>45658</v>
      </c>
      <c r="N624" t="s">
        <v>2201</v>
      </c>
      <c r="O624" s="19">
        <v>54788</v>
      </c>
      <c r="Q624" t="s">
        <v>4211</v>
      </c>
      <c r="R624" s="11"/>
      <c r="S624" t="s">
        <v>1637</v>
      </c>
      <c r="T624" t="s">
        <v>2204</v>
      </c>
      <c r="V624" s="129" t="str">
        <f>_xlfn.XLOOKUP(Applications[[#This Row],[NoApplication]],AApplicationCosts[NoApplication],AApplicationCosts[License Owner],Applications[[#This Row],[Business Owner]],0,1)</f>
        <v>KRST</v>
      </c>
      <c r="AE624" t="s">
        <v>2178</v>
      </c>
      <c r="AI624" t="s">
        <v>4212</v>
      </c>
      <c r="AJ624" t="s">
        <v>53</v>
      </c>
      <c r="AK624" t="s">
        <v>2282</v>
      </c>
    </row>
    <row r="625" spans="2:37">
      <c r="B625" s="29" t="str">
        <f>_xlfn.CONCAT(Applications[[#This Row],[No]]," - ",Applications[[#This Row],[Application]])</f>
        <v>843 - Cargo</v>
      </c>
      <c r="C625">
        <v>843</v>
      </c>
      <c r="D625" s="18" t="s">
        <v>4213</v>
      </c>
      <c r="E625" t="s">
        <v>3389</v>
      </c>
      <c r="F625" s="28">
        <v>45658</v>
      </c>
      <c r="N625" t="s">
        <v>2168</v>
      </c>
      <c r="O625" s="19">
        <v>54788</v>
      </c>
      <c r="Q625" t="s">
        <v>4214</v>
      </c>
      <c r="R625" s="11"/>
      <c r="S625" t="s">
        <v>1637</v>
      </c>
      <c r="T625" t="s">
        <v>2166</v>
      </c>
      <c r="V625" s="129" t="str">
        <f>_xlfn.XLOOKUP(Applications[[#This Row],[NoApplication]],AApplicationCosts[NoApplication],AApplicationCosts[License Owner],Applications[[#This Row],[Business Owner]],0,1)</f>
        <v>KRST</v>
      </c>
      <c r="AC625" t="s">
        <v>1106</v>
      </c>
      <c r="AE625" t="s">
        <v>2178</v>
      </c>
      <c r="AI625" t="s">
        <v>4215</v>
      </c>
      <c r="AJ625" t="s">
        <v>4216</v>
      </c>
      <c r="AK625" t="s">
        <v>4216</v>
      </c>
    </row>
    <row r="626" spans="2:37">
      <c r="B626" s="29" t="str">
        <f>_xlfn.CONCAT(Applications[[#This Row],[No]]," - ",Applications[[#This Row],[Application]])</f>
        <v>844 - CutePDFWriter</v>
      </c>
      <c r="C626">
        <v>844</v>
      </c>
      <c r="D626" s="18" t="s">
        <v>4217</v>
      </c>
      <c r="E626" s="14" t="s">
        <v>2565</v>
      </c>
      <c r="F626" s="28">
        <v>45658</v>
      </c>
      <c r="N626" t="s">
        <v>2182</v>
      </c>
      <c r="O626" s="19">
        <v>54788</v>
      </c>
      <c r="R626" s="11"/>
      <c r="S626" t="s">
        <v>1637</v>
      </c>
      <c r="T626" t="s">
        <v>2204</v>
      </c>
      <c r="V626" s="129" t="str">
        <f>_xlfn.XLOOKUP(Applications[[#This Row],[NoApplication]],AApplicationCosts[NoApplication],AApplicationCosts[License Owner],Applications[[#This Row],[Business Owner]],0,1)</f>
        <v>KRST</v>
      </c>
      <c r="AE626" t="s">
        <v>2178</v>
      </c>
      <c r="AI626" t="s">
        <v>4218</v>
      </c>
    </row>
    <row r="627" spans="2:37">
      <c r="B627" s="29" t="str">
        <f>_xlfn.CONCAT(Applications[[#This Row],[No]]," - ",Applications[[#This Row],[Application]])</f>
        <v>846 - fzf</v>
      </c>
      <c r="C627">
        <v>846</v>
      </c>
      <c r="D627" s="18" t="s">
        <v>4219</v>
      </c>
      <c r="E627" t="s">
        <v>2198</v>
      </c>
      <c r="F627" s="28">
        <v>45658</v>
      </c>
      <c r="N627" t="s">
        <v>2201</v>
      </c>
      <c r="O627" s="19">
        <v>54788</v>
      </c>
      <c r="Q627" t="s">
        <v>4220</v>
      </c>
      <c r="R627" s="11"/>
      <c r="S627" t="s">
        <v>1637</v>
      </c>
      <c r="T627" t="s">
        <v>2204</v>
      </c>
      <c r="V627" s="129" t="str">
        <f>_xlfn.XLOOKUP(Applications[[#This Row],[NoApplication]],AApplicationCosts[NoApplication],AApplicationCosts[License Owner],Applications[[#This Row],[Business Owner]],0,1)</f>
        <v>KRST</v>
      </c>
      <c r="AE627" t="s">
        <v>2178</v>
      </c>
    </row>
    <row r="628" spans="2:37">
      <c r="B628" s="29" t="str">
        <f>_xlfn.CONCAT(Applications[[#This Row],[No]]," - ",Applications[[#This Row],[Application]])</f>
        <v>847 - Hatch</v>
      </c>
      <c r="C628">
        <v>847</v>
      </c>
      <c r="D628" s="18" t="s">
        <v>4221</v>
      </c>
      <c r="E628" s="14" t="s">
        <v>2181</v>
      </c>
      <c r="F628" s="28">
        <v>45658</v>
      </c>
      <c r="N628" t="s">
        <v>2168</v>
      </c>
      <c r="O628" s="19">
        <v>54788</v>
      </c>
      <c r="Q628" t="s">
        <v>4222</v>
      </c>
      <c r="R628" s="11"/>
      <c r="S628" t="s">
        <v>1637</v>
      </c>
      <c r="T628" t="s">
        <v>2204</v>
      </c>
      <c r="V628" s="129" t="str">
        <f>_xlfn.XLOOKUP(Applications[[#This Row],[NoApplication]],AApplicationCosts[NoApplication],AApplicationCosts[License Owner],Applications[[#This Row],[Business Owner]],0,1)</f>
        <v>KRST</v>
      </c>
      <c r="AE628" t="s">
        <v>2178</v>
      </c>
      <c r="AI628" t="s">
        <v>4223</v>
      </c>
      <c r="AJ628" t="s">
        <v>2195</v>
      </c>
    </row>
    <row r="629" spans="2:37">
      <c r="B629" s="29" t="str">
        <f>_xlfn.CONCAT(Applications[[#This Row],[No]]," - ",Applications[[#This Row],[Application]])</f>
        <v>848 - JouleScope</v>
      </c>
      <c r="C629">
        <v>848</v>
      </c>
      <c r="D629" s="18" t="s">
        <v>4224</v>
      </c>
      <c r="E629" t="s">
        <v>2181</v>
      </c>
      <c r="F629" s="28">
        <v>45658</v>
      </c>
      <c r="N629" t="s">
        <v>2168</v>
      </c>
      <c r="O629" s="19">
        <v>54788</v>
      </c>
      <c r="Q629" t="s">
        <v>4225</v>
      </c>
      <c r="R629" s="11"/>
      <c r="S629" t="s">
        <v>1637</v>
      </c>
      <c r="T629" t="s">
        <v>2204</v>
      </c>
      <c r="V629" s="129" t="str">
        <f>_xlfn.XLOOKUP(Applications[[#This Row],[NoApplication]],AApplicationCosts[NoApplication],AApplicationCosts[License Owner],Applications[[#This Row],[Business Owner]],0,1)</f>
        <v>KRST</v>
      </c>
      <c r="AE629" t="s">
        <v>2178</v>
      </c>
      <c r="AJ629" t="s">
        <v>53</v>
      </c>
      <c r="AK629" t="s">
        <v>2268</v>
      </c>
    </row>
    <row r="630" spans="2:37">
      <c r="B630" s="29" t="str">
        <f>_xlfn.CONCAT(Applications[[#This Row],[No]]," - ",Applications[[#This Row],[Application]])</f>
        <v>849 - NI package manager</v>
      </c>
      <c r="C630">
        <v>849</v>
      </c>
      <c r="D630" s="18" t="s">
        <v>4226</v>
      </c>
      <c r="E630" t="s">
        <v>2181</v>
      </c>
      <c r="F630" s="28">
        <v>45658</v>
      </c>
      <c r="N630" t="s">
        <v>2168</v>
      </c>
      <c r="O630" s="19">
        <v>54788</v>
      </c>
      <c r="Q630" t="s">
        <v>2539</v>
      </c>
      <c r="R630" s="11"/>
      <c r="S630" t="s">
        <v>1637</v>
      </c>
      <c r="T630" t="s">
        <v>2204</v>
      </c>
      <c r="V630" s="129" t="str">
        <f>_xlfn.XLOOKUP(Applications[[#This Row],[NoApplication]],AApplicationCosts[NoApplication],AApplicationCosts[License Owner],Applications[[#This Row],[Business Owner]],0,1)</f>
        <v>KRST</v>
      </c>
      <c r="AE630" t="s">
        <v>2178</v>
      </c>
      <c r="AI630" t="s">
        <v>4227</v>
      </c>
      <c r="AJ630" t="s">
        <v>1409</v>
      </c>
      <c r="AK630" t="s">
        <v>1409</v>
      </c>
    </row>
    <row r="631" spans="2:37">
      <c r="B631" s="29" t="str">
        <f>_xlfn.CONCAT(Applications[[#This Row],[No]]," - ",Applications[[#This Row],[Application]])</f>
        <v>850 - NI Software</v>
      </c>
      <c r="C631">
        <v>850</v>
      </c>
      <c r="D631" s="18" t="s">
        <v>4228</v>
      </c>
      <c r="E631" t="s">
        <v>2181</v>
      </c>
      <c r="F631" s="28">
        <v>45658</v>
      </c>
      <c r="N631" t="s">
        <v>2168</v>
      </c>
      <c r="O631" s="19">
        <v>54788</v>
      </c>
      <c r="Q631" t="s">
        <v>2539</v>
      </c>
      <c r="R631" s="11"/>
      <c r="S631" t="s">
        <v>1637</v>
      </c>
      <c r="T631" t="s">
        <v>2204</v>
      </c>
      <c r="V631" s="129" t="str">
        <f>_xlfn.XLOOKUP(Applications[[#This Row],[NoApplication]],AApplicationCosts[NoApplication],AApplicationCosts[License Owner],Applications[[#This Row],[Business Owner]],0,1)</f>
        <v>KRST</v>
      </c>
      <c r="AE631" t="s">
        <v>2178</v>
      </c>
      <c r="AI631" t="s">
        <v>4227</v>
      </c>
      <c r="AJ631" t="s">
        <v>1409</v>
      </c>
      <c r="AK631" t="s">
        <v>1409</v>
      </c>
    </row>
    <row r="632" spans="2:37">
      <c r="B632" s="29" t="str">
        <f>_xlfn.CONCAT(Applications[[#This Row],[No]]," - ",Applications[[#This Row],[Application]])</f>
        <v>851 - Rustup</v>
      </c>
      <c r="C632">
        <v>851</v>
      </c>
      <c r="D632" s="18" t="s">
        <v>4229</v>
      </c>
      <c r="E632" t="s">
        <v>3389</v>
      </c>
      <c r="F632" s="28">
        <v>45658</v>
      </c>
      <c r="N632" t="s">
        <v>2201</v>
      </c>
      <c r="O632" s="19">
        <v>54788</v>
      </c>
      <c r="Q632" t="s">
        <v>4230</v>
      </c>
      <c r="R632" s="11"/>
      <c r="S632" t="s">
        <v>1637</v>
      </c>
      <c r="T632" t="s">
        <v>2204</v>
      </c>
      <c r="V632" s="129" t="str">
        <f>_xlfn.XLOOKUP(Applications[[#This Row],[NoApplication]],AApplicationCosts[NoApplication],AApplicationCosts[License Owner],Applications[[#This Row],[Business Owner]],0,1)</f>
        <v>KRST</v>
      </c>
      <c r="AC632" t="s">
        <v>1106</v>
      </c>
      <c r="AE632" t="s">
        <v>2178</v>
      </c>
    </row>
    <row r="633" spans="2:37">
      <c r="B633" s="29" t="str">
        <f>_xlfn.CONCAT(Applications[[#This Row],[No]]," - ",Applications[[#This Row],[Application]])</f>
        <v>852 - SD Card formatter</v>
      </c>
      <c r="C633">
        <v>852</v>
      </c>
      <c r="D633" s="18" t="s">
        <v>4231</v>
      </c>
      <c r="E633" t="s">
        <v>2181</v>
      </c>
      <c r="F633" s="28">
        <v>45658</v>
      </c>
      <c r="N633" t="s">
        <v>2168</v>
      </c>
      <c r="O633" s="19">
        <v>54788</v>
      </c>
      <c r="Q633" t="s">
        <v>4232</v>
      </c>
      <c r="R633" s="11"/>
      <c r="S633" t="s">
        <v>1637</v>
      </c>
      <c r="T633" t="s">
        <v>2166</v>
      </c>
      <c r="V633" s="129" t="str">
        <f>_xlfn.XLOOKUP(Applications[[#This Row],[NoApplication]],AApplicationCosts[NoApplication],AApplicationCosts[License Owner],Applications[[#This Row],[Business Owner]],0,1)</f>
        <v>KRST</v>
      </c>
      <c r="AE633" t="s">
        <v>2178</v>
      </c>
      <c r="AJ633" t="s">
        <v>53</v>
      </c>
      <c r="AK633" t="s">
        <v>2282</v>
      </c>
    </row>
    <row r="634" spans="2:37">
      <c r="B634" s="29" t="str">
        <f>_xlfn.CONCAT(Applications[[#This Row],[No]]," - ",Applications[[#This Row],[Application]])</f>
        <v>853 - SX Virtual Link</v>
      </c>
      <c r="C634">
        <v>853</v>
      </c>
      <c r="D634" s="18" t="s">
        <v>4233</v>
      </c>
      <c r="E634" t="s">
        <v>2181</v>
      </c>
      <c r="F634" s="28">
        <v>45658</v>
      </c>
      <c r="N634" t="s">
        <v>2168</v>
      </c>
      <c r="O634" s="19">
        <v>54788</v>
      </c>
      <c r="Q634" t="s">
        <v>4234</v>
      </c>
      <c r="R634" s="11"/>
      <c r="S634" t="s">
        <v>1637</v>
      </c>
      <c r="T634" t="s">
        <v>2204</v>
      </c>
      <c r="V634" s="129" t="str">
        <f>_xlfn.XLOOKUP(Applications[[#This Row],[NoApplication]],AApplicationCosts[NoApplication],AApplicationCosts[License Owner],Applications[[#This Row],[Business Owner]],0,1)</f>
        <v>KRST</v>
      </c>
      <c r="AE634" t="s">
        <v>2178</v>
      </c>
      <c r="AJ634" t="s">
        <v>53</v>
      </c>
      <c r="AK634" t="s">
        <v>2282</v>
      </c>
    </row>
    <row r="635" spans="2:37">
      <c r="B635" s="29" t="str">
        <f>_xlfn.CONCAT(Applications[[#This Row],[No]]," - ",Applications[[#This Row],[Application]])</f>
        <v>854 - Typora</v>
      </c>
      <c r="C635">
        <v>854</v>
      </c>
      <c r="D635" s="18" t="s">
        <v>4235</v>
      </c>
      <c r="E635" t="s">
        <v>2181</v>
      </c>
      <c r="F635" s="28">
        <v>45658</v>
      </c>
      <c r="N635" t="s">
        <v>2157</v>
      </c>
      <c r="O635" s="28">
        <v>46173</v>
      </c>
      <c r="Q635" t="s">
        <v>4236</v>
      </c>
      <c r="R635" s="11"/>
      <c r="S635" t="s">
        <v>1637</v>
      </c>
      <c r="T635" t="s">
        <v>2204</v>
      </c>
      <c r="V635" s="129" t="str">
        <f>_xlfn.XLOOKUP(Applications[[#This Row],[NoApplication]],AApplicationCosts[NoApplication],AApplicationCosts[License Owner],Applications[[#This Row],[Business Owner]],0,1)</f>
        <v>KRST</v>
      </c>
      <c r="AD635" t="s">
        <v>2193</v>
      </c>
      <c r="AE635" t="s">
        <v>2178</v>
      </c>
      <c r="AI635" t="s">
        <v>4237</v>
      </c>
      <c r="AJ635" t="s">
        <v>2701</v>
      </c>
      <c r="AK635" t="s">
        <v>2282</v>
      </c>
    </row>
    <row r="636" spans="2:37">
      <c r="B636" s="29" t="str">
        <f>_xlfn.CONCAT(Applications[[#This Row],[No]]," - ",Applications[[#This Row],[Application]])</f>
        <v>855 - uBlock Origin</v>
      </c>
      <c r="C636">
        <v>855</v>
      </c>
      <c r="D636" s="18" t="s">
        <v>4238</v>
      </c>
      <c r="E636" t="s">
        <v>2198</v>
      </c>
      <c r="F636" s="28">
        <v>45658</v>
      </c>
      <c r="N636" t="s">
        <v>2168</v>
      </c>
      <c r="O636" s="19">
        <v>54788</v>
      </c>
      <c r="Q636" t="s">
        <v>4239</v>
      </c>
      <c r="R636" s="11"/>
      <c r="S636" t="s">
        <v>1637</v>
      </c>
      <c r="T636" t="s">
        <v>2204</v>
      </c>
      <c r="V636" s="129" t="str">
        <f>_xlfn.XLOOKUP(Applications[[#This Row],[NoApplication]],AApplicationCosts[NoApplication],AApplicationCosts[License Owner],Applications[[#This Row],[Business Owner]],0,1)</f>
        <v>KRST</v>
      </c>
      <c r="AE636" t="s">
        <v>2178</v>
      </c>
    </row>
    <row r="637" spans="2:37">
      <c r="B637" s="29" t="str">
        <f>_xlfn.CONCAT(Applications[[#This Row],[No]]," - ",Applications[[#This Row],[Application]])</f>
        <v>856 - UniFlash</v>
      </c>
      <c r="C637">
        <v>856</v>
      </c>
      <c r="D637" s="18" t="s">
        <v>4240</v>
      </c>
      <c r="E637" t="s">
        <v>2181</v>
      </c>
      <c r="F637" s="28">
        <v>45658</v>
      </c>
      <c r="N637" t="s">
        <v>2168</v>
      </c>
      <c r="O637" s="19">
        <v>54788</v>
      </c>
      <c r="Q637" t="s">
        <v>4241</v>
      </c>
      <c r="R637" s="11"/>
      <c r="S637" t="s">
        <v>1637</v>
      </c>
      <c r="T637" t="s">
        <v>2204</v>
      </c>
      <c r="V637" s="129" t="str">
        <f>_xlfn.XLOOKUP(Applications[[#This Row],[NoApplication]],AApplicationCosts[NoApplication],AApplicationCosts[License Owner],Applications[[#This Row],[Business Owner]],0,1)</f>
        <v>KRST</v>
      </c>
      <c r="AE637" t="s">
        <v>2178</v>
      </c>
      <c r="AJ637" t="s">
        <v>53</v>
      </c>
      <c r="AK637" t="s">
        <v>2282</v>
      </c>
    </row>
    <row r="638" spans="2:37">
      <c r="B638" s="29" t="str">
        <f>_xlfn.CONCAT(Applications[[#This Row],[No]]," - ",Applications[[#This Row],[Application]])</f>
        <v>857 - Windows Terminal</v>
      </c>
      <c r="C638">
        <v>857</v>
      </c>
      <c r="D638" s="18" t="s">
        <v>4242</v>
      </c>
      <c r="E638" t="s">
        <v>2684</v>
      </c>
      <c r="F638" s="28">
        <v>45658</v>
      </c>
      <c r="N638" t="s">
        <v>2168</v>
      </c>
      <c r="O638" s="19">
        <v>54788</v>
      </c>
      <c r="Q638" t="s">
        <v>4243</v>
      </c>
      <c r="R638" s="11"/>
      <c r="S638" t="s">
        <v>1637</v>
      </c>
      <c r="T638" t="s">
        <v>2166</v>
      </c>
      <c r="V638" s="129" t="str">
        <f>_xlfn.XLOOKUP(Applications[[#This Row],[NoApplication]],AApplicationCosts[NoApplication],AApplicationCosts[License Owner],Applications[[#This Row],[Business Owner]],0,1)</f>
        <v>KRST</v>
      </c>
      <c r="AE638" t="s">
        <v>2178</v>
      </c>
      <c r="AI638" t="s">
        <v>4244</v>
      </c>
    </row>
    <row r="639" spans="2:37">
      <c r="B639" s="29" t="str">
        <f>_xlfn.CONCAT(Applications[[#This Row],[No]]," - ",Applications[[#This Row],[Application]])</f>
        <v>858 - Tabular Editor</v>
      </c>
      <c r="C639">
        <v>858</v>
      </c>
      <c r="D639" s="18" t="s">
        <v>4245</v>
      </c>
      <c r="E639" t="s">
        <v>2422</v>
      </c>
      <c r="F639" s="28">
        <v>45658</v>
      </c>
      <c r="H639" s="11" t="s">
        <v>390</v>
      </c>
      <c r="J639" s="18" t="s">
        <v>4245</v>
      </c>
      <c r="M639" t="s">
        <v>2243</v>
      </c>
      <c r="N639" t="s">
        <v>2097</v>
      </c>
      <c r="O639" s="19">
        <v>54788</v>
      </c>
      <c r="R639" s="11"/>
      <c r="S639" t="s">
        <v>1617</v>
      </c>
      <c r="T639" t="s">
        <v>2099</v>
      </c>
      <c r="V639" s="129" t="str">
        <f>_xlfn.XLOOKUP(Applications[[#This Row],[NoApplication]],AApplicationCosts[NoApplication],AApplicationCosts[License Owner],Applications[[#This Row],[Business Owner]],0,1)</f>
        <v>JEMW</v>
      </c>
      <c r="AE639" t="s">
        <v>2178</v>
      </c>
    </row>
    <row r="640" spans="2:37">
      <c r="B640" s="29" t="str">
        <f>_xlfn.CONCAT(Applications[[#This Row],[No]]," - ",Applications[[#This Row],[Application]])</f>
        <v>859 - Comsol</v>
      </c>
      <c r="C640">
        <v>859</v>
      </c>
      <c r="D640" s="18" t="s">
        <v>4246</v>
      </c>
      <c r="E640" t="s">
        <v>2181</v>
      </c>
      <c r="F640" s="28">
        <v>45658</v>
      </c>
      <c r="N640" t="s">
        <v>2168</v>
      </c>
      <c r="O640" s="19">
        <v>54788</v>
      </c>
      <c r="R640" s="11"/>
      <c r="S640" t="s">
        <v>1617</v>
      </c>
      <c r="T640" t="s">
        <v>2166</v>
      </c>
      <c r="V640" s="129" t="str">
        <f>_xlfn.XLOOKUP(Applications[[#This Row],[NoApplication]],AApplicationCosts[NoApplication],AApplicationCosts[License Owner],Applications[[#This Row],[Business Owner]],0,1)</f>
        <v>DBR</v>
      </c>
      <c r="AE640" t="s">
        <v>2178</v>
      </c>
      <c r="AI640" t="s">
        <v>4247</v>
      </c>
      <c r="AJ640" t="s">
        <v>4248</v>
      </c>
      <c r="AK640" t="s">
        <v>2282</v>
      </c>
    </row>
    <row r="641" spans="2:37">
      <c r="B641" s="29" t="str">
        <f>_xlfn.CONCAT(Applications[[#This Row],[No]]," - ",Applications[[#This Row],[Application]])</f>
        <v>860 - TeX Live</v>
      </c>
      <c r="C641">
        <v>860</v>
      </c>
      <c r="D641" s="18" t="s">
        <v>4249</v>
      </c>
      <c r="E641" t="s">
        <v>2181</v>
      </c>
      <c r="F641" s="28">
        <v>45658</v>
      </c>
      <c r="N641" t="s">
        <v>2201</v>
      </c>
      <c r="O641" s="19">
        <v>54788</v>
      </c>
      <c r="R641" s="11"/>
      <c r="S641" t="s">
        <v>1617</v>
      </c>
      <c r="T641" t="s">
        <v>2166</v>
      </c>
      <c r="V641" s="129" t="str">
        <f>_xlfn.XLOOKUP(Applications[[#This Row],[NoApplication]],AApplicationCosts[NoApplication],AApplicationCosts[License Owner],Applications[[#This Row],[Business Owner]],0,1)</f>
        <v>DBR</v>
      </c>
      <c r="AC641" t="s">
        <v>1630</v>
      </c>
      <c r="AD641" t="s">
        <v>2193</v>
      </c>
      <c r="AE641" t="s">
        <v>2178</v>
      </c>
      <c r="AI641" t="s">
        <v>4250</v>
      </c>
      <c r="AJ641" t="s">
        <v>53</v>
      </c>
    </row>
    <row r="642" spans="2:37">
      <c r="B642" s="29" t="str">
        <f>_xlfn.CONCAT(Applications[[#This Row],[No]]," - ",Applications[[#This Row],[Application]])</f>
        <v>861 - Sumatra PDF</v>
      </c>
      <c r="C642">
        <v>861</v>
      </c>
      <c r="D642" s="18" t="s">
        <v>4251</v>
      </c>
      <c r="E642" t="s">
        <v>2565</v>
      </c>
      <c r="F642" s="28">
        <v>45658</v>
      </c>
      <c r="N642" t="s">
        <v>2182</v>
      </c>
      <c r="O642" s="19">
        <v>54788</v>
      </c>
      <c r="R642" s="11"/>
      <c r="S642" t="s">
        <v>1617</v>
      </c>
      <c r="T642" t="s">
        <v>2204</v>
      </c>
      <c r="V642" s="129" t="str">
        <f>_xlfn.XLOOKUP(Applications[[#This Row],[NoApplication]],AApplicationCosts[NoApplication],AApplicationCosts[License Owner],Applications[[#This Row],[Business Owner]],0,1)</f>
        <v>KEA</v>
      </c>
      <c r="AE642" t="s">
        <v>2178</v>
      </c>
      <c r="AI642" t="s">
        <v>4252</v>
      </c>
    </row>
    <row r="643" spans="2:37">
      <c r="B643" s="29" t="str">
        <f>_xlfn.CONCAT(Applications[[#This Row],[No]]," - ",Applications[[#This Row],[Application]])</f>
        <v>862 - Kamstrup msp flasher 1.2</v>
      </c>
      <c r="C643">
        <v>862</v>
      </c>
      <c r="D643" s="18" t="s">
        <v>4253</v>
      </c>
      <c r="E643" s="87" t="s">
        <v>3059</v>
      </c>
      <c r="F643" s="28">
        <v>45658</v>
      </c>
      <c r="J643" t="s">
        <v>2095</v>
      </c>
      <c r="N643" t="s">
        <v>2164</v>
      </c>
      <c r="O643" s="19">
        <v>54788</v>
      </c>
      <c r="R643" s="11"/>
      <c r="S643" t="s">
        <v>1617</v>
      </c>
      <c r="T643" t="s">
        <v>2204</v>
      </c>
      <c r="V643" s="129" t="str">
        <f>_xlfn.XLOOKUP(Applications[[#This Row],[NoApplication]],AApplicationCosts[NoApplication],AApplicationCosts[License Owner],Applications[[#This Row],[Business Owner]],0,1)</f>
        <v>KEA</v>
      </c>
      <c r="AE643" t="s">
        <v>2178</v>
      </c>
    </row>
    <row r="644" spans="2:37">
      <c r="B644" s="29" t="str">
        <f>_xlfn.CONCAT(Applications[[#This Row],[No]]," - ",Applications[[#This Row],[Application]])</f>
        <v>864 - (Birdz) Kalao</v>
      </c>
      <c r="C644">
        <v>864</v>
      </c>
      <c r="D644" s="18" t="s">
        <v>4254</v>
      </c>
      <c r="E644" t="s">
        <v>2198</v>
      </c>
      <c r="F644" s="28">
        <v>45658</v>
      </c>
      <c r="N644" t="s">
        <v>2168</v>
      </c>
      <c r="O644" s="19">
        <v>54788</v>
      </c>
      <c r="R644" s="11"/>
      <c r="S644" t="s">
        <v>1617</v>
      </c>
      <c r="T644" t="s">
        <v>2204</v>
      </c>
      <c r="V644" s="129" t="str">
        <f>_xlfn.XLOOKUP(Applications[[#This Row],[NoApplication]],AApplicationCosts[NoApplication],AApplicationCosts[License Owner],Applications[[#This Row],[Business Owner]],0,1)</f>
        <v>KEA</v>
      </c>
      <c r="AE644" t="s">
        <v>2178</v>
      </c>
      <c r="AI644" t="s">
        <v>4255</v>
      </c>
    </row>
    <row r="645" spans="2:37">
      <c r="B645" s="29" t="str">
        <f>_xlfn.CONCAT(Applications[[#This Row],[No]]," - ",Applications[[#This Row],[Application]])</f>
        <v>865 - FreeCad</v>
      </c>
      <c r="C645">
        <v>865</v>
      </c>
      <c r="D645" s="18" t="s">
        <v>4256</v>
      </c>
      <c r="E645" t="s">
        <v>2828</v>
      </c>
      <c r="F645" s="28">
        <v>45658</v>
      </c>
      <c r="N645" t="s">
        <v>2201</v>
      </c>
      <c r="O645" s="19">
        <v>54788</v>
      </c>
      <c r="R645" s="11"/>
      <c r="S645" t="s">
        <v>1617</v>
      </c>
      <c r="T645" t="s">
        <v>2204</v>
      </c>
      <c r="V645" s="129" t="str">
        <f>_xlfn.XLOOKUP(Applications[[#This Row],[NoApplication]],AApplicationCosts[NoApplication],AApplicationCosts[License Owner],Applications[[#This Row],[Business Owner]],0,1)</f>
        <v>KEA</v>
      </c>
      <c r="AE645" t="s">
        <v>2178</v>
      </c>
      <c r="AI645" t="s">
        <v>4257</v>
      </c>
    </row>
    <row r="646" spans="2:37">
      <c r="B646" s="29" t="str">
        <f>_xlfn.CONCAT(Applications[[#This Row],[No]]," - ",Applications[[#This Row],[Application]])</f>
        <v>866 - DWGSee</v>
      </c>
      <c r="C646">
        <v>866</v>
      </c>
      <c r="D646" s="18" t="s">
        <v>4258</v>
      </c>
      <c r="E646" t="s">
        <v>2828</v>
      </c>
      <c r="F646" s="28">
        <v>45658</v>
      </c>
      <c r="N646" t="s">
        <v>2201</v>
      </c>
      <c r="O646" s="19">
        <v>54788</v>
      </c>
      <c r="R646" s="11"/>
      <c r="S646" t="s">
        <v>1617</v>
      </c>
      <c r="T646" t="s">
        <v>2204</v>
      </c>
      <c r="V646" s="129" t="str">
        <f>_xlfn.XLOOKUP(Applications[[#This Row],[NoApplication]],AApplicationCosts[NoApplication],AApplicationCosts[License Owner],Applications[[#This Row],[Business Owner]],0,1)</f>
        <v>KEA</v>
      </c>
      <c r="AE646" t="s">
        <v>2178</v>
      </c>
      <c r="AI646" t="s">
        <v>4259</v>
      </c>
    </row>
    <row r="647" spans="2:37">
      <c r="B647" s="29" t="str">
        <f>_xlfn.CONCAT(Applications[[#This Row],[No]]," - ",Applications[[#This Row],[Application]])</f>
        <v>867 - Kamstrup LabWater Tool</v>
      </c>
      <c r="C647">
        <v>867</v>
      </c>
      <c r="D647" s="18" t="s">
        <v>4260</v>
      </c>
      <c r="E647" s="87" t="s">
        <v>3059</v>
      </c>
      <c r="F647" s="28">
        <v>45658</v>
      </c>
      <c r="J647" t="s">
        <v>2095</v>
      </c>
      <c r="N647" t="s">
        <v>2164</v>
      </c>
      <c r="O647" s="19">
        <v>54788</v>
      </c>
      <c r="R647" s="11"/>
      <c r="S647" t="s">
        <v>1617</v>
      </c>
      <c r="T647" t="s">
        <v>2204</v>
      </c>
      <c r="V647" s="129" t="str">
        <f>_xlfn.XLOOKUP(Applications[[#This Row],[NoApplication]],AApplicationCosts[NoApplication],AApplicationCosts[License Owner],Applications[[#This Row],[Business Owner]],0,1)</f>
        <v>KEA</v>
      </c>
      <c r="AE647" t="s">
        <v>2178</v>
      </c>
    </row>
    <row r="648" spans="2:37">
      <c r="B648" s="29" t="str">
        <f>_xlfn.CONCAT(Applications[[#This Row],[No]]," - ",Applications[[#This Row],[Application]])</f>
        <v>868 - FlowVisionCommand</v>
      </c>
      <c r="C648">
        <v>868</v>
      </c>
      <c r="D648" s="18" t="s">
        <v>4261</v>
      </c>
      <c r="E648" s="87" t="s">
        <v>3059</v>
      </c>
      <c r="F648" s="28">
        <v>45658</v>
      </c>
      <c r="N648" t="s">
        <v>2164</v>
      </c>
      <c r="O648" s="19">
        <v>54788</v>
      </c>
      <c r="R648" s="11"/>
      <c r="S648" t="s">
        <v>1617</v>
      </c>
      <c r="T648" t="s">
        <v>2204</v>
      </c>
      <c r="V648" s="129" t="str">
        <f>_xlfn.XLOOKUP(Applications[[#This Row],[NoApplication]],AApplicationCosts[NoApplication],AApplicationCosts[License Owner],Applications[[#This Row],[Business Owner]],0,1)</f>
        <v>KEA</v>
      </c>
      <c r="AE648" t="s">
        <v>2178</v>
      </c>
    </row>
    <row r="649" spans="2:37">
      <c r="B649" s="29" t="str">
        <f>_xlfn.CONCAT(Applications[[#This Row],[No]]," - ",Applications[[#This Row],[Application]])</f>
        <v>869 - (Kamstrup) OrCad_compare.exe</v>
      </c>
      <c r="C649">
        <v>869</v>
      </c>
      <c r="D649" s="18" t="s">
        <v>4262</v>
      </c>
      <c r="E649" s="87" t="s">
        <v>3059</v>
      </c>
      <c r="F649" s="28">
        <v>45658</v>
      </c>
      <c r="J649" t="s">
        <v>2095</v>
      </c>
      <c r="N649" t="s">
        <v>2168</v>
      </c>
      <c r="O649" s="19">
        <v>54788</v>
      </c>
      <c r="R649" s="11"/>
      <c r="S649" t="s">
        <v>1617</v>
      </c>
      <c r="T649" t="s">
        <v>2204</v>
      </c>
      <c r="V649" s="129" t="str">
        <f>_xlfn.XLOOKUP(Applications[[#This Row],[NoApplication]],AApplicationCosts[NoApplication],AApplicationCosts[License Owner],Applications[[#This Row],[Business Owner]],0,1)</f>
        <v>KEA</v>
      </c>
      <c r="AE649" t="s">
        <v>2178</v>
      </c>
      <c r="AH649" t="s">
        <v>2323</v>
      </c>
    </row>
    <row r="650" spans="2:37">
      <c r="B650" s="29" t="str">
        <f>_xlfn.CONCAT(Applications[[#This Row],[No]]," - ",Applications[[#This Row],[Application]])</f>
        <v>870 - CMWrun</v>
      </c>
      <c r="C650">
        <v>870</v>
      </c>
      <c r="D650" s="18" t="s">
        <v>4263</v>
      </c>
      <c r="E650" t="s">
        <v>2181</v>
      </c>
      <c r="F650" s="28">
        <v>45658</v>
      </c>
      <c r="J650" t="s">
        <v>2554</v>
      </c>
      <c r="N650" t="s">
        <v>2168</v>
      </c>
      <c r="O650" s="19">
        <v>54788</v>
      </c>
      <c r="Q650" t="s">
        <v>4264</v>
      </c>
      <c r="R650" s="11"/>
      <c r="S650" t="s">
        <v>1617</v>
      </c>
      <c r="T650" t="s">
        <v>2204</v>
      </c>
      <c r="V650" s="129" t="str">
        <f>_xlfn.XLOOKUP(Applications[[#This Row],[NoApplication]],AApplicationCosts[NoApplication],AApplicationCosts[License Owner],Applications[[#This Row],[Business Owner]],0,1)</f>
        <v>KEA</v>
      </c>
      <c r="AE650" t="s">
        <v>2178</v>
      </c>
      <c r="AI650" t="s">
        <v>4265</v>
      </c>
      <c r="AJ650" t="s">
        <v>53</v>
      </c>
      <c r="AK650" t="s">
        <v>2282</v>
      </c>
    </row>
    <row r="651" spans="2:37">
      <c r="B651" s="29" t="str">
        <f>_xlfn.CONCAT(Applications[[#This Row],[No]]," - ",Applications[[#This Row],[Application]])</f>
        <v>871 - Agilent 14585 Control SW</v>
      </c>
      <c r="C651">
        <v>871</v>
      </c>
      <c r="D651" s="18" t="s">
        <v>4266</v>
      </c>
      <c r="E651" t="s">
        <v>2181</v>
      </c>
      <c r="F651" s="28">
        <v>45658</v>
      </c>
      <c r="N651" t="s">
        <v>2168</v>
      </c>
      <c r="O651" s="19">
        <v>54788</v>
      </c>
      <c r="R651" s="11"/>
      <c r="S651" t="s">
        <v>1617</v>
      </c>
      <c r="T651" t="s">
        <v>2204</v>
      </c>
      <c r="V651" s="129" t="str">
        <f>_xlfn.XLOOKUP(Applications[[#This Row],[NoApplication]],AApplicationCosts[NoApplication],AApplicationCosts[License Owner],Applications[[#This Row],[Business Owner]],0,1)</f>
        <v>KEA</v>
      </c>
      <c r="AE651" t="s">
        <v>2178</v>
      </c>
    </row>
    <row r="652" spans="2:37">
      <c r="B652" s="29" t="str">
        <f>_xlfn.CONCAT(Applications[[#This Row],[No]]," - ",Applications[[#This Row],[Application]])</f>
        <v>872 - Analog Engineers</v>
      </c>
      <c r="C652">
        <v>872</v>
      </c>
      <c r="D652" s="18" t="s">
        <v>4267</v>
      </c>
      <c r="E652" t="s">
        <v>2181</v>
      </c>
      <c r="F652" s="28">
        <v>45658</v>
      </c>
      <c r="J652" t="s">
        <v>3961</v>
      </c>
      <c r="N652" t="s">
        <v>2201</v>
      </c>
      <c r="O652" s="19">
        <v>54788</v>
      </c>
      <c r="R652" s="11"/>
      <c r="S652" t="s">
        <v>1617</v>
      </c>
      <c r="T652" t="s">
        <v>2204</v>
      </c>
      <c r="V652" s="129" t="str">
        <f>_xlfn.XLOOKUP(Applications[[#This Row],[NoApplication]],AApplicationCosts[NoApplication],AApplicationCosts[License Owner],Applications[[#This Row],[Business Owner]],0,1)</f>
        <v>KEA</v>
      </c>
      <c r="AE652" t="s">
        <v>2178</v>
      </c>
      <c r="AI652" t="s">
        <v>4268</v>
      </c>
      <c r="AJ652" t="s">
        <v>1409</v>
      </c>
      <c r="AK652" t="s">
        <v>1409</v>
      </c>
    </row>
    <row r="653" spans="2:37">
      <c r="B653" s="29" t="str">
        <f>_xlfn.CONCAT(Applications[[#This Row],[No]]," - ",Applications[[#This Row],[Application]])</f>
        <v>873 - AppCAD</v>
      </c>
      <c r="C653">
        <v>873</v>
      </c>
      <c r="D653" s="18" t="s">
        <v>4269</v>
      </c>
      <c r="E653" t="s">
        <v>2828</v>
      </c>
      <c r="F653" s="28">
        <v>45658</v>
      </c>
      <c r="J653" t="s">
        <v>4270</v>
      </c>
      <c r="N653" t="s">
        <v>2201</v>
      </c>
      <c r="O653" s="19">
        <v>54788</v>
      </c>
      <c r="R653" s="11"/>
      <c r="S653" t="s">
        <v>1617</v>
      </c>
      <c r="T653" t="s">
        <v>2204</v>
      </c>
      <c r="V653" s="129" t="str">
        <f>_xlfn.XLOOKUP(Applications[[#This Row],[NoApplication]],AApplicationCosts[NoApplication],AApplicationCosts[License Owner],Applications[[#This Row],[Business Owner]],0,1)</f>
        <v>KEA</v>
      </c>
      <c r="AE653" t="s">
        <v>2178</v>
      </c>
      <c r="AI653" t="s">
        <v>4268</v>
      </c>
      <c r="AK653" t="s">
        <v>2282</v>
      </c>
    </row>
    <row r="654" spans="2:37">
      <c r="B654" s="29" t="str">
        <f>_xlfn.CONCAT(Applications[[#This Row],[No]]," - ",Applications[[#This Row],[Application]])</f>
        <v>874 - Bizagi Modeler</v>
      </c>
      <c r="C654">
        <v>874</v>
      </c>
      <c r="D654" s="18" t="s">
        <v>4271</v>
      </c>
      <c r="E654" t="s">
        <v>2181</v>
      </c>
      <c r="F654" s="28">
        <v>45658</v>
      </c>
      <c r="N654" t="s">
        <v>2168</v>
      </c>
      <c r="O654" s="19">
        <v>54788</v>
      </c>
      <c r="R654" s="11"/>
      <c r="S654" t="s">
        <v>1617</v>
      </c>
      <c r="T654" t="s">
        <v>2204</v>
      </c>
      <c r="V654" s="129" t="str">
        <f>_xlfn.XLOOKUP(Applications[[#This Row],[NoApplication]],AApplicationCosts[NoApplication],AApplicationCosts[License Owner],Applications[[#This Row],[Business Owner]],0,1)</f>
        <v>KEA</v>
      </c>
      <c r="AE654" t="s">
        <v>2178</v>
      </c>
      <c r="AI654" t="s">
        <v>4272</v>
      </c>
      <c r="AJ654" t="s">
        <v>2289</v>
      </c>
      <c r="AK654" t="s">
        <v>4273</v>
      </c>
    </row>
    <row r="655" spans="2:37">
      <c r="B655" s="29" t="str">
        <f>_xlfn.CONCAT(Applications[[#This Row],[No]]," - ",Applications[[#This Row],[Application]])</f>
        <v>875 - Communications Tester 6.15.15</v>
      </c>
      <c r="C655">
        <v>875</v>
      </c>
      <c r="D655" s="18" t="s">
        <v>4274</v>
      </c>
      <c r="E655" t="s">
        <v>2181</v>
      </c>
      <c r="F655" s="28">
        <v>45658</v>
      </c>
      <c r="N655" t="s">
        <v>2168</v>
      </c>
      <c r="O655" s="19">
        <v>54788</v>
      </c>
      <c r="R655" s="11"/>
      <c r="S655" t="s">
        <v>1617</v>
      </c>
      <c r="T655" t="s">
        <v>2204</v>
      </c>
      <c r="V655" s="129" t="str">
        <f>_xlfn.XLOOKUP(Applications[[#This Row],[NoApplication]],AApplicationCosts[NoApplication],AApplicationCosts[License Owner],Applications[[#This Row],[Business Owner]],0,1)</f>
        <v>KEA</v>
      </c>
      <c r="AE655" t="s">
        <v>2178</v>
      </c>
      <c r="AI655" t="s">
        <v>4275</v>
      </c>
      <c r="AJ655" t="s">
        <v>53</v>
      </c>
      <c r="AK655" t="s">
        <v>2282</v>
      </c>
    </row>
    <row r="656" spans="2:37">
      <c r="B656" s="29" t="str">
        <f>_xlfn.CONCAT(Applications[[#This Row],[No]]," - ",Applications[[#This Row],[Application]])</f>
        <v>876 - Keysight Benchvue</v>
      </c>
      <c r="C656">
        <v>876</v>
      </c>
      <c r="D656" s="18" t="s">
        <v>4276</v>
      </c>
      <c r="E656" t="s">
        <v>2181</v>
      </c>
      <c r="F656" s="28">
        <v>45658</v>
      </c>
      <c r="N656" t="s">
        <v>2168</v>
      </c>
      <c r="O656" s="19">
        <v>54788</v>
      </c>
      <c r="R656" s="11"/>
      <c r="S656" t="s">
        <v>1617</v>
      </c>
      <c r="T656" t="s">
        <v>2204</v>
      </c>
      <c r="V656" s="129" t="str">
        <f>_xlfn.XLOOKUP(Applications[[#This Row],[NoApplication]],AApplicationCosts[NoApplication],AApplicationCosts[License Owner],Applications[[#This Row],[Business Owner]],0,1)</f>
        <v>KEA</v>
      </c>
      <c r="AE656" t="s">
        <v>2178</v>
      </c>
      <c r="AJ656" t="s">
        <v>1409</v>
      </c>
      <c r="AK656" t="s">
        <v>2268</v>
      </c>
    </row>
    <row r="657" spans="2:37">
      <c r="B657" s="29" t="str">
        <f>_xlfn.CONCAT(Applications[[#This Row],[No]]," - ",Applications[[#This Row],[Application]])</f>
        <v>877 - LoRa Calculator</v>
      </c>
      <c r="C657">
        <v>877</v>
      </c>
      <c r="D657" s="18" t="s">
        <v>4277</v>
      </c>
      <c r="E657" t="s">
        <v>2181</v>
      </c>
      <c r="F657" s="28">
        <v>45658</v>
      </c>
      <c r="J657" t="s">
        <v>3945</v>
      </c>
      <c r="N657" t="s">
        <v>2168</v>
      </c>
      <c r="O657" s="19">
        <v>54788</v>
      </c>
      <c r="R657" s="11"/>
      <c r="S657" t="s">
        <v>1617</v>
      </c>
      <c r="T657" t="s">
        <v>2204</v>
      </c>
      <c r="V657" s="129" t="str">
        <f>_xlfn.XLOOKUP(Applications[[#This Row],[NoApplication]],AApplicationCosts[NoApplication],AApplicationCosts[License Owner],Applications[[#This Row],[Business Owner]],0,1)</f>
        <v>KEA</v>
      </c>
      <c r="AE657" t="s">
        <v>2178</v>
      </c>
      <c r="AJ657" t="s">
        <v>1409</v>
      </c>
      <c r="AK657" t="s">
        <v>1409</v>
      </c>
    </row>
    <row r="658" spans="2:37">
      <c r="B658" s="29" t="str">
        <f>_xlfn.CONCAT(Applications[[#This Row],[No]]," - ",Applications[[#This Row],[Application]])</f>
        <v>878 - PicoGW_UI</v>
      </c>
      <c r="C658">
        <v>878</v>
      </c>
      <c r="D658" s="18" t="s">
        <v>4278</v>
      </c>
      <c r="E658" t="s">
        <v>2181</v>
      </c>
      <c r="F658" s="28">
        <v>45658</v>
      </c>
      <c r="J658" t="s">
        <v>2854</v>
      </c>
      <c r="N658" t="s">
        <v>2201</v>
      </c>
      <c r="O658" s="19">
        <v>54788</v>
      </c>
      <c r="R658" s="11"/>
      <c r="S658" t="s">
        <v>1617</v>
      </c>
      <c r="T658" t="s">
        <v>2204</v>
      </c>
      <c r="V658" s="129" t="str">
        <f>_xlfn.XLOOKUP(Applications[[#This Row],[NoApplication]],AApplicationCosts[NoApplication],AApplicationCosts[License Owner],Applications[[#This Row],[Business Owner]],0,1)</f>
        <v>KEA</v>
      </c>
      <c r="AE658" t="s">
        <v>2178</v>
      </c>
      <c r="AI658" t="s">
        <v>4279</v>
      </c>
      <c r="AJ658" t="s">
        <v>53</v>
      </c>
      <c r="AK658" t="s">
        <v>2282</v>
      </c>
    </row>
    <row r="659" spans="2:37">
      <c r="B659" s="29" t="str">
        <f>_xlfn.CONCAT(Applications[[#This Row],[No]]," - ",Applications[[#This Row],[Application]])</f>
        <v>879 - Simple_RangeCalc_V1.1</v>
      </c>
      <c r="C659">
        <v>879</v>
      </c>
      <c r="D659" s="18" t="s">
        <v>4280</v>
      </c>
      <c r="E659" t="s">
        <v>2181</v>
      </c>
      <c r="F659" s="28">
        <v>45658</v>
      </c>
      <c r="G659" s="11" t="s">
        <v>2113</v>
      </c>
      <c r="N659" t="s">
        <v>2201</v>
      </c>
      <c r="O659" s="19">
        <v>54788</v>
      </c>
      <c r="R659" s="11"/>
      <c r="S659" t="s">
        <v>1617</v>
      </c>
      <c r="T659" t="s">
        <v>2204</v>
      </c>
      <c r="V659" s="129" t="str">
        <f>_xlfn.XLOOKUP(Applications[[#This Row],[NoApplication]],AApplicationCosts[NoApplication],AApplicationCosts[License Owner],Applications[[#This Row],[Business Owner]],0,1)</f>
        <v>KEA</v>
      </c>
      <c r="AE659" t="s">
        <v>2178</v>
      </c>
      <c r="AI659" t="s">
        <v>4281</v>
      </c>
      <c r="AJ659" t="s">
        <v>53</v>
      </c>
      <c r="AK659" t="s">
        <v>2282</v>
      </c>
    </row>
    <row r="660" spans="2:37">
      <c r="B660" s="29" t="str">
        <f>_xlfn.CONCAT(Applications[[#This Row],[No]]," - ",Applications[[#This Row],[Application]])</f>
        <v>880 - SimSurfing</v>
      </c>
      <c r="C660">
        <v>880</v>
      </c>
      <c r="D660" s="18" t="s">
        <v>4282</v>
      </c>
      <c r="E660" t="s">
        <v>2181</v>
      </c>
      <c r="F660" s="28">
        <v>45658</v>
      </c>
      <c r="G660" s="11" t="s">
        <v>2113</v>
      </c>
      <c r="N660" t="s">
        <v>2168</v>
      </c>
      <c r="O660" s="19">
        <v>54788</v>
      </c>
      <c r="R660" s="11"/>
      <c r="S660" t="s">
        <v>1617</v>
      </c>
      <c r="T660" t="s">
        <v>2204</v>
      </c>
      <c r="V660" s="129" t="str">
        <f>_xlfn.XLOOKUP(Applications[[#This Row],[NoApplication]],AApplicationCosts[NoApplication],AApplicationCosts[License Owner],Applications[[#This Row],[Business Owner]],0,1)</f>
        <v>KEA</v>
      </c>
      <c r="AE660" t="s">
        <v>2178</v>
      </c>
      <c r="AJ660" t="s">
        <v>53</v>
      </c>
      <c r="AK660" t="s">
        <v>2282</v>
      </c>
    </row>
    <row r="661" spans="2:37">
      <c r="B661" s="29" t="str">
        <f>_xlfn.CONCAT(Applications[[#This Row],[No]]," - ",Applications[[#This Row],[Application]])</f>
        <v>881 - Smith V4.1</v>
      </c>
      <c r="C661">
        <v>881</v>
      </c>
      <c r="D661" s="18" t="s">
        <v>4283</v>
      </c>
      <c r="E661" t="s">
        <v>2181</v>
      </c>
      <c r="F661" s="28">
        <v>45658</v>
      </c>
      <c r="J661" t="s">
        <v>4284</v>
      </c>
      <c r="N661" t="s">
        <v>2168</v>
      </c>
      <c r="O661" s="19">
        <v>54788</v>
      </c>
      <c r="R661" s="11"/>
      <c r="S661" t="s">
        <v>1617</v>
      </c>
      <c r="T661" t="s">
        <v>2204</v>
      </c>
      <c r="V661" s="129" t="str">
        <f>_xlfn.XLOOKUP(Applications[[#This Row],[NoApplication]],AApplicationCosts[NoApplication],AApplicationCosts[License Owner],Applications[[#This Row],[Business Owner]],0,1)</f>
        <v>KEA</v>
      </c>
      <c r="AE661" t="s">
        <v>2178</v>
      </c>
      <c r="AJ661" t="s">
        <v>53</v>
      </c>
      <c r="AK661" t="s">
        <v>2282</v>
      </c>
    </row>
    <row r="662" spans="2:37">
      <c r="B662" s="29" t="str">
        <f>_xlfn.CONCAT(Applications[[#This Row],[No]]," - ",Applications[[#This Row],[Application]])</f>
        <v>882 - Txline</v>
      </c>
      <c r="C662">
        <v>882</v>
      </c>
      <c r="D662" s="18" t="s">
        <v>4285</v>
      </c>
      <c r="E662" t="s">
        <v>2181</v>
      </c>
      <c r="F662" s="28">
        <v>45658</v>
      </c>
      <c r="J662" t="s">
        <v>4286</v>
      </c>
      <c r="N662" t="s">
        <v>2168</v>
      </c>
      <c r="O662" s="19">
        <v>54788</v>
      </c>
      <c r="R662" s="11"/>
      <c r="S662" t="s">
        <v>1617</v>
      </c>
      <c r="T662" t="s">
        <v>2204</v>
      </c>
      <c r="V662" s="129" t="str">
        <f>_xlfn.XLOOKUP(Applications[[#This Row],[NoApplication]],AApplicationCosts[NoApplication],AApplicationCosts[License Owner],Applications[[#This Row],[Business Owner]],0,1)</f>
        <v>KEA</v>
      </c>
      <c r="AE662" t="s">
        <v>2178</v>
      </c>
      <c r="AJ662" t="s">
        <v>53</v>
      </c>
      <c r="AK662" t="s">
        <v>2282</v>
      </c>
    </row>
    <row r="663" spans="2:37">
      <c r="B663" s="29" t="str">
        <f>_xlfn.CONCAT(Applications[[#This Row],[No]]," - ",Applications[[#This Row],[Application]])</f>
        <v>883 - Anaconda</v>
      </c>
      <c r="C663">
        <v>883</v>
      </c>
      <c r="D663" s="18" t="s">
        <v>4287</v>
      </c>
      <c r="E663" t="s">
        <v>2181</v>
      </c>
      <c r="F663" s="28">
        <v>45658</v>
      </c>
      <c r="N663" t="s">
        <v>2168</v>
      </c>
      <c r="O663" s="19">
        <v>54788</v>
      </c>
      <c r="R663" s="11"/>
      <c r="S663" t="s">
        <v>1617</v>
      </c>
      <c r="T663" t="s">
        <v>2204</v>
      </c>
      <c r="V663" s="129" t="str">
        <f>_xlfn.XLOOKUP(Applications[[#This Row],[NoApplication]],AApplicationCosts[NoApplication],AApplicationCosts[License Owner],Applications[[#This Row],[Business Owner]],0,1)</f>
        <v>KEA</v>
      </c>
      <c r="AC663" t="s">
        <v>887</v>
      </c>
      <c r="AD663" t="s">
        <v>2193</v>
      </c>
      <c r="AE663" t="s">
        <v>2178</v>
      </c>
      <c r="AI663" t="s">
        <v>4288</v>
      </c>
      <c r="AJ663" t="s">
        <v>4208</v>
      </c>
      <c r="AK663" t="s">
        <v>2290</v>
      </c>
    </row>
    <row r="664" spans="2:37">
      <c r="B664" s="29" t="str">
        <f>_xlfn.CONCAT(Applications[[#This Row],[No]]," - ",Applications[[#This Row],[Application]])</f>
        <v>884 - Qspice</v>
      </c>
      <c r="C664">
        <v>884</v>
      </c>
      <c r="D664" s="18" t="s">
        <v>4289</v>
      </c>
      <c r="E664" t="s">
        <v>2181</v>
      </c>
      <c r="F664" s="28">
        <v>45658</v>
      </c>
      <c r="N664" t="s">
        <v>2201</v>
      </c>
      <c r="O664" s="19">
        <v>54788</v>
      </c>
      <c r="R664" s="11"/>
      <c r="S664" t="s">
        <v>1617</v>
      </c>
      <c r="T664" t="s">
        <v>2204</v>
      </c>
      <c r="V664" s="129" t="str">
        <f>_xlfn.XLOOKUP(Applications[[#This Row],[NoApplication]],AApplicationCosts[NoApplication],AApplicationCosts[License Owner],Applications[[#This Row],[Business Owner]],0,1)</f>
        <v>KEA</v>
      </c>
      <c r="AE664" t="s">
        <v>2178</v>
      </c>
      <c r="AI664" t="s">
        <v>4281</v>
      </c>
      <c r="AJ664" t="s">
        <v>53</v>
      </c>
      <c r="AK664" t="s">
        <v>2282</v>
      </c>
    </row>
    <row r="665" spans="2:37">
      <c r="B665" s="29" t="str">
        <f>_xlfn.CONCAT(Applications[[#This Row],[No]]," - ",Applications[[#This Row],[Application]])</f>
        <v>885 - Kamstrup.com</v>
      </c>
      <c r="C665">
        <v>885</v>
      </c>
      <c r="D665" s="18" t="s">
        <v>4290</v>
      </c>
      <c r="E665" t="s">
        <v>2154</v>
      </c>
      <c r="F665" s="28">
        <v>45658</v>
      </c>
      <c r="M665" t="s">
        <v>2080</v>
      </c>
      <c r="N665" t="s">
        <v>2182</v>
      </c>
      <c r="O665" s="19">
        <v>54788</v>
      </c>
      <c r="R665" s="11"/>
      <c r="T665" t="s">
        <v>2166</v>
      </c>
      <c r="V665" s="129">
        <f>_xlfn.XLOOKUP(Applications[[#This Row],[NoApplication]],AApplicationCosts[NoApplication],AApplicationCosts[License Owner],Applications[[#This Row],[Business Owner]],0,1)</f>
        <v>0</v>
      </c>
      <c r="AE665" t="s">
        <v>1748</v>
      </c>
    </row>
    <row r="666" spans="2:37" ht="20.45" customHeight="1">
      <c r="B666" s="29" t="str">
        <f>_xlfn.CONCAT(Applications[[#This Row],[No]]," - ",Applications[[#This Row],[Application]])</f>
        <v>886 - PowerBI Robots</v>
      </c>
      <c r="C666">
        <v>886</v>
      </c>
      <c r="D666" s="18" t="s">
        <v>4291</v>
      </c>
      <c r="E666" t="s">
        <v>2422</v>
      </c>
      <c r="F666" s="28">
        <v>45658</v>
      </c>
      <c r="G666" s="11" t="s">
        <v>2113</v>
      </c>
      <c r="J666" t="s">
        <v>4291</v>
      </c>
      <c r="M666" t="s">
        <v>2243</v>
      </c>
      <c r="N666" t="s">
        <v>2201</v>
      </c>
      <c r="O666" s="19">
        <v>54788</v>
      </c>
      <c r="Q666" s="8" t="s">
        <v>4292</v>
      </c>
      <c r="R666" s="16" t="s">
        <v>4291</v>
      </c>
      <c r="S666" t="s">
        <v>4293</v>
      </c>
      <c r="T666" t="s">
        <v>2099</v>
      </c>
      <c r="V666" s="129" t="str">
        <f>_xlfn.XLOOKUP(Applications[[#This Row],[NoApplication]],AApplicationCosts[NoApplication],AApplicationCosts[License Owner],Applications[[#This Row],[Business Owner]],0,1)</f>
        <v>JEMW</v>
      </c>
      <c r="AF666" t="s">
        <v>2037</v>
      </c>
    </row>
    <row r="667" spans="2:37" ht="105">
      <c r="B667" s="29" t="str">
        <f>_xlfn.CONCAT(Applications[[#This Row],[No]]," - ",Applications[[#This Row],[Application]])</f>
        <v>887 - Google Maps</v>
      </c>
      <c r="C667">
        <v>887</v>
      </c>
      <c r="D667" s="18" t="s">
        <v>4294</v>
      </c>
      <c r="E667" t="s">
        <v>2198</v>
      </c>
      <c r="F667" s="28">
        <v>45658</v>
      </c>
      <c r="G667" s="11" t="s">
        <v>2113</v>
      </c>
      <c r="J667" t="s">
        <v>3229</v>
      </c>
      <c r="M667" t="s">
        <v>2243</v>
      </c>
      <c r="N667" t="s">
        <v>2182</v>
      </c>
      <c r="O667" s="19">
        <v>54788</v>
      </c>
      <c r="Q667" s="8" t="s">
        <v>4295</v>
      </c>
      <c r="R667" s="16" t="s">
        <v>4296</v>
      </c>
      <c r="S667" t="s">
        <v>350</v>
      </c>
      <c r="T667" t="s">
        <v>2099</v>
      </c>
      <c r="V667" s="129" t="str">
        <f>_xlfn.XLOOKUP(Applications[[#This Row],[NoApplication]],AApplicationCosts[NoApplication],AApplicationCosts[License Owner],Applications[[#This Row],[Business Owner]],0,1)</f>
        <v>ALK</v>
      </c>
    </row>
    <row r="668" spans="2:37" ht="195">
      <c r="B668" s="29" t="str">
        <f>_xlfn.CONCAT(Applications[[#This Row],[No]]," - ",Applications[[#This Row],[Application]])</f>
        <v>888 - Sentry</v>
      </c>
      <c r="C668">
        <v>888</v>
      </c>
      <c r="D668" s="18" t="s">
        <v>4297</v>
      </c>
      <c r="E668" t="s">
        <v>2181</v>
      </c>
      <c r="F668" s="28">
        <v>45658</v>
      </c>
      <c r="J668" t="s">
        <v>4298</v>
      </c>
      <c r="M668" t="s">
        <v>2210</v>
      </c>
      <c r="N668" t="s">
        <v>2081</v>
      </c>
      <c r="O668" s="28">
        <v>46173</v>
      </c>
      <c r="Q668" s="8" t="s">
        <v>4299</v>
      </c>
      <c r="R668" s="48" t="s">
        <v>4300</v>
      </c>
      <c r="S668" t="s">
        <v>1638</v>
      </c>
      <c r="T668" t="s">
        <v>2166</v>
      </c>
      <c r="V668" s="129" t="str">
        <f>_xlfn.XLOOKUP(Applications[[#This Row],[NoApplication]],AApplicationCosts[NoApplication],AApplicationCosts[License Owner],Applications[[#This Row],[Business Owner]],0,1)</f>
        <v>JAX</v>
      </c>
      <c r="W668" t="s">
        <v>1697</v>
      </c>
      <c r="AE668" t="s">
        <v>2178</v>
      </c>
      <c r="AI668" t="s">
        <v>4301</v>
      </c>
      <c r="AJ668" t="s">
        <v>2701</v>
      </c>
      <c r="AK668" t="s">
        <v>2282</v>
      </c>
    </row>
    <row r="669" spans="2:37">
      <c r="B669" s="29" t="str">
        <f>_xlfn.CONCAT(Applications[[#This Row],[No]]," - ",Applications[[#This Row],[Application]])</f>
        <v>889 - Docker Desktop</v>
      </c>
      <c r="C669">
        <v>889</v>
      </c>
      <c r="D669" s="18" t="s">
        <v>4302</v>
      </c>
      <c r="E669" t="s">
        <v>2181</v>
      </c>
      <c r="F669" s="28">
        <v>45658</v>
      </c>
      <c r="N669" t="s">
        <v>2182</v>
      </c>
      <c r="O669" s="19">
        <v>54788</v>
      </c>
      <c r="Q669" t="s">
        <v>4303</v>
      </c>
      <c r="R669" s="11"/>
      <c r="T669" t="s">
        <v>2166</v>
      </c>
      <c r="V669" s="129">
        <f>_xlfn.XLOOKUP(Applications[[#This Row],[NoApplication]],AApplicationCosts[NoApplication],AApplicationCosts[License Owner],Applications[[#This Row],[Business Owner]],0,1)</f>
        <v>0</v>
      </c>
      <c r="AE669" t="s">
        <v>2178</v>
      </c>
      <c r="AI669" t="s">
        <v>4304</v>
      </c>
      <c r="AJ669" t="s">
        <v>4305</v>
      </c>
      <c r="AK669" t="s">
        <v>4306</v>
      </c>
    </row>
    <row r="670" spans="2:37">
      <c r="B670" s="29" t="str">
        <f>_xlfn.CONCAT(Applications[[#This Row],[No]]," - ",Applications[[#This Row],[Application]])</f>
        <v>890 - edtFTPnet/Pro</v>
      </c>
      <c r="C670">
        <v>890</v>
      </c>
      <c r="D670" s="18" t="s">
        <v>4307</v>
      </c>
      <c r="E670" t="s">
        <v>2502</v>
      </c>
      <c r="F670" s="28">
        <v>45658</v>
      </c>
      <c r="N670" t="s">
        <v>2504</v>
      </c>
      <c r="O670" s="19">
        <v>54788</v>
      </c>
      <c r="Q670" t="s">
        <v>4308</v>
      </c>
      <c r="R670" s="11"/>
      <c r="T670" t="s">
        <v>2166</v>
      </c>
      <c r="V670" s="129">
        <f>_xlfn.XLOOKUP(Applications[[#This Row],[NoApplication]],AApplicationCosts[NoApplication],AApplicationCosts[License Owner],Applications[[#This Row],[Business Owner]],0,1)</f>
        <v>0</v>
      </c>
      <c r="AD670" t="s">
        <v>2253</v>
      </c>
      <c r="AE670" t="s">
        <v>2178</v>
      </c>
      <c r="AI670" t="s">
        <v>4309</v>
      </c>
      <c r="AJ670" t="s">
        <v>4309</v>
      </c>
      <c r="AK670" t="s">
        <v>4310</v>
      </c>
    </row>
    <row r="671" spans="2:37">
      <c r="B671" s="29" t="str">
        <f>_xlfn.CONCAT(Applications[[#This Row],[No]]," - ",Applications[[#This Row],[Application]])</f>
        <v>891 - BouncyCastle</v>
      </c>
      <c r="C671">
        <v>891</v>
      </c>
      <c r="D671" s="18" t="s">
        <v>4311</v>
      </c>
      <c r="E671" t="s">
        <v>2502</v>
      </c>
      <c r="F671" s="28">
        <v>45658</v>
      </c>
      <c r="N671" t="s">
        <v>2201</v>
      </c>
      <c r="O671" s="19">
        <v>54788</v>
      </c>
      <c r="Q671" t="s">
        <v>4312</v>
      </c>
      <c r="R671" s="11"/>
      <c r="T671" t="s">
        <v>2166</v>
      </c>
      <c r="V671" s="129">
        <f>_xlfn.XLOOKUP(Applications[[#This Row],[NoApplication]],AApplicationCosts[NoApplication],AApplicationCosts[License Owner],Applications[[#This Row],[Business Owner]],0,1)</f>
        <v>0</v>
      </c>
      <c r="AE671" t="s">
        <v>2178</v>
      </c>
      <c r="AI671" t="s">
        <v>4313</v>
      </c>
      <c r="AJ671" t="s">
        <v>4314</v>
      </c>
      <c r="AK671" t="s">
        <v>4310</v>
      </c>
    </row>
    <row r="672" spans="2:37">
      <c r="B672" s="29" t="str">
        <f>_xlfn.CONCAT(Applications[[#This Row],[No]]," - ",Applications[[#This Row],[Application]])</f>
        <v>892 - Podman/Podman Desktop</v>
      </c>
      <c r="C672">
        <v>892</v>
      </c>
      <c r="D672" s="18" t="s">
        <v>4315</v>
      </c>
      <c r="E672" t="s">
        <v>2181</v>
      </c>
      <c r="F672" s="28">
        <v>45658</v>
      </c>
      <c r="N672" t="s">
        <v>2182</v>
      </c>
      <c r="O672" s="19">
        <v>54788</v>
      </c>
      <c r="Q672" t="s">
        <v>4316</v>
      </c>
      <c r="R672" s="11"/>
      <c r="T672" t="s">
        <v>2166</v>
      </c>
      <c r="V672" s="129">
        <f>_xlfn.XLOOKUP(Applications[[#This Row],[NoApplication]],AApplicationCosts[NoApplication],AApplicationCosts[License Owner],Applications[[#This Row],[Business Owner]],0,1)</f>
        <v>0</v>
      </c>
      <c r="AE672" t="s">
        <v>2178</v>
      </c>
      <c r="AJ672" t="s">
        <v>2195</v>
      </c>
      <c r="AK672" t="s">
        <v>4317</v>
      </c>
    </row>
    <row r="673" spans="2:38">
      <c r="B673" s="29" t="str">
        <f>_xlfn.CONCAT(Applications[[#This Row],[No]]," - ",Applications[[#This Row],[Application]])</f>
        <v>893 - DotPeek</v>
      </c>
      <c r="C673">
        <v>893</v>
      </c>
      <c r="D673" s="18" t="s">
        <v>4318</v>
      </c>
      <c r="E673" t="s">
        <v>2181</v>
      </c>
      <c r="F673" s="28">
        <v>45658</v>
      </c>
      <c r="N673" t="s">
        <v>2201</v>
      </c>
      <c r="O673" s="19">
        <v>54788</v>
      </c>
      <c r="Q673" t="s">
        <v>4319</v>
      </c>
      <c r="R673" s="11"/>
      <c r="T673" t="s">
        <v>2166</v>
      </c>
      <c r="U673" t="s">
        <v>4320</v>
      </c>
      <c r="V673" s="129">
        <f>_xlfn.XLOOKUP(Applications[[#This Row],[NoApplication]],AApplicationCosts[NoApplication],AApplicationCosts[License Owner],Applications[[#This Row],[Business Owner]],0,1)</f>
        <v>0</v>
      </c>
      <c r="AE673" t="s">
        <v>2178</v>
      </c>
      <c r="AH673" t="s">
        <v>2723</v>
      </c>
      <c r="AI673" t="s">
        <v>2763</v>
      </c>
      <c r="AK673" t="s">
        <v>4321</v>
      </c>
    </row>
    <row r="674" spans="2:38">
      <c r="B674" s="29" t="str">
        <f>_xlfn.CONCAT(Applications[[#This Row],[No]]," - ",Applications[[#This Row],[Application]])</f>
        <v>894 - PlantUml</v>
      </c>
      <c r="C674">
        <v>894</v>
      </c>
      <c r="D674" s="18" t="s">
        <v>4322</v>
      </c>
      <c r="E674" t="s">
        <v>2198</v>
      </c>
      <c r="F674" s="28">
        <v>45658</v>
      </c>
      <c r="N674" t="s">
        <v>2201</v>
      </c>
      <c r="O674" s="19">
        <v>54788</v>
      </c>
      <c r="Q674" t="s">
        <v>4323</v>
      </c>
      <c r="R674" s="11"/>
      <c r="T674" t="s">
        <v>2166</v>
      </c>
      <c r="V674" s="129">
        <f>_xlfn.XLOOKUP(Applications[[#This Row],[NoApplication]],AApplicationCosts[NoApplication],AApplicationCosts[License Owner],Applications[[#This Row],[Business Owner]],0,1)</f>
        <v>0</v>
      </c>
      <c r="AE674" t="s">
        <v>2178</v>
      </c>
      <c r="AI674" t="s">
        <v>4324</v>
      </c>
      <c r="AJ674" t="s">
        <v>4325</v>
      </c>
    </row>
    <row r="675" spans="2:38">
      <c r="B675" s="29" t="str">
        <f>_xlfn.CONCAT(Applications[[#This Row],[No]]," - ",Applications[[#This Row],[Application]])</f>
        <v>895 - Poly</v>
      </c>
      <c r="C675">
        <v>895</v>
      </c>
      <c r="D675" s="18" t="s">
        <v>4326</v>
      </c>
      <c r="E675" t="s">
        <v>2198</v>
      </c>
      <c r="F675" s="28">
        <v>45658</v>
      </c>
      <c r="N675" t="s">
        <v>2081</v>
      </c>
      <c r="O675" s="19">
        <v>54788</v>
      </c>
      <c r="Q675" t="s">
        <v>4327</v>
      </c>
      <c r="R675" s="11"/>
      <c r="T675" t="s">
        <v>2083</v>
      </c>
      <c r="V675" s="129">
        <f>_xlfn.XLOOKUP(Applications[[#This Row],[NoApplication]],AApplicationCosts[NoApplication],AApplicationCosts[License Owner],Applications[[#This Row],[Business Owner]],0,1)</f>
        <v>0</v>
      </c>
      <c r="AE675" t="s">
        <v>2178</v>
      </c>
    </row>
    <row r="676" spans="2:38">
      <c r="B676" s="29" t="str">
        <f>_xlfn.CONCAT(Applications[[#This Row],[No]]," - ",Applications[[#This Row],[Application]])</f>
        <v>896 - npCap</v>
      </c>
      <c r="C676">
        <v>896</v>
      </c>
      <c r="D676" s="18" t="s">
        <v>4328</v>
      </c>
      <c r="E676" t="s">
        <v>2684</v>
      </c>
      <c r="F676" s="28">
        <v>45658</v>
      </c>
      <c r="N676" t="s">
        <v>2201</v>
      </c>
      <c r="O676" s="19">
        <v>54788</v>
      </c>
      <c r="Q676" t="s">
        <v>4329</v>
      </c>
      <c r="R676" s="11"/>
      <c r="T676" t="s">
        <v>2204</v>
      </c>
      <c r="V676" s="129">
        <f>_xlfn.XLOOKUP(Applications[[#This Row],[NoApplication]],AApplicationCosts[NoApplication],AApplicationCosts[License Owner],Applications[[#This Row],[Business Owner]],0,1)</f>
        <v>0</v>
      </c>
      <c r="AE676" t="s">
        <v>2178</v>
      </c>
      <c r="AI676" t="s">
        <v>4330</v>
      </c>
      <c r="AJ676" t="s">
        <v>4331</v>
      </c>
    </row>
    <row r="677" spans="2:38">
      <c r="B677" s="29" t="str">
        <f>_xlfn.CONCAT(Applications[[#This Row],[No]]," - ",Applications[[#This Row],[Application]])</f>
        <v>897 - nmap</v>
      </c>
      <c r="C677">
        <v>897</v>
      </c>
      <c r="D677" s="18" t="s">
        <v>4332</v>
      </c>
      <c r="E677" t="s">
        <v>2684</v>
      </c>
      <c r="F677" s="28">
        <v>45658</v>
      </c>
      <c r="N677" t="s">
        <v>2201</v>
      </c>
      <c r="O677" s="19">
        <v>54788</v>
      </c>
      <c r="Q677" t="s">
        <v>4333</v>
      </c>
      <c r="R677" s="11"/>
      <c r="T677" t="s">
        <v>2166</v>
      </c>
      <c r="V677" s="129">
        <f>_xlfn.XLOOKUP(Applications[[#This Row],[NoApplication]],AApplicationCosts[NoApplication],AApplicationCosts[License Owner],Applications[[#This Row],[Business Owner]],0,1)</f>
        <v>0</v>
      </c>
      <c r="AE677" t="s">
        <v>2178</v>
      </c>
      <c r="AI677" t="s">
        <v>4334</v>
      </c>
      <c r="AJ677" t="s">
        <v>4331</v>
      </c>
    </row>
    <row r="678" spans="2:38" ht="30">
      <c r="B678" s="29" t="str">
        <f>_xlfn.CONCAT(Applications[[#This Row],[No]]," - ",Applications[[#This Row],[Application]])</f>
        <v>898 - Elastic Stack (Search, Logstash, Kibana) + filebeat for collection</v>
      </c>
      <c r="C678">
        <v>898</v>
      </c>
      <c r="D678" s="18" t="s">
        <v>4335</v>
      </c>
      <c r="E678" t="s">
        <v>2181</v>
      </c>
      <c r="F678" s="28">
        <v>45658</v>
      </c>
      <c r="N678" t="s">
        <v>2182</v>
      </c>
      <c r="O678" s="19">
        <v>54788</v>
      </c>
      <c r="Q678" t="s">
        <v>4336</v>
      </c>
      <c r="R678" s="11"/>
      <c r="T678" t="s">
        <v>2204</v>
      </c>
      <c r="V678" s="129">
        <f>_xlfn.XLOOKUP(Applications[[#This Row],[NoApplication]],AApplicationCosts[NoApplication],AApplicationCosts[License Owner],Applications[[#This Row],[Business Owner]],0,1)</f>
        <v>0</v>
      </c>
      <c r="AE678" t="s">
        <v>2178</v>
      </c>
      <c r="AI678" t="s">
        <v>3155</v>
      </c>
      <c r="AJ678" t="s">
        <v>4337</v>
      </c>
      <c r="AK678">
        <v>0</v>
      </c>
      <c r="AL678" t="s">
        <v>2486</v>
      </c>
    </row>
    <row r="679" spans="2:38">
      <c r="B679" s="29" t="str">
        <f>_xlfn.CONCAT(Applications[[#This Row],[No]]," - ",Applications[[#This Row],[Application]])</f>
        <v>899 - Elastic APM Server</v>
      </c>
      <c r="C679">
        <v>899</v>
      </c>
      <c r="D679" s="18" t="s">
        <v>4338</v>
      </c>
      <c r="E679" t="s">
        <v>2181</v>
      </c>
      <c r="F679" s="28">
        <v>45658</v>
      </c>
      <c r="N679" t="s">
        <v>2182</v>
      </c>
      <c r="O679" s="19">
        <v>54788</v>
      </c>
      <c r="Q679" t="s">
        <v>4339</v>
      </c>
      <c r="R679" s="11"/>
      <c r="T679" t="s">
        <v>2204</v>
      </c>
      <c r="V679" s="129">
        <f>_xlfn.XLOOKUP(Applications[[#This Row],[NoApplication]],AApplicationCosts[NoApplication],AApplicationCosts[License Owner],Applications[[#This Row],[Business Owner]],0,1)</f>
        <v>0</v>
      </c>
      <c r="AE679" t="s">
        <v>2178</v>
      </c>
      <c r="AI679" t="s">
        <v>4340</v>
      </c>
      <c r="AJ679" t="s">
        <v>4341</v>
      </c>
      <c r="AK679" t="s">
        <v>4341</v>
      </c>
    </row>
    <row r="680" spans="2:38">
      <c r="B680" s="29" t="str">
        <f>_xlfn.CONCAT(Applications[[#This Row],[No]]," - ",Applications[[#This Row],[Application]])</f>
        <v>900 - Quartz.Net (Nuget Package)</v>
      </c>
      <c r="C680">
        <v>900</v>
      </c>
      <c r="D680" s="18" t="s">
        <v>4342</v>
      </c>
      <c r="E680" t="s">
        <v>2502</v>
      </c>
      <c r="F680" s="28">
        <v>45658</v>
      </c>
      <c r="N680" t="s">
        <v>2201</v>
      </c>
      <c r="O680" s="19">
        <v>54788</v>
      </c>
      <c r="Q680" t="s">
        <v>4343</v>
      </c>
      <c r="R680" s="11"/>
      <c r="T680" t="s">
        <v>2166</v>
      </c>
      <c r="V680" s="129">
        <f>_xlfn.XLOOKUP(Applications[[#This Row],[NoApplication]],AApplicationCosts[NoApplication],AApplicationCosts[License Owner],Applications[[#This Row],[Business Owner]],0,1)</f>
        <v>0</v>
      </c>
      <c r="AE680" t="s">
        <v>2178</v>
      </c>
      <c r="AI680" t="s">
        <v>3155</v>
      </c>
      <c r="AJ680" t="s">
        <v>2448</v>
      </c>
      <c r="AK680" t="s">
        <v>4310</v>
      </c>
    </row>
    <row r="681" spans="2:38">
      <c r="B681" s="29" t="str">
        <f>_xlfn.CONCAT(Applications[[#This Row],[No]]," - ",Applications[[#This Row],[Application]])</f>
        <v>901 - iLSpy</v>
      </c>
      <c r="C681">
        <v>901</v>
      </c>
      <c r="D681" s="18" t="s">
        <v>4344</v>
      </c>
      <c r="E681" t="s">
        <v>2181</v>
      </c>
      <c r="F681" s="28">
        <v>45658</v>
      </c>
      <c r="N681" t="s">
        <v>2097</v>
      </c>
      <c r="O681" s="19">
        <v>46053</v>
      </c>
      <c r="Q681" t="s">
        <v>4345</v>
      </c>
      <c r="R681" s="11"/>
      <c r="T681" t="s">
        <v>2166</v>
      </c>
      <c r="V681" s="129">
        <f>_xlfn.XLOOKUP(Applications[[#This Row],[NoApplication]],AApplicationCosts[NoApplication],AApplicationCosts[License Owner],Applications[[#This Row],[Business Owner]],0,1)</f>
        <v>0</v>
      </c>
      <c r="AE681" t="s">
        <v>2178</v>
      </c>
      <c r="AI681" t="s">
        <v>4346</v>
      </c>
      <c r="AJ681" t="s">
        <v>4346</v>
      </c>
      <c r="AK681" t="s">
        <v>4347</v>
      </c>
      <c r="AL681" t="s">
        <v>2486</v>
      </c>
    </row>
    <row r="682" spans="2:38">
      <c r="B682" s="29" t="str">
        <f>_xlfn.CONCAT(Applications[[#This Row],[No]]," - ",Applications[[#This Row],[Application]])</f>
        <v>902 - ssh-keygen</v>
      </c>
      <c r="C682">
        <v>902</v>
      </c>
      <c r="D682" s="18" t="s">
        <v>4348</v>
      </c>
      <c r="E682" t="s">
        <v>2181</v>
      </c>
      <c r="F682" s="28">
        <v>45658</v>
      </c>
      <c r="N682" t="s">
        <v>2201</v>
      </c>
      <c r="O682" s="19">
        <v>54788</v>
      </c>
      <c r="Q682" t="s">
        <v>4349</v>
      </c>
      <c r="R682" s="11"/>
      <c r="T682" t="s">
        <v>2166</v>
      </c>
      <c r="V682" s="129">
        <f>_xlfn.XLOOKUP(Applications[[#This Row],[NoApplication]],AApplicationCosts[NoApplication],AApplicationCosts[License Owner],Applications[[#This Row],[Business Owner]],0,1)</f>
        <v>0</v>
      </c>
      <c r="AE682" t="s">
        <v>2178</v>
      </c>
      <c r="AI682" t="s">
        <v>4350</v>
      </c>
      <c r="AJ682" t="s">
        <v>53</v>
      </c>
      <c r="AK682" t="s">
        <v>4351</v>
      </c>
    </row>
    <row r="683" spans="2:38">
      <c r="B683" s="29" t="str">
        <f>_xlfn.CONCAT(Applications[[#This Row],[No]]," - ",Applications[[#This Row],[Application]])</f>
        <v>903 - Google API</v>
      </c>
      <c r="C683">
        <v>903</v>
      </c>
      <c r="D683" s="18" t="s">
        <v>4352</v>
      </c>
      <c r="E683" t="s">
        <v>2502</v>
      </c>
      <c r="F683" s="28">
        <v>45658</v>
      </c>
      <c r="N683" t="s">
        <v>2201</v>
      </c>
      <c r="O683" s="19">
        <v>54788</v>
      </c>
      <c r="Q683" t="s">
        <v>4353</v>
      </c>
      <c r="R683" s="11"/>
      <c r="T683" t="s">
        <v>2204</v>
      </c>
      <c r="V683" s="129">
        <f>_xlfn.XLOOKUP(Applications[[#This Row],[NoApplication]],AApplicationCosts[NoApplication],AApplicationCosts[License Owner],Applications[[#This Row],[Business Owner]],0,1)</f>
        <v>0</v>
      </c>
      <c r="AE683" t="s">
        <v>2178</v>
      </c>
      <c r="AI683" s="189"/>
      <c r="AJ683" t="s">
        <v>53</v>
      </c>
      <c r="AK683" t="s">
        <v>4310</v>
      </c>
    </row>
    <row r="684" spans="2:38">
      <c r="B684" s="29" t="str">
        <f>_xlfn.CONCAT(Applications[[#This Row],[No]]," - ",Applications[[#This Row],[Application]])</f>
        <v>904 - Storybook</v>
      </c>
      <c r="C684">
        <v>904</v>
      </c>
      <c r="D684" s="18" t="s">
        <v>4354</v>
      </c>
      <c r="E684" t="s">
        <v>2181</v>
      </c>
      <c r="F684" s="28">
        <v>45658</v>
      </c>
      <c r="N684" t="s">
        <v>2201</v>
      </c>
      <c r="O684" s="19">
        <v>54788</v>
      </c>
      <c r="Q684" t="s">
        <v>4355</v>
      </c>
      <c r="R684" s="11"/>
      <c r="T684" t="s">
        <v>2204</v>
      </c>
      <c r="V684" s="129">
        <f>_xlfn.XLOOKUP(Applications[[#This Row],[NoApplication]],AApplicationCosts[NoApplication],AApplicationCosts[License Owner],Applications[[#This Row],[Business Owner]],0,1)</f>
        <v>0</v>
      </c>
      <c r="AE684" t="s">
        <v>2178</v>
      </c>
      <c r="AI684" t="s">
        <v>4356</v>
      </c>
      <c r="AJ684" t="s">
        <v>53</v>
      </c>
      <c r="AK684" t="s">
        <v>2282</v>
      </c>
    </row>
    <row r="685" spans="2:38">
      <c r="B685" s="29" t="str">
        <f>_xlfn.CONCAT(Applications[[#This Row],[No]]," - ",Applications[[#This Row],[Application]])</f>
        <v>905 - Zeroheight </v>
      </c>
      <c r="C685">
        <v>905</v>
      </c>
      <c r="D685" s="18" t="s">
        <v>4357</v>
      </c>
      <c r="E685" t="s">
        <v>2181</v>
      </c>
      <c r="F685" s="28">
        <v>45658</v>
      </c>
      <c r="N685" t="s">
        <v>2201</v>
      </c>
      <c r="O685" s="19">
        <v>54788</v>
      </c>
      <c r="Q685" t="s">
        <v>4358</v>
      </c>
      <c r="R685" s="11"/>
      <c r="T685" t="s">
        <v>2204</v>
      </c>
      <c r="V685" s="129">
        <f>_xlfn.XLOOKUP(Applications[[#This Row],[NoApplication]],AApplicationCosts[NoApplication],AApplicationCosts[License Owner],Applications[[#This Row],[Business Owner]],0,1)</f>
        <v>0</v>
      </c>
      <c r="AE685" t="s">
        <v>2178</v>
      </c>
      <c r="AI685" t="s">
        <v>4356</v>
      </c>
    </row>
    <row r="686" spans="2:38">
      <c r="B686" s="29" t="str">
        <f>_xlfn.CONCAT(Applications[[#This Row],[No]]," - ",Applications[[#This Row],[Application]])</f>
        <v>906 - MUI</v>
      </c>
      <c r="C686">
        <v>906</v>
      </c>
      <c r="D686" s="18" t="s">
        <v>4359</v>
      </c>
      <c r="E686" t="s">
        <v>2502</v>
      </c>
      <c r="F686" s="28">
        <v>45658</v>
      </c>
      <c r="N686" t="s">
        <v>2201</v>
      </c>
      <c r="O686" s="19">
        <v>54788</v>
      </c>
      <c r="Q686" t="s">
        <v>4360</v>
      </c>
      <c r="R686" s="11"/>
      <c r="T686" t="s">
        <v>2166</v>
      </c>
      <c r="V686" s="129">
        <f>_xlfn.XLOOKUP(Applications[[#This Row],[NoApplication]],AApplicationCosts[NoApplication],AApplicationCosts[License Owner],Applications[[#This Row],[Business Owner]],0,1)</f>
        <v>0</v>
      </c>
      <c r="AE686" t="s">
        <v>2178</v>
      </c>
      <c r="AI686" t="s">
        <v>4361</v>
      </c>
      <c r="AJ686" t="s">
        <v>4362</v>
      </c>
      <c r="AK686" t="s">
        <v>4310</v>
      </c>
    </row>
    <row r="687" spans="2:38">
      <c r="B687" s="29" t="str">
        <f>_xlfn.CONCAT(Applications[[#This Row],[No]]," - ",Applications[[#This Row],[Application]])</f>
        <v>907 - flowIQx2xxModuleConfig</v>
      </c>
      <c r="C687">
        <v>907</v>
      </c>
      <c r="D687" s="18" t="s">
        <v>4363</v>
      </c>
      <c r="E687" t="s">
        <v>2181</v>
      </c>
      <c r="F687" s="28">
        <v>45658</v>
      </c>
      <c r="N687" t="s">
        <v>2164</v>
      </c>
      <c r="O687" s="19">
        <v>54788</v>
      </c>
      <c r="R687" s="11"/>
      <c r="T687" t="s">
        <v>2204</v>
      </c>
      <c r="V687" s="129">
        <f>_xlfn.XLOOKUP(Applications[[#This Row],[NoApplication]],AApplicationCosts[NoApplication],AApplicationCosts[License Owner],Applications[[#This Row],[Business Owner]],0,1)</f>
        <v>0</v>
      </c>
      <c r="AE687" t="s">
        <v>2178</v>
      </c>
      <c r="AJ687" t="s">
        <v>4208</v>
      </c>
      <c r="AK687" t="s">
        <v>4364</v>
      </c>
    </row>
    <row r="688" spans="2:38">
      <c r="B688" s="29" t="str">
        <f>_xlfn.CONCAT(Applications[[#This Row],[No]]," - ",Applications[[#This Row],[Application]])</f>
        <v>909 - Kamstrup USB Driver</v>
      </c>
      <c r="C688">
        <v>909</v>
      </c>
      <c r="D688" t="s">
        <v>4365</v>
      </c>
      <c r="E688" t="s">
        <v>2162</v>
      </c>
      <c r="F688" s="28">
        <v>45658</v>
      </c>
      <c r="J688" t="s">
        <v>2095</v>
      </c>
      <c r="N688" t="s">
        <v>2164</v>
      </c>
      <c r="O688" s="19">
        <v>54788</v>
      </c>
      <c r="Q688" t="s">
        <v>4366</v>
      </c>
      <c r="R688" s="11"/>
      <c r="T688" t="s">
        <v>2204</v>
      </c>
      <c r="V688" s="129">
        <f>_xlfn.XLOOKUP(Applications[[#This Row],[NoApplication]],AApplicationCosts[NoApplication],AApplicationCosts[License Owner],Applications[[#This Row],[Business Owner]],0,1)</f>
        <v>0</v>
      </c>
      <c r="AE688" t="s">
        <v>2178</v>
      </c>
    </row>
    <row r="689" spans="2:38">
      <c r="B689" s="29" t="str">
        <f>_xlfn.CONCAT(Applications[[#This Row],[No]]," - ",Applications[[#This Row],[Application]])</f>
        <v>912 - Azure Cosmos DB Emulator -EDN</v>
      </c>
      <c r="C689">
        <v>912</v>
      </c>
      <c r="D689" s="18" t="s">
        <v>4367</v>
      </c>
      <c r="E689" t="s">
        <v>2422</v>
      </c>
      <c r="F689" s="28">
        <v>45658</v>
      </c>
      <c r="N689" t="s">
        <v>2168</v>
      </c>
      <c r="O689" s="19">
        <v>54788</v>
      </c>
      <c r="R689" s="11"/>
      <c r="T689" t="s">
        <v>2204</v>
      </c>
      <c r="V689" s="129">
        <f>_xlfn.XLOOKUP(Applications[[#This Row],[NoApplication]],AApplicationCosts[NoApplication],AApplicationCosts[License Owner],Applications[[#This Row],[Business Owner]],0,1)</f>
        <v>0</v>
      </c>
      <c r="AE689" t="s">
        <v>2178</v>
      </c>
      <c r="AK689" t="s">
        <v>4368</v>
      </c>
    </row>
    <row r="690" spans="2:38">
      <c r="B690" s="29" t="str">
        <f>_xlfn.CONCAT(Applications[[#This Row],[No]]," - ",Applications[[#This Row],[Application]])</f>
        <v>914 - Azure Developer CLI</v>
      </c>
      <c r="C690">
        <v>914</v>
      </c>
      <c r="D690" s="18" t="s">
        <v>4369</v>
      </c>
      <c r="E690" t="s">
        <v>2181</v>
      </c>
      <c r="F690" s="28">
        <v>45658</v>
      </c>
      <c r="N690" t="s">
        <v>2168</v>
      </c>
      <c r="O690" s="19">
        <v>54788</v>
      </c>
      <c r="R690" s="11"/>
      <c r="T690" t="s">
        <v>2166</v>
      </c>
      <c r="V690" s="129">
        <f>_xlfn.XLOOKUP(Applications[[#This Row],[NoApplication]],AApplicationCosts[NoApplication],AApplicationCosts[License Owner],Applications[[#This Row],[Business Owner]],0,1)</f>
        <v>0</v>
      </c>
      <c r="AD690" t="s">
        <v>2193</v>
      </c>
      <c r="AE690" t="s">
        <v>2178</v>
      </c>
      <c r="AI690" t="s">
        <v>4370</v>
      </c>
      <c r="AJ690" t="s">
        <v>3997</v>
      </c>
      <c r="AK690" t="s">
        <v>2290</v>
      </c>
    </row>
    <row r="691" spans="2:38" ht="30">
      <c r="B691" s="29" t="str">
        <f>_xlfn.CONCAT(Applications[[#This Row],[No]]," - ",Applications[[#This Row],[Application]])</f>
        <v>915 - Dos2unix</v>
      </c>
      <c r="C691">
        <v>915</v>
      </c>
      <c r="D691" s="18" t="s">
        <v>4371</v>
      </c>
      <c r="E691" t="s">
        <v>2502</v>
      </c>
      <c r="F691" s="28">
        <v>45658</v>
      </c>
      <c r="N691" t="s">
        <v>2201</v>
      </c>
      <c r="O691" s="19">
        <v>54788</v>
      </c>
      <c r="R691" s="11"/>
      <c r="T691" t="s">
        <v>2204</v>
      </c>
      <c r="V691" s="129">
        <f>_xlfn.XLOOKUP(Applications[[#This Row],[NoApplication]],AApplicationCosts[NoApplication],AApplicationCosts[License Owner],Applications[[#This Row],[Business Owner]],0,1)</f>
        <v>0</v>
      </c>
      <c r="AE691" t="s">
        <v>2178</v>
      </c>
      <c r="AI691" t="s">
        <v>4372</v>
      </c>
      <c r="AJ691" s="8" t="s">
        <v>4373</v>
      </c>
      <c r="AK691" t="s">
        <v>4310</v>
      </c>
    </row>
    <row r="692" spans="2:38">
      <c r="B692" s="29" t="str">
        <f>_xlfn.CONCAT(Applications[[#This Row],[No]]," - ",Applications[[#This Row],[Application]])</f>
        <v>916 - Flux</v>
      </c>
      <c r="C692">
        <v>916</v>
      </c>
      <c r="D692" s="18" t="s">
        <v>4374</v>
      </c>
      <c r="E692" t="s">
        <v>2181</v>
      </c>
      <c r="F692" s="28">
        <v>45658</v>
      </c>
      <c r="N692" t="s">
        <v>2168</v>
      </c>
      <c r="O692" s="19">
        <v>54788</v>
      </c>
      <c r="R692" s="11"/>
      <c r="S692" t="s">
        <v>294</v>
      </c>
      <c r="T692" t="s">
        <v>2166</v>
      </c>
      <c r="V692" s="129" t="str">
        <f>_xlfn.XLOOKUP(Applications[[#This Row],[NoApplication]],AApplicationCosts[NoApplication],AApplicationCosts[License Owner],Applications[[#This Row],[Business Owner]],0,1)</f>
        <v>PSS</v>
      </c>
      <c r="AE692" t="s">
        <v>2178</v>
      </c>
      <c r="AI692" t="s">
        <v>3841</v>
      </c>
      <c r="AJ692" t="s">
        <v>2195</v>
      </c>
      <c r="AK692" t="s">
        <v>2282</v>
      </c>
    </row>
    <row r="693" spans="2:38">
      <c r="B693" s="29" t="str">
        <f>_xlfn.CONCAT(Applications[[#This Row],[No]]," - ",Applications[[#This Row],[Application]])</f>
        <v>918 - GnuPG</v>
      </c>
      <c r="C693">
        <v>918</v>
      </c>
      <c r="D693" s="18" t="s">
        <v>4375</v>
      </c>
      <c r="E693" t="s">
        <v>2181</v>
      </c>
      <c r="F693" s="28">
        <v>45658</v>
      </c>
      <c r="N693" t="s">
        <v>2182</v>
      </c>
      <c r="O693" s="19">
        <v>54788</v>
      </c>
      <c r="R693" s="11"/>
      <c r="T693" t="s">
        <v>2204</v>
      </c>
      <c r="V693" s="129">
        <f>_xlfn.XLOOKUP(Applications[[#This Row],[NoApplication]],AApplicationCosts[NoApplication],AApplicationCosts[License Owner],Applications[[#This Row],[Business Owner]],0,1)</f>
        <v>0</v>
      </c>
      <c r="AE693" t="s">
        <v>2178</v>
      </c>
      <c r="AI693" t="s">
        <v>4376</v>
      </c>
      <c r="AJ693" t="s">
        <v>53</v>
      </c>
      <c r="AK693" t="s">
        <v>2282</v>
      </c>
    </row>
    <row r="694" spans="2:38">
      <c r="B694" s="29" t="str">
        <f>_xlfn.CONCAT(Applications[[#This Row],[No]]," - ",Applications[[#This Row],[Application]])</f>
        <v>919 - Gpg4win</v>
      </c>
      <c r="C694">
        <v>919</v>
      </c>
      <c r="D694" s="18" t="s">
        <v>4377</v>
      </c>
      <c r="E694" t="s">
        <v>2181</v>
      </c>
      <c r="F694" s="28">
        <v>45658</v>
      </c>
      <c r="N694" t="s">
        <v>2182</v>
      </c>
      <c r="O694" s="19">
        <v>54788</v>
      </c>
      <c r="R694" s="11"/>
      <c r="T694" t="s">
        <v>2204</v>
      </c>
      <c r="V694" s="129">
        <f>_xlfn.XLOOKUP(Applications[[#This Row],[NoApplication]],AApplicationCosts[NoApplication],AApplicationCosts[License Owner],Applications[[#This Row],[Business Owner]],0,1)</f>
        <v>0</v>
      </c>
      <c r="AE694" t="s">
        <v>2178</v>
      </c>
      <c r="AJ694" t="s">
        <v>2803</v>
      </c>
      <c r="AK694" t="s">
        <v>4378</v>
      </c>
    </row>
    <row r="695" spans="2:38">
      <c r="B695" s="29" t="str">
        <f>_xlfn.CONCAT(Applications[[#This Row],[No]]," - ",Applications[[#This Row],[Application]])</f>
        <v>920 - Headlamp</v>
      </c>
      <c r="C695">
        <v>920</v>
      </c>
      <c r="D695" s="18" t="s">
        <v>4379</v>
      </c>
      <c r="E695" t="s">
        <v>2181</v>
      </c>
      <c r="F695" s="28">
        <v>45658</v>
      </c>
      <c r="N695" t="s">
        <v>2168</v>
      </c>
      <c r="O695" s="19">
        <v>54788</v>
      </c>
      <c r="R695" s="11"/>
      <c r="T695" t="s">
        <v>2204</v>
      </c>
      <c r="V695" s="129">
        <f>_xlfn.XLOOKUP(Applications[[#This Row],[NoApplication]],AApplicationCosts[NoApplication],AApplicationCosts[License Owner],Applications[[#This Row],[Business Owner]],0,1)</f>
        <v>0</v>
      </c>
      <c r="AE695" t="s">
        <v>2178</v>
      </c>
      <c r="AI695" t="s">
        <v>4380</v>
      </c>
      <c r="AJ695" t="s">
        <v>4381</v>
      </c>
      <c r="AK695" t="s">
        <v>4382</v>
      </c>
      <c r="AL695" t="s">
        <v>2486</v>
      </c>
    </row>
    <row r="696" spans="2:38">
      <c r="B696" s="29" t="str">
        <f>_xlfn.CONCAT(Applications[[#This Row],[No]]," - ",Applications[[#This Row],[Application]])</f>
        <v>921 - Helm</v>
      </c>
      <c r="C696">
        <v>921</v>
      </c>
      <c r="D696" s="18" t="s">
        <v>4383</v>
      </c>
      <c r="E696" t="s">
        <v>2181</v>
      </c>
      <c r="F696" s="28">
        <v>45658</v>
      </c>
      <c r="N696" t="s">
        <v>2168</v>
      </c>
      <c r="O696" s="19">
        <v>54788</v>
      </c>
      <c r="R696" s="11"/>
      <c r="T696" t="s">
        <v>2166</v>
      </c>
      <c r="V696" s="129">
        <f>_xlfn.XLOOKUP(Applications[[#This Row],[NoApplication]],AApplicationCosts[NoApplication],AApplicationCosts[License Owner],Applications[[#This Row],[Business Owner]],0,1)</f>
        <v>0</v>
      </c>
      <c r="AD696" t="s">
        <v>3840</v>
      </c>
      <c r="AE696" t="s">
        <v>2178</v>
      </c>
      <c r="AJ696" t="s">
        <v>2195</v>
      </c>
      <c r="AK696" t="s">
        <v>3841</v>
      </c>
    </row>
    <row r="697" spans="2:38">
      <c r="B697" s="29" t="str">
        <f>_xlfn.CONCAT(Applications[[#This Row],[No]]," - ",Applications[[#This Row],[Application]])</f>
        <v>922 - IDLE (Python editor)</v>
      </c>
      <c r="C697">
        <v>922</v>
      </c>
      <c r="D697" s="18" t="s">
        <v>4384</v>
      </c>
      <c r="E697" t="s">
        <v>3389</v>
      </c>
      <c r="F697" s="28">
        <v>45658</v>
      </c>
      <c r="N697" t="s">
        <v>2157</v>
      </c>
      <c r="O697" s="19">
        <v>46203</v>
      </c>
      <c r="R697" s="11"/>
      <c r="T697" t="s">
        <v>2204</v>
      </c>
      <c r="V697" s="129">
        <f>_xlfn.XLOOKUP(Applications[[#This Row],[NoApplication]],AApplicationCosts[NoApplication],AApplicationCosts[License Owner],Applications[[#This Row],[Business Owner]],0,1)</f>
        <v>0</v>
      </c>
      <c r="AC697" t="s">
        <v>887</v>
      </c>
      <c r="AE697" t="s">
        <v>2178</v>
      </c>
      <c r="AI697" t="s">
        <v>4385</v>
      </c>
      <c r="AJ697" t="s">
        <v>4385</v>
      </c>
      <c r="AK697" t="s">
        <v>4386</v>
      </c>
      <c r="AL697" t="s">
        <v>2486</v>
      </c>
    </row>
    <row r="698" spans="2:38">
      <c r="B698" s="29" t="str">
        <f>_xlfn.CONCAT(Applications[[#This Row],[No]]," - ",Applications[[#This Row],[Application]])</f>
        <v>924 - Istioctl</v>
      </c>
      <c r="C698">
        <v>924</v>
      </c>
      <c r="D698" s="18" t="s">
        <v>4387</v>
      </c>
      <c r="E698" t="s">
        <v>2181</v>
      </c>
      <c r="F698" s="28">
        <v>45658</v>
      </c>
      <c r="N698" t="s">
        <v>2168</v>
      </c>
      <c r="O698" s="19">
        <v>54788</v>
      </c>
      <c r="R698" s="11"/>
      <c r="T698" t="s">
        <v>2166</v>
      </c>
      <c r="V698" s="129">
        <f>_xlfn.XLOOKUP(Applications[[#This Row],[NoApplication]],AApplicationCosts[NoApplication],AApplicationCosts[License Owner],Applications[[#This Row],[Business Owner]],0,1)</f>
        <v>0</v>
      </c>
      <c r="AD698" t="s">
        <v>3840</v>
      </c>
      <c r="AE698" t="s">
        <v>2178</v>
      </c>
      <c r="AJ698" t="s">
        <v>2195</v>
      </c>
      <c r="AK698" t="s">
        <v>3841</v>
      </c>
    </row>
    <row r="699" spans="2:38">
      <c r="B699" s="29" t="str">
        <f>_xlfn.CONCAT(Applications[[#This Row],[No]]," - ",Applications[[#This Row],[Application]])</f>
        <v>927 - Jetbrains Rider</v>
      </c>
      <c r="C699">
        <v>927</v>
      </c>
      <c r="D699" s="18" t="s">
        <v>4388</v>
      </c>
      <c r="E699" t="s">
        <v>2181</v>
      </c>
      <c r="F699" s="28">
        <v>45658</v>
      </c>
      <c r="G699" s="11" t="s">
        <v>2189</v>
      </c>
      <c r="J699" t="s">
        <v>2723</v>
      </c>
      <c r="N699" t="s">
        <v>2168</v>
      </c>
      <c r="O699" s="19">
        <v>54788</v>
      </c>
      <c r="R699" s="11"/>
      <c r="T699" t="s">
        <v>2099</v>
      </c>
      <c r="V699" s="129" t="str">
        <f>_xlfn.XLOOKUP(Applications[[#This Row],[NoApplication]],AApplicationCosts[NoApplication],AApplicationCosts[License Owner],Applications[[#This Row],[Business Owner]],0,1)</f>
        <v>LAAG</v>
      </c>
      <c r="AD699" t="s">
        <v>2193</v>
      </c>
      <c r="AE699" t="s">
        <v>2178</v>
      </c>
      <c r="AH699" t="s">
        <v>2723</v>
      </c>
      <c r="AI699" t="s">
        <v>4389</v>
      </c>
      <c r="AJ699" t="s">
        <v>2195</v>
      </c>
      <c r="AK699" t="s">
        <v>4390</v>
      </c>
    </row>
    <row r="700" spans="2:38">
      <c r="B700" s="29" t="str">
        <f>_xlfn.CONCAT(Applications[[#This Row],[No]]," - ",Applications[[#This Row],[Application]])</f>
        <v>928 - Kubectl</v>
      </c>
      <c r="C700">
        <v>928</v>
      </c>
      <c r="D700" s="18" t="s">
        <v>4391</v>
      </c>
      <c r="E700" t="s">
        <v>2181</v>
      </c>
      <c r="F700" s="28">
        <v>45658</v>
      </c>
      <c r="J700" t="s">
        <v>4183</v>
      </c>
      <c r="N700" t="s">
        <v>2168</v>
      </c>
      <c r="O700" s="19">
        <v>54788</v>
      </c>
      <c r="Q700" t="s">
        <v>4392</v>
      </c>
      <c r="R700" s="11"/>
      <c r="T700" t="s">
        <v>2166</v>
      </c>
      <c r="V700" s="129">
        <f>_xlfn.XLOOKUP(Applications[[#This Row],[NoApplication]],AApplicationCosts[NoApplication],AApplicationCosts[License Owner],Applications[[#This Row],[Business Owner]],0,1)</f>
        <v>0</v>
      </c>
      <c r="AD700" t="s">
        <v>3840</v>
      </c>
      <c r="AE700" t="s">
        <v>2178</v>
      </c>
      <c r="AJ700" t="s">
        <v>2195</v>
      </c>
      <c r="AK700" t="s">
        <v>3841</v>
      </c>
    </row>
    <row r="701" spans="2:38">
      <c r="B701" s="29" t="str">
        <f>_xlfn.CONCAT(Applications[[#This Row],[No]]," - ",Applications[[#This Row],[Application]])</f>
        <v>929 - Log Parser</v>
      </c>
      <c r="C701">
        <v>929</v>
      </c>
      <c r="D701" s="18" t="s">
        <v>4393</v>
      </c>
      <c r="E701" t="s">
        <v>2181</v>
      </c>
      <c r="F701" s="28">
        <v>45658</v>
      </c>
      <c r="N701" t="s">
        <v>2201</v>
      </c>
      <c r="O701" s="19">
        <v>54788</v>
      </c>
      <c r="R701" s="11"/>
      <c r="T701" t="s">
        <v>2166</v>
      </c>
      <c r="V701" s="129">
        <f>_xlfn.XLOOKUP(Applications[[#This Row],[NoApplication]],AApplicationCosts[NoApplication],AApplicationCosts[License Owner],Applications[[#This Row],[Business Owner]],0,1)</f>
        <v>0</v>
      </c>
      <c r="AE701" t="s">
        <v>2178</v>
      </c>
      <c r="AJ701" t="s">
        <v>4394</v>
      </c>
      <c r="AK701" t="s">
        <v>4395</v>
      </c>
    </row>
    <row r="702" spans="2:38">
      <c r="B702" s="29" t="str">
        <f>_xlfn.CONCAT(Applications[[#This Row],[No]]," - ",Applications[[#This Row],[Application]])</f>
        <v>930 - Mqttx</v>
      </c>
      <c r="C702">
        <v>930</v>
      </c>
      <c r="D702" s="18" t="s">
        <v>4396</v>
      </c>
      <c r="E702" t="s">
        <v>2181</v>
      </c>
      <c r="F702" s="28">
        <v>45658</v>
      </c>
      <c r="N702" t="s">
        <v>2201</v>
      </c>
      <c r="O702" s="19">
        <v>54788</v>
      </c>
      <c r="R702" s="11"/>
      <c r="T702" t="s">
        <v>2204</v>
      </c>
      <c r="V702" s="129">
        <f>_xlfn.XLOOKUP(Applications[[#This Row],[NoApplication]],AApplicationCosts[NoApplication],AApplicationCosts[License Owner],Applications[[#This Row],[Business Owner]],0,1)</f>
        <v>0</v>
      </c>
      <c r="AE702" t="s">
        <v>2178</v>
      </c>
      <c r="AI702" t="s">
        <v>4397</v>
      </c>
      <c r="AJ702" t="s">
        <v>4398</v>
      </c>
      <c r="AK702" t="s">
        <v>2282</v>
      </c>
    </row>
    <row r="703" spans="2:38">
      <c r="B703" s="29" t="str">
        <f>_xlfn.CONCAT(Applications[[#This Row],[No]]," - ",Applications[[#This Row],[Application]])</f>
        <v>931 - OpenTelemetry Collector Builder</v>
      </c>
      <c r="C703">
        <v>931</v>
      </c>
      <c r="D703" s="18" t="s">
        <v>4399</v>
      </c>
      <c r="E703" t="s">
        <v>2181</v>
      </c>
      <c r="F703" s="28">
        <v>45658</v>
      </c>
      <c r="N703" t="s">
        <v>2168</v>
      </c>
      <c r="O703" s="19">
        <v>54788</v>
      </c>
      <c r="R703" s="11"/>
      <c r="T703" t="s">
        <v>2204</v>
      </c>
      <c r="V703" s="129">
        <f>_xlfn.XLOOKUP(Applications[[#This Row],[NoApplication]],AApplicationCosts[NoApplication],AApplicationCosts[License Owner],Applications[[#This Row],[Business Owner]],0,1)</f>
        <v>0</v>
      </c>
      <c r="AE703" t="s">
        <v>2178</v>
      </c>
      <c r="AI703" t="s">
        <v>4400</v>
      </c>
      <c r="AJ703" t="s">
        <v>4401</v>
      </c>
      <c r="AK703" t="s">
        <v>4402</v>
      </c>
      <c r="AL703" t="s">
        <v>2486</v>
      </c>
    </row>
    <row r="704" spans="2:38">
      <c r="B704" s="29" t="str">
        <f>_xlfn.CONCAT(Applications[[#This Row],[No]]," - ",Applications[[#This Row],[Application]])</f>
        <v>932 - PgAdmin</v>
      </c>
      <c r="C704">
        <v>932</v>
      </c>
      <c r="D704" s="18" t="s">
        <v>4403</v>
      </c>
      <c r="E704" t="s">
        <v>2181</v>
      </c>
      <c r="F704" s="28">
        <v>45658</v>
      </c>
      <c r="N704" t="s">
        <v>2168</v>
      </c>
      <c r="O704" s="19">
        <v>54788</v>
      </c>
      <c r="R704" s="11"/>
      <c r="T704" t="s">
        <v>2204</v>
      </c>
      <c r="V704" s="129">
        <f>_xlfn.XLOOKUP(Applications[[#This Row],[NoApplication]],AApplicationCosts[NoApplication],AApplicationCosts[License Owner],Applications[[#This Row],[Business Owner]],0,1)</f>
        <v>0</v>
      </c>
      <c r="AE704" t="s">
        <v>2178</v>
      </c>
      <c r="AJ704" t="s">
        <v>2195</v>
      </c>
    </row>
    <row r="705" spans="2:38">
      <c r="B705" s="29" t="str">
        <f>_xlfn.CONCAT(Applications[[#This Row],[No]]," - ",Applications[[#This Row],[Application]])</f>
        <v>933 - PostgressSQL</v>
      </c>
      <c r="C705">
        <v>933</v>
      </c>
      <c r="D705" s="18" t="s">
        <v>4404</v>
      </c>
      <c r="E705" t="s">
        <v>2181</v>
      </c>
      <c r="F705" s="28">
        <v>45658</v>
      </c>
      <c r="N705" t="s">
        <v>2081</v>
      </c>
      <c r="O705" s="19">
        <v>54788</v>
      </c>
      <c r="R705" s="11"/>
      <c r="T705" t="s">
        <v>2083</v>
      </c>
      <c r="V705" s="129">
        <f>_xlfn.XLOOKUP(Applications[[#This Row],[NoApplication]],AApplicationCosts[NoApplication],AApplicationCosts[License Owner],Applications[[#This Row],[Business Owner]],0,1)</f>
        <v>0</v>
      </c>
      <c r="AE705" t="s">
        <v>2178</v>
      </c>
    </row>
    <row r="706" spans="2:38">
      <c r="B706" s="29" t="str">
        <f>_xlfn.CONCAT(Applications[[#This Row],[No]]," - ",Applications[[#This Row],[Application]])</f>
        <v>936 - Terraform</v>
      </c>
      <c r="C706">
        <v>936</v>
      </c>
      <c r="D706" s="18" t="s">
        <v>4405</v>
      </c>
      <c r="E706" t="s">
        <v>2181</v>
      </c>
      <c r="F706" s="28">
        <v>45658</v>
      </c>
      <c r="N706" t="s">
        <v>2081</v>
      </c>
      <c r="O706" s="19">
        <v>54788</v>
      </c>
      <c r="R706" s="11"/>
      <c r="T706" t="s">
        <v>2083</v>
      </c>
      <c r="V706" s="129">
        <f>_xlfn.XLOOKUP(Applications[[#This Row],[NoApplication]],AApplicationCosts[NoApplication],AApplicationCosts[License Owner],Applications[[#This Row],[Business Owner]],0,1)</f>
        <v>0</v>
      </c>
      <c r="AE706" t="s">
        <v>2178</v>
      </c>
      <c r="AI706" t="s">
        <v>4406</v>
      </c>
      <c r="AJ706" t="s">
        <v>4407</v>
      </c>
      <c r="AK706" t="s">
        <v>4408</v>
      </c>
    </row>
    <row r="707" spans="2:38">
      <c r="B707" s="29" t="str">
        <f>_xlfn.CONCAT(Applications[[#This Row],[No]]," - ",Applications[[#This Row],[Application]])</f>
        <v>937 - Trivy</v>
      </c>
      <c r="C707">
        <v>937</v>
      </c>
      <c r="D707" s="18" t="s">
        <v>4409</v>
      </c>
      <c r="E707" t="s">
        <v>2684</v>
      </c>
      <c r="F707" s="28">
        <v>45658</v>
      </c>
      <c r="N707" t="s">
        <v>2201</v>
      </c>
      <c r="O707" s="19">
        <v>54788</v>
      </c>
      <c r="R707" s="11"/>
      <c r="T707" t="s">
        <v>2204</v>
      </c>
      <c r="V707" s="129">
        <f>_xlfn.XLOOKUP(Applications[[#This Row],[NoApplication]],AApplicationCosts[NoApplication],AApplicationCosts[License Owner],Applications[[#This Row],[Business Owner]],0,1)</f>
        <v>0</v>
      </c>
      <c r="AD707" t="s">
        <v>3840</v>
      </c>
      <c r="AE707" t="s">
        <v>2178</v>
      </c>
      <c r="AI707" t="s">
        <v>4410</v>
      </c>
      <c r="AJ707" t="s">
        <v>3841</v>
      </c>
    </row>
    <row r="708" spans="2:38">
      <c r="B708" s="29" t="str">
        <f>_xlfn.CONCAT(Applications[[#This Row],[No]]," - ",Applications[[#This Row],[Application]])</f>
        <v>938 - WSL2</v>
      </c>
      <c r="C708">
        <v>938</v>
      </c>
      <c r="D708" s="18" t="s">
        <v>4411</v>
      </c>
      <c r="E708" t="s">
        <v>2181</v>
      </c>
      <c r="F708" s="28">
        <v>45658</v>
      </c>
      <c r="N708" t="s">
        <v>2168</v>
      </c>
      <c r="O708" s="19">
        <v>54788</v>
      </c>
      <c r="R708" s="11"/>
      <c r="T708" t="s">
        <v>2166</v>
      </c>
      <c r="V708" s="129">
        <f>_xlfn.XLOOKUP(Applications[[#This Row],[NoApplication]],AApplicationCosts[NoApplication],AApplicationCosts[License Owner],Applications[[#This Row],[Business Owner]],0,1)</f>
        <v>0</v>
      </c>
      <c r="AE708" t="s">
        <v>2178</v>
      </c>
      <c r="AI708" t="s">
        <v>4412</v>
      </c>
      <c r="AJ708" t="s">
        <v>2195</v>
      </c>
      <c r="AK708" t="s">
        <v>4413</v>
      </c>
    </row>
    <row r="709" spans="2:38">
      <c r="B709" s="29" t="str">
        <f>_xlfn.CONCAT(Applications[[#This Row],[No]]," - ",Applications[[#This Row],[Application]])</f>
        <v>939 - YubiKey Manager - FIDO2 keys</v>
      </c>
      <c r="C709">
        <v>939</v>
      </c>
      <c r="D709" s="18" t="s">
        <v>4414</v>
      </c>
      <c r="E709" t="s">
        <v>2684</v>
      </c>
      <c r="F709" s="28">
        <v>45658</v>
      </c>
      <c r="N709" t="s">
        <v>2182</v>
      </c>
      <c r="O709" s="19">
        <v>54788</v>
      </c>
      <c r="R709" s="11"/>
      <c r="T709" t="s">
        <v>2204</v>
      </c>
      <c r="V709" s="129">
        <f>_xlfn.XLOOKUP(Applications[[#This Row],[NoApplication]],AApplicationCosts[NoApplication],AApplicationCosts[License Owner],Applications[[#This Row],[Business Owner]],0,1)</f>
        <v>0</v>
      </c>
      <c r="AE709" t="s">
        <v>2178</v>
      </c>
    </row>
    <row r="710" spans="2:38">
      <c r="B710" s="29" t="str">
        <f>_xlfn.CONCAT(Applications[[#This Row],[No]]," - ",Applications[[#This Row],[Application]])</f>
        <v>940 - SEQ</v>
      </c>
      <c r="C710">
        <v>940</v>
      </c>
      <c r="D710" s="18" t="s">
        <v>4415</v>
      </c>
      <c r="E710" t="s">
        <v>2422</v>
      </c>
      <c r="F710" s="28">
        <v>45658</v>
      </c>
      <c r="N710" t="s">
        <v>2201</v>
      </c>
      <c r="O710" s="19">
        <v>54788</v>
      </c>
      <c r="R710" s="11"/>
      <c r="T710" t="s">
        <v>2204</v>
      </c>
      <c r="V710" s="129">
        <f>_xlfn.XLOOKUP(Applications[[#This Row],[NoApplication]],AApplicationCosts[NoApplication],AApplicationCosts[License Owner],Applications[[#This Row],[Business Owner]],0,1)</f>
        <v>0</v>
      </c>
      <c r="AE710" t="s">
        <v>2178</v>
      </c>
      <c r="AJ710" t="s">
        <v>4416</v>
      </c>
    </row>
    <row r="711" spans="2:38">
      <c r="B711" s="29" t="str">
        <f>_xlfn.CONCAT(Applications[[#This Row],[No]]," - ",Applications[[#This Row],[Application]])</f>
        <v>941 - Codemeter (DNV-tools)</v>
      </c>
      <c r="C711">
        <v>941</v>
      </c>
      <c r="D711" s="18" t="s">
        <v>4417</v>
      </c>
      <c r="E711" t="s">
        <v>2181</v>
      </c>
      <c r="F711" s="28">
        <v>45658</v>
      </c>
      <c r="J711" t="s">
        <v>4418</v>
      </c>
      <c r="N711" t="s">
        <v>2201</v>
      </c>
      <c r="O711" s="19">
        <v>54788</v>
      </c>
      <c r="R711" s="11"/>
      <c r="S711" t="s">
        <v>874</v>
      </c>
      <c r="T711" t="s">
        <v>2166</v>
      </c>
      <c r="V711" s="129">
        <f>_xlfn.XLOOKUP(Applications[[#This Row],[NoApplication]],AApplicationCosts[NoApplication],AApplicationCosts[License Owner],Applications[[#This Row],[Business Owner]],0,1)</f>
        <v>0</v>
      </c>
      <c r="AE711" t="s">
        <v>2178</v>
      </c>
    </row>
    <row r="712" spans="2:38">
      <c r="B712" s="29" t="str">
        <f>_xlfn.CONCAT(Applications[[#This Row],[No]]," - ",Applications[[#This Row],[Application]])</f>
        <v>942 - DNV DLMS Test Client</v>
      </c>
      <c r="C712">
        <v>942</v>
      </c>
      <c r="D712" s="18" t="s">
        <v>4419</v>
      </c>
      <c r="E712" t="s">
        <v>2181</v>
      </c>
      <c r="F712" s="28">
        <v>45658</v>
      </c>
      <c r="J712" t="s">
        <v>4418</v>
      </c>
      <c r="N712" t="s">
        <v>2201</v>
      </c>
      <c r="O712" s="19">
        <v>54788</v>
      </c>
      <c r="R712" s="11"/>
      <c r="S712" t="s">
        <v>874</v>
      </c>
      <c r="T712" t="s">
        <v>2166</v>
      </c>
      <c r="V712" s="129">
        <f>_xlfn.XLOOKUP(Applications[[#This Row],[NoApplication]],AApplicationCosts[NoApplication],AApplicationCosts[License Owner],Applications[[#This Row],[Business Owner]],0,1)</f>
        <v>0</v>
      </c>
      <c r="AE712" t="s">
        <v>2178</v>
      </c>
      <c r="AI712" t="s">
        <v>1409</v>
      </c>
      <c r="AJ712" t="s">
        <v>1409</v>
      </c>
      <c r="AK712" t="s">
        <v>1409</v>
      </c>
    </row>
    <row r="713" spans="2:38">
      <c r="B713" s="29" t="str">
        <f>_xlfn.CONCAT(Applications[[#This Row],[No]]," - ",Applications[[#This Row],[Application]])</f>
        <v>943 - DNV TFT test suite</v>
      </c>
      <c r="C713">
        <v>943</v>
      </c>
      <c r="D713" s="18" t="s">
        <v>4420</v>
      </c>
      <c r="E713" t="s">
        <v>2181</v>
      </c>
      <c r="F713" s="28">
        <v>45658</v>
      </c>
      <c r="J713" t="s">
        <v>4418</v>
      </c>
      <c r="N713" t="s">
        <v>2201</v>
      </c>
      <c r="O713" s="19">
        <v>54788</v>
      </c>
      <c r="R713" s="11"/>
      <c r="S713" t="s">
        <v>874</v>
      </c>
      <c r="T713" t="s">
        <v>2166</v>
      </c>
      <c r="V713" s="129">
        <f>_xlfn.XLOOKUP(Applications[[#This Row],[NoApplication]],AApplicationCosts[NoApplication],AApplicationCosts[License Owner],Applications[[#This Row],[Business Owner]],0,1)</f>
        <v>0</v>
      </c>
      <c r="AE713" t="s">
        <v>2178</v>
      </c>
      <c r="AI713" t="s">
        <v>1409</v>
      </c>
      <c r="AJ713" t="s">
        <v>1409</v>
      </c>
      <c r="AK713" t="s">
        <v>1409</v>
      </c>
    </row>
    <row r="714" spans="2:38" ht="90">
      <c r="B714" s="29" t="str">
        <f>_xlfn.CONCAT(Applications[[#This Row],[No]]," - ",Applications[[#This Row],[Application]])</f>
        <v>944 - Wats Enterprise</v>
      </c>
      <c r="C714">
        <v>944</v>
      </c>
      <c r="D714" s="18" t="s">
        <v>4421</v>
      </c>
      <c r="E714" t="s">
        <v>2422</v>
      </c>
      <c r="F714" s="28">
        <v>45658</v>
      </c>
      <c r="J714" t="s">
        <v>4422</v>
      </c>
      <c r="N714" t="s">
        <v>2157</v>
      </c>
      <c r="O714" s="19">
        <v>46387</v>
      </c>
      <c r="Q714" t="s">
        <v>4423</v>
      </c>
      <c r="R714" s="48" t="s">
        <v>4424</v>
      </c>
      <c r="T714" t="s">
        <v>2166</v>
      </c>
      <c r="V714" s="129" t="str">
        <f>_xlfn.XLOOKUP(Applications[[#This Row],[NoApplication]],AApplicationCosts[NoApplication],AApplicationCosts[License Owner],Applications[[#This Row],[Business Owner]],0,1)</f>
        <v>MEG</v>
      </c>
      <c r="AE714" t="s">
        <v>1246</v>
      </c>
      <c r="AI714" s="8" t="s">
        <v>4425</v>
      </c>
      <c r="AL714" t="s">
        <v>2236</v>
      </c>
    </row>
    <row r="715" spans="2:38">
      <c r="B715" s="29" t="str">
        <f>_xlfn.CONCAT(Applications[[#This Row],[No]]," - ",Applications[[#This Row],[Application]])</f>
        <v>945 - Entrust</v>
      </c>
      <c r="C715">
        <v>945</v>
      </c>
      <c r="D715" s="18" t="s">
        <v>4426</v>
      </c>
      <c r="E715" t="s">
        <v>2684</v>
      </c>
      <c r="F715" s="28">
        <v>45658</v>
      </c>
      <c r="J715" t="s">
        <v>4427</v>
      </c>
      <c r="N715" t="s">
        <v>2182</v>
      </c>
      <c r="O715" s="19">
        <v>54788</v>
      </c>
      <c r="R715" s="48" t="s">
        <v>4428</v>
      </c>
      <c r="T715" t="s">
        <v>2099</v>
      </c>
      <c r="V715" s="129" t="str">
        <f>_xlfn.XLOOKUP(Applications[[#This Row],[NoApplication]],AApplicationCosts[NoApplication],AApplicationCosts[License Owner],Applications[[#This Row],[Business Owner]],0,1)</f>
        <v>JEDT</v>
      </c>
    </row>
    <row r="716" spans="2:38">
      <c r="B716" s="29" t="str">
        <f>_xlfn.CONCAT(Applications[[#This Row],[No]]," - ",Applications[[#This Row],[Application]])</f>
        <v>946 - Siem</v>
      </c>
      <c r="C716">
        <v>946</v>
      </c>
      <c r="D716" s="18" t="s">
        <v>4429</v>
      </c>
      <c r="E716" t="s">
        <v>2684</v>
      </c>
      <c r="F716" s="28">
        <v>45658</v>
      </c>
      <c r="J716" t="s">
        <v>4430</v>
      </c>
      <c r="N716" t="s">
        <v>2168</v>
      </c>
      <c r="O716" s="19">
        <v>54788</v>
      </c>
      <c r="R716" s="11"/>
      <c r="S716" t="s">
        <v>4431</v>
      </c>
      <c r="T716" t="s">
        <v>2099</v>
      </c>
      <c r="V716" s="129">
        <f>_xlfn.XLOOKUP(Applications[[#This Row],[NoApplication]],AApplicationCosts[NoApplication],AApplicationCosts[License Owner],Applications[[#This Row],[Business Owner]],0,1)</f>
        <v>0</v>
      </c>
      <c r="AE716" t="s">
        <v>4432</v>
      </c>
    </row>
    <row r="717" spans="2:38">
      <c r="B717" s="29" t="str">
        <f>_xlfn.CONCAT(Applications[[#This Row],[No]]," - ",Applications[[#This Row],[Application]])</f>
        <v>947 - Webportal</v>
      </c>
      <c r="C717">
        <v>947</v>
      </c>
      <c r="D717" s="18" t="s">
        <v>4433</v>
      </c>
      <c r="E717" t="s">
        <v>3163</v>
      </c>
      <c r="F717" s="28">
        <v>45658</v>
      </c>
      <c r="J717" t="s">
        <v>4434</v>
      </c>
      <c r="N717" t="s">
        <v>2182</v>
      </c>
      <c r="O717" s="19">
        <v>54788</v>
      </c>
      <c r="Q717" t="s">
        <v>4435</v>
      </c>
      <c r="R717" s="11"/>
      <c r="T717" t="s">
        <v>2204</v>
      </c>
      <c r="V717" s="129" t="str">
        <f>_xlfn.XLOOKUP(Applications[[#This Row],[NoApplication]],AApplicationCosts[NoApplication],AApplicationCosts[License Owner],Applications[[#This Row],[Business Owner]],0,1)</f>
        <v>CLB</v>
      </c>
    </row>
    <row r="718" spans="2:38" ht="45">
      <c r="B718" s="29" t="str">
        <f>_xlfn.CONCAT(Applications[[#This Row],[No]]," - ",Applications[[#This Row],[Application]])</f>
        <v>950 - Bimobject</v>
      </c>
      <c r="C718">
        <v>950</v>
      </c>
      <c r="D718" s="18" t="s">
        <v>4436</v>
      </c>
      <c r="E718" t="s">
        <v>2828</v>
      </c>
      <c r="F718" s="28">
        <v>45658</v>
      </c>
      <c r="J718" t="s">
        <v>4436</v>
      </c>
      <c r="N718" t="s">
        <v>2157</v>
      </c>
      <c r="O718" s="19">
        <v>46173</v>
      </c>
      <c r="Q718" t="s">
        <v>4437</v>
      </c>
      <c r="R718" s="11"/>
      <c r="T718" t="s">
        <v>2166</v>
      </c>
      <c r="V718" s="129" t="str">
        <f>_xlfn.XLOOKUP(Applications[[#This Row],[NoApplication]],AApplicationCosts[NoApplication],AApplicationCosts[License Owner],Applications[[#This Row],[Business Owner]],0,1)</f>
        <v>AFR</v>
      </c>
      <c r="AE718" t="s">
        <v>1869</v>
      </c>
      <c r="AI718" s="8" t="s">
        <v>4438</v>
      </c>
    </row>
    <row r="719" spans="2:38">
      <c r="B719" s="29" t="str">
        <f>_xlfn.CONCAT(Applications[[#This Row],[No]]," - ",Applications[[#This Row],[Application]])</f>
        <v>951 - Questel Essential</v>
      </c>
      <c r="C719">
        <v>951</v>
      </c>
      <c r="D719" s="18" t="s">
        <v>4439</v>
      </c>
      <c r="E719" t="s">
        <v>2093</v>
      </c>
      <c r="F719" s="28">
        <v>45658</v>
      </c>
      <c r="J719" t="s">
        <v>4440</v>
      </c>
      <c r="N719" t="s">
        <v>2201</v>
      </c>
      <c r="O719" s="19">
        <v>54788</v>
      </c>
      <c r="R719" s="16" t="s">
        <v>4441</v>
      </c>
      <c r="T719" t="s">
        <v>2166</v>
      </c>
      <c r="V719" s="129" t="str">
        <f>_xlfn.XLOOKUP(Applications[[#This Row],[NoApplication]],AApplicationCosts[NoApplication],AApplicationCosts[License Owner],Applications[[#This Row],[Business Owner]],0,1)</f>
        <v>FRPN</v>
      </c>
      <c r="AE719" t="s">
        <v>3020</v>
      </c>
    </row>
    <row r="720" spans="2:38">
      <c r="B720" s="29" t="str">
        <f>_xlfn.CONCAT(Applications[[#This Row],[No]]," - ",Applications[[#This Row],[Application]])</f>
        <v>952 - Eptura Visitor</v>
      </c>
      <c r="C720">
        <v>952</v>
      </c>
      <c r="D720" s="18" t="s">
        <v>4442</v>
      </c>
      <c r="E720" t="s">
        <v>2198</v>
      </c>
      <c r="F720" s="28">
        <v>45658</v>
      </c>
      <c r="J720" t="s">
        <v>4443</v>
      </c>
      <c r="N720" t="s">
        <v>2168</v>
      </c>
      <c r="O720" s="19">
        <v>54788</v>
      </c>
      <c r="R720" s="16" t="s">
        <v>4444</v>
      </c>
      <c r="T720" t="s">
        <v>2099</v>
      </c>
      <c r="V720" s="129" t="str">
        <f>_xlfn.XLOOKUP(Applications[[#This Row],[NoApplication]],AApplicationCosts[NoApplication],AApplicationCosts[License Owner],Applications[[#This Row],[Business Owner]],0,1)</f>
        <v>LUCB</v>
      </c>
      <c r="AE720" s="41" t="s">
        <v>2477</v>
      </c>
      <c r="AI720" t="s">
        <v>4445</v>
      </c>
    </row>
    <row r="721" spans="2:41">
      <c r="B721" s="29" t="str">
        <f>_xlfn.CONCAT(Applications[[#This Row],[No]]," - ",Applications[[#This Row],[Application]])</f>
        <v>953 - Patch my PC</v>
      </c>
      <c r="C721">
        <v>953</v>
      </c>
      <c r="D721" s="18" t="s">
        <v>4446</v>
      </c>
      <c r="E721" t="s">
        <v>2198</v>
      </c>
      <c r="F721" s="28">
        <v>45658</v>
      </c>
      <c r="J721" s="18" t="s">
        <v>4446</v>
      </c>
      <c r="N721" t="s">
        <v>2081</v>
      </c>
      <c r="O721" s="19">
        <v>54788</v>
      </c>
      <c r="R721" s="11"/>
      <c r="T721" t="s">
        <v>2083</v>
      </c>
      <c r="V721" s="129" t="str">
        <f>_xlfn.XLOOKUP(Applications[[#This Row],[NoApplication]],AApplicationCosts[NoApplication],AApplicationCosts[License Owner],Applications[[#This Row],[Business Owner]],0,1)</f>
        <v>LUCB</v>
      </c>
      <c r="AE721" s="41" t="s">
        <v>2477</v>
      </c>
      <c r="AI721" t="s">
        <v>2694</v>
      </c>
    </row>
    <row r="722" spans="2:41">
      <c r="B722" s="29" t="str">
        <f>_xlfn.CONCAT(Applications[[#This Row],[No]]," - ",Applications[[#This Row],[Application]])</f>
        <v>955 - DataFlex</v>
      </c>
      <c r="C722">
        <v>955</v>
      </c>
      <c r="D722" s="18" t="s">
        <v>4447</v>
      </c>
      <c r="E722" t="s">
        <v>2198</v>
      </c>
      <c r="F722" s="28">
        <v>45658</v>
      </c>
      <c r="J722" t="s">
        <v>4448</v>
      </c>
      <c r="N722" t="s">
        <v>2182</v>
      </c>
      <c r="O722" s="19">
        <v>54788</v>
      </c>
      <c r="R722" s="11"/>
      <c r="T722" t="s">
        <v>2166</v>
      </c>
      <c r="V722" s="129" t="str">
        <f>_xlfn.XLOOKUP(Applications[[#This Row],[NoApplication]],AApplicationCosts[NoApplication],AApplicationCosts[License Owner],Applications[[#This Row],[Business Owner]],0,1)</f>
        <v>LPLN</v>
      </c>
    </row>
    <row r="723" spans="2:41">
      <c r="B723" s="29" t="str">
        <f>_xlfn.CONCAT(Applications[[#This Row],[No]]," - ",Applications[[#This Row],[Application]])</f>
        <v>956 - Figma</v>
      </c>
      <c r="C723">
        <v>956</v>
      </c>
      <c r="D723" s="18" t="s">
        <v>4449</v>
      </c>
      <c r="E723" t="s">
        <v>2181</v>
      </c>
      <c r="F723" s="28">
        <v>45658</v>
      </c>
      <c r="J723" t="s">
        <v>4450</v>
      </c>
      <c r="M723" t="s">
        <v>2210</v>
      </c>
      <c r="N723" t="s">
        <v>2168</v>
      </c>
      <c r="O723" s="19">
        <v>54788</v>
      </c>
      <c r="Q723" s="216" t="s">
        <v>4451</v>
      </c>
      <c r="R723" s="16" t="s">
        <v>4452</v>
      </c>
      <c r="T723" t="s">
        <v>2099</v>
      </c>
      <c r="V723" s="129" t="str">
        <f>_xlfn.XLOOKUP(Applications[[#This Row],[NoApplication]],AApplicationCosts[NoApplication],AApplicationCosts[License Owner],Applications[[#This Row],[Business Owner]],0,1)</f>
        <v>LAAG</v>
      </c>
      <c r="AE723" t="s">
        <v>2178</v>
      </c>
      <c r="AI723" t="s">
        <v>4453</v>
      </c>
      <c r="AJ723" t="s">
        <v>2195</v>
      </c>
      <c r="AK723" t="s">
        <v>2282</v>
      </c>
    </row>
    <row r="724" spans="2:41">
      <c r="B724" s="29" t="str">
        <f>_xlfn.CONCAT(Applications[[#This Row],[No]]," - ",Applications[[#This Row],[Application]])</f>
        <v>958 - Antora</v>
      </c>
      <c r="C724">
        <v>958</v>
      </c>
      <c r="D724" s="18" t="s">
        <v>4454</v>
      </c>
      <c r="E724" t="s">
        <v>2181</v>
      </c>
      <c r="F724" s="28">
        <v>45658</v>
      </c>
      <c r="N724" t="s">
        <v>2201</v>
      </c>
      <c r="O724" s="28">
        <v>46173</v>
      </c>
      <c r="R724" s="11"/>
      <c r="S724" t="s">
        <v>874</v>
      </c>
      <c r="T724" t="s">
        <v>2204</v>
      </c>
      <c r="V724" s="129" t="str">
        <f>_xlfn.XLOOKUP(Applications[[#This Row],[NoApplication]],AApplicationCosts[NoApplication],AApplicationCosts[License Owner],Applications[[#This Row],[Business Owner]],0,1)</f>
        <v>JKI</v>
      </c>
      <c r="AE724" t="s">
        <v>2178</v>
      </c>
      <c r="AI724" t="s">
        <v>4455</v>
      </c>
      <c r="AJ724" t="s">
        <v>2701</v>
      </c>
      <c r="AK724" t="s">
        <v>2282</v>
      </c>
    </row>
    <row r="725" spans="2:41">
      <c r="B725" s="29" t="str">
        <f>_xlfn.CONCAT(Applications[[#This Row],[No]]," - ",Applications[[#This Row],[Application]])</f>
        <v>959 - Busylight</v>
      </c>
      <c r="C725">
        <v>959</v>
      </c>
      <c r="D725" s="18" t="s">
        <v>4456</v>
      </c>
      <c r="E725" t="s">
        <v>2181</v>
      </c>
      <c r="F725" s="28">
        <v>45658</v>
      </c>
      <c r="N725" t="s">
        <v>2157</v>
      </c>
      <c r="O725" s="28">
        <v>46173</v>
      </c>
      <c r="R725" s="11"/>
      <c r="S725" t="s">
        <v>874</v>
      </c>
      <c r="T725" t="s">
        <v>2166</v>
      </c>
      <c r="V725" s="129" t="str">
        <f>_xlfn.XLOOKUP(Applications[[#This Row],[NoApplication]],AApplicationCosts[NoApplication],AApplicationCosts[License Owner],Applications[[#This Row],[Business Owner]],0,1)</f>
        <v>JKI</v>
      </c>
      <c r="AE725" t="s">
        <v>2178</v>
      </c>
      <c r="AI725" t="s">
        <v>4457</v>
      </c>
      <c r="AJ725" t="s">
        <v>4208</v>
      </c>
      <c r="AK725" t="s">
        <v>4458</v>
      </c>
    </row>
    <row r="726" spans="2:41">
      <c r="B726" s="29" t="str">
        <f>_xlfn.CONCAT(Applications[[#This Row],[No]]," - ",Applications[[#This Row],[Application]])</f>
        <v>960 - Fluke energy analyze</v>
      </c>
      <c r="C726">
        <v>960</v>
      </c>
      <c r="D726" s="18" t="s">
        <v>4459</v>
      </c>
      <c r="E726" t="s">
        <v>2181</v>
      </c>
      <c r="F726" s="28">
        <v>45658</v>
      </c>
      <c r="N726" t="s">
        <v>2168</v>
      </c>
      <c r="O726" s="19">
        <v>54788</v>
      </c>
      <c r="R726" s="11"/>
      <c r="S726" t="s">
        <v>874</v>
      </c>
      <c r="T726" t="s">
        <v>2204</v>
      </c>
      <c r="V726" s="129" t="str">
        <f>_xlfn.XLOOKUP(Applications[[#This Row],[NoApplication]],AApplicationCosts[NoApplication],AApplicationCosts[License Owner],Applications[[#This Row],[Business Owner]],0,1)</f>
        <v>JKI</v>
      </c>
      <c r="AE726" t="s">
        <v>2178</v>
      </c>
      <c r="AI726" t="s">
        <v>3855</v>
      </c>
      <c r="AJ726" t="s">
        <v>53</v>
      </c>
      <c r="AK726" t="s">
        <v>2282</v>
      </c>
    </row>
    <row r="727" spans="2:41">
      <c r="B727" s="29" t="str">
        <f>_xlfn.CONCAT(Applications[[#This Row],[No]]," - ",Applications[[#This Row],[Application]])</f>
        <v>961 - Freeplane</v>
      </c>
      <c r="C727">
        <v>961</v>
      </c>
      <c r="D727" s="18" t="s">
        <v>4460</v>
      </c>
      <c r="E727" t="s">
        <v>2181</v>
      </c>
      <c r="F727" s="28">
        <v>45658</v>
      </c>
      <c r="N727" t="s">
        <v>2201</v>
      </c>
      <c r="O727" s="28">
        <v>46173</v>
      </c>
      <c r="R727" s="11"/>
      <c r="S727" t="s">
        <v>874</v>
      </c>
      <c r="T727" t="s">
        <v>2204</v>
      </c>
      <c r="V727" s="129" t="str">
        <f>_xlfn.XLOOKUP(Applications[[#This Row],[NoApplication]],AApplicationCosts[NoApplication],AApplicationCosts[License Owner],Applications[[#This Row],[Business Owner]],0,1)</f>
        <v>JKI</v>
      </c>
      <c r="AE727" t="s">
        <v>2178</v>
      </c>
      <c r="AJ727" t="s">
        <v>390</v>
      </c>
      <c r="AK727" t="s">
        <v>2282</v>
      </c>
    </row>
    <row r="728" spans="2:41">
      <c r="B728" s="29" t="str">
        <f>_xlfn.CONCAT(Applications[[#This Row],[No]]," - ",Applications[[#This Row],[Application]])</f>
        <v>962 - GC-prevue</v>
      </c>
      <c r="C728">
        <v>962</v>
      </c>
      <c r="D728" s="18" t="s">
        <v>4461</v>
      </c>
      <c r="E728" t="s">
        <v>2181</v>
      </c>
      <c r="F728" s="28">
        <v>45658</v>
      </c>
      <c r="N728" t="s">
        <v>2201</v>
      </c>
      <c r="O728" s="19">
        <v>54788</v>
      </c>
      <c r="R728" s="11"/>
      <c r="S728" t="s">
        <v>874</v>
      </c>
      <c r="T728" t="s">
        <v>2204</v>
      </c>
      <c r="V728" s="129" t="str">
        <f>_xlfn.XLOOKUP(Applications[[#This Row],[NoApplication]],AApplicationCosts[NoApplication],AApplicationCosts[License Owner],Applications[[#This Row],[Business Owner]],0,1)</f>
        <v>JKI</v>
      </c>
      <c r="AE728" t="s">
        <v>2178</v>
      </c>
      <c r="AJ728" t="s">
        <v>4208</v>
      </c>
      <c r="AK728" t="s">
        <v>2282</v>
      </c>
    </row>
    <row r="729" spans="2:41">
      <c r="B729" s="29" t="str">
        <f>_xlfn.CONCAT(Applications[[#This Row],[No]]," - ",Applications[[#This Row],[Application]])</f>
        <v>963 - Gradle</v>
      </c>
      <c r="C729">
        <v>963</v>
      </c>
      <c r="D729" s="18" t="s">
        <v>4462</v>
      </c>
      <c r="E729" t="s">
        <v>2181</v>
      </c>
      <c r="F729" s="28">
        <v>45658</v>
      </c>
      <c r="N729" t="s">
        <v>2081</v>
      </c>
      <c r="O729" s="19">
        <v>54788</v>
      </c>
      <c r="R729" s="11"/>
      <c r="S729" t="s">
        <v>874</v>
      </c>
      <c r="T729" t="s">
        <v>2166</v>
      </c>
      <c r="V729" s="129" t="str">
        <f>_xlfn.XLOOKUP(Applications[[#This Row],[NoApplication]],AApplicationCosts[NoApplication],AApplicationCosts[License Owner],Applications[[#This Row],[Business Owner]],0,1)</f>
        <v>JKI</v>
      </c>
      <c r="AE729" t="s">
        <v>2178</v>
      </c>
      <c r="AI729" t="s">
        <v>4463</v>
      </c>
      <c r="AJ729" t="s">
        <v>53</v>
      </c>
      <c r="AK729" t="s">
        <v>4464</v>
      </c>
      <c r="AO729" t="s">
        <v>2268</v>
      </c>
    </row>
    <row r="730" spans="2:41">
      <c r="B730" s="29" t="str">
        <f>_xlfn.CONCAT(Applications[[#This Row],[No]]," - ",Applications[[#This Row],[Application]])</f>
        <v>964 - Gurux</v>
      </c>
      <c r="C730">
        <v>964</v>
      </c>
      <c r="D730" s="18" t="s">
        <v>4465</v>
      </c>
      <c r="E730" t="s">
        <v>2181</v>
      </c>
      <c r="F730" s="28">
        <v>45658</v>
      </c>
      <c r="N730" t="s">
        <v>2201</v>
      </c>
      <c r="O730" s="19">
        <v>54788</v>
      </c>
      <c r="R730" s="11"/>
      <c r="S730" t="s">
        <v>874</v>
      </c>
      <c r="T730" t="s">
        <v>2204</v>
      </c>
      <c r="V730" s="129" t="str">
        <f>_xlfn.XLOOKUP(Applications[[#This Row],[NoApplication]],AApplicationCosts[NoApplication],AApplicationCosts[License Owner],Applications[[#This Row],[Business Owner]],0,1)</f>
        <v>JKI</v>
      </c>
      <c r="AE730" t="s">
        <v>2178</v>
      </c>
      <c r="AI730" t="s">
        <v>1409</v>
      </c>
      <c r="AJ730" t="s">
        <v>53</v>
      </c>
      <c r="AK730" t="s">
        <v>2282</v>
      </c>
    </row>
    <row r="731" spans="2:41">
      <c r="B731" s="29" t="str">
        <f>_xlfn.CONCAT(Applications[[#This Row],[No]]," - ",Applications[[#This Row],[Application]])</f>
        <v>965 - Influx</v>
      </c>
      <c r="C731">
        <v>965</v>
      </c>
      <c r="D731" s="18" t="s">
        <v>4466</v>
      </c>
      <c r="E731" t="s">
        <v>2181</v>
      </c>
      <c r="F731" s="28">
        <v>45658</v>
      </c>
      <c r="N731" t="s">
        <v>2201</v>
      </c>
      <c r="O731" s="19">
        <v>54788</v>
      </c>
      <c r="R731" s="11"/>
      <c r="S731" t="s">
        <v>874</v>
      </c>
      <c r="T731" t="s">
        <v>2166</v>
      </c>
      <c r="V731" s="129" t="str">
        <f>_xlfn.XLOOKUP(Applications[[#This Row],[NoApplication]],AApplicationCosts[NoApplication],AApplicationCosts[License Owner],Applications[[#This Row],[Business Owner]],0,1)</f>
        <v>JKI</v>
      </c>
      <c r="AE731" t="s">
        <v>2178</v>
      </c>
      <c r="AJ731" t="s">
        <v>1409</v>
      </c>
      <c r="AK731" t="s">
        <v>1409</v>
      </c>
    </row>
    <row r="732" spans="2:41">
      <c r="B732" s="29" t="str">
        <f>_xlfn.CONCAT(Applications[[#This Row],[No]]," - ",Applications[[#This Row],[Application]])</f>
        <v>966 - Inno Setup</v>
      </c>
      <c r="C732">
        <v>966</v>
      </c>
      <c r="D732" s="18" t="s">
        <v>4467</v>
      </c>
      <c r="E732" t="s">
        <v>2181</v>
      </c>
      <c r="F732" s="28">
        <v>45658</v>
      </c>
      <c r="N732" t="s">
        <v>2201</v>
      </c>
      <c r="O732" s="28">
        <v>46173</v>
      </c>
      <c r="R732" s="11"/>
      <c r="S732" t="s">
        <v>874</v>
      </c>
      <c r="T732" t="s">
        <v>2166</v>
      </c>
      <c r="V732" s="129" t="str">
        <f>_xlfn.XLOOKUP(Applications[[#This Row],[NoApplication]],AApplicationCosts[NoApplication],AApplicationCosts[License Owner],Applications[[#This Row],[Business Owner]],0,1)</f>
        <v>JKI</v>
      </c>
      <c r="AE732" t="s">
        <v>2178</v>
      </c>
      <c r="AJ732" t="s">
        <v>2701</v>
      </c>
      <c r="AK732" t="s">
        <v>2282</v>
      </c>
    </row>
    <row r="733" spans="2:41">
      <c r="B733" s="29" t="str">
        <f>_xlfn.CONCAT(Applications[[#This Row],[No]]," - ",Applications[[#This Row],[Application]])</f>
        <v>967 - Kamstrup metertool for e-meter</v>
      </c>
      <c r="C733">
        <v>967</v>
      </c>
      <c r="D733" s="18" t="s">
        <v>4468</v>
      </c>
      <c r="E733" t="s">
        <v>2181</v>
      </c>
      <c r="F733" s="28">
        <v>45658</v>
      </c>
      <c r="N733" t="s">
        <v>2164</v>
      </c>
      <c r="O733" s="19">
        <v>54788</v>
      </c>
      <c r="R733" s="11"/>
      <c r="S733" t="s">
        <v>874</v>
      </c>
      <c r="T733" t="s">
        <v>2166</v>
      </c>
      <c r="V733" s="129" t="str">
        <f>_xlfn.XLOOKUP(Applications[[#This Row],[NoApplication]],AApplicationCosts[NoApplication],AApplicationCosts[License Owner],Applications[[#This Row],[Business Owner]],0,1)</f>
        <v>JKI</v>
      </c>
      <c r="AE733" t="s">
        <v>2178</v>
      </c>
      <c r="AJ733" t="s">
        <v>53</v>
      </c>
      <c r="AK733" t="s">
        <v>2268</v>
      </c>
    </row>
    <row r="734" spans="2:41">
      <c r="B734" s="29" t="str">
        <f>_xlfn.CONCAT(Applications[[#This Row],[No]]," - ",Applications[[#This Row],[Application]])</f>
        <v>968 - Kroki</v>
      </c>
      <c r="C734">
        <v>968</v>
      </c>
      <c r="D734" s="18" t="s">
        <v>4469</v>
      </c>
      <c r="E734" t="s">
        <v>2181</v>
      </c>
      <c r="F734" s="28">
        <v>45658</v>
      </c>
      <c r="N734" t="s">
        <v>2201</v>
      </c>
      <c r="O734" s="19">
        <v>54788</v>
      </c>
      <c r="R734" s="11"/>
      <c r="S734" t="s">
        <v>874</v>
      </c>
      <c r="T734" t="s">
        <v>2204</v>
      </c>
      <c r="V734" s="129" t="str">
        <f>_xlfn.XLOOKUP(Applications[[#This Row],[NoApplication]],AApplicationCosts[NoApplication],AApplicationCosts[License Owner],Applications[[#This Row],[Business Owner]],0,1)</f>
        <v>JKI</v>
      </c>
      <c r="AE734" t="s">
        <v>2178</v>
      </c>
      <c r="AI734" t="s">
        <v>4470</v>
      </c>
      <c r="AJ734" t="s">
        <v>2195</v>
      </c>
      <c r="AK734" t="s">
        <v>2282</v>
      </c>
    </row>
    <row r="735" spans="2:41">
      <c r="B735" s="29" t="str">
        <f>_xlfn.CONCAT(Applications[[#This Row],[No]]," - ",Applications[[#This Row],[Application]])</f>
        <v>969 - Padstack editor</v>
      </c>
      <c r="C735">
        <v>969</v>
      </c>
      <c r="D735" s="18" t="s">
        <v>4471</v>
      </c>
      <c r="E735" t="s">
        <v>2181</v>
      </c>
      <c r="F735" s="28">
        <v>45658</v>
      </c>
      <c r="N735" t="s">
        <v>2182</v>
      </c>
      <c r="O735" s="19">
        <v>54788</v>
      </c>
      <c r="R735" s="11"/>
      <c r="S735" t="s">
        <v>874</v>
      </c>
      <c r="T735" t="s">
        <v>2204</v>
      </c>
      <c r="V735" s="129" t="str">
        <f>_xlfn.XLOOKUP(Applications[[#This Row],[NoApplication]],AApplicationCosts[NoApplication],AApplicationCosts[License Owner],Applications[[#This Row],[Business Owner]],0,1)</f>
        <v>JKI</v>
      </c>
      <c r="AE735" t="s">
        <v>2178</v>
      </c>
      <c r="AI735" t="s">
        <v>4472</v>
      </c>
      <c r="AJ735" t="s">
        <v>53</v>
      </c>
      <c r="AK735" t="s">
        <v>2282</v>
      </c>
    </row>
    <row r="736" spans="2:41">
      <c r="B736" s="29" t="str">
        <f>_xlfn.CONCAT(Applications[[#This Row],[No]]," - ",Applications[[#This Row],[Application]])</f>
        <v>970 - PC library expert</v>
      </c>
      <c r="C736">
        <v>970</v>
      </c>
      <c r="D736" s="18" t="s">
        <v>4473</v>
      </c>
      <c r="E736" t="s">
        <v>2181</v>
      </c>
      <c r="F736" s="28">
        <v>45658</v>
      </c>
      <c r="N736" t="s">
        <v>2168</v>
      </c>
      <c r="O736" s="19">
        <v>54788</v>
      </c>
      <c r="R736" s="11"/>
      <c r="S736" t="s">
        <v>874</v>
      </c>
      <c r="T736" t="s">
        <v>2204</v>
      </c>
      <c r="V736" s="129" t="str">
        <f>_xlfn.XLOOKUP(Applications[[#This Row],[NoApplication]],AApplicationCosts[NoApplication],AApplicationCosts[License Owner],Applications[[#This Row],[Business Owner]],0,1)</f>
        <v>JKI</v>
      </c>
      <c r="AE736" t="s">
        <v>2178</v>
      </c>
      <c r="AJ736" t="s">
        <v>53</v>
      </c>
      <c r="AK736" t="s">
        <v>2282</v>
      </c>
    </row>
    <row r="737" spans="2:41">
      <c r="B737" s="29" t="str">
        <f>_xlfn.CONCAT(Applications[[#This Row],[No]]," - ",Applications[[#This Row],[Application]])</f>
        <v>971 - Quacs Studio</v>
      </c>
      <c r="C737">
        <v>971</v>
      </c>
      <c r="D737" s="18" t="s">
        <v>4474</v>
      </c>
      <c r="E737" t="s">
        <v>2181</v>
      </c>
      <c r="F737" s="28">
        <v>45658</v>
      </c>
      <c r="N737" t="s">
        <v>2168</v>
      </c>
      <c r="O737" s="19">
        <v>54788</v>
      </c>
      <c r="R737" s="11"/>
      <c r="S737" t="s">
        <v>874</v>
      </c>
      <c r="T737" t="s">
        <v>2204</v>
      </c>
      <c r="V737" s="129" t="str">
        <f>_xlfn.XLOOKUP(Applications[[#This Row],[NoApplication]],AApplicationCosts[NoApplication],AApplicationCosts[License Owner],Applications[[#This Row],[Business Owner]],0,1)</f>
        <v>JKI</v>
      </c>
      <c r="AE737" t="s">
        <v>2178</v>
      </c>
      <c r="AJ737" t="s">
        <v>53</v>
      </c>
      <c r="AK737" t="s">
        <v>2282</v>
      </c>
    </row>
    <row r="738" spans="2:41">
      <c r="B738" s="29" t="str">
        <f>_xlfn.CONCAT(Applications[[#This Row],[No]]," - ",Applications[[#This Row],[Application]])</f>
        <v>972 - Segger Ozone</v>
      </c>
      <c r="C738">
        <v>972</v>
      </c>
      <c r="D738" s="18" t="s">
        <v>4475</v>
      </c>
      <c r="E738" t="s">
        <v>2181</v>
      </c>
      <c r="F738" s="28">
        <v>45658</v>
      </c>
      <c r="N738" t="s">
        <v>2201</v>
      </c>
      <c r="O738" s="19">
        <v>54788</v>
      </c>
      <c r="R738" s="11"/>
      <c r="S738" t="s">
        <v>874</v>
      </c>
      <c r="T738" t="s">
        <v>2204</v>
      </c>
      <c r="V738" s="129" t="str">
        <f>_xlfn.XLOOKUP(Applications[[#This Row],[NoApplication]],AApplicationCosts[NoApplication],AApplicationCosts[License Owner],Applications[[#This Row],[Business Owner]],0,1)</f>
        <v>JKI</v>
      </c>
      <c r="AE738" t="s">
        <v>2178</v>
      </c>
      <c r="AJ738" t="s">
        <v>53</v>
      </c>
      <c r="AK738" t="s">
        <v>2282</v>
      </c>
    </row>
    <row r="739" spans="2:41">
      <c r="B739" s="29" t="str">
        <f>_xlfn.CONCAT(Applications[[#This Row],[No]]," - ",Applications[[#This Row],[Application]])</f>
        <v>973 - Solidmaker</v>
      </c>
      <c r="C739">
        <v>973</v>
      </c>
      <c r="D739" s="18" t="s">
        <v>4476</v>
      </c>
      <c r="E739" t="s">
        <v>2181</v>
      </c>
      <c r="F739" s="28">
        <v>45658</v>
      </c>
      <c r="N739" t="s">
        <v>2168</v>
      </c>
      <c r="O739" s="19">
        <v>54788</v>
      </c>
      <c r="R739" s="11"/>
      <c r="S739" t="s">
        <v>874</v>
      </c>
      <c r="T739" t="s">
        <v>2204</v>
      </c>
      <c r="V739" s="129" t="str">
        <f>_xlfn.XLOOKUP(Applications[[#This Row],[NoApplication]],AApplicationCosts[NoApplication],AApplicationCosts[License Owner],Applications[[#This Row],[Business Owner]],0,1)</f>
        <v>JKI</v>
      </c>
      <c r="AE739" t="s">
        <v>2178</v>
      </c>
      <c r="AJ739" t="s">
        <v>53</v>
      </c>
      <c r="AK739" t="s">
        <v>2282</v>
      </c>
      <c r="AO739" t="s">
        <v>2268</v>
      </c>
    </row>
    <row r="740" spans="2:41">
      <c r="B740" s="29" t="str">
        <f>_xlfn.CONCAT(Applications[[#This Row],[No]]," - ",Applications[[#This Row],[Application]])</f>
        <v>974 - STS Key generator</v>
      </c>
      <c r="C740">
        <v>974</v>
      </c>
      <c r="D740" s="18" t="s">
        <v>4477</v>
      </c>
      <c r="E740" t="s">
        <v>2181</v>
      </c>
      <c r="F740" s="28">
        <v>45658</v>
      </c>
      <c r="N740" t="s">
        <v>2168</v>
      </c>
      <c r="O740" s="19">
        <v>54788</v>
      </c>
      <c r="R740" s="11"/>
      <c r="S740" t="s">
        <v>874</v>
      </c>
      <c r="T740" t="s">
        <v>2204</v>
      </c>
      <c r="V740" s="129" t="str">
        <f>_xlfn.XLOOKUP(Applications[[#This Row],[NoApplication]],AApplicationCosts[NoApplication],AApplicationCosts[License Owner],Applications[[#This Row],[Business Owner]],0,1)</f>
        <v>JKI</v>
      </c>
      <c r="AE740" t="s">
        <v>2178</v>
      </c>
      <c r="AJ740" t="s">
        <v>53</v>
      </c>
      <c r="AK740" t="s">
        <v>2282</v>
      </c>
    </row>
    <row r="741" spans="2:41">
      <c r="B741" s="29" t="str">
        <f>_xlfn.CONCAT(Applications[[#This Row],[No]]," - ",Applications[[#This Row],[Application]])</f>
        <v>976 - Tableau</v>
      </c>
      <c r="C741">
        <v>976</v>
      </c>
      <c r="D741" s="18" t="s">
        <v>4478</v>
      </c>
      <c r="E741" t="s">
        <v>2181</v>
      </c>
      <c r="F741" s="28">
        <v>45658</v>
      </c>
      <c r="N741" t="s">
        <v>2157</v>
      </c>
      <c r="O741" s="28">
        <v>46173</v>
      </c>
      <c r="R741" s="11"/>
      <c r="S741" t="s">
        <v>874</v>
      </c>
      <c r="T741" t="s">
        <v>2204</v>
      </c>
      <c r="V741" s="129" t="str">
        <f>_xlfn.XLOOKUP(Applications[[#This Row],[NoApplication]],AApplicationCosts[NoApplication],AApplicationCosts[License Owner],Applications[[#This Row],[Business Owner]],0,1)</f>
        <v>JKI</v>
      </c>
      <c r="AE741" t="s">
        <v>2178</v>
      </c>
      <c r="AI741" t="s">
        <v>4479</v>
      </c>
      <c r="AJ741" t="s">
        <v>4480</v>
      </c>
      <c r="AK741" t="s">
        <v>4481</v>
      </c>
    </row>
    <row r="742" spans="2:41">
      <c r="B742" s="29" t="str">
        <f>_xlfn.CONCAT(Applications[[#This Row],[No]]," - ",Applications[[#This Row],[Application]])</f>
        <v>977 - Trueport</v>
      </c>
      <c r="C742">
        <v>977</v>
      </c>
      <c r="D742" s="18" t="s">
        <v>4482</v>
      </c>
      <c r="E742" t="s">
        <v>2181</v>
      </c>
      <c r="F742" s="28">
        <v>45658</v>
      </c>
      <c r="N742" t="s">
        <v>2157</v>
      </c>
      <c r="O742" s="28">
        <v>47118</v>
      </c>
      <c r="R742" s="11"/>
      <c r="S742" t="s">
        <v>874</v>
      </c>
      <c r="T742" t="s">
        <v>2204</v>
      </c>
      <c r="V742" s="129" t="str">
        <f>_xlfn.XLOOKUP(Applications[[#This Row],[NoApplication]],AApplicationCosts[NoApplication],AApplicationCosts[License Owner],Applications[[#This Row],[Business Owner]],0,1)</f>
        <v>JKI</v>
      </c>
      <c r="AE742" t="s">
        <v>2178</v>
      </c>
      <c r="AI742" t="s">
        <v>4483</v>
      </c>
      <c r="AJ742" t="s">
        <v>53</v>
      </c>
      <c r="AK742" t="s">
        <v>2282</v>
      </c>
    </row>
    <row r="743" spans="2:41">
      <c r="B743" s="29" t="str">
        <f>_xlfn.CONCAT(Applications[[#This Row],[No]]," - ",Applications[[#This Row],[Application]])</f>
        <v>978 - WinRaR</v>
      </c>
      <c r="C743">
        <v>978</v>
      </c>
      <c r="D743" s="18" t="s">
        <v>4484</v>
      </c>
      <c r="E743" t="s">
        <v>2181</v>
      </c>
      <c r="F743" s="28">
        <v>45658</v>
      </c>
      <c r="N743" t="s">
        <v>2201</v>
      </c>
      <c r="O743" s="19">
        <v>54788</v>
      </c>
      <c r="R743" s="11"/>
      <c r="S743" t="s">
        <v>874</v>
      </c>
      <c r="T743" t="s">
        <v>2166</v>
      </c>
      <c r="V743" s="129" t="str">
        <f>_xlfn.XLOOKUP(Applications[[#This Row],[NoApplication]],AApplicationCosts[NoApplication],AApplicationCosts[License Owner],Applications[[#This Row],[Business Owner]],0,1)</f>
        <v>JKI</v>
      </c>
      <c r="AE743" t="s">
        <v>2477</v>
      </c>
      <c r="AI743" t="s">
        <v>3629</v>
      </c>
      <c r="AJ743" t="s">
        <v>53</v>
      </c>
      <c r="AK743" t="s">
        <v>4485</v>
      </c>
    </row>
    <row r="744" spans="2:41">
      <c r="B744" s="29" t="str">
        <f>_xlfn.CONCAT(Applications[[#This Row],[No]]," - ",Applications[[#This Row],[Application]])</f>
        <v>979 - WiX Toolset</v>
      </c>
      <c r="C744">
        <v>979</v>
      </c>
      <c r="D744" s="18" t="s">
        <v>4486</v>
      </c>
      <c r="E744" t="s">
        <v>2181</v>
      </c>
      <c r="F744" s="28">
        <v>45658</v>
      </c>
      <c r="N744" t="s">
        <v>2201</v>
      </c>
      <c r="O744" s="19">
        <v>54788</v>
      </c>
      <c r="R744" s="11"/>
      <c r="S744" t="s">
        <v>874</v>
      </c>
      <c r="T744" t="s">
        <v>2166</v>
      </c>
      <c r="V744" s="129" t="str">
        <f>_xlfn.XLOOKUP(Applications[[#This Row],[NoApplication]],AApplicationCosts[NoApplication],AApplicationCosts[License Owner],Applications[[#This Row],[Business Owner]],0,1)</f>
        <v>JKI</v>
      </c>
      <c r="AE744" t="s">
        <v>2178</v>
      </c>
      <c r="AJ744" t="s">
        <v>53</v>
      </c>
      <c r="AK744" t="s">
        <v>2282</v>
      </c>
    </row>
    <row r="745" spans="2:41">
      <c r="B745" s="29" t="str">
        <f>_xlfn.CONCAT(Applications[[#This Row],[No]]," - ",Applications[[#This Row],[Application]])</f>
        <v>980 - Fusion Legacy</v>
      </c>
      <c r="C745">
        <v>980</v>
      </c>
      <c r="D745" s="18" t="s">
        <v>4487</v>
      </c>
      <c r="E745" t="s">
        <v>2316</v>
      </c>
      <c r="F745" s="28">
        <v>45658</v>
      </c>
      <c r="J745" t="s">
        <v>4488</v>
      </c>
      <c r="M745" t="s">
        <v>2243</v>
      </c>
      <c r="N745" t="s">
        <v>2182</v>
      </c>
      <c r="O745" s="19">
        <v>54788</v>
      </c>
      <c r="R745" s="16" t="s">
        <v>4489</v>
      </c>
      <c r="S745" t="s">
        <v>4490</v>
      </c>
      <c r="T745" t="s">
        <v>2166</v>
      </c>
      <c r="V745" s="129" t="str">
        <f>_xlfn.XLOOKUP(Applications[[#This Row],[NoApplication]],AApplicationCosts[NoApplication],AApplicationCosts[License Owner],Applications[[#This Row],[Business Owner]],0,1)</f>
        <v>PMM</v>
      </c>
      <c r="AE745" t="s">
        <v>1246</v>
      </c>
    </row>
    <row r="746" spans="2:41" ht="31.5">
      <c r="B746" s="29" t="str">
        <f>_xlfn.CONCAT(Applications[[#This Row],[No]]," - ",Applications[[#This Row],[Application]])</f>
        <v>981 - Sysarb</v>
      </c>
      <c r="C746">
        <v>981</v>
      </c>
      <c r="D746" s="18" t="s">
        <v>4491</v>
      </c>
      <c r="E746" t="s">
        <v>2093</v>
      </c>
      <c r="F746" s="28">
        <v>45658</v>
      </c>
      <c r="J746" t="s">
        <v>4491</v>
      </c>
      <c r="M746" t="s">
        <v>2107</v>
      </c>
      <c r="N746" t="s">
        <v>2097</v>
      </c>
      <c r="O746" s="19">
        <v>48214</v>
      </c>
      <c r="Q746" t="s">
        <v>4492</v>
      </c>
      <c r="R746" s="16" t="s">
        <v>4493</v>
      </c>
      <c r="S746" t="s">
        <v>4494</v>
      </c>
      <c r="T746" t="s">
        <v>2166</v>
      </c>
      <c r="V746" s="129" t="str">
        <f>_xlfn.XLOOKUP(Applications[[#This Row],[NoApplication]],AApplicationCosts[NoApplication],AApplicationCosts[License Owner],Applications[[#This Row],[Business Owner]],0,1)</f>
        <v>LANY</v>
      </c>
      <c r="AE746" t="s">
        <v>2233</v>
      </c>
      <c r="AI746" s="223" t="s">
        <v>4495</v>
      </c>
      <c r="AL746" t="s">
        <v>2103</v>
      </c>
    </row>
    <row r="747" spans="2:41">
      <c r="B747" s="29" t="str">
        <f>_xlfn.CONCAT(Applications[[#This Row],[No]]," - ",Applications[[#This Row],[Application]])</f>
        <v>982 - Valor SMT Engeneering Pack bundle</v>
      </c>
      <c r="C747">
        <v>982</v>
      </c>
      <c r="D747" s="18" t="s">
        <v>4496</v>
      </c>
      <c r="E747" t="s">
        <v>3217</v>
      </c>
      <c r="F747" s="28">
        <v>45658</v>
      </c>
      <c r="J747" t="s">
        <v>4497</v>
      </c>
      <c r="N747" t="s">
        <v>2201</v>
      </c>
      <c r="O747" s="19">
        <v>54788</v>
      </c>
      <c r="R747" s="11"/>
      <c r="T747" t="s">
        <v>2166</v>
      </c>
      <c r="V747" s="129" t="str">
        <f>_xlfn.XLOOKUP(Applications[[#This Row],[NoApplication]],AApplicationCosts[NoApplication],AApplicationCosts[License Owner],Applications[[#This Row],[Business Owner]],0,1)</f>
        <v>FLAN</v>
      </c>
      <c r="AE747" t="s">
        <v>1246</v>
      </c>
      <c r="AI747" t="s">
        <v>4498</v>
      </c>
      <c r="AJ747" t="s">
        <v>4499</v>
      </c>
    </row>
    <row r="748" spans="2:41" ht="90">
      <c r="B748" s="29" t="str">
        <f>_xlfn.CONCAT(Applications[[#This Row],[No]]," - ",Applications[[#This Row],[Application]])</f>
        <v>983 - E-Doc licens</v>
      </c>
      <c r="C748">
        <v>983</v>
      </c>
      <c r="D748" s="18" t="s">
        <v>4500</v>
      </c>
      <c r="E748" t="s">
        <v>2093</v>
      </c>
      <c r="F748" s="28">
        <v>45658</v>
      </c>
      <c r="J748" t="s">
        <v>4501</v>
      </c>
      <c r="N748" t="s">
        <v>2201</v>
      </c>
      <c r="O748" s="19">
        <v>54788</v>
      </c>
      <c r="Q748" s="8" t="s">
        <v>4502</v>
      </c>
      <c r="R748" s="16" t="s">
        <v>4503</v>
      </c>
      <c r="T748" t="s">
        <v>2166</v>
      </c>
      <c r="V748" s="129" t="str">
        <f>_xlfn.XLOOKUP(Applications[[#This Row],[NoApplication]],AApplicationCosts[NoApplication],AApplicationCosts[License Owner],Applications[[#This Row],[Business Owner]],0,1)</f>
        <v>SALU</v>
      </c>
      <c r="AE748" t="s">
        <v>2085</v>
      </c>
      <c r="AI748" t="s">
        <v>4504</v>
      </c>
    </row>
    <row r="749" spans="2:41" ht="30">
      <c r="B749" s="29" t="str">
        <f>_xlfn.CONCAT(Applications[[#This Row],[No]]," - ",Applications[[#This Row],[Application]])</f>
        <v>984 - Crossware mail signature</v>
      </c>
      <c r="C749">
        <v>984</v>
      </c>
      <c r="D749" s="18" t="s">
        <v>4505</v>
      </c>
      <c r="E749" t="s">
        <v>2198</v>
      </c>
      <c r="F749" s="28">
        <v>45658</v>
      </c>
      <c r="J749" t="s">
        <v>4506</v>
      </c>
      <c r="N749" t="s">
        <v>2182</v>
      </c>
      <c r="O749" s="19">
        <v>54788</v>
      </c>
      <c r="Q749" t="s">
        <v>4507</v>
      </c>
      <c r="R749" s="11"/>
      <c r="T749" t="s">
        <v>2099</v>
      </c>
      <c r="V749" s="129" t="str">
        <f>_xlfn.XLOOKUP(Applications[[#This Row],[NoApplication]],AApplicationCosts[NoApplication],AApplicationCosts[License Owner],Applications[[#This Row],[Business Owner]],0,1)</f>
        <v>MSAD</v>
      </c>
      <c r="AE749" s="41" t="s">
        <v>2477</v>
      </c>
      <c r="AI749" s="193" t="s">
        <v>4508</v>
      </c>
    </row>
    <row r="750" spans="2:41">
      <c r="B750" s="29" t="str">
        <f>_xlfn.CONCAT(Applications[[#This Row],[No]]," - ",Applications[[#This Row],[Application]])</f>
        <v>985 - DISCUS</v>
      </c>
      <c r="C750">
        <v>985</v>
      </c>
      <c r="D750" s="18" t="s">
        <v>4509</v>
      </c>
      <c r="E750" t="s">
        <v>2137</v>
      </c>
      <c r="F750" s="28">
        <v>45658</v>
      </c>
      <c r="J750" t="s">
        <v>4510</v>
      </c>
      <c r="N750" t="s">
        <v>2157</v>
      </c>
      <c r="O750" s="19">
        <v>54788</v>
      </c>
      <c r="R750" s="16" t="s">
        <v>4511</v>
      </c>
      <c r="T750" t="s">
        <v>2166</v>
      </c>
      <c r="V750" s="129" t="str">
        <f>_xlfn.XLOOKUP(Applications[[#This Row],[NoApplication]],AApplicationCosts[NoApplication],AApplicationCosts[License Owner],Applications[[#This Row],[Business Owner]],0,1)</f>
        <v>MIKR</v>
      </c>
      <c r="AE750" t="s">
        <v>1246</v>
      </c>
      <c r="AI750" t="s">
        <v>4512</v>
      </c>
    </row>
    <row r="751" spans="2:41" ht="60">
      <c r="B751" s="29" t="str">
        <f>_xlfn.CONCAT(Applications[[#This Row],[No]]," - ",Applications[[#This Row],[Application]])</f>
        <v>986 - Attention Web Manager</v>
      </c>
      <c r="C751">
        <v>986</v>
      </c>
      <c r="D751" s="18" t="s">
        <v>4513</v>
      </c>
      <c r="E751" t="s">
        <v>2828</v>
      </c>
      <c r="F751" s="28">
        <v>45658</v>
      </c>
      <c r="J751" t="s">
        <v>4514</v>
      </c>
      <c r="N751" t="s">
        <v>2157</v>
      </c>
      <c r="O751" s="19">
        <v>46235</v>
      </c>
      <c r="R751" s="11"/>
      <c r="T751" t="s">
        <v>2166</v>
      </c>
      <c r="V751" s="129" t="str">
        <f>_xlfn.XLOOKUP(Applications[[#This Row],[NoApplication]],AApplicationCosts[NoApplication],AApplicationCosts[License Owner],Applications[[#This Row],[Business Owner]],0,1)</f>
        <v>AFR</v>
      </c>
      <c r="AE751" s="41" t="s">
        <v>1869</v>
      </c>
      <c r="AI751" s="8" t="s">
        <v>4515</v>
      </c>
      <c r="AJ751" t="s">
        <v>4516</v>
      </c>
      <c r="AL751" t="s">
        <v>2153</v>
      </c>
    </row>
    <row r="752" spans="2:41">
      <c r="B752" s="29" t="str">
        <f>_xlfn.CONCAT(Applications[[#This Row],[No]]," - ",Applications[[#This Row],[Application]])</f>
        <v>987 - Micetro</v>
      </c>
      <c r="C752">
        <v>987</v>
      </c>
      <c r="D752" s="18" t="s">
        <v>4517</v>
      </c>
      <c r="E752" t="s">
        <v>2684</v>
      </c>
      <c r="F752" s="28">
        <v>45658</v>
      </c>
      <c r="J752" t="s">
        <v>4518</v>
      </c>
      <c r="N752" t="s">
        <v>2182</v>
      </c>
      <c r="O752" s="19">
        <v>54788</v>
      </c>
      <c r="R752" s="11"/>
      <c r="T752" t="s">
        <v>2099</v>
      </c>
      <c r="V752" s="129" t="str">
        <f>_xlfn.XLOOKUP(Applications[[#This Row],[NoApplication]],AApplicationCosts[NoApplication],AApplicationCosts[License Owner],Applications[[#This Row],[Business Owner]],0,1)</f>
        <v>JEDT</v>
      </c>
    </row>
    <row r="753" spans="2:42">
      <c r="B753" s="29" t="str">
        <f>_xlfn.CONCAT(Applications[[#This Row],[No]]," - ",Applications[[#This Row],[Application]])</f>
        <v>988 - Beeceptor</v>
      </c>
      <c r="C753">
        <v>988</v>
      </c>
      <c r="D753" s="18" t="s">
        <v>4519</v>
      </c>
      <c r="E753" t="s">
        <v>2422</v>
      </c>
      <c r="F753" s="28">
        <v>45658</v>
      </c>
      <c r="N753" t="s">
        <v>2182</v>
      </c>
      <c r="O753" s="19">
        <v>54788</v>
      </c>
      <c r="R753" s="11"/>
      <c r="T753" t="s">
        <v>2204</v>
      </c>
      <c r="V753" s="129">
        <f>_xlfn.XLOOKUP(Applications[[#This Row],[NoApplication]],AApplicationCosts[NoApplication],AApplicationCosts[License Owner],Applications[[#This Row],[Business Owner]],0,1)</f>
        <v>0</v>
      </c>
      <c r="AE753" s="41" t="s">
        <v>1869</v>
      </c>
    </row>
    <row r="754" spans="2:42" ht="30">
      <c r="B754" s="29" t="str">
        <f>_xlfn.CONCAT(Applications[[#This Row],[No]]," - ",Applications[[#This Row],[Application]])</f>
        <v>989 - USB Meter Reader</v>
      </c>
      <c r="C754">
        <v>989</v>
      </c>
      <c r="D754" s="18" t="s">
        <v>4520</v>
      </c>
      <c r="E754" t="s">
        <v>2162</v>
      </c>
      <c r="F754" s="28">
        <v>45658</v>
      </c>
      <c r="J754" t="s">
        <v>2095</v>
      </c>
      <c r="N754" t="s">
        <v>4521</v>
      </c>
      <c r="O754" s="19">
        <v>54788</v>
      </c>
      <c r="Q754" s="8" t="s">
        <v>4522</v>
      </c>
      <c r="R754" s="11"/>
      <c r="T754" t="s">
        <v>2166</v>
      </c>
      <c r="V754" s="129">
        <f>_xlfn.XLOOKUP(Applications[[#This Row],[NoApplication]],AApplicationCosts[NoApplication],AApplicationCosts[License Owner],Applications[[#This Row],[Business Owner]],0,1)</f>
        <v>0</v>
      </c>
    </row>
    <row r="755" spans="2:42">
      <c r="B755" s="29" t="str">
        <f>_xlfn.CONCAT(Applications[[#This Row],[No]]," - ",Applications[[#This Row],[Application]])</f>
        <v>990 - My Kamstrup Support tool</v>
      </c>
      <c r="C755">
        <v>990</v>
      </c>
      <c r="D755" s="18" t="s">
        <v>4523</v>
      </c>
      <c r="E755" t="s">
        <v>3059</v>
      </c>
      <c r="F755" s="28">
        <v>45658</v>
      </c>
      <c r="J755" t="s">
        <v>2095</v>
      </c>
      <c r="N755" t="s">
        <v>2164</v>
      </c>
      <c r="O755" s="19">
        <v>54788</v>
      </c>
      <c r="Q755" s="85" t="s">
        <v>4524</v>
      </c>
      <c r="R755" s="11"/>
      <c r="T755" t="s">
        <v>2166</v>
      </c>
      <c r="V755" s="129">
        <f>_xlfn.XLOOKUP(Applications[[#This Row],[NoApplication]],AApplicationCosts[NoApplication],AApplicationCosts[License Owner],Applications[[#This Row],[Business Owner]],0,1)</f>
        <v>0</v>
      </c>
    </row>
    <row r="756" spans="2:42">
      <c r="B756" s="29" t="str">
        <f>_xlfn.CONCAT(Applications[[#This Row],[No]]," - ",Applications[[#This Row],[Application]])</f>
        <v>991 - FlowIQ</v>
      </c>
      <c r="C756">
        <v>991</v>
      </c>
      <c r="D756" s="18" t="s">
        <v>4525</v>
      </c>
      <c r="E756" t="s">
        <v>2162</v>
      </c>
      <c r="F756" s="28">
        <v>45658</v>
      </c>
      <c r="J756" t="s">
        <v>2095</v>
      </c>
      <c r="N756" t="s">
        <v>2164</v>
      </c>
      <c r="O756" s="19">
        <v>54788</v>
      </c>
      <c r="Q756" s="85" t="s">
        <v>4526</v>
      </c>
      <c r="R756" s="11"/>
      <c r="S756" t="s">
        <v>2255</v>
      </c>
      <c r="T756" t="s">
        <v>2166</v>
      </c>
      <c r="V756" s="129" t="str">
        <f>_xlfn.XLOOKUP(Applications[[#This Row],[NoApplication]],AApplicationCosts[NoApplication],AApplicationCosts[License Owner],Applications[[#This Row],[Business Owner]],0,1)</f>
        <v>MAGO / KKF</v>
      </c>
      <c r="AE756" t="s">
        <v>2997</v>
      </c>
      <c r="AP756" t="s">
        <v>2091</v>
      </c>
    </row>
    <row r="757" spans="2:42" ht="75">
      <c r="B757" s="29" t="str">
        <f>_xlfn.CONCAT(Applications[[#This Row],[No]]," - ",Applications[[#This Row],[Application]])</f>
        <v>992 - NEM (Network Monitor)</v>
      </c>
      <c r="C757">
        <v>992</v>
      </c>
      <c r="D757" s="18" t="s">
        <v>4527</v>
      </c>
      <c r="E757" t="s">
        <v>2162</v>
      </c>
      <c r="F757" s="28">
        <v>45658</v>
      </c>
      <c r="J757" t="s">
        <v>2095</v>
      </c>
      <c r="N757" t="s">
        <v>4521</v>
      </c>
      <c r="O757" s="19">
        <v>54788</v>
      </c>
      <c r="Q757" s="8" t="s">
        <v>4528</v>
      </c>
      <c r="R757" s="11"/>
      <c r="T757" t="s">
        <v>2166</v>
      </c>
      <c r="V757" s="129">
        <f>_xlfn.XLOOKUP(Applications[[#This Row],[NoApplication]],AApplicationCosts[NoApplication],AApplicationCosts[License Owner],Applications[[#This Row],[Business Owner]],0,1)</f>
        <v>0</v>
      </c>
      <c r="AE757" t="s">
        <v>2997</v>
      </c>
      <c r="AI757" t="s">
        <v>4529</v>
      </c>
      <c r="AL757" t="s">
        <v>2236</v>
      </c>
    </row>
    <row r="758" spans="2:42">
      <c r="B758" s="29" t="str">
        <f>_xlfn.CONCAT(Applications[[#This Row],[No]]," - ",Applications[[#This Row],[Application]])</f>
        <v>993 - Swagger</v>
      </c>
      <c r="C758">
        <v>993</v>
      </c>
      <c r="D758" s="18" t="s">
        <v>4530</v>
      </c>
      <c r="E758" t="s">
        <v>2422</v>
      </c>
      <c r="F758" s="28">
        <v>45658</v>
      </c>
      <c r="J758" s="66" t="s">
        <v>2769</v>
      </c>
      <c r="N758" t="s">
        <v>2182</v>
      </c>
      <c r="O758" s="19">
        <v>54788</v>
      </c>
      <c r="Q758" t="s">
        <v>4531</v>
      </c>
      <c r="R758" s="48" t="s">
        <v>4532</v>
      </c>
      <c r="T758" t="s">
        <v>2166</v>
      </c>
      <c r="V758" s="129">
        <f>_xlfn.XLOOKUP(Applications[[#This Row],[NoApplication]],AApplicationCosts[NoApplication],AApplicationCosts[License Owner],Applications[[#This Row],[Business Owner]],0,1)</f>
        <v>0</v>
      </c>
    </row>
    <row r="759" spans="2:42">
      <c r="B759" s="29" t="str">
        <f>_xlfn.CONCAT(Applications[[#This Row],[No]]," - ",Applications[[#This Row],[Application]])</f>
        <v>994 - Analytics Water apps</v>
      </c>
      <c r="C759">
        <v>994</v>
      </c>
      <c r="D759" s="18" t="s">
        <v>4533</v>
      </c>
      <c r="E759" t="s">
        <v>2162</v>
      </c>
      <c r="F759" s="28">
        <v>45658</v>
      </c>
      <c r="J759" s="66" t="s">
        <v>2095</v>
      </c>
      <c r="N759" t="s">
        <v>2164</v>
      </c>
      <c r="O759" s="19">
        <v>54788</v>
      </c>
      <c r="R759" s="11"/>
      <c r="T759" t="s">
        <v>2166</v>
      </c>
      <c r="V759" s="129">
        <f>_xlfn.XLOOKUP(Applications[[#This Row],[NoApplication]],AApplicationCosts[NoApplication],AApplicationCosts[License Owner],Applications[[#This Row],[Business Owner]],0,1)</f>
        <v>0</v>
      </c>
    </row>
    <row r="760" spans="2:42">
      <c r="B760" s="29" t="str">
        <f>_xlfn.CONCAT(Applications[[#This Row],[No]]," - ",Applications[[#This Row],[Application]])</f>
        <v>995 - Analytics Power apps</v>
      </c>
      <c r="C760">
        <v>995</v>
      </c>
      <c r="D760" s="18" t="s">
        <v>4534</v>
      </c>
      <c r="E760" t="s">
        <v>2162</v>
      </c>
      <c r="F760" s="28">
        <v>45658</v>
      </c>
      <c r="J760" s="66" t="s">
        <v>2095</v>
      </c>
      <c r="N760" t="s">
        <v>2164</v>
      </c>
      <c r="O760" s="19">
        <v>54788</v>
      </c>
      <c r="R760" s="11"/>
      <c r="T760" t="s">
        <v>2166</v>
      </c>
      <c r="V760" s="129">
        <f>_xlfn.XLOOKUP(Applications[[#This Row],[NoApplication]],AApplicationCosts[NoApplication],AApplicationCosts[License Owner],Applications[[#This Row],[Business Owner]],0,1)</f>
        <v>0</v>
      </c>
      <c r="AH760" t="s">
        <v>3009</v>
      </c>
    </row>
    <row r="761" spans="2:42">
      <c r="B761" s="29" t="str">
        <f>_xlfn.CONCAT(Applications[[#This Row],[No]]," - ",Applications[[#This Row],[Application]])</f>
        <v>996 - Creditcard</v>
      </c>
      <c r="C761">
        <v>996</v>
      </c>
      <c r="D761" s="18" t="s">
        <v>4535</v>
      </c>
      <c r="E761" t="s">
        <v>2198</v>
      </c>
      <c r="F761" s="28">
        <v>45658</v>
      </c>
      <c r="J761" s="66"/>
      <c r="N761" t="s">
        <v>2182</v>
      </c>
      <c r="O761" s="19">
        <v>54788</v>
      </c>
      <c r="R761" s="11"/>
      <c r="T761" t="s">
        <v>2166</v>
      </c>
      <c r="U761" t="s">
        <v>4535</v>
      </c>
      <c r="V761" s="129">
        <f>_xlfn.XLOOKUP(Applications[[#This Row],[NoApplication]],AApplicationCosts[NoApplication],AApplicationCosts[License Owner],Applications[[#This Row],[Business Owner]],0,1)</f>
        <v>0</v>
      </c>
      <c r="AG761" t="s">
        <v>2037</v>
      </c>
    </row>
    <row r="762" spans="2:42">
      <c r="B762" s="29" t="str">
        <f>_xlfn.CONCAT(Applications[[#This Row],[No]]," - ",Applications[[#This Row],[Application]])</f>
        <v>997 - TBD</v>
      </c>
      <c r="C762">
        <v>997</v>
      </c>
      <c r="D762" s="18" t="s">
        <v>4536</v>
      </c>
      <c r="E762" t="s">
        <v>2198</v>
      </c>
      <c r="F762" s="28">
        <v>45658</v>
      </c>
      <c r="J762" s="66" t="s">
        <v>4536</v>
      </c>
      <c r="N762" t="s">
        <v>2201</v>
      </c>
      <c r="O762" s="19">
        <v>54788</v>
      </c>
      <c r="R762" s="11"/>
      <c r="T762" t="s">
        <v>2166</v>
      </c>
      <c r="V762" s="129" t="str">
        <f>_xlfn.XLOOKUP(Applications[[#This Row],[NoApplication]],AApplicationCosts[NoApplication],AApplicationCosts[License Owner],Applications[[#This Row],[Business Owner]],0,1)</f>
        <v>DCU</v>
      </c>
      <c r="AE762" s="41"/>
      <c r="AF762" s="41"/>
      <c r="AG762" s="41"/>
      <c r="AH762" s="41"/>
    </row>
    <row r="763" spans="2:42" ht="30">
      <c r="B763" s="29" t="str">
        <f>_xlfn.CONCAT(Applications[[#This Row],[No]]," - ",Applications[[#This Row],[Application]])</f>
        <v>998 - KAMES  Components</v>
      </c>
      <c r="C763">
        <v>998</v>
      </c>
      <c r="D763" s="18" t="s">
        <v>4537</v>
      </c>
      <c r="E763" s="87" t="s">
        <v>3059</v>
      </c>
      <c r="F763" s="28">
        <v>45658</v>
      </c>
      <c r="H763" s="11" t="s">
        <v>147</v>
      </c>
      <c r="J763" s="66" t="s">
        <v>2095</v>
      </c>
      <c r="N763" t="s">
        <v>2164</v>
      </c>
      <c r="O763" s="19">
        <v>54788</v>
      </c>
      <c r="Q763" s="8" t="s">
        <v>4538</v>
      </c>
      <c r="R763" s="11"/>
      <c r="S763" t="s">
        <v>1486</v>
      </c>
      <c r="T763" t="s">
        <v>2166</v>
      </c>
      <c r="V763" s="129" t="str">
        <f>_xlfn.XLOOKUP(Applications[[#This Row],[NoApplication]],AApplicationCosts[NoApplication],AApplicationCosts[License Owner],Applications[[#This Row],[Business Owner]],0,1)</f>
        <v>JLY</v>
      </c>
      <c r="W763" t="s">
        <v>1486</v>
      </c>
      <c r="AF763" s="41"/>
      <c r="AG763" s="41"/>
      <c r="AH763" s="41"/>
      <c r="AP763" t="s">
        <v>2091</v>
      </c>
    </row>
    <row r="764" spans="2:42">
      <c r="B764" s="29" t="str">
        <f>_xlfn.CONCAT(Applications[[#This Row],[No]]," - ",Applications[[#This Row],[Application]])</f>
        <v>999 - No application</v>
      </c>
      <c r="C764">
        <v>999</v>
      </c>
      <c r="D764" s="18" t="s">
        <v>3460</v>
      </c>
      <c r="E764" t="s">
        <v>2198</v>
      </c>
      <c r="F764" s="28">
        <v>45658</v>
      </c>
      <c r="J764" s="66" t="s">
        <v>4539</v>
      </c>
      <c r="K764" t="s">
        <v>812</v>
      </c>
      <c r="N764" t="s">
        <v>2201</v>
      </c>
      <c r="O764" s="19">
        <v>54788</v>
      </c>
      <c r="T764" t="s">
        <v>2166</v>
      </c>
      <c r="V764" s="129" t="str">
        <f>_xlfn.XLOOKUP(Applications[[#This Row],[NoApplication]],AApplicationCosts[NoApplication],AApplicationCosts[License Owner],Applications[[#This Row],[Business Owner]],0,1)</f>
        <v>CON-PELT</v>
      </c>
    </row>
    <row r="765" spans="2:42">
      <c r="B765" s="29" t="str">
        <f>_xlfn.CONCAT(Applications[[#This Row],[No]]," - ",Applications[[#This Row],[Application]])</f>
        <v>1001 - Analytics Heat apps</v>
      </c>
      <c r="C765">
        <v>1001</v>
      </c>
      <c r="D765" s="18" t="s">
        <v>4540</v>
      </c>
      <c r="E765" t="s">
        <v>2162</v>
      </c>
      <c r="F765" s="28">
        <v>45658</v>
      </c>
      <c r="J765" s="66" t="s">
        <v>2095</v>
      </c>
      <c r="N765" t="s">
        <v>2164</v>
      </c>
      <c r="O765" s="19">
        <v>54788</v>
      </c>
      <c r="R765" s="11"/>
      <c r="T765" t="s">
        <v>2166</v>
      </c>
      <c r="V765" s="129">
        <f>_xlfn.XLOOKUP(Applications[[#This Row],[NoApplication]],AApplicationCosts[NoApplication],AApplicationCosts[License Owner],Applications[[#This Row],[Business Owner]],0,1)</f>
        <v>0</v>
      </c>
    </row>
    <row r="766" spans="2:42" ht="30">
      <c r="B766" s="29" t="str">
        <f>_xlfn.CONCAT(Applications[[#This Row],[No]]," - ",Applications[[#This Row],[Application]])</f>
        <v>1002 - 	
RTO onboarding Tool</v>
      </c>
      <c r="C766">
        <v>1002</v>
      </c>
      <c r="D766" s="18" t="s">
        <v>4541</v>
      </c>
      <c r="E766" t="s">
        <v>3059</v>
      </c>
      <c r="F766" s="28">
        <v>45658</v>
      </c>
      <c r="J766" s="66" t="s">
        <v>2095</v>
      </c>
      <c r="N766" t="s">
        <v>2164</v>
      </c>
      <c r="O766" s="19">
        <v>54788</v>
      </c>
      <c r="Q766" t="s">
        <v>4542</v>
      </c>
      <c r="R766" s="11"/>
      <c r="T766" t="s">
        <v>2166</v>
      </c>
      <c r="V766" s="129">
        <f>_xlfn.XLOOKUP(Applications[[#This Row],[NoApplication]],AApplicationCosts[NoApplication],AApplicationCosts[License Owner],Applications[[#This Row],[Business Owner]],0,1)</f>
        <v>0</v>
      </c>
    </row>
    <row r="767" spans="2:42">
      <c r="B767" s="29" t="str">
        <f>_xlfn.CONCAT(Applications[[#This Row],[No]]," - ",Applications[[#This Row],[Application]])</f>
        <v>1003 - Analytics Scruffy</v>
      </c>
      <c r="C767">
        <v>1003</v>
      </c>
      <c r="D767" s="18" t="s">
        <v>4543</v>
      </c>
      <c r="E767" t="s">
        <v>3059</v>
      </c>
      <c r="F767" s="28">
        <v>45658</v>
      </c>
      <c r="J767" s="66" t="s">
        <v>2095</v>
      </c>
      <c r="N767" t="s">
        <v>2164</v>
      </c>
      <c r="O767" s="19">
        <v>54788</v>
      </c>
      <c r="Q767" t="s">
        <v>4542</v>
      </c>
      <c r="R767" s="11"/>
      <c r="T767" t="s">
        <v>2166</v>
      </c>
      <c r="V767" s="129">
        <f>_xlfn.XLOOKUP(Applications[[#This Row],[NoApplication]],AApplicationCosts[NoApplication],AApplicationCosts[License Owner],Applications[[#This Row],[Business Owner]],0,1)</f>
        <v>0</v>
      </c>
    </row>
    <row r="768" spans="2:42">
      <c r="B768" s="29" t="str">
        <f>_xlfn.CONCAT(Applications[[#This Row],[No]]," - ",Applications[[#This Row],[Application]])</f>
        <v>1004 - Analytics Toggly Tool</v>
      </c>
      <c r="C768">
        <v>1004</v>
      </c>
      <c r="D768" s="18" t="s">
        <v>4544</v>
      </c>
      <c r="E768" t="s">
        <v>3059</v>
      </c>
      <c r="F768" s="28">
        <v>45658</v>
      </c>
      <c r="J768" s="66" t="s">
        <v>2095</v>
      </c>
      <c r="N768" t="s">
        <v>2164</v>
      </c>
      <c r="O768" s="19">
        <v>54788</v>
      </c>
      <c r="Q768" t="s">
        <v>4542</v>
      </c>
      <c r="R768" s="11"/>
      <c r="T768" t="s">
        <v>2166</v>
      </c>
      <c r="V768" s="129">
        <f>_xlfn.XLOOKUP(Applications[[#This Row],[NoApplication]],AApplicationCosts[NoApplication],AApplicationCosts[License Owner],Applications[[#This Row],[Business Owner]],0,1)</f>
        <v>0</v>
      </c>
    </row>
    <row r="769" spans="2:38">
      <c r="B769" s="29" t="str">
        <f>_xlfn.CONCAT(Applications[[#This Row],[No]]," - ",Applications[[#This Row],[Application]])</f>
        <v>1006 - Cisco ASA ASDM</v>
      </c>
      <c r="C769">
        <v>1006</v>
      </c>
      <c r="D769" s="18" t="s">
        <v>4545</v>
      </c>
      <c r="E769" t="s">
        <v>2684</v>
      </c>
      <c r="F769" s="28">
        <v>45658</v>
      </c>
      <c r="J769" t="s">
        <v>2947</v>
      </c>
      <c r="N769" t="s">
        <v>2182</v>
      </c>
      <c r="O769" s="19">
        <v>54788</v>
      </c>
      <c r="R769" s="11"/>
      <c r="T769" t="s">
        <v>2166</v>
      </c>
      <c r="V769" s="129">
        <f>_xlfn.XLOOKUP(Applications[[#This Row],[NoApplication]],AApplicationCosts[NoApplication],AApplicationCosts[License Owner],Applications[[#This Row],[Business Owner]],0,1)</f>
        <v>0</v>
      </c>
      <c r="AH769" t="s">
        <v>3882</v>
      </c>
    </row>
    <row r="770" spans="2:38">
      <c r="B770" s="29" t="str">
        <f>_xlfn.CONCAT(Applications[[#This Row],[No]]," - ",Applications[[#This Row],[Application]])</f>
        <v>1007 - Cisco FTD FMC</v>
      </c>
      <c r="C770">
        <v>1007</v>
      </c>
      <c r="D770" s="18" t="s">
        <v>4546</v>
      </c>
      <c r="E770" t="s">
        <v>2684</v>
      </c>
      <c r="F770" s="28">
        <v>45658</v>
      </c>
      <c r="J770" t="s">
        <v>2947</v>
      </c>
      <c r="N770" t="s">
        <v>2182</v>
      </c>
      <c r="O770" s="19">
        <v>54788</v>
      </c>
      <c r="R770" s="11"/>
      <c r="T770" t="s">
        <v>2166</v>
      </c>
      <c r="V770" s="129">
        <f>_xlfn.XLOOKUP(Applications[[#This Row],[NoApplication]],AApplicationCosts[NoApplication],AApplicationCosts[License Owner],Applications[[#This Row],[Business Owner]],0,1)</f>
        <v>0</v>
      </c>
      <c r="AH770" t="s">
        <v>3882</v>
      </c>
    </row>
    <row r="771" spans="2:38">
      <c r="B771" s="29" t="str">
        <f>_xlfn.CONCAT(Applications[[#This Row],[No]]," - ",Applications[[#This Row],[Application]])</f>
        <v>1008 - Udemy</v>
      </c>
      <c r="C771">
        <v>1008</v>
      </c>
      <c r="D771" s="18" t="s">
        <v>4547</v>
      </c>
      <c r="E771" t="s">
        <v>2565</v>
      </c>
      <c r="F771" s="28">
        <v>45658</v>
      </c>
      <c r="J771" t="s">
        <v>4548</v>
      </c>
      <c r="N771" t="s">
        <v>2182</v>
      </c>
      <c r="O771" s="19">
        <v>54788</v>
      </c>
      <c r="Q771" t="s">
        <v>2580</v>
      </c>
      <c r="R771" s="48" t="s">
        <v>4549</v>
      </c>
      <c r="T771" t="s">
        <v>2204</v>
      </c>
      <c r="V771" s="129">
        <f>_xlfn.XLOOKUP(Applications[[#This Row],[NoApplication]],AApplicationCosts[NoApplication],AApplicationCosts[License Owner],Applications[[#This Row],[Business Owner]],0,1)</f>
        <v>0</v>
      </c>
      <c r="AE771" t="s">
        <v>2233</v>
      </c>
    </row>
    <row r="772" spans="2:38">
      <c r="B772" s="29" t="str">
        <f>_xlfn.CONCAT(Applications[[#This Row],[No]]," - ",Applications[[#This Row],[Application]])</f>
        <v>1009 - Files.kamstrup.com</v>
      </c>
      <c r="C772">
        <v>1009</v>
      </c>
      <c r="D772" s="18" t="s">
        <v>4550</v>
      </c>
      <c r="E772" t="s">
        <v>2162</v>
      </c>
      <c r="F772" s="28">
        <v>45658</v>
      </c>
      <c r="J772" t="s">
        <v>4551</v>
      </c>
      <c r="N772" t="s">
        <v>2164</v>
      </c>
      <c r="O772" s="19">
        <v>54788</v>
      </c>
      <c r="Q772" t="s">
        <v>4552</v>
      </c>
      <c r="R772" s="11"/>
      <c r="T772" t="s">
        <v>2166</v>
      </c>
      <c r="V772" s="129">
        <f>_xlfn.XLOOKUP(Applications[[#This Row],[NoApplication]],AApplicationCosts[NoApplication],AApplicationCosts[License Owner],Applications[[#This Row],[Business Owner]],0,1)</f>
        <v>0</v>
      </c>
    </row>
    <row r="773" spans="2:38">
      <c r="B773" s="29" t="str">
        <f>_xlfn.CONCAT(Applications[[#This Row],[No]]," - ",Applications[[#This Row],[Application]])</f>
        <v>1010 - Apec</v>
      </c>
      <c r="C773">
        <v>1010</v>
      </c>
      <c r="D773" s="18" t="s">
        <v>4553</v>
      </c>
      <c r="E773" t="s">
        <v>2684</v>
      </c>
      <c r="F773" s="28">
        <v>45658</v>
      </c>
      <c r="J773" t="s">
        <v>2947</v>
      </c>
      <c r="N773" t="s">
        <v>2182</v>
      </c>
      <c r="O773" s="19">
        <v>54788</v>
      </c>
      <c r="Q773" t="s">
        <v>4554</v>
      </c>
      <c r="R773" s="11"/>
      <c r="T773" t="s">
        <v>2204</v>
      </c>
      <c r="V773" s="129">
        <f>_xlfn.XLOOKUP(Applications[[#This Row],[NoApplication]],AApplicationCosts[NoApplication],AApplicationCosts[License Owner],Applications[[#This Row],[Business Owner]],0,1)</f>
        <v>0</v>
      </c>
    </row>
    <row r="774" spans="2:38">
      <c r="B774" s="29" t="str">
        <f>_xlfn.CONCAT(Applications[[#This Row],[No]]," - ",Applications[[#This Row],[Application]])</f>
        <v>1011 - Metertool OMNIA</v>
      </c>
      <c r="C774">
        <v>1011</v>
      </c>
      <c r="D774" s="18" t="s">
        <v>4555</v>
      </c>
      <c r="E774" t="s">
        <v>2162</v>
      </c>
      <c r="F774" s="28">
        <v>45658</v>
      </c>
      <c r="G774" s="11" t="s">
        <v>2189</v>
      </c>
      <c r="J774" t="s">
        <v>2095</v>
      </c>
      <c r="N774" t="s">
        <v>2164</v>
      </c>
      <c r="O774" s="19">
        <v>54788</v>
      </c>
      <c r="R774" s="11"/>
      <c r="T774" t="s">
        <v>2166</v>
      </c>
      <c r="V774" s="129">
        <f>_xlfn.XLOOKUP(Applications[[#This Row],[NoApplication]],AApplicationCosts[NoApplication],AApplicationCosts[License Owner],Applications[[#This Row],[Business Owner]],0,1)</f>
        <v>0</v>
      </c>
      <c r="AE774" t="s">
        <v>2997</v>
      </c>
    </row>
    <row r="775" spans="2:38" ht="75">
      <c r="B775" s="29" t="str">
        <f>_xlfn.CONCAT(Applications[[#This Row],[No]]," - ",Applications[[#This Row],[Application]])</f>
        <v>1012 - Glogg</v>
      </c>
      <c r="C775">
        <v>1012</v>
      </c>
      <c r="D775" s="18" t="s">
        <v>4556</v>
      </c>
      <c r="E775" t="s">
        <v>2181</v>
      </c>
      <c r="F775" s="28">
        <v>45658</v>
      </c>
      <c r="N775" t="s">
        <v>2097</v>
      </c>
      <c r="O775" s="19">
        <v>46023</v>
      </c>
      <c r="Q775" t="s">
        <v>4557</v>
      </c>
      <c r="R775" s="48" t="s">
        <v>4558</v>
      </c>
      <c r="T775" t="s">
        <v>2166</v>
      </c>
      <c r="V775" s="129">
        <f>_xlfn.XLOOKUP(Applications[[#This Row],[NoApplication]],AApplicationCosts[NoApplication],AApplicationCosts[License Owner],Applications[[#This Row],[Business Owner]],0,1)</f>
        <v>0</v>
      </c>
      <c r="AE775" t="s">
        <v>2997</v>
      </c>
      <c r="AI775" s="8" t="s">
        <v>4559</v>
      </c>
      <c r="AJ775" s="76" t="s">
        <v>4560</v>
      </c>
      <c r="AL775" t="s">
        <v>2236</v>
      </c>
    </row>
    <row r="776" spans="2:38">
      <c r="B776" s="29" t="str">
        <f>_xlfn.CONCAT(Applications[[#This Row],[No]]," - ",Applications[[#This Row],[Application]])</f>
        <v>1013 - Pulse secure VPN</v>
      </c>
      <c r="C776">
        <v>1013</v>
      </c>
      <c r="D776" s="18" t="s">
        <v>4561</v>
      </c>
      <c r="E776" t="s">
        <v>2684</v>
      </c>
      <c r="F776" s="28">
        <v>45658</v>
      </c>
      <c r="N776" t="s">
        <v>2182</v>
      </c>
      <c r="O776" s="19">
        <v>54788</v>
      </c>
      <c r="R776" s="11"/>
      <c r="T776" t="s">
        <v>2204</v>
      </c>
      <c r="V776" s="129">
        <f>_xlfn.XLOOKUP(Applications[[#This Row],[NoApplication]],AApplicationCosts[NoApplication],AApplicationCosts[License Owner],Applications[[#This Row],[Business Owner]],0,1)</f>
        <v>0</v>
      </c>
    </row>
    <row r="777" spans="2:38">
      <c r="B777" s="29" t="str">
        <f>_xlfn.CONCAT(Applications[[#This Row],[No]]," - ",Applications[[#This Row],[Application]])</f>
        <v>1014 - Check Point VPN</v>
      </c>
      <c r="C777">
        <v>1014</v>
      </c>
      <c r="D777" s="18" t="s">
        <v>4562</v>
      </c>
      <c r="E777" t="s">
        <v>2684</v>
      </c>
      <c r="F777" s="28">
        <v>45658</v>
      </c>
      <c r="N777" t="s">
        <v>2182</v>
      </c>
      <c r="O777" s="19">
        <v>54788</v>
      </c>
      <c r="R777" s="11"/>
      <c r="T777" t="s">
        <v>2204</v>
      </c>
      <c r="V777" s="129">
        <f>_xlfn.XLOOKUP(Applications[[#This Row],[NoApplication]],AApplicationCosts[NoApplication],AApplicationCosts[License Owner],Applications[[#This Row],[Business Owner]],0,1)</f>
        <v>0</v>
      </c>
    </row>
    <row r="778" spans="2:38">
      <c r="B778" s="29" t="str">
        <f>_xlfn.CONCAT(Applications[[#This Row],[No]]," - ",Applications[[#This Row],[Application]])</f>
        <v>1015 - SoapUI</v>
      </c>
      <c r="C778">
        <v>1015</v>
      </c>
      <c r="D778" s="18" t="s">
        <v>4563</v>
      </c>
      <c r="E778" t="s">
        <v>2198</v>
      </c>
      <c r="F778" s="28">
        <v>45658</v>
      </c>
      <c r="N778" t="s">
        <v>2182</v>
      </c>
      <c r="O778" s="19">
        <v>54788</v>
      </c>
      <c r="Q778" t="s">
        <v>4564</v>
      </c>
      <c r="R778" s="11"/>
      <c r="T778" t="s">
        <v>2166</v>
      </c>
      <c r="V778" s="129">
        <f>_xlfn.XLOOKUP(Applications[[#This Row],[NoApplication]],AApplicationCosts[NoApplication],AApplicationCosts[License Owner],Applications[[#This Row],[Business Owner]],0,1)</f>
        <v>0</v>
      </c>
    </row>
    <row r="779" spans="2:38">
      <c r="B779" s="29" t="str">
        <f>_xlfn.CONCAT(Applications[[#This Row],[No]]," - ",Applications[[#This Row],[Application]])</f>
        <v>1016 - Virtual Serial Port</v>
      </c>
      <c r="C779">
        <v>1016</v>
      </c>
      <c r="D779" s="18" t="s">
        <v>4565</v>
      </c>
      <c r="E779" t="s">
        <v>2198</v>
      </c>
      <c r="F779" s="28">
        <v>45658</v>
      </c>
      <c r="N779" t="s">
        <v>2182</v>
      </c>
      <c r="O779" s="19">
        <v>54788</v>
      </c>
      <c r="R779" s="11"/>
      <c r="T779" t="s">
        <v>2204</v>
      </c>
      <c r="V779" s="129">
        <f>_xlfn.XLOOKUP(Applications[[#This Row],[NoApplication]],AApplicationCosts[NoApplication],AApplicationCosts[License Owner],Applications[[#This Row],[Business Owner]],0,1)</f>
        <v>0</v>
      </c>
    </row>
    <row r="780" spans="2:38">
      <c r="B780" s="29" t="str">
        <f>_xlfn.CONCAT(Applications[[#This Row],[No]]," - ",Applications[[#This Row],[Application]])</f>
        <v>1018 - DataGrip</v>
      </c>
      <c r="C780">
        <v>1018</v>
      </c>
      <c r="D780" s="18" t="s">
        <v>4566</v>
      </c>
      <c r="E780" t="s">
        <v>2181</v>
      </c>
      <c r="F780" s="28">
        <v>45658</v>
      </c>
      <c r="J780" t="s">
        <v>2723</v>
      </c>
      <c r="N780" t="s">
        <v>2168</v>
      </c>
      <c r="O780" s="19">
        <v>54788</v>
      </c>
      <c r="R780" s="11"/>
      <c r="T780" t="s">
        <v>2166</v>
      </c>
      <c r="V780" s="129">
        <f>_xlfn.XLOOKUP(Applications[[#This Row],[NoApplication]],AApplicationCosts[NoApplication],AApplicationCosts[License Owner],Applications[[#This Row],[Business Owner]],0,1)</f>
        <v>0</v>
      </c>
      <c r="AE780" t="s">
        <v>2178</v>
      </c>
      <c r="AH780" t="s">
        <v>2723</v>
      </c>
      <c r="AJ780" t="s">
        <v>4567</v>
      </c>
      <c r="AK780" t="s">
        <v>4568</v>
      </c>
      <c r="AL780" t="s">
        <v>2486</v>
      </c>
    </row>
    <row r="781" spans="2:38">
      <c r="B781" s="29" t="str">
        <f>_xlfn.CONCAT(Applications[[#This Row],[No]]," - ",Applications[[#This Row],[Application]])</f>
        <v>1019 - DotMemory</v>
      </c>
      <c r="C781">
        <v>1019</v>
      </c>
      <c r="D781" s="18" t="s">
        <v>4569</v>
      </c>
      <c r="E781" t="s">
        <v>2181</v>
      </c>
      <c r="F781" s="28">
        <v>45658</v>
      </c>
      <c r="J781" t="s">
        <v>2723</v>
      </c>
      <c r="N781" t="s">
        <v>2168</v>
      </c>
      <c r="O781" s="19">
        <v>54788</v>
      </c>
      <c r="R781" s="11"/>
      <c r="T781" t="s">
        <v>2166</v>
      </c>
      <c r="V781" s="129">
        <f>_xlfn.XLOOKUP(Applications[[#This Row],[NoApplication]],AApplicationCosts[NoApplication],AApplicationCosts[License Owner],Applications[[#This Row],[Business Owner]],0,1)</f>
        <v>0</v>
      </c>
      <c r="AE781" t="s">
        <v>2178</v>
      </c>
      <c r="AH781" t="s">
        <v>2723</v>
      </c>
      <c r="AI781" t="s">
        <v>4570</v>
      </c>
    </row>
    <row r="782" spans="2:38">
      <c r="B782" s="29" t="str">
        <f>_xlfn.CONCAT(Applications[[#This Row],[No]]," - ",Applications[[#This Row],[Application]])</f>
        <v>1020 - DotTrace</v>
      </c>
      <c r="C782">
        <v>1020</v>
      </c>
      <c r="D782" s="18" t="s">
        <v>4571</v>
      </c>
      <c r="E782" t="s">
        <v>2181</v>
      </c>
      <c r="F782" s="28">
        <v>45658</v>
      </c>
      <c r="J782" t="s">
        <v>2723</v>
      </c>
      <c r="N782" t="s">
        <v>2168</v>
      </c>
      <c r="O782" s="19">
        <v>54788</v>
      </c>
      <c r="R782" s="11"/>
      <c r="T782" t="s">
        <v>2166</v>
      </c>
      <c r="V782" s="129">
        <f>_xlfn.XLOOKUP(Applications[[#This Row],[NoApplication]],AApplicationCosts[NoApplication],AApplicationCosts[License Owner],Applications[[#This Row],[Business Owner]],0,1)</f>
        <v>0</v>
      </c>
      <c r="AE782" t="s">
        <v>2178</v>
      </c>
      <c r="AH782" t="s">
        <v>2723</v>
      </c>
      <c r="AI782" t="s">
        <v>4570</v>
      </c>
    </row>
    <row r="783" spans="2:38" ht="90">
      <c r="B783" s="29" t="str">
        <f>_xlfn.CONCAT(Applications[[#This Row],[No]]," - ",Applications[[#This Row],[Application]])</f>
        <v>1021 - portal-m2m.telekom</v>
      </c>
      <c r="C783">
        <v>1021</v>
      </c>
      <c r="D783" s="18" t="s">
        <v>4572</v>
      </c>
      <c r="E783" t="s">
        <v>2198</v>
      </c>
      <c r="F783" s="28">
        <v>45658</v>
      </c>
      <c r="G783" s="11" t="s">
        <v>2113</v>
      </c>
      <c r="J783" t="s">
        <v>4573</v>
      </c>
      <c r="N783" t="s">
        <v>2201</v>
      </c>
      <c r="O783" s="19">
        <v>54788</v>
      </c>
      <c r="Q783" t="s">
        <v>4574</v>
      </c>
      <c r="R783" s="11"/>
      <c r="T783" t="s">
        <v>2166</v>
      </c>
      <c r="V783" s="129">
        <f>_xlfn.XLOOKUP(Applications[[#This Row],[NoApplication]],AApplicationCosts[NoApplication],AApplicationCosts[License Owner],Applications[[#This Row],[Business Owner]],0,1)</f>
        <v>0</v>
      </c>
      <c r="AE783" t="s">
        <v>2997</v>
      </c>
      <c r="AI783" s="8" t="s">
        <v>4575</v>
      </c>
      <c r="AJ783" t="s">
        <v>4576</v>
      </c>
    </row>
    <row r="784" spans="2:38">
      <c r="B784" s="29" t="str">
        <f>_xlfn.CONCAT(Applications[[#This Row],[No]]," - ",Applications[[#This Row],[Application]])</f>
        <v>1022 - Accuris-Allium Engineering Workbench</v>
      </c>
      <c r="C784">
        <v>1022</v>
      </c>
      <c r="D784" s="18" t="s">
        <v>4577</v>
      </c>
      <c r="E784" t="s">
        <v>2137</v>
      </c>
      <c r="F784" s="28">
        <v>45658</v>
      </c>
      <c r="N784" t="s">
        <v>2168</v>
      </c>
      <c r="O784" s="19">
        <v>54788</v>
      </c>
      <c r="Q784" t="s">
        <v>4578</v>
      </c>
      <c r="R784" s="11"/>
      <c r="T784" t="s">
        <v>2166</v>
      </c>
      <c r="V784" s="129" t="str">
        <f>_xlfn.XLOOKUP(Applications[[#This Row],[NoApplication]],AApplicationCosts[NoApplication],AApplicationCosts[License Owner],Applications[[#This Row],[Business Owner]],0,1)</f>
        <v>SOCO</v>
      </c>
      <c r="X784" t="s">
        <v>4579</v>
      </c>
      <c r="AE784" t="s">
        <v>1869</v>
      </c>
      <c r="AI784" t="s">
        <v>4580</v>
      </c>
    </row>
    <row r="785" spans="2:35">
      <c r="B785" s="29" t="str">
        <f>_xlfn.CONCAT(Applications[[#This Row],[No]]," - ",Applications[[#This Row],[Application]])</f>
        <v>1023 - Merx (Canada - bid publications)</v>
      </c>
      <c r="C785">
        <v>1023</v>
      </c>
      <c r="D785" s="18" t="s">
        <v>4581</v>
      </c>
      <c r="E785" t="s">
        <v>2918</v>
      </c>
      <c r="F785" s="28">
        <v>45658</v>
      </c>
      <c r="N785" t="s">
        <v>2168</v>
      </c>
      <c r="O785" s="19">
        <v>54788</v>
      </c>
      <c r="Q785" t="s">
        <v>4582</v>
      </c>
      <c r="R785" s="11"/>
      <c r="T785" t="s">
        <v>2166</v>
      </c>
      <c r="V785" s="129" t="str">
        <f>_xlfn.XLOOKUP(Applications[[#This Row],[NoApplication]],AApplicationCosts[NoApplication],AApplicationCosts[License Owner],Applications[[#This Row],[Business Owner]],0,1)</f>
        <v>JST</v>
      </c>
      <c r="X785" t="s">
        <v>4579</v>
      </c>
      <c r="AE785" s="41" t="s">
        <v>1869</v>
      </c>
      <c r="AI785" t="s">
        <v>4583</v>
      </c>
    </row>
    <row r="786" spans="2:35">
      <c r="B786" s="29" t="str">
        <f>_xlfn.CONCAT(Applications[[#This Row],[No]]," - ",Applications[[#This Row],[Application]])</f>
        <v>1024 - Grammarly</v>
      </c>
      <c r="C786">
        <v>1024</v>
      </c>
      <c r="D786" s="18" t="s">
        <v>4584</v>
      </c>
      <c r="E786" t="s">
        <v>2565</v>
      </c>
      <c r="F786" s="28">
        <v>45658</v>
      </c>
      <c r="N786" t="s">
        <v>2182</v>
      </c>
      <c r="O786" s="19">
        <v>54788</v>
      </c>
      <c r="R786" s="11"/>
      <c r="T786" t="s">
        <v>2166</v>
      </c>
      <c r="V786" s="129">
        <f>_xlfn.XLOOKUP(Applications[[#This Row],[NoApplication]],AApplicationCosts[NoApplication],AApplicationCosts[License Owner],Applications[[#This Row],[Business Owner]],0,1)</f>
        <v>0</v>
      </c>
      <c r="X786" t="s">
        <v>4579</v>
      </c>
    </row>
    <row r="787" spans="2:35" ht="45">
      <c r="B787" s="29" t="str">
        <f>_xlfn.CONCAT(Applications[[#This Row],[No]]," - ",Applications[[#This Row],[Application]])</f>
        <v>1025 - Autodesk DWG, STP Viewer</v>
      </c>
      <c r="C787">
        <v>1025</v>
      </c>
      <c r="D787" s="18" t="s">
        <v>4585</v>
      </c>
      <c r="E787" t="s">
        <v>2198</v>
      </c>
      <c r="F787" s="28">
        <v>45658</v>
      </c>
      <c r="G787" s="11" t="s">
        <v>2113</v>
      </c>
      <c r="J787" t="s">
        <v>4488</v>
      </c>
      <c r="M787" t="s">
        <v>2243</v>
      </c>
      <c r="N787" t="s">
        <v>2157</v>
      </c>
      <c r="O787" s="19">
        <v>54788</v>
      </c>
      <c r="Q787" t="s">
        <v>4586</v>
      </c>
      <c r="R787" s="16" t="s">
        <v>4587</v>
      </c>
      <c r="T787" t="s">
        <v>2166</v>
      </c>
      <c r="V787" s="129">
        <f>_xlfn.XLOOKUP(Applications[[#This Row],[NoApplication]],AApplicationCosts[NoApplication],AApplicationCosts[License Owner],Applications[[#This Row],[Business Owner]],0,1)</f>
        <v>0</v>
      </c>
      <c r="X787" t="s">
        <v>4579</v>
      </c>
      <c r="AE787" s="41" t="s">
        <v>1869</v>
      </c>
      <c r="AI787" s="8" t="s">
        <v>4588</v>
      </c>
    </row>
    <row r="788" spans="2:35" ht="44.25">
      <c r="B788" s="29" t="str">
        <f>_xlfn.CONCAT(Applications[[#This Row],[No]]," - ",Applications[[#This Row],[Application]])</f>
        <v xml:space="preserve">1026 - Riverside.fm </v>
      </c>
      <c r="C788">
        <v>1026</v>
      </c>
      <c r="D788" s="18" t="s">
        <v>4589</v>
      </c>
      <c r="E788" t="s">
        <v>2828</v>
      </c>
      <c r="F788" s="28">
        <v>45658</v>
      </c>
      <c r="M788" t="s">
        <v>2243</v>
      </c>
      <c r="N788" t="s">
        <v>2168</v>
      </c>
      <c r="O788" s="19">
        <v>54788</v>
      </c>
      <c r="Q788" s="115" t="s">
        <v>4590</v>
      </c>
      <c r="R788" s="11"/>
      <c r="T788" t="s">
        <v>2166</v>
      </c>
      <c r="V788" s="129" t="str">
        <f>_xlfn.XLOOKUP(Applications[[#This Row],[NoApplication]],AApplicationCosts[NoApplication],AApplicationCosts[License Owner],Applications[[#This Row],[Business Owner]],0,1)</f>
        <v>JABE</v>
      </c>
      <c r="X788" t="s">
        <v>4579</v>
      </c>
      <c r="AE788" t="s">
        <v>189</v>
      </c>
      <c r="AI788" t="s">
        <v>4591</v>
      </c>
    </row>
    <row r="789" spans="2:35">
      <c r="B789" s="29" t="str">
        <f>_xlfn.CONCAT(Applications[[#This Row],[No]]," - ",Applications[[#This Row],[Application]])</f>
        <v>1027 - Power Automate Flow Sub Min 5</v>
      </c>
      <c r="C789">
        <v>1027</v>
      </c>
      <c r="D789" s="18" t="s">
        <v>4592</v>
      </c>
      <c r="E789" t="s">
        <v>2422</v>
      </c>
      <c r="F789" s="28">
        <v>45658</v>
      </c>
      <c r="G789" s="11" t="s">
        <v>2113</v>
      </c>
      <c r="J789" t="s">
        <v>2114</v>
      </c>
      <c r="M789" t="s">
        <v>2243</v>
      </c>
      <c r="N789" t="s">
        <v>2182</v>
      </c>
      <c r="O789" s="19">
        <v>54788</v>
      </c>
      <c r="Q789" t="s">
        <v>4593</v>
      </c>
      <c r="R789" s="11"/>
      <c r="T789" t="s">
        <v>2099</v>
      </c>
      <c r="V789" s="129" t="str">
        <f>_xlfn.XLOOKUP(Applications[[#This Row],[NoApplication]],AApplicationCosts[NoApplication],AApplicationCosts[License Owner],Applications[[#This Row],[Business Owner]],0,1)</f>
        <v>ALK</v>
      </c>
      <c r="AB789" t="s">
        <v>2203</v>
      </c>
      <c r="AF789" t="s">
        <v>2037</v>
      </c>
      <c r="AG789" t="s">
        <v>2037</v>
      </c>
      <c r="AH789" t="s">
        <v>3009</v>
      </c>
    </row>
    <row r="790" spans="2:35">
      <c r="B790" s="29" t="str">
        <f>_xlfn.CONCAT(Applications[[#This Row],[No]]," - ",Applications[[#This Row],[Application]])</f>
        <v>1028 - Axis Camera Station</v>
      </c>
      <c r="C790">
        <v>1028</v>
      </c>
      <c r="D790" s="18" t="s">
        <v>4594</v>
      </c>
      <c r="E790" t="s">
        <v>2684</v>
      </c>
      <c r="F790" s="28">
        <v>45658</v>
      </c>
      <c r="N790" t="s">
        <v>2201</v>
      </c>
      <c r="O790" s="19">
        <v>54788</v>
      </c>
      <c r="Q790" t="s">
        <v>4595</v>
      </c>
      <c r="R790" s="11"/>
      <c r="T790" t="s">
        <v>2166</v>
      </c>
      <c r="V790" s="129" t="str">
        <f>_xlfn.XLOOKUP(Applications[[#This Row],[NoApplication]],AApplicationCosts[NoApplication],AApplicationCosts[License Owner],Applications[[#This Row],[Business Owner]],0,1)</f>
        <v>TOBN</v>
      </c>
      <c r="AE790" t="s">
        <v>2085</v>
      </c>
    </row>
    <row r="791" spans="2:35">
      <c r="B791" s="29" t="str">
        <f>_xlfn.CONCAT(Applications[[#This Row],[No]]," - ",Applications[[#This Row],[Application]])</f>
        <v>1029 - WEX</v>
      </c>
      <c r="C791">
        <v>1029</v>
      </c>
      <c r="D791" s="18" t="s">
        <v>4596</v>
      </c>
      <c r="E791" t="s">
        <v>1604</v>
      </c>
      <c r="F791" s="28">
        <v>45658</v>
      </c>
      <c r="G791" s="11" t="s">
        <v>2113</v>
      </c>
      <c r="M791" t="s">
        <v>2243</v>
      </c>
      <c r="N791" t="s">
        <v>2168</v>
      </c>
      <c r="O791" s="19">
        <v>54788</v>
      </c>
      <c r="Q791" t="s">
        <v>4597</v>
      </c>
      <c r="R791" s="11"/>
      <c r="S791" t="s">
        <v>1971</v>
      </c>
      <c r="T791" t="s">
        <v>2204</v>
      </c>
      <c r="V791" s="129" t="str">
        <f>_xlfn.XLOOKUP(Applications[[#This Row],[NoApplication]],AApplicationCosts[NoApplication],AApplicationCosts[License Owner],Applications[[#This Row],[Business Owner]],0,1)</f>
        <v>MBST</v>
      </c>
      <c r="AE791" t="s">
        <v>2233</v>
      </c>
    </row>
    <row r="792" spans="2:35">
      <c r="B792" s="29" t="str">
        <f>_xlfn.CONCAT(Applications[[#This Row],[No]]," - ",Applications[[#This Row],[Application]])</f>
        <v>1030 - Truist</v>
      </c>
      <c r="C792">
        <v>1030</v>
      </c>
      <c r="D792" s="18" t="s">
        <v>4598</v>
      </c>
      <c r="E792" t="s">
        <v>1604</v>
      </c>
      <c r="F792" s="28">
        <v>45658</v>
      </c>
      <c r="G792" s="11" t="s">
        <v>2113</v>
      </c>
      <c r="M792" t="s">
        <v>2243</v>
      </c>
      <c r="N792" t="s">
        <v>2168</v>
      </c>
      <c r="O792" s="19">
        <v>54788</v>
      </c>
      <c r="Q792" t="s">
        <v>4599</v>
      </c>
      <c r="R792" s="11"/>
      <c r="S792" t="s">
        <v>1971</v>
      </c>
      <c r="T792" t="s">
        <v>2204</v>
      </c>
      <c r="V792" s="129" t="str">
        <f>_xlfn.XLOOKUP(Applications[[#This Row],[NoApplication]],AApplicationCosts[NoApplication],AApplicationCosts[License Owner],Applications[[#This Row],[Business Owner]],0,1)</f>
        <v>MBST</v>
      </c>
      <c r="AE792" t="s">
        <v>2233</v>
      </c>
    </row>
    <row r="793" spans="2:35">
      <c r="B793" s="29" t="str">
        <f>_xlfn.CONCAT(Applications[[#This Row],[No]]," - ",Applications[[#This Row],[Application]])</f>
        <v>1031 - Flores</v>
      </c>
      <c r="C793">
        <v>1031</v>
      </c>
      <c r="D793" s="18" t="s">
        <v>4600</v>
      </c>
      <c r="E793" t="s">
        <v>1604</v>
      </c>
      <c r="F793" s="28">
        <v>45658</v>
      </c>
      <c r="G793" s="11" t="s">
        <v>2113</v>
      </c>
      <c r="M793" t="s">
        <v>2243</v>
      </c>
      <c r="N793" t="s">
        <v>2168</v>
      </c>
      <c r="O793" s="19">
        <v>54788</v>
      </c>
      <c r="Q793" t="s">
        <v>4601</v>
      </c>
      <c r="R793" s="11"/>
      <c r="S793" t="s">
        <v>1971</v>
      </c>
      <c r="T793" t="s">
        <v>2204</v>
      </c>
      <c r="V793" s="129" t="str">
        <f>_xlfn.XLOOKUP(Applications[[#This Row],[NoApplication]],AApplicationCosts[NoApplication],AApplicationCosts[License Owner],Applications[[#This Row],[Business Owner]],0,1)</f>
        <v>MBST</v>
      </c>
      <c r="AE793" t="s">
        <v>2233</v>
      </c>
      <c r="AI793" s="189"/>
    </row>
    <row r="794" spans="2:35">
      <c r="B794" s="29" t="str">
        <f>_xlfn.CONCAT(Applications[[#This Row],[No]]," - ",Applications[[#This Row],[Application]])</f>
        <v>1032 - Gorgia DOL Separation</v>
      </c>
      <c r="C794">
        <v>1032</v>
      </c>
      <c r="D794" s="18" t="s">
        <v>4602</v>
      </c>
      <c r="E794" t="s">
        <v>1604</v>
      </c>
      <c r="F794" s="28">
        <v>45658</v>
      </c>
      <c r="G794" s="11" t="s">
        <v>2113</v>
      </c>
      <c r="M794" t="s">
        <v>2243</v>
      </c>
      <c r="N794" t="s">
        <v>2168</v>
      </c>
      <c r="O794" s="19">
        <v>54788</v>
      </c>
      <c r="Q794" t="s">
        <v>4603</v>
      </c>
      <c r="R794" s="11"/>
      <c r="S794" t="s">
        <v>1971</v>
      </c>
      <c r="T794" t="s">
        <v>2204</v>
      </c>
      <c r="V794" s="129" t="str">
        <f>_xlfn.XLOOKUP(Applications[[#This Row],[NoApplication]],AApplicationCosts[NoApplication],AApplicationCosts[License Owner],Applications[[#This Row],[Business Owner]],0,1)</f>
        <v>MBST</v>
      </c>
      <c r="AE794" t="s">
        <v>2233</v>
      </c>
      <c r="AI794" s="189"/>
    </row>
    <row r="795" spans="2:35">
      <c r="B795" s="29" t="str">
        <f>_xlfn.CONCAT(Applications[[#This Row],[No]]," - ",Applications[[#This Row],[Application]])</f>
        <v>1033 - TransAmerica</v>
      </c>
      <c r="C795">
        <v>1033</v>
      </c>
      <c r="D795" s="18" t="s">
        <v>4604</v>
      </c>
      <c r="E795" t="s">
        <v>1604</v>
      </c>
      <c r="F795" s="28">
        <v>45658</v>
      </c>
      <c r="G795" s="11" t="s">
        <v>2113</v>
      </c>
      <c r="M795" t="s">
        <v>2243</v>
      </c>
      <c r="N795" t="s">
        <v>2168</v>
      </c>
      <c r="O795" s="19">
        <v>54788</v>
      </c>
      <c r="Q795" t="s">
        <v>4605</v>
      </c>
      <c r="R795" s="11"/>
      <c r="S795" t="s">
        <v>1971</v>
      </c>
      <c r="T795" t="s">
        <v>2204</v>
      </c>
      <c r="V795" s="129" t="str">
        <f>_xlfn.XLOOKUP(Applications[[#This Row],[NoApplication]],AApplicationCosts[NoApplication],AApplicationCosts[License Owner],Applications[[#This Row],[Business Owner]],0,1)</f>
        <v>MBST</v>
      </c>
      <c r="AE795" t="s">
        <v>2233</v>
      </c>
    </row>
    <row r="796" spans="2:35">
      <c r="B796" s="29" t="str">
        <f>_xlfn.CONCAT(Applications[[#This Row],[No]]," - ",Applications[[#This Row],[Application]])</f>
        <v>1034 - Nationwide</v>
      </c>
      <c r="C796">
        <v>1034</v>
      </c>
      <c r="D796" s="18" t="s">
        <v>4606</v>
      </c>
      <c r="E796" t="s">
        <v>1604</v>
      </c>
      <c r="F796" s="28">
        <v>45658</v>
      </c>
      <c r="G796" s="11" t="s">
        <v>2113</v>
      </c>
      <c r="M796" t="s">
        <v>2243</v>
      </c>
      <c r="N796" t="s">
        <v>2168</v>
      </c>
      <c r="O796" s="19">
        <v>54788</v>
      </c>
      <c r="Q796" t="s">
        <v>4607</v>
      </c>
      <c r="R796" s="11"/>
      <c r="S796" t="s">
        <v>1971</v>
      </c>
      <c r="T796" t="s">
        <v>2204</v>
      </c>
      <c r="V796" s="129" t="str">
        <f>_xlfn.XLOOKUP(Applications[[#This Row],[NoApplication]],AApplicationCosts[NoApplication],AApplicationCosts[License Owner],Applications[[#This Row],[Business Owner]],0,1)</f>
        <v>MBST</v>
      </c>
      <c r="AE796" t="s">
        <v>2233</v>
      </c>
    </row>
    <row r="797" spans="2:35">
      <c r="B797" s="29" t="str">
        <f>_xlfn.CONCAT(Applications[[#This Row],[No]]," - ",Applications[[#This Row],[Application]])</f>
        <v>1035 - E-Verify (DHS)</v>
      </c>
      <c r="C797">
        <v>1035</v>
      </c>
      <c r="D797" s="18" t="s">
        <v>4608</v>
      </c>
      <c r="E797" t="s">
        <v>1604</v>
      </c>
      <c r="F797" s="28">
        <v>45658</v>
      </c>
      <c r="G797" s="11" t="s">
        <v>2113</v>
      </c>
      <c r="M797" t="s">
        <v>2243</v>
      </c>
      <c r="N797" t="s">
        <v>2168</v>
      </c>
      <c r="O797" s="19">
        <v>54788</v>
      </c>
      <c r="Q797" t="s">
        <v>4609</v>
      </c>
      <c r="R797" s="11"/>
      <c r="S797" t="s">
        <v>1971</v>
      </c>
      <c r="T797" t="s">
        <v>2204</v>
      </c>
      <c r="V797" s="129" t="str">
        <f>_xlfn.XLOOKUP(Applications[[#This Row],[NoApplication]],AApplicationCosts[NoApplication],AApplicationCosts[License Owner],Applications[[#This Row],[Business Owner]],0,1)</f>
        <v>MBST</v>
      </c>
      <c r="AE797" t="s">
        <v>2233</v>
      </c>
    </row>
    <row r="798" spans="2:35">
      <c r="B798" s="29" t="str">
        <f>_xlfn.CONCAT(Applications[[#This Row],[No]]," - ",Applications[[#This Row],[Application]])</f>
        <v>1036 - PCORI</v>
      </c>
      <c r="C798">
        <v>1036</v>
      </c>
      <c r="D798" s="18" t="s">
        <v>4610</v>
      </c>
      <c r="E798" t="s">
        <v>1604</v>
      </c>
      <c r="F798" s="28">
        <v>45658</v>
      </c>
      <c r="G798" s="11" t="s">
        <v>2113</v>
      </c>
      <c r="M798" t="s">
        <v>2243</v>
      </c>
      <c r="N798" t="s">
        <v>2168</v>
      </c>
      <c r="O798" s="19">
        <v>54788</v>
      </c>
      <c r="Q798" t="s">
        <v>4611</v>
      </c>
      <c r="R798" s="11"/>
      <c r="S798" t="s">
        <v>1971</v>
      </c>
      <c r="T798" t="s">
        <v>2204</v>
      </c>
      <c r="V798" s="129" t="str">
        <f>_xlfn.XLOOKUP(Applications[[#This Row],[NoApplication]],AApplicationCosts[NoApplication],AApplicationCosts[License Owner],Applications[[#This Row],[Business Owner]],0,1)</f>
        <v>MBST</v>
      </c>
      <c r="AE798" t="s">
        <v>2233</v>
      </c>
    </row>
    <row r="799" spans="2:35">
      <c r="B799" s="29" t="str">
        <f>_xlfn.CONCAT(Applications[[#This Row],[No]]," - ",Applications[[#This Row],[Application]])</f>
        <v>1037 - EEOC</v>
      </c>
      <c r="C799">
        <v>1037</v>
      </c>
      <c r="D799" s="18" t="s">
        <v>4612</v>
      </c>
      <c r="E799" t="s">
        <v>1604</v>
      </c>
      <c r="F799" s="28">
        <v>45658</v>
      </c>
      <c r="G799" s="11" t="s">
        <v>2113</v>
      </c>
      <c r="M799" t="s">
        <v>2243</v>
      </c>
      <c r="N799" t="s">
        <v>2168</v>
      </c>
      <c r="O799" s="19">
        <v>54788</v>
      </c>
      <c r="Q799" t="s">
        <v>4613</v>
      </c>
      <c r="R799" s="11"/>
      <c r="S799" t="s">
        <v>1971</v>
      </c>
      <c r="T799" t="s">
        <v>2204</v>
      </c>
      <c r="V799" s="129" t="str">
        <f>_xlfn.XLOOKUP(Applications[[#This Row],[NoApplication]],AApplicationCosts[NoApplication],AApplicationCosts[License Owner],Applications[[#This Row],[Business Owner]],0,1)</f>
        <v>MBST</v>
      </c>
      <c r="AE799" t="s">
        <v>2233</v>
      </c>
    </row>
    <row r="800" spans="2:35">
      <c r="B800" s="29" t="str">
        <f>_xlfn.CONCAT(Applications[[#This Row],[No]]," - ",Applications[[#This Row],[Application]])</f>
        <v>1038 - OSHA</v>
      </c>
      <c r="C800">
        <v>1038</v>
      </c>
      <c r="D800" s="18" t="s">
        <v>4614</v>
      </c>
      <c r="E800" t="s">
        <v>1604</v>
      </c>
      <c r="F800" s="28">
        <v>45658</v>
      </c>
      <c r="G800" s="11" t="s">
        <v>2113</v>
      </c>
      <c r="M800" t="s">
        <v>2243</v>
      </c>
      <c r="N800" t="s">
        <v>2168</v>
      </c>
      <c r="O800" s="19">
        <v>54788</v>
      </c>
      <c r="Q800" t="s">
        <v>4613</v>
      </c>
      <c r="R800" s="11"/>
      <c r="S800" t="s">
        <v>1971</v>
      </c>
      <c r="T800" t="s">
        <v>2204</v>
      </c>
      <c r="V800" s="129" t="str">
        <f>_xlfn.XLOOKUP(Applications[[#This Row],[NoApplication]],AApplicationCosts[NoApplication],AApplicationCosts[License Owner],Applications[[#This Row],[Business Owner]],0,1)</f>
        <v>MBST</v>
      </c>
      <c r="AE800" t="s">
        <v>2233</v>
      </c>
    </row>
    <row r="801" spans="2:41">
      <c r="B801" s="29" t="str">
        <f>_xlfn.CONCAT(Applications[[#This Row],[No]]," - ",Applications[[#This Row],[Application]])</f>
        <v>1039 - Unum Portal</v>
      </c>
      <c r="C801">
        <v>1039</v>
      </c>
      <c r="D801" s="18" t="s">
        <v>4615</v>
      </c>
      <c r="E801" t="s">
        <v>1604</v>
      </c>
      <c r="F801" s="28">
        <v>45658</v>
      </c>
      <c r="G801" s="11" t="s">
        <v>2113</v>
      </c>
      <c r="M801" t="s">
        <v>2243</v>
      </c>
      <c r="N801" t="s">
        <v>2168</v>
      </c>
      <c r="O801" s="19">
        <v>54788</v>
      </c>
      <c r="Q801" t="s">
        <v>4616</v>
      </c>
      <c r="R801" s="11"/>
      <c r="S801" t="s">
        <v>1971</v>
      </c>
      <c r="T801" t="s">
        <v>2204</v>
      </c>
      <c r="V801" s="129" t="str">
        <f>_xlfn.XLOOKUP(Applications[[#This Row],[NoApplication]],AApplicationCosts[NoApplication],AApplicationCosts[License Owner],Applications[[#This Row],[Business Owner]],0,1)</f>
        <v>MBST</v>
      </c>
      <c r="AE801" t="s">
        <v>2233</v>
      </c>
    </row>
    <row r="802" spans="2:41">
      <c r="B802" s="29" t="str">
        <f>_xlfn.CONCAT(Applications[[#This Row],[No]]," - ",Applications[[#This Row],[Application]])</f>
        <v>1040 - Cigna Portal</v>
      </c>
      <c r="C802">
        <v>1040</v>
      </c>
      <c r="D802" s="18" t="s">
        <v>4617</v>
      </c>
      <c r="E802" t="s">
        <v>1604</v>
      </c>
      <c r="F802" s="28">
        <v>45658</v>
      </c>
      <c r="G802" s="11" t="s">
        <v>2113</v>
      </c>
      <c r="M802" t="s">
        <v>2243</v>
      </c>
      <c r="N802" t="s">
        <v>2168</v>
      </c>
      <c r="O802" s="19">
        <v>54788</v>
      </c>
      <c r="Q802" t="s">
        <v>4618</v>
      </c>
      <c r="R802" s="11"/>
      <c r="S802" t="s">
        <v>1971</v>
      </c>
      <c r="T802" t="s">
        <v>2204</v>
      </c>
      <c r="V802" s="129" t="str">
        <f>_xlfn.XLOOKUP(Applications[[#This Row],[NoApplication]],AApplicationCosts[NoApplication],AApplicationCosts[License Owner],Applications[[#This Row],[Business Owner]],0,1)</f>
        <v>MBST</v>
      </c>
      <c r="AE802" t="s">
        <v>2233</v>
      </c>
    </row>
    <row r="803" spans="2:41">
      <c r="B803" s="29" t="str">
        <f>_xlfn.CONCAT(Applications[[#This Row],[No]]," - ",Applications[[#This Row],[Application]])</f>
        <v>1041 - Salary.com</v>
      </c>
      <c r="C803">
        <v>1041</v>
      </c>
      <c r="D803" s="18" t="s">
        <v>4619</v>
      </c>
      <c r="E803" t="s">
        <v>1604</v>
      </c>
      <c r="F803" s="28">
        <v>45658</v>
      </c>
      <c r="G803" s="11" t="s">
        <v>2113</v>
      </c>
      <c r="M803" t="s">
        <v>2243</v>
      </c>
      <c r="N803" t="s">
        <v>2168</v>
      </c>
      <c r="O803" s="19">
        <v>54788</v>
      </c>
      <c r="Q803" t="s">
        <v>4620</v>
      </c>
      <c r="R803" s="11"/>
      <c r="S803" t="s">
        <v>1971</v>
      </c>
      <c r="T803" t="s">
        <v>2204</v>
      </c>
      <c r="V803" s="129" t="str">
        <f>_xlfn.XLOOKUP(Applications[[#This Row],[NoApplication]],AApplicationCosts[NoApplication],AApplicationCosts[License Owner],Applications[[#This Row],[Business Owner]],0,1)</f>
        <v>MBST</v>
      </c>
      <c r="AE803" t="s">
        <v>2233</v>
      </c>
    </row>
    <row r="804" spans="2:41">
      <c r="B804" s="29" t="str">
        <f>_xlfn.CONCAT(Applications[[#This Row],[No]]," - ",Applications[[#This Row],[Application]])</f>
        <v>1042 - check.kamstrup.com(concentratorLog)</v>
      </c>
      <c r="C804">
        <v>1042</v>
      </c>
      <c r="D804" t="s">
        <v>4621</v>
      </c>
      <c r="E804" t="s">
        <v>3059</v>
      </c>
      <c r="F804" s="28">
        <v>45658</v>
      </c>
      <c r="G804" s="11" t="s">
        <v>2113</v>
      </c>
      <c r="N804" t="s">
        <v>2164</v>
      </c>
      <c r="O804" s="19">
        <v>54788</v>
      </c>
      <c r="Q804" t="s">
        <v>4622</v>
      </c>
      <c r="R804" s="16" t="s">
        <v>4623</v>
      </c>
      <c r="S804" t="s">
        <v>4624</v>
      </c>
      <c r="T804" t="s">
        <v>2166</v>
      </c>
      <c r="V804" s="129" t="str">
        <f>_xlfn.XLOOKUP(Applications[[#This Row],[NoApplication]],AApplicationCosts[NoApplication],AApplicationCosts[License Owner],Applications[[#This Row],[Business Owner]],0,1)</f>
        <v>RKL</v>
      </c>
      <c r="AE804" t="s">
        <v>2997</v>
      </c>
      <c r="AI804" t="s">
        <v>4625</v>
      </c>
    </row>
    <row r="805" spans="2:41">
      <c r="B805" s="29" t="str">
        <f>_xlfn.CONCAT(Applications[[#This Row],[No]]," - ",Applications[[#This Row],[Application]])</f>
        <v>1043 - Kamstrup ALD</v>
      </c>
      <c r="C805">
        <v>1043</v>
      </c>
      <c r="D805" s="18" t="s">
        <v>4626</v>
      </c>
      <c r="E805" t="s">
        <v>2162</v>
      </c>
      <c r="F805" s="28">
        <v>45658</v>
      </c>
      <c r="G805" s="11" t="s">
        <v>2113</v>
      </c>
      <c r="N805" t="s">
        <v>2164</v>
      </c>
      <c r="O805" s="19">
        <v>54788</v>
      </c>
      <c r="Q805" t="s">
        <v>4627</v>
      </c>
      <c r="R805" s="11"/>
      <c r="S805" t="s">
        <v>4628</v>
      </c>
      <c r="T805" t="s">
        <v>2166</v>
      </c>
      <c r="V805" s="129" t="str">
        <f>_xlfn.XLOOKUP(Applications[[#This Row],[NoApplication]],AApplicationCosts[NoApplication],AApplicationCosts[License Owner],Applications[[#This Row],[Business Owner]],0,1)</f>
        <v>HCJ</v>
      </c>
      <c r="AE805" t="s">
        <v>2997</v>
      </c>
      <c r="AI805" t="s">
        <v>3685</v>
      </c>
    </row>
    <row r="806" spans="2:41">
      <c r="B806" s="29" t="str">
        <f>_xlfn.CONCAT(Applications[[#This Row],[No]]," - ",Applications[[#This Row],[Application]])</f>
        <v>1044 - Sysmac studio</v>
      </c>
      <c r="C806">
        <v>1044</v>
      </c>
      <c r="D806" s="18" t="s">
        <v>4629</v>
      </c>
      <c r="E806" t="s">
        <v>2181</v>
      </c>
      <c r="F806" s="28">
        <v>45658</v>
      </c>
      <c r="G806" s="11" t="s">
        <v>2113</v>
      </c>
      <c r="N806" t="s">
        <v>2182</v>
      </c>
      <c r="O806" s="19">
        <v>54788</v>
      </c>
      <c r="Q806" t="s">
        <v>4630</v>
      </c>
      <c r="R806" s="11"/>
      <c r="T806" t="s">
        <v>2166</v>
      </c>
      <c r="V806" s="129">
        <f>_xlfn.XLOOKUP(Applications[[#This Row],[NoApplication]],AApplicationCosts[NoApplication],AApplicationCosts[License Owner],Applications[[#This Row],[Business Owner]],0,1)</f>
        <v>0</v>
      </c>
      <c r="AE806" t="s">
        <v>1246</v>
      </c>
    </row>
    <row r="807" spans="2:41">
      <c r="B807" s="29" t="str">
        <f>_xlfn.CONCAT(Applications[[#This Row],[No]]," - ",Applications[[#This Row],[Application]])</f>
        <v>1045 - VNC</v>
      </c>
      <c r="C807">
        <v>1045</v>
      </c>
      <c r="D807" s="18" t="s">
        <v>4631</v>
      </c>
      <c r="E807" t="s">
        <v>2198</v>
      </c>
      <c r="F807" s="28">
        <v>45658</v>
      </c>
      <c r="N807" t="s">
        <v>2182</v>
      </c>
      <c r="O807" s="19">
        <v>54788</v>
      </c>
      <c r="Q807" t="s">
        <v>4632</v>
      </c>
      <c r="R807" s="11"/>
      <c r="T807" t="s">
        <v>2204</v>
      </c>
      <c r="V807" s="129">
        <f>_xlfn.XLOOKUP(Applications[[#This Row],[NoApplication]],AApplicationCosts[NoApplication],AApplicationCosts[License Owner],Applications[[#This Row],[Business Owner]],0,1)</f>
        <v>0</v>
      </c>
      <c r="AE807" t="s">
        <v>1246</v>
      </c>
    </row>
    <row r="808" spans="2:41">
      <c r="B808" s="29" t="str">
        <f>_xlfn.CONCAT(Applications[[#This Row],[No]]," - ",Applications[[#This Row],[Application]])</f>
        <v>1047 - Smartlog Pro</v>
      </c>
      <c r="C808">
        <v>1047</v>
      </c>
      <c r="D808" s="18" t="s">
        <v>4633</v>
      </c>
      <c r="E808" t="s">
        <v>1604</v>
      </c>
      <c r="F808" s="28">
        <v>45658</v>
      </c>
      <c r="N808" t="s">
        <v>2182</v>
      </c>
      <c r="O808" s="19">
        <v>54788</v>
      </c>
      <c r="Q808" t="s">
        <v>4634</v>
      </c>
      <c r="R808" s="11"/>
      <c r="T808" t="s">
        <v>2166</v>
      </c>
      <c r="V808" s="129" t="str">
        <f>_xlfn.XLOOKUP(Applications[[#This Row],[NoApplication]],AApplicationCosts[NoApplication],AApplicationCosts[License Owner],Applications[[#This Row],[Business Owner]],0,1)</f>
        <v>TOBN</v>
      </c>
      <c r="AE808" t="s">
        <v>2085</v>
      </c>
      <c r="AO808" t="s">
        <v>2268</v>
      </c>
    </row>
    <row r="809" spans="2:41">
      <c r="B809" s="29" t="str">
        <f>_xlfn.CONCAT(Applications[[#This Row],[No]]," - ",Applications[[#This Row],[Application]])</f>
        <v>1048 - Singlewire InformaCast</v>
      </c>
      <c r="C809">
        <v>1048</v>
      </c>
      <c r="D809" s="18" t="s">
        <v>4635</v>
      </c>
      <c r="E809" t="s">
        <v>2565</v>
      </c>
      <c r="F809" s="28">
        <v>45658</v>
      </c>
      <c r="N809" t="s">
        <v>2182</v>
      </c>
      <c r="O809" s="19">
        <v>54788</v>
      </c>
      <c r="Q809" t="s">
        <v>4636</v>
      </c>
      <c r="R809" s="11"/>
      <c r="T809" t="s">
        <v>2166</v>
      </c>
      <c r="V809" s="129" t="str">
        <f>_xlfn.XLOOKUP(Applications[[#This Row],[NoApplication]],AApplicationCosts[NoApplication],AApplicationCosts[License Owner],Applications[[#This Row],[Business Owner]],0,1)</f>
        <v>TOBN</v>
      </c>
      <c r="AE809" t="s">
        <v>2085</v>
      </c>
    </row>
    <row r="810" spans="2:41">
      <c r="B810" s="29" t="str">
        <f>_xlfn.CONCAT(Applications[[#This Row],[No]]," - ",Applications[[#This Row],[Application]])</f>
        <v>1049 - ThousandEyes</v>
      </c>
      <c r="C810">
        <v>1049</v>
      </c>
      <c r="D810" s="18" t="s">
        <v>4637</v>
      </c>
      <c r="E810" t="s">
        <v>2684</v>
      </c>
      <c r="F810" s="28">
        <v>45658</v>
      </c>
      <c r="G810" s="11" t="s">
        <v>2113</v>
      </c>
      <c r="J810" t="s">
        <v>2947</v>
      </c>
      <c r="N810" t="s">
        <v>2182</v>
      </c>
      <c r="O810" s="19">
        <v>54788</v>
      </c>
      <c r="Q810" t="s">
        <v>4638</v>
      </c>
      <c r="R810" s="11"/>
      <c r="T810" t="s">
        <v>2204</v>
      </c>
      <c r="V810" s="129">
        <f>_xlfn.XLOOKUP(Applications[[#This Row],[NoApplication]],AApplicationCosts[NoApplication],AApplicationCosts[License Owner],Applications[[#This Row],[Business Owner]],0,1)</f>
        <v>0</v>
      </c>
      <c r="AH810" t="s">
        <v>3882</v>
      </c>
    </row>
    <row r="811" spans="2:41">
      <c r="B811" s="29" t="str">
        <f>_xlfn.CONCAT(Applications[[#This Row],[No]]," - ",Applications[[#This Row],[Application]])</f>
        <v>1050 - Identity Service Engine</v>
      </c>
      <c r="C811">
        <v>1050</v>
      </c>
      <c r="D811" s="18" t="s">
        <v>4639</v>
      </c>
      <c r="E811" t="s">
        <v>2684</v>
      </c>
      <c r="F811" s="28">
        <v>45658</v>
      </c>
      <c r="G811" s="11" t="s">
        <v>2113</v>
      </c>
      <c r="J811" t="s">
        <v>2947</v>
      </c>
      <c r="N811" t="s">
        <v>2182</v>
      </c>
      <c r="O811" s="19">
        <v>54788</v>
      </c>
      <c r="Q811" t="s">
        <v>4638</v>
      </c>
      <c r="R811" s="11"/>
      <c r="T811" t="s">
        <v>2166</v>
      </c>
      <c r="V811" s="129">
        <f>_xlfn.XLOOKUP(Applications[[#This Row],[NoApplication]],AApplicationCosts[NoApplication],AApplicationCosts[License Owner],Applications[[#This Row],[Business Owner]],0,1)</f>
        <v>0</v>
      </c>
      <c r="AH811" t="s">
        <v>3882</v>
      </c>
    </row>
    <row r="812" spans="2:41">
      <c r="B812" s="29" t="str">
        <f>_xlfn.CONCAT(Applications[[#This Row],[No]]," - ",Applications[[#This Row],[Application]])</f>
        <v>1051 - DNA Center</v>
      </c>
      <c r="C812">
        <v>1051</v>
      </c>
      <c r="D812" s="18" t="s">
        <v>4640</v>
      </c>
      <c r="E812" t="s">
        <v>2684</v>
      </c>
      <c r="F812" s="28">
        <v>45658</v>
      </c>
      <c r="G812" s="11" t="s">
        <v>2113</v>
      </c>
      <c r="J812" t="s">
        <v>2947</v>
      </c>
      <c r="N812" t="s">
        <v>2182</v>
      </c>
      <c r="O812" s="19">
        <v>54788</v>
      </c>
      <c r="Q812" t="s">
        <v>4638</v>
      </c>
      <c r="R812" s="11"/>
      <c r="T812" t="s">
        <v>2204</v>
      </c>
      <c r="V812" s="129">
        <f>_xlfn.XLOOKUP(Applications[[#This Row],[NoApplication]],AApplicationCosts[NoApplication],AApplicationCosts[License Owner],Applications[[#This Row],[Business Owner]],0,1)</f>
        <v>0</v>
      </c>
      <c r="AH812" t="s">
        <v>3882</v>
      </c>
    </row>
    <row r="813" spans="2:41">
      <c r="B813" s="29" t="str">
        <f>_xlfn.CONCAT(Applications[[#This Row],[No]]," - ",Applications[[#This Row],[Application]])</f>
        <v>1052 - Secure Firewall Management Center</v>
      </c>
      <c r="C813">
        <v>1052</v>
      </c>
      <c r="D813" s="18" t="s">
        <v>4641</v>
      </c>
      <c r="E813" t="s">
        <v>2684</v>
      </c>
      <c r="F813" s="28">
        <v>45658</v>
      </c>
      <c r="G813" s="11" t="s">
        <v>2113</v>
      </c>
      <c r="J813" t="s">
        <v>2947</v>
      </c>
      <c r="N813" t="s">
        <v>2182</v>
      </c>
      <c r="O813" s="19">
        <v>54788</v>
      </c>
      <c r="Q813" t="s">
        <v>4638</v>
      </c>
      <c r="R813" s="11"/>
      <c r="T813" t="s">
        <v>2166</v>
      </c>
      <c r="V813" s="129">
        <f>_xlfn.XLOOKUP(Applications[[#This Row],[NoApplication]],AApplicationCosts[NoApplication],AApplicationCosts[License Owner],Applications[[#This Row],[Business Owner]],0,1)</f>
        <v>0</v>
      </c>
      <c r="AH813" t="s">
        <v>3882</v>
      </c>
    </row>
    <row r="814" spans="2:41">
      <c r="B814" s="29" t="str">
        <f>_xlfn.CONCAT(Applications[[#This Row],[No]]," - ",Applications[[#This Row],[Application]])</f>
        <v>1053 - AMR</v>
      </c>
      <c r="C814">
        <v>1053</v>
      </c>
      <c r="D814" s="18" t="s">
        <v>4642</v>
      </c>
      <c r="E814" t="s">
        <v>2162</v>
      </c>
      <c r="F814" s="28">
        <v>45658</v>
      </c>
      <c r="N814" t="s">
        <v>4521</v>
      </c>
      <c r="O814" s="19">
        <v>48214</v>
      </c>
      <c r="Q814" t="s">
        <v>4643</v>
      </c>
      <c r="R814" s="11"/>
      <c r="S814" t="s">
        <v>4644</v>
      </c>
      <c r="T814" t="s">
        <v>2166</v>
      </c>
      <c r="V814" s="129" t="str">
        <f>_xlfn.XLOOKUP(Applications[[#This Row],[NoApplication]],AApplicationCosts[NoApplication],AApplicationCosts[License Owner],Applications[[#This Row],[Business Owner]],0,1)</f>
        <v>BJCL</v>
      </c>
      <c r="AE814" t="s">
        <v>2997</v>
      </c>
      <c r="AI814" t="s">
        <v>4645</v>
      </c>
    </row>
    <row r="815" spans="2:41" ht="90">
      <c r="B815" s="29" t="str">
        <f>_xlfn.CONCAT(Applications[[#This Row],[No]]," - ",Applications[[#This Row],[Application]])</f>
        <v>1054 - Syncfusion</v>
      </c>
      <c r="C815">
        <v>1054</v>
      </c>
      <c r="D815" s="18" t="s">
        <v>4646</v>
      </c>
      <c r="E815" t="s">
        <v>2181</v>
      </c>
      <c r="F815" s="28">
        <v>45658</v>
      </c>
      <c r="G815" s="11" t="s">
        <v>2113</v>
      </c>
      <c r="J815" t="s">
        <v>4646</v>
      </c>
      <c r="N815" t="s">
        <v>2201</v>
      </c>
      <c r="O815" s="19">
        <v>54788</v>
      </c>
      <c r="Q815" t="s">
        <v>4647</v>
      </c>
      <c r="R815" s="48" t="s">
        <v>4648</v>
      </c>
      <c r="T815" t="s">
        <v>2166</v>
      </c>
      <c r="V815" s="129" t="str">
        <f>_xlfn.XLOOKUP(Applications[[#This Row],[NoApplication]],AApplicationCosts[NoApplication],AApplicationCosts[License Owner],Applications[[#This Row],[Business Owner]],0,1)</f>
        <v>NIDL</v>
      </c>
      <c r="AC815" t="s">
        <v>168</v>
      </c>
      <c r="AE815" t="s">
        <v>2997</v>
      </c>
      <c r="AI815" s="8" t="s">
        <v>4649</v>
      </c>
      <c r="AJ815" t="s">
        <v>4650</v>
      </c>
    </row>
    <row r="816" spans="2:41">
      <c r="B816" s="29" t="str">
        <f>_xlfn.CONCAT(Applications[[#This Row],[No]]," - ",Applications[[#This Row],[Application]])</f>
        <v>1055 - M365 Copilot Sales Sub Add-on</v>
      </c>
      <c r="C816">
        <v>1055</v>
      </c>
      <c r="D816" s="18" t="s">
        <v>4651</v>
      </c>
      <c r="E816" s="8" t="s">
        <v>2075</v>
      </c>
      <c r="F816" s="28">
        <v>45658</v>
      </c>
      <c r="G816" s="9" t="s">
        <v>2113</v>
      </c>
      <c r="J816" t="s">
        <v>2114</v>
      </c>
      <c r="K816" t="s">
        <v>4652</v>
      </c>
      <c r="M816" t="s">
        <v>2243</v>
      </c>
      <c r="N816" t="s">
        <v>2168</v>
      </c>
      <c r="O816" s="19">
        <v>54788</v>
      </c>
      <c r="R816" s="11"/>
      <c r="T816" t="s">
        <v>2099</v>
      </c>
      <c r="V816" s="129" t="str">
        <f>_xlfn.XLOOKUP(Applications[[#This Row],[NoApplication]],AApplicationCosts[NoApplication],AApplicationCosts[License Owner],Applications[[#This Row],[Business Owner]],0,1)</f>
        <v>ALK</v>
      </c>
      <c r="AE816" t="s">
        <v>189</v>
      </c>
      <c r="AF816" t="s">
        <v>3056</v>
      </c>
      <c r="AG816" t="s">
        <v>2037</v>
      </c>
      <c r="AH816" t="s">
        <v>2121</v>
      </c>
      <c r="AI816" t="s">
        <v>4653</v>
      </c>
    </row>
    <row r="817" spans="2:36">
      <c r="B817" s="29" t="str">
        <f>_xlfn.CONCAT(Applications[[#This Row],[No]]," - ",Applications[[#This Row],[Application]])</f>
        <v>1056 - OffSec Learnon</v>
      </c>
      <c r="C817">
        <v>1056</v>
      </c>
      <c r="D817" s="18" t="s">
        <v>4654</v>
      </c>
      <c r="E817" t="s">
        <v>2684</v>
      </c>
      <c r="F817" s="28">
        <v>45658</v>
      </c>
      <c r="N817" t="s">
        <v>2182</v>
      </c>
      <c r="O817" s="19">
        <v>54788</v>
      </c>
      <c r="R817" s="11"/>
      <c r="T817" t="s">
        <v>2099</v>
      </c>
      <c r="V817" s="129" t="str">
        <f>_xlfn.XLOOKUP(Applications[[#This Row],[NoApplication]],AApplicationCosts[NoApplication],AApplicationCosts[License Owner],Applications[[#This Row],[Business Owner]],0,1)</f>
        <v>PEDN</v>
      </c>
    </row>
    <row r="818" spans="2:36">
      <c r="B818" s="29" t="str">
        <f>_xlfn.CONCAT(Applications[[#This Row],[No]]," - ",Applications[[#This Row],[Application]])</f>
        <v>1057 - DigiCert</v>
      </c>
      <c r="C818">
        <v>1057</v>
      </c>
      <c r="D818" s="18" t="s">
        <v>4655</v>
      </c>
      <c r="E818" t="s">
        <v>2684</v>
      </c>
      <c r="F818" s="28">
        <v>45658</v>
      </c>
      <c r="J818" t="s">
        <v>4656</v>
      </c>
      <c r="N818" t="s">
        <v>2168</v>
      </c>
      <c r="O818" s="19">
        <v>54788</v>
      </c>
      <c r="R818" s="11"/>
      <c r="T818" t="s">
        <v>2099</v>
      </c>
      <c r="V818" s="129" t="str">
        <f>_xlfn.XLOOKUP(Applications[[#This Row],[NoApplication]],AApplicationCosts[NoApplication],AApplicationCosts[License Owner],Applications[[#This Row],[Business Owner]],0,1)</f>
        <v>BOAC</v>
      </c>
    </row>
    <row r="819" spans="2:36">
      <c r="B819" s="29" t="str">
        <f>_xlfn.CONCAT(Applications[[#This Row],[No]]," - ",Applications[[#This Row],[Application]])</f>
        <v>1058 - Personio DATEV Integration</v>
      </c>
      <c r="C819">
        <v>1058</v>
      </c>
      <c r="D819" s="18" t="s">
        <v>4657</v>
      </c>
      <c r="E819" t="s">
        <v>2181</v>
      </c>
      <c r="F819" s="28">
        <v>45658</v>
      </c>
      <c r="N819" t="s">
        <v>2182</v>
      </c>
      <c r="O819" s="19">
        <v>54788</v>
      </c>
      <c r="R819" s="11"/>
      <c r="T819" t="s">
        <v>2166</v>
      </c>
      <c r="V819" s="129" t="str">
        <f>_xlfn.XLOOKUP(Applications[[#This Row],[NoApplication]],AApplicationCosts[NoApplication],AApplicationCosts[License Owner],Applications[[#This Row],[Business Owner]],0,1)</f>
        <v>SNDT</v>
      </c>
    </row>
    <row r="820" spans="2:36" ht="60">
      <c r="B820" s="29" t="str">
        <f>_xlfn.CONCAT(Applications[[#This Row],[No]]," - ",Applications[[#This Row],[Application]])</f>
        <v>1059 - flonidan</v>
      </c>
      <c r="C820">
        <v>1059</v>
      </c>
      <c r="D820" s="18" t="s">
        <v>4658</v>
      </c>
      <c r="E820" t="s">
        <v>2198</v>
      </c>
      <c r="F820" s="28">
        <v>45658</v>
      </c>
      <c r="J820" t="s">
        <v>4658</v>
      </c>
      <c r="N820" t="s">
        <v>2201</v>
      </c>
      <c r="O820" s="19">
        <v>54788</v>
      </c>
      <c r="R820" s="11"/>
      <c r="T820" t="s">
        <v>2166</v>
      </c>
      <c r="V820" s="129" t="str">
        <f>_xlfn.XLOOKUP(Applications[[#This Row],[NoApplication]],AApplicationCosts[NoApplication],AApplicationCosts[License Owner],Applications[[#This Row],[Business Owner]],0,1)</f>
        <v>NIDL</v>
      </c>
      <c r="AE820" t="s">
        <v>2997</v>
      </c>
      <c r="AI820" s="8" t="s">
        <v>4659</v>
      </c>
      <c r="AJ820" t="s">
        <v>4660</v>
      </c>
    </row>
    <row r="821" spans="2:36" ht="90">
      <c r="B821" s="29" t="str">
        <f>_xlfn.CONCAT(Applications[[#This Row],[No]]," - ",Applications[[#This Row],[Application]])</f>
        <v>1060 - Vyond</v>
      </c>
      <c r="C821">
        <v>1060</v>
      </c>
      <c r="D821" s="18" t="s">
        <v>4661</v>
      </c>
      <c r="E821" t="s">
        <v>2198</v>
      </c>
      <c r="F821" s="28">
        <v>45658</v>
      </c>
      <c r="M821" t="s">
        <v>2243</v>
      </c>
      <c r="N821" t="s">
        <v>2157</v>
      </c>
      <c r="Q821" t="s">
        <v>4662</v>
      </c>
      <c r="R821" s="48" t="s">
        <v>4663</v>
      </c>
      <c r="S821" t="s">
        <v>3110</v>
      </c>
      <c r="T821" t="s">
        <v>2166</v>
      </c>
      <c r="V821" s="129" t="str">
        <f>_xlfn.XLOOKUP(Applications[[#This Row],[NoApplication]],AApplicationCosts[NoApplication],AApplicationCosts[License Owner],Applications[[#This Row],[Business Owner]],0,1)</f>
        <v>LOBR</v>
      </c>
      <c r="AE821" t="s">
        <v>2233</v>
      </c>
      <c r="AI821" s="8" t="s">
        <v>4664</v>
      </c>
      <c r="AJ821" s="8" t="s">
        <v>4665</v>
      </c>
    </row>
    <row r="822" spans="2:36">
      <c r="B822" s="29" t="str">
        <f>_xlfn.CONCAT(Applications[[#This Row],[No]]," - ",Applications[[#This Row],[Application]])</f>
        <v>1061 - Articulate Rise</v>
      </c>
      <c r="C822">
        <v>1061</v>
      </c>
      <c r="D822" s="18" t="s">
        <v>4666</v>
      </c>
      <c r="E822" t="s">
        <v>2198</v>
      </c>
      <c r="F822" s="28">
        <v>45658</v>
      </c>
      <c r="M822" t="s">
        <v>2243</v>
      </c>
      <c r="N822" t="s">
        <v>2168</v>
      </c>
      <c r="O822" s="19">
        <v>54788</v>
      </c>
      <c r="Q822" s="14" t="s">
        <v>819</v>
      </c>
      <c r="R822" s="11"/>
      <c r="T822" t="s">
        <v>2166</v>
      </c>
      <c r="V822" s="129" t="str">
        <f>_xlfn.XLOOKUP(Applications[[#This Row],[NoApplication]],AApplicationCosts[NoApplication],AApplicationCosts[License Owner],Applications[[#This Row],[Business Owner]],0,1)</f>
        <v>JEJD</v>
      </c>
      <c r="AE822" t="s">
        <v>2233</v>
      </c>
      <c r="AI822" s="8" t="s">
        <v>4667</v>
      </c>
      <c r="AJ822" s="8" t="s">
        <v>4668</v>
      </c>
    </row>
    <row r="823" spans="2:36">
      <c r="B823" s="29" t="str">
        <f>_xlfn.CONCAT(Applications[[#This Row],[No]]," - ",Applications[[#This Row],[Application]])</f>
        <v>1062 - File Viewer +5</v>
      </c>
      <c r="C823">
        <v>1062</v>
      </c>
      <c r="D823" s="18" t="s">
        <v>4669</v>
      </c>
      <c r="E823" t="s">
        <v>2198</v>
      </c>
      <c r="F823" s="28">
        <v>45658</v>
      </c>
      <c r="G823" s="11" t="s">
        <v>2076</v>
      </c>
      <c r="J823" t="s">
        <v>4670</v>
      </c>
      <c r="M823" t="s">
        <v>2243</v>
      </c>
      <c r="N823" t="s">
        <v>2201</v>
      </c>
      <c r="O823" s="19">
        <v>54788</v>
      </c>
      <c r="Q823" t="s">
        <v>4671</v>
      </c>
      <c r="R823" s="11"/>
      <c r="T823" t="s">
        <v>2099</v>
      </c>
      <c r="V823" s="129" t="str">
        <f>_xlfn.XLOOKUP(Applications[[#This Row],[NoApplication]],AApplicationCosts[NoApplication],AApplicationCosts[License Owner],Applications[[#This Row],[Business Owner]],0,1)</f>
        <v>MFK</v>
      </c>
      <c r="AE823" t="s">
        <v>1246</v>
      </c>
      <c r="AI823" s="207" t="s">
        <v>4672</v>
      </c>
      <c r="AJ823" s="8" t="s">
        <v>4673</v>
      </c>
    </row>
    <row r="824" spans="2:36">
      <c r="B824" s="29" t="str">
        <f>_xlfn.CONCAT(Applications[[#This Row],[No]]," - ",Applications[[#This Row],[Application]])</f>
        <v>1063 - Cyberoptics</v>
      </c>
      <c r="C824">
        <v>1063</v>
      </c>
      <c r="D824" s="18" t="s">
        <v>4674</v>
      </c>
      <c r="E824" t="s">
        <v>3217</v>
      </c>
      <c r="F824" s="28">
        <v>45658</v>
      </c>
      <c r="N824" t="s">
        <v>2168</v>
      </c>
      <c r="O824" s="19">
        <v>54788</v>
      </c>
      <c r="Q824" s="216" t="s">
        <v>4675</v>
      </c>
      <c r="R824" s="11"/>
      <c r="T824" t="s">
        <v>2166</v>
      </c>
      <c r="V824" s="129" t="str">
        <f>_xlfn.XLOOKUP(Applications[[#This Row],[NoApplication]],AApplicationCosts[NoApplication],AApplicationCosts[License Owner],Applications[[#This Row],[Business Owner]],0,1)</f>
        <v>NLU</v>
      </c>
      <c r="AE824" t="s">
        <v>1246</v>
      </c>
    </row>
    <row r="825" spans="2:36">
      <c r="B825" s="29" t="str">
        <f>_xlfn.CONCAT(Applications[[#This Row],[No]]," - ",Applications[[#This Row],[Application]])</f>
        <v>1064 - Git Hub CoPilot</v>
      </c>
      <c r="C825">
        <v>1064</v>
      </c>
      <c r="D825" s="18" t="s">
        <v>4676</v>
      </c>
      <c r="E825" t="s">
        <v>2181</v>
      </c>
      <c r="F825" s="28">
        <v>45658</v>
      </c>
      <c r="J825" t="s">
        <v>4677</v>
      </c>
      <c r="N825" t="s">
        <v>2201</v>
      </c>
      <c r="O825" s="19">
        <v>54788</v>
      </c>
      <c r="R825" s="11"/>
      <c r="T825" t="s">
        <v>2099</v>
      </c>
      <c r="V825" s="129" t="str">
        <f>_xlfn.XLOOKUP(Applications[[#This Row],[NoApplication]],AApplicationCosts[NoApplication],AApplicationCosts[License Owner],Applications[[#This Row],[Business Owner]],0,1)</f>
        <v>ALK</v>
      </c>
      <c r="AE825" t="s">
        <v>2178</v>
      </c>
      <c r="AF825" t="s">
        <v>3056</v>
      </c>
    </row>
    <row r="826" spans="2:36">
      <c r="B826" s="29" t="str">
        <f>_xlfn.CONCAT(Applications[[#This Row],[No]]," - ",Applications[[#This Row],[Application]])</f>
        <v>1066 - Sitecore Search</v>
      </c>
      <c r="C826">
        <v>1066</v>
      </c>
      <c r="D826" s="18" t="s">
        <v>4678</v>
      </c>
      <c r="E826" t="s">
        <v>2093</v>
      </c>
      <c r="F826" s="28">
        <v>45658</v>
      </c>
      <c r="J826" t="s">
        <v>3190</v>
      </c>
      <c r="N826" t="s">
        <v>2168</v>
      </c>
      <c r="O826" s="19">
        <v>54788</v>
      </c>
      <c r="R826" s="11"/>
      <c r="T826" t="s">
        <v>2099</v>
      </c>
      <c r="V826" s="129" t="str">
        <f>_xlfn.XLOOKUP(Applications[[#This Row],[NoApplication]],AApplicationCosts[NoApplication],AApplicationCosts[License Owner],Applications[[#This Row],[Business Owner]],0,1)</f>
        <v>SET</v>
      </c>
      <c r="AE826" t="s">
        <v>189</v>
      </c>
      <c r="AH826" t="s">
        <v>3190</v>
      </c>
    </row>
    <row r="827" spans="2:36">
      <c r="B827" s="29" t="str">
        <f>_xlfn.CONCAT(Applications[[#This Row],[No]]," - ",Applications[[#This Row],[Application]])</f>
        <v>1068 - RStudio Desktop</v>
      </c>
      <c r="C827">
        <v>1068</v>
      </c>
      <c r="D827" s="18" t="s">
        <v>4679</v>
      </c>
      <c r="E827" t="s">
        <v>2422</v>
      </c>
      <c r="F827" s="28">
        <v>45658</v>
      </c>
      <c r="J827" t="s">
        <v>4680</v>
      </c>
      <c r="M827" t="s">
        <v>2243</v>
      </c>
      <c r="N827" t="s">
        <v>2168</v>
      </c>
      <c r="O827" s="19">
        <v>54788</v>
      </c>
      <c r="Q827" t="s">
        <v>4681</v>
      </c>
      <c r="R827" s="11"/>
      <c r="T827" t="s">
        <v>2166</v>
      </c>
      <c r="V827" s="129" t="str">
        <f>_xlfn.XLOOKUP(Applications[[#This Row],[NoApplication]],AApplicationCosts[NoApplication],AApplicationCosts[License Owner],Applications[[#This Row],[Business Owner]],0,1)</f>
        <v>MABK</v>
      </c>
      <c r="AE827" t="s">
        <v>4682</v>
      </c>
    </row>
    <row r="828" spans="2:36">
      <c r="B828" s="29" t="str">
        <f>_xlfn.CONCAT(Applications[[#This Row],[No]]," - ",Applications[[#This Row],[Application]])</f>
        <v>1069 - Poetry</v>
      </c>
      <c r="C828">
        <v>1069</v>
      </c>
      <c r="D828" s="18" t="s">
        <v>4683</v>
      </c>
      <c r="E828" t="s">
        <v>2422</v>
      </c>
      <c r="F828" s="28">
        <v>45658</v>
      </c>
      <c r="N828" t="s">
        <v>2157</v>
      </c>
      <c r="O828" s="19">
        <v>54788</v>
      </c>
      <c r="R828" s="11"/>
      <c r="T828" t="s">
        <v>2166</v>
      </c>
      <c r="V828" s="129" t="str">
        <f>_xlfn.XLOOKUP(Applications[[#This Row],[NoApplication]],AApplicationCosts[NoApplication],AApplicationCosts[License Owner],Applications[[#This Row],[Business Owner]],0,1)</f>
        <v>MABK</v>
      </c>
      <c r="AE828" t="s">
        <v>4682</v>
      </c>
      <c r="AJ828" t="s">
        <v>4684</v>
      </c>
    </row>
    <row r="829" spans="2:36">
      <c r="B829" s="29" t="str">
        <f>_xlfn.CONCAT(Applications[[#This Row],[No]]," - ",Applications[[#This Row],[Application]])</f>
        <v>1070 - PDM</v>
      </c>
      <c r="C829">
        <v>1070</v>
      </c>
      <c r="D829" s="18" t="s">
        <v>4685</v>
      </c>
      <c r="E829" t="s">
        <v>2422</v>
      </c>
      <c r="F829" s="28">
        <v>45658</v>
      </c>
      <c r="N829" t="s">
        <v>2168</v>
      </c>
      <c r="O829" s="19">
        <v>54788</v>
      </c>
      <c r="R829" s="11"/>
      <c r="T829" t="s">
        <v>2166</v>
      </c>
      <c r="V829" s="129" t="str">
        <f>_xlfn.XLOOKUP(Applications[[#This Row],[NoApplication]],AApplicationCosts[NoApplication],AApplicationCosts[License Owner],Applications[[#This Row],[Business Owner]],0,1)</f>
        <v>MABK</v>
      </c>
      <c r="AE829" t="s">
        <v>4682</v>
      </c>
    </row>
    <row r="830" spans="2:36">
      <c r="B830" s="29" t="str">
        <f>_xlfn.CONCAT(Applications[[#This Row],[No]]," - ",Applications[[#This Row],[Application]])</f>
        <v>1071 - Cisco anyconnect</v>
      </c>
      <c r="C830">
        <v>1071</v>
      </c>
      <c r="D830" s="18" t="s">
        <v>4686</v>
      </c>
      <c r="E830" t="s">
        <v>2684</v>
      </c>
      <c r="F830" s="28">
        <v>45658</v>
      </c>
      <c r="J830" t="s">
        <v>2947</v>
      </c>
      <c r="M830" t="s">
        <v>2243</v>
      </c>
      <c r="N830" t="s">
        <v>2182</v>
      </c>
      <c r="O830" s="19">
        <v>54788</v>
      </c>
      <c r="R830" s="11"/>
      <c r="S830" t="s">
        <v>4431</v>
      </c>
      <c r="T830" t="s">
        <v>2099</v>
      </c>
      <c r="V830" s="129" t="str">
        <f>_xlfn.XLOOKUP(Applications[[#This Row],[NoApplication]],AApplicationCosts[NoApplication],AApplicationCosts[License Owner],Applications[[#This Row],[Business Owner]],0,1)</f>
        <v>PALR</v>
      </c>
      <c r="AE830" t="s">
        <v>4432</v>
      </c>
      <c r="AH830" t="s">
        <v>3882</v>
      </c>
    </row>
    <row r="831" spans="2:36">
      <c r="B831" s="29" t="str">
        <f>_xlfn.CONCAT(Applications[[#This Row],[No]]," - ",Applications[[#This Row],[Application]])</f>
        <v>1072 - Microsoft Sentinel</v>
      </c>
      <c r="C831">
        <v>1072</v>
      </c>
      <c r="D831" s="18" t="s">
        <v>4687</v>
      </c>
      <c r="E831" t="s">
        <v>2684</v>
      </c>
      <c r="F831" s="28">
        <v>45658</v>
      </c>
      <c r="J831" t="s">
        <v>2114</v>
      </c>
      <c r="M831" t="s">
        <v>2243</v>
      </c>
      <c r="N831" t="s">
        <v>2182</v>
      </c>
      <c r="O831" s="19">
        <v>54788</v>
      </c>
      <c r="R831" s="11"/>
      <c r="S831" t="s">
        <v>4431</v>
      </c>
      <c r="T831" t="s">
        <v>2166</v>
      </c>
      <c r="V831" s="129" t="str">
        <f>_xlfn.XLOOKUP(Applications[[#This Row],[NoApplication]],AApplicationCosts[NoApplication],AApplicationCosts[License Owner],Applications[[#This Row],[Business Owner]],0,1)</f>
        <v>PEDN</v>
      </c>
      <c r="AE831" t="s">
        <v>4432</v>
      </c>
    </row>
    <row r="832" spans="2:36">
      <c r="B832" s="29" t="str">
        <f>_xlfn.CONCAT(Applications[[#This Row],[No]]," - ",Applications[[#This Row],[Application]])</f>
        <v>1073 - Microsoft Purview</v>
      </c>
      <c r="C832">
        <v>1073</v>
      </c>
      <c r="D832" s="18" t="s">
        <v>4688</v>
      </c>
      <c r="E832" t="s">
        <v>2684</v>
      </c>
      <c r="F832" s="28">
        <v>45658</v>
      </c>
      <c r="J832" t="s">
        <v>2114</v>
      </c>
      <c r="M832" t="s">
        <v>2243</v>
      </c>
      <c r="N832" t="s">
        <v>2182</v>
      </c>
      <c r="O832" s="19">
        <v>54788</v>
      </c>
      <c r="R832" s="11"/>
      <c r="S832" t="s">
        <v>4431</v>
      </c>
      <c r="T832" t="s">
        <v>2166</v>
      </c>
      <c r="V832" s="129" t="str">
        <f>_xlfn.XLOOKUP(Applications[[#This Row],[NoApplication]],AApplicationCosts[NoApplication],AApplicationCosts[License Owner],Applications[[#This Row],[Business Owner]],0,1)</f>
        <v>PEDN</v>
      </c>
      <c r="AE832" t="s">
        <v>4432</v>
      </c>
    </row>
    <row r="833" spans="2:38">
      <c r="B833" s="29" t="str">
        <f>_xlfn.CONCAT(Applications[[#This Row],[No]]," - ",Applications[[#This Row],[Application]])</f>
        <v>1074 - TrueSec</v>
      </c>
      <c r="C833">
        <v>1074</v>
      </c>
      <c r="D833" s="18" t="s">
        <v>4689</v>
      </c>
      <c r="E833" t="s">
        <v>2684</v>
      </c>
      <c r="F833" s="28">
        <v>45658</v>
      </c>
      <c r="J833" t="s">
        <v>4690</v>
      </c>
      <c r="M833" t="s">
        <v>2243</v>
      </c>
      <c r="N833" t="s">
        <v>2182</v>
      </c>
      <c r="O833" s="19">
        <v>54788</v>
      </c>
      <c r="R833" s="16" t="s">
        <v>4691</v>
      </c>
      <c r="S833" t="s">
        <v>4431</v>
      </c>
      <c r="T833" t="s">
        <v>2204</v>
      </c>
      <c r="V833" s="129" t="str">
        <f>_xlfn.XLOOKUP(Applications[[#This Row],[NoApplication]],AApplicationCosts[NoApplication],AApplicationCosts[License Owner],Applications[[#This Row],[Business Owner]],0,1)</f>
        <v>PEDN</v>
      </c>
      <c r="AE833" t="s">
        <v>4432</v>
      </c>
    </row>
    <row r="834" spans="2:38">
      <c r="B834" s="29" t="str">
        <f>_xlfn.CONCAT(Applications[[#This Row],[No]]," - ",Applications[[#This Row],[Application]])</f>
        <v>1075 - Cisco Umbrella</v>
      </c>
      <c r="C834">
        <v>1075</v>
      </c>
      <c r="D834" s="18" t="s">
        <v>4692</v>
      </c>
      <c r="E834" t="s">
        <v>2684</v>
      </c>
      <c r="F834" s="28">
        <v>45658</v>
      </c>
      <c r="J834" t="s">
        <v>2947</v>
      </c>
      <c r="M834" t="s">
        <v>2243</v>
      </c>
      <c r="N834" t="s">
        <v>2182</v>
      </c>
      <c r="O834" s="19">
        <v>54788</v>
      </c>
      <c r="R834" s="16" t="s">
        <v>4693</v>
      </c>
      <c r="S834" t="s">
        <v>4431</v>
      </c>
      <c r="T834" t="s">
        <v>2099</v>
      </c>
      <c r="V834" s="129" t="str">
        <f>_xlfn.XLOOKUP(Applications[[#This Row],[NoApplication]],AApplicationCosts[NoApplication],AApplicationCosts[License Owner],Applications[[#This Row],[Business Owner]],0,1)</f>
        <v>PALR</v>
      </c>
      <c r="AE834" t="s">
        <v>4432</v>
      </c>
      <c r="AH834" t="s">
        <v>3882</v>
      </c>
    </row>
    <row r="835" spans="2:38">
      <c r="B835" s="29" t="str">
        <f>_xlfn.CONCAT(Applications[[#This Row],[No]]," - ",Applications[[#This Row],[Application]])</f>
        <v>1076 - LogPoint</v>
      </c>
      <c r="C835">
        <v>1076</v>
      </c>
      <c r="D835" s="18" t="s">
        <v>4694</v>
      </c>
      <c r="E835" t="s">
        <v>2684</v>
      </c>
      <c r="F835" s="28">
        <v>45658</v>
      </c>
      <c r="J835" t="s">
        <v>4430</v>
      </c>
      <c r="M835" t="s">
        <v>2243</v>
      </c>
      <c r="N835" t="s">
        <v>2182</v>
      </c>
      <c r="O835" s="19">
        <v>54788</v>
      </c>
      <c r="R835" s="16" t="s">
        <v>4695</v>
      </c>
      <c r="S835" t="s">
        <v>4431</v>
      </c>
      <c r="T835" t="s">
        <v>2204</v>
      </c>
      <c r="V835" s="129" t="str">
        <f>_xlfn.XLOOKUP(Applications[[#This Row],[NoApplication]],AApplicationCosts[NoApplication],AApplicationCosts[License Owner],Applications[[#This Row],[Business Owner]],0,1)</f>
        <v>PEDN</v>
      </c>
      <c r="AE835" t="s">
        <v>4432</v>
      </c>
    </row>
    <row r="836" spans="2:38">
      <c r="B836" s="29" t="str">
        <f>_xlfn.CONCAT(Applications[[#This Row],[No]]," - ",Applications[[#This Row],[Application]])</f>
        <v>1077 - Windows Sandbox</v>
      </c>
      <c r="C836">
        <v>1077</v>
      </c>
      <c r="D836" s="18" t="s">
        <v>4696</v>
      </c>
      <c r="E836" t="s">
        <v>2684</v>
      </c>
      <c r="F836" s="28">
        <v>45658</v>
      </c>
      <c r="J836" t="s">
        <v>2114</v>
      </c>
      <c r="M836" t="s">
        <v>2243</v>
      </c>
      <c r="N836" t="s">
        <v>2201</v>
      </c>
      <c r="O836" s="19">
        <v>54788</v>
      </c>
      <c r="Q836" t="s">
        <v>4697</v>
      </c>
      <c r="R836" s="16" t="s">
        <v>4698</v>
      </c>
      <c r="S836" t="s">
        <v>4431</v>
      </c>
      <c r="T836" t="s">
        <v>2166</v>
      </c>
      <c r="V836" s="129">
        <f>_xlfn.XLOOKUP(Applications[[#This Row],[NoApplication]],AApplicationCosts[NoApplication],AApplicationCosts[License Owner],Applications[[#This Row],[Business Owner]],0,1)</f>
        <v>0</v>
      </c>
      <c r="AE836" t="s">
        <v>4432</v>
      </c>
    </row>
    <row r="837" spans="2:38">
      <c r="B837" s="29" t="str">
        <f>_xlfn.CONCAT(Applications[[#This Row],[No]]," - ",Applications[[#This Row],[Application]])</f>
        <v>1078 - Pabliq</v>
      </c>
      <c r="C837">
        <v>1078</v>
      </c>
      <c r="D837" s="18" t="s">
        <v>4699</v>
      </c>
      <c r="E837" t="s">
        <v>2918</v>
      </c>
      <c r="F837" s="28">
        <v>45890</v>
      </c>
      <c r="J837" t="s">
        <v>4700</v>
      </c>
      <c r="M837" t="s">
        <v>2243</v>
      </c>
      <c r="N837" t="s">
        <v>2168</v>
      </c>
      <c r="O837" s="19">
        <v>54788</v>
      </c>
      <c r="R837" s="11"/>
      <c r="T837" t="s">
        <v>2166</v>
      </c>
      <c r="V837" s="129" t="str">
        <f>_xlfn.XLOOKUP(Applications[[#This Row],[NoApplication]],AApplicationCosts[NoApplication],AApplicationCosts[License Owner],Applications[[#This Row],[Business Owner]],0,1)</f>
        <v>JAHO</v>
      </c>
      <c r="AE837" t="s">
        <v>189</v>
      </c>
      <c r="AI837" t="s">
        <v>4701</v>
      </c>
    </row>
    <row r="838" spans="2:38">
      <c r="B838" s="29" t="str">
        <f>_xlfn.CONCAT(Applications[[#This Row],[No]]," - ",Applications[[#This Row],[Application]])</f>
        <v>1080 - Redgate Monitor Standard</v>
      </c>
      <c r="C838">
        <v>1080</v>
      </c>
      <c r="D838" s="18" t="s">
        <v>4702</v>
      </c>
      <c r="E838" t="s">
        <v>2684</v>
      </c>
      <c r="F838" s="28">
        <v>45902</v>
      </c>
      <c r="J838" t="s">
        <v>4703</v>
      </c>
      <c r="M838" t="s">
        <v>2210</v>
      </c>
      <c r="N838" t="s">
        <v>2201</v>
      </c>
      <c r="O838" s="19">
        <v>54788</v>
      </c>
      <c r="R838" s="48" t="s">
        <v>4704</v>
      </c>
      <c r="T838" t="s">
        <v>2099</v>
      </c>
      <c r="V838" s="129" t="str">
        <f>_xlfn.XLOOKUP(Applications[[#This Row],[NoApplication]],AApplicationCosts[NoApplication],AApplicationCosts[License Owner],Applications[[#This Row],[Business Owner]],0,1)</f>
        <v>JEDT</v>
      </c>
      <c r="AE838" t="s">
        <v>2151</v>
      </c>
    </row>
    <row r="839" spans="2:38">
      <c r="B839" s="29" t="str">
        <f>_xlfn.CONCAT(Applications[[#This Row],[No]]," - ",Applications[[#This Row],[Application]])</f>
        <v>1081 - PagerDuty</v>
      </c>
      <c r="C839">
        <v>1081</v>
      </c>
      <c r="D839" s="18" t="s">
        <v>4705</v>
      </c>
      <c r="E839" t="s">
        <v>2198</v>
      </c>
      <c r="F839" s="28">
        <v>45834</v>
      </c>
      <c r="J839" t="s">
        <v>4705</v>
      </c>
      <c r="M839" t="s">
        <v>2096</v>
      </c>
      <c r="N839" t="s">
        <v>2201</v>
      </c>
      <c r="O839" s="19">
        <v>54788</v>
      </c>
      <c r="Q839" t="s">
        <v>4706</v>
      </c>
      <c r="R839" s="16" t="s">
        <v>4707</v>
      </c>
      <c r="T839" t="s">
        <v>2099</v>
      </c>
      <c r="V839" s="129" t="str">
        <f>_xlfn.XLOOKUP(Applications[[#This Row],[NoApplication]],AApplicationCosts[NoApplication],AApplicationCosts[License Owner],Applications[[#This Row],[Business Owner]],0,1)</f>
        <v>JEMR</v>
      </c>
      <c r="AE839" t="s">
        <v>2151</v>
      </c>
      <c r="AF839" t="s">
        <v>3056</v>
      </c>
    </row>
    <row r="840" spans="2:38">
      <c r="B840" s="29" t="str">
        <f>_xlfn.CONCAT(Applications[[#This Row],[No]]," - ",Applications[[#This Row],[Application]])</f>
        <v>1082 - Plandisc</v>
      </c>
      <c r="C840">
        <v>1082</v>
      </c>
      <c r="D840" s="18" t="s">
        <v>4708</v>
      </c>
      <c r="E840" t="s">
        <v>2198</v>
      </c>
      <c r="F840" s="28">
        <v>45658</v>
      </c>
      <c r="J840" t="s">
        <v>4708</v>
      </c>
      <c r="M840" t="s">
        <v>2243</v>
      </c>
      <c r="N840" t="s">
        <v>2182</v>
      </c>
      <c r="O840" s="19">
        <v>54788</v>
      </c>
      <c r="R840" s="11"/>
      <c r="T840" t="s">
        <v>2099</v>
      </c>
      <c r="V840" s="129" t="str">
        <f>_xlfn.XLOOKUP(Applications[[#This Row],[NoApplication]],AApplicationCosts[NoApplication],AApplicationCosts[License Owner],Applications[[#This Row],[Business Owner]],0,1)</f>
        <v>LUCB</v>
      </c>
    </row>
    <row r="841" spans="2:38" ht="90">
      <c r="B841" s="29" t="str">
        <f>_xlfn.CONCAT(Applications[[#This Row],[No]]," - ",Applications[[#This Row],[Application]])</f>
        <v>1083 - Wordpress</v>
      </c>
      <c r="C841">
        <v>1083</v>
      </c>
      <c r="D841" s="18" t="s">
        <v>4709</v>
      </c>
      <c r="E841" t="s">
        <v>2093</v>
      </c>
      <c r="F841" s="28">
        <v>45901</v>
      </c>
      <c r="J841" t="s">
        <v>4709</v>
      </c>
      <c r="N841" t="s">
        <v>2097</v>
      </c>
      <c r="O841" s="19">
        <v>46356</v>
      </c>
      <c r="Q841" t="s">
        <v>4710</v>
      </c>
      <c r="R841" s="16" t="s">
        <v>4711</v>
      </c>
      <c r="T841" t="s">
        <v>2166</v>
      </c>
      <c r="V841" s="129">
        <f>_xlfn.XLOOKUP(Applications[[#This Row],[NoApplication]],AApplicationCosts[NoApplication],AApplicationCosts[License Owner],Applications[[#This Row],[Business Owner]],0,1)</f>
        <v>0</v>
      </c>
      <c r="AE841" t="s">
        <v>189</v>
      </c>
      <c r="AI841" s="8" t="s">
        <v>4712</v>
      </c>
      <c r="AL841" t="s">
        <v>2143</v>
      </c>
    </row>
    <row r="842" spans="2:38">
      <c r="B842" s="29" t="str">
        <f>_xlfn.CONCAT(Applications[[#This Row],[No]]," - ",Applications[[#This Row],[Application]])</f>
        <v>1084 - IoT Application</v>
      </c>
      <c r="C842">
        <v>1084</v>
      </c>
      <c r="D842" s="18" t="s">
        <v>4713</v>
      </c>
      <c r="E842" t="s">
        <v>2162</v>
      </c>
      <c r="F842" s="28">
        <v>45901</v>
      </c>
      <c r="J842" t="s">
        <v>2095</v>
      </c>
      <c r="N842" t="s">
        <v>2164</v>
      </c>
      <c r="O842" s="19">
        <v>54788</v>
      </c>
      <c r="Q842" t="s">
        <v>4714</v>
      </c>
      <c r="R842" s="11"/>
      <c r="T842" t="s">
        <v>2204</v>
      </c>
      <c r="V842" s="129">
        <f>_xlfn.XLOOKUP(Applications[[#This Row],[NoApplication]],AApplicationCosts[NoApplication],AApplicationCosts[License Owner],Applications[[#This Row],[Business Owner]],0,1)</f>
        <v>0</v>
      </c>
    </row>
    <row r="843" spans="2:38">
      <c r="B843" s="29" t="str">
        <f>_xlfn.CONCAT(Applications[[#This Row],[No]]," - ",Applications[[#This Row],[Application]])</f>
        <v>1085 - IoT Installations app</v>
      </c>
      <c r="C843">
        <v>1085</v>
      </c>
      <c r="D843" s="18" t="s">
        <v>4715</v>
      </c>
      <c r="E843" t="s">
        <v>2162</v>
      </c>
      <c r="F843" s="28">
        <v>45901</v>
      </c>
      <c r="J843" t="s">
        <v>2095</v>
      </c>
      <c r="N843" t="s">
        <v>2164</v>
      </c>
      <c r="O843" s="19">
        <v>54788</v>
      </c>
      <c r="Q843" t="s">
        <v>4716</v>
      </c>
      <c r="R843" s="11"/>
      <c r="T843" t="s">
        <v>2204</v>
      </c>
      <c r="V843" s="129">
        <f>_xlfn.XLOOKUP(Applications[[#This Row],[NoApplication]],AApplicationCosts[NoApplication],AApplicationCosts[License Owner],Applications[[#This Row],[Business Owner]],0,1)</f>
        <v>0</v>
      </c>
      <c r="AE843" t="s">
        <v>4716</v>
      </c>
    </row>
    <row r="844" spans="2:38">
      <c r="B844" s="29" t="str">
        <f>_xlfn.CONCAT(Applications[[#This Row],[No]]," - ",Applications[[#This Row],[Application]])</f>
        <v>1086 - IoT Customer portal</v>
      </c>
      <c r="C844">
        <v>1086</v>
      </c>
      <c r="D844" s="18" t="s">
        <v>4717</v>
      </c>
      <c r="E844" t="s">
        <v>2162</v>
      </c>
      <c r="F844" s="28">
        <v>45901</v>
      </c>
      <c r="J844" t="s">
        <v>2095</v>
      </c>
      <c r="N844" t="s">
        <v>2164</v>
      </c>
      <c r="O844" s="19">
        <v>54788</v>
      </c>
      <c r="Q844" t="s">
        <v>4718</v>
      </c>
      <c r="R844" s="11"/>
      <c r="T844" t="s">
        <v>2204</v>
      </c>
      <c r="V844" s="129">
        <f>_xlfn.XLOOKUP(Applications[[#This Row],[NoApplication]],AApplicationCosts[NoApplication],AApplicationCosts[License Owner],Applications[[#This Row],[Business Owner]],0,1)</f>
        <v>0</v>
      </c>
    </row>
    <row r="845" spans="2:38" ht="165">
      <c r="B845" s="29" t="str">
        <f>_xlfn.CONCAT(Applications[[#This Row],[No]]," - ",Applications[[#This Row],[Application]])</f>
        <v>1087 - Zendesk</v>
      </c>
      <c r="C845">
        <v>1087</v>
      </c>
      <c r="D845" s="18" t="s">
        <v>4719</v>
      </c>
      <c r="E845" t="s">
        <v>2093</v>
      </c>
      <c r="F845" s="28">
        <v>45901</v>
      </c>
      <c r="J845" t="s">
        <v>4719</v>
      </c>
      <c r="M845" t="s">
        <v>2243</v>
      </c>
      <c r="N845" t="s">
        <v>2097</v>
      </c>
      <c r="O845" s="19">
        <v>46356</v>
      </c>
      <c r="P845" s="10" t="s">
        <v>2129</v>
      </c>
      <c r="Q845" t="s">
        <v>4720</v>
      </c>
      <c r="R845" s="11" t="s">
        <v>4721</v>
      </c>
      <c r="T845" t="s">
        <v>2166</v>
      </c>
      <c r="V845" s="129" t="str">
        <f>_xlfn.XLOOKUP(Applications[[#This Row],[NoApplication]],AApplicationCosts[NoApplication],AApplicationCosts[License Owner],Applications[[#This Row],[Business Owner]],0,1)</f>
        <v>MOEP</v>
      </c>
      <c r="AE845" t="s">
        <v>189</v>
      </c>
      <c r="AI845" s="8" t="s">
        <v>4722</v>
      </c>
      <c r="AJ845" s="8" t="s">
        <v>4723</v>
      </c>
      <c r="AL845" t="s">
        <v>2143</v>
      </c>
    </row>
    <row r="846" spans="2:38" ht="165">
      <c r="B846" s="29" t="str">
        <f>_xlfn.CONCAT(Applications[[#This Row],[No]]," - ",Applications[[#This Row],[Application]])</f>
        <v>1089 - Minerva Data Export</v>
      </c>
      <c r="C846">
        <v>1089</v>
      </c>
      <c r="D846" s="18" t="s">
        <v>4724</v>
      </c>
      <c r="E846" t="s">
        <v>2198</v>
      </c>
      <c r="F846" s="28">
        <v>45658</v>
      </c>
      <c r="J846" t="s">
        <v>4725</v>
      </c>
      <c r="M846" t="s">
        <v>2243</v>
      </c>
      <c r="N846" t="s">
        <v>2182</v>
      </c>
      <c r="O846" s="19">
        <v>54788</v>
      </c>
      <c r="Q846" s="8" t="s">
        <v>4726</v>
      </c>
      <c r="R846" s="11"/>
      <c r="S846" t="s">
        <v>4727</v>
      </c>
      <c r="T846" t="s">
        <v>2166</v>
      </c>
      <c r="V846" s="129" t="str">
        <f>_xlfn.XLOOKUP(Applications[[#This Row],[NoApplication]],AApplicationCosts[NoApplication],AApplicationCosts[License Owner],Applications[[#This Row],[Business Owner]],0,1)</f>
        <v>CWO</v>
      </c>
      <c r="AE846" t="s">
        <v>883</v>
      </c>
    </row>
    <row r="847" spans="2:38">
      <c r="B847" s="29" t="str">
        <f>_xlfn.CONCAT(Applications[[#This Row],[No]]," - ",Applications[[#This Row],[Application]])</f>
        <v>1091 - IBM Cloud</v>
      </c>
      <c r="C847">
        <v>1091</v>
      </c>
      <c r="D847" s="18" t="s">
        <v>4728</v>
      </c>
      <c r="E847" t="s">
        <v>3163</v>
      </c>
      <c r="F847" s="28">
        <v>45901</v>
      </c>
      <c r="J847" t="s">
        <v>3024</v>
      </c>
      <c r="N847" t="s">
        <v>2168</v>
      </c>
      <c r="O847" s="19">
        <v>54788</v>
      </c>
      <c r="Q847" t="s">
        <v>4729</v>
      </c>
      <c r="R847" s="200" t="s">
        <v>4730</v>
      </c>
      <c r="T847" t="s">
        <v>2166</v>
      </c>
      <c r="V847" s="129">
        <f>_xlfn.XLOOKUP(Applications[[#This Row],[NoApplication]],AApplicationCosts[NoApplication],AApplicationCosts[License Owner],Applications[[#This Row],[Business Owner]],0,1)</f>
        <v>0</v>
      </c>
      <c r="AH847" t="s">
        <v>4728</v>
      </c>
    </row>
    <row r="848" spans="2:38">
      <c r="B848" s="29" t="str">
        <f>_xlfn.CONCAT(Applications[[#This Row],[No]]," - ",Applications[[#This Row],[Application]])</f>
        <v>1092 - UV</v>
      </c>
      <c r="C848">
        <v>1092</v>
      </c>
      <c r="D848" s="18" t="s">
        <v>4731</v>
      </c>
      <c r="E848" t="s">
        <v>2198</v>
      </c>
      <c r="F848" s="28">
        <v>45658</v>
      </c>
      <c r="N848" t="s">
        <v>2182</v>
      </c>
      <c r="O848" s="19">
        <v>54788</v>
      </c>
      <c r="R848" s="11"/>
      <c r="T848" t="s">
        <v>2204</v>
      </c>
      <c r="V848" s="129">
        <f>_xlfn.XLOOKUP(Applications[[#This Row],[NoApplication]],AApplicationCosts[NoApplication],AApplicationCosts[License Owner],Applications[[#This Row],[Business Owner]],0,1)</f>
        <v>0</v>
      </c>
      <c r="AE848" t="s">
        <v>967</v>
      </c>
    </row>
    <row r="849" spans="2:38">
      <c r="B849" s="29" t="str">
        <f>_xlfn.CONCAT(Applications[[#This Row],[No]]," - ",Applications[[#This Row],[Application]])</f>
        <v>1093 - Remmina</v>
      </c>
      <c r="C849">
        <v>1093</v>
      </c>
      <c r="D849" s="18" t="s">
        <v>4732</v>
      </c>
      <c r="E849" t="s">
        <v>2198</v>
      </c>
      <c r="F849" s="28">
        <v>45658</v>
      </c>
      <c r="N849" t="s">
        <v>2182</v>
      </c>
      <c r="O849" s="19">
        <v>54788</v>
      </c>
      <c r="R849" s="11"/>
      <c r="T849" t="s">
        <v>2204</v>
      </c>
      <c r="V849" s="129">
        <f>_xlfn.XLOOKUP(Applications[[#This Row],[NoApplication]],AApplicationCosts[NoApplication],AApplicationCosts[License Owner],Applications[[#This Row],[Business Owner]],0,1)</f>
        <v>0</v>
      </c>
      <c r="AE849" t="s">
        <v>967</v>
      </c>
    </row>
    <row r="850" spans="2:38">
      <c r="B850" s="29" t="str">
        <f>_xlfn.CONCAT(Applications[[#This Row],[No]]," - ",Applications[[#This Row],[Application]])</f>
        <v>1094 - Libre Office</v>
      </c>
      <c r="C850">
        <v>1094</v>
      </c>
      <c r="D850" s="18" t="s">
        <v>4733</v>
      </c>
      <c r="E850" t="s">
        <v>2198</v>
      </c>
      <c r="F850" s="28">
        <v>45658</v>
      </c>
      <c r="J850" t="s">
        <v>4734</v>
      </c>
      <c r="N850" t="s">
        <v>2097</v>
      </c>
      <c r="O850" s="19">
        <v>46387</v>
      </c>
      <c r="R850" s="16" t="s">
        <v>4735</v>
      </c>
      <c r="T850" t="s">
        <v>2166</v>
      </c>
      <c r="V850" s="129">
        <f>_xlfn.XLOOKUP(Applications[[#This Row],[NoApplication]],AApplicationCosts[NoApplication],AApplicationCosts[License Owner],Applications[[#This Row],[Business Owner]],0,1)</f>
        <v>0</v>
      </c>
      <c r="AE850" t="s">
        <v>967</v>
      </c>
      <c r="AL850" t="s">
        <v>2103</v>
      </c>
    </row>
    <row r="851" spans="2:38">
      <c r="B851" s="29" t="str">
        <f>_xlfn.CONCAT(Applications[[#This Row],[No]]," - ",Applications[[#This Row],[Application]])</f>
        <v>1095 - Shinyapps</v>
      </c>
      <c r="C851">
        <v>1095</v>
      </c>
      <c r="D851" s="18" t="s">
        <v>4736</v>
      </c>
      <c r="E851" t="s">
        <v>2198</v>
      </c>
      <c r="F851" s="28">
        <v>45658</v>
      </c>
      <c r="J851" t="s">
        <v>4737</v>
      </c>
      <c r="N851" t="s">
        <v>2182</v>
      </c>
      <c r="O851" s="19">
        <v>54788</v>
      </c>
      <c r="R851" s="16" t="s">
        <v>4738</v>
      </c>
      <c r="T851" t="s">
        <v>2166</v>
      </c>
      <c r="V851" s="129" t="str">
        <f>_xlfn.XLOOKUP(Applications[[#This Row],[NoApplication]],AApplicationCosts[NoApplication],AApplicationCosts[License Owner],Applications[[#This Row],[Business Owner]],0,1)</f>
        <v>MOK</v>
      </c>
      <c r="AE851" t="s">
        <v>967</v>
      </c>
    </row>
    <row r="852" spans="2:38" ht="150">
      <c r="B852" s="29" t="str">
        <f>_xlfn.CONCAT(Applications[[#This Row],[No]]," - ",Applications[[#This Row],[Application]])</f>
        <v>1096 - Microsoft Service Fabric</v>
      </c>
      <c r="C852">
        <v>1096</v>
      </c>
      <c r="D852" s="18" t="s">
        <v>4739</v>
      </c>
      <c r="E852" t="s">
        <v>4740</v>
      </c>
      <c r="F852" s="28">
        <v>45658</v>
      </c>
      <c r="J852" t="s">
        <v>2114</v>
      </c>
      <c r="N852" t="s">
        <v>2168</v>
      </c>
      <c r="O852" s="19">
        <v>54788</v>
      </c>
      <c r="Q852" s="8" t="s">
        <v>4741</v>
      </c>
      <c r="R852" s="11"/>
      <c r="T852" t="s">
        <v>2166</v>
      </c>
      <c r="V852" s="129">
        <f>_xlfn.XLOOKUP(Applications[[#This Row],[NoApplication]],AApplicationCosts[NoApplication],AApplicationCosts[License Owner],Applications[[#This Row],[Business Owner]],0,1)</f>
        <v>0</v>
      </c>
      <c r="AE852" t="s">
        <v>2151</v>
      </c>
    </row>
    <row r="853" spans="2:38" ht="105">
      <c r="B853" s="29" t="str">
        <f>_xlfn.CONCAT(Applications[[#This Row],[No]]," - ",Applications[[#This Row],[Application]])</f>
        <v>1097 - Nemtilmeld</v>
      </c>
      <c r="C853">
        <v>1097</v>
      </c>
      <c r="D853" s="18" t="s">
        <v>4742</v>
      </c>
      <c r="E853" t="s">
        <v>2198</v>
      </c>
      <c r="F853" s="28">
        <v>45658</v>
      </c>
      <c r="J853" t="s">
        <v>4742</v>
      </c>
      <c r="N853" t="s">
        <v>2201</v>
      </c>
      <c r="O853" s="19">
        <v>54788</v>
      </c>
      <c r="R853" s="16" t="s">
        <v>4743</v>
      </c>
      <c r="T853" t="s">
        <v>2099</v>
      </c>
      <c r="V853" s="129" t="str">
        <f>_xlfn.XLOOKUP(Applications[[#This Row],[NoApplication]],AApplicationCosts[NoApplication],AApplicationCosts[License Owner],Applications[[#This Row],[Business Owner]],0,1)</f>
        <v>KRNO</v>
      </c>
      <c r="AE853" t="s">
        <v>2233</v>
      </c>
      <c r="AI853" s="8" t="s">
        <v>4744</v>
      </c>
      <c r="AJ853" s="8" t="s">
        <v>4745</v>
      </c>
      <c r="AK853" s="8" t="s">
        <v>3516</v>
      </c>
      <c r="AL853" t="s">
        <v>2103</v>
      </c>
    </row>
    <row r="854" spans="2:38">
      <c r="B854" s="29" t="str">
        <f>_xlfn.CONCAT(Applications[[#This Row],[No]]," - ",Applications[[#This Row],[Application]])</f>
        <v>1098 - 5091843 KWMFlowConfig</v>
      </c>
      <c r="C854">
        <v>1098</v>
      </c>
      <c r="D854" s="18" t="s">
        <v>4746</v>
      </c>
      <c r="E854" t="s">
        <v>3059</v>
      </c>
      <c r="F854" s="28">
        <v>45658</v>
      </c>
      <c r="J854" t="s">
        <v>2095</v>
      </c>
      <c r="N854" t="s">
        <v>2164</v>
      </c>
      <c r="O854" s="19">
        <v>54788</v>
      </c>
      <c r="R854" s="11"/>
      <c r="T854" t="s">
        <v>2204</v>
      </c>
      <c r="V854" s="129">
        <f>_xlfn.XLOOKUP(Applications[[#This Row],[NoApplication]],AApplicationCosts[NoApplication],AApplicationCosts[License Owner],Applications[[#This Row],[Business Owner]],0,1)</f>
        <v>0</v>
      </c>
    </row>
    <row r="855" spans="2:38">
      <c r="B855" s="29" t="str">
        <f>_xlfn.CONCAT(Applications[[#This Row],[No]]," - ",Applications[[#This Row],[Application]])</f>
        <v>1099 - WaterProductionExtractor</v>
      </c>
      <c r="C855">
        <v>1099</v>
      </c>
      <c r="D855" s="18" t="s">
        <v>4747</v>
      </c>
      <c r="E855" t="s">
        <v>3059</v>
      </c>
      <c r="F855" s="28">
        <v>45658</v>
      </c>
      <c r="J855" t="s">
        <v>2095</v>
      </c>
      <c r="N855" t="s">
        <v>2164</v>
      </c>
      <c r="O855" s="19">
        <v>54788</v>
      </c>
      <c r="R855" s="11"/>
      <c r="T855" t="s">
        <v>2204</v>
      </c>
      <c r="V855" s="129">
        <f>_xlfn.XLOOKUP(Applications[[#This Row],[NoApplication]],AApplicationCosts[NoApplication],AApplicationCosts[License Owner],Applications[[#This Row],[Business Owner]],0,1)</f>
        <v>0</v>
      </c>
    </row>
    <row r="856" spans="2:38">
      <c r="B856" s="29" t="str">
        <f>_xlfn.CONCAT(Applications[[#This Row],[No]]," - ",Applications[[#This Row],[Application]])</f>
        <v>1100 - WaterProductionAnalyzer</v>
      </c>
      <c r="C856">
        <v>1100</v>
      </c>
      <c r="D856" s="18" t="s">
        <v>4748</v>
      </c>
      <c r="E856" t="s">
        <v>3059</v>
      </c>
      <c r="F856" s="28">
        <v>45658</v>
      </c>
      <c r="J856" t="s">
        <v>2095</v>
      </c>
      <c r="N856" t="s">
        <v>2164</v>
      </c>
      <c r="O856" s="19">
        <v>54788</v>
      </c>
      <c r="R856" s="11"/>
      <c r="T856" t="s">
        <v>2204</v>
      </c>
      <c r="V856" s="129">
        <f>_xlfn.XLOOKUP(Applications[[#This Row],[NoApplication]],AApplicationCosts[NoApplication],AApplicationCosts[License Owner],Applications[[#This Row],[Business Owner]],0,1)</f>
        <v>0</v>
      </c>
    </row>
    <row r="857" spans="2:38">
      <c r="B857" s="29" t="str">
        <f>_xlfn.CONCAT(Applications[[#This Row],[No]]," - ",Applications[[#This Row],[Application]])</f>
        <v>1101 - TPSconverter</v>
      </c>
      <c r="C857">
        <v>1101</v>
      </c>
      <c r="D857" s="18" t="s">
        <v>4749</v>
      </c>
      <c r="E857" t="s">
        <v>3059</v>
      </c>
      <c r="F857" s="28">
        <v>45658</v>
      </c>
      <c r="J857" t="s">
        <v>2095</v>
      </c>
      <c r="N857" t="s">
        <v>2164</v>
      </c>
      <c r="O857" s="19">
        <v>54788</v>
      </c>
      <c r="Q857" t="s">
        <v>4750</v>
      </c>
      <c r="R857" s="11"/>
      <c r="T857" t="s">
        <v>2204</v>
      </c>
      <c r="V857" s="129">
        <f>_xlfn.XLOOKUP(Applications[[#This Row],[NoApplication]],AApplicationCosts[NoApplication],AApplicationCosts[License Owner],Applications[[#This Row],[Business Owner]],0,1)</f>
        <v>0</v>
      </c>
    </row>
    <row r="858" spans="2:38">
      <c r="B858" s="29" t="str">
        <f>_xlfn.CONCAT(Applications[[#This Row],[No]]," - ",Applications[[#This Row],[Application]])</f>
        <v>1102 - CADClick</v>
      </c>
      <c r="C858">
        <v>1102</v>
      </c>
      <c r="D858" s="18" t="s">
        <v>4751</v>
      </c>
      <c r="E858" t="s">
        <v>2828</v>
      </c>
      <c r="F858" s="28">
        <v>45658</v>
      </c>
      <c r="N858" t="s">
        <v>2201</v>
      </c>
      <c r="O858" s="19">
        <v>54788</v>
      </c>
      <c r="Q858" t="s">
        <v>4752</v>
      </c>
      <c r="R858" s="11"/>
      <c r="T858" t="s">
        <v>2204</v>
      </c>
      <c r="V858" s="129">
        <f>_xlfn.XLOOKUP(Applications[[#This Row],[NoApplication]],AApplicationCosts[NoApplication],AApplicationCosts[License Owner],Applications[[#This Row],[Business Owner]],0,1)</f>
        <v>0</v>
      </c>
    </row>
    <row r="859" spans="2:38">
      <c r="B859" s="29" t="str">
        <f>_xlfn.CONCAT(Applications[[#This Row],[No]]," - ",Applications[[#This Row],[Application]])</f>
        <v>1103 - PreForm</v>
      </c>
      <c r="C859">
        <v>1103</v>
      </c>
      <c r="D859" s="18" t="s">
        <v>4753</v>
      </c>
      <c r="E859" t="s">
        <v>2828</v>
      </c>
      <c r="F859" s="28">
        <v>45658</v>
      </c>
      <c r="N859" t="s">
        <v>2168</v>
      </c>
      <c r="O859" s="19">
        <v>54788</v>
      </c>
      <c r="Q859" t="s">
        <v>4754</v>
      </c>
      <c r="R859" s="11"/>
      <c r="T859" t="s">
        <v>2204</v>
      </c>
      <c r="V859" s="129">
        <f>_xlfn.XLOOKUP(Applications[[#This Row],[NoApplication]],AApplicationCosts[NoApplication],AApplicationCosts[License Owner],Applications[[#This Row],[Business Owner]],0,1)</f>
        <v>0</v>
      </c>
    </row>
    <row r="860" spans="2:38">
      <c r="B860" s="29" t="str">
        <f>_xlfn.CONCAT(Applications[[#This Row],[No]]," - ",Applications[[#This Row],[Application]])</f>
        <v>1104 - Anycubic Slicer</v>
      </c>
      <c r="C860">
        <v>1104</v>
      </c>
      <c r="D860" s="18" t="s">
        <v>4755</v>
      </c>
      <c r="E860" t="s">
        <v>2828</v>
      </c>
      <c r="F860" s="28">
        <v>45658</v>
      </c>
      <c r="N860" t="s">
        <v>2201</v>
      </c>
      <c r="O860" s="19">
        <v>54788</v>
      </c>
      <c r="R860" s="11"/>
      <c r="T860" t="s">
        <v>2204</v>
      </c>
      <c r="V860" s="129">
        <f>_xlfn.XLOOKUP(Applications[[#This Row],[NoApplication]],AApplicationCosts[NoApplication],AApplicationCosts[License Owner],Applications[[#This Row],[Business Owner]],0,1)</f>
        <v>0</v>
      </c>
    </row>
    <row r="861" spans="2:38">
      <c r="B861" s="29" t="str">
        <f>_xlfn.CONCAT(Applications[[#This Row],[No]]," - ",Applications[[#This Row],[Application]])</f>
        <v>1105 - ZEISS Quality Suite</v>
      </c>
      <c r="C861">
        <v>1105</v>
      </c>
      <c r="D861" s="18" t="s">
        <v>4756</v>
      </c>
      <c r="E861" t="s">
        <v>3217</v>
      </c>
      <c r="F861" s="28">
        <v>45658</v>
      </c>
      <c r="N861" t="s">
        <v>2168</v>
      </c>
      <c r="O861" s="19">
        <v>54788</v>
      </c>
      <c r="Q861" t="s">
        <v>4757</v>
      </c>
      <c r="R861" s="11"/>
      <c r="T861" t="s">
        <v>2204</v>
      </c>
      <c r="V861" s="129">
        <f>_xlfn.XLOOKUP(Applications[[#This Row],[NoApplication]],AApplicationCosts[NoApplication],AApplicationCosts[License Owner],Applications[[#This Row],[Business Owner]],0,1)</f>
        <v>0</v>
      </c>
    </row>
    <row r="862" spans="2:38">
      <c r="B862" s="29" t="str">
        <f>_xlfn.CONCAT(Applications[[#This Row],[No]]," - ",Applications[[#This Row],[Application]])</f>
        <v>1106 - Meshlab</v>
      </c>
      <c r="C862">
        <v>1106</v>
      </c>
      <c r="D862" s="18" t="s">
        <v>4758</v>
      </c>
      <c r="E862" t="s">
        <v>2828</v>
      </c>
      <c r="F862" s="28">
        <v>45658</v>
      </c>
      <c r="N862" t="s">
        <v>2182</v>
      </c>
      <c r="O862" s="19">
        <v>54788</v>
      </c>
      <c r="Q862" t="s">
        <v>4759</v>
      </c>
      <c r="R862" s="11"/>
      <c r="T862" t="s">
        <v>2204</v>
      </c>
      <c r="V862" s="129">
        <f>_xlfn.XLOOKUP(Applications[[#This Row],[NoApplication]],AApplicationCosts[NoApplication],AApplicationCosts[License Owner],Applications[[#This Row],[Business Owner]],0,1)</f>
        <v>0</v>
      </c>
    </row>
    <row r="863" spans="2:38">
      <c r="B863" s="29" t="str">
        <f>_xlfn.CONCAT(Applications[[#This Row],[No]]," - ",Applications[[#This Row],[Application]])</f>
        <v>1107 - dotUltimate</v>
      </c>
      <c r="C863">
        <v>1107</v>
      </c>
      <c r="D863" s="18" t="s">
        <v>4760</v>
      </c>
      <c r="E863" t="s">
        <v>2181</v>
      </c>
      <c r="F863" s="28">
        <v>45658</v>
      </c>
      <c r="J863" t="s">
        <v>2723</v>
      </c>
      <c r="K863">
        <v>169654</v>
      </c>
      <c r="M863" t="s">
        <v>2096</v>
      </c>
      <c r="N863" t="s">
        <v>2168</v>
      </c>
      <c r="O863" s="19">
        <v>54788</v>
      </c>
      <c r="R863" s="11"/>
      <c r="T863" t="s">
        <v>2099</v>
      </c>
      <c r="V863" s="129" t="str">
        <f>_xlfn.XLOOKUP(Applications[[#This Row],[NoApplication]],AApplicationCosts[NoApplication],AApplicationCosts[License Owner],Applications[[#This Row],[Business Owner]],0,1)</f>
        <v>LAAG</v>
      </c>
      <c r="AG863" t="s">
        <v>2037</v>
      </c>
    </row>
    <row r="864" spans="2:38">
      <c r="B864" s="29" t="str">
        <f>_xlfn.CONCAT(Applications[[#This Row],[No]]," - ",Applications[[#This Row],[Application]])</f>
        <v>1108 - All Products</v>
      </c>
      <c r="C864">
        <v>1108</v>
      </c>
      <c r="D864" s="18" t="s">
        <v>4761</v>
      </c>
      <c r="E864" t="s">
        <v>2181</v>
      </c>
      <c r="F864" s="28">
        <v>45658</v>
      </c>
      <c r="J864" t="s">
        <v>2723</v>
      </c>
      <c r="K864">
        <v>14149</v>
      </c>
      <c r="M864" t="s">
        <v>2243</v>
      </c>
      <c r="N864" t="s">
        <v>2168</v>
      </c>
      <c r="O864" s="19">
        <v>54788</v>
      </c>
      <c r="R864" s="11"/>
      <c r="T864" t="s">
        <v>2099</v>
      </c>
      <c r="V864" s="129" t="str">
        <f>_xlfn.XLOOKUP(Applications[[#This Row],[NoApplication]],AApplicationCosts[NoApplication],AApplicationCosts[License Owner],Applications[[#This Row],[Business Owner]],0,1)</f>
        <v>LAAG</v>
      </c>
      <c r="AG864" t="s">
        <v>2037</v>
      </c>
    </row>
    <row r="865" spans="2:34">
      <c r="B865" s="29" t="str">
        <f>_xlfn.CONCAT(Applications[[#This Row],[No]]," - ",Applications[[#This Row],[Application]])</f>
        <v>1109 - Rust</v>
      </c>
      <c r="C865">
        <v>1109</v>
      </c>
      <c r="D865" s="18" t="s">
        <v>4762</v>
      </c>
      <c r="E865" t="s">
        <v>2181</v>
      </c>
      <c r="F865" s="28">
        <v>45658</v>
      </c>
      <c r="J865" t="s">
        <v>4763</v>
      </c>
      <c r="N865" t="s">
        <v>2168</v>
      </c>
      <c r="O865" s="19">
        <v>54788</v>
      </c>
      <c r="R865" s="11"/>
      <c r="T865" t="s">
        <v>2204</v>
      </c>
      <c r="V865" s="129">
        <f>_xlfn.XLOOKUP(Applications[[#This Row],[NoApplication]],AApplicationCosts[NoApplication],AApplicationCosts[License Owner],Applications[[#This Row],[Business Owner]],0,1)</f>
        <v>0</v>
      </c>
      <c r="AH865" t="s">
        <v>4762</v>
      </c>
    </row>
    <row r="866" spans="2:34">
      <c r="B866" s="29" t="str">
        <f>_xlfn.CONCAT(Applications[[#This Row],[No]]," - ",Applications[[#This Row],[Application]])</f>
        <v>1110 - NGIX</v>
      </c>
      <c r="C866">
        <v>1110</v>
      </c>
      <c r="D866" s="18" t="s">
        <v>4764</v>
      </c>
      <c r="E866" t="s">
        <v>2181</v>
      </c>
      <c r="F866" s="28">
        <v>45658</v>
      </c>
      <c r="J866" t="s">
        <v>4765</v>
      </c>
      <c r="M866" t="s">
        <v>2243</v>
      </c>
      <c r="N866" t="s">
        <v>2168</v>
      </c>
      <c r="O866" s="19">
        <v>54788</v>
      </c>
      <c r="R866" s="11"/>
      <c r="T866" t="s">
        <v>2166</v>
      </c>
      <c r="V866" s="129" t="str">
        <f>_xlfn.XLOOKUP(Applications[[#This Row],[NoApplication]],AApplicationCosts[NoApplication],AApplicationCosts[License Owner],Applications[[#This Row],[Business Owner]],0,1)</f>
        <v>MLNN</v>
      </c>
    </row>
    <row r="867" spans="2:34">
      <c r="B867" s="29" t="str">
        <f>_xlfn.CONCAT(Applications[[#This Row],[No]]," - ",Applications[[#This Row],[Application]])</f>
        <v>1111 - 1Password</v>
      </c>
      <c r="C867">
        <v>1111</v>
      </c>
      <c r="D867" s="18" t="s">
        <v>4766</v>
      </c>
      <c r="E867" t="s">
        <v>2684</v>
      </c>
      <c r="F867" s="28">
        <v>45944</v>
      </c>
      <c r="J867" t="s">
        <v>4766</v>
      </c>
      <c r="M867" t="s">
        <v>2210</v>
      </c>
      <c r="N867" t="s">
        <v>2168</v>
      </c>
      <c r="O867" s="19">
        <v>54788</v>
      </c>
      <c r="Q867" t="s">
        <v>4767</v>
      </c>
      <c r="R867" s="11" t="s">
        <v>4768</v>
      </c>
      <c r="T867" t="s">
        <v>2099</v>
      </c>
      <c r="V867" s="129" t="str">
        <f>_xlfn.XLOOKUP(Applications[[#This Row],[NoApplication]],AApplicationCosts[NoApplication],AApplicationCosts[License Owner],Applications[[#This Row],[Business Owner]],0,1)</f>
        <v>JEDT</v>
      </c>
    </row>
    <row r="868" spans="2:34">
      <c r="B868" s="29" t="str">
        <f>_xlfn.CONCAT(Applications[[#This Row],[No]]," - ",Applications[[#This Row],[Application]])</f>
        <v>1112 - Vmware Cloud foundation</v>
      </c>
      <c r="C868">
        <v>1112</v>
      </c>
      <c r="D868" s="18" t="s">
        <v>4769</v>
      </c>
      <c r="E868" t="s">
        <v>2684</v>
      </c>
      <c r="F868" s="28">
        <v>45944</v>
      </c>
      <c r="J868" t="s">
        <v>3722</v>
      </c>
      <c r="M868" t="s">
        <v>2107</v>
      </c>
      <c r="N868" t="s">
        <v>2182</v>
      </c>
      <c r="O868" s="19">
        <v>54788</v>
      </c>
      <c r="R868" s="11"/>
      <c r="T868" t="s">
        <v>2099</v>
      </c>
      <c r="V868" s="129" t="str">
        <f>_xlfn.XLOOKUP(Applications[[#This Row],[NoApplication]],AApplicationCosts[NoApplication],AApplicationCosts[License Owner],Applications[[#This Row],[Business Owner]],0,1)</f>
        <v>JEDT</v>
      </c>
    </row>
    <row r="869" spans="2:34">
      <c r="B869" s="29" t="str">
        <f>_xlfn.CONCAT(Applications[[#This Row],[No]]," - ",Applications[[#This Row],[Application]])</f>
        <v>1113 - Git Hub</v>
      </c>
      <c r="C869">
        <v>1113</v>
      </c>
      <c r="D869" s="18" t="s">
        <v>4770</v>
      </c>
      <c r="E869" t="s">
        <v>2181</v>
      </c>
      <c r="F869" s="28">
        <v>45901</v>
      </c>
      <c r="J869" t="s">
        <v>4770</v>
      </c>
      <c r="N869" t="s">
        <v>2097</v>
      </c>
      <c r="O869" s="19">
        <v>46053</v>
      </c>
      <c r="Q869" t="s">
        <v>1187</v>
      </c>
      <c r="R869" s="11"/>
      <c r="T869" t="s">
        <v>2166</v>
      </c>
      <c r="V869" s="129">
        <f>_xlfn.XLOOKUP(Applications[[#This Row],[NoApplication]],AApplicationCosts[NoApplication],AApplicationCosts[License Owner],Applications[[#This Row],[Business Owner]],0,1)</f>
        <v>0</v>
      </c>
      <c r="AE869" t="s">
        <v>2178</v>
      </c>
    </row>
    <row r="870" spans="2:34">
      <c r="B870" s="29" t="str">
        <f>_xlfn.CONCAT(Applications[[#This Row],[No]]," - ",Applications[[#This Row],[Application]])</f>
        <v>1113 - Speedship</v>
      </c>
      <c r="C870">
        <v>1113</v>
      </c>
      <c r="D870" s="18" t="s">
        <v>4771</v>
      </c>
      <c r="E870" t="s">
        <v>2198</v>
      </c>
      <c r="F870" s="28">
        <v>45658</v>
      </c>
      <c r="N870" t="s">
        <v>2182</v>
      </c>
      <c r="O870" s="19">
        <v>54788</v>
      </c>
      <c r="Q870" t="s">
        <v>4772</v>
      </c>
      <c r="R870" s="11"/>
      <c r="T870" t="s">
        <v>2204</v>
      </c>
      <c r="V870" s="129">
        <f>_xlfn.XLOOKUP(Applications[[#This Row],[NoApplication]],AApplicationCosts[NoApplication],AApplicationCosts[License Owner],Applications[[#This Row],[Business Owner]],0,1)</f>
        <v>0</v>
      </c>
      <c r="AE870" t="s">
        <v>189</v>
      </c>
    </row>
    <row r="871" spans="2:34">
      <c r="B871" s="29" t="str">
        <f>_xlfn.CONCAT(Applications[[#This Row],[No]]," - ",Applications[[#This Row],[Application]])</f>
        <v>1114 - KnowBe4</v>
      </c>
      <c r="C871">
        <v>1114</v>
      </c>
      <c r="D871" s="18" t="s">
        <v>4773</v>
      </c>
      <c r="E871" t="s">
        <v>2684</v>
      </c>
      <c r="F871" s="28">
        <v>45658</v>
      </c>
      <c r="G871" s="11" t="s">
        <v>2113</v>
      </c>
      <c r="J871" t="s">
        <v>4774</v>
      </c>
      <c r="M871" t="s">
        <v>2243</v>
      </c>
      <c r="N871" t="s">
        <v>2168</v>
      </c>
      <c r="O871" s="19">
        <v>54788</v>
      </c>
      <c r="R871" s="48" t="s">
        <v>4775</v>
      </c>
      <c r="S871" t="s">
        <v>4431</v>
      </c>
      <c r="T871" t="s">
        <v>2204</v>
      </c>
      <c r="V871" s="129" t="str">
        <f>_xlfn.XLOOKUP(Applications[[#This Row],[NoApplication]],AApplicationCosts[NoApplication],AApplicationCosts[License Owner],Applications[[#This Row],[Business Owner]],0,1)</f>
        <v>JOBP</v>
      </c>
      <c r="AE871" t="s">
        <v>2151</v>
      </c>
    </row>
    <row r="872" spans="2:34">
      <c r="B872" s="29" t="str">
        <f>_xlfn.CONCAT(Applications[[#This Row],[No]]," - ",Applications[[#This Row],[Application]])</f>
        <v>1115 - Phase</v>
      </c>
      <c r="C872">
        <v>1115</v>
      </c>
      <c r="D872" s="18" t="s">
        <v>4776</v>
      </c>
      <c r="E872" t="s">
        <v>2565</v>
      </c>
      <c r="F872" s="28">
        <v>45993</v>
      </c>
      <c r="J872" t="s">
        <v>4776</v>
      </c>
      <c r="N872" t="s">
        <v>2168</v>
      </c>
      <c r="O872" s="19">
        <v>54788</v>
      </c>
      <c r="R872" s="11"/>
      <c r="T872" t="s">
        <v>2166</v>
      </c>
      <c r="V872" s="129">
        <f>_xlfn.XLOOKUP(Applications[[#This Row],[NoApplication]],AApplicationCosts[NoApplication],AApplicationCosts[License Owner],Applications[[#This Row],[Business Owner]],0,1)</f>
        <v>0</v>
      </c>
    </row>
    <row r="873" spans="2:34">
      <c r="B873" s="29" t="str">
        <f>_xlfn.CONCAT(Applications[[#This Row],[No]]," - ",Applications[[#This Row],[Application]])</f>
        <v>1116 - Sales roleplay</v>
      </c>
      <c r="C873">
        <v>1116</v>
      </c>
      <c r="D873" s="18" t="s">
        <v>4777</v>
      </c>
      <c r="E873" t="s">
        <v>2565</v>
      </c>
      <c r="F873" s="28">
        <v>45993</v>
      </c>
      <c r="J873" t="s">
        <v>4778</v>
      </c>
      <c r="N873" t="s">
        <v>2168</v>
      </c>
      <c r="O873" s="19">
        <v>54788</v>
      </c>
      <c r="Q873" t="s">
        <v>4779</v>
      </c>
      <c r="R873" s="11"/>
      <c r="T873" t="s">
        <v>2166</v>
      </c>
      <c r="V873" s="129" t="str">
        <f>_xlfn.XLOOKUP(Applications[[#This Row],[NoApplication]],AApplicationCosts[NoApplication],AApplicationCosts[License Owner],Applications[[#This Row],[Business Owner]],0,1)</f>
        <v>ALK</v>
      </c>
    </row>
    <row r="874" spans="2:34">
      <c r="B874" s="29" t="str">
        <f>_xlfn.CONCAT(Applications[[#This Row],[No]]," - ",Applications[[#This Row],[Application]])</f>
        <v>1117 - iDTT</v>
      </c>
      <c r="C874">
        <v>1117</v>
      </c>
      <c r="D874" s="18" t="s">
        <v>4780</v>
      </c>
      <c r="E874" t="s">
        <v>2181</v>
      </c>
      <c r="F874" s="28">
        <v>45943</v>
      </c>
      <c r="J874" t="s">
        <v>4781</v>
      </c>
      <c r="N874" t="s">
        <v>2182</v>
      </c>
      <c r="O874" s="19">
        <v>54788</v>
      </c>
      <c r="R874" s="11"/>
      <c r="T874" t="s">
        <v>2166</v>
      </c>
      <c r="V874" s="129" t="str">
        <f>_xlfn.XLOOKUP(Applications[[#This Row],[NoApplication]],AApplicationCosts[NoApplication],AApplicationCosts[License Owner],Applications[[#This Row],[Business Owner]],0,1)</f>
        <v>JKI</v>
      </c>
      <c r="AE874" t="s">
        <v>3217</v>
      </c>
    </row>
    <row r="875" spans="2:34">
      <c r="B875" s="29" t="str">
        <f>_xlfn.CONCAT(Applications[[#This Row],[No]]," - ",Applications[[#This Row],[Application]])</f>
        <v xml:space="preserve">1118 - ProxyClick </v>
      </c>
      <c r="C875">
        <v>1118</v>
      </c>
      <c r="D875" s="18" t="s">
        <v>4782</v>
      </c>
      <c r="E875" t="s">
        <v>2093</v>
      </c>
      <c r="F875" s="28">
        <v>45658</v>
      </c>
      <c r="J875" t="s">
        <v>4783</v>
      </c>
      <c r="N875" t="s">
        <v>2182</v>
      </c>
      <c r="O875" s="19">
        <v>54788</v>
      </c>
      <c r="Q875" t="s">
        <v>4784</v>
      </c>
      <c r="R875" s="11"/>
      <c r="T875" t="s">
        <v>2204</v>
      </c>
      <c r="V875" s="129" t="str">
        <f>_xlfn.XLOOKUP(Applications[[#This Row],[NoApplication]],AApplicationCosts[NoApplication],AApplicationCosts[License Owner],Applications[[#This Row],[Business Owner]],0,1)</f>
        <v>JEDT</v>
      </c>
      <c r="AE875" t="s">
        <v>2151</v>
      </c>
    </row>
    <row r="876" spans="2:34">
      <c r="B876" s="29" t="str">
        <f>_xlfn.CONCAT(Applications[[#This Row],[No]]," - ",Applications[[#This Row],[Application]])</f>
        <v>1119 - IBM Spectrum Protect (TSM)</v>
      </c>
      <c r="C876">
        <v>1119</v>
      </c>
      <c r="D876" s="18" t="s">
        <v>4785</v>
      </c>
      <c r="E876" t="s">
        <v>2684</v>
      </c>
      <c r="F876" s="28">
        <v>45658</v>
      </c>
      <c r="J876" t="s">
        <v>3024</v>
      </c>
      <c r="N876" t="s">
        <v>2182</v>
      </c>
      <c r="O876" s="19">
        <v>54788</v>
      </c>
      <c r="R876" s="11"/>
      <c r="T876" t="s">
        <v>2099</v>
      </c>
      <c r="V876" s="129" t="str">
        <f>_xlfn.XLOOKUP(Applications[[#This Row],[NoApplication]],AApplicationCosts[NoApplication],AApplicationCosts[License Owner],Applications[[#This Row],[Business Owner]],0,1)</f>
        <v>JEDT</v>
      </c>
      <c r="AE876" t="s">
        <v>2151</v>
      </c>
    </row>
    <row r="877" spans="2:34">
      <c r="B877" s="29" t="str">
        <f>_xlfn.CONCAT(Applications[[#This Row],[No]]," - ",Applications[[#This Row],[Application]])</f>
        <v>1120 - DMARC Suite</v>
      </c>
      <c r="C877">
        <v>1120</v>
      </c>
      <c r="D877" s="18" t="s">
        <v>4786</v>
      </c>
      <c r="E877" t="s">
        <v>2684</v>
      </c>
      <c r="F877" s="28">
        <v>45658</v>
      </c>
      <c r="J877" t="s">
        <v>4787</v>
      </c>
      <c r="N877" t="s">
        <v>2182</v>
      </c>
      <c r="O877" s="19">
        <v>54788</v>
      </c>
      <c r="R877" s="11"/>
      <c r="T877" t="s">
        <v>2099</v>
      </c>
      <c r="V877" s="129" t="str">
        <f>_xlfn.XLOOKUP(Applications[[#This Row],[NoApplication]],AApplicationCosts[NoApplication],AApplicationCosts[License Owner],Applications[[#This Row],[Business Owner]],0,1)</f>
        <v>JEDT</v>
      </c>
      <c r="AE877" t="s">
        <v>2151</v>
      </c>
    </row>
    <row r="878" spans="2:34">
      <c r="B878" s="29" t="str">
        <f>_xlfn.CONCAT(Applications[[#This Row],[No]]," - ",Applications[[#This Row],[Application]])</f>
        <v>1121 - VMware vRealize Log Insight</v>
      </c>
      <c r="C878">
        <v>1121</v>
      </c>
      <c r="D878" s="18" t="s">
        <v>4788</v>
      </c>
      <c r="E878" t="s">
        <v>2684</v>
      </c>
      <c r="F878" s="28">
        <v>45658</v>
      </c>
      <c r="J878" t="s">
        <v>4789</v>
      </c>
      <c r="N878" t="s">
        <v>2182</v>
      </c>
      <c r="O878" s="19">
        <v>54788</v>
      </c>
      <c r="R878" s="11"/>
      <c r="T878" t="s">
        <v>2099</v>
      </c>
      <c r="V878" s="129" t="str">
        <f>_xlfn.XLOOKUP(Applications[[#This Row],[NoApplication]],AApplicationCosts[NoApplication],AApplicationCosts[License Owner],Applications[[#This Row],[Business Owner]],0,1)</f>
        <v>JEDT</v>
      </c>
      <c r="AE878" t="s">
        <v>2151</v>
      </c>
    </row>
    <row r="879" spans="2:34">
      <c r="B879" s="29" t="str">
        <f>_xlfn.CONCAT(Applications[[#This Row],[No]]," - ",Applications[[#This Row],[Application]])</f>
        <v>1122 - VMware vRealize Operations (vROps)</v>
      </c>
      <c r="C879">
        <v>1122</v>
      </c>
      <c r="D879" s="18" t="s">
        <v>4790</v>
      </c>
      <c r="E879" t="s">
        <v>3163</v>
      </c>
      <c r="F879" s="28">
        <v>45658</v>
      </c>
      <c r="J879" t="s">
        <v>4791</v>
      </c>
      <c r="N879" t="s">
        <v>2182</v>
      </c>
      <c r="O879" s="19">
        <v>54788</v>
      </c>
      <c r="R879" s="11"/>
      <c r="T879" t="s">
        <v>2099</v>
      </c>
      <c r="V879" s="129" t="str">
        <f>_xlfn.XLOOKUP(Applications[[#This Row],[NoApplication]],AApplicationCosts[NoApplication],AApplicationCosts[License Owner],Applications[[#This Row],[Business Owner]],0,1)</f>
        <v>JEDT</v>
      </c>
      <c r="AE879" t="s">
        <v>2151</v>
      </c>
    </row>
    <row r="880" spans="2:34">
      <c r="B880" s="29" t="str">
        <f>_xlfn.CONCAT(Applications[[#This Row],[No]]," - ",Applications[[#This Row],[Application]])</f>
        <v>1123 - Citrix ADC (NetScaler) – Core</v>
      </c>
      <c r="C880">
        <v>1123</v>
      </c>
      <c r="D880" s="18" t="s">
        <v>4792</v>
      </c>
      <c r="E880" t="s">
        <v>3163</v>
      </c>
      <c r="F880" s="28">
        <v>45658</v>
      </c>
      <c r="J880" t="s">
        <v>4793</v>
      </c>
      <c r="N880" t="s">
        <v>2182</v>
      </c>
      <c r="O880" s="19">
        <v>54788</v>
      </c>
      <c r="R880" s="11"/>
      <c r="T880" t="s">
        <v>2099</v>
      </c>
      <c r="V880" s="129" t="str">
        <f>_xlfn.XLOOKUP(Applications[[#This Row],[NoApplication]],AApplicationCosts[NoApplication],AApplicationCosts[License Owner],Applications[[#This Row],[Business Owner]],0,1)</f>
        <v>JEDT</v>
      </c>
      <c r="AE880" t="s">
        <v>2151</v>
      </c>
    </row>
    <row r="881" spans="2:31">
      <c r="B881" s="29" t="str">
        <f>_xlfn.CONCAT(Applications[[#This Row],[No]]," - ",Applications[[#This Row],[Application]])</f>
        <v>1124 - Citrix ADC (NetScaler) – Hosting</v>
      </c>
      <c r="C881">
        <v>1124</v>
      </c>
      <c r="D881" s="18" t="s">
        <v>4794</v>
      </c>
      <c r="E881" t="s">
        <v>3163</v>
      </c>
      <c r="F881" s="28">
        <v>45658</v>
      </c>
      <c r="J881" t="s">
        <v>4793</v>
      </c>
      <c r="N881" t="s">
        <v>2182</v>
      </c>
      <c r="O881" s="19">
        <v>54788</v>
      </c>
      <c r="R881" s="11"/>
      <c r="T881" t="s">
        <v>2099</v>
      </c>
      <c r="V881" s="129" t="str">
        <f>_xlfn.XLOOKUP(Applications[[#This Row],[NoApplication]],AApplicationCosts[NoApplication],AApplicationCosts[License Owner],Applications[[#This Row],[Business Owner]],0,1)</f>
        <v>JEDT</v>
      </c>
      <c r="AE881" t="s">
        <v>2151</v>
      </c>
    </row>
    <row r="882" spans="2:31">
      <c r="B882" s="29" t="str">
        <f>_xlfn.CONCAT(Applications[[#This Row],[No]]," - ",Applications[[#This Row],[Application]])</f>
        <v>1125 - FTP 2 FTP Service (Legacy)</v>
      </c>
      <c r="C882">
        <v>1125</v>
      </c>
      <c r="D882" t="s">
        <v>4795</v>
      </c>
      <c r="E882" t="s">
        <v>2198</v>
      </c>
      <c r="F882" s="28">
        <v>45658</v>
      </c>
      <c r="J882" t="s">
        <v>1409</v>
      </c>
      <c r="N882" t="s">
        <v>2182</v>
      </c>
      <c r="O882" s="19">
        <v>54788</v>
      </c>
      <c r="R882" s="11"/>
      <c r="T882" t="s">
        <v>2099</v>
      </c>
      <c r="V882" s="129" t="str">
        <f>_xlfn.XLOOKUP(Applications[[#This Row],[NoApplication]],AApplicationCosts[NoApplication],AApplicationCosts[License Owner],Applications[[#This Row],[Business Owner]],0,1)</f>
        <v>JEDT</v>
      </c>
      <c r="AE882" t="s">
        <v>2151</v>
      </c>
    </row>
    <row r="883" spans="2:31">
      <c r="B883" s="29" t="str">
        <f>_xlfn.CONCAT(Applications[[#This Row],[No]]," - ",Applications[[#This Row],[Application]])</f>
        <v>1126 - BeyondTrust Remote Support (Bomgar)</v>
      </c>
      <c r="C883">
        <v>1126</v>
      </c>
      <c r="D883" s="18" t="s">
        <v>4796</v>
      </c>
      <c r="E883" t="s">
        <v>2684</v>
      </c>
      <c r="F883" s="28">
        <v>45658</v>
      </c>
      <c r="G883" s="11" t="s">
        <v>2189</v>
      </c>
      <c r="J883" t="s">
        <v>2921</v>
      </c>
      <c r="N883" t="s">
        <v>2168</v>
      </c>
      <c r="O883" s="19">
        <v>54788</v>
      </c>
      <c r="Q883" t="s">
        <v>2922</v>
      </c>
      <c r="R883" s="11"/>
      <c r="T883" t="s">
        <v>2099</v>
      </c>
      <c r="V883" s="129" t="str">
        <f>_xlfn.XLOOKUP(Applications[[#This Row],[NoApplication]],AApplicationCosts[NoApplication],AApplicationCosts[License Owner],Applications[[#This Row],[Business Owner]],0,1)</f>
        <v>JEDT</v>
      </c>
      <c r="AE883" t="s">
        <v>2151</v>
      </c>
    </row>
    <row r="884" spans="2:31">
      <c r="B884" s="29" t="str">
        <f>_xlfn.CONCAT(Applications[[#This Row],[No]]," - ",Applications[[#This Row],[Application]])</f>
        <v>1127 - BeyondTrust Privileged Remote Access (PRA)</v>
      </c>
      <c r="C884">
        <v>1127</v>
      </c>
      <c r="D884" s="18" t="s">
        <v>4797</v>
      </c>
      <c r="E884" t="s">
        <v>2684</v>
      </c>
      <c r="F884" s="28">
        <v>45658</v>
      </c>
      <c r="J884" t="s">
        <v>2921</v>
      </c>
      <c r="N884" t="s">
        <v>2182</v>
      </c>
      <c r="O884" s="19">
        <v>54788</v>
      </c>
      <c r="R884" s="11"/>
      <c r="T884" t="s">
        <v>2099</v>
      </c>
      <c r="V884" s="129" t="str">
        <f>_xlfn.XLOOKUP(Applications[[#This Row],[NoApplication]],AApplicationCosts[NoApplication],AApplicationCosts[License Owner],Applications[[#This Row],[Business Owner]],0,1)</f>
        <v>JEDT</v>
      </c>
      <c r="AE884" t="s">
        <v>2151</v>
      </c>
    </row>
    <row r="885" spans="2:31">
      <c r="B885" s="29" t="str">
        <f>_xlfn.CONCAT(Applications[[#This Row],[No]]," - ",Applications[[#This Row],[Application]])</f>
        <v>1128 - Evoko Workplace Management</v>
      </c>
      <c r="C885">
        <v>1128</v>
      </c>
      <c r="D885" s="18" t="s">
        <v>4798</v>
      </c>
      <c r="E885" t="s">
        <v>2093</v>
      </c>
      <c r="F885" s="28">
        <v>45658</v>
      </c>
      <c r="J885" t="s">
        <v>4799</v>
      </c>
      <c r="N885" t="s">
        <v>2182</v>
      </c>
      <c r="O885" s="19">
        <v>54788</v>
      </c>
      <c r="R885" s="11"/>
      <c r="T885" t="s">
        <v>2099</v>
      </c>
      <c r="V885" s="129" t="str">
        <f>_xlfn.XLOOKUP(Applications[[#This Row],[NoApplication]],AApplicationCosts[NoApplication],AApplicationCosts[License Owner],Applications[[#This Row],[Business Owner]],0,1)</f>
        <v>JEDT</v>
      </c>
      <c r="AE885" t="s">
        <v>2151</v>
      </c>
    </row>
    <row r="886" spans="2:31">
      <c r="B886" s="29" t="str">
        <f>_xlfn.CONCAT(Applications[[#This Row],[No]]," - ",Applications[[#This Row],[Application]])</f>
        <v>1129 - Cisco DNA Center</v>
      </c>
      <c r="C886">
        <v>1129</v>
      </c>
      <c r="D886" s="18" t="s">
        <v>4800</v>
      </c>
      <c r="E886" t="s">
        <v>2684</v>
      </c>
      <c r="F886" s="28">
        <v>45658</v>
      </c>
      <c r="J886" t="s">
        <v>2947</v>
      </c>
      <c r="N886" t="s">
        <v>2182</v>
      </c>
      <c r="O886" s="19">
        <v>54788</v>
      </c>
      <c r="R886" s="11"/>
      <c r="T886" t="s">
        <v>2099</v>
      </c>
      <c r="V886" s="129" t="str">
        <f>_xlfn.XLOOKUP(Applications[[#This Row],[NoApplication]],AApplicationCosts[NoApplication],AApplicationCosts[License Owner],Applications[[#This Row],[Business Owner]],0,1)</f>
        <v>JEDT</v>
      </c>
      <c r="AE886" t="s">
        <v>2151</v>
      </c>
    </row>
    <row r="887" spans="2:31">
      <c r="B887" s="29" t="str">
        <f>_xlfn.CONCAT(Applications[[#This Row],[No]]," - ",Applications[[#This Row],[Application]])</f>
        <v>1130 - Secomea Secure Remote Access</v>
      </c>
      <c r="C887">
        <v>1130</v>
      </c>
      <c r="D887" s="18" t="s">
        <v>4801</v>
      </c>
      <c r="E887" t="s">
        <v>2684</v>
      </c>
      <c r="F887" s="28">
        <v>45658</v>
      </c>
      <c r="J887" t="s">
        <v>4802</v>
      </c>
      <c r="N887" t="s">
        <v>2182</v>
      </c>
      <c r="O887" s="19">
        <v>54788</v>
      </c>
      <c r="R887" s="11"/>
      <c r="T887" t="s">
        <v>2099</v>
      </c>
      <c r="V887" s="129" t="str">
        <f>_xlfn.XLOOKUP(Applications[[#This Row],[NoApplication]],AApplicationCosts[NoApplication],AApplicationCosts[License Owner],Applications[[#This Row],[Business Owner]],0,1)</f>
        <v>JEDT</v>
      </c>
      <c r="AE887" t="s">
        <v>2151</v>
      </c>
    </row>
    <row r="888" spans="2:31">
      <c r="B888" s="29" t="str">
        <f>_xlfn.CONCAT(Applications[[#This Row],[No]]," - ",Applications[[#This Row],[Application]])</f>
        <v>1131 - WSUS (Windows Server Update Services)</v>
      </c>
      <c r="C888">
        <v>1131</v>
      </c>
      <c r="D888" s="18" t="s">
        <v>4803</v>
      </c>
      <c r="E888" t="s">
        <v>2198</v>
      </c>
      <c r="F888" s="28">
        <v>45658</v>
      </c>
      <c r="J888" t="s">
        <v>2114</v>
      </c>
      <c r="N888" t="s">
        <v>2182</v>
      </c>
      <c r="O888" s="19">
        <v>54788</v>
      </c>
      <c r="R888" s="11"/>
      <c r="T888" t="s">
        <v>2099</v>
      </c>
      <c r="V888" s="129" t="str">
        <f>_xlfn.XLOOKUP(Applications[[#This Row],[NoApplication]],AApplicationCosts[NoApplication],AApplicationCosts[License Owner],Applications[[#This Row],[Business Owner]],0,1)</f>
        <v>JEDT</v>
      </c>
      <c r="AE888" t="s">
        <v>2151</v>
      </c>
    </row>
    <row r="889" spans="2:31">
      <c r="B889" s="29" t="str">
        <f>_xlfn.CONCAT(Applications[[#This Row],[No]]," - ",Applications[[#This Row],[Application]])</f>
        <v>1132 - Keepit Backup</v>
      </c>
      <c r="C889">
        <v>1132</v>
      </c>
      <c r="D889" s="18" t="s">
        <v>4804</v>
      </c>
      <c r="E889" t="s">
        <v>2198</v>
      </c>
      <c r="F889" s="28">
        <v>45658</v>
      </c>
      <c r="J889" t="s">
        <v>4805</v>
      </c>
      <c r="N889" t="s">
        <v>2182</v>
      </c>
      <c r="O889" s="19">
        <v>54788</v>
      </c>
      <c r="R889" s="11"/>
      <c r="T889" t="s">
        <v>2204</v>
      </c>
      <c r="V889" s="129" t="str">
        <f>_xlfn.XLOOKUP(Applications[[#This Row],[NoApplication]],AApplicationCosts[NoApplication],AApplicationCosts[License Owner],Applications[[#This Row],[Business Owner]],0,1)</f>
        <v>JEDT</v>
      </c>
      <c r="AE889" t="s">
        <v>2151</v>
      </c>
    </row>
    <row r="890" spans="2:31">
      <c r="B890" s="29" t="str">
        <f>_xlfn.CONCAT(Applications[[#This Row],[No]]," - ",Applications[[#This Row],[Application]])</f>
        <v>1133 - Dell EMC PowerScale (Isilon)</v>
      </c>
      <c r="C890">
        <v>1133</v>
      </c>
      <c r="D890" s="18" t="s">
        <v>4806</v>
      </c>
      <c r="E890" t="s">
        <v>2198</v>
      </c>
      <c r="F890" s="28">
        <v>45658</v>
      </c>
      <c r="J890" t="s">
        <v>4807</v>
      </c>
      <c r="N890" t="s">
        <v>2182</v>
      </c>
      <c r="O890" s="19">
        <v>54788</v>
      </c>
      <c r="R890" s="11"/>
      <c r="T890" t="s">
        <v>2099</v>
      </c>
      <c r="V890" s="129" t="str">
        <f>_xlfn.XLOOKUP(Applications[[#This Row],[NoApplication]],AApplicationCosts[NoApplication],AApplicationCosts[License Owner],Applications[[#This Row],[Business Owner]],0,1)</f>
        <v>JEDT</v>
      </c>
      <c r="AE890" t="s">
        <v>2151</v>
      </c>
    </row>
    <row r="891" spans="2:31">
      <c r="B891" s="29" t="str">
        <f>_xlfn.CONCAT(Applications[[#This Row],[No]]," - ",Applications[[#This Row],[Application]])</f>
        <v>1134 - Trellix (formerly McAfee)</v>
      </c>
      <c r="C891">
        <v>1134</v>
      </c>
      <c r="D891" s="18" t="s">
        <v>4808</v>
      </c>
      <c r="E891" t="s">
        <v>2684</v>
      </c>
      <c r="F891" s="28">
        <v>45658</v>
      </c>
      <c r="J891" t="s">
        <v>4809</v>
      </c>
      <c r="N891" t="s">
        <v>2182</v>
      </c>
      <c r="O891" s="19">
        <v>54788</v>
      </c>
      <c r="R891" s="11"/>
      <c r="T891" t="s">
        <v>2099</v>
      </c>
      <c r="V891" s="129" t="str">
        <f>_xlfn.XLOOKUP(Applications[[#This Row],[NoApplication]],AApplicationCosts[NoApplication],AApplicationCosts[License Owner],Applications[[#This Row],[Business Owner]],0,1)</f>
        <v>JEDT</v>
      </c>
      <c r="AE891" t="s">
        <v>2151</v>
      </c>
    </row>
    <row r="892" spans="2:31">
      <c r="B892" s="29" t="str">
        <f>_xlfn.CONCAT(Applications[[#This Row],[No]]," - ",Applications[[#This Row],[Application]])</f>
        <v>1135 - Azure AD Connect</v>
      </c>
      <c r="C892">
        <v>1135</v>
      </c>
      <c r="D892" s="18" t="s">
        <v>4810</v>
      </c>
      <c r="E892" t="s">
        <v>2684</v>
      </c>
      <c r="F892" s="28">
        <v>45658</v>
      </c>
      <c r="J892" t="s">
        <v>2114</v>
      </c>
      <c r="N892" t="s">
        <v>2168</v>
      </c>
      <c r="O892" s="19">
        <v>54788</v>
      </c>
      <c r="R892" s="11"/>
      <c r="T892" t="s">
        <v>2099</v>
      </c>
      <c r="V892" s="129" t="str">
        <f>_xlfn.XLOOKUP(Applications[[#This Row],[NoApplication]],AApplicationCosts[NoApplication],AApplicationCosts[License Owner],Applications[[#This Row],[Business Owner]],0,1)</f>
        <v>JEDT</v>
      </c>
      <c r="AE892" t="s">
        <v>2151</v>
      </c>
    </row>
    <row r="893" spans="2:31">
      <c r="B893" s="29" t="str">
        <f>_xlfn.CONCAT(Applications[[#This Row],[No]]," - ",Applications[[#This Row],[Application]])</f>
        <v>1136 - Azure Arc</v>
      </c>
      <c r="C893">
        <v>1136</v>
      </c>
      <c r="D893" s="18" t="s">
        <v>4811</v>
      </c>
      <c r="E893" t="s">
        <v>3163</v>
      </c>
      <c r="F893" s="28">
        <v>45658</v>
      </c>
      <c r="J893" t="s">
        <v>2114</v>
      </c>
      <c r="N893" t="s">
        <v>2168</v>
      </c>
      <c r="O893" s="19">
        <v>54788</v>
      </c>
      <c r="R893" s="11"/>
      <c r="T893" t="s">
        <v>2099</v>
      </c>
      <c r="V893" s="129" t="str">
        <f>_xlfn.XLOOKUP(Applications[[#This Row],[NoApplication]],AApplicationCosts[NoApplication],AApplicationCosts[License Owner],Applications[[#This Row],[Business Owner]],0,1)</f>
        <v>JEDT</v>
      </c>
      <c r="AE893" t="s">
        <v>2151</v>
      </c>
    </row>
    <row r="894" spans="2:31">
      <c r="B894" s="29" t="str">
        <f>_xlfn.CONCAT(Applications[[#This Row],[No]]," - ",Applications[[#This Row],[Application]])</f>
        <v>1137 - Azure Update Manager</v>
      </c>
      <c r="C894">
        <v>1137</v>
      </c>
      <c r="D894" s="18" t="s">
        <v>4812</v>
      </c>
      <c r="E894" t="s">
        <v>3163</v>
      </c>
      <c r="F894" s="28">
        <v>45658</v>
      </c>
      <c r="J894" t="s">
        <v>2114</v>
      </c>
      <c r="N894" t="s">
        <v>2168</v>
      </c>
      <c r="O894" s="19">
        <v>54788</v>
      </c>
      <c r="R894" s="11"/>
      <c r="T894" t="s">
        <v>2099</v>
      </c>
      <c r="V894" s="129" t="str">
        <f>_xlfn.XLOOKUP(Applications[[#This Row],[NoApplication]],AApplicationCosts[NoApplication],AApplicationCosts[License Owner],Applications[[#This Row],[Business Owner]],0,1)</f>
        <v>JEDT</v>
      </c>
      <c r="AE894" t="s">
        <v>2151</v>
      </c>
    </row>
    <row r="895" spans="2:31">
      <c r="B895" s="29" t="str">
        <f>_xlfn.CONCAT(Applications[[#This Row],[No]]," - ",Applications[[#This Row],[Application]])</f>
        <v>1138 - Red Hat Enterprise Linux (RHEL)</v>
      </c>
      <c r="C895">
        <v>1138</v>
      </c>
      <c r="D895" s="18" t="s">
        <v>4813</v>
      </c>
      <c r="E895" t="s">
        <v>4740</v>
      </c>
      <c r="F895" s="28">
        <v>45658</v>
      </c>
      <c r="J895" t="s">
        <v>4814</v>
      </c>
      <c r="N895" t="s">
        <v>2168</v>
      </c>
      <c r="O895" s="19">
        <v>54788</v>
      </c>
      <c r="R895" s="11"/>
      <c r="T895" t="s">
        <v>2099</v>
      </c>
      <c r="V895" s="129" t="str">
        <f>_xlfn.XLOOKUP(Applications[[#This Row],[NoApplication]],AApplicationCosts[NoApplication],AApplicationCosts[License Owner],Applications[[#This Row],[Business Owner]],0,1)</f>
        <v>JEDT</v>
      </c>
      <c r="AE895" t="s">
        <v>2151</v>
      </c>
    </row>
    <row r="896" spans="2:31">
      <c r="B896" s="29" t="str">
        <f>_xlfn.CONCAT(Applications[[#This Row],[No]]," - ",Applications[[#This Row],[Application]])</f>
        <v>1139 - AlmaLinux</v>
      </c>
      <c r="C896">
        <v>1139</v>
      </c>
      <c r="D896" s="18" t="s">
        <v>4815</v>
      </c>
      <c r="E896" t="s">
        <v>4740</v>
      </c>
      <c r="F896" s="28">
        <v>45658</v>
      </c>
      <c r="J896" t="s">
        <v>4816</v>
      </c>
      <c r="N896" t="s">
        <v>2168</v>
      </c>
      <c r="O896" s="19">
        <v>54788</v>
      </c>
      <c r="R896" s="11"/>
      <c r="T896" t="s">
        <v>2204</v>
      </c>
      <c r="U896" t="s">
        <v>499</v>
      </c>
      <c r="V896" s="129" t="str">
        <f>_xlfn.XLOOKUP(Applications[[#This Row],[NoApplication]],AApplicationCosts[NoApplication],AApplicationCosts[License Owner],Applications[[#This Row],[Business Owner]],0,1)</f>
        <v>JEDT</v>
      </c>
      <c r="AE896" t="s">
        <v>2151</v>
      </c>
    </row>
    <row r="897" spans="2:31">
      <c r="B897" s="29" t="str">
        <f>_xlfn.CONCAT(Applications[[#This Row],[No]]," - ",Applications[[#This Row],[Application]])</f>
        <v>1140 - Endalia</v>
      </c>
      <c r="C897">
        <v>1140</v>
      </c>
      <c r="D897" s="18" t="s">
        <v>4817</v>
      </c>
      <c r="E897" t="s">
        <v>2093</v>
      </c>
      <c r="F897" s="28">
        <v>45658</v>
      </c>
      <c r="G897" s="11" t="s">
        <v>2113</v>
      </c>
      <c r="J897" t="s">
        <v>4817</v>
      </c>
      <c r="M897" t="s">
        <v>2210</v>
      </c>
      <c r="N897" t="s">
        <v>2182</v>
      </c>
      <c r="O897" s="19">
        <v>54788</v>
      </c>
      <c r="Q897" t="s">
        <v>4818</v>
      </c>
      <c r="R897" s="16" t="s">
        <v>4819</v>
      </c>
      <c r="T897" t="s">
        <v>2166</v>
      </c>
      <c r="V897" s="129" t="str">
        <f>_xlfn.XLOOKUP(Applications[[#This Row],[NoApplication]],AApplicationCosts[NoApplication],AApplicationCosts[License Owner],Applications[[#This Row],[Business Owner]],0,1)</f>
        <v>ROJI</v>
      </c>
      <c r="AE897" t="s">
        <v>2233</v>
      </c>
    </row>
    <row r="898" spans="2:31">
      <c r="B898" s="29" t="str">
        <f>_xlfn.CONCAT(Applications[[#This Row],[No]]," - ",Applications[[#This Row],[Application]])</f>
        <v>1141 - Vrijedagen</v>
      </c>
      <c r="C898">
        <v>1141</v>
      </c>
      <c r="D898" s="18" t="s">
        <v>4820</v>
      </c>
      <c r="E898" t="s">
        <v>2093</v>
      </c>
      <c r="F898" s="28">
        <v>45658</v>
      </c>
      <c r="G898" s="11" t="s">
        <v>2113</v>
      </c>
      <c r="J898" t="s">
        <v>4821</v>
      </c>
      <c r="M898" t="s">
        <v>2210</v>
      </c>
      <c r="N898" t="s">
        <v>2182</v>
      </c>
      <c r="O898" s="19">
        <v>54788</v>
      </c>
      <c r="Q898" s="14" t="s">
        <v>4822</v>
      </c>
      <c r="R898" s="16" t="s">
        <v>4823</v>
      </c>
      <c r="T898" t="s">
        <v>2166</v>
      </c>
      <c r="V898" s="129" t="str">
        <f>_xlfn.XLOOKUP(Applications[[#This Row],[NoApplication]],AApplicationCosts[NoApplication],AApplicationCosts[License Owner],Applications[[#This Row],[Business Owner]],0,1)</f>
        <v>RVE</v>
      </c>
      <c r="AE898" t="s">
        <v>2151</v>
      </c>
    </row>
    <row r="899" spans="2:31">
      <c r="B899" s="29" t="str">
        <f>_xlfn.CONCAT(Applications[[#This Row],[No]]," - ",Applications[[#This Row],[Application]])</f>
        <v>1142 - CBS statistics</v>
      </c>
      <c r="C899">
        <v>1142</v>
      </c>
      <c r="D899" s="18" t="s">
        <v>4824</v>
      </c>
      <c r="E899" t="s">
        <v>2093</v>
      </c>
      <c r="F899" s="28">
        <v>45658</v>
      </c>
      <c r="G899" s="11" t="s">
        <v>2113</v>
      </c>
      <c r="J899" t="s">
        <v>4825</v>
      </c>
      <c r="M899" t="s">
        <v>2243</v>
      </c>
      <c r="N899" t="s">
        <v>2201</v>
      </c>
      <c r="O899" s="19">
        <v>54788</v>
      </c>
      <c r="Q899" t="s">
        <v>4826</v>
      </c>
      <c r="R899" s="16" t="s">
        <v>4827</v>
      </c>
      <c r="T899" t="s">
        <v>2166</v>
      </c>
      <c r="V899" s="129" t="str">
        <f>_xlfn.XLOOKUP(Applications[[#This Row],[NoApplication]],AApplicationCosts[NoApplication],AApplicationCosts[License Owner],Applications[[#This Row],[Business Owner]],0,1)</f>
        <v>RVE</v>
      </c>
      <c r="AE899" t="s">
        <v>2151</v>
      </c>
    </row>
    <row r="900" spans="2:31">
      <c r="B900" s="29" t="str">
        <f>_xlfn.CONCAT(Applications[[#This Row],[No]]," - ",Applications[[#This Row],[Application]])</f>
        <v>1142 - Vivaldi</v>
      </c>
      <c r="C900">
        <v>1142</v>
      </c>
      <c r="D900" s="18" t="s">
        <v>4828</v>
      </c>
      <c r="E900" t="s">
        <v>2198</v>
      </c>
      <c r="F900" s="28">
        <v>45658</v>
      </c>
      <c r="G900" s="11" t="s">
        <v>4829</v>
      </c>
      <c r="J900" t="s">
        <v>4830</v>
      </c>
      <c r="N900" t="s">
        <v>2201</v>
      </c>
      <c r="O900" s="19">
        <v>54788</v>
      </c>
      <c r="R900" s="11"/>
      <c r="T900" t="s">
        <v>2204</v>
      </c>
      <c r="V900" s="129">
        <f>_xlfn.XLOOKUP(Applications[[#This Row],[NoApplication]],AApplicationCosts[NoApplication],AApplicationCosts[License Owner],Applications[[#This Row],[Business Owner]],0,1)</f>
        <v>0</v>
      </c>
    </row>
    <row r="901" spans="2:31">
      <c r="B901" s="29" t="str">
        <f>_xlfn.CONCAT(Applications[[#This Row],[No]]," - ",Applications[[#This Row],[Application]])</f>
        <v>1143 - Logi Options</v>
      </c>
      <c r="C901">
        <v>1143</v>
      </c>
      <c r="D901" s="18" t="s">
        <v>4831</v>
      </c>
      <c r="E901" t="s">
        <v>2198</v>
      </c>
      <c r="F901" s="28">
        <v>45658</v>
      </c>
      <c r="G901" s="11" t="s">
        <v>4829</v>
      </c>
      <c r="J901" t="s">
        <v>4832</v>
      </c>
      <c r="N901" t="s">
        <v>2168</v>
      </c>
      <c r="O901" s="19">
        <v>54788</v>
      </c>
      <c r="R901" s="11"/>
      <c r="T901" t="s">
        <v>2166</v>
      </c>
      <c r="V901" s="129">
        <f>_xlfn.XLOOKUP(Applications[[#This Row],[NoApplication]],AApplicationCosts[NoApplication],AApplicationCosts[License Owner],Applications[[#This Row],[Business Owner]],0,1)</f>
        <v>0</v>
      </c>
    </row>
    <row r="902" spans="2:31">
      <c r="B902" s="29" t="str">
        <f>_xlfn.CONCAT(Applications[[#This Row],[No]]," - ",Applications[[#This Row],[Application]])</f>
        <v>1144 - 365 admin centers</v>
      </c>
      <c r="C902">
        <v>1144</v>
      </c>
      <c r="D902" s="18" t="s">
        <v>4833</v>
      </c>
      <c r="E902" t="s">
        <v>2198</v>
      </c>
      <c r="F902" s="28">
        <v>45658</v>
      </c>
      <c r="J902" t="s">
        <v>4834</v>
      </c>
      <c r="N902" t="s">
        <v>2168</v>
      </c>
      <c r="O902" s="19">
        <v>54788</v>
      </c>
      <c r="R902" s="11"/>
      <c r="T902" t="s">
        <v>2204</v>
      </c>
      <c r="V902" s="129">
        <f>_xlfn.XLOOKUP(Applications[[#This Row],[NoApplication]],AApplicationCosts[NoApplication],AApplicationCosts[License Owner],Applications[[#This Row],[Business Owner]],0,1)</f>
        <v>0</v>
      </c>
    </row>
    <row r="903" spans="2:31">
      <c r="B903" s="29" t="str">
        <f>_xlfn.CONCAT(Applications[[#This Row],[No]]," - ",Applications[[#This Row],[Application]])</f>
        <v>1144 - sandgrid</v>
      </c>
      <c r="C903">
        <v>1144</v>
      </c>
      <c r="D903" s="18" t="s">
        <v>4835</v>
      </c>
      <c r="E903" t="s">
        <v>2154</v>
      </c>
      <c r="F903" s="28">
        <v>45658</v>
      </c>
      <c r="J903" t="s">
        <v>4836</v>
      </c>
      <c r="N903" t="s">
        <v>2182</v>
      </c>
      <c r="O903" s="19">
        <v>54788</v>
      </c>
      <c r="R903" s="11"/>
      <c r="T903" t="s">
        <v>2204</v>
      </c>
      <c r="V903" s="129" t="str">
        <f>_xlfn.XLOOKUP(Applications[[#This Row],[NoApplication]],AApplicationCosts[NoApplication],AApplicationCosts[License Owner],Applications[[#This Row],[Business Owner]],0,1)</f>
        <v>JEMR</v>
      </c>
      <c r="AE903" t="s">
        <v>2151</v>
      </c>
    </row>
    <row r="904" spans="2:31">
      <c r="B904" s="29" t="str">
        <f>_xlfn.CONCAT(Applications[[#This Row],[No]]," - ",Applications[[#This Row],[Application]])</f>
        <v>1145 - Plantronics hub</v>
      </c>
      <c r="C904">
        <v>1145</v>
      </c>
      <c r="D904" s="18" t="s">
        <v>4837</v>
      </c>
      <c r="E904" t="s">
        <v>2198</v>
      </c>
      <c r="F904" s="28">
        <v>45658</v>
      </c>
      <c r="N904" t="s">
        <v>2182</v>
      </c>
      <c r="O904" s="19">
        <v>54788</v>
      </c>
      <c r="R904" s="11"/>
      <c r="T904" t="s">
        <v>2166</v>
      </c>
      <c r="V904" s="129">
        <f>_xlfn.XLOOKUP(Applications[[#This Row],[NoApplication]],AApplicationCosts[NoApplication],AApplicationCosts[License Owner],Applications[[#This Row],[Business Owner]],0,1)</f>
        <v>0</v>
      </c>
    </row>
    <row r="905" spans="2:31">
      <c r="B905" s="29" t="str">
        <f>_xlfn.CONCAT(Applications[[#This Row],[No]]," - ",Applications[[#This Row],[Application]])</f>
        <v>1145 - Twilio</v>
      </c>
      <c r="C905">
        <v>1145</v>
      </c>
      <c r="D905" s="18" t="s">
        <v>4838</v>
      </c>
      <c r="E905" t="s">
        <v>2154</v>
      </c>
      <c r="F905" s="28">
        <v>45658</v>
      </c>
      <c r="J905" s="147" t="s">
        <v>4836</v>
      </c>
      <c r="N905" t="s">
        <v>2182</v>
      </c>
      <c r="O905" s="19">
        <v>54788</v>
      </c>
      <c r="R905" s="11"/>
      <c r="T905" t="s">
        <v>2204</v>
      </c>
      <c r="V905" s="129" t="str">
        <f>_xlfn.XLOOKUP(Applications[[#This Row],[NoApplication]],AApplicationCosts[NoApplication],AApplicationCosts[License Owner],Applications[[#This Row],[Business Owner]],0,1)</f>
        <v>JEMR</v>
      </c>
      <c r="AE905" t="s">
        <v>2151</v>
      </c>
    </row>
    <row r="906" spans="2:31">
      <c r="B906" s="29" t="str">
        <f>_xlfn.CONCAT(Applications[[#This Row],[No]]," - ",Applications[[#This Row],[Application]])</f>
        <v>1146 - Azure Site recovery</v>
      </c>
      <c r="C906">
        <v>1146</v>
      </c>
      <c r="D906" s="18" t="s">
        <v>4839</v>
      </c>
      <c r="E906" t="s">
        <v>3163</v>
      </c>
      <c r="F906" s="28">
        <v>45658</v>
      </c>
      <c r="J906" s="147" t="s">
        <v>2114</v>
      </c>
      <c r="N906" t="s">
        <v>2182</v>
      </c>
      <c r="O906" s="19">
        <v>54788</v>
      </c>
      <c r="R906" s="11"/>
      <c r="T906" t="s">
        <v>2099</v>
      </c>
      <c r="V906" s="129" t="str">
        <f>_xlfn.XLOOKUP(Applications[[#This Row],[NoApplication]],AApplicationCosts[NoApplication],AApplicationCosts[License Owner],Applications[[#This Row],[Business Owner]],0,1)</f>
        <v>JEMR</v>
      </c>
      <c r="AE906" t="s">
        <v>2151</v>
      </c>
    </row>
    <row r="907" spans="2:31">
      <c r="B907" s="29" t="str">
        <f>_xlfn.CONCAT(Applications[[#This Row],[No]]," - ",Applications[[#This Row],[Application]])</f>
        <v>1146 - ModBus</v>
      </c>
      <c r="C907">
        <v>1146</v>
      </c>
      <c r="D907" s="18" t="s">
        <v>4840</v>
      </c>
      <c r="E907" t="s">
        <v>2162</v>
      </c>
      <c r="F907" s="28">
        <v>45658</v>
      </c>
      <c r="J907" t="s">
        <v>2095</v>
      </c>
      <c r="N907" t="s">
        <v>2164</v>
      </c>
      <c r="O907" s="19">
        <v>54788</v>
      </c>
      <c r="R907" s="11"/>
      <c r="T907" t="s">
        <v>2166</v>
      </c>
      <c r="V907" s="129">
        <f>_xlfn.XLOOKUP(Applications[[#This Row],[NoApplication]],AApplicationCosts[NoApplication],AApplicationCosts[License Owner],Applications[[#This Row],[Business Owner]],0,1)</f>
        <v>0</v>
      </c>
    </row>
    <row r="908" spans="2:31">
      <c r="B908" s="29" t="str">
        <f>_xlfn.CONCAT(Applications[[#This Row],[No]]," - ",Applications[[#This Row],[Application]])</f>
        <v>1147 - Ditto Clipboard</v>
      </c>
      <c r="C908">
        <v>1147</v>
      </c>
      <c r="D908" s="18" t="s">
        <v>4841</v>
      </c>
      <c r="E908" t="s">
        <v>2181</v>
      </c>
      <c r="F908" s="28">
        <v>45658</v>
      </c>
      <c r="J908" t="s">
        <v>4842</v>
      </c>
      <c r="N908" t="s">
        <v>2182</v>
      </c>
      <c r="O908" s="19">
        <v>54788</v>
      </c>
      <c r="R908" s="11"/>
      <c r="T908" t="s">
        <v>2204</v>
      </c>
      <c r="V908" s="129" t="str">
        <f>_xlfn.XLOOKUP(Applications[[#This Row],[NoApplication]],AApplicationCosts[NoApplication],AApplicationCosts[License Owner],Applications[[#This Row],[Business Owner]],0,1)</f>
        <v>JEMR</v>
      </c>
      <c r="AE908" t="s">
        <v>2151</v>
      </c>
    </row>
    <row r="909" spans="2:31">
      <c r="B909" s="29" t="str">
        <f>_xlfn.CONCAT(Applications[[#This Row],[No]]," - ",Applications[[#This Row],[Application]])</f>
        <v>1148 - KodeKloud</v>
      </c>
      <c r="C909">
        <v>1148</v>
      </c>
      <c r="D909" t="s">
        <v>4843</v>
      </c>
      <c r="E909" t="s">
        <v>2181</v>
      </c>
      <c r="F909" s="28">
        <v>45748</v>
      </c>
      <c r="J909" t="s">
        <v>4844</v>
      </c>
      <c r="N909" t="s">
        <v>2182</v>
      </c>
      <c r="O909" s="19">
        <v>54788</v>
      </c>
      <c r="R909" s="11"/>
      <c r="T909" t="s">
        <v>2204</v>
      </c>
      <c r="V909" s="129" t="str">
        <f>_xlfn.XLOOKUP(Applications[[#This Row],[NoApplication]],AApplicationCosts[NoApplication],AApplicationCosts[License Owner],Applications[[#This Row],[Business Owner]],0,1)</f>
        <v>JEMR</v>
      </c>
      <c r="AE909" t="s">
        <v>2151</v>
      </c>
    </row>
    <row r="910" spans="2:31">
      <c r="B910" s="29" t="str">
        <f>_xlfn.CONCAT(Applications[[#This Row],[No]]," - ",Applications[[#This Row],[Application]])</f>
        <v>1149 - Apptio</v>
      </c>
      <c r="C910">
        <v>1149</v>
      </c>
      <c r="D910" s="18" t="s">
        <v>4845</v>
      </c>
      <c r="E910" t="s">
        <v>2422</v>
      </c>
      <c r="F910" s="28">
        <v>46023</v>
      </c>
      <c r="G910" s="11" t="s">
        <v>2113</v>
      </c>
      <c r="J910" t="s">
        <v>3024</v>
      </c>
      <c r="M910" t="s">
        <v>2243</v>
      </c>
      <c r="N910" t="s">
        <v>2168</v>
      </c>
      <c r="O910" s="19">
        <v>54788</v>
      </c>
      <c r="R910" s="11"/>
      <c r="T910" t="s">
        <v>2099</v>
      </c>
      <c r="V910" s="129" t="str">
        <f>_xlfn.XLOOKUP(Applications[[#This Row],[NoApplication]],AApplicationCosts[NoApplication],AApplicationCosts[License Owner],Applications[[#This Row],[Business Owner]],0,1)</f>
        <v>LAX</v>
      </c>
    </row>
    <row r="911" spans="2:31">
      <c r="B911" s="29" t="str">
        <f>_xlfn.CONCAT(Applications[[#This Row],[No]]," - ",Applications[[#This Row],[Application]])</f>
        <v>1150 - K-Factor ITS1990</v>
      </c>
      <c r="C911">
        <v>1150</v>
      </c>
      <c r="D911" s="18" t="s">
        <v>4846</v>
      </c>
      <c r="E911" t="s">
        <v>2162</v>
      </c>
      <c r="F911" s="28">
        <v>45658</v>
      </c>
      <c r="J911" t="s">
        <v>2095</v>
      </c>
      <c r="N911" t="s">
        <v>2164</v>
      </c>
      <c r="O911" s="19">
        <v>54788</v>
      </c>
      <c r="R911" s="11"/>
      <c r="T911" t="s">
        <v>2204</v>
      </c>
      <c r="V911" s="129">
        <f>_xlfn.XLOOKUP(Applications[[#This Row],[NoApplication]],AApplicationCosts[NoApplication],AApplicationCosts[License Owner],Applications[[#This Row],[Business Owner]],0,1)</f>
        <v>0</v>
      </c>
    </row>
    <row r="912" spans="2:31">
      <c r="B912" s="29" t="str">
        <f>_xlfn.CONCAT(Applications[[#This Row],[No]]," - ",Applications[[#This Row],[Application]])</f>
        <v>1151 - Codesoft</v>
      </c>
      <c r="C912">
        <v>1151</v>
      </c>
      <c r="D912" s="18" t="s">
        <v>4847</v>
      </c>
      <c r="E912" t="s">
        <v>2198</v>
      </c>
      <c r="F912" s="28">
        <v>45658</v>
      </c>
      <c r="J912" t="s">
        <v>4848</v>
      </c>
      <c r="N912" t="s">
        <v>2182</v>
      </c>
      <c r="O912" s="19">
        <v>54788</v>
      </c>
      <c r="Q912" t="s">
        <v>4849</v>
      </c>
      <c r="R912" s="11"/>
      <c r="T912" t="s">
        <v>2166</v>
      </c>
      <c r="V912" s="129" t="str">
        <f>_xlfn.XLOOKUP(Applications[[#This Row],[NoApplication]],AApplicationCosts[NoApplication],AApplicationCosts[License Owner],Applications[[#This Row],[Business Owner]],0,1)</f>
        <v>Richard</v>
      </c>
    </row>
    <row r="913" spans="2:34">
      <c r="B913" s="29" t="str">
        <f>_xlfn.CONCAT(Applications[[#This Row],[No]]," - ",Applications[[#This Row],[Application]])</f>
        <v>1152 - Visma</v>
      </c>
      <c r="C913">
        <v>1152</v>
      </c>
      <c r="D913" s="18" t="s">
        <v>4850</v>
      </c>
      <c r="E913" t="s">
        <v>2093</v>
      </c>
      <c r="F913" s="28">
        <v>45658</v>
      </c>
      <c r="G913" s="11" t="s">
        <v>2113</v>
      </c>
      <c r="J913" t="s">
        <v>4850</v>
      </c>
      <c r="N913" t="s">
        <v>2168</v>
      </c>
      <c r="O913" s="19">
        <v>54788</v>
      </c>
      <c r="Q913" t="s">
        <v>4851</v>
      </c>
      <c r="R913" s="11"/>
      <c r="T913" t="s">
        <v>2166</v>
      </c>
      <c r="V913" s="129" t="str">
        <f>_xlfn.XLOOKUP(Applications[[#This Row],[NoApplication]],AApplicationCosts[NoApplication],AApplicationCosts[License Owner],Applications[[#This Row],[Business Owner]],0,1)</f>
        <v>ERMF</v>
      </c>
      <c r="AE913" t="s">
        <v>2233</v>
      </c>
    </row>
    <row r="914" spans="2:34">
      <c r="B914" s="29" t="str">
        <f>_xlfn.CONCAT(Applications[[#This Row],[No]]," - ",Applications[[#This Row],[Application]])</f>
        <v>1153 - 2C8 (ScopeTool)</v>
      </c>
      <c r="C914">
        <v>1153</v>
      </c>
      <c r="D914" s="18" t="s">
        <v>4852</v>
      </c>
      <c r="E914" t="s">
        <v>2093</v>
      </c>
      <c r="F914" s="28">
        <v>45658</v>
      </c>
      <c r="G914" s="11" t="s">
        <v>2076</v>
      </c>
      <c r="J914" t="s">
        <v>2079</v>
      </c>
      <c r="M914" t="s">
        <v>2243</v>
      </c>
      <c r="N914" t="s">
        <v>2201</v>
      </c>
      <c r="O914" s="19">
        <v>54788</v>
      </c>
      <c r="Q914" t="s">
        <v>4853</v>
      </c>
      <c r="R914" s="11"/>
      <c r="S914" t="s">
        <v>2203</v>
      </c>
      <c r="T914" t="s">
        <v>2204</v>
      </c>
      <c r="V914" s="129" t="str">
        <f>_xlfn.XLOOKUP(Applications[[#This Row],[NoApplication]],AApplicationCosts[NoApplication],AApplicationCosts[License Owner],Applications[[#This Row],[Business Owner]],0,1)</f>
        <v>KRNO</v>
      </c>
      <c r="AC914" t="s">
        <v>65</v>
      </c>
      <c r="AE914" t="s">
        <v>2151</v>
      </c>
      <c r="AH914" t="s">
        <v>2079</v>
      </c>
    </row>
    <row r="915" spans="2:34">
      <c r="B915" s="29" t="str">
        <f>_xlfn.CONCAT(Applications[[#This Row],[No]]," - ",Applications[[#This Row],[Application]])</f>
        <v>1154 - MyBusiness</v>
      </c>
      <c r="C915">
        <v>1154</v>
      </c>
      <c r="D915" s="18" t="s">
        <v>4854</v>
      </c>
      <c r="E915" t="s">
        <v>2093</v>
      </c>
      <c r="F915" s="28">
        <v>45658</v>
      </c>
      <c r="G915" s="11" t="s">
        <v>2113</v>
      </c>
      <c r="J915" t="s">
        <v>4855</v>
      </c>
      <c r="M915" t="s">
        <v>2210</v>
      </c>
      <c r="N915" t="s">
        <v>2182</v>
      </c>
      <c r="O915" s="19">
        <v>54788</v>
      </c>
      <c r="Q915" t="s">
        <v>4851</v>
      </c>
      <c r="R915" s="16" t="s">
        <v>4856</v>
      </c>
      <c r="T915" t="s">
        <v>2166</v>
      </c>
      <c r="V915" s="129">
        <f>_xlfn.XLOOKUP(Applications[[#This Row],[NoApplication]],AApplicationCosts[NoApplication],AApplicationCosts[License Owner],Applications[[#This Row],[Business Owner]],0,1)</f>
        <v>0</v>
      </c>
      <c r="AE915" t="s">
        <v>2233</v>
      </c>
    </row>
    <row r="916" spans="2:34">
      <c r="B916" s="29" t="str">
        <f>_xlfn.CONCAT(Applications[[#This Row],[No]]," - ",Applications[[#This Row],[Application]])</f>
        <v>1155 - WorldTranslate</v>
      </c>
      <c r="C916">
        <v>1155</v>
      </c>
      <c r="D916" s="18" t="s">
        <v>4857</v>
      </c>
      <c r="E916" t="s">
        <v>2565</v>
      </c>
      <c r="F916" s="28">
        <v>45658</v>
      </c>
      <c r="G916" s="11" t="s">
        <v>2113</v>
      </c>
      <c r="J916" t="s">
        <v>4857</v>
      </c>
      <c r="N916" t="s">
        <v>2182</v>
      </c>
      <c r="O916" s="19">
        <v>54788</v>
      </c>
      <c r="Q916" t="s">
        <v>4858</v>
      </c>
      <c r="R916" s="16" t="s">
        <v>4859</v>
      </c>
      <c r="T916" t="s">
        <v>2204</v>
      </c>
      <c r="V916" s="129">
        <f>_xlfn.XLOOKUP(Applications[[#This Row],[NoApplication]],AApplicationCosts[NoApplication],AApplicationCosts[License Owner],Applications[[#This Row],[Business Owner]],0,1)</f>
        <v>0</v>
      </c>
    </row>
    <row r="917" spans="2:34">
      <c r="B917" s="29" t="str">
        <f>_xlfn.CONCAT(Applications[[#This Row],[No]]," - ",Applications[[#This Row],[Application]])</f>
        <v>1156 - Lumina</v>
      </c>
      <c r="C917">
        <v>1156</v>
      </c>
      <c r="D917" s="18" t="s">
        <v>3513</v>
      </c>
      <c r="E917" t="s">
        <v>2093</v>
      </c>
      <c r="F917" s="28">
        <v>46204</v>
      </c>
      <c r="N917" t="s">
        <v>2182</v>
      </c>
      <c r="O917" s="19">
        <v>54788</v>
      </c>
      <c r="Q917" t="s">
        <v>4860</v>
      </c>
      <c r="R917" s="11"/>
      <c r="T917" t="s">
        <v>2166</v>
      </c>
      <c r="V917" s="129">
        <f>_xlfn.XLOOKUP(Applications[[#This Row],[NoApplication]],AApplicationCosts[NoApplication],AApplicationCosts[License Owner],Applications[[#This Row],[Business Owner]],0,1)</f>
        <v>0</v>
      </c>
    </row>
    <row r="918" spans="2:34">
      <c r="B918" s="29" t="str">
        <f>_xlfn.CONCAT(Applications[[#This Row],[No]]," - ",Applications[[#This Row],[Application]])</f>
        <v>1157 - Microsoft Viva Glint</v>
      </c>
      <c r="C918">
        <v>1157</v>
      </c>
      <c r="D918" s="18" t="s">
        <v>4861</v>
      </c>
      <c r="E918" t="s">
        <v>2093</v>
      </c>
      <c r="F918" s="28">
        <v>46266</v>
      </c>
      <c r="J918" t="s">
        <v>2114</v>
      </c>
      <c r="N918" t="s">
        <v>2182</v>
      </c>
      <c r="O918" s="19">
        <v>54788</v>
      </c>
      <c r="Q918" t="s">
        <v>4862</v>
      </c>
      <c r="R918" s="11"/>
      <c r="T918" t="s">
        <v>2166</v>
      </c>
      <c r="V918" s="129">
        <f>_xlfn.XLOOKUP(Applications[[#This Row],[NoApplication]],AApplicationCosts[NoApplication],AApplicationCosts[License Owner],Applications[[#This Row],[Business Owner]],0,1)</f>
        <v>0</v>
      </c>
      <c r="AE918" t="s">
        <v>2233</v>
      </c>
    </row>
    <row r="919" spans="2:34">
      <c r="B919" s="29" t="str">
        <f>_xlfn.CONCAT(Applications[[#This Row],[No]]," - ",Applications[[#This Row],[Application]])</f>
        <v>1158 - Claude Code</v>
      </c>
      <c r="C919">
        <v>1158</v>
      </c>
      <c r="D919" s="18" t="s">
        <v>4863</v>
      </c>
      <c r="E919" t="s">
        <v>2565</v>
      </c>
      <c r="F919" s="28">
        <v>46048</v>
      </c>
      <c r="G919" s="11" t="s">
        <v>2113</v>
      </c>
      <c r="H919" s="11" t="s">
        <v>147</v>
      </c>
      <c r="J919" t="s">
        <v>3644</v>
      </c>
      <c r="N919" t="s">
        <v>2182</v>
      </c>
      <c r="O919" s="19">
        <v>54788</v>
      </c>
      <c r="R919" s="11"/>
      <c r="S919" t="s">
        <v>3645</v>
      </c>
      <c r="T919" t="s">
        <v>2099</v>
      </c>
      <c r="V919" s="129" t="str">
        <f>_xlfn.XLOOKUP(Applications[[#This Row],[NoApplication]],AApplicationCosts[NoApplication],AApplicationCosts[License Owner],Applications[[#This Row],[Business Owner]],0,1)</f>
        <v>LAAX</v>
      </c>
      <c r="AE919" t="s">
        <v>2151</v>
      </c>
    </row>
    <row r="920" spans="2:34">
      <c r="B920" s="29" t="str">
        <f>_xlfn.CONCAT(Applications[[#This Row],[No]]," - ",Applications[[#This Row],[Application]])</f>
        <v>1159 - Jenji</v>
      </c>
      <c r="C920">
        <v>1159</v>
      </c>
      <c r="D920" s="18" t="s">
        <v>4864</v>
      </c>
      <c r="E920" t="s">
        <v>2093</v>
      </c>
      <c r="F920" s="28">
        <v>45658</v>
      </c>
      <c r="G920" s="11" t="s">
        <v>2113</v>
      </c>
      <c r="N920" t="s">
        <v>2168</v>
      </c>
      <c r="O920" s="19">
        <v>54788</v>
      </c>
      <c r="Q920" t="s">
        <v>4865</v>
      </c>
      <c r="R920" s="11"/>
      <c r="T920" t="s">
        <v>2166</v>
      </c>
      <c r="V920" s="129" t="str">
        <f>_xlfn.XLOOKUP(Applications[[#This Row],[NoApplication]],AApplicationCosts[NoApplication],AApplicationCosts[License Owner],Applications[[#This Row],[Business Owner]],0,1)</f>
        <v>DCU</v>
      </c>
      <c r="AE920" t="s">
        <v>2233</v>
      </c>
    </row>
    <row r="921" spans="2:34">
      <c r="B921" s="29" t="str">
        <f>_xlfn.CONCAT(Applications[[#This Row],[No]]," - ",Applications[[#This Row],[Application]])</f>
        <v>1159 - Usercheck</v>
      </c>
      <c r="C921">
        <v>1159</v>
      </c>
      <c r="D921" s="18" t="s">
        <v>4866</v>
      </c>
      <c r="E921" t="s">
        <v>2198</v>
      </c>
      <c r="F921" s="28">
        <v>46023</v>
      </c>
      <c r="G921" s="11" t="s">
        <v>2113</v>
      </c>
      <c r="N921" t="s">
        <v>2168</v>
      </c>
      <c r="Q921" t="s">
        <v>4867</v>
      </c>
      <c r="R921" s="48" t="s">
        <v>4868</v>
      </c>
      <c r="S921" t="s">
        <v>4869</v>
      </c>
      <c r="V921" s="129" t="str">
        <f>_xlfn.XLOOKUP(Applications[[#This Row],[NoApplication]],AApplicationCosts[NoApplication],AApplicationCosts[License Owner],Applications[[#This Row],[Business Owner]],0,1)</f>
        <v>SLPO</v>
      </c>
    </row>
    <row r="922" spans="2:34">
      <c r="B922" s="29" t="str">
        <f>_xlfn.CONCAT(Applications[[#This Row],[No]]," - ",Applications[[#This Row],[Application]])</f>
        <v>1160 - My Silaé</v>
      </c>
      <c r="C922">
        <v>1160</v>
      </c>
      <c r="D922" s="18" t="s">
        <v>4870</v>
      </c>
      <c r="E922" t="s">
        <v>2093</v>
      </c>
      <c r="F922" s="28">
        <v>45658</v>
      </c>
      <c r="G922" s="11" t="s">
        <v>2113</v>
      </c>
      <c r="N922" t="s">
        <v>2168</v>
      </c>
      <c r="O922" s="19">
        <v>54788</v>
      </c>
      <c r="Q922" t="s">
        <v>4871</v>
      </c>
      <c r="R922" s="11"/>
      <c r="T922" t="s">
        <v>2166</v>
      </c>
      <c r="V922" s="129" t="str">
        <f>_xlfn.XLOOKUP(Applications[[#This Row],[NoApplication]],AApplicationCosts[NoApplication],AApplicationCosts[License Owner],Applications[[#This Row],[Business Owner]],0,1)</f>
        <v>DCU</v>
      </c>
      <c r="AE922" t="s">
        <v>2233</v>
      </c>
    </row>
    <row r="923" spans="2:34">
      <c r="B923" s="29" t="str">
        <f>_xlfn.CONCAT(Applications[[#This Row],[No]]," - ",Applications[[#This Row],[Application]])</f>
        <v>1161 - edoc-Perso</v>
      </c>
      <c r="C923">
        <v>1161</v>
      </c>
      <c r="D923" s="18" t="s">
        <v>4872</v>
      </c>
      <c r="E923" t="s">
        <v>2093</v>
      </c>
      <c r="F923" s="28">
        <v>45658</v>
      </c>
      <c r="G923" s="11" t="s">
        <v>2113</v>
      </c>
      <c r="N923" t="s">
        <v>2168</v>
      </c>
      <c r="O923" s="19">
        <v>54788</v>
      </c>
      <c r="Q923" t="s">
        <v>4873</v>
      </c>
      <c r="R923" s="11"/>
      <c r="T923" t="s">
        <v>2166</v>
      </c>
      <c r="V923" s="129" t="str">
        <f>_xlfn.XLOOKUP(Applications[[#This Row],[NoApplication]],AApplicationCosts[NoApplication],AApplicationCosts[License Owner],Applications[[#This Row],[Business Owner]],0,1)</f>
        <v>DCU</v>
      </c>
      <c r="AE923" t="s">
        <v>2233</v>
      </c>
    </row>
    <row r="924" spans="2:34">
      <c r="B924" s="29" t="str">
        <f>_xlfn.CONCAT(Applications[[#This Row],[No]]," - ",Applications[[#This Row],[Application]])</f>
        <v>1162 - Silaé</v>
      </c>
      <c r="C924">
        <v>1162</v>
      </c>
      <c r="D924" s="18" t="s">
        <v>4874</v>
      </c>
      <c r="E924" t="s">
        <v>2093</v>
      </c>
      <c r="F924" s="28">
        <v>45658</v>
      </c>
      <c r="G924" s="11" t="s">
        <v>2113</v>
      </c>
      <c r="N924" t="s">
        <v>2168</v>
      </c>
      <c r="O924" s="19">
        <v>54788</v>
      </c>
      <c r="Q924" t="s">
        <v>4875</v>
      </c>
      <c r="R924" s="11"/>
      <c r="T924" t="s">
        <v>2166</v>
      </c>
      <c r="V924" s="129" t="str">
        <f>_xlfn.XLOOKUP(Applications[[#This Row],[NoApplication]],AApplicationCosts[NoApplication],AApplicationCosts[License Owner],Applications[[#This Row],[Business Owner]],0,1)</f>
        <v>DCU</v>
      </c>
      <c r="AE924" t="s">
        <v>2233</v>
      </c>
    </row>
    <row r="925" spans="2:34">
      <c r="B925" s="29" t="str">
        <f>_xlfn.CONCAT(Applications[[#This Row],[No]]," - ",Applications[[#This Row],[Application]])</f>
        <v>1163 - Teams Premium</v>
      </c>
      <c r="C925">
        <v>1163</v>
      </c>
      <c r="D925" s="18" t="s">
        <v>4876</v>
      </c>
      <c r="E925" t="s">
        <v>2154</v>
      </c>
      <c r="F925" s="28">
        <v>45658</v>
      </c>
      <c r="N925" t="s">
        <v>2168</v>
      </c>
      <c r="O925" s="19">
        <v>54788</v>
      </c>
      <c r="Q925" t="s">
        <v>4877</v>
      </c>
      <c r="R925" s="11"/>
      <c r="S925" t="s">
        <v>2685</v>
      </c>
      <c r="T925" t="s">
        <v>2099</v>
      </c>
      <c r="V925" s="129" t="str">
        <f>_xlfn.XLOOKUP(Applications[[#This Row],[NoApplication]],AApplicationCosts[NoApplication],AApplicationCosts[License Owner],Applications[[#This Row],[Business Owner]],0,1)</f>
        <v>LUCB</v>
      </c>
    </row>
    <row r="926" spans="2:34">
      <c r="B926" s="29" t="str">
        <f>_xlfn.CONCAT(Applications[[#This Row],[No]]," - ",Applications[[#This Row],[Application]])</f>
        <v>1164 - Uniflow</v>
      </c>
      <c r="C926">
        <v>1164</v>
      </c>
      <c r="D926" s="18" t="s">
        <v>4878</v>
      </c>
      <c r="E926" t="s">
        <v>2198</v>
      </c>
      <c r="F926" s="28">
        <v>45658</v>
      </c>
      <c r="N926" t="s">
        <v>2168</v>
      </c>
      <c r="O926" s="19">
        <v>54788</v>
      </c>
      <c r="Q926" t="s">
        <v>4879</v>
      </c>
      <c r="R926" s="11"/>
      <c r="S926" t="s">
        <v>2685</v>
      </c>
      <c r="T926" t="s">
        <v>2204</v>
      </c>
      <c r="V926" s="129" t="str">
        <f>_xlfn.XLOOKUP(Applications[[#This Row],[NoApplication]],AApplicationCosts[NoApplication],AApplicationCosts[License Owner],Applications[[#This Row],[Business Owner]],0,1)</f>
        <v>LUCB</v>
      </c>
    </row>
    <row r="927" spans="2:34">
      <c r="B927" s="29" t="str">
        <f>_xlfn.CONCAT(Applications[[#This Row],[No]]," - ",Applications[[#This Row],[Application]])</f>
        <v>1165 - Sharepoint 2016</v>
      </c>
      <c r="C927">
        <v>1165</v>
      </c>
      <c r="D927" s="18" t="s">
        <v>4880</v>
      </c>
      <c r="E927" t="s">
        <v>2154</v>
      </c>
      <c r="F927" s="28">
        <v>45658</v>
      </c>
      <c r="N927" t="s">
        <v>2168</v>
      </c>
      <c r="O927" s="19">
        <v>54788</v>
      </c>
      <c r="Q927" t="s">
        <v>4881</v>
      </c>
      <c r="R927" s="11"/>
      <c r="S927" t="s">
        <v>2685</v>
      </c>
      <c r="T927" t="s">
        <v>2204</v>
      </c>
      <c r="V927" s="129" t="str">
        <f>_xlfn.XLOOKUP(Applications[[#This Row],[NoApplication]],AApplicationCosts[NoApplication],AApplicationCosts[License Owner],Applications[[#This Row],[Business Owner]],0,1)</f>
        <v>LUCB</v>
      </c>
    </row>
    <row r="928" spans="2:34">
      <c r="B928" s="29" t="str">
        <f>_xlfn.CONCAT(Applications[[#This Row],[No]]," - ",Applications[[#This Row],[Application]])</f>
        <v>1166 - On Premises Data Gateway</v>
      </c>
      <c r="C928">
        <v>1166</v>
      </c>
      <c r="D928" s="18" t="s">
        <v>4882</v>
      </c>
      <c r="E928" t="s">
        <v>2422</v>
      </c>
      <c r="F928" s="28">
        <v>45658</v>
      </c>
      <c r="G928" s="11" t="s">
        <v>2189</v>
      </c>
      <c r="J928" t="s">
        <v>2114</v>
      </c>
      <c r="N928" t="s">
        <v>2182</v>
      </c>
      <c r="O928" s="19">
        <v>54788</v>
      </c>
      <c r="Q928" t="s">
        <v>4883</v>
      </c>
      <c r="R928" s="11"/>
      <c r="T928" t="s">
        <v>2166</v>
      </c>
      <c r="V928" s="129">
        <f>_xlfn.XLOOKUP(Applications[[#This Row],[NoApplication]],AApplicationCosts[NoApplication],AApplicationCosts[License Owner],Applications[[#This Row],[Business Owner]],0,1)</f>
        <v>0</v>
      </c>
    </row>
    <row r="929" spans="2:31">
      <c r="B929" s="29" t="str">
        <f>_xlfn.CONCAT(Applications[[#This Row],[No]]," - ",Applications[[#This Row],[Application]])</f>
        <v>1167 - OpenVPN</v>
      </c>
      <c r="C929">
        <v>1167</v>
      </c>
      <c r="D929" s="18" t="s">
        <v>4884</v>
      </c>
      <c r="E929" t="s">
        <v>2684</v>
      </c>
      <c r="F929" s="28">
        <v>45658</v>
      </c>
      <c r="N929" t="s">
        <v>2168</v>
      </c>
      <c r="O929" s="19">
        <v>54788</v>
      </c>
      <c r="R929" s="11"/>
      <c r="T929" t="s">
        <v>2166</v>
      </c>
      <c r="V929" s="129">
        <f>_xlfn.XLOOKUP(Applications[[#This Row],[NoApplication]],AApplicationCosts[NoApplication],AApplicationCosts[License Owner],Applications[[#This Row],[Business Owner]],0,1)</f>
        <v>0</v>
      </c>
    </row>
    <row r="930" spans="2:31">
      <c r="B930" s="29" t="str">
        <f>_xlfn.CONCAT(Applications[[#This Row],[No]]," - ",Applications[[#This Row],[Application]])</f>
        <v>1168 - 3CX</v>
      </c>
      <c r="C930">
        <v>1168</v>
      </c>
      <c r="D930" s="18" t="s">
        <v>4885</v>
      </c>
      <c r="E930" t="s">
        <v>2093</v>
      </c>
      <c r="F930" s="28">
        <v>45658</v>
      </c>
      <c r="N930" t="s">
        <v>2168</v>
      </c>
      <c r="O930" s="19">
        <v>54788</v>
      </c>
      <c r="Q930" t="s">
        <v>4886</v>
      </c>
      <c r="R930" s="11"/>
      <c r="T930" t="s">
        <v>2166</v>
      </c>
      <c r="V930" s="129">
        <f>_xlfn.XLOOKUP(Applications[[#This Row],[NoApplication]],AApplicationCosts[NoApplication],AApplicationCosts[License Owner],Applications[[#This Row],[Business Owner]],0,1)</f>
        <v>0</v>
      </c>
    </row>
    <row r="931" spans="2:31">
      <c r="B931" s="29" t="str">
        <f>_xlfn.CONCAT(Applications[[#This Row],[No]]," - ",Applications[[#This Row],[Application]])</f>
        <v>1169 - Akiflow</v>
      </c>
      <c r="C931">
        <v>1169</v>
      </c>
      <c r="D931" s="18" t="s">
        <v>4887</v>
      </c>
      <c r="E931" t="s">
        <v>2565</v>
      </c>
      <c r="F931" s="28">
        <v>45658</v>
      </c>
      <c r="N931" t="s">
        <v>2168</v>
      </c>
      <c r="O931" s="19">
        <v>54788</v>
      </c>
      <c r="Q931" t="s">
        <v>4888</v>
      </c>
      <c r="R931" s="11"/>
      <c r="T931" t="s">
        <v>2166</v>
      </c>
      <c r="V931" s="129" t="str">
        <f>_xlfn.XLOOKUP(Applications[[#This Row],[NoApplication]],AApplicationCosts[NoApplication],AApplicationCosts[License Owner],Applications[[#This Row],[Business Owner]],0,1)</f>
        <v>DCU</v>
      </c>
    </row>
    <row r="932" spans="2:31">
      <c r="B932" s="29" t="str">
        <f>_xlfn.CONCAT(Applications[[#This Row],[No]]," - ",Applications[[#This Row],[Application]])</f>
        <v>1172 - Rustdesk</v>
      </c>
      <c r="C932">
        <v>1172</v>
      </c>
      <c r="D932" s="18" t="s">
        <v>4889</v>
      </c>
      <c r="E932" t="s">
        <v>2684</v>
      </c>
      <c r="F932" s="28">
        <v>45658</v>
      </c>
      <c r="N932" t="s">
        <v>2168</v>
      </c>
      <c r="O932" s="19">
        <v>54788</v>
      </c>
      <c r="Q932" t="s">
        <v>4890</v>
      </c>
      <c r="R932" s="11"/>
      <c r="T932" t="s">
        <v>2166</v>
      </c>
      <c r="V932" s="129">
        <f>_xlfn.XLOOKUP(Applications[[#This Row],[NoApplication]],AApplicationCosts[NoApplication],AApplicationCosts[License Owner],Applications[[#This Row],[Business Owner]],0,1)</f>
        <v>0</v>
      </c>
    </row>
    <row r="933" spans="2:31">
      <c r="B933" s="29" t="str">
        <f>_xlfn.CONCAT(Applications[[#This Row],[No]]," - ",Applications[[#This Row],[Application]])</f>
        <v>1173 - PhPStorm</v>
      </c>
      <c r="C933">
        <v>1173</v>
      </c>
      <c r="D933" s="18" t="s">
        <v>4891</v>
      </c>
      <c r="E933" t="s">
        <v>2181</v>
      </c>
      <c r="F933" s="28">
        <v>45658</v>
      </c>
      <c r="J933" t="s">
        <v>2723</v>
      </c>
      <c r="M933" t="s">
        <v>2243</v>
      </c>
      <c r="N933" t="s">
        <v>2168</v>
      </c>
      <c r="O933" s="19">
        <v>54788</v>
      </c>
      <c r="Q933" t="s">
        <v>4892</v>
      </c>
      <c r="R933" s="11"/>
      <c r="T933" t="s">
        <v>2166</v>
      </c>
      <c r="V933" s="129">
        <f>_xlfn.XLOOKUP(Applications[[#This Row],[NoApplication]],AApplicationCosts[NoApplication],AApplicationCosts[License Owner],Applications[[#This Row],[Business Owner]],0,1)</f>
        <v>0</v>
      </c>
    </row>
    <row r="934" spans="2:31">
      <c r="B934" s="29" t="str">
        <f>_xlfn.CONCAT(Applications[[#This Row],[No]]," - ",Applications[[#This Row],[Application]])</f>
        <v>1174 - YouTrack</v>
      </c>
      <c r="C934">
        <v>1174</v>
      </c>
      <c r="D934" s="18" t="s">
        <v>4893</v>
      </c>
      <c r="E934" t="s">
        <v>2181</v>
      </c>
      <c r="F934" s="28">
        <v>45658</v>
      </c>
      <c r="J934" t="s">
        <v>2723</v>
      </c>
      <c r="M934" t="s">
        <v>2243</v>
      </c>
      <c r="N934" t="s">
        <v>2097</v>
      </c>
      <c r="O934" s="19">
        <v>46387</v>
      </c>
      <c r="Q934" t="s">
        <v>4892</v>
      </c>
      <c r="R934" s="11"/>
      <c r="T934" t="s">
        <v>2204</v>
      </c>
      <c r="V934" s="129">
        <f>_xlfn.XLOOKUP(Applications[[#This Row],[NoApplication]],AApplicationCosts[NoApplication],AApplicationCosts[License Owner],Applications[[#This Row],[Business Owner]],0,1)</f>
        <v>0</v>
      </c>
    </row>
    <row r="935" spans="2:31">
      <c r="B935" s="29" t="str">
        <f>_xlfn.CONCAT(Applications[[#This Row],[No]]," - ",Applications[[#This Row],[Application]])</f>
        <v>1175 - JetBrains AI Pro</v>
      </c>
      <c r="C935">
        <v>1175</v>
      </c>
      <c r="D935" s="18" t="s">
        <v>4894</v>
      </c>
      <c r="E935" t="s">
        <v>2181</v>
      </c>
      <c r="F935" s="28">
        <v>45658</v>
      </c>
      <c r="J935" t="s">
        <v>2723</v>
      </c>
      <c r="M935" t="s">
        <v>2243</v>
      </c>
      <c r="N935" t="s">
        <v>2182</v>
      </c>
      <c r="O935" s="19">
        <v>54788</v>
      </c>
      <c r="Q935" t="s">
        <v>4892</v>
      </c>
      <c r="R935" s="11"/>
      <c r="T935" t="s">
        <v>2166</v>
      </c>
      <c r="V935" s="129" t="str">
        <f>_xlfn.XLOOKUP(Applications[[#This Row],[NoApplication]],AApplicationCosts[NoApplication],AApplicationCosts[License Owner],Applications[[#This Row],[Business Owner]],0,1)</f>
        <v>DCU</v>
      </c>
    </row>
    <row r="936" spans="2:31">
      <c r="B936" s="29" t="str">
        <f>_xlfn.CONCAT(Applications[[#This Row],[No]]," - ",Applications[[#This Row],[Application]])</f>
        <v>1176 - PDF Creator</v>
      </c>
      <c r="C936">
        <v>1176</v>
      </c>
      <c r="D936" s="18" t="s">
        <v>4895</v>
      </c>
      <c r="E936" t="s">
        <v>2198</v>
      </c>
      <c r="F936" s="28">
        <v>45658</v>
      </c>
      <c r="M936" t="s">
        <v>2243</v>
      </c>
      <c r="N936" t="s">
        <v>2182</v>
      </c>
      <c r="O936" s="19">
        <v>54788</v>
      </c>
      <c r="R936" s="11"/>
      <c r="T936" t="s">
        <v>2166</v>
      </c>
      <c r="V936" s="129">
        <f>_xlfn.XLOOKUP(Applications[[#This Row],[NoApplication]],AApplicationCosts[NoApplication],AApplicationCosts[License Owner],Applications[[#This Row],[Business Owner]],0,1)</f>
        <v>0</v>
      </c>
    </row>
    <row r="937" spans="2:31">
      <c r="B937" s="29" t="str">
        <f>_xlfn.CONCAT(Applications[[#This Row],[No]]," - ",Applications[[#This Row],[Application]])</f>
        <v>1177 - Xmind</v>
      </c>
      <c r="C937">
        <v>1177</v>
      </c>
      <c r="D937" s="18" t="s">
        <v>4896</v>
      </c>
      <c r="E937" t="s">
        <v>2198</v>
      </c>
      <c r="F937" s="28">
        <v>45658</v>
      </c>
      <c r="M937" t="s">
        <v>2243</v>
      </c>
      <c r="N937" t="s">
        <v>2480</v>
      </c>
      <c r="O937" s="19">
        <v>45991</v>
      </c>
      <c r="Q937" t="s">
        <v>4897</v>
      </c>
      <c r="R937" s="11"/>
      <c r="T937" t="s">
        <v>2204</v>
      </c>
      <c r="V937" s="129">
        <f>_xlfn.XLOOKUP(Applications[[#This Row],[NoApplication]],AApplicationCosts[NoApplication],AApplicationCosts[License Owner],Applications[[#This Row],[Business Owner]],0,1)</f>
        <v>0</v>
      </c>
    </row>
    <row r="938" spans="2:31">
      <c r="B938" s="29" t="str">
        <f>_xlfn.CONCAT(Applications[[#This Row],[No]]," - ",Applications[[#This Row],[Application]])</f>
        <v>1178 - SUP - Export supervision</v>
      </c>
      <c r="C938">
        <v>1178</v>
      </c>
      <c r="D938" s="18" t="s">
        <v>4898</v>
      </c>
      <c r="E938" t="s">
        <v>4899</v>
      </c>
      <c r="F938" s="28">
        <v>45658</v>
      </c>
      <c r="J938" t="s">
        <v>2095</v>
      </c>
      <c r="N938" t="s">
        <v>2164</v>
      </c>
      <c r="O938" s="19">
        <v>54788</v>
      </c>
      <c r="R938" s="11"/>
      <c r="S938" t="s">
        <v>4900</v>
      </c>
      <c r="T938" t="s">
        <v>2166</v>
      </c>
      <c r="V938" s="129" t="str">
        <f>_xlfn.XLOOKUP(Applications[[#This Row],[NoApplication]],AApplicationCosts[NoApplication],AApplicationCosts[License Owner],Applications[[#This Row],[Business Owner]],0,1)</f>
        <v>DCU</v>
      </c>
      <c r="AE938" t="s">
        <v>4901</v>
      </c>
    </row>
    <row r="939" spans="2:31">
      <c r="B939" s="29" t="str">
        <f>_xlfn.CONCAT(Applications[[#This Row],[No]]," - ",Applications[[#This Row],[Application]])</f>
        <v>1179 - Owncloud</v>
      </c>
      <c r="C939">
        <v>1179</v>
      </c>
      <c r="D939" s="18" t="s">
        <v>4902</v>
      </c>
      <c r="E939" t="s">
        <v>2684</v>
      </c>
      <c r="F939" s="28">
        <v>45658</v>
      </c>
      <c r="M939" t="s">
        <v>2210</v>
      </c>
      <c r="N939" t="s">
        <v>2168</v>
      </c>
      <c r="O939" s="19">
        <v>54788</v>
      </c>
      <c r="Q939" t="s">
        <v>4903</v>
      </c>
      <c r="R939" s="11"/>
      <c r="S939" t="s">
        <v>4900</v>
      </c>
      <c r="T939" t="s">
        <v>2166</v>
      </c>
      <c r="V939" s="129" t="str">
        <f>_xlfn.XLOOKUP(Applications[[#This Row],[NoApplication]],AApplicationCosts[NoApplication],AApplicationCosts[License Owner],Applications[[#This Row],[Business Owner]],0,1)</f>
        <v>DCU</v>
      </c>
    </row>
    <row r="940" spans="2:31">
      <c r="B940" s="29" t="str">
        <f>_xlfn.CONCAT(Applications[[#This Row],[No]]," - ",Applications[[#This Row],[Application]])</f>
        <v>1180 - Adobe Acrobat Reader</v>
      </c>
      <c r="C940">
        <v>1180</v>
      </c>
      <c r="D940" s="18" t="s">
        <v>4904</v>
      </c>
      <c r="E940" t="s">
        <v>2198</v>
      </c>
      <c r="F940" s="28">
        <v>45658</v>
      </c>
      <c r="J940" t="s">
        <v>3193</v>
      </c>
      <c r="M940" t="s">
        <v>2243</v>
      </c>
      <c r="N940" t="s">
        <v>2182</v>
      </c>
      <c r="O940" s="19">
        <v>54788</v>
      </c>
      <c r="Q940" t="s">
        <v>4905</v>
      </c>
      <c r="R940" s="11"/>
      <c r="S940" t="s">
        <v>4900</v>
      </c>
      <c r="T940" t="s">
        <v>2099</v>
      </c>
      <c r="V940" s="129" t="str">
        <f>_xlfn.XLOOKUP(Applications[[#This Row],[NoApplication]],AApplicationCosts[NoApplication],AApplicationCosts[License Owner],Applications[[#This Row],[Business Owner]],0,1)</f>
        <v>DCU</v>
      </c>
    </row>
    <row r="941" spans="2:31">
      <c r="B941" s="29" t="str">
        <f>_xlfn.CONCAT(Applications[[#This Row],[No]]," - ",Applications[[#This Row],[Application]])</f>
        <v>1181 - Affinity publisher</v>
      </c>
      <c r="C941">
        <v>1181</v>
      </c>
      <c r="D941" s="18" t="s">
        <v>4906</v>
      </c>
      <c r="E941" t="s">
        <v>2198</v>
      </c>
      <c r="F941" s="28">
        <v>45658</v>
      </c>
      <c r="M941" t="s">
        <v>2243</v>
      </c>
      <c r="N941" t="s">
        <v>2182</v>
      </c>
      <c r="O941" s="19">
        <v>54788</v>
      </c>
      <c r="Q941" t="s">
        <v>4905</v>
      </c>
      <c r="R941" s="11"/>
      <c r="S941" t="s">
        <v>4900</v>
      </c>
      <c r="T941" t="s">
        <v>2204</v>
      </c>
      <c r="V941" s="129" t="str">
        <f>_xlfn.XLOOKUP(Applications[[#This Row],[NoApplication]],AApplicationCosts[NoApplication],AApplicationCosts[License Owner],Applications[[#This Row],[Business Owner]],0,1)</f>
        <v>DCU</v>
      </c>
    </row>
    <row r="942" spans="2:31">
      <c r="B942" s="29" t="str">
        <f>_xlfn.CONCAT(Applications[[#This Row],[No]]," - ",Applications[[#This Row],[Application]])</f>
        <v>1182 - EMAil Server</v>
      </c>
      <c r="C942">
        <v>1182</v>
      </c>
      <c r="D942" s="18" t="s">
        <v>4907</v>
      </c>
      <c r="E942" t="s">
        <v>4899</v>
      </c>
      <c r="F942" s="28">
        <v>45658</v>
      </c>
      <c r="J942" t="s">
        <v>2095</v>
      </c>
      <c r="N942" t="s">
        <v>2164</v>
      </c>
      <c r="O942" s="19">
        <v>54788</v>
      </c>
      <c r="R942" s="11"/>
      <c r="S942" t="s">
        <v>4900</v>
      </c>
      <c r="T942" t="s">
        <v>2204</v>
      </c>
      <c r="V942" s="129" t="str">
        <f>_xlfn.XLOOKUP(Applications[[#This Row],[NoApplication]],AApplicationCosts[NoApplication],AApplicationCosts[License Owner],Applications[[#This Row],[Business Owner]],0,1)</f>
        <v>DCU</v>
      </c>
      <c r="AE942" t="s">
        <v>4901</v>
      </c>
    </row>
    <row r="943" spans="2:31">
      <c r="B943" s="29" t="str">
        <f>_xlfn.CONCAT(Applications[[#This Row],[No]]," - ",Applications[[#This Row],[Application]])</f>
        <v>1183 - FTP Server</v>
      </c>
      <c r="C943">
        <v>1183</v>
      </c>
      <c r="D943" s="18" t="s">
        <v>4908</v>
      </c>
      <c r="E943" t="s">
        <v>4899</v>
      </c>
      <c r="F943" s="28">
        <v>45658</v>
      </c>
      <c r="J943" t="s">
        <v>2095</v>
      </c>
      <c r="N943" t="s">
        <v>2164</v>
      </c>
      <c r="O943" s="19">
        <v>54788</v>
      </c>
      <c r="R943" s="11"/>
      <c r="S943" t="s">
        <v>4900</v>
      </c>
      <c r="T943" t="s">
        <v>2204</v>
      </c>
      <c r="V943" s="129" t="str">
        <f>_xlfn.XLOOKUP(Applications[[#This Row],[NoApplication]],AApplicationCosts[NoApplication],AApplicationCosts[License Owner],Applications[[#This Row],[Business Owner]],0,1)</f>
        <v>DCU</v>
      </c>
      <c r="AE943" t="s">
        <v>4901</v>
      </c>
    </row>
    <row r="944" spans="2:31">
      <c r="B944" s="29" t="str">
        <f>_xlfn.CONCAT(Applications[[#This Row],[No]]," - ",Applications[[#This Row],[Application]])</f>
        <v>1184 - Rapport - VCI_Edit</v>
      </c>
      <c r="C944">
        <v>1184</v>
      </c>
      <c r="D944" s="18" t="s">
        <v>4909</v>
      </c>
      <c r="E944" t="s">
        <v>4899</v>
      </c>
      <c r="F944" s="28">
        <v>45658</v>
      </c>
      <c r="J944" t="s">
        <v>2095</v>
      </c>
      <c r="N944" t="s">
        <v>2164</v>
      </c>
      <c r="O944" s="19">
        <v>54788</v>
      </c>
      <c r="R944" s="11"/>
      <c r="S944" t="s">
        <v>4900</v>
      </c>
      <c r="T944" t="s">
        <v>2204</v>
      </c>
      <c r="V944" s="129" t="str">
        <f>_xlfn.XLOOKUP(Applications[[#This Row],[NoApplication]],AApplicationCosts[NoApplication],AApplicationCosts[License Owner],Applications[[#This Row],[Business Owner]],0,1)</f>
        <v>DCU</v>
      </c>
      <c r="AE944" t="s">
        <v>4901</v>
      </c>
    </row>
    <row r="945" spans="2:31">
      <c r="B945" s="29" t="str">
        <f>_xlfn.CONCAT(Applications[[#This Row],[No]]," - ",Applications[[#This Row],[Application]])</f>
        <v>1185 - Rapport - VCI_export</v>
      </c>
      <c r="C945">
        <v>1185</v>
      </c>
      <c r="D945" s="18" t="s">
        <v>4910</v>
      </c>
      <c r="E945" t="s">
        <v>4899</v>
      </c>
      <c r="F945" s="28">
        <v>45658</v>
      </c>
      <c r="J945" t="s">
        <v>2095</v>
      </c>
      <c r="N945" t="s">
        <v>2164</v>
      </c>
      <c r="O945" s="19">
        <v>54788</v>
      </c>
      <c r="R945" s="11"/>
      <c r="S945" t="s">
        <v>4900</v>
      </c>
      <c r="T945" t="s">
        <v>2204</v>
      </c>
      <c r="V945" s="129" t="str">
        <f>_xlfn.XLOOKUP(Applications[[#This Row],[NoApplication]],AApplicationCosts[NoApplication],AApplicationCosts[License Owner],Applications[[#This Row],[Business Owner]],0,1)</f>
        <v>DCU</v>
      </c>
      <c r="AE945" t="s">
        <v>4901</v>
      </c>
    </row>
    <row r="946" spans="2:31">
      <c r="B946" s="29" t="str">
        <f>_xlfn.CONCAT(Applications[[#This Row],[No]]," - ",Applications[[#This Row],[Application]])</f>
        <v>1186 - Rapport - VCI_import</v>
      </c>
      <c r="C946">
        <v>1186</v>
      </c>
      <c r="D946" s="18" t="s">
        <v>4911</v>
      </c>
      <c r="E946" t="s">
        <v>4899</v>
      </c>
      <c r="F946" s="28">
        <v>45658</v>
      </c>
      <c r="J946" t="s">
        <v>2095</v>
      </c>
      <c r="N946" t="s">
        <v>2164</v>
      </c>
      <c r="O946" s="19">
        <v>54788</v>
      </c>
      <c r="R946" s="11"/>
      <c r="S946" t="s">
        <v>4900</v>
      </c>
      <c r="T946" t="s">
        <v>2204</v>
      </c>
      <c r="V946" s="129" t="str">
        <f>_xlfn.XLOOKUP(Applications[[#This Row],[NoApplication]],AApplicationCosts[NoApplication],AApplicationCosts[License Owner],Applications[[#This Row],[Business Owner]],0,1)</f>
        <v>DCU</v>
      </c>
      <c r="AE946" t="s">
        <v>4901</v>
      </c>
    </row>
    <row r="947" spans="2:31">
      <c r="B947" s="29" t="str">
        <f>_xlfn.CONCAT(Applications[[#This Row],[No]]," - ",Applications[[#This Row],[Application]])</f>
        <v>1187 - Rapport - VCI_Job_certif</v>
      </c>
      <c r="C947">
        <v>1187</v>
      </c>
      <c r="D947" s="18" t="s">
        <v>4912</v>
      </c>
      <c r="E947" t="s">
        <v>4899</v>
      </c>
      <c r="F947" s="28">
        <v>45658</v>
      </c>
      <c r="J947" t="s">
        <v>2095</v>
      </c>
      <c r="N947" t="s">
        <v>2164</v>
      </c>
      <c r="O947" s="19">
        <v>54788</v>
      </c>
      <c r="R947" s="11"/>
      <c r="S947" t="s">
        <v>4900</v>
      </c>
      <c r="T947" t="s">
        <v>2204</v>
      </c>
      <c r="V947" s="129" t="str">
        <f>_xlfn.XLOOKUP(Applications[[#This Row],[NoApplication]],AApplicationCosts[NoApplication],AApplicationCosts[License Owner],Applications[[#This Row],[Business Owner]],0,1)</f>
        <v>DCU</v>
      </c>
      <c r="AE947" t="s">
        <v>4901</v>
      </c>
    </row>
    <row r="948" spans="2:31">
      <c r="B948" s="29" t="str">
        <f>_xlfn.CONCAT(Applications[[#This Row],[No]]," - ",Applications[[#This Row],[Application]])</f>
        <v>1188 - Rapport - Windev HFSQL Center</v>
      </c>
      <c r="C948">
        <v>1188</v>
      </c>
      <c r="D948" s="18" t="s">
        <v>4913</v>
      </c>
      <c r="E948" t="s">
        <v>4899</v>
      </c>
      <c r="F948" s="28">
        <v>45658</v>
      </c>
      <c r="J948" t="s">
        <v>2095</v>
      </c>
      <c r="N948" t="s">
        <v>2164</v>
      </c>
      <c r="O948" s="19">
        <v>54788</v>
      </c>
      <c r="R948" s="11"/>
      <c r="S948" t="s">
        <v>4900</v>
      </c>
      <c r="T948" t="s">
        <v>2204</v>
      </c>
      <c r="V948" s="129" t="str">
        <f>_xlfn.XLOOKUP(Applications[[#This Row],[NoApplication]],AApplicationCosts[NoApplication],AApplicationCosts[License Owner],Applications[[#This Row],[Business Owner]],0,1)</f>
        <v>DCU</v>
      </c>
      <c r="AE948" t="s">
        <v>4901</v>
      </c>
    </row>
    <row r="949" spans="2:31">
      <c r="B949" s="29" t="str">
        <f>_xlfn.CONCAT(Applications[[#This Row],[No]]," - ",Applications[[#This Row],[Application]])</f>
        <v>1189 - Scheduler</v>
      </c>
      <c r="C949">
        <v>1189</v>
      </c>
      <c r="D949" s="18" t="s">
        <v>4914</v>
      </c>
      <c r="E949" t="s">
        <v>4899</v>
      </c>
      <c r="F949" s="28">
        <v>45658</v>
      </c>
      <c r="J949" t="s">
        <v>2095</v>
      </c>
      <c r="N949" t="s">
        <v>2164</v>
      </c>
      <c r="O949" s="19">
        <v>54788</v>
      </c>
      <c r="R949" s="11"/>
      <c r="S949" t="s">
        <v>4900</v>
      </c>
      <c r="T949" t="s">
        <v>2204</v>
      </c>
      <c r="V949" s="129" t="str">
        <f>_xlfn.XLOOKUP(Applications[[#This Row],[NoApplication]],AApplicationCosts[NoApplication],AApplicationCosts[License Owner],Applications[[#This Row],[Business Owner]],0,1)</f>
        <v>DCU</v>
      </c>
      <c r="AE949" t="s">
        <v>4901</v>
      </c>
    </row>
    <row r="950" spans="2:31">
      <c r="B950" s="29" t="str">
        <f>_xlfn.CONCAT(Applications[[#This Row],[No]]," - ",Applications[[#This Row],[Application]])</f>
        <v>1190 - Server Time</v>
      </c>
      <c r="C950">
        <v>1190</v>
      </c>
      <c r="D950" s="18" t="s">
        <v>4915</v>
      </c>
      <c r="E950" t="s">
        <v>4899</v>
      </c>
      <c r="F950" s="28">
        <v>45658</v>
      </c>
      <c r="J950" t="s">
        <v>2095</v>
      </c>
      <c r="N950" t="s">
        <v>2164</v>
      </c>
      <c r="O950" s="19">
        <v>54788</v>
      </c>
      <c r="R950" s="11"/>
      <c r="S950" t="s">
        <v>4900</v>
      </c>
      <c r="T950" t="s">
        <v>2204</v>
      </c>
      <c r="V950" s="129" t="str">
        <f>_xlfn.XLOOKUP(Applications[[#This Row],[NoApplication]],AApplicationCosts[NoApplication],AApplicationCosts[License Owner],Applications[[#This Row],[Business Owner]],0,1)</f>
        <v>DCU</v>
      </c>
      <c r="AE950" t="s">
        <v>4901</v>
      </c>
    </row>
    <row r="951" spans="2:31">
      <c r="B951" s="29" t="str">
        <f>_xlfn.CONCAT(Applications[[#This Row],[No]]," - ",Applications[[#This Row],[Application]])</f>
        <v>1191 - SQL Batch Server</v>
      </c>
      <c r="C951">
        <v>1191</v>
      </c>
      <c r="D951" s="18" t="s">
        <v>4916</v>
      </c>
      <c r="E951" t="s">
        <v>4899</v>
      </c>
      <c r="F951" s="28">
        <v>45658</v>
      </c>
      <c r="J951" t="s">
        <v>2095</v>
      </c>
      <c r="N951" t="s">
        <v>2164</v>
      </c>
      <c r="O951" s="19">
        <v>54788</v>
      </c>
      <c r="R951" s="11"/>
      <c r="S951" t="s">
        <v>4900</v>
      </c>
      <c r="T951" t="s">
        <v>2204</v>
      </c>
      <c r="V951" s="129" t="str">
        <f>_xlfn.XLOOKUP(Applications[[#This Row],[NoApplication]],AApplicationCosts[NoApplication],AApplicationCosts[License Owner],Applications[[#This Row],[Business Owner]],0,1)</f>
        <v>DCU</v>
      </c>
      <c r="AE951" t="s">
        <v>4901</v>
      </c>
    </row>
    <row r="952" spans="2:31">
      <c r="B952" s="29" t="str">
        <f>_xlfn.CONCAT(Applications[[#This Row],[No]]," - ",Applications[[#This Row],[Application]])</f>
        <v>1192 - SUP - Console UDP</v>
      </c>
      <c r="C952">
        <v>1192</v>
      </c>
      <c r="D952" s="18" t="s">
        <v>4917</v>
      </c>
      <c r="E952" t="s">
        <v>4899</v>
      </c>
      <c r="F952" s="28">
        <v>45658</v>
      </c>
      <c r="J952" t="s">
        <v>2095</v>
      </c>
      <c r="N952" t="s">
        <v>2164</v>
      </c>
      <c r="O952" s="19">
        <v>54788</v>
      </c>
      <c r="R952" s="11"/>
      <c r="S952" t="s">
        <v>4900</v>
      </c>
      <c r="T952" t="s">
        <v>2204</v>
      </c>
      <c r="V952" s="129" t="str">
        <f>_xlfn.XLOOKUP(Applications[[#This Row],[NoApplication]],AApplicationCosts[NoApplication],AApplicationCosts[License Owner],Applications[[#This Row],[Business Owner]],0,1)</f>
        <v>DCU</v>
      </c>
      <c r="AE952" t="s">
        <v>4901</v>
      </c>
    </row>
    <row r="953" spans="2:31">
      <c r="B953" s="29" t="str">
        <f>_xlfn.CONCAT(Applications[[#This Row],[No]]," - ",Applications[[#This Row],[Application]])</f>
        <v>1193 - SUP - Dispatcher 2004</v>
      </c>
      <c r="C953">
        <v>1193</v>
      </c>
      <c r="D953" s="18" t="s">
        <v>4918</v>
      </c>
      <c r="E953" t="s">
        <v>4899</v>
      </c>
      <c r="F953" s="28">
        <v>45658</v>
      </c>
      <c r="J953" t="s">
        <v>2095</v>
      </c>
      <c r="N953" t="s">
        <v>4521</v>
      </c>
      <c r="O953" s="19">
        <v>46387</v>
      </c>
      <c r="R953" s="11"/>
      <c r="S953" t="s">
        <v>4900</v>
      </c>
      <c r="T953" t="s">
        <v>2204</v>
      </c>
      <c r="V953" s="129" t="str">
        <f>_xlfn.XLOOKUP(Applications[[#This Row],[NoApplication]],AApplicationCosts[NoApplication],AApplicationCosts[License Owner],Applications[[#This Row],[Business Owner]],0,1)</f>
        <v>DCU</v>
      </c>
      <c r="AE953" t="s">
        <v>4901</v>
      </c>
    </row>
    <row r="954" spans="2:31">
      <c r="B954" s="29" t="str">
        <f>_xlfn.CONCAT(Applications[[#This Row],[No]]," - ",Applications[[#This Row],[Application]])</f>
        <v>1194 - SUP - Dispatcher 2010</v>
      </c>
      <c r="C954">
        <v>1194</v>
      </c>
      <c r="D954" s="18" t="s">
        <v>4919</v>
      </c>
      <c r="E954" t="s">
        <v>4899</v>
      </c>
      <c r="F954" s="28">
        <v>45658</v>
      </c>
      <c r="J954" t="s">
        <v>2095</v>
      </c>
      <c r="N954" t="s">
        <v>2164</v>
      </c>
      <c r="O954" s="19">
        <v>54788</v>
      </c>
      <c r="R954" s="11"/>
      <c r="S954" t="s">
        <v>4900</v>
      </c>
      <c r="T954" t="s">
        <v>2204</v>
      </c>
      <c r="V954" s="129" t="str">
        <f>_xlfn.XLOOKUP(Applications[[#This Row],[NoApplication]],AApplicationCosts[NoApplication],AApplicationCosts[License Owner],Applications[[#This Row],[Business Owner]],0,1)</f>
        <v>DCU</v>
      </c>
      <c r="AE954" t="s">
        <v>4901</v>
      </c>
    </row>
    <row r="955" spans="2:31">
      <c r="B955" s="29" t="str">
        <f>_xlfn.CONCAT(Applications[[#This Row],[No]]," - ",Applications[[#This Row],[Application]])</f>
        <v>1195 - SUP - Dispatcher 2010 New</v>
      </c>
      <c r="C955">
        <v>1195</v>
      </c>
      <c r="D955" s="18" t="s">
        <v>4920</v>
      </c>
      <c r="E955" t="s">
        <v>4899</v>
      </c>
      <c r="F955" s="28">
        <v>45658</v>
      </c>
      <c r="J955" t="s">
        <v>2095</v>
      </c>
      <c r="N955" t="s">
        <v>2164</v>
      </c>
      <c r="O955" s="19">
        <v>54788</v>
      </c>
      <c r="R955" s="11"/>
      <c r="S955" t="s">
        <v>4900</v>
      </c>
      <c r="T955" t="s">
        <v>2204</v>
      </c>
      <c r="V955" s="129" t="str">
        <f>_xlfn.XLOOKUP(Applications[[#This Row],[NoApplication]],AApplicationCosts[NoApplication],AApplicationCosts[License Owner],Applications[[#This Row],[Business Owner]],0,1)</f>
        <v>DCU</v>
      </c>
      <c r="AE955" t="s">
        <v>4901</v>
      </c>
    </row>
    <row r="956" spans="2:31">
      <c r="B956" s="29" t="str">
        <f>_xlfn.CONCAT(Applications[[#This Row],[No]]," - ",Applications[[#This Row],[Application]])</f>
        <v>1197 - SUP - ServIp</v>
      </c>
      <c r="C956">
        <v>1197</v>
      </c>
      <c r="D956" s="18" t="s">
        <v>4921</v>
      </c>
      <c r="E956" t="s">
        <v>4899</v>
      </c>
      <c r="F956" s="28">
        <v>45658</v>
      </c>
      <c r="J956" t="s">
        <v>2095</v>
      </c>
      <c r="N956" t="s">
        <v>2164</v>
      </c>
      <c r="O956" s="19">
        <v>54788</v>
      </c>
      <c r="R956" s="11"/>
      <c r="S956" t="s">
        <v>4900</v>
      </c>
      <c r="T956" t="s">
        <v>2204</v>
      </c>
      <c r="V956" s="129" t="str">
        <f>_xlfn.XLOOKUP(Applications[[#This Row],[NoApplication]],AApplicationCosts[NoApplication],AApplicationCosts[License Owner],Applications[[#This Row],[Business Owner]],0,1)</f>
        <v>DCU</v>
      </c>
      <c r="AE956" t="s">
        <v>4901</v>
      </c>
    </row>
    <row r="957" spans="2:31">
      <c r="B957" s="29" t="str">
        <f>_xlfn.CONCAT(Applications[[#This Row],[No]]," - ",Applications[[#This Row],[Application]])</f>
        <v>1198 - SUP - UDP Server</v>
      </c>
      <c r="C957">
        <v>1198</v>
      </c>
      <c r="D957" s="18" t="s">
        <v>4922</v>
      </c>
      <c r="E957" t="s">
        <v>4899</v>
      </c>
      <c r="F957" s="28">
        <v>45658</v>
      </c>
      <c r="J957" t="s">
        <v>2095</v>
      </c>
      <c r="N957" t="s">
        <v>4521</v>
      </c>
      <c r="O957" s="19">
        <v>46387</v>
      </c>
      <c r="R957" s="11"/>
      <c r="S957" t="s">
        <v>4900</v>
      </c>
      <c r="T957" t="s">
        <v>2204</v>
      </c>
      <c r="V957" s="129" t="str">
        <f>_xlfn.XLOOKUP(Applications[[#This Row],[NoApplication]],AApplicationCosts[NoApplication],AApplicationCosts[License Owner],Applications[[#This Row],[Business Owner]],0,1)</f>
        <v>DCU</v>
      </c>
      <c r="AE957" t="s">
        <v>4901</v>
      </c>
    </row>
    <row r="958" spans="2:31">
      <c r="B958" s="29" t="str">
        <f>_xlfn.CONCAT(Applications[[#This Row],[No]]," - ",Applications[[#This Row],[Application]])</f>
        <v>1199 - Syslog Server</v>
      </c>
      <c r="C958">
        <v>1199</v>
      </c>
      <c r="D958" s="18" t="s">
        <v>4923</v>
      </c>
      <c r="E958" t="s">
        <v>4899</v>
      </c>
      <c r="F958" s="28">
        <v>45658</v>
      </c>
      <c r="J958" t="s">
        <v>2095</v>
      </c>
      <c r="N958" t="s">
        <v>2164</v>
      </c>
      <c r="O958" s="19">
        <v>54788</v>
      </c>
      <c r="R958" s="11"/>
      <c r="S958" t="s">
        <v>4900</v>
      </c>
      <c r="T958" t="s">
        <v>2204</v>
      </c>
      <c r="V958" s="129" t="str">
        <f>_xlfn.XLOOKUP(Applications[[#This Row],[NoApplication]],AApplicationCosts[NoApplication],AApplicationCosts[License Owner],Applications[[#This Row],[Business Owner]],0,1)</f>
        <v>DCU</v>
      </c>
      <c r="AE958" t="s">
        <v>4901</v>
      </c>
    </row>
    <row r="959" spans="2:31">
      <c r="B959" s="29" t="str">
        <f>_xlfn.CONCAT(Applications[[#This Row],[No]]," - ",Applications[[#This Row],[Application]])</f>
        <v>1200 - Bitvise SSH Client</v>
      </c>
      <c r="C959">
        <v>1200</v>
      </c>
      <c r="D959" s="18" t="s">
        <v>4924</v>
      </c>
      <c r="E959" t="s">
        <v>2198</v>
      </c>
      <c r="F959" s="28">
        <v>45658</v>
      </c>
      <c r="N959" t="s">
        <v>2168</v>
      </c>
      <c r="O959" s="19">
        <v>54788</v>
      </c>
      <c r="R959" s="11"/>
      <c r="S959" t="s">
        <v>4900</v>
      </c>
      <c r="T959" t="s">
        <v>2204</v>
      </c>
      <c r="V959" s="129" t="str">
        <f>_xlfn.XLOOKUP(Applications[[#This Row],[NoApplication]],AApplicationCosts[NoApplication],AApplicationCosts[License Owner],Applications[[#This Row],[Business Owner]],0,1)</f>
        <v>DCU</v>
      </c>
      <c r="AE959" t="s">
        <v>4901</v>
      </c>
    </row>
    <row r="960" spans="2:31">
      <c r="B960" s="29" t="str">
        <f>_xlfn.CONCAT(Applications[[#This Row],[No]]," - ",Applications[[#This Row],[Application]])</f>
        <v>1201 - Bitvise SSH server</v>
      </c>
      <c r="C960">
        <v>1201</v>
      </c>
      <c r="D960" s="18" t="s">
        <v>4925</v>
      </c>
      <c r="E960" t="s">
        <v>2198</v>
      </c>
      <c r="F960" s="28">
        <v>45658</v>
      </c>
      <c r="N960" t="s">
        <v>2168</v>
      </c>
      <c r="O960" s="19">
        <v>54788</v>
      </c>
      <c r="R960" s="11"/>
      <c r="S960" t="s">
        <v>4900</v>
      </c>
      <c r="T960" t="s">
        <v>2204</v>
      </c>
      <c r="V960" s="129" t="str">
        <f>_xlfn.XLOOKUP(Applications[[#This Row],[NoApplication]],AApplicationCosts[NoApplication],AApplicationCosts[License Owner],Applications[[#This Row],[Business Owner]],0,1)</f>
        <v>DCU</v>
      </c>
      <c r="AE960" t="s">
        <v>4901</v>
      </c>
    </row>
    <row r="961" spans="2:31">
      <c r="B961" s="29" t="str">
        <f>_xlfn.CONCAT(Applications[[#This Row],[No]]," - ",Applications[[#This Row],[Application]])</f>
        <v>1202 - MySql Workbench</v>
      </c>
      <c r="C961">
        <v>1202</v>
      </c>
      <c r="D961" s="18" t="s">
        <v>4926</v>
      </c>
      <c r="E961" t="s">
        <v>2198</v>
      </c>
      <c r="F961" s="28">
        <v>45658</v>
      </c>
      <c r="N961" t="s">
        <v>2168</v>
      </c>
      <c r="O961" s="19">
        <v>54788</v>
      </c>
      <c r="R961" s="11"/>
      <c r="S961" t="s">
        <v>4900</v>
      </c>
      <c r="T961" t="s">
        <v>2204</v>
      </c>
      <c r="V961" s="129" t="str">
        <f>_xlfn.XLOOKUP(Applications[[#This Row],[NoApplication]],AApplicationCosts[NoApplication],AApplicationCosts[License Owner],Applications[[#This Row],[Business Owner]],0,1)</f>
        <v>DCU</v>
      </c>
      <c r="AE961" t="s">
        <v>4901</v>
      </c>
    </row>
    <row r="962" spans="2:31">
      <c r="B962" s="29" t="str">
        <f>_xlfn.CONCAT(Applications[[#This Row],[No]]," - ",Applications[[#This Row],[Application]])</f>
        <v>1203 - WinDirStat</v>
      </c>
      <c r="C962">
        <v>1203</v>
      </c>
      <c r="D962" s="18" t="s">
        <v>4927</v>
      </c>
      <c r="E962" t="s">
        <v>2198</v>
      </c>
      <c r="F962" s="28">
        <v>45658</v>
      </c>
      <c r="N962" t="s">
        <v>2168</v>
      </c>
      <c r="O962" s="19">
        <v>54788</v>
      </c>
      <c r="R962" s="11"/>
      <c r="S962" t="s">
        <v>4900</v>
      </c>
      <c r="T962" t="s">
        <v>2204</v>
      </c>
      <c r="V962" s="129" t="str">
        <f>_xlfn.XLOOKUP(Applications[[#This Row],[NoApplication]],AApplicationCosts[NoApplication],AApplicationCosts[License Owner],Applications[[#This Row],[Business Owner]],0,1)</f>
        <v>DCU</v>
      </c>
      <c r="AE962" t="s">
        <v>4901</v>
      </c>
    </row>
    <row r="963" spans="2:31">
      <c r="B963" s="29" t="str">
        <f>_xlfn.CONCAT(Applications[[#This Row],[No]]," - ",Applications[[#This Row],[Application]])</f>
        <v>1204 - Anesis (copieur CANON)</v>
      </c>
      <c r="C963">
        <v>1204</v>
      </c>
      <c r="D963" s="18" t="s">
        <v>4928</v>
      </c>
      <c r="E963" t="s">
        <v>2181</v>
      </c>
      <c r="F963" s="28">
        <v>45658</v>
      </c>
      <c r="M963" t="s">
        <v>2243</v>
      </c>
      <c r="N963" t="s">
        <v>2182</v>
      </c>
      <c r="O963" s="19">
        <v>54788</v>
      </c>
      <c r="R963" s="11"/>
      <c r="S963" t="s">
        <v>4900</v>
      </c>
      <c r="T963" t="s">
        <v>2204</v>
      </c>
      <c r="V963" s="129" t="str">
        <f>_xlfn.XLOOKUP(Applications[[#This Row],[NoApplication]],AApplicationCosts[NoApplication],AApplicationCosts[License Owner],Applications[[#This Row],[Business Owner]],0,1)</f>
        <v>DCU</v>
      </c>
      <c r="AE963" t="s">
        <v>4901</v>
      </c>
    </row>
    <row r="964" spans="2:31">
      <c r="B964" s="29" t="str">
        <f>_xlfn.CONCAT(Applications[[#This Row],[No]]," - ",Applications[[#This Row],[Application]])</f>
        <v>1205 - Cursor</v>
      </c>
      <c r="C964">
        <v>1205</v>
      </c>
      <c r="D964" s="18" t="s">
        <v>4929</v>
      </c>
      <c r="E964" t="s">
        <v>2181</v>
      </c>
      <c r="F964" s="28">
        <v>45658</v>
      </c>
      <c r="M964" t="s">
        <v>2243</v>
      </c>
      <c r="N964" t="s">
        <v>2182</v>
      </c>
      <c r="O964" s="19">
        <v>54788</v>
      </c>
      <c r="R964" s="11"/>
      <c r="S964" t="s">
        <v>4900</v>
      </c>
      <c r="T964" t="s">
        <v>2204</v>
      </c>
      <c r="V964" s="129" t="str">
        <f>_xlfn.XLOOKUP(Applications[[#This Row],[NoApplication]],AApplicationCosts[NoApplication],AApplicationCosts[License Owner],Applications[[#This Row],[Business Owner]],0,1)</f>
        <v>DCU</v>
      </c>
      <c r="AE964" t="s">
        <v>4901</v>
      </c>
    </row>
    <row r="965" spans="2:31">
      <c r="B965" s="29" t="str">
        <f>_xlfn.CONCAT(Applications[[#This Row],[No]]," - ",Applications[[#This Row],[Application]])</f>
        <v>1206 - dbForge Studio</v>
      </c>
      <c r="C965">
        <v>1206</v>
      </c>
      <c r="D965" s="18" t="s">
        <v>4930</v>
      </c>
      <c r="E965" t="s">
        <v>2181</v>
      </c>
      <c r="F965" s="28">
        <v>45658</v>
      </c>
      <c r="M965" t="s">
        <v>2243</v>
      </c>
      <c r="N965" t="s">
        <v>2097</v>
      </c>
      <c r="O965" s="19">
        <v>46387</v>
      </c>
      <c r="R965" s="11"/>
      <c r="S965" t="s">
        <v>4900</v>
      </c>
      <c r="T965" t="s">
        <v>2204</v>
      </c>
      <c r="V965" s="129" t="str">
        <f>_xlfn.XLOOKUP(Applications[[#This Row],[NoApplication]],AApplicationCosts[NoApplication],AApplicationCosts[License Owner],Applications[[#This Row],[Business Owner]],0,1)</f>
        <v>DCU</v>
      </c>
      <c r="AE965" t="s">
        <v>4901</v>
      </c>
    </row>
    <row r="966" spans="2:31">
      <c r="B966" s="29" t="str">
        <f>_xlfn.CONCAT(Applications[[#This Row],[No]]," - ",Applications[[#This Row],[Application]])</f>
        <v>1207 - Firefox developer</v>
      </c>
      <c r="C966">
        <v>1207</v>
      </c>
      <c r="D966" s="18" t="s">
        <v>4931</v>
      </c>
      <c r="E966" t="s">
        <v>2181</v>
      </c>
      <c r="F966" s="28">
        <v>45658</v>
      </c>
      <c r="M966" t="s">
        <v>2243</v>
      </c>
      <c r="N966" t="s">
        <v>2168</v>
      </c>
      <c r="O966" s="19">
        <v>54788</v>
      </c>
      <c r="R966" s="11"/>
      <c r="S966" t="s">
        <v>4900</v>
      </c>
      <c r="T966" t="s">
        <v>2204</v>
      </c>
      <c r="V966" s="129" t="str">
        <f>_xlfn.XLOOKUP(Applications[[#This Row],[NoApplication]],AApplicationCosts[NoApplication],AApplicationCosts[License Owner],Applications[[#This Row],[Business Owner]],0,1)</f>
        <v>DCU</v>
      </c>
      <c r="AE966" t="s">
        <v>4901</v>
      </c>
    </row>
    <row r="967" spans="2:31">
      <c r="B967" s="29" t="str">
        <f>_xlfn.CONCAT(Applications[[#This Row],[No]]," - ",Applications[[#This Row],[Application]])</f>
        <v>1208 - Fork.dev</v>
      </c>
      <c r="C967">
        <v>1208</v>
      </c>
      <c r="D967" s="18" t="s">
        <v>4932</v>
      </c>
      <c r="E967" t="s">
        <v>2181</v>
      </c>
      <c r="F967" s="28">
        <v>45658</v>
      </c>
      <c r="M967" t="s">
        <v>2243</v>
      </c>
      <c r="N967" t="s">
        <v>2097</v>
      </c>
      <c r="O967" s="19">
        <v>46387</v>
      </c>
      <c r="R967" s="11"/>
      <c r="S967" t="s">
        <v>4900</v>
      </c>
      <c r="T967" t="s">
        <v>2204</v>
      </c>
      <c r="V967" s="129" t="str">
        <f>_xlfn.XLOOKUP(Applications[[#This Row],[NoApplication]],AApplicationCosts[NoApplication],AApplicationCosts[License Owner],Applications[[#This Row],[Business Owner]],0,1)</f>
        <v>DCU</v>
      </c>
      <c r="AE967" t="s">
        <v>4901</v>
      </c>
    </row>
    <row r="968" spans="2:31">
      <c r="B968" s="29" t="str">
        <f>_xlfn.CONCAT(Applications[[#This Row],[No]]," - ",Applications[[#This Row],[Application]])</f>
        <v>1209 - Hex Workshop</v>
      </c>
      <c r="C968">
        <v>1209</v>
      </c>
      <c r="D968" s="18" t="s">
        <v>4933</v>
      </c>
      <c r="E968" t="s">
        <v>2181</v>
      </c>
      <c r="F968" s="28">
        <v>45658</v>
      </c>
      <c r="M968" t="s">
        <v>2243</v>
      </c>
      <c r="N968" t="s">
        <v>2168</v>
      </c>
      <c r="O968" s="19">
        <v>54788</v>
      </c>
      <c r="R968" s="11"/>
      <c r="S968" t="s">
        <v>4900</v>
      </c>
      <c r="T968" t="s">
        <v>2204</v>
      </c>
      <c r="V968" s="129" t="str">
        <f>_xlfn.XLOOKUP(Applications[[#This Row],[NoApplication]],AApplicationCosts[NoApplication],AApplicationCosts[License Owner],Applications[[#This Row],[Business Owner]],0,1)</f>
        <v>DCU</v>
      </c>
      <c r="AE968" t="s">
        <v>4901</v>
      </c>
    </row>
    <row r="969" spans="2:31">
      <c r="B969" s="29" t="str">
        <f>_xlfn.CONCAT(Applications[[#This Row],[No]]," - ",Applications[[#This Row],[Application]])</f>
        <v>1210 - Mplab X IDE</v>
      </c>
      <c r="C969">
        <v>1210</v>
      </c>
      <c r="D969" s="18" t="s">
        <v>4934</v>
      </c>
      <c r="E969" t="s">
        <v>2181</v>
      </c>
      <c r="F969" s="28">
        <v>45658</v>
      </c>
      <c r="M969" t="s">
        <v>2243</v>
      </c>
      <c r="N969" t="s">
        <v>2168</v>
      </c>
      <c r="O969" s="19">
        <v>54788</v>
      </c>
      <c r="R969" s="11"/>
      <c r="S969" t="s">
        <v>4900</v>
      </c>
      <c r="T969" t="s">
        <v>2204</v>
      </c>
      <c r="V969" s="129" t="str">
        <f>_xlfn.XLOOKUP(Applications[[#This Row],[NoApplication]],AApplicationCosts[NoApplication],AApplicationCosts[License Owner],Applications[[#This Row],[Business Owner]],0,1)</f>
        <v>DCU</v>
      </c>
      <c r="AE969" t="s">
        <v>4901</v>
      </c>
    </row>
    <row r="970" spans="2:31">
      <c r="B970" s="29" t="str">
        <f>_xlfn.CONCAT(Applications[[#This Row],[No]]," - ",Applications[[#This Row],[Application]])</f>
        <v>1211 - MySql Connector ODBC</v>
      </c>
      <c r="C970">
        <v>1211</v>
      </c>
      <c r="D970" s="18" t="s">
        <v>4935</v>
      </c>
      <c r="E970" t="s">
        <v>2181</v>
      </c>
      <c r="F970" s="28">
        <v>45658</v>
      </c>
      <c r="M970" t="s">
        <v>2243</v>
      </c>
      <c r="N970" t="s">
        <v>2168</v>
      </c>
      <c r="O970" s="19">
        <v>54788</v>
      </c>
      <c r="R970" s="11"/>
      <c r="S970" t="s">
        <v>4900</v>
      </c>
      <c r="T970" t="s">
        <v>2204</v>
      </c>
      <c r="V970" s="129" t="str">
        <f>_xlfn.XLOOKUP(Applications[[#This Row],[NoApplication]],AApplicationCosts[NoApplication],AApplicationCosts[License Owner],Applications[[#This Row],[Business Owner]],0,1)</f>
        <v>DCU</v>
      </c>
      <c r="AE970" t="s">
        <v>4901</v>
      </c>
    </row>
    <row r="971" spans="2:31">
      <c r="B971" s="29" t="str">
        <f>_xlfn.CONCAT(Applications[[#This Row],[No]]," - ",Applications[[#This Row],[Application]])</f>
        <v>1212 - MySql Server</v>
      </c>
      <c r="C971">
        <v>1212</v>
      </c>
      <c r="D971" s="18" t="s">
        <v>4936</v>
      </c>
      <c r="E971" t="s">
        <v>2181</v>
      </c>
      <c r="F971" s="28">
        <v>45658</v>
      </c>
      <c r="M971" t="s">
        <v>2243</v>
      </c>
      <c r="N971" t="s">
        <v>2168</v>
      </c>
      <c r="O971" s="19">
        <v>54788</v>
      </c>
      <c r="R971" s="11"/>
      <c r="S971" t="s">
        <v>4900</v>
      </c>
      <c r="T971" t="s">
        <v>2204</v>
      </c>
      <c r="V971" s="129" t="str">
        <f>_xlfn.XLOOKUP(Applications[[#This Row],[NoApplication]],AApplicationCosts[NoApplication],AApplicationCosts[License Owner],Applications[[#This Row],[Business Owner]],0,1)</f>
        <v>DCU</v>
      </c>
      <c r="AE971" t="s">
        <v>4901</v>
      </c>
    </row>
    <row r="972" spans="2:31">
      <c r="B972" s="29" t="str">
        <f>_xlfn.CONCAT(Applications[[#This Row],[No]]," - ",Applications[[#This Row],[Application]])</f>
        <v>1213 - Nano</v>
      </c>
      <c r="C972">
        <v>1213</v>
      </c>
      <c r="D972" s="18" t="s">
        <v>4937</v>
      </c>
      <c r="E972" t="s">
        <v>2181</v>
      </c>
      <c r="F972" s="28">
        <v>45658</v>
      </c>
      <c r="M972" t="s">
        <v>2243</v>
      </c>
      <c r="N972" t="s">
        <v>2168</v>
      </c>
      <c r="O972" s="19">
        <v>54788</v>
      </c>
      <c r="R972" s="11"/>
      <c r="S972" t="s">
        <v>4900</v>
      </c>
      <c r="T972" t="s">
        <v>2204</v>
      </c>
      <c r="V972" s="129" t="str">
        <f>_xlfn.XLOOKUP(Applications[[#This Row],[NoApplication]],AApplicationCosts[NoApplication],AApplicationCosts[License Owner],Applications[[#This Row],[Business Owner]],0,1)</f>
        <v>DCU</v>
      </c>
      <c r="AE972" t="s">
        <v>4901</v>
      </c>
    </row>
    <row r="973" spans="2:31">
      <c r="B973" s="29" t="str">
        <f>_xlfn.CONCAT(Applications[[#This Row],[No]]," - ",Applications[[#This Row],[Application]])</f>
        <v>1214 - Netbeans IDE Suite</v>
      </c>
      <c r="C973">
        <v>1214</v>
      </c>
      <c r="D973" s="18" t="s">
        <v>4938</v>
      </c>
      <c r="E973" t="s">
        <v>2181</v>
      </c>
      <c r="F973" s="28">
        <v>45658</v>
      </c>
      <c r="M973" t="s">
        <v>2243</v>
      </c>
      <c r="N973" t="s">
        <v>2168</v>
      </c>
      <c r="O973" s="19">
        <v>54788</v>
      </c>
      <c r="R973" s="11"/>
      <c r="S973" t="s">
        <v>4900</v>
      </c>
      <c r="T973" t="s">
        <v>2204</v>
      </c>
      <c r="V973" s="129" t="str">
        <f>_xlfn.XLOOKUP(Applications[[#This Row],[NoApplication]],AApplicationCosts[NoApplication],AApplicationCosts[License Owner],Applications[[#This Row],[Business Owner]],0,1)</f>
        <v>DCU</v>
      </c>
      <c r="AE973" t="s">
        <v>4901</v>
      </c>
    </row>
    <row r="974" spans="2:31">
      <c r="B974" s="29" t="str">
        <f>_xlfn.CONCAT(Applications[[#This Row],[No]]," - ",Applications[[#This Row],[Application]])</f>
        <v>1215 - Node.js</v>
      </c>
      <c r="C974">
        <v>1215</v>
      </c>
      <c r="D974" s="18" t="s">
        <v>4939</v>
      </c>
      <c r="E974" t="s">
        <v>2181</v>
      </c>
      <c r="F974" s="28">
        <v>45658</v>
      </c>
      <c r="M974" t="s">
        <v>2243</v>
      </c>
      <c r="N974" t="s">
        <v>2182</v>
      </c>
      <c r="O974" s="19">
        <v>54788</v>
      </c>
      <c r="R974" s="11"/>
      <c r="S974" t="s">
        <v>4900</v>
      </c>
      <c r="T974" t="s">
        <v>2204</v>
      </c>
      <c r="V974" s="129" t="str">
        <f>_xlfn.XLOOKUP(Applications[[#This Row],[NoApplication]],AApplicationCosts[NoApplication],AApplicationCosts[License Owner],Applications[[#This Row],[Business Owner]],0,1)</f>
        <v>DCU</v>
      </c>
      <c r="AE974" t="s">
        <v>4901</v>
      </c>
    </row>
    <row r="975" spans="2:31">
      <c r="B975" s="29" t="str">
        <f>_xlfn.CONCAT(Applications[[#This Row],[No]]," - ",Applications[[#This Row],[Application]])</f>
        <v>1216 - RCTools-Mbus</v>
      </c>
      <c r="C975">
        <v>1216</v>
      </c>
      <c r="D975" s="18" t="s">
        <v>4940</v>
      </c>
      <c r="E975" t="s">
        <v>2181</v>
      </c>
      <c r="F975" s="28">
        <v>45658</v>
      </c>
      <c r="M975" t="s">
        <v>2243</v>
      </c>
      <c r="N975" t="s">
        <v>2168</v>
      </c>
      <c r="O975" s="19">
        <v>54788</v>
      </c>
      <c r="R975" s="11"/>
      <c r="S975" t="s">
        <v>4900</v>
      </c>
      <c r="T975" t="s">
        <v>2204</v>
      </c>
      <c r="V975" s="129" t="str">
        <f>_xlfn.XLOOKUP(Applications[[#This Row],[NoApplication]],AApplicationCosts[NoApplication],AApplicationCosts[License Owner],Applications[[#This Row],[Business Owner]],0,1)</f>
        <v>DCU</v>
      </c>
      <c r="AE975" t="s">
        <v>4901</v>
      </c>
    </row>
    <row r="976" spans="2:31">
      <c r="B976" s="29" t="str">
        <f>_xlfn.CONCAT(Applications[[#This Row],[No]]," - ",Applications[[#This Row],[Application]])</f>
        <v>1217 - Rsync</v>
      </c>
      <c r="C976">
        <v>1217</v>
      </c>
      <c r="D976" s="18" t="s">
        <v>4941</v>
      </c>
      <c r="E976" t="s">
        <v>2181</v>
      </c>
      <c r="F976" s="28">
        <v>45658</v>
      </c>
      <c r="M976" t="s">
        <v>2243</v>
      </c>
      <c r="N976" t="s">
        <v>2168</v>
      </c>
      <c r="O976" s="19">
        <v>54788</v>
      </c>
      <c r="R976" s="11"/>
      <c r="S976" t="s">
        <v>4900</v>
      </c>
      <c r="T976" t="s">
        <v>2204</v>
      </c>
      <c r="V976" s="129" t="str">
        <f>_xlfn.XLOOKUP(Applications[[#This Row],[NoApplication]],AApplicationCosts[NoApplication],AApplicationCosts[License Owner],Applications[[#This Row],[Business Owner]],0,1)</f>
        <v>DCU</v>
      </c>
      <c r="AE976" t="s">
        <v>4901</v>
      </c>
    </row>
    <row r="977" spans="2:35">
      <c r="B977" s="29" t="str">
        <f>_xlfn.CONCAT(Applications[[#This Row],[No]]," - ",Applications[[#This Row],[Application]])</f>
        <v>1218 - Ufw</v>
      </c>
      <c r="C977">
        <v>1218</v>
      </c>
      <c r="D977" s="18" t="s">
        <v>4942</v>
      </c>
      <c r="E977" t="s">
        <v>2181</v>
      </c>
      <c r="F977" s="28">
        <v>45658</v>
      </c>
      <c r="M977" t="s">
        <v>2243</v>
      </c>
      <c r="N977" t="s">
        <v>2168</v>
      </c>
      <c r="O977" s="19">
        <v>54788</v>
      </c>
      <c r="R977" s="11"/>
      <c r="S977" t="s">
        <v>4900</v>
      </c>
      <c r="T977" t="s">
        <v>2204</v>
      </c>
      <c r="V977" s="129" t="str">
        <f>_xlfn.XLOOKUP(Applications[[#This Row],[NoApplication]],AApplicationCosts[NoApplication],AApplicationCosts[License Owner],Applications[[#This Row],[Business Owner]],0,1)</f>
        <v>DCU</v>
      </c>
      <c r="AE977" t="s">
        <v>4901</v>
      </c>
    </row>
    <row r="978" spans="2:35">
      <c r="B978" s="29" t="str">
        <f>_xlfn.CONCAT(Applications[[#This Row],[No]]," - ",Applications[[#This Row],[Application]])</f>
        <v>1219 - Wampserver64</v>
      </c>
      <c r="C978">
        <v>1219</v>
      </c>
      <c r="D978" s="18" t="s">
        <v>4943</v>
      </c>
      <c r="E978" t="s">
        <v>2181</v>
      </c>
      <c r="F978" s="28">
        <v>45658</v>
      </c>
      <c r="M978" t="s">
        <v>2243</v>
      </c>
      <c r="N978" t="s">
        <v>2182</v>
      </c>
      <c r="O978" s="19">
        <v>54788</v>
      </c>
      <c r="R978" s="11"/>
      <c r="S978" t="s">
        <v>4900</v>
      </c>
      <c r="T978" t="s">
        <v>2204</v>
      </c>
      <c r="V978" s="129" t="str">
        <f>_xlfn.XLOOKUP(Applications[[#This Row],[NoApplication]],AApplicationCosts[NoApplication],AApplicationCosts[License Owner],Applications[[#This Row],[Business Owner]],0,1)</f>
        <v>DCU</v>
      </c>
      <c r="AE978" t="s">
        <v>4901</v>
      </c>
    </row>
    <row r="979" spans="2:35">
      <c r="B979" s="29" t="str">
        <f>_xlfn.CONCAT(Applications[[#This Row],[No]]," - ",Applications[[#This Row],[Application]])</f>
        <v>1220 - Windev Suite SaaS</v>
      </c>
      <c r="C979">
        <v>1220</v>
      </c>
      <c r="D979" s="18" t="s">
        <v>4944</v>
      </c>
      <c r="E979" t="s">
        <v>2181</v>
      </c>
      <c r="F979" s="28">
        <v>45658</v>
      </c>
      <c r="M979" t="s">
        <v>2243</v>
      </c>
      <c r="N979" t="s">
        <v>2168</v>
      </c>
      <c r="O979" s="19">
        <v>54788</v>
      </c>
      <c r="R979" s="11"/>
      <c r="S979" t="s">
        <v>4900</v>
      </c>
      <c r="T979" t="s">
        <v>2204</v>
      </c>
      <c r="V979" s="129" t="str">
        <f>_xlfn.XLOOKUP(Applications[[#This Row],[NoApplication]],AApplicationCosts[NoApplication],AApplicationCosts[License Owner],Applications[[#This Row],[Business Owner]],0,1)</f>
        <v>ERBL</v>
      </c>
      <c r="AE979" t="s">
        <v>4901</v>
      </c>
    </row>
    <row r="980" spans="2:35">
      <c r="B980" s="29" t="str">
        <f>_xlfn.CONCAT(Applications[[#This Row],[No]]," - ",Applications[[#This Row],[Application]])</f>
        <v>1221 - Wispr flow</v>
      </c>
      <c r="C980">
        <v>1221</v>
      </c>
      <c r="D980" s="18" t="s">
        <v>4945</v>
      </c>
      <c r="E980" t="s">
        <v>2181</v>
      </c>
      <c r="F980" s="28">
        <v>45658</v>
      </c>
      <c r="M980" t="s">
        <v>2243</v>
      </c>
      <c r="N980" t="s">
        <v>2182</v>
      </c>
      <c r="O980" s="19">
        <v>54788</v>
      </c>
      <c r="R980" s="11"/>
      <c r="S980" t="s">
        <v>4900</v>
      </c>
      <c r="T980" t="s">
        <v>2204</v>
      </c>
      <c r="V980" s="129" t="str">
        <f>_xlfn.XLOOKUP(Applications[[#This Row],[NoApplication]],AApplicationCosts[NoApplication],AApplicationCosts[License Owner],Applications[[#This Row],[Business Owner]],0,1)</f>
        <v>DCU</v>
      </c>
      <c r="AE980" t="s">
        <v>4901</v>
      </c>
    </row>
    <row r="981" spans="2:35">
      <c r="B981" s="29" t="str">
        <f>_xlfn.CONCAT(Applications[[#This Row],[No]]," - ",Applications[[#This Row],[Application]])</f>
        <v>1222 - Notion</v>
      </c>
      <c r="C981">
        <v>1222</v>
      </c>
      <c r="D981" s="18" t="s">
        <v>4946</v>
      </c>
      <c r="E981" t="s">
        <v>2181</v>
      </c>
      <c r="F981" s="28">
        <v>45658</v>
      </c>
      <c r="M981" t="s">
        <v>2243</v>
      </c>
      <c r="N981" t="s">
        <v>2182</v>
      </c>
      <c r="O981" s="19">
        <v>54788</v>
      </c>
      <c r="R981" s="11"/>
      <c r="S981" t="s">
        <v>4900</v>
      </c>
      <c r="T981" t="s">
        <v>2204</v>
      </c>
      <c r="V981" s="129" t="str">
        <f>_xlfn.XLOOKUP(Applications[[#This Row],[NoApplication]],AApplicationCosts[NoApplication],AApplicationCosts[License Owner],Applications[[#This Row],[Business Owner]],0,1)</f>
        <v>DCU</v>
      </c>
      <c r="AE981" t="s">
        <v>4901</v>
      </c>
    </row>
    <row r="982" spans="2:35">
      <c r="B982" s="29" t="str">
        <f>_xlfn.CONCAT(Applications[[#This Row],[No]]," - ",Applications[[#This Row],[Application]])</f>
        <v>1223 - Google Cloud (Server side tracking)</v>
      </c>
      <c r="C982">
        <v>1223</v>
      </c>
      <c r="D982" s="18" t="s">
        <v>4947</v>
      </c>
      <c r="E982" t="s">
        <v>2198</v>
      </c>
      <c r="F982" s="28">
        <v>45658</v>
      </c>
      <c r="M982" t="s">
        <v>2243</v>
      </c>
      <c r="N982" t="s">
        <v>2157</v>
      </c>
      <c r="O982" s="19">
        <v>54788</v>
      </c>
      <c r="Q982" t="s">
        <v>4948</v>
      </c>
      <c r="R982" s="11"/>
      <c r="T982" t="s">
        <v>2204</v>
      </c>
      <c r="V982" s="129">
        <f>_xlfn.XLOOKUP(Applications[[#This Row],[NoApplication]],AApplicationCosts[NoApplication],AApplicationCosts[License Owner],Applications[[#This Row],[Business Owner]],0,1)</f>
        <v>0</v>
      </c>
      <c r="AE982" t="s">
        <v>189</v>
      </c>
      <c r="AI982" t="s">
        <v>4948</v>
      </c>
    </row>
    <row r="983" spans="2:35">
      <c r="B983" s="29" t="str">
        <f>_xlfn.CONCAT(Applications[[#This Row],[No]]," - ",Applications[[#This Row],[Application]])</f>
        <v>1224 - Adobe After-effects</v>
      </c>
      <c r="C983">
        <v>1224</v>
      </c>
      <c r="D983" s="18" t="s">
        <v>4949</v>
      </c>
      <c r="E983" t="s">
        <v>2828</v>
      </c>
      <c r="F983" s="28">
        <v>45658</v>
      </c>
      <c r="J983" t="s">
        <v>3193</v>
      </c>
      <c r="N983" t="s">
        <v>2168</v>
      </c>
      <c r="O983" s="19">
        <v>54788</v>
      </c>
      <c r="R983" s="11"/>
      <c r="T983" t="s">
        <v>2099</v>
      </c>
      <c r="V983" s="129">
        <f>_xlfn.XLOOKUP(Applications[[#This Row],[NoApplication]],AApplicationCosts[NoApplication],AApplicationCosts[License Owner],Applications[[#This Row],[Business Owner]],0,1)</f>
        <v>0</v>
      </c>
      <c r="AC983" t="s">
        <v>632</v>
      </c>
      <c r="AE983" t="s">
        <v>189</v>
      </c>
      <c r="AI983" t="s">
        <v>4950</v>
      </c>
    </row>
    <row r="984" spans="2:35">
      <c r="B984" s="29" t="str">
        <f>_xlfn.CONCAT(Applications[[#This Row],[No]]," - ",Applications[[#This Row],[Application]])</f>
        <v>1225 - Adobe Photoshop</v>
      </c>
      <c r="C984">
        <v>1225</v>
      </c>
      <c r="D984" s="18" t="s">
        <v>4951</v>
      </c>
      <c r="E984" t="s">
        <v>2828</v>
      </c>
      <c r="F984" s="28">
        <v>45658</v>
      </c>
      <c r="J984" t="s">
        <v>3193</v>
      </c>
      <c r="N984" t="s">
        <v>2168</v>
      </c>
      <c r="O984" s="19">
        <v>54788</v>
      </c>
      <c r="R984" s="11"/>
      <c r="T984" t="s">
        <v>2099</v>
      </c>
      <c r="V984" s="129">
        <f>_xlfn.XLOOKUP(Applications[[#This Row],[NoApplication]],AApplicationCosts[NoApplication],AApplicationCosts[License Owner],Applications[[#This Row],[Business Owner]],0,1)</f>
        <v>0</v>
      </c>
      <c r="AC984" t="s">
        <v>632</v>
      </c>
      <c r="AE984" t="s">
        <v>189</v>
      </c>
      <c r="AI984" t="s">
        <v>4950</v>
      </c>
    </row>
    <row r="985" spans="2:35">
      <c r="B985" s="29" t="str">
        <f>_xlfn.CONCAT(Applications[[#This Row],[No]]," - ",Applications[[#This Row],[Application]])</f>
        <v>1226 - Expense</v>
      </c>
      <c r="C985">
        <v>1226</v>
      </c>
      <c r="D985" s="18" t="s">
        <v>4952</v>
      </c>
      <c r="E985" t="s">
        <v>2093</v>
      </c>
      <c r="F985" s="28">
        <v>45658</v>
      </c>
      <c r="N985" t="s">
        <v>2182</v>
      </c>
      <c r="O985" s="19">
        <v>54788</v>
      </c>
      <c r="Q985" t="s">
        <v>4953</v>
      </c>
      <c r="R985" s="11"/>
      <c r="T985" t="s">
        <v>2166</v>
      </c>
      <c r="V985" s="129">
        <f>_xlfn.XLOOKUP(Applications[[#This Row],[NoApplication]],AApplicationCosts[NoApplication],AApplicationCosts[License Owner],Applications[[#This Row],[Business Owner]],0,1)</f>
        <v>0</v>
      </c>
      <c r="AE985" t="s">
        <v>2085</v>
      </c>
    </row>
    <row r="986" spans="2:35">
      <c r="B986" s="29" t="str">
        <f>_xlfn.CONCAT(Applications[[#This Row],[No]]," - ",Applications[[#This Row],[Application]])</f>
        <v>1227 - Balancer</v>
      </c>
      <c r="C986">
        <v>1227</v>
      </c>
      <c r="D986" s="18" t="s">
        <v>4954</v>
      </c>
      <c r="E986" t="s">
        <v>2093</v>
      </c>
      <c r="F986" s="28">
        <v>45870</v>
      </c>
      <c r="N986" t="s">
        <v>2182</v>
      </c>
      <c r="O986" s="19">
        <v>54788</v>
      </c>
      <c r="Q986" t="s">
        <v>4955</v>
      </c>
      <c r="R986" s="11"/>
      <c r="T986" t="s">
        <v>2166</v>
      </c>
      <c r="V986" s="129">
        <f>_xlfn.XLOOKUP(Applications[[#This Row],[NoApplication]],AApplicationCosts[NoApplication],AApplicationCosts[License Owner],Applications[[#This Row],[Business Owner]],0,1)</f>
        <v>0</v>
      </c>
      <c r="AE986" t="s">
        <v>2085</v>
      </c>
    </row>
    <row r="987" spans="2:35">
      <c r="B987" s="29" t="str">
        <f>_xlfn.CONCAT(Applications[[#This Row],[No]]," - ",Applications[[#This Row],[Application]])</f>
        <v>1228 - DeLoitte identity service</v>
      </c>
      <c r="C987">
        <v>1228</v>
      </c>
      <c r="D987" s="18" t="s">
        <v>4956</v>
      </c>
      <c r="E987" t="s">
        <v>2198</v>
      </c>
      <c r="F987" s="28">
        <v>45658</v>
      </c>
      <c r="N987" t="s">
        <v>2182</v>
      </c>
      <c r="O987" s="19">
        <v>54788</v>
      </c>
      <c r="Q987" t="s">
        <v>4957</v>
      </c>
      <c r="R987" s="11"/>
      <c r="T987" t="s">
        <v>2166</v>
      </c>
      <c r="V987" s="129">
        <f>_xlfn.XLOOKUP(Applications[[#This Row],[NoApplication]],AApplicationCosts[NoApplication],AApplicationCosts[License Owner],Applications[[#This Row],[Business Owner]],0,1)</f>
        <v>0</v>
      </c>
      <c r="AE987" t="s">
        <v>2085</v>
      </c>
    </row>
    <row r="988" spans="2:35">
      <c r="B988" s="29" t="str">
        <f>_xlfn.CONCAT(Applications[[#This Row],[No]]," - ",Applications[[#This Row],[Application]])</f>
        <v>1229 - lagbevakningen</v>
      </c>
      <c r="C988">
        <v>1229</v>
      </c>
      <c r="D988" s="18" t="s">
        <v>4958</v>
      </c>
      <c r="E988" t="s">
        <v>2093</v>
      </c>
      <c r="F988" s="28">
        <v>45658</v>
      </c>
      <c r="N988" t="s">
        <v>2182</v>
      </c>
      <c r="O988" s="19">
        <v>54788</v>
      </c>
      <c r="Q988" t="s">
        <v>4959</v>
      </c>
      <c r="R988" s="11"/>
      <c r="T988" t="s">
        <v>2204</v>
      </c>
      <c r="V988" s="129">
        <f>_xlfn.XLOOKUP(Applications[[#This Row],[NoApplication]],AApplicationCosts[NoApplication],AApplicationCosts[License Owner],Applications[[#This Row],[Business Owner]],0,1)</f>
        <v>0</v>
      </c>
      <c r="AE988" t="s">
        <v>2233</v>
      </c>
    </row>
    <row r="989" spans="2:35">
      <c r="B989" s="29" t="str">
        <f>_xlfn.CONCAT(Applications[[#This Row],[No]]," - ",Applications[[#This Row],[Application]])</f>
        <v>1330 - Skatteverket</v>
      </c>
      <c r="C989">
        <v>1330</v>
      </c>
      <c r="D989" t="s">
        <v>4960</v>
      </c>
      <c r="E989" t="s">
        <v>2093</v>
      </c>
      <c r="F989" s="28">
        <v>45658</v>
      </c>
      <c r="N989" t="s">
        <v>2168</v>
      </c>
      <c r="O989" s="19">
        <v>54788</v>
      </c>
      <c r="Q989" t="s">
        <v>4961</v>
      </c>
      <c r="R989" s="11"/>
      <c r="T989" t="s">
        <v>2204</v>
      </c>
      <c r="V989" s="129">
        <f>_xlfn.XLOOKUP(Applications[[#This Row],[NoApplication]],AApplicationCosts[NoApplication],AApplicationCosts[License Owner],Applications[[#This Row],[Business Owner]],0,1)</f>
        <v>0</v>
      </c>
      <c r="AE989" t="s">
        <v>2085</v>
      </c>
    </row>
    <row r="990" spans="2:35">
      <c r="B990" s="29" t="str">
        <f>_xlfn.CONCAT(Applications[[#This Row],[No]]," - ",Applications[[#This Row],[Application]])</f>
        <v>1331 - Cribl Suite Cloud</v>
      </c>
      <c r="C990">
        <v>1331</v>
      </c>
      <c r="D990" s="18" t="s">
        <v>4962</v>
      </c>
      <c r="E990" t="s">
        <v>2684</v>
      </c>
      <c r="F990" s="28">
        <v>46052</v>
      </c>
      <c r="J990" t="s">
        <v>4963</v>
      </c>
      <c r="N990" t="s">
        <v>2182</v>
      </c>
      <c r="O990" s="19">
        <v>54788</v>
      </c>
      <c r="Q990" t="s">
        <v>4964</v>
      </c>
      <c r="R990" s="16" t="s">
        <v>4965</v>
      </c>
      <c r="T990" t="s">
        <v>2099</v>
      </c>
      <c r="V990" s="129" t="str">
        <f>_xlfn.XLOOKUP(Applications[[#This Row],[NoApplication]],AApplicationCosts[NoApplication],AApplicationCosts[License Owner],Applications[[#This Row],[Business Owner]],0,1)</f>
        <v>KRKE</v>
      </c>
    </row>
    <row r="991" spans="2:35">
      <c r="B991" s="29" t="str">
        <f>_xlfn.CONCAT(Applications[[#This Row],[No]]," - ",Applications[[#This Row],[Application]])</f>
        <v>1332 - HyperSnap</v>
      </c>
      <c r="C991">
        <v>1332</v>
      </c>
      <c r="D991" s="18" t="s">
        <v>4966</v>
      </c>
      <c r="E991" t="s">
        <v>2198</v>
      </c>
      <c r="F991" s="28">
        <v>45658</v>
      </c>
      <c r="N991" t="s">
        <v>2182</v>
      </c>
      <c r="O991" s="19">
        <v>54788</v>
      </c>
      <c r="Q991" t="s">
        <v>4967</v>
      </c>
      <c r="R991" s="11"/>
      <c r="T991" t="s">
        <v>2204</v>
      </c>
      <c r="V991" s="129">
        <f>_xlfn.XLOOKUP(Applications[[#This Row],[NoApplication]],AApplicationCosts[NoApplication],AApplicationCosts[License Owner],Applications[[#This Row],[Business Owner]],0,1)</f>
        <v>0</v>
      </c>
    </row>
    <row r="992" spans="2:35">
      <c r="B992" s="29" t="str">
        <f>_xlfn.CONCAT(Applications[[#This Row],[No]]," - ",Applications[[#This Row],[Application]])</f>
        <v xml:space="preserve">1334 - Azure Workbook </v>
      </c>
      <c r="C992">
        <v>1334</v>
      </c>
      <c r="D992" s="18" t="s">
        <v>4968</v>
      </c>
      <c r="E992" t="s">
        <v>2198</v>
      </c>
      <c r="F992" s="28">
        <v>45658</v>
      </c>
      <c r="N992" t="s">
        <v>2182</v>
      </c>
      <c r="O992" s="19">
        <v>54788</v>
      </c>
      <c r="Q992" t="s">
        <v>4969</v>
      </c>
      <c r="R992" s="11"/>
      <c r="S992" t="s">
        <v>3140</v>
      </c>
      <c r="T992" t="s">
        <v>2204</v>
      </c>
      <c r="V992" s="129" t="str">
        <f>_xlfn.XLOOKUP(Applications[[#This Row],[NoApplication]],AApplicationCosts[NoApplication],AApplicationCosts[License Owner],Applications[[#This Row],[Business Owner]],0,1)</f>
        <v>ALK</v>
      </c>
    </row>
    <row r="993" spans="2:32">
      <c r="B993" s="29" t="str">
        <f>_xlfn.CONCAT(Applications[[#This Row],[No]]," - ",Applications[[#This Row],[Application]])</f>
        <v>1335 - FORSTA</v>
      </c>
      <c r="C993">
        <v>1335</v>
      </c>
      <c r="D993" s="18" t="s">
        <v>4970</v>
      </c>
      <c r="E993" t="s">
        <v>2198</v>
      </c>
      <c r="F993" s="28">
        <v>45658</v>
      </c>
      <c r="N993" t="s">
        <v>2182</v>
      </c>
      <c r="O993" s="19">
        <v>54788</v>
      </c>
      <c r="Q993" t="s">
        <v>4971</v>
      </c>
      <c r="R993" s="11"/>
      <c r="S993" t="s">
        <v>3140</v>
      </c>
      <c r="T993" t="s">
        <v>2204</v>
      </c>
      <c r="V993" s="129" t="str">
        <f>_xlfn.XLOOKUP(Applications[[#This Row],[NoApplication]],AApplicationCosts[NoApplication],AApplicationCosts[License Owner],Applications[[#This Row],[Business Owner]],0,1)</f>
        <v>ALK</v>
      </c>
    </row>
    <row r="994" spans="2:32">
      <c r="B994" s="29" t="str">
        <f>_xlfn.CONCAT(Applications[[#This Row],[No]]," - ",Applications[[#This Row],[Application]])</f>
        <v>1336 - Anthropic Claude.AI</v>
      </c>
      <c r="C994">
        <v>1336</v>
      </c>
      <c r="D994" s="18" t="s">
        <v>4972</v>
      </c>
      <c r="E994" t="s">
        <v>2422</v>
      </c>
      <c r="F994" s="28">
        <v>45658</v>
      </c>
      <c r="N994" t="s">
        <v>2182</v>
      </c>
      <c r="O994" s="19">
        <v>54788</v>
      </c>
      <c r="Q994" t="s">
        <v>4973</v>
      </c>
      <c r="R994" s="11"/>
      <c r="T994" t="s">
        <v>2204</v>
      </c>
      <c r="V994" s="129">
        <f>_xlfn.XLOOKUP(Applications[[#This Row],[NoApplication]],AApplicationCosts[NoApplication],AApplicationCosts[License Owner],Applications[[#This Row],[Business Owner]],0,1)</f>
        <v>0</v>
      </c>
    </row>
    <row r="995" spans="2:32">
      <c r="B995" s="29" t="str">
        <f>_xlfn.CONCAT(Applications[[#This Row],[No]]," - ",Applications[[#This Row],[Application]])</f>
        <v>1336 - Sitecore Stream</v>
      </c>
      <c r="C995">
        <v>1336</v>
      </c>
      <c r="D995" s="18" t="s">
        <v>4974</v>
      </c>
      <c r="E995" t="s">
        <v>2093</v>
      </c>
      <c r="F995" s="28">
        <v>45658</v>
      </c>
      <c r="N995" t="s">
        <v>2182</v>
      </c>
      <c r="O995" s="19">
        <v>54788</v>
      </c>
      <c r="R995" s="11"/>
      <c r="T995" t="s">
        <v>2204</v>
      </c>
      <c r="V995" s="129">
        <f>_xlfn.XLOOKUP(Applications[[#This Row],[NoApplication]],AApplicationCosts[NoApplication],AApplicationCosts[License Owner],Applications[[#This Row],[Business Owner]],0,1)</f>
        <v>0</v>
      </c>
    </row>
    <row r="996" spans="2:32">
      <c r="B996" s="29" t="str">
        <f>_xlfn.CONCAT(Applications[[#This Row],[No]]," - ",Applications[[#This Row],[Application]])</f>
        <v>1337 - Oracle Subscribtion Management</v>
      </c>
      <c r="C996">
        <v>1337</v>
      </c>
      <c r="D996" s="18" t="s">
        <v>4975</v>
      </c>
      <c r="E996" t="s">
        <v>2075</v>
      </c>
      <c r="F996" s="28">
        <v>46063</v>
      </c>
      <c r="J996" t="s">
        <v>2123</v>
      </c>
      <c r="M996" t="s">
        <v>2210</v>
      </c>
      <c r="N996" t="s">
        <v>2081</v>
      </c>
      <c r="O996" s="19">
        <v>54788</v>
      </c>
      <c r="R996" s="11"/>
      <c r="T996" t="s">
        <v>2083</v>
      </c>
      <c r="V996" s="129" t="str">
        <f>_xlfn.XLOOKUP(Applications[[#This Row],[NoApplication]],AApplicationCosts[NoApplication],AApplicationCosts[License Owner],Applications[[#This Row],[Business Owner]],0,1)</f>
        <v>ALK</v>
      </c>
    </row>
    <row r="997" spans="2:32">
      <c r="B997" s="29" t="str">
        <f>_xlfn.CONCAT(Applications[[#This Row],[No]]," - ",Applications[[#This Row],[Application]])</f>
        <v>1338 - DBT Core</v>
      </c>
      <c r="C997">
        <v>1338</v>
      </c>
      <c r="D997" s="18" t="s">
        <v>4976</v>
      </c>
      <c r="E997" t="s">
        <v>2422</v>
      </c>
      <c r="F997" s="28">
        <v>45658</v>
      </c>
      <c r="M997" t="s">
        <v>2243</v>
      </c>
      <c r="N997" t="s">
        <v>2097</v>
      </c>
      <c r="O997" s="19">
        <v>46112</v>
      </c>
      <c r="R997" s="48" t="s">
        <v>4977</v>
      </c>
      <c r="S997" t="s">
        <v>4978</v>
      </c>
      <c r="T997" t="s">
        <v>2099</v>
      </c>
      <c r="V997" s="129" t="str">
        <f>_xlfn.XLOOKUP(Applications[[#This Row],[NoApplication]],AApplicationCosts[NoApplication],AApplicationCosts[License Owner],Applications[[#This Row],[Business Owner]],0,1)</f>
        <v>CLBD</v>
      </c>
      <c r="AE997" t="s">
        <v>2151</v>
      </c>
    </row>
    <row r="998" spans="2:32">
      <c r="B998" s="29" t="str">
        <f>_xlfn.CONCAT(Applications[[#This Row],[No]]," - ",Applications[[#This Row],[Application]])</f>
        <v>1338 - EDNG electronic deliivery note generator</v>
      </c>
      <c r="C998">
        <v>1338</v>
      </c>
      <c r="D998" s="18" t="s">
        <v>4979</v>
      </c>
      <c r="E998" t="s">
        <v>2422</v>
      </c>
      <c r="F998" s="28">
        <v>45734</v>
      </c>
      <c r="N998" t="s">
        <v>2164</v>
      </c>
      <c r="O998" s="19">
        <v>54788</v>
      </c>
      <c r="R998" s="11"/>
      <c r="V998" s="129">
        <f>_xlfn.XLOOKUP(Applications[[#This Row],[NoApplication]],AApplicationCosts[NoApplication],AApplicationCosts[License Owner],Applications[[#This Row],[Business Owner]],0,1)</f>
        <v>0</v>
      </c>
    </row>
    <row r="999" spans="2:32">
      <c r="B999" s="29" t="str">
        <f>_xlfn.CONCAT(Applications[[#This Row],[No]]," - ",Applications[[#This Row],[Application]])</f>
        <v xml:space="preserve">1339 - Azure event grid </v>
      </c>
      <c r="C999">
        <v>1339</v>
      </c>
      <c r="D999" s="18" t="s">
        <v>4980</v>
      </c>
      <c r="E999" t="s">
        <v>2181</v>
      </c>
      <c r="F999" s="28">
        <v>45734</v>
      </c>
      <c r="N999" t="s">
        <v>2164</v>
      </c>
      <c r="O999" s="19">
        <v>54788</v>
      </c>
      <c r="R999" s="11"/>
      <c r="V999" s="129">
        <f>_xlfn.XLOOKUP(Applications[[#This Row],[NoApplication]],AApplicationCosts[NoApplication],AApplicationCosts[License Owner],Applications[[#This Row],[Business Owner]],0,1)</f>
        <v>0</v>
      </c>
    </row>
    <row r="1000" spans="2:32">
      <c r="B1000" s="29" t="str">
        <f>_xlfn.CONCAT(Applications[[#This Row],[No]]," - ",Applications[[#This Row],[Application]])</f>
        <v>1340 - Kamstrup Analytics (bespoke malaga)</v>
      </c>
      <c r="C1000">
        <v>1340</v>
      </c>
      <c r="D1000" s="18" t="s">
        <v>4981</v>
      </c>
      <c r="E1000" t="s">
        <v>2422</v>
      </c>
      <c r="F1000" s="28">
        <v>46099</v>
      </c>
      <c r="N1000" t="s">
        <v>2164</v>
      </c>
      <c r="O1000" s="19">
        <v>54788</v>
      </c>
      <c r="R1000" s="11"/>
      <c r="V1000" s="129">
        <f>_xlfn.XLOOKUP(Applications[[#This Row],[NoApplication]],AApplicationCosts[NoApplication],AApplicationCosts[License Owner],Applications[[#This Row],[Business Owner]],0,1)</f>
        <v>0</v>
      </c>
    </row>
    <row r="1001" spans="2:32">
      <c r="B1001" s="29" t="str">
        <f>_xlfn.CONCAT(Applications[[#This Row],[No]]," - ",Applications[[#This Row],[Application]])</f>
        <v>1341 - Sharegate</v>
      </c>
      <c r="C1001">
        <v>1341</v>
      </c>
      <c r="D1001" s="18" t="s">
        <v>4982</v>
      </c>
      <c r="E1001" t="s">
        <v>2565</v>
      </c>
      <c r="F1001" s="28">
        <v>46119</v>
      </c>
      <c r="J1001" s="18" t="s">
        <v>4982</v>
      </c>
      <c r="M1001" t="s">
        <v>2243</v>
      </c>
      <c r="N1001" t="s">
        <v>2201</v>
      </c>
      <c r="O1001" s="19">
        <v>54788</v>
      </c>
      <c r="Q1001" t="s">
        <v>4983</v>
      </c>
      <c r="R1001" s="11"/>
      <c r="T1001" t="s">
        <v>2099</v>
      </c>
      <c r="V1001" s="129" t="str">
        <f>_xlfn.XLOOKUP(Applications[[#This Row],[NoApplication]],AApplicationCosts[NoApplication],AApplicationCosts[License Owner],Applications[[#This Row],[Business Owner]],0,1)</f>
        <v>LUCB</v>
      </c>
    </row>
    <row r="1002" spans="2:32">
      <c r="B1002" s="29" t="str">
        <f>_xlfn.CONCAT(Applications[[#This Row],[No]]," - ",Applications[[#This Row],[Application]])</f>
        <v>1342 - Mistral</v>
      </c>
      <c r="C1002">
        <v>1342</v>
      </c>
      <c r="D1002" s="18" t="s">
        <v>4984</v>
      </c>
      <c r="E1002" t="s">
        <v>2565</v>
      </c>
      <c r="F1002" s="28">
        <v>45658</v>
      </c>
      <c r="N1002" t="s">
        <v>2182</v>
      </c>
      <c r="O1002" s="19">
        <v>54788</v>
      </c>
      <c r="R1002" s="11"/>
      <c r="V1002" s="129">
        <f>_xlfn.XLOOKUP(Applications[[#This Row],[NoApplication]],AApplicationCosts[NoApplication],AApplicationCosts[License Owner],Applications[[#This Row],[Business Owner]],0,1)</f>
        <v>0</v>
      </c>
      <c r="AF1002" t="s">
        <v>3056</v>
      </c>
    </row>
    <row r="1003" spans="2:32">
      <c r="B1003" s="29" t="str">
        <f>_xlfn.CONCAT(Applications[[#This Row],[No]]," - ",Applications[[#This Row],[Application]])</f>
        <v>1343 - Veracity</v>
      </c>
      <c r="C1003">
        <v>1343</v>
      </c>
      <c r="D1003" s="18" t="s">
        <v>4985</v>
      </c>
      <c r="E1003" t="s">
        <v>1604</v>
      </c>
      <c r="F1003" s="28">
        <v>45658</v>
      </c>
      <c r="N1003" t="s">
        <v>2168</v>
      </c>
      <c r="O1003" s="19">
        <v>54788</v>
      </c>
      <c r="Q1003" t="s">
        <v>4986</v>
      </c>
      <c r="R1003" s="11"/>
      <c r="V1003" s="129">
        <f>_xlfn.XLOOKUP(Applications[[#This Row],[NoApplication]],AApplicationCosts[NoApplication],AApplicationCosts[License Owner],Applications[[#This Row],[Business Owner]],0,1)</f>
        <v>0</v>
      </c>
    </row>
    <row r="1004" spans="2:32">
      <c r="B1004" s="29" t="str">
        <f>_xlfn.CONCAT(Applications[[#This Row],[No]]," - ",Applications[[#This Row],[Application]])</f>
        <v>1345 - Mascosmartstore</v>
      </c>
      <c r="C1004">
        <v>1345</v>
      </c>
      <c r="D1004" s="18" t="s">
        <v>4987</v>
      </c>
      <c r="E1004" t="s">
        <v>2198</v>
      </c>
      <c r="F1004" s="28">
        <v>45658</v>
      </c>
      <c r="N1004" t="s">
        <v>2182</v>
      </c>
      <c r="O1004" s="19">
        <v>54788</v>
      </c>
      <c r="R1004" s="11"/>
      <c r="V1004" s="129">
        <f>_xlfn.XLOOKUP(Applications[[#This Row],[NoApplication]],AApplicationCosts[NoApplication],AApplicationCosts[License Owner],Applications[[#This Row],[Business Owner]],0,1)</f>
        <v>0</v>
      </c>
    </row>
  </sheetData>
  <sheetProtection autoFilter="0"/>
  <conditionalFormatting sqref="D144:D151">
    <cfRule type="cellIs" dxfId="126" priority="20" operator="equal">
      <formula>"???"</formula>
    </cfRule>
    <cfRule type="cellIs" dxfId="125" priority="21" operator="equal">
      <formula>"EXT"</formula>
    </cfRule>
    <cfRule type="cellIs" dxfId="124" priority="22" operator="equal">
      <formula>"SYS"</formula>
    </cfRule>
    <cfRule type="cellIs" dxfId="123" priority="23" operator="equal">
      <formula>"MSD"</formula>
    </cfRule>
    <cfRule type="cellIs" dxfId="122" priority="24" operator="equal">
      <formula>"PRO"</formula>
    </cfRule>
    <cfRule type="cellIs" dxfId="121" priority="25" operator="equal">
      <formula>"PTA"</formula>
    </cfRule>
    <cfRule type="cellIs" dxfId="120" priority="26" operator="equal">
      <formula>"MAR"</formula>
    </cfRule>
    <cfRule type="cellIs" dxfId="119" priority="27" operator="equal">
      <formula>"FIN"</formula>
    </cfRule>
    <cfRule type="cellIs" dxfId="118" priority="28" operator="equal">
      <formula>"GIT"</formula>
    </cfRule>
  </conditionalFormatting>
  <conditionalFormatting sqref="D503:D504">
    <cfRule type="duplicateValues" dxfId="117" priority="29"/>
  </conditionalFormatting>
  <conditionalFormatting sqref="J144:K144">
    <cfRule type="cellIs" dxfId="116" priority="11" operator="equal">
      <formula>"???"</formula>
    </cfRule>
    <cfRule type="cellIs" dxfId="115" priority="12" operator="equal">
      <formula>"EXT"</formula>
    </cfRule>
    <cfRule type="cellIs" dxfId="114" priority="13" operator="equal">
      <formula>"SYS"</formula>
    </cfRule>
    <cfRule type="cellIs" dxfId="113" priority="14" operator="equal">
      <formula>"MSD"</formula>
    </cfRule>
    <cfRule type="cellIs" dxfId="112" priority="15" operator="equal">
      <formula>"PRO"</formula>
    </cfRule>
    <cfRule type="cellIs" dxfId="111" priority="16" operator="equal">
      <formula>"PTA"</formula>
    </cfRule>
    <cfRule type="cellIs" dxfId="110" priority="17" operator="equal">
      <formula>"MAR"</formula>
    </cfRule>
    <cfRule type="cellIs" dxfId="109" priority="18" operator="equal">
      <formula>"FIN"</formula>
    </cfRule>
    <cfRule type="cellIs" dxfId="108" priority="19" operator="equal">
      <formula>"GIT"</formula>
    </cfRule>
  </conditionalFormatting>
  <conditionalFormatting sqref="Z144">
    <cfRule type="cellIs" dxfId="107" priority="1" operator="equal">
      <formula>"???"</formula>
    </cfRule>
    <cfRule type="cellIs" dxfId="106" priority="2" operator="equal">
      <formula>"EXT"</formula>
    </cfRule>
    <cfRule type="cellIs" dxfId="105" priority="3" operator="equal">
      <formula>"SYS"</formula>
    </cfRule>
    <cfRule type="cellIs" dxfId="104" priority="4" operator="equal">
      <formula>"MSD"</formula>
    </cfRule>
    <cfRule type="cellIs" dxfId="103" priority="5" operator="equal">
      <formula>"PRO"</formula>
    </cfRule>
    <cfRule type="cellIs" dxfId="102" priority="6" operator="equal">
      <formula>"PTA"</formula>
    </cfRule>
    <cfRule type="cellIs" dxfId="101" priority="7" operator="equal">
      <formula>"MAR"</formula>
    </cfRule>
    <cfRule type="cellIs" dxfId="100" priority="8" operator="equal">
      <formula>"FIN"</formula>
    </cfRule>
    <cfRule type="cellIs" dxfId="99" priority="9" operator="equal">
      <formula>"GIT"</formula>
    </cfRule>
  </conditionalFormatting>
  <dataValidations count="1">
    <dataValidation type="list" allowBlank="1" showInputMessage="1" showErrorMessage="1" sqref="AC1:AC2 AC4:AC1048576" xr:uid="{9E65109E-B63C-4013-9736-EE1A1CB57AEF}">
      <formula1>$B:$B</formula1>
    </dataValidation>
  </dataValidations>
  <hyperlinks>
    <hyperlink ref="H2" r:id="rId1" display="https://www.leanix.net/en/download/applying-the-gartner-time-framework-for-application-rationalization?utm_term=gartner%20time%20model&amp;utm_source=bing&amp;utm_medium=ppc&amp;utm_campaign=EMEA-NORDIC_Application-Rationalization_AR_Search_ENG_B&amp;hsa_acc=9751618594&amp;hsa_cam=590193139&amp;hsa_grp=1136896741662464&amp;hsa_kw=gartner%20time%20model&amp;hsa_mt=e&amp;hsa_net=bing&amp;hsa_src=o&amp;hsa_tgt=kwd-71056741979861:loc-53&amp;hsa_ad=&amp;hsa_ver=3&amp;msclkid=a7b7b4e697911d431c1dd255b34cacf3&amp;utm_content=NORDIC_gartner-time-framework" xr:uid="{5E25DD69-D809-4633-A18D-BC037AB1FA45}"/>
    <hyperlink ref="R82" r:id="rId2" xr:uid="{9AABF177-9EF8-4983-913E-7C2275BDCF41}"/>
    <hyperlink ref="R131" r:id="rId3" xr:uid="{68E006A8-5D06-46F4-9964-AAF577D96182}"/>
    <hyperlink ref="R134" r:id="rId4" xr:uid="{F35020FC-8E74-48DD-BE1A-B28801111801}"/>
    <hyperlink ref="R132" r:id="rId5" xr:uid="{B6C6E1FB-ABDD-4199-8C0C-9996D71F4F9A}"/>
    <hyperlink ref="R119" r:id="rId6" xr:uid="{3EFA45A9-A866-4855-BDCD-212AA310062B}"/>
    <hyperlink ref="R276" r:id="rId7" xr:uid="{DE7C3AF9-70B5-42FD-9AC8-EDD2C26F3294}"/>
    <hyperlink ref="R282" r:id="rId8" xr:uid="{17041E34-B229-4776-AD4A-837DA807B76E}"/>
    <hyperlink ref="R283" r:id="rId9" xr:uid="{70D58E57-A479-4EA6-AEBD-0E4C640505A2}"/>
    <hyperlink ref="R352" r:id="rId10" display="https://www.dlms.com/test-tools/" xr:uid="{5C72FBDE-3DEA-450C-86B3-CE909CF93E0D}"/>
    <hyperlink ref="R353" r:id="rId11" display="https://www.dlms.com/test-tools/" xr:uid="{41362D38-BD3F-4E7E-A173-E196EEDCDC1C}"/>
    <hyperlink ref="R354" r:id="rId12" display="https://www.combit.net/" xr:uid="{95E9E832-0508-4B8E-B367-61AF0B8197B1}"/>
    <hyperlink ref="R382" r:id="rId13" xr:uid="{C6EE3E20-CC09-4672-A6D0-3BBEBDC7E3F9}"/>
    <hyperlink ref="R391" r:id="rId14" display="https://riskcenter.dowjones.com/" xr:uid="{97BD507D-E0A6-475E-B6BA-0138057CBF9D}"/>
    <hyperlink ref="R182" r:id="rId15" location="/IBREXDLL.XLS" xr:uid="{C6725D87-E26D-43FB-81B4-660A63DE4365}"/>
    <hyperlink ref="R7" r:id="rId16" xr:uid="{8872E14F-0521-4C73-9B75-AD74F1E6DD89}"/>
    <hyperlink ref="R59" r:id="rId17" xr:uid="{ACC4E35D-C45D-4465-A889-8A6366673653}"/>
    <hyperlink ref="R426" r:id="rId18" xr:uid="{86EFA7BA-0087-45A0-BDB7-9028CD8318EB}"/>
    <hyperlink ref="R441" r:id="rId19" display="https://www.mentimeter.com/" xr:uid="{D06CD89B-4972-4003-984A-B6C807CDD9CB}"/>
    <hyperlink ref="R124" r:id="rId20" xr:uid="{85F3F904-7C3F-4424-8B09-773AA61AC837}"/>
    <hyperlink ref="R128" r:id="rId21" xr:uid="{D48D65DC-5233-4D8F-94A1-C1EF3586C82E}"/>
    <hyperlink ref="R467" r:id="rId22" xr:uid="{1126A358-9060-4FBC-8989-C5C878EB8F6B}"/>
    <hyperlink ref="R483" r:id="rId23" xr:uid="{E777100C-ED20-4A2A-9AD7-064B9CDE30EE}"/>
    <hyperlink ref="R425" r:id="rId24" xr:uid="{4C6BA679-E102-41DE-ADE1-A15124CD00EF}"/>
    <hyperlink ref="R562" r:id="rId25" xr:uid="{9148A953-4985-43B6-A7F8-B9EA7592E3BD}"/>
    <hyperlink ref="R563" r:id="rId26" xr:uid="{1E8E6413-12EE-46D7-9542-F1754C3FAB7B}"/>
    <hyperlink ref="R564" r:id="rId27" xr:uid="{F11E5398-F1B1-45AC-9EAA-21DA0E92E27F}"/>
    <hyperlink ref="R565" r:id="rId28" xr:uid="{8333E7A0-008E-4DF3-BB90-824AB0FBFD46}"/>
    <hyperlink ref="R612" r:id="rId29" xr:uid="{32A156E7-D269-4EC2-8C05-184FD48AC01A}"/>
    <hyperlink ref="R30" r:id="rId30" display="https://www.openlm.com/" xr:uid="{3DB7FF6A-E8C9-4984-8F19-2FF33772BFDA}"/>
    <hyperlink ref="R435" r:id="rId31" display="https://www.drawio.com/" xr:uid="{15B71ADD-8FC7-446A-B800-FB80B7603E24}"/>
    <hyperlink ref="R666" r:id="rId32" location="home" display="https://powerbitiles.com/PowerBIRobots/ - home" xr:uid="{82EE70ED-09ED-4C87-9158-27CAA1AC7D26}"/>
    <hyperlink ref="R667" r:id="rId33" display="https://www.mapspeople.com/" xr:uid="{D91478E8-DE4A-4795-95A6-F8167455973C}"/>
    <hyperlink ref="R668" r:id="rId34" xr:uid="{885F99B3-3D6E-42BC-8FB1-1B6BD7027C22}"/>
    <hyperlink ref="R229" r:id="rId35" display="https://www.ipaper.io/about" xr:uid="{7463208A-D069-43AA-92BC-075EC3BB646D}"/>
    <hyperlink ref="R230" r:id="rId36" display="https://www.ipwsystems.com/" xr:uid="{51D4DC9B-05EB-4960-8009-6897E239B8D9}"/>
    <hyperlink ref="R232" r:id="rId37" display="https://zensai.com/" xr:uid="{55837FAF-A6C8-453E-88A4-9E2CDC669670}"/>
    <hyperlink ref="R714" r:id="rId38" xr:uid="{E941FEE3-945A-41CC-9CC5-00E4547D39DA}"/>
    <hyperlink ref="R715" r:id="rId39" xr:uid="{2838D2F6-81B6-4135-BD2F-76ECAE1AFD2A}"/>
    <hyperlink ref="R270" r:id="rId40" display="https://ipendo.cpaglobal.com/Login.aspx?ReturnUrl=%2fdefault.aspx" xr:uid="{F09D1659-56F5-4550-AF4A-58273674050A}"/>
    <hyperlink ref="R244" r:id="rId41" display="https://www.roimaint.com/da/product/offering-by-product-logia-wms/logia-wms--warehouse-management-system?utm_term=logia&amp;utm_campaign=LBA+%7C+DK+%7C%C2%A0DA+%7C+LOGIA+l+Search+%7C+Brand&amp;utm_source=adwords&amp;utm_medium=ppc&amp;hsa_acc=7747469143&amp;hsa_cam=21779993187&amp;hsa_grp=177056170308&amp;hsa_ad=716147906620&amp;hsa_src=g&amp;hsa_tgt=kwd-299166018449&amp;hsa_kw=logia&amp;hsa_mt=p&amp;hsa_net=adwords&amp;hsa_ver=3&amp;gad_source=1&amp;gclid=CjwKCAjwktO_BhBrEiwAV70jXqgXfhSKCCZkNZ1bYSGmKCnhxlMYhgSOgNZXzHz8Sx7wMRj4tx_dBBoCoL8QAvD_BwE" xr:uid="{00CE6A59-7719-41C1-ADC8-69E5BC9F1989}"/>
    <hyperlink ref="R719" r:id="rId42" display="https://www.questel.com/patent/ip-intelligence-software/standard-essential-patent-data-analytics/" xr:uid="{CDC083AA-CD68-4DD4-984C-6C04ECCC7B0C}"/>
    <hyperlink ref="R720" r:id="rId43" display="https://www.fifonetwork.com/ireception/" xr:uid="{0D648A60-4CC2-450E-9A64-2DAD94AF9BFB}"/>
    <hyperlink ref="R621" r:id="rId44" display="https://www.stardock.com/?gad_source=1" xr:uid="{3C4229E5-0F9D-46F9-BF20-1B7DF7D4DCCC}"/>
    <hyperlink ref="R723" r:id="rId45" display="https://www.figma.com/" xr:uid="{8A4C9F48-A249-468D-A875-461639AC5DF8}"/>
    <hyperlink ref="R745" r:id="rId46" display="https://www.autodesk.com/support/technical/article/caas/sfdcarticles/sfdcarticles/How-to-download-Fusion-Legacy-version.html?msockid=3a85f08949f16a6c01c9e342488d6b47" xr:uid="{7C7C0B3B-C95C-4F89-A491-A4E332128779}"/>
    <hyperlink ref="R746" r:id="rId47" display="https://sysarb.com/" xr:uid="{2AEF9FBF-2F0D-4A80-9252-82B217E5C4E5}"/>
    <hyperlink ref="R748" r:id="rId48" display="https://emmasys.com/solutions/e-doc/" xr:uid="{F670CA6C-7307-4DB6-9E58-3AFDB0E2B478}"/>
    <hyperlink ref="R750" r:id="rId49" display="https://www.discussoftware.com/" xr:uid="{F6E7E86D-7530-45A5-82CD-9BF83A14859C}"/>
    <hyperlink ref="R758" r:id="rId50" xr:uid="{52A60816-E1D1-4C27-8906-9F22C266F56B}"/>
    <hyperlink ref="R771" r:id="rId51" xr:uid="{4EA9869C-3B7E-4AFB-A181-EDB2A1D69A11}"/>
    <hyperlink ref="R775" r:id="rId52" xr:uid="{E4DE77F7-3144-4694-88A2-387895B6FB89}"/>
    <hyperlink ref="R120" r:id="rId53" xr:uid="{D79B7C09-4F6E-4F98-BDBB-6ACF09A5F564}"/>
    <hyperlink ref="R608" r:id="rId54" xr:uid="{D8FC8B40-9ADA-4A7B-B57E-DE4DEB135406}"/>
    <hyperlink ref="R804" r:id="rId55" location="/concentratorLog" display="https://check.kamstrup.com/ - /concentratorLog" xr:uid="{668FC114-AFC1-44F2-8779-1118911D07CE}"/>
    <hyperlink ref="R815" r:id="rId56" xr:uid="{A519D689-0A51-4EF2-8E1D-FDF51FB8DDD2}"/>
    <hyperlink ref="R474" r:id="rId57" xr:uid="{4063443A-9BE0-4813-9D20-EAF074E7FC7A}"/>
    <hyperlink ref="R94" r:id="rId58" display="https://www.combit.net/" xr:uid="{32CCC9B7-23E7-45FA-BFFB-6F2C7134270F}"/>
    <hyperlink ref="R833" r:id="rId59" display="https://www.truesec.com/" xr:uid="{E138C66D-32B5-4C81-BD97-B7F1A8C8BC7B}"/>
    <hyperlink ref="R834" r:id="rId60" display="https://umbrella.cisco.com/" xr:uid="{14767B14-36A6-43A4-8995-F69A266C3B69}"/>
    <hyperlink ref="R835" r:id="rId61" display="https://www.logpoint.com/en/" xr:uid="{FDABCDEE-7C5B-4959-BAC9-B1140DCDB4E0}"/>
    <hyperlink ref="R836" r:id="rId62" display="https://learn.microsoft.com/sv-se/windows/security/application-security/application-isolation/windows-sandbox/windows-sandbox-install" xr:uid="{073A7952-E042-4F76-B7AF-C5644AA11504}"/>
    <hyperlink ref="R838" r:id="rId63" display="https://www.red-gate.com/products/redgate-monitor/?utm_source=google&amp;utm_medium=cpc&amp;utm_campaign=mc-202501-monitor-branded-gs-emea&amp;_bt=730779021062&amp;_bk=redgate%20monitor&amp;_bm=p&amp;_bn=g&amp;_bg=179692776688&amp;gad_source=1&amp;gad_campaignid=22169274905&amp;gclid=CjwKCAjwq9rFBhAIEiwAGVAZPyaR0eWyqJGnkCwwVsHS0rpskUlA4dGNMv_hE4HzTxnWIWyrMwUIchoCOGsQAvD_BwE" xr:uid="{0FB3FA40-2CEE-45EA-9D5A-F50FE6FD656C}"/>
    <hyperlink ref="R839" r:id="rId64" display="https://www.pagerduty.com/" xr:uid="{561F0499-5665-4FEB-A5A4-4FB1CEFDA99A}"/>
    <hyperlink ref="R847" r:id="rId65" xr:uid="{8A65B5A7-6550-4AAE-80DE-ADB7792C5A81}"/>
    <hyperlink ref="R841" r:id="rId66" display="https://wordpress.com/" xr:uid="{2A21FECF-9430-4CC1-A6A9-ED8AA5D544F9}"/>
    <hyperlink ref="R851" r:id="rId67" display="https://www.shinyapps.io/" xr:uid="{92E875BC-7CB7-4F9E-918A-76DBF3741ACB}"/>
    <hyperlink ref="R850" r:id="rId68" display="https://www.libreoffice.org/" xr:uid="{727383DC-543D-4E27-941C-15E5634F4ED8}"/>
    <hyperlink ref="R853" r:id="rId69" display="https://www.nemtilmeld.dk/" xr:uid="{51A30965-5768-4042-84D3-B6D9D7918BBA}"/>
    <hyperlink ref="R528" r:id="rId70" display="https://learn.microsoft.com/en-us/windows/powertoys/" xr:uid="{5B3457AB-B752-40C5-894B-6D45EE3509E8}"/>
    <hyperlink ref="R402" r:id="rId71" xr:uid="{D225A23E-B498-4F85-9F4A-CD8E4460F5E3}"/>
    <hyperlink ref="R871" r:id="rId72" xr:uid="{E5A20D56-7332-439A-9C79-D9D15FAE1FAB}"/>
    <hyperlink ref="R821" r:id="rId73" xr:uid="{727C3BB8-AEBA-45CF-BC76-81635E7AD241}"/>
    <hyperlink ref="R787" r:id="rId74" display="https://viewer.autodesk.com/" xr:uid="{755D82CC-4854-455C-A496-521369210C2C}"/>
    <hyperlink ref="R897" r:id="rId75" display="https://www.endalia.com/en/" xr:uid="{2D5EDE17-6DB2-4C28-96C7-E5E046E9E02B}"/>
    <hyperlink ref="R898" r:id="rId76" display="https://vrijedagen.nl/" xr:uid="{016D6E64-C50D-43C3-9259-F47395CB7389}"/>
    <hyperlink ref="R899" r:id="rId77" display="https://www.cbs.nl/" xr:uid="{F0AB4347-18DD-4584-96C5-1144017926CE}"/>
    <hyperlink ref="R916" r:id="rId78" display="https://www.worldtranslation.com/" xr:uid="{2CA90330-35A8-485B-9B07-362C30E1FAC6}"/>
    <hyperlink ref="R915" r:id="rId79" display="https://www.aspia.se/en/" xr:uid="{6C6C72B9-5B56-40D1-A1DB-8472CB647305}"/>
    <hyperlink ref="R990" r:id="rId80" display="https://cribl.io/demo/cribl-cloud-vision/" xr:uid="{DD9976FC-BAF7-4CD8-9FD0-E7569E27F3D2}"/>
    <hyperlink ref="R997" r:id="rId81" xr:uid="{A37B538A-BCCB-4FE7-9A10-CCD318F1E93A}"/>
    <hyperlink ref="R921" r:id="rId82" xr:uid="{E3FC4116-3CCF-4B51-B562-7F4E8C0A00D9}"/>
  </hyperlinks>
  <pageMargins left="0.7" right="0.7" top="0.75" bottom="0.75" header="0.3" footer="0.3"/>
  <pageSetup paperSize="9" orientation="portrait" r:id="rId83"/>
  <tableParts count="1">
    <tablePart r:id="rId84"/>
  </tableParts>
  <extLst>
    <ext xmlns:x14="http://schemas.microsoft.com/office/spreadsheetml/2009/9/main" uri="{CCE6A557-97BC-4b89-ADB6-D9C93CAAB3DF}">
      <x14:dataValidations xmlns:xm="http://schemas.microsoft.com/office/excel/2006/main" count="9">
        <x14:dataValidation type="list" allowBlank="1" showInputMessage="1" showErrorMessage="1" xr:uid="{F7CD6E43-FA29-433A-9A7F-EF8F2E662D31}">
          <x14:formula1>
            <xm:f>Tabels!$O$4:$O$7</xm:f>
          </x14:formula1>
          <xm:sqref>H254:H409 H4:H211 H411:H1048576</xm:sqref>
        </x14:dataValidation>
        <x14:dataValidation type="list" allowBlank="1" showInputMessage="1" showErrorMessage="1" xr:uid="{5F5AAAE1-6E78-4846-B971-86D5CC23AB92}">
          <x14:formula1>
            <xm:f>P_Platform!$B:$B</xm:f>
          </x14:formula1>
          <xm:sqref>AH1:AH2 AH4:AH1048576</xm:sqref>
        </x14:dataValidation>
        <x14:dataValidation type="list" allowBlank="1" showInputMessage="1" showErrorMessage="1" xr:uid="{E4E626B1-AF49-4D9C-9463-D408E153E8A8}">
          <x14:formula1>
            <xm:f>Tabels!$AY$4:$AY$27</xm:f>
          </x14:formula1>
          <xm:sqref>AB410 AB237:AB242 AB212:AB235 E630:E904 E2:E628 E906:E1048576</xm:sqref>
        </x14:dataValidation>
        <x14:dataValidation type="list" allowBlank="1" showInputMessage="1" showErrorMessage="1" xr:uid="{9B6F41F0-A062-4FA8-A123-2B4F052908F8}">
          <x14:formula1>
            <xm:f>Tabels!$J$4:$J$16</xm:f>
          </x14:formula1>
          <xm:sqref>V320:V321 V314:V317 N263:N266 N2 N284:N290 N308:N317 N268:N282 V299:V312 N4:N261 N292:N306 N319:N402 V249:V251 N404:N813 V244 V247 V255:V258 V260:V268 V270:V291 V293:V295 V297 N815:N1048576</xm:sqref>
        </x14:dataValidation>
        <x14:dataValidation type="list" allowBlank="1" showInputMessage="1" showErrorMessage="1" xr:uid="{4225A3A0-6C91-4D24-826C-4A5428DE2EF6}">
          <x14:formula1>
            <xm:f>Tabels!$H$4:$H$9</xm:f>
          </x14:formula1>
          <xm:sqref>M4:M1048576</xm:sqref>
        </x14:dataValidation>
        <x14:dataValidation type="list" allowBlank="1" showInputMessage="1" showErrorMessage="1" xr:uid="{52BA49CD-2CD3-4D38-90AE-2441C2189806}">
          <x14:formula1>
            <xm:f>Tabels!$L$4:$L$8</xm:f>
          </x14:formula1>
          <xm:sqref>G4:G1048576</xm:sqref>
        </x14:dataValidation>
        <x14:dataValidation type="list" allowBlank="1" showInputMessage="1" showErrorMessage="1" xr:uid="{8B92F0C7-E3ED-4795-B084-A9BF3CD48900}">
          <x14:formula1>
            <xm:f>Tabels!$BJ$4:$BJ$10</xm:f>
          </x14:formula1>
          <xm:sqref>AF4:AF1048576</xm:sqref>
        </x14:dataValidation>
        <x14:dataValidation type="list" allowBlank="1" showInputMessage="1" showErrorMessage="1" xr:uid="{EE83A194-1195-4549-8B85-2282D1DC020F}">
          <x14:formula1>
            <xm:f>Tabels!$CD$4:$CD$9</xm:f>
          </x14:formula1>
          <xm:sqref>AL4:AL1048576</xm:sqref>
        </x14:dataValidation>
        <x14:dataValidation type="list" allowBlank="1" showInputMessage="1" showErrorMessage="1" xr:uid="{A72EE49C-B479-45CC-82D2-F35D6AA81AC0}">
          <x14:formula1>
            <xm:f>Tabels!$CH$4:$CH$8</xm:f>
          </x14:formula1>
          <xm:sqref>T4:T1048576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633E0-64C1-43D9-BA4D-26FFA8199E11}">
  <sheetPr codeName="Sheet3">
    <tabColor rgb="FFFFC000"/>
  </sheetPr>
  <dimension ref="B1:X478"/>
  <sheetViews>
    <sheetView zoomScale="110" zoomScaleNormal="110" workbookViewId="0">
      <selection activeCell="B11" sqref="B11"/>
    </sheetView>
  </sheetViews>
  <sheetFormatPr defaultRowHeight="15"/>
  <cols>
    <col min="2" max="2" width="34.28515625" customWidth="1"/>
    <col min="3" max="3" width="11.7109375" customWidth="1"/>
    <col min="4" max="4" width="20" customWidth="1"/>
    <col min="5" max="5" width="16" customWidth="1"/>
    <col min="6" max="6" width="21.42578125" customWidth="1"/>
    <col min="7" max="8" width="14.7109375" customWidth="1"/>
    <col min="9" max="9" width="22.7109375" customWidth="1"/>
    <col min="10" max="10" width="22.42578125" customWidth="1"/>
    <col min="11" max="11" width="5.5703125" customWidth="1"/>
    <col min="12" max="12" width="5.7109375" customWidth="1"/>
    <col min="13" max="13" width="13.28515625" customWidth="1"/>
    <col min="14" max="14" width="20.7109375" style="27" customWidth="1"/>
    <col min="15" max="15" width="20.7109375" style="106" customWidth="1"/>
    <col min="16" max="16" width="25.7109375" style="27" customWidth="1"/>
    <col min="17" max="17" width="18.28515625" customWidth="1"/>
    <col min="18" max="18" width="26" customWidth="1"/>
    <col min="19" max="19" width="3.42578125" customWidth="1"/>
    <col min="20" max="20" width="13.7109375" customWidth="1"/>
    <col min="21" max="21" width="14.5703125" customWidth="1"/>
    <col min="22" max="22" width="30.5703125" customWidth="1"/>
    <col min="23" max="23" width="14.42578125" bestFit="1" customWidth="1"/>
    <col min="24" max="24" width="20.7109375" bestFit="1" customWidth="1"/>
  </cols>
  <sheetData>
    <row r="1" spans="2:24" ht="168" customHeight="1" thickTop="1" thickBot="1">
      <c r="B1" s="35" t="s">
        <v>10</v>
      </c>
      <c r="C1" s="109" t="s">
        <v>4988</v>
      </c>
      <c r="D1" s="110" t="s">
        <v>4989</v>
      </c>
      <c r="E1" s="110" t="s">
        <v>4989</v>
      </c>
      <c r="F1" s="45" t="s">
        <v>4990</v>
      </c>
      <c r="G1" s="95" t="s">
        <v>4991</v>
      </c>
      <c r="H1" s="95" t="s">
        <v>4992</v>
      </c>
      <c r="I1" s="95" t="s">
        <v>4993</v>
      </c>
      <c r="J1" s="95" t="s">
        <v>4994</v>
      </c>
      <c r="K1" s="45" t="s">
        <v>4995</v>
      </c>
      <c r="L1" s="45" t="s">
        <v>4996</v>
      </c>
      <c r="M1" s="45" t="s">
        <v>4997</v>
      </c>
      <c r="N1" s="238" t="s">
        <v>4998</v>
      </c>
      <c r="O1" s="107" t="s">
        <v>4999</v>
      </c>
      <c r="P1" s="95" t="s">
        <v>5000</v>
      </c>
      <c r="Q1" s="45" t="s">
        <v>5001</v>
      </c>
      <c r="R1" s="96" t="s">
        <v>5002</v>
      </c>
      <c r="S1" s="110" t="s">
        <v>4989</v>
      </c>
      <c r="T1" s="95" t="s">
        <v>5003</v>
      </c>
      <c r="U1" s="95" t="s">
        <v>5004</v>
      </c>
      <c r="V1" s="110" t="s">
        <v>5005</v>
      </c>
      <c r="W1" s="110" t="s">
        <v>5005</v>
      </c>
      <c r="X1" s="95" t="s">
        <v>5006</v>
      </c>
    </row>
    <row r="2" spans="2:24" ht="15.75" thickTop="1"/>
    <row r="3" spans="2:24">
      <c r="B3" t="s">
        <v>39</v>
      </c>
      <c r="C3" t="s">
        <v>5007</v>
      </c>
      <c r="D3" t="s">
        <v>5008</v>
      </c>
      <c r="E3" t="s">
        <v>2043</v>
      </c>
      <c r="F3" t="s">
        <v>5009</v>
      </c>
      <c r="G3" t="s">
        <v>29</v>
      </c>
      <c r="H3" t="s">
        <v>5010</v>
      </c>
      <c r="I3" t="s">
        <v>5011</v>
      </c>
      <c r="J3" t="s">
        <v>5012</v>
      </c>
      <c r="K3" t="s">
        <v>5013</v>
      </c>
      <c r="L3" t="s">
        <v>5014</v>
      </c>
      <c r="M3" t="s">
        <v>5015</v>
      </c>
      <c r="N3" s="27" t="s">
        <v>5016</v>
      </c>
      <c r="O3" s="106" t="s">
        <v>5017</v>
      </c>
      <c r="P3" s="27" t="s">
        <v>5018</v>
      </c>
      <c r="Q3" t="s">
        <v>5019</v>
      </c>
      <c r="R3" t="s">
        <v>27</v>
      </c>
      <c r="S3" t="s">
        <v>2065</v>
      </c>
      <c r="T3" t="s">
        <v>5020</v>
      </c>
      <c r="U3" t="s">
        <v>5021</v>
      </c>
      <c r="V3" t="s">
        <v>5022</v>
      </c>
      <c r="W3" t="s">
        <v>5023</v>
      </c>
      <c r="X3" t="s">
        <v>5024</v>
      </c>
    </row>
    <row r="4" spans="2:24" ht="43.5" hidden="1" customHeight="1">
      <c r="B4" t="s">
        <v>867</v>
      </c>
      <c r="C4" t="s">
        <v>3618</v>
      </c>
      <c r="D4" t="str">
        <f>VLOOKUP(AApplicationCosts[[#This Row],[NoApplication]],'A-Applications'!B:K,9,FALSE)</f>
        <v>RWS</v>
      </c>
      <c r="E4">
        <f>VLOOKUP(AApplicationCosts[[#This Row],[NoApplication]],'A-Applications'!B:K,10,FALSE)</f>
        <v>0</v>
      </c>
      <c r="F4" t="s">
        <v>5025</v>
      </c>
      <c r="G4" s="28">
        <v>45374</v>
      </c>
      <c r="H4" s="28">
        <v>45738</v>
      </c>
      <c r="I4" t="s">
        <v>5026</v>
      </c>
      <c r="J4">
        <v>30</v>
      </c>
      <c r="M4" t="s">
        <v>5027</v>
      </c>
      <c r="N4" s="27">
        <v>0</v>
      </c>
      <c r="O4">
        <v>20000563</v>
      </c>
      <c r="P4" t="s">
        <v>5028</v>
      </c>
      <c r="R4" s="8" t="s">
        <v>5029</v>
      </c>
      <c r="S4">
        <f>_xlfn.XLOOKUP(AApplicationCosts[[#This Row],[NoApplication]],'A-Applications'!B:B,'A-Applications'!AG:AG,,0,1)</f>
        <v>0</v>
      </c>
      <c r="T4" t="s">
        <v>1049</v>
      </c>
      <c r="U4" t="s">
        <v>2203</v>
      </c>
      <c r="V4" t="str">
        <f>IFERROR(VLOOKUP(AApplicationCosts[[#This Row],[License Approver]],Tabels!BD:BF,3,FALSE),"N/A")</f>
        <v>Digitalization</v>
      </c>
      <c r="W4" t="str">
        <f>IFERROR(VLOOKUP(AApplicationCosts[[#This Row],[License Approver]],Tabels!BD:BG,4,FALSE),"N/A")</f>
        <v>DK10</v>
      </c>
      <c r="X4" s="28">
        <v>45738</v>
      </c>
    </row>
    <row r="5" spans="2:24" hidden="1">
      <c r="B5" t="s">
        <v>1055</v>
      </c>
      <c r="C5" t="s">
        <v>3618</v>
      </c>
      <c r="D5" t="str">
        <f>VLOOKUP(AApplicationCosts[[#This Row],[NoApplication]],'A-Applications'!B:K,9,FALSE)</f>
        <v>RWS</v>
      </c>
      <c r="E5">
        <f>VLOOKUP(AApplicationCosts[[#This Row],[NoApplication]],'A-Applications'!B:K,10,FALSE)</f>
        <v>0</v>
      </c>
      <c r="F5" t="s">
        <v>5025</v>
      </c>
      <c r="G5" s="28">
        <v>45374</v>
      </c>
      <c r="H5" s="28">
        <v>45738</v>
      </c>
      <c r="I5" t="s">
        <v>5026</v>
      </c>
      <c r="J5">
        <v>30</v>
      </c>
      <c r="M5" t="s">
        <v>5027</v>
      </c>
      <c r="N5" s="27">
        <v>0</v>
      </c>
      <c r="O5">
        <v>20000563</v>
      </c>
      <c r="P5" t="s">
        <v>5028</v>
      </c>
      <c r="R5" t="s">
        <v>5030</v>
      </c>
      <c r="S5">
        <f>_xlfn.XLOOKUP(AApplicationCosts[[#This Row],[NoApplication]],'A-Applications'!B:B,'A-Applications'!AG:AG,,0,1)</f>
        <v>0</v>
      </c>
      <c r="T5" t="s">
        <v>1049</v>
      </c>
      <c r="U5" t="s">
        <v>2203</v>
      </c>
      <c r="V5" t="str">
        <f>IFERROR(VLOOKUP(AApplicationCosts[[#This Row],[License Approver]],Tabels!BD:BF,3,FALSE),"N/A")</f>
        <v>Digitalization</v>
      </c>
      <c r="W5" t="str">
        <f>IFERROR(VLOOKUP(AApplicationCosts[[#This Row],[License Approver]],Tabels!BD:BG,4,FALSE),"N/A")</f>
        <v>DK10</v>
      </c>
      <c r="X5" s="28">
        <v>45738</v>
      </c>
    </row>
    <row r="6" spans="2:24" hidden="1">
      <c r="B6" t="s">
        <v>1056</v>
      </c>
      <c r="C6" t="s">
        <v>3618</v>
      </c>
      <c r="D6" t="str">
        <f>VLOOKUP(AApplicationCosts[[#This Row],[NoApplication]],'A-Applications'!B:K,9,FALSE)</f>
        <v>RWS</v>
      </c>
      <c r="E6">
        <f>VLOOKUP(AApplicationCosts[[#This Row],[NoApplication]],'A-Applications'!B:K,10,FALSE)</f>
        <v>0</v>
      </c>
      <c r="F6" t="s">
        <v>5025</v>
      </c>
      <c r="G6" s="28">
        <v>45374</v>
      </c>
      <c r="H6" s="28">
        <v>45738</v>
      </c>
      <c r="I6" t="s">
        <v>5026</v>
      </c>
      <c r="J6">
        <v>30</v>
      </c>
      <c r="M6" t="s">
        <v>5027</v>
      </c>
      <c r="N6" s="27">
        <v>0</v>
      </c>
      <c r="O6">
        <v>20000563</v>
      </c>
      <c r="P6" t="s">
        <v>5028</v>
      </c>
      <c r="R6" t="s">
        <v>5030</v>
      </c>
      <c r="S6">
        <f>_xlfn.XLOOKUP(AApplicationCosts[[#This Row],[NoApplication]],'A-Applications'!B:B,'A-Applications'!AG:AG,,0,1)</f>
        <v>0</v>
      </c>
      <c r="T6" t="s">
        <v>1049</v>
      </c>
      <c r="U6" t="s">
        <v>2203</v>
      </c>
      <c r="V6" t="str">
        <f>IFERROR(VLOOKUP(AApplicationCosts[[#This Row],[License Approver]],Tabels!BD:BF,3,FALSE),"N/A")</f>
        <v>Digitalization</v>
      </c>
      <c r="W6" t="str">
        <f>IFERROR(VLOOKUP(AApplicationCosts[[#This Row],[License Approver]],Tabels!BD:BG,4,FALSE),"N/A")</f>
        <v>DK10</v>
      </c>
      <c r="X6" s="28">
        <v>45738</v>
      </c>
    </row>
    <row r="7" spans="2:24">
      <c r="B7" t="s">
        <v>394</v>
      </c>
      <c r="C7" t="s">
        <v>3446</v>
      </c>
      <c r="D7" t="str">
        <f>VLOOKUP(AApplicationCosts[[#This Row],[NoApplication]],'A-Applications'!B:K,9,FALSE)</f>
        <v>Microsoft</v>
      </c>
      <c r="E7">
        <f>VLOOKUP(AApplicationCosts[[#This Row],[NoApplication]],'A-Applications'!B:K,10,FALSE)</f>
        <v>0</v>
      </c>
      <c r="F7" t="s">
        <v>5025</v>
      </c>
      <c r="G7" s="28">
        <v>45627</v>
      </c>
      <c r="H7" s="28">
        <v>45807</v>
      </c>
      <c r="I7" t="s">
        <v>5031</v>
      </c>
      <c r="J7">
        <v>30</v>
      </c>
      <c r="M7" t="s">
        <v>5032</v>
      </c>
      <c r="N7" s="27">
        <v>0</v>
      </c>
      <c r="O7">
        <v>90455922</v>
      </c>
      <c r="P7" t="s">
        <v>2114</v>
      </c>
      <c r="Q7" s="52"/>
      <c r="S7">
        <f>_xlfn.XLOOKUP(AApplicationCosts[[#This Row],[NoApplication]],'A-Applications'!B:B,'A-Applications'!AG:AG,,0,1)</f>
        <v>0</v>
      </c>
      <c r="T7" t="s">
        <v>2685</v>
      </c>
      <c r="U7" t="s">
        <v>5033</v>
      </c>
      <c r="V7" t="str">
        <f>IFERROR(VLOOKUP(AApplicationCosts[[#This Row],[License Approver]],Tabels!BD:BF,3,FALSE),"N/A")</f>
        <v>Digitalization</v>
      </c>
      <c r="W7" t="str">
        <f>IFERROR(VLOOKUP(AApplicationCosts[[#This Row],[License Approver]],Tabels!BD:BG,4,FALSE),"N/A")</f>
        <v>DK10</v>
      </c>
      <c r="X7" s="28"/>
    </row>
    <row r="8" spans="2:24">
      <c r="B8" t="s">
        <v>5034</v>
      </c>
      <c r="C8" t="s">
        <v>3446</v>
      </c>
      <c r="D8" s="118" t="str">
        <f>VLOOKUP(AApplicationCosts[[#This Row],[NoApplication]],'A-Applications'!B:K,9,FALSE)</f>
        <v>Microsoft</v>
      </c>
      <c r="E8">
        <f>VLOOKUP(AApplicationCosts[[#This Row],[NoApplication]],'A-Applications'!B:K,10,FALSE)</f>
        <v>0</v>
      </c>
      <c r="F8" t="s">
        <v>5025</v>
      </c>
      <c r="G8" s="28">
        <v>45627</v>
      </c>
      <c r="H8" s="28">
        <v>45807</v>
      </c>
      <c r="I8" t="s">
        <v>5031</v>
      </c>
      <c r="J8">
        <v>30</v>
      </c>
      <c r="M8" t="s">
        <v>5032</v>
      </c>
      <c r="N8" s="27">
        <v>60000</v>
      </c>
      <c r="O8">
        <v>90455922</v>
      </c>
      <c r="P8" t="s">
        <v>2114</v>
      </c>
      <c r="Q8" s="52"/>
      <c r="S8">
        <f>_xlfn.XLOOKUP(AApplicationCosts[[#This Row],[NoApplication]],'A-Applications'!B:B,'A-Applications'!AG:AG,,0,1)</f>
        <v>0</v>
      </c>
      <c r="T8" t="s">
        <v>499</v>
      </c>
      <c r="U8" t="s">
        <v>5035</v>
      </c>
      <c r="V8" t="str">
        <f>IFERROR(VLOOKUP(AApplicationCosts[[#This Row],[License Approver]],Tabels!BD:BF,3,FALSE),"N/A")</f>
        <v>Digitalization</v>
      </c>
      <c r="W8" t="str">
        <f>IFERROR(VLOOKUP(AApplicationCosts[[#This Row],[License Approver]],Tabels!BD:BG,4,FALSE),"N/A")</f>
        <v>DK10</v>
      </c>
      <c r="X8" s="28"/>
    </row>
    <row r="9" spans="2:24">
      <c r="B9" t="s">
        <v>1372</v>
      </c>
      <c r="C9" t="s">
        <v>5036</v>
      </c>
      <c r="D9" t="str">
        <f>VLOOKUP(AApplicationCosts[[#This Row],[NoApplication]],'A-Applications'!B:K,9,FALSE)</f>
        <v>Microsoft</v>
      </c>
      <c r="E9" t="str">
        <f>VLOOKUP(AApplicationCosts[[#This Row],[NoApplication]],'A-Applications'!B:K,10,FALSE)</f>
        <v>RUC-00005</v>
      </c>
      <c r="F9" t="s">
        <v>5025</v>
      </c>
      <c r="G9" s="28">
        <v>45627</v>
      </c>
      <c r="H9" s="28">
        <v>45807</v>
      </c>
      <c r="I9" t="s">
        <v>5031</v>
      </c>
      <c r="J9">
        <v>30</v>
      </c>
      <c r="M9" t="s">
        <v>5032</v>
      </c>
      <c r="N9" s="27">
        <v>0</v>
      </c>
      <c r="O9">
        <v>90455922</v>
      </c>
      <c r="P9" t="s">
        <v>2114</v>
      </c>
      <c r="Q9" s="52"/>
      <c r="S9">
        <f>_xlfn.XLOOKUP(AApplicationCosts[[#This Row],[NoApplication]],'A-Applications'!B:B,'A-Applications'!AG:AG,,0,1)</f>
        <v>0</v>
      </c>
      <c r="T9" t="s">
        <v>3140</v>
      </c>
      <c r="U9" t="s">
        <v>5033</v>
      </c>
      <c r="V9" t="str">
        <f>IFERROR(VLOOKUP(AApplicationCosts[[#This Row],[License Approver]],Tabels!BD:BF,3,FALSE),"N/A")</f>
        <v>Digitalization</v>
      </c>
      <c r="W9" t="str">
        <f>IFERROR(VLOOKUP(AApplicationCosts[[#This Row],[License Approver]],Tabels!BD:BG,4,FALSE),"N/A")</f>
        <v>DK10</v>
      </c>
      <c r="X9" s="28"/>
    </row>
    <row r="10" spans="2:24">
      <c r="B10" t="s">
        <v>319</v>
      </c>
      <c r="C10" t="s">
        <v>2150</v>
      </c>
      <c r="D10" t="str">
        <f>VLOOKUP(AApplicationCosts[[#This Row],[NoApplication]],'A-Applications'!B:K,9,FALSE)</f>
        <v>Microsoft</v>
      </c>
      <c r="E10">
        <f>VLOOKUP(AApplicationCosts[[#This Row],[NoApplication]],'A-Applications'!B:K,10,FALSE)</f>
        <v>0</v>
      </c>
      <c r="F10" t="s">
        <v>5025</v>
      </c>
      <c r="G10" s="28">
        <v>45627</v>
      </c>
      <c r="H10" s="28">
        <v>45807</v>
      </c>
      <c r="I10" t="s">
        <v>5031</v>
      </c>
      <c r="J10">
        <v>30</v>
      </c>
      <c r="M10" t="s">
        <v>5032</v>
      </c>
      <c r="N10" s="27">
        <v>350000</v>
      </c>
      <c r="O10">
        <v>90455922</v>
      </c>
      <c r="P10" t="s">
        <v>2114</v>
      </c>
      <c r="Q10" s="52"/>
      <c r="R10" t="s">
        <v>5037</v>
      </c>
      <c r="S10">
        <f>_xlfn.XLOOKUP(AApplicationCosts[[#This Row],[NoApplication]],'A-Applications'!B:B,'A-Applications'!AG:AG,,0,1)</f>
        <v>0</v>
      </c>
      <c r="T10" t="s">
        <v>599</v>
      </c>
      <c r="U10" t="s">
        <v>5033</v>
      </c>
      <c r="V10" t="str">
        <f>IFERROR(VLOOKUP(AApplicationCosts[[#This Row],[License Approver]],Tabels!BD:BF,3,FALSE),"N/A")</f>
        <v>Digitalization</v>
      </c>
      <c r="W10" t="str">
        <f>IFERROR(VLOOKUP(AApplicationCosts[[#This Row],[License Approver]],Tabels!BD:BG,4,FALSE),"N/A")</f>
        <v>DK10</v>
      </c>
      <c r="X10" s="28"/>
    </row>
    <row r="11" spans="2:24">
      <c r="B11" t="s">
        <v>5038</v>
      </c>
      <c r="C11" t="s">
        <v>5039</v>
      </c>
      <c r="D11" s="118" t="str">
        <f>VLOOKUP(AApplicationCosts[[#This Row],[NoApplication]],'A-Applications'!B:K,9,FALSE)</f>
        <v>Microsoft</v>
      </c>
      <c r="E11" t="str">
        <f>VLOOKUP(AApplicationCosts[[#This Row],[NoApplication]],'A-Applications'!B:K,10,FALSE)</f>
        <v>TQA-00001</v>
      </c>
      <c r="F11" t="s">
        <v>5025</v>
      </c>
      <c r="G11" s="28">
        <v>45627</v>
      </c>
      <c r="H11" s="28">
        <v>45807</v>
      </c>
      <c r="I11" t="s">
        <v>5031</v>
      </c>
      <c r="J11">
        <v>30</v>
      </c>
      <c r="M11" t="s">
        <v>5032</v>
      </c>
      <c r="N11" s="27">
        <v>570</v>
      </c>
      <c r="O11">
        <v>90455922</v>
      </c>
      <c r="P11" t="s">
        <v>2114</v>
      </c>
      <c r="Q11" s="52"/>
      <c r="S11" t="str">
        <f>_xlfn.XLOOKUP(AApplicationCosts[[#This Row],[NoApplication]],'A-Applications'!B:B,'A-Applications'!AG:AG,,0,1)</f>
        <v>No</v>
      </c>
      <c r="T11" t="s">
        <v>2685</v>
      </c>
      <c r="U11" t="s">
        <v>5033</v>
      </c>
      <c r="V11" t="str">
        <f>IFERROR(VLOOKUP(AApplicationCosts[[#This Row],[License Approver]],Tabels!BD:BF,3,FALSE),"N/A")</f>
        <v>Digitalization</v>
      </c>
      <c r="W11" t="str">
        <f>IFERROR(VLOOKUP(AApplicationCosts[[#This Row],[License Approver]],Tabels!BD:BG,4,FALSE),"N/A")</f>
        <v>DK10</v>
      </c>
      <c r="X11" s="28"/>
    </row>
    <row r="12" spans="2:24">
      <c r="B12" t="s">
        <v>524</v>
      </c>
      <c r="C12" t="s">
        <v>3446</v>
      </c>
      <c r="D12" s="118" t="str">
        <f>VLOOKUP(AApplicationCosts[[#This Row],[NoApplication]],'A-Applications'!B:K,9,FALSE)</f>
        <v>Microsoft</v>
      </c>
      <c r="E12" t="str">
        <f>VLOOKUP(AApplicationCosts[[#This Row],[NoApplication]],'A-Applications'!B:K,10,FALSE)</f>
        <v>9EM-00270</v>
      </c>
      <c r="F12" t="s">
        <v>5025</v>
      </c>
      <c r="G12" s="28">
        <v>45627</v>
      </c>
      <c r="H12" s="28">
        <v>45807</v>
      </c>
      <c r="I12" t="s">
        <v>5031</v>
      </c>
      <c r="J12">
        <v>30</v>
      </c>
      <c r="M12" t="s">
        <v>5032</v>
      </c>
      <c r="N12" s="27">
        <v>30904.32</v>
      </c>
      <c r="O12">
        <v>90455922</v>
      </c>
      <c r="P12" t="s">
        <v>2114</v>
      </c>
      <c r="Q12" s="52"/>
      <c r="S12" t="str">
        <f>_xlfn.XLOOKUP(AApplicationCosts[[#This Row],[NoApplication]],'A-Applications'!B:B,'A-Applications'!AG:AG,,0,1)</f>
        <v>No</v>
      </c>
      <c r="T12" t="s">
        <v>499</v>
      </c>
      <c r="U12" t="s">
        <v>5035</v>
      </c>
      <c r="V12" t="str">
        <f>IFERROR(VLOOKUP(AApplicationCosts[[#This Row],[License Approver]],Tabels!BD:BF,3,FALSE),"N/A")</f>
        <v>Digitalization</v>
      </c>
      <c r="W12" t="str">
        <f>IFERROR(VLOOKUP(AApplicationCosts[[#This Row],[License Approver]],Tabels!BD:BG,4,FALSE),"N/A")</f>
        <v>DK10</v>
      </c>
      <c r="X12" s="28"/>
    </row>
    <row r="13" spans="2:24">
      <c r="B13" t="s">
        <v>5040</v>
      </c>
      <c r="C13" t="s">
        <v>3446</v>
      </c>
      <c r="D13" s="118" t="str">
        <f>VLOOKUP(AApplicationCosts[[#This Row],[NoApplication]],'A-Applications'!B:K,9,FALSE)</f>
        <v>Microsoft</v>
      </c>
      <c r="E13" t="str">
        <f>VLOOKUP(AApplicationCosts[[#This Row],[NoApplication]],'A-Applications'!B:K,10,FALSE)</f>
        <v>6VC-01254</v>
      </c>
      <c r="F13" t="s">
        <v>5025</v>
      </c>
      <c r="G13" s="28">
        <v>45627</v>
      </c>
      <c r="H13" s="28">
        <v>45807</v>
      </c>
      <c r="I13" t="s">
        <v>5031</v>
      </c>
      <c r="J13">
        <v>30</v>
      </c>
      <c r="M13" t="s">
        <v>5032</v>
      </c>
      <c r="N13" s="27">
        <v>25848</v>
      </c>
      <c r="O13">
        <v>90455922</v>
      </c>
      <c r="P13" t="s">
        <v>2114</v>
      </c>
      <c r="Q13" s="52"/>
      <c r="S13" t="str">
        <f>_xlfn.XLOOKUP(AApplicationCosts[[#This Row],[NoApplication]],'A-Applications'!B:B,'A-Applications'!AG:AG,,0,1)</f>
        <v>No</v>
      </c>
      <c r="T13" t="s">
        <v>499</v>
      </c>
      <c r="U13" t="s">
        <v>5035</v>
      </c>
      <c r="V13" t="str">
        <f>IFERROR(VLOOKUP(AApplicationCosts[[#This Row],[License Approver]],Tabels!BD:BF,3,FALSE),"N/A")</f>
        <v>Digitalization</v>
      </c>
      <c r="W13" t="str">
        <f>IFERROR(VLOOKUP(AApplicationCosts[[#This Row],[License Approver]],Tabels!BD:BG,4,FALSE),"N/A")</f>
        <v>DK10</v>
      </c>
      <c r="X13" s="28"/>
    </row>
    <row r="14" spans="2:24">
      <c r="B14" t="s">
        <v>5041</v>
      </c>
      <c r="C14" t="s">
        <v>5036</v>
      </c>
      <c r="D14" s="118" t="str">
        <f>VLOOKUP(AApplicationCosts[[#This Row],[NoApplication]],'A-Applications'!B:K,9,FALSE)</f>
        <v>Microsoft</v>
      </c>
      <c r="E14" t="str">
        <f>VLOOKUP(AApplicationCosts[[#This Row],[NoApplication]],'A-Applications'!B:K,10,FALSE)</f>
        <v>6BL-00001</v>
      </c>
      <c r="F14" t="s">
        <v>5025</v>
      </c>
      <c r="G14" s="28">
        <v>45627</v>
      </c>
      <c r="H14" s="28">
        <v>45807</v>
      </c>
      <c r="I14" t="s">
        <v>5031</v>
      </c>
      <c r="J14">
        <v>30</v>
      </c>
      <c r="M14" t="s">
        <v>5032</v>
      </c>
      <c r="N14" s="27">
        <f>58362+52389</f>
        <v>110751</v>
      </c>
      <c r="O14">
        <v>90455922</v>
      </c>
      <c r="P14" t="s">
        <v>2114</v>
      </c>
      <c r="R14" t="s">
        <v>5042</v>
      </c>
      <c r="S14">
        <f>_xlfn.XLOOKUP(AApplicationCosts[[#This Row],[NoApplication]],'A-Applications'!B:B,'A-Applications'!AG:AG,,0,1)</f>
        <v>0</v>
      </c>
      <c r="T14" t="s">
        <v>3140</v>
      </c>
      <c r="U14" t="s">
        <v>5033</v>
      </c>
      <c r="V14" t="str">
        <f>IFERROR(VLOOKUP(AApplicationCosts[[#This Row],[License Approver]],Tabels!BD:BF,3,FALSE),"N/A")</f>
        <v>Digitalization</v>
      </c>
      <c r="W14" t="str">
        <f>IFERROR(VLOOKUP(AApplicationCosts[[#This Row],[License Approver]],Tabels!BD:BG,4,FALSE),"N/A")</f>
        <v>DK10</v>
      </c>
      <c r="X14" s="28"/>
    </row>
    <row r="15" spans="2:24" ht="60" hidden="1">
      <c r="B15" t="s">
        <v>39</v>
      </c>
      <c r="D15" t="str">
        <f>VLOOKUP(AApplicationCosts[[#This Row],[NoApplication]],'A-Applications'!B:K,9,FALSE)</f>
        <v>Software Vendor</v>
      </c>
      <c r="E15" t="str">
        <f>VLOOKUP(AApplicationCosts[[#This Row],[NoApplication]],'A-Applications'!B:K,10,FALSE)</f>
        <v>ItemNumber</v>
      </c>
      <c r="F15" t="s">
        <v>5043</v>
      </c>
      <c r="G15" s="28">
        <v>44713</v>
      </c>
      <c r="H15" s="28">
        <v>45809</v>
      </c>
      <c r="I15" t="s">
        <v>5044</v>
      </c>
      <c r="J15">
        <v>31</v>
      </c>
      <c r="M15" t="s">
        <v>5032</v>
      </c>
      <c r="N15" s="27">
        <f>135010*12</f>
        <v>1620120</v>
      </c>
      <c r="O15">
        <v>20000899</v>
      </c>
      <c r="P15" t="s">
        <v>4690</v>
      </c>
      <c r="R15" s="8" t="s">
        <v>5045</v>
      </c>
      <c r="S15" t="str">
        <f>_xlfn.XLOOKUP(AApplicationCosts[[#This Row],[NoApplication]],'A-Applications'!B:B,'A-Applications'!AG:AG,,0,1)</f>
        <v>Used in capabilitiy mapping</v>
      </c>
      <c r="T15" t="s">
        <v>5046</v>
      </c>
      <c r="U15" t="s">
        <v>5046</v>
      </c>
      <c r="V15" t="str">
        <f>IFERROR(VLOOKUP(AApplicationCosts[[#This Row],[License Approver]],Tabels!BD:BF,3,FALSE),"N/A")</f>
        <v>Digitalization</v>
      </c>
      <c r="W15" t="str">
        <f>IFERROR(VLOOKUP(AApplicationCosts[[#This Row],[License Approver]],Tabels!BD:BG,4,FALSE),"N/A")</f>
        <v>DK10</v>
      </c>
      <c r="X15" s="28"/>
    </row>
    <row r="16" spans="2:24" hidden="1">
      <c r="B16" t="s">
        <v>616</v>
      </c>
      <c r="D16" t="str">
        <f>VLOOKUP(AApplicationCosts[[#This Row],[NoApplication]],'A-Applications'!B:K,9,FALSE)</f>
        <v>Figma.com</v>
      </c>
      <c r="E16">
        <f>VLOOKUP(AApplicationCosts[[#This Row],[NoApplication]],'A-Applications'!B:K,10,FALSE)</f>
        <v>0</v>
      </c>
      <c r="F16" t="s">
        <v>5025</v>
      </c>
      <c r="G16" s="28">
        <v>45835</v>
      </c>
      <c r="H16" s="28">
        <v>46199</v>
      </c>
      <c r="I16" t="s">
        <v>5047</v>
      </c>
      <c r="J16">
        <v>30</v>
      </c>
      <c r="M16" t="s">
        <v>5048</v>
      </c>
      <c r="N16" s="27">
        <f>11925+187.5</f>
        <v>12112.5</v>
      </c>
      <c r="O16"/>
      <c r="P16" t="s">
        <v>4450</v>
      </c>
      <c r="R16" t="s">
        <v>5049</v>
      </c>
      <c r="S16">
        <f>_xlfn.XLOOKUP(AApplicationCosts[[#This Row],[NoApplication]],'A-Applications'!B:B,'A-Applications'!AG:AG,,0,1)</f>
        <v>0</v>
      </c>
      <c r="T16" t="s">
        <v>2184</v>
      </c>
      <c r="U16" t="s">
        <v>5035</v>
      </c>
      <c r="V16" t="str">
        <f>IFERROR(VLOOKUP(AApplicationCosts[[#This Row],[License Approver]],Tabels!BD:BF,3,FALSE),"N/A")</f>
        <v>Digitalization</v>
      </c>
      <c r="W16" t="str">
        <f>IFERROR(VLOOKUP(AApplicationCosts[[#This Row],[License Approver]],Tabels!BD:BG,4,FALSE),"N/A")</f>
        <v>DK10</v>
      </c>
      <c r="X16" s="28"/>
    </row>
    <row r="17" spans="2:24" ht="30" hidden="1" customHeight="1">
      <c r="B17" t="s">
        <v>1886</v>
      </c>
      <c r="D17" t="str">
        <f>VLOOKUP(AApplicationCosts[[#This Row],[NoApplication]],'A-Applications'!B:K,9,FALSE)</f>
        <v>Speridian Technologies</v>
      </c>
      <c r="E17">
        <f>VLOOKUP(AApplicationCosts[[#This Row],[NoApplication]],'A-Applications'!B:K,10,FALSE)</f>
        <v>0</v>
      </c>
      <c r="F17" t="s">
        <v>5025</v>
      </c>
      <c r="G17" s="28">
        <v>45565</v>
      </c>
      <c r="H17" s="28">
        <v>45930</v>
      </c>
      <c r="I17" t="s">
        <v>5050</v>
      </c>
      <c r="J17">
        <v>60</v>
      </c>
      <c r="M17" t="s">
        <v>5048</v>
      </c>
      <c r="N17" s="27">
        <v>43660</v>
      </c>
      <c r="O17"/>
      <c r="P17"/>
      <c r="R17" s="8" t="s">
        <v>5051</v>
      </c>
      <c r="S17">
        <f>_xlfn.XLOOKUP(AApplicationCosts[[#This Row],[NoApplication]],'A-Applications'!B:B,'A-Applications'!AG:AG,,0,1)</f>
        <v>0</v>
      </c>
      <c r="T17" t="s">
        <v>5052</v>
      </c>
      <c r="U17" t="s">
        <v>5053</v>
      </c>
      <c r="V17" t="str">
        <f>IFERROR(VLOOKUP(AApplicationCosts[[#This Row],[License Approver]],Tabels!BD:BF,3,FALSE),"N/A")</f>
        <v>Sales &amp; Marketing</v>
      </c>
      <c r="W17" t="str">
        <f>IFERROR(VLOOKUP(AApplicationCosts[[#This Row],[License Approver]],Tabels!BD:BG,4,FALSE),"N/A")</f>
        <v>US10</v>
      </c>
      <c r="X17" s="28"/>
    </row>
    <row r="18" spans="2:24" hidden="1">
      <c r="B18" t="s">
        <v>906</v>
      </c>
      <c r="C18" t="s">
        <v>2274</v>
      </c>
      <c r="D18" t="str">
        <f>VLOOKUP(AApplicationCosts[[#This Row],[NoApplication]],'A-Applications'!B:K,9,FALSE)</f>
        <v>IAR Systems</v>
      </c>
      <c r="E18">
        <f>VLOOKUP(AApplicationCosts[[#This Row],[NoApplication]],'A-Applications'!B:K,10,FALSE)</f>
        <v>0</v>
      </c>
      <c r="F18" t="s">
        <v>5025</v>
      </c>
      <c r="G18" s="28">
        <v>45930</v>
      </c>
      <c r="H18" s="28">
        <v>46296</v>
      </c>
      <c r="I18" t="s">
        <v>5054</v>
      </c>
      <c r="M18" t="s">
        <v>5032</v>
      </c>
      <c r="N18" s="27">
        <v>161216</v>
      </c>
      <c r="O18">
        <v>90450098</v>
      </c>
      <c r="P18" t="s">
        <v>3306</v>
      </c>
      <c r="Q18" s="52">
        <v>154000</v>
      </c>
      <c r="S18">
        <f>_xlfn.XLOOKUP(AApplicationCosts[[#This Row],[NoApplication]],'A-Applications'!B:B,'A-Applications'!AG:AG,,0,1)</f>
        <v>0</v>
      </c>
      <c r="T18" t="s">
        <v>1619</v>
      </c>
      <c r="U18" t="s">
        <v>5055</v>
      </c>
      <c r="V18" t="str">
        <f>IFERROR(VLOOKUP(AApplicationCosts[[#This Row],[License Approver]],Tabels!BD:BF,3,FALSE),"N/A")</f>
        <v>Water - Technology Hardware</v>
      </c>
      <c r="W18" t="str">
        <f>IFERROR(VLOOKUP(AApplicationCosts[[#This Row],[License Approver]],Tabels!BD:BG,4,FALSE),"N/A")</f>
        <v>DK10</v>
      </c>
      <c r="X18" s="28"/>
    </row>
    <row r="19" spans="2:24" hidden="1">
      <c r="B19" t="s">
        <v>1090</v>
      </c>
      <c r="C19" t="s">
        <v>2274</v>
      </c>
      <c r="D19" t="str">
        <f>VLOOKUP(AApplicationCosts[[#This Row],[NoApplication]],'A-Applications'!B:K,9,FALSE)</f>
        <v>IAR Systems</v>
      </c>
      <c r="E19">
        <f>VLOOKUP(AApplicationCosts[[#This Row],[NoApplication]],'A-Applications'!B:K,10,FALSE)</f>
        <v>0</v>
      </c>
      <c r="F19" t="s">
        <v>5025</v>
      </c>
      <c r="G19" s="28">
        <v>45930</v>
      </c>
      <c r="H19" s="28">
        <v>46296</v>
      </c>
      <c r="I19" t="s">
        <v>5054</v>
      </c>
      <c r="M19" t="s">
        <v>5032</v>
      </c>
      <c r="N19" s="27">
        <v>79699</v>
      </c>
      <c r="O19">
        <v>90450098</v>
      </c>
      <c r="P19" t="s">
        <v>3306</v>
      </c>
      <c r="Q19" s="52"/>
      <c r="S19">
        <f>_xlfn.XLOOKUP(AApplicationCosts[[#This Row],[NoApplication]],'A-Applications'!B:B,'A-Applications'!AG:AG,,0,1)</f>
        <v>0</v>
      </c>
      <c r="T19" t="s">
        <v>1619</v>
      </c>
      <c r="U19" t="s">
        <v>5055</v>
      </c>
      <c r="V19" t="str">
        <f>IFERROR(VLOOKUP(AApplicationCosts[[#This Row],[License Approver]],Tabels!BD:BF,3,FALSE),"N/A")</f>
        <v>Water - Technology Hardware</v>
      </c>
      <c r="W19" t="str">
        <f>IFERROR(VLOOKUP(AApplicationCosts[[#This Row],[License Approver]],Tabels!BD:BG,4,FALSE),"N/A")</f>
        <v>DK10</v>
      </c>
      <c r="X19" s="28"/>
    </row>
    <row r="20" spans="2:24" hidden="1">
      <c r="B20" t="s">
        <v>5056</v>
      </c>
      <c r="C20" t="s">
        <v>2274</v>
      </c>
      <c r="D20" t="str">
        <f>VLOOKUP(AApplicationCosts[[#This Row],[NoApplication]],'A-Applications'!B:K,9,FALSE)</f>
        <v>IAR Systems</v>
      </c>
      <c r="E20">
        <f>VLOOKUP(AApplicationCosts[[#This Row],[NoApplication]],'A-Applications'!B:K,10,FALSE)</f>
        <v>0</v>
      </c>
      <c r="F20" t="s">
        <v>5025</v>
      </c>
      <c r="G20" s="28">
        <v>45930</v>
      </c>
      <c r="H20" s="28">
        <v>46296</v>
      </c>
      <c r="I20" t="s">
        <v>5054</v>
      </c>
      <c r="M20" t="s">
        <v>5032</v>
      </c>
      <c r="N20" s="27">
        <v>0</v>
      </c>
      <c r="O20">
        <v>90450098</v>
      </c>
      <c r="P20" t="s">
        <v>3306</v>
      </c>
      <c r="S20">
        <f>_xlfn.XLOOKUP(AApplicationCosts[[#This Row],[NoApplication]],'A-Applications'!B:B,'A-Applications'!AG:AG,,0,1)</f>
        <v>0</v>
      </c>
      <c r="T20" t="s">
        <v>1619</v>
      </c>
      <c r="U20" t="s">
        <v>5055</v>
      </c>
      <c r="V20" t="str">
        <f>IFERROR(VLOOKUP(AApplicationCosts[[#This Row],[License Approver]],Tabels!BD:BF,3,FALSE),"N/A")</f>
        <v>Water - Technology Hardware</v>
      </c>
      <c r="W20" t="str">
        <f>IFERROR(VLOOKUP(AApplicationCosts[[#This Row],[License Approver]],Tabels!BD:BG,4,FALSE),"N/A")</f>
        <v>DK10</v>
      </c>
      <c r="X20" s="28"/>
    </row>
    <row r="21" spans="2:24" hidden="1">
      <c r="B21" t="s">
        <v>1655</v>
      </c>
      <c r="C21" t="s">
        <v>2274</v>
      </c>
      <c r="D21" t="str">
        <f>VLOOKUP(AApplicationCosts[[#This Row],[NoApplication]],'A-Applications'!B:K,9,FALSE)</f>
        <v>IAR Systems</v>
      </c>
      <c r="E21">
        <f>VLOOKUP(AApplicationCosts[[#This Row],[NoApplication]],'A-Applications'!B:K,10,FALSE)</f>
        <v>0</v>
      </c>
      <c r="F21" t="s">
        <v>5025</v>
      </c>
      <c r="G21" s="28">
        <v>45930</v>
      </c>
      <c r="H21" s="28">
        <v>46296</v>
      </c>
      <c r="I21" t="s">
        <v>5054</v>
      </c>
      <c r="M21" t="s">
        <v>5032</v>
      </c>
      <c r="N21" s="27">
        <v>10737</v>
      </c>
      <c r="O21">
        <v>90450098</v>
      </c>
      <c r="P21" t="s">
        <v>3306</v>
      </c>
      <c r="S21">
        <f>_xlfn.XLOOKUP(AApplicationCosts[[#This Row],[NoApplication]],'A-Applications'!B:B,'A-Applications'!AG:AG,,0,1)</f>
        <v>0</v>
      </c>
      <c r="T21" t="s">
        <v>1619</v>
      </c>
      <c r="U21" t="s">
        <v>5055</v>
      </c>
      <c r="V21" t="str">
        <f>IFERROR(VLOOKUP(AApplicationCosts[[#This Row],[License Approver]],Tabels!BD:BF,3,FALSE),"N/A")</f>
        <v>Water - Technology Hardware</v>
      </c>
      <c r="W21" t="str">
        <f>IFERROR(VLOOKUP(AApplicationCosts[[#This Row],[License Approver]],Tabels!BD:BG,4,FALSE),"N/A")</f>
        <v>DK10</v>
      </c>
      <c r="X21" s="28"/>
    </row>
    <row r="22" spans="2:24" hidden="1">
      <c r="B22" t="s">
        <v>1059</v>
      </c>
      <c r="D22" t="str">
        <f>VLOOKUP(AApplicationCosts[[#This Row],[NoApplication]],'A-Applications'!B:K,9,FALSE)</f>
        <v>Attention Solution</v>
      </c>
      <c r="E22">
        <f>VLOOKUP(AApplicationCosts[[#This Row],[NoApplication]],'A-Applications'!B:K,10,FALSE)</f>
        <v>0</v>
      </c>
      <c r="F22" t="s">
        <v>5025</v>
      </c>
      <c r="G22" s="28">
        <v>45960</v>
      </c>
      <c r="H22" s="28">
        <v>46324</v>
      </c>
      <c r="I22" t="s">
        <v>5047</v>
      </c>
      <c r="J22">
        <v>15</v>
      </c>
      <c r="M22" t="s">
        <v>5032</v>
      </c>
      <c r="N22" s="27">
        <v>3375</v>
      </c>
      <c r="O22">
        <v>90453590</v>
      </c>
      <c r="P22" t="s">
        <v>5057</v>
      </c>
      <c r="S22">
        <f>_xlfn.XLOOKUP(AApplicationCosts[[#This Row],[NoApplication]],'A-Applications'!B:B,'A-Applications'!AG:AG,,0,1)</f>
        <v>0</v>
      </c>
      <c r="T22" t="s">
        <v>1049</v>
      </c>
      <c r="U22" t="s">
        <v>1049</v>
      </c>
      <c r="V22" t="str">
        <f>IFERROR(VLOOKUP(AApplicationCosts[[#This Row],[License Approver]],Tabels!BD:BF,3,FALSE),"N/A")</f>
        <v>Heat/Cooling - Product Management</v>
      </c>
      <c r="W22" t="str">
        <f>IFERROR(VLOOKUP(AApplicationCosts[[#This Row],[License Approver]],Tabels!BD:BG,4,FALSE),"N/A")</f>
        <v>DK10</v>
      </c>
      <c r="X22" s="28"/>
    </row>
    <row r="23" spans="2:24" hidden="1">
      <c r="B23" t="s">
        <v>943</v>
      </c>
      <c r="C23" t="s">
        <v>4418</v>
      </c>
      <c r="D23" t="str">
        <f>VLOOKUP(AApplicationCosts[[#This Row],[NoApplication]],'A-Applications'!B:K,9,FALSE)</f>
        <v>DNV</v>
      </c>
      <c r="E23">
        <f>VLOOKUP(AApplicationCosts[[#This Row],[NoApplication]],'A-Applications'!B:K,10,FALSE)</f>
        <v>0</v>
      </c>
      <c r="F23" t="s">
        <v>5025</v>
      </c>
      <c r="G23" s="28">
        <v>45230</v>
      </c>
      <c r="H23" s="28">
        <v>45960</v>
      </c>
      <c r="I23" t="s">
        <v>5058</v>
      </c>
      <c r="J23">
        <v>60</v>
      </c>
      <c r="M23" t="s">
        <v>5027</v>
      </c>
      <c r="N23" s="27">
        <v>2295</v>
      </c>
      <c r="O23">
        <v>90453550</v>
      </c>
      <c r="P23" t="s">
        <v>4418</v>
      </c>
      <c r="R23" t="s">
        <v>5059</v>
      </c>
      <c r="S23">
        <f>_xlfn.XLOOKUP(AApplicationCosts[[#This Row],[NoApplication]],'A-Applications'!B:B,'A-Applications'!AG:AG,,0,1)</f>
        <v>0</v>
      </c>
      <c r="U23" t="s">
        <v>874</v>
      </c>
      <c r="V23" t="str">
        <f>IFERROR(VLOOKUP(AApplicationCosts[[#This Row],[License Approver]],Tabels!BD:BF,3,FALSE),"N/A")</f>
        <v>Electricity - Technology Hardware</v>
      </c>
      <c r="W23" t="str">
        <f>IFERROR(VLOOKUP(AApplicationCosts[[#This Row],[License Approver]],Tabels!BD:BG,4,FALSE),"N/A")</f>
        <v>DK10</v>
      </c>
      <c r="X23" s="28"/>
    </row>
    <row r="24" spans="2:24" hidden="1">
      <c r="B24" t="s">
        <v>944</v>
      </c>
      <c r="C24" t="s">
        <v>4418</v>
      </c>
      <c r="D24" t="str">
        <f>VLOOKUP(AApplicationCosts[[#This Row],[NoApplication]],'A-Applications'!B:K,9,FALSE)</f>
        <v>DNV</v>
      </c>
      <c r="E24">
        <f>VLOOKUP(AApplicationCosts[[#This Row],[NoApplication]],'A-Applications'!B:K,10,FALSE)</f>
        <v>0</v>
      </c>
      <c r="F24" t="s">
        <v>5025</v>
      </c>
      <c r="G24" s="28">
        <v>45230</v>
      </c>
      <c r="H24" s="28">
        <v>45960</v>
      </c>
      <c r="I24" t="s">
        <v>5058</v>
      </c>
      <c r="J24">
        <v>60</v>
      </c>
      <c r="M24" t="s">
        <v>5027</v>
      </c>
      <c r="N24" s="27">
        <v>2465</v>
      </c>
      <c r="O24">
        <v>90453550</v>
      </c>
      <c r="P24" t="s">
        <v>4418</v>
      </c>
      <c r="R24" t="s">
        <v>5059</v>
      </c>
      <c r="S24">
        <f>_xlfn.XLOOKUP(AApplicationCosts[[#This Row],[NoApplication]],'A-Applications'!B:B,'A-Applications'!AG:AG,,0,1)</f>
        <v>0</v>
      </c>
      <c r="U24" t="s">
        <v>874</v>
      </c>
      <c r="V24" t="str">
        <f>IFERROR(VLOOKUP(AApplicationCosts[[#This Row],[License Approver]],Tabels!BD:BF,3,FALSE),"N/A")</f>
        <v>Electricity - Technology Hardware</v>
      </c>
      <c r="W24" t="str">
        <f>IFERROR(VLOOKUP(AApplicationCosts[[#This Row],[License Approver]],Tabels!BD:BG,4,FALSE),"N/A")</f>
        <v>DK10</v>
      </c>
      <c r="X24" s="28"/>
    </row>
    <row r="25" spans="2:24" hidden="1">
      <c r="B25" t="s">
        <v>945</v>
      </c>
      <c r="C25" t="s">
        <v>4418</v>
      </c>
      <c r="D25" t="str">
        <f>VLOOKUP(AApplicationCosts[[#This Row],[NoApplication]],'A-Applications'!B:K,9,FALSE)</f>
        <v>DNV</v>
      </c>
      <c r="E25">
        <f>VLOOKUP(AApplicationCosts[[#This Row],[NoApplication]],'A-Applications'!B:K,10,FALSE)</f>
        <v>0</v>
      </c>
      <c r="F25" t="s">
        <v>5025</v>
      </c>
      <c r="G25" s="28">
        <v>45230</v>
      </c>
      <c r="H25" s="28">
        <v>45960</v>
      </c>
      <c r="I25" t="s">
        <v>5058</v>
      </c>
      <c r="J25">
        <v>60</v>
      </c>
      <c r="M25" t="s">
        <v>5027</v>
      </c>
      <c r="N25" s="27">
        <f>4335</f>
        <v>4335</v>
      </c>
      <c r="O25">
        <v>90453550</v>
      </c>
      <c r="P25" t="s">
        <v>4418</v>
      </c>
      <c r="R25" t="s">
        <v>5059</v>
      </c>
      <c r="S25">
        <f>_xlfn.XLOOKUP(AApplicationCosts[[#This Row],[NoApplication]],'A-Applications'!B:B,'A-Applications'!AG:AG,,0,1)</f>
        <v>0</v>
      </c>
      <c r="U25" t="s">
        <v>874</v>
      </c>
      <c r="V25" t="str">
        <f>IFERROR(VLOOKUP(AApplicationCosts[[#This Row],[License Approver]],Tabels!BD:BF,3,FALSE),"N/A")</f>
        <v>Electricity - Technology Hardware</v>
      </c>
      <c r="W25" t="str">
        <f>IFERROR(VLOOKUP(AApplicationCosts[[#This Row],[License Approver]],Tabels!BD:BG,4,FALSE),"N/A")</f>
        <v>DK10</v>
      </c>
      <c r="X25" s="28"/>
    </row>
    <row r="26" spans="2:24" hidden="1">
      <c r="B26" t="s">
        <v>1847</v>
      </c>
      <c r="D26" t="str">
        <f>VLOOKUP(AApplicationCosts[[#This Row],[NoApplication]],'A-Applications'!B:K,9,FALSE)</f>
        <v>Sysarb</v>
      </c>
      <c r="E26">
        <f>VLOOKUP(AApplicationCosts[[#This Row],[NoApplication]],'A-Applications'!B:K,10,FALSE)</f>
        <v>0</v>
      </c>
      <c r="F26" t="s">
        <v>5025</v>
      </c>
      <c r="G26" s="28">
        <v>45962</v>
      </c>
      <c r="H26" s="28">
        <v>46326</v>
      </c>
      <c r="I26" t="s">
        <v>5050</v>
      </c>
      <c r="J26">
        <v>93</v>
      </c>
      <c r="M26" t="s">
        <v>5060</v>
      </c>
      <c r="N26" s="27">
        <v>51827</v>
      </c>
      <c r="O26">
        <v>20001069</v>
      </c>
      <c r="P26" t="s">
        <v>4491</v>
      </c>
      <c r="R26" t="s">
        <v>5061</v>
      </c>
      <c r="S26">
        <f>_xlfn.XLOOKUP(AApplicationCosts[[#This Row],[NoApplication]],'A-Applications'!B:B,'A-Applications'!AG:AG,,0,1)</f>
        <v>0</v>
      </c>
      <c r="T26" t="s">
        <v>4494</v>
      </c>
      <c r="U26" t="s">
        <v>5062</v>
      </c>
      <c r="V26" t="str">
        <f>IFERROR(VLOOKUP(AApplicationCosts[[#This Row],[License Approver]],Tabels!BD:BF,3,FALSE),"N/A")</f>
        <v>Sales &amp; Marketing</v>
      </c>
      <c r="W26" t="str">
        <f>IFERROR(VLOOKUP(AApplicationCosts[[#This Row],[License Approver]],Tabels!BD:BG,4,FALSE),"N/A")</f>
        <v>SE10</v>
      </c>
      <c r="X26" s="28"/>
    </row>
    <row r="27" spans="2:24" hidden="1">
      <c r="B27" t="s">
        <v>5063</v>
      </c>
      <c r="D27" t="str">
        <f>VLOOKUP(AApplicationCosts[[#This Row],[NoApplication]],'A-Applications'!B:K,9,FALSE)</f>
        <v>SmartBear Software</v>
      </c>
      <c r="E27">
        <f>VLOOKUP(AApplicationCosts[[#This Row],[NoApplication]],'A-Applications'!B:K,10,FALSE)</f>
        <v>0</v>
      </c>
      <c r="F27" t="s">
        <v>5025</v>
      </c>
      <c r="G27" s="28">
        <v>45963</v>
      </c>
      <c r="H27" s="28">
        <v>46327</v>
      </c>
      <c r="I27" t="s">
        <v>5054</v>
      </c>
      <c r="M27" t="s">
        <v>5032</v>
      </c>
      <c r="N27" s="27">
        <f>95596+33915</f>
        <v>129511</v>
      </c>
      <c r="O27">
        <v>90450860</v>
      </c>
      <c r="P27" t="s">
        <v>5064</v>
      </c>
      <c r="R27" t="s">
        <v>5065</v>
      </c>
      <c r="S27">
        <f>_xlfn.XLOOKUP(AApplicationCosts[[#This Row],[NoApplication]],'A-Applications'!B:B,'A-Applications'!AG:AG,,0,1)</f>
        <v>0</v>
      </c>
      <c r="T27" t="s">
        <v>5055</v>
      </c>
      <c r="U27" t="s">
        <v>5066</v>
      </c>
      <c r="V27" t="str">
        <f>IFERROR(VLOOKUP(AApplicationCosts[[#This Row],[License Approver]],Tabels!BD:BF,3,FALSE),"N/A")</f>
        <v>Heat/Cooling - Technology Software</v>
      </c>
      <c r="W27" t="str">
        <f>IFERROR(VLOOKUP(AApplicationCosts[[#This Row],[License Approver]],Tabels!BD:BG,4,FALSE),"N/A")</f>
        <v>DK10</v>
      </c>
      <c r="X27" s="28"/>
    </row>
    <row r="28" spans="2:24" hidden="1">
      <c r="B28" t="s">
        <v>708</v>
      </c>
      <c r="D28" t="str">
        <f>VLOOKUP(AApplicationCosts[[#This Row],[NoApplication]],'A-Applications'!B:K,9,FALSE)</f>
        <v>Synthesia</v>
      </c>
      <c r="E28">
        <f>VLOOKUP(AApplicationCosts[[#This Row],[NoApplication]],'A-Applications'!B:K,10,FALSE)</f>
        <v>0</v>
      </c>
      <c r="F28" t="s">
        <v>5025</v>
      </c>
      <c r="G28" s="28">
        <v>45974</v>
      </c>
      <c r="H28" s="28">
        <v>46338</v>
      </c>
      <c r="I28" t="s">
        <v>5047</v>
      </c>
      <c r="J28">
        <v>30</v>
      </c>
      <c r="M28" t="s">
        <v>5048</v>
      </c>
      <c r="N28" s="27">
        <v>23940</v>
      </c>
      <c r="O28">
        <v>20002076</v>
      </c>
      <c r="P28" t="s">
        <v>3108</v>
      </c>
      <c r="Q28" s="52"/>
      <c r="R28" t="s">
        <v>5067</v>
      </c>
      <c r="S28">
        <f>_xlfn.XLOOKUP(AApplicationCosts[[#This Row],[NoApplication]],'A-Applications'!B:B,'A-Applications'!AG:AG,,0,1)</f>
        <v>0</v>
      </c>
      <c r="T28" t="s">
        <v>1896</v>
      </c>
      <c r="U28" t="s">
        <v>5053</v>
      </c>
      <c r="V28" t="str">
        <f>IFERROR(VLOOKUP(AApplicationCosts[[#This Row],[License Approver]],Tabels!BD:BF,3,FALSE),"N/A")</f>
        <v>Sales &amp; Marketing</v>
      </c>
      <c r="W28" t="str">
        <f>IFERROR(VLOOKUP(AApplicationCosts[[#This Row],[License Approver]],Tabels!BD:BG,4,FALSE),"N/A")</f>
        <v>US10</v>
      </c>
      <c r="X28" s="28"/>
    </row>
    <row r="29" spans="2:24" hidden="1">
      <c r="B29" t="s">
        <v>722</v>
      </c>
      <c r="D29" t="str">
        <f>VLOOKUP(AApplicationCosts[[#This Row],[NoApplication]],'A-Applications'!B:K,9,FALSE)</f>
        <v>Nemtilmeld</v>
      </c>
      <c r="E29">
        <f>VLOOKUP(AApplicationCosts[[#This Row],[NoApplication]],'A-Applications'!B:K,10,FALSE)</f>
        <v>0</v>
      </c>
      <c r="F29" t="s">
        <v>5025</v>
      </c>
      <c r="G29" s="28">
        <v>45992</v>
      </c>
      <c r="H29" s="28">
        <v>46357</v>
      </c>
      <c r="I29" t="s">
        <v>5050</v>
      </c>
      <c r="J29">
        <v>30</v>
      </c>
      <c r="M29" t="s">
        <v>5032</v>
      </c>
      <c r="N29" s="27">
        <v>30800</v>
      </c>
      <c r="O29">
        <v>90455343</v>
      </c>
      <c r="P29" t="s">
        <v>5068</v>
      </c>
      <c r="R29" t="s">
        <v>5069</v>
      </c>
      <c r="S29">
        <f>_xlfn.XLOOKUP(AApplicationCosts[[#This Row],[NoApplication]],'A-Applications'!B:B,'A-Applications'!AG:AG,,0,1)</f>
        <v>0</v>
      </c>
      <c r="T29" t="s">
        <v>2203</v>
      </c>
      <c r="U29" t="s">
        <v>5033</v>
      </c>
      <c r="V29" t="str">
        <f>IFERROR(VLOOKUP(AApplicationCosts[[#This Row],[License Approver]],Tabels!BD:BF,3,FALSE),"N/A")</f>
        <v>Digitalization</v>
      </c>
      <c r="W29" t="str">
        <f>IFERROR(VLOOKUP(AApplicationCosts[[#This Row],[License Approver]],Tabels!BD:BG,4,FALSE),"N/A")</f>
        <v>DK10</v>
      </c>
      <c r="X29" s="28"/>
    </row>
    <row r="30" spans="2:24" hidden="1">
      <c r="B30" t="s">
        <v>153</v>
      </c>
      <c r="D30" t="str">
        <f>VLOOKUP(AApplicationCosts[[#This Row],[NoApplication]],'A-Applications'!B:K,9,FALSE)</f>
        <v>Venzo</v>
      </c>
      <c r="E30">
        <f>VLOOKUP(AApplicationCosts[[#This Row],[NoApplication]],'A-Applications'!B:K,10,FALSE)</f>
        <v>0</v>
      </c>
      <c r="F30" t="s">
        <v>5025</v>
      </c>
      <c r="G30" s="28">
        <v>45962</v>
      </c>
      <c r="H30" s="28">
        <v>46326</v>
      </c>
      <c r="I30" t="s">
        <v>5050</v>
      </c>
      <c r="J30">
        <v>93</v>
      </c>
      <c r="M30" t="s">
        <v>5032</v>
      </c>
      <c r="N30" s="27">
        <v>135000</v>
      </c>
      <c r="O30">
        <v>20001615</v>
      </c>
      <c r="P30" t="s">
        <v>3469</v>
      </c>
      <c r="Q30" s="52">
        <v>150000</v>
      </c>
      <c r="R30" t="s">
        <v>5070</v>
      </c>
      <c r="S30">
        <f>_xlfn.XLOOKUP(AApplicationCosts[[#This Row],[NoApplication]],'A-Applications'!B:B,'A-Applications'!AG:AG,,0,1)</f>
        <v>0</v>
      </c>
      <c r="T30" t="s">
        <v>3110</v>
      </c>
      <c r="U30" t="s">
        <v>3140</v>
      </c>
      <c r="V30" t="str">
        <f>IFERROR(VLOOKUP(AApplicationCosts[[#This Row],[License Approver]],Tabels!BD:BF,3,FALSE),"N/A")</f>
        <v>Digitalization</v>
      </c>
      <c r="W30" t="str">
        <f>IFERROR(VLOOKUP(AApplicationCosts[[#This Row],[License Approver]],Tabels!BD:BG,4,FALSE),"N/A")</f>
        <v>DK10</v>
      </c>
      <c r="X30" s="28"/>
    </row>
    <row r="31" spans="2:24" hidden="1">
      <c r="B31" t="s">
        <v>153</v>
      </c>
      <c r="D31" t="str">
        <f>VLOOKUP(AApplicationCosts[[#This Row],[NoApplication]],'A-Applications'!B:K,9,FALSE)</f>
        <v>Venzo</v>
      </c>
      <c r="E31">
        <f>VLOOKUP(AApplicationCosts[[#This Row],[NoApplication]],'A-Applications'!B:K,10,FALSE)</f>
        <v>0</v>
      </c>
      <c r="F31" t="s">
        <v>5071</v>
      </c>
      <c r="G31" s="28">
        <v>45962</v>
      </c>
      <c r="H31" s="28">
        <v>46326</v>
      </c>
      <c r="I31" t="s">
        <v>5050</v>
      </c>
      <c r="J31">
        <v>93</v>
      </c>
      <c r="M31" t="s">
        <v>5032</v>
      </c>
      <c r="N31" s="27">
        <v>24000</v>
      </c>
      <c r="O31">
        <v>90455922</v>
      </c>
      <c r="P31" t="s">
        <v>2114</v>
      </c>
      <c r="R31" t="s">
        <v>5072</v>
      </c>
      <c r="S31">
        <f>_xlfn.XLOOKUP(AApplicationCosts[[#This Row],[NoApplication]],'A-Applications'!B:B,'A-Applications'!AG:AG,,0,1)</f>
        <v>0</v>
      </c>
      <c r="T31" t="s">
        <v>3110</v>
      </c>
      <c r="U31" t="s">
        <v>3140</v>
      </c>
      <c r="V31" t="str">
        <f>IFERROR(VLOOKUP(AApplicationCosts[[#This Row],[License Approver]],Tabels!BD:BF,3,FALSE),"N/A")</f>
        <v>Digitalization</v>
      </c>
      <c r="W31" t="str">
        <f>IFERROR(VLOOKUP(AApplicationCosts[[#This Row],[License Approver]],Tabels!BD:BG,4,FALSE),"N/A")</f>
        <v>DK10</v>
      </c>
      <c r="X31" s="28"/>
    </row>
    <row r="32" spans="2:24" hidden="1">
      <c r="B32" t="s">
        <v>1193</v>
      </c>
      <c r="D32" t="str">
        <f>VLOOKUP(AApplicationCosts[[#This Row],[NoApplication]],'A-Applications'!B:K,9,FALSE)</f>
        <v>Zendesk</v>
      </c>
      <c r="E32">
        <f>VLOOKUP(AApplicationCosts[[#This Row],[NoApplication]],'A-Applications'!B:K,10,FALSE)</f>
        <v>0</v>
      </c>
      <c r="F32" t="s">
        <v>5025</v>
      </c>
      <c r="G32" s="28">
        <v>45992</v>
      </c>
      <c r="H32" s="28">
        <v>46356</v>
      </c>
      <c r="I32" t="s">
        <v>5050</v>
      </c>
      <c r="J32">
        <v>90</v>
      </c>
      <c r="M32" t="s">
        <v>5027</v>
      </c>
      <c r="N32" s="27">
        <v>5136</v>
      </c>
      <c r="O32">
        <v>20003696</v>
      </c>
      <c r="P32" t="s">
        <v>4719</v>
      </c>
      <c r="R32" t="s">
        <v>5073</v>
      </c>
      <c r="S32">
        <f>_xlfn.XLOOKUP(AApplicationCosts[[#This Row],[NoApplication]],'A-Applications'!B:B,'A-Applications'!AG:AG,,0,1)</f>
        <v>0</v>
      </c>
      <c r="T32" t="s">
        <v>5066</v>
      </c>
      <c r="U32" t="s">
        <v>5066</v>
      </c>
      <c r="V32" t="str">
        <f>IFERROR(VLOOKUP(AApplicationCosts[[#This Row],[License Approver]],Tabels!BD:BF,3,FALSE),"N/A")</f>
        <v>Heat/Cooling - Technology Software</v>
      </c>
      <c r="W32" t="str">
        <f>IFERROR(VLOOKUP(AApplicationCosts[[#This Row],[License Approver]],Tabels!BD:BG,4,FALSE),"N/A")</f>
        <v>DK10</v>
      </c>
      <c r="X32" s="28"/>
    </row>
    <row r="33" spans="2:24" hidden="1">
      <c r="B33" t="s">
        <v>1051</v>
      </c>
      <c r="D33" t="str">
        <f>VLOOKUP(AApplicationCosts[[#This Row],[NoApplication]],'A-Applications'!B:K,9,FALSE)</f>
        <v>Altova</v>
      </c>
      <c r="E33">
        <f>VLOOKUP(AApplicationCosts[[#This Row],[NoApplication]],'A-Applications'!B:K,10,FALSE)</f>
        <v>0</v>
      </c>
      <c r="F33" t="s">
        <v>5025</v>
      </c>
      <c r="G33" s="28">
        <v>46010</v>
      </c>
      <c r="H33" s="28">
        <v>46203</v>
      </c>
      <c r="I33" t="s">
        <v>5074</v>
      </c>
      <c r="J33">
        <v>30</v>
      </c>
      <c r="M33" t="s">
        <v>5027</v>
      </c>
      <c r="N33" s="27">
        <f>2967*2</f>
        <v>5934</v>
      </c>
      <c r="O33">
        <v>90457738</v>
      </c>
      <c r="P33" t="s">
        <v>5075</v>
      </c>
      <c r="Q33" s="52"/>
      <c r="R33" t="s">
        <v>5076</v>
      </c>
      <c r="S33">
        <f>_xlfn.XLOOKUP(AApplicationCosts[[#This Row],[NoApplication]],'A-Applications'!B:B,'A-Applications'!AG:AG,,0,1)</f>
        <v>0</v>
      </c>
      <c r="T33" t="s">
        <v>5077</v>
      </c>
      <c r="U33" t="s">
        <v>5077</v>
      </c>
      <c r="V33" t="str">
        <f>IFERROR(VLOOKUP(AApplicationCosts[[#This Row],[License Approver]],Tabels!BD:BF,3,FALSE),"N/A")</f>
        <v>Digitalization</v>
      </c>
      <c r="W33" t="str">
        <f>IFERROR(VLOOKUP(AApplicationCosts[[#This Row],[License Approver]],Tabels!BD:BG,4,FALSE),"N/A")</f>
        <v>DK10</v>
      </c>
      <c r="X33" s="28"/>
    </row>
    <row r="34" spans="2:24" hidden="1">
      <c r="B34" t="s">
        <v>1054</v>
      </c>
      <c r="D34" t="str">
        <f>VLOOKUP(AApplicationCosts[[#This Row],[NoApplication]],'A-Applications'!B:K,9,FALSE)</f>
        <v>Altova</v>
      </c>
      <c r="E34">
        <f>VLOOKUP(AApplicationCosts[[#This Row],[NoApplication]],'A-Applications'!B:K,10,FALSE)</f>
        <v>0</v>
      </c>
      <c r="F34" t="s">
        <v>5025</v>
      </c>
      <c r="G34" s="28">
        <v>46010</v>
      </c>
      <c r="H34" s="28">
        <v>46203</v>
      </c>
      <c r="I34" t="s">
        <v>5074</v>
      </c>
      <c r="J34">
        <v>30</v>
      </c>
      <c r="M34" t="s">
        <v>5027</v>
      </c>
      <c r="N34" s="27">
        <f>(116+405)*2</f>
        <v>1042</v>
      </c>
      <c r="O34">
        <v>90457738</v>
      </c>
      <c r="P34" t="s">
        <v>5075</v>
      </c>
      <c r="Q34" s="52"/>
      <c r="S34">
        <f>_xlfn.XLOOKUP(AApplicationCosts[[#This Row],[NoApplication]],'A-Applications'!B:B,'A-Applications'!AG:AG,,0,1)</f>
        <v>0</v>
      </c>
      <c r="T34" t="s">
        <v>5077</v>
      </c>
      <c r="U34" t="s">
        <v>5077</v>
      </c>
      <c r="V34" t="str">
        <f>IFERROR(VLOOKUP(AApplicationCosts[[#This Row],[License Approver]],Tabels!BD:BF,3,FALSE),"N/A")</f>
        <v>Digitalization</v>
      </c>
      <c r="W34" t="str">
        <f>IFERROR(VLOOKUP(AApplicationCosts[[#This Row],[License Approver]],Tabels!BD:BG,4,FALSE),"N/A")</f>
        <v>DK10</v>
      </c>
      <c r="X34" s="28"/>
    </row>
    <row r="35" spans="2:24" hidden="1">
      <c r="B35" t="s">
        <v>528</v>
      </c>
      <c r="D35" t="str">
        <f>VLOOKUP(AApplicationCosts[[#This Row],[NoApplication]],'A-Applications'!B:K,9,FALSE)</f>
        <v>Zabbix SIA</v>
      </c>
      <c r="E35">
        <f>VLOOKUP(AApplicationCosts[[#This Row],[NoApplication]],'A-Applications'!B:K,10,FALSE)</f>
        <v>0</v>
      </c>
      <c r="F35" t="s">
        <v>1745</v>
      </c>
      <c r="G35" s="28">
        <v>46013</v>
      </c>
      <c r="H35" s="28">
        <v>46377</v>
      </c>
      <c r="I35" t="s">
        <v>5078</v>
      </c>
      <c r="J35">
        <v>360</v>
      </c>
      <c r="M35" t="s">
        <v>5032</v>
      </c>
      <c r="N35" s="27">
        <f>124580+10381</f>
        <v>134961</v>
      </c>
      <c r="O35">
        <v>90452393</v>
      </c>
      <c r="P35" t="s">
        <v>3727</v>
      </c>
      <c r="R35" t="s">
        <v>5079</v>
      </c>
      <c r="S35">
        <f>_xlfn.XLOOKUP(AApplicationCosts[[#This Row],[NoApplication]],'A-Applications'!B:B,'A-Applications'!AG:AG,,0,1)</f>
        <v>0</v>
      </c>
      <c r="T35" t="s">
        <v>5035</v>
      </c>
      <c r="U35" t="s">
        <v>5080</v>
      </c>
      <c r="V35" t="str">
        <f>IFERROR(VLOOKUP(AApplicationCosts[[#This Row],[License Approver]],Tabels!BD:BF,3,FALSE),"N/A")</f>
        <v>Digitalization</v>
      </c>
      <c r="W35" t="str">
        <f>IFERROR(VLOOKUP(AApplicationCosts[[#This Row],[License Approver]],Tabels!BD:BG,4,FALSE),"N/A")</f>
        <v>DK10</v>
      </c>
      <c r="X35" s="28"/>
    </row>
    <row r="36" spans="2:24" hidden="1">
      <c r="B36" t="s">
        <v>528</v>
      </c>
      <c r="D36" t="str">
        <f>VLOOKUP(AApplicationCosts[[#This Row],[NoApplication]],'A-Applications'!B:K,9,FALSE)</f>
        <v>Zabbix SIA</v>
      </c>
      <c r="E36">
        <f>VLOOKUP(AApplicationCosts[[#This Row],[NoApplication]],'A-Applications'!B:K,10,FALSE)</f>
        <v>0</v>
      </c>
      <c r="F36" t="s">
        <v>5025</v>
      </c>
      <c r="G36" s="28">
        <v>46013</v>
      </c>
      <c r="H36" s="28">
        <v>46377</v>
      </c>
      <c r="I36" t="s">
        <v>5078</v>
      </c>
      <c r="J36">
        <v>360</v>
      </c>
      <c r="M36" t="s">
        <v>5032</v>
      </c>
      <c r="N36" s="27">
        <v>0</v>
      </c>
      <c r="O36">
        <v>90452393</v>
      </c>
      <c r="P36" t="s">
        <v>3727</v>
      </c>
      <c r="R36" t="s">
        <v>5081</v>
      </c>
      <c r="S36">
        <f>_xlfn.XLOOKUP(AApplicationCosts[[#This Row],[NoApplication]],'A-Applications'!B:B,'A-Applications'!AG:AG,,0,1)</f>
        <v>0</v>
      </c>
      <c r="T36" t="s">
        <v>5035</v>
      </c>
      <c r="U36" t="s">
        <v>5080</v>
      </c>
      <c r="V36" t="str">
        <f>IFERROR(VLOOKUP(AApplicationCosts[[#This Row],[License Approver]],Tabels!BD:BF,3,FALSE),"N/A")</f>
        <v>Digitalization</v>
      </c>
      <c r="W36" t="str">
        <f>IFERROR(VLOOKUP(AApplicationCosts[[#This Row],[License Approver]],Tabels!BD:BG,4,FALSE),"N/A")</f>
        <v>DK10</v>
      </c>
      <c r="X36" s="28"/>
    </row>
    <row r="37" spans="2:24" ht="90" hidden="1">
      <c r="B37" t="s">
        <v>250</v>
      </c>
      <c r="D37" t="str">
        <f>VLOOKUP(AApplicationCosts[[#This Row],[NoApplication]],'A-Applications'!B:K,9,FALSE)</f>
        <v>Hypefactors ApS</v>
      </c>
      <c r="E37">
        <f>VLOOKUP(AApplicationCosts[[#This Row],[NoApplication]],'A-Applications'!B:K,10,FALSE)</f>
        <v>0</v>
      </c>
      <c r="F37" t="s">
        <v>5025</v>
      </c>
      <c r="G37" s="28">
        <v>46022</v>
      </c>
      <c r="H37" s="28">
        <v>46386</v>
      </c>
      <c r="I37" t="s">
        <v>5050</v>
      </c>
      <c r="J37">
        <v>90</v>
      </c>
      <c r="M37" t="s">
        <v>5032</v>
      </c>
      <c r="N37" s="27">
        <v>115000</v>
      </c>
      <c r="O37">
        <v>20001169</v>
      </c>
      <c r="P37" t="s">
        <v>3037</v>
      </c>
      <c r="Q37" s="52">
        <v>139125</v>
      </c>
      <c r="R37" s="8" t="s">
        <v>5082</v>
      </c>
      <c r="S37">
        <f>_xlfn.XLOOKUP(AApplicationCosts[[#This Row],[NoApplication]],'A-Applications'!B:B,'A-Applications'!AG:AG,,0,1)</f>
        <v>0</v>
      </c>
      <c r="T37" t="s">
        <v>5083</v>
      </c>
      <c r="U37" t="s">
        <v>5083</v>
      </c>
      <c r="V37" t="str">
        <f>IFERROR(VLOOKUP(AApplicationCosts[[#This Row],[License Approver]],Tabels!BD:BF,3,FALSE),"N/A")</f>
        <v>Sales &amp; Marketing</v>
      </c>
      <c r="W37" t="str">
        <f>IFERROR(VLOOKUP(AApplicationCosts[[#This Row],[License Approver]],Tabels!BD:BG,4,FALSE),"N/A")</f>
        <v>DK10</v>
      </c>
      <c r="X37" s="28"/>
    </row>
    <row r="38" spans="2:24" hidden="1">
      <c r="B38" t="s">
        <v>120</v>
      </c>
      <c r="D38" t="str">
        <f>VLOOKUP(AApplicationCosts[[#This Row],[NoApplication]],'A-Applications'!B:K,9,FALSE)</f>
        <v>SAP Concur</v>
      </c>
      <c r="E38">
        <f>VLOOKUP(AApplicationCosts[[#This Row],[NoApplication]],'A-Applications'!B:K,10,FALSE)</f>
        <v>0</v>
      </c>
      <c r="F38" t="s">
        <v>5025</v>
      </c>
      <c r="G38" s="28">
        <v>46023</v>
      </c>
      <c r="H38" s="28">
        <v>46387</v>
      </c>
      <c r="I38" t="s">
        <v>5084</v>
      </c>
      <c r="J38">
        <v>30</v>
      </c>
      <c r="M38" t="s">
        <v>5048</v>
      </c>
      <c r="N38" s="27">
        <f>2825*4</f>
        <v>11300</v>
      </c>
      <c r="O38" s="53" t="s">
        <v>5085</v>
      </c>
      <c r="P38" t="s">
        <v>5086</v>
      </c>
      <c r="R38" t="s">
        <v>5087</v>
      </c>
      <c r="S38">
        <f>_xlfn.XLOOKUP(AApplicationCosts[[#This Row],[NoApplication]],'A-Applications'!B:B,'A-Applications'!AG:AG,,0,1)</f>
        <v>0</v>
      </c>
      <c r="T38" t="s">
        <v>5088</v>
      </c>
      <c r="U38" t="s">
        <v>1965</v>
      </c>
      <c r="V38" t="str">
        <f>IFERROR(VLOOKUP(AApplicationCosts[[#This Row],[License Approver]],Tabels!BD:BF,3,FALSE),"N/A")</f>
        <v>Finance</v>
      </c>
      <c r="W38" t="str">
        <f>IFERROR(VLOOKUP(AApplicationCosts[[#This Row],[License Approver]],Tabels!BD:BG,4,FALSE),"N/A")</f>
        <v>US10</v>
      </c>
      <c r="X38" s="28"/>
    </row>
    <row r="39" spans="2:24" hidden="1">
      <c r="B39" t="s">
        <v>5089</v>
      </c>
      <c r="D39" t="str">
        <f>VLOOKUP(AApplicationCosts[[#This Row],[NoApplication]],'A-Applications'!B:K,9,FALSE)</f>
        <v>EcoOnline</v>
      </c>
      <c r="E39">
        <f>VLOOKUP(AApplicationCosts[[#This Row],[NoApplication]],'A-Applications'!B:K,10,FALSE)</f>
        <v>0</v>
      </c>
      <c r="F39" t="s">
        <v>5025</v>
      </c>
      <c r="G39" s="28">
        <v>46023</v>
      </c>
      <c r="H39" s="28">
        <v>46387</v>
      </c>
      <c r="I39" t="s">
        <v>5050</v>
      </c>
      <c r="J39">
        <v>30</v>
      </c>
      <c r="M39" t="s">
        <v>5032</v>
      </c>
      <c r="N39" s="27">
        <v>102500</v>
      </c>
      <c r="O39">
        <v>90453320</v>
      </c>
      <c r="P39" t="s">
        <v>3022</v>
      </c>
      <c r="Q39" s="52"/>
      <c r="R39" t="s">
        <v>5090</v>
      </c>
      <c r="S39">
        <f>_xlfn.XLOOKUP(AApplicationCosts[[#This Row],[NoApplication]],'A-Applications'!B:B,'A-Applications'!AG:AG,,0,1)</f>
        <v>0</v>
      </c>
      <c r="T39" t="s">
        <v>5091</v>
      </c>
      <c r="U39" t="s">
        <v>1237</v>
      </c>
      <c r="V39" t="str">
        <f>IFERROR(VLOOKUP(AApplicationCosts[[#This Row],[License Approver]],Tabels!BD:BF,3,FALSE),"N/A")</f>
        <v>Quality &amp; Sustainability</v>
      </c>
      <c r="W39" t="str">
        <f>IFERROR(VLOOKUP(AApplicationCosts[[#This Row],[License Approver]],Tabels!BD:BG,4,FALSE),"N/A")</f>
        <v>DK10</v>
      </c>
      <c r="X39" s="28"/>
    </row>
    <row r="40" spans="2:24" hidden="1">
      <c r="B40" t="s">
        <v>5092</v>
      </c>
      <c r="D40" t="str">
        <f>VLOOKUP(AApplicationCosts[[#This Row],[NoApplication]],'A-Applications'!B:K,9,FALSE)</f>
        <v>IBM</v>
      </c>
      <c r="E40">
        <f>VLOOKUP(AApplicationCosts[[#This Row],[NoApplication]],'A-Applications'!B:K,10,FALSE)</f>
        <v>0</v>
      </c>
      <c r="F40" t="s">
        <v>5025</v>
      </c>
      <c r="G40" s="28">
        <v>46023</v>
      </c>
      <c r="H40" s="28">
        <v>46387</v>
      </c>
      <c r="I40" t="s">
        <v>5054</v>
      </c>
      <c r="J40">
        <v>30</v>
      </c>
      <c r="M40" t="s">
        <v>5032</v>
      </c>
      <c r="N40" s="27">
        <f>39598*12</f>
        <v>475176</v>
      </c>
      <c r="O40">
        <v>90450850</v>
      </c>
      <c r="P40" t="s">
        <v>5093</v>
      </c>
      <c r="Q40" s="52">
        <f>33899.84*12</f>
        <v>406798.07999999996</v>
      </c>
      <c r="R40" t="s">
        <v>5094</v>
      </c>
      <c r="S40">
        <f>_xlfn.XLOOKUP(AApplicationCosts[[#This Row],[NoApplication]],'A-Applications'!B:B,'A-Applications'!AG:AG,,0,1)</f>
        <v>0</v>
      </c>
      <c r="T40" t="s">
        <v>2203</v>
      </c>
      <c r="U40" t="s">
        <v>5033</v>
      </c>
      <c r="V40" t="str">
        <f>IFERROR(VLOOKUP(AApplicationCosts[[#This Row],[License Approver]],Tabels!BD:BF,3,FALSE),"N/A")</f>
        <v>Digitalization</v>
      </c>
      <c r="W40" t="str">
        <f>IFERROR(VLOOKUP(AApplicationCosts[[#This Row],[License Approver]],Tabels!BD:BG,4,FALSE),"N/A")</f>
        <v>DK10</v>
      </c>
      <c r="X40" s="28"/>
    </row>
    <row r="41" spans="2:24" hidden="1">
      <c r="B41" t="s">
        <v>268</v>
      </c>
      <c r="D41" t="str">
        <f>VLOOKUP(AApplicationCosts[[#This Row],[NoApplication]],'A-Applications'!B:K,9,FALSE)</f>
        <v>Risma Software.</v>
      </c>
      <c r="E41">
        <f>VLOOKUP(AApplicationCosts[[#This Row],[NoApplication]],'A-Applications'!B:K,10,FALSE)</f>
        <v>0</v>
      </c>
      <c r="F41" t="s">
        <v>5025</v>
      </c>
      <c r="G41" s="28">
        <v>46023</v>
      </c>
      <c r="H41" s="28">
        <v>46387</v>
      </c>
      <c r="I41" t="s">
        <v>5050</v>
      </c>
      <c r="J41">
        <v>30</v>
      </c>
      <c r="M41" t="s">
        <v>5032</v>
      </c>
      <c r="N41" s="27">
        <v>105059</v>
      </c>
      <c r="O41">
        <v>90457793</v>
      </c>
      <c r="P41" t="s">
        <v>5095</v>
      </c>
      <c r="Q41" s="52">
        <v>151320.95999999999</v>
      </c>
      <c r="R41" t="s">
        <v>3030</v>
      </c>
      <c r="S41">
        <f>_xlfn.XLOOKUP(AApplicationCosts[[#This Row],[NoApplication]],'A-Applications'!B:B,'A-Applications'!AG:AG,,0,1)</f>
        <v>0</v>
      </c>
      <c r="T41" t="s">
        <v>2203</v>
      </c>
      <c r="U41" t="s">
        <v>5033</v>
      </c>
      <c r="V41" t="str">
        <f>IFERROR(VLOOKUP(AApplicationCosts[[#This Row],[License Approver]],Tabels!BD:BF,3,FALSE),"N/A")</f>
        <v>Digitalization</v>
      </c>
      <c r="W41" t="str">
        <f>IFERROR(VLOOKUP(AApplicationCosts[[#This Row],[License Approver]],Tabels!BD:BG,4,FALSE),"N/A")</f>
        <v>DK10</v>
      </c>
      <c r="X41" s="28"/>
    </row>
    <row r="42" spans="2:24" hidden="1">
      <c r="B42" t="s">
        <v>268</v>
      </c>
      <c r="D42" t="str">
        <f>VLOOKUP(AApplicationCosts[[#This Row],[NoApplication]],'A-Applications'!B:K,9,FALSE)</f>
        <v>Risma Software.</v>
      </c>
      <c r="E42">
        <f>VLOOKUP(AApplicationCosts[[#This Row],[NoApplication]],'A-Applications'!B:K,10,FALSE)</f>
        <v>0</v>
      </c>
      <c r="F42" t="s">
        <v>5025</v>
      </c>
      <c r="G42" s="28">
        <v>46023</v>
      </c>
      <c r="H42" s="28">
        <v>46387</v>
      </c>
      <c r="I42" t="s">
        <v>5050</v>
      </c>
      <c r="J42">
        <v>30</v>
      </c>
      <c r="M42" t="s">
        <v>5032</v>
      </c>
      <c r="N42" s="27">
        <v>58366</v>
      </c>
      <c r="O42">
        <v>90457793</v>
      </c>
      <c r="P42" t="s">
        <v>5095</v>
      </c>
      <c r="Q42" s="52"/>
      <c r="R42" t="s">
        <v>5096</v>
      </c>
      <c r="S42">
        <f>_xlfn.XLOOKUP(AApplicationCosts[[#This Row],[NoApplication]],'A-Applications'!B:B,'A-Applications'!AG:AG,,0,1)</f>
        <v>0</v>
      </c>
      <c r="T42" t="s">
        <v>2203</v>
      </c>
      <c r="U42" t="s">
        <v>5033</v>
      </c>
      <c r="V42" t="str">
        <f>IFERROR(VLOOKUP(AApplicationCosts[[#This Row],[License Approver]],Tabels!BD:BF,3,FALSE),"N/A")</f>
        <v>Digitalization</v>
      </c>
      <c r="W42" t="str">
        <f>IFERROR(VLOOKUP(AApplicationCosts[[#This Row],[License Approver]],Tabels!BD:BG,4,FALSE),"N/A")</f>
        <v>DK10</v>
      </c>
      <c r="X42" s="28"/>
    </row>
    <row r="43" spans="2:24" hidden="1">
      <c r="B43" t="s">
        <v>127</v>
      </c>
      <c r="D43" t="str">
        <f>VLOOKUP(AApplicationCosts[[#This Row],[NoApplication]],'A-Applications'!B:K,9,FALSE)</f>
        <v>IPW Technologies</v>
      </c>
      <c r="E43">
        <f>VLOOKUP(AApplicationCosts[[#This Row],[NoApplication]],'A-Applications'!B:K,10,FALSE)</f>
        <v>0</v>
      </c>
      <c r="F43" t="s">
        <v>5097</v>
      </c>
      <c r="G43" s="28">
        <v>46023</v>
      </c>
      <c r="H43" s="28">
        <v>46387</v>
      </c>
      <c r="I43" t="s">
        <v>5050</v>
      </c>
      <c r="J43">
        <v>90</v>
      </c>
      <c r="M43" t="s">
        <v>5032</v>
      </c>
      <c r="N43" s="27">
        <v>18297</v>
      </c>
      <c r="O43">
        <v>20001009</v>
      </c>
      <c r="P43" t="s">
        <v>5098</v>
      </c>
      <c r="Q43" s="52"/>
      <c r="S43">
        <f>_xlfn.XLOOKUP(AApplicationCosts[[#This Row],[NoApplication]],'A-Applications'!B:B,'A-Applications'!AG:AG,,0,1)</f>
        <v>0</v>
      </c>
      <c r="T43" t="s">
        <v>2203</v>
      </c>
      <c r="U43" t="s">
        <v>5033</v>
      </c>
      <c r="V43" t="str">
        <f>IFERROR(VLOOKUP(AApplicationCosts[[#This Row],[License Approver]],Tabels!BD:BF,3,FALSE),"N/A")</f>
        <v>Digitalization</v>
      </c>
      <c r="W43" t="str">
        <f>IFERROR(VLOOKUP(AApplicationCosts[[#This Row],[License Approver]],Tabels!BD:BG,4,FALSE),"N/A")</f>
        <v>DK10</v>
      </c>
      <c r="X43" s="28"/>
    </row>
    <row r="44" spans="2:24" hidden="1">
      <c r="B44" t="s">
        <v>127</v>
      </c>
      <c r="D44" t="str">
        <f>VLOOKUP(AApplicationCosts[[#This Row],[NoApplication]],'A-Applications'!B:K,9,FALSE)</f>
        <v>IPW Technologies</v>
      </c>
      <c r="E44">
        <f>VLOOKUP(AApplicationCosts[[#This Row],[NoApplication]],'A-Applications'!B:K,10,FALSE)</f>
        <v>0</v>
      </c>
      <c r="F44" t="s">
        <v>5025</v>
      </c>
      <c r="G44" s="28">
        <v>46023</v>
      </c>
      <c r="H44" s="28">
        <v>46387</v>
      </c>
      <c r="I44" t="s">
        <v>5050</v>
      </c>
      <c r="J44">
        <v>30</v>
      </c>
      <c r="M44" t="s">
        <v>5032</v>
      </c>
      <c r="N44" s="27">
        <v>146623</v>
      </c>
      <c r="O44">
        <v>90454104</v>
      </c>
      <c r="P44" t="s">
        <v>5099</v>
      </c>
      <c r="R44" t="s">
        <v>5100</v>
      </c>
      <c r="S44">
        <f>_xlfn.XLOOKUP(AApplicationCosts[[#This Row],[NoApplication]],'A-Applications'!B:B,'A-Applications'!AG:AG,,0,1)</f>
        <v>0</v>
      </c>
      <c r="T44" t="s">
        <v>2203</v>
      </c>
      <c r="U44" t="s">
        <v>5033</v>
      </c>
      <c r="V44" t="str">
        <f>IFERROR(VLOOKUP(AApplicationCosts[[#This Row],[License Approver]],Tabels!BD:BF,3,FALSE),"N/A")</f>
        <v>Digitalization</v>
      </c>
      <c r="W44" t="str">
        <f>IFERROR(VLOOKUP(AApplicationCosts[[#This Row],[License Approver]],Tabels!BD:BG,4,FALSE),"N/A")</f>
        <v>DK10</v>
      </c>
      <c r="X44" s="28"/>
    </row>
    <row r="45" spans="2:24" hidden="1">
      <c r="B45" t="s">
        <v>127</v>
      </c>
      <c r="D45" t="str">
        <f>VLOOKUP(AApplicationCosts[[#This Row],[NoApplication]],'A-Applications'!B:K,9,FALSE)</f>
        <v>IPW Technologies</v>
      </c>
      <c r="E45">
        <f>VLOOKUP(AApplicationCosts[[#This Row],[NoApplication]],'A-Applications'!B:K,10,FALSE)</f>
        <v>0</v>
      </c>
      <c r="F45" t="s">
        <v>1745</v>
      </c>
      <c r="G45" s="28">
        <v>46023</v>
      </c>
      <c r="H45" s="28">
        <v>46387</v>
      </c>
      <c r="I45" t="s">
        <v>5050</v>
      </c>
      <c r="J45">
        <v>30</v>
      </c>
      <c r="M45" t="s">
        <v>5032</v>
      </c>
      <c r="N45" s="27">
        <f>3115*12</f>
        <v>37380</v>
      </c>
      <c r="O45">
        <v>90454104</v>
      </c>
      <c r="P45" t="s">
        <v>5099</v>
      </c>
      <c r="R45" t="s">
        <v>5101</v>
      </c>
      <c r="S45">
        <f>_xlfn.XLOOKUP(AApplicationCosts[[#This Row],[NoApplication]],'A-Applications'!B:B,'A-Applications'!AG:AG,,0,1)</f>
        <v>0</v>
      </c>
      <c r="T45" t="s">
        <v>2203</v>
      </c>
      <c r="U45" t="s">
        <v>5033</v>
      </c>
      <c r="V45" t="str">
        <f>IFERROR(VLOOKUP(AApplicationCosts[[#This Row],[License Approver]],Tabels!BD:BF,3,FALSE),"N/A")</f>
        <v>Digitalization</v>
      </c>
      <c r="W45" t="str">
        <f>IFERROR(VLOOKUP(AApplicationCosts[[#This Row],[License Approver]],Tabels!BD:BG,4,FALSE),"N/A")</f>
        <v>DK10</v>
      </c>
      <c r="X45" s="28"/>
    </row>
    <row r="46" spans="2:24" ht="32.25" hidden="1" customHeight="1">
      <c r="B46" t="s">
        <v>5102</v>
      </c>
      <c r="D46" t="str">
        <f>VLOOKUP(AApplicationCosts[[#This Row],[NoApplication]],'A-Applications'!B:K,9,FALSE)</f>
        <v>Roima Denmark A/S  _x000D_
Logimatic OIO</v>
      </c>
      <c r="E46">
        <f>VLOOKUP(AApplicationCosts[[#This Row],[NoApplication]],'A-Applications'!B:K,10,FALSE)</f>
        <v>0</v>
      </c>
      <c r="F46" t="s">
        <v>5025</v>
      </c>
      <c r="G46" s="28">
        <v>46023</v>
      </c>
      <c r="H46" s="28">
        <v>46203</v>
      </c>
      <c r="I46" t="s">
        <v>5103</v>
      </c>
      <c r="J46">
        <v>30</v>
      </c>
      <c r="M46" t="s">
        <v>5032</v>
      </c>
      <c r="N46" s="27">
        <f>23600*2</f>
        <v>47200</v>
      </c>
      <c r="O46">
        <v>90455418</v>
      </c>
      <c r="P46" t="s">
        <v>5104</v>
      </c>
      <c r="Q46" s="52"/>
      <c r="S46">
        <f>_xlfn.XLOOKUP(AApplicationCosts[[#This Row],[NoApplication]],'A-Applications'!B:B,'A-Applications'!AG:AG,,0,1)</f>
        <v>0</v>
      </c>
      <c r="T46" t="s">
        <v>5105</v>
      </c>
      <c r="U46" t="s">
        <v>5106</v>
      </c>
      <c r="V46" t="str">
        <f>IFERROR(VLOOKUP(AApplicationCosts[[#This Row],[License Approver]],Tabels!BD:BF,3,FALSE),"N/A")</f>
        <v>Heat/Cooling - Customer Services</v>
      </c>
      <c r="W46" t="str">
        <f>IFERROR(VLOOKUP(AApplicationCosts[[#This Row],[License Approver]],Tabels!BD:BG,4,FALSE),"N/A")</f>
        <v>DK10</v>
      </c>
      <c r="X46" s="28"/>
    </row>
    <row r="47" spans="2:24" hidden="1">
      <c r="B47" t="s">
        <v>5107</v>
      </c>
      <c r="D47" t="str">
        <f>VLOOKUP(AApplicationCosts[[#This Row],[NoApplication]],'A-Applications'!B:K,9,FALSE)</f>
        <v>OpenLinkSoftware</v>
      </c>
      <c r="E47">
        <f>VLOOKUP(AApplicationCosts[[#This Row],[NoApplication]],'A-Applications'!B:K,10,FALSE)</f>
        <v>0</v>
      </c>
      <c r="F47" t="s">
        <v>5025</v>
      </c>
      <c r="G47" s="28">
        <v>45658</v>
      </c>
      <c r="H47" s="28">
        <v>46022</v>
      </c>
      <c r="M47" t="s">
        <v>5032</v>
      </c>
      <c r="N47" s="27">
        <v>1500</v>
      </c>
      <c r="O47"/>
      <c r="P47" t="s">
        <v>5108</v>
      </c>
      <c r="Q47" s="52"/>
      <c r="R47" t="s">
        <v>5109</v>
      </c>
      <c r="S47">
        <f>_xlfn.XLOOKUP(AApplicationCosts[[#This Row],[NoApplication]],'A-Applications'!B:B,'A-Applications'!AG:AG,,0,1)</f>
        <v>0</v>
      </c>
      <c r="T47" t="s">
        <v>704</v>
      </c>
      <c r="U47" t="s">
        <v>3140</v>
      </c>
      <c r="V47" t="str">
        <f>IFERROR(VLOOKUP(AApplicationCosts[[#This Row],[License Approver]],Tabels!BD:BF,3,FALSE),"N/A")</f>
        <v>Digitalization</v>
      </c>
      <c r="W47" t="str">
        <f>IFERROR(VLOOKUP(AApplicationCosts[[#This Row],[License Approver]],Tabels!BD:BG,4,FALSE),"N/A")</f>
        <v>DK10</v>
      </c>
      <c r="X47" s="28"/>
    </row>
    <row r="48" spans="2:24" hidden="1">
      <c r="B48" t="s">
        <v>1028</v>
      </c>
      <c r="D48" t="str">
        <f>VLOOKUP(AApplicationCosts[[#This Row],[NoApplication]],'A-Applications'!B:K,9,FALSE)</f>
        <v>BizBrain Technologies</v>
      </c>
      <c r="E48">
        <f>VLOOKUP(AApplicationCosts[[#This Row],[NoApplication]],'A-Applications'!B:K,10,FALSE)</f>
        <v>0</v>
      </c>
      <c r="F48" t="s">
        <v>5025</v>
      </c>
      <c r="G48" s="28">
        <v>46023</v>
      </c>
      <c r="H48" s="28">
        <v>46387</v>
      </c>
      <c r="I48" t="s">
        <v>5050</v>
      </c>
      <c r="J48">
        <v>30</v>
      </c>
      <c r="M48" t="s">
        <v>5032</v>
      </c>
      <c r="N48" s="27">
        <v>354084</v>
      </c>
      <c r="O48">
        <v>90457837</v>
      </c>
      <c r="P48" t="s">
        <v>5110</v>
      </c>
      <c r="Q48" s="52">
        <v>263856</v>
      </c>
      <c r="R48" t="s">
        <v>599</v>
      </c>
      <c r="S48">
        <f>_xlfn.XLOOKUP(AApplicationCosts[[#This Row],[NoApplication]],'A-Applications'!B:B,'A-Applications'!AG:AG,,0,1)</f>
        <v>0</v>
      </c>
      <c r="T48" t="s">
        <v>1049</v>
      </c>
      <c r="U48" t="s">
        <v>4644</v>
      </c>
      <c r="V48" t="str">
        <f>IFERROR(VLOOKUP(AApplicationCosts[[#This Row],[License Approver]],Tabels!BD:BF,3,FALSE),"N/A")</f>
        <v>Heat/Cooling - Product Management</v>
      </c>
      <c r="W48" t="str">
        <f>IFERROR(VLOOKUP(AApplicationCosts[[#This Row],[License Approver]],Tabels!BD:BG,4,FALSE),"N/A")</f>
        <v>DK10</v>
      </c>
      <c r="X48" s="28"/>
    </row>
    <row r="49" spans="2:24" hidden="1">
      <c r="B49" t="s">
        <v>1097</v>
      </c>
      <c r="D49" t="str">
        <f>VLOOKUP(AApplicationCosts[[#This Row],[NoApplication]],'A-Applications'!B:K,9,FALSE)</f>
        <v>Moldex3D</v>
      </c>
      <c r="E49">
        <f>VLOOKUP(AApplicationCosts[[#This Row],[NoApplication]],'A-Applications'!B:K,10,FALSE)</f>
        <v>0</v>
      </c>
      <c r="F49" t="s">
        <v>1745</v>
      </c>
      <c r="G49" s="28">
        <v>46023</v>
      </c>
      <c r="H49" s="28">
        <v>46387</v>
      </c>
      <c r="I49" t="s">
        <v>5054</v>
      </c>
      <c r="J49">
        <v>30</v>
      </c>
      <c r="M49" t="s">
        <v>5032</v>
      </c>
      <c r="N49" s="27">
        <v>72500</v>
      </c>
      <c r="O49">
        <v>90458016</v>
      </c>
      <c r="P49" t="s">
        <v>5111</v>
      </c>
      <c r="Q49" s="52"/>
      <c r="R49" t="s">
        <v>5112</v>
      </c>
      <c r="S49">
        <f>_xlfn.XLOOKUP(AApplicationCosts[[#This Row],[NoApplication]],'A-Applications'!B:B,'A-Applications'!AG:AG,,0,1)</f>
        <v>0</v>
      </c>
      <c r="T49" t="s">
        <v>1620</v>
      </c>
      <c r="U49" t="s">
        <v>5113</v>
      </c>
      <c r="V49" t="str">
        <f>IFERROR(VLOOKUP(AApplicationCosts[[#This Row],[License Approver]],Tabels!BD:BF,3,FALSE),"N/A")</f>
        <v>Water - Technology Hardware</v>
      </c>
      <c r="W49" t="str">
        <f>IFERROR(VLOOKUP(AApplicationCosts[[#This Row],[License Approver]],Tabels!BD:BG,4,FALSE),"N/A")</f>
        <v>DK10</v>
      </c>
      <c r="X49" s="28"/>
    </row>
    <row r="50" spans="2:24" ht="39.75" hidden="1" customHeight="1">
      <c r="B50" t="s">
        <v>5114</v>
      </c>
      <c r="D50" t="str">
        <f>VLOOKUP(AApplicationCosts[[#This Row],[NoApplication]],'A-Applications'!B:K,9,FALSE)</f>
        <v>DLMS User Association</v>
      </c>
      <c r="E50">
        <f>VLOOKUP(AApplicationCosts[[#This Row],[NoApplication]],'A-Applications'!B:K,10,FALSE)</f>
        <v>0</v>
      </c>
      <c r="F50" t="s">
        <v>5025</v>
      </c>
      <c r="G50" s="28">
        <v>46023</v>
      </c>
      <c r="H50" s="28">
        <v>46387</v>
      </c>
      <c r="I50" t="s">
        <v>5047</v>
      </c>
      <c r="J50">
        <v>30</v>
      </c>
      <c r="M50" t="s">
        <v>5027</v>
      </c>
      <c r="N50" s="27">
        <v>4000</v>
      </c>
      <c r="O50">
        <v>90450077</v>
      </c>
      <c r="P50" t="s">
        <v>5115</v>
      </c>
      <c r="Q50" s="52"/>
      <c r="R50" s="8" t="s">
        <v>5116</v>
      </c>
      <c r="S50">
        <f>_xlfn.XLOOKUP(AApplicationCosts[[#This Row],[NoApplication]],'A-Applications'!B:B,'A-Applications'!AG:AG,,0,1)</f>
        <v>0</v>
      </c>
      <c r="T50" t="s">
        <v>5117</v>
      </c>
      <c r="U50" t="s">
        <v>5118</v>
      </c>
      <c r="V50" t="str">
        <f>IFERROR(VLOOKUP(AApplicationCosts[[#This Row],[License Approver]],Tabels!BD:BF,3,FALSE),"N/A")</f>
        <v>Electricity - Product Management</v>
      </c>
      <c r="W50" t="str">
        <f>IFERROR(VLOOKUP(AApplicationCosts[[#This Row],[License Approver]],Tabels!BD:BG,4,FALSE),"N/A")</f>
        <v>DK10</v>
      </c>
      <c r="X50" s="28"/>
    </row>
    <row r="51" spans="2:24" hidden="1">
      <c r="B51" t="s">
        <v>560</v>
      </c>
      <c r="D51" t="str">
        <f>VLOOKUP(AApplicationCosts[[#This Row],[NoApplication]],'A-Applications'!B:K,9,FALSE)</f>
        <v>Logpoint</v>
      </c>
      <c r="E51">
        <f>VLOOKUP(AApplicationCosts[[#This Row],[NoApplication]],'A-Applications'!B:K,10,FALSE)</f>
        <v>0</v>
      </c>
      <c r="F51" t="s">
        <v>5025</v>
      </c>
      <c r="G51" s="28">
        <v>45839</v>
      </c>
      <c r="H51" s="28">
        <v>46203</v>
      </c>
      <c r="I51" t="s">
        <v>5050</v>
      </c>
      <c r="J51">
        <v>30</v>
      </c>
      <c r="M51" t="s">
        <v>5032</v>
      </c>
      <c r="N51" s="27">
        <f>188100*2</f>
        <v>376200</v>
      </c>
      <c r="O51">
        <v>90454814</v>
      </c>
      <c r="P51" t="s">
        <v>5119</v>
      </c>
      <c r="S51">
        <f>_xlfn.XLOOKUP(AApplicationCosts[[#This Row],[NoApplication]],'A-Applications'!B:B,'A-Applications'!AG:AG,,0,1)</f>
        <v>0</v>
      </c>
      <c r="U51" t="s">
        <v>5080</v>
      </c>
      <c r="V51" t="str">
        <f>IFERROR(VLOOKUP(AApplicationCosts[[#This Row],[License Approver]],Tabels!BD:BF,3,FALSE),"N/A")</f>
        <v>Digitalization</v>
      </c>
      <c r="W51" t="str">
        <f>IFERROR(VLOOKUP(AApplicationCosts[[#This Row],[License Approver]],Tabels!BD:BG,4,FALSE),"N/A")</f>
        <v>DK10</v>
      </c>
      <c r="X51" s="28"/>
    </row>
    <row r="52" spans="2:24" hidden="1">
      <c r="B52" t="s">
        <v>1837</v>
      </c>
      <c r="D52" t="str">
        <f>VLOOKUP(AApplicationCosts[[#This Row],[NoApplication]],'A-Applications'!B:K,9,FALSE)</f>
        <v>Emma Systems AS</v>
      </c>
      <c r="E52">
        <f>VLOOKUP(AApplicationCosts[[#This Row],[NoApplication]],'A-Applications'!B:K,10,FALSE)</f>
        <v>0</v>
      </c>
      <c r="F52" t="s">
        <v>5025</v>
      </c>
      <c r="G52" s="28">
        <v>46023</v>
      </c>
      <c r="H52" s="28">
        <v>46387</v>
      </c>
      <c r="I52" t="s">
        <v>5047</v>
      </c>
      <c r="J52">
        <v>30</v>
      </c>
      <c r="M52" t="s">
        <v>5120</v>
      </c>
      <c r="N52" s="27">
        <v>30600</v>
      </c>
      <c r="O52">
        <v>90470709</v>
      </c>
      <c r="P52" t="s">
        <v>4501</v>
      </c>
      <c r="R52" t="s">
        <v>5121</v>
      </c>
      <c r="S52">
        <f>_xlfn.XLOOKUP(AApplicationCosts[[#This Row],[NoApplication]],'A-Applications'!B:B,'A-Applications'!AG:AG,,0,1)</f>
        <v>0</v>
      </c>
      <c r="T52" t="s">
        <v>5122</v>
      </c>
      <c r="U52" t="s">
        <v>5123</v>
      </c>
      <c r="V52" t="str">
        <f>IFERROR(VLOOKUP(AApplicationCosts[[#This Row],[License Approver]],Tabels!BD:BF,3,FALSE),"N/A")</f>
        <v>Sales &amp; Marketing</v>
      </c>
      <c r="W52" t="str">
        <f>IFERROR(VLOOKUP(AApplicationCosts[[#This Row],[License Approver]],Tabels!BD:BG,4,FALSE),"N/A")</f>
        <v>NO10</v>
      </c>
      <c r="X52" s="28"/>
    </row>
    <row r="53" spans="2:24" hidden="1">
      <c r="B53" t="s">
        <v>83</v>
      </c>
      <c r="D53" t="str">
        <f>VLOOKUP(AApplicationCosts[[#This Row],[NoApplication]],'A-Applications'!B:K,9,FALSE)</f>
        <v>Kamstrup</v>
      </c>
      <c r="E53">
        <f>VLOOKUP(AApplicationCosts[[#This Row],[NoApplication]],'A-Applications'!B:K,10,FALSE)</f>
        <v>0</v>
      </c>
      <c r="F53" t="s">
        <v>5025</v>
      </c>
      <c r="G53" s="28">
        <v>46030</v>
      </c>
      <c r="H53" s="28">
        <v>46394</v>
      </c>
      <c r="I53" t="s">
        <v>5050</v>
      </c>
      <c r="J53">
        <v>60</v>
      </c>
      <c r="M53" t="s">
        <v>5032</v>
      </c>
      <c r="N53" s="27">
        <f>1425*8.66</f>
        <v>12340.5</v>
      </c>
      <c r="O53">
        <v>20000445</v>
      </c>
      <c r="P53" t="s">
        <v>5124</v>
      </c>
      <c r="S53">
        <f>_xlfn.XLOOKUP(AApplicationCosts[[#This Row],[NoApplication]],'A-Applications'!B:B,'A-Applications'!AG:AG,,0,1)</f>
        <v>0</v>
      </c>
      <c r="T53" t="s">
        <v>5125</v>
      </c>
      <c r="U53" t="s">
        <v>5126</v>
      </c>
      <c r="V53" t="str">
        <f>IFERROR(VLOOKUP(AApplicationCosts[[#This Row],[License Approver]],Tabels!BD:BF,3,FALSE),"N/A")</f>
        <v>Water - Technology Software</v>
      </c>
      <c r="W53" t="str">
        <f>IFERROR(VLOOKUP(AApplicationCosts[[#This Row],[License Approver]],Tabels!BD:BG,4,FALSE),"N/A")</f>
        <v>DK10</v>
      </c>
      <c r="X53" s="28"/>
    </row>
    <row r="54" spans="2:24" hidden="1">
      <c r="B54" t="s">
        <v>83</v>
      </c>
      <c r="D54" t="str">
        <f>VLOOKUP(AApplicationCosts[[#This Row],[NoApplication]],'A-Applications'!B:K,9,FALSE)</f>
        <v>Kamstrup</v>
      </c>
      <c r="E54">
        <f>VLOOKUP(AApplicationCosts[[#This Row],[NoApplication]],'A-Applications'!B:K,10,FALSE)</f>
        <v>0</v>
      </c>
      <c r="F54" t="s">
        <v>5025</v>
      </c>
      <c r="G54" s="28">
        <v>46030</v>
      </c>
      <c r="H54" s="28">
        <v>46394</v>
      </c>
      <c r="I54" t="s">
        <v>5050</v>
      </c>
      <c r="J54">
        <v>60</v>
      </c>
      <c r="M54" t="s">
        <v>5032</v>
      </c>
      <c r="N54" s="27">
        <f>1315+1315</f>
        <v>2630</v>
      </c>
      <c r="O54">
        <v>20000445</v>
      </c>
      <c r="P54" t="s">
        <v>5124</v>
      </c>
      <c r="R54" t="s">
        <v>5127</v>
      </c>
      <c r="S54">
        <f>_xlfn.XLOOKUP(AApplicationCosts[[#This Row],[NoApplication]],'A-Applications'!B:B,'A-Applications'!AG:AG,,0,1)</f>
        <v>0</v>
      </c>
      <c r="T54" t="s">
        <v>1700</v>
      </c>
      <c r="U54" t="s">
        <v>5128</v>
      </c>
      <c r="V54" t="str">
        <f>IFERROR(VLOOKUP(AApplicationCosts[[#This Row],[License Approver]],Tabels!BD:BF,3,FALSE),"N/A")</f>
        <v>Sales &amp; Marketing</v>
      </c>
      <c r="W54" t="str">
        <f>IFERROR(VLOOKUP(AApplicationCosts[[#This Row],[License Approver]],Tabels!BD:BG,4,FALSE),"N/A")</f>
        <v>AT10</v>
      </c>
      <c r="X54" s="28"/>
    </row>
    <row r="55" spans="2:24" hidden="1">
      <c r="B55" t="s">
        <v>1887</v>
      </c>
      <c r="D55" t="str">
        <f>VLOOKUP(AApplicationCosts[[#This Row],[NoApplication]],'A-Applications'!B:K,9,FALSE)</f>
        <v>BidPrime</v>
      </c>
      <c r="E55">
        <f>VLOOKUP(AApplicationCosts[[#This Row],[NoApplication]],'A-Applications'!B:K,10,FALSE)</f>
        <v>0</v>
      </c>
      <c r="F55" t="s">
        <v>5025</v>
      </c>
      <c r="G55" s="28">
        <v>45664</v>
      </c>
      <c r="H55" s="28">
        <v>46029</v>
      </c>
      <c r="I55" t="s">
        <v>5129</v>
      </c>
      <c r="M55" t="s">
        <v>5048</v>
      </c>
      <c r="N55" s="27">
        <v>2346</v>
      </c>
      <c r="O55" s="53" t="s">
        <v>5130</v>
      </c>
      <c r="P55" t="s">
        <v>3279</v>
      </c>
      <c r="R55" t="s">
        <v>5131</v>
      </c>
      <c r="S55">
        <f>_xlfn.XLOOKUP(AApplicationCosts[[#This Row],[NoApplication]],'A-Applications'!B:B,'A-Applications'!AG:AG,,0,1)</f>
        <v>0</v>
      </c>
      <c r="T55" t="s">
        <v>5052</v>
      </c>
      <c r="U55" t="s">
        <v>5053</v>
      </c>
      <c r="V55" t="str">
        <f>IFERROR(VLOOKUP(AApplicationCosts[[#This Row],[License Approver]],Tabels!BD:BF,3,FALSE),"N/A")</f>
        <v>Sales &amp; Marketing</v>
      </c>
      <c r="W55" t="str">
        <f>IFERROR(VLOOKUP(AApplicationCosts[[#This Row],[License Approver]],Tabels!BD:BG,4,FALSE),"N/A")</f>
        <v>US10</v>
      </c>
      <c r="X55" s="28"/>
    </row>
    <row r="56" spans="2:24" hidden="1">
      <c r="B56" t="s">
        <v>535</v>
      </c>
      <c r="D56" t="str">
        <f>VLOOKUP(AApplicationCosts[[#This Row],[NoApplication]],'A-Applications'!B:K,9,FALSE)</f>
        <v>Bluecat</v>
      </c>
      <c r="E56">
        <f>VLOOKUP(AApplicationCosts[[#This Row],[NoApplication]],'A-Applications'!B:K,10,FALSE)</f>
        <v>0</v>
      </c>
      <c r="F56" t="s">
        <v>5025</v>
      </c>
      <c r="G56" s="28">
        <v>46034</v>
      </c>
      <c r="H56" s="28">
        <v>46398</v>
      </c>
      <c r="I56" t="s">
        <v>5047</v>
      </c>
      <c r="J56">
        <v>30</v>
      </c>
      <c r="M56" t="s">
        <v>5048</v>
      </c>
      <c r="N56" s="27">
        <v>24520</v>
      </c>
      <c r="O56">
        <v>20001652</v>
      </c>
      <c r="P56" t="s">
        <v>5132</v>
      </c>
      <c r="S56">
        <f>_xlfn.XLOOKUP(AApplicationCosts[[#This Row],[NoApplication]],'A-Applications'!B:B,'A-Applications'!AG:AG,,0,1)</f>
        <v>0</v>
      </c>
      <c r="T56" t="s">
        <v>499</v>
      </c>
      <c r="U56" t="s">
        <v>5035</v>
      </c>
      <c r="V56" t="str">
        <f>IFERROR(VLOOKUP(AApplicationCosts[[#This Row],[License Approver]],Tabels!BD:BF,3,FALSE),"N/A")</f>
        <v>Digitalization</v>
      </c>
      <c r="W56" t="str">
        <f>IFERROR(VLOOKUP(AApplicationCosts[[#This Row],[License Approver]],Tabels!BD:BG,4,FALSE),"N/A")</f>
        <v>DK10</v>
      </c>
      <c r="X56" s="28"/>
    </row>
    <row r="57" spans="2:24" hidden="1">
      <c r="B57" t="s">
        <v>987</v>
      </c>
      <c r="D57" t="str">
        <f>VLOOKUP(AApplicationCosts[[#This Row],[NoApplication]],'A-Applications'!B:K,9,FALSE)</f>
        <v>Rebex Software.</v>
      </c>
      <c r="E57">
        <f>VLOOKUP(AApplicationCosts[[#This Row],[NoApplication]],'A-Applications'!B:K,10,FALSE)</f>
        <v>0</v>
      </c>
      <c r="F57" t="s">
        <v>5025</v>
      </c>
      <c r="G57" s="28">
        <v>46038</v>
      </c>
      <c r="H57" s="28">
        <v>46402</v>
      </c>
      <c r="I57" t="s">
        <v>5047</v>
      </c>
      <c r="J57">
        <v>30</v>
      </c>
      <c r="M57" t="s">
        <v>5048</v>
      </c>
      <c r="N57" s="27">
        <v>779</v>
      </c>
      <c r="O57">
        <v>20002426</v>
      </c>
      <c r="P57" t="s">
        <v>5133</v>
      </c>
      <c r="R57" t="s">
        <v>5134</v>
      </c>
      <c r="S57">
        <f>_xlfn.XLOOKUP(AApplicationCosts[[#This Row],[NoApplication]],'A-Applications'!B:B,'A-Applications'!AG:AG,,0,1)</f>
        <v>0</v>
      </c>
      <c r="T57" t="s">
        <v>969</v>
      </c>
      <c r="U57" t="s">
        <v>969</v>
      </c>
      <c r="V57" t="str">
        <f>IFERROR(VLOOKUP(AApplicationCosts[[#This Row],[License Approver]],Tabels!BD:BF,3,FALSE),"N/A")</f>
        <v>Electricity - Technology Software</v>
      </c>
      <c r="W57" t="str">
        <f>IFERROR(VLOOKUP(AApplicationCosts[[#This Row],[License Approver]],Tabels!BD:BG,4,FALSE),"N/A")</f>
        <v>DK10</v>
      </c>
      <c r="X57" s="28"/>
    </row>
    <row r="58" spans="2:24" hidden="1">
      <c r="B58" t="s">
        <v>628</v>
      </c>
      <c r="D58" t="str">
        <f>VLOOKUP(AApplicationCosts[[#This Row],[NoApplication]],'A-Applications'!B:K,9,FALSE)</f>
        <v>Hotjar Ltd.</v>
      </c>
      <c r="E58">
        <f>VLOOKUP(AApplicationCosts[[#This Row],[NoApplication]],'A-Applications'!B:K,10,FALSE)</f>
        <v>0</v>
      </c>
      <c r="F58" t="s">
        <v>5025</v>
      </c>
      <c r="G58" s="28">
        <v>45678</v>
      </c>
      <c r="H58" s="28">
        <v>46042</v>
      </c>
      <c r="I58" t="s">
        <v>5047</v>
      </c>
      <c r="J58">
        <v>30</v>
      </c>
      <c r="M58" t="s">
        <v>5027</v>
      </c>
      <c r="N58" s="27">
        <v>4050</v>
      </c>
      <c r="O58">
        <v>20003151</v>
      </c>
      <c r="P58" t="s">
        <v>3225</v>
      </c>
      <c r="Q58" s="52"/>
      <c r="S58">
        <f>_xlfn.XLOOKUP(AApplicationCosts[[#This Row],[NoApplication]],'A-Applications'!B:B,'A-Applications'!AG:AG,,0,1)</f>
        <v>0</v>
      </c>
      <c r="T58" t="s">
        <v>704</v>
      </c>
      <c r="U58" t="s">
        <v>3140</v>
      </c>
      <c r="V58" t="str">
        <f>IFERROR(VLOOKUP(AApplicationCosts[[#This Row],[License Approver]],Tabels!BD:BF,3,FALSE),"N/A")</f>
        <v>Digitalization</v>
      </c>
      <c r="W58" t="str">
        <f>IFERROR(VLOOKUP(AApplicationCosts[[#This Row],[License Approver]],Tabels!BD:BG,4,FALSE),"N/A")</f>
        <v>DK10</v>
      </c>
      <c r="X58" s="28"/>
    </row>
    <row r="59" spans="2:24" hidden="1">
      <c r="B59" t="s">
        <v>650</v>
      </c>
      <c r="D59" t="str">
        <f>VLOOKUP(AApplicationCosts[[#This Row],[NoApplication]],'A-Applications'!B:K,9,FALSE)</f>
        <v>There is no application specified.</v>
      </c>
      <c r="E59" t="str">
        <f>VLOOKUP(AApplicationCosts[[#This Row],[NoApplication]],'A-Applications'!B:K,10,FALSE)</f>
        <v>N/A</v>
      </c>
      <c r="F59" t="s">
        <v>5043</v>
      </c>
      <c r="G59" s="28">
        <v>44949</v>
      </c>
      <c r="H59" s="28">
        <v>46045</v>
      </c>
      <c r="I59" t="s">
        <v>5044</v>
      </c>
      <c r="J59">
        <v>14</v>
      </c>
      <c r="M59" t="s">
        <v>5032</v>
      </c>
      <c r="N59" s="27">
        <f>160*900*11</f>
        <v>1584000</v>
      </c>
      <c r="O59">
        <v>20001434</v>
      </c>
      <c r="P59" t="s">
        <v>5135</v>
      </c>
      <c r="R59" t="s">
        <v>5136</v>
      </c>
      <c r="S59">
        <f>_xlfn.XLOOKUP(AApplicationCosts[[#This Row],[NoApplication]],'A-Applications'!B:B,'A-Applications'!AG:AG,,0,1)</f>
        <v>0</v>
      </c>
      <c r="T59" t="s">
        <v>5137</v>
      </c>
      <c r="U59" t="s">
        <v>5035</v>
      </c>
      <c r="V59" t="str">
        <f>IFERROR(VLOOKUP(AApplicationCosts[[#This Row],[License Approver]],Tabels!BD:BF,3,FALSE),"N/A")</f>
        <v>Digitalization</v>
      </c>
      <c r="W59" t="str">
        <f>IFERROR(VLOOKUP(AApplicationCosts[[#This Row],[License Approver]],Tabels!BD:BG,4,FALSE),"N/A")</f>
        <v>DK10</v>
      </c>
      <c r="X59" s="28"/>
    </row>
    <row r="60" spans="2:24" hidden="1">
      <c r="B60" t="s">
        <v>678</v>
      </c>
      <c r="D60" t="str">
        <f>VLOOKUP(AApplicationCosts[[#This Row],[NoApplication]],'A-Applications'!B:K,9,FALSE)</f>
        <v>monday.com Ltd.</v>
      </c>
      <c r="E60">
        <f>VLOOKUP(AApplicationCosts[[#This Row],[NoApplication]],'A-Applications'!B:K,10,FALSE)</f>
        <v>0</v>
      </c>
      <c r="F60" t="s">
        <v>5025</v>
      </c>
      <c r="G60" s="28">
        <v>46052</v>
      </c>
      <c r="H60" s="28">
        <v>46416</v>
      </c>
      <c r="I60" t="s">
        <v>5047</v>
      </c>
      <c r="J60">
        <v>30</v>
      </c>
      <c r="M60" t="s">
        <v>5048</v>
      </c>
      <c r="N60" s="27">
        <v>11400</v>
      </c>
      <c r="O60">
        <v>20001545</v>
      </c>
      <c r="P60" t="s">
        <v>3077</v>
      </c>
      <c r="Q60" s="52"/>
      <c r="S60">
        <f>_xlfn.XLOOKUP(AApplicationCosts[[#This Row],[NoApplication]],'A-Applications'!B:B,'A-Applications'!AG:AG,,0,1)</f>
        <v>0</v>
      </c>
      <c r="T60" t="s">
        <v>3110</v>
      </c>
      <c r="U60" t="s">
        <v>3140</v>
      </c>
      <c r="V60" t="str">
        <f>IFERROR(VLOOKUP(AApplicationCosts[[#This Row],[License Approver]],Tabels!BD:BF,3,FALSE),"N/A")</f>
        <v>Digitalization</v>
      </c>
      <c r="W60" t="str">
        <f>IFERROR(VLOOKUP(AApplicationCosts[[#This Row],[License Approver]],Tabels!BD:BG,4,FALSE),"N/A")</f>
        <v>DK10</v>
      </c>
      <c r="X60" s="28"/>
    </row>
    <row r="61" spans="2:24" hidden="1">
      <c r="B61" t="s">
        <v>108</v>
      </c>
      <c r="D61" t="str">
        <f>VLOOKUP(AApplicationCosts[[#This Row],[NoApplication]],'A-Applications'!B:K,9,FALSE)</f>
        <v>QAD Inc.</v>
      </c>
      <c r="E61">
        <f>VLOOKUP(AApplicationCosts[[#This Row],[NoApplication]],'A-Applications'!B:K,10,FALSE)</f>
        <v>0</v>
      </c>
      <c r="F61" t="s">
        <v>5025</v>
      </c>
      <c r="G61" s="28">
        <v>46054</v>
      </c>
      <c r="H61" s="28">
        <v>46418</v>
      </c>
      <c r="I61" t="s">
        <v>5050</v>
      </c>
      <c r="J61">
        <v>180</v>
      </c>
      <c r="M61" t="s">
        <v>5027</v>
      </c>
      <c r="N61" s="27">
        <v>54412</v>
      </c>
      <c r="O61">
        <v>90455140</v>
      </c>
      <c r="P61" t="s">
        <v>5138</v>
      </c>
      <c r="Q61" s="52">
        <v>45344</v>
      </c>
      <c r="R61" s="53" t="s">
        <v>5139</v>
      </c>
      <c r="S61">
        <f>_xlfn.XLOOKUP(AApplicationCosts[[#This Row],[NoApplication]],'A-Applications'!B:B,'A-Applications'!AG:AG,,0,1)</f>
        <v>0</v>
      </c>
      <c r="T61" t="s">
        <v>2203</v>
      </c>
      <c r="U61" t="s">
        <v>5033</v>
      </c>
      <c r="V61" t="str">
        <f>IFERROR(VLOOKUP(AApplicationCosts[[#This Row],[License Approver]],Tabels!BD:BF,3,FALSE),"N/A")</f>
        <v>Digitalization</v>
      </c>
      <c r="W61" t="str">
        <f>IFERROR(VLOOKUP(AApplicationCosts[[#This Row],[License Approver]],Tabels!BD:BG,4,FALSE),"N/A")</f>
        <v>DK10</v>
      </c>
      <c r="X61" s="28"/>
    </row>
    <row r="62" spans="2:24" hidden="1">
      <c r="B62" t="s">
        <v>1968</v>
      </c>
      <c r="D62" t="str">
        <f>VLOOKUP(AApplicationCosts[[#This Row],[NoApplication]],'A-Applications'!B:K,9,FALSE)</f>
        <v>Avalara</v>
      </c>
      <c r="E62">
        <f>VLOOKUP(AApplicationCosts[[#This Row],[NoApplication]],'A-Applications'!B:K,10,FALSE)</f>
        <v>0</v>
      </c>
      <c r="F62" t="s">
        <v>5025</v>
      </c>
      <c r="G62" s="28">
        <v>46065</v>
      </c>
      <c r="H62" s="28">
        <v>46429</v>
      </c>
      <c r="I62" t="s">
        <v>5054</v>
      </c>
      <c r="M62" t="s">
        <v>5048</v>
      </c>
      <c r="N62" s="27">
        <v>9800</v>
      </c>
      <c r="O62" s="53" t="s">
        <v>5140</v>
      </c>
      <c r="P62" t="s">
        <v>3526</v>
      </c>
      <c r="Q62" s="52"/>
      <c r="R62" t="s">
        <v>5141</v>
      </c>
      <c r="S62">
        <f>_xlfn.XLOOKUP(AApplicationCosts[[#This Row],[NoApplication]],'A-Applications'!B:B,'A-Applications'!AG:AG,,0,1)</f>
        <v>0</v>
      </c>
      <c r="T62" t="s">
        <v>5088</v>
      </c>
      <c r="U62" t="s">
        <v>1965</v>
      </c>
      <c r="V62" t="str">
        <f>IFERROR(VLOOKUP(AApplicationCosts[[#This Row],[License Approver]],Tabels!BD:BF,3,FALSE),"N/A")</f>
        <v>Finance</v>
      </c>
      <c r="W62" t="str">
        <f>IFERROR(VLOOKUP(AApplicationCosts[[#This Row],[License Approver]],Tabels!BD:BG,4,FALSE),"N/A")</f>
        <v>US10</v>
      </c>
      <c r="X62" s="28"/>
    </row>
    <row r="63" spans="2:24" hidden="1">
      <c r="B63" t="s">
        <v>1968</v>
      </c>
      <c r="D63" t="str">
        <f>VLOOKUP(AApplicationCosts[[#This Row],[NoApplication]],'A-Applications'!B:K,9,FALSE)</f>
        <v>Avalara</v>
      </c>
      <c r="E63">
        <f>VLOOKUP(AApplicationCosts[[#This Row],[NoApplication]],'A-Applications'!B:K,10,FALSE)</f>
        <v>0</v>
      </c>
      <c r="F63" t="s">
        <v>5043</v>
      </c>
      <c r="G63" s="28">
        <v>45700</v>
      </c>
      <c r="H63" s="28">
        <v>46064</v>
      </c>
      <c r="I63" t="s">
        <v>5054</v>
      </c>
      <c r="M63" t="s">
        <v>5048</v>
      </c>
      <c r="N63" s="27">
        <v>30000</v>
      </c>
      <c r="O63" s="53" t="s">
        <v>5140</v>
      </c>
      <c r="P63" t="s">
        <v>3526</v>
      </c>
      <c r="Q63" s="52"/>
      <c r="R63" t="s">
        <v>5142</v>
      </c>
      <c r="S63">
        <f>_xlfn.XLOOKUP(AApplicationCosts[[#This Row],[NoApplication]],'A-Applications'!B:B,'A-Applications'!AG:AG,,0,1)</f>
        <v>0</v>
      </c>
      <c r="T63" t="s">
        <v>5088</v>
      </c>
      <c r="U63" t="s">
        <v>1965</v>
      </c>
      <c r="V63" t="str">
        <f>IFERROR(VLOOKUP(AApplicationCosts[[#This Row],[License Approver]],Tabels!BD:BF,3,FALSE),"N/A")</f>
        <v>Finance</v>
      </c>
      <c r="W63" t="str">
        <f>IFERROR(VLOOKUP(AApplicationCosts[[#This Row],[License Approver]],Tabels!BD:BG,4,FALSE),"N/A")</f>
        <v>US10</v>
      </c>
      <c r="X63" s="28"/>
    </row>
    <row r="64" spans="2:24" hidden="1">
      <c r="B64" t="s">
        <v>5143</v>
      </c>
      <c r="D64" t="str">
        <f>VLOOKUP(AApplicationCosts[[#This Row],[NoApplication]],'A-Applications'!B:K,9,FALSE)</f>
        <v>Avalara</v>
      </c>
      <c r="E64">
        <f>VLOOKUP(AApplicationCosts[[#This Row],[NoApplication]],'A-Applications'!B:K,10,FALSE)</f>
        <v>0</v>
      </c>
      <c r="F64" t="s">
        <v>5025</v>
      </c>
      <c r="G64" s="28">
        <v>46065</v>
      </c>
      <c r="H64" s="28">
        <v>46429</v>
      </c>
      <c r="I64" t="s">
        <v>5054</v>
      </c>
      <c r="M64" t="s">
        <v>5048</v>
      </c>
      <c r="N64" s="27">
        <v>8792</v>
      </c>
      <c r="O64" s="53" t="s">
        <v>5140</v>
      </c>
      <c r="P64" t="s">
        <v>3526</v>
      </c>
      <c r="Q64" s="52"/>
      <c r="R64" t="s">
        <v>5141</v>
      </c>
      <c r="S64">
        <f>_xlfn.XLOOKUP(AApplicationCosts[[#This Row],[NoApplication]],'A-Applications'!B:B,'A-Applications'!AG:AG,,0,1)</f>
        <v>0</v>
      </c>
      <c r="T64" t="s">
        <v>5088</v>
      </c>
      <c r="U64" t="s">
        <v>1965</v>
      </c>
      <c r="V64" t="str">
        <f>IFERROR(VLOOKUP(AApplicationCosts[[#This Row],[License Approver]],Tabels!BD:BF,3,FALSE),"N/A")</f>
        <v>Finance</v>
      </c>
      <c r="W64" t="str">
        <f>IFERROR(VLOOKUP(AApplicationCosts[[#This Row],[License Approver]],Tabels!BD:BG,4,FALSE),"N/A")</f>
        <v>US10</v>
      </c>
      <c r="X64" s="28"/>
    </row>
    <row r="65" spans="2:24" hidden="1">
      <c r="B65" t="s">
        <v>5144</v>
      </c>
      <c r="D65" t="str">
        <f>VLOOKUP(AApplicationCosts[[#This Row],[NoApplication]],'A-Applications'!B:K,9,FALSE)</f>
        <v>Google LLC</v>
      </c>
      <c r="E65">
        <f>VLOOKUP(AApplicationCosts[[#This Row],[NoApplication]],'A-Applications'!B:K,10,FALSE)</f>
        <v>0</v>
      </c>
      <c r="F65" t="s">
        <v>5071</v>
      </c>
      <c r="G65" s="28">
        <v>45706</v>
      </c>
      <c r="H65" s="28">
        <v>46070</v>
      </c>
      <c r="I65" t="s">
        <v>5050</v>
      </c>
      <c r="J65">
        <v>31</v>
      </c>
      <c r="M65" t="s">
        <v>5027</v>
      </c>
      <c r="N65" s="27">
        <v>20000</v>
      </c>
      <c r="O65">
        <v>90456867</v>
      </c>
      <c r="P65" t="s">
        <v>5145</v>
      </c>
      <c r="R65" t="s">
        <v>5146</v>
      </c>
      <c r="S65">
        <f>_xlfn.XLOOKUP(AApplicationCosts[[#This Row],[NoApplication]],'A-Applications'!B:B,'A-Applications'!AG:AG,,0,1)</f>
        <v>0</v>
      </c>
      <c r="T65" t="s">
        <v>3140</v>
      </c>
      <c r="U65" t="s">
        <v>5033</v>
      </c>
      <c r="V65" t="str">
        <f>IFERROR(VLOOKUP(AApplicationCosts[[#This Row],[License Approver]],Tabels!BD:BF,3,FALSE),"N/A")</f>
        <v>Digitalization</v>
      </c>
      <c r="W65" t="str">
        <f>IFERROR(VLOOKUP(AApplicationCosts[[#This Row],[License Approver]],Tabels!BD:BG,4,FALSE),"N/A")</f>
        <v>DK10</v>
      </c>
      <c r="X65" s="28"/>
    </row>
    <row r="66" spans="2:24" hidden="1">
      <c r="B66" t="s">
        <v>5144</v>
      </c>
      <c r="D66" t="str">
        <f>VLOOKUP(AApplicationCosts[[#This Row],[NoApplication]],'A-Applications'!B:K,9,FALSE)</f>
        <v>Google LLC</v>
      </c>
      <c r="E66">
        <f>VLOOKUP(AApplicationCosts[[#This Row],[NoApplication]],'A-Applications'!B:K,10,FALSE)</f>
        <v>0</v>
      </c>
      <c r="F66" t="s">
        <v>5025</v>
      </c>
      <c r="G66" s="28">
        <v>45706</v>
      </c>
      <c r="H66" s="28">
        <v>46070</v>
      </c>
      <c r="I66" t="s">
        <v>5050</v>
      </c>
      <c r="J66">
        <v>31</v>
      </c>
      <c r="M66" t="s">
        <v>5027</v>
      </c>
      <c r="N66" s="27">
        <v>6500</v>
      </c>
      <c r="O66">
        <v>90456867</v>
      </c>
      <c r="P66" t="s">
        <v>5145</v>
      </c>
      <c r="R66" t="s">
        <v>5146</v>
      </c>
      <c r="S66">
        <f>_xlfn.XLOOKUP(AApplicationCosts[[#This Row],[NoApplication]],'A-Applications'!B:B,'A-Applications'!AG:AG,,0,1)</f>
        <v>0</v>
      </c>
      <c r="T66" t="s">
        <v>3140</v>
      </c>
      <c r="U66" t="s">
        <v>5033</v>
      </c>
      <c r="V66" t="str">
        <f>IFERROR(VLOOKUP(AApplicationCosts[[#This Row],[License Approver]],Tabels!BD:BF,3,FALSE),"N/A")</f>
        <v>Digitalization</v>
      </c>
      <c r="W66" t="str">
        <f>IFERROR(VLOOKUP(AApplicationCosts[[#This Row],[License Approver]],Tabels!BD:BG,4,FALSE),"N/A")</f>
        <v>DK10</v>
      </c>
      <c r="X66" s="28"/>
    </row>
    <row r="67" spans="2:24" hidden="1">
      <c r="B67" t="s">
        <v>772</v>
      </c>
      <c r="D67" t="str">
        <f>VLOOKUP(AApplicationCosts[[#This Row],[NoApplication]],'A-Applications'!B:K,9,FALSE)</f>
        <v>Bluebeam, Inc.</v>
      </c>
      <c r="E67">
        <f>VLOOKUP(AApplicationCosts[[#This Row],[NoApplication]],'A-Applications'!B:K,10,FALSE)</f>
        <v>0</v>
      </c>
      <c r="F67" t="s">
        <v>5025</v>
      </c>
      <c r="G67" s="28">
        <v>46074</v>
      </c>
      <c r="H67" s="28">
        <v>46438</v>
      </c>
      <c r="I67" t="s">
        <v>5050</v>
      </c>
      <c r="J67">
        <v>30</v>
      </c>
      <c r="M67" t="s">
        <v>5032</v>
      </c>
      <c r="N67" s="27">
        <v>3375</v>
      </c>
      <c r="O67">
        <v>90457933</v>
      </c>
      <c r="P67" t="s">
        <v>5147</v>
      </c>
      <c r="S67">
        <f>_xlfn.XLOOKUP(AApplicationCosts[[#This Row],[NoApplication]],'A-Applications'!B:B,'A-Applications'!AG:AG,,0,1)</f>
        <v>0</v>
      </c>
      <c r="T67" t="s">
        <v>766</v>
      </c>
      <c r="U67" t="s">
        <v>766</v>
      </c>
      <c r="V67" t="str">
        <f>IFERROR(VLOOKUP(AApplicationCosts[[#This Row],[License Approver]],Tabels!BD:BF,3,FALSE),"N/A")</f>
        <v>Finance</v>
      </c>
      <c r="W67" t="str">
        <f>IFERROR(VLOOKUP(AApplicationCosts[[#This Row],[License Approver]],Tabels!BD:BG,4,FALSE),"N/A")</f>
        <v>DK10</v>
      </c>
      <c r="X67" s="28"/>
    </row>
    <row r="68" spans="2:24" ht="75" hidden="1">
      <c r="B68" t="s">
        <v>1333</v>
      </c>
      <c r="D68" t="str">
        <f>VLOOKUP(AApplicationCosts[[#This Row],[NoApplication]],'A-Applications'!B:K,9,FALSE)</f>
        <v>Impartner, Inc.</v>
      </c>
      <c r="E68">
        <f>VLOOKUP(AApplicationCosts[[#This Row],[NoApplication]],'A-Applications'!B:K,10,FALSE)</f>
        <v>0</v>
      </c>
      <c r="F68" t="s">
        <v>5025</v>
      </c>
      <c r="G68" s="28">
        <v>46076</v>
      </c>
      <c r="H68" s="28">
        <v>46440</v>
      </c>
      <c r="I68" t="s">
        <v>5050</v>
      </c>
      <c r="J68">
        <v>90</v>
      </c>
      <c r="M68" t="s">
        <v>5048</v>
      </c>
      <c r="N68" s="27">
        <v>43749</v>
      </c>
      <c r="O68">
        <v>20001627</v>
      </c>
      <c r="P68" t="s">
        <v>3041</v>
      </c>
      <c r="Q68" s="52"/>
      <c r="R68" s="8" t="s">
        <v>5148</v>
      </c>
      <c r="S68">
        <f>_xlfn.XLOOKUP(AApplicationCosts[[#This Row],[NoApplication]],'A-Applications'!B:B,'A-Applications'!AG:AG,,0,1)</f>
        <v>0</v>
      </c>
      <c r="T68" t="s">
        <v>3140</v>
      </c>
      <c r="U68" t="s">
        <v>5053</v>
      </c>
      <c r="V68" t="str">
        <f>IFERROR(VLOOKUP(AApplicationCosts[[#This Row],[License Approver]],Tabels!BD:BF,3,FALSE),"N/A")</f>
        <v>Sales &amp; Marketing</v>
      </c>
      <c r="W68" t="str">
        <f>IFERROR(VLOOKUP(AApplicationCosts[[#This Row],[License Approver]],Tabels!BD:BG,4,FALSE),"N/A")</f>
        <v>US10</v>
      </c>
      <c r="X68" s="28"/>
    </row>
    <row r="69" spans="2:24" hidden="1">
      <c r="B69" t="s">
        <v>149</v>
      </c>
      <c r="D69" t="str">
        <f>VLOOKUP(AApplicationCosts[[#This Row],[NoApplication]],'A-Applications'!B:K,9,FALSE)</f>
        <v>SAP SE</v>
      </c>
      <c r="E69">
        <f>VLOOKUP(AApplicationCosts[[#This Row],[NoApplication]],'A-Applications'!B:K,10,FALSE)</f>
        <v>0</v>
      </c>
      <c r="F69" t="s">
        <v>5043</v>
      </c>
      <c r="G69" s="28">
        <v>45630</v>
      </c>
      <c r="H69" s="28">
        <v>46081</v>
      </c>
      <c r="I69" t="s">
        <v>5058</v>
      </c>
      <c r="J69">
        <v>90</v>
      </c>
      <c r="M69" t="s">
        <v>5032</v>
      </c>
      <c r="N69" s="27">
        <f>(1470000/15)*12</f>
        <v>1176000</v>
      </c>
      <c r="O69">
        <v>20003205</v>
      </c>
      <c r="P69" t="s">
        <v>5149</v>
      </c>
      <c r="R69" t="s">
        <v>5150</v>
      </c>
      <c r="S69">
        <f>_xlfn.XLOOKUP(AApplicationCosts[[#This Row],[NoApplication]],'A-Applications'!B:B,'A-Applications'!AG:AG,,0,1)</f>
        <v>0</v>
      </c>
      <c r="T69" t="s">
        <v>298</v>
      </c>
      <c r="U69" t="s">
        <v>3203</v>
      </c>
      <c r="V69" t="str">
        <f>IFERROR(VLOOKUP(AApplicationCosts[[#This Row],[License Approver]],Tabels!BD:BF,3,FALSE),"N/A")</f>
        <v>Finance</v>
      </c>
      <c r="W69" t="str">
        <f>IFERROR(VLOOKUP(AApplicationCosts[[#This Row],[License Approver]],Tabels!BD:BG,4,FALSE),"N/A")</f>
        <v>DK10</v>
      </c>
      <c r="X69" s="28"/>
    </row>
    <row r="70" spans="2:24" hidden="1">
      <c r="B70" t="s">
        <v>1098</v>
      </c>
      <c r="D70" t="str">
        <f>VLOOKUP(AApplicationCosts[[#This Row],[NoApplication]],'A-Applications'!B:K,9,FALSE)</f>
        <v>Innofour.</v>
      </c>
      <c r="E70">
        <f>VLOOKUP(AApplicationCosts[[#This Row],[NoApplication]],'A-Applications'!B:K,10,FALSE)</f>
        <v>0</v>
      </c>
      <c r="F70" t="s">
        <v>5025</v>
      </c>
      <c r="G70" s="28">
        <v>46081</v>
      </c>
      <c r="H70" s="28">
        <v>46446</v>
      </c>
      <c r="I70" t="s">
        <v>5047</v>
      </c>
      <c r="J70">
        <v>30</v>
      </c>
      <c r="M70" t="s">
        <v>5027</v>
      </c>
      <c r="N70" s="27">
        <v>1093</v>
      </c>
      <c r="O70">
        <v>90456440</v>
      </c>
      <c r="P70" t="s">
        <v>3394</v>
      </c>
      <c r="Q70" s="52"/>
      <c r="R70" t="s">
        <v>3395</v>
      </c>
      <c r="S70">
        <f>_xlfn.XLOOKUP(AApplicationCosts[[#This Row],[NoApplication]],'A-Applications'!B:B,'A-Applications'!AG:AG,,0,1)</f>
        <v>0</v>
      </c>
      <c r="T70" t="s">
        <v>5151</v>
      </c>
      <c r="U70" t="s">
        <v>5118</v>
      </c>
      <c r="V70" t="str">
        <f>IFERROR(VLOOKUP(AApplicationCosts[[#This Row],[License Approver]],Tabels!BD:BF,3,FALSE),"N/A")</f>
        <v>Electricity - Product Management</v>
      </c>
      <c r="W70" t="str">
        <f>IFERROR(VLOOKUP(AApplicationCosts[[#This Row],[License Approver]],Tabels!BD:BG,4,FALSE),"N/A")</f>
        <v>DK10</v>
      </c>
      <c r="X70" s="28"/>
    </row>
    <row r="71" spans="2:24" hidden="1">
      <c r="B71" t="s">
        <v>1870</v>
      </c>
      <c r="D71">
        <f>VLOOKUP(AApplicationCosts[[#This Row],[NoApplication]],'A-Applications'!B:K,9,FALSE)</f>
        <v>0</v>
      </c>
      <c r="E71">
        <f>VLOOKUP(AApplicationCosts[[#This Row],[NoApplication]],'A-Applications'!B:K,10,FALSE)</f>
        <v>0</v>
      </c>
      <c r="F71" t="s">
        <v>5025</v>
      </c>
      <c r="G71" s="28">
        <v>45717</v>
      </c>
      <c r="H71" s="28">
        <v>46082</v>
      </c>
      <c r="I71" t="s">
        <v>5152</v>
      </c>
      <c r="M71" t="s">
        <v>5048</v>
      </c>
      <c r="N71" s="27">
        <v>8000</v>
      </c>
      <c r="O71"/>
      <c r="P71"/>
      <c r="R71" t="s">
        <v>5153</v>
      </c>
      <c r="S71">
        <f>_xlfn.XLOOKUP(AApplicationCosts[[#This Row],[NoApplication]],'A-Applications'!B:B,'A-Applications'!AG:AG,,0,1)</f>
        <v>0</v>
      </c>
      <c r="T71" t="s">
        <v>1879</v>
      </c>
      <c r="U71" t="s">
        <v>1879</v>
      </c>
      <c r="V71" t="str">
        <f>IFERROR(VLOOKUP(AApplicationCosts[[#This Row],[License Approver]],Tabels!BD:BF,3,FALSE),"N/A")</f>
        <v>Product Management</v>
      </c>
      <c r="W71" t="str">
        <f>IFERROR(VLOOKUP(AApplicationCosts[[#This Row],[License Approver]],Tabels!BD:BG,4,FALSE),"N/A")</f>
        <v>US10</v>
      </c>
      <c r="X71" s="28"/>
    </row>
    <row r="72" spans="2:24" hidden="1">
      <c r="B72" t="s">
        <v>110</v>
      </c>
      <c r="C72" t="s">
        <v>2921</v>
      </c>
      <c r="D72" t="str">
        <f>VLOOKUP(AApplicationCosts[[#This Row],[NoApplication]],'A-Applications'!B:K,9,FALSE)</f>
        <v>BeyondTrust</v>
      </c>
      <c r="E72">
        <f>VLOOKUP(AApplicationCosts[[#This Row],[NoApplication]],'A-Applications'!B:K,10,FALSE)</f>
        <v>0</v>
      </c>
      <c r="F72" t="s">
        <v>5025</v>
      </c>
      <c r="G72" s="28">
        <v>45717</v>
      </c>
      <c r="H72" s="28">
        <v>46082</v>
      </c>
      <c r="I72" t="s">
        <v>5154</v>
      </c>
      <c r="J72">
        <v>90</v>
      </c>
      <c r="M72" t="s">
        <v>5032</v>
      </c>
      <c r="N72" s="27">
        <f>36700+115100</f>
        <v>151800</v>
      </c>
      <c r="O72">
        <v>90451139</v>
      </c>
      <c r="P72" t="s">
        <v>5155</v>
      </c>
      <c r="R72" s="85" t="s">
        <v>5156</v>
      </c>
      <c r="S72">
        <f>_xlfn.XLOOKUP(AApplicationCosts[[#This Row],[NoApplication]],'A-Applications'!B:B,'A-Applications'!AG:AG,,0,1)</f>
        <v>0</v>
      </c>
      <c r="T72" t="s">
        <v>5046</v>
      </c>
      <c r="U72" t="s">
        <v>5046</v>
      </c>
      <c r="V72" t="str">
        <f>IFERROR(VLOOKUP(AApplicationCosts[[#This Row],[License Approver]],Tabels!BD:BF,3,FALSE),"N/A")</f>
        <v>Digitalization</v>
      </c>
      <c r="W72" t="str">
        <f>IFERROR(VLOOKUP(AApplicationCosts[[#This Row],[License Approver]],Tabels!BD:BG,4,FALSE),"N/A")</f>
        <v>DK10</v>
      </c>
      <c r="X72" s="28"/>
    </row>
    <row r="73" spans="2:24" hidden="1">
      <c r="B73" t="s">
        <v>613</v>
      </c>
      <c r="D73" t="str">
        <f>VLOOKUP(AApplicationCosts[[#This Row],[NoApplication]],'A-Applications'!B:K,9,FALSE)</f>
        <v>Dot.vu</v>
      </c>
      <c r="E73">
        <f>VLOOKUP(AApplicationCosts[[#This Row],[NoApplication]],'A-Applications'!B:K,10,FALSE)</f>
        <v>0</v>
      </c>
      <c r="F73" t="s">
        <v>5025</v>
      </c>
      <c r="G73" s="28">
        <v>45722</v>
      </c>
      <c r="H73" s="28">
        <v>46086</v>
      </c>
      <c r="I73" t="s">
        <v>5054</v>
      </c>
      <c r="J73">
        <v>30</v>
      </c>
      <c r="M73" t="s">
        <v>5027</v>
      </c>
      <c r="N73" s="27">
        <v>9600</v>
      </c>
      <c r="O73">
        <v>20002169</v>
      </c>
      <c r="P73" t="s">
        <v>5157</v>
      </c>
      <c r="Q73" s="52"/>
      <c r="S73">
        <f>_xlfn.XLOOKUP(AApplicationCosts[[#This Row],[NoApplication]],'A-Applications'!B:B,'A-Applications'!AG:AG,,0,1)</f>
        <v>0</v>
      </c>
      <c r="T73" t="s">
        <v>3110</v>
      </c>
      <c r="U73" t="s">
        <v>3140</v>
      </c>
      <c r="V73" t="str">
        <f>IFERROR(VLOOKUP(AApplicationCosts[[#This Row],[License Approver]],Tabels!BD:BF,3,FALSE),"N/A")</f>
        <v>Digitalization</v>
      </c>
      <c r="W73" t="str">
        <f>IFERROR(VLOOKUP(AApplicationCosts[[#This Row],[License Approver]],Tabels!BD:BG,4,FALSE),"N/A")</f>
        <v>DK10</v>
      </c>
      <c r="X73" s="28"/>
    </row>
    <row r="74" spans="2:24" hidden="1">
      <c r="B74" t="s">
        <v>111</v>
      </c>
      <c r="D74" t="str">
        <f>VLOOKUP(AApplicationCosts[[#This Row],[NoApplication]],'A-Applications'!B:K,9,FALSE)</f>
        <v>Action Verb</v>
      </c>
      <c r="E74">
        <f>VLOOKUP(AApplicationCosts[[#This Row],[NoApplication]],'A-Applications'!B:K,10,FALSE)</f>
        <v>0</v>
      </c>
      <c r="F74" t="s">
        <v>5025</v>
      </c>
      <c r="G74" s="28">
        <v>45730</v>
      </c>
      <c r="H74" s="28">
        <v>46089</v>
      </c>
      <c r="I74" t="s">
        <v>5054</v>
      </c>
      <c r="J74">
        <v>30</v>
      </c>
      <c r="M74" t="s">
        <v>5048</v>
      </c>
      <c r="N74" s="27">
        <v>5000</v>
      </c>
      <c r="O74">
        <v>90457960</v>
      </c>
      <c r="P74" t="s">
        <v>2941</v>
      </c>
      <c r="R74" t="s">
        <v>5158</v>
      </c>
      <c r="S74">
        <f>_xlfn.XLOOKUP(AApplicationCosts[[#This Row],[NoApplication]],'A-Applications'!B:B,'A-Applications'!AG:AG,,0,1)</f>
        <v>0</v>
      </c>
      <c r="T74" t="s">
        <v>499</v>
      </c>
      <c r="U74" t="s">
        <v>5035</v>
      </c>
      <c r="V74" t="str">
        <f>IFERROR(VLOOKUP(AApplicationCosts[[#This Row],[License Approver]],Tabels!BD:BF,3,FALSE),"N/A")</f>
        <v>Digitalization</v>
      </c>
      <c r="W74" t="str">
        <f>IFERROR(VLOOKUP(AApplicationCosts[[#This Row],[License Approver]],Tabels!BD:BG,4,FALSE),"N/A")</f>
        <v>DK10</v>
      </c>
      <c r="X74" s="28"/>
    </row>
    <row r="75" spans="2:24" hidden="1">
      <c r="B75" t="s">
        <v>818</v>
      </c>
      <c r="D75">
        <f>VLOOKUP(AApplicationCosts[[#This Row],[NoApplication]],'A-Applications'!B:K,9,FALSE)</f>
        <v>0</v>
      </c>
      <c r="E75">
        <f>VLOOKUP(AApplicationCosts[[#This Row],[NoApplication]],'A-Applications'!B:K,10,FALSE)</f>
        <v>0</v>
      </c>
      <c r="F75" t="s">
        <v>5025</v>
      </c>
      <c r="G75" s="28">
        <v>45728</v>
      </c>
      <c r="H75" s="28">
        <v>46093</v>
      </c>
      <c r="I75" t="s">
        <v>5047</v>
      </c>
      <c r="M75" t="s">
        <v>5032</v>
      </c>
      <c r="N75" s="27">
        <v>10000</v>
      </c>
      <c r="O75"/>
      <c r="P75" t="s">
        <v>4535</v>
      </c>
      <c r="S75">
        <f>_xlfn.XLOOKUP(AApplicationCosts[[#This Row],[NoApplication]],'A-Applications'!B:B,'A-Applications'!AG:AG,,0,1)</f>
        <v>0</v>
      </c>
      <c r="T75" t="s">
        <v>3064</v>
      </c>
      <c r="U75" t="s">
        <v>5159</v>
      </c>
      <c r="V75" t="str">
        <f>IFERROR(VLOOKUP(AApplicationCosts[[#This Row],[License Approver]],Tabels!BD:BF,3,FALSE),"N/A")</f>
        <v>People &amp; Culture</v>
      </c>
      <c r="W75" t="str">
        <f>IFERROR(VLOOKUP(AApplicationCosts[[#This Row],[License Approver]],Tabels!BD:BG,4,FALSE),"N/A")</f>
        <v>DK10</v>
      </c>
      <c r="X75" s="28"/>
    </row>
    <row r="76" spans="2:24" hidden="1">
      <c r="B76" t="s">
        <v>5160</v>
      </c>
      <c r="D76" t="str">
        <f>VLOOKUP(AApplicationCosts[[#This Row],[NoApplication]],'A-Applications'!B:K,9,FALSE)</f>
        <v>PowerBI Robots</v>
      </c>
      <c r="E76">
        <f>VLOOKUP(AApplicationCosts[[#This Row],[NoApplication]],'A-Applications'!B:K,10,FALSE)</f>
        <v>0</v>
      </c>
      <c r="F76" t="s">
        <v>5025</v>
      </c>
      <c r="G76" s="28">
        <v>45730</v>
      </c>
      <c r="H76" s="28">
        <v>46095</v>
      </c>
      <c r="I76" t="s">
        <v>5050</v>
      </c>
      <c r="J76">
        <v>30</v>
      </c>
      <c r="M76" t="s">
        <v>5048</v>
      </c>
      <c r="N76" s="27">
        <v>1199</v>
      </c>
      <c r="O76">
        <v>90457954</v>
      </c>
      <c r="P76" t="s">
        <v>5161</v>
      </c>
      <c r="S76">
        <f>_xlfn.XLOOKUP(AApplicationCosts[[#This Row],[NoApplication]],'A-Applications'!B:B,'A-Applications'!AG:AG,,0,1)</f>
        <v>0</v>
      </c>
      <c r="T76" t="s">
        <v>298</v>
      </c>
      <c r="U76" t="s">
        <v>5033</v>
      </c>
      <c r="V76" t="str">
        <f>IFERROR(VLOOKUP(AApplicationCosts[[#This Row],[License Approver]],Tabels!BD:BF,3,FALSE),"N/A")</f>
        <v>Digitalization</v>
      </c>
      <c r="W76" t="str">
        <f>IFERROR(VLOOKUP(AApplicationCosts[[#This Row],[License Approver]],Tabels!BD:BG,4,FALSE),"N/A")</f>
        <v>DK10</v>
      </c>
      <c r="X76" s="28"/>
    </row>
    <row r="77" spans="2:24" hidden="1">
      <c r="B77" t="s">
        <v>816</v>
      </c>
      <c r="D77">
        <f>VLOOKUP(AApplicationCosts[[#This Row],[NoApplication]],'A-Applications'!B:K,9,FALSE)</f>
        <v>0</v>
      </c>
      <c r="E77">
        <f>VLOOKUP(AApplicationCosts[[#This Row],[NoApplication]],'A-Applications'!B:K,10,FALSE)</f>
        <v>0</v>
      </c>
      <c r="F77" t="s">
        <v>5025</v>
      </c>
      <c r="G77" s="28">
        <v>45733</v>
      </c>
      <c r="H77" s="28">
        <v>46098</v>
      </c>
      <c r="I77" t="s">
        <v>5047</v>
      </c>
      <c r="M77" t="s">
        <v>5032</v>
      </c>
      <c r="N77" s="27">
        <v>5000</v>
      </c>
      <c r="O77"/>
      <c r="P77" t="s">
        <v>4535</v>
      </c>
      <c r="S77">
        <f>_xlfn.XLOOKUP(AApplicationCosts[[#This Row],[NoApplication]],'A-Applications'!B:B,'A-Applications'!AG:AG,,0,1)</f>
        <v>0</v>
      </c>
      <c r="T77" t="s">
        <v>5162</v>
      </c>
      <c r="U77" t="s">
        <v>5159</v>
      </c>
      <c r="V77" t="str">
        <f>IFERROR(VLOOKUP(AApplicationCosts[[#This Row],[License Approver]],Tabels!BD:BF,3,FALSE),"N/A")</f>
        <v>People &amp; Culture</v>
      </c>
      <c r="W77" t="str">
        <f>IFERROR(VLOOKUP(AApplicationCosts[[#This Row],[License Approver]],Tabels!BD:BG,4,FALSE),"N/A")</f>
        <v>DK10</v>
      </c>
      <c r="X77" s="28"/>
    </row>
    <row r="78" spans="2:24" hidden="1">
      <c r="B78" t="s">
        <v>493</v>
      </c>
      <c r="D78" t="str">
        <f>VLOOKUP(AApplicationCosts[[#This Row],[NoApplication]],'A-Applications'!B:K,9,FALSE)</f>
        <v>DigiCert Irelenad Ltd</v>
      </c>
      <c r="E78">
        <f>VLOOKUP(AApplicationCosts[[#This Row],[NoApplication]],'A-Applications'!B:K,10,FALSE)</f>
        <v>0</v>
      </c>
      <c r="F78" t="s">
        <v>5025</v>
      </c>
      <c r="G78" s="28">
        <v>46102</v>
      </c>
      <c r="H78" s="28">
        <v>46466</v>
      </c>
      <c r="I78" t="s">
        <v>5050</v>
      </c>
      <c r="J78">
        <v>30</v>
      </c>
      <c r="M78" t="s">
        <v>5027</v>
      </c>
      <c r="N78" s="27">
        <v>15660</v>
      </c>
      <c r="O78">
        <v>20003221</v>
      </c>
      <c r="P78" t="s">
        <v>4655</v>
      </c>
      <c r="S78">
        <f>_xlfn.XLOOKUP(AApplicationCosts[[#This Row],[NoApplication]],'A-Applications'!B:B,'A-Applications'!AG:AG,,0,1)</f>
        <v>0</v>
      </c>
      <c r="T78" t="s">
        <v>5163</v>
      </c>
      <c r="U78" t="s">
        <v>499</v>
      </c>
      <c r="V78" t="str">
        <f>IFERROR(VLOOKUP(AApplicationCosts[[#This Row],[License Approver]],Tabels!BD:BF,3,FALSE),"N/A")</f>
        <v>Digitalization</v>
      </c>
      <c r="W78" t="str">
        <f>IFERROR(VLOOKUP(AApplicationCosts[[#This Row],[License Approver]],Tabels!BD:BG,4,FALSE),"N/A")</f>
        <v>DK10</v>
      </c>
      <c r="X78" s="28"/>
    </row>
    <row r="79" spans="2:24" hidden="1">
      <c r="B79" t="s">
        <v>338</v>
      </c>
      <c r="C79" t="s">
        <v>5164</v>
      </c>
      <c r="D79" t="str">
        <f>VLOOKUP(AApplicationCosts[[#This Row],[NoApplication]],'A-Applications'!B:K,9,FALSE)</f>
        <v>Tabular Editor</v>
      </c>
      <c r="E79">
        <f>VLOOKUP(AApplicationCosts[[#This Row],[NoApplication]],'A-Applications'!B:K,10,FALSE)</f>
        <v>0</v>
      </c>
      <c r="F79" t="s">
        <v>5025</v>
      </c>
      <c r="G79" s="28">
        <v>45739</v>
      </c>
      <c r="H79" s="28">
        <v>46103</v>
      </c>
      <c r="J79">
        <v>30</v>
      </c>
      <c r="M79" t="s">
        <v>5027</v>
      </c>
      <c r="N79" s="27">
        <v>593.75</v>
      </c>
      <c r="O79"/>
      <c r="P79" t="s">
        <v>5165</v>
      </c>
      <c r="S79">
        <f>_xlfn.XLOOKUP(AApplicationCosts[[#This Row],[NoApplication]],'A-Applications'!B:B,'A-Applications'!AG:AG,,0,1)</f>
        <v>0</v>
      </c>
      <c r="T79" t="s">
        <v>298</v>
      </c>
      <c r="U79" t="s">
        <v>5033</v>
      </c>
      <c r="V79" t="str">
        <f>IFERROR(VLOOKUP(AApplicationCosts[[#This Row],[License Approver]],Tabels!BD:BF,3,FALSE),"N/A")</f>
        <v>Digitalization</v>
      </c>
      <c r="W79" t="str">
        <f>IFERROR(VLOOKUP(AApplicationCosts[[#This Row],[License Approver]],Tabels!BD:BG,4,FALSE),"N/A")</f>
        <v>DK10</v>
      </c>
      <c r="X79" s="28"/>
    </row>
    <row r="80" spans="2:24" hidden="1">
      <c r="B80" t="s">
        <v>389</v>
      </c>
      <c r="D80" t="str">
        <f>VLOOKUP(AApplicationCosts[[#This Row],[NoApplication]],'A-Applications'!B:K,9,FALSE)</f>
        <v>Pluralsight, Inc.</v>
      </c>
      <c r="E80">
        <f>VLOOKUP(AApplicationCosts[[#This Row],[NoApplication]],'A-Applications'!B:K,10,FALSE)</f>
        <v>0</v>
      </c>
      <c r="F80" t="s">
        <v>5025</v>
      </c>
      <c r="G80" s="28">
        <v>46106</v>
      </c>
      <c r="H80" s="28">
        <v>46470</v>
      </c>
      <c r="I80" t="s">
        <v>5054</v>
      </c>
      <c r="M80" t="s">
        <v>5048</v>
      </c>
      <c r="N80" s="27">
        <v>8475</v>
      </c>
      <c r="O80">
        <v>90454834</v>
      </c>
      <c r="P80" t="s">
        <v>2579</v>
      </c>
      <c r="Q80" s="52"/>
      <c r="R80" t="s">
        <v>5166</v>
      </c>
      <c r="S80">
        <f>_xlfn.XLOOKUP(AApplicationCosts[[#This Row],[NoApplication]],'A-Applications'!B:B,'A-Applications'!AG:AG,,0,1)</f>
        <v>0</v>
      </c>
      <c r="T80" s="90" t="s">
        <v>1486</v>
      </c>
      <c r="U80" s="90" t="s">
        <v>5167</v>
      </c>
      <c r="V80" t="str">
        <f>IFERROR(VLOOKUP(AApplicationCosts[[#This Row],[License Approver]],Tabels!BD:BF,3,FALSE),"N/A")</f>
        <v>Supply Chain</v>
      </c>
      <c r="W80" t="str">
        <f>IFERROR(VLOOKUP(AApplicationCosts[[#This Row],[License Approver]],Tabels!BD:BG,4,FALSE),"N/A")</f>
        <v>DK10</v>
      </c>
      <c r="X80" s="28"/>
    </row>
    <row r="81" spans="2:24" hidden="1">
      <c r="B81" t="s">
        <v>148</v>
      </c>
      <c r="D81" t="str">
        <f>VLOOKUP(AApplicationCosts[[#This Row],[NoApplication]],'A-Applications'!B:K,9,FALSE)</f>
        <v>Oracle Corporation</v>
      </c>
      <c r="E81">
        <f>VLOOKUP(AApplicationCosts[[#This Row],[NoApplication]],'A-Applications'!B:K,10,FALSE)</f>
        <v>0</v>
      </c>
      <c r="F81" t="s">
        <v>5025</v>
      </c>
      <c r="G81" s="28">
        <v>46065</v>
      </c>
      <c r="H81" s="28">
        <v>47160</v>
      </c>
      <c r="I81" t="s">
        <v>5044</v>
      </c>
      <c r="J81">
        <v>31</v>
      </c>
      <c r="M81" t="s">
        <v>5032</v>
      </c>
      <c r="N81" s="27">
        <f>(5306596+341843)/3</f>
        <v>1882813</v>
      </c>
      <c r="O81">
        <v>90456851</v>
      </c>
      <c r="P81" t="s">
        <v>5168</v>
      </c>
      <c r="Q81" s="52">
        <v>1776239</v>
      </c>
      <c r="R81" t="s">
        <v>5169</v>
      </c>
      <c r="S81">
        <f>_xlfn.XLOOKUP(AApplicationCosts[[#This Row],[NoApplication]],'A-Applications'!B:B,'A-Applications'!AG:AG,,0,1)</f>
        <v>0</v>
      </c>
      <c r="T81" t="s">
        <v>3140</v>
      </c>
      <c r="U81" t="s">
        <v>5033</v>
      </c>
      <c r="V81" t="str">
        <f>IFERROR(VLOOKUP(AApplicationCosts[[#This Row],[License Approver]],Tabels!BD:BF,3,FALSE),"N/A")</f>
        <v>Digitalization</v>
      </c>
      <c r="W81" t="str">
        <f>IFERROR(VLOOKUP(AApplicationCosts[[#This Row],[License Approver]],Tabels!BD:BG,4,FALSE),"N/A")</f>
        <v>DK10</v>
      </c>
      <c r="X81" s="28"/>
    </row>
    <row r="82" spans="2:24" hidden="1">
      <c r="B82" t="s">
        <v>1574</v>
      </c>
      <c r="D82" t="str">
        <f>VLOOKUP(AApplicationCosts[[#This Row],[NoApplication]],'A-Applications'!B:K,9,FALSE)</f>
        <v>Vrinco</v>
      </c>
      <c r="E82">
        <f>VLOOKUP(AApplicationCosts[[#This Row],[NoApplication]],'A-Applications'!B:K,10,FALSE)</f>
        <v>0</v>
      </c>
      <c r="F82" t="s">
        <v>5025</v>
      </c>
      <c r="G82" s="28">
        <v>45747</v>
      </c>
      <c r="H82" s="28">
        <v>46111</v>
      </c>
      <c r="I82" t="s">
        <v>5054</v>
      </c>
      <c r="J82">
        <v>30</v>
      </c>
      <c r="M82" t="s">
        <v>5027</v>
      </c>
      <c r="N82" s="27">
        <v>49683.9</v>
      </c>
      <c r="O82">
        <v>90457884</v>
      </c>
      <c r="P82" t="s">
        <v>4422</v>
      </c>
      <c r="S82">
        <f>_xlfn.XLOOKUP(AApplicationCosts[[#This Row],[NoApplication]],'A-Applications'!B:B,'A-Applications'!AG:AG,,0,1)</f>
        <v>0</v>
      </c>
      <c r="T82" s="90" t="s">
        <v>5170</v>
      </c>
      <c r="U82" s="90" t="s">
        <v>5105</v>
      </c>
      <c r="V82" t="str">
        <f>IFERROR(VLOOKUP(AApplicationCosts[[#This Row],[License Approver]],Tabels!BD:BF,3,FALSE),"N/A")</f>
        <v>Supply Chain</v>
      </c>
      <c r="W82" t="str">
        <f>IFERROR(VLOOKUP(AApplicationCosts[[#This Row],[License Approver]],Tabels!BD:BG,4,FALSE),"N/A")</f>
        <v>DK10</v>
      </c>
      <c r="X82" s="28"/>
    </row>
    <row r="83" spans="2:24" hidden="1">
      <c r="B83" t="s">
        <v>1012</v>
      </c>
      <c r="D83" t="str">
        <f>VLOOKUP(AApplicationCosts[[#This Row],[NoApplication]],'A-Applications'!B:K,9,FALSE)</f>
        <v>Syncfusion</v>
      </c>
      <c r="E83">
        <f>VLOOKUP(AApplicationCosts[[#This Row],[NoApplication]],'A-Applications'!B:K,10,FALSE)</f>
        <v>0</v>
      </c>
      <c r="F83" t="s">
        <v>5025</v>
      </c>
      <c r="G83" s="28">
        <v>45748</v>
      </c>
      <c r="H83" s="28">
        <v>46112</v>
      </c>
      <c r="I83" t="s">
        <v>5054</v>
      </c>
      <c r="J83">
        <v>30</v>
      </c>
      <c r="M83" t="s">
        <v>5048</v>
      </c>
      <c r="N83" s="27">
        <v>2995</v>
      </c>
      <c r="O83">
        <v>20000580</v>
      </c>
      <c r="P83" t="s">
        <v>5171</v>
      </c>
      <c r="S83">
        <f>_xlfn.XLOOKUP(AApplicationCosts[[#This Row],[NoApplication]],'A-Applications'!B:B,'A-Applications'!AG:AG,,0,1)</f>
        <v>0</v>
      </c>
      <c r="T83" t="s">
        <v>5172</v>
      </c>
      <c r="U83" t="s">
        <v>5173</v>
      </c>
      <c r="V83" t="str">
        <f>IFERROR(VLOOKUP(AApplicationCosts[[#This Row],[License Approver]],Tabels!BD:BF,3,FALSE),"N/A")</f>
        <v>Heat/Cooling - Customer Services</v>
      </c>
      <c r="W83" t="str">
        <f>IFERROR(VLOOKUP(AApplicationCosts[[#This Row],[License Approver]],Tabels!BD:BG,4,FALSE),"N/A")</f>
        <v>DK10</v>
      </c>
      <c r="X83" s="28"/>
    </row>
    <row r="84" spans="2:24" hidden="1">
      <c r="B84" t="s">
        <v>317</v>
      </c>
      <c r="D84" t="str">
        <f>VLOOKUP(AApplicationCosts[[#This Row],[NoApplication]],'A-Applications'!B:K,9,FALSE)</f>
        <v>think-cell Software GmbH</v>
      </c>
      <c r="E84">
        <f>VLOOKUP(AApplicationCosts[[#This Row],[NoApplication]],'A-Applications'!B:K,10,FALSE)</f>
        <v>0</v>
      </c>
      <c r="F84" t="s">
        <v>5025</v>
      </c>
      <c r="G84" s="28">
        <v>46113</v>
      </c>
      <c r="H84" s="28">
        <v>46477</v>
      </c>
      <c r="I84" t="s">
        <v>5050</v>
      </c>
      <c r="J84">
        <v>90</v>
      </c>
      <c r="M84" t="s">
        <v>5032</v>
      </c>
      <c r="N84" s="27">
        <v>199985</v>
      </c>
      <c r="O84">
        <v>90457954</v>
      </c>
      <c r="P84" t="s">
        <v>5161</v>
      </c>
      <c r="S84">
        <f>_xlfn.XLOOKUP(AApplicationCosts[[#This Row],[NoApplication]],'A-Applications'!B:B,'A-Applications'!AG:AG,,0,1)</f>
        <v>0</v>
      </c>
      <c r="T84" t="s">
        <v>2685</v>
      </c>
      <c r="U84" t="s">
        <v>5033</v>
      </c>
      <c r="V84" t="str">
        <f>IFERROR(VLOOKUP(AApplicationCosts[[#This Row],[License Approver]],Tabels!BD:BF,3,FALSE),"N/A")</f>
        <v>Digitalization</v>
      </c>
      <c r="W84" t="str">
        <f>IFERROR(VLOOKUP(AApplicationCosts[[#This Row],[License Approver]],Tabels!BD:BG,4,FALSE),"N/A")</f>
        <v>DK10</v>
      </c>
      <c r="X84" s="28"/>
    </row>
    <row r="85" spans="2:24" hidden="1">
      <c r="B85" t="s">
        <v>5174</v>
      </c>
      <c r="D85" t="str">
        <f>VLOOKUP(AApplicationCosts[[#This Row],[NoApplication]],'A-Applications'!B:K,9,FALSE)</f>
        <v>Tuxera</v>
      </c>
      <c r="E85">
        <f>VLOOKUP(AApplicationCosts[[#This Row],[NoApplication]],'A-Applications'!B:K,10,FALSE)</f>
        <v>0</v>
      </c>
      <c r="F85" t="s">
        <v>5025</v>
      </c>
      <c r="G85" s="28">
        <v>45748</v>
      </c>
      <c r="H85" s="28">
        <v>46112</v>
      </c>
      <c r="I85" t="s">
        <v>5047</v>
      </c>
      <c r="J85">
        <v>30</v>
      </c>
      <c r="M85" t="s">
        <v>5032</v>
      </c>
      <c r="N85" s="27">
        <v>75000</v>
      </c>
      <c r="O85">
        <v>90458013</v>
      </c>
      <c r="P85" t="s">
        <v>3692</v>
      </c>
      <c r="S85">
        <f>_xlfn.XLOOKUP(AApplicationCosts[[#This Row],[NoApplication]],'A-Applications'!B:B,'A-Applications'!AG:AG,,0,1)</f>
        <v>0</v>
      </c>
      <c r="T85" s="90" t="s">
        <v>4644</v>
      </c>
      <c r="U85" s="90" t="s">
        <v>1065</v>
      </c>
      <c r="V85" t="str">
        <f>IFERROR(VLOOKUP(AApplicationCosts[[#This Row],[License Approver]],Tabels!BD:BF,3,FALSE),"N/A")</f>
        <v>Heat/Cooling - Technology Hardware</v>
      </c>
      <c r="W85" t="str">
        <f>IFERROR(VLOOKUP(AApplicationCosts[[#This Row],[License Approver]],Tabels!BD:BG,4,FALSE),"N/A")</f>
        <v>DK10</v>
      </c>
      <c r="X85" s="28"/>
    </row>
    <row r="86" spans="2:24" hidden="1">
      <c r="B86" t="s">
        <v>986</v>
      </c>
      <c r="D86" t="str">
        <f>VLOOKUP(AApplicationCosts[[#This Row],[NoApplication]],'A-Applications'!B:K,9,FALSE)</f>
        <v>ESRI</v>
      </c>
      <c r="E86">
        <f>VLOOKUP(AApplicationCosts[[#This Row],[NoApplication]],'A-Applications'!B:K,10,FALSE)</f>
        <v>0</v>
      </c>
      <c r="F86" t="s">
        <v>5025</v>
      </c>
      <c r="G86" s="28">
        <v>45748</v>
      </c>
      <c r="H86" s="28">
        <v>46112</v>
      </c>
      <c r="I86" t="s">
        <v>5047</v>
      </c>
      <c r="J86">
        <v>30</v>
      </c>
      <c r="M86" t="s">
        <v>5032</v>
      </c>
      <c r="N86" s="27">
        <v>28006</v>
      </c>
      <c r="O86">
        <v>20000359</v>
      </c>
      <c r="P86" t="s">
        <v>5175</v>
      </c>
      <c r="R86" t="s">
        <v>5176</v>
      </c>
      <c r="S86">
        <f>_xlfn.XLOOKUP(AApplicationCosts[[#This Row],[NoApplication]],'A-Applications'!B:B,'A-Applications'!AG:AG,,0,1)</f>
        <v>0</v>
      </c>
      <c r="T86" t="s">
        <v>969</v>
      </c>
      <c r="U86" t="s">
        <v>969</v>
      </c>
      <c r="V86" t="str">
        <f>IFERROR(VLOOKUP(AApplicationCosts[[#This Row],[License Approver]],Tabels!BD:BF,3,FALSE),"N/A")</f>
        <v>Electricity - Technology Software</v>
      </c>
      <c r="W86" t="str">
        <f>IFERROR(VLOOKUP(AApplicationCosts[[#This Row],[License Approver]],Tabels!BD:BG,4,FALSE),"N/A")</f>
        <v>DK10</v>
      </c>
      <c r="X86" s="28"/>
    </row>
    <row r="87" spans="2:24" hidden="1">
      <c r="B87" t="s">
        <v>226</v>
      </c>
      <c r="D87" t="str">
        <f>VLOOKUP(AApplicationCosts[[#This Row],[NoApplication]],'A-Applications'!B:K,9,FALSE)</f>
        <v>Reliance Industries Limited</v>
      </c>
      <c r="E87">
        <f>VLOOKUP(AApplicationCosts[[#This Row],[NoApplication]],'A-Applications'!B:K,10,FALSE)</f>
        <v>0</v>
      </c>
      <c r="F87" t="s">
        <v>1745</v>
      </c>
      <c r="G87" s="28">
        <v>45748</v>
      </c>
      <c r="H87" s="28">
        <v>46112</v>
      </c>
      <c r="I87" t="s">
        <v>5050</v>
      </c>
      <c r="J87">
        <v>0</v>
      </c>
      <c r="M87" t="s">
        <v>5048</v>
      </c>
      <c r="N87" s="27">
        <v>57478.8</v>
      </c>
      <c r="O87">
        <v>90455545</v>
      </c>
      <c r="P87" t="s">
        <v>5177</v>
      </c>
      <c r="R87" t="s">
        <v>5178</v>
      </c>
      <c r="S87">
        <f>_xlfn.XLOOKUP(AApplicationCosts[[#This Row],[NoApplication]],'A-Applications'!B:B,'A-Applications'!AG:AG,,0,1)</f>
        <v>0</v>
      </c>
      <c r="T87" t="s">
        <v>2203</v>
      </c>
      <c r="U87" t="s">
        <v>5033</v>
      </c>
      <c r="V87" t="str">
        <f>IFERROR(VLOOKUP(AApplicationCosts[[#This Row],[License Approver]],Tabels!BD:BF,3,FALSE),"N/A")</f>
        <v>Digitalization</v>
      </c>
      <c r="W87" t="str">
        <f>IFERROR(VLOOKUP(AApplicationCosts[[#This Row],[License Approver]],Tabels!BD:BG,4,FALSE),"N/A")</f>
        <v>DK10</v>
      </c>
      <c r="X87" s="28"/>
    </row>
    <row r="88" spans="2:24" hidden="1">
      <c r="B88" t="s">
        <v>226</v>
      </c>
      <c r="D88" t="str">
        <f>VLOOKUP(AApplicationCosts[[#This Row],[NoApplication]],'A-Applications'!B:K,9,FALSE)</f>
        <v>Reliance Industries Limited</v>
      </c>
      <c r="E88">
        <f>VLOOKUP(AApplicationCosts[[#This Row],[NoApplication]],'A-Applications'!B:K,10,FALSE)</f>
        <v>0</v>
      </c>
      <c r="F88" t="s">
        <v>5025</v>
      </c>
      <c r="G88" s="28">
        <v>45748</v>
      </c>
      <c r="H88" s="28">
        <v>46112</v>
      </c>
      <c r="I88" t="s">
        <v>5050</v>
      </c>
      <c r="J88">
        <v>0</v>
      </c>
      <c r="M88" t="s">
        <v>5048</v>
      </c>
      <c r="N88" s="27">
        <v>0</v>
      </c>
      <c r="O88">
        <v>90455545</v>
      </c>
      <c r="P88" t="s">
        <v>5177</v>
      </c>
      <c r="S88">
        <f>_xlfn.XLOOKUP(AApplicationCosts[[#This Row],[NoApplication]],'A-Applications'!B:B,'A-Applications'!AG:AG,,0,1)</f>
        <v>0</v>
      </c>
      <c r="T88" t="s">
        <v>2203</v>
      </c>
      <c r="U88" t="s">
        <v>5033</v>
      </c>
      <c r="V88" t="str">
        <f>IFERROR(VLOOKUP(AApplicationCosts[[#This Row],[License Approver]],Tabels!BD:BF,3,FALSE),"N/A")</f>
        <v>Digitalization</v>
      </c>
      <c r="W88" t="str">
        <f>IFERROR(VLOOKUP(AApplicationCosts[[#This Row],[License Approver]],Tabels!BD:BG,4,FALSE),"N/A")</f>
        <v>DK10</v>
      </c>
      <c r="X88" s="28"/>
    </row>
    <row r="89" spans="2:24" hidden="1">
      <c r="B89" t="s">
        <v>463</v>
      </c>
      <c r="C89" t="s">
        <v>5179</v>
      </c>
      <c r="D89">
        <f>VLOOKUP(AApplicationCosts[[#This Row],[NoApplication]],'A-Applications'!B:K,9,FALSE)</f>
        <v>0</v>
      </c>
      <c r="E89">
        <f>VLOOKUP(AApplicationCosts[[#This Row],[NoApplication]],'A-Applications'!B:K,10,FALSE)</f>
        <v>0</v>
      </c>
      <c r="F89" t="s">
        <v>5043</v>
      </c>
      <c r="G89" s="28">
        <v>45017</v>
      </c>
      <c r="H89" s="28">
        <v>46112</v>
      </c>
      <c r="I89" t="s">
        <v>5044</v>
      </c>
      <c r="J89">
        <v>180</v>
      </c>
      <c r="M89" t="s">
        <v>5032</v>
      </c>
      <c r="N89" s="27">
        <v>4234236</v>
      </c>
      <c r="O89">
        <v>20000257</v>
      </c>
      <c r="P89" t="s">
        <v>5180</v>
      </c>
      <c r="R89" t="s">
        <v>5181</v>
      </c>
      <c r="S89">
        <f>_xlfn.XLOOKUP(AApplicationCosts[[#This Row],[NoApplication]],'A-Applications'!B:B,'A-Applications'!AG:AG,,0,1)</f>
        <v>0</v>
      </c>
      <c r="T89" t="s">
        <v>2184</v>
      </c>
      <c r="U89" t="s">
        <v>5035</v>
      </c>
      <c r="V89" t="str">
        <f>IFERROR(VLOOKUP(AApplicationCosts[[#This Row],[License Approver]],Tabels!BD:BF,3,FALSE),"N/A")</f>
        <v>Digitalization</v>
      </c>
      <c r="W89" t="str">
        <f>IFERROR(VLOOKUP(AApplicationCosts[[#This Row],[License Approver]],Tabels!BD:BG,4,FALSE),"N/A")</f>
        <v>DK10</v>
      </c>
      <c r="X89" s="28"/>
    </row>
    <row r="90" spans="2:24" hidden="1">
      <c r="B90" t="s">
        <v>1579</v>
      </c>
      <c r="D90" t="str">
        <f>VLOOKUP(AApplicationCosts[[#This Row],[NoApplication]],'A-Applications'!B:K,9,FALSE)</f>
        <v>Discus Software</v>
      </c>
      <c r="E90">
        <f>VLOOKUP(AApplicationCosts[[#This Row],[NoApplication]],'A-Applications'!B:K,10,FALSE)</f>
        <v>0</v>
      </c>
      <c r="F90" t="s">
        <v>5025</v>
      </c>
      <c r="G90" s="28">
        <v>45748</v>
      </c>
      <c r="H90" s="28">
        <v>46112</v>
      </c>
      <c r="I90" t="s">
        <v>5047</v>
      </c>
      <c r="J90">
        <v>30</v>
      </c>
      <c r="M90" t="s">
        <v>5048</v>
      </c>
      <c r="N90" s="27">
        <v>600</v>
      </c>
      <c r="O90">
        <v>90454213</v>
      </c>
      <c r="P90" t="s">
        <v>4510</v>
      </c>
      <c r="S90">
        <f>_xlfn.XLOOKUP(AApplicationCosts[[#This Row],[NoApplication]],'A-Applications'!B:B,'A-Applications'!AG:AG,,0,1)</f>
        <v>0</v>
      </c>
      <c r="T90" t="s">
        <v>5182</v>
      </c>
      <c r="U90" t="s">
        <v>5183</v>
      </c>
      <c r="V90" t="str">
        <f>IFERROR(VLOOKUP(AApplicationCosts[[#This Row],[License Approver]],Tabels!BD:BF,3,FALSE),"N/A")</f>
        <v>Unknown</v>
      </c>
      <c r="W90" t="str">
        <f>IFERROR(VLOOKUP(AApplicationCosts[[#This Row],[License Approver]],Tabels!BD:BG,4,FALSE),"N/A")</f>
        <v>DK10</v>
      </c>
      <c r="X90" s="28"/>
    </row>
    <row r="91" spans="2:24" hidden="1">
      <c r="B91" t="s">
        <v>650</v>
      </c>
      <c r="D91" t="str">
        <f>VLOOKUP(AApplicationCosts[[#This Row],[NoApplication]],'A-Applications'!B:K,9,FALSE)</f>
        <v>There is no application specified.</v>
      </c>
      <c r="E91" t="str">
        <f>VLOOKUP(AApplicationCosts[[#This Row],[NoApplication]],'A-Applications'!B:K,10,FALSE)</f>
        <v>N/A</v>
      </c>
      <c r="F91" t="s">
        <v>5043</v>
      </c>
      <c r="G91" s="28">
        <v>45017</v>
      </c>
      <c r="H91" s="28">
        <v>46112</v>
      </c>
      <c r="I91" t="s">
        <v>5044</v>
      </c>
      <c r="J91">
        <v>14</v>
      </c>
      <c r="M91" t="s">
        <v>5032</v>
      </c>
      <c r="N91" s="27">
        <v>15000000</v>
      </c>
      <c r="O91">
        <v>20001615</v>
      </c>
      <c r="P91" t="s">
        <v>3469</v>
      </c>
      <c r="S91">
        <f>_xlfn.XLOOKUP(AApplicationCosts[[#This Row],[NoApplication]],'A-Applications'!B:B,'A-Applications'!AG:AG,,0,1)</f>
        <v>0</v>
      </c>
      <c r="T91" t="s">
        <v>5033</v>
      </c>
      <c r="U91" t="s">
        <v>5080</v>
      </c>
      <c r="V91" t="str">
        <f>IFERROR(VLOOKUP(AApplicationCosts[[#This Row],[License Approver]],Tabels!BD:BF,3,FALSE),"N/A")</f>
        <v>Digitalization</v>
      </c>
      <c r="W91" t="str">
        <f>IFERROR(VLOOKUP(AApplicationCosts[[#This Row],[License Approver]],Tabels!BD:BG,4,FALSE),"N/A")</f>
        <v>DK10</v>
      </c>
      <c r="X91" s="28"/>
    </row>
    <row r="92" spans="2:24" hidden="1">
      <c r="B92" t="s">
        <v>111</v>
      </c>
      <c r="D92" t="str">
        <f>VLOOKUP(AApplicationCosts[[#This Row],[NoApplication]],'A-Applications'!B:K,9,FALSE)</f>
        <v>Action Verb</v>
      </c>
      <c r="E92">
        <f>VLOOKUP(AApplicationCosts[[#This Row],[NoApplication]],'A-Applications'!B:K,10,FALSE)</f>
        <v>0</v>
      </c>
      <c r="F92" t="s">
        <v>5025</v>
      </c>
      <c r="G92" s="28">
        <v>45763</v>
      </c>
      <c r="H92" s="28">
        <v>46122</v>
      </c>
      <c r="I92" t="s">
        <v>5054</v>
      </c>
      <c r="J92">
        <v>30</v>
      </c>
      <c r="M92" t="s">
        <v>5048</v>
      </c>
      <c r="N92" s="27">
        <v>17094</v>
      </c>
      <c r="O92">
        <v>90457960</v>
      </c>
      <c r="P92" t="s">
        <v>2941</v>
      </c>
      <c r="R92" t="s">
        <v>5184</v>
      </c>
      <c r="S92">
        <f>_xlfn.XLOOKUP(AApplicationCosts[[#This Row],[NoApplication]],'A-Applications'!B:B,'A-Applications'!AG:AG,,0,1)</f>
        <v>0</v>
      </c>
      <c r="T92" t="s">
        <v>499</v>
      </c>
      <c r="U92" t="s">
        <v>5035</v>
      </c>
      <c r="V92" t="str">
        <f>IFERROR(VLOOKUP(AApplicationCosts[[#This Row],[License Approver]],Tabels!BD:BF,3,FALSE),"N/A")</f>
        <v>Digitalization</v>
      </c>
      <c r="W92" t="str">
        <f>IFERROR(VLOOKUP(AApplicationCosts[[#This Row],[License Approver]],Tabels!BD:BG,4,FALSE),"N/A")</f>
        <v>DK10</v>
      </c>
      <c r="X92" s="28"/>
    </row>
    <row r="93" spans="2:24" hidden="1">
      <c r="B93" t="s">
        <v>821</v>
      </c>
      <c r="C93" t="s">
        <v>5185</v>
      </c>
      <c r="D93" t="str">
        <f>VLOOKUP(AApplicationCosts[[#This Row],[NoApplication]],'A-Applications'!B:K,9,FALSE)</f>
        <v>Microsoft</v>
      </c>
      <c r="E93">
        <f>VLOOKUP(AApplicationCosts[[#This Row],[NoApplication]],'A-Applications'!B:K,10,FALSE)</f>
        <v>0</v>
      </c>
      <c r="F93" t="s">
        <v>5043</v>
      </c>
      <c r="G93" s="28">
        <v>45029</v>
      </c>
      <c r="H93" s="28">
        <v>46125</v>
      </c>
      <c r="I93" t="s">
        <v>5044</v>
      </c>
      <c r="J93">
        <v>14</v>
      </c>
      <c r="M93" t="s">
        <v>5032</v>
      </c>
      <c r="N93" s="27">
        <v>500000</v>
      </c>
      <c r="O93">
        <v>20000635</v>
      </c>
      <c r="P93" t="s">
        <v>5186</v>
      </c>
      <c r="R93" t="s">
        <v>5187</v>
      </c>
      <c r="S93">
        <f>_xlfn.XLOOKUP(AApplicationCosts[[#This Row],[NoApplication]],'A-Applications'!B:B,'A-Applications'!AG:AG,,0,1)</f>
        <v>0</v>
      </c>
      <c r="T93" t="s">
        <v>3140</v>
      </c>
      <c r="U93" t="s">
        <v>5033</v>
      </c>
      <c r="V93" t="str">
        <f>IFERROR(VLOOKUP(AApplicationCosts[[#This Row],[License Approver]],Tabels!BD:BF,3,FALSE),"N/A")</f>
        <v>Digitalization</v>
      </c>
      <c r="W93" t="str">
        <f>IFERROR(VLOOKUP(AApplicationCosts[[#This Row],[License Approver]],Tabels!BD:BG,4,FALSE),"N/A")</f>
        <v>DK10</v>
      </c>
      <c r="X93" s="28"/>
    </row>
    <row r="94" spans="2:24" hidden="1">
      <c r="B94" t="s">
        <v>5188</v>
      </c>
      <c r="D94" t="str">
        <f>VLOOKUP(AApplicationCosts[[#This Row],[NoApplication]],'A-Applications'!B:K,9,FALSE)</f>
        <v>PTM EDV-Systeme GmbH  AT,</v>
      </c>
      <c r="E94">
        <f>VLOOKUP(AApplicationCosts[[#This Row],[NoApplication]],'A-Applications'!B:K,10,FALSE)</f>
        <v>0</v>
      </c>
      <c r="F94" t="s">
        <v>5025</v>
      </c>
      <c r="G94" s="28">
        <v>45761</v>
      </c>
      <c r="H94" s="28">
        <v>46125</v>
      </c>
      <c r="I94" t="s">
        <v>5054</v>
      </c>
      <c r="J94">
        <v>0</v>
      </c>
      <c r="M94" t="s">
        <v>5027</v>
      </c>
      <c r="N94" s="27">
        <v>9800</v>
      </c>
      <c r="O94">
        <v>90457889</v>
      </c>
      <c r="P94" t="s">
        <v>5189</v>
      </c>
      <c r="Q94" s="52"/>
      <c r="S94">
        <f>_xlfn.XLOOKUP(AApplicationCosts[[#This Row],[NoApplication]],'A-Applications'!B:B,'A-Applications'!AG:AG,,0,1)</f>
        <v>0</v>
      </c>
      <c r="T94" t="s">
        <v>704</v>
      </c>
      <c r="U94" t="s">
        <v>3140</v>
      </c>
      <c r="V94" t="str">
        <f>IFERROR(VLOOKUP(AApplicationCosts[[#This Row],[License Approver]],Tabels!BD:BF,3,FALSE),"N/A")</f>
        <v>Digitalization</v>
      </c>
      <c r="W94" t="str">
        <f>IFERROR(VLOOKUP(AApplicationCosts[[#This Row],[License Approver]],Tabels!BD:BG,4,FALSE),"N/A")</f>
        <v>DK10</v>
      </c>
      <c r="X94" s="28"/>
    </row>
    <row r="95" spans="2:24" hidden="1">
      <c r="B95" t="s">
        <v>129</v>
      </c>
      <c r="C95" t="s">
        <v>5036</v>
      </c>
      <c r="D95" t="str">
        <f>VLOOKUP(AApplicationCosts[[#This Row],[NoApplication]],'A-Applications'!B:K,9,FALSE)</f>
        <v>Microsoft</v>
      </c>
      <c r="E95" t="str">
        <f>VLOOKUP(AApplicationCosts[[#This Row],[NoApplication]],'A-Applications'!B:K,10,FALSE)</f>
        <v>DGP-00003</v>
      </c>
      <c r="F95" t="s">
        <v>5043</v>
      </c>
      <c r="G95" s="28">
        <v>45029</v>
      </c>
      <c r="H95" s="28">
        <v>46125</v>
      </c>
      <c r="I95" t="s">
        <v>5044</v>
      </c>
      <c r="J95">
        <v>14</v>
      </c>
      <c r="M95" t="s">
        <v>5032</v>
      </c>
      <c r="N95" s="27">
        <v>3500000</v>
      </c>
      <c r="O95">
        <v>20000635</v>
      </c>
      <c r="P95" t="s">
        <v>5186</v>
      </c>
      <c r="Q95" s="52"/>
      <c r="R95" t="s">
        <v>5187</v>
      </c>
      <c r="S95">
        <f>_xlfn.XLOOKUP(AApplicationCosts[[#This Row],[NoApplication]],'A-Applications'!B:B,'A-Applications'!AG:AG,,0,1)</f>
        <v>0</v>
      </c>
      <c r="T95" t="s">
        <v>3140</v>
      </c>
      <c r="U95" t="s">
        <v>5033</v>
      </c>
      <c r="V95" t="str">
        <f>IFERROR(VLOOKUP(AApplicationCosts[[#This Row],[License Approver]],Tabels!BD:BF,3,FALSE),"N/A")</f>
        <v>Digitalization</v>
      </c>
      <c r="W95" t="str">
        <f>IFERROR(VLOOKUP(AApplicationCosts[[#This Row],[License Approver]],Tabels!BD:BG,4,FALSE),"N/A")</f>
        <v>DK10</v>
      </c>
      <c r="X95" s="28"/>
    </row>
    <row r="96" spans="2:24" hidden="1">
      <c r="B96" t="s">
        <v>525</v>
      </c>
      <c r="D96" t="str">
        <f>VLOOKUP(AApplicationCosts[[#This Row],[NoApplication]],'A-Applications'!B:K,9,FALSE)</f>
        <v>Docker, Inc.</v>
      </c>
      <c r="E96">
        <f>VLOOKUP(AApplicationCosts[[#This Row],[NoApplication]],'A-Applications'!B:K,10,FALSE)</f>
        <v>0</v>
      </c>
      <c r="F96" t="s">
        <v>5025</v>
      </c>
      <c r="G96" s="28">
        <v>45771</v>
      </c>
      <c r="H96" s="28">
        <v>46135</v>
      </c>
      <c r="I96" t="s">
        <v>5050</v>
      </c>
      <c r="J96">
        <v>90</v>
      </c>
      <c r="M96" t="s">
        <v>5032</v>
      </c>
      <c r="N96" s="27">
        <v>52658</v>
      </c>
      <c r="O96">
        <v>20000231</v>
      </c>
      <c r="P96" t="s">
        <v>5190</v>
      </c>
      <c r="Q96" s="52"/>
      <c r="R96" t="s">
        <v>5191</v>
      </c>
      <c r="S96">
        <f>_xlfn.XLOOKUP(AApplicationCosts[[#This Row],[NoApplication]],'A-Applications'!B:B,'A-Applications'!AG:AG,,0,1)</f>
        <v>0</v>
      </c>
      <c r="T96" t="s">
        <v>2184</v>
      </c>
      <c r="U96" t="s">
        <v>5035</v>
      </c>
      <c r="V96" t="str">
        <f>IFERROR(VLOOKUP(AApplicationCosts[[#This Row],[License Approver]],Tabels!BD:BF,3,FALSE),"N/A")</f>
        <v>Digitalization</v>
      </c>
      <c r="W96" t="str">
        <f>IFERROR(VLOOKUP(AApplicationCosts[[#This Row],[License Approver]],Tabels!BD:BG,4,FALSE),"N/A")</f>
        <v>DK10</v>
      </c>
      <c r="X96" s="28"/>
    </row>
    <row r="97" spans="2:24" hidden="1">
      <c r="B97" t="s">
        <v>1514</v>
      </c>
      <c r="D97" t="str">
        <f>VLOOKUP(AApplicationCosts[[#This Row],[NoApplication]],'A-Applications'!B:K,9,FALSE)</f>
        <v>Minitab, LLC</v>
      </c>
      <c r="E97">
        <f>VLOOKUP(AApplicationCosts[[#This Row],[NoApplication]],'A-Applications'!B:K,10,FALSE)</f>
        <v>0</v>
      </c>
      <c r="F97" t="s">
        <v>5025</v>
      </c>
      <c r="G97" s="28">
        <v>46143</v>
      </c>
      <c r="H97" s="28">
        <v>46507</v>
      </c>
      <c r="I97" t="s">
        <v>5050</v>
      </c>
      <c r="J97">
        <v>30</v>
      </c>
      <c r="M97" t="s">
        <v>5032</v>
      </c>
      <c r="N97" s="27">
        <v>72525</v>
      </c>
      <c r="O97">
        <v>90451139</v>
      </c>
      <c r="P97" t="s">
        <v>5155</v>
      </c>
      <c r="Q97" s="52"/>
      <c r="R97" t="s">
        <v>5192</v>
      </c>
      <c r="S97">
        <f>_xlfn.XLOOKUP(AApplicationCosts[[#This Row],[NoApplication]],'A-Applications'!B:B,'A-Applications'!AG:AG,,0,1)</f>
        <v>0</v>
      </c>
      <c r="T97" t="s">
        <v>1515</v>
      </c>
      <c r="U97" t="s">
        <v>5167</v>
      </c>
      <c r="V97" t="str">
        <f>IFERROR(VLOOKUP(AApplicationCosts[[#This Row],[License Approver]],Tabels!BD:BF,3,FALSE),"N/A")</f>
        <v>Supply Chain</v>
      </c>
      <c r="W97" t="str">
        <f>IFERROR(VLOOKUP(AApplicationCosts[[#This Row],[License Approver]],Tabels!BD:BG,4,FALSE),"N/A")</f>
        <v>DK10</v>
      </c>
      <c r="X97" s="28"/>
    </row>
    <row r="98" spans="2:24" hidden="1">
      <c r="B98" t="s">
        <v>431</v>
      </c>
      <c r="D98" t="str">
        <f>VLOOKUP(AApplicationCosts[[#This Row],[NoApplication]],'A-Applications'!B:K,9,FALSE)</f>
        <v>Postman, Inc.</v>
      </c>
      <c r="E98">
        <f>VLOOKUP(AApplicationCosts[[#This Row],[NoApplication]],'A-Applications'!B:K,10,FALSE)</f>
        <v>0</v>
      </c>
      <c r="F98" t="s">
        <v>5025</v>
      </c>
      <c r="G98" s="28">
        <v>46113</v>
      </c>
      <c r="H98" s="28">
        <v>46478</v>
      </c>
      <c r="I98" t="s">
        <v>5050</v>
      </c>
      <c r="J98">
        <v>30</v>
      </c>
      <c r="M98" t="s">
        <v>5048</v>
      </c>
      <c r="N98" s="27">
        <v>11423</v>
      </c>
      <c r="O98">
        <v>90457954</v>
      </c>
      <c r="P98" t="s">
        <v>5161</v>
      </c>
      <c r="S98">
        <f>_xlfn.XLOOKUP(AApplicationCosts[[#This Row],[NoApplication]],'A-Applications'!B:B,'A-Applications'!AG:AG,,0,1)</f>
        <v>0</v>
      </c>
      <c r="T98" t="s">
        <v>2184</v>
      </c>
      <c r="U98" t="s">
        <v>5035</v>
      </c>
      <c r="V98" t="str">
        <f>IFERROR(VLOOKUP(AApplicationCosts[[#This Row],[License Approver]],Tabels!BD:BF,3,FALSE),"N/A")</f>
        <v>Digitalization</v>
      </c>
      <c r="W98" t="str">
        <f>IFERROR(VLOOKUP(AApplicationCosts[[#This Row],[License Approver]],Tabels!BD:BG,4,FALSE),"N/A")</f>
        <v>DK10</v>
      </c>
      <c r="X98" s="28"/>
    </row>
    <row r="99" spans="2:24" hidden="1">
      <c r="B99" t="s">
        <v>559</v>
      </c>
      <c r="D99" t="str">
        <f>VLOOKUP(AApplicationCosts[[#This Row],[NoApplication]],'A-Applications'!B:K,9,FALSE)</f>
        <v>Rapid7</v>
      </c>
      <c r="E99">
        <f>VLOOKUP(AApplicationCosts[[#This Row],[NoApplication]],'A-Applications'!B:K,10,FALSE)</f>
        <v>0</v>
      </c>
      <c r="F99" t="s">
        <v>5025</v>
      </c>
      <c r="G99" s="28">
        <v>45800</v>
      </c>
      <c r="H99" s="28">
        <v>46164</v>
      </c>
      <c r="I99" t="s">
        <v>5154</v>
      </c>
      <c r="J99">
        <v>90</v>
      </c>
      <c r="M99" t="s">
        <v>5032</v>
      </c>
      <c r="N99" s="27">
        <v>569300</v>
      </c>
      <c r="O99">
        <v>90457954</v>
      </c>
      <c r="P99" t="s">
        <v>5161</v>
      </c>
      <c r="R99" t="s">
        <v>4964</v>
      </c>
      <c r="S99">
        <f>_xlfn.XLOOKUP(AApplicationCosts[[#This Row],[NoApplication]],'A-Applications'!B:B,'A-Applications'!AG:AG,,0,1)</f>
        <v>0</v>
      </c>
      <c r="T99" t="s">
        <v>5193</v>
      </c>
      <c r="U99" t="s">
        <v>5046</v>
      </c>
      <c r="V99" t="str">
        <f>IFERROR(VLOOKUP(AApplicationCosts[[#This Row],[License Approver]],Tabels!BD:BF,3,FALSE),"N/A")</f>
        <v>Digitalization</v>
      </c>
      <c r="W99" t="str">
        <f>IFERROR(VLOOKUP(AApplicationCosts[[#This Row],[License Approver]],Tabels!BD:BG,4,FALSE),"N/A")</f>
        <v>DK10</v>
      </c>
      <c r="X99" s="28"/>
    </row>
    <row r="100" spans="2:24" ht="75" hidden="1">
      <c r="B100" t="s">
        <v>872</v>
      </c>
      <c r="D100" t="str">
        <f>VLOOKUP(AApplicationCosts[[#This Row],[NoApplication]],'A-Applications'!B:K,9,FALSE)</f>
        <v>Bimobject</v>
      </c>
      <c r="E100">
        <f>VLOOKUP(AApplicationCosts[[#This Row],[NoApplication]],'A-Applications'!B:K,10,FALSE)</f>
        <v>0</v>
      </c>
      <c r="F100" t="s">
        <v>5025</v>
      </c>
      <c r="G100" s="28">
        <v>45805</v>
      </c>
      <c r="H100" s="28">
        <v>46169</v>
      </c>
      <c r="I100" t="s">
        <v>5194</v>
      </c>
      <c r="J100">
        <v>90</v>
      </c>
      <c r="M100" t="s">
        <v>5027</v>
      </c>
      <c r="N100" s="27">
        <v>6440</v>
      </c>
      <c r="O100">
        <v>90456852</v>
      </c>
      <c r="P100" t="s">
        <v>4436</v>
      </c>
      <c r="R100" s="8" t="s">
        <v>4438</v>
      </c>
      <c r="S100">
        <f>_xlfn.XLOOKUP(AApplicationCosts[[#This Row],[NoApplication]],'A-Applications'!B:B,'A-Applications'!AG:AG,,0,1)</f>
        <v>0</v>
      </c>
      <c r="T100" t="s">
        <v>1049</v>
      </c>
      <c r="U100" t="s">
        <v>4644</v>
      </c>
      <c r="V100" t="str">
        <f>IFERROR(VLOOKUP(AApplicationCosts[[#This Row],[License Approver]],Tabels!BD:BF,3,FALSE),"N/A")</f>
        <v>Heat/Cooling - Product Management</v>
      </c>
      <c r="W100" t="str">
        <f>IFERROR(VLOOKUP(AApplicationCosts[[#This Row],[License Approver]],Tabels!BD:BG,4,FALSE),"N/A")</f>
        <v>DK10</v>
      </c>
      <c r="X100" s="28"/>
    </row>
    <row r="101" spans="2:24" hidden="1">
      <c r="B101" t="s">
        <v>405</v>
      </c>
      <c r="C101" t="s">
        <v>3446</v>
      </c>
      <c r="D101" t="str">
        <f>VLOOKUP(AApplicationCosts[[#This Row],[NoApplication]],'A-Applications'!B:K,9,FALSE)</f>
        <v>Microsoft</v>
      </c>
      <c r="E101" t="str">
        <f>VLOOKUP(AApplicationCosts[[#This Row],[NoApplication]],'A-Applications'!B:K,10,FALSE)</f>
        <v>77D-00111</v>
      </c>
      <c r="F101" t="s">
        <v>5025</v>
      </c>
      <c r="G101" s="28">
        <v>45627</v>
      </c>
      <c r="H101" s="28">
        <v>46172</v>
      </c>
      <c r="I101" t="s">
        <v>5050</v>
      </c>
      <c r="J101">
        <v>30</v>
      </c>
      <c r="M101" t="s">
        <v>5032</v>
      </c>
      <c r="N101" s="27">
        <f>399725/3</f>
        <v>133241.66666666666</v>
      </c>
      <c r="O101">
        <v>90457954</v>
      </c>
      <c r="P101" t="s">
        <v>5161</v>
      </c>
      <c r="Q101" s="52"/>
      <c r="R101" t="s">
        <v>5195</v>
      </c>
      <c r="S101">
        <f>_xlfn.XLOOKUP(AApplicationCosts[[#This Row],[NoApplication]],'A-Applications'!B:B,'A-Applications'!AG:AG,,0,1)</f>
        <v>0</v>
      </c>
      <c r="T101" t="s">
        <v>2184</v>
      </c>
      <c r="U101" t="s">
        <v>5035</v>
      </c>
      <c r="V101" t="str">
        <f>IFERROR(VLOOKUP(AApplicationCosts[[#This Row],[License Approver]],Tabels!BD:BF,3,FALSE),"N/A")</f>
        <v>Digitalization</v>
      </c>
      <c r="W101" t="str">
        <f>IFERROR(VLOOKUP(AApplicationCosts[[#This Row],[License Approver]],Tabels!BD:BG,4,FALSE),"N/A")</f>
        <v>DK10</v>
      </c>
      <c r="X101" s="28"/>
    </row>
    <row r="102" spans="2:24" hidden="1">
      <c r="B102" t="s">
        <v>605</v>
      </c>
      <c r="D102" t="str">
        <f>VLOOKUP(AApplicationCosts[[#This Row],[NoApplication]],'A-Applications'!B:K,9,FALSE)</f>
        <v>Aras Corporation</v>
      </c>
      <c r="E102">
        <f>VLOOKUP(AApplicationCosts[[#This Row],[NoApplication]],'A-Applications'!B:K,10,FALSE)</f>
        <v>0</v>
      </c>
      <c r="F102" t="s">
        <v>5043</v>
      </c>
      <c r="G102" s="28">
        <v>45809</v>
      </c>
      <c r="H102" s="28">
        <v>46173</v>
      </c>
      <c r="I102" t="s">
        <v>5050</v>
      </c>
      <c r="J102">
        <v>30</v>
      </c>
      <c r="M102" t="s">
        <v>5032</v>
      </c>
      <c r="N102" s="27">
        <v>500000</v>
      </c>
      <c r="O102">
        <v>90456189</v>
      </c>
      <c r="P102" t="s">
        <v>4725</v>
      </c>
      <c r="R102" t="s">
        <v>5181</v>
      </c>
      <c r="S102">
        <f>_xlfn.XLOOKUP(AApplicationCosts[[#This Row],[NoApplication]],'A-Applications'!B:B,'A-Applications'!AG:AG,,0,1)</f>
        <v>0</v>
      </c>
      <c r="T102" t="s">
        <v>2203</v>
      </c>
      <c r="U102" t="s">
        <v>5033</v>
      </c>
      <c r="V102" t="str">
        <f>IFERROR(VLOOKUP(AApplicationCosts[[#This Row],[License Approver]],Tabels!BD:BF,3,FALSE),"N/A")</f>
        <v>Digitalization</v>
      </c>
      <c r="W102" t="str">
        <f>IFERROR(VLOOKUP(AApplicationCosts[[#This Row],[License Approver]],Tabels!BD:BG,4,FALSE),"N/A")</f>
        <v>DK10</v>
      </c>
      <c r="X102" s="28"/>
    </row>
    <row r="103" spans="2:24" hidden="1">
      <c r="B103" t="s">
        <v>605</v>
      </c>
      <c r="D103" t="str">
        <f>VLOOKUP(AApplicationCosts[[#This Row],[NoApplication]],'A-Applications'!B:K,9,FALSE)</f>
        <v>Aras Corporation</v>
      </c>
      <c r="E103">
        <f>VLOOKUP(AApplicationCosts[[#This Row],[NoApplication]],'A-Applications'!B:K,10,FALSE)</f>
        <v>0</v>
      </c>
      <c r="F103" t="s">
        <v>5025</v>
      </c>
      <c r="G103" s="28">
        <v>45809</v>
      </c>
      <c r="H103" s="28">
        <v>46173</v>
      </c>
      <c r="I103" t="s">
        <v>5050</v>
      </c>
      <c r="J103">
        <v>30</v>
      </c>
      <c r="M103" t="s">
        <v>5027</v>
      </c>
      <c r="N103" s="27">
        <v>261160</v>
      </c>
      <c r="O103">
        <v>90456189</v>
      </c>
      <c r="P103" t="s">
        <v>4725</v>
      </c>
      <c r="Q103" s="52">
        <f>AApplicationCosts[[#This Row],[Yearly costs]]</f>
        <v>261160</v>
      </c>
      <c r="R103" s="27"/>
      <c r="S103">
        <f>_xlfn.XLOOKUP(AApplicationCosts[[#This Row],[NoApplication]],'A-Applications'!B:B,'A-Applications'!AG:AG,,0,1)</f>
        <v>0</v>
      </c>
      <c r="T103" t="s">
        <v>2203</v>
      </c>
      <c r="U103" t="s">
        <v>5033</v>
      </c>
      <c r="V103" t="str">
        <f>IFERROR(VLOOKUP(AApplicationCosts[[#This Row],[License Approver]],Tabels!BD:BF,3,FALSE),"N/A")</f>
        <v>Digitalization</v>
      </c>
      <c r="W103" t="str">
        <f>IFERROR(VLOOKUP(AApplicationCosts[[#This Row],[License Approver]],Tabels!BD:BG,4,FALSE),"N/A")</f>
        <v>DK10</v>
      </c>
      <c r="X103" s="28"/>
    </row>
    <row r="104" spans="2:24" hidden="1">
      <c r="B104" t="s">
        <v>5196</v>
      </c>
      <c r="D104" t="str">
        <f>VLOOKUP(AApplicationCosts[[#This Row],[NoApplication]],'A-Applications'!B:K,9,FALSE)</f>
        <v>PLM Group A/S</v>
      </c>
      <c r="E104">
        <f>VLOOKUP(AApplicationCosts[[#This Row],[NoApplication]],'A-Applications'!B:K,10,FALSE)</f>
        <v>0</v>
      </c>
      <c r="F104" t="s">
        <v>5025</v>
      </c>
      <c r="G104" s="28">
        <v>45809</v>
      </c>
      <c r="H104" s="28">
        <v>46173</v>
      </c>
      <c r="I104" t="s">
        <v>5054</v>
      </c>
      <c r="J104">
        <v>30</v>
      </c>
      <c r="M104" t="s">
        <v>5032</v>
      </c>
      <c r="N104" s="27">
        <v>156280</v>
      </c>
      <c r="O104">
        <v>90452773</v>
      </c>
      <c r="P104" t="s">
        <v>3085</v>
      </c>
      <c r="Q104" s="52"/>
      <c r="S104">
        <f>_xlfn.XLOOKUP(AApplicationCosts[[#This Row],[NoApplication]],'A-Applications'!B:B,'A-Applications'!AG:AG,,0,1)</f>
        <v>0</v>
      </c>
      <c r="T104" s="90" t="s">
        <v>5170</v>
      </c>
      <c r="U104" s="90" t="s">
        <v>5167</v>
      </c>
      <c r="V104" t="str">
        <f>IFERROR(VLOOKUP(AApplicationCosts[[#This Row],[License Approver]],Tabels!BD:BF,3,FALSE),"N/A")</f>
        <v>Supply Chain</v>
      </c>
      <c r="W104" t="str">
        <f>IFERROR(VLOOKUP(AApplicationCosts[[#This Row],[License Approver]],Tabels!BD:BG,4,FALSE),"N/A")</f>
        <v>DK10</v>
      </c>
      <c r="X104" s="28"/>
    </row>
    <row r="105" spans="2:24" hidden="1">
      <c r="B105" t="s">
        <v>205</v>
      </c>
      <c r="C105" t="s">
        <v>5197</v>
      </c>
      <c r="D105" t="str">
        <f>VLOOKUP(AApplicationCosts[[#This Row],[NoApplication]],'A-Applications'!B:K,9,FALSE)</f>
        <v>Dun &amp; Bradstreet</v>
      </c>
      <c r="E105">
        <f>VLOOKUP(AApplicationCosts[[#This Row],[NoApplication]],'A-Applications'!B:K,10,FALSE)</f>
        <v>0</v>
      </c>
      <c r="F105" t="s">
        <v>5071</v>
      </c>
      <c r="G105" s="28">
        <v>45809</v>
      </c>
      <c r="H105" s="28">
        <v>46173</v>
      </c>
      <c r="I105" t="s">
        <v>5050</v>
      </c>
      <c r="J105">
        <v>93</v>
      </c>
      <c r="M105" t="s">
        <v>5032</v>
      </c>
      <c r="N105" s="27">
        <v>169717</v>
      </c>
      <c r="O105">
        <v>90454122</v>
      </c>
      <c r="P105" t="s">
        <v>5198</v>
      </c>
      <c r="R105" t="s">
        <v>5199</v>
      </c>
      <c r="S105">
        <f>_xlfn.XLOOKUP(AApplicationCosts[[#This Row],[NoApplication]],'A-Applications'!B:B,'A-Applications'!AG:AG,,0,1)</f>
        <v>0</v>
      </c>
      <c r="T105" t="s">
        <v>5200</v>
      </c>
      <c r="U105" t="s">
        <v>5201</v>
      </c>
      <c r="V105" t="str">
        <f>IFERROR(VLOOKUP(AApplicationCosts[[#This Row],[License Approver]],Tabels!BD:BF,3,FALSE),"N/A")</f>
        <v>Finance</v>
      </c>
      <c r="W105" t="str">
        <f>IFERROR(VLOOKUP(AApplicationCosts[[#This Row],[License Approver]],Tabels!BD:BG,4,FALSE),"N/A")</f>
        <v>DK10</v>
      </c>
      <c r="X105" s="28"/>
    </row>
    <row r="106" spans="2:24" hidden="1">
      <c r="B106" t="s">
        <v>205</v>
      </c>
      <c r="C106" t="s">
        <v>5197</v>
      </c>
      <c r="D106" t="str">
        <f>VLOOKUP(AApplicationCosts[[#This Row],[NoApplication]],'A-Applications'!B:K,9,FALSE)</f>
        <v>Dun &amp; Bradstreet</v>
      </c>
      <c r="E106">
        <f>VLOOKUP(AApplicationCosts[[#This Row],[NoApplication]],'A-Applications'!B:K,10,FALSE)</f>
        <v>0</v>
      </c>
      <c r="F106" t="s">
        <v>5025</v>
      </c>
      <c r="G106" s="28">
        <v>45809</v>
      </c>
      <c r="H106" s="28">
        <v>46173</v>
      </c>
      <c r="I106" t="s">
        <v>5050</v>
      </c>
      <c r="J106">
        <v>93</v>
      </c>
      <c r="M106" t="s">
        <v>5032</v>
      </c>
      <c r="N106" s="27">
        <v>120360</v>
      </c>
      <c r="O106">
        <v>90454122</v>
      </c>
      <c r="P106" t="s">
        <v>5198</v>
      </c>
      <c r="S106">
        <f>_xlfn.XLOOKUP(AApplicationCosts[[#This Row],[NoApplication]],'A-Applications'!B:B,'A-Applications'!AG:AG,,0,1)</f>
        <v>0</v>
      </c>
      <c r="T106" t="s">
        <v>5200</v>
      </c>
      <c r="U106" t="s">
        <v>5201</v>
      </c>
      <c r="V106" t="str">
        <f>IFERROR(VLOOKUP(AApplicationCosts[[#This Row],[License Approver]],Tabels!BD:BF,3,FALSE),"N/A")</f>
        <v>Finance</v>
      </c>
      <c r="W106" t="str">
        <f>IFERROR(VLOOKUP(AApplicationCosts[[#This Row],[License Approver]],Tabels!BD:BG,4,FALSE),"N/A")</f>
        <v>DK10</v>
      </c>
      <c r="X106" s="28"/>
    </row>
    <row r="107" spans="2:24" hidden="1">
      <c r="B107" t="s">
        <v>753</v>
      </c>
      <c r="D107" t="str">
        <f>VLOOKUP(AApplicationCosts[[#This Row],[NoApplication]],'A-Applications'!B:K,9,FALSE)</f>
        <v>Dansk Standard</v>
      </c>
      <c r="E107">
        <f>VLOOKUP(AApplicationCosts[[#This Row],[NoApplication]],'A-Applications'!B:K,10,FALSE)</f>
        <v>0</v>
      </c>
      <c r="F107" t="s">
        <v>5025</v>
      </c>
      <c r="G107" s="28">
        <v>45809</v>
      </c>
      <c r="H107" s="28">
        <v>46173</v>
      </c>
      <c r="I107" t="s">
        <v>5050</v>
      </c>
      <c r="J107">
        <v>93</v>
      </c>
      <c r="M107" t="s">
        <v>5032</v>
      </c>
      <c r="N107" s="27">
        <v>101250</v>
      </c>
      <c r="O107">
        <v>90450693</v>
      </c>
      <c r="P107" t="s">
        <v>5202</v>
      </c>
      <c r="R107" t="s">
        <v>5203</v>
      </c>
      <c r="S107">
        <f>_xlfn.XLOOKUP(AApplicationCosts[[#This Row],[NoApplication]],'A-Applications'!B:B,'A-Applications'!AG:AG,,0,1)</f>
        <v>0</v>
      </c>
      <c r="T107" t="s">
        <v>1049</v>
      </c>
      <c r="U107" t="s">
        <v>1049</v>
      </c>
      <c r="V107" t="str">
        <f>IFERROR(VLOOKUP(AApplicationCosts[[#This Row],[License Approver]],Tabels!BD:BF,3,FALSE),"N/A")</f>
        <v>Heat/Cooling - Product Management</v>
      </c>
      <c r="W107" t="str">
        <f>IFERROR(VLOOKUP(AApplicationCosts[[#This Row],[License Approver]],Tabels!BD:BG,4,FALSE),"N/A")</f>
        <v>DK10</v>
      </c>
      <c r="X107" s="28"/>
    </row>
    <row r="108" spans="2:24" hidden="1">
      <c r="B108" t="s">
        <v>1873</v>
      </c>
      <c r="D108">
        <f>VLOOKUP(AApplicationCosts[[#This Row],[NoApplication]],'A-Applications'!B:K,9,FALSE)</f>
        <v>0</v>
      </c>
      <c r="E108">
        <f>VLOOKUP(AApplicationCosts[[#This Row],[NoApplication]],'A-Applications'!B:K,10,FALSE)</f>
        <v>0</v>
      </c>
      <c r="F108" t="s">
        <v>5025</v>
      </c>
      <c r="G108" s="28">
        <v>45809</v>
      </c>
      <c r="H108" s="28">
        <v>46174</v>
      </c>
      <c r="I108" t="s">
        <v>5129</v>
      </c>
      <c r="M108" t="s">
        <v>5048</v>
      </c>
      <c r="N108" s="27">
        <v>360</v>
      </c>
      <c r="O108"/>
      <c r="P108"/>
      <c r="R108" t="s">
        <v>5131</v>
      </c>
      <c r="S108">
        <f>_xlfn.XLOOKUP(AApplicationCosts[[#This Row],[NoApplication]],'A-Applications'!B:B,'A-Applications'!AG:AG,,0,1)</f>
        <v>0</v>
      </c>
      <c r="T108" t="s">
        <v>5052</v>
      </c>
      <c r="U108" t="s">
        <v>5053</v>
      </c>
      <c r="V108" t="str">
        <f>IFERROR(VLOOKUP(AApplicationCosts[[#This Row],[License Approver]],Tabels!BD:BF,3,FALSE),"N/A")</f>
        <v>Sales &amp; Marketing</v>
      </c>
      <c r="W108" t="str">
        <f>IFERROR(VLOOKUP(AApplicationCosts[[#This Row],[License Approver]],Tabels!BD:BG,4,FALSE),"N/A")</f>
        <v>US10</v>
      </c>
      <c r="X108" s="28"/>
    </row>
    <row r="109" spans="2:24" hidden="1">
      <c r="B109" t="s">
        <v>650</v>
      </c>
      <c r="D109" t="str">
        <f>VLOOKUP(AApplicationCosts[[#This Row],[NoApplication]],'A-Applications'!B:K,9,FALSE)</f>
        <v>There is no application specified.</v>
      </c>
      <c r="E109" t="str">
        <f>VLOOKUP(AApplicationCosts[[#This Row],[NoApplication]],'A-Applications'!B:K,10,FALSE)</f>
        <v>N/A</v>
      </c>
      <c r="F109" t="s">
        <v>5043</v>
      </c>
      <c r="G109" s="28">
        <v>45089</v>
      </c>
      <c r="H109" s="28">
        <v>46184</v>
      </c>
      <c r="I109" t="s">
        <v>5044</v>
      </c>
      <c r="J109">
        <v>14</v>
      </c>
      <c r="M109" t="s">
        <v>5032</v>
      </c>
      <c r="N109" s="27">
        <v>500000</v>
      </c>
      <c r="O109">
        <v>20001850</v>
      </c>
      <c r="P109" t="s">
        <v>5204</v>
      </c>
      <c r="R109" t="s">
        <v>5205</v>
      </c>
      <c r="S109">
        <f>_xlfn.XLOOKUP(AApplicationCosts[[#This Row],[NoApplication]],'A-Applications'!B:B,'A-Applications'!AG:AG,,0,1)</f>
        <v>0</v>
      </c>
      <c r="T109" t="s">
        <v>5033</v>
      </c>
      <c r="U109" t="s">
        <v>5033</v>
      </c>
      <c r="V109" t="str">
        <f>IFERROR(VLOOKUP(AApplicationCosts[[#This Row],[License Approver]],Tabels!BD:BF,3,FALSE),"N/A")</f>
        <v>Digitalization</v>
      </c>
      <c r="W109" t="str">
        <f>IFERROR(VLOOKUP(AApplicationCosts[[#This Row],[License Approver]],Tabels!BD:BG,4,FALSE),"N/A")</f>
        <v>DK10</v>
      </c>
      <c r="X109" s="28"/>
    </row>
    <row r="110" spans="2:24" hidden="1">
      <c r="B110" t="s">
        <v>207</v>
      </c>
      <c r="C110" t="s">
        <v>3483</v>
      </c>
      <c r="D110" t="str">
        <f>VLOOKUP(AApplicationCosts[[#This Row],[NoApplication]],'A-Applications'!B:K,9,FALSE)</f>
        <v>Adobe Inc.</v>
      </c>
      <c r="E110">
        <f>VLOOKUP(AApplicationCosts[[#This Row],[NoApplication]],'A-Applications'!B:K,10,FALSE)</f>
        <v>0</v>
      </c>
      <c r="F110" t="s">
        <v>5025</v>
      </c>
      <c r="G110" s="28">
        <v>45821</v>
      </c>
      <c r="H110" s="28">
        <v>46185</v>
      </c>
      <c r="I110" t="s">
        <v>5050</v>
      </c>
      <c r="J110">
        <v>30</v>
      </c>
      <c r="M110" t="s">
        <v>5032</v>
      </c>
      <c r="N110" s="27">
        <f>233054+402</f>
        <v>233456</v>
      </c>
      <c r="O110">
        <v>90457954</v>
      </c>
      <c r="P110" t="s">
        <v>5161</v>
      </c>
      <c r="R110" t="s">
        <v>5206</v>
      </c>
      <c r="S110">
        <f>_xlfn.XLOOKUP(AApplicationCosts[[#This Row],[NoApplication]],'A-Applications'!B:B,'A-Applications'!AG:AG,,0,1)</f>
        <v>0</v>
      </c>
      <c r="T110" t="s">
        <v>5207</v>
      </c>
      <c r="U110" t="s">
        <v>5033</v>
      </c>
      <c r="V110" t="str">
        <f>IFERROR(VLOOKUP(AApplicationCosts[[#This Row],[License Approver]],Tabels!BD:BF,3,FALSE),"N/A")</f>
        <v>Digitalization</v>
      </c>
      <c r="W110" t="str">
        <f>IFERROR(VLOOKUP(AApplicationCosts[[#This Row],[License Approver]],Tabels!BD:BG,4,FALSE),"N/A")</f>
        <v>DK10</v>
      </c>
      <c r="X110" s="28"/>
    </row>
    <row r="111" spans="2:24" hidden="1">
      <c r="B111" t="s">
        <v>1921</v>
      </c>
      <c r="C111" t="s">
        <v>3483</v>
      </c>
      <c r="D111" t="str">
        <f>VLOOKUP(AApplicationCosts[[#This Row],[NoApplication]],'A-Applications'!B:K,9,FALSE)</f>
        <v>Adobe Inc.</v>
      </c>
      <c r="E111">
        <f>VLOOKUP(AApplicationCosts[[#This Row],[NoApplication]],'A-Applications'!B:K,10,FALSE)</f>
        <v>0</v>
      </c>
      <c r="F111" t="s">
        <v>5025</v>
      </c>
      <c r="G111" s="28">
        <v>45821</v>
      </c>
      <c r="H111" s="28">
        <v>46185</v>
      </c>
      <c r="I111" t="s">
        <v>5050</v>
      </c>
      <c r="J111">
        <v>30</v>
      </c>
      <c r="M111" t="s">
        <v>5032</v>
      </c>
      <c r="N111" s="27">
        <v>0</v>
      </c>
      <c r="O111">
        <v>90457954</v>
      </c>
      <c r="P111" t="s">
        <v>5161</v>
      </c>
      <c r="R111" t="s">
        <v>5208</v>
      </c>
      <c r="S111">
        <f>_xlfn.XLOOKUP(AApplicationCosts[[#This Row],[NoApplication]],'A-Applications'!B:B,'A-Applications'!AG:AG,,0,1)</f>
        <v>0</v>
      </c>
      <c r="T111" t="s">
        <v>5207</v>
      </c>
      <c r="U111" t="s">
        <v>5033</v>
      </c>
      <c r="V111" t="str">
        <f>IFERROR(VLOOKUP(AApplicationCosts[[#This Row],[License Approver]],Tabels!BD:BF,3,FALSE),"N/A")</f>
        <v>Digitalization</v>
      </c>
      <c r="W111" t="str">
        <f>IFERROR(VLOOKUP(AApplicationCosts[[#This Row],[License Approver]],Tabels!BD:BG,4,FALSE),"N/A")</f>
        <v>DK10</v>
      </c>
      <c r="X111" s="28"/>
    </row>
    <row r="112" spans="2:24" hidden="1">
      <c r="B112" t="s">
        <v>632</v>
      </c>
      <c r="C112" t="s">
        <v>3483</v>
      </c>
      <c r="D112" t="str">
        <f>VLOOKUP(AApplicationCosts[[#This Row],[NoApplication]],'A-Applications'!B:K,9,FALSE)</f>
        <v>Adobe Inc.</v>
      </c>
      <c r="E112">
        <f>VLOOKUP(AApplicationCosts[[#This Row],[NoApplication]],'A-Applications'!B:K,10,FALSE)</f>
        <v>0</v>
      </c>
      <c r="F112" t="s">
        <v>5025</v>
      </c>
      <c r="G112" s="28">
        <v>45821</v>
      </c>
      <c r="H112" s="28">
        <v>46185</v>
      </c>
      <c r="I112" t="s">
        <v>5050</v>
      </c>
      <c r="J112">
        <v>30</v>
      </c>
      <c r="M112" t="s">
        <v>5032</v>
      </c>
      <c r="N112" s="27">
        <v>123858</v>
      </c>
      <c r="O112">
        <v>90457954</v>
      </c>
      <c r="P112" t="s">
        <v>5161</v>
      </c>
      <c r="R112" t="s">
        <v>5208</v>
      </c>
      <c r="S112">
        <f>_xlfn.XLOOKUP(AApplicationCosts[[#This Row],[NoApplication]],'A-Applications'!B:B,'A-Applications'!AG:AG,,0,1)</f>
        <v>0</v>
      </c>
      <c r="T112" t="s">
        <v>5207</v>
      </c>
      <c r="U112" t="s">
        <v>5033</v>
      </c>
      <c r="V112" t="str">
        <f>IFERROR(VLOOKUP(AApplicationCosts[[#This Row],[License Approver]],Tabels!BD:BF,3,FALSE),"N/A")</f>
        <v>Digitalization</v>
      </c>
      <c r="W112" t="str">
        <f>IFERROR(VLOOKUP(AApplicationCosts[[#This Row],[License Approver]],Tabels!BD:BG,4,FALSE),"N/A")</f>
        <v>DK10</v>
      </c>
      <c r="X112" s="28"/>
    </row>
    <row r="113" spans="2:24" hidden="1">
      <c r="B113" t="s">
        <v>635</v>
      </c>
      <c r="C113" t="s">
        <v>3483</v>
      </c>
      <c r="D113" t="str">
        <f>VLOOKUP(AApplicationCosts[[#This Row],[NoApplication]],'A-Applications'!B:K,9,FALSE)</f>
        <v>Adobe Inc.</v>
      </c>
      <c r="E113">
        <f>VLOOKUP(AApplicationCosts[[#This Row],[NoApplication]],'A-Applications'!B:K,10,FALSE)</f>
        <v>0</v>
      </c>
      <c r="F113" t="s">
        <v>5025</v>
      </c>
      <c r="G113" s="28">
        <v>45821</v>
      </c>
      <c r="H113" s="28">
        <v>46185</v>
      </c>
      <c r="I113" t="s">
        <v>5050</v>
      </c>
      <c r="J113">
        <v>30</v>
      </c>
      <c r="M113" t="s">
        <v>5032</v>
      </c>
      <c r="N113" s="27">
        <v>9650</v>
      </c>
      <c r="O113">
        <v>90457954</v>
      </c>
      <c r="P113" t="s">
        <v>5161</v>
      </c>
      <c r="R113" t="s">
        <v>5206</v>
      </c>
      <c r="S113">
        <f>_xlfn.XLOOKUP(AApplicationCosts[[#This Row],[NoApplication]],'A-Applications'!B:B,'A-Applications'!AG:AG,,0,1)</f>
        <v>0</v>
      </c>
      <c r="T113" t="s">
        <v>5207</v>
      </c>
      <c r="U113" t="s">
        <v>5033</v>
      </c>
      <c r="V113" t="str">
        <f>IFERROR(VLOOKUP(AApplicationCosts[[#This Row],[License Approver]],Tabels!BD:BF,3,FALSE),"N/A")</f>
        <v>Digitalization</v>
      </c>
      <c r="W113" t="str">
        <f>IFERROR(VLOOKUP(AApplicationCosts[[#This Row],[License Approver]],Tabels!BD:BG,4,FALSE),"N/A")</f>
        <v>DK10</v>
      </c>
      <c r="X113" s="28"/>
    </row>
    <row r="114" spans="2:24" hidden="1">
      <c r="B114" t="s">
        <v>127</v>
      </c>
      <c r="D114" t="str">
        <f>VLOOKUP(AApplicationCosts[[#This Row],[NoApplication]],'A-Applications'!B:K,9,FALSE)</f>
        <v>IPW Technologies</v>
      </c>
      <c r="E114">
        <f>VLOOKUP(AApplicationCosts[[#This Row],[NoApplication]],'A-Applications'!B:K,10,FALSE)</f>
        <v>0</v>
      </c>
      <c r="F114" t="s">
        <v>5043</v>
      </c>
      <c r="G114" s="28">
        <v>45823</v>
      </c>
      <c r="H114" s="28">
        <v>46187</v>
      </c>
      <c r="I114" t="s">
        <v>5084</v>
      </c>
      <c r="J114">
        <v>30</v>
      </c>
      <c r="M114" t="s">
        <v>5032</v>
      </c>
      <c r="N114" s="27">
        <v>300000</v>
      </c>
      <c r="O114">
        <v>20001009</v>
      </c>
      <c r="P114" t="s">
        <v>5098</v>
      </c>
      <c r="Q114" s="52"/>
      <c r="R114" t="s">
        <v>5181</v>
      </c>
      <c r="S114">
        <f>_xlfn.XLOOKUP(AApplicationCosts[[#This Row],[NoApplication]],'A-Applications'!B:B,'A-Applications'!AG:AG,,0,1)</f>
        <v>0</v>
      </c>
      <c r="T114" t="s">
        <v>2203</v>
      </c>
      <c r="U114" t="s">
        <v>5033</v>
      </c>
      <c r="V114" t="str">
        <f>IFERROR(VLOOKUP(AApplicationCosts[[#This Row],[License Approver]],Tabels!BD:BF,3,FALSE),"N/A")</f>
        <v>Digitalization</v>
      </c>
      <c r="W114" t="str">
        <f>IFERROR(VLOOKUP(AApplicationCosts[[#This Row],[License Approver]],Tabels!BD:BG,4,FALSE),"N/A")</f>
        <v>DK10</v>
      </c>
      <c r="X114" s="28"/>
    </row>
    <row r="115" spans="2:24" hidden="1">
      <c r="B115" t="s">
        <v>127</v>
      </c>
      <c r="D115" t="str">
        <f>VLOOKUP(AApplicationCosts[[#This Row],[NoApplication]],'A-Applications'!B:K,9,FALSE)</f>
        <v>IPW Technologies</v>
      </c>
      <c r="E115">
        <f>VLOOKUP(AApplicationCosts[[#This Row],[NoApplication]],'A-Applications'!B:K,10,FALSE)</f>
        <v>0</v>
      </c>
      <c r="F115" t="s">
        <v>5025</v>
      </c>
      <c r="G115" s="28">
        <v>45823</v>
      </c>
      <c r="H115" s="28">
        <v>46187</v>
      </c>
      <c r="I115" t="s">
        <v>5084</v>
      </c>
      <c r="J115">
        <v>90</v>
      </c>
      <c r="M115" t="s">
        <v>5032</v>
      </c>
      <c r="N115" s="27">
        <f>54195*4</f>
        <v>216780</v>
      </c>
      <c r="O115">
        <v>20001009</v>
      </c>
      <c r="P115" t="s">
        <v>5098</v>
      </c>
      <c r="Q115" s="52"/>
      <c r="R115" t="s">
        <v>5209</v>
      </c>
      <c r="S115">
        <f>_xlfn.XLOOKUP(AApplicationCosts[[#This Row],[NoApplication]],'A-Applications'!B:B,'A-Applications'!AG:AG,,0,1)</f>
        <v>0</v>
      </c>
      <c r="T115" t="s">
        <v>2203</v>
      </c>
      <c r="U115" t="s">
        <v>5033</v>
      </c>
      <c r="V115" t="str">
        <f>IFERROR(VLOOKUP(AApplicationCosts[[#This Row],[License Approver]],Tabels!BD:BF,3,FALSE),"N/A")</f>
        <v>Digitalization</v>
      </c>
      <c r="W115" t="str">
        <f>IFERROR(VLOOKUP(AApplicationCosts[[#This Row],[License Approver]],Tabels!BD:BG,4,FALSE),"N/A")</f>
        <v>DK10</v>
      </c>
      <c r="X115" s="28"/>
    </row>
    <row r="116" spans="2:24" hidden="1">
      <c r="B116" t="s">
        <v>988</v>
      </c>
      <c r="D116" t="str">
        <f>VLOOKUP(AApplicationCosts[[#This Row],[NoApplication]],'A-Applications'!B:K,9,FALSE)</f>
        <v>Flexera Software</v>
      </c>
      <c r="E116" t="str">
        <f>VLOOKUP(AApplicationCosts[[#This Row],[NoApplication]],'A-Applications'!B:K,10,FALSE)</f>
        <v>IS-PREMCCCLS-S-XXX</v>
      </c>
      <c r="F116" t="s">
        <v>5025</v>
      </c>
      <c r="G116" s="28">
        <v>45824</v>
      </c>
      <c r="H116" s="28">
        <v>46187</v>
      </c>
      <c r="I116" t="s">
        <v>5044</v>
      </c>
      <c r="J116">
        <v>60</v>
      </c>
      <c r="M116" t="s">
        <v>5027</v>
      </c>
      <c r="N116" s="27">
        <v>14715</v>
      </c>
      <c r="O116">
        <v>20000785</v>
      </c>
      <c r="P116" t="s">
        <v>2206</v>
      </c>
      <c r="R116" t="s">
        <v>5210</v>
      </c>
      <c r="S116">
        <f>_xlfn.XLOOKUP(AApplicationCosts[[#This Row],[NoApplication]],'A-Applications'!B:B,'A-Applications'!AG:AG,,0,1)</f>
        <v>0</v>
      </c>
      <c r="T116" t="s">
        <v>969</v>
      </c>
      <c r="U116" t="s">
        <v>969</v>
      </c>
      <c r="V116" t="str">
        <f>IFERROR(VLOOKUP(AApplicationCosts[[#This Row],[License Approver]],Tabels!BD:BF,3,FALSE),"N/A")</f>
        <v>Electricity - Technology Software</v>
      </c>
      <c r="W116" t="str">
        <f>IFERROR(VLOOKUP(AApplicationCosts[[#This Row],[License Approver]],Tabels!BD:BG,4,FALSE),"N/A")</f>
        <v>DK10</v>
      </c>
      <c r="X116" s="28"/>
    </row>
    <row r="117" spans="2:24" hidden="1">
      <c r="B117" t="s">
        <v>477</v>
      </c>
      <c r="D117">
        <f>VLOOKUP(AApplicationCosts[[#This Row],[NoApplication]],'A-Applications'!B:K,9,FALSE)</f>
        <v>0</v>
      </c>
      <c r="E117">
        <f>VLOOKUP(AApplicationCosts[[#This Row],[NoApplication]],'A-Applications'!B:K,10,FALSE)</f>
        <v>0</v>
      </c>
      <c r="F117" t="s">
        <v>5025</v>
      </c>
      <c r="G117" s="28">
        <v>45824</v>
      </c>
      <c r="H117" s="28">
        <v>46188</v>
      </c>
      <c r="I117" t="s">
        <v>5047</v>
      </c>
      <c r="J117">
        <v>30</v>
      </c>
      <c r="M117" t="s">
        <v>5032</v>
      </c>
      <c r="N117" s="27">
        <v>38328</v>
      </c>
      <c r="O117">
        <v>90451139</v>
      </c>
      <c r="P117" t="s">
        <v>5155</v>
      </c>
      <c r="S117">
        <f>_xlfn.XLOOKUP(AApplicationCosts[[#This Row],[NoApplication]],'A-Applications'!B:B,'A-Applications'!AG:AG,,0,1)</f>
        <v>0</v>
      </c>
      <c r="T117" t="s">
        <v>4431</v>
      </c>
      <c r="U117" t="s">
        <v>5046</v>
      </c>
      <c r="V117" t="str">
        <f>IFERROR(VLOOKUP(AApplicationCosts[[#This Row],[License Approver]],Tabels!BD:BF,3,FALSE),"N/A")</f>
        <v>Digitalization</v>
      </c>
      <c r="W117" t="str">
        <f>IFERROR(VLOOKUP(AApplicationCosts[[#This Row],[License Approver]],Tabels!BD:BG,4,FALSE),"N/A")</f>
        <v>DK10</v>
      </c>
      <c r="X117" s="28"/>
    </row>
    <row r="118" spans="2:24" hidden="1">
      <c r="B118" t="s">
        <v>251</v>
      </c>
      <c r="D118">
        <f>VLOOKUP(AApplicationCosts[[#This Row],[NoApplication]],'A-Applications'!B:K,9,FALSE)</f>
        <v>0</v>
      </c>
      <c r="E118">
        <f>VLOOKUP(AApplicationCosts[[#This Row],[NoApplication]],'A-Applications'!B:K,10,FALSE)</f>
        <v>0</v>
      </c>
      <c r="F118" t="s">
        <v>5025</v>
      </c>
      <c r="G118" s="28">
        <v>45762</v>
      </c>
      <c r="H118" s="28">
        <v>46188</v>
      </c>
      <c r="I118" t="s">
        <v>5054</v>
      </c>
      <c r="J118">
        <v>30</v>
      </c>
      <c r="M118" t="s">
        <v>5027</v>
      </c>
      <c r="N118" s="27">
        <v>6248</v>
      </c>
      <c r="O118">
        <v>20003253</v>
      </c>
      <c r="P118" t="s">
        <v>5211</v>
      </c>
      <c r="S118">
        <f>_xlfn.XLOOKUP(AApplicationCosts[[#This Row],[NoApplication]],'A-Applications'!B:B,'A-Applications'!AG:AG,,0,1)</f>
        <v>0</v>
      </c>
      <c r="T118" t="s">
        <v>5212</v>
      </c>
      <c r="U118" t="s">
        <v>5212</v>
      </c>
      <c r="V118" t="str">
        <f>IFERROR(VLOOKUP(AApplicationCosts[[#This Row],[License Approver]],Tabels!BD:BF,3,FALSE),"N/A")</f>
        <v>Sales &amp; Marketing</v>
      </c>
      <c r="W118" t="str">
        <f>IFERROR(VLOOKUP(AApplicationCosts[[#This Row],[License Approver]],Tabels!BD:BG,4,FALSE),"N/A")</f>
        <v>AT10</v>
      </c>
      <c r="X118" s="28"/>
    </row>
    <row r="119" spans="2:24" hidden="1">
      <c r="B119" t="s">
        <v>5213</v>
      </c>
      <c r="D119" t="str">
        <f>VLOOKUP(AApplicationCosts[[#This Row],[NoApplication]],'A-Applications'!B:K,9,FALSE)</f>
        <v>Manyone A/S</v>
      </c>
      <c r="E119">
        <f>VLOOKUP(AApplicationCosts[[#This Row],[NoApplication]],'A-Applications'!B:K,10,FALSE)</f>
        <v>0</v>
      </c>
      <c r="F119" t="s">
        <v>5214</v>
      </c>
      <c r="G119" s="28">
        <v>45824</v>
      </c>
      <c r="H119" s="28">
        <v>46188</v>
      </c>
      <c r="I119" t="s">
        <v>5050</v>
      </c>
      <c r="J119">
        <v>180</v>
      </c>
      <c r="M119" t="s">
        <v>5032</v>
      </c>
      <c r="N119" s="27">
        <v>18000</v>
      </c>
      <c r="O119">
        <v>90457832</v>
      </c>
      <c r="P119" t="s">
        <v>3070</v>
      </c>
      <c r="Q119" s="52"/>
      <c r="R119" t="s">
        <v>5215</v>
      </c>
      <c r="S119">
        <f>_xlfn.XLOOKUP(AApplicationCosts[[#This Row],[NoApplication]],'A-Applications'!B:B,'A-Applications'!AG:AG,,0,1)</f>
        <v>0</v>
      </c>
      <c r="T119" t="s">
        <v>3478</v>
      </c>
      <c r="U119" t="s">
        <v>5083</v>
      </c>
      <c r="V119" t="str">
        <f>IFERROR(VLOOKUP(AApplicationCosts[[#This Row],[License Approver]],Tabels!BD:BF,3,FALSE),"N/A")</f>
        <v>Sales &amp; Marketing</v>
      </c>
      <c r="W119" t="str">
        <f>IFERROR(VLOOKUP(AApplicationCosts[[#This Row],[License Approver]],Tabels!BD:BG,4,FALSE),"N/A")</f>
        <v>DK10</v>
      </c>
      <c r="X119" s="28"/>
    </row>
    <row r="120" spans="2:24" hidden="1">
      <c r="B120" t="s">
        <v>257</v>
      </c>
      <c r="D120" t="str">
        <f>VLOOKUP(AApplicationCosts[[#This Row],[NoApplication]],'A-Applications'!B:K,9,FALSE)</f>
        <v>HR-ON ApS</v>
      </c>
      <c r="E120">
        <f>VLOOKUP(AApplicationCosts[[#This Row],[NoApplication]],'A-Applications'!B:K,10,FALSE)</f>
        <v>0</v>
      </c>
      <c r="F120" t="s">
        <v>5025</v>
      </c>
      <c r="G120" s="28">
        <v>45828</v>
      </c>
      <c r="H120" s="28">
        <v>46193</v>
      </c>
      <c r="I120" t="s">
        <v>5050</v>
      </c>
      <c r="J120">
        <v>30</v>
      </c>
      <c r="M120" t="s">
        <v>5032</v>
      </c>
      <c r="N120" s="27">
        <v>58133</v>
      </c>
      <c r="O120">
        <v>90457010</v>
      </c>
      <c r="P120" t="s">
        <v>3032</v>
      </c>
      <c r="Q120" s="52"/>
      <c r="S120">
        <f>_xlfn.XLOOKUP(AApplicationCosts[[#This Row],[NoApplication]],'A-Applications'!B:B,'A-Applications'!AG:AG,,0,1)</f>
        <v>0</v>
      </c>
      <c r="T120" t="s">
        <v>3514</v>
      </c>
      <c r="U120" t="s">
        <v>5159</v>
      </c>
      <c r="V120" t="str">
        <f>IFERROR(VLOOKUP(AApplicationCosts[[#This Row],[License Approver]],Tabels!BD:BF,3,FALSE),"N/A")</f>
        <v>People &amp; Culture</v>
      </c>
      <c r="W120" t="str">
        <f>IFERROR(VLOOKUP(AApplicationCosts[[#This Row],[License Approver]],Tabels!BD:BG,4,FALSE),"N/A")</f>
        <v>DK10</v>
      </c>
      <c r="X120" s="28"/>
    </row>
    <row r="121" spans="2:24" hidden="1">
      <c r="B121" t="s">
        <v>228</v>
      </c>
      <c r="D121" t="str">
        <f>VLOOKUP(AApplicationCosts[[#This Row],[NoApplication]],'A-Applications'!B:K,9,FALSE)</f>
        <v>Stardock</v>
      </c>
      <c r="E121">
        <f>VLOOKUP(AApplicationCosts[[#This Row],[NoApplication]],'A-Applications'!B:K,10,FALSE)</f>
        <v>0</v>
      </c>
      <c r="F121" t="s">
        <v>5025</v>
      </c>
      <c r="G121" s="28">
        <v>45835</v>
      </c>
      <c r="H121" s="28">
        <v>46199</v>
      </c>
      <c r="I121" t="s">
        <v>5047</v>
      </c>
      <c r="J121">
        <v>30</v>
      </c>
      <c r="M121" t="s">
        <v>5032</v>
      </c>
      <c r="N121" s="27">
        <f>28805+4800</f>
        <v>33605</v>
      </c>
      <c r="O121">
        <v>90451139</v>
      </c>
      <c r="P121" t="s">
        <v>5155</v>
      </c>
      <c r="S121">
        <f>_xlfn.XLOOKUP(AApplicationCosts[[#This Row],[NoApplication]],'A-Applications'!B:B,'A-Applications'!AG:AG,,0,1)</f>
        <v>0</v>
      </c>
      <c r="T121" t="s">
        <v>2685</v>
      </c>
      <c r="U121" t="s">
        <v>5033</v>
      </c>
      <c r="V121" t="str">
        <f>IFERROR(VLOOKUP(AApplicationCosts[[#This Row],[License Approver]],Tabels!BD:BF,3,FALSE),"N/A")</f>
        <v>Digitalization</v>
      </c>
      <c r="W121" t="str">
        <f>IFERROR(VLOOKUP(AApplicationCosts[[#This Row],[License Approver]],Tabels!BD:BG,4,FALSE),"N/A")</f>
        <v>DK10</v>
      </c>
      <c r="X121" s="28"/>
    </row>
    <row r="122" spans="2:24" hidden="1">
      <c r="B122" t="s">
        <v>889</v>
      </c>
      <c r="D122" t="str">
        <f>VLOOKUP(AApplicationCosts[[#This Row],[NoApplication]],'A-Applications'!B:K,9,FALSE)</f>
        <v>Combit GmbH</v>
      </c>
      <c r="E122">
        <f>VLOOKUP(AApplicationCosts[[#This Row],[NoApplication]],'A-Applications'!B:K,10,FALSE)</f>
        <v>0</v>
      </c>
      <c r="F122" t="s">
        <v>5025</v>
      </c>
      <c r="G122" s="28">
        <v>45836</v>
      </c>
      <c r="H122" s="28">
        <v>46200</v>
      </c>
      <c r="I122" t="s">
        <v>5050</v>
      </c>
      <c r="J122">
        <v>90</v>
      </c>
      <c r="M122" t="s">
        <v>5027</v>
      </c>
      <c r="N122" s="27">
        <f>695*2</f>
        <v>1390</v>
      </c>
      <c r="O122">
        <v>90452372</v>
      </c>
      <c r="P122" t="s">
        <v>2571</v>
      </c>
      <c r="Q122" s="52"/>
      <c r="R122" t="s">
        <v>5216</v>
      </c>
      <c r="S122">
        <f>_xlfn.XLOOKUP(AApplicationCosts[[#This Row],[NoApplication]],'A-Applications'!B:B,'A-Applications'!AG:AG,,0,1)</f>
        <v>0</v>
      </c>
      <c r="T122" s="90" t="s">
        <v>5217</v>
      </c>
      <c r="U122" s="90" t="s">
        <v>1486</v>
      </c>
      <c r="V122" t="str">
        <f>IFERROR(VLOOKUP(AApplicationCosts[[#This Row],[License Approver]],Tabels!BD:BF,3,FALSE),"N/A")</f>
        <v>Supply Chain</v>
      </c>
      <c r="W122" t="str">
        <f>IFERROR(VLOOKUP(AApplicationCosts[[#This Row],[License Approver]],Tabels!BD:BG,4,FALSE),"N/A")</f>
        <v>DK10</v>
      </c>
      <c r="X122" s="28"/>
    </row>
    <row r="123" spans="2:24" hidden="1">
      <c r="B123" t="s">
        <v>648</v>
      </c>
      <c r="D123" t="str">
        <f>VLOOKUP(AApplicationCosts[[#This Row],[NoApplication]],'A-Applications'!B:K,9,FALSE)</f>
        <v>Intravision</v>
      </c>
      <c r="E123">
        <f>VLOOKUP(AApplicationCosts[[#This Row],[NoApplication]],'A-Applications'!B:K,10,FALSE)</f>
        <v>0</v>
      </c>
      <c r="F123" t="s">
        <v>5025</v>
      </c>
      <c r="G123" s="28">
        <v>46204</v>
      </c>
      <c r="H123" s="28">
        <v>46568</v>
      </c>
      <c r="I123" t="s">
        <v>5047</v>
      </c>
      <c r="J123">
        <v>30</v>
      </c>
      <c r="M123" t="s">
        <v>5032</v>
      </c>
      <c r="N123" s="27">
        <v>66878</v>
      </c>
      <c r="O123">
        <v>20000883</v>
      </c>
      <c r="P123" t="s">
        <v>4506</v>
      </c>
      <c r="S123">
        <f>_xlfn.XLOOKUP(AApplicationCosts[[#This Row],[NoApplication]],'A-Applications'!B:B,'A-Applications'!AG:AG,,0,1)</f>
        <v>0</v>
      </c>
      <c r="T123" t="s">
        <v>5207</v>
      </c>
      <c r="U123" t="s">
        <v>2685</v>
      </c>
      <c r="V123" t="str">
        <f>IFERROR(VLOOKUP(AApplicationCosts[[#This Row],[License Approver]],Tabels!BD:BF,3,FALSE),"N/A")</f>
        <v>Digitalization</v>
      </c>
      <c r="W123" t="str">
        <f>IFERROR(VLOOKUP(AApplicationCosts[[#This Row],[License Approver]],Tabels!BD:BG,4,FALSE),"N/A")</f>
        <v>DK10</v>
      </c>
      <c r="X123" s="28"/>
    </row>
    <row r="124" spans="2:24" hidden="1">
      <c r="B124" t="s">
        <v>1212</v>
      </c>
      <c r="C124" t="s">
        <v>5179</v>
      </c>
      <c r="D124">
        <f>VLOOKUP(AApplicationCosts[[#This Row],[NoApplication]],'A-Applications'!B:K,9,FALSE)</f>
        <v>0</v>
      </c>
      <c r="E124">
        <f>VLOOKUP(AApplicationCosts[[#This Row],[NoApplication]],'A-Applications'!B:K,10,FALSE)</f>
        <v>0</v>
      </c>
      <c r="F124" t="s">
        <v>5043</v>
      </c>
      <c r="G124" s="28">
        <v>45839</v>
      </c>
      <c r="H124" s="28">
        <v>46204</v>
      </c>
      <c r="I124" t="s">
        <v>5050</v>
      </c>
      <c r="J124">
        <v>365</v>
      </c>
      <c r="M124" t="s">
        <v>5032</v>
      </c>
      <c r="N124" s="27">
        <f>8800000-1800000</f>
        <v>7000000</v>
      </c>
      <c r="O124">
        <v>90451631</v>
      </c>
      <c r="P124" t="s">
        <v>5218</v>
      </c>
      <c r="R124" t="s">
        <v>5181</v>
      </c>
      <c r="S124">
        <f>_xlfn.XLOOKUP(AApplicationCosts[[#This Row],[NoApplication]],'A-Applications'!B:B,'A-Applications'!AG:AG,,0,1)</f>
        <v>0</v>
      </c>
      <c r="T124" t="s">
        <v>5066</v>
      </c>
      <c r="U124" t="s">
        <v>5219</v>
      </c>
      <c r="V124" t="str">
        <f>IFERROR(VLOOKUP(AApplicationCosts[[#This Row],[License Approver]],Tabels!BD:BF,3,FALSE),"N/A")</f>
        <v>Heat/Cooling</v>
      </c>
      <c r="W124" t="str">
        <f>IFERROR(VLOOKUP(AApplicationCosts[[#This Row],[License Approver]],Tabels!BD:BG,4,FALSE),"N/A")</f>
        <v>DK10</v>
      </c>
      <c r="X124" s="28"/>
    </row>
    <row r="125" spans="2:24" hidden="1">
      <c r="B125" t="s">
        <v>1212</v>
      </c>
      <c r="C125" t="s">
        <v>5179</v>
      </c>
      <c r="D125">
        <f>VLOOKUP(AApplicationCosts[[#This Row],[NoApplication]],'A-Applications'!B:K,9,FALSE)</f>
        <v>0</v>
      </c>
      <c r="E125">
        <f>VLOOKUP(AApplicationCosts[[#This Row],[NoApplication]],'A-Applications'!B:K,10,FALSE)</f>
        <v>0</v>
      </c>
      <c r="F125" t="s">
        <v>5025</v>
      </c>
      <c r="G125" s="28">
        <v>45839</v>
      </c>
      <c r="H125" s="28">
        <v>46204</v>
      </c>
      <c r="I125" t="s">
        <v>5050</v>
      </c>
      <c r="J125">
        <v>365</v>
      </c>
      <c r="M125" t="s">
        <v>5032</v>
      </c>
      <c r="N125" s="27">
        <v>1800000</v>
      </c>
      <c r="O125">
        <v>90451631</v>
      </c>
      <c r="P125" t="s">
        <v>5218</v>
      </c>
      <c r="R125" t="s">
        <v>5220</v>
      </c>
      <c r="S125">
        <f>_xlfn.XLOOKUP(AApplicationCosts[[#This Row],[NoApplication]],'A-Applications'!B:B,'A-Applications'!AG:AG,,0,1)</f>
        <v>0</v>
      </c>
      <c r="T125" t="s">
        <v>2184</v>
      </c>
      <c r="U125" t="s">
        <v>5035</v>
      </c>
      <c r="V125" t="str">
        <f>IFERROR(VLOOKUP(AApplicationCosts[[#This Row],[License Approver]],Tabels!BD:BF,3,FALSE),"N/A")</f>
        <v>Digitalization</v>
      </c>
      <c r="W125" t="str">
        <f>IFERROR(VLOOKUP(AApplicationCosts[[#This Row],[License Approver]],Tabels!BD:BG,4,FALSE),"N/A")</f>
        <v>DK10</v>
      </c>
      <c r="X125" s="28"/>
    </row>
    <row r="126" spans="2:24" hidden="1">
      <c r="B126" t="s">
        <v>1104</v>
      </c>
      <c r="D126" t="str">
        <f>VLOOKUP(AApplicationCosts[[#This Row],[NoApplication]],'A-Applications'!B:K,9,FALSE)</f>
        <v>Innofour.</v>
      </c>
      <c r="E126">
        <f>VLOOKUP(AApplicationCosts[[#This Row],[NoApplication]],'A-Applications'!B:K,10,FALSE)</f>
        <v>0</v>
      </c>
      <c r="F126" t="s">
        <v>5025</v>
      </c>
      <c r="G126" s="28">
        <v>45848</v>
      </c>
      <c r="H126" s="28">
        <v>46213</v>
      </c>
      <c r="I126" t="s">
        <v>5047</v>
      </c>
      <c r="J126">
        <v>30</v>
      </c>
      <c r="M126" t="s">
        <v>5027</v>
      </c>
      <c r="N126" s="27">
        <v>4680</v>
      </c>
      <c r="O126">
        <v>90456440</v>
      </c>
      <c r="P126" t="s">
        <v>3394</v>
      </c>
      <c r="Q126" s="52"/>
      <c r="R126" t="s">
        <v>5221</v>
      </c>
      <c r="S126">
        <f>_xlfn.XLOOKUP(AApplicationCosts[[#This Row],[NoApplication]],'A-Applications'!B:B,'A-Applications'!AG:AG,,0,1)</f>
        <v>0</v>
      </c>
      <c r="U126" t="s">
        <v>1065</v>
      </c>
      <c r="V126" t="str">
        <f>IFERROR(VLOOKUP(AApplicationCosts[[#This Row],[License Approver]],Tabels!BD:BF,3,FALSE),"N/A")</f>
        <v>Heat/Cooling - Technology Hardware</v>
      </c>
      <c r="W126" t="str">
        <f>IFERROR(VLOOKUP(AApplicationCosts[[#This Row],[License Approver]],Tabels!BD:BG,4,FALSE),"N/A")</f>
        <v>DK10</v>
      </c>
      <c r="X126" s="28"/>
    </row>
    <row r="127" spans="2:24" hidden="1">
      <c r="B127" t="s">
        <v>645</v>
      </c>
      <c r="D127" t="str">
        <f>VLOOKUP(AApplicationCosts[[#This Row],[NoApplication]],'A-Applications'!B:K,9,FALSE)</f>
        <v>Patch my PC</v>
      </c>
      <c r="E127">
        <f>VLOOKUP(AApplicationCosts[[#This Row],[NoApplication]],'A-Applications'!B:K,10,FALSE)</f>
        <v>0</v>
      </c>
      <c r="F127" t="s">
        <v>5025</v>
      </c>
      <c r="G127" s="28">
        <v>45854</v>
      </c>
      <c r="H127" s="28">
        <v>46216</v>
      </c>
      <c r="I127" t="s">
        <v>5222</v>
      </c>
      <c r="J127">
        <v>30</v>
      </c>
      <c r="M127" t="s">
        <v>5048</v>
      </c>
      <c r="N127" s="27">
        <v>7000</v>
      </c>
      <c r="O127">
        <v>20000852</v>
      </c>
      <c r="P127" t="s">
        <v>4446</v>
      </c>
      <c r="S127">
        <f>_xlfn.XLOOKUP(AApplicationCosts[[#This Row],[NoApplication]],'A-Applications'!B:B,'A-Applications'!AG:AG,,0,1)</f>
        <v>0</v>
      </c>
      <c r="T127" t="s">
        <v>2685</v>
      </c>
      <c r="U127" t="s">
        <v>5033</v>
      </c>
      <c r="V127" t="str">
        <f>IFERROR(VLOOKUP(AApplicationCosts[[#This Row],[License Approver]],Tabels!BD:BF,3,FALSE),"N/A")</f>
        <v>Digitalization</v>
      </c>
      <c r="W127" t="str">
        <f>IFERROR(VLOOKUP(AApplicationCosts[[#This Row],[License Approver]],Tabels!BD:BG,4,FALSE),"N/A")</f>
        <v>DK10</v>
      </c>
      <c r="X127" s="28"/>
    </row>
    <row r="128" spans="2:24" hidden="1">
      <c r="B128" t="s">
        <v>1578</v>
      </c>
      <c r="D128" t="str">
        <f>VLOOKUP(AApplicationCosts[[#This Row],[NoApplication]],'A-Applications'!B:K,9,FALSE)</f>
        <v>CircuitByte GmbH</v>
      </c>
      <c r="E128">
        <f>VLOOKUP(AApplicationCosts[[#This Row],[NoApplication]],'A-Applications'!B:K,10,FALSE)</f>
        <v>0</v>
      </c>
      <c r="F128" t="s">
        <v>5025</v>
      </c>
      <c r="G128" s="28">
        <v>45152</v>
      </c>
      <c r="H128" s="28">
        <v>46247</v>
      </c>
      <c r="I128" t="s">
        <v>5223</v>
      </c>
      <c r="J128">
        <v>30</v>
      </c>
      <c r="M128" t="s">
        <v>5027</v>
      </c>
      <c r="N128" s="27">
        <f>15995</f>
        <v>15995</v>
      </c>
      <c r="O128">
        <v>90452344</v>
      </c>
      <c r="P128" t="s">
        <v>4497</v>
      </c>
      <c r="S128">
        <f>_xlfn.XLOOKUP(AApplicationCosts[[#This Row],[NoApplication]],'A-Applications'!B:B,'A-Applications'!AG:AG,,0,1)</f>
        <v>0</v>
      </c>
      <c r="T128" t="s">
        <v>5224</v>
      </c>
      <c r="U128" t="s">
        <v>5105</v>
      </c>
      <c r="V128" t="str">
        <f>IFERROR(VLOOKUP(AApplicationCosts[[#This Row],[License Approver]],Tabels!BD:BF,3,FALSE),"N/A")</f>
        <v>Supply Chain</v>
      </c>
      <c r="W128" t="str">
        <f>IFERROR(VLOOKUP(AApplicationCosts[[#This Row],[License Approver]],Tabels!BD:BG,4,FALSE),"N/A")</f>
        <v>DK10</v>
      </c>
      <c r="X128" s="28"/>
    </row>
    <row r="129" spans="2:24" hidden="1">
      <c r="B129" t="s">
        <v>689</v>
      </c>
      <c r="D129" t="str">
        <f>VLOOKUP(AApplicationCosts[[#This Row],[NoApplication]],'A-Applications'!B:K,9,FALSE)</f>
        <v>Plandisc</v>
      </c>
      <c r="E129">
        <f>VLOOKUP(AApplicationCosts[[#This Row],[NoApplication]],'A-Applications'!B:K,10,FALSE)</f>
        <v>0</v>
      </c>
      <c r="F129" t="s">
        <v>5025</v>
      </c>
      <c r="G129" s="28">
        <v>45898</v>
      </c>
      <c r="H129" s="28">
        <v>46262</v>
      </c>
      <c r="I129" t="s">
        <v>5225</v>
      </c>
      <c r="J129">
        <v>30</v>
      </c>
      <c r="M129" t="s">
        <v>5032</v>
      </c>
      <c r="N129" s="27">
        <v>11726.25</v>
      </c>
      <c r="O129"/>
      <c r="P129" t="s">
        <v>4708</v>
      </c>
      <c r="S129">
        <f>_xlfn.XLOOKUP(AApplicationCosts[[#This Row],[NoApplication]],'A-Applications'!B:B,'A-Applications'!AG:AG,,0,1)</f>
        <v>0</v>
      </c>
      <c r="T129" t="s">
        <v>2685</v>
      </c>
      <c r="U129" t="s">
        <v>5033</v>
      </c>
      <c r="V129" t="str">
        <f>IFERROR(VLOOKUP(AApplicationCosts[[#This Row],[License Approver]],Tabels!BD:BF,3,FALSE),"N/A")</f>
        <v>Digitalization</v>
      </c>
      <c r="W129" t="str">
        <f>IFERROR(VLOOKUP(AApplicationCosts[[#This Row],[License Approver]],Tabels!BD:BG,4,FALSE),"N/A")</f>
        <v>DK10</v>
      </c>
      <c r="X129" s="28"/>
    </row>
    <row r="130" spans="2:24" hidden="1">
      <c r="B130" t="s">
        <v>287</v>
      </c>
      <c r="D130" t="str">
        <f>VLOOKUP(AApplicationCosts[[#This Row],[NoApplication]],'A-Applications'!B:K,9,FALSE)</f>
        <v>Questel</v>
      </c>
      <c r="E130">
        <f>VLOOKUP(AApplicationCosts[[#This Row],[NoApplication]],'A-Applications'!B:K,10,FALSE)</f>
        <v>0</v>
      </c>
      <c r="F130" t="s">
        <v>5025</v>
      </c>
      <c r="G130" s="28">
        <v>45901</v>
      </c>
      <c r="H130" s="28">
        <v>46265</v>
      </c>
      <c r="I130" t="s">
        <v>5222</v>
      </c>
      <c r="J130">
        <v>30</v>
      </c>
      <c r="M130" t="s">
        <v>5027</v>
      </c>
      <c r="N130" s="27">
        <v>9575</v>
      </c>
      <c r="O130">
        <v>90456344</v>
      </c>
      <c r="P130" t="s">
        <v>4440</v>
      </c>
      <c r="S130">
        <f>_xlfn.XLOOKUP(AApplicationCosts[[#This Row],[NoApplication]],'A-Applications'!B:B,'A-Applications'!AG:AG,,0,1)</f>
        <v>0</v>
      </c>
      <c r="T130" t="s">
        <v>5226</v>
      </c>
      <c r="U130" t="s">
        <v>5227</v>
      </c>
      <c r="V130" t="str">
        <f>IFERROR(VLOOKUP(AApplicationCosts[[#This Row],[License Approver]],Tabels!BD:BF,3,FALSE),"N/A")</f>
        <v>Commercial &amp; Legal Services</v>
      </c>
      <c r="W130" t="str">
        <f>IFERROR(VLOOKUP(AApplicationCosts[[#This Row],[License Approver]],Tabels!BD:BG,4,FALSE),"N/A")</f>
        <v>DK10</v>
      </c>
      <c r="X130" s="28"/>
    </row>
    <row r="131" spans="2:24" hidden="1">
      <c r="B131" t="s">
        <v>760</v>
      </c>
      <c r="D131" t="str">
        <f>VLOOKUP(AApplicationCosts[[#This Row],[NoApplication]],'A-Applications'!B:K,9,FALSE)</f>
        <v>Proxyclick</v>
      </c>
      <c r="E131">
        <f>VLOOKUP(AApplicationCosts[[#This Row],[NoApplication]],'A-Applications'!B:K,10,FALSE)</f>
        <v>0</v>
      </c>
      <c r="F131" t="s">
        <v>5025</v>
      </c>
      <c r="G131" s="28">
        <v>45901</v>
      </c>
      <c r="H131" s="28">
        <v>46265</v>
      </c>
      <c r="I131" t="s">
        <v>5050</v>
      </c>
      <c r="J131">
        <v>90</v>
      </c>
      <c r="M131" t="s">
        <v>5032</v>
      </c>
      <c r="N131" s="27">
        <v>58080</v>
      </c>
      <c r="O131">
        <v>20001014</v>
      </c>
      <c r="P131" t="s">
        <v>5228</v>
      </c>
      <c r="S131">
        <f>_xlfn.XLOOKUP(AApplicationCosts[[#This Row],[NoApplication]],'A-Applications'!B:B,'A-Applications'!AG:AG,,0,1)</f>
        <v>0</v>
      </c>
      <c r="T131" t="s">
        <v>2685</v>
      </c>
      <c r="U131" t="s">
        <v>5033</v>
      </c>
      <c r="V131" t="str">
        <f>IFERROR(VLOOKUP(AApplicationCosts[[#This Row],[License Approver]],Tabels!BD:BF,3,FALSE),"N/A")</f>
        <v>Digitalization</v>
      </c>
      <c r="W131" t="str">
        <f>IFERROR(VLOOKUP(AApplicationCosts[[#This Row],[License Approver]],Tabels!BD:BG,4,FALSE),"N/A")</f>
        <v>DK10</v>
      </c>
      <c r="X131" s="28"/>
    </row>
    <row r="132" spans="2:24" hidden="1">
      <c r="B132" t="s">
        <v>496</v>
      </c>
      <c r="D132" t="str">
        <f>VLOOKUP(AApplicationCosts[[#This Row],[NoApplication]],'A-Applications'!B:K,9,FALSE)</f>
        <v>Redgate</v>
      </c>
      <c r="E132">
        <f>VLOOKUP(AApplicationCosts[[#This Row],[NoApplication]],'A-Applications'!B:K,10,FALSE)</f>
        <v>0</v>
      </c>
      <c r="F132" t="s">
        <v>5025</v>
      </c>
      <c r="G132" s="28">
        <v>45901</v>
      </c>
      <c r="H132" s="28">
        <v>46265</v>
      </c>
      <c r="I132" t="s">
        <v>5050</v>
      </c>
      <c r="J132">
        <v>30</v>
      </c>
      <c r="M132" t="s">
        <v>5048</v>
      </c>
      <c r="N132" s="27">
        <v>28056</v>
      </c>
      <c r="O132">
        <v>20003511</v>
      </c>
      <c r="P132" t="s">
        <v>4703</v>
      </c>
      <c r="S132">
        <f>_xlfn.XLOOKUP(AApplicationCosts[[#This Row],[NoApplication]],'A-Applications'!B:B,'A-Applications'!AG:AG,,0,1)</f>
        <v>0</v>
      </c>
      <c r="T132" t="s">
        <v>499</v>
      </c>
      <c r="U132" t="s">
        <v>5035</v>
      </c>
      <c r="V132" t="str">
        <f>IFERROR(VLOOKUP(AApplicationCosts[[#This Row],[License Approver]],Tabels!BD:BF,3,FALSE),"N/A")</f>
        <v>Digitalization</v>
      </c>
      <c r="W132" t="str">
        <f>IFERROR(VLOOKUP(AApplicationCosts[[#This Row],[License Approver]],Tabels!BD:BG,4,FALSE),"N/A")</f>
        <v>DK10</v>
      </c>
      <c r="X132" s="28"/>
    </row>
    <row r="133" spans="2:24" hidden="1">
      <c r="B133" t="s">
        <v>308</v>
      </c>
      <c r="D133" t="str">
        <f>VLOOKUP(AApplicationCosts[[#This Row],[NoApplication]],'A-Applications'!B:K,9,FALSE)</f>
        <v>ProjectFlow A/S</v>
      </c>
      <c r="E133">
        <f>VLOOKUP(AApplicationCosts[[#This Row],[NoApplication]],'A-Applications'!B:K,10,FALSE)</f>
        <v>0</v>
      </c>
      <c r="F133" t="s">
        <v>5025</v>
      </c>
      <c r="G133" s="28">
        <v>45960</v>
      </c>
      <c r="H133" s="28">
        <v>47055</v>
      </c>
      <c r="I133" t="s">
        <v>5050</v>
      </c>
      <c r="J133">
        <v>90</v>
      </c>
      <c r="M133" t="s">
        <v>5032</v>
      </c>
      <c r="N133" s="27">
        <v>427804</v>
      </c>
      <c r="O133">
        <v>20002003</v>
      </c>
      <c r="P133" t="s">
        <v>3089</v>
      </c>
      <c r="Q133" s="52"/>
      <c r="R133" t="s">
        <v>5229</v>
      </c>
      <c r="S133">
        <f>_xlfn.XLOOKUP(AApplicationCosts[[#This Row],[NoApplication]],'A-Applications'!B:B,'A-Applications'!AG:AG,,0,1)</f>
        <v>0</v>
      </c>
      <c r="T133" t="s">
        <v>2203</v>
      </c>
      <c r="U133" t="s">
        <v>5033</v>
      </c>
      <c r="V133" t="str">
        <f>IFERROR(VLOOKUP(AApplicationCosts[[#This Row],[License Approver]],Tabels!BD:BF,3,FALSE),"N/A")</f>
        <v>Digitalization</v>
      </c>
      <c r="W133" t="str">
        <f>IFERROR(VLOOKUP(AApplicationCosts[[#This Row],[License Approver]],Tabels!BD:BG,4,FALSE),"N/A")</f>
        <v>DK10</v>
      </c>
      <c r="X133" s="28"/>
    </row>
    <row r="134" spans="2:24" hidden="1">
      <c r="B134" t="s">
        <v>1888</v>
      </c>
      <c r="D134" t="str">
        <f>VLOOKUP(AApplicationCosts[[#This Row],[NoApplication]],'A-Applications'!B:K,9,FALSE)</f>
        <v>Deltek</v>
      </c>
      <c r="E134">
        <f>VLOOKUP(AApplicationCosts[[#This Row],[NoApplication]],'A-Applications'!B:K,10,FALSE)</f>
        <v>0</v>
      </c>
      <c r="F134" t="s">
        <v>5025</v>
      </c>
      <c r="G134" s="28">
        <v>45901</v>
      </c>
      <c r="H134" s="28">
        <v>46266</v>
      </c>
      <c r="I134" t="s">
        <v>5129</v>
      </c>
      <c r="M134" t="s">
        <v>5048</v>
      </c>
      <c r="N134" s="27">
        <v>18092</v>
      </c>
      <c r="O134" s="53" t="s">
        <v>5230</v>
      </c>
      <c r="P134" t="s">
        <v>5231</v>
      </c>
      <c r="R134" t="s">
        <v>5131</v>
      </c>
      <c r="S134">
        <f>_xlfn.XLOOKUP(AApplicationCosts[[#This Row],[NoApplication]],'A-Applications'!B:B,'A-Applications'!AG:AG,,0,1)</f>
        <v>0</v>
      </c>
      <c r="T134" t="s">
        <v>5052</v>
      </c>
      <c r="U134" t="s">
        <v>5053</v>
      </c>
      <c r="V134" t="str">
        <f>IFERROR(VLOOKUP(AApplicationCosts[[#This Row],[License Approver]],Tabels!BD:BF,3,FALSE),"N/A")</f>
        <v>Sales &amp; Marketing</v>
      </c>
      <c r="W134" t="str">
        <f>IFERROR(VLOOKUP(AApplicationCosts[[#This Row],[License Approver]],Tabels!BD:BG,4,FALSE),"N/A")</f>
        <v>US10</v>
      </c>
      <c r="X134" s="28"/>
    </row>
    <row r="135" spans="2:24" hidden="1">
      <c r="B135" t="s">
        <v>5232</v>
      </c>
      <c r="D135" t="str">
        <f>VLOOKUP(AApplicationCosts[[#This Row],[NoApplication]],'A-Applications'!B:K,9,FALSE)</f>
        <v>Metrum Technologies</v>
      </c>
      <c r="E135">
        <f>VLOOKUP(AApplicationCosts[[#This Row],[NoApplication]],'A-Applications'!B:K,10,FALSE)</f>
        <v>0</v>
      </c>
      <c r="F135" t="s">
        <v>5025</v>
      </c>
      <c r="G135" s="28">
        <v>45914</v>
      </c>
      <c r="H135" s="28">
        <v>46279</v>
      </c>
      <c r="I135" t="s">
        <v>5047</v>
      </c>
      <c r="J135">
        <v>30</v>
      </c>
      <c r="M135" t="s">
        <v>5027</v>
      </c>
      <c r="N135" s="27">
        <v>9000</v>
      </c>
      <c r="O135">
        <v>20000941</v>
      </c>
      <c r="P135" t="s">
        <v>4781</v>
      </c>
      <c r="Q135" s="52"/>
      <c r="R135" t="s">
        <v>3402</v>
      </c>
      <c r="S135">
        <f>_xlfn.XLOOKUP(AApplicationCosts[[#This Row],[NoApplication]],'A-Applications'!B:B,'A-Applications'!AG:AG,,0,1)</f>
        <v>0</v>
      </c>
      <c r="T135" t="s">
        <v>874</v>
      </c>
      <c r="U135" t="s">
        <v>5233</v>
      </c>
      <c r="V135" t="str">
        <f>IFERROR(VLOOKUP(AApplicationCosts[[#This Row],[License Approver]],Tabels!BD:BF,3,FALSE),"N/A")</f>
        <v>Electricity</v>
      </c>
      <c r="W135" t="str">
        <f>IFERROR(VLOOKUP(AApplicationCosts[[#This Row],[License Approver]],Tabels!BD:BG,4,FALSE),"N/A")</f>
        <v>DK10</v>
      </c>
      <c r="X135" s="28"/>
    </row>
    <row r="136" spans="2:24" ht="120" hidden="1">
      <c r="B136" t="s">
        <v>5234</v>
      </c>
      <c r="D136" t="str">
        <f>VLOOKUP(AApplicationCosts[[#This Row],[NoApplication]],'A-Applications'!B:K,9,FALSE)</f>
        <v>Micro Digital, Inc.</v>
      </c>
      <c r="E136">
        <f>VLOOKUP(AApplicationCosts[[#This Row],[NoApplication]],'A-Applications'!B:K,10,FALSE)</f>
        <v>0</v>
      </c>
      <c r="F136" t="s">
        <v>5025</v>
      </c>
      <c r="G136" s="28">
        <v>45916</v>
      </c>
      <c r="H136" s="28">
        <v>46281</v>
      </c>
      <c r="I136" t="s">
        <v>5047</v>
      </c>
      <c r="J136">
        <v>30</v>
      </c>
      <c r="M136" t="s">
        <v>5048</v>
      </c>
      <c r="N136" s="27">
        <v>2800</v>
      </c>
      <c r="O136">
        <v>90450174</v>
      </c>
      <c r="P136" t="s">
        <v>3397</v>
      </c>
      <c r="Q136" s="52"/>
      <c r="R136" s="8" t="s">
        <v>5235</v>
      </c>
      <c r="S136">
        <f>_xlfn.XLOOKUP(AApplicationCosts[[#This Row],[NoApplication]],'A-Applications'!B:B,'A-Applications'!AG:AG,,0,1)</f>
        <v>0</v>
      </c>
      <c r="T136" t="s">
        <v>5236</v>
      </c>
      <c r="U136" t="s">
        <v>874</v>
      </c>
      <c r="V136" t="str">
        <f>IFERROR(VLOOKUP(AApplicationCosts[[#This Row],[License Approver]],Tabels!BD:BF,3,FALSE),"N/A")</f>
        <v>Electricity - Technology Hardware</v>
      </c>
      <c r="W136" t="str">
        <f>IFERROR(VLOOKUP(AApplicationCosts[[#This Row],[License Approver]],Tabels!BD:BG,4,FALSE),"N/A")</f>
        <v>DK10</v>
      </c>
      <c r="X136" s="28"/>
    </row>
    <row r="137" spans="2:24" hidden="1">
      <c r="B137" t="s">
        <v>968</v>
      </c>
      <c r="D137" t="str">
        <f>VLOOKUP(AApplicationCosts[[#This Row],[NoApplication]],'A-Applications'!B:K,9,FALSE)</f>
        <v>nginx</v>
      </c>
      <c r="E137">
        <f>VLOOKUP(AApplicationCosts[[#This Row],[NoApplication]],'A-Applications'!B:K,10,FALSE)</f>
        <v>0</v>
      </c>
      <c r="F137" t="s">
        <v>5025</v>
      </c>
      <c r="G137" s="28">
        <v>45918</v>
      </c>
      <c r="H137" s="28">
        <v>46282</v>
      </c>
      <c r="I137" t="s">
        <v>5050</v>
      </c>
      <c r="J137">
        <v>90</v>
      </c>
      <c r="M137" t="s">
        <v>5048</v>
      </c>
      <c r="N137" s="27">
        <v>2841</v>
      </c>
      <c r="O137">
        <v>90457954</v>
      </c>
      <c r="P137" t="s">
        <v>5161</v>
      </c>
      <c r="S137">
        <f>_xlfn.XLOOKUP(AApplicationCosts[[#This Row],[NoApplication]],'A-Applications'!B:B,'A-Applications'!AG:AG,,0,1)</f>
        <v>0</v>
      </c>
      <c r="T137" t="s">
        <v>969</v>
      </c>
      <c r="U137" t="s">
        <v>969</v>
      </c>
      <c r="V137" t="str">
        <f>IFERROR(VLOOKUP(AApplicationCosts[[#This Row],[License Approver]],Tabels!BD:BF,3,FALSE),"N/A")</f>
        <v>Electricity - Technology Software</v>
      </c>
      <c r="W137" t="str">
        <f>IFERROR(VLOOKUP(AApplicationCosts[[#This Row],[License Approver]],Tabels!BD:BG,4,FALSE),"N/A")</f>
        <v>DK10</v>
      </c>
      <c r="X137" s="28"/>
    </row>
    <row r="138" spans="2:24" ht="180" hidden="1">
      <c r="B138" t="s">
        <v>203</v>
      </c>
      <c r="D138" t="str">
        <f>VLOOKUP(AApplicationCosts[[#This Row],[NoApplication]],'A-Applications'!B:K,9,FALSE)</f>
        <v>Responsive Systems, Inc.</v>
      </c>
      <c r="E138">
        <f>VLOOKUP(AApplicationCosts[[#This Row],[NoApplication]],'A-Applications'!B:K,10,FALSE)</f>
        <v>0</v>
      </c>
      <c r="F138" t="s">
        <v>5025</v>
      </c>
      <c r="G138" s="28">
        <v>45198</v>
      </c>
      <c r="H138" s="28">
        <v>46293</v>
      </c>
      <c r="I138" t="s">
        <v>5044</v>
      </c>
      <c r="J138">
        <v>60</v>
      </c>
      <c r="M138" t="s">
        <v>5048</v>
      </c>
      <c r="N138" s="27">
        <v>22680</v>
      </c>
      <c r="O138">
        <v>20002361</v>
      </c>
      <c r="P138" t="s">
        <v>5237</v>
      </c>
      <c r="Q138" s="52">
        <v>161005.22</v>
      </c>
      <c r="R138" s="8" t="s">
        <v>5238</v>
      </c>
      <c r="S138">
        <f>_xlfn.XLOOKUP(AApplicationCosts[[#This Row],[NoApplication]],'A-Applications'!B:B,'A-Applications'!AG:AG,,0,1)</f>
        <v>0</v>
      </c>
      <c r="T138" t="s">
        <v>2203</v>
      </c>
      <c r="U138" t="s">
        <v>5033</v>
      </c>
      <c r="V138" t="str">
        <f>IFERROR(VLOOKUP(AApplicationCosts[[#This Row],[License Approver]],Tabels!BD:BF,3,FALSE),"N/A")</f>
        <v>Digitalization</v>
      </c>
      <c r="W138" t="str">
        <f>IFERROR(VLOOKUP(AApplicationCosts[[#This Row],[License Approver]],Tabels!BD:BG,4,FALSE),"N/A")</f>
        <v>DK10</v>
      </c>
      <c r="X138" s="28"/>
    </row>
    <row r="139" spans="2:24" hidden="1">
      <c r="B139" t="s">
        <v>1528</v>
      </c>
      <c r="D139" t="str">
        <f>VLOOKUP(AApplicationCosts[[#This Row],[NoApplication]],'A-Applications'!B:K,9,FALSE)</f>
        <v>Aconex</v>
      </c>
      <c r="E139">
        <f>VLOOKUP(AApplicationCosts[[#This Row],[NoApplication]],'A-Applications'!B:K,10,FALSE)</f>
        <v>0</v>
      </c>
      <c r="F139" t="s">
        <v>5025</v>
      </c>
      <c r="G139" s="28">
        <v>45931</v>
      </c>
      <c r="H139" s="28">
        <v>46295</v>
      </c>
      <c r="I139" t="s">
        <v>5047</v>
      </c>
      <c r="J139">
        <v>30</v>
      </c>
      <c r="M139" t="s">
        <v>5032</v>
      </c>
      <c r="N139" s="27">
        <v>36000</v>
      </c>
      <c r="O139">
        <v>90450742</v>
      </c>
      <c r="P139" t="s">
        <v>5239</v>
      </c>
      <c r="S139">
        <f>_xlfn.XLOOKUP(AApplicationCosts[[#This Row],[NoApplication]],'A-Applications'!B:B,'A-Applications'!AG:AG,,0,1)</f>
        <v>0</v>
      </c>
      <c r="T139" t="s">
        <v>5240</v>
      </c>
      <c r="U139" t="s">
        <v>5241</v>
      </c>
      <c r="V139" t="str">
        <f>IFERROR(VLOOKUP(AApplicationCosts[[#This Row],[License Approver]],Tabels!BD:BF,3,FALSE),"N/A")</f>
        <v>Heat/Cooling</v>
      </c>
      <c r="W139" t="str">
        <f>IFERROR(VLOOKUP(AApplicationCosts[[#This Row],[License Approver]],Tabels!BD:BG,4,FALSE),"N/A")</f>
        <v>DK10</v>
      </c>
      <c r="X139" s="28"/>
    </row>
    <row r="140" spans="2:24" hidden="1">
      <c r="B140" t="s">
        <v>1024</v>
      </c>
      <c r="D140" t="str">
        <f>VLOOKUP(AApplicationCosts[[#This Row],[NoApplication]],'A-Applications'!B:K,9,FALSE)</f>
        <v>Nexrad, Inc.</v>
      </c>
      <c r="E140">
        <f>VLOOKUP(AApplicationCosts[[#This Row],[NoApplication]],'A-Applications'!B:K,10,FALSE)</f>
        <v>0</v>
      </c>
      <c r="F140" t="s">
        <v>5097</v>
      </c>
      <c r="G140" s="28">
        <v>45935</v>
      </c>
      <c r="H140" s="28">
        <v>46299</v>
      </c>
      <c r="I140" t="s">
        <v>5050</v>
      </c>
      <c r="J140">
        <v>60</v>
      </c>
      <c r="M140" t="s">
        <v>5048</v>
      </c>
      <c r="N140" s="27">
        <v>15750</v>
      </c>
      <c r="O140">
        <v>20002206</v>
      </c>
      <c r="P140" t="s">
        <v>5242</v>
      </c>
      <c r="R140" t="s">
        <v>5243</v>
      </c>
      <c r="S140">
        <f>_xlfn.XLOOKUP(AApplicationCosts[[#This Row],[NoApplication]],'A-Applications'!B:B,'A-Applications'!AG:AG,,0,1)</f>
        <v>0</v>
      </c>
      <c r="T140" t="s">
        <v>5244</v>
      </c>
      <c r="U140" t="s">
        <v>5244</v>
      </c>
      <c r="V140" t="str">
        <f>IFERROR(VLOOKUP(AApplicationCosts[[#This Row],[License Approver]],Tabels!BD:BF,3,FALSE),"N/A")</f>
        <v>Water</v>
      </c>
      <c r="W140" t="str">
        <f>IFERROR(VLOOKUP(AApplicationCosts[[#This Row],[License Approver]],Tabels!BD:BG,4,FALSE),"N/A")</f>
        <v>DK10</v>
      </c>
      <c r="X140" s="28"/>
    </row>
    <row r="141" spans="2:24" hidden="1">
      <c r="B141" t="s">
        <v>1024</v>
      </c>
      <c r="D141" t="str">
        <f>VLOOKUP(AApplicationCosts[[#This Row],[NoApplication]],'A-Applications'!B:K,9,FALSE)</f>
        <v>Nexrad, Inc.</v>
      </c>
      <c r="E141">
        <f>VLOOKUP(AApplicationCosts[[#This Row],[NoApplication]],'A-Applications'!B:K,10,FALSE)</f>
        <v>0</v>
      </c>
      <c r="F141" t="s">
        <v>5025</v>
      </c>
      <c r="G141" s="28">
        <v>45935</v>
      </c>
      <c r="H141" s="28">
        <v>46299</v>
      </c>
      <c r="I141" t="s">
        <v>5050</v>
      </c>
      <c r="J141">
        <v>60</v>
      </c>
      <c r="M141" t="s">
        <v>5048</v>
      </c>
      <c r="N141" s="27">
        <v>25000</v>
      </c>
      <c r="O141">
        <v>20002206</v>
      </c>
      <c r="P141" t="s">
        <v>5242</v>
      </c>
      <c r="R141" t="s">
        <v>5243</v>
      </c>
      <c r="S141">
        <f>_xlfn.XLOOKUP(AApplicationCosts[[#This Row],[NoApplication]],'A-Applications'!B:B,'A-Applications'!AG:AG,,0,1)</f>
        <v>0</v>
      </c>
      <c r="T141" t="s">
        <v>5244</v>
      </c>
      <c r="U141" t="s">
        <v>5244</v>
      </c>
      <c r="V141" t="str">
        <f>IFERROR(VLOOKUP(AApplicationCosts[[#This Row],[License Approver]],Tabels!BD:BF,3,FALSE),"N/A")</f>
        <v>Water</v>
      </c>
      <c r="W141" t="str">
        <f>IFERROR(VLOOKUP(AApplicationCosts[[#This Row],[License Approver]],Tabels!BD:BG,4,FALSE),"N/A")</f>
        <v>DK10</v>
      </c>
      <c r="X141" s="28"/>
    </row>
    <row r="142" spans="2:24" hidden="1">
      <c r="B142" t="s">
        <v>372</v>
      </c>
      <c r="D142" t="str">
        <f>VLOOKUP(AApplicationCosts[[#This Row],[NoApplication]],'A-Applications'!B:K,9,FALSE)</f>
        <v>1Password</v>
      </c>
      <c r="E142">
        <f>VLOOKUP(AApplicationCosts[[#This Row],[NoApplication]],'A-Applications'!B:K,10,FALSE)</f>
        <v>0</v>
      </c>
      <c r="F142" t="s">
        <v>5025</v>
      </c>
      <c r="G142" s="28">
        <v>45935</v>
      </c>
      <c r="H142" s="28">
        <v>46299</v>
      </c>
      <c r="I142" t="s">
        <v>5050</v>
      </c>
      <c r="J142">
        <v>90</v>
      </c>
      <c r="M142" t="s">
        <v>5032</v>
      </c>
      <c r="N142" s="27">
        <f>40*506.12</f>
        <v>20244.8</v>
      </c>
      <c r="O142">
        <v>90457954</v>
      </c>
      <c r="P142" t="s">
        <v>5161</v>
      </c>
      <c r="S142">
        <f>_xlfn.XLOOKUP(AApplicationCosts[[#This Row],[NoApplication]],'A-Applications'!B:B,'A-Applications'!AG:AG,,0,1)</f>
        <v>0</v>
      </c>
      <c r="T142" t="s">
        <v>499</v>
      </c>
      <c r="U142" t="s">
        <v>5035</v>
      </c>
      <c r="V142" t="str">
        <f>IFERROR(VLOOKUP(AApplicationCosts[[#This Row],[License Approver]],Tabels!BD:BF,3,FALSE),"N/A")</f>
        <v>Digitalization</v>
      </c>
      <c r="W142" t="str">
        <f>IFERROR(VLOOKUP(AApplicationCosts[[#This Row],[License Approver]],Tabels!BD:BG,4,FALSE),"N/A")</f>
        <v>DK10</v>
      </c>
      <c r="X142" s="28"/>
    </row>
    <row r="143" spans="2:24" hidden="1">
      <c r="B143" t="s">
        <v>989</v>
      </c>
      <c r="C143" t="s">
        <v>4789</v>
      </c>
      <c r="D143" t="str">
        <f>VLOOKUP(AApplicationCosts[[#This Row],[NoApplication]],'A-Applications'!B:K,9,FALSE)</f>
        <v>VMware, Inc.</v>
      </c>
      <c r="E143">
        <f>VLOOKUP(AApplicationCosts[[#This Row],[NoApplication]],'A-Applications'!B:K,10,FALSE)</f>
        <v>0</v>
      </c>
      <c r="F143" t="s">
        <v>5025</v>
      </c>
      <c r="G143" s="28">
        <v>45937</v>
      </c>
      <c r="H143" s="28">
        <v>46301</v>
      </c>
      <c r="I143" t="s">
        <v>5050</v>
      </c>
      <c r="J143">
        <v>90</v>
      </c>
      <c r="M143" t="s">
        <v>5032</v>
      </c>
      <c r="N143" s="27">
        <v>0</v>
      </c>
      <c r="O143">
        <v>90451139</v>
      </c>
      <c r="P143" t="s">
        <v>5155</v>
      </c>
      <c r="S143">
        <f>_xlfn.XLOOKUP(AApplicationCosts[[#This Row],[NoApplication]],'A-Applications'!B:B,'A-Applications'!AG:AG,,0,1)</f>
        <v>0</v>
      </c>
      <c r="T143" t="s">
        <v>499</v>
      </c>
      <c r="U143" t="s">
        <v>5035</v>
      </c>
      <c r="V143" t="str">
        <f>IFERROR(VLOOKUP(AApplicationCosts[[#This Row],[License Approver]],Tabels!BD:BF,3,FALSE),"N/A")</f>
        <v>Digitalization</v>
      </c>
      <c r="W143" t="str">
        <f>IFERROR(VLOOKUP(AApplicationCosts[[#This Row],[License Approver]],Tabels!BD:BG,4,FALSE),"N/A")</f>
        <v>DK10</v>
      </c>
      <c r="X143" s="28"/>
    </row>
    <row r="144" spans="2:24" hidden="1">
      <c r="B144" t="s">
        <v>450</v>
      </c>
      <c r="C144" t="s">
        <v>4789</v>
      </c>
      <c r="D144" t="str">
        <f>VLOOKUP(AApplicationCosts[[#This Row],[NoApplication]],'A-Applications'!B:K,9,FALSE)</f>
        <v>VMware, Inc.</v>
      </c>
      <c r="E144">
        <f>VLOOKUP(AApplicationCosts[[#This Row],[NoApplication]],'A-Applications'!B:K,10,FALSE)</f>
        <v>0</v>
      </c>
      <c r="F144" t="s">
        <v>5025</v>
      </c>
      <c r="G144" s="28">
        <v>45937</v>
      </c>
      <c r="H144" s="28">
        <v>46301</v>
      </c>
      <c r="I144" t="s">
        <v>5050</v>
      </c>
      <c r="J144">
        <v>90</v>
      </c>
      <c r="M144" t="s">
        <v>5032</v>
      </c>
      <c r="N144" s="27">
        <v>1165183</v>
      </c>
      <c r="O144">
        <v>90451139</v>
      </c>
      <c r="P144" t="s">
        <v>5155</v>
      </c>
      <c r="S144">
        <f>_xlfn.XLOOKUP(AApplicationCosts[[#This Row],[NoApplication]],'A-Applications'!B:B,'A-Applications'!AG:AG,,0,1)</f>
        <v>0</v>
      </c>
      <c r="T144" t="s">
        <v>499</v>
      </c>
      <c r="U144" t="s">
        <v>5035</v>
      </c>
      <c r="V144" t="str">
        <f>IFERROR(VLOOKUP(AApplicationCosts[[#This Row],[License Approver]],Tabels!BD:BF,3,FALSE),"N/A")</f>
        <v>Digitalization</v>
      </c>
      <c r="W144" t="str">
        <f>IFERROR(VLOOKUP(AApplicationCosts[[#This Row],[License Approver]],Tabels!BD:BG,4,FALSE),"N/A")</f>
        <v>DK10</v>
      </c>
      <c r="X144" s="28"/>
    </row>
    <row r="145" spans="2:24" hidden="1">
      <c r="B145" t="s">
        <v>498</v>
      </c>
      <c r="C145" t="s">
        <v>4789</v>
      </c>
      <c r="D145" t="str">
        <f>VLOOKUP(AApplicationCosts[[#This Row],[NoApplication]],'A-Applications'!B:K,9,FALSE)</f>
        <v>VMware, Inc.</v>
      </c>
      <c r="E145">
        <f>VLOOKUP(AApplicationCosts[[#This Row],[NoApplication]],'A-Applications'!B:K,10,FALSE)</f>
        <v>0</v>
      </c>
      <c r="F145" t="s">
        <v>5025</v>
      </c>
      <c r="G145" s="28">
        <v>45937</v>
      </c>
      <c r="H145" s="28">
        <v>46301</v>
      </c>
      <c r="I145" t="s">
        <v>5050</v>
      </c>
      <c r="J145">
        <v>90</v>
      </c>
      <c r="M145" t="s">
        <v>5032</v>
      </c>
      <c r="N145" s="27">
        <v>548108</v>
      </c>
      <c r="O145">
        <v>90451139</v>
      </c>
      <c r="P145" t="s">
        <v>5155</v>
      </c>
      <c r="S145">
        <f>_xlfn.XLOOKUP(AApplicationCosts[[#This Row],[NoApplication]],'A-Applications'!B:B,'A-Applications'!AG:AG,,0,1)</f>
        <v>0</v>
      </c>
      <c r="T145" t="s">
        <v>499</v>
      </c>
      <c r="U145" t="s">
        <v>5035</v>
      </c>
      <c r="V145" t="str">
        <f>IFERROR(VLOOKUP(AApplicationCosts[[#This Row],[License Approver]],Tabels!BD:BF,3,FALSE),"N/A")</f>
        <v>Digitalization</v>
      </c>
      <c r="W145" t="str">
        <f>IFERROR(VLOOKUP(AApplicationCosts[[#This Row],[License Approver]],Tabels!BD:BG,4,FALSE),"N/A")</f>
        <v>DK10</v>
      </c>
      <c r="X145" s="28"/>
    </row>
    <row r="146" spans="2:24" hidden="1">
      <c r="B146" t="s">
        <v>849</v>
      </c>
      <c r="D146" t="str">
        <f>VLOOKUP(AApplicationCosts[[#This Row],[NoApplication]],'A-Applications'!B:K,9,FALSE)</f>
        <v>EuroDCS</v>
      </c>
      <c r="E146">
        <f>VLOOKUP(AApplicationCosts[[#This Row],[NoApplication]],'A-Applications'!B:K,10,FALSE)</f>
        <v>0</v>
      </c>
      <c r="F146" t="s">
        <v>5025</v>
      </c>
      <c r="G146" s="28">
        <v>45943</v>
      </c>
      <c r="H146" s="28">
        <v>46308</v>
      </c>
      <c r="I146" t="s">
        <v>5047</v>
      </c>
      <c r="J146">
        <v>30</v>
      </c>
      <c r="M146" t="s">
        <v>5027</v>
      </c>
      <c r="N146" s="27">
        <v>5000</v>
      </c>
      <c r="O146">
        <v>20000941</v>
      </c>
      <c r="P146" t="s">
        <v>4781</v>
      </c>
      <c r="R146" t="s">
        <v>5245</v>
      </c>
      <c r="S146">
        <f>_xlfn.XLOOKUP(AApplicationCosts[[#This Row],[NoApplication]],'A-Applications'!B:B,'A-Applications'!AG:AG,,0,1)</f>
        <v>0</v>
      </c>
      <c r="T146" t="s">
        <v>874</v>
      </c>
      <c r="U146" t="s">
        <v>5233</v>
      </c>
      <c r="V146" t="str">
        <f>IFERROR(VLOOKUP(AApplicationCosts[[#This Row],[License Approver]],Tabels!BD:BF,3,FALSE),"N/A")</f>
        <v>Electricity</v>
      </c>
      <c r="W146" t="str">
        <f>IFERROR(VLOOKUP(AApplicationCosts[[#This Row],[License Approver]],Tabels!BD:BG,4,FALSE),"N/A")</f>
        <v>DK10</v>
      </c>
      <c r="X146" s="28"/>
    </row>
    <row r="147" spans="2:24" hidden="1">
      <c r="B147" t="s">
        <v>890</v>
      </c>
      <c r="D147" t="str">
        <f>VLOOKUP(AApplicationCosts[[#This Row],[NoApplication]],'A-Applications'!B:K,9,FALSE)</f>
        <v>Sixth Main Labs, LLC</v>
      </c>
      <c r="E147">
        <f>VLOOKUP(AApplicationCosts[[#This Row],[NoApplication]],'A-Applications'!B:K,10,FALSE)</f>
        <v>0</v>
      </c>
      <c r="F147" t="s">
        <v>5025</v>
      </c>
      <c r="G147" s="28">
        <v>45962</v>
      </c>
      <c r="H147" s="28">
        <v>46327</v>
      </c>
      <c r="I147" t="s">
        <v>5154</v>
      </c>
      <c r="J147">
        <v>90</v>
      </c>
      <c r="M147" t="s">
        <v>5027</v>
      </c>
      <c r="N147" s="27">
        <v>820.65</v>
      </c>
      <c r="O147">
        <v>90457954</v>
      </c>
      <c r="P147" t="s">
        <v>5161</v>
      </c>
      <c r="S147">
        <f>_xlfn.XLOOKUP(AApplicationCosts[[#This Row],[NoApplication]],'A-Applications'!B:B,'A-Applications'!AG:AG,,0,1)</f>
        <v>0</v>
      </c>
      <c r="T147" t="s">
        <v>5246</v>
      </c>
      <c r="U147" t="s">
        <v>1486</v>
      </c>
      <c r="V147" t="str">
        <f>IFERROR(VLOOKUP(AApplicationCosts[[#This Row],[License Approver]],Tabels!BD:BF,3,FALSE),"N/A")</f>
        <v>Supply Chain</v>
      </c>
      <c r="W147" t="str">
        <f>IFERROR(VLOOKUP(AApplicationCosts[[#This Row],[License Approver]],Tabels!BD:BG,4,FALSE),"N/A")</f>
        <v>DK10</v>
      </c>
      <c r="X147" s="28"/>
    </row>
    <row r="148" spans="2:24" hidden="1">
      <c r="B148" t="s">
        <v>1859</v>
      </c>
      <c r="D148" t="str">
        <f>VLOOKUP(AApplicationCosts[[#This Row],[NoApplication]],'A-Applications'!B:K,9,FALSE)</f>
        <v>Antirio AB</v>
      </c>
      <c r="E148">
        <f>VLOOKUP(AApplicationCosts[[#This Row],[NoApplication]],'A-Applications'!B:K,10,FALSE)</f>
        <v>0</v>
      </c>
      <c r="F148" t="s">
        <v>5025</v>
      </c>
      <c r="G148" s="28">
        <v>45880</v>
      </c>
      <c r="H148" s="28">
        <v>46336</v>
      </c>
      <c r="I148" t="s">
        <v>5050</v>
      </c>
      <c r="J148">
        <v>30</v>
      </c>
      <c r="M148" t="s">
        <v>5060</v>
      </c>
      <c r="N148" s="27">
        <v>16900</v>
      </c>
      <c r="O148">
        <v>20003473</v>
      </c>
      <c r="P148" t="s">
        <v>4700</v>
      </c>
      <c r="S148">
        <f>_xlfn.XLOOKUP(AApplicationCosts[[#This Row],[NoApplication]],'A-Applications'!B:B,'A-Applications'!AG:AG,,0,1)</f>
        <v>0</v>
      </c>
      <c r="T148" t="s">
        <v>5247</v>
      </c>
      <c r="U148" t="s">
        <v>5062</v>
      </c>
      <c r="V148" t="str">
        <f>IFERROR(VLOOKUP(AApplicationCosts[[#This Row],[License Approver]],Tabels!BD:BF,3,FALSE),"N/A")</f>
        <v>Sales &amp; Marketing</v>
      </c>
      <c r="W148" t="str">
        <f>IFERROR(VLOOKUP(AApplicationCosts[[#This Row],[License Approver]],Tabels!BD:BG,4,FALSE),"N/A")</f>
        <v>SE10</v>
      </c>
      <c r="X148" s="28"/>
    </row>
    <row r="149" spans="2:24" hidden="1">
      <c r="B149" t="s">
        <v>5248</v>
      </c>
      <c r="D149" t="str">
        <f>VLOOKUP(AApplicationCosts[[#This Row],[NoApplication]],'A-Applications'!B:K,9,FALSE)</f>
        <v>Trellix</v>
      </c>
      <c r="E149">
        <f>VLOOKUP(AApplicationCosts[[#This Row],[NoApplication]],'A-Applications'!B:K,10,FALSE)</f>
        <v>0</v>
      </c>
      <c r="F149" t="s">
        <v>5025</v>
      </c>
      <c r="G149" s="28">
        <v>45974</v>
      </c>
      <c r="H149" s="28">
        <v>46338</v>
      </c>
      <c r="I149" t="s">
        <v>5050</v>
      </c>
      <c r="J149">
        <v>30</v>
      </c>
      <c r="M149" t="s">
        <v>5032</v>
      </c>
      <c r="N149" s="27">
        <v>58692</v>
      </c>
      <c r="O149">
        <v>90451139</v>
      </c>
      <c r="P149" t="s">
        <v>5155</v>
      </c>
      <c r="S149">
        <f>_xlfn.XLOOKUP(AApplicationCosts[[#This Row],[NoApplication]],'A-Applications'!B:B,'A-Applications'!AG:AG,,0,1)</f>
        <v>0</v>
      </c>
      <c r="T149" t="s">
        <v>499</v>
      </c>
      <c r="U149" t="s">
        <v>5035</v>
      </c>
      <c r="V149" t="str">
        <f>IFERROR(VLOOKUP(AApplicationCosts[[#This Row],[License Approver]],Tabels!BD:BF,3,FALSE),"N/A")</f>
        <v>Digitalization</v>
      </c>
      <c r="W149" t="str">
        <f>IFERROR(VLOOKUP(AApplicationCosts[[#This Row],[License Approver]],Tabels!BD:BG,4,FALSE),"N/A")</f>
        <v>DK10</v>
      </c>
      <c r="X149" s="28"/>
    </row>
    <row r="150" spans="2:24" ht="60" hidden="1">
      <c r="B150" t="s">
        <v>437</v>
      </c>
      <c r="D150" t="str">
        <f>VLOOKUP(AApplicationCosts[[#This Row],[NoApplication]],'A-Applications'!B:K,9,FALSE)</f>
        <v>Kamstrup</v>
      </c>
      <c r="E150" t="str">
        <f>VLOOKUP(AApplicationCosts[[#This Row],[NoApplication]],'A-Applications'!B:K,10,FALSE)</f>
        <v>RAFU-1Y-SBN-NL</v>
      </c>
      <c r="F150" t="s">
        <v>5025</v>
      </c>
      <c r="G150" s="28">
        <v>45992</v>
      </c>
      <c r="H150" s="28">
        <v>46356</v>
      </c>
      <c r="J150">
        <v>90</v>
      </c>
      <c r="M150" t="s">
        <v>5032</v>
      </c>
      <c r="N150" s="27">
        <f>7500</f>
        <v>7500</v>
      </c>
      <c r="O150">
        <v>90457954</v>
      </c>
      <c r="P150" t="s">
        <v>5161</v>
      </c>
      <c r="Q150" s="52"/>
      <c r="R150" s="8" t="s">
        <v>5249</v>
      </c>
      <c r="S150">
        <f>_xlfn.XLOOKUP(AApplicationCosts[[#This Row],[NoApplication]],'A-Applications'!B:B,'A-Applications'!AG:AG,,0,1)</f>
        <v>0</v>
      </c>
      <c r="T150" t="s">
        <v>1486</v>
      </c>
      <c r="U150" t="s">
        <v>1486</v>
      </c>
      <c r="V150" t="str">
        <f>IFERROR(VLOOKUP(AApplicationCosts[[#This Row],[License Approver]],Tabels!BD:BF,3,FALSE),"N/A")</f>
        <v>Supply Chain</v>
      </c>
      <c r="W150" t="str">
        <f>IFERROR(VLOOKUP(AApplicationCosts[[#This Row],[License Approver]],Tabels!BD:BG,4,FALSE),"N/A")</f>
        <v>DK10</v>
      </c>
      <c r="X150" s="28"/>
    </row>
    <row r="151" spans="2:24" hidden="1">
      <c r="B151" t="s">
        <v>142</v>
      </c>
      <c r="D151" t="str">
        <f>VLOOKUP(AApplicationCosts[[#This Row],[NoApplication]],'A-Applications'!B:K,9,FALSE)</f>
        <v>Oracle Corporation</v>
      </c>
      <c r="E151">
        <f>VLOOKUP(AApplicationCosts[[#This Row],[NoApplication]],'A-Applications'!B:K,10,FALSE)</f>
        <v>0</v>
      </c>
      <c r="F151" t="s">
        <v>5025</v>
      </c>
      <c r="G151" s="28">
        <v>46065</v>
      </c>
      <c r="H151" s="28">
        <v>47160</v>
      </c>
      <c r="I151" t="s">
        <v>5044</v>
      </c>
      <c r="J151">
        <v>31</v>
      </c>
      <c r="M151" t="s">
        <v>5032</v>
      </c>
      <c r="N151" s="27">
        <f>(993122+243412+264832)/3</f>
        <v>500455.33333333331</v>
      </c>
      <c r="O151">
        <v>90456851</v>
      </c>
      <c r="P151" t="s">
        <v>5168</v>
      </c>
      <c r="Q151" s="52">
        <v>101338</v>
      </c>
      <c r="R151" t="s">
        <v>5250</v>
      </c>
      <c r="S151">
        <f>_xlfn.XLOOKUP(AApplicationCosts[[#This Row],[NoApplication]],'A-Applications'!B:B,'A-Applications'!AG:AG,,0,1)</f>
        <v>0</v>
      </c>
      <c r="T151" t="s">
        <v>5159</v>
      </c>
      <c r="U151" t="s">
        <v>5033</v>
      </c>
      <c r="V151" t="str">
        <f>IFERROR(VLOOKUP(AApplicationCosts[[#This Row],[License Approver]],Tabels!BD:BF,3,FALSE),"N/A")</f>
        <v>Digitalization</v>
      </c>
      <c r="W151" t="str">
        <f>IFERROR(VLOOKUP(AApplicationCosts[[#This Row],[License Approver]],Tabels!BD:BG,4,FALSE),"N/A")</f>
        <v>DK10</v>
      </c>
      <c r="X151" s="28"/>
    </row>
    <row r="152" spans="2:24" hidden="1">
      <c r="B152" t="s">
        <v>5251</v>
      </c>
      <c r="D152" t="str">
        <f>VLOOKUP(AApplicationCosts[[#This Row],[NoApplication]],'A-Applications'!B:K,9,FALSE)</f>
        <v>National Instruments ApS</v>
      </c>
      <c r="E152">
        <f>VLOOKUP(AApplicationCosts[[#This Row],[NoApplication]],'A-Applications'!B:K,10,FALSE)</f>
        <v>0</v>
      </c>
      <c r="F152" t="s">
        <v>5025</v>
      </c>
      <c r="G152" s="28">
        <v>45271</v>
      </c>
      <c r="H152" s="28">
        <v>46366</v>
      </c>
      <c r="I152" t="s">
        <v>5223</v>
      </c>
      <c r="J152">
        <v>30</v>
      </c>
      <c r="M152" t="s">
        <v>5032</v>
      </c>
      <c r="N152" s="27">
        <v>100114.32</v>
      </c>
      <c r="O152">
        <v>90450845</v>
      </c>
      <c r="P152" t="s">
        <v>3084</v>
      </c>
      <c r="Q152" s="52">
        <f>308685.75/3</f>
        <v>102895.25</v>
      </c>
      <c r="S152">
        <f>_xlfn.XLOOKUP(AApplicationCosts[[#This Row],[NoApplication]],'A-Applications'!B:B,'A-Applications'!AG:AG,,0,1)</f>
        <v>0</v>
      </c>
      <c r="T152" s="90" t="s">
        <v>5170</v>
      </c>
      <c r="U152" s="90" t="s">
        <v>2577</v>
      </c>
      <c r="V152" t="str">
        <f>IFERROR(VLOOKUP(AApplicationCosts[[#This Row],[License Approver]],Tabels!BD:BF,3,FALSE),"N/A")</f>
        <v>Supply Chain</v>
      </c>
      <c r="W152" t="str">
        <f>IFERROR(VLOOKUP(AApplicationCosts[[#This Row],[License Approver]],Tabels!BD:BG,4,FALSE),"N/A")</f>
        <v>DK10</v>
      </c>
      <c r="X152" s="28"/>
    </row>
    <row r="153" spans="2:24" hidden="1">
      <c r="B153" t="s">
        <v>306</v>
      </c>
      <c r="D153" t="str">
        <f>VLOOKUP(AApplicationCosts[[#This Row],[NoApplication]],'A-Applications'!B:K,9,FALSE)</f>
        <v>Zensai</v>
      </c>
      <c r="E153">
        <f>VLOOKUP(AApplicationCosts[[#This Row],[NoApplication]],'A-Applications'!B:K,10,FALSE)</f>
        <v>0</v>
      </c>
      <c r="F153" t="s">
        <v>5025</v>
      </c>
      <c r="G153" s="28">
        <v>45278</v>
      </c>
      <c r="H153" s="28">
        <v>46373</v>
      </c>
      <c r="I153" t="s">
        <v>5044</v>
      </c>
      <c r="J153">
        <v>60</v>
      </c>
      <c r="M153" t="s">
        <v>5032</v>
      </c>
      <c r="N153" s="27">
        <v>180000</v>
      </c>
      <c r="O153">
        <v>90457801</v>
      </c>
      <c r="P153" t="s">
        <v>3062</v>
      </c>
      <c r="Q153" s="52"/>
      <c r="S153">
        <f>_xlfn.XLOOKUP(AApplicationCosts[[#This Row],[NoApplication]],'A-Applications'!B:B,'A-Applications'!AG:AG,,0,1)</f>
        <v>0</v>
      </c>
      <c r="T153" t="s">
        <v>2203</v>
      </c>
      <c r="U153" t="s">
        <v>5033</v>
      </c>
      <c r="V153" t="str">
        <f>IFERROR(VLOOKUP(AApplicationCosts[[#This Row],[License Approver]],Tabels!BD:BF,3,FALSE),"N/A")</f>
        <v>Digitalization</v>
      </c>
      <c r="W153" t="str">
        <f>IFERROR(VLOOKUP(AApplicationCosts[[#This Row],[License Approver]],Tabels!BD:BG,4,FALSE),"N/A")</f>
        <v>DK10</v>
      </c>
      <c r="X153" s="28"/>
    </row>
    <row r="154" spans="2:24" hidden="1">
      <c r="B154" t="s">
        <v>110</v>
      </c>
      <c r="C154" t="s">
        <v>2921</v>
      </c>
      <c r="D154" t="str">
        <f>VLOOKUP(AApplicationCosts[[#This Row],[NoApplication]],'A-Applications'!B:K,9,FALSE)</f>
        <v>BeyondTrust</v>
      </c>
      <c r="E154">
        <f>VLOOKUP(AApplicationCosts[[#This Row],[NoApplication]],'A-Applications'!B:K,10,FALSE)</f>
        <v>0</v>
      </c>
      <c r="F154" t="s">
        <v>5025</v>
      </c>
      <c r="G154" s="28">
        <v>46023</v>
      </c>
      <c r="H154" s="28">
        <v>46387</v>
      </c>
      <c r="I154" t="s">
        <v>5154</v>
      </c>
      <c r="J154">
        <v>30</v>
      </c>
      <c r="M154" t="s">
        <v>5032</v>
      </c>
      <c r="N154" s="27">
        <f>260499.2+229269.74</f>
        <v>489768.94</v>
      </c>
      <c r="O154">
        <v>90451139</v>
      </c>
      <c r="P154" t="s">
        <v>5155</v>
      </c>
      <c r="Q154" s="52"/>
      <c r="R154" t="s">
        <v>5252</v>
      </c>
      <c r="S154">
        <f>_xlfn.XLOOKUP(AApplicationCosts[[#This Row],[NoApplication]],'A-Applications'!B:B,'A-Applications'!AG:AG,,0,1)</f>
        <v>0</v>
      </c>
      <c r="T154" t="s">
        <v>5046</v>
      </c>
      <c r="U154" t="s">
        <v>5046</v>
      </c>
      <c r="V154" t="str">
        <f>IFERROR(VLOOKUP(AApplicationCosts[[#This Row],[License Approver]],Tabels!BD:BF,3,FALSE),"N/A")</f>
        <v>Digitalization</v>
      </c>
      <c r="W154" t="str">
        <f>IFERROR(VLOOKUP(AApplicationCosts[[#This Row],[License Approver]],Tabels!BD:BG,4,FALSE),"N/A")</f>
        <v>DK10</v>
      </c>
      <c r="X154" s="28"/>
    </row>
    <row r="155" spans="2:24" hidden="1">
      <c r="B155" t="s">
        <v>717</v>
      </c>
      <c r="D155" t="str">
        <f>VLOOKUP(AApplicationCosts[[#This Row],[NoApplication]],'A-Applications'!B:K,9,FALSE)</f>
        <v>Fuse Universal</v>
      </c>
      <c r="E155">
        <f>VLOOKUP(AApplicationCosts[[#This Row],[NoApplication]],'A-Applications'!B:K,10,FALSE)</f>
        <v>0</v>
      </c>
      <c r="F155" t="s">
        <v>5025</v>
      </c>
      <c r="G155" s="28">
        <v>45292</v>
      </c>
      <c r="H155" s="28">
        <v>46387</v>
      </c>
      <c r="I155" t="s">
        <v>5044</v>
      </c>
      <c r="J155">
        <v>0</v>
      </c>
      <c r="M155" t="s">
        <v>5027</v>
      </c>
      <c r="N155" s="27">
        <v>75000</v>
      </c>
      <c r="O155">
        <v>20001776</v>
      </c>
      <c r="P155" t="s">
        <v>3013</v>
      </c>
      <c r="Q155" s="52"/>
      <c r="S155">
        <f>_xlfn.XLOOKUP(AApplicationCosts[[#This Row],[NoApplication]],'A-Applications'!B:B,'A-Applications'!AG:AG,,0,1)</f>
        <v>0</v>
      </c>
      <c r="T155" t="s">
        <v>3110</v>
      </c>
      <c r="U155" t="s">
        <v>3140</v>
      </c>
      <c r="V155" t="str">
        <f>IFERROR(VLOOKUP(AApplicationCosts[[#This Row],[License Approver]],Tabels!BD:BF,3,FALSE),"N/A")</f>
        <v>Digitalization</v>
      </c>
      <c r="W155" t="str">
        <f>IFERROR(VLOOKUP(AApplicationCosts[[#This Row],[License Approver]],Tabels!BD:BG,4,FALSE),"N/A")</f>
        <v>DK10</v>
      </c>
      <c r="X155" s="28"/>
    </row>
    <row r="156" spans="2:24" hidden="1">
      <c r="B156" t="s">
        <v>717</v>
      </c>
      <c r="D156" t="str">
        <f>VLOOKUP(AApplicationCosts[[#This Row],[NoApplication]],'A-Applications'!B:K,9,FALSE)</f>
        <v>Fuse Universal</v>
      </c>
      <c r="E156">
        <f>VLOOKUP(AApplicationCosts[[#This Row],[NoApplication]],'A-Applications'!B:K,10,FALSE)</f>
        <v>0</v>
      </c>
      <c r="F156" t="s">
        <v>1745</v>
      </c>
      <c r="G156" s="28">
        <v>45292</v>
      </c>
      <c r="H156" s="28">
        <v>46387</v>
      </c>
      <c r="I156" t="s">
        <v>5044</v>
      </c>
      <c r="J156">
        <v>0</v>
      </c>
      <c r="M156" t="s">
        <v>5027</v>
      </c>
      <c r="N156" s="27">
        <v>25000</v>
      </c>
      <c r="O156">
        <v>20001776</v>
      </c>
      <c r="P156" t="s">
        <v>3013</v>
      </c>
      <c r="Q156" s="52"/>
      <c r="R156" t="s">
        <v>5181</v>
      </c>
      <c r="S156">
        <f>_xlfn.XLOOKUP(AApplicationCosts[[#This Row],[NoApplication]],'A-Applications'!B:B,'A-Applications'!AG:AG,,0,1)</f>
        <v>0</v>
      </c>
      <c r="T156" t="s">
        <v>3110</v>
      </c>
      <c r="U156" t="s">
        <v>3140</v>
      </c>
      <c r="V156" t="str">
        <f>IFERROR(VLOOKUP(AApplicationCosts[[#This Row],[License Approver]],Tabels!BD:BF,3,FALSE),"N/A")</f>
        <v>Digitalization</v>
      </c>
      <c r="W156" t="str">
        <f>IFERROR(VLOOKUP(AApplicationCosts[[#This Row],[License Approver]],Tabels!BD:BG,4,FALSE),"N/A")</f>
        <v>DK10</v>
      </c>
      <c r="X156" s="28"/>
    </row>
    <row r="157" spans="2:24" hidden="1">
      <c r="B157" t="s">
        <v>1523</v>
      </c>
      <c r="D157" t="str">
        <f>VLOOKUP(AApplicationCosts[[#This Row],[NoApplication]],'A-Applications'!B:K,9,FALSE)</f>
        <v>Noldus Information Technology</v>
      </c>
      <c r="E157">
        <f>VLOOKUP(AApplicationCosts[[#This Row],[NoApplication]],'A-Applications'!B:K,10,FALSE)</f>
        <v>0</v>
      </c>
      <c r="F157" t="s">
        <v>5025</v>
      </c>
      <c r="G157" s="28">
        <v>45231</v>
      </c>
      <c r="H157" s="28">
        <v>46387</v>
      </c>
      <c r="I157" t="s">
        <v>5054</v>
      </c>
      <c r="J157">
        <v>90</v>
      </c>
      <c r="M157" t="s">
        <v>5032</v>
      </c>
      <c r="N157" s="27">
        <v>126000</v>
      </c>
      <c r="O157">
        <v>90457731</v>
      </c>
      <c r="P157" t="s">
        <v>5253</v>
      </c>
      <c r="Q157" s="52">
        <v>126000</v>
      </c>
      <c r="S157">
        <f>_xlfn.XLOOKUP(AApplicationCosts[[#This Row],[NoApplication]],'A-Applications'!B:B,'A-Applications'!AG:AG,,0,1)</f>
        <v>0</v>
      </c>
      <c r="T157" s="90" t="s">
        <v>5254</v>
      </c>
      <c r="U157" s="90" t="s">
        <v>1515</v>
      </c>
      <c r="V157" t="str">
        <f>IFERROR(VLOOKUP(AApplicationCosts[[#This Row],[License Approver]],Tabels!BD:BF,3,FALSE),"N/A")</f>
        <v>Supply Chain</v>
      </c>
      <c r="W157" t="str">
        <f>IFERROR(VLOOKUP(AApplicationCosts[[#This Row],[License Approver]],Tabels!BD:BG,4,FALSE),"N/A")</f>
        <v>DK10</v>
      </c>
      <c r="X157" s="28"/>
    </row>
    <row r="158" spans="2:24" hidden="1">
      <c r="B158" t="s">
        <v>205</v>
      </c>
      <c r="C158" t="s">
        <v>5197</v>
      </c>
      <c r="D158" t="str">
        <f>VLOOKUP(AApplicationCosts[[#This Row],[NoApplication]],'A-Applications'!B:K,9,FALSE)</f>
        <v>Dun &amp; Bradstreet</v>
      </c>
      <c r="E158">
        <f>VLOOKUP(AApplicationCosts[[#This Row],[NoApplication]],'A-Applications'!B:K,10,FALSE)</f>
        <v>0</v>
      </c>
      <c r="F158" t="s">
        <v>5071</v>
      </c>
      <c r="G158" s="28">
        <v>46023</v>
      </c>
      <c r="H158" s="28">
        <v>46387</v>
      </c>
      <c r="I158" t="s">
        <v>5050</v>
      </c>
      <c r="J158">
        <v>93</v>
      </c>
      <c r="M158" t="s">
        <v>5032</v>
      </c>
      <c r="N158" s="27">
        <v>548000</v>
      </c>
      <c r="O158">
        <v>90454122</v>
      </c>
      <c r="P158" t="s">
        <v>5198</v>
      </c>
      <c r="R158" t="s">
        <v>5255</v>
      </c>
      <c r="S158">
        <f>_xlfn.XLOOKUP(AApplicationCosts[[#This Row],[NoApplication]],'A-Applications'!B:B,'A-Applications'!AG:AG,,0,1)</f>
        <v>0</v>
      </c>
      <c r="T158" t="s">
        <v>5200</v>
      </c>
      <c r="U158" t="s">
        <v>5201</v>
      </c>
      <c r="V158" t="str">
        <f>IFERROR(VLOOKUP(AApplicationCosts[[#This Row],[License Approver]],Tabels!BD:BF,3,FALSE),"N/A")</f>
        <v>Finance</v>
      </c>
      <c r="W158" t="str">
        <f>IFERROR(VLOOKUP(AApplicationCosts[[#This Row],[License Approver]],Tabels!BD:BG,4,FALSE),"N/A")</f>
        <v>DK10</v>
      </c>
      <c r="X158" s="28"/>
    </row>
    <row r="159" spans="2:24" hidden="1">
      <c r="B159" t="s">
        <v>205</v>
      </c>
      <c r="C159" t="s">
        <v>5197</v>
      </c>
      <c r="D159" t="str">
        <f>VLOOKUP(AApplicationCosts[[#This Row],[NoApplication]],'A-Applications'!B:K,9,FALSE)</f>
        <v>Dun &amp; Bradstreet</v>
      </c>
      <c r="E159">
        <f>VLOOKUP(AApplicationCosts[[#This Row],[NoApplication]],'A-Applications'!B:K,10,FALSE)</f>
        <v>0</v>
      </c>
      <c r="F159" t="s">
        <v>5025</v>
      </c>
      <c r="G159" s="28">
        <v>46023</v>
      </c>
      <c r="H159" s="28">
        <v>46387</v>
      </c>
      <c r="I159" t="s">
        <v>5050</v>
      </c>
      <c r="J159">
        <v>93</v>
      </c>
      <c r="M159" t="s">
        <v>5032</v>
      </c>
      <c r="N159" s="27">
        <v>247500</v>
      </c>
      <c r="O159">
        <v>90454122</v>
      </c>
      <c r="P159" t="s">
        <v>5198</v>
      </c>
      <c r="R159" t="s">
        <v>5256</v>
      </c>
      <c r="S159">
        <f>_xlfn.XLOOKUP(AApplicationCosts[[#This Row],[NoApplication]],'A-Applications'!B:B,'A-Applications'!AG:AG,,0,1)</f>
        <v>0</v>
      </c>
      <c r="T159" t="s">
        <v>5200</v>
      </c>
      <c r="U159" t="s">
        <v>5201</v>
      </c>
      <c r="V159" t="str">
        <f>IFERROR(VLOOKUP(AApplicationCosts[[#This Row],[License Approver]],Tabels!BD:BF,3,FALSE),"N/A")</f>
        <v>Finance</v>
      </c>
      <c r="W159" t="str">
        <f>IFERROR(VLOOKUP(AApplicationCosts[[#This Row],[License Approver]],Tabels!BD:BG,4,FALSE),"N/A")</f>
        <v>DK10</v>
      </c>
      <c r="X159" s="28"/>
    </row>
    <row r="160" spans="2:24" hidden="1">
      <c r="B160" t="s">
        <v>1392</v>
      </c>
      <c r="C160" t="s">
        <v>5197</v>
      </c>
      <c r="D160" t="str">
        <f>VLOOKUP(AApplicationCosts[[#This Row],[NoApplication]],'A-Applications'!B:K,9,FALSE)</f>
        <v>Dun &amp; Bradstreet</v>
      </c>
      <c r="E160">
        <f>VLOOKUP(AApplicationCosts[[#This Row],[NoApplication]],'A-Applications'!B:K,10,FALSE)</f>
        <v>0</v>
      </c>
      <c r="F160" t="s">
        <v>5025</v>
      </c>
      <c r="G160" s="28">
        <v>46023</v>
      </c>
      <c r="H160" s="28">
        <v>46387</v>
      </c>
      <c r="I160" t="s">
        <v>5050</v>
      </c>
      <c r="J160">
        <v>93</v>
      </c>
      <c r="M160" t="s">
        <v>5032</v>
      </c>
      <c r="N160" s="27">
        <v>0</v>
      </c>
      <c r="O160">
        <v>90454122</v>
      </c>
      <c r="P160" t="s">
        <v>5198</v>
      </c>
      <c r="S160">
        <f>_xlfn.XLOOKUP(AApplicationCosts[[#This Row],[NoApplication]],'A-Applications'!B:B,'A-Applications'!AG:AG,,0,1)</f>
        <v>0</v>
      </c>
      <c r="T160" t="s">
        <v>5200</v>
      </c>
      <c r="U160" t="s">
        <v>5201</v>
      </c>
      <c r="V160" t="str">
        <f>IFERROR(VLOOKUP(AApplicationCosts[[#This Row],[License Approver]],Tabels!BD:BF,3,FALSE),"N/A")</f>
        <v>Finance</v>
      </c>
      <c r="W160" t="str">
        <f>IFERROR(VLOOKUP(AApplicationCosts[[#This Row],[License Approver]],Tabels!BD:BG,4,FALSE),"N/A")</f>
        <v>DK10</v>
      </c>
      <c r="X160" s="28"/>
    </row>
    <row r="161" spans="2:24" hidden="1">
      <c r="B161" t="s">
        <v>188</v>
      </c>
      <c r="D161" t="str">
        <f>VLOOKUP(AApplicationCosts[[#This Row],[NoApplication]],'A-Applications'!B:K,9,FALSE)</f>
        <v>Secoya A/S, Orbit Online A/S</v>
      </c>
      <c r="E161">
        <f>VLOOKUP(AApplicationCosts[[#This Row],[NoApplication]],'A-Applications'!B:K,10,FALSE)</f>
        <v>0</v>
      </c>
      <c r="F161" t="s">
        <v>5025</v>
      </c>
      <c r="G161" s="28">
        <v>45658</v>
      </c>
      <c r="H161" s="28">
        <v>46387</v>
      </c>
      <c r="I161" t="s">
        <v>5058</v>
      </c>
      <c r="J161">
        <v>360</v>
      </c>
      <c r="M161" t="s">
        <v>5032</v>
      </c>
      <c r="N161" s="27">
        <v>407180</v>
      </c>
      <c r="O161">
        <v>90455662</v>
      </c>
      <c r="P161" t="s">
        <v>870</v>
      </c>
      <c r="Q161" s="52">
        <f>374900+33180+42000</f>
        <v>450080</v>
      </c>
      <c r="S161">
        <f>_xlfn.XLOOKUP(AApplicationCosts[[#This Row],[NoApplication]],'A-Applications'!B:B,'A-Applications'!AG:AG,,0,1)</f>
        <v>0</v>
      </c>
      <c r="T161" t="s">
        <v>5257</v>
      </c>
      <c r="U161" t="s">
        <v>3140</v>
      </c>
      <c r="V161" t="str">
        <f>IFERROR(VLOOKUP(AApplicationCosts[[#This Row],[License Approver]],Tabels!BD:BF,3,FALSE),"N/A")</f>
        <v>Digitalization</v>
      </c>
      <c r="W161" t="str">
        <f>IFERROR(VLOOKUP(AApplicationCosts[[#This Row],[License Approver]],Tabels!BD:BG,4,FALSE),"N/A")</f>
        <v>DK10</v>
      </c>
      <c r="X161" s="28"/>
    </row>
    <row r="162" spans="2:24" hidden="1">
      <c r="B162" t="s">
        <v>188</v>
      </c>
      <c r="D162" t="str">
        <f>VLOOKUP(AApplicationCosts[[#This Row],[NoApplication]],'A-Applications'!B:K,9,FALSE)</f>
        <v>Secoya A/S, Orbit Online A/S</v>
      </c>
      <c r="E162">
        <f>VLOOKUP(AApplicationCosts[[#This Row],[NoApplication]],'A-Applications'!B:K,10,FALSE)</f>
        <v>0</v>
      </c>
      <c r="F162" t="s">
        <v>5043</v>
      </c>
      <c r="G162" s="28">
        <v>45658</v>
      </c>
      <c r="H162" s="28">
        <v>46387</v>
      </c>
      <c r="I162" t="s">
        <v>5058</v>
      </c>
      <c r="J162">
        <v>360</v>
      </c>
      <c r="M162" t="s">
        <v>5032</v>
      </c>
      <c r="N162" s="27">
        <v>50000</v>
      </c>
      <c r="O162">
        <v>90455662</v>
      </c>
      <c r="P162" t="s">
        <v>870</v>
      </c>
      <c r="R162" t="s">
        <v>5258</v>
      </c>
      <c r="S162">
        <f>_xlfn.XLOOKUP(AApplicationCosts[[#This Row],[NoApplication]],'A-Applications'!B:B,'A-Applications'!AG:AG,,0,1)</f>
        <v>0</v>
      </c>
      <c r="T162" t="s">
        <v>5257</v>
      </c>
      <c r="U162" t="s">
        <v>3140</v>
      </c>
      <c r="V162" t="str">
        <f>IFERROR(VLOOKUP(AApplicationCosts[[#This Row],[License Approver]],Tabels!BD:BF,3,FALSE),"N/A")</f>
        <v>Digitalization</v>
      </c>
      <c r="W162" t="str">
        <f>IFERROR(VLOOKUP(AApplicationCosts[[#This Row],[License Approver]],Tabels!BD:BG,4,FALSE),"N/A")</f>
        <v>DK10</v>
      </c>
      <c r="X162" s="28"/>
    </row>
    <row r="163" spans="2:24" hidden="1">
      <c r="B163" t="s">
        <v>188</v>
      </c>
      <c r="D163" t="str">
        <f>VLOOKUP(AApplicationCosts[[#This Row],[NoApplication]],'A-Applications'!B:K,9,FALSE)</f>
        <v>Secoya A/S, Orbit Online A/S</v>
      </c>
      <c r="E163">
        <f>VLOOKUP(AApplicationCosts[[#This Row],[NoApplication]],'A-Applications'!B:K,10,FALSE)</f>
        <v>0</v>
      </c>
      <c r="F163" t="s">
        <v>1745</v>
      </c>
      <c r="G163" s="28">
        <v>45658</v>
      </c>
      <c r="H163" s="28">
        <v>46387</v>
      </c>
      <c r="I163" t="s">
        <v>5058</v>
      </c>
      <c r="J163">
        <v>360</v>
      </c>
      <c r="M163" t="s">
        <v>5032</v>
      </c>
      <c r="N163" s="27">
        <v>42000</v>
      </c>
      <c r="O163">
        <v>90455662</v>
      </c>
      <c r="P163" t="s">
        <v>870</v>
      </c>
      <c r="R163" t="s">
        <v>5259</v>
      </c>
      <c r="S163">
        <f>_xlfn.XLOOKUP(AApplicationCosts[[#This Row],[NoApplication]],'A-Applications'!B:B,'A-Applications'!AG:AG,,0,1)</f>
        <v>0</v>
      </c>
      <c r="T163" t="s">
        <v>5257</v>
      </c>
      <c r="U163" t="s">
        <v>3140</v>
      </c>
      <c r="V163" t="str">
        <f>IFERROR(VLOOKUP(AApplicationCosts[[#This Row],[License Approver]],Tabels!BD:BF,3,FALSE),"N/A")</f>
        <v>Digitalization</v>
      </c>
      <c r="W163" t="str">
        <f>IFERROR(VLOOKUP(AApplicationCosts[[#This Row],[License Approver]],Tabels!BD:BG,4,FALSE),"N/A")</f>
        <v>DK10</v>
      </c>
      <c r="X163" s="28"/>
    </row>
    <row r="164" spans="2:24" hidden="1">
      <c r="B164" t="s">
        <v>506</v>
      </c>
      <c r="D164" t="str">
        <f>VLOOKUP(AApplicationCosts[[#This Row],[NoApplication]],'A-Applications'!B:K,9,FALSE)</f>
        <v>IBM</v>
      </c>
      <c r="E164">
        <f>VLOOKUP(AApplicationCosts[[#This Row],[NoApplication]],'A-Applications'!B:K,10,FALSE)</f>
        <v>0</v>
      </c>
      <c r="F164" t="s">
        <v>5025</v>
      </c>
      <c r="G164" s="28">
        <v>46023</v>
      </c>
      <c r="H164" s="28">
        <v>46387</v>
      </c>
      <c r="I164" t="s">
        <v>5050</v>
      </c>
      <c r="J164">
        <v>90</v>
      </c>
      <c r="M164" t="s">
        <v>5032</v>
      </c>
      <c r="N164" s="27">
        <v>415000</v>
      </c>
      <c r="O164">
        <v>20001306</v>
      </c>
      <c r="P164" t="s">
        <v>2131</v>
      </c>
      <c r="S164">
        <f>_xlfn.XLOOKUP(AApplicationCosts[[#This Row],[NoApplication]],'A-Applications'!B:B,'A-Applications'!AG:AG,,0,1)</f>
        <v>0</v>
      </c>
      <c r="T164" t="s">
        <v>5260</v>
      </c>
      <c r="U164" t="s">
        <v>5035</v>
      </c>
      <c r="V164" t="str">
        <f>IFERROR(VLOOKUP(AApplicationCosts[[#This Row],[License Approver]],Tabels!BD:BF,3,FALSE),"N/A")</f>
        <v>Digitalization</v>
      </c>
      <c r="W164" t="str">
        <f>IFERROR(VLOOKUP(AApplicationCosts[[#This Row],[License Approver]],Tabels!BD:BG,4,FALSE),"N/A")</f>
        <v>DK10</v>
      </c>
      <c r="X164" s="28"/>
    </row>
    <row r="165" spans="2:24" hidden="1">
      <c r="B165" t="s">
        <v>506</v>
      </c>
      <c r="D165" t="str">
        <f>VLOOKUP(AApplicationCosts[[#This Row],[NoApplication]],'A-Applications'!B:K,9,FALSE)</f>
        <v>IBM</v>
      </c>
      <c r="E165">
        <f>VLOOKUP(AApplicationCosts[[#This Row],[NoApplication]],'A-Applications'!B:K,10,FALSE)</f>
        <v>0</v>
      </c>
      <c r="F165" t="s">
        <v>5043</v>
      </c>
      <c r="G165" s="28">
        <v>46023</v>
      </c>
      <c r="H165" s="28">
        <v>46387</v>
      </c>
      <c r="I165" t="s">
        <v>5050</v>
      </c>
      <c r="J165">
        <v>90</v>
      </c>
      <c r="M165" t="s">
        <v>5032</v>
      </c>
      <c r="N165" s="27">
        <v>660000</v>
      </c>
      <c r="O165">
        <v>20001306</v>
      </c>
      <c r="P165" t="s">
        <v>2131</v>
      </c>
      <c r="S165">
        <f>_xlfn.XLOOKUP(AApplicationCosts[[#This Row],[NoApplication]],'A-Applications'!B:B,'A-Applications'!AG:AG,,0,1)</f>
        <v>0</v>
      </c>
      <c r="T165" t="s">
        <v>5260</v>
      </c>
      <c r="U165" t="s">
        <v>5035</v>
      </c>
      <c r="V165" t="str">
        <f>IFERROR(VLOOKUP(AApplicationCosts[[#This Row],[License Approver]],Tabels!BD:BF,3,FALSE),"N/A")</f>
        <v>Digitalization</v>
      </c>
      <c r="W165" t="str">
        <f>IFERROR(VLOOKUP(AApplicationCosts[[#This Row],[License Approver]],Tabels!BD:BG,4,FALSE),"N/A")</f>
        <v>DK10</v>
      </c>
      <c r="X165" s="28"/>
    </row>
    <row r="166" spans="2:24" hidden="1">
      <c r="B166" t="s">
        <v>532</v>
      </c>
      <c r="C166" t="s">
        <v>5261</v>
      </c>
      <c r="D166" t="str">
        <f>VLOOKUP(AApplicationCosts[[#This Row],[NoApplication]],'A-Applications'!B:K,9,FALSE)</f>
        <v>Cisco Systems, Inc.</v>
      </c>
      <c r="E166">
        <f>VLOOKUP(AApplicationCosts[[#This Row],[NoApplication]],'A-Applications'!B:K,10,FALSE)</f>
        <v>0</v>
      </c>
      <c r="F166" t="s">
        <v>5025</v>
      </c>
      <c r="G166" s="28">
        <v>45292</v>
      </c>
      <c r="H166" s="28">
        <v>46388</v>
      </c>
      <c r="I166" t="s">
        <v>5044</v>
      </c>
      <c r="M166" t="s">
        <v>5032</v>
      </c>
      <c r="N166" s="27">
        <f>1475854/3</f>
        <v>491951.33333333331</v>
      </c>
      <c r="O166">
        <v>90456342</v>
      </c>
      <c r="P166" t="s">
        <v>5262</v>
      </c>
      <c r="R166" t="s">
        <v>5263</v>
      </c>
      <c r="S166">
        <f>_xlfn.XLOOKUP(AApplicationCosts[[#This Row],[NoApplication]],'A-Applications'!B:B,'A-Applications'!AG:AG,,0,1)</f>
        <v>0</v>
      </c>
      <c r="T166" t="s">
        <v>5264</v>
      </c>
      <c r="U166" t="s">
        <v>499</v>
      </c>
      <c r="V166" t="str">
        <f>IFERROR(VLOOKUP(AApplicationCosts[[#This Row],[License Approver]],Tabels!BD:BF,3,FALSE),"N/A")</f>
        <v>Digitalization</v>
      </c>
      <c r="W166" t="str">
        <f>IFERROR(VLOOKUP(AApplicationCosts[[#This Row],[License Approver]],Tabels!BD:BG,4,FALSE),"N/A")</f>
        <v>DK10</v>
      </c>
      <c r="X166" s="28"/>
    </row>
    <row r="167" spans="2:24" hidden="1">
      <c r="B167" t="s">
        <v>367</v>
      </c>
      <c r="C167" t="s">
        <v>5261</v>
      </c>
      <c r="D167" t="str">
        <f>VLOOKUP(AApplicationCosts[[#This Row],[NoApplication]],'A-Applications'!B:K,9,FALSE)</f>
        <v>Cisco Systems, Inc.</v>
      </c>
      <c r="E167">
        <f>VLOOKUP(AApplicationCosts[[#This Row],[NoApplication]],'A-Applications'!B:K,10,FALSE)</f>
        <v>0</v>
      </c>
      <c r="F167" t="s">
        <v>5025</v>
      </c>
      <c r="G167" s="28">
        <v>45292</v>
      </c>
      <c r="H167" s="28">
        <v>46388</v>
      </c>
      <c r="I167" t="s">
        <v>5044</v>
      </c>
      <c r="M167" t="s">
        <v>5032</v>
      </c>
      <c r="N167" s="27">
        <v>0</v>
      </c>
      <c r="O167">
        <v>90456342</v>
      </c>
      <c r="P167" t="s">
        <v>5262</v>
      </c>
      <c r="R167" t="s">
        <v>5263</v>
      </c>
      <c r="S167">
        <f>_xlfn.XLOOKUP(AApplicationCosts[[#This Row],[NoApplication]],'A-Applications'!B:B,'A-Applications'!AG:AG,,0,1)</f>
        <v>0</v>
      </c>
      <c r="T167" t="s">
        <v>5264</v>
      </c>
      <c r="U167" t="s">
        <v>499</v>
      </c>
      <c r="V167" t="str">
        <f>IFERROR(VLOOKUP(AApplicationCosts[[#This Row],[License Approver]],Tabels!BD:BF,3,FALSE),"N/A")</f>
        <v>Digitalization</v>
      </c>
      <c r="W167" t="str">
        <f>IFERROR(VLOOKUP(AApplicationCosts[[#This Row],[License Approver]],Tabels!BD:BG,4,FALSE),"N/A")</f>
        <v>DK10</v>
      </c>
      <c r="X167" s="28"/>
    </row>
    <row r="168" spans="2:24" hidden="1">
      <c r="B168" t="s">
        <v>494</v>
      </c>
      <c r="C168" t="s">
        <v>5261</v>
      </c>
      <c r="D168" t="str">
        <f>VLOOKUP(AApplicationCosts[[#This Row],[NoApplication]],'A-Applications'!B:K,9,FALSE)</f>
        <v>Cisco Systems, Inc.</v>
      </c>
      <c r="E168">
        <f>VLOOKUP(AApplicationCosts[[#This Row],[NoApplication]],'A-Applications'!B:K,10,FALSE)</f>
        <v>0</v>
      </c>
      <c r="F168" t="s">
        <v>5025</v>
      </c>
      <c r="G168" s="28">
        <v>45292</v>
      </c>
      <c r="H168" s="28">
        <v>46388</v>
      </c>
      <c r="I168" t="s">
        <v>5044</v>
      </c>
      <c r="M168" t="s">
        <v>5032</v>
      </c>
      <c r="N168" s="27">
        <v>0</v>
      </c>
      <c r="O168">
        <v>90456342</v>
      </c>
      <c r="P168" t="s">
        <v>5262</v>
      </c>
      <c r="R168" t="s">
        <v>5263</v>
      </c>
      <c r="S168">
        <f>_xlfn.XLOOKUP(AApplicationCosts[[#This Row],[NoApplication]],'A-Applications'!B:B,'A-Applications'!AG:AG,,0,1)</f>
        <v>0</v>
      </c>
      <c r="T168" t="s">
        <v>5264</v>
      </c>
      <c r="U168" t="s">
        <v>499</v>
      </c>
      <c r="V168" t="str">
        <f>IFERROR(VLOOKUP(AApplicationCosts[[#This Row],[License Approver]],Tabels!BD:BF,3,FALSE),"N/A")</f>
        <v>Digitalization</v>
      </c>
      <c r="W168" t="str">
        <f>IFERROR(VLOOKUP(AApplicationCosts[[#This Row],[License Approver]],Tabels!BD:BG,4,FALSE),"N/A")</f>
        <v>DK10</v>
      </c>
      <c r="X168" s="28"/>
    </row>
    <row r="169" spans="2:24" hidden="1">
      <c r="B169" t="s">
        <v>884</v>
      </c>
      <c r="D169" t="str">
        <f>VLOOKUP(AApplicationCosts[[#This Row],[NoApplication]],'A-Applications'!B:K,9,FALSE)</f>
        <v>Cadence Design Systems</v>
      </c>
      <c r="E169">
        <f>VLOOKUP(AApplicationCosts[[#This Row],[NoApplication]],'A-Applications'!B:K,10,FALSE)</f>
        <v>0</v>
      </c>
      <c r="F169" t="s">
        <v>5025</v>
      </c>
      <c r="G169" s="28">
        <v>46031</v>
      </c>
      <c r="H169" s="28">
        <v>46396</v>
      </c>
      <c r="I169" t="s">
        <v>5054</v>
      </c>
      <c r="J169">
        <v>30</v>
      </c>
      <c r="M169" t="s">
        <v>5032</v>
      </c>
      <c r="N169" s="27">
        <v>0</v>
      </c>
      <c r="O169">
        <v>90451737</v>
      </c>
      <c r="P169" t="s">
        <v>5265</v>
      </c>
      <c r="Q169" s="52"/>
      <c r="R169" t="s">
        <v>5266</v>
      </c>
      <c r="S169">
        <f>_xlfn.XLOOKUP(AApplicationCosts[[#This Row],[NoApplication]],'A-Applications'!B:B,'A-Applications'!AG:AG,,0,1)</f>
        <v>0</v>
      </c>
      <c r="T169" t="s">
        <v>2541</v>
      </c>
      <c r="U169" t="s">
        <v>1065</v>
      </c>
      <c r="V169" t="str">
        <f>IFERROR(VLOOKUP(AApplicationCosts[[#This Row],[License Approver]],Tabels!BD:BF,3,FALSE),"N/A")</f>
        <v>Heat/Cooling - Technology Hardware</v>
      </c>
      <c r="W169" t="str">
        <f>IFERROR(VLOOKUP(AApplicationCosts[[#This Row],[License Approver]],Tabels!BD:BG,4,FALSE),"N/A")</f>
        <v>DK10</v>
      </c>
      <c r="X169" s="28"/>
    </row>
    <row r="170" spans="2:24" hidden="1">
      <c r="B170" t="s">
        <v>5267</v>
      </c>
      <c r="D170" t="str">
        <f>VLOOKUP(AApplicationCosts[[#This Row],[NoApplication]],'A-Applications'!B:K,9,FALSE)</f>
        <v>Cadence Design Systems</v>
      </c>
      <c r="E170">
        <f>VLOOKUP(AApplicationCosts[[#This Row],[NoApplication]],'A-Applications'!B:K,10,FALSE)</f>
        <v>0</v>
      </c>
      <c r="F170" t="s">
        <v>5025</v>
      </c>
      <c r="G170" s="28">
        <v>46031</v>
      </c>
      <c r="H170" s="28">
        <v>46396</v>
      </c>
      <c r="I170" t="s">
        <v>5054</v>
      </c>
      <c r="J170">
        <v>30</v>
      </c>
      <c r="M170" t="s">
        <v>5032</v>
      </c>
      <c r="N170" s="27">
        <f>49300+39015</f>
        <v>88315</v>
      </c>
      <c r="O170">
        <v>90451737</v>
      </c>
      <c r="P170" t="s">
        <v>5265</v>
      </c>
      <c r="S170">
        <f>_xlfn.XLOOKUP(AApplicationCosts[[#This Row],[NoApplication]],'A-Applications'!B:B,'A-Applications'!AG:AG,,0,1)</f>
        <v>0</v>
      </c>
      <c r="T170" t="s">
        <v>2541</v>
      </c>
      <c r="U170" t="s">
        <v>1065</v>
      </c>
      <c r="V170" t="str">
        <f>IFERROR(VLOOKUP(AApplicationCosts[[#This Row],[License Approver]],Tabels!BD:BF,3,FALSE),"N/A")</f>
        <v>Heat/Cooling - Technology Hardware</v>
      </c>
      <c r="W170" t="str">
        <f>IFERROR(VLOOKUP(AApplicationCosts[[#This Row],[License Approver]],Tabels!BD:BG,4,FALSE),"N/A")</f>
        <v>DK10</v>
      </c>
      <c r="X170" s="28"/>
    </row>
    <row r="171" spans="2:24" hidden="1">
      <c r="B171" t="s">
        <v>5268</v>
      </c>
      <c r="D171" t="str">
        <f>VLOOKUP(AApplicationCosts[[#This Row],[NoApplication]],'A-Applications'!B:K,9,FALSE)</f>
        <v>Cadence Design Systems</v>
      </c>
      <c r="E171">
        <f>VLOOKUP(AApplicationCosts[[#This Row],[NoApplication]],'A-Applications'!B:K,10,FALSE)</f>
        <v>0</v>
      </c>
      <c r="F171" t="s">
        <v>5025</v>
      </c>
      <c r="G171" s="28">
        <v>46031</v>
      </c>
      <c r="H171" s="28">
        <v>46396</v>
      </c>
      <c r="I171" t="s">
        <v>5054</v>
      </c>
      <c r="J171">
        <v>30</v>
      </c>
      <c r="M171" t="s">
        <v>5032</v>
      </c>
      <c r="N171" s="27">
        <v>13600</v>
      </c>
      <c r="O171">
        <v>90451737</v>
      </c>
      <c r="P171" t="s">
        <v>5265</v>
      </c>
      <c r="S171">
        <f>_xlfn.XLOOKUP(AApplicationCosts[[#This Row],[NoApplication]],'A-Applications'!B:B,'A-Applications'!AG:AG,,0,1)</f>
        <v>0</v>
      </c>
      <c r="T171" t="s">
        <v>2541</v>
      </c>
      <c r="U171" t="s">
        <v>1065</v>
      </c>
      <c r="V171" t="str">
        <f>IFERROR(VLOOKUP(AApplicationCosts[[#This Row],[License Approver]],Tabels!BD:BF,3,FALSE),"N/A")</f>
        <v>Heat/Cooling - Technology Hardware</v>
      </c>
      <c r="W171" t="str">
        <f>IFERROR(VLOOKUP(AApplicationCosts[[#This Row],[License Approver]],Tabels!BD:BG,4,FALSE),"N/A")</f>
        <v>DK10</v>
      </c>
      <c r="X171" s="28"/>
    </row>
    <row r="172" spans="2:24" hidden="1">
      <c r="B172" t="s">
        <v>5269</v>
      </c>
      <c r="D172" t="str">
        <f>VLOOKUP(AApplicationCosts[[#This Row],[NoApplication]],'A-Applications'!B:K,9,FALSE)</f>
        <v>Cadence Design Systems</v>
      </c>
      <c r="E172">
        <f>VLOOKUP(AApplicationCosts[[#This Row],[NoApplication]],'A-Applications'!B:K,10,FALSE)</f>
        <v>0</v>
      </c>
      <c r="F172" t="s">
        <v>5025</v>
      </c>
      <c r="G172" s="28">
        <v>46031</v>
      </c>
      <c r="H172" s="28">
        <v>46396</v>
      </c>
      <c r="I172" t="s">
        <v>5054</v>
      </c>
      <c r="J172">
        <v>30</v>
      </c>
      <c r="M172" t="s">
        <v>5032</v>
      </c>
      <c r="N172" s="27">
        <f>154105+749</f>
        <v>154854</v>
      </c>
      <c r="O172">
        <v>90451737</v>
      </c>
      <c r="P172" t="s">
        <v>5265</v>
      </c>
      <c r="Q172" s="52"/>
      <c r="R172" t="s">
        <v>5270</v>
      </c>
      <c r="S172">
        <f>_xlfn.XLOOKUP(AApplicationCosts[[#This Row],[NoApplication]],'A-Applications'!B:B,'A-Applications'!AG:AG,,0,1)</f>
        <v>0</v>
      </c>
      <c r="T172" t="s">
        <v>2541</v>
      </c>
      <c r="U172" t="s">
        <v>1065</v>
      </c>
      <c r="V172" t="str">
        <f>IFERROR(VLOOKUP(AApplicationCosts[[#This Row],[License Approver]],Tabels!BD:BF,3,FALSE),"N/A")</f>
        <v>Heat/Cooling - Technology Hardware</v>
      </c>
      <c r="W172" t="str">
        <f>IFERROR(VLOOKUP(AApplicationCosts[[#This Row],[License Approver]],Tabels!BD:BG,4,FALSE),"N/A")</f>
        <v>DK10</v>
      </c>
      <c r="X172" s="28"/>
    </row>
    <row r="173" spans="2:24" hidden="1">
      <c r="B173" t="s">
        <v>100</v>
      </c>
      <c r="C173" t="s">
        <v>2171</v>
      </c>
      <c r="D173" t="str">
        <f>VLOOKUP(AApplicationCosts[[#This Row],[NoApplication]],'A-Applications'!B:K,9,FALSE)</f>
        <v>Atlassian</v>
      </c>
      <c r="E173">
        <f>VLOOKUP(AApplicationCosts[[#This Row],[NoApplication]],'A-Applications'!B:K,10,FALSE)</f>
        <v>0</v>
      </c>
      <c r="F173" t="s">
        <v>5025</v>
      </c>
      <c r="G173" s="28">
        <v>46040</v>
      </c>
      <c r="H173" s="28">
        <v>46405</v>
      </c>
      <c r="I173" t="s">
        <v>5050</v>
      </c>
      <c r="J173">
        <v>90</v>
      </c>
      <c r="M173" t="s">
        <v>5048</v>
      </c>
      <c r="N173" s="27">
        <f>72500+1295+1470+865+6830-7704.55</f>
        <v>75255.45</v>
      </c>
      <c r="O173">
        <v>20000231</v>
      </c>
      <c r="P173" t="s">
        <v>5190</v>
      </c>
      <c r="Q173" s="52">
        <v>567000</v>
      </c>
      <c r="R173" t="s">
        <v>5271</v>
      </c>
      <c r="S173">
        <f>_xlfn.XLOOKUP(AApplicationCosts[[#This Row],[NoApplication]],'A-Applications'!B:B,'A-Applications'!AG:AG,,0,1)</f>
        <v>0</v>
      </c>
      <c r="T173" t="s">
        <v>2184</v>
      </c>
      <c r="U173" t="s">
        <v>5035</v>
      </c>
      <c r="V173" t="str">
        <f>IFERROR(VLOOKUP(AApplicationCosts[[#This Row],[License Approver]],Tabels!BD:BF,3,FALSE),"N/A")</f>
        <v>Digitalization</v>
      </c>
      <c r="W173" t="str">
        <f>IFERROR(VLOOKUP(AApplicationCosts[[#This Row],[License Approver]],Tabels!BD:BG,4,FALSE),"N/A")</f>
        <v>DK10</v>
      </c>
      <c r="X173" s="28"/>
    </row>
    <row r="174" spans="2:24" hidden="1">
      <c r="B174" t="s">
        <v>302</v>
      </c>
      <c r="C174" t="s">
        <v>2171</v>
      </c>
      <c r="D174" t="str">
        <f>VLOOKUP(AApplicationCosts[[#This Row],[NoApplication]],'A-Applications'!B:K,9,FALSE)</f>
        <v>Atlassian</v>
      </c>
      <c r="E174">
        <f>VLOOKUP(AApplicationCosts[[#This Row],[NoApplication]],'A-Applications'!B:K,10,FALSE)</f>
        <v>0</v>
      </c>
      <c r="F174" t="s">
        <v>5025</v>
      </c>
      <c r="G174" s="28">
        <v>46040</v>
      </c>
      <c r="H174" s="28">
        <v>46405</v>
      </c>
      <c r="I174" t="s">
        <v>5050</v>
      </c>
      <c r="J174">
        <v>90</v>
      </c>
      <c r="M174" t="s">
        <v>5048</v>
      </c>
      <c r="N174" s="27">
        <v>27500</v>
      </c>
      <c r="O174">
        <v>20000231</v>
      </c>
      <c r="P174" t="s">
        <v>5190</v>
      </c>
      <c r="Q174" s="52"/>
      <c r="S174">
        <f>_xlfn.XLOOKUP(AApplicationCosts[[#This Row],[NoApplication]],'A-Applications'!B:B,'A-Applications'!AG:AG,,0,1)</f>
        <v>0</v>
      </c>
      <c r="T174" t="s">
        <v>2184</v>
      </c>
      <c r="U174" t="s">
        <v>5035</v>
      </c>
      <c r="V174" t="str">
        <f>IFERROR(VLOOKUP(AApplicationCosts[[#This Row],[License Approver]],Tabels!BD:BF,3,FALSE),"N/A")</f>
        <v>Digitalization</v>
      </c>
      <c r="W174" t="str">
        <f>IFERROR(VLOOKUP(AApplicationCosts[[#This Row],[License Approver]],Tabels!BD:BG,4,FALSE),"N/A")</f>
        <v>DK10</v>
      </c>
      <c r="X174" s="28"/>
    </row>
    <row r="175" spans="2:24" hidden="1">
      <c r="B175" t="s">
        <v>442</v>
      </c>
      <c r="C175" t="s">
        <v>2171</v>
      </c>
      <c r="D175" t="str">
        <f>VLOOKUP(AApplicationCosts[[#This Row],[NoApplication]],'A-Applications'!B:K,9,FALSE)</f>
        <v>Atlassian</v>
      </c>
      <c r="E175">
        <f>VLOOKUP(AApplicationCosts[[#This Row],[NoApplication]],'A-Applications'!B:K,10,FALSE)</f>
        <v>0</v>
      </c>
      <c r="F175" t="s">
        <v>5025</v>
      </c>
      <c r="G175" s="28">
        <v>46040</v>
      </c>
      <c r="H175" s="28">
        <v>46405</v>
      </c>
      <c r="I175" t="s">
        <v>5050</v>
      </c>
      <c r="J175">
        <v>90</v>
      </c>
      <c r="M175" t="s">
        <v>5048</v>
      </c>
      <c r="N175" s="27">
        <v>5250</v>
      </c>
      <c r="O175">
        <v>20000231</v>
      </c>
      <c r="P175" t="s">
        <v>5190</v>
      </c>
      <c r="Q175" s="52"/>
      <c r="S175">
        <f>_xlfn.XLOOKUP(AApplicationCosts[[#This Row],[NoApplication]],'A-Applications'!B:B,'A-Applications'!AG:AG,,0,1)</f>
        <v>0</v>
      </c>
      <c r="T175" t="s">
        <v>2184</v>
      </c>
      <c r="U175" t="s">
        <v>5035</v>
      </c>
      <c r="V175" t="str">
        <f>IFERROR(VLOOKUP(AApplicationCosts[[#This Row],[License Approver]],Tabels!BD:BF,3,FALSE),"N/A")</f>
        <v>Digitalization</v>
      </c>
      <c r="W175" t="str">
        <f>IFERROR(VLOOKUP(AApplicationCosts[[#This Row],[License Approver]],Tabels!BD:BG,4,FALSE),"N/A")</f>
        <v>DK10</v>
      </c>
      <c r="X175" s="28"/>
    </row>
    <row r="176" spans="2:24" hidden="1">
      <c r="B176" t="s">
        <v>5272</v>
      </c>
      <c r="C176" t="s">
        <v>2171</v>
      </c>
      <c r="D176" t="str">
        <f>VLOOKUP(AApplicationCosts[[#This Row],[NoApplication]],'A-Applications'!B:K,9,FALSE)</f>
        <v>Atlassian</v>
      </c>
      <c r="E176">
        <f>VLOOKUP(AApplicationCosts[[#This Row],[NoApplication]],'A-Applications'!B:K,10,FALSE)</f>
        <v>0</v>
      </c>
      <c r="F176" t="s">
        <v>5025</v>
      </c>
      <c r="G176" s="28">
        <v>46040</v>
      </c>
      <c r="H176" s="28">
        <v>46405</v>
      </c>
      <c r="I176" t="s">
        <v>5050</v>
      </c>
      <c r="J176">
        <v>90</v>
      </c>
      <c r="M176" t="s">
        <v>5048</v>
      </c>
      <c r="N176" s="27">
        <v>17600</v>
      </c>
      <c r="O176">
        <v>20000231</v>
      </c>
      <c r="P176" t="s">
        <v>5190</v>
      </c>
      <c r="Q176" s="52"/>
      <c r="S176">
        <f>_xlfn.XLOOKUP(AApplicationCosts[[#This Row],[NoApplication]],'A-Applications'!B:B,'A-Applications'!AG:AG,,0,1)</f>
        <v>0</v>
      </c>
      <c r="T176" t="s">
        <v>2184</v>
      </c>
      <c r="U176" t="s">
        <v>5035</v>
      </c>
      <c r="V176" t="str">
        <f>IFERROR(VLOOKUP(AApplicationCosts[[#This Row],[License Approver]],Tabels!BD:BF,3,FALSE),"N/A")</f>
        <v>Digitalization</v>
      </c>
      <c r="W176" t="str">
        <f>IFERROR(VLOOKUP(AApplicationCosts[[#This Row],[License Approver]],Tabels!BD:BG,4,FALSE),"N/A")</f>
        <v>DK10</v>
      </c>
      <c r="X176" s="28"/>
    </row>
    <row r="177" spans="2:24" hidden="1">
      <c r="B177" t="s">
        <v>5273</v>
      </c>
      <c r="C177" t="s">
        <v>2171</v>
      </c>
      <c r="D177" t="str">
        <f>VLOOKUP(AApplicationCosts[[#This Row],[NoApplication]],'A-Applications'!B:K,9,FALSE)</f>
        <v>Atlassian</v>
      </c>
      <c r="E177">
        <f>VLOOKUP(AApplicationCosts[[#This Row],[NoApplication]],'A-Applications'!B:K,10,FALSE)</f>
        <v>0</v>
      </c>
      <c r="F177" t="s">
        <v>5025</v>
      </c>
      <c r="G177" s="28">
        <v>46040</v>
      </c>
      <c r="H177" s="28">
        <v>46405</v>
      </c>
      <c r="I177" t="s">
        <v>5050</v>
      </c>
      <c r="J177">
        <v>90</v>
      </c>
      <c r="M177" t="s">
        <v>5048</v>
      </c>
      <c r="N177" s="27">
        <v>20781.060000000001</v>
      </c>
      <c r="O177">
        <v>20000231</v>
      </c>
      <c r="P177" t="s">
        <v>5190</v>
      </c>
      <c r="Q177" s="52"/>
      <c r="S177">
        <f>_xlfn.XLOOKUP(AApplicationCosts[[#This Row],[NoApplication]],'A-Applications'!B:B,'A-Applications'!AG:AG,,0,1)</f>
        <v>0</v>
      </c>
      <c r="T177" t="s">
        <v>2184</v>
      </c>
      <c r="U177" t="s">
        <v>5035</v>
      </c>
      <c r="V177" t="str">
        <f>IFERROR(VLOOKUP(AApplicationCosts[[#This Row],[License Approver]],Tabels!BD:BF,3,FALSE),"N/A")</f>
        <v>Digitalization</v>
      </c>
      <c r="W177" t="str">
        <f>IFERROR(VLOOKUP(AApplicationCosts[[#This Row],[License Approver]],Tabels!BD:BG,4,FALSE),"N/A")</f>
        <v>DK10</v>
      </c>
      <c r="X177" s="28"/>
    </row>
    <row r="178" spans="2:24" hidden="1">
      <c r="B178" t="s">
        <v>107</v>
      </c>
      <c r="D178" t="str">
        <f>VLOOKUP(AApplicationCosts[[#This Row],[NoApplication]],'A-Applications'!B:K,9,FALSE)</f>
        <v>GitLab Inc.</v>
      </c>
      <c r="E178">
        <f>VLOOKUP(AApplicationCosts[[#This Row],[NoApplication]],'A-Applications'!B:K,10,FALSE)</f>
        <v>0</v>
      </c>
      <c r="F178" t="s">
        <v>5025</v>
      </c>
      <c r="G178" s="28">
        <v>46053</v>
      </c>
      <c r="H178" s="28">
        <v>46417</v>
      </c>
      <c r="I178" t="s">
        <v>5050</v>
      </c>
      <c r="J178">
        <v>90</v>
      </c>
      <c r="M178" t="s">
        <v>5048</v>
      </c>
      <c r="N178" s="27">
        <v>412300</v>
      </c>
      <c r="O178">
        <v>20000231</v>
      </c>
      <c r="P178" t="s">
        <v>5190</v>
      </c>
      <c r="Q178" s="52"/>
      <c r="S178">
        <f>_xlfn.XLOOKUP(AApplicationCosts[[#This Row],[NoApplication]],'A-Applications'!B:B,'A-Applications'!AG:AG,,0,1)</f>
        <v>0</v>
      </c>
      <c r="T178" t="s">
        <v>2184</v>
      </c>
      <c r="U178" t="s">
        <v>5035</v>
      </c>
      <c r="V178" t="str">
        <f>IFERROR(VLOOKUP(AApplicationCosts[[#This Row],[License Approver]],Tabels!BD:BF,3,FALSE),"N/A")</f>
        <v>Digitalization</v>
      </c>
      <c r="W178" t="str">
        <f>IFERROR(VLOOKUP(AApplicationCosts[[#This Row],[License Approver]],Tabels!BD:BG,4,FALSE),"N/A")</f>
        <v>DK10</v>
      </c>
      <c r="X178" s="28"/>
    </row>
    <row r="179" spans="2:24" hidden="1">
      <c r="B179" t="s">
        <v>650</v>
      </c>
      <c r="D179" t="str">
        <f>VLOOKUP(AApplicationCosts[[#This Row],[NoApplication]],'A-Applications'!B:K,9,FALSE)</f>
        <v>There is no application specified.</v>
      </c>
      <c r="E179" t="str">
        <f>VLOOKUP(AApplicationCosts[[#This Row],[NoApplication]],'A-Applications'!B:K,10,FALSE)</f>
        <v>N/A</v>
      </c>
      <c r="F179" t="s">
        <v>5043</v>
      </c>
      <c r="G179" s="28">
        <v>45742</v>
      </c>
      <c r="H179" s="28">
        <v>46471</v>
      </c>
      <c r="I179" t="s">
        <v>5058</v>
      </c>
      <c r="J179">
        <v>90</v>
      </c>
      <c r="M179" t="s">
        <v>5032</v>
      </c>
      <c r="N179" s="27">
        <v>560000</v>
      </c>
      <c r="O179">
        <v>90454988</v>
      </c>
      <c r="P179" t="s">
        <v>5274</v>
      </c>
      <c r="R179" t="s">
        <v>5275</v>
      </c>
      <c r="S179">
        <f>_xlfn.XLOOKUP(AApplicationCosts[[#This Row],[NoApplication]],'A-Applications'!B:B,'A-Applications'!AG:AG,,0,1)</f>
        <v>0</v>
      </c>
      <c r="T179" t="s">
        <v>303</v>
      </c>
      <c r="U179" t="s">
        <v>303</v>
      </c>
      <c r="V179" t="str">
        <f>IFERROR(VLOOKUP(AApplicationCosts[[#This Row],[License Approver]],Tabels!BD:BF,3,FALSE),"N/A")</f>
        <v>Digitalization</v>
      </c>
      <c r="W179" t="str">
        <f>IFERROR(VLOOKUP(AApplicationCosts[[#This Row],[License Approver]],Tabels!BD:BG,4,FALSE),"N/A")</f>
        <v>DK10</v>
      </c>
      <c r="X179" s="28"/>
    </row>
    <row r="180" spans="2:24" hidden="1">
      <c r="B180" t="s">
        <v>984</v>
      </c>
      <c r="D180" t="str">
        <f>VLOOKUP(AApplicationCosts[[#This Row],[NoApplication]],'A-Applications'!B:K,9,FALSE)</f>
        <v>Progress Software Corporation</v>
      </c>
      <c r="E180">
        <f>VLOOKUP(AApplicationCosts[[#This Row],[NoApplication]],'A-Applications'!B:K,10,FALSE)</f>
        <v>0</v>
      </c>
      <c r="F180" t="s">
        <v>5025</v>
      </c>
      <c r="G180" s="28">
        <v>45744</v>
      </c>
      <c r="H180" s="28">
        <v>46474</v>
      </c>
      <c r="I180" t="s">
        <v>5276</v>
      </c>
      <c r="J180">
        <v>30</v>
      </c>
      <c r="M180" t="s">
        <v>5048</v>
      </c>
      <c r="N180" s="27">
        <f>1570/2</f>
        <v>785</v>
      </c>
      <c r="O180">
        <v>90457994</v>
      </c>
      <c r="P180" t="s">
        <v>5277</v>
      </c>
      <c r="R180" t="s">
        <v>5176</v>
      </c>
      <c r="S180">
        <f>_xlfn.XLOOKUP(AApplicationCosts[[#This Row],[NoApplication]],'A-Applications'!B:B,'A-Applications'!AG:AG,,0,1)</f>
        <v>0</v>
      </c>
      <c r="T180" t="s">
        <v>969</v>
      </c>
      <c r="U180" t="s">
        <v>969</v>
      </c>
      <c r="V180" t="str">
        <f>IFERROR(VLOOKUP(AApplicationCosts[[#This Row],[License Approver]],Tabels!BD:BF,3,FALSE),"N/A")</f>
        <v>Electricity - Technology Software</v>
      </c>
      <c r="W180" t="str">
        <f>IFERROR(VLOOKUP(AApplicationCosts[[#This Row],[License Approver]],Tabels!BD:BG,4,FALSE),"N/A")</f>
        <v>DK10</v>
      </c>
      <c r="X180" s="28"/>
    </row>
    <row r="181" spans="2:24" hidden="1">
      <c r="B181" t="s">
        <v>65</v>
      </c>
      <c r="D181" t="str">
        <f>VLOOKUP(AApplicationCosts[[#This Row],[NoApplication]],'A-Applications'!B:K,9,FALSE)</f>
        <v>IFS AB</v>
      </c>
      <c r="E181">
        <f>VLOOKUP(AApplicationCosts[[#This Row],[NoApplication]],'A-Applications'!B:K,10,FALSE)</f>
        <v>0</v>
      </c>
      <c r="F181" t="s">
        <v>5043</v>
      </c>
      <c r="G181" s="28">
        <v>45383</v>
      </c>
      <c r="H181" s="28">
        <v>46477</v>
      </c>
      <c r="I181" t="s">
        <v>5044</v>
      </c>
      <c r="J181">
        <v>14</v>
      </c>
      <c r="M181" t="s">
        <v>5032</v>
      </c>
      <c r="N181" s="27">
        <v>1000000</v>
      </c>
      <c r="O181">
        <v>90457006</v>
      </c>
      <c r="P181" t="s">
        <v>5278</v>
      </c>
      <c r="Q181" s="52"/>
      <c r="S181">
        <f>_xlfn.XLOOKUP(AApplicationCosts[[#This Row],[NoApplication]],'A-Applications'!B:B,'A-Applications'!AG:AG,,0,1)</f>
        <v>0</v>
      </c>
      <c r="T181" t="s">
        <v>2203</v>
      </c>
      <c r="U181" t="s">
        <v>5033</v>
      </c>
      <c r="V181" t="str">
        <f>IFERROR(VLOOKUP(AApplicationCosts[[#This Row],[License Approver]],Tabels!BD:BF,3,FALSE),"N/A")</f>
        <v>Digitalization</v>
      </c>
      <c r="W181" t="str">
        <f>IFERROR(VLOOKUP(AApplicationCosts[[#This Row],[License Approver]],Tabels!BD:BG,4,FALSE),"N/A")</f>
        <v>DK10</v>
      </c>
      <c r="X181" s="28"/>
    </row>
    <row r="182" spans="2:24" hidden="1">
      <c r="B182" t="s">
        <v>1516</v>
      </c>
      <c r="D182" t="str">
        <f>VLOOKUP(AApplicationCosts[[#This Row],[NoApplication]],'A-Applications'!B:K,9,FALSE)</f>
        <v>Mintec Europe A/S</v>
      </c>
      <c r="E182">
        <f>VLOOKUP(AApplicationCosts[[#This Row],[NoApplication]],'A-Applications'!B:K,10,FALSE)</f>
        <v>0</v>
      </c>
      <c r="F182" t="s">
        <v>5025</v>
      </c>
      <c r="G182" s="28">
        <v>45754</v>
      </c>
      <c r="H182" s="28">
        <v>46483</v>
      </c>
      <c r="I182" t="s">
        <v>5279</v>
      </c>
      <c r="J182">
        <v>30</v>
      </c>
      <c r="M182" t="s">
        <v>5027</v>
      </c>
      <c r="N182" s="27">
        <v>15600</v>
      </c>
      <c r="O182">
        <v>20000726</v>
      </c>
      <c r="P182" t="s">
        <v>5280</v>
      </c>
      <c r="Q182" s="52">
        <v>111876.52</v>
      </c>
      <c r="R182" t="s">
        <v>5281</v>
      </c>
      <c r="S182">
        <f>_xlfn.XLOOKUP(AApplicationCosts[[#This Row],[NoApplication]],'A-Applications'!B:B,'A-Applications'!AG:AG,,0,1)</f>
        <v>0</v>
      </c>
      <c r="T182" s="90" t="s">
        <v>1422</v>
      </c>
      <c r="U182" s="90" t="s">
        <v>5282</v>
      </c>
      <c r="V182" t="str">
        <f>IFERROR(VLOOKUP(AApplicationCosts[[#This Row],[License Approver]],Tabels!BD:BF,3,FALSE),"N/A")</f>
        <v>Supply Chain</v>
      </c>
      <c r="W182" t="str">
        <f>IFERROR(VLOOKUP(AApplicationCosts[[#This Row],[License Approver]],Tabels!BD:BG,4,FALSE),"N/A")</f>
        <v>DK10</v>
      </c>
      <c r="X182" s="28"/>
    </row>
    <row r="183" spans="2:24" hidden="1">
      <c r="B183" t="s">
        <v>458</v>
      </c>
      <c r="C183" t="s">
        <v>5283</v>
      </c>
      <c r="D183" t="str">
        <f>VLOOKUP(AApplicationCosts[[#This Row],[NoApplication]],'A-Applications'!B:K,9,FALSE)</f>
        <v>Canonical Ltd.</v>
      </c>
      <c r="E183">
        <f>VLOOKUP(AApplicationCosts[[#This Row],[NoApplication]],'A-Applications'!B:K,10,FALSE)</f>
        <v>0</v>
      </c>
      <c r="F183" t="s">
        <v>5025</v>
      </c>
      <c r="G183" s="28">
        <v>45383</v>
      </c>
      <c r="H183" s="28">
        <v>46483</v>
      </c>
      <c r="I183" t="s">
        <v>5054</v>
      </c>
      <c r="J183">
        <v>90</v>
      </c>
      <c r="M183" t="s">
        <v>5032</v>
      </c>
      <c r="N183" s="27">
        <v>255573</v>
      </c>
      <c r="O183">
        <v>90457954</v>
      </c>
      <c r="P183" t="s">
        <v>5161</v>
      </c>
      <c r="R183" t="s">
        <v>5284</v>
      </c>
      <c r="S183">
        <f>_xlfn.XLOOKUP(AApplicationCosts[[#This Row],[NoApplication]],'A-Applications'!B:B,'A-Applications'!AG:AG,,0,1)</f>
        <v>0</v>
      </c>
      <c r="T183" t="s">
        <v>5285</v>
      </c>
      <c r="U183" t="s">
        <v>5035</v>
      </c>
      <c r="V183" t="str">
        <f>IFERROR(VLOOKUP(AApplicationCosts[[#This Row],[License Approver]],Tabels!BD:BF,3,FALSE),"N/A")</f>
        <v>Digitalization</v>
      </c>
      <c r="W183" t="str">
        <f>IFERROR(VLOOKUP(AApplicationCosts[[#This Row],[License Approver]],Tabels!BD:BG,4,FALSE),"N/A")</f>
        <v>DK10</v>
      </c>
      <c r="X183" s="28"/>
    </row>
    <row r="184" spans="2:24" hidden="1">
      <c r="B184" t="s">
        <v>1576</v>
      </c>
      <c r="D184" t="str">
        <f>VLOOKUP(AApplicationCosts[[#This Row],[NoApplication]],'A-Applications'!B:K,9,FALSE)</f>
        <v>Autodesk</v>
      </c>
      <c r="E184">
        <f>VLOOKUP(AApplicationCosts[[#This Row],[NoApplication]],'A-Applications'!B:K,10,FALSE)</f>
        <v>0</v>
      </c>
      <c r="F184" t="s">
        <v>5025</v>
      </c>
      <c r="G184" s="28">
        <v>45430</v>
      </c>
      <c r="H184" s="28">
        <v>46524</v>
      </c>
      <c r="I184" t="s">
        <v>5223</v>
      </c>
      <c r="J184">
        <v>30</v>
      </c>
      <c r="M184" t="s">
        <v>5032</v>
      </c>
      <c r="N184" s="27">
        <f>32100/3</f>
        <v>10700</v>
      </c>
      <c r="O184">
        <v>90457933</v>
      </c>
      <c r="P184" t="s">
        <v>5147</v>
      </c>
      <c r="S184">
        <f>_xlfn.XLOOKUP(AApplicationCosts[[#This Row],[NoApplication]],'A-Applications'!B:B,'A-Applications'!AG:AG,,0,1)</f>
        <v>0</v>
      </c>
      <c r="T184" t="s">
        <v>4490</v>
      </c>
      <c r="U184" t="s">
        <v>5170</v>
      </c>
      <c r="V184" t="str">
        <f>IFERROR(VLOOKUP(AApplicationCosts[[#This Row],[License Approver]],Tabels!BD:BF,3,FALSE),"N/A")</f>
        <v>Supply Chain</v>
      </c>
      <c r="W184" t="str">
        <f>IFERROR(VLOOKUP(AApplicationCosts[[#This Row],[License Approver]],Tabels!BD:BG,4,FALSE),"N/A")</f>
        <v>DK10</v>
      </c>
      <c r="X184" s="28"/>
    </row>
    <row r="185" spans="2:24" hidden="1">
      <c r="B185" t="s">
        <v>650</v>
      </c>
      <c r="D185" t="str">
        <f>VLOOKUP(AApplicationCosts[[#This Row],[NoApplication]],'A-Applications'!B:K,9,FALSE)</f>
        <v>There is no application specified.</v>
      </c>
      <c r="E185" t="str">
        <f>VLOOKUP(AApplicationCosts[[#This Row],[NoApplication]],'A-Applications'!B:K,10,FALSE)</f>
        <v>N/A</v>
      </c>
      <c r="F185" t="s">
        <v>5214</v>
      </c>
      <c r="G185" s="28">
        <v>45444</v>
      </c>
      <c r="H185" s="28">
        <v>46539</v>
      </c>
      <c r="I185" t="s">
        <v>5044</v>
      </c>
      <c r="M185" t="s">
        <v>5032</v>
      </c>
      <c r="N185" s="27">
        <f>198714*12</f>
        <v>2384568</v>
      </c>
      <c r="O185">
        <v>90456637</v>
      </c>
      <c r="P185" t="s">
        <v>5286</v>
      </c>
      <c r="R185" t="s">
        <v>5287</v>
      </c>
      <c r="S185">
        <f>_xlfn.XLOOKUP(AApplicationCosts[[#This Row],[NoApplication]],'A-Applications'!B:B,'A-Applications'!AG:AG,,0,1)</f>
        <v>0</v>
      </c>
      <c r="T185" t="s">
        <v>499</v>
      </c>
      <c r="U185" t="s">
        <v>5035</v>
      </c>
      <c r="V185" t="str">
        <f>IFERROR(VLOOKUP(AApplicationCosts[[#This Row],[License Approver]],Tabels!BD:BF,3,FALSE),"N/A")</f>
        <v>Digitalization</v>
      </c>
      <c r="W185" t="str">
        <f>IFERROR(VLOOKUP(AApplicationCosts[[#This Row],[License Approver]],Tabels!BD:BG,4,FALSE),"N/A")</f>
        <v>DK10</v>
      </c>
      <c r="X185" s="28"/>
    </row>
    <row r="186" spans="2:24" hidden="1">
      <c r="B186" t="s">
        <v>650</v>
      </c>
      <c r="D186" t="str">
        <f>VLOOKUP(AApplicationCosts[[#This Row],[NoApplication]],'A-Applications'!B:K,9,FALSE)</f>
        <v>There is no application specified.</v>
      </c>
      <c r="E186" t="str">
        <f>VLOOKUP(AApplicationCosts[[#This Row],[NoApplication]],'A-Applications'!B:K,10,FALSE)</f>
        <v>N/A</v>
      </c>
      <c r="F186" t="s">
        <v>5043</v>
      </c>
      <c r="G186" s="28">
        <v>45818</v>
      </c>
      <c r="H186" s="28">
        <v>46547</v>
      </c>
      <c r="I186" t="s">
        <v>5058</v>
      </c>
      <c r="J186">
        <v>90</v>
      </c>
      <c r="M186" t="s">
        <v>5032</v>
      </c>
      <c r="O186">
        <v>20003342</v>
      </c>
      <c r="P186" t="s">
        <v>5288</v>
      </c>
      <c r="R186" t="s">
        <v>5289</v>
      </c>
      <c r="S186">
        <f>_xlfn.XLOOKUP(AApplicationCosts[[#This Row],[NoApplication]],'A-Applications'!B:B,'A-Applications'!AG:AG,,0,1)</f>
        <v>0</v>
      </c>
      <c r="T186" t="s">
        <v>5033</v>
      </c>
      <c r="U186" t="s">
        <v>5033</v>
      </c>
      <c r="V186" t="str">
        <f>IFERROR(VLOOKUP(AApplicationCosts[[#This Row],[License Approver]],Tabels!BD:BF,3,FALSE),"N/A")</f>
        <v>Digitalization</v>
      </c>
      <c r="W186" t="str">
        <f>IFERROR(VLOOKUP(AApplicationCosts[[#This Row],[License Approver]],Tabels!BD:BG,4,FALSE),"N/A")</f>
        <v>DK10</v>
      </c>
      <c r="X186" s="28"/>
    </row>
    <row r="187" spans="2:24" hidden="1">
      <c r="B187" t="s">
        <v>606</v>
      </c>
      <c r="C187" t="s">
        <v>5290</v>
      </c>
      <c r="D187" t="str">
        <f>VLOOKUP(AApplicationCosts[[#This Row],[NoApplication]],'A-Applications'!B:K,9,FALSE)</f>
        <v>Lessor PM is developed by Lessor.</v>
      </c>
      <c r="E187">
        <f>VLOOKUP(AApplicationCosts[[#This Row],[NoApplication]],'A-Applications'!B:K,10,FALSE)</f>
        <v>0</v>
      </c>
      <c r="F187" t="s">
        <v>5025</v>
      </c>
      <c r="G187" s="28">
        <v>45470</v>
      </c>
      <c r="H187" s="28">
        <v>46564</v>
      </c>
      <c r="I187" t="s">
        <v>5044</v>
      </c>
      <c r="J187">
        <v>93</v>
      </c>
      <c r="M187" t="s">
        <v>5032</v>
      </c>
      <c r="N187" s="27">
        <v>370657</v>
      </c>
      <c r="O187">
        <v>90454374</v>
      </c>
      <c r="P187" t="s">
        <v>5290</v>
      </c>
      <c r="Q187" s="52">
        <v>370658.04</v>
      </c>
      <c r="R187" t="s">
        <v>5291</v>
      </c>
      <c r="S187">
        <f>_xlfn.XLOOKUP(AApplicationCosts[[#This Row],[NoApplication]],'A-Applications'!B:B,'A-Applications'!AG:AG,,0,1)</f>
        <v>0</v>
      </c>
      <c r="T187" t="s">
        <v>2232</v>
      </c>
      <c r="U187" t="s">
        <v>5159</v>
      </c>
      <c r="V187" t="str">
        <f>IFERROR(VLOOKUP(AApplicationCosts[[#This Row],[License Approver]],Tabels!BD:BF,3,FALSE),"N/A")</f>
        <v>People &amp; Culture</v>
      </c>
      <c r="W187" t="str">
        <f>IFERROR(VLOOKUP(AApplicationCosts[[#This Row],[License Approver]],Tabels!BD:BG,4,FALSE),"N/A")</f>
        <v>DK10</v>
      </c>
      <c r="X187" s="28"/>
    </row>
    <row r="188" spans="2:24" hidden="1">
      <c r="B188" t="s">
        <v>830</v>
      </c>
      <c r="C188" t="s">
        <v>5290</v>
      </c>
      <c r="D188" t="str">
        <f>VLOOKUP(AApplicationCosts[[#This Row],[NoApplication]],'A-Applications'!B:K,9,FALSE)</f>
        <v>Lessor Software Solutions</v>
      </c>
      <c r="E188">
        <f>VLOOKUP(AApplicationCosts[[#This Row],[NoApplication]],'A-Applications'!B:K,10,FALSE)</f>
        <v>0</v>
      </c>
      <c r="F188" t="s">
        <v>5025</v>
      </c>
      <c r="G188" s="28">
        <v>45470</v>
      </c>
      <c r="H188" s="28">
        <v>46564</v>
      </c>
      <c r="I188" t="s">
        <v>5044</v>
      </c>
      <c r="J188">
        <v>93</v>
      </c>
      <c r="M188" t="s">
        <v>5032</v>
      </c>
      <c r="N188" s="27">
        <v>60929</v>
      </c>
      <c r="O188">
        <v>90454374</v>
      </c>
      <c r="P188" t="s">
        <v>5290</v>
      </c>
      <c r="Q188" s="52"/>
      <c r="S188">
        <f>_xlfn.XLOOKUP(AApplicationCosts[[#This Row],[NoApplication]],'A-Applications'!B:B,'A-Applications'!AG:AG,,0,1)</f>
        <v>0</v>
      </c>
      <c r="T188" t="s">
        <v>2232</v>
      </c>
      <c r="U188" t="s">
        <v>5159</v>
      </c>
      <c r="V188" t="str">
        <f>IFERROR(VLOOKUP(AApplicationCosts[[#This Row],[License Approver]],Tabels!BD:BF,3,FALSE),"N/A")</f>
        <v>People &amp; Culture</v>
      </c>
      <c r="W188" t="str">
        <f>IFERROR(VLOOKUP(AApplicationCosts[[#This Row],[License Approver]],Tabels!BD:BG,4,FALSE),"N/A")</f>
        <v>DK10</v>
      </c>
      <c r="X188" s="28"/>
    </row>
    <row r="189" spans="2:24" hidden="1">
      <c r="B189" t="s">
        <v>428</v>
      </c>
      <c r="C189" t="s">
        <v>5290</v>
      </c>
      <c r="D189" t="str">
        <f>VLOOKUP(AApplicationCosts[[#This Row],[NoApplication]],'A-Applications'!B:K,9,FALSE)</f>
        <v>Lessor Portal is developed by QuikFlip.</v>
      </c>
      <c r="E189">
        <f>VLOOKUP(AApplicationCosts[[#This Row],[NoApplication]],'A-Applications'!B:K,10,FALSE)</f>
        <v>0</v>
      </c>
      <c r="F189" t="s">
        <v>5025</v>
      </c>
      <c r="G189" s="28">
        <v>45470</v>
      </c>
      <c r="H189" s="28">
        <v>46564</v>
      </c>
      <c r="I189" t="s">
        <v>5044</v>
      </c>
      <c r="J189">
        <v>93</v>
      </c>
      <c r="M189" t="s">
        <v>5032</v>
      </c>
      <c r="N189" s="27">
        <v>332580</v>
      </c>
      <c r="O189">
        <v>90454374</v>
      </c>
      <c r="P189" t="s">
        <v>5290</v>
      </c>
      <c r="Q189" s="52"/>
      <c r="S189">
        <f>_xlfn.XLOOKUP(AApplicationCosts[[#This Row],[NoApplication]],'A-Applications'!B:B,'A-Applications'!AG:AG,,0,1)</f>
        <v>0</v>
      </c>
      <c r="T189" t="s">
        <v>2232</v>
      </c>
      <c r="U189" t="s">
        <v>5159</v>
      </c>
      <c r="V189" t="str">
        <f>IFERROR(VLOOKUP(AApplicationCosts[[#This Row],[License Approver]],Tabels!BD:BF,3,FALSE),"N/A")</f>
        <v>People &amp; Culture</v>
      </c>
      <c r="W189" t="str">
        <f>IFERROR(VLOOKUP(AApplicationCosts[[#This Row],[License Approver]],Tabels!BD:BG,4,FALSE),"N/A")</f>
        <v>DK10</v>
      </c>
      <c r="X189" s="28"/>
    </row>
    <row r="190" spans="2:24" hidden="1">
      <c r="B190" t="s">
        <v>142</v>
      </c>
      <c r="D190" t="str">
        <f>VLOOKUP(AApplicationCosts[[#This Row],[NoApplication]],'A-Applications'!B:K,9,FALSE)</f>
        <v>Oracle Corporation</v>
      </c>
      <c r="E190">
        <f>VLOOKUP(AApplicationCosts[[#This Row],[NoApplication]],'A-Applications'!B:K,10,FALSE)</f>
        <v>0</v>
      </c>
      <c r="F190" t="s">
        <v>5043</v>
      </c>
      <c r="G190" s="28">
        <v>45848</v>
      </c>
      <c r="H190" s="28">
        <v>46577</v>
      </c>
      <c r="I190" t="s">
        <v>5058</v>
      </c>
      <c r="J190">
        <v>14</v>
      </c>
      <c r="M190" t="s">
        <v>5032</v>
      </c>
      <c r="N190" s="27">
        <v>2650000</v>
      </c>
      <c r="O190">
        <v>90456851</v>
      </c>
      <c r="P190" t="s">
        <v>5168</v>
      </c>
      <c r="R190" t="s">
        <v>5292</v>
      </c>
      <c r="S190">
        <f>_xlfn.XLOOKUP(AApplicationCosts[[#This Row],[NoApplication]],'A-Applications'!B:B,'A-Applications'!AG:AG,,0,1)</f>
        <v>0</v>
      </c>
      <c r="T190" t="s">
        <v>5159</v>
      </c>
      <c r="U190" t="s">
        <v>5033</v>
      </c>
      <c r="V190" t="str">
        <f>IFERROR(VLOOKUP(AApplicationCosts[[#This Row],[License Approver]],Tabels!BD:BF,3,FALSE),"N/A")</f>
        <v>Digitalization</v>
      </c>
      <c r="W190" t="str">
        <f>IFERROR(VLOOKUP(AApplicationCosts[[#This Row],[License Approver]],Tabels!BD:BG,4,FALSE),"N/A")</f>
        <v>DK10</v>
      </c>
      <c r="X190" s="28"/>
    </row>
    <row r="191" spans="2:24" hidden="1">
      <c r="B191" t="s">
        <v>1269</v>
      </c>
      <c r="D191" t="str">
        <f>VLOOKUP(AApplicationCosts[[#This Row],[NoApplication]],'A-Applications'!B:K,9,FALSE)</f>
        <v>EcoVadis</v>
      </c>
      <c r="E191">
        <f>VLOOKUP(AApplicationCosts[[#This Row],[NoApplication]],'A-Applications'!B:K,10,FALSE)</f>
        <v>0</v>
      </c>
      <c r="F191" t="s">
        <v>5025</v>
      </c>
      <c r="G191" s="28">
        <v>45505</v>
      </c>
      <c r="H191" s="28">
        <v>46599</v>
      </c>
      <c r="I191" t="s">
        <v>5044</v>
      </c>
      <c r="J191">
        <v>90</v>
      </c>
      <c r="M191" t="s">
        <v>5027</v>
      </c>
      <c r="N191" s="27">
        <v>50000</v>
      </c>
      <c r="O191">
        <v>90457840</v>
      </c>
      <c r="P191" t="s">
        <v>5293</v>
      </c>
      <c r="R191" t="s">
        <v>5294</v>
      </c>
      <c r="S191">
        <f>_xlfn.XLOOKUP(AApplicationCosts[[#This Row],[NoApplication]],'A-Applications'!B:B,'A-Applications'!AG:AG,,0,1)</f>
        <v>0</v>
      </c>
      <c r="T191" t="s">
        <v>5295</v>
      </c>
      <c r="U191" t="s">
        <v>1237</v>
      </c>
      <c r="V191" t="str">
        <f>IFERROR(VLOOKUP(AApplicationCosts[[#This Row],[License Approver]],Tabels!BD:BF,3,FALSE),"N/A")</f>
        <v>Quality &amp; Sustainability</v>
      </c>
      <c r="W191" t="str">
        <f>IFERROR(VLOOKUP(AApplicationCosts[[#This Row],[License Approver]],Tabels!BD:BG,4,FALSE),"N/A")</f>
        <v>DK10</v>
      </c>
      <c r="X191" s="28"/>
    </row>
    <row r="192" spans="2:24" hidden="1">
      <c r="B192" t="s">
        <v>1269</v>
      </c>
      <c r="D192" t="str">
        <f>VLOOKUP(AApplicationCosts[[#This Row],[NoApplication]],'A-Applications'!B:K,9,FALSE)</f>
        <v>EcoVadis</v>
      </c>
      <c r="E192">
        <f>VLOOKUP(AApplicationCosts[[#This Row],[NoApplication]],'A-Applications'!B:K,10,FALSE)</f>
        <v>0</v>
      </c>
      <c r="F192" t="s">
        <v>5025</v>
      </c>
      <c r="G192" s="28">
        <v>45505</v>
      </c>
      <c r="H192" s="28">
        <v>46599</v>
      </c>
      <c r="I192" t="s">
        <v>5044</v>
      </c>
      <c r="J192">
        <v>90</v>
      </c>
      <c r="M192" t="s">
        <v>5027</v>
      </c>
      <c r="N192" s="27">
        <f>2559</f>
        <v>2559</v>
      </c>
      <c r="O192">
        <v>90457840</v>
      </c>
      <c r="P192" t="s">
        <v>5293</v>
      </c>
      <c r="R192" t="s">
        <v>5296</v>
      </c>
      <c r="S192">
        <f>_xlfn.XLOOKUP(AApplicationCosts[[#This Row],[NoApplication]],'A-Applications'!B:B,'A-Applications'!AG:AG,,0,1)</f>
        <v>0</v>
      </c>
      <c r="T192" t="s">
        <v>5295</v>
      </c>
      <c r="U192" t="s">
        <v>1237</v>
      </c>
      <c r="V192" t="str">
        <f>IFERROR(VLOOKUP(AApplicationCosts[[#This Row],[License Approver]],Tabels!BD:BF,3,FALSE),"N/A")</f>
        <v>Quality &amp; Sustainability</v>
      </c>
      <c r="W192" t="str">
        <f>IFERROR(VLOOKUP(AApplicationCosts[[#This Row],[License Approver]],Tabels!BD:BG,4,FALSE),"N/A")</f>
        <v>DK10</v>
      </c>
      <c r="X192" s="28"/>
    </row>
    <row r="193" spans="2:24" hidden="1">
      <c r="B193" t="s">
        <v>65</v>
      </c>
      <c r="D193" t="str">
        <f>VLOOKUP(AApplicationCosts[[#This Row],[NoApplication]],'A-Applications'!B:K,9,FALSE)</f>
        <v>IFS AB</v>
      </c>
      <c r="E193">
        <f>VLOOKUP(AApplicationCosts[[#This Row],[NoApplication]],'A-Applications'!B:K,10,FALSE)</f>
        <v>0</v>
      </c>
      <c r="F193" t="s">
        <v>5025</v>
      </c>
      <c r="G193" s="28">
        <v>45536</v>
      </c>
      <c r="H193" s="28">
        <v>46630</v>
      </c>
      <c r="I193" t="s">
        <v>5044</v>
      </c>
      <c r="J193">
        <v>93</v>
      </c>
      <c r="M193" t="s">
        <v>5032</v>
      </c>
      <c r="N193" s="27">
        <v>5336718.7500000009</v>
      </c>
      <c r="O193">
        <v>90456549</v>
      </c>
      <c r="P193" t="s">
        <v>2079</v>
      </c>
      <c r="Q193" s="52">
        <f>AApplicationCosts[[#This Row],[Yearly costs]]</f>
        <v>5336718.7500000009</v>
      </c>
      <c r="R193" t="s">
        <v>5297</v>
      </c>
      <c r="S193">
        <f>_xlfn.XLOOKUP(AApplicationCosts[[#This Row],[NoApplication]],'A-Applications'!B:B,'A-Applications'!AG:AG,,0,1)</f>
        <v>0</v>
      </c>
      <c r="T193" t="s">
        <v>2203</v>
      </c>
      <c r="U193" t="s">
        <v>5033</v>
      </c>
      <c r="V193" t="str">
        <f>IFERROR(VLOOKUP(AApplicationCosts[[#This Row],[License Approver]],Tabels!BD:BF,3,FALSE),"N/A")</f>
        <v>Digitalization</v>
      </c>
      <c r="W193" t="str">
        <f>IFERROR(VLOOKUP(AApplicationCosts[[#This Row],[License Approver]],Tabels!BD:BG,4,FALSE),"N/A")</f>
        <v>DK10</v>
      </c>
      <c r="X193" s="28"/>
    </row>
    <row r="194" spans="2:24" hidden="1">
      <c r="B194" t="s">
        <v>316</v>
      </c>
      <c r="D194" t="str">
        <f>VLOOKUP(AApplicationCosts[[#This Row],[NoApplication]],'A-Applications'!B:K,9,FALSE)</f>
        <v>Miro Inc.</v>
      </c>
      <c r="E194">
        <f>VLOOKUP(AApplicationCosts[[#This Row],[NoApplication]],'A-Applications'!B:K,10,FALSE)</f>
        <v>0</v>
      </c>
      <c r="F194" t="s">
        <v>5025</v>
      </c>
      <c r="G194" s="28">
        <v>45536</v>
      </c>
      <c r="H194" s="28">
        <v>46630</v>
      </c>
      <c r="I194" t="s">
        <v>5223</v>
      </c>
      <c r="J194">
        <v>60</v>
      </c>
      <c r="M194" t="s">
        <v>5048</v>
      </c>
      <c r="N194" s="27">
        <f>42000+4292</f>
        <v>46292</v>
      </c>
      <c r="O194">
        <v>20001997</v>
      </c>
      <c r="P194" t="s">
        <v>5298</v>
      </c>
      <c r="Q194" s="52"/>
      <c r="S194">
        <f>_xlfn.XLOOKUP(AApplicationCosts[[#This Row],[NoApplication]],'A-Applications'!B:B,'A-Applications'!AG:AG,,0,1)</f>
        <v>0</v>
      </c>
      <c r="T194" t="s">
        <v>5207</v>
      </c>
      <c r="U194" t="s">
        <v>2685</v>
      </c>
      <c r="V194" t="str">
        <f>IFERROR(VLOOKUP(AApplicationCosts[[#This Row],[License Approver]],Tabels!BD:BF,3,FALSE),"N/A")</f>
        <v>Digitalization</v>
      </c>
      <c r="W194" t="str">
        <f>IFERROR(VLOOKUP(AApplicationCosts[[#This Row],[License Approver]],Tabels!BD:BG,4,FALSE),"N/A")</f>
        <v>DK10</v>
      </c>
      <c r="X194" s="28"/>
    </row>
    <row r="195" spans="2:24" hidden="1">
      <c r="B195" t="s">
        <v>157</v>
      </c>
      <c r="D195" t="str">
        <f>VLOOKUP(AApplicationCosts[[#This Row],[NoApplication]],'A-Applications'!B:K,9,FALSE)</f>
        <v>ServiceNow Inc.</v>
      </c>
      <c r="E195">
        <f>VLOOKUP(AApplicationCosts[[#This Row],[NoApplication]],'A-Applications'!B:K,10,FALSE)</f>
        <v>0</v>
      </c>
      <c r="F195" t="s">
        <v>5025</v>
      </c>
      <c r="G195" s="28">
        <v>45609</v>
      </c>
      <c r="H195" s="28">
        <v>46703</v>
      </c>
      <c r="I195" t="s">
        <v>5044</v>
      </c>
      <c r="J195">
        <v>90</v>
      </c>
      <c r="M195" t="s">
        <v>5027</v>
      </c>
      <c r="N195" s="27">
        <f>393513+18208+112709</f>
        <v>524430</v>
      </c>
      <c r="O195">
        <v>20001306</v>
      </c>
      <c r="P195" t="s">
        <v>2131</v>
      </c>
      <c r="Q195" s="52">
        <v>465102.12</v>
      </c>
      <c r="S195">
        <f>_xlfn.XLOOKUP(AApplicationCosts[[#This Row],[NoApplication]],'A-Applications'!B:B,'A-Applications'!AG:AG,,0,1)</f>
        <v>0</v>
      </c>
      <c r="T195" t="s">
        <v>2134</v>
      </c>
      <c r="U195" t="s">
        <v>3140</v>
      </c>
      <c r="V195" t="str">
        <f>IFERROR(VLOOKUP(AApplicationCosts[[#This Row],[License Approver]],Tabels!BD:BF,3,FALSE),"N/A")</f>
        <v>Digitalization</v>
      </c>
      <c r="W195" t="str">
        <f>IFERROR(VLOOKUP(AApplicationCosts[[#This Row],[License Approver]],Tabels!BD:BG,4,FALSE),"N/A")</f>
        <v>DK10</v>
      </c>
      <c r="X195" s="28"/>
    </row>
    <row r="196" spans="2:24" hidden="1">
      <c r="B196" t="s">
        <v>650</v>
      </c>
      <c r="D196" t="str">
        <f>VLOOKUP(AApplicationCosts[[#This Row],[NoApplication]],'A-Applications'!B:K,9,FALSE)</f>
        <v>There is no application specified.</v>
      </c>
      <c r="E196" t="str">
        <f>VLOOKUP(AApplicationCosts[[#This Row],[NoApplication]],'A-Applications'!B:K,10,FALSE)</f>
        <v>N/A</v>
      </c>
      <c r="F196" t="s">
        <v>5043</v>
      </c>
      <c r="G196" s="28">
        <v>45629</v>
      </c>
      <c r="H196" s="28">
        <v>46723</v>
      </c>
      <c r="I196" t="s">
        <v>5044</v>
      </c>
      <c r="J196">
        <v>90</v>
      </c>
      <c r="M196" t="s">
        <v>5032</v>
      </c>
      <c r="N196" s="27">
        <v>2000000</v>
      </c>
      <c r="O196">
        <v>20001245</v>
      </c>
      <c r="P196" t="s">
        <v>5299</v>
      </c>
      <c r="R196" t="s">
        <v>5300</v>
      </c>
      <c r="S196">
        <f>_xlfn.XLOOKUP(AApplicationCosts[[#This Row],[NoApplication]],'A-Applications'!B:B,'A-Applications'!AG:AG,,0,1)</f>
        <v>0</v>
      </c>
      <c r="T196" t="s">
        <v>5035</v>
      </c>
      <c r="U196" t="s">
        <v>5035</v>
      </c>
      <c r="V196" t="str">
        <f>IFERROR(VLOOKUP(AApplicationCosts[[#This Row],[License Approver]],Tabels!BD:BF,3,FALSE),"N/A")</f>
        <v>Digitalization</v>
      </c>
      <c r="W196" t="str">
        <f>IFERROR(VLOOKUP(AApplicationCosts[[#This Row],[License Approver]],Tabels!BD:BG,4,FALSE),"N/A")</f>
        <v>DK10</v>
      </c>
      <c r="X196" s="28"/>
    </row>
    <row r="197" spans="2:24" hidden="1">
      <c r="B197" t="s">
        <v>464</v>
      </c>
      <c r="D197" t="str">
        <f>VLOOKUP(AApplicationCosts[[#This Row],[NoApplication]],'A-Applications'!B:K,9,FALSE)</f>
        <v>Dynatrace</v>
      </c>
      <c r="E197">
        <f>VLOOKUP(AApplicationCosts[[#This Row],[NoApplication]],'A-Applications'!B:K,10,FALSE)</f>
        <v>0</v>
      </c>
      <c r="F197" t="s">
        <v>5025</v>
      </c>
      <c r="G197" s="28">
        <v>45657</v>
      </c>
      <c r="H197" s="28">
        <v>46752</v>
      </c>
      <c r="I197" t="s">
        <v>5044</v>
      </c>
      <c r="J197">
        <v>0</v>
      </c>
      <c r="M197" t="s">
        <v>5032</v>
      </c>
      <c r="N197" s="27">
        <v>1710000</v>
      </c>
      <c r="O197">
        <v>90457954</v>
      </c>
      <c r="P197" t="s">
        <v>5161</v>
      </c>
      <c r="S197">
        <f>_xlfn.XLOOKUP(AApplicationCosts[[#This Row],[NoApplication]],'A-Applications'!B:B,'A-Applications'!AG:AG,,0,1)</f>
        <v>0</v>
      </c>
      <c r="T197" t="s">
        <v>5077</v>
      </c>
      <c r="U197" t="s">
        <v>5077</v>
      </c>
      <c r="V197" t="str">
        <f>IFERROR(VLOOKUP(AApplicationCosts[[#This Row],[License Approver]],Tabels!BD:BF,3,FALSE),"N/A")</f>
        <v>Digitalization</v>
      </c>
      <c r="W197" t="str">
        <f>IFERROR(VLOOKUP(AApplicationCosts[[#This Row],[License Approver]],Tabels!BD:BG,4,FALSE),"N/A")</f>
        <v>DK10</v>
      </c>
      <c r="X197" s="28"/>
    </row>
    <row r="198" spans="2:24" hidden="1">
      <c r="B198" t="s">
        <v>701</v>
      </c>
      <c r="D198" t="str">
        <f>VLOOKUP(AApplicationCosts[[#This Row],[NoApplication]],'A-Applications'!B:K,9,FALSE)</f>
        <v>Sitecore</v>
      </c>
      <c r="E198">
        <f>VLOOKUP(AApplicationCosts[[#This Row],[NoApplication]],'A-Applications'!B:K,10,FALSE)</f>
        <v>0</v>
      </c>
      <c r="F198" t="s">
        <v>5025</v>
      </c>
      <c r="G198" s="28">
        <v>45748</v>
      </c>
      <c r="H198" s="28">
        <v>46842</v>
      </c>
      <c r="I198" t="s">
        <v>5044</v>
      </c>
      <c r="J198">
        <v>180</v>
      </c>
      <c r="M198" t="s">
        <v>5032</v>
      </c>
      <c r="N198" s="27">
        <f>776820-351566</f>
        <v>425254</v>
      </c>
      <c r="O198">
        <v>90454267</v>
      </c>
      <c r="P198" t="s">
        <v>3190</v>
      </c>
      <c r="S198">
        <f>_xlfn.XLOOKUP(AApplicationCosts[[#This Row],[NoApplication]],'A-Applications'!B:B,'A-Applications'!AG:AG,,0,1)</f>
        <v>0</v>
      </c>
      <c r="T198" t="s">
        <v>704</v>
      </c>
      <c r="U198" t="s">
        <v>3140</v>
      </c>
      <c r="V198" t="str">
        <f>IFERROR(VLOOKUP(AApplicationCosts[[#This Row],[License Approver]],Tabels!BD:BF,3,FALSE),"N/A")</f>
        <v>Digitalization</v>
      </c>
      <c r="W198" t="str">
        <f>IFERROR(VLOOKUP(AApplicationCosts[[#This Row],[License Approver]],Tabels!BD:BG,4,FALSE),"N/A")</f>
        <v>DK10</v>
      </c>
      <c r="X198" s="28"/>
    </row>
    <row r="199" spans="2:24" hidden="1">
      <c r="B199" t="s">
        <v>123</v>
      </c>
      <c r="C199" t="s">
        <v>3018</v>
      </c>
      <c r="D199" t="str">
        <f>VLOOKUP(AApplicationCosts[[#This Row],[NoApplication]],'A-Applications'!B:K,9,FALSE)</f>
        <v>DocuSign, Inc.</v>
      </c>
      <c r="E199">
        <f>VLOOKUP(AApplicationCosts[[#This Row],[NoApplication]],'A-Applications'!B:K,10,FALSE)</f>
        <v>0</v>
      </c>
      <c r="F199" t="s">
        <v>5025</v>
      </c>
      <c r="G199" s="28">
        <v>45787</v>
      </c>
      <c r="H199" s="28">
        <v>46882</v>
      </c>
      <c r="I199" t="s">
        <v>5044</v>
      </c>
      <c r="M199" t="s">
        <v>5027</v>
      </c>
      <c r="N199" s="27">
        <f>30321/3</f>
        <v>10107</v>
      </c>
      <c r="O199">
        <v>20003344</v>
      </c>
      <c r="P199" t="s">
        <v>3018</v>
      </c>
      <c r="Q199" s="52"/>
      <c r="S199">
        <f>_xlfn.XLOOKUP(AApplicationCosts[[#This Row],[NoApplication]],'A-Applications'!B:B,'A-Applications'!AG:AG,,0,1)</f>
        <v>0</v>
      </c>
      <c r="T199" t="s">
        <v>2203</v>
      </c>
      <c r="U199" t="s">
        <v>5033</v>
      </c>
      <c r="V199" t="str">
        <f>IFERROR(VLOOKUP(AApplicationCosts[[#This Row],[License Approver]],Tabels!BD:BF,3,FALSE),"N/A")</f>
        <v>Digitalization</v>
      </c>
      <c r="W199" t="str">
        <f>IFERROR(VLOOKUP(AApplicationCosts[[#This Row],[License Approver]],Tabels!BD:BG,4,FALSE),"N/A")</f>
        <v>DK10</v>
      </c>
      <c r="X199" s="28"/>
    </row>
    <row r="200" spans="2:24" hidden="1">
      <c r="B200" t="s">
        <v>123</v>
      </c>
      <c r="C200" t="s">
        <v>3018</v>
      </c>
      <c r="D200" t="str">
        <f>VLOOKUP(AApplicationCosts[[#This Row],[NoApplication]],'A-Applications'!B:K,9,FALSE)</f>
        <v>DocuSign, Inc.</v>
      </c>
      <c r="E200">
        <f>VLOOKUP(AApplicationCosts[[#This Row],[NoApplication]],'A-Applications'!B:K,10,FALSE)</f>
        <v>0</v>
      </c>
      <c r="F200" t="s">
        <v>1745</v>
      </c>
      <c r="G200" s="28">
        <v>45787</v>
      </c>
      <c r="H200" s="28">
        <v>46882</v>
      </c>
      <c r="I200" t="s">
        <v>5044</v>
      </c>
      <c r="M200" t="s">
        <v>5027</v>
      </c>
      <c r="N200" s="27">
        <f>4548/3</f>
        <v>1516</v>
      </c>
      <c r="O200">
        <v>20003344</v>
      </c>
      <c r="P200" t="s">
        <v>3018</v>
      </c>
      <c r="Q200" s="52"/>
      <c r="S200">
        <f>_xlfn.XLOOKUP(AApplicationCosts[[#This Row],[NoApplication]],'A-Applications'!B:B,'A-Applications'!AG:AG,,0,1)</f>
        <v>0</v>
      </c>
      <c r="T200" t="s">
        <v>2203</v>
      </c>
      <c r="U200" t="s">
        <v>5033</v>
      </c>
      <c r="V200" t="str">
        <f>IFERROR(VLOOKUP(AApplicationCosts[[#This Row],[License Approver]],Tabels!BD:BF,3,FALSE),"N/A")</f>
        <v>Digitalization</v>
      </c>
      <c r="W200" t="str">
        <f>IFERROR(VLOOKUP(AApplicationCosts[[#This Row],[License Approver]],Tabels!BD:BG,4,FALSE),"N/A")</f>
        <v>DK10</v>
      </c>
      <c r="X200" s="28"/>
    </row>
    <row r="201" spans="2:24" hidden="1">
      <c r="B201" t="s">
        <v>202</v>
      </c>
      <c r="C201" t="s">
        <v>3018</v>
      </c>
      <c r="D201" t="str">
        <f>VLOOKUP(AApplicationCosts[[#This Row],[NoApplication]],'A-Applications'!B:K,9,FALSE)</f>
        <v>DocuSign, Inc.</v>
      </c>
      <c r="E201">
        <f>VLOOKUP(AApplicationCosts[[#This Row],[NoApplication]],'A-Applications'!B:K,10,FALSE)</f>
        <v>0</v>
      </c>
      <c r="F201" t="s">
        <v>5025</v>
      </c>
      <c r="G201" s="28">
        <v>45787</v>
      </c>
      <c r="H201" s="28">
        <v>46882</v>
      </c>
      <c r="I201" t="s">
        <v>5044</v>
      </c>
      <c r="M201" t="s">
        <v>5027</v>
      </c>
      <c r="N201" s="27">
        <f>(1033+13802+4032)</f>
        <v>18867</v>
      </c>
      <c r="O201">
        <v>20003344</v>
      </c>
      <c r="P201" t="s">
        <v>3018</v>
      </c>
      <c r="S201">
        <f>_xlfn.XLOOKUP(AApplicationCosts[[#This Row],[NoApplication]],'A-Applications'!B:B,'A-Applications'!AG:AG,,0,1)</f>
        <v>0</v>
      </c>
      <c r="T201" t="s">
        <v>2203</v>
      </c>
      <c r="U201" t="s">
        <v>5033</v>
      </c>
      <c r="V201" t="str">
        <f>IFERROR(VLOOKUP(AApplicationCosts[[#This Row],[License Approver]],Tabels!BD:BF,3,FALSE),"N/A")</f>
        <v>Digitalization</v>
      </c>
      <c r="W201" t="str">
        <f>IFERROR(VLOOKUP(AApplicationCosts[[#This Row],[License Approver]],Tabels!BD:BG,4,FALSE),"N/A")</f>
        <v>DK10</v>
      </c>
      <c r="X201" s="28"/>
    </row>
    <row r="202" spans="2:24" hidden="1">
      <c r="B202" t="s">
        <v>202</v>
      </c>
      <c r="C202" t="s">
        <v>3018</v>
      </c>
      <c r="D202" t="str">
        <f>VLOOKUP(AApplicationCosts[[#This Row],[NoApplication]],'A-Applications'!B:K,9,FALSE)</f>
        <v>DocuSign, Inc.</v>
      </c>
      <c r="E202">
        <f>VLOOKUP(AApplicationCosts[[#This Row],[NoApplication]],'A-Applications'!B:K,10,FALSE)</f>
        <v>0</v>
      </c>
      <c r="F202" t="s">
        <v>1745</v>
      </c>
      <c r="G202" s="28">
        <v>45787</v>
      </c>
      <c r="H202" s="28">
        <v>46882</v>
      </c>
      <c r="I202" t="s">
        <v>5044</v>
      </c>
      <c r="M202" t="s">
        <v>5027</v>
      </c>
      <c r="N202" s="27">
        <f>8490/3</f>
        <v>2830</v>
      </c>
      <c r="O202">
        <v>20003344</v>
      </c>
      <c r="P202" t="s">
        <v>3018</v>
      </c>
      <c r="Q202" s="52"/>
      <c r="S202">
        <f>_xlfn.XLOOKUP(AApplicationCosts[[#This Row],[NoApplication]],'A-Applications'!B:B,'A-Applications'!AG:AG,,0,1)</f>
        <v>0</v>
      </c>
      <c r="T202" t="s">
        <v>2203</v>
      </c>
      <c r="U202" t="s">
        <v>5033</v>
      </c>
      <c r="V202" t="str">
        <f>IFERROR(VLOOKUP(AApplicationCosts[[#This Row],[License Approver]],Tabels!BD:BF,3,FALSE),"N/A")</f>
        <v>Digitalization</v>
      </c>
      <c r="W202" t="str">
        <f>IFERROR(VLOOKUP(AApplicationCosts[[#This Row],[License Approver]],Tabels!BD:BG,4,FALSE),"N/A")</f>
        <v>DK10</v>
      </c>
      <c r="X202" s="28"/>
    </row>
    <row r="203" spans="2:24" ht="27.75" hidden="1" customHeight="1">
      <c r="B203" t="s">
        <v>5301</v>
      </c>
      <c r="C203" t="s">
        <v>5185</v>
      </c>
      <c r="D203" t="str">
        <f>VLOOKUP(AApplicationCosts[[#This Row],[NoApplication]],'A-Applications'!B:K,9,FALSE)</f>
        <v>Microsoft</v>
      </c>
      <c r="E203" s="98" t="s">
        <v>5302</v>
      </c>
      <c r="F203" t="s">
        <v>5025</v>
      </c>
      <c r="G203" s="28">
        <v>45809</v>
      </c>
      <c r="H203" s="28">
        <v>46903</v>
      </c>
      <c r="I203" t="s">
        <v>5044</v>
      </c>
      <c r="J203">
        <v>30</v>
      </c>
      <c r="M203" t="s">
        <v>5032</v>
      </c>
      <c r="N203" s="27">
        <v>38139</v>
      </c>
      <c r="O203">
        <v>90455922</v>
      </c>
      <c r="P203" t="s">
        <v>2114</v>
      </c>
      <c r="R203" t="s">
        <v>5303</v>
      </c>
      <c r="S203" t="str">
        <f>_xlfn.XLOOKUP(AApplicationCosts[[#This Row],[NoApplication]],'A-Applications'!B:B,'A-Applications'!AG:AG,,0,1)</f>
        <v>No</v>
      </c>
      <c r="T203" t="s">
        <v>3140</v>
      </c>
      <c r="U203" t="s">
        <v>5033</v>
      </c>
      <c r="V203" t="str">
        <f>IFERROR(VLOOKUP(AApplicationCosts[[#This Row],[License Approver]],Tabels!BD:BF,3,FALSE),"N/A")</f>
        <v>Digitalization</v>
      </c>
      <c r="W203" t="str">
        <f>IFERROR(VLOOKUP(AApplicationCosts[[#This Row],[License Approver]],Tabels!BD:BG,4,FALSE),"N/A")</f>
        <v>DK10</v>
      </c>
      <c r="X203" s="28"/>
    </row>
    <row r="204" spans="2:24" hidden="1">
      <c r="B204" t="s">
        <v>5304</v>
      </c>
      <c r="C204" t="s">
        <v>5036</v>
      </c>
      <c r="D204" t="str">
        <f>VLOOKUP(AApplicationCosts[[#This Row],[NoApplication]],'A-Applications'!B:K,9,FALSE)</f>
        <v>Microsoft</v>
      </c>
      <c r="E204" s="98" t="str">
        <f>VLOOKUP(AApplicationCosts[[#This Row],[NoApplication]],'A-Applications'!B:K,10,FALSE)</f>
        <v>EP2-01826</v>
      </c>
      <c r="F204" t="s">
        <v>5025</v>
      </c>
      <c r="G204" s="28">
        <v>45809</v>
      </c>
      <c r="H204" s="28">
        <v>46903</v>
      </c>
      <c r="I204" t="s">
        <v>5044</v>
      </c>
      <c r="J204">
        <v>30</v>
      </c>
      <c r="M204" t="s">
        <v>5032</v>
      </c>
      <c r="N204" s="27">
        <v>4191.12</v>
      </c>
      <c r="O204">
        <v>90455922</v>
      </c>
      <c r="P204" t="s">
        <v>2114</v>
      </c>
      <c r="S204" t="str">
        <f>_xlfn.XLOOKUP(AApplicationCosts[[#This Row],[NoApplication]],'A-Applications'!B:B,'A-Applications'!AG:AG,,0,1)</f>
        <v>No</v>
      </c>
      <c r="T204" t="s">
        <v>3140</v>
      </c>
      <c r="U204" t="s">
        <v>5033</v>
      </c>
      <c r="V204" t="str">
        <f>IFERROR(VLOOKUP(AApplicationCosts[[#This Row],[License Approver]],Tabels!BD:BF,3,FALSE),"N/A")</f>
        <v>Digitalization</v>
      </c>
      <c r="W204" t="str">
        <f>IFERROR(VLOOKUP(AApplicationCosts[[#This Row],[License Approver]],Tabels!BD:BG,4,FALSE),"N/A")</f>
        <v>DK10</v>
      </c>
      <c r="X204" s="28"/>
    </row>
    <row r="205" spans="2:24" hidden="1">
      <c r="B205" t="s">
        <v>405</v>
      </c>
      <c r="C205" t="s">
        <v>3446</v>
      </c>
      <c r="D205" t="str">
        <f>VLOOKUP(AApplicationCosts[[#This Row],[NoApplication]],'A-Applications'!B:K,9,FALSE)</f>
        <v>Microsoft</v>
      </c>
      <c r="E205" s="98" t="str">
        <f>VLOOKUP(AApplicationCosts[[#This Row],[NoApplication]],'A-Applications'!B:K,10,FALSE)</f>
        <v>77D-00111</v>
      </c>
      <c r="F205" t="s">
        <v>5025</v>
      </c>
      <c r="G205" s="28">
        <v>45809</v>
      </c>
      <c r="H205" s="28">
        <v>46903</v>
      </c>
      <c r="I205" t="s">
        <v>5044</v>
      </c>
      <c r="J205">
        <v>30</v>
      </c>
      <c r="M205" t="s">
        <v>5032</v>
      </c>
      <c r="N205" s="27">
        <v>236423.99999999997</v>
      </c>
      <c r="O205">
        <v>90455922</v>
      </c>
      <c r="P205" t="s">
        <v>2114</v>
      </c>
      <c r="Q205" s="52"/>
      <c r="R205" t="s">
        <v>5305</v>
      </c>
      <c r="S205">
        <f>_xlfn.XLOOKUP(AApplicationCosts[[#This Row],[NoApplication]],'A-Applications'!B:B,'A-Applications'!AG:AG,,0,1)</f>
        <v>0</v>
      </c>
      <c r="T205" t="s">
        <v>2184</v>
      </c>
      <c r="U205" t="s">
        <v>5035</v>
      </c>
      <c r="V205" t="str">
        <f>IFERROR(VLOOKUP(AApplicationCosts[[#This Row],[License Approver]],Tabels!BD:BF,3,FALSE),"N/A")</f>
        <v>Digitalization</v>
      </c>
      <c r="W205" t="str">
        <f>IFERROR(VLOOKUP(AApplicationCosts[[#This Row],[License Approver]],Tabels!BD:BG,4,FALSE),"N/A")</f>
        <v>DK10</v>
      </c>
      <c r="X205" s="28"/>
    </row>
    <row r="206" spans="2:24" hidden="1">
      <c r="B206" t="s">
        <v>105</v>
      </c>
      <c r="C206" t="s">
        <v>5039</v>
      </c>
      <c r="D206" t="str">
        <f>VLOOKUP(AApplicationCosts[[#This Row],[NoApplication]],'A-Applications'!B:K,9,FALSE)</f>
        <v>Microsoft</v>
      </c>
      <c r="E206" s="98" t="str">
        <f>VLOOKUP(AApplicationCosts[[#This Row],[NoApplication]],'A-Applications'!B:K,10,FALSE)</f>
        <v>N9U-00002</v>
      </c>
      <c r="F206" t="s">
        <v>5025</v>
      </c>
      <c r="G206" s="28">
        <v>45809</v>
      </c>
      <c r="H206" s="28">
        <v>46903</v>
      </c>
      <c r="I206" t="s">
        <v>5044</v>
      </c>
      <c r="J206">
        <v>30</v>
      </c>
      <c r="M206" t="s">
        <v>5032</v>
      </c>
      <c r="N206" s="27">
        <v>197389.08000000002</v>
      </c>
      <c r="O206">
        <v>90455922</v>
      </c>
      <c r="P206" t="s">
        <v>2114</v>
      </c>
      <c r="Q206" s="52">
        <v>86659.199999999997</v>
      </c>
      <c r="S206">
        <f>_xlfn.XLOOKUP(AApplicationCosts[[#This Row],[NoApplication]],'A-Applications'!B:B,'A-Applications'!AG:AG,,0,1)</f>
        <v>0</v>
      </c>
      <c r="T206" t="s">
        <v>2685</v>
      </c>
      <c r="U206" t="s">
        <v>5033</v>
      </c>
      <c r="V206" t="str">
        <f>IFERROR(VLOOKUP(AApplicationCosts[[#This Row],[License Approver]],Tabels!BD:BF,3,FALSE),"N/A")</f>
        <v>Digitalization</v>
      </c>
      <c r="W206" t="str">
        <f>IFERROR(VLOOKUP(AApplicationCosts[[#This Row],[License Approver]],Tabels!BD:BG,4,FALSE),"N/A")</f>
        <v>DK10</v>
      </c>
      <c r="X206" s="28"/>
    </row>
    <row r="207" spans="2:24" hidden="1">
      <c r="B207" t="s">
        <v>52</v>
      </c>
      <c r="C207" t="s">
        <v>5306</v>
      </c>
      <c r="D207" t="str">
        <f>VLOOKUP(AApplicationCosts[[#This Row],[NoApplication]],'A-Applications'!B:K,9,FALSE)</f>
        <v>Microsoft</v>
      </c>
      <c r="E207">
        <f>VLOOKUP(AApplicationCosts[[#This Row],[NoApplication]],'A-Applications'!B:K,10,FALSE)</f>
        <v>0</v>
      </c>
      <c r="F207" t="s">
        <v>5025</v>
      </c>
      <c r="G207" s="28">
        <v>45809</v>
      </c>
      <c r="H207" s="28">
        <v>46903</v>
      </c>
      <c r="I207" t="s">
        <v>5044</v>
      </c>
      <c r="J207">
        <v>30</v>
      </c>
      <c r="M207" t="s">
        <v>5032</v>
      </c>
      <c r="N207" s="27">
        <v>0</v>
      </c>
      <c r="O207">
        <v>90455922</v>
      </c>
      <c r="P207" t="s">
        <v>2114</v>
      </c>
      <c r="Q207" s="52"/>
      <c r="R207" t="s">
        <v>5307</v>
      </c>
      <c r="S207">
        <f>_xlfn.XLOOKUP(AApplicationCosts[[#This Row],[NoApplication]],'A-Applications'!B:B,'A-Applications'!AG:AG,,0,1)</f>
        <v>0</v>
      </c>
      <c r="T207" t="s">
        <v>2685</v>
      </c>
      <c r="U207" t="s">
        <v>5033</v>
      </c>
      <c r="V207" t="str">
        <f>IFERROR(VLOOKUP(AApplicationCosts[[#This Row],[License Approver]],Tabels!BD:BF,3,FALSE),"N/A")</f>
        <v>Digitalization</v>
      </c>
      <c r="W207" t="str">
        <f>IFERROR(VLOOKUP(AApplicationCosts[[#This Row],[License Approver]],Tabels!BD:BG,4,FALSE),"N/A")</f>
        <v>DK10</v>
      </c>
      <c r="X207" s="28"/>
    </row>
    <row r="208" spans="2:24" hidden="1">
      <c r="B208" t="s">
        <v>56</v>
      </c>
      <c r="C208" t="s">
        <v>5306</v>
      </c>
      <c r="D208" t="str">
        <f>VLOOKUP(AApplicationCosts[[#This Row],[NoApplication]],'A-Applications'!B:K,9,FALSE)</f>
        <v>Microsoft</v>
      </c>
      <c r="E208">
        <f>VLOOKUP(AApplicationCosts[[#This Row],[NoApplication]],'A-Applications'!B:K,10,FALSE)</f>
        <v>0</v>
      </c>
      <c r="F208" t="s">
        <v>5025</v>
      </c>
      <c r="G208" s="28">
        <v>45809</v>
      </c>
      <c r="H208" s="28">
        <v>46903</v>
      </c>
      <c r="I208" t="s">
        <v>5044</v>
      </c>
      <c r="J208">
        <v>30</v>
      </c>
      <c r="M208" t="s">
        <v>5032</v>
      </c>
      <c r="N208" s="27">
        <v>0</v>
      </c>
      <c r="O208">
        <v>90455922</v>
      </c>
      <c r="P208" t="s">
        <v>2114</v>
      </c>
      <c r="R208" t="s">
        <v>5307</v>
      </c>
      <c r="S208">
        <f>_xlfn.XLOOKUP(AApplicationCosts[[#This Row],[NoApplication]],'A-Applications'!B:B,'A-Applications'!AG:AG,,0,1)</f>
        <v>0</v>
      </c>
      <c r="T208" t="s">
        <v>2685</v>
      </c>
      <c r="U208" t="s">
        <v>5033</v>
      </c>
      <c r="V208" t="str">
        <f>IFERROR(VLOOKUP(AApplicationCosts[[#This Row],[License Approver]],Tabels!BD:BF,3,FALSE),"N/A")</f>
        <v>Digitalization</v>
      </c>
      <c r="W208" t="str">
        <f>IFERROR(VLOOKUP(AApplicationCosts[[#This Row],[License Approver]],Tabels!BD:BG,4,FALSE),"N/A")</f>
        <v>DK10</v>
      </c>
      <c r="X208" s="28"/>
    </row>
    <row r="209" spans="2:24" hidden="1">
      <c r="B209" t="s">
        <v>266</v>
      </c>
      <c r="C209" t="s">
        <v>5306</v>
      </c>
      <c r="D209" t="str">
        <f>VLOOKUP(AApplicationCosts[[#This Row],[NoApplication]],'A-Applications'!B:K,9,FALSE)</f>
        <v>Microsoft</v>
      </c>
      <c r="E209">
        <f>VLOOKUP(AApplicationCosts[[#This Row],[NoApplication]],'A-Applications'!B:K,10,FALSE)</f>
        <v>0</v>
      </c>
      <c r="F209" t="s">
        <v>5025</v>
      </c>
      <c r="G209" s="28">
        <v>45809</v>
      </c>
      <c r="H209" s="28">
        <v>46903</v>
      </c>
      <c r="I209" t="s">
        <v>5044</v>
      </c>
      <c r="J209">
        <v>30</v>
      </c>
      <c r="M209" t="s">
        <v>5032</v>
      </c>
      <c r="N209" s="27">
        <v>0</v>
      </c>
      <c r="O209">
        <v>90455922</v>
      </c>
      <c r="P209" t="s">
        <v>2114</v>
      </c>
      <c r="R209" t="s">
        <v>5307</v>
      </c>
      <c r="S209">
        <f>_xlfn.XLOOKUP(AApplicationCosts[[#This Row],[NoApplication]],'A-Applications'!B:B,'A-Applications'!AG:AG,,0,1)</f>
        <v>0</v>
      </c>
      <c r="T209" t="s">
        <v>2685</v>
      </c>
      <c r="U209" t="s">
        <v>5033</v>
      </c>
      <c r="V209" t="str">
        <f>IFERROR(VLOOKUP(AApplicationCosts[[#This Row],[License Approver]],Tabels!BD:BF,3,FALSE),"N/A")</f>
        <v>Digitalization</v>
      </c>
      <c r="W209" t="str">
        <f>IFERROR(VLOOKUP(AApplicationCosts[[#This Row],[License Approver]],Tabels!BD:BG,4,FALSE),"N/A")</f>
        <v>DK10</v>
      </c>
      <c r="X209" s="28"/>
    </row>
    <row r="210" spans="2:24" hidden="1">
      <c r="B210" t="s">
        <v>821</v>
      </c>
      <c r="C210" t="s">
        <v>5306</v>
      </c>
      <c r="D210" t="str">
        <f>VLOOKUP(AApplicationCosts[[#This Row],[NoApplication]],'A-Applications'!B:K,9,FALSE)</f>
        <v>Microsoft</v>
      </c>
      <c r="E210">
        <f>VLOOKUP(AApplicationCosts[[#This Row],[NoApplication]],'A-Applications'!B:K,10,FALSE)</f>
        <v>0</v>
      </c>
      <c r="F210" t="s">
        <v>5025</v>
      </c>
      <c r="G210" s="28">
        <v>45809</v>
      </c>
      <c r="H210" s="28">
        <v>46903</v>
      </c>
      <c r="I210" t="s">
        <v>5044</v>
      </c>
      <c r="J210">
        <v>30</v>
      </c>
      <c r="M210" t="s">
        <v>5032</v>
      </c>
      <c r="N210" s="27">
        <v>0</v>
      </c>
      <c r="O210">
        <v>90455922</v>
      </c>
      <c r="P210" t="s">
        <v>2114</v>
      </c>
      <c r="R210" t="s">
        <v>5307</v>
      </c>
      <c r="S210">
        <f>_xlfn.XLOOKUP(AApplicationCosts[[#This Row],[NoApplication]],'A-Applications'!B:B,'A-Applications'!AG:AG,,0,1)</f>
        <v>0</v>
      </c>
      <c r="T210" t="s">
        <v>2685</v>
      </c>
      <c r="U210" t="s">
        <v>5033</v>
      </c>
      <c r="V210" t="str">
        <f>IFERROR(VLOOKUP(AApplicationCosts[[#This Row],[License Approver]],Tabels!BD:BF,3,FALSE),"N/A")</f>
        <v>Digitalization</v>
      </c>
      <c r="W210" t="str">
        <f>IFERROR(VLOOKUP(AApplicationCosts[[#This Row],[License Approver]],Tabels!BD:BG,4,FALSE),"N/A")</f>
        <v>DK10</v>
      </c>
      <c r="X210" s="28"/>
    </row>
    <row r="211" spans="2:24" hidden="1">
      <c r="B211" t="s">
        <v>607</v>
      </c>
      <c r="C211" t="s">
        <v>5306</v>
      </c>
      <c r="D211" t="str">
        <f>VLOOKUP(AApplicationCosts[[#This Row],[NoApplication]],'A-Applications'!B:K,9,FALSE)</f>
        <v>Microsoft</v>
      </c>
      <c r="E211" t="str">
        <f>VLOOKUP(AApplicationCosts[[#This Row],[NoApplication]],'A-Applications'!B:K,10,FALSE)</f>
        <v>1O4-00001</v>
      </c>
      <c r="F211" t="s">
        <v>5025</v>
      </c>
      <c r="G211" s="28">
        <v>45809</v>
      </c>
      <c r="H211" s="28">
        <v>46903</v>
      </c>
      <c r="I211" t="s">
        <v>5044</v>
      </c>
      <c r="J211">
        <v>30</v>
      </c>
      <c r="M211" t="s">
        <v>5032</v>
      </c>
      <c r="N211" s="27">
        <v>0</v>
      </c>
      <c r="O211">
        <v>90455922</v>
      </c>
      <c r="P211" t="s">
        <v>2114</v>
      </c>
      <c r="R211" t="s">
        <v>5307</v>
      </c>
      <c r="S211">
        <f>_xlfn.XLOOKUP(AApplicationCosts[[#This Row],[NoApplication]],'A-Applications'!B:B,'A-Applications'!AG:AG,,0,1)</f>
        <v>0</v>
      </c>
      <c r="T211" t="s">
        <v>2685</v>
      </c>
      <c r="U211" t="s">
        <v>5033</v>
      </c>
      <c r="V211" t="str">
        <f>IFERROR(VLOOKUP(AApplicationCosts[[#This Row],[License Approver]],Tabels!BD:BF,3,FALSE),"N/A")</f>
        <v>Digitalization</v>
      </c>
      <c r="W211" t="str">
        <f>IFERROR(VLOOKUP(AApplicationCosts[[#This Row],[License Approver]],Tabels!BD:BG,4,FALSE),"N/A")</f>
        <v>DK10</v>
      </c>
      <c r="X211" s="28"/>
    </row>
    <row r="212" spans="2:24" hidden="1">
      <c r="B212" t="s">
        <v>117</v>
      </c>
      <c r="C212" t="s">
        <v>5164</v>
      </c>
      <c r="D212" t="str">
        <f>VLOOKUP(AApplicationCosts[[#This Row],[NoApplication]],'A-Applications'!B:K,9,FALSE)</f>
        <v>Microsoft</v>
      </c>
      <c r="E212">
        <f>VLOOKUP(AApplicationCosts[[#This Row],[NoApplication]],'A-Applications'!B:K,10,FALSE)</f>
        <v>0</v>
      </c>
      <c r="F212" t="s">
        <v>5025</v>
      </c>
      <c r="G212" s="28">
        <v>45809</v>
      </c>
      <c r="H212" s="28">
        <v>46903</v>
      </c>
      <c r="I212" t="s">
        <v>5044</v>
      </c>
      <c r="J212">
        <v>30</v>
      </c>
      <c r="M212" t="s">
        <v>5032</v>
      </c>
      <c r="N212" s="27">
        <v>0</v>
      </c>
      <c r="O212">
        <v>90455922</v>
      </c>
      <c r="P212" t="s">
        <v>2114</v>
      </c>
      <c r="Q212" s="52"/>
      <c r="R212" t="s">
        <v>5308</v>
      </c>
      <c r="S212">
        <f>_xlfn.XLOOKUP(AApplicationCosts[[#This Row],[NoApplication]],'A-Applications'!B:B,'A-Applications'!AG:AG,,0,1)</f>
        <v>0</v>
      </c>
      <c r="T212" t="s">
        <v>298</v>
      </c>
      <c r="U212" t="s">
        <v>5033</v>
      </c>
      <c r="V212" t="str">
        <f>IFERROR(VLOOKUP(AApplicationCosts[[#This Row],[License Approver]],Tabels!BD:BF,3,FALSE),"N/A")</f>
        <v>Digitalization</v>
      </c>
      <c r="W212" t="str">
        <f>IFERROR(VLOOKUP(AApplicationCosts[[#This Row],[License Approver]],Tabels!BD:BG,4,FALSE),"N/A")</f>
        <v>DK10</v>
      </c>
      <c r="X212" s="28"/>
    </row>
    <row r="213" spans="2:24" hidden="1">
      <c r="B213" t="s">
        <v>129</v>
      </c>
      <c r="C213" t="s">
        <v>5036</v>
      </c>
      <c r="D213" t="str">
        <f>VLOOKUP(AApplicationCosts[[#This Row],[NoApplication]],'A-Applications'!B:K,9,FALSE)</f>
        <v>Microsoft</v>
      </c>
      <c r="E213" s="98" t="str">
        <f>VLOOKUP(AApplicationCosts[[#This Row],[NoApplication]],'A-Applications'!B:K,10,FALSE)</f>
        <v>DGP-00003</v>
      </c>
      <c r="F213" t="s">
        <v>5025</v>
      </c>
      <c r="G213" s="28">
        <v>45809</v>
      </c>
      <c r="H213" s="28">
        <v>46903</v>
      </c>
      <c r="I213" t="s">
        <v>5044</v>
      </c>
      <c r="J213">
        <v>30</v>
      </c>
      <c r="M213" t="s">
        <v>5032</v>
      </c>
      <c r="N213" s="27">
        <v>1907907.12</v>
      </c>
      <c r="O213">
        <v>90455922</v>
      </c>
      <c r="P213" t="s">
        <v>2114</v>
      </c>
      <c r="Q213" s="52">
        <v>1325847.6000000001</v>
      </c>
      <c r="S213">
        <f>_xlfn.XLOOKUP(AApplicationCosts[[#This Row],[NoApplication]],'A-Applications'!B:B,'A-Applications'!AG:AG,,0,1)</f>
        <v>0</v>
      </c>
      <c r="T213" t="s">
        <v>3140</v>
      </c>
      <c r="U213" t="s">
        <v>5033</v>
      </c>
      <c r="V213" t="str">
        <f>IFERROR(VLOOKUP(AApplicationCosts[[#This Row],[License Approver]],Tabels!BD:BF,3,FALSE),"N/A")</f>
        <v>Digitalization</v>
      </c>
      <c r="W213" t="str">
        <f>IFERROR(VLOOKUP(AApplicationCosts[[#This Row],[License Approver]],Tabels!BD:BG,4,FALSE),"N/A")</f>
        <v>DK10</v>
      </c>
      <c r="X213" s="28"/>
    </row>
    <row r="214" spans="2:24" ht="90" hidden="1">
      <c r="B214" t="s">
        <v>676</v>
      </c>
      <c r="C214" t="s">
        <v>5036</v>
      </c>
      <c r="D214" t="str">
        <f>VLOOKUP(AApplicationCosts[[#This Row],[NoApplication]],'A-Applications'!B:K,9,FALSE)</f>
        <v>Microsoft</v>
      </c>
      <c r="E214" t="str">
        <f>VLOOKUP(AApplicationCosts[[#This Row],[NoApplication]],'A-Applications'!B:K,10,FALSE)</f>
        <v>16B-00001</v>
      </c>
      <c r="F214" t="s">
        <v>5025</v>
      </c>
      <c r="G214" s="28">
        <v>45809</v>
      </c>
      <c r="H214" s="28">
        <v>46903</v>
      </c>
      <c r="I214" t="s">
        <v>5044</v>
      </c>
      <c r="J214">
        <v>30</v>
      </c>
      <c r="M214" t="s">
        <v>5032</v>
      </c>
      <c r="N214" s="27">
        <f>77535+69852</f>
        <v>147387</v>
      </c>
      <c r="O214">
        <v>90455922</v>
      </c>
      <c r="P214" t="s">
        <v>2114</v>
      </c>
      <c r="Q214" s="52"/>
      <c r="R214" s="8" t="s">
        <v>5309</v>
      </c>
      <c r="S214">
        <f>_xlfn.XLOOKUP(AApplicationCosts[[#This Row],[NoApplication]],'A-Applications'!B:B,'A-Applications'!AG:AG,,0,1)</f>
        <v>0</v>
      </c>
      <c r="T214" t="s">
        <v>3140</v>
      </c>
      <c r="U214" t="s">
        <v>5033</v>
      </c>
      <c r="V214" t="str">
        <f>IFERROR(VLOOKUP(AApplicationCosts[[#This Row],[License Approver]],Tabels!BD:BF,3,FALSE),"N/A")</f>
        <v>Digitalization</v>
      </c>
      <c r="W214" t="str">
        <f>IFERROR(VLOOKUP(AApplicationCosts[[#This Row],[License Approver]],Tabels!BD:BG,4,FALSE),"N/A")</f>
        <v>DK10</v>
      </c>
      <c r="X214" s="28"/>
    </row>
    <row r="215" spans="2:24" hidden="1">
      <c r="B215" t="s">
        <v>135</v>
      </c>
      <c r="C215" t="s">
        <v>5039</v>
      </c>
      <c r="D215" t="str">
        <f>VLOOKUP(AApplicationCosts[[#This Row],[NoApplication]],'A-Applications'!B:K,9,FALSE)</f>
        <v>Microsoft</v>
      </c>
      <c r="E215" s="98" t="str">
        <f>VLOOKUP(AApplicationCosts[[#This Row],[NoApplication]],'A-Applications'!B:K,10,FALSE)</f>
        <v>7LS-00002</v>
      </c>
      <c r="F215" t="s">
        <v>5025</v>
      </c>
      <c r="G215" s="28">
        <v>45809</v>
      </c>
      <c r="H215" s="28">
        <v>46903</v>
      </c>
      <c r="I215" t="s">
        <v>5044</v>
      </c>
      <c r="J215">
        <v>30</v>
      </c>
      <c r="M215" t="s">
        <v>5032</v>
      </c>
      <c r="N215" s="27">
        <v>95285.400000000009</v>
      </c>
      <c r="O215">
        <v>90455922</v>
      </c>
      <c r="P215" t="s">
        <v>2114</v>
      </c>
      <c r="Q215" s="52">
        <v>86664.6</v>
      </c>
      <c r="S215">
        <f>_xlfn.XLOOKUP(AApplicationCosts[[#This Row],[NoApplication]],'A-Applications'!B:B,'A-Applications'!AG:AG,,0,1)</f>
        <v>0</v>
      </c>
      <c r="T215" t="s">
        <v>2685</v>
      </c>
      <c r="U215" t="s">
        <v>5033</v>
      </c>
      <c r="V215" t="str">
        <f>IFERROR(VLOOKUP(AApplicationCosts[[#This Row],[License Approver]],Tabels!BD:BF,3,FALSE),"N/A")</f>
        <v>Digitalization</v>
      </c>
      <c r="W215" t="str">
        <f>IFERROR(VLOOKUP(AApplicationCosts[[#This Row],[License Approver]],Tabels!BD:BG,4,FALSE),"N/A")</f>
        <v>DK10</v>
      </c>
      <c r="X215" s="28"/>
    </row>
    <row r="216" spans="2:24" hidden="1">
      <c r="B216" t="s">
        <v>1530</v>
      </c>
      <c r="C216" t="s">
        <v>5306</v>
      </c>
      <c r="D216" t="str">
        <f>VLOOKUP(AApplicationCosts[[#This Row],[NoApplication]],'A-Applications'!B:K,9,FALSE)</f>
        <v>Microsoft</v>
      </c>
      <c r="E216">
        <f>VLOOKUP(AApplicationCosts[[#This Row],[NoApplication]],'A-Applications'!B:K,10,FALSE)</f>
        <v>0</v>
      </c>
      <c r="F216" t="s">
        <v>5025</v>
      </c>
      <c r="G216" s="28">
        <v>45809</v>
      </c>
      <c r="H216" s="28">
        <v>46903</v>
      </c>
      <c r="I216" t="s">
        <v>5044</v>
      </c>
      <c r="J216">
        <v>30</v>
      </c>
      <c r="M216" t="s">
        <v>5032</v>
      </c>
      <c r="N216" s="27">
        <v>0</v>
      </c>
      <c r="O216">
        <v>90455922</v>
      </c>
      <c r="P216" t="s">
        <v>2114</v>
      </c>
      <c r="R216" t="s">
        <v>5307</v>
      </c>
      <c r="S216">
        <f>_xlfn.XLOOKUP(AApplicationCosts[[#This Row],[NoApplication]],'A-Applications'!B:B,'A-Applications'!AG:AG,,0,1)</f>
        <v>0</v>
      </c>
      <c r="T216" t="s">
        <v>2685</v>
      </c>
      <c r="U216" t="s">
        <v>5033</v>
      </c>
      <c r="V216" t="str">
        <f>IFERROR(VLOOKUP(AApplicationCosts[[#This Row],[License Approver]],Tabels!BD:BF,3,FALSE),"N/A")</f>
        <v>Digitalization</v>
      </c>
      <c r="W216" t="str">
        <f>IFERROR(VLOOKUP(AApplicationCosts[[#This Row],[License Approver]],Tabels!BD:BG,4,FALSE),"N/A")</f>
        <v>DK10</v>
      </c>
      <c r="X216" s="28"/>
    </row>
    <row r="217" spans="2:24" hidden="1">
      <c r="B217" t="s">
        <v>57</v>
      </c>
      <c r="C217" t="s">
        <v>5306</v>
      </c>
      <c r="D217" t="str">
        <f>VLOOKUP(AApplicationCosts[[#This Row],[NoApplication]],'A-Applications'!B:K,9,FALSE)</f>
        <v>Microsoft</v>
      </c>
      <c r="E217">
        <f>VLOOKUP(AApplicationCosts[[#This Row],[NoApplication]],'A-Applications'!B:K,10,FALSE)</f>
        <v>0</v>
      </c>
      <c r="F217" t="s">
        <v>5025</v>
      </c>
      <c r="G217" s="28">
        <v>45809</v>
      </c>
      <c r="H217" s="28">
        <v>46903</v>
      </c>
      <c r="I217" t="s">
        <v>5044</v>
      </c>
      <c r="J217">
        <v>30</v>
      </c>
      <c r="M217" t="s">
        <v>5032</v>
      </c>
      <c r="N217" s="27">
        <v>0</v>
      </c>
      <c r="O217">
        <v>90455922</v>
      </c>
      <c r="P217" t="s">
        <v>2114</v>
      </c>
      <c r="Q217" s="52"/>
      <c r="R217" t="s">
        <v>5307</v>
      </c>
      <c r="S217">
        <f>_xlfn.XLOOKUP(AApplicationCosts[[#This Row],[NoApplication]],'A-Applications'!B:B,'A-Applications'!AG:AG,,0,1)</f>
        <v>0</v>
      </c>
      <c r="T217" t="s">
        <v>2685</v>
      </c>
      <c r="U217" t="s">
        <v>5033</v>
      </c>
      <c r="V217" t="str">
        <f>IFERROR(VLOOKUP(AApplicationCosts[[#This Row],[License Approver]],Tabels!BD:BF,3,FALSE),"N/A")</f>
        <v>Digitalization</v>
      </c>
      <c r="W217" t="str">
        <f>IFERROR(VLOOKUP(AApplicationCosts[[#This Row],[License Approver]],Tabels!BD:BG,4,FALSE),"N/A")</f>
        <v>DK10</v>
      </c>
      <c r="X217" s="28"/>
    </row>
    <row r="218" spans="2:24" hidden="1">
      <c r="B218" t="s">
        <v>58</v>
      </c>
      <c r="C218" t="s">
        <v>5306</v>
      </c>
      <c r="D218" t="str">
        <f>VLOOKUP(AApplicationCosts[[#This Row],[NoApplication]],'A-Applications'!B:K,9,FALSE)</f>
        <v>Microsoft</v>
      </c>
      <c r="E218">
        <f>VLOOKUP(AApplicationCosts[[#This Row],[NoApplication]],'A-Applications'!B:K,10,FALSE)</f>
        <v>0</v>
      </c>
      <c r="F218" t="s">
        <v>5025</v>
      </c>
      <c r="G218" s="28">
        <v>45809</v>
      </c>
      <c r="H218" s="28">
        <v>46903</v>
      </c>
      <c r="I218" t="s">
        <v>5044</v>
      </c>
      <c r="J218">
        <v>30</v>
      </c>
      <c r="M218" t="s">
        <v>5032</v>
      </c>
      <c r="N218" s="27">
        <v>0</v>
      </c>
      <c r="O218">
        <v>90455922</v>
      </c>
      <c r="P218" t="s">
        <v>2114</v>
      </c>
      <c r="Q218" s="52"/>
      <c r="R218" t="s">
        <v>5307</v>
      </c>
      <c r="S218">
        <f>_xlfn.XLOOKUP(AApplicationCosts[[#This Row],[NoApplication]],'A-Applications'!B:B,'A-Applications'!AG:AG,,0,1)</f>
        <v>0</v>
      </c>
      <c r="T218" t="s">
        <v>2685</v>
      </c>
      <c r="U218" t="s">
        <v>5033</v>
      </c>
      <c r="V218" t="str">
        <f>IFERROR(VLOOKUP(AApplicationCosts[[#This Row],[License Approver]],Tabels!BD:BF,3,FALSE),"N/A")</f>
        <v>Digitalization</v>
      </c>
      <c r="W218" t="str">
        <f>IFERROR(VLOOKUP(AApplicationCosts[[#This Row],[License Approver]],Tabels!BD:BG,4,FALSE),"N/A")</f>
        <v>DK10</v>
      </c>
      <c r="X218" s="28"/>
    </row>
    <row r="219" spans="2:24" hidden="1">
      <c r="B219" t="s">
        <v>59</v>
      </c>
      <c r="C219" t="s">
        <v>5306</v>
      </c>
      <c r="D219" t="str">
        <f>VLOOKUP(AApplicationCosts[[#This Row],[NoApplication]],'A-Applications'!B:K,9,FALSE)</f>
        <v>Microsoft</v>
      </c>
      <c r="E219">
        <f>VLOOKUP(AApplicationCosts[[#This Row],[NoApplication]],'A-Applications'!B:K,10,FALSE)</f>
        <v>0</v>
      </c>
      <c r="F219" t="s">
        <v>5025</v>
      </c>
      <c r="G219" s="28">
        <v>45809</v>
      </c>
      <c r="H219" s="28">
        <v>46903</v>
      </c>
      <c r="I219" t="s">
        <v>5044</v>
      </c>
      <c r="J219">
        <v>30</v>
      </c>
      <c r="M219" t="s">
        <v>5032</v>
      </c>
      <c r="N219" s="27">
        <v>0</v>
      </c>
      <c r="O219">
        <v>90455922</v>
      </c>
      <c r="P219" t="s">
        <v>2114</v>
      </c>
      <c r="Q219" s="52"/>
      <c r="R219" t="s">
        <v>5307</v>
      </c>
      <c r="S219">
        <f>_xlfn.XLOOKUP(AApplicationCosts[[#This Row],[NoApplication]],'A-Applications'!B:B,'A-Applications'!AG:AG,,0,1)</f>
        <v>0</v>
      </c>
      <c r="T219" t="s">
        <v>2685</v>
      </c>
      <c r="U219" t="s">
        <v>5033</v>
      </c>
      <c r="V219" t="str">
        <f>IFERROR(VLOOKUP(AApplicationCosts[[#This Row],[License Approver]],Tabels!BD:BF,3,FALSE),"N/A")</f>
        <v>Digitalization</v>
      </c>
      <c r="W219" t="str">
        <f>IFERROR(VLOOKUP(AApplicationCosts[[#This Row],[License Approver]],Tabels!BD:BG,4,FALSE),"N/A")</f>
        <v>DK10</v>
      </c>
      <c r="X219" s="28"/>
    </row>
    <row r="220" spans="2:24" hidden="1">
      <c r="B220" t="s">
        <v>60</v>
      </c>
      <c r="C220" t="s">
        <v>5306</v>
      </c>
      <c r="D220" t="str">
        <f>VLOOKUP(AApplicationCosts[[#This Row],[NoApplication]],'A-Applications'!B:K,9,FALSE)</f>
        <v>Microsoft</v>
      </c>
      <c r="E220">
        <f>VLOOKUP(AApplicationCosts[[#This Row],[NoApplication]],'A-Applications'!B:K,10,FALSE)</f>
        <v>0</v>
      </c>
      <c r="F220" t="s">
        <v>5025</v>
      </c>
      <c r="G220" s="28">
        <v>45809</v>
      </c>
      <c r="H220" s="28">
        <v>46903</v>
      </c>
      <c r="I220" t="s">
        <v>5044</v>
      </c>
      <c r="J220">
        <v>30</v>
      </c>
      <c r="M220" t="s">
        <v>5032</v>
      </c>
      <c r="N220" s="27">
        <v>0</v>
      </c>
      <c r="O220">
        <v>90455922</v>
      </c>
      <c r="P220" t="s">
        <v>2114</v>
      </c>
      <c r="Q220" s="52"/>
      <c r="R220" t="s">
        <v>5307</v>
      </c>
      <c r="S220">
        <f>_xlfn.XLOOKUP(AApplicationCosts[[#This Row],[NoApplication]],'A-Applications'!B:B,'A-Applications'!AG:AG,,0,1)</f>
        <v>0</v>
      </c>
      <c r="T220" t="s">
        <v>2685</v>
      </c>
      <c r="U220" t="s">
        <v>5033</v>
      </c>
      <c r="V220" t="str">
        <f>IFERROR(VLOOKUP(AApplicationCosts[[#This Row],[License Approver]],Tabels!BD:BF,3,FALSE),"N/A")</f>
        <v>Digitalization</v>
      </c>
      <c r="W220" t="str">
        <f>IFERROR(VLOOKUP(AApplicationCosts[[#This Row],[License Approver]],Tabels!BD:BG,4,FALSE),"N/A")</f>
        <v>DK10</v>
      </c>
      <c r="X220" s="28"/>
    </row>
    <row r="221" spans="2:24" hidden="1">
      <c r="B221" t="s">
        <v>422</v>
      </c>
      <c r="C221" t="s">
        <v>5310</v>
      </c>
      <c r="D221" t="str">
        <f>VLOOKUP(AApplicationCosts[[#This Row],[NoApplication]],'A-Applications'!B:K,9,FALSE)</f>
        <v>Microsoft</v>
      </c>
      <c r="E221">
        <f>VLOOKUP(AApplicationCosts[[#This Row],[NoApplication]],'A-Applications'!B:K,10,FALSE)</f>
        <v>0</v>
      </c>
      <c r="F221" t="s">
        <v>5071</v>
      </c>
      <c r="G221" s="28">
        <v>45809</v>
      </c>
      <c r="H221" s="28">
        <v>46903</v>
      </c>
      <c r="I221" t="s">
        <v>5044</v>
      </c>
      <c r="J221">
        <v>30</v>
      </c>
      <c r="M221" t="s">
        <v>5032</v>
      </c>
      <c r="N221" s="27">
        <v>30077000</v>
      </c>
      <c r="O221">
        <v>90455922</v>
      </c>
      <c r="P221" t="s">
        <v>2114</v>
      </c>
      <c r="R221" t="s">
        <v>5310</v>
      </c>
      <c r="S221">
        <f>_xlfn.XLOOKUP(AApplicationCosts[[#This Row],[NoApplication]],'A-Applications'!B:B,'A-Applications'!AG:AG,,0,1)</f>
        <v>0</v>
      </c>
      <c r="T221" t="s">
        <v>2184</v>
      </c>
      <c r="U221" t="s">
        <v>5035</v>
      </c>
      <c r="V221" t="str">
        <f>IFERROR(VLOOKUP(AApplicationCosts[[#This Row],[License Approver]],Tabels!BD:BF,3,FALSE),"N/A")</f>
        <v>Digitalization</v>
      </c>
      <c r="W221" t="str">
        <f>IFERROR(VLOOKUP(AApplicationCosts[[#This Row],[License Approver]],Tabels!BD:BG,4,FALSE),"N/A")</f>
        <v>DK10</v>
      </c>
      <c r="X221" s="28"/>
    </row>
    <row r="222" spans="2:24" hidden="1">
      <c r="B222" t="s">
        <v>319</v>
      </c>
      <c r="C222" t="s">
        <v>5164</v>
      </c>
      <c r="D222" t="str">
        <f>VLOOKUP(AApplicationCosts[[#This Row],[NoApplication]],'A-Applications'!B:K,9,FALSE)</f>
        <v>Microsoft</v>
      </c>
      <c r="E222">
        <f>VLOOKUP(AApplicationCosts[[#This Row],[NoApplication]],'A-Applications'!B:K,10,FALSE)</f>
        <v>0</v>
      </c>
      <c r="F222" t="s">
        <v>5071</v>
      </c>
      <c r="G222" s="28">
        <v>45809</v>
      </c>
      <c r="H222" s="28">
        <v>46903</v>
      </c>
      <c r="I222" t="s">
        <v>5044</v>
      </c>
      <c r="J222">
        <v>30</v>
      </c>
      <c r="M222" t="s">
        <v>5032</v>
      </c>
      <c r="N222" s="27">
        <f>70000*1.1</f>
        <v>77000</v>
      </c>
      <c r="O222">
        <v>90455922</v>
      </c>
      <c r="P222" t="s">
        <v>2114</v>
      </c>
      <c r="R222" t="s">
        <v>5311</v>
      </c>
      <c r="S222">
        <f>_xlfn.XLOOKUP(AApplicationCosts[[#This Row],[NoApplication]],'A-Applications'!B:B,'A-Applications'!AG:AG,,0,1)</f>
        <v>0</v>
      </c>
      <c r="T222" t="s">
        <v>599</v>
      </c>
      <c r="U222" t="s">
        <v>5033</v>
      </c>
      <c r="V222" t="str">
        <f>IFERROR(VLOOKUP(AApplicationCosts[[#This Row],[License Approver]],Tabels!BD:BF,3,FALSE),"N/A")</f>
        <v>Digitalization</v>
      </c>
      <c r="W222" t="str">
        <f>IFERROR(VLOOKUP(AApplicationCosts[[#This Row],[License Approver]],Tabels!BD:BG,4,FALSE),"N/A")</f>
        <v>DK10</v>
      </c>
      <c r="X222" s="28"/>
    </row>
    <row r="223" spans="2:24" hidden="1">
      <c r="B223" t="s">
        <v>319</v>
      </c>
      <c r="C223" t="s">
        <v>5164</v>
      </c>
      <c r="D223" t="str">
        <f>VLOOKUP(AApplicationCosts[[#This Row],[NoApplication]],'A-Applications'!B:K,9,FALSE)</f>
        <v>Microsoft</v>
      </c>
      <c r="E223">
        <f>VLOOKUP(AApplicationCosts[[#This Row],[NoApplication]],'A-Applications'!B:K,10,FALSE)</f>
        <v>0</v>
      </c>
      <c r="F223" t="s">
        <v>5071</v>
      </c>
      <c r="G223" s="28">
        <v>45809</v>
      </c>
      <c r="H223" s="28">
        <v>46903</v>
      </c>
      <c r="I223" t="s">
        <v>5044</v>
      </c>
      <c r="J223">
        <v>30</v>
      </c>
      <c r="M223" t="s">
        <v>5032</v>
      </c>
      <c r="N223" s="27">
        <f>45000*1.1</f>
        <v>49500.000000000007</v>
      </c>
      <c r="O223">
        <v>90455922</v>
      </c>
      <c r="P223" t="s">
        <v>2114</v>
      </c>
      <c r="R223" t="s">
        <v>5312</v>
      </c>
      <c r="S223">
        <f>_xlfn.XLOOKUP(AApplicationCosts[[#This Row],[NoApplication]],'A-Applications'!B:B,'A-Applications'!AG:AG,,0,1)</f>
        <v>0</v>
      </c>
      <c r="T223" t="s">
        <v>599</v>
      </c>
      <c r="U223" t="s">
        <v>5033</v>
      </c>
      <c r="V223" t="str">
        <f>IFERROR(VLOOKUP(AApplicationCosts[[#This Row],[License Approver]],Tabels!BD:BF,3,FALSE),"N/A")</f>
        <v>Digitalization</v>
      </c>
      <c r="W223" t="str">
        <f>IFERROR(VLOOKUP(AApplicationCosts[[#This Row],[License Approver]],Tabels!BD:BG,4,FALSE),"N/A")</f>
        <v>DK10</v>
      </c>
      <c r="X223" s="28"/>
    </row>
    <row r="224" spans="2:24" hidden="1">
      <c r="B224" t="s">
        <v>61</v>
      </c>
      <c r="C224" t="s">
        <v>5306</v>
      </c>
      <c r="D224" t="str">
        <f>VLOOKUP(AApplicationCosts[[#This Row],[NoApplication]],'A-Applications'!B:K,9,FALSE)</f>
        <v>Microsoft</v>
      </c>
      <c r="E224">
        <f>VLOOKUP(AApplicationCosts[[#This Row],[NoApplication]],'A-Applications'!B:K,10,FALSE)</f>
        <v>0</v>
      </c>
      <c r="F224" t="s">
        <v>5025</v>
      </c>
      <c r="G224" s="28">
        <v>45809</v>
      </c>
      <c r="H224" s="28">
        <v>46903</v>
      </c>
      <c r="I224" t="s">
        <v>5044</v>
      </c>
      <c r="J224">
        <v>30</v>
      </c>
      <c r="M224" t="s">
        <v>5032</v>
      </c>
      <c r="N224" s="27">
        <v>0</v>
      </c>
      <c r="O224">
        <v>90455922</v>
      </c>
      <c r="P224" t="s">
        <v>2114</v>
      </c>
      <c r="R224" t="s">
        <v>5307</v>
      </c>
      <c r="S224">
        <f>_xlfn.XLOOKUP(AApplicationCosts[[#This Row],[NoApplication]],'A-Applications'!B:B,'A-Applications'!AG:AG,,0,1)</f>
        <v>0</v>
      </c>
      <c r="T224" t="s">
        <v>2685</v>
      </c>
      <c r="U224" t="s">
        <v>5033</v>
      </c>
      <c r="V224" t="str">
        <f>IFERROR(VLOOKUP(AApplicationCosts[[#This Row],[License Approver]],Tabels!BD:BF,3,FALSE),"N/A")</f>
        <v>Digitalization</v>
      </c>
      <c r="W224" t="str">
        <f>IFERROR(VLOOKUP(AApplicationCosts[[#This Row],[License Approver]],Tabels!BD:BG,4,FALSE),"N/A")</f>
        <v>DK10</v>
      </c>
      <c r="X224" s="28"/>
    </row>
    <row r="225" spans="2:24" hidden="1">
      <c r="B225" t="s">
        <v>521</v>
      </c>
      <c r="C225" t="s">
        <v>5306</v>
      </c>
      <c r="D225" t="str">
        <f>VLOOKUP(AApplicationCosts[[#This Row],[NoApplication]],'A-Applications'!B:K,9,FALSE)</f>
        <v>Microsoft</v>
      </c>
      <c r="E225">
        <f>VLOOKUP(AApplicationCosts[[#This Row],[NoApplication]],'A-Applications'!B:K,10,FALSE)</f>
        <v>0</v>
      </c>
      <c r="F225" t="s">
        <v>5025</v>
      </c>
      <c r="G225" s="28">
        <v>45809</v>
      </c>
      <c r="H225" s="28">
        <v>46903</v>
      </c>
      <c r="I225" t="s">
        <v>5044</v>
      </c>
      <c r="J225">
        <v>30</v>
      </c>
      <c r="M225" t="s">
        <v>5032</v>
      </c>
      <c r="N225" s="27">
        <v>0</v>
      </c>
      <c r="O225">
        <v>90455922</v>
      </c>
      <c r="P225" t="s">
        <v>2114</v>
      </c>
      <c r="R225" t="s">
        <v>5307</v>
      </c>
      <c r="S225">
        <f>_xlfn.XLOOKUP(AApplicationCosts[[#This Row],[NoApplication]],'A-Applications'!B:B,'A-Applications'!AG:AG,,0,1)</f>
        <v>0</v>
      </c>
      <c r="T225" t="s">
        <v>2685</v>
      </c>
      <c r="U225" t="s">
        <v>5033</v>
      </c>
      <c r="V225" t="str">
        <f>IFERROR(VLOOKUP(AApplicationCosts[[#This Row],[License Approver]],Tabels!BD:BF,3,FALSE),"N/A")</f>
        <v>Digitalization</v>
      </c>
      <c r="W225" t="str">
        <f>IFERROR(VLOOKUP(AApplicationCosts[[#This Row],[License Approver]],Tabels!BD:BG,4,FALSE),"N/A")</f>
        <v>DK10</v>
      </c>
      <c r="X225" s="28"/>
    </row>
    <row r="226" spans="2:24" hidden="1">
      <c r="B226" t="s">
        <v>1383</v>
      </c>
      <c r="C226" t="s">
        <v>5306</v>
      </c>
      <c r="D226" t="str">
        <f>VLOOKUP(AApplicationCosts[[#This Row],[NoApplication]],'A-Applications'!B:K,9,FALSE)</f>
        <v>Microsoft</v>
      </c>
      <c r="E226">
        <f>VLOOKUP(AApplicationCosts[[#This Row],[NoApplication]],'A-Applications'!B:K,10,FALSE)</f>
        <v>0</v>
      </c>
      <c r="F226" t="s">
        <v>5025</v>
      </c>
      <c r="G226" s="28">
        <v>45809</v>
      </c>
      <c r="H226" s="28">
        <v>46903</v>
      </c>
      <c r="I226" t="s">
        <v>5044</v>
      </c>
      <c r="J226">
        <v>30</v>
      </c>
      <c r="M226" t="s">
        <v>5032</v>
      </c>
      <c r="N226" s="27">
        <v>0</v>
      </c>
      <c r="O226">
        <v>90455922</v>
      </c>
      <c r="P226" t="s">
        <v>2114</v>
      </c>
      <c r="R226" t="s">
        <v>5307</v>
      </c>
      <c r="S226">
        <f>_xlfn.XLOOKUP(AApplicationCosts[[#This Row],[NoApplication]],'A-Applications'!B:B,'A-Applications'!AG:AG,,0,1)</f>
        <v>0</v>
      </c>
      <c r="T226" t="s">
        <v>2685</v>
      </c>
      <c r="U226" t="s">
        <v>5033</v>
      </c>
      <c r="V226" t="str">
        <f>IFERROR(VLOOKUP(AApplicationCosts[[#This Row],[License Approver]],Tabels!BD:BF,3,FALSE),"N/A")</f>
        <v>Digitalization</v>
      </c>
      <c r="W226" t="str">
        <f>IFERROR(VLOOKUP(AApplicationCosts[[#This Row],[License Approver]],Tabels!BD:BG,4,FALSE),"N/A")</f>
        <v>DK10</v>
      </c>
      <c r="X226" s="28"/>
    </row>
    <row r="227" spans="2:24" hidden="1">
      <c r="B227" t="s">
        <v>285</v>
      </c>
      <c r="C227" t="s">
        <v>5306</v>
      </c>
      <c r="D227" t="str">
        <f>VLOOKUP(AApplicationCosts[[#This Row],[NoApplication]],'A-Applications'!B:K,9,FALSE)</f>
        <v>Microsoft</v>
      </c>
      <c r="E227">
        <f>VLOOKUP(AApplicationCosts[[#This Row],[NoApplication]],'A-Applications'!B:K,10,FALSE)</f>
        <v>0</v>
      </c>
      <c r="F227" t="s">
        <v>5025</v>
      </c>
      <c r="G227" s="28">
        <v>45809</v>
      </c>
      <c r="H227" s="28">
        <v>46903</v>
      </c>
      <c r="I227" t="s">
        <v>5044</v>
      </c>
      <c r="J227">
        <v>30</v>
      </c>
      <c r="M227" t="s">
        <v>5032</v>
      </c>
      <c r="N227" s="27">
        <v>0</v>
      </c>
      <c r="O227">
        <v>90455922</v>
      </c>
      <c r="P227" t="s">
        <v>2114</v>
      </c>
      <c r="R227" t="s">
        <v>5307</v>
      </c>
      <c r="S227">
        <f>_xlfn.XLOOKUP(AApplicationCosts[[#This Row],[NoApplication]],'A-Applications'!B:B,'A-Applications'!AG:AG,,0,1)</f>
        <v>0</v>
      </c>
      <c r="T227" t="s">
        <v>2685</v>
      </c>
      <c r="U227" t="s">
        <v>5033</v>
      </c>
      <c r="V227" t="str">
        <f>IFERROR(VLOOKUP(AApplicationCosts[[#This Row],[License Approver]],Tabels!BD:BF,3,FALSE),"N/A")</f>
        <v>Digitalization</v>
      </c>
      <c r="W227" t="str">
        <f>IFERROR(VLOOKUP(AApplicationCosts[[#This Row],[License Approver]],Tabels!BD:BG,4,FALSE),"N/A")</f>
        <v>DK10</v>
      </c>
      <c r="X227" s="28"/>
    </row>
    <row r="228" spans="2:24" hidden="1">
      <c r="B228" t="s">
        <v>908</v>
      </c>
      <c r="C228" t="s">
        <v>5306</v>
      </c>
      <c r="D228" t="str">
        <f>VLOOKUP(AApplicationCosts[[#This Row],[NoApplication]],'A-Applications'!B:K,9,FALSE)</f>
        <v>Microsoft</v>
      </c>
      <c r="E228">
        <f>VLOOKUP(AApplicationCosts[[#This Row],[NoApplication]],'A-Applications'!B:K,10,FALSE)</f>
        <v>0</v>
      </c>
      <c r="F228" t="s">
        <v>5025</v>
      </c>
      <c r="G228" s="28">
        <v>45809</v>
      </c>
      <c r="H228" s="28">
        <v>46903</v>
      </c>
      <c r="I228" t="s">
        <v>5044</v>
      </c>
      <c r="J228">
        <v>30</v>
      </c>
      <c r="M228" t="s">
        <v>5032</v>
      </c>
      <c r="N228" s="27">
        <v>0</v>
      </c>
      <c r="O228">
        <v>90455922</v>
      </c>
      <c r="P228" t="s">
        <v>2114</v>
      </c>
      <c r="Q228" s="52"/>
      <c r="R228" t="s">
        <v>5307</v>
      </c>
      <c r="S228">
        <f>_xlfn.XLOOKUP(AApplicationCosts[[#This Row],[NoApplication]],'A-Applications'!B:B,'A-Applications'!AG:AG,,0,1)</f>
        <v>0</v>
      </c>
      <c r="T228" t="s">
        <v>2685</v>
      </c>
      <c r="U228" t="s">
        <v>5033</v>
      </c>
      <c r="V228" t="str">
        <f>IFERROR(VLOOKUP(AApplicationCosts[[#This Row],[License Approver]],Tabels!BD:BF,3,FALSE),"N/A")</f>
        <v>Digitalization</v>
      </c>
      <c r="W228" t="str">
        <f>IFERROR(VLOOKUP(AApplicationCosts[[#This Row],[License Approver]],Tabels!BD:BG,4,FALSE),"N/A")</f>
        <v>DK10</v>
      </c>
      <c r="X228" s="28"/>
    </row>
    <row r="229" spans="2:24" hidden="1">
      <c r="B229" t="s">
        <v>146</v>
      </c>
      <c r="C229" t="s">
        <v>5306</v>
      </c>
      <c r="D229" t="str">
        <f>VLOOKUP(AApplicationCosts[[#This Row],[NoApplication]],'A-Applications'!B:K,9,FALSE)</f>
        <v>Microsoft</v>
      </c>
      <c r="E229">
        <f>VLOOKUP(AApplicationCosts[[#This Row],[NoApplication]],'A-Applications'!B:K,10,FALSE)</f>
        <v>0</v>
      </c>
      <c r="F229" t="s">
        <v>5025</v>
      </c>
      <c r="G229" s="28">
        <v>45809</v>
      </c>
      <c r="H229" s="28">
        <v>46903</v>
      </c>
      <c r="I229" t="s">
        <v>5044</v>
      </c>
      <c r="J229">
        <v>30</v>
      </c>
      <c r="M229" t="s">
        <v>5032</v>
      </c>
      <c r="N229" s="27">
        <v>0</v>
      </c>
      <c r="O229">
        <v>90455922</v>
      </c>
      <c r="P229" t="s">
        <v>2114</v>
      </c>
      <c r="Q229" s="52"/>
      <c r="R229" t="s">
        <v>5307</v>
      </c>
      <c r="S229">
        <f>_xlfn.XLOOKUP(AApplicationCosts[[#This Row],[NoApplication]],'A-Applications'!B:B,'A-Applications'!AG:AG,,0,1)</f>
        <v>0</v>
      </c>
      <c r="T229" t="s">
        <v>2685</v>
      </c>
      <c r="U229" t="s">
        <v>5033</v>
      </c>
      <c r="V229" t="str">
        <f>IFERROR(VLOOKUP(AApplicationCosts[[#This Row],[License Approver]],Tabels!BD:BF,3,FALSE),"N/A")</f>
        <v>Digitalization</v>
      </c>
      <c r="W229" t="str">
        <f>IFERROR(VLOOKUP(AApplicationCosts[[#This Row],[License Approver]],Tabels!BD:BG,4,FALSE),"N/A")</f>
        <v>DK10</v>
      </c>
      <c r="X229" s="28"/>
    </row>
    <row r="230" spans="2:24" hidden="1">
      <c r="B230" t="s">
        <v>522</v>
      </c>
      <c r="C230" t="s">
        <v>5039</v>
      </c>
      <c r="D230" t="str">
        <f>VLOOKUP(AApplicationCosts[[#This Row],[NoApplication]],'A-Applications'!B:K,9,FALSE)</f>
        <v>Microsoft</v>
      </c>
      <c r="E230" s="98" t="str">
        <f>VLOOKUP(AApplicationCosts[[#This Row],[NoApplication]],'A-Applications'!B:K,10,FALSE)</f>
        <v>83I-00001</v>
      </c>
      <c r="F230" t="s">
        <v>5025</v>
      </c>
      <c r="G230" s="28">
        <v>45809</v>
      </c>
      <c r="H230" s="28">
        <v>46903</v>
      </c>
      <c r="I230" t="s">
        <v>5044</v>
      </c>
      <c r="J230">
        <v>30</v>
      </c>
      <c r="M230" t="s">
        <v>5032</v>
      </c>
      <c r="N230" s="27">
        <v>42748.200000000004</v>
      </c>
      <c r="O230">
        <v>90455922</v>
      </c>
      <c r="P230" t="s">
        <v>2114</v>
      </c>
      <c r="Q230" s="52"/>
      <c r="S230">
        <f>_xlfn.XLOOKUP(AApplicationCosts[[#This Row],[NoApplication]],'A-Applications'!B:B,'A-Applications'!AG:AG,,0,1)</f>
        <v>0</v>
      </c>
      <c r="T230" t="s">
        <v>2685</v>
      </c>
      <c r="U230" t="s">
        <v>5033</v>
      </c>
      <c r="V230" t="str">
        <f>IFERROR(VLOOKUP(AApplicationCosts[[#This Row],[License Approver]],Tabels!BD:BF,3,FALSE),"N/A")</f>
        <v>Digitalization</v>
      </c>
      <c r="W230" t="str">
        <f>IFERROR(VLOOKUP(AApplicationCosts[[#This Row],[License Approver]],Tabels!BD:BG,4,FALSE),"N/A")</f>
        <v>DK10</v>
      </c>
      <c r="X230" s="28"/>
    </row>
    <row r="231" spans="2:24" hidden="1">
      <c r="B231" t="s">
        <v>1385</v>
      </c>
      <c r="C231" t="s">
        <v>5306</v>
      </c>
      <c r="D231" t="str">
        <f>VLOOKUP(AApplicationCosts[[#This Row],[NoApplication]],'A-Applications'!B:K,9,FALSE)</f>
        <v>Microsoft</v>
      </c>
      <c r="E231">
        <f>VLOOKUP(AApplicationCosts[[#This Row],[NoApplication]],'A-Applications'!B:K,10,FALSE)</f>
        <v>0</v>
      </c>
      <c r="F231" t="s">
        <v>5025</v>
      </c>
      <c r="G231" s="28">
        <v>45809</v>
      </c>
      <c r="H231" s="28">
        <v>46903</v>
      </c>
      <c r="I231" t="s">
        <v>5044</v>
      </c>
      <c r="J231">
        <v>30</v>
      </c>
      <c r="M231" t="s">
        <v>5032</v>
      </c>
      <c r="N231" s="27">
        <v>0</v>
      </c>
      <c r="O231">
        <v>90455922</v>
      </c>
      <c r="P231" t="s">
        <v>2114</v>
      </c>
      <c r="R231" t="s">
        <v>5307</v>
      </c>
      <c r="S231">
        <f>_xlfn.XLOOKUP(AApplicationCosts[[#This Row],[NoApplication]],'A-Applications'!B:B,'A-Applications'!AG:AG,,0,1)</f>
        <v>0</v>
      </c>
      <c r="T231" t="s">
        <v>2685</v>
      </c>
      <c r="U231" t="s">
        <v>5033</v>
      </c>
      <c r="V231" t="str">
        <f>IFERROR(VLOOKUP(AApplicationCosts[[#This Row],[License Approver]],Tabels!BD:BF,3,FALSE),"N/A")</f>
        <v>Digitalization</v>
      </c>
      <c r="W231" t="str">
        <f>IFERROR(VLOOKUP(AApplicationCosts[[#This Row],[License Approver]],Tabels!BD:BG,4,FALSE),"N/A")</f>
        <v>DK10</v>
      </c>
      <c r="X231" s="28"/>
    </row>
    <row r="232" spans="2:24" hidden="1">
      <c r="B232" t="s">
        <v>322</v>
      </c>
      <c r="D232" t="str">
        <f>VLOOKUP(AApplicationCosts[[#This Row],[NoApplication]],'A-Applications'!B:K,9,FALSE)</f>
        <v>Microsoft</v>
      </c>
      <c r="E232">
        <f>VLOOKUP(AApplicationCosts[[#This Row],[NoApplication]],'A-Applications'!B:K,10,FALSE)</f>
        <v>0</v>
      </c>
      <c r="F232" t="s">
        <v>5071</v>
      </c>
      <c r="G232" s="28">
        <v>45809</v>
      </c>
      <c r="H232" s="28">
        <v>46903</v>
      </c>
      <c r="I232" t="s">
        <v>5044</v>
      </c>
      <c r="J232">
        <v>30</v>
      </c>
      <c r="M232" t="s">
        <v>5032</v>
      </c>
      <c r="N232" s="27">
        <v>3506</v>
      </c>
      <c r="O232">
        <v>90455922</v>
      </c>
      <c r="P232" t="s">
        <v>2114</v>
      </c>
      <c r="R232" t="s">
        <v>5313</v>
      </c>
      <c r="S232">
        <f>_xlfn.XLOOKUP(AApplicationCosts[[#This Row],[NoApplication]],'A-Applications'!B:B,'A-Applications'!AG:AG,,0,1)</f>
        <v>0</v>
      </c>
      <c r="T232" t="s">
        <v>599</v>
      </c>
      <c r="U232" t="s">
        <v>5033</v>
      </c>
      <c r="V232" t="str">
        <f>IFERROR(VLOOKUP(AApplicationCosts[[#This Row],[License Approver]],Tabels!BD:BF,3,FALSE),"N/A")</f>
        <v>Digitalization</v>
      </c>
      <c r="W232" t="str">
        <f>IFERROR(VLOOKUP(AApplicationCosts[[#This Row],[License Approver]],Tabels!BD:BG,4,FALSE),"N/A")</f>
        <v>DK10</v>
      </c>
      <c r="X232" s="28"/>
    </row>
    <row r="233" spans="2:24" hidden="1">
      <c r="B233" t="s">
        <v>5314</v>
      </c>
      <c r="C233" t="s">
        <v>5306</v>
      </c>
      <c r="D233" t="str">
        <f>VLOOKUP(AApplicationCosts[[#This Row],[NoApplication]],'A-Applications'!B:K,9,FALSE)</f>
        <v>Microsoft</v>
      </c>
      <c r="E233" s="98" t="str">
        <f>VLOOKUP(AApplicationCosts[[#This Row],[NoApplication]],'A-Applications'!B:K,10,FALSE)</f>
        <v>AAD-33168</v>
      </c>
      <c r="F233" t="s">
        <v>5025</v>
      </c>
      <c r="G233" s="28">
        <v>45809</v>
      </c>
      <c r="H233" s="28">
        <v>46903</v>
      </c>
      <c r="I233" t="s">
        <v>5044</v>
      </c>
      <c r="J233">
        <v>30</v>
      </c>
      <c r="M233" t="s">
        <v>5032</v>
      </c>
      <c r="N233" s="27">
        <v>6577223.9999999991</v>
      </c>
      <c r="O233">
        <v>90455922</v>
      </c>
      <c r="P233" t="s">
        <v>2114</v>
      </c>
      <c r="Q233" s="52">
        <v>7320066</v>
      </c>
      <c r="R233" t="s">
        <v>5307</v>
      </c>
      <c r="S233" t="str">
        <f>_xlfn.XLOOKUP(AApplicationCosts[[#This Row],[NoApplication]],'A-Applications'!B:B,'A-Applications'!AG:AG,,0,1)</f>
        <v>No</v>
      </c>
      <c r="T233" t="s">
        <v>2685</v>
      </c>
      <c r="U233" t="s">
        <v>5033</v>
      </c>
      <c r="V233" t="str">
        <f>IFERROR(VLOOKUP(AApplicationCosts[[#This Row],[License Approver]],Tabels!BD:BF,3,FALSE),"N/A")</f>
        <v>Digitalization</v>
      </c>
      <c r="W233" t="str">
        <f>IFERROR(VLOOKUP(AApplicationCosts[[#This Row],[License Approver]],Tabels!BD:BG,4,FALSE),"N/A")</f>
        <v>DK10</v>
      </c>
      <c r="X233" s="28"/>
    </row>
    <row r="234" spans="2:24" hidden="1">
      <c r="B234" t="s">
        <v>5315</v>
      </c>
      <c r="C234" t="s">
        <v>5306</v>
      </c>
      <c r="D234" t="str">
        <f>VLOOKUP(AApplicationCosts[[#This Row],[NoApplication]],'A-Applications'!B:K,9,FALSE)</f>
        <v>Microsoft</v>
      </c>
      <c r="E234" t="str">
        <f>VLOOKUP(AApplicationCosts[[#This Row],[NoApplication]],'A-Applications'!B:K,10,FALSE)</f>
        <v>AAA-51068</v>
      </c>
      <c r="F234" t="s">
        <v>5025</v>
      </c>
      <c r="G234" s="28">
        <v>45809</v>
      </c>
      <c r="H234" s="28">
        <v>46903</v>
      </c>
      <c r="I234" t="s">
        <v>5044</v>
      </c>
      <c r="J234">
        <v>30</v>
      </c>
      <c r="M234" t="s">
        <v>5032</v>
      </c>
      <c r="N234" s="27">
        <v>0</v>
      </c>
      <c r="O234">
        <v>90455922</v>
      </c>
      <c r="P234" t="s">
        <v>2114</v>
      </c>
      <c r="Q234" s="52"/>
      <c r="R234" t="s">
        <v>5307</v>
      </c>
      <c r="S234" t="str">
        <f>_xlfn.XLOOKUP(AApplicationCosts[[#This Row],[NoApplication]],'A-Applications'!B:B,'A-Applications'!AG:AG,,0,1)</f>
        <v>No</v>
      </c>
      <c r="T234" t="s">
        <v>2685</v>
      </c>
      <c r="U234" t="s">
        <v>5033</v>
      </c>
      <c r="V234" t="str">
        <f>IFERROR(VLOOKUP(AApplicationCosts[[#This Row],[License Approver]],Tabels!BD:BF,3,FALSE),"N/A")</f>
        <v>Digitalization</v>
      </c>
      <c r="W234" t="str">
        <f>IFERROR(VLOOKUP(AApplicationCosts[[#This Row],[License Approver]],Tabels!BD:BG,4,FALSE),"N/A")</f>
        <v>DK10</v>
      </c>
      <c r="X234" s="28"/>
    </row>
    <row r="235" spans="2:24" hidden="1">
      <c r="B235" t="s">
        <v>5316</v>
      </c>
      <c r="C235" t="s">
        <v>5306</v>
      </c>
      <c r="D235" t="str">
        <f>VLOOKUP(AApplicationCosts[[#This Row],[NoApplication]],'A-Applications'!B:K,9,FALSE)</f>
        <v>Microsoft</v>
      </c>
      <c r="E235" s="98" t="str">
        <f>VLOOKUP(AApplicationCosts[[#This Row],[NoApplication]],'A-Applications'!B:K,10,FALSE)</f>
        <v>CE6-00003</v>
      </c>
      <c r="F235" t="s">
        <v>5025</v>
      </c>
      <c r="G235" s="28">
        <v>45809</v>
      </c>
      <c r="H235" s="28">
        <v>46903</v>
      </c>
      <c r="I235" t="s">
        <v>5044</v>
      </c>
      <c r="J235">
        <v>30</v>
      </c>
      <c r="M235" t="s">
        <v>5032</v>
      </c>
      <c r="N235" s="27">
        <v>338580</v>
      </c>
      <c r="O235">
        <v>90455922</v>
      </c>
      <c r="P235" t="s">
        <v>2114</v>
      </c>
      <c r="Q235" s="52"/>
      <c r="R235" t="s">
        <v>5317</v>
      </c>
      <c r="S235" t="str">
        <f>_xlfn.XLOOKUP(AApplicationCosts[[#This Row],[NoApplication]],'A-Applications'!B:B,'A-Applications'!AG:AG,,0,1)</f>
        <v>No</v>
      </c>
      <c r="T235" t="s">
        <v>499</v>
      </c>
      <c r="U235" t="s">
        <v>5035</v>
      </c>
      <c r="V235" t="str">
        <f>IFERROR(VLOOKUP(AApplicationCosts[[#This Row],[License Approver]],Tabels!BD:BF,3,FALSE),"N/A")</f>
        <v>Digitalization</v>
      </c>
      <c r="W235" t="str">
        <f>IFERROR(VLOOKUP(AApplicationCosts[[#This Row],[License Approver]],Tabels!BD:BG,4,FALSE),"N/A")</f>
        <v>DK10</v>
      </c>
      <c r="X235" s="28"/>
    </row>
    <row r="236" spans="2:24" hidden="1">
      <c r="B236" t="s">
        <v>483</v>
      </c>
      <c r="C236" t="s">
        <v>5306</v>
      </c>
      <c r="D236" t="str">
        <f>VLOOKUP(AApplicationCosts[[#This Row],[NoApplication]],'A-Applications'!B:K,9,FALSE)</f>
        <v>Microsoft</v>
      </c>
      <c r="E236" s="98" t="str">
        <f>VLOOKUP(AApplicationCosts[[#This Row],[NoApplication]],'A-Applications'!B:K,10,FALSE)</f>
        <v>NM1-00001</v>
      </c>
      <c r="F236" t="s">
        <v>5025</v>
      </c>
      <c r="G236" s="28">
        <v>45809</v>
      </c>
      <c r="H236" s="28">
        <v>46903</v>
      </c>
      <c r="I236" t="s">
        <v>5044</v>
      </c>
      <c r="J236">
        <v>30</v>
      </c>
      <c r="M236" t="s">
        <v>5032</v>
      </c>
      <c r="N236" s="27">
        <v>184670.4</v>
      </c>
      <c r="O236">
        <v>90455922</v>
      </c>
      <c r="P236" t="s">
        <v>2114</v>
      </c>
      <c r="Q236" s="52"/>
      <c r="R236" t="s">
        <v>5317</v>
      </c>
      <c r="S236" t="str">
        <f>_xlfn.XLOOKUP(AApplicationCosts[[#This Row],[NoApplication]],'A-Applications'!B:B,'A-Applications'!AG:AG,,0,1)</f>
        <v>No</v>
      </c>
      <c r="T236" t="s">
        <v>5318</v>
      </c>
      <c r="U236" t="s">
        <v>5033</v>
      </c>
      <c r="V236" t="str">
        <f>IFERROR(VLOOKUP(AApplicationCosts[[#This Row],[License Approver]],Tabels!BD:BF,3,FALSE),"N/A")</f>
        <v>Digitalization</v>
      </c>
      <c r="W236" t="str">
        <f>IFERROR(VLOOKUP(AApplicationCosts[[#This Row],[License Approver]],Tabels!BD:BG,4,FALSE),"N/A")</f>
        <v>DK10</v>
      </c>
      <c r="X236" s="28"/>
    </row>
    <row r="237" spans="2:24" hidden="1">
      <c r="B237" t="s">
        <v>5319</v>
      </c>
      <c r="C237" t="s">
        <v>5320</v>
      </c>
      <c r="D237" t="str">
        <f>VLOOKUP(AApplicationCosts[[#This Row],[NoApplication]],'A-Applications'!B:K,9,FALSE)</f>
        <v>Microsoft</v>
      </c>
      <c r="E237" s="98" t="str">
        <f>VLOOKUP(AApplicationCosts[[#This Row],[NoApplication]],'A-Applications'!B:K,10,FALSE)</f>
        <v>T6A-00024</v>
      </c>
      <c r="F237" t="s">
        <v>5025</v>
      </c>
      <c r="G237" s="28">
        <v>45809</v>
      </c>
      <c r="H237" s="28">
        <v>46903</v>
      </c>
      <c r="I237" t="s">
        <v>5044</v>
      </c>
      <c r="J237">
        <v>30</v>
      </c>
      <c r="M237" t="s">
        <v>5032</v>
      </c>
      <c r="N237" s="27">
        <v>205966.80000000002</v>
      </c>
      <c r="O237">
        <v>90455922</v>
      </c>
      <c r="P237" t="s">
        <v>2114</v>
      </c>
      <c r="Q237" s="52">
        <v>15105</v>
      </c>
      <c r="S237" t="str">
        <f>_xlfn.XLOOKUP(AApplicationCosts[[#This Row],[NoApplication]],'A-Applications'!B:B,'A-Applications'!AG:AG,,0,1)</f>
        <v>No</v>
      </c>
      <c r="T237" t="s">
        <v>2685</v>
      </c>
      <c r="U237" t="s">
        <v>5033</v>
      </c>
      <c r="V237" t="str">
        <f>IFERROR(VLOOKUP(AApplicationCosts[[#This Row],[License Approver]],Tabels!BD:BF,3,FALSE),"N/A")</f>
        <v>Digitalization</v>
      </c>
      <c r="W237" t="str">
        <f>IFERROR(VLOOKUP(AApplicationCosts[[#This Row],[License Approver]],Tabels!BD:BG,4,FALSE),"N/A")</f>
        <v>DK10</v>
      </c>
      <c r="X237" s="28"/>
    </row>
    <row r="238" spans="2:24" hidden="1">
      <c r="B238" t="s">
        <v>5321</v>
      </c>
      <c r="C238" t="s">
        <v>5320</v>
      </c>
      <c r="D238" t="str">
        <f>VLOOKUP(AApplicationCosts[[#This Row],[NoApplication]],'A-Applications'!B:K,9,FALSE)</f>
        <v>Microsoft</v>
      </c>
      <c r="E238" s="98" t="str">
        <f>VLOOKUP(AApplicationCosts[[#This Row],[NoApplication]],'A-Applications'!B:K,10,FALSE)</f>
        <v>FSZ-00002</v>
      </c>
      <c r="F238" t="s">
        <v>5025</v>
      </c>
      <c r="G238" s="28">
        <v>45809</v>
      </c>
      <c r="H238" s="28">
        <v>46903</v>
      </c>
      <c r="I238" t="s">
        <v>5044</v>
      </c>
      <c r="J238">
        <v>30</v>
      </c>
      <c r="M238" t="s">
        <v>5032</v>
      </c>
      <c r="N238" s="27">
        <v>77197.679999999993</v>
      </c>
      <c r="O238">
        <v>90455922</v>
      </c>
      <c r="P238" t="s">
        <v>2114</v>
      </c>
      <c r="Q238" s="52"/>
      <c r="R238" t="s">
        <v>5209</v>
      </c>
      <c r="S238" t="str">
        <f>_xlfn.XLOOKUP(AApplicationCosts[[#This Row],[NoApplication]],'A-Applications'!B:B,'A-Applications'!AG:AG,,0,1)</f>
        <v>No</v>
      </c>
      <c r="T238" t="s">
        <v>2685</v>
      </c>
      <c r="U238" t="s">
        <v>5033</v>
      </c>
      <c r="V238" t="str">
        <f>IFERROR(VLOOKUP(AApplicationCosts[[#This Row],[License Approver]],Tabels!BD:BF,3,FALSE),"N/A")</f>
        <v>Digitalization</v>
      </c>
      <c r="W238" t="str">
        <f>IFERROR(VLOOKUP(AApplicationCosts[[#This Row],[License Approver]],Tabels!BD:BG,4,FALSE),"N/A")</f>
        <v>DK10</v>
      </c>
      <c r="X238" s="28"/>
    </row>
    <row r="239" spans="2:24" hidden="1">
      <c r="B239" t="s">
        <v>557</v>
      </c>
      <c r="C239" t="s">
        <v>5039</v>
      </c>
      <c r="D239" t="str">
        <f>VLOOKUP(AApplicationCosts[[#This Row],[NoApplication]],'A-Applications'!B:K,9,FALSE)</f>
        <v>Microsoft</v>
      </c>
      <c r="E239" s="98" t="str">
        <f>VLOOKUP(AApplicationCosts[[#This Row],[NoApplication]],'A-Applications'!B:K,10,FALSE)</f>
        <v>XQB-00001</v>
      </c>
      <c r="F239" t="s">
        <v>5025</v>
      </c>
      <c r="G239" s="28">
        <v>45809</v>
      </c>
      <c r="H239" s="28">
        <v>46903</v>
      </c>
      <c r="I239" t="s">
        <v>5044</v>
      </c>
      <c r="J239">
        <v>30</v>
      </c>
      <c r="M239" t="s">
        <v>5032</v>
      </c>
      <c r="N239" s="27">
        <v>777.24</v>
      </c>
      <c r="O239">
        <v>90455922</v>
      </c>
      <c r="P239" t="s">
        <v>2114</v>
      </c>
      <c r="Q239" s="52"/>
      <c r="S239" t="str">
        <f>_xlfn.XLOOKUP(AApplicationCosts[[#This Row],[NoApplication]],'A-Applications'!B:B,'A-Applications'!AG:AG,,0,1)</f>
        <v>No</v>
      </c>
      <c r="T239" t="s">
        <v>2685</v>
      </c>
      <c r="U239" t="s">
        <v>5033</v>
      </c>
      <c r="V239" t="str">
        <f>IFERROR(VLOOKUP(AApplicationCosts[[#This Row],[License Approver]],Tabels!BD:BF,3,FALSE),"N/A")</f>
        <v>Digitalization</v>
      </c>
      <c r="W239" t="str">
        <f>IFERROR(VLOOKUP(AApplicationCosts[[#This Row],[License Approver]],Tabels!BD:BG,4,FALSE),"N/A")</f>
        <v>DK10</v>
      </c>
      <c r="X239" s="28"/>
    </row>
    <row r="240" spans="2:24" hidden="1">
      <c r="B240" t="s">
        <v>5322</v>
      </c>
      <c r="C240" t="s">
        <v>5185</v>
      </c>
      <c r="D240" t="str">
        <f>VLOOKUP(AApplicationCosts[[#This Row],[NoApplication]],'A-Applications'!B:K,9,FALSE)</f>
        <v>Microsoft</v>
      </c>
      <c r="E240" s="98" t="str">
        <f>VLOOKUP(AApplicationCosts[[#This Row],[NoApplication]],'A-Applications'!B:K,10,FALSE)</f>
        <v>1O4-00001</v>
      </c>
      <c r="F240" t="s">
        <v>5025</v>
      </c>
      <c r="G240" s="28">
        <v>45809</v>
      </c>
      <c r="H240" s="28">
        <v>46903</v>
      </c>
      <c r="I240" t="s">
        <v>5044</v>
      </c>
      <c r="J240">
        <v>30</v>
      </c>
      <c r="M240" t="s">
        <v>5032</v>
      </c>
      <c r="N240" s="27">
        <v>8009.3999999999987</v>
      </c>
      <c r="O240">
        <v>90455922</v>
      </c>
      <c r="P240" t="s">
        <v>2114</v>
      </c>
      <c r="Q240" s="52"/>
      <c r="S240">
        <f>_xlfn.XLOOKUP(AApplicationCosts[[#This Row],[NoApplication]],'A-Applications'!B:B,'A-Applications'!AG:AG,,0,1)</f>
        <v>0</v>
      </c>
      <c r="T240" t="s">
        <v>3140</v>
      </c>
      <c r="U240" t="s">
        <v>5033</v>
      </c>
      <c r="V240" t="str">
        <f>IFERROR(VLOOKUP(AApplicationCosts[[#This Row],[License Approver]],Tabels!BD:BF,3,FALSE),"N/A")</f>
        <v>Digitalization</v>
      </c>
      <c r="W240" t="str">
        <f>IFERROR(VLOOKUP(AApplicationCosts[[#This Row],[License Approver]],Tabels!BD:BG,4,FALSE),"N/A")</f>
        <v>DK10</v>
      </c>
      <c r="X240" s="28"/>
    </row>
    <row r="241" spans="2:24" hidden="1">
      <c r="B241" t="s">
        <v>5323</v>
      </c>
      <c r="C241" t="s">
        <v>5039</v>
      </c>
      <c r="D241" t="str">
        <f>VLOOKUP(AApplicationCosts[[#This Row],[NoApplication]],'A-Applications'!B:K,9,FALSE)</f>
        <v>Microsoft</v>
      </c>
      <c r="E241" s="98" t="str">
        <f>VLOOKUP(AApplicationCosts[[#This Row],[NoApplication]],'A-Applications'!B:K,10,FALSE)</f>
        <v>V9B-00001</v>
      </c>
      <c r="F241" t="s">
        <v>5025</v>
      </c>
      <c r="G241" s="28">
        <v>45809</v>
      </c>
      <c r="H241" s="28">
        <v>46903</v>
      </c>
      <c r="I241" t="s">
        <v>5044</v>
      </c>
      <c r="J241">
        <v>30</v>
      </c>
      <c r="M241" t="s">
        <v>5032</v>
      </c>
      <c r="N241" s="27">
        <v>158658.23999999999</v>
      </c>
      <c r="O241">
        <v>90455922</v>
      </c>
      <c r="P241" t="s">
        <v>2114</v>
      </c>
      <c r="Q241" s="52"/>
      <c r="R241" t="s">
        <v>5209</v>
      </c>
      <c r="S241" t="str">
        <f>_xlfn.XLOOKUP(AApplicationCosts[[#This Row],[NoApplication]],'A-Applications'!B:B,'A-Applications'!AG:AG,,0,1)</f>
        <v>No</v>
      </c>
      <c r="T241" t="s">
        <v>2685</v>
      </c>
      <c r="U241" t="s">
        <v>5033</v>
      </c>
      <c r="V241" t="str">
        <f>IFERROR(VLOOKUP(AApplicationCosts[[#This Row],[License Approver]],Tabels!BD:BF,3,FALSE),"N/A")</f>
        <v>Digitalization</v>
      </c>
      <c r="W241" t="str">
        <f>IFERROR(VLOOKUP(AApplicationCosts[[#This Row],[License Approver]],Tabels!BD:BG,4,FALSE),"N/A")</f>
        <v>DK10</v>
      </c>
      <c r="X241" s="28"/>
    </row>
    <row r="242" spans="2:24" hidden="1">
      <c r="B242" t="s">
        <v>5324</v>
      </c>
      <c r="C242" t="s">
        <v>5039</v>
      </c>
      <c r="D242" t="str">
        <f>VLOOKUP(AApplicationCosts[[#This Row],[NoApplication]],'A-Applications'!B:K,9,FALSE)</f>
        <v>Microsoft</v>
      </c>
      <c r="E242" s="98" t="str">
        <f>VLOOKUP(AApplicationCosts[[#This Row],[NoApplication]],'A-Applications'!B:K,10,FALSE)</f>
        <v>KXG-00002</v>
      </c>
      <c r="F242" t="s">
        <v>5025</v>
      </c>
      <c r="G242" s="28">
        <v>45809</v>
      </c>
      <c r="H242" s="28">
        <v>46903</v>
      </c>
      <c r="I242" t="s">
        <v>5044</v>
      </c>
      <c r="J242">
        <v>30</v>
      </c>
      <c r="M242" t="s">
        <v>5032</v>
      </c>
      <c r="N242" s="27">
        <v>1037.52</v>
      </c>
      <c r="O242">
        <v>90455922</v>
      </c>
      <c r="P242" t="s">
        <v>2114</v>
      </c>
      <c r="Q242" s="52"/>
      <c r="S242">
        <f>_xlfn.XLOOKUP(AApplicationCosts[[#This Row],[NoApplication]],'A-Applications'!B:B,'A-Applications'!AG:AG,,0,1)</f>
        <v>0</v>
      </c>
      <c r="T242" t="s">
        <v>2685</v>
      </c>
      <c r="U242" t="s">
        <v>5033</v>
      </c>
      <c r="V242" t="str">
        <f>IFERROR(VLOOKUP(AApplicationCosts[[#This Row],[License Approver]],Tabels!BD:BF,3,FALSE),"N/A")</f>
        <v>Digitalization</v>
      </c>
      <c r="W242" t="str">
        <f>IFERROR(VLOOKUP(AApplicationCosts[[#This Row],[License Approver]],Tabels!BD:BG,4,FALSE),"N/A")</f>
        <v>DK10</v>
      </c>
      <c r="X242" s="28"/>
    </row>
    <row r="243" spans="2:24" hidden="1">
      <c r="B243" t="s">
        <v>5325</v>
      </c>
      <c r="C243" t="s">
        <v>5039</v>
      </c>
      <c r="D243" t="str">
        <f>VLOOKUP(AApplicationCosts[[#This Row],[NoApplication]],'A-Applications'!B:K,9,FALSE)</f>
        <v>Microsoft</v>
      </c>
      <c r="E243" s="98" t="str">
        <f>VLOOKUP(AApplicationCosts[[#This Row],[NoApplication]],'A-Applications'!B:K,10,FALSE)</f>
        <v>TK2-00002</v>
      </c>
      <c r="F243" t="s">
        <v>5025</v>
      </c>
      <c r="G243" s="28">
        <v>45809</v>
      </c>
      <c r="H243" s="28">
        <v>46903</v>
      </c>
      <c r="I243" t="s">
        <v>5044</v>
      </c>
      <c r="J243">
        <v>30</v>
      </c>
      <c r="M243" t="s">
        <v>5032</v>
      </c>
      <c r="N243" s="27">
        <v>3553.92</v>
      </c>
      <c r="O243">
        <v>90455922</v>
      </c>
      <c r="P243" t="s">
        <v>2114</v>
      </c>
      <c r="Q243" s="52"/>
      <c r="S243" t="str">
        <f>_xlfn.XLOOKUP(AApplicationCosts[[#This Row],[NoApplication]],'A-Applications'!B:B,'A-Applications'!AG:AG,,0,1)</f>
        <v>No</v>
      </c>
      <c r="T243" t="s">
        <v>2685</v>
      </c>
      <c r="U243" t="s">
        <v>5033</v>
      </c>
      <c r="V243" t="str">
        <f>IFERROR(VLOOKUP(AApplicationCosts[[#This Row],[License Approver]],Tabels!BD:BF,3,FALSE),"N/A")</f>
        <v>Digitalization</v>
      </c>
      <c r="W243" t="str">
        <f>IFERROR(VLOOKUP(AApplicationCosts[[#This Row],[License Approver]],Tabels!BD:BG,4,FALSE),"N/A")</f>
        <v>DK10</v>
      </c>
      <c r="X243" s="28"/>
    </row>
    <row r="244" spans="2:24" hidden="1">
      <c r="B244" t="s">
        <v>5326</v>
      </c>
      <c r="C244" t="s">
        <v>5039</v>
      </c>
      <c r="D244" t="str">
        <f>VLOOKUP(AApplicationCosts[[#This Row],[NoApplication]],'A-Applications'!B:K,9,FALSE)</f>
        <v>Microsoft</v>
      </c>
      <c r="E244" s="98" t="str">
        <f>VLOOKUP(AApplicationCosts[[#This Row],[NoApplication]],'A-Applications'!B:K,10,FALSE)</f>
        <v>TJ9-00001</v>
      </c>
      <c r="F244" t="s">
        <v>5025</v>
      </c>
      <c r="G244" s="28">
        <v>45809</v>
      </c>
      <c r="H244" s="28">
        <v>46903</v>
      </c>
      <c r="I244" t="s">
        <v>5044</v>
      </c>
      <c r="J244">
        <v>30</v>
      </c>
      <c r="M244" t="s">
        <v>5032</v>
      </c>
      <c r="N244" s="27">
        <v>10652.4</v>
      </c>
      <c r="O244">
        <v>90455922</v>
      </c>
      <c r="P244" t="s">
        <v>2114</v>
      </c>
      <c r="Q244" s="52"/>
      <c r="S244" t="str">
        <f>_xlfn.XLOOKUP(AApplicationCosts[[#This Row],[NoApplication]],'A-Applications'!B:B,'A-Applications'!AG:AG,,0,1)</f>
        <v>No</v>
      </c>
      <c r="T244" t="s">
        <v>2685</v>
      </c>
      <c r="U244" t="s">
        <v>5033</v>
      </c>
      <c r="V244" t="str">
        <f>IFERROR(VLOOKUP(AApplicationCosts[[#This Row],[License Approver]],Tabels!BD:BF,3,FALSE),"N/A")</f>
        <v>Digitalization</v>
      </c>
      <c r="W244" t="str">
        <f>IFERROR(VLOOKUP(AApplicationCosts[[#This Row],[License Approver]],Tabels!BD:BG,4,FALSE),"N/A")</f>
        <v>DK10</v>
      </c>
      <c r="X244" s="28"/>
    </row>
    <row r="245" spans="2:24" hidden="1">
      <c r="B245" t="s">
        <v>334</v>
      </c>
      <c r="C245" t="s">
        <v>3446</v>
      </c>
      <c r="D245" t="str">
        <f>VLOOKUP(AApplicationCosts[[#This Row],[NoApplication]],'A-Applications'!B:K,9,FALSE)</f>
        <v>Microsoft</v>
      </c>
      <c r="E245" s="98" t="str">
        <f>VLOOKUP(AApplicationCosts[[#This Row],[NoApplication]],'A-Applications'!B:K,10,FALSE)</f>
        <v>7JQ-00343</v>
      </c>
      <c r="F245" t="s">
        <v>5025</v>
      </c>
      <c r="G245" s="28">
        <v>45809</v>
      </c>
      <c r="H245" s="28">
        <v>46903</v>
      </c>
      <c r="I245" t="s">
        <v>5044</v>
      </c>
      <c r="J245">
        <v>30</v>
      </c>
      <c r="M245" t="s">
        <v>5032</v>
      </c>
      <c r="N245" s="27">
        <v>840366.79999999993</v>
      </c>
      <c r="O245">
        <v>90455922</v>
      </c>
      <c r="P245" t="s">
        <v>2114</v>
      </c>
      <c r="Q245" s="52"/>
      <c r="R245" t="s">
        <v>5327</v>
      </c>
      <c r="S245">
        <f>_xlfn.XLOOKUP(AApplicationCosts[[#This Row],[NoApplication]],'A-Applications'!B:B,'A-Applications'!AG:AG,,0,1)</f>
        <v>0</v>
      </c>
      <c r="T245" t="s">
        <v>499</v>
      </c>
      <c r="U245" t="s">
        <v>5035</v>
      </c>
      <c r="V245" t="str">
        <f>IFERROR(VLOOKUP(AApplicationCosts[[#This Row],[License Approver]],Tabels!BD:BF,3,FALSE),"N/A")</f>
        <v>Digitalization</v>
      </c>
      <c r="W245" t="str">
        <f>IFERROR(VLOOKUP(AApplicationCosts[[#This Row],[License Approver]],Tabels!BD:BG,4,FALSE),"N/A")</f>
        <v>DK10</v>
      </c>
      <c r="X245" s="28"/>
    </row>
    <row r="246" spans="2:24" hidden="1">
      <c r="B246" t="s">
        <v>558</v>
      </c>
      <c r="C246" t="s">
        <v>3446</v>
      </c>
      <c r="D246" t="str">
        <f>VLOOKUP(AApplicationCosts[[#This Row],[NoApplication]],'A-Applications'!B:K,9,FALSE)</f>
        <v>Microsoft</v>
      </c>
      <c r="E246" s="98" t="str">
        <f>VLOOKUP(AApplicationCosts[[#This Row],[NoApplication]],'A-Applications'!B:K,10,FALSE)</f>
        <v>1NZ-00004</v>
      </c>
      <c r="F246" t="s">
        <v>5025</v>
      </c>
      <c r="G246" s="28">
        <v>45809</v>
      </c>
      <c r="H246" s="28">
        <v>46903</v>
      </c>
      <c r="I246" t="s">
        <v>5044</v>
      </c>
      <c r="J246">
        <v>30</v>
      </c>
      <c r="M246" t="s">
        <v>5032</v>
      </c>
      <c r="N246" s="27">
        <v>39838.160000000003</v>
      </c>
      <c r="O246">
        <v>90455922</v>
      </c>
      <c r="P246" t="s">
        <v>2114</v>
      </c>
      <c r="Q246" s="52"/>
      <c r="S246" t="str">
        <f>_xlfn.XLOOKUP(AApplicationCosts[[#This Row],[NoApplication]],'A-Applications'!B:B,'A-Applications'!AG:AG,,0,1)</f>
        <v>No</v>
      </c>
      <c r="T246" t="s">
        <v>2685</v>
      </c>
      <c r="U246" t="s">
        <v>5033</v>
      </c>
      <c r="V246" t="str">
        <f>IFERROR(VLOOKUP(AApplicationCosts[[#This Row],[License Approver]],Tabels!BD:BF,3,FALSE),"N/A")</f>
        <v>Digitalization</v>
      </c>
      <c r="W246" t="str">
        <f>IFERROR(VLOOKUP(AApplicationCosts[[#This Row],[License Approver]],Tabels!BD:BG,4,FALSE),"N/A")</f>
        <v>DK10</v>
      </c>
      <c r="X246" s="28"/>
    </row>
    <row r="247" spans="2:24" hidden="1">
      <c r="B247" t="s">
        <v>5328</v>
      </c>
      <c r="C247" t="s">
        <v>3446</v>
      </c>
      <c r="D247" t="str">
        <f>VLOOKUP(AApplicationCosts[[#This Row],[NoApplication]],'A-Applications'!B:K,9,FALSE)</f>
        <v>Microsoft</v>
      </c>
      <c r="E247" s="98" t="str">
        <f>VLOOKUP(AApplicationCosts[[#This Row],[NoApplication]],'A-Applications'!B:K,10,FALSE)</f>
        <v>MX3-00117</v>
      </c>
      <c r="F247" t="s">
        <v>5025</v>
      </c>
      <c r="G247" s="28">
        <v>45809</v>
      </c>
      <c r="H247" s="28">
        <v>46903</v>
      </c>
      <c r="I247" t="s">
        <v>5044</v>
      </c>
      <c r="J247">
        <v>30</v>
      </c>
      <c r="M247" t="s">
        <v>5032</v>
      </c>
      <c r="N247" s="27">
        <v>8254.92</v>
      </c>
      <c r="O247">
        <v>90455922</v>
      </c>
      <c r="P247" t="s">
        <v>2114</v>
      </c>
      <c r="Q247" s="52"/>
      <c r="R247" t="s">
        <v>5329</v>
      </c>
      <c r="S247">
        <f>_xlfn.XLOOKUP(AApplicationCosts[[#This Row],[NoApplication]],'A-Applications'!B:B,'A-Applications'!AG:AG,,0,1)</f>
        <v>0</v>
      </c>
      <c r="T247" t="s">
        <v>2685</v>
      </c>
      <c r="U247" t="s">
        <v>5033</v>
      </c>
      <c r="V247" t="str">
        <f>IFERROR(VLOOKUP(AApplicationCosts[[#This Row],[License Approver]],Tabels!BD:BF,3,FALSE),"N/A")</f>
        <v>Digitalization</v>
      </c>
      <c r="W247" t="str">
        <f>IFERROR(VLOOKUP(AApplicationCosts[[#This Row],[License Approver]],Tabels!BD:BG,4,FALSE),"N/A")</f>
        <v>DK10</v>
      </c>
      <c r="X247" s="28"/>
    </row>
    <row r="248" spans="2:24" hidden="1">
      <c r="B248" t="s">
        <v>523</v>
      </c>
      <c r="C248" t="s">
        <v>3446</v>
      </c>
      <c r="D248" t="str">
        <f>VLOOKUP(AApplicationCosts[[#This Row],[NoApplication]],'A-Applications'!B:K,9,FALSE)</f>
        <v>Microsoft</v>
      </c>
      <c r="E248" s="98" t="str">
        <f>VLOOKUP(AApplicationCosts[[#This Row],[NoApplication]],'A-Applications'!B:K,10,FALSE)</f>
        <v>9EA-00278</v>
      </c>
      <c r="F248" t="s">
        <v>5025</v>
      </c>
      <c r="G248" s="28">
        <v>45809</v>
      </c>
      <c r="H248" s="28">
        <v>46903</v>
      </c>
      <c r="I248" t="s">
        <v>5044</v>
      </c>
      <c r="J248">
        <v>30</v>
      </c>
      <c r="M248" t="s">
        <v>5032</v>
      </c>
      <c r="N248" s="27">
        <v>430921.44</v>
      </c>
      <c r="O248">
        <v>90455922</v>
      </c>
      <c r="P248" t="s">
        <v>2114</v>
      </c>
      <c r="Q248" s="52"/>
      <c r="R248" t="s">
        <v>5209</v>
      </c>
      <c r="S248" t="str">
        <f>_xlfn.XLOOKUP(AApplicationCosts[[#This Row],[NoApplication]],'A-Applications'!B:B,'A-Applications'!AG:AG,,0,1)</f>
        <v>No</v>
      </c>
      <c r="T248" t="s">
        <v>499</v>
      </c>
      <c r="U248" t="s">
        <v>5035</v>
      </c>
      <c r="V248" t="str">
        <f>IFERROR(VLOOKUP(AApplicationCosts[[#This Row],[License Approver]],Tabels!BD:BF,3,FALSE),"N/A")</f>
        <v>Digitalization</v>
      </c>
      <c r="W248" t="str">
        <f>IFERROR(VLOOKUP(AApplicationCosts[[#This Row],[License Approver]],Tabels!BD:BG,4,FALSE),"N/A")</f>
        <v>DK10</v>
      </c>
      <c r="X248" s="28"/>
    </row>
    <row r="249" spans="2:24" hidden="1">
      <c r="B249" t="s">
        <v>5330</v>
      </c>
      <c r="C249" t="s">
        <v>3446</v>
      </c>
      <c r="D249" t="str">
        <f>VLOOKUP(AApplicationCosts[[#This Row],[NoApplication]],'A-Applications'!B:K,9,FALSE)</f>
        <v>Microsoft</v>
      </c>
      <c r="E249" s="98" t="str">
        <f>VLOOKUP(AApplicationCosts[[#This Row],[NoApplication]],'A-Applications'!B:K,10,FALSE)</f>
        <v>6VC-02567</v>
      </c>
      <c r="F249" t="s">
        <v>5025</v>
      </c>
      <c r="G249" s="28">
        <v>45809</v>
      </c>
      <c r="H249" s="28">
        <v>46903</v>
      </c>
      <c r="I249" t="s">
        <v>5044</v>
      </c>
      <c r="J249">
        <v>30</v>
      </c>
      <c r="M249" t="s">
        <v>5032</v>
      </c>
      <c r="N249" s="27">
        <v>91790.400000000009</v>
      </c>
      <c r="O249">
        <v>90455922</v>
      </c>
      <c r="P249" t="s">
        <v>2114</v>
      </c>
      <c r="Q249" s="52"/>
      <c r="S249" t="str">
        <f>_xlfn.XLOOKUP(AApplicationCosts[[#This Row],[NoApplication]],'A-Applications'!B:B,'A-Applications'!AG:AG,,0,1)</f>
        <v>No</v>
      </c>
      <c r="T249" t="s">
        <v>499</v>
      </c>
      <c r="U249" t="s">
        <v>5035</v>
      </c>
      <c r="V249" t="str">
        <f>IFERROR(VLOOKUP(AApplicationCosts[[#This Row],[License Approver]],Tabels!BD:BF,3,FALSE),"N/A")</f>
        <v>Digitalization</v>
      </c>
      <c r="W249" t="str">
        <f>IFERROR(VLOOKUP(AApplicationCosts[[#This Row],[License Approver]],Tabels!BD:BG,4,FALSE),"N/A")</f>
        <v>DK10</v>
      </c>
      <c r="X249" s="28"/>
    </row>
    <row r="250" spans="2:24" hidden="1">
      <c r="B250" t="s">
        <v>5331</v>
      </c>
      <c r="C250" t="s">
        <v>5036</v>
      </c>
      <c r="D250" t="str">
        <f>VLOOKUP(AApplicationCosts[[#This Row],[NoApplication]],'A-Applications'!B:K,9,FALSE)</f>
        <v>Microsoft</v>
      </c>
      <c r="E250" s="98" t="str">
        <f>VLOOKUP(AApplicationCosts[[#This Row],[NoApplication]],'A-Applications'!B:K,10,FALSE)</f>
        <v>MTK-00001</v>
      </c>
      <c r="F250" t="s">
        <v>5025</v>
      </c>
      <c r="G250" s="28">
        <v>45809</v>
      </c>
      <c r="H250" s="28">
        <v>46903</v>
      </c>
      <c r="I250" t="s">
        <v>5044</v>
      </c>
      <c r="J250">
        <v>30</v>
      </c>
      <c r="M250" t="s">
        <v>5032</v>
      </c>
      <c r="N250" s="27">
        <v>67230</v>
      </c>
      <c r="O250">
        <v>90455922</v>
      </c>
      <c r="P250" t="s">
        <v>2114</v>
      </c>
      <c r="Q250" s="27">
        <v>78624.239999999991</v>
      </c>
      <c r="S250" t="str">
        <f>_xlfn.XLOOKUP(AApplicationCosts[[#This Row],[NoApplication]],'A-Applications'!B:B,'A-Applications'!AG:AG,,0,1)</f>
        <v>No</v>
      </c>
      <c r="T250" t="s">
        <v>3140</v>
      </c>
      <c r="U250" t="s">
        <v>5033</v>
      </c>
      <c r="V250" t="str">
        <f>IFERROR(VLOOKUP(AApplicationCosts[[#This Row],[License Approver]],Tabels!BD:BF,3,FALSE),"N/A")</f>
        <v>Digitalization</v>
      </c>
      <c r="W250" t="str">
        <f>IFERROR(VLOOKUP(AApplicationCosts[[#This Row],[License Approver]],Tabels!BD:BG,4,FALSE),"N/A")</f>
        <v>DK10</v>
      </c>
      <c r="X250" s="28"/>
    </row>
    <row r="251" spans="2:24" hidden="1">
      <c r="B251" t="s">
        <v>5332</v>
      </c>
      <c r="C251" t="s">
        <v>5036</v>
      </c>
      <c r="D251" t="str">
        <f>VLOOKUP(AApplicationCosts[[#This Row],[NoApplication]],'A-Applications'!B:K,9,FALSE)</f>
        <v>Microsoft</v>
      </c>
      <c r="E251" s="98" t="str">
        <f>VLOOKUP(AApplicationCosts[[#This Row],[NoApplication]],'A-Applications'!B:K,10,FALSE)</f>
        <v>MTH-00001</v>
      </c>
      <c r="F251" t="s">
        <v>5025</v>
      </c>
      <c r="G251" s="28">
        <v>45809</v>
      </c>
      <c r="H251" s="28">
        <v>46903</v>
      </c>
      <c r="I251" t="s">
        <v>5044</v>
      </c>
      <c r="J251">
        <v>30</v>
      </c>
      <c r="M251" t="s">
        <v>5032</v>
      </c>
      <c r="N251" s="27">
        <v>18234.72</v>
      </c>
      <c r="O251">
        <v>90455922</v>
      </c>
      <c r="P251" t="s">
        <v>2114</v>
      </c>
      <c r="Q251" s="52"/>
      <c r="S251" t="str">
        <f>_xlfn.XLOOKUP(AApplicationCosts[[#This Row],[NoApplication]],'A-Applications'!B:B,'A-Applications'!AG:AG,,0,1)</f>
        <v>No</v>
      </c>
      <c r="T251" t="s">
        <v>3140</v>
      </c>
      <c r="U251" t="s">
        <v>5033</v>
      </c>
      <c r="V251" t="str">
        <f>IFERROR(VLOOKUP(AApplicationCosts[[#This Row],[License Approver]],Tabels!BD:BF,3,FALSE),"N/A")</f>
        <v>Digitalization</v>
      </c>
      <c r="W251" t="str">
        <f>IFERROR(VLOOKUP(AApplicationCosts[[#This Row],[License Approver]],Tabels!BD:BG,4,FALSE),"N/A")</f>
        <v>DK10</v>
      </c>
      <c r="X251" s="28"/>
    </row>
    <row r="252" spans="2:24" hidden="1">
      <c r="B252" t="s">
        <v>5333</v>
      </c>
      <c r="C252" t="s">
        <v>5334</v>
      </c>
      <c r="D252" t="str">
        <f>VLOOKUP(AApplicationCosts[[#This Row],[NoApplication]],'A-Applications'!B:K,9,FALSE)</f>
        <v>Microsoft</v>
      </c>
      <c r="E252" s="98" t="str">
        <f>VLOOKUP(AApplicationCosts[[#This Row],[NoApplication]],'A-Applications'!B:K,10,FALSE)</f>
        <v>SDQ-00001</v>
      </c>
      <c r="F252" t="s">
        <v>5025</v>
      </c>
      <c r="G252" s="28">
        <v>45809</v>
      </c>
      <c r="H252" s="28">
        <v>46903</v>
      </c>
      <c r="I252" t="s">
        <v>5044</v>
      </c>
      <c r="J252">
        <v>30</v>
      </c>
      <c r="M252" t="s">
        <v>5032</v>
      </c>
      <c r="N252" s="27">
        <v>41911.08</v>
      </c>
      <c r="O252">
        <v>90455922</v>
      </c>
      <c r="P252" t="s">
        <v>2114</v>
      </c>
      <c r="Q252" s="52"/>
      <c r="S252" t="str">
        <f>_xlfn.XLOOKUP(AApplicationCosts[[#This Row],[NoApplication]],'A-Applications'!B:B,'A-Applications'!AG:AG,,0,1)</f>
        <v>No</v>
      </c>
      <c r="T252" t="s">
        <v>3140</v>
      </c>
      <c r="U252" t="s">
        <v>5033</v>
      </c>
      <c r="V252" t="str">
        <f>IFERROR(VLOOKUP(AApplicationCosts[[#This Row],[License Approver]],Tabels!BD:BF,3,FALSE),"N/A")</f>
        <v>Digitalization</v>
      </c>
      <c r="W252" t="str">
        <f>IFERROR(VLOOKUP(AApplicationCosts[[#This Row],[License Approver]],Tabels!BD:BG,4,FALSE),"N/A")</f>
        <v>DK10</v>
      </c>
      <c r="X252" s="28"/>
    </row>
    <row r="253" spans="2:24" hidden="1">
      <c r="B253" t="s">
        <v>5335</v>
      </c>
      <c r="C253" t="s">
        <v>5334</v>
      </c>
      <c r="D253" t="str">
        <f>VLOOKUP(AApplicationCosts[[#This Row],[NoApplication]],'A-Applications'!B:K,9,FALSE)</f>
        <v>Microsoft</v>
      </c>
      <c r="E253" s="98" t="str">
        <f>VLOOKUP(AApplicationCosts[[#This Row],[NoApplication]],'A-Applications'!B:K,10,FALSE)</f>
        <v>PRX-00002</v>
      </c>
      <c r="F253" t="s">
        <v>5025</v>
      </c>
      <c r="G253" s="28">
        <v>45809</v>
      </c>
      <c r="H253" s="28">
        <v>46903</v>
      </c>
      <c r="I253" t="s">
        <v>5044</v>
      </c>
      <c r="J253">
        <v>30</v>
      </c>
      <c r="M253" t="s">
        <v>5032</v>
      </c>
      <c r="N253" s="27">
        <v>167811.6</v>
      </c>
      <c r="O253">
        <v>90455922</v>
      </c>
      <c r="P253" t="s">
        <v>2114</v>
      </c>
      <c r="Q253" s="52"/>
      <c r="R253" t="s">
        <v>5209</v>
      </c>
      <c r="S253" t="str">
        <f>_xlfn.XLOOKUP(AApplicationCosts[[#This Row],[NoApplication]],'A-Applications'!B:B,'A-Applications'!AG:AG,,0,1)</f>
        <v>No</v>
      </c>
      <c r="U253" t="s">
        <v>5033</v>
      </c>
      <c r="V253" t="str">
        <f>IFERROR(VLOOKUP(AApplicationCosts[[#This Row],[License Approver]],Tabels!BD:BF,3,FALSE),"N/A")</f>
        <v>Digitalization</v>
      </c>
      <c r="W253" t="str">
        <f>IFERROR(VLOOKUP(AApplicationCosts[[#This Row],[License Approver]],Tabels!BD:BG,4,FALSE),"N/A")</f>
        <v>DK10</v>
      </c>
      <c r="X253" s="28"/>
    </row>
    <row r="254" spans="2:24" hidden="1">
      <c r="B254" t="s">
        <v>5336</v>
      </c>
      <c r="C254" t="s">
        <v>5334</v>
      </c>
      <c r="D254" t="str">
        <f>VLOOKUP(AApplicationCosts[[#This Row],[NoApplication]],'A-Applications'!B:K,9,FALSE)</f>
        <v>Microsoft</v>
      </c>
      <c r="E254" s="98" t="str">
        <f>VLOOKUP(AApplicationCosts[[#This Row],[NoApplication]],'A-Applications'!B:K,10,FALSE)</f>
        <v>PSG-00002</v>
      </c>
      <c r="F254" t="s">
        <v>5025</v>
      </c>
      <c r="G254" s="28">
        <v>45809</v>
      </c>
      <c r="H254" s="28">
        <v>46903</v>
      </c>
      <c r="I254" t="s">
        <v>5044</v>
      </c>
      <c r="J254">
        <v>30</v>
      </c>
      <c r="M254" t="s">
        <v>5032</v>
      </c>
      <c r="N254" s="27">
        <v>5189.76</v>
      </c>
      <c r="O254">
        <v>90455922</v>
      </c>
      <c r="P254" t="s">
        <v>2114</v>
      </c>
      <c r="Q254" s="52"/>
      <c r="S254" t="str">
        <f>_xlfn.XLOOKUP(AApplicationCosts[[#This Row],[NoApplication]],'A-Applications'!B:B,'A-Applications'!AG:AG,,0,1)</f>
        <v>No</v>
      </c>
      <c r="U254" t="s">
        <v>5033</v>
      </c>
      <c r="V254" t="str">
        <f>IFERROR(VLOOKUP(AApplicationCosts[[#This Row],[License Approver]],Tabels!BD:BF,3,FALSE),"N/A")</f>
        <v>Digitalization</v>
      </c>
      <c r="W254" t="str">
        <f>IFERROR(VLOOKUP(AApplicationCosts[[#This Row],[License Approver]],Tabels!BD:BG,4,FALSE),"N/A")</f>
        <v>DK10</v>
      </c>
      <c r="X254" s="28"/>
    </row>
    <row r="255" spans="2:24" hidden="1">
      <c r="B255" t="s">
        <v>5337</v>
      </c>
      <c r="C255" t="s">
        <v>5334</v>
      </c>
      <c r="D255" t="str">
        <f>VLOOKUP(AApplicationCosts[[#This Row],[NoApplication]],'A-Applications'!B:K,9,FALSE)</f>
        <v>Microsoft</v>
      </c>
      <c r="E255" s="98" t="str">
        <f>VLOOKUP(AApplicationCosts[[#This Row],[NoApplication]],'A-Applications'!B:K,10,FALSE)</f>
        <v>PSM-00002</v>
      </c>
      <c r="F255" t="s">
        <v>5025</v>
      </c>
      <c r="G255" s="28">
        <v>45809</v>
      </c>
      <c r="H255" s="28">
        <v>46903</v>
      </c>
      <c r="I255" t="s">
        <v>5044</v>
      </c>
      <c r="J255">
        <v>30</v>
      </c>
      <c r="M255" t="s">
        <v>5032</v>
      </c>
      <c r="N255" s="27">
        <v>29750.760000000002</v>
      </c>
      <c r="O255">
        <v>90455922</v>
      </c>
      <c r="P255" t="s">
        <v>2114</v>
      </c>
      <c r="Q255" s="52"/>
      <c r="S255" t="str">
        <f>_xlfn.XLOOKUP(AApplicationCosts[[#This Row],[NoApplication]],'A-Applications'!B:B,'A-Applications'!AG:AG,,0,1)</f>
        <v>No</v>
      </c>
      <c r="U255" t="s">
        <v>5033</v>
      </c>
      <c r="V255" t="str">
        <f>IFERROR(VLOOKUP(AApplicationCosts[[#This Row],[License Approver]],Tabels!BD:BF,3,FALSE),"N/A")</f>
        <v>Digitalization</v>
      </c>
      <c r="W255" t="str">
        <f>IFERROR(VLOOKUP(AApplicationCosts[[#This Row],[License Approver]],Tabels!BD:BG,4,FALSE),"N/A")</f>
        <v>DK10</v>
      </c>
      <c r="X255" s="28"/>
    </row>
    <row r="256" spans="2:24" hidden="1">
      <c r="B256" t="s">
        <v>1396</v>
      </c>
      <c r="C256" t="s">
        <v>5306</v>
      </c>
      <c r="D256" t="str">
        <f>VLOOKUP(AApplicationCosts[[#This Row],[NoApplication]],'A-Applications'!B:K,9,FALSE)</f>
        <v>Microsoft</v>
      </c>
      <c r="E256">
        <f>VLOOKUP(AApplicationCosts[[#This Row],[NoApplication]],'A-Applications'!B:K,10,FALSE)</f>
        <v>0</v>
      </c>
      <c r="F256" t="s">
        <v>5025</v>
      </c>
      <c r="G256" s="28">
        <v>45809</v>
      </c>
      <c r="H256" s="28">
        <v>46903</v>
      </c>
      <c r="I256" t="s">
        <v>5044</v>
      </c>
      <c r="J256">
        <v>30</v>
      </c>
      <c r="M256" t="s">
        <v>5032</v>
      </c>
      <c r="N256" s="27">
        <v>0</v>
      </c>
      <c r="O256">
        <v>90455922</v>
      </c>
      <c r="P256" t="s">
        <v>2114</v>
      </c>
      <c r="R256" t="s">
        <v>5307</v>
      </c>
      <c r="S256">
        <f>_xlfn.XLOOKUP(AApplicationCosts[[#This Row],[NoApplication]],'A-Applications'!B:B,'A-Applications'!AG:AG,,0,1)</f>
        <v>0</v>
      </c>
      <c r="T256" t="s">
        <v>2685</v>
      </c>
      <c r="U256" t="s">
        <v>5033</v>
      </c>
      <c r="V256" t="str">
        <f>IFERROR(VLOOKUP(AApplicationCosts[[#This Row],[License Approver]],Tabels!BD:BF,3,FALSE),"N/A")</f>
        <v>Digitalization</v>
      </c>
      <c r="W256" t="str">
        <f>IFERROR(VLOOKUP(AApplicationCosts[[#This Row],[License Approver]],Tabels!BD:BG,4,FALSE),"N/A")</f>
        <v>DK10</v>
      </c>
      <c r="X256" s="28"/>
    </row>
    <row r="257" spans="2:24" hidden="1">
      <c r="B257" t="s">
        <v>5338</v>
      </c>
      <c r="C257" t="s">
        <v>5306</v>
      </c>
      <c r="D257" t="str">
        <f>VLOOKUP(AApplicationCosts[[#This Row],[NoApplication]],'A-Applications'!B:K,9,FALSE)</f>
        <v>Microsoft</v>
      </c>
      <c r="E257">
        <f>VLOOKUP(AApplicationCosts[[#This Row],[NoApplication]],'A-Applications'!B:K,10,FALSE)</f>
        <v>0</v>
      </c>
      <c r="F257" t="s">
        <v>5025</v>
      </c>
      <c r="G257" s="28">
        <v>45809</v>
      </c>
      <c r="H257" s="28">
        <v>46903</v>
      </c>
      <c r="I257" t="s">
        <v>5044</v>
      </c>
      <c r="J257">
        <v>30</v>
      </c>
      <c r="M257" t="s">
        <v>5032</v>
      </c>
      <c r="N257" s="27">
        <v>0</v>
      </c>
      <c r="O257">
        <v>90455922</v>
      </c>
      <c r="P257" t="s">
        <v>2114</v>
      </c>
      <c r="R257" t="s">
        <v>5307</v>
      </c>
      <c r="S257">
        <f>_xlfn.XLOOKUP(AApplicationCosts[[#This Row],[NoApplication]],'A-Applications'!B:B,'A-Applications'!AG:AG,,0,1)</f>
        <v>0</v>
      </c>
      <c r="T257" t="s">
        <v>2685</v>
      </c>
      <c r="U257" t="s">
        <v>5033</v>
      </c>
      <c r="V257" t="str">
        <f>IFERROR(VLOOKUP(AApplicationCosts[[#This Row],[License Approver]],Tabels!BD:BF,3,FALSE),"N/A")</f>
        <v>Digitalization</v>
      </c>
      <c r="W257" t="str">
        <f>IFERROR(VLOOKUP(AApplicationCosts[[#This Row],[License Approver]],Tabels!BD:BG,4,FALSE),"N/A")</f>
        <v>DK10</v>
      </c>
      <c r="X257" s="28"/>
    </row>
    <row r="258" spans="2:24" hidden="1">
      <c r="B258" t="s">
        <v>5339</v>
      </c>
      <c r="C258" t="s">
        <v>5306</v>
      </c>
      <c r="D258" t="str">
        <f>VLOOKUP(AApplicationCosts[[#This Row],[NoApplication]],'A-Applications'!B:K,9,FALSE)</f>
        <v>Microsoft</v>
      </c>
      <c r="E258">
        <f>VLOOKUP(AApplicationCosts[[#This Row],[NoApplication]],'A-Applications'!B:K,10,FALSE)</f>
        <v>0</v>
      </c>
      <c r="F258" t="s">
        <v>5025</v>
      </c>
      <c r="G258" s="28">
        <v>45809</v>
      </c>
      <c r="H258" s="28">
        <v>46903</v>
      </c>
      <c r="I258" t="s">
        <v>5044</v>
      </c>
      <c r="J258">
        <v>30</v>
      </c>
      <c r="M258" t="s">
        <v>5032</v>
      </c>
      <c r="N258" s="27">
        <v>0</v>
      </c>
      <c r="O258">
        <v>90455922</v>
      </c>
      <c r="P258" t="s">
        <v>2114</v>
      </c>
      <c r="R258" t="s">
        <v>5307</v>
      </c>
      <c r="S258">
        <f>_xlfn.XLOOKUP(AApplicationCosts[[#This Row],[NoApplication]],'A-Applications'!B:B,'A-Applications'!AG:AG,,0,1)</f>
        <v>0</v>
      </c>
      <c r="T258" t="s">
        <v>2685</v>
      </c>
      <c r="U258" t="s">
        <v>5033</v>
      </c>
      <c r="V258" t="str">
        <f>IFERROR(VLOOKUP(AApplicationCosts[[#This Row],[License Approver]],Tabels!BD:BF,3,FALSE),"N/A")</f>
        <v>Digitalization</v>
      </c>
      <c r="W258" t="str">
        <f>IFERROR(VLOOKUP(AApplicationCosts[[#This Row],[License Approver]],Tabels!BD:BG,4,FALSE),"N/A")</f>
        <v>DK10</v>
      </c>
      <c r="X258" s="28"/>
    </row>
    <row r="259" spans="2:24" hidden="1">
      <c r="B259" t="s">
        <v>5340</v>
      </c>
      <c r="C259" t="s">
        <v>5306</v>
      </c>
      <c r="D259" t="str">
        <f>VLOOKUP(AApplicationCosts[[#This Row],[NoApplication]],'A-Applications'!B:K,9,FALSE)</f>
        <v>Microsoft</v>
      </c>
      <c r="E259">
        <f>VLOOKUP(AApplicationCosts[[#This Row],[NoApplication]],'A-Applications'!B:K,10,FALSE)</f>
        <v>0</v>
      </c>
      <c r="F259" t="s">
        <v>5025</v>
      </c>
      <c r="G259" s="28">
        <v>45809</v>
      </c>
      <c r="H259" s="28">
        <v>46903</v>
      </c>
      <c r="I259" t="s">
        <v>5044</v>
      </c>
      <c r="J259">
        <v>30</v>
      </c>
      <c r="M259" t="s">
        <v>5032</v>
      </c>
      <c r="N259" s="27">
        <v>0</v>
      </c>
      <c r="O259">
        <v>90455922</v>
      </c>
      <c r="P259" t="s">
        <v>2114</v>
      </c>
      <c r="R259" t="s">
        <v>5307</v>
      </c>
      <c r="S259">
        <f>_xlfn.XLOOKUP(AApplicationCosts[[#This Row],[NoApplication]],'A-Applications'!B:B,'A-Applications'!AG:AG,,0,1)</f>
        <v>0</v>
      </c>
      <c r="T259" t="s">
        <v>2685</v>
      </c>
      <c r="U259" t="s">
        <v>5033</v>
      </c>
      <c r="V259" t="str">
        <f>IFERROR(VLOOKUP(AApplicationCosts[[#This Row],[License Approver]],Tabels!BD:BF,3,FALSE),"N/A")</f>
        <v>Digitalization</v>
      </c>
      <c r="W259" t="str">
        <f>IFERROR(VLOOKUP(AApplicationCosts[[#This Row],[License Approver]],Tabels!BD:BG,4,FALSE),"N/A")</f>
        <v>DK10</v>
      </c>
      <c r="X259" s="28"/>
    </row>
    <row r="260" spans="2:24" hidden="1">
      <c r="B260" t="s">
        <v>5341</v>
      </c>
      <c r="C260" t="s">
        <v>5306</v>
      </c>
      <c r="D260" t="str">
        <f>VLOOKUP(AApplicationCosts[[#This Row],[NoApplication]],'A-Applications'!B:K,9,FALSE)</f>
        <v>Microsoft</v>
      </c>
      <c r="E260">
        <f>VLOOKUP(AApplicationCosts[[#This Row],[NoApplication]],'A-Applications'!B:K,10,FALSE)</f>
        <v>0</v>
      </c>
      <c r="F260" t="s">
        <v>5025</v>
      </c>
      <c r="G260" s="28">
        <v>45809</v>
      </c>
      <c r="H260" s="28">
        <v>46903</v>
      </c>
      <c r="I260" t="s">
        <v>5044</v>
      </c>
      <c r="J260">
        <v>30</v>
      </c>
      <c r="M260" t="s">
        <v>5032</v>
      </c>
      <c r="N260" s="27">
        <v>0</v>
      </c>
      <c r="O260">
        <v>90455922</v>
      </c>
      <c r="P260" t="s">
        <v>2114</v>
      </c>
      <c r="R260" t="s">
        <v>5307</v>
      </c>
      <c r="S260">
        <f>_xlfn.XLOOKUP(AApplicationCosts[[#This Row],[NoApplication]],'A-Applications'!B:B,'A-Applications'!AG:AG,,0,1)</f>
        <v>0</v>
      </c>
      <c r="T260" t="s">
        <v>2685</v>
      </c>
      <c r="U260" t="s">
        <v>5033</v>
      </c>
      <c r="V260" t="str">
        <f>IFERROR(VLOOKUP(AApplicationCosts[[#This Row],[License Approver]],Tabels!BD:BF,3,FALSE),"N/A")</f>
        <v>Digitalization</v>
      </c>
      <c r="W260" t="str">
        <f>IFERROR(VLOOKUP(AApplicationCosts[[#This Row],[License Approver]],Tabels!BD:BG,4,FALSE),"N/A")</f>
        <v>DK10</v>
      </c>
      <c r="X260" s="28"/>
    </row>
    <row r="261" spans="2:24" hidden="1">
      <c r="B261" t="s">
        <v>5342</v>
      </c>
      <c r="C261" t="s">
        <v>5306</v>
      </c>
      <c r="D261" t="str">
        <f>VLOOKUP(AApplicationCosts[[#This Row],[NoApplication]],'A-Applications'!B:K,9,FALSE)</f>
        <v>Microsoft</v>
      </c>
      <c r="E261">
        <f>VLOOKUP(AApplicationCosts[[#This Row],[NoApplication]],'A-Applications'!B:K,10,FALSE)</f>
        <v>0</v>
      </c>
      <c r="F261" t="s">
        <v>5025</v>
      </c>
      <c r="G261" s="28">
        <v>45809</v>
      </c>
      <c r="H261" s="28">
        <v>46903</v>
      </c>
      <c r="I261" t="s">
        <v>5044</v>
      </c>
      <c r="J261">
        <v>30</v>
      </c>
      <c r="M261" t="s">
        <v>5032</v>
      </c>
      <c r="N261" s="27">
        <v>0</v>
      </c>
      <c r="O261">
        <v>90455922</v>
      </c>
      <c r="P261" t="s">
        <v>2114</v>
      </c>
      <c r="R261" t="s">
        <v>5307</v>
      </c>
      <c r="S261">
        <f>_xlfn.XLOOKUP(AApplicationCosts[[#This Row],[NoApplication]],'A-Applications'!B:B,'A-Applications'!AG:AG,,0,1)</f>
        <v>0</v>
      </c>
      <c r="T261" t="s">
        <v>2685</v>
      </c>
      <c r="U261" t="s">
        <v>5033</v>
      </c>
      <c r="V261" t="str">
        <f>IFERROR(VLOOKUP(AApplicationCosts[[#This Row],[License Approver]],Tabels!BD:BF,3,FALSE),"N/A")</f>
        <v>Digitalization</v>
      </c>
      <c r="W261" t="str">
        <f>IFERROR(VLOOKUP(AApplicationCosts[[#This Row],[License Approver]],Tabels!BD:BG,4,FALSE),"N/A")</f>
        <v>DK10</v>
      </c>
      <c r="X261" s="28"/>
    </row>
    <row r="262" spans="2:24" hidden="1">
      <c r="B262" t="s">
        <v>336</v>
      </c>
      <c r="C262" t="s">
        <v>5306</v>
      </c>
      <c r="D262" t="str">
        <f>VLOOKUP(AApplicationCosts[[#This Row],[NoApplication]],'A-Applications'!B:K,9,FALSE)</f>
        <v>Microsoft</v>
      </c>
      <c r="E262">
        <f>VLOOKUP(AApplicationCosts[[#This Row],[NoApplication]],'A-Applications'!B:K,10,FALSE)</f>
        <v>0</v>
      </c>
      <c r="F262" t="s">
        <v>5025</v>
      </c>
      <c r="G262" s="28">
        <v>45809</v>
      </c>
      <c r="H262" s="28">
        <v>46903</v>
      </c>
      <c r="I262" t="s">
        <v>5044</v>
      </c>
      <c r="J262">
        <v>30</v>
      </c>
      <c r="M262" t="s">
        <v>5032</v>
      </c>
      <c r="N262" s="27">
        <v>0</v>
      </c>
      <c r="O262">
        <v>90455922</v>
      </c>
      <c r="P262" t="s">
        <v>2114</v>
      </c>
      <c r="R262" t="s">
        <v>5307</v>
      </c>
      <c r="S262">
        <f>_xlfn.XLOOKUP(AApplicationCosts[[#This Row],[NoApplication]],'A-Applications'!B:B,'A-Applications'!AG:AG,,0,1)</f>
        <v>0</v>
      </c>
      <c r="T262" t="s">
        <v>2685</v>
      </c>
      <c r="U262" t="s">
        <v>5033</v>
      </c>
      <c r="V262" t="str">
        <f>IFERROR(VLOOKUP(AApplicationCosts[[#This Row],[License Approver]],Tabels!BD:BF,3,FALSE),"N/A")</f>
        <v>Digitalization</v>
      </c>
      <c r="W262" t="str">
        <f>IFERROR(VLOOKUP(AApplicationCosts[[#This Row],[License Approver]],Tabels!BD:BG,4,FALSE),"N/A")</f>
        <v>DK10</v>
      </c>
      <c r="X262" s="28"/>
    </row>
    <row r="263" spans="2:24" hidden="1">
      <c r="B263" t="s">
        <v>671</v>
      </c>
      <c r="C263" t="s">
        <v>5306</v>
      </c>
      <c r="D263" t="str">
        <f>VLOOKUP(AApplicationCosts[[#This Row],[NoApplication]],'A-Applications'!B:K,9,FALSE)</f>
        <v>Microsoft</v>
      </c>
      <c r="E263">
        <f>VLOOKUP(AApplicationCosts[[#This Row],[NoApplication]],'A-Applications'!B:K,10,FALSE)</f>
        <v>0</v>
      </c>
      <c r="F263" t="s">
        <v>5025</v>
      </c>
      <c r="G263" s="28">
        <v>45809</v>
      </c>
      <c r="H263" s="28">
        <v>46903</v>
      </c>
      <c r="I263" t="s">
        <v>5044</v>
      </c>
      <c r="J263">
        <v>30</v>
      </c>
      <c r="M263" t="s">
        <v>5032</v>
      </c>
      <c r="N263" s="27">
        <v>0</v>
      </c>
      <c r="O263">
        <v>90455922</v>
      </c>
      <c r="P263" t="s">
        <v>2114</v>
      </c>
      <c r="R263" t="s">
        <v>5307</v>
      </c>
      <c r="S263">
        <f>_xlfn.XLOOKUP(AApplicationCosts[[#This Row],[NoApplication]],'A-Applications'!B:B,'A-Applications'!AG:AG,,0,1)</f>
        <v>0</v>
      </c>
      <c r="T263" t="s">
        <v>2685</v>
      </c>
      <c r="U263" t="s">
        <v>5033</v>
      </c>
      <c r="V263" t="str">
        <f>IFERROR(VLOOKUP(AApplicationCosts[[#This Row],[License Approver]],Tabels!BD:BF,3,FALSE),"N/A")</f>
        <v>Digitalization</v>
      </c>
      <c r="W263" t="str">
        <f>IFERROR(VLOOKUP(AApplicationCosts[[#This Row],[License Approver]],Tabels!BD:BG,4,FALSE),"N/A")</f>
        <v>DK10</v>
      </c>
      <c r="X263" s="28"/>
    </row>
    <row r="264" spans="2:24" hidden="1">
      <c r="B264" t="s">
        <v>1057</v>
      </c>
      <c r="D264" t="str">
        <f>VLOOKUP(AApplicationCosts[[#This Row],[NoApplication]],'A-Applications'!B:K,9,FALSE)</f>
        <v>Microsoft</v>
      </c>
      <c r="E264">
        <f>VLOOKUP(AApplicationCosts[[#This Row],[NoApplication]],'A-Applications'!B:K,10,FALSE)</f>
        <v>0</v>
      </c>
      <c r="F264" t="s">
        <v>5071</v>
      </c>
      <c r="G264" s="28">
        <v>45809</v>
      </c>
      <c r="H264" s="28">
        <v>46903</v>
      </c>
      <c r="I264" t="s">
        <v>5044</v>
      </c>
      <c r="J264">
        <v>30</v>
      </c>
      <c r="M264" t="s">
        <v>5032</v>
      </c>
      <c r="N264" s="27">
        <v>100000</v>
      </c>
      <c r="O264">
        <v>90455922</v>
      </c>
      <c r="P264" t="s">
        <v>2114</v>
      </c>
      <c r="R264" t="s">
        <v>5343</v>
      </c>
      <c r="S264">
        <f>_xlfn.XLOOKUP(AApplicationCosts[[#This Row],[NoApplication]],'A-Applications'!B:B,'A-Applications'!AG:AG,,0,1)</f>
        <v>0</v>
      </c>
      <c r="T264" t="s">
        <v>3140</v>
      </c>
      <c r="U264" t="s">
        <v>5035</v>
      </c>
      <c r="V264" t="str">
        <f>IFERROR(VLOOKUP(AApplicationCosts[[#This Row],[License Approver]],Tabels!BD:BF,3,FALSE),"N/A")</f>
        <v>Digitalization</v>
      </c>
      <c r="W264" t="str">
        <f>IFERROR(VLOOKUP(AApplicationCosts[[#This Row],[License Approver]],Tabels!BD:BG,4,FALSE),"N/A")</f>
        <v>DK10</v>
      </c>
      <c r="X264" s="28"/>
    </row>
    <row r="265" spans="2:24" hidden="1">
      <c r="B265" t="s">
        <v>337</v>
      </c>
      <c r="C265" t="s">
        <v>5164</v>
      </c>
      <c r="D265" t="str">
        <f>VLOOKUP(AApplicationCosts[[#This Row],[NoApplication]],'A-Applications'!B:K,9,FALSE)</f>
        <v>Microsoft</v>
      </c>
      <c r="E265">
        <f>VLOOKUP(AApplicationCosts[[#This Row],[NoApplication]],'A-Applications'!B:K,10,FALSE)</f>
        <v>0</v>
      </c>
      <c r="F265" t="s">
        <v>5071</v>
      </c>
      <c r="G265" s="28">
        <v>45809</v>
      </c>
      <c r="H265" s="28">
        <v>46903</v>
      </c>
      <c r="I265" t="s">
        <v>5044</v>
      </c>
      <c r="J265">
        <v>30</v>
      </c>
      <c r="M265" t="s">
        <v>5032</v>
      </c>
      <c r="N265" s="27">
        <v>300000</v>
      </c>
      <c r="O265">
        <v>90455922</v>
      </c>
      <c r="P265" t="s">
        <v>2114</v>
      </c>
      <c r="R265" t="s">
        <v>5344</v>
      </c>
      <c r="S265">
        <f>_xlfn.XLOOKUP(AApplicationCosts[[#This Row],[NoApplication]],'A-Applications'!B:B,'A-Applications'!AG:AG,,0,1)</f>
        <v>0</v>
      </c>
      <c r="T265" t="s">
        <v>298</v>
      </c>
      <c r="U265" t="s">
        <v>5033</v>
      </c>
      <c r="V265" t="str">
        <f>IFERROR(VLOOKUP(AApplicationCosts[[#This Row],[License Approver]],Tabels!BD:BF,3,FALSE),"N/A")</f>
        <v>Digitalization</v>
      </c>
      <c r="W265" t="str">
        <f>IFERROR(VLOOKUP(AApplicationCosts[[#This Row],[License Approver]],Tabels!BD:BG,4,FALSE),"N/A")</f>
        <v>DK10</v>
      </c>
      <c r="X265" s="28"/>
    </row>
    <row r="266" spans="2:24" hidden="1">
      <c r="B266" t="s">
        <v>644</v>
      </c>
      <c r="C266" t="s">
        <v>3446</v>
      </c>
      <c r="D266" t="str">
        <f>VLOOKUP(AApplicationCosts[[#This Row],[NoApplication]],'A-Applications'!B:K,9,FALSE)</f>
        <v>Microsoft</v>
      </c>
      <c r="E266" s="98" t="str">
        <f>VLOOKUP(AApplicationCosts[[#This Row],[NoApplication]],'A-Applications'!B:K,10,FALSE)</f>
        <v>7NQ-00292</v>
      </c>
      <c r="F266" t="s">
        <v>5025</v>
      </c>
      <c r="G266" s="28">
        <v>45809</v>
      </c>
      <c r="H266" s="28">
        <v>46903</v>
      </c>
      <c r="I266" t="s">
        <v>5044</v>
      </c>
      <c r="J266">
        <v>30</v>
      </c>
      <c r="M266" t="s">
        <v>5032</v>
      </c>
      <c r="N266" s="27">
        <v>32876.46</v>
      </c>
      <c r="O266">
        <v>90455922</v>
      </c>
      <c r="P266" t="s">
        <v>2114</v>
      </c>
      <c r="Q266" s="52"/>
      <c r="S266">
        <f>_xlfn.XLOOKUP(AApplicationCosts[[#This Row],[NoApplication]],'A-Applications'!B:B,'A-Applications'!AG:AG,,0,1)</f>
        <v>0</v>
      </c>
      <c r="T266" t="s">
        <v>499</v>
      </c>
      <c r="U266" t="s">
        <v>5035</v>
      </c>
      <c r="V266" t="str">
        <f>IFERROR(VLOOKUP(AApplicationCosts[[#This Row],[License Approver]],Tabels!BD:BF,3,FALSE),"N/A")</f>
        <v>Digitalization</v>
      </c>
      <c r="W266" t="str">
        <f>IFERROR(VLOOKUP(AApplicationCosts[[#This Row],[License Approver]],Tabels!BD:BG,4,FALSE),"N/A")</f>
        <v>DK10</v>
      </c>
      <c r="X266" s="28"/>
    </row>
    <row r="267" spans="2:24" hidden="1">
      <c r="B267" t="s">
        <v>333</v>
      </c>
      <c r="C267" t="s">
        <v>5310</v>
      </c>
      <c r="D267" t="str">
        <f>VLOOKUP(AApplicationCosts[[#This Row],[NoApplication]],'A-Applications'!B:K,9,FALSE)</f>
        <v>Databricks, Inc.</v>
      </c>
      <c r="E267">
        <f>VLOOKUP(AApplicationCosts[[#This Row],[NoApplication]],'A-Applications'!B:K,10,FALSE)</f>
        <v>0</v>
      </c>
      <c r="F267" t="s">
        <v>5071</v>
      </c>
      <c r="G267" s="28">
        <v>45809</v>
      </c>
      <c r="H267" s="28">
        <v>46903</v>
      </c>
      <c r="I267" t="s">
        <v>5044</v>
      </c>
      <c r="J267">
        <v>30</v>
      </c>
      <c r="M267" t="s">
        <v>5032</v>
      </c>
      <c r="N267" s="27">
        <v>50000</v>
      </c>
      <c r="O267">
        <v>90455922</v>
      </c>
      <c r="P267" t="s">
        <v>2114</v>
      </c>
      <c r="R267" t="s">
        <v>5345</v>
      </c>
      <c r="S267">
        <f>_xlfn.XLOOKUP(AApplicationCosts[[#This Row],[NoApplication]],'A-Applications'!B:B,'A-Applications'!AG:AG,,0,1)</f>
        <v>0</v>
      </c>
      <c r="T267" t="s">
        <v>2184</v>
      </c>
      <c r="U267" t="s">
        <v>5035</v>
      </c>
      <c r="V267" t="str">
        <f>IFERROR(VLOOKUP(AApplicationCosts[[#This Row],[License Approver]],Tabels!BD:BF,3,FALSE),"N/A")</f>
        <v>Digitalization</v>
      </c>
      <c r="W267" t="str">
        <f>IFERROR(VLOOKUP(AApplicationCosts[[#This Row],[License Approver]],Tabels!BD:BG,4,FALSE),"N/A")</f>
        <v>DK10</v>
      </c>
      <c r="X267" s="28"/>
    </row>
    <row r="268" spans="2:24" hidden="1">
      <c r="B268" t="s">
        <v>168</v>
      </c>
      <c r="D268" t="str">
        <f>VLOOKUP(AApplicationCosts[[#This Row],[NoApplication]],'A-Applications'!B:K,9,FALSE)</f>
        <v>Kamstrup</v>
      </c>
      <c r="E268">
        <f>VLOOKUP(AApplicationCosts[[#This Row],[NoApplication]],'A-Applications'!B:K,10,FALSE)</f>
        <v>0</v>
      </c>
      <c r="F268" t="s">
        <v>5043</v>
      </c>
      <c r="G268" s="28">
        <v>45810</v>
      </c>
      <c r="H268" s="28">
        <v>46905</v>
      </c>
      <c r="I268" t="s">
        <v>5044</v>
      </c>
      <c r="J268">
        <v>14</v>
      </c>
      <c r="M268" t="s">
        <v>5032</v>
      </c>
      <c r="N268" s="27">
        <f>40*900*12</f>
        <v>432000</v>
      </c>
      <c r="O268">
        <v>90452611</v>
      </c>
      <c r="P268" t="s">
        <v>5346</v>
      </c>
      <c r="R268" t="s">
        <v>5347</v>
      </c>
      <c r="S268">
        <f>_xlfn.XLOOKUP(AApplicationCosts[[#This Row],[NoApplication]],'A-Applications'!B:B,'A-Applications'!AG:AG,,0,1)</f>
        <v>0</v>
      </c>
      <c r="T268" t="s">
        <v>5172</v>
      </c>
      <c r="U268" t="s">
        <v>5172</v>
      </c>
      <c r="V268" t="str">
        <f>IFERROR(VLOOKUP(AApplicationCosts[[#This Row],[License Approver]],Tabels!BD:BF,3,FALSE),"N/A")</f>
        <v>Heat/Cooling - Customer Services</v>
      </c>
      <c r="W268" t="str">
        <f>IFERROR(VLOOKUP(AApplicationCosts[[#This Row],[License Approver]],Tabels!BD:BG,4,FALSE),"N/A")</f>
        <v>DK10</v>
      </c>
      <c r="X268" s="28"/>
    </row>
    <row r="269" spans="2:24" hidden="1">
      <c r="B269" t="s">
        <v>368</v>
      </c>
      <c r="D269" t="str">
        <f>VLOOKUP(AApplicationCosts[[#This Row],[NoApplication]],'A-Applications'!B:K,9,FALSE)</f>
        <v>PagerDuty</v>
      </c>
      <c r="E269">
        <f>VLOOKUP(AApplicationCosts[[#This Row],[NoApplication]],'A-Applications'!B:K,10,FALSE)</f>
        <v>0</v>
      </c>
      <c r="F269" t="s">
        <v>5025</v>
      </c>
      <c r="G269" s="28">
        <v>45834</v>
      </c>
      <c r="H269" s="28">
        <v>46929</v>
      </c>
      <c r="I269" t="s">
        <v>5044</v>
      </c>
      <c r="J269" s="191"/>
      <c r="M269" t="s">
        <v>5048</v>
      </c>
      <c r="N269" s="27">
        <v>24600</v>
      </c>
      <c r="O269"/>
      <c r="P269" t="s">
        <v>4705</v>
      </c>
      <c r="S269">
        <f>_xlfn.XLOOKUP(AApplicationCosts[[#This Row],[NoApplication]],'A-Applications'!B:B,'A-Applications'!AG:AG,,0,1)</f>
        <v>0</v>
      </c>
      <c r="T269" t="s">
        <v>2255</v>
      </c>
      <c r="U269" t="s">
        <v>5077</v>
      </c>
      <c r="V269" t="str">
        <f>IFERROR(VLOOKUP(AApplicationCosts[[#This Row],[License Approver]],Tabels!BD:BF,3,FALSE),"N/A")</f>
        <v>Digitalization</v>
      </c>
      <c r="W269" t="str">
        <f>IFERROR(VLOOKUP(AApplicationCosts[[#This Row],[License Approver]],Tabels!BD:BG,4,FALSE),"N/A")</f>
        <v>DK10</v>
      </c>
      <c r="X269" s="28"/>
    </row>
    <row r="270" spans="2:24" ht="24.75" hidden="1" customHeight="1">
      <c r="B270" t="s">
        <v>368</v>
      </c>
      <c r="D270" t="str">
        <f>VLOOKUP(AApplicationCosts[[#This Row],[NoApplication]],'A-Applications'!B:K,9,FALSE)</f>
        <v>PagerDuty</v>
      </c>
      <c r="E270">
        <f>VLOOKUP(AApplicationCosts[[#This Row],[NoApplication]],'A-Applications'!B:K,10,FALSE)</f>
        <v>0</v>
      </c>
      <c r="F270" t="s">
        <v>1745</v>
      </c>
      <c r="G270" s="28">
        <v>45834</v>
      </c>
      <c r="H270" s="28">
        <v>46929</v>
      </c>
      <c r="I270" t="s">
        <v>5044</v>
      </c>
      <c r="J270" s="191"/>
      <c r="M270" t="s">
        <v>5048</v>
      </c>
      <c r="N270" s="27">
        <v>5000</v>
      </c>
      <c r="O270"/>
      <c r="P270" t="s">
        <v>4705</v>
      </c>
      <c r="S270">
        <f>_xlfn.XLOOKUP(AApplicationCosts[[#This Row],[NoApplication]],'A-Applications'!B:B,'A-Applications'!AG:AG,,0,1)</f>
        <v>0</v>
      </c>
      <c r="T270" t="s">
        <v>2255</v>
      </c>
      <c r="U270" t="s">
        <v>5077</v>
      </c>
      <c r="V270" t="str">
        <f>IFERROR(VLOOKUP(AApplicationCosts[[#This Row],[License Approver]],Tabels!BD:BF,3,FALSE),"N/A")</f>
        <v>Digitalization</v>
      </c>
      <c r="W270" t="str">
        <f>IFERROR(VLOOKUP(AApplicationCosts[[#This Row],[License Approver]],Tabels!BD:BG,4,FALSE),"N/A")</f>
        <v>DK10</v>
      </c>
      <c r="X270" s="28"/>
    </row>
    <row r="271" spans="2:24" hidden="1">
      <c r="B271" t="s">
        <v>973</v>
      </c>
      <c r="C271" t="s">
        <v>2723</v>
      </c>
      <c r="D271" t="str">
        <f>VLOOKUP(AApplicationCosts[[#This Row],[NoApplication]],'A-Applications'!B:K,9,FALSE)</f>
        <v>JetBrains</v>
      </c>
      <c r="E271">
        <f>VLOOKUP(AApplicationCosts[[#This Row],[NoApplication]],'A-Applications'!B:K,10,FALSE)</f>
        <v>0</v>
      </c>
      <c r="F271" t="s">
        <v>5025</v>
      </c>
      <c r="G271" s="28">
        <v>45912</v>
      </c>
      <c r="H271" s="28">
        <v>47007</v>
      </c>
      <c r="I271" t="s">
        <v>5044</v>
      </c>
      <c r="J271">
        <v>90</v>
      </c>
      <c r="M271" t="s">
        <v>5027</v>
      </c>
      <c r="N271" s="27">
        <v>0</v>
      </c>
      <c r="O271">
        <v>20000231</v>
      </c>
      <c r="P271" t="s">
        <v>5190</v>
      </c>
      <c r="R271" t="s">
        <v>5348</v>
      </c>
      <c r="S271">
        <f>_xlfn.XLOOKUP(AApplicationCosts[[#This Row],[NoApplication]],'A-Applications'!B:B,'A-Applications'!AG:AG,,0,1)</f>
        <v>0</v>
      </c>
      <c r="T271" t="s">
        <v>2184</v>
      </c>
      <c r="U271" t="s">
        <v>5035</v>
      </c>
      <c r="V271" t="str">
        <f>IFERROR(VLOOKUP(AApplicationCosts[[#This Row],[License Approver]],Tabels!BD:BF,3,FALSE),"N/A")</f>
        <v>Digitalization</v>
      </c>
      <c r="W271" t="str">
        <f>IFERROR(VLOOKUP(AApplicationCosts[[#This Row],[License Approver]],Tabels!BD:BG,4,FALSE),"N/A")</f>
        <v>DK10</v>
      </c>
      <c r="X271" s="28"/>
    </row>
    <row r="272" spans="2:24" hidden="1">
      <c r="B272" t="s">
        <v>1204</v>
      </c>
      <c r="C272" t="s">
        <v>2723</v>
      </c>
      <c r="D272" t="str">
        <f>VLOOKUP(AApplicationCosts[[#This Row],[NoApplication]],'A-Applications'!B:K,9,FALSE)</f>
        <v>JetBrains</v>
      </c>
      <c r="E272">
        <f>VLOOKUP(AApplicationCosts[[#This Row],[NoApplication]],'A-Applications'!B:K,10,FALSE)</f>
        <v>0</v>
      </c>
      <c r="F272" t="s">
        <v>5025</v>
      </c>
      <c r="G272" s="28">
        <v>45912</v>
      </c>
      <c r="H272" s="28">
        <v>47007</v>
      </c>
      <c r="I272" t="s">
        <v>5044</v>
      </c>
      <c r="J272">
        <v>90</v>
      </c>
      <c r="M272" t="s">
        <v>5027</v>
      </c>
      <c r="O272">
        <v>20000231</v>
      </c>
      <c r="P272" t="s">
        <v>5190</v>
      </c>
      <c r="R272" t="s">
        <v>5349</v>
      </c>
      <c r="S272">
        <f>_xlfn.XLOOKUP(AApplicationCosts[[#This Row],[NoApplication]],'A-Applications'!B:B,'A-Applications'!AG:AG,,0,1)</f>
        <v>0</v>
      </c>
      <c r="T272" t="s">
        <v>2184</v>
      </c>
      <c r="U272" t="s">
        <v>5035</v>
      </c>
      <c r="V272" t="str">
        <f>IFERROR(VLOOKUP(AApplicationCosts[[#This Row],[License Approver]],Tabels!BD:BF,3,FALSE),"N/A")</f>
        <v>Digitalization</v>
      </c>
      <c r="W272" t="str">
        <f>IFERROR(VLOOKUP(AApplicationCosts[[#This Row],[License Approver]],Tabels!BD:BG,4,FALSE),"N/A")</f>
        <v>DK10</v>
      </c>
      <c r="X272" s="28"/>
    </row>
    <row r="273" spans="2:24" ht="60" hidden="1">
      <c r="B273" t="s">
        <v>891</v>
      </c>
      <c r="C273" t="s">
        <v>2723</v>
      </c>
      <c r="D273" t="str">
        <f>VLOOKUP(AApplicationCosts[[#This Row],[NoApplication]],'A-Applications'!B:K,9,FALSE)</f>
        <v>JetBrains</v>
      </c>
      <c r="E273">
        <f>VLOOKUP(AApplicationCosts[[#This Row],[NoApplication]],'A-Applications'!B:K,10,FALSE)</f>
        <v>13899</v>
      </c>
      <c r="F273" t="s">
        <v>5025</v>
      </c>
      <c r="G273" s="28">
        <v>45912</v>
      </c>
      <c r="H273" s="28">
        <v>47007</v>
      </c>
      <c r="I273" t="s">
        <v>5044</v>
      </c>
      <c r="J273">
        <v>90</v>
      </c>
      <c r="M273" t="s">
        <v>5027</v>
      </c>
      <c r="N273" s="27">
        <f>3522.69/3</f>
        <v>1174.23</v>
      </c>
      <c r="O273">
        <v>20000231</v>
      </c>
      <c r="P273" t="s">
        <v>5190</v>
      </c>
      <c r="Q273" s="52"/>
      <c r="R273" s="8" t="s">
        <v>5350</v>
      </c>
      <c r="S273">
        <f>_xlfn.XLOOKUP(AApplicationCosts[[#This Row],[NoApplication]],'A-Applications'!B:B,'A-Applications'!AG:AG,,0,1)</f>
        <v>0</v>
      </c>
      <c r="T273" t="s">
        <v>2184</v>
      </c>
      <c r="U273" t="s">
        <v>5035</v>
      </c>
      <c r="V273" t="str">
        <f>IFERROR(VLOOKUP(AApplicationCosts[[#This Row],[License Approver]],Tabels!BD:BF,3,FALSE),"N/A")</f>
        <v>Digitalization</v>
      </c>
      <c r="W273" t="str">
        <f>IFERROR(VLOOKUP(AApplicationCosts[[#This Row],[License Approver]],Tabels!BD:BG,4,FALSE),"N/A")</f>
        <v>DK10</v>
      </c>
      <c r="X273" s="28"/>
    </row>
    <row r="274" spans="2:24" hidden="1">
      <c r="B274" t="s">
        <v>911</v>
      </c>
      <c r="C274" t="s">
        <v>2723</v>
      </c>
      <c r="D274" t="str">
        <f>VLOOKUP(AApplicationCosts[[#This Row],[NoApplication]],'A-Applications'!B:K,9,FALSE)</f>
        <v>JetBrains</v>
      </c>
      <c r="E274">
        <f>VLOOKUP(AApplicationCosts[[#This Row],[NoApplication]],'A-Applications'!B:K,10,FALSE)</f>
        <v>51925</v>
      </c>
      <c r="F274" t="s">
        <v>5025</v>
      </c>
      <c r="G274" s="28">
        <v>45912</v>
      </c>
      <c r="H274" s="28">
        <v>47007</v>
      </c>
      <c r="I274" t="s">
        <v>5044</v>
      </c>
      <c r="J274">
        <v>90</v>
      </c>
      <c r="M274" t="s">
        <v>5027</v>
      </c>
      <c r="N274" s="27">
        <f>5381.6/3</f>
        <v>1793.8666666666668</v>
      </c>
      <c r="O274">
        <v>20000231</v>
      </c>
      <c r="P274" t="s">
        <v>5190</v>
      </c>
      <c r="Q274" s="52"/>
      <c r="R274" t="s">
        <v>5351</v>
      </c>
      <c r="S274">
        <f>_xlfn.XLOOKUP(AApplicationCosts[[#This Row],[NoApplication]],'A-Applications'!B:B,'A-Applications'!AG:AG,,0,1)</f>
        <v>0</v>
      </c>
      <c r="T274" t="s">
        <v>2184</v>
      </c>
      <c r="U274" t="s">
        <v>5035</v>
      </c>
      <c r="V274" t="str">
        <f>IFERROR(VLOOKUP(AApplicationCosts[[#This Row],[License Approver]],Tabels!BD:BF,3,FALSE),"N/A")</f>
        <v>Digitalization</v>
      </c>
      <c r="W274" t="str">
        <f>IFERROR(VLOOKUP(AApplicationCosts[[#This Row],[License Approver]],Tabels!BD:BG,4,FALSE),"N/A")</f>
        <v>DK10</v>
      </c>
      <c r="X274" s="28"/>
    </row>
    <row r="275" spans="2:24" hidden="1">
      <c r="B275" t="s">
        <v>918</v>
      </c>
      <c r="C275" t="s">
        <v>2723</v>
      </c>
      <c r="D275" t="str">
        <f>VLOOKUP(AApplicationCosts[[#This Row],[NoApplication]],'A-Applications'!B:K,9,FALSE)</f>
        <v>JetBrains</v>
      </c>
      <c r="E275">
        <f>VLOOKUP(AApplicationCosts[[#This Row],[NoApplication]],'A-Applications'!B:K,10,FALSE)</f>
        <v>168161</v>
      </c>
      <c r="F275" t="s">
        <v>5025</v>
      </c>
      <c r="G275" s="28">
        <v>45912</v>
      </c>
      <c r="H275" s="28">
        <v>47007</v>
      </c>
      <c r="I275" t="s">
        <v>5044</v>
      </c>
      <c r="J275">
        <v>90</v>
      </c>
      <c r="M275" t="s">
        <v>5027</v>
      </c>
      <c r="N275" s="27">
        <f>1684.94/3</f>
        <v>561.64666666666665</v>
      </c>
      <c r="O275">
        <v>20000231</v>
      </c>
      <c r="P275" t="s">
        <v>5190</v>
      </c>
      <c r="S275">
        <f>_xlfn.XLOOKUP(AApplicationCosts[[#This Row],[NoApplication]],'A-Applications'!B:B,'A-Applications'!AG:AG,,0,1)</f>
        <v>0</v>
      </c>
      <c r="T275" t="s">
        <v>2184</v>
      </c>
      <c r="U275" t="s">
        <v>5035</v>
      </c>
      <c r="V275" t="str">
        <f>IFERROR(VLOOKUP(AApplicationCosts[[#This Row],[License Approver]],Tabels!BD:BF,3,FALSE),"N/A")</f>
        <v>Digitalization</v>
      </c>
      <c r="W275" t="str">
        <f>IFERROR(VLOOKUP(AApplicationCosts[[#This Row],[License Approver]],Tabels!BD:BG,4,FALSE),"N/A")</f>
        <v>DK10</v>
      </c>
      <c r="X275" s="28"/>
    </row>
    <row r="276" spans="2:24" hidden="1">
      <c r="B276" t="s">
        <v>533</v>
      </c>
      <c r="C276" t="s">
        <v>2723</v>
      </c>
      <c r="D276" t="str">
        <f>VLOOKUP(AApplicationCosts[[#This Row],[NoApplication]],'A-Applications'!B:K,9,FALSE)</f>
        <v>JetBrains</v>
      </c>
      <c r="E276">
        <f>VLOOKUP(AApplicationCosts[[#This Row],[NoApplication]],'A-Applications'!B:K,10,FALSE)</f>
        <v>0</v>
      </c>
      <c r="F276" t="s">
        <v>5025</v>
      </c>
      <c r="G276" s="28">
        <v>45912</v>
      </c>
      <c r="H276" s="28">
        <v>47007</v>
      </c>
      <c r="I276" t="s">
        <v>5044</v>
      </c>
      <c r="J276">
        <v>90</v>
      </c>
      <c r="M276" t="s">
        <v>5027</v>
      </c>
      <c r="O276">
        <v>20000231</v>
      </c>
      <c r="P276" t="s">
        <v>5190</v>
      </c>
      <c r="S276">
        <f>_xlfn.XLOOKUP(AApplicationCosts[[#This Row],[NoApplication]],'A-Applications'!B:B,'A-Applications'!AG:AG,,0,1)</f>
        <v>0</v>
      </c>
      <c r="T276" t="s">
        <v>2184</v>
      </c>
      <c r="U276" t="s">
        <v>5035</v>
      </c>
      <c r="V276" t="str">
        <f>IFERROR(VLOOKUP(AApplicationCosts[[#This Row],[License Approver]],Tabels!BD:BF,3,FALSE),"N/A")</f>
        <v>Digitalization</v>
      </c>
      <c r="W276" t="str">
        <f>IFERROR(VLOOKUP(AApplicationCosts[[#This Row],[License Approver]],Tabels!BD:BG,4,FALSE),"N/A")</f>
        <v>DK10</v>
      </c>
      <c r="X276" s="28"/>
    </row>
    <row r="277" spans="2:24" hidden="1">
      <c r="B277" t="s">
        <v>530</v>
      </c>
      <c r="C277" t="s">
        <v>2723</v>
      </c>
      <c r="D277" t="str">
        <f>VLOOKUP(AApplicationCosts[[#This Row],[NoApplication]],'A-Applications'!B:K,9,FALSE)</f>
        <v>JetBrains</v>
      </c>
      <c r="E277">
        <f>VLOOKUP(AApplicationCosts[[#This Row],[NoApplication]],'A-Applications'!B:K,10,FALSE)</f>
        <v>0</v>
      </c>
      <c r="F277" t="s">
        <v>5025</v>
      </c>
      <c r="G277" s="28">
        <v>45912</v>
      </c>
      <c r="H277" s="28">
        <v>47007</v>
      </c>
      <c r="I277" t="s">
        <v>5044</v>
      </c>
      <c r="J277">
        <v>90</v>
      </c>
      <c r="M277" t="s">
        <v>5027</v>
      </c>
      <c r="N277" s="27">
        <f>5622.69/3</f>
        <v>1874.2299999999998</v>
      </c>
      <c r="O277">
        <v>20000231</v>
      </c>
      <c r="P277" t="s">
        <v>5190</v>
      </c>
      <c r="S277">
        <f>_xlfn.XLOOKUP(AApplicationCosts[[#This Row],[NoApplication]],'A-Applications'!B:B,'A-Applications'!AG:AG,,0,1)</f>
        <v>0</v>
      </c>
      <c r="T277" t="s">
        <v>2184</v>
      </c>
      <c r="U277" t="s">
        <v>5035</v>
      </c>
      <c r="V277" t="str">
        <f>IFERROR(VLOOKUP(AApplicationCosts[[#This Row],[License Approver]],Tabels!BD:BF,3,FALSE),"N/A")</f>
        <v>Digitalization</v>
      </c>
      <c r="W277" t="str">
        <f>IFERROR(VLOOKUP(AApplicationCosts[[#This Row],[License Approver]],Tabels!BD:BG,4,FALSE),"N/A")</f>
        <v>DK10</v>
      </c>
      <c r="X277" s="28"/>
    </row>
    <row r="278" spans="2:24" hidden="1">
      <c r="B278" t="s">
        <v>5352</v>
      </c>
      <c r="C278" t="s">
        <v>2723</v>
      </c>
      <c r="D278" t="str">
        <f>VLOOKUP(AApplicationCosts[[#This Row],[NoApplication]],'A-Applications'!B:K,9,FALSE)</f>
        <v>JetBrains</v>
      </c>
      <c r="E278">
        <f>VLOOKUP(AApplicationCosts[[#This Row],[NoApplication]],'A-Applications'!B:K,10,FALSE)</f>
        <v>169654</v>
      </c>
      <c r="F278" t="s">
        <v>5025</v>
      </c>
      <c r="G278" s="28">
        <v>45912</v>
      </c>
      <c r="H278" s="28">
        <v>47007</v>
      </c>
      <c r="I278" t="s">
        <v>5044</v>
      </c>
      <c r="J278">
        <v>90</v>
      </c>
      <c r="M278" t="s">
        <v>5027</v>
      </c>
      <c r="N278" s="27">
        <f>(41950.29/3)*1.2</f>
        <v>16780.115999999998</v>
      </c>
      <c r="O278">
        <v>20000231</v>
      </c>
      <c r="P278" t="s">
        <v>5190</v>
      </c>
      <c r="R278" t="s">
        <v>5353</v>
      </c>
      <c r="S278" t="str">
        <f>_xlfn.XLOOKUP(AApplicationCosts[[#This Row],[NoApplication]],'A-Applications'!B:B,'A-Applications'!AG:AG,,0,1)</f>
        <v>No</v>
      </c>
      <c r="T278" t="s">
        <v>2184</v>
      </c>
      <c r="U278" t="s">
        <v>5035</v>
      </c>
      <c r="V278" t="str">
        <f>IFERROR(VLOOKUP(AApplicationCosts[[#This Row],[License Approver]],Tabels!BD:BF,3,FALSE),"N/A")</f>
        <v>Digitalization</v>
      </c>
      <c r="W278" t="str">
        <f>IFERROR(VLOOKUP(AApplicationCosts[[#This Row],[License Approver]],Tabels!BD:BG,4,FALSE),"N/A")</f>
        <v>DK10</v>
      </c>
      <c r="X278" s="28"/>
    </row>
    <row r="279" spans="2:24" hidden="1">
      <c r="B279" t="s">
        <v>5354</v>
      </c>
      <c r="C279" t="s">
        <v>2723</v>
      </c>
      <c r="D279" t="str">
        <f>VLOOKUP(AApplicationCosts[[#This Row],[NoApplication]],'A-Applications'!B:K,9,FALSE)</f>
        <v>JetBrains</v>
      </c>
      <c r="E279">
        <f>VLOOKUP(AApplicationCosts[[#This Row],[NoApplication]],'A-Applications'!B:K,10,FALSE)</f>
        <v>14149</v>
      </c>
      <c r="F279" t="s">
        <v>5025</v>
      </c>
      <c r="G279" s="28">
        <v>45912</v>
      </c>
      <c r="H279" s="28">
        <v>47007</v>
      </c>
      <c r="I279" t="s">
        <v>5044</v>
      </c>
      <c r="J279">
        <v>90</v>
      </c>
      <c r="M279" t="s">
        <v>5027</v>
      </c>
      <c r="N279" s="27">
        <f>(5622.38/3)*1.2</f>
        <v>2248.9520000000002</v>
      </c>
      <c r="O279">
        <v>20000231</v>
      </c>
      <c r="P279" t="s">
        <v>5190</v>
      </c>
      <c r="R279" t="s">
        <v>5353</v>
      </c>
      <c r="S279" t="str">
        <f>_xlfn.XLOOKUP(AApplicationCosts[[#This Row],[NoApplication]],'A-Applications'!B:B,'A-Applications'!AG:AG,,0,1)</f>
        <v>No</v>
      </c>
      <c r="T279" t="s">
        <v>2184</v>
      </c>
      <c r="U279" t="s">
        <v>5035</v>
      </c>
      <c r="V279" t="str">
        <f>IFERROR(VLOOKUP(AApplicationCosts[[#This Row],[License Approver]],Tabels!BD:BF,3,FALSE),"N/A")</f>
        <v>Digitalization</v>
      </c>
      <c r="W279" t="str">
        <f>IFERROR(VLOOKUP(AApplicationCosts[[#This Row],[License Approver]],Tabels!BD:BG,4,FALSE),"N/A")</f>
        <v>DK10</v>
      </c>
      <c r="X279" s="28"/>
    </row>
    <row r="280" spans="2:24" hidden="1">
      <c r="B280" t="s">
        <v>1106</v>
      </c>
      <c r="C280" t="s">
        <v>2723</v>
      </c>
      <c r="D280" t="str">
        <f>VLOOKUP(AApplicationCosts[[#This Row],[NoApplication]],'A-Applications'!B:K,9,FALSE)</f>
        <v>JetBrains</v>
      </c>
      <c r="E280">
        <f>VLOOKUP(AApplicationCosts[[#This Row],[NoApplication]],'A-Applications'!B:K,10,FALSE)</f>
        <v>193908</v>
      </c>
      <c r="F280" t="s">
        <v>5025</v>
      </c>
      <c r="G280" s="28">
        <v>45912</v>
      </c>
      <c r="H280" s="28">
        <v>47007</v>
      </c>
      <c r="I280" t="s">
        <v>5044</v>
      </c>
      <c r="J280">
        <v>90</v>
      </c>
      <c r="M280" t="s">
        <v>5027</v>
      </c>
      <c r="N280" s="27">
        <f>1654.19/3</f>
        <v>551.39666666666665</v>
      </c>
      <c r="O280">
        <v>20000231</v>
      </c>
      <c r="P280" t="s">
        <v>5190</v>
      </c>
      <c r="S280">
        <f>_xlfn.XLOOKUP(AApplicationCosts[[#This Row],[NoApplication]],'A-Applications'!B:B,'A-Applications'!AG:AG,,0,1)</f>
        <v>0</v>
      </c>
      <c r="T280" t="s">
        <v>2184</v>
      </c>
      <c r="U280" t="s">
        <v>5035</v>
      </c>
      <c r="V280" t="str">
        <f>IFERROR(VLOOKUP(AApplicationCosts[[#This Row],[License Approver]],Tabels!BD:BF,3,FALSE),"N/A")</f>
        <v>Digitalization</v>
      </c>
      <c r="W280" t="str">
        <f>IFERROR(VLOOKUP(AApplicationCosts[[#This Row],[License Approver]],Tabels!BD:BG,4,FALSE),"N/A")</f>
        <v>DK10</v>
      </c>
      <c r="X280" s="28"/>
    </row>
    <row r="281" spans="2:24" ht="60" hidden="1">
      <c r="B281" t="s">
        <v>1082</v>
      </c>
      <c r="D281" t="str">
        <f>VLOOKUP(AApplicationCosts[[#This Row],[NoApplication]],'A-Applications'!B:K,9,FALSE)</f>
        <v>Parasoft Corporation</v>
      </c>
      <c r="E281">
        <f>VLOOKUP(AApplicationCosts[[#This Row],[NoApplication]],'A-Applications'!B:K,10,FALSE)</f>
        <v>0</v>
      </c>
      <c r="F281" t="s">
        <v>5025</v>
      </c>
      <c r="G281" s="28">
        <v>45930</v>
      </c>
      <c r="H281" s="28">
        <v>47026</v>
      </c>
      <c r="I281" t="s">
        <v>5044</v>
      </c>
      <c r="J281">
        <v>90</v>
      </c>
      <c r="M281" t="s">
        <v>5032</v>
      </c>
      <c r="N281" s="27">
        <f>195744/3</f>
        <v>65248</v>
      </c>
      <c r="O281">
        <v>90457954</v>
      </c>
      <c r="P281" t="s">
        <v>5161</v>
      </c>
      <c r="Q281" s="52"/>
      <c r="R281" s="8" t="s">
        <v>5355</v>
      </c>
      <c r="S281">
        <f>_xlfn.XLOOKUP(AApplicationCosts[[#This Row],[NoApplication]],'A-Applications'!B:B,'A-Applications'!AG:AG,,0,1)</f>
        <v>0</v>
      </c>
      <c r="T281" t="s">
        <v>5055</v>
      </c>
      <c r="U281" t="s">
        <v>5113</v>
      </c>
      <c r="V281" t="str">
        <f>IFERROR(VLOOKUP(AApplicationCosts[[#This Row],[License Approver]],Tabels!BD:BF,3,FALSE),"N/A")</f>
        <v>Water - Technology Hardware</v>
      </c>
      <c r="W281" t="str">
        <f>IFERROR(VLOOKUP(AApplicationCosts[[#This Row],[License Approver]],Tabels!BD:BG,4,FALSE),"N/A")</f>
        <v>DK10</v>
      </c>
      <c r="X281" s="28"/>
    </row>
    <row r="282" spans="2:24" hidden="1">
      <c r="B282" t="s">
        <v>120</v>
      </c>
      <c r="D282" t="str">
        <f>VLOOKUP(AApplicationCosts[[#This Row],[NoApplication]],'A-Applications'!B:K,9,FALSE)</f>
        <v>SAP Concur</v>
      </c>
      <c r="E282">
        <f>VLOOKUP(AApplicationCosts[[#This Row],[NoApplication]],'A-Applications'!B:K,10,FALSE)</f>
        <v>0</v>
      </c>
      <c r="F282" t="s">
        <v>5025</v>
      </c>
      <c r="G282" s="28">
        <v>45658</v>
      </c>
      <c r="H282" s="28">
        <v>47118</v>
      </c>
      <c r="I282" t="s">
        <v>5044</v>
      </c>
      <c r="J282">
        <v>30</v>
      </c>
      <c r="M282" t="s">
        <v>5032</v>
      </c>
      <c r="N282" s="27">
        <f>2*132900</f>
        <v>265800</v>
      </c>
      <c r="O282">
        <v>90450616</v>
      </c>
      <c r="P282" t="s">
        <v>5356</v>
      </c>
      <c r="Q282" s="52"/>
      <c r="R282" t="s">
        <v>5357</v>
      </c>
      <c r="S282">
        <f>_xlfn.XLOOKUP(AApplicationCosts[[#This Row],[NoApplication]],'A-Applications'!B:B,'A-Applications'!AG:AG,,0,1)</f>
        <v>0</v>
      </c>
      <c r="T282" t="s">
        <v>5358</v>
      </c>
      <c r="U282" t="s">
        <v>5201</v>
      </c>
      <c r="V282" t="str">
        <f>IFERROR(VLOOKUP(AApplicationCosts[[#This Row],[License Approver]],Tabels!BD:BF,3,FALSE),"N/A")</f>
        <v>Finance</v>
      </c>
      <c r="W282" t="str">
        <f>IFERROR(VLOOKUP(AApplicationCosts[[#This Row],[License Approver]],Tabels!BD:BG,4,FALSE),"N/A")</f>
        <v>DK10</v>
      </c>
      <c r="X282" s="28"/>
    </row>
    <row r="283" spans="2:24" hidden="1">
      <c r="B283" t="s">
        <v>1953</v>
      </c>
      <c r="C283" t="s">
        <v>5261</v>
      </c>
      <c r="D283" t="str">
        <f>VLOOKUP(AApplicationCosts[[#This Row],[NoApplication]],'A-Applications'!B:K,9,FALSE)</f>
        <v>Cisco Systems, Inc.</v>
      </c>
      <c r="E283">
        <f>VLOOKUP(AApplicationCosts[[#This Row],[NoApplication]],'A-Applications'!B:K,10,FALSE)</f>
        <v>0</v>
      </c>
      <c r="F283" t="s">
        <v>5025</v>
      </c>
      <c r="G283" s="28">
        <v>45292</v>
      </c>
      <c r="H283" s="28">
        <v>47119</v>
      </c>
      <c r="I283" t="s">
        <v>5359</v>
      </c>
      <c r="M283" t="s">
        <v>5032</v>
      </c>
      <c r="N283" s="27">
        <f>4140332/5</f>
        <v>828066.4</v>
      </c>
      <c r="O283">
        <v>90456342</v>
      </c>
      <c r="P283" t="s">
        <v>5262</v>
      </c>
      <c r="R283" t="s">
        <v>5360</v>
      </c>
      <c r="S283">
        <f>_xlfn.XLOOKUP(AApplicationCosts[[#This Row],[NoApplication]],'A-Applications'!B:B,'A-Applications'!AG:AG,,0,1)</f>
        <v>0</v>
      </c>
      <c r="T283" t="s">
        <v>5264</v>
      </c>
      <c r="U283" t="s">
        <v>499</v>
      </c>
      <c r="V283" t="str">
        <f>IFERROR(VLOOKUP(AApplicationCosts[[#This Row],[License Approver]],Tabels!BD:BF,3,FALSE),"N/A")</f>
        <v>Digitalization</v>
      </c>
      <c r="W283" t="str">
        <f>IFERROR(VLOOKUP(AApplicationCosts[[#This Row],[License Approver]],Tabels!BD:BG,4,FALSE),"N/A")</f>
        <v>DK10</v>
      </c>
      <c r="X283" s="28"/>
    </row>
    <row r="284" spans="2:24" hidden="1">
      <c r="B284" t="s">
        <v>650</v>
      </c>
      <c r="D284" t="str">
        <f>VLOOKUP(AApplicationCosts[[#This Row],[NoApplication]],'A-Applications'!B:K,9,FALSE)</f>
        <v>There is no application specified.</v>
      </c>
      <c r="E284" t="str">
        <f>VLOOKUP(AApplicationCosts[[#This Row],[NoApplication]],'A-Applications'!B:K,10,FALSE)</f>
        <v>N/A</v>
      </c>
      <c r="F284" t="s">
        <v>5214</v>
      </c>
      <c r="G284" s="28">
        <v>45444</v>
      </c>
      <c r="H284" s="28">
        <v>47270</v>
      </c>
      <c r="I284" t="s">
        <v>5359</v>
      </c>
      <c r="M284" t="s">
        <v>5032</v>
      </c>
      <c r="N284" s="27">
        <f>615000*12</f>
        <v>7380000</v>
      </c>
      <c r="O284">
        <v>90456637</v>
      </c>
      <c r="P284" t="s">
        <v>5286</v>
      </c>
      <c r="R284" t="s">
        <v>5214</v>
      </c>
      <c r="S284">
        <f>_xlfn.XLOOKUP(AApplicationCosts[[#This Row],[NoApplication]],'A-Applications'!B:B,'A-Applications'!AG:AG,,0,1)</f>
        <v>0</v>
      </c>
      <c r="U284" t="s">
        <v>5077</v>
      </c>
      <c r="V284" t="str">
        <f>IFERROR(VLOOKUP(AApplicationCosts[[#This Row],[License Approver]],Tabels!BD:BF,3,FALSE),"N/A")</f>
        <v>Digitalization</v>
      </c>
      <c r="W284" t="str">
        <f>IFERROR(VLOOKUP(AApplicationCosts[[#This Row],[License Approver]],Tabels!BD:BG,4,FALSE),"N/A")</f>
        <v>DK10</v>
      </c>
      <c r="X284" s="28"/>
    </row>
    <row r="285" spans="2:24" hidden="1">
      <c r="B285" t="s">
        <v>65</v>
      </c>
      <c r="D285" t="str">
        <f>VLOOKUP(AApplicationCosts[[#This Row],[NoApplication]],'A-Applications'!B:K,9,FALSE)</f>
        <v>IFS AB</v>
      </c>
      <c r="E285">
        <f>VLOOKUP(AApplicationCosts[[#This Row],[NoApplication]],'A-Applications'!B:K,10,FALSE)</f>
        <v>0</v>
      </c>
      <c r="F285" t="s">
        <v>5361</v>
      </c>
      <c r="G285" s="28">
        <v>45292</v>
      </c>
      <c r="H285" s="28"/>
      <c r="I285" t="s">
        <v>5050</v>
      </c>
      <c r="K285">
        <v>4</v>
      </c>
      <c r="L285">
        <v>700</v>
      </c>
      <c r="M285" t="s">
        <v>5032</v>
      </c>
      <c r="N285" s="27">
        <f>AApplicationCosts[[#This Row],[Opex rate]]*$K$2*AApplicationCosts[[#This Row],[FTE]]</f>
        <v>0</v>
      </c>
      <c r="O285"/>
      <c r="P285" t="s">
        <v>5362</v>
      </c>
      <c r="Q285" s="52"/>
      <c r="S285">
        <f>_xlfn.XLOOKUP(AApplicationCosts[[#This Row],[NoApplication]],'A-Applications'!B:B,'A-Applications'!AG:AG,,0,1)</f>
        <v>0</v>
      </c>
      <c r="V285" t="str">
        <f>IFERROR(VLOOKUP(AApplicationCosts[[#This Row],[License Approver]],Tabels!BD:BF,3,FALSE),"N/A")</f>
        <v>N/A</v>
      </c>
      <c r="W285" t="str">
        <f>IFERROR(VLOOKUP(AApplicationCosts[[#This Row],[License Approver]],Tabels!BD:BG,4,FALSE),"N/A")</f>
        <v>N/A</v>
      </c>
      <c r="X285" s="28"/>
    </row>
    <row r="286" spans="2:24" hidden="1">
      <c r="B286" t="s">
        <v>65</v>
      </c>
      <c r="D286" t="str">
        <f>VLOOKUP(AApplicationCosts[[#This Row],[NoApplication]],'A-Applications'!B:K,9,FALSE)</f>
        <v>IFS AB</v>
      </c>
      <c r="E286">
        <f>VLOOKUP(AApplicationCosts[[#This Row],[NoApplication]],'A-Applications'!B:K,10,FALSE)</f>
        <v>0</v>
      </c>
      <c r="F286" t="s">
        <v>5043</v>
      </c>
      <c r="G286" s="28"/>
      <c r="H286" s="28"/>
      <c r="I286" t="s">
        <v>5363</v>
      </c>
      <c r="O286">
        <v>90456549</v>
      </c>
      <c r="P286" t="s">
        <v>2079</v>
      </c>
      <c r="R286" t="s">
        <v>5364</v>
      </c>
      <c r="S286">
        <f>_xlfn.XLOOKUP(AApplicationCosts[[#This Row],[NoApplication]],'A-Applications'!B:B,'A-Applications'!AG:AG,,0,1)</f>
        <v>0</v>
      </c>
      <c r="T286" t="s">
        <v>2203</v>
      </c>
      <c r="U286" t="s">
        <v>5033</v>
      </c>
      <c r="V286" t="str">
        <f>IFERROR(VLOOKUP(AApplicationCosts[[#This Row],[License Approver]],Tabels!BD:BF,3,FALSE),"N/A")</f>
        <v>Digitalization</v>
      </c>
      <c r="W286" t="str">
        <f>IFERROR(VLOOKUP(AApplicationCosts[[#This Row],[License Approver]],Tabels!BD:BG,4,FALSE),"N/A")</f>
        <v>DK10</v>
      </c>
      <c r="X286" s="28"/>
    </row>
    <row r="287" spans="2:24" hidden="1">
      <c r="B287" t="s">
        <v>86</v>
      </c>
      <c r="D287">
        <f>VLOOKUP(AApplicationCosts[[#This Row],[NoApplication]],'A-Applications'!B:K,9,FALSE)</f>
        <v>0</v>
      </c>
      <c r="E287">
        <f>VLOOKUP(AApplicationCosts[[#This Row],[NoApplication]],'A-Applications'!B:K,10,FALSE)</f>
        <v>0</v>
      </c>
      <c r="F287" t="s">
        <v>5025</v>
      </c>
      <c r="G287" s="28">
        <v>45658</v>
      </c>
      <c r="H287" s="28"/>
      <c r="M287" t="s">
        <v>5032</v>
      </c>
      <c r="N287" s="27">
        <v>0</v>
      </c>
      <c r="O287"/>
      <c r="P287"/>
      <c r="R287" t="s">
        <v>4557</v>
      </c>
      <c r="S287">
        <f>_xlfn.XLOOKUP(AApplicationCosts[[#This Row],[NoApplication]],'A-Applications'!B:B,'A-Applications'!AG:AG,,0,1)</f>
        <v>0</v>
      </c>
      <c r="V287" t="str">
        <f>IFERROR(VLOOKUP(AApplicationCosts[[#This Row],[License Approver]],Tabels!BD:BF,3,FALSE),"N/A")</f>
        <v>N/A</v>
      </c>
      <c r="W287" t="str">
        <f>IFERROR(VLOOKUP(AApplicationCosts[[#This Row],[License Approver]],Tabels!BD:BG,4,FALSE),"N/A")</f>
        <v>N/A</v>
      </c>
      <c r="X287" s="28"/>
    </row>
    <row r="288" spans="2:24" hidden="1">
      <c r="B288" t="s">
        <v>364</v>
      </c>
      <c r="D288">
        <f>VLOOKUP(AApplicationCosts[[#This Row],[NoApplication]],'A-Applications'!B:K,9,FALSE)</f>
        <v>0</v>
      </c>
      <c r="E288">
        <f>VLOOKUP(AApplicationCosts[[#This Row],[NoApplication]],'A-Applications'!B:K,10,FALSE)</f>
        <v>0</v>
      </c>
      <c r="F288" t="s">
        <v>5025</v>
      </c>
      <c r="G288" s="28"/>
      <c r="H288" s="28"/>
      <c r="M288" t="s">
        <v>5048</v>
      </c>
      <c r="O288"/>
      <c r="P288"/>
      <c r="R288" t="s">
        <v>5365</v>
      </c>
      <c r="S288">
        <f>_xlfn.XLOOKUP(AApplicationCosts[[#This Row],[NoApplication]],'A-Applications'!B:B,'A-Applications'!AG:AG,,0,1)</f>
        <v>0</v>
      </c>
      <c r="V288" t="str">
        <f>IFERROR(VLOOKUP(AApplicationCosts[[#This Row],[License Approver]],Tabels!BD:BF,3,FALSE),"N/A")</f>
        <v>N/A</v>
      </c>
      <c r="W288" t="str">
        <f>IFERROR(VLOOKUP(AApplicationCosts[[#This Row],[License Approver]],Tabels!BD:BG,4,FALSE),"N/A")</f>
        <v>N/A</v>
      </c>
      <c r="X288" s="28"/>
    </row>
    <row r="289" spans="2:24" hidden="1">
      <c r="B289" t="s">
        <v>1876</v>
      </c>
      <c r="D289" t="str">
        <f>VLOOKUP(AApplicationCosts[[#This Row],[NoApplication]],'A-Applications'!B:K,9,FALSE)</f>
        <v>Autodesk</v>
      </c>
      <c r="E289">
        <f>VLOOKUP(AApplicationCosts[[#This Row],[NoApplication]],'A-Applications'!B:K,10,FALSE)</f>
        <v>0</v>
      </c>
      <c r="F289" t="s">
        <v>5025</v>
      </c>
      <c r="G289" s="28"/>
      <c r="H289" s="28"/>
      <c r="M289" t="s">
        <v>5048</v>
      </c>
      <c r="N289" s="27">
        <v>0</v>
      </c>
      <c r="O289"/>
      <c r="P289"/>
      <c r="R289" t="s">
        <v>5366</v>
      </c>
      <c r="S289">
        <f>_xlfn.XLOOKUP(AApplicationCosts[[#This Row],[NoApplication]],'A-Applications'!B:B,'A-Applications'!AG:AG,,0,1)</f>
        <v>0</v>
      </c>
      <c r="V289" t="str">
        <f>IFERROR(VLOOKUP(AApplicationCosts[[#This Row],[License Approver]],Tabels!BD:BF,3,FALSE),"N/A")</f>
        <v>N/A</v>
      </c>
      <c r="W289" t="str">
        <f>IFERROR(VLOOKUP(AApplicationCosts[[#This Row],[License Approver]],Tabels!BD:BG,4,FALSE),"N/A")</f>
        <v>N/A</v>
      </c>
      <c r="X289" s="28"/>
    </row>
    <row r="290" spans="2:24" hidden="1">
      <c r="B290" t="s">
        <v>1895</v>
      </c>
      <c r="D290">
        <f>VLOOKUP(AApplicationCosts[[#This Row],[NoApplication]],'A-Applications'!B:K,9,FALSE)</f>
        <v>0</v>
      </c>
      <c r="E290">
        <f>VLOOKUP(AApplicationCosts[[#This Row],[NoApplication]],'A-Applications'!B:K,10,FALSE)</f>
        <v>0</v>
      </c>
      <c r="F290" t="s">
        <v>5025</v>
      </c>
      <c r="G290" s="28"/>
      <c r="H290" s="28"/>
      <c r="M290" t="s">
        <v>5048</v>
      </c>
      <c r="O290"/>
      <c r="P290"/>
      <c r="R290" t="s">
        <v>5365</v>
      </c>
      <c r="S290">
        <f>_xlfn.XLOOKUP(AApplicationCosts[[#This Row],[NoApplication]],'A-Applications'!B:B,'A-Applications'!AG:AG,,0,1)</f>
        <v>0</v>
      </c>
      <c r="T290" t="s">
        <v>1896</v>
      </c>
      <c r="U290" t="s">
        <v>1896</v>
      </c>
      <c r="V290" t="str">
        <f>IFERROR(VLOOKUP(AApplicationCosts[[#This Row],[License Approver]],Tabels!BD:BF,3,FALSE),"N/A")</f>
        <v>Sales &amp; Marketing</v>
      </c>
      <c r="W290" t="str">
        <f>IFERROR(VLOOKUP(AApplicationCosts[[#This Row],[License Approver]],Tabels!BD:BG,4,FALSE),"N/A")</f>
        <v>US10</v>
      </c>
      <c r="X290" s="28"/>
    </row>
    <row r="291" spans="2:24" hidden="1">
      <c r="B291" t="s">
        <v>1942</v>
      </c>
      <c r="D291">
        <f>VLOOKUP(AApplicationCosts[[#This Row],[NoApplication]],'A-Applications'!B:K,9,FALSE)</f>
        <v>0</v>
      </c>
      <c r="E291">
        <f>VLOOKUP(AApplicationCosts[[#This Row],[NoApplication]],'A-Applications'!B:K,10,FALSE)</f>
        <v>0</v>
      </c>
      <c r="F291" t="s">
        <v>5025</v>
      </c>
      <c r="G291" s="28"/>
      <c r="H291" s="28"/>
      <c r="M291" t="s">
        <v>5048</v>
      </c>
      <c r="N291" s="27">
        <v>0</v>
      </c>
      <c r="O291"/>
      <c r="P291"/>
      <c r="R291" t="s">
        <v>5367</v>
      </c>
      <c r="S291">
        <f>_xlfn.XLOOKUP(AApplicationCosts[[#This Row],[NoApplication]],'A-Applications'!B:B,'A-Applications'!AG:AG,,0,1)</f>
        <v>0</v>
      </c>
      <c r="T291" t="s">
        <v>1956</v>
      </c>
      <c r="U291" t="s">
        <v>1965</v>
      </c>
      <c r="V291" t="str">
        <f>IFERROR(VLOOKUP(AApplicationCosts[[#This Row],[License Approver]],Tabels!BD:BF,3,FALSE),"N/A")</f>
        <v>Finance</v>
      </c>
      <c r="W291" t="str">
        <f>IFERROR(VLOOKUP(AApplicationCosts[[#This Row],[License Approver]],Tabels!BD:BG,4,FALSE),"N/A")</f>
        <v>US10</v>
      </c>
      <c r="X291" s="28"/>
    </row>
    <row r="292" spans="2:24" hidden="1">
      <c r="B292" t="s">
        <v>1927</v>
      </c>
      <c r="D292">
        <f>VLOOKUP(AApplicationCosts[[#This Row],[NoApplication]],'A-Applications'!B:K,9,FALSE)</f>
        <v>0</v>
      </c>
      <c r="E292">
        <f>VLOOKUP(AApplicationCosts[[#This Row],[NoApplication]],'A-Applications'!B:K,10,FALSE)</f>
        <v>0</v>
      </c>
      <c r="F292" t="s">
        <v>5025</v>
      </c>
      <c r="G292" s="28"/>
      <c r="H292" s="28"/>
      <c r="O292"/>
      <c r="P292"/>
      <c r="R292" t="s">
        <v>5368</v>
      </c>
      <c r="S292">
        <f>_xlfn.XLOOKUP(AApplicationCosts[[#This Row],[NoApplication]],'A-Applications'!B:B,'A-Applications'!AG:AG,,0,1)</f>
        <v>0</v>
      </c>
      <c r="V292" t="str">
        <f>IFERROR(VLOOKUP(AApplicationCosts[[#This Row],[License Approver]],Tabels!BD:BF,3,FALSE),"N/A")</f>
        <v>N/A</v>
      </c>
      <c r="W292" t="str">
        <f>IFERROR(VLOOKUP(AApplicationCosts[[#This Row],[License Approver]],Tabels!BD:BG,4,FALSE),"N/A")</f>
        <v>N/A</v>
      </c>
      <c r="X292" s="28"/>
    </row>
    <row r="293" spans="2:24" hidden="1">
      <c r="B293" t="s">
        <v>1958</v>
      </c>
      <c r="D293">
        <f>VLOOKUP(AApplicationCosts[[#This Row],[NoApplication]],'A-Applications'!B:K,9,FALSE)</f>
        <v>0</v>
      </c>
      <c r="E293">
        <f>VLOOKUP(AApplicationCosts[[#This Row],[NoApplication]],'A-Applications'!B:K,10,FALSE)</f>
        <v>0</v>
      </c>
      <c r="F293" t="s">
        <v>5025</v>
      </c>
      <c r="G293" s="28"/>
      <c r="H293" s="28"/>
      <c r="O293"/>
      <c r="P293"/>
      <c r="S293">
        <f>_xlfn.XLOOKUP(AApplicationCosts[[#This Row],[NoApplication]],'A-Applications'!B:B,'A-Applications'!AG:AG,,0,1)</f>
        <v>0</v>
      </c>
      <c r="T293" t="s">
        <v>1956</v>
      </c>
      <c r="U293" t="s">
        <v>1965</v>
      </c>
      <c r="V293" t="str">
        <f>IFERROR(VLOOKUP(AApplicationCosts[[#This Row],[License Approver]],Tabels!BD:BF,3,FALSE),"N/A")</f>
        <v>Finance</v>
      </c>
      <c r="W293" t="str">
        <f>IFERROR(VLOOKUP(AApplicationCosts[[#This Row],[License Approver]],Tabels!BD:BG,4,FALSE),"N/A")</f>
        <v>US10</v>
      </c>
      <c r="X293" s="28"/>
    </row>
    <row r="294" spans="2:24" hidden="1">
      <c r="B294" t="s">
        <v>1960</v>
      </c>
      <c r="D294">
        <f>VLOOKUP(AApplicationCosts[[#This Row],[NoApplication]],'A-Applications'!B:K,9,FALSE)</f>
        <v>0</v>
      </c>
      <c r="E294">
        <f>VLOOKUP(AApplicationCosts[[#This Row],[NoApplication]],'A-Applications'!B:K,10,FALSE)</f>
        <v>0</v>
      </c>
      <c r="F294" t="s">
        <v>5025</v>
      </c>
      <c r="G294" s="28"/>
      <c r="H294" s="28"/>
      <c r="M294" t="s">
        <v>5048</v>
      </c>
      <c r="N294" s="27">
        <v>0</v>
      </c>
      <c r="O294"/>
      <c r="P294"/>
      <c r="R294" t="s">
        <v>5367</v>
      </c>
      <c r="S294">
        <f>_xlfn.XLOOKUP(AApplicationCosts[[#This Row],[NoApplication]],'A-Applications'!B:B,'A-Applications'!AG:AG,,0,1)</f>
        <v>0</v>
      </c>
      <c r="T294" t="s">
        <v>1956</v>
      </c>
      <c r="U294" t="s">
        <v>1965</v>
      </c>
      <c r="V294" t="str">
        <f>IFERROR(VLOOKUP(AApplicationCosts[[#This Row],[License Approver]],Tabels!BD:BF,3,FALSE),"N/A")</f>
        <v>Finance</v>
      </c>
      <c r="W294" t="str">
        <f>IFERROR(VLOOKUP(AApplicationCosts[[#This Row],[License Approver]],Tabels!BD:BG,4,FALSE),"N/A")</f>
        <v>US10</v>
      </c>
      <c r="X294" s="28"/>
    </row>
    <row r="295" spans="2:24" hidden="1">
      <c r="B295" t="s">
        <v>91</v>
      </c>
      <c r="D295" t="str">
        <f>VLOOKUP(AApplicationCosts[[#This Row],[NoApplication]],'A-Applications'!B:K,9,FALSE)</f>
        <v>flonidan</v>
      </c>
      <c r="E295">
        <f>VLOOKUP(AApplicationCosts[[#This Row],[NoApplication]],'A-Applications'!B:K,10,FALSE)</f>
        <v>0</v>
      </c>
      <c r="F295" t="s">
        <v>5025</v>
      </c>
      <c r="G295" s="28"/>
      <c r="H295" s="28"/>
      <c r="M295" t="s">
        <v>5032</v>
      </c>
      <c r="N295" s="27">
        <v>0</v>
      </c>
      <c r="O295"/>
      <c r="P295"/>
      <c r="R295" t="s">
        <v>5369</v>
      </c>
      <c r="S295">
        <f>_xlfn.XLOOKUP(AApplicationCosts[[#This Row],[NoApplication]],'A-Applications'!B:B,'A-Applications'!AG:AG,,0,1)</f>
        <v>0</v>
      </c>
      <c r="T295" t="s">
        <v>5172</v>
      </c>
      <c r="U295" t="s">
        <v>5172</v>
      </c>
      <c r="V295" t="str">
        <f>IFERROR(VLOOKUP(AApplicationCosts[[#This Row],[License Approver]],Tabels!BD:BF,3,FALSE),"N/A")</f>
        <v>Heat/Cooling - Customer Services</v>
      </c>
      <c r="W295" t="str">
        <f>IFERROR(VLOOKUP(AApplicationCosts[[#This Row],[License Approver]],Tabels!BD:BG,4,FALSE),"N/A")</f>
        <v>DK10</v>
      </c>
      <c r="X295" s="28"/>
    </row>
    <row r="296" spans="2:24" hidden="1">
      <c r="B296" t="s">
        <v>1478</v>
      </c>
      <c r="D296" t="str">
        <f>VLOOKUP(AApplicationCosts[[#This Row],[NoApplication]],'A-Applications'!B:K,9,FALSE)</f>
        <v>File Viewer +</v>
      </c>
      <c r="E296">
        <f>VLOOKUP(AApplicationCosts[[#This Row],[NoApplication]],'A-Applications'!B:K,10,FALSE)</f>
        <v>0</v>
      </c>
      <c r="F296" t="s">
        <v>5025</v>
      </c>
      <c r="G296" s="28"/>
      <c r="H296" s="28"/>
      <c r="I296" t="s">
        <v>812</v>
      </c>
      <c r="M296" t="s">
        <v>5032</v>
      </c>
      <c r="N296" s="27">
        <v>0</v>
      </c>
      <c r="O296"/>
      <c r="P296" t="s">
        <v>4670</v>
      </c>
      <c r="S296">
        <f>_xlfn.XLOOKUP(AApplicationCosts[[#This Row],[NoApplication]],'A-Applications'!B:B,'A-Applications'!AG:AG,,0,1)</f>
        <v>0</v>
      </c>
      <c r="T296" t="s">
        <v>1479</v>
      </c>
      <c r="U296" t="s">
        <v>2896</v>
      </c>
      <c r="V296" t="str">
        <f>IFERROR(VLOOKUP(AApplicationCosts[[#This Row],[License Approver]],Tabels!BD:BF,3,FALSE),"N/A")</f>
        <v>Digitalization</v>
      </c>
      <c r="W296" t="str">
        <f>IFERROR(VLOOKUP(AApplicationCosts[[#This Row],[License Approver]],Tabels!BD:BG,4,FALSE),"N/A")</f>
        <v>DK10</v>
      </c>
      <c r="X296" s="28"/>
    </row>
    <row r="297" spans="2:24" hidden="1">
      <c r="B297" t="s">
        <v>1481</v>
      </c>
      <c r="D297">
        <f>VLOOKUP(AApplicationCosts[[#This Row],[NoApplication]],'A-Applications'!B:K,9,FALSE)</f>
        <v>0</v>
      </c>
      <c r="E297">
        <f>VLOOKUP(AApplicationCosts[[#This Row],[NoApplication]],'A-Applications'!B:K,10,FALSE)</f>
        <v>0</v>
      </c>
      <c r="F297" t="s">
        <v>5025</v>
      </c>
      <c r="G297" s="28"/>
      <c r="H297" s="28"/>
      <c r="I297" t="s">
        <v>812</v>
      </c>
      <c r="M297" t="s">
        <v>5032</v>
      </c>
      <c r="N297" s="27">
        <v>0</v>
      </c>
      <c r="O297"/>
      <c r="P297"/>
      <c r="R297" t="s">
        <v>5370</v>
      </c>
      <c r="S297">
        <f>_xlfn.XLOOKUP(AApplicationCosts[[#This Row],[NoApplication]],'A-Applications'!B:B,'A-Applications'!AG:AG,,0,1)</f>
        <v>0</v>
      </c>
      <c r="T297" t="s">
        <v>1482</v>
      </c>
      <c r="U297" t="s">
        <v>1515</v>
      </c>
      <c r="V297" t="str">
        <f>IFERROR(VLOOKUP(AApplicationCosts[[#This Row],[License Approver]],Tabels!BD:BF,3,FALSE),"N/A")</f>
        <v>Supply Chain</v>
      </c>
      <c r="W297" t="str">
        <f>IFERROR(VLOOKUP(AApplicationCosts[[#This Row],[License Approver]],Tabels!BD:BG,4,FALSE),"N/A")</f>
        <v>DK10</v>
      </c>
      <c r="X297" s="28"/>
    </row>
    <row r="298" spans="2:24" hidden="1">
      <c r="B298" t="s">
        <v>263</v>
      </c>
      <c r="D298" t="str">
        <f>VLOOKUP(AApplicationCosts[[#This Row],[NoApplication]],'A-Applications'!B:K,9,FALSE)</f>
        <v>GitHub</v>
      </c>
      <c r="E298">
        <f>VLOOKUP(AApplicationCosts[[#This Row],[NoApplication]],'A-Applications'!B:K,10,FALSE)</f>
        <v>0</v>
      </c>
      <c r="F298" t="s">
        <v>5025</v>
      </c>
      <c r="G298" s="28"/>
      <c r="H298" s="28"/>
      <c r="O298"/>
      <c r="P298"/>
      <c r="R298" t="s">
        <v>5371</v>
      </c>
      <c r="S298">
        <f>_xlfn.XLOOKUP(AApplicationCosts[[#This Row],[NoApplication]],'A-Applications'!B:B,'A-Applications'!AG:AG,,0,1)</f>
        <v>0</v>
      </c>
      <c r="T298" t="s">
        <v>3140</v>
      </c>
      <c r="U298" t="s">
        <v>5033</v>
      </c>
      <c r="V298" t="str">
        <f>IFERROR(VLOOKUP(AApplicationCosts[[#This Row],[License Approver]],Tabels!BD:BF,3,FALSE),"N/A")</f>
        <v>Digitalization</v>
      </c>
      <c r="W298" t="str">
        <f>IFERROR(VLOOKUP(AApplicationCosts[[#This Row],[License Approver]],Tabels!BD:BG,4,FALSE),"N/A")</f>
        <v>DK10</v>
      </c>
      <c r="X298" s="28"/>
    </row>
    <row r="299" spans="2:24" hidden="1">
      <c r="B299" t="s">
        <v>703</v>
      </c>
      <c r="D299" t="str">
        <f>VLOOKUP(AApplicationCosts[[#This Row],[NoApplication]],'A-Applications'!B:K,9,FALSE)</f>
        <v>Sitecore</v>
      </c>
      <c r="E299">
        <f>VLOOKUP(AApplicationCosts[[#This Row],[NoApplication]],'A-Applications'!B:K,10,FALSE)</f>
        <v>0</v>
      </c>
      <c r="F299" t="s">
        <v>5025</v>
      </c>
      <c r="G299" s="28"/>
      <c r="H299" s="28"/>
      <c r="M299" t="s">
        <v>5032</v>
      </c>
      <c r="O299">
        <v>90454267</v>
      </c>
      <c r="P299" t="s">
        <v>3190</v>
      </c>
      <c r="R299" t="s">
        <v>5372</v>
      </c>
      <c r="S299">
        <f>_xlfn.XLOOKUP(AApplicationCosts[[#This Row],[NoApplication]],'A-Applications'!B:B,'A-Applications'!AG:AG,,0,1)</f>
        <v>0</v>
      </c>
      <c r="T299" t="s">
        <v>704</v>
      </c>
      <c r="U299" t="s">
        <v>3140</v>
      </c>
      <c r="V299" t="str">
        <f>IFERROR(VLOOKUP(AApplicationCosts[[#This Row],[License Approver]],Tabels!BD:BF,3,FALSE),"N/A")</f>
        <v>Digitalization</v>
      </c>
      <c r="W299" t="str">
        <f>IFERROR(VLOOKUP(AApplicationCosts[[#This Row],[License Approver]],Tabels!BD:BG,4,FALSE),"N/A")</f>
        <v>DK10</v>
      </c>
      <c r="X299" s="28"/>
    </row>
    <row r="300" spans="2:24" hidden="1">
      <c r="B300" t="s">
        <v>1181</v>
      </c>
      <c r="D300" t="str">
        <f>VLOOKUP(AApplicationCosts[[#This Row],[NoApplication]],'A-Applications'!B:K,9,FALSE)</f>
        <v>Posit</v>
      </c>
      <c r="E300">
        <f>VLOOKUP(AApplicationCosts[[#This Row],[NoApplication]],'A-Applications'!B:K,10,FALSE)</f>
        <v>0</v>
      </c>
      <c r="F300" t="s">
        <v>5025</v>
      </c>
      <c r="G300" s="28"/>
      <c r="H300" s="28"/>
      <c r="M300" t="s">
        <v>5032</v>
      </c>
      <c r="N300" s="27">
        <v>0</v>
      </c>
      <c r="O300"/>
      <c r="P300"/>
      <c r="R300" t="s">
        <v>2372</v>
      </c>
      <c r="S300">
        <f>_xlfn.XLOOKUP(AApplicationCosts[[#This Row],[NoApplication]],'A-Applications'!B:B,'A-Applications'!AG:AG,,0,1)</f>
        <v>0</v>
      </c>
      <c r="T300" t="s">
        <v>1180</v>
      </c>
      <c r="U300" t="s">
        <v>1180</v>
      </c>
      <c r="V300" t="str">
        <f>IFERROR(VLOOKUP(AApplicationCosts[[#This Row],[License Approver]],Tabels!BD:BF,3,FALSE),"N/A")</f>
        <v>Heat/Cooling - Technology Software</v>
      </c>
      <c r="W300" t="str">
        <f>IFERROR(VLOOKUP(AApplicationCosts[[#This Row],[License Approver]],Tabels!BD:BG,4,FALSE),"N/A")</f>
        <v>DK10</v>
      </c>
      <c r="X300" s="28"/>
    </row>
    <row r="301" spans="2:24" hidden="1">
      <c r="B301" t="s">
        <v>1182</v>
      </c>
      <c r="D301">
        <f>VLOOKUP(AApplicationCosts[[#This Row],[NoApplication]],'A-Applications'!B:K,9,FALSE)</f>
        <v>0</v>
      </c>
      <c r="E301">
        <f>VLOOKUP(AApplicationCosts[[#This Row],[NoApplication]],'A-Applications'!B:K,10,FALSE)</f>
        <v>0</v>
      </c>
      <c r="F301" t="s">
        <v>5025</v>
      </c>
      <c r="G301" s="28"/>
      <c r="H301" s="28"/>
      <c r="M301" t="s">
        <v>5032</v>
      </c>
      <c r="N301" s="27">
        <v>0</v>
      </c>
      <c r="O301"/>
      <c r="P301"/>
      <c r="R301" t="s">
        <v>2372</v>
      </c>
      <c r="S301">
        <f>_xlfn.XLOOKUP(AApplicationCosts[[#This Row],[NoApplication]],'A-Applications'!B:B,'A-Applications'!AG:AG,,0,1)</f>
        <v>0</v>
      </c>
      <c r="T301" t="s">
        <v>1180</v>
      </c>
      <c r="U301" t="s">
        <v>1180</v>
      </c>
      <c r="V301" t="str">
        <f>IFERROR(VLOOKUP(AApplicationCosts[[#This Row],[License Approver]],Tabels!BD:BF,3,FALSE),"N/A")</f>
        <v>Heat/Cooling - Technology Software</v>
      </c>
      <c r="W301" t="str">
        <f>IFERROR(VLOOKUP(AApplicationCosts[[#This Row],[License Approver]],Tabels!BD:BG,4,FALSE),"N/A")</f>
        <v>DK10</v>
      </c>
      <c r="X301" s="28"/>
    </row>
    <row r="302" spans="2:24" hidden="1">
      <c r="B302" t="s">
        <v>1184</v>
      </c>
      <c r="D302">
        <f>VLOOKUP(AApplicationCosts[[#This Row],[NoApplication]],'A-Applications'!B:K,9,FALSE)</f>
        <v>0</v>
      </c>
      <c r="E302">
        <f>VLOOKUP(AApplicationCosts[[#This Row],[NoApplication]],'A-Applications'!B:K,10,FALSE)</f>
        <v>0</v>
      </c>
      <c r="F302" t="s">
        <v>5025</v>
      </c>
      <c r="G302" s="28"/>
      <c r="H302" s="28"/>
      <c r="M302" t="s">
        <v>5032</v>
      </c>
      <c r="N302" s="27">
        <v>0</v>
      </c>
      <c r="O302"/>
      <c r="P302"/>
      <c r="R302" t="s">
        <v>2372</v>
      </c>
      <c r="S302">
        <f>_xlfn.XLOOKUP(AApplicationCosts[[#This Row],[NoApplication]],'A-Applications'!B:B,'A-Applications'!AG:AG,,0,1)</f>
        <v>0</v>
      </c>
      <c r="T302" t="s">
        <v>1180</v>
      </c>
      <c r="U302" t="s">
        <v>1180</v>
      </c>
      <c r="V302" t="str">
        <f>IFERROR(VLOOKUP(AApplicationCosts[[#This Row],[License Approver]],Tabels!BD:BF,3,FALSE),"N/A")</f>
        <v>Heat/Cooling - Technology Software</v>
      </c>
      <c r="W302" t="str">
        <f>IFERROR(VLOOKUP(AApplicationCosts[[#This Row],[License Approver]],Tabels!BD:BG,4,FALSE),"N/A")</f>
        <v>DK10</v>
      </c>
      <c r="X302" s="28"/>
    </row>
    <row r="303" spans="2:24" hidden="1">
      <c r="B303" t="s">
        <v>1068</v>
      </c>
      <c r="D303" t="str">
        <f>VLOOKUP(AApplicationCosts[[#This Row],[NoApplication]],'A-Applications'!B:K,9,FALSE)</f>
        <v>Keysight Technologies</v>
      </c>
      <c r="E303">
        <f>VLOOKUP(AApplicationCosts[[#This Row],[NoApplication]],'A-Applications'!B:K,10,FALSE)</f>
        <v>0</v>
      </c>
      <c r="F303" t="s">
        <v>5025</v>
      </c>
      <c r="G303" s="28">
        <v>45475</v>
      </c>
      <c r="H303" s="28"/>
      <c r="I303" t="s">
        <v>5054</v>
      </c>
      <c r="M303" t="s">
        <v>5032</v>
      </c>
      <c r="N303" s="27">
        <v>113831</v>
      </c>
      <c r="O303">
        <v>90450848</v>
      </c>
      <c r="P303" t="s">
        <v>5373</v>
      </c>
      <c r="Q303" s="52">
        <v>113830.58</v>
      </c>
      <c r="R303" t="s">
        <v>5374</v>
      </c>
      <c r="S303">
        <f>_xlfn.XLOOKUP(AApplicationCosts[[#This Row],[NoApplication]],'A-Applications'!B:B,'A-Applications'!AG:AG,,0,1)</f>
        <v>0</v>
      </c>
      <c r="T303" t="s">
        <v>1066</v>
      </c>
      <c r="U303" t="s">
        <v>1065</v>
      </c>
      <c r="V303" t="str">
        <f>IFERROR(VLOOKUP(AApplicationCosts[[#This Row],[License Approver]],Tabels!BD:BF,3,FALSE),"N/A")</f>
        <v>Heat/Cooling - Technology Hardware</v>
      </c>
      <c r="W303" t="str">
        <f>IFERROR(VLOOKUP(AApplicationCosts[[#This Row],[License Approver]],Tabels!BD:BG,4,FALSE),"N/A")</f>
        <v>DK10</v>
      </c>
      <c r="X303" s="28"/>
    </row>
    <row r="304" spans="2:24" hidden="1">
      <c r="B304" t="s">
        <v>5375</v>
      </c>
      <c r="D304" t="str">
        <f>VLOOKUP(AApplicationCosts[[#This Row],[NoApplication]],'A-Applications'!B:K,9,FALSE)</f>
        <v>Rohde &amp; Schwarz</v>
      </c>
      <c r="E304">
        <f>VLOOKUP(AApplicationCosts[[#This Row],[NoApplication]],'A-Applications'!B:K,10,FALSE)</f>
        <v>0</v>
      </c>
      <c r="F304" t="s">
        <v>5025</v>
      </c>
      <c r="G304" s="28">
        <v>45292</v>
      </c>
      <c r="H304" s="28"/>
      <c r="I304" t="s">
        <v>5054</v>
      </c>
      <c r="M304" t="s">
        <v>5032</v>
      </c>
      <c r="N304" s="27">
        <v>24000</v>
      </c>
      <c r="O304">
        <v>90450747</v>
      </c>
      <c r="P304" t="s">
        <v>2554</v>
      </c>
      <c r="Q304" s="52"/>
      <c r="R304" t="s">
        <v>5376</v>
      </c>
      <c r="S304">
        <f>_xlfn.XLOOKUP(AApplicationCosts[[#This Row],[NoApplication]],'A-Applications'!B:B,'A-Applications'!AG:AG,,0,1)</f>
        <v>0</v>
      </c>
      <c r="T304" t="s">
        <v>5377</v>
      </c>
      <c r="U304" t="s">
        <v>1237</v>
      </c>
      <c r="V304" t="str">
        <f>IFERROR(VLOOKUP(AApplicationCosts[[#This Row],[License Approver]],Tabels!BD:BF,3,FALSE),"N/A")</f>
        <v>Quality &amp; Sustainability</v>
      </c>
      <c r="W304" t="str">
        <f>IFERROR(VLOOKUP(AApplicationCosts[[#This Row],[License Approver]],Tabels!BD:BG,4,FALSE),"N/A")</f>
        <v>DK10</v>
      </c>
      <c r="X304" s="28"/>
    </row>
    <row r="305" spans="2:24" hidden="1">
      <c r="B305" t="s">
        <v>598</v>
      </c>
      <c r="C305" t="s">
        <v>2558</v>
      </c>
      <c r="D305" t="str">
        <f>VLOOKUP(AApplicationCosts[[#This Row],[NoApplication]],'A-Applications'!B:K,9,FALSE)</f>
        <v>Dassault Systèmes</v>
      </c>
      <c r="E305">
        <f>VLOOKUP(AApplicationCosts[[#This Row],[NoApplication]],'A-Applications'!B:K,10,FALSE)</f>
        <v>0</v>
      </c>
      <c r="F305" t="s">
        <v>5025</v>
      </c>
      <c r="G305" s="28"/>
      <c r="H305" s="28"/>
      <c r="M305" t="s">
        <v>5032</v>
      </c>
      <c r="N305" s="27">
        <v>0</v>
      </c>
      <c r="O305"/>
      <c r="P305" t="s">
        <v>5108</v>
      </c>
      <c r="S305">
        <f>_xlfn.XLOOKUP(AApplicationCosts[[#This Row],[NoApplication]],'A-Applications'!B:B,'A-Applications'!AG:AG,,0,1)</f>
        <v>0</v>
      </c>
      <c r="T305" t="s">
        <v>5170</v>
      </c>
      <c r="U305" t="s">
        <v>5105</v>
      </c>
      <c r="V305" t="str">
        <f>IFERROR(VLOOKUP(AApplicationCosts[[#This Row],[License Approver]],Tabels!BD:BF,3,FALSE),"N/A")</f>
        <v>Supply Chain</v>
      </c>
      <c r="W305" t="str">
        <f>IFERROR(VLOOKUP(AApplicationCosts[[#This Row],[License Approver]],Tabels!BD:BG,4,FALSE),"N/A")</f>
        <v>DK10</v>
      </c>
      <c r="X305" s="28"/>
    </row>
    <row r="306" spans="2:24" hidden="1">
      <c r="B306" t="s">
        <v>96</v>
      </c>
      <c r="D306" t="str">
        <f>VLOOKUP(AApplicationCosts[[#This Row],[NoApplication]],'A-Applications'!B:K,9,FALSE)</f>
        <v>GreenShot.</v>
      </c>
      <c r="E306">
        <f>VLOOKUP(AApplicationCosts[[#This Row],[NoApplication]],'A-Applications'!B:K,10,FALSE)</f>
        <v>0</v>
      </c>
      <c r="F306" t="s">
        <v>5025</v>
      </c>
      <c r="G306" s="28">
        <v>45292</v>
      </c>
      <c r="H306" s="28"/>
      <c r="M306" t="s">
        <v>5032</v>
      </c>
      <c r="N306" s="27">
        <v>0</v>
      </c>
      <c r="O306"/>
      <c r="P306" t="s">
        <v>5108</v>
      </c>
      <c r="Q306" s="52"/>
      <c r="R306" t="s">
        <v>2619</v>
      </c>
      <c r="S306">
        <f>_xlfn.XLOOKUP(AApplicationCosts[[#This Row],[NoApplication]],'A-Applications'!B:B,'A-Applications'!AG:AG,,0,1)</f>
        <v>0</v>
      </c>
      <c r="V306" t="str">
        <f>IFERROR(VLOOKUP(AApplicationCosts[[#This Row],[License Approver]],Tabels!BD:BF,3,FALSE),"N/A")</f>
        <v>N/A</v>
      </c>
      <c r="W306" t="str">
        <f>IFERROR(VLOOKUP(AApplicationCosts[[#This Row],[License Approver]],Tabels!BD:BG,4,FALSE),"N/A")</f>
        <v>N/A</v>
      </c>
      <c r="X306" s="28"/>
    </row>
    <row r="307" spans="2:24" hidden="1">
      <c r="B307" t="s">
        <v>98</v>
      </c>
      <c r="D307" t="str">
        <f>VLOOKUP(AApplicationCosts[[#This Row],[NoApplication]],'A-Applications'!B:K,9,FALSE)</f>
        <v>Notepad++ is developed by Don Ho.</v>
      </c>
      <c r="E307">
        <f>VLOOKUP(AApplicationCosts[[#This Row],[NoApplication]],'A-Applications'!B:K,10,FALSE)</f>
        <v>0</v>
      </c>
      <c r="F307" t="s">
        <v>5025</v>
      </c>
      <c r="G307" s="28">
        <v>45292</v>
      </c>
      <c r="H307" s="28"/>
      <c r="M307" t="s">
        <v>5032</v>
      </c>
      <c r="N307" s="27">
        <v>0</v>
      </c>
      <c r="O307"/>
      <c r="P307" t="s">
        <v>5108</v>
      </c>
      <c r="Q307" s="52"/>
      <c r="S307">
        <f>_xlfn.XLOOKUP(AApplicationCosts[[#This Row],[NoApplication]],'A-Applications'!B:B,'A-Applications'!AG:AG,,0,1)</f>
        <v>0</v>
      </c>
      <c r="V307" t="str">
        <f>IFERROR(VLOOKUP(AApplicationCosts[[#This Row],[License Approver]],Tabels!BD:BF,3,FALSE),"N/A")</f>
        <v>N/A</v>
      </c>
      <c r="W307" t="str">
        <f>IFERROR(VLOOKUP(AApplicationCosts[[#This Row],[License Approver]],Tabels!BD:BG,4,FALSE),"N/A")</f>
        <v>N/A</v>
      </c>
      <c r="X307" s="28"/>
    </row>
    <row r="308" spans="2:24" hidden="1">
      <c r="B308" t="s">
        <v>102</v>
      </c>
      <c r="D308" t="str">
        <f>VLOOKUP(AApplicationCosts[[#This Row],[NoApplication]],'A-Applications'!B:K,9,FALSE)</f>
        <v>VIS Performance A/S</v>
      </c>
      <c r="E308">
        <f>VLOOKUP(AApplicationCosts[[#This Row],[NoApplication]],'A-Applications'!B:K,10,FALSE)</f>
        <v>0</v>
      </c>
      <c r="F308" t="s">
        <v>5025</v>
      </c>
      <c r="G308" s="28">
        <v>44562</v>
      </c>
      <c r="H308" s="28"/>
      <c r="I308" t="s">
        <v>5378</v>
      </c>
      <c r="M308" t="s">
        <v>5032</v>
      </c>
      <c r="N308" s="27">
        <f>46345.3*2</f>
        <v>92690.6</v>
      </c>
      <c r="O308">
        <v>90451262</v>
      </c>
      <c r="P308" t="s">
        <v>2781</v>
      </c>
      <c r="Q308" s="52">
        <v>91870</v>
      </c>
      <c r="S308">
        <f>_xlfn.XLOOKUP(AApplicationCosts[[#This Row],[NoApplication]],'A-Applications'!B:B,'A-Applications'!AG:AG,,0,1)</f>
        <v>0</v>
      </c>
      <c r="T308" t="s">
        <v>298</v>
      </c>
      <c r="U308" t="s">
        <v>3203</v>
      </c>
      <c r="V308" t="str">
        <f>IFERROR(VLOOKUP(AApplicationCosts[[#This Row],[License Approver]],Tabels!BD:BF,3,FALSE),"N/A")</f>
        <v>Finance</v>
      </c>
      <c r="W308" t="str">
        <f>IFERROR(VLOOKUP(AApplicationCosts[[#This Row],[License Approver]],Tabels!BD:BG,4,FALSE),"N/A")</f>
        <v>DK10</v>
      </c>
      <c r="X308" s="28"/>
    </row>
    <row r="309" spans="2:24" hidden="1">
      <c r="B309" t="s">
        <v>894</v>
      </c>
      <c r="D309" t="str">
        <f>VLOOKUP(AApplicationCosts[[#This Row],[NoApplication]],'A-Applications'!B:K,9,FALSE)</f>
        <v>MathWorks</v>
      </c>
      <c r="E309">
        <f>VLOOKUP(AApplicationCosts[[#This Row],[NoApplication]],'A-Applications'!B:K,10,FALSE)</f>
        <v>0</v>
      </c>
      <c r="F309" t="s">
        <v>5025</v>
      </c>
      <c r="G309" s="28"/>
      <c r="H309" s="28"/>
      <c r="I309" t="s">
        <v>5054</v>
      </c>
      <c r="M309" t="s">
        <v>5032</v>
      </c>
      <c r="N309" s="27">
        <v>0</v>
      </c>
      <c r="O309">
        <v>90450104</v>
      </c>
      <c r="P309" t="s">
        <v>2816</v>
      </c>
      <c r="Q309" s="52"/>
      <c r="R309" t="s">
        <v>5379</v>
      </c>
      <c r="S309">
        <f>_xlfn.XLOOKUP(AApplicationCosts[[#This Row],[NoApplication]],'A-Applications'!B:B,'A-Applications'!AG:AG,,0,1)</f>
        <v>0</v>
      </c>
      <c r="T309" t="s">
        <v>2685</v>
      </c>
      <c r="U309" t="s">
        <v>5033</v>
      </c>
      <c r="V309" t="str">
        <f>IFERROR(VLOOKUP(AApplicationCosts[[#This Row],[License Approver]],Tabels!BD:BF,3,FALSE),"N/A")</f>
        <v>Digitalization</v>
      </c>
      <c r="W309" t="str">
        <f>IFERROR(VLOOKUP(AApplicationCosts[[#This Row],[License Approver]],Tabels!BD:BG,4,FALSE),"N/A")</f>
        <v>DK10</v>
      </c>
      <c r="X309" s="28"/>
    </row>
    <row r="310" spans="2:24" hidden="1">
      <c r="B310" t="s">
        <v>897</v>
      </c>
      <c r="D310" t="str">
        <f>VLOOKUP(AApplicationCosts[[#This Row],[NoApplication]],'A-Applications'!B:K,9,FALSE)</f>
        <v>Computer Simulation Technology AG</v>
      </c>
      <c r="E310">
        <f>VLOOKUP(AApplicationCosts[[#This Row],[NoApplication]],'A-Applications'!B:K,10,FALSE)</f>
        <v>0</v>
      </c>
      <c r="F310" t="s">
        <v>5025</v>
      </c>
      <c r="G310" s="28">
        <v>45413</v>
      </c>
      <c r="H310" s="28"/>
      <c r="M310" t="s">
        <v>5032</v>
      </c>
      <c r="N310" s="27">
        <v>145000</v>
      </c>
      <c r="O310"/>
      <c r="P310" t="s">
        <v>5380</v>
      </c>
      <c r="Q310" s="52"/>
      <c r="R310" t="s">
        <v>5381</v>
      </c>
      <c r="S310">
        <f>_xlfn.XLOOKUP(AApplicationCosts[[#This Row],[NoApplication]],'A-Applications'!B:B,'A-Applications'!AG:AG,,0,1)</f>
        <v>0</v>
      </c>
      <c r="V310" t="str">
        <f>IFERROR(VLOOKUP(AApplicationCosts[[#This Row],[License Approver]],Tabels!BD:BF,3,FALSE),"N/A")</f>
        <v>N/A</v>
      </c>
      <c r="W310" t="str">
        <f>IFERROR(VLOOKUP(AApplicationCosts[[#This Row],[License Approver]],Tabels!BD:BG,4,FALSE),"N/A")</f>
        <v>N/A</v>
      </c>
      <c r="X310" s="28"/>
    </row>
    <row r="311" spans="2:24" hidden="1">
      <c r="B311" t="s">
        <v>108</v>
      </c>
      <c r="D311" t="str">
        <f>VLOOKUP(AApplicationCosts[[#This Row],[NoApplication]],'A-Applications'!B:K,9,FALSE)</f>
        <v>QAD Inc.</v>
      </c>
      <c r="E311">
        <f>VLOOKUP(AApplicationCosts[[#This Row],[NoApplication]],'A-Applications'!B:K,10,FALSE)</f>
        <v>0</v>
      </c>
      <c r="F311" t="s">
        <v>5361</v>
      </c>
      <c r="G311" s="28">
        <v>45292</v>
      </c>
      <c r="H311" s="28"/>
      <c r="I311" t="s">
        <v>5050</v>
      </c>
      <c r="K311">
        <v>0.1</v>
      </c>
      <c r="L311">
        <v>700</v>
      </c>
      <c r="M311" t="s">
        <v>5032</v>
      </c>
      <c r="N311" s="27">
        <f>AApplicationCosts[[#This Row],[Opex rate]]*$K$2*AApplicationCosts[[#This Row],[FTE]]</f>
        <v>0</v>
      </c>
      <c r="O311"/>
      <c r="P311" t="s">
        <v>5362</v>
      </c>
      <c r="Q311" s="52"/>
      <c r="S311">
        <f>_xlfn.XLOOKUP(AApplicationCosts[[#This Row],[NoApplication]],'A-Applications'!B:B,'A-Applications'!AG:AG,,0,1)</f>
        <v>0</v>
      </c>
      <c r="V311" t="str">
        <f>IFERROR(VLOOKUP(AApplicationCosts[[#This Row],[License Approver]],Tabels!BD:BF,3,FALSE),"N/A")</f>
        <v>N/A</v>
      </c>
      <c r="W311" t="str">
        <f>IFERROR(VLOOKUP(AApplicationCosts[[#This Row],[License Approver]],Tabels!BD:BG,4,FALSE),"N/A")</f>
        <v>N/A</v>
      </c>
      <c r="X311" s="28"/>
    </row>
    <row r="312" spans="2:24" hidden="1">
      <c r="B312" t="s">
        <v>108</v>
      </c>
      <c r="D312" t="str">
        <f>VLOOKUP(AApplicationCosts[[#This Row],[NoApplication]],'A-Applications'!B:K,9,FALSE)</f>
        <v>QAD Inc.</v>
      </c>
      <c r="E312">
        <f>VLOOKUP(AApplicationCosts[[#This Row],[NoApplication]],'A-Applications'!B:K,10,FALSE)</f>
        <v>0</v>
      </c>
      <c r="F312" t="s">
        <v>5043</v>
      </c>
      <c r="G312" s="28"/>
      <c r="H312" s="28"/>
      <c r="I312" t="s">
        <v>5363</v>
      </c>
      <c r="O312">
        <v>90455140</v>
      </c>
      <c r="P312" t="s">
        <v>5138</v>
      </c>
      <c r="R312" t="s">
        <v>5364</v>
      </c>
      <c r="S312">
        <f>_xlfn.XLOOKUP(AApplicationCosts[[#This Row],[NoApplication]],'A-Applications'!B:B,'A-Applications'!AG:AG,,0,1)</f>
        <v>0</v>
      </c>
      <c r="T312" t="s">
        <v>2203</v>
      </c>
      <c r="U312" t="s">
        <v>5033</v>
      </c>
      <c r="V312" t="str">
        <f>IFERROR(VLOOKUP(AApplicationCosts[[#This Row],[License Approver]],Tabels!BD:BF,3,FALSE),"N/A")</f>
        <v>Digitalization</v>
      </c>
      <c r="W312" t="str">
        <f>IFERROR(VLOOKUP(AApplicationCosts[[#This Row],[License Approver]],Tabels!BD:BG,4,FALSE),"N/A")</f>
        <v>DK10</v>
      </c>
      <c r="X312" s="28"/>
    </row>
    <row r="313" spans="2:24" hidden="1">
      <c r="B313" t="s">
        <v>794</v>
      </c>
      <c r="D313" t="str">
        <f>VLOOKUP(AApplicationCosts[[#This Row],[NoApplication]],'A-Applications'!B:K,9,FALSE)</f>
        <v>Kofax</v>
      </c>
      <c r="E313">
        <f>VLOOKUP(AApplicationCosts[[#This Row],[NoApplication]],'A-Applications'!B:K,10,FALSE)</f>
        <v>0</v>
      </c>
      <c r="F313" t="s">
        <v>5025</v>
      </c>
      <c r="G313" s="28">
        <v>45292</v>
      </c>
      <c r="H313" s="28"/>
      <c r="M313" t="s">
        <v>5032</v>
      </c>
      <c r="N313" s="27">
        <v>115500</v>
      </c>
      <c r="O313"/>
      <c r="P313" t="s">
        <v>5108</v>
      </c>
      <c r="Q313" s="52"/>
      <c r="R313" t="s">
        <v>5382</v>
      </c>
      <c r="S313">
        <f>_xlfn.XLOOKUP(AApplicationCosts[[#This Row],[NoApplication]],'A-Applications'!B:B,'A-Applications'!AG:AG,,0,1)</f>
        <v>0</v>
      </c>
      <c r="V313" t="str">
        <f>IFERROR(VLOOKUP(AApplicationCosts[[#This Row],[License Approver]],Tabels!BD:BF,3,FALSE),"N/A")</f>
        <v>N/A</v>
      </c>
      <c r="W313" t="str">
        <f>IFERROR(VLOOKUP(AApplicationCosts[[#This Row],[License Approver]],Tabels!BD:BG,4,FALSE),"N/A")</f>
        <v>N/A</v>
      </c>
      <c r="X313" s="28"/>
    </row>
    <row r="314" spans="2:24" hidden="1">
      <c r="B314" t="s">
        <v>794</v>
      </c>
      <c r="D314" t="str">
        <f>VLOOKUP(AApplicationCosts[[#This Row],[NoApplication]],'A-Applications'!B:K,9,FALSE)</f>
        <v>Kofax</v>
      </c>
      <c r="E314">
        <f>VLOOKUP(AApplicationCosts[[#This Row],[NoApplication]],'A-Applications'!B:K,10,FALSE)</f>
        <v>0</v>
      </c>
      <c r="F314" t="s">
        <v>5214</v>
      </c>
      <c r="G314" s="28">
        <v>45292</v>
      </c>
      <c r="H314" s="28"/>
      <c r="M314" t="s">
        <v>5032</v>
      </c>
      <c r="N314" s="27">
        <v>27000</v>
      </c>
      <c r="O314"/>
      <c r="P314" t="s">
        <v>5108</v>
      </c>
      <c r="Q314" s="52"/>
      <c r="R314" t="s">
        <v>5382</v>
      </c>
      <c r="S314">
        <f>_xlfn.XLOOKUP(AApplicationCosts[[#This Row],[NoApplication]],'A-Applications'!B:B,'A-Applications'!AG:AG,,0,1)</f>
        <v>0</v>
      </c>
      <c r="V314" t="str">
        <f>IFERROR(VLOOKUP(AApplicationCosts[[#This Row],[License Approver]],Tabels!BD:BF,3,FALSE),"N/A")</f>
        <v>N/A</v>
      </c>
      <c r="W314" t="str">
        <f>IFERROR(VLOOKUP(AApplicationCosts[[#This Row],[License Approver]],Tabels!BD:BG,4,FALSE),"N/A")</f>
        <v>N/A</v>
      </c>
      <c r="X314" s="28"/>
    </row>
    <row r="315" spans="2:24" hidden="1">
      <c r="B315" t="s">
        <v>605</v>
      </c>
      <c r="D315" t="str">
        <f>VLOOKUP(AApplicationCosts[[#This Row],[NoApplication]],'A-Applications'!B:K,9,FALSE)</f>
        <v>Aras Corporation</v>
      </c>
      <c r="E315">
        <f>VLOOKUP(AApplicationCosts[[#This Row],[NoApplication]],'A-Applications'!B:K,10,FALSE)</f>
        <v>0</v>
      </c>
      <c r="F315" t="s">
        <v>5361</v>
      </c>
      <c r="G315" s="28">
        <v>45292</v>
      </c>
      <c r="H315" s="28"/>
      <c r="I315" t="s">
        <v>5050</v>
      </c>
      <c r="K315">
        <v>1</v>
      </c>
      <c r="L315">
        <v>700</v>
      </c>
      <c r="M315" t="s">
        <v>5032</v>
      </c>
      <c r="N315" s="27">
        <f>AApplicationCosts[[#This Row],[Opex rate]]*$K$2*AApplicationCosts[[#This Row],[FTE]]</f>
        <v>0</v>
      </c>
      <c r="O315"/>
      <c r="P315" t="s">
        <v>5362</v>
      </c>
      <c r="Q315" s="52"/>
      <c r="S315">
        <f>_xlfn.XLOOKUP(AApplicationCosts[[#This Row],[NoApplication]],'A-Applications'!B:B,'A-Applications'!AG:AG,,0,1)</f>
        <v>0</v>
      </c>
      <c r="T315" t="s">
        <v>2203</v>
      </c>
      <c r="U315" t="s">
        <v>5033</v>
      </c>
      <c r="V315" t="str">
        <f>IFERROR(VLOOKUP(AApplicationCosts[[#This Row],[License Approver]],Tabels!BD:BF,3,FALSE),"N/A")</f>
        <v>Digitalization</v>
      </c>
      <c r="W315" t="str">
        <f>IFERROR(VLOOKUP(AApplicationCosts[[#This Row],[License Approver]],Tabels!BD:BG,4,FALSE),"N/A")</f>
        <v>DK10</v>
      </c>
      <c r="X315" s="28"/>
    </row>
    <row r="316" spans="2:24" hidden="1">
      <c r="B316" t="s">
        <v>266</v>
      </c>
      <c r="D316" t="str">
        <f>VLOOKUP(AApplicationCosts[[#This Row],[NoApplication]],'A-Applications'!B:K,9,FALSE)</f>
        <v>Microsoft</v>
      </c>
      <c r="E316">
        <f>VLOOKUP(AApplicationCosts[[#This Row],[NoApplication]],'A-Applications'!B:K,10,FALSE)</f>
        <v>0</v>
      </c>
      <c r="F316" t="s">
        <v>1745</v>
      </c>
      <c r="G316" s="28">
        <v>45292</v>
      </c>
      <c r="H316" s="28"/>
      <c r="M316" t="s">
        <v>5032</v>
      </c>
      <c r="N316" s="27">
        <v>100000</v>
      </c>
      <c r="O316"/>
      <c r="P316" t="s">
        <v>5108</v>
      </c>
      <c r="Q316" s="52"/>
      <c r="R316" t="s">
        <v>5383</v>
      </c>
      <c r="S316">
        <f>_xlfn.XLOOKUP(AApplicationCosts[[#This Row],[NoApplication]],'A-Applications'!B:B,'A-Applications'!AG:AG,,0,1)</f>
        <v>0</v>
      </c>
      <c r="T316" t="s">
        <v>2685</v>
      </c>
      <c r="U316" t="s">
        <v>5033</v>
      </c>
      <c r="V316" t="str">
        <f>IFERROR(VLOOKUP(AApplicationCosts[[#This Row],[License Approver]],Tabels!BD:BF,3,FALSE),"N/A")</f>
        <v>Digitalization</v>
      </c>
      <c r="W316" t="str">
        <f>IFERROR(VLOOKUP(AApplicationCosts[[#This Row],[License Approver]],Tabels!BD:BG,4,FALSE),"N/A")</f>
        <v>DK10</v>
      </c>
      <c r="X316" s="28"/>
    </row>
    <row r="317" spans="2:24" hidden="1">
      <c r="B317" t="s">
        <v>764</v>
      </c>
      <c r="D317" t="str">
        <f>VLOOKUP(AApplicationCosts[[#This Row],[NoApplication]],'A-Applications'!B:K,9,FALSE)</f>
        <v>Siemens</v>
      </c>
      <c r="E317">
        <f>VLOOKUP(AApplicationCosts[[#This Row],[NoApplication]],'A-Applications'!B:K,10,FALSE)</f>
        <v>0</v>
      </c>
      <c r="F317" t="s">
        <v>5025</v>
      </c>
      <c r="G317" s="28"/>
      <c r="H317" s="28"/>
      <c r="O317"/>
      <c r="P317"/>
      <c r="R317" t="s">
        <v>5384</v>
      </c>
      <c r="S317">
        <f>_xlfn.XLOOKUP(AApplicationCosts[[#This Row],[NoApplication]],'A-Applications'!B:B,'A-Applications'!AG:AG,,0,1)</f>
        <v>0</v>
      </c>
      <c r="V317" t="str">
        <f>IFERROR(VLOOKUP(AApplicationCosts[[#This Row],[License Approver]],Tabels!BD:BF,3,FALSE),"N/A")</f>
        <v>N/A</v>
      </c>
      <c r="W317" t="str">
        <f>IFERROR(VLOOKUP(AApplicationCosts[[#This Row],[License Approver]],Tabels!BD:BG,4,FALSE),"N/A")</f>
        <v>N/A</v>
      </c>
      <c r="X317" s="28"/>
    </row>
    <row r="318" spans="2:24" hidden="1">
      <c r="B318" t="s">
        <v>123</v>
      </c>
      <c r="C318" t="s">
        <v>3018</v>
      </c>
      <c r="D318" t="str">
        <f>VLOOKUP(AApplicationCosts[[#This Row],[NoApplication]],'A-Applications'!B:K,9,FALSE)</f>
        <v>DocuSign, Inc.</v>
      </c>
      <c r="E318">
        <f>VLOOKUP(AApplicationCosts[[#This Row],[NoApplication]],'A-Applications'!B:K,10,FALSE)</f>
        <v>0</v>
      </c>
      <c r="F318" t="s">
        <v>5361</v>
      </c>
      <c r="G318" s="28">
        <v>45292</v>
      </c>
      <c r="H318" s="28"/>
      <c r="I318" t="s">
        <v>5050</v>
      </c>
      <c r="K318">
        <v>0.1</v>
      </c>
      <c r="L318">
        <v>700</v>
      </c>
      <c r="M318" t="s">
        <v>5032</v>
      </c>
      <c r="N318" s="27">
        <f>AApplicationCosts[[#This Row],[Opex rate]]*$K$2*AApplicationCosts[[#This Row],[FTE]]</f>
        <v>0</v>
      </c>
      <c r="O318"/>
      <c r="P318" t="s">
        <v>5362</v>
      </c>
      <c r="Q318" s="52"/>
      <c r="S318">
        <f>_xlfn.XLOOKUP(AApplicationCosts[[#This Row],[NoApplication]],'A-Applications'!B:B,'A-Applications'!AG:AG,,0,1)</f>
        <v>0</v>
      </c>
      <c r="T318" t="s">
        <v>2203</v>
      </c>
      <c r="U318" t="s">
        <v>5033</v>
      </c>
      <c r="V318" t="str">
        <f>IFERROR(VLOOKUP(AApplicationCosts[[#This Row],[License Approver]],Tabels!BD:BF,3,FALSE),"N/A")</f>
        <v>Digitalization</v>
      </c>
      <c r="W318" t="str">
        <f>IFERROR(VLOOKUP(AApplicationCosts[[#This Row],[License Approver]],Tabels!BD:BG,4,FALSE),"N/A")</f>
        <v>DK10</v>
      </c>
      <c r="X318" s="28"/>
    </row>
    <row r="319" spans="2:24" hidden="1">
      <c r="B319" t="s">
        <v>901</v>
      </c>
      <c r="D319" t="str">
        <f>VLOOKUP(AApplicationCosts[[#This Row],[NoApplication]],'A-Applications'!B:K,9,FALSE)</f>
        <v>OpenLM.</v>
      </c>
      <c r="E319">
        <f>VLOOKUP(AApplicationCosts[[#This Row],[NoApplication]],'A-Applications'!B:K,10,FALSE)</f>
        <v>0</v>
      </c>
      <c r="F319" t="s">
        <v>5025</v>
      </c>
      <c r="G319" s="28"/>
      <c r="H319" s="28"/>
      <c r="M319" t="s">
        <v>5032</v>
      </c>
      <c r="O319"/>
      <c r="P319" t="s">
        <v>5108</v>
      </c>
      <c r="R319" t="s">
        <v>5385</v>
      </c>
      <c r="S319">
        <f>_xlfn.XLOOKUP(AApplicationCosts[[#This Row],[NoApplication]],'A-Applications'!B:B,'A-Applications'!AG:AG,,0,1)</f>
        <v>0</v>
      </c>
      <c r="T319" t="s">
        <v>1620</v>
      </c>
      <c r="V319" t="str">
        <f>IFERROR(VLOOKUP(AApplicationCosts[[#This Row],[License Approver]],Tabels!BD:BF,3,FALSE),"N/A")</f>
        <v>N/A</v>
      </c>
      <c r="W319" t="str">
        <f>IFERROR(VLOOKUP(AApplicationCosts[[#This Row],[License Approver]],Tabels!BD:BG,4,FALSE),"N/A")</f>
        <v>N/A</v>
      </c>
      <c r="X319" s="28"/>
    </row>
    <row r="320" spans="2:24" hidden="1">
      <c r="B320" t="s">
        <v>127</v>
      </c>
      <c r="D320" t="str">
        <f>VLOOKUP(AApplicationCosts[[#This Row],[NoApplication]],'A-Applications'!B:K,9,FALSE)</f>
        <v>IPW Technologies</v>
      </c>
      <c r="E320">
        <f>VLOOKUP(AApplicationCosts[[#This Row],[NoApplication]],'A-Applications'!B:K,10,FALSE)</f>
        <v>0</v>
      </c>
      <c r="F320" t="s">
        <v>5361</v>
      </c>
      <c r="G320" s="28">
        <v>45658</v>
      </c>
      <c r="H320" s="28"/>
      <c r="K320">
        <v>2</v>
      </c>
      <c r="L320">
        <v>700</v>
      </c>
      <c r="M320" t="s">
        <v>5032</v>
      </c>
      <c r="N320" s="27">
        <f>AApplicationCosts[[#This Row],[Opex rate]]*$K$2*AApplicationCosts[[#This Row],[FTE]]</f>
        <v>0</v>
      </c>
      <c r="O320"/>
      <c r="P320" t="s">
        <v>5362</v>
      </c>
      <c r="Q320" s="52"/>
      <c r="R320" t="s">
        <v>5386</v>
      </c>
      <c r="S320">
        <f>_xlfn.XLOOKUP(AApplicationCosts[[#This Row],[NoApplication]],'A-Applications'!B:B,'A-Applications'!AG:AG,,0,1)</f>
        <v>0</v>
      </c>
      <c r="T320" t="s">
        <v>2203</v>
      </c>
      <c r="U320" t="s">
        <v>5033</v>
      </c>
      <c r="V320" t="str">
        <f>IFERROR(VLOOKUP(AApplicationCosts[[#This Row],[License Approver]],Tabels!BD:BF,3,FALSE),"N/A")</f>
        <v>Digitalization</v>
      </c>
      <c r="W320" t="str">
        <f>IFERROR(VLOOKUP(AApplicationCosts[[#This Row],[License Approver]],Tabels!BD:BG,4,FALSE),"N/A")</f>
        <v>DK10</v>
      </c>
      <c r="X320" s="28"/>
    </row>
    <row r="321" spans="2:24" hidden="1">
      <c r="B321" t="s">
        <v>127</v>
      </c>
      <c r="D321" t="str">
        <f>VLOOKUP(AApplicationCosts[[#This Row],[NoApplication]],'A-Applications'!B:K,9,FALSE)</f>
        <v>IPW Technologies</v>
      </c>
      <c r="E321">
        <f>VLOOKUP(AApplicationCosts[[#This Row],[NoApplication]],'A-Applications'!B:K,10,FALSE)</f>
        <v>0</v>
      </c>
      <c r="F321" t="s">
        <v>5361</v>
      </c>
      <c r="G321" s="28">
        <v>45658</v>
      </c>
      <c r="H321" s="28"/>
      <c r="I321" t="s">
        <v>5050</v>
      </c>
      <c r="K321">
        <v>0.4</v>
      </c>
      <c r="L321">
        <v>700</v>
      </c>
      <c r="M321" t="s">
        <v>5032</v>
      </c>
      <c r="N321" s="27">
        <f>AApplicationCosts[[#This Row],[Opex rate]]*$K$2*AApplicationCosts[[#This Row],[FTE]]</f>
        <v>0</v>
      </c>
      <c r="O321"/>
      <c r="P321" t="s">
        <v>5362</v>
      </c>
      <c r="Q321" s="52"/>
      <c r="R321" t="s">
        <v>5387</v>
      </c>
      <c r="S321">
        <f>_xlfn.XLOOKUP(AApplicationCosts[[#This Row],[NoApplication]],'A-Applications'!B:B,'A-Applications'!AG:AG,,0,1)</f>
        <v>0</v>
      </c>
      <c r="T321" t="s">
        <v>2203</v>
      </c>
      <c r="U321" t="s">
        <v>5033</v>
      </c>
      <c r="V321" t="str">
        <f>IFERROR(VLOOKUP(AApplicationCosts[[#This Row],[License Approver]],Tabels!BD:BF,3,FALSE),"N/A")</f>
        <v>Digitalization</v>
      </c>
      <c r="W321" t="str">
        <f>IFERROR(VLOOKUP(AApplicationCosts[[#This Row],[License Approver]],Tabels!BD:BG,4,FALSE),"N/A")</f>
        <v>DK10</v>
      </c>
      <c r="X321" s="28"/>
    </row>
    <row r="322" spans="2:24" hidden="1">
      <c r="B322" t="s">
        <v>717</v>
      </c>
      <c r="D322" t="str">
        <f>VLOOKUP(AApplicationCosts[[#This Row],[NoApplication]],'A-Applications'!B:K,9,FALSE)</f>
        <v>Fuse Universal</v>
      </c>
      <c r="E322">
        <f>VLOOKUP(AApplicationCosts[[#This Row],[NoApplication]],'A-Applications'!B:K,10,FALSE)</f>
        <v>0</v>
      </c>
      <c r="F322" t="s">
        <v>5043</v>
      </c>
      <c r="G322" s="28">
        <v>45292</v>
      </c>
      <c r="H322" s="28"/>
      <c r="I322" t="s">
        <v>5054</v>
      </c>
      <c r="M322" t="s">
        <v>5032</v>
      </c>
      <c r="N322" s="27">
        <v>250000</v>
      </c>
      <c r="O322">
        <v>20001776</v>
      </c>
      <c r="P322" t="s">
        <v>3013</v>
      </c>
      <c r="Q322" s="52"/>
      <c r="R322" t="s">
        <v>5181</v>
      </c>
      <c r="S322">
        <f>_xlfn.XLOOKUP(AApplicationCosts[[#This Row],[NoApplication]],'A-Applications'!B:B,'A-Applications'!AG:AG,,0,1)</f>
        <v>0</v>
      </c>
      <c r="T322" t="s">
        <v>3110</v>
      </c>
      <c r="U322" t="s">
        <v>3140</v>
      </c>
      <c r="V322" t="str">
        <f>IFERROR(VLOOKUP(AApplicationCosts[[#This Row],[License Approver]],Tabels!BD:BF,3,FALSE),"N/A")</f>
        <v>Digitalization</v>
      </c>
      <c r="W322" t="str">
        <f>IFERROR(VLOOKUP(AApplicationCosts[[#This Row],[License Approver]],Tabels!BD:BG,4,FALSE),"N/A")</f>
        <v>DK10</v>
      </c>
      <c r="X322" s="28"/>
    </row>
    <row r="323" spans="2:24" hidden="1">
      <c r="B323" t="s">
        <v>717</v>
      </c>
      <c r="D323" t="str">
        <f>VLOOKUP(AApplicationCosts[[#This Row],[NoApplication]],'A-Applications'!B:K,9,FALSE)</f>
        <v>Fuse Universal</v>
      </c>
      <c r="E323">
        <f>VLOOKUP(AApplicationCosts[[#This Row],[NoApplication]],'A-Applications'!B:K,10,FALSE)</f>
        <v>0</v>
      </c>
      <c r="F323" t="s">
        <v>5361</v>
      </c>
      <c r="G323" s="28">
        <v>45292</v>
      </c>
      <c r="H323" s="28"/>
      <c r="I323" t="s">
        <v>5050</v>
      </c>
      <c r="K323">
        <v>0.1</v>
      </c>
      <c r="L323">
        <v>700</v>
      </c>
      <c r="M323" t="s">
        <v>5032</v>
      </c>
      <c r="N323" s="27">
        <f>AApplicationCosts[[#This Row],[Opex rate]]*$K$2*AApplicationCosts[[#This Row],[FTE]]</f>
        <v>0</v>
      </c>
      <c r="O323"/>
      <c r="P323" t="s">
        <v>5362</v>
      </c>
      <c r="Q323" s="52"/>
      <c r="S323">
        <f>_xlfn.XLOOKUP(AApplicationCosts[[#This Row],[NoApplication]],'A-Applications'!B:B,'A-Applications'!AG:AG,,0,1)</f>
        <v>0</v>
      </c>
      <c r="V323" t="str">
        <f>IFERROR(VLOOKUP(AApplicationCosts[[#This Row],[License Approver]],Tabels!BD:BF,3,FALSE),"N/A")</f>
        <v>N/A</v>
      </c>
      <c r="W323" t="str">
        <f>IFERROR(VLOOKUP(AApplicationCosts[[#This Row],[License Approver]],Tabels!BD:BG,4,FALSE),"N/A")</f>
        <v>N/A</v>
      </c>
      <c r="X323" s="28"/>
    </row>
    <row r="324" spans="2:24" hidden="1">
      <c r="B324" t="s">
        <v>5388</v>
      </c>
      <c r="D324" t="str">
        <f>VLOOKUP(AApplicationCosts[[#This Row],[NoApplication]],'A-Applications'!B:K,9,FALSE)</f>
        <v>MasterControl</v>
      </c>
      <c r="E324">
        <f>VLOOKUP(AApplicationCosts[[#This Row],[NoApplication]],'A-Applications'!B:K,10,FALSE)</f>
        <v>0</v>
      </c>
      <c r="F324" t="s">
        <v>5025</v>
      </c>
      <c r="G324" s="28">
        <v>45383</v>
      </c>
      <c r="H324" s="28"/>
      <c r="M324" t="s">
        <v>5032</v>
      </c>
      <c r="N324" s="27">
        <v>458000</v>
      </c>
      <c r="O324"/>
      <c r="P324" t="s">
        <v>5108</v>
      </c>
      <c r="Q324" s="52"/>
      <c r="R324" t="s">
        <v>5209</v>
      </c>
      <c r="S324">
        <f>_xlfn.XLOOKUP(AApplicationCosts[[#This Row],[NoApplication]],'A-Applications'!B:B,'A-Applications'!AG:AG,,0,1)</f>
        <v>0</v>
      </c>
      <c r="V324" t="str">
        <f>IFERROR(VLOOKUP(AApplicationCosts[[#This Row],[License Approver]],Tabels!BD:BF,3,FALSE),"N/A")</f>
        <v>N/A</v>
      </c>
      <c r="W324" t="str">
        <f>IFERROR(VLOOKUP(AApplicationCosts[[#This Row],[License Approver]],Tabels!BD:BG,4,FALSE),"N/A")</f>
        <v>N/A</v>
      </c>
      <c r="X324" s="28"/>
    </row>
    <row r="325" spans="2:24" hidden="1">
      <c r="B325" t="s">
        <v>129</v>
      </c>
      <c r="C325" t="s">
        <v>5036</v>
      </c>
      <c r="D325" t="str">
        <f>VLOOKUP(AApplicationCosts[[#This Row],[NoApplication]],'A-Applications'!B:K,9,FALSE)</f>
        <v>Microsoft</v>
      </c>
      <c r="E325" t="str">
        <f>VLOOKUP(AApplicationCosts[[#This Row],[NoApplication]],'A-Applications'!B:K,10,FALSE)</f>
        <v>DGP-00003</v>
      </c>
      <c r="F325" t="s">
        <v>5361</v>
      </c>
      <c r="G325" s="28">
        <v>45292</v>
      </c>
      <c r="H325" s="28"/>
      <c r="I325" t="s">
        <v>5050</v>
      </c>
      <c r="K325">
        <v>1.7</v>
      </c>
      <c r="L325">
        <v>700</v>
      </c>
      <c r="M325" t="s">
        <v>5032</v>
      </c>
      <c r="N325" s="27">
        <f>AApplicationCosts[[#This Row],[Opex rate]]*$K$2*AApplicationCosts[[#This Row],[FTE]]</f>
        <v>0</v>
      </c>
      <c r="O325"/>
      <c r="P325" t="s">
        <v>5362</v>
      </c>
      <c r="Q325" s="52"/>
      <c r="S325">
        <f>_xlfn.XLOOKUP(AApplicationCosts[[#This Row],[NoApplication]],'A-Applications'!B:B,'A-Applications'!AG:AG,,0,1)</f>
        <v>0</v>
      </c>
      <c r="T325" t="s">
        <v>3140</v>
      </c>
      <c r="U325" t="s">
        <v>5033</v>
      </c>
      <c r="V325" t="str">
        <f>IFERROR(VLOOKUP(AApplicationCosts[[#This Row],[License Approver]],Tabels!BD:BF,3,FALSE),"N/A")</f>
        <v>Digitalization</v>
      </c>
      <c r="W325" t="str">
        <f>IFERROR(VLOOKUP(AApplicationCosts[[#This Row],[License Approver]],Tabels!BD:BG,4,FALSE),"N/A")</f>
        <v>DK10</v>
      </c>
      <c r="X325" s="28"/>
    </row>
    <row r="326" spans="2:24" hidden="1">
      <c r="B326" t="s">
        <v>5389</v>
      </c>
      <c r="D326" t="str">
        <f>VLOOKUP(AApplicationCosts[[#This Row],[NoApplication]],'A-Applications'!B:K,9,FALSE)</f>
        <v>SPOG is developed by **CyrusOne**.</v>
      </c>
      <c r="E326">
        <f>VLOOKUP(AApplicationCosts[[#This Row],[NoApplication]],'A-Applications'!B:K,10,FALSE)</f>
        <v>0</v>
      </c>
      <c r="F326" t="s">
        <v>5025</v>
      </c>
      <c r="G326" s="28">
        <v>45292</v>
      </c>
      <c r="H326" s="28"/>
      <c r="M326" t="s">
        <v>5032</v>
      </c>
      <c r="N326" s="27">
        <v>0</v>
      </c>
      <c r="O326"/>
      <c r="P326" t="s">
        <v>5108</v>
      </c>
      <c r="Q326" s="52"/>
      <c r="S326">
        <f>_xlfn.XLOOKUP(AApplicationCosts[[#This Row],[NoApplication]],'A-Applications'!B:B,'A-Applications'!AG:AG,,0,1)</f>
        <v>0</v>
      </c>
      <c r="V326" t="str">
        <f>IFERROR(VLOOKUP(AApplicationCosts[[#This Row],[License Approver]],Tabels!BD:BF,3,FALSE),"N/A")</f>
        <v>N/A</v>
      </c>
      <c r="W326" t="str">
        <f>IFERROR(VLOOKUP(AApplicationCosts[[#This Row],[License Approver]],Tabels!BD:BG,4,FALSE),"N/A")</f>
        <v>N/A</v>
      </c>
      <c r="X326" s="28"/>
    </row>
    <row r="327" spans="2:24" hidden="1">
      <c r="B327" t="s">
        <v>5390</v>
      </c>
      <c r="D327" t="str">
        <f>VLOOKUP(AApplicationCosts[[#This Row],[NoApplication]],'A-Applications'!B:K,9,FALSE)</f>
        <v>SynergyXR</v>
      </c>
      <c r="E327">
        <f>VLOOKUP(AApplicationCosts[[#This Row],[NoApplication]],'A-Applications'!B:K,10,FALSE)</f>
        <v>0</v>
      </c>
      <c r="F327" t="s">
        <v>5025</v>
      </c>
      <c r="G327" s="28">
        <v>45292</v>
      </c>
      <c r="H327" s="28"/>
      <c r="M327" t="s">
        <v>5032</v>
      </c>
      <c r="N327" s="27">
        <v>54594.979999999996</v>
      </c>
      <c r="O327"/>
      <c r="P327" t="s">
        <v>5108</v>
      </c>
      <c r="Q327" s="52"/>
      <c r="S327">
        <f>_xlfn.XLOOKUP(AApplicationCosts[[#This Row],[NoApplication]],'A-Applications'!B:B,'A-Applications'!AG:AG,,0,1)</f>
        <v>0</v>
      </c>
      <c r="V327" t="str">
        <f>IFERROR(VLOOKUP(AApplicationCosts[[#This Row],[License Approver]],Tabels!BD:BF,3,FALSE),"N/A")</f>
        <v>N/A</v>
      </c>
      <c r="W327" t="str">
        <f>IFERROR(VLOOKUP(AApplicationCosts[[#This Row],[License Approver]],Tabels!BD:BG,4,FALSE),"N/A")</f>
        <v>N/A</v>
      </c>
      <c r="X327" s="28"/>
    </row>
    <row r="328" spans="2:24" hidden="1">
      <c r="B328" t="s">
        <v>5391</v>
      </c>
      <c r="D328" t="str">
        <f>VLOOKUP(AApplicationCosts[[#This Row],[NoApplication]],'A-Applications'!B:K,9,FALSE)</f>
        <v>HubSpot</v>
      </c>
      <c r="E328">
        <f>VLOOKUP(AApplicationCosts[[#This Row],[NoApplication]],'A-Applications'!B:K,10,FALSE)</f>
        <v>0</v>
      </c>
      <c r="F328" t="s">
        <v>5025</v>
      </c>
      <c r="G328" s="28">
        <v>45292</v>
      </c>
      <c r="H328" s="28"/>
      <c r="M328" t="s">
        <v>5032</v>
      </c>
      <c r="N328" s="27">
        <v>450000</v>
      </c>
      <c r="O328"/>
      <c r="P328" t="s">
        <v>5108</v>
      </c>
      <c r="Q328" s="52"/>
      <c r="R328" t="s">
        <v>5392</v>
      </c>
      <c r="S328">
        <f>_xlfn.XLOOKUP(AApplicationCosts[[#This Row],[NoApplication]],'A-Applications'!B:B,'A-Applications'!AG:AG,,0,1)</f>
        <v>0</v>
      </c>
      <c r="V328" t="str">
        <f>IFERROR(VLOOKUP(AApplicationCosts[[#This Row],[License Approver]],Tabels!BD:BF,3,FALSE),"N/A")</f>
        <v>N/A</v>
      </c>
      <c r="W328" t="str">
        <f>IFERROR(VLOOKUP(AApplicationCosts[[#This Row],[License Approver]],Tabels!BD:BG,4,FALSE),"N/A")</f>
        <v>N/A</v>
      </c>
      <c r="X328" s="28"/>
    </row>
    <row r="329" spans="2:24" hidden="1">
      <c r="B329" t="s">
        <v>676</v>
      </c>
      <c r="D329" t="str">
        <f>VLOOKUP(AApplicationCosts[[#This Row],[NoApplication]],'A-Applications'!B:K,9,FALSE)</f>
        <v>Microsoft</v>
      </c>
      <c r="E329" t="str">
        <f>VLOOKUP(AApplicationCosts[[#This Row],[NoApplication]],'A-Applications'!B:K,10,FALSE)</f>
        <v>16B-00001</v>
      </c>
      <c r="F329" t="s">
        <v>5361</v>
      </c>
      <c r="G329" s="28">
        <v>45292</v>
      </c>
      <c r="H329" s="28"/>
      <c r="I329" t="s">
        <v>5050</v>
      </c>
      <c r="K329">
        <v>0.5</v>
      </c>
      <c r="L329">
        <v>700</v>
      </c>
      <c r="M329" t="s">
        <v>5032</v>
      </c>
      <c r="N329" s="27">
        <f>AApplicationCosts[[#This Row],[Opex rate]]*$K$2*AApplicationCosts[[#This Row],[FTE]]</f>
        <v>0</v>
      </c>
      <c r="O329"/>
      <c r="P329" t="s">
        <v>5362</v>
      </c>
      <c r="Q329" s="52"/>
      <c r="S329">
        <f>_xlfn.XLOOKUP(AApplicationCosts[[#This Row],[NoApplication]],'A-Applications'!B:B,'A-Applications'!AG:AG,,0,1)</f>
        <v>0</v>
      </c>
      <c r="T329" t="s">
        <v>3140</v>
      </c>
      <c r="U329" t="s">
        <v>5033</v>
      </c>
      <c r="V329" t="str">
        <f>IFERROR(VLOOKUP(AApplicationCosts[[#This Row],[License Approver]],Tabels!BD:BF,3,FALSE),"N/A")</f>
        <v>Digitalization</v>
      </c>
      <c r="W329" t="str">
        <f>IFERROR(VLOOKUP(AApplicationCosts[[#This Row],[License Approver]],Tabels!BD:BG,4,FALSE),"N/A")</f>
        <v>DK10</v>
      </c>
      <c r="X329" s="28"/>
    </row>
    <row r="330" spans="2:24" hidden="1">
      <c r="B330" t="s">
        <v>1362</v>
      </c>
      <c r="D330" t="str">
        <f>VLOOKUP(AApplicationCosts[[#This Row],[NoApplication]],'A-Applications'!B:K,9,FALSE)</f>
        <v>Cybot A/S</v>
      </c>
      <c r="E330">
        <f>VLOOKUP(AApplicationCosts[[#This Row],[NoApplication]],'A-Applications'!B:K,10,FALSE)</f>
        <v>0</v>
      </c>
      <c r="F330" t="s">
        <v>5025</v>
      </c>
      <c r="G330" s="28">
        <v>45292</v>
      </c>
      <c r="H330" s="28"/>
      <c r="M330" t="s">
        <v>5032</v>
      </c>
      <c r="N330" s="27">
        <v>17244</v>
      </c>
      <c r="O330"/>
      <c r="P330" t="s">
        <v>5108</v>
      </c>
      <c r="Q330" s="52"/>
      <c r="S330">
        <f>_xlfn.XLOOKUP(AApplicationCosts[[#This Row],[NoApplication]],'A-Applications'!B:B,'A-Applications'!AG:AG,,0,1)</f>
        <v>0</v>
      </c>
      <c r="T330" t="s">
        <v>704</v>
      </c>
      <c r="U330" t="s">
        <v>3140</v>
      </c>
      <c r="V330" t="str">
        <f>IFERROR(VLOOKUP(AApplicationCosts[[#This Row],[License Approver]],Tabels!BD:BF,3,FALSE),"N/A")</f>
        <v>Digitalization</v>
      </c>
      <c r="W330" t="str">
        <f>IFERROR(VLOOKUP(AApplicationCosts[[#This Row],[License Approver]],Tabels!BD:BG,4,FALSE),"N/A")</f>
        <v>DK10</v>
      </c>
      <c r="X330" s="28"/>
    </row>
    <row r="331" spans="2:24" hidden="1">
      <c r="B331" t="s">
        <v>5393</v>
      </c>
      <c r="D331" t="str">
        <f>VLOOKUP(AApplicationCosts[[#This Row],[NoApplication]],'A-Applications'!B:K,9,FALSE)</f>
        <v>Terminus.</v>
      </c>
      <c r="E331">
        <f>VLOOKUP(AApplicationCosts[[#This Row],[NoApplication]],'A-Applications'!B:K,10,FALSE)</f>
        <v>0</v>
      </c>
      <c r="F331" t="s">
        <v>5025</v>
      </c>
      <c r="G331" s="28">
        <v>45292</v>
      </c>
      <c r="H331" s="28"/>
      <c r="M331" t="s">
        <v>5032</v>
      </c>
      <c r="N331" s="27">
        <v>5363</v>
      </c>
      <c r="O331"/>
      <c r="P331" t="s">
        <v>5108</v>
      </c>
      <c r="Q331" s="52"/>
      <c r="S331">
        <f>_xlfn.XLOOKUP(AApplicationCosts[[#This Row],[NoApplication]],'A-Applications'!B:B,'A-Applications'!AG:AG,,0,1)</f>
        <v>0</v>
      </c>
      <c r="V331" t="str">
        <f>IFERROR(VLOOKUP(AApplicationCosts[[#This Row],[License Approver]],Tabels!BD:BF,3,FALSE),"N/A")</f>
        <v>N/A</v>
      </c>
      <c r="W331" t="str">
        <f>IFERROR(VLOOKUP(AApplicationCosts[[#This Row],[License Approver]],Tabels!BD:BG,4,FALSE),"N/A")</f>
        <v>N/A</v>
      </c>
      <c r="X331" s="28"/>
    </row>
    <row r="332" spans="2:24" hidden="1">
      <c r="B332" t="s">
        <v>5394</v>
      </c>
      <c r="D332" t="str">
        <f>VLOOKUP(AApplicationCosts[[#This Row],[NoApplication]],'A-Applications'!B:K,9,FALSE)</f>
        <v>GatherContent</v>
      </c>
      <c r="E332">
        <f>VLOOKUP(AApplicationCosts[[#This Row],[NoApplication]],'A-Applications'!B:K,10,FALSE)</f>
        <v>0</v>
      </c>
      <c r="F332" t="s">
        <v>5025</v>
      </c>
      <c r="G332" s="28">
        <v>45292</v>
      </c>
      <c r="H332" s="28"/>
      <c r="M332" t="s">
        <v>5032</v>
      </c>
      <c r="N332" s="27">
        <v>66000</v>
      </c>
      <c r="O332"/>
      <c r="P332" t="s">
        <v>5108</v>
      </c>
      <c r="Q332" s="52"/>
      <c r="S332">
        <f>_xlfn.XLOOKUP(AApplicationCosts[[#This Row],[NoApplication]],'A-Applications'!B:B,'A-Applications'!AG:AG,,0,1)</f>
        <v>0</v>
      </c>
      <c r="V332" t="str">
        <f>IFERROR(VLOOKUP(AApplicationCosts[[#This Row],[License Approver]],Tabels!BD:BF,3,FALSE),"N/A")</f>
        <v>N/A</v>
      </c>
      <c r="W332" t="str">
        <f>IFERROR(VLOOKUP(AApplicationCosts[[#This Row],[License Approver]],Tabels!BD:BG,4,FALSE),"N/A")</f>
        <v>N/A</v>
      </c>
      <c r="X332" s="28"/>
    </row>
    <row r="333" spans="2:24" hidden="1">
      <c r="B333" t="s">
        <v>581</v>
      </c>
      <c r="D333" t="str">
        <f>VLOOKUP(AApplicationCosts[[#This Row],[NoApplication]],'A-Applications'!B:K,9,FALSE)</f>
        <v>Canva Pty Ltd.</v>
      </c>
      <c r="E333">
        <f>VLOOKUP(AApplicationCosts[[#This Row],[NoApplication]],'A-Applications'!B:K,10,FALSE)</f>
        <v>0</v>
      </c>
      <c r="F333" t="s">
        <v>5025</v>
      </c>
      <c r="G333" s="28">
        <v>45292</v>
      </c>
      <c r="H333" s="28"/>
      <c r="M333" t="s">
        <v>5032</v>
      </c>
      <c r="N333" s="27">
        <v>3375</v>
      </c>
      <c r="O333"/>
      <c r="P333" t="s">
        <v>5108</v>
      </c>
      <c r="Q333" s="52"/>
      <c r="R333" t="s">
        <v>5395</v>
      </c>
      <c r="S333">
        <f>_xlfn.XLOOKUP(AApplicationCosts[[#This Row],[NoApplication]],'A-Applications'!B:B,'A-Applications'!AG:AG,,0,1)</f>
        <v>0</v>
      </c>
      <c r="V333" t="str">
        <f>IFERROR(VLOOKUP(AApplicationCosts[[#This Row],[License Approver]],Tabels!BD:BF,3,FALSE),"N/A")</f>
        <v>N/A</v>
      </c>
      <c r="W333" t="str">
        <f>IFERROR(VLOOKUP(AApplicationCosts[[#This Row],[License Approver]],Tabels!BD:BG,4,FALSE),"N/A")</f>
        <v>N/A</v>
      </c>
      <c r="X333" s="28"/>
    </row>
    <row r="334" spans="2:24" hidden="1">
      <c r="B334" t="s">
        <v>1363</v>
      </c>
      <c r="D334" t="str">
        <f>VLOOKUP(AApplicationCosts[[#This Row],[NoApplication]],'A-Applications'!B:K,9,FALSE)</f>
        <v>QR Code Generator GmbH</v>
      </c>
      <c r="E334">
        <f>VLOOKUP(AApplicationCosts[[#This Row],[NoApplication]],'A-Applications'!B:K,10,FALSE)</f>
        <v>0</v>
      </c>
      <c r="F334" t="s">
        <v>5025</v>
      </c>
      <c r="G334" s="28">
        <v>45292</v>
      </c>
      <c r="H334" s="28"/>
      <c r="M334" t="s">
        <v>5032</v>
      </c>
      <c r="N334" s="27">
        <v>3353</v>
      </c>
      <c r="O334"/>
      <c r="P334" t="s">
        <v>5108</v>
      </c>
      <c r="Q334" s="52"/>
      <c r="S334">
        <f>_xlfn.XLOOKUP(AApplicationCosts[[#This Row],[NoApplication]],'A-Applications'!B:B,'A-Applications'!AG:AG,,0,1)</f>
        <v>0</v>
      </c>
      <c r="T334" t="s">
        <v>704</v>
      </c>
      <c r="U334" t="s">
        <v>3140</v>
      </c>
      <c r="V334" t="str">
        <f>IFERROR(VLOOKUP(AApplicationCosts[[#This Row],[License Approver]],Tabels!BD:BF,3,FALSE),"N/A")</f>
        <v>Digitalization</v>
      </c>
      <c r="W334" t="str">
        <f>IFERROR(VLOOKUP(AApplicationCosts[[#This Row],[License Approver]],Tabels!BD:BG,4,FALSE),"N/A")</f>
        <v>DK10</v>
      </c>
      <c r="X334" s="28"/>
    </row>
    <row r="335" spans="2:24" hidden="1">
      <c r="B335" t="s">
        <v>583</v>
      </c>
      <c r="D335" t="str">
        <f>VLOOKUP(AApplicationCosts[[#This Row],[NoApplication]],'A-Applications'!B:K,9,FALSE)</f>
        <v>OpenAI</v>
      </c>
      <c r="E335">
        <f>VLOOKUP(AApplicationCosts[[#This Row],[NoApplication]],'A-Applications'!B:K,10,FALSE)</f>
        <v>0</v>
      </c>
      <c r="F335" t="s">
        <v>5025</v>
      </c>
      <c r="G335" s="28">
        <v>45292</v>
      </c>
      <c r="H335" s="28"/>
      <c r="M335" t="s">
        <v>5032</v>
      </c>
      <c r="N335" s="27">
        <v>9810</v>
      </c>
      <c r="O335"/>
      <c r="P335" t="s">
        <v>3147</v>
      </c>
      <c r="Q335" s="52"/>
      <c r="S335">
        <f>_xlfn.XLOOKUP(AApplicationCosts[[#This Row],[NoApplication]],'A-Applications'!B:B,'A-Applications'!AG:AG,,0,1)</f>
        <v>0</v>
      </c>
      <c r="V335" t="str">
        <f>IFERROR(VLOOKUP(AApplicationCosts[[#This Row],[License Approver]],Tabels!BD:BF,3,FALSE),"N/A")</f>
        <v>N/A</v>
      </c>
      <c r="W335" t="str">
        <f>IFERROR(VLOOKUP(AApplicationCosts[[#This Row],[License Approver]],Tabels!BD:BG,4,FALSE),"N/A")</f>
        <v>N/A</v>
      </c>
      <c r="X335" s="28"/>
    </row>
    <row r="336" spans="2:24" hidden="1">
      <c r="B336" t="s">
        <v>277</v>
      </c>
      <c r="D336" t="str">
        <f>VLOOKUP(AApplicationCosts[[#This Row],[NoApplication]],'A-Applications'!B:K,9,FALSE)</f>
        <v>Ipendo AB</v>
      </c>
      <c r="E336">
        <f>VLOOKUP(AApplicationCosts[[#This Row],[NoApplication]],'A-Applications'!B:K,10,FALSE)</f>
        <v>0</v>
      </c>
      <c r="F336" t="s">
        <v>5025</v>
      </c>
      <c r="G336" s="28">
        <v>44470</v>
      </c>
      <c r="H336" s="28"/>
      <c r="I336" t="s">
        <v>5084</v>
      </c>
      <c r="M336" t="s">
        <v>5027</v>
      </c>
      <c r="N336" s="27">
        <f>3949*4</f>
        <v>15796</v>
      </c>
      <c r="O336">
        <v>90457673</v>
      </c>
      <c r="P336" t="s">
        <v>5396</v>
      </c>
      <c r="S336">
        <f>_xlfn.XLOOKUP(AApplicationCosts[[#This Row],[NoApplication]],'A-Applications'!B:B,'A-Applications'!AG:AG,,0,1)</f>
        <v>0</v>
      </c>
      <c r="T336" t="s">
        <v>5226</v>
      </c>
      <c r="U336" t="s">
        <v>5227</v>
      </c>
      <c r="V336" t="str">
        <f>IFERROR(VLOOKUP(AApplicationCosts[[#This Row],[License Approver]],Tabels!BD:BF,3,FALSE),"N/A")</f>
        <v>Commercial &amp; Legal Services</v>
      </c>
      <c r="W336" t="str">
        <f>IFERROR(VLOOKUP(AApplicationCosts[[#This Row],[License Approver]],Tabels!BD:BG,4,FALSE),"N/A")</f>
        <v>DK10</v>
      </c>
      <c r="X336" s="28"/>
    </row>
    <row r="337" spans="2:24" hidden="1">
      <c r="B337" t="s">
        <v>5397</v>
      </c>
      <c r="C337" t="s">
        <v>2558</v>
      </c>
      <c r="D337" t="str">
        <f>VLOOKUP(AApplicationCosts[[#This Row],[NoApplication]],'A-Applications'!B:K,9,FALSE)</f>
        <v>Dassault Systèmes</v>
      </c>
      <c r="E337">
        <f>VLOOKUP(AApplicationCosts[[#This Row],[NoApplication]],'A-Applications'!B:K,10,FALSE)</f>
        <v>0</v>
      </c>
      <c r="F337" t="s">
        <v>5025</v>
      </c>
      <c r="G337" s="28">
        <v>45292</v>
      </c>
      <c r="H337" s="28"/>
      <c r="M337" t="s">
        <v>5032</v>
      </c>
      <c r="N337" s="27">
        <v>213000</v>
      </c>
      <c r="O337"/>
      <c r="P337" t="s">
        <v>5108</v>
      </c>
      <c r="Q337" s="52"/>
      <c r="R337" t="s">
        <v>5209</v>
      </c>
      <c r="S337">
        <f>_xlfn.XLOOKUP(AApplicationCosts[[#This Row],[NoApplication]],'A-Applications'!B:B,'A-Applications'!AG:AG,,0,1)</f>
        <v>0</v>
      </c>
      <c r="T337" t="s">
        <v>5170</v>
      </c>
      <c r="U337" t="s">
        <v>5105</v>
      </c>
      <c r="V337" t="str">
        <f>IFERROR(VLOOKUP(AApplicationCosts[[#This Row],[License Approver]],Tabels!BD:BF,3,FALSE),"N/A")</f>
        <v>Supply Chain</v>
      </c>
      <c r="W337" t="str">
        <f>IFERROR(VLOOKUP(AApplicationCosts[[#This Row],[License Approver]],Tabels!BD:BG,4,FALSE),"N/A")</f>
        <v>DK10</v>
      </c>
      <c r="X337" s="28"/>
    </row>
    <row r="338" spans="2:24" hidden="1">
      <c r="B338" t="s">
        <v>699</v>
      </c>
      <c r="D338" t="str">
        <f>VLOOKUP(AApplicationCosts[[#This Row],[NoApplication]],'A-Applications'!B:K,9,FALSE)</f>
        <v>Sitecore</v>
      </c>
      <c r="E338">
        <f>VLOOKUP(AApplicationCosts[[#This Row],[NoApplication]],'A-Applications'!B:K,10,FALSE)</f>
        <v>0</v>
      </c>
      <c r="F338" t="s">
        <v>5025</v>
      </c>
      <c r="G338" s="28">
        <v>45292</v>
      </c>
      <c r="H338" s="28"/>
      <c r="M338" t="s">
        <v>5032</v>
      </c>
      <c r="N338" s="27">
        <v>695000</v>
      </c>
      <c r="O338">
        <v>90454267</v>
      </c>
      <c r="P338" t="s">
        <v>3190</v>
      </c>
      <c r="Q338" s="52">
        <v>695000</v>
      </c>
      <c r="R338" t="s">
        <v>5398</v>
      </c>
      <c r="S338">
        <f>_xlfn.XLOOKUP(AApplicationCosts[[#This Row],[NoApplication]],'A-Applications'!B:B,'A-Applications'!AG:AG,,0,1)</f>
        <v>0</v>
      </c>
      <c r="T338" t="s">
        <v>704</v>
      </c>
      <c r="U338" t="s">
        <v>3140</v>
      </c>
      <c r="V338" t="str">
        <f>IFERROR(VLOOKUP(AApplicationCosts[[#This Row],[License Approver]],Tabels!BD:BF,3,FALSE),"N/A")</f>
        <v>Digitalization</v>
      </c>
      <c r="W338" t="str">
        <f>IFERROR(VLOOKUP(AApplicationCosts[[#This Row],[License Approver]],Tabels!BD:BG,4,FALSE),"N/A")</f>
        <v>DK10</v>
      </c>
      <c r="X338" s="28"/>
    </row>
    <row r="339" spans="2:24" hidden="1">
      <c r="B339" t="s">
        <v>699</v>
      </c>
      <c r="D339" t="str">
        <f>VLOOKUP(AApplicationCosts[[#This Row],[NoApplication]],'A-Applications'!B:K,9,FALSE)</f>
        <v>Sitecore</v>
      </c>
      <c r="E339">
        <f>VLOOKUP(AApplicationCosts[[#This Row],[NoApplication]],'A-Applications'!B:K,10,FALSE)</f>
        <v>0</v>
      </c>
      <c r="F339" t="s">
        <v>1745</v>
      </c>
      <c r="G339" s="28">
        <v>45292</v>
      </c>
      <c r="H339" s="28"/>
      <c r="M339" t="s">
        <v>5032</v>
      </c>
      <c r="N339" s="27">
        <v>480000</v>
      </c>
      <c r="O339"/>
      <c r="P339" t="s">
        <v>5108</v>
      </c>
      <c r="Q339" s="52"/>
      <c r="R339" t="s">
        <v>5178</v>
      </c>
      <c r="S339">
        <f>_xlfn.XLOOKUP(AApplicationCosts[[#This Row],[NoApplication]],'A-Applications'!B:B,'A-Applications'!AG:AG,,0,1)</f>
        <v>0</v>
      </c>
      <c r="T339" t="s">
        <v>704</v>
      </c>
      <c r="U339" t="s">
        <v>3140</v>
      </c>
      <c r="V339" t="str">
        <f>IFERROR(VLOOKUP(AApplicationCosts[[#This Row],[License Approver]],Tabels!BD:BF,3,FALSE),"N/A")</f>
        <v>Digitalization</v>
      </c>
      <c r="W339" t="str">
        <f>IFERROR(VLOOKUP(AApplicationCosts[[#This Row],[License Approver]],Tabels!BD:BG,4,FALSE),"N/A")</f>
        <v>DK10</v>
      </c>
      <c r="X339" s="28"/>
    </row>
    <row r="340" spans="2:24" hidden="1">
      <c r="B340" t="s">
        <v>699</v>
      </c>
      <c r="D340" t="str">
        <f>VLOOKUP(AApplicationCosts[[#This Row],[NoApplication]],'A-Applications'!B:K,9,FALSE)</f>
        <v>Sitecore</v>
      </c>
      <c r="E340">
        <f>VLOOKUP(AApplicationCosts[[#This Row],[NoApplication]],'A-Applications'!B:K,10,FALSE)</f>
        <v>0</v>
      </c>
      <c r="F340" t="s">
        <v>5361</v>
      </c>
      <c r="G340" s="28">
        <v>45292</v>
      </c>
      <c r="H340" s="28"/>
      <c r="I340" t="s">
        <v>5050</v>
      </c>
      <c r="K340">
        <v>0.25</v>
      </c>
      <c r="L340">
        <v>700</v>
      </c>
      <c r="M340" t="s">
        <v>5032</v>
      </c>
      <c r="N340" s="27">
        <f>AApplicationCosts[[#This Row],[Opex rate]]*$K$2*AApplicationCosts[[#This Row],[FTE]]</f>
        <v>0</v>
      </c>
      <c r="O340"/>
      <c r="P340" t="s">
        <v>5362</v>
      </c>
      <c r="Q340" s="52"/>
      <c r="S340">
        <f>_xlfn.XLOOKUP(AApplicationCosts[[#This Row],[NoApplication]],'A-Applications'!B:B,'A-Applications'!AG:AG,,0,1)</f>
        <v>0</v>
      </c>
      <c r="T340" t="s">
        <v>704</v>
      </c>
      <c r="U340" t="s">
        <v>3140</v>
      </c>
      <c r="V340" t="str">
        <f>IFERROR(VLOOKUP(AApplicationCosts[[#This Row],[License Approver]],Tabels!BD:BF,3,FALSE),"N/A")</f>
        <v>Digitalization</v>
      </c>
      <c r="W340" t="str">
        <f>IFERROR(VLOOKUP(AApplicationCosts[[#This Row],[License Approver]],Tabels!BD:BG,4,FALSE),"N/A")</f>
        <v>DK10</v>
      </c>
      <c r="X340" s="28"/>
    </row>
    <row r="341" spans="2:24" hidden="1">
      <c r="B341" t="s">
        <v>1364</v>
      </c>
      <c r="D341" t="str">
        <f>VLOOKUP(AApplicationCosts[[#This Row],[NoApplication]],'A-Applications'!B:K,9,FALSE)</f>
        <v>Adobe Inc.</v>
      </c>
      <c r="E341">
        <f>VLOOKUP(AApplicationCosts[[#This Row],[NoApplication]],'A-Applications'!B:K,10,FALSE)</f>
        <v>0</v>
      </c>
      <c r="F341" t="s">
        <v>5025</v>
      </c>
      <c r="G341" s="28">
        <v>45292</v>
      </c>
      <c r="H341" s="28"/>
      <c r="M341" t="s">
        <v>5032</v>
      </c>
      <c r="N341" s="27">
        <v>20250</v>
      </c>
      <c r="O341"/>
      <c r="P341" t="s">
        <v>5108</v>
      </c>
      <c r="Q341" s="52"/>
      <c r="R341" t="s">
        <v>5399</v>
      </c>
      <c r="S341">
        <f>_xlfn.XLOOKUP(AApplicationCosts[[#This Row],[NoApplication]],'A-Applications'!B:B,'A-Applications'!AG:AG,,0,1)</f>
        <v>0</v>
      </c>
      <c r="T341" t="s">
        <v>1896</v>
      </c>
      <c r="U341" t="s">
        <v>1896</v>
      </c>
      <c r="V341" t="str">
        <f>IFERROR(VLOOKUP(AApplicationCosts[[#This Row],[License Approver]],Tabels!BD:BF,3,FALSE),"N/A")</f>
        <v>Sales &amp; Marketing</v>
      </c>
      <c r="W341" t="str">
        <f>IFERROR(VLOOKUP(AApplicationCosts[[#This Row],[License Approver]],Tabels!BD:BG,4,FALSE),"N/A")</f>
        <v>US10</v>
      </c>
      <c r="X341" s="28"/>
    </row>
    <row r="342" spans="2:24" hidden="1">
      <c r="B342" t="s">
        <v>806</v>
      </c>
      <c r="D342" t="str">
        <f>VLOOKUP(AApplicationCosts[[#This Row],[NoApplication]],'A-Applications'!B:K,9,FALSE)</f>
        <v>Trintech</v>
      </c>
      <c r="E342">
        <f>VLOOKUP(AApplicationCosts[[#This Row],[NoApplication]],'A-Applications'!B:K,10,FALSE)</f>
        <v>0</v>
      </c>
      <c r="F342" t="s">
        <v>5025</v>
      </c>
      <c r="G342" s="28"/>
      <c r="H342" s="28"/>
      <c r="M342" t="s">
        <v>5032</v>
      </c>
      <c r="N342" s="27">
        <v>140239</v>
      </c>
      <c r="O342"/>
      <c r="P342" t="s">
        <v>3210</v>
      </c>
      <c r="R342" t="s">
        <v>3209</v>
      </c>
      <c r="S342">
        <f>_xlfn.XLOOKUP(AApplicationCosts[[#This Row],[NoApplication]],'A-Applications'!B:B,'A-Applications'!AG:AG,,0,1)</f>
        <v>0</v>
      </c>
      <c r="T342" t="s">
        <v>5201</v>
      </c>
      <c r="U342" t="s">
        <v>5201</v>
      </c>
      <c r="V342" t="str">
        <f>IFERROR(VLOOKUP(AApplicationCosts[[#This Row],[License Approver]],Tabels!BD:BF,3,FALSE),"N/A")</f>
        <v>Finance</v>
      </c>
      <c r="W342" t="str">
        <f>IFERROR(VLOOKUP(AApplicationCosts[[#This Row],[License Approver]],Tabels!BD:BG,4,FALSE),"N/A")</f>
        <v>DK10</v>
      </c>
      <c r="X342" s="28"/>
    </row>
    <row r="343" spans="2:24" hidden="1">
      <c r="B343" t="s">
        <v>1377</v>
      </c>
      <c r="D343" t="str">
        <f>VLOOKUP(AApplicationCosts[[#This Row],[NoApplication]],'A-Applications'!B:K,9,FALSE)</f>
        <v>Storyblok GmbH</v>
      </c>
      <c r="E343">
        <f>VLOOKUP(AApplicationCosts[[#This Row],[NoApplication]],'A-Applications'!B:K,10,FALSE)</f>
        <v>0</v>
      </c>
      <c r="F343" t="s">
        <v>5025</v>
      </c>
      <c r="G343" s="28">
        <v>45292</v>
      </c>
      <c r="H343" s="28"/>
      <c r="M343" t="s">
        <v>5032</v>
      </c>
      <c r="N343" s="27">
        <v>10000</v>
      </c>
      <c r="O343"/>
      <c r="P343" t="s">
        <v>5108</v>
      </c>
      <c r="Q343" s="52"/>
      <c r="R343" t="s">
        <v>5400</v>
      </c>
      <c r="S343">
        <f>_xlfn.XLOOKUP(AApplicationCosts[[#This Row],[NoApplication]],'A-Applications'!B:B,'A-Applications'!AG:AG,,0,1)</f>
        <v>0</v>
      </c>
      <c r="T343" t="s">
        <v>704</v>
      </c>
      <c r="U343" t="s">
        <v>3140</v>
      </c>
      <c r="V343" t="str">
        <f>IFERROR(VLOOKUP(AApplicationCosts[[#This Row],[License Approver]],Tabels!BD:BF,3,FALSE),"N/A")</f>
        <v>Digitalization</v>
      </c>
      <c r="W343" t="str">
        <f>IFERROR(VLOOKUP(AApplicationCosts[[#This Row],[License Approver]],Tabels!BD:BG,4,FALSE),"N/A")</f>
        <v>DK10</v>
      </c>
      <c r="X343" s="28"/>
    </row>
    <row r="344" spans="2:24" hidden="1">
      <c r="B344" t="s">
        <v>1378</v>
      </c>
      <c r="D344" t="str">
        <f>VLOOKUP(AApplicationCosts[[#This Row],[NoApplication]],'A-Applications'!B:K,9,FALSE)</f>
        <v>Eventbrite</v>
      </c>
      <c r="E344">
        <f>VLOOKUP(AApplicationCosts[[#This Row],[NoApplication]],'A-Applications'!B:K,10,FALSE)</f>
        <v>0</v>
      </c>
      <c r="F344" t="s">
        <v>5025</v>
      </c>
      <c r="G344" s="28">
        <v>45292</v>
      </c>
      <c r="H344" s="28"/>
      <c r="M344" t="s">
        <v>5032</v>
      </c>
      <c r="N344" s="27">
        <v>1700</v>
      </c>
      <c r="O344"/>
      <c r="P344" t="s">
        <v>5108</v>
      </c>
      <c r="Q344" s="52"/>
      <c r="R344" t="s">
        <v>5400</v>
      </c>
      <c r="S344">
        <f>_xlfn.XLOOKUP(AApplicationCosts[[#This Row],[NoApplication]],'A-Applications'!B:B,'A-Applications'!AG:AG,,0,1)</f>
        <v>0</v>
      </c>
      <c r="V344" t="str">
        <f>IFERROR(VLOOKUP(AApplicationCosts[[#This Row],[License Approver]],Tabels!BD:BF,3,FALSE),"N/A")</f>
        <v>N/A</v>
      </c>
      <c r="W344" t="str">
        <f>IFERROR(VLOOKUP(AApplicationCosts[[#This Row],[License Approver]],Tabels!BD:BG,4,FALSE),"N/A")</f>
        <v>N/A</v>
      </c>
      <c r="X344" s="28"/>
    </row>
    <row r="345" spans="2:24" hidden="1">
      <c r="B345" t="s">
        <v>714</v>
      </c>
      <c r="D345" t="str">
        <f>VLOOKUP(AApplicationCosts[[#This Row],[NoApplication]],'A-Applications'!B:K,9,FALSE)</f>
        <v>Google LLC</v>
      </c>
      <c r="E345">
        <f>VLOOKUP(AApplicationCosts[[#This Row],[NoApplication]],'A-Applications'!B:K,10,FALSE)</f>
        <v>0</v>
      </c>
      <c r="F345" t="s">
        <v>5025</v>
      </c>
      <c r="G345" s="28">
        <v>45292</v>
      </c>
      <c r="H345" s="28"/>
      <c r="M345" t="s">
        <v>5032</v>
      </c>
      <c r="N345" s="27">
        <v>5000</v>
      </c>
      <c r="O345"/>
      <c r="P345" t="s">
        <v>5108</v>
      </c>
      <c r="Q345" s="52"/>
      <c r="S345">
        <f>_xlfn.XLOOKUP(AApplicationCosts[[#This Row],[NoApplication]],'A-Applications'!B:B,'A-Applications'!AG:AG,,0,1)</f>
        <v>0</v>
      </c>
      <c r="T345" t="s">
        <v>3110</v>
      </c>
      <c r="U345" t="s">
        <v>3140</v>
      </c>
      <c r="V345" t="str">
        <f>IFERROR(VLOOKUP(AApplicationCosts[[#This Row],[License Approver]],Tabels!BD:BF,3,FALSE),"N/A")</f>
        <v>Digitalization</v>
      </c>
      <c r="W345" t="str">
        <f>IFERROR(VLOOKUP(AApplicationCosts[[#This Row],[License Approver]],Tabels!BD:BG,4,FALSE),"N/A")</f>
        <v>DK10</v>
      </c>
      <c r="X345" s="28"/>
    </row>
    <row r="346" spans="2:24" hidden="1">
      <c r="B346" t="s">
        <v>1916</v>
      </c>
      <c r="D346" t="str">
        <f>VLOOKUP(AApplicationCosts[[#This Row],[NoApplication]],'A-Applications'!B:K,9,FALSE)</f>
        <v>World Wide Express</v>
      </c>
      <c r="E346">
        <f>VLOOKUP(AApplicationCosts[[#This Row],[NoApplication]],'A-Applications'!B:K,10,FALSE)</f>
        <v>0</v>
      </c>
      <c r="F346" t="s">
        <v>5025</v>
      </c>
      <c r="G346" s="28">
        <v>45292</v>
      </c>
      <c r="H346" s="28"/>
      <c r="M346" t="s">
        <v>5048</v>
      </c>
      <c r="N346" s="27">
        <v>0</v>
      </c>
      <c r="O346"/>
      <c r="P346" t="s">
        <v>5108</v>
      </c>
      <c r="Q346" s="52">
        <v>0</v>
      </c>
      <c r="R346" t="s">
        <v>5401</v>
      </c>
      <c r="S346">
        <f>_xlfn.XLOOKUP(AApplicationCosts[[#This Row],[NoApplication]],'A-Applications'!B:B,'A-Applications'!AG:AG,,0,1)</f>
        <v>0</v>
      </c>
      <c r="T346" t="s">
        <v>704</v>
      </c>
      <c r="U346" t="s">
        <v>3140</v>
      </c>
      <c r="V346" t="str">
        <f>IFERROR(VLOOKUP(AApplicationCosts[[#This Row],[License Approver]],Tabels!BD:BF,3,FALSE),"N/A")</f>
        <v>Digitalization</v>
      </c>
      <c r="W346" t="str">
        <f>IFERROR(VLOOKUP(AApplicationCosts[[#This Row],[License Approver]],Tabels!BD:BG,4,FALSE),"N/A")</f>
        <v>DK10</v>
      </c>
      <c r="X346" s="28"/>
    </row>
    <row r="347" spans="2:24" hidden="1">
      <c r="B347" t="s">
        <v>234</v>
      </c>
      <c r="D347" t="str">
        <f>VLOOKUP(AApplicationCosts[[#This Row],[NoApplication]],'A-Applications'!B:K,9,FALSE)</f>
        <v>ADP, LLC</v>
      </c>
      <c r="E347">
        <f>VLOOKUP(AApplicationCosts[[#This Row],[NoApplication]],'A-Applications'!B:K,10,FALSE)</f>
        <v>0</v>
      </c>
      <c r="F347" t="s">
        <v>5025</v>
      </c>
      <c r="G347" s="28"/>
      <c r="H347" s="28"/>
      <c r="M347" t="s">
        <v>5048</v>
      </c>
      <c r="N347" s="27">
        <v>32459</v>
      </c>
      <c r="O347" s="53" t="s">
        <v>5402</v>
      </c>
      <c r="P347" t="s">
        <v>3269</v>
      </c>
      <c r="R347" t="s">
        <v>5403</v>
      </c>
      <c r="S347">
        <f>_xlfn.XLOOKUP(AApplicationCosts[[#This Row],[NoApplication]],'A-Applications'!B:B,'A-Applications'!AG:AG,,0,1)</f>
        <v>0</v>
      </c>
      <c r="T347" t="s">
        <v>5088</v>
      </c>
      <c r="U347" t="s">
        <v>1965</v>
      </c>
      <c r="V347" t="str">
        <f>IFERROR(VLOOKUP(AApplicationCosts[[#This Row],[License Approver]],Tabels!BD:BF,3,FALSE),"N/A")</f>
        <v>Finance</v>
      </c>
      <c r="W347" t="str">
        <f>IFERROR(VLOOKUP(AApplicationCosts[[#This Row],[License Approver]],Tabels!BD:BG,4,FALSE),"N/A")</f>
        <v>US10</v>
      </c>
      <c r="X347" s="28"/>
    </row>
    <row r="348" spans="2:24" hidden="1">
      <c r="B348" t="s">
        <v>319</v>
      </c>
      <c r="D348" t="str">
        <f>VLOOKUP(AApplicationCosts[[#This Row],[NoApplication]],'A-Applications'!B:K,9,FALSE)</f>
        <v>Microsoft</v>
      </c>
      <c r="E348">
        <f>VLOOKUP(AApplicationCosts[[#This Row],[NoApplication]],'A-Applications'!B:K,10,FALSE)</f>
        <v>0</v>
      </c>
      <c r="F348" t="s">
        <v>5361</v>
      </c>
      <c r="G348" s="28">
        <v>45292</v>
      </c>
      <c r="H348" s="28"/>
      <c r="I348" t="s">
        <v>5050</v>
      </c>
      <c r="K348">
        <v>2.8</v>
      </c>
      <c r="L348">
        <v>700</v>
      </c>
      <c r="M348" t="s">
        <v>5032</v>
      </c>
      <c r="N348" s="27">
        <f>AApplicationCosts[[#This Row],[Opex rate]]*$K$2*AApplicationCosts[[#This Row],[FTE]]</f>
        <v>0</v>
      </c>
      <c r="O348"/>
      <c r="P348" t="s">
        <v>5362</v>
      </c>
      <c r="Q348" s="52"/>
      <c r="R348" t="s">
        <v>5404</v>
      </c>
      <c r="S348">
        <f>_xlfn.XLOOKUP(AApplicationCosts[[#This Row],[NoApplication]],'A-Applications'!B:B,'A-Applications'!AG:AG,,0,1)</f>
        <v>0</v>
      </c>
      <c r="T348" t="s">
        <v>599</v>
      </c>
      <c r="U348" t="s">
        <v>5033</v>
      </c>
      <c r="V348" t="str">
        <f>IFERROR(VLOOKUP(AApplicationCosts[[#This Row],[License Approver]],Tabels!BD:BF,3,FALSE),"N/A")</f>
        <v>Digitalization</v>
      </c>
      <c r="W348" t="str">
        <f>IFERROR(VLOOKUP(AApplicationCosts[[#This Row],[License Approver]],Tabels!BD:BG,4,FALSE),"N/A")</f>
        <v>DK10</v>
      </c>
      <c r="X348" s="28"/>
    </row>
    <row r="349" spans="2:24" hidden="1">
      <c r="B349" t="s">
        <v>319</v>
      </c>
      <c r="D349" t="str">
        <f>VLOOKUP(AApplicationCosts[[#This Row],[NoApplication]],'A-Applications'!B:K,9,FALSE)</f>
        <v>Microsoft</v>
      </c>
      <c r="E349">
        <f>VLOOKUP(AApplicationCosts[[#This Row],[NoApplication]],'A-Applications'!B:K,10,FALSE)</f>
        <v>0</v>
      </c>
      <c r="F349" t="s">
        <v>5043</v>
      </c>
      <c r="G349" s="28">
        <v>45292</v>
      </c>
      <c r="H349" s="28"/>
      <c r="I349" t="s">
        <v>5050</v>
      </c>
      <c r="M349" t="s">
        <v>5032</v>
      </c>
      <c r="N349" s="27">
        <v>400000</v>
      </c>
      <c r="O349"/>
      <c r="P349" t="s">
        <v>5405</v>
      </c>
      <c r="R349" t="s">
        <v>5406</v>
      </c>
      <c r="S349">
        <f>_xlfn.XLOOKUP(AApplicationCosts[[#This Row],[NoApplication]],'A-Applications'!B:B,'A-Applications'!AG:AG,,0,1)</f>
        <v>0</v>
      </c>
      <c r="T349" t="s">
        <v>599</v>
      </c>
      <c r="U349" t="s">
        <v>5033</v>
      </c>
      <c r="V349" t="str">
        <f>IFERROR(VLOOKUP(AApplicationCosts[[#This Row],[License Approver]],Tabels!BD:BF,3,FALSE),"N/A")</f>
        <v>Digitalization</v>
      </c>
      <c r="W349" t="str">
        <f>IFERROR(VLOOKUP(AApplicationCosts[[#This Row],[License Approver]],Tabels!BD:BG,4,FALSE),"N/A")</f>
        <v>DK10</v>
      </c>
      <c r="X349" s="28"/>
    </row>
    <row r="350" spans="2:24" hidden="1">
      <c r="B350" t="s">
        <v>1028</v>
      </c>
      <c r="D350" t="str">
        <f>VLOOKUP(AApplicationCosts[[#This Row],[NoApplication]],'A-Applications'!B:K,9,FALSE)</f>
        <v>BizBrain Technologies</v>
      </c>
      <c r="E350">
        <f>VLOOKUP(AApplicationCosts[[#This Row],[NoApplication]],'A-Applications'!B:K,10,FALSE)</f>
        <v>0</v>
      </c>
      <c r="F350" t="s">
        <v>5361</v>
      </c>
      <c r="G350" s="28">
        <v>45292</v>
      </c>
      <c r="H350" s="28"/>
      <c r="I350" t="s">
        <v>5050</v>
      </c>
      <c r="K350">
        <v>0.1</v>
      </c>
      <c r="L350">
        <v>700</v>
      </c>
      <c r="M350" t="s">
        <v>5032</v>
      </c>
      <c r="N350" s="27">
        <f>AApplicationCosts[[#This Row],[Opex rate]]*$K$2*AApplicationCosts[[#This Row],[FTE]]</f>
        <v>0</v>
      </c>
      <c r="O350"/>
      <c r="P350" t="s">
        <v>5362</v>
      </c>
      <c r="Q350" s="52"/>
      <c r="R350" t="s">
        <v>5407</v>
      </c>
      <c r="S350">
        <f>_xlfn.XLOOKUP(AApplicationCosts[[#This Row],[NoApplication]],'A-Applications'!B:B,'A-Applications'!AG:AG,,0,1)</f>
        <v>0</v>
      </c>
      <c r="V350" t="str">
        <f>IFERROR(VLOOKUP(AApplicationCosts[[#This Row],[License Approver]],Tabels!BD:BF,3,FALSE),"N/A")</f>
        <v>N/A</v>
      </c>
      <c r="W350" t="str">
        <f>IFERROR(VLOOKUP(AApplicationCosts[[#This Row],[License Approver]],Tabels!BD:BG,4,FALSE),"N/A")</f>
        <v>N/A</v>
      </c>
      <c r="X350" s="28"/>
    </row>
    <row r="351" spans="2:24" hidden="1">
      <c r="B351" t="s">
        <v>1051</v>
      </c>
      <c r="D351" t="str">
        <f>VLOOKUP(AApplicationCosts[[#This Row],[NoApplication]],'A-Applications'!B:K,9,FALSE)</f>
        <v>Altova</v>
      </c>
      <c r="E351">
        <f>VLOOKUP(AApplicationCosts[[#This Row],[NoApplication]],'A-Applications'!B:K,10,FALSE)</f>
        <v>0</v>
      </c>
      <c r="F351" t="s">
        <v>5361</v>
      </c>
      <c r="G351" s="28">
        <v>45292</v>
      </c>
      <c r="H351" s="28"/>
      <c r="I351" t="s">
        <v>5050</v>
      </c>
      <c r="K351">
        <v>0.1</v>
      </c>
      <c r="L351">
        <v>700</v>
      </c>
      <c r="M351" t="s">
        <v>5032</v>
      </c>
      <c r="N351" s="27">
        <f>AApplicationCosts[[#This Row],[Opex rate]]*$K$2*AApplicationCosts[[#This Row],[FTE]]</f>
        <v>0</v>
      </c>
      <c r="O351"/>
      <c r="P351" t="s">
        <v>5362</v>
      </c>
      <c r="Q351" s="52"/>
      <c r="R351" t="s">
        <v>5408</v>
      </c>
      <c r="S351">
        <f>_xlfn.XLOOKUP(AApplicationCosts[[#This Row],[NoApplication]],'A-Applications'!B:B,'A-Applications'!AG:AG,,0,1)</f>
        <v>0</v>
      </c>
      <c r="V351" t="str">
        <f>IFERROR(VLOOKUP(AApplicationCosts[[#This Row],[License Approver]],Tabels!BD:BF,3,FALSE),"N/A")</f>
        <v>N/A</v>
      </c>
      <c r="W351" t="str">
        <f>IFERROR(VLOOKUP(AApplicationCosts[[#This Row],[License Approver]],Tabels!BD:BG,4,FALSE),"N/A")</f>
        <v>N/A</v>
      </c>
      <c r="X351" s="28"/>
    </row>
    <row r="352" spans="2:24" hidden="1">
      <c r="B352" t="s">
        <v>140</v>
      </c>
      <c r="D352" t="str">
        <f>VLOOKUP(AApplicationCosts[[#This Row],[NoApplication]],'A-Applications'!B:K,9,FALSE)</f>
        <v>Salesforce</v>
      </c>
      <c r="E352">
        <f>VLOOKUP(AApplicationCosts[[#This Row],[NoApplication]],'A-Applications'!B:K,10,FALSE)</f>
        <v>0</v>
      </c>
      <c r="F352" t="s">
        <v>5043</v>
      </c>
      <c r="G352" s="28">
        <v>45292</v>
      </c>
      <c r="H352" s="28"/>
      <c r="I352" t="s">
        <v>5050</v>
      </c>
      <c r="M352" t="s">
        <v>5032</v>
      </c>
      <c r="N352" s="27">
        <f>4000000/3</f>
        <v>1333333.3333333333</v>
      </c>
      <c r="O352"/>
      <c r="P352" t="s">
        <v>5108</v>
      </c>
      <c r="Q352" s="52"/>
      <c r="R352" t="s">
        <v>5409</v>
      </c>
      <c r="S352">
        <f>_xlfn.XLOOKUP(AApplicationCosts[[#This Row],[NoApplication]],'A-Applications'!B:B,'A-Applications'!AG:AG,,0,1)</f>
        <v>0</v>
      </c>
      <c r="V352" t="str">
        <f>IFERROR(VLOOKUP(AApplicationCosts[[#This Row],[License Approver]],Tabels!BD:BF,3,FALSE),"N/A")</f>
        <v>N/A</v>
      </c>
      <c r="W352" t="str">
        <f>IFERROR(VLOOKUP(AApplicationCosts[[#This Row],[License Approver]],Tabels!BD:BG,4,FALSE),"N/A")</f>
        <v>N/A</v>
      </c>
      <c r="X352" s="28"/>
    </row>
    <row r="353" spans="2:24" hidden="1">
      <c r="B353" t="s">
        <v>140</v>
      </c>
      <c r="D353" t="str">
        <f>VLOOKUP(AApplicationCosts[[#This Row],[NoApplication]],'A-Applications'!B:K,9,FALSE)</f>
        <v>Salesforce</v>
      </c>
      <c r="E353">
        <f>VLOOKUP(AApplicationCosts[[#This Row],[NoApplication]],'A-Applications'!B:K,10,FALSE)</f>
        <v>0</v>
      </c>
      <c r="F353" t="s">
        <v>5025</v>
      </c>
      <c r="G353" s="28">
        <v>45292</v>
      </c>
      <c r="H353" s="28"/>
      <c r="I353" t="s">
        <v>5050</v>
      </c>
      <c r="M353" t="s">
        <v>5032</v>
      </c>
      <c r="N353" s="27">
        <v>380000</v>
      </c>
      <c r="O353"/>
      <c r="P353" t="s">
        <v>5108</v>
      </c>
      <c r="Q353" s="52"/>
      <c r="R353" t="s">
        <v>5410</v>
      </c>
      <c r="S353">
        <f>_xlfn.XLOOKUP(AApplicationCosts[[#This Row],[NoApplication]],'A-Applications'!B:B,'A-Applications'!AG:AG,,0,1)</f>
        <v>0</v>
      </c>
      <c r="V353" t="str">
        <f>IFERROR(VLOOKUP(AApplicationCosts[[#This Row],[License Approver]],Tabels!BD:BF,3,FALSE),"N/A")</f>
        <v>N/A</v>
      </c>
      <c r="W353" t="str">
        <f>IFERROR(VLOOKUP(AApplicationCosts[[#This Row],[License Approver]],Tabels!BD:BG,4,FALSE),"N/A")</f>
        <v>N/A</v>
      </c>
      <c r="X353" s="28"/>
    </row>
    <row r="354" spans="2:24" hidden="1">
      <c r="B354" t="s">
        <v>1381</v>
      </c>
      <c r="D354" t="str">
        <f>VLOOKUP(AApplicationCosts[[#This Row],[NoApplication]],'A-Applications'!B:K,9,FALSE)</f>
        <v>Go Autonomous</v>
      </c>
      <c r="E354">
        <f>VLOOKUP(AApplicationCosts[[#This Row],[NoApplication]],'A-Applications'!B:K,10,FALSE)</f>
        <v>0</v>
      </c>
      <c r="F354" t="s">
        <v>5361</v>
      </c>
      <c r="G354" s="28">
        <v>45292</v>
      </c>
      <c r="H354" s="28"/>
      <c r="I354" t="s">
        <v>5050</v>
      </c>
      <c r="K354">
        <v>0.25</v>
      </c>
      <c r="L354">
        <v>700</v>
      </c>
      <c r="M354" t="s">
        <v>5032</v>
      </c>
      <c r="N354" s="27">
        <f>AApplicationCosts[[#This Row],[Opex rate]]*$K$2*AApplicationCosts[[#This Row],[FTE]]</f>
        <v>0</v>
      </c>
      <c r="O354"/>
      <c r="P354" t="s">
        <v>5362</v>
      </c>
      <c r="Q354" s="52"/>
      <c r="S354">
        <f>_xlfn.XLOOKUP(AApplicationCosts[[#This Row],[NoApplication]],'A-Applications'!B:B,'A-Applications'!AG:AG,,0,1)</f>
        <v>0</v>
      </c>
      <c r="V354" t="str">
        <f>IFERROR(VLOOKUP(AApplicationCosts[[#This Row],[License Approver]],Tabels!BD:BF,3,FALSE),"N/A")</f>
        <v>N/A</v>
      </c>
      <c r="W354" t="str">
        <f>IFERROR(VLOOKUP(AApplicationCosts[[#This Row],[License Approver]],Tabels!BD:BG,4,FALSE),"N/A")</f>
        <v>N/A</v>
      </c>
      <c r="X354" s="28"/>
    </row>
    <row r="355" spans="2:24" hidden="1">
      <c r="B355" t="s">
        <v>142</v>
      </c>
      <c r="D355" t="str">
        <f>VLOOKUP(AApplicationCosts[[#This Row],[NoApplication]],'A-Applications'!B:K,9,FALSE)</f>
        <v>Oracle Corporation</v>
      </c>
      <c r="E355">
        <f>VLOOKUP(AApplicationCosts[[#This Row],[NoApplication]],'A-Applications'!B:K,10,FALSE)</f>
        <v>0</v>
      </c>
      <c r="F355" t="s">
        <v>5361</v>
      </c>
      <c r="G355" s="28">
        <v>45292</v>
      </c>
      <c r="H355" s="28"/>
      <c r="I355" t="s">
        <v>5050</v>
      </c>
      <c r="K355">
        <v>0.2</v>
      </c>
      <c r="L355">
        <v>700</v>
      </c>
      <c r="M355" t="s">
        <v>5032</v>
      </c>
      <c r="N355" s="27">
        <f>AApplicationCosts[[#This Row],[Opex rate]]*$K$2*AApplicationCosts[[#This Row],[FTE]]</f>
        <v>0</v>
      </c>
      <c r="O355"/>
      <c r="P355" t="s">
        <v>5362</v>
      </c>
      <c r="Q355" s="52"/>
      <c r="S355">
        <f>_xlfn.XLOOKUP(AApplicationCosts[[#This Row],[NoApplication]],'A-Applications'!B:B,'A-Applications'!AG:AG,,0,1)</f>
        <v>0</v>
      </c>
      <c r="T355" t="s">
        <v>5159</v>
      </c>
      <c r="U355" t="s">
        <v>5033</v>
      </c>
      <c r="V355" t="str">
        <f>IFERROR(VLOOKUP(AApplicationCosts[[#This Row],[License Approver]],Tabels!BD:BF,3,FALSE),"N/A")</f>
        <v>Digitalization</v>
      </c>
      <c r="W355" t="str">
        <f>IFERROR(VLOOKUP(AApplicationCosts[[#This Row],[License Approver]],Tabels!BD:BG,4,FALSE),"N/A")</f>
        <v>DK10</v>
      </c>
      <c r="X355" s="28"/>
    </row>
    <row r="356" spans="2:24" hidden="1">
      <c r="B356" t="s">
        <v>1091</v>
      </c>
      <c r="D356" t="str">
        <f>VLOOKUP(AApplicationCosts[[#This Row],[NoApplication]],'A-Applications'!B:K,9,FALSE)</f>
        <v>Nohau Solutions.</v>
      </c>
      <c r="E356">
        <f>VLOOKUP(AApplicationCosts[[#This Row],[NoApplication]],'A-Applications'!B:K,10,FALSE)</f>
        <v>0</v>
      </c>
      <c r="F356" t="s">
        <v>5025</v>
      </c>
      <c r="G356" s="28">
        <v>45383</v>
      </c>
      <c r="H356" s="28"/>
      <c r="M356" t="s">
        <v>5032</v>
      </c>
      <c r="N356" s="27">
        <v>4000</v>
      </c>
      <c r="O356"/>
      <c r="P356" t="s">
        <v>5411</v>
      </c>
      <c r="Q356" s="52"/>
      <c r="S356">
        <f>_xlfn.XLOOKUP(AApplicationCosts[[#This Row],[NoApplication]],'A-Applications'!B:B,'A-Applications'!AG:AG,,0,1)</f>
        <v>0</v>
      </c>
      <c r="V356" t="str">
        <f>IFERROR(VLOOKUP(AApplicationCosts[[#This Row],[License Approver]],Tabels!BD:BF,3,FALSE),"N/A")</f>
        <v>N/A</v>
      </c>
      <c r="W356" t="str">
        <f>IFERROR(VLOOKUP(AApplicationCosts[[#This Row],[License Approver]],Tabels!BD:BG,4,FALSE),"N/A")</f>
        <v>N/A</v>
      </c>
      <c r="X356" s="28"/>
    </row>
    <row r="357" spans="2:24" hidden="1">
      <c r="B357" t="s">
        <v>425</v>
      </c>
      <c r="D357" t="str">
        <f>VLOOKUP(AApplicationCosts[[#This Row],[NoApplication]],'A-Applications'!B:K,9,FALSE)</f>
        <v>Google LLC</v>
      </c>
      <c r="E357">
        <f>VLOOKUP(AApplicationCosts[[#This Row],[NoApplication]],'A-Applications'!B:K,10,FALSE)</f>
        <v>0</v>
      </c>
      <c r="F357" t="s">
        <v>5025</v>
      </c>
      <c r="G357" s="28">
        <v>45292</v>
      </c>
      <c r="H357" s="28"/>
      <c r="M357" t="s">
        <v>5032</v>
      </c>
      <c r="N357" s="27">
        <v>0</v>
      </c>
      <c r="O357"/>
      <c r="P357" t="s">
        <v>4024</v>
      </c>
      <c r="Q357" s="52"/>
      <c r="S357">
        <f>_xlfn.XLOOKUP(AApplicationCosts[[#This Row],[NoApplication]],'A-Applications'!B:B,'A-Applications'!AG:AG,,0,1)</f>
        <v>0</v>
      </c>
      <c r="V357" t="str">
        <f>IFERROR(VLOOKUP(AApplicationCosts[[#This Row],[License Approver]],Tabels!BD:BF,3,FALSE),"N/A")</f>
        <v>N/A</v>
      </c>
      <c r="W357" t="str">
        <f>IFERROR(VLOOKUP(AApplicationCosts[[#This Row],[License Approver]],Tabels!BD:BG,4,FALSE),"N/A")</f>
        <v>N/A</v>
      </c>
      <c r="X357" s="28"/>
    </row>
    <row r="358" spans="2:24" hidden="1">
      <c r="B358" t="s">
        <v>148</v>
      </c>
      <c r="D358" t="str">
        <f>VLOOKUP(AApplicationCosts[[#This Row],[NoApplication]],'A-Applications'!B:K,9,FALSE)</f>
        <v>Oracle Corporation</v>
      </c>
      <c r="E358">
        <f>VLOOKUP(AApplicationCosts[[#This Row],[NoApplication]],'A-Applications'!B:K,10,FALSE)</f>
        <v>0</v>
      </c>
      <c r="F358" t="s">
        <v>5361</v>
      </c>
      <c r="G358" s="28">
        <v>45292</v>
      </c>
      <c r="H358" s="28"/>
      <c r="I358" t="s">
        <v>5050</v>
      </c>
      <c r="K358">
        <v>2</v>
      </c>
      <c r="L358">
        <v>700</v>
      </c>
      <c r="M358" t="s">
        <v>5032</v>
      </c>
      <c r="N358" s="27">
        <f>AApplicationCosts[[#This Row],[Opex rate]]*$K$2*AApplicationCosts[[#This Row],[FTE]]</f>
        <v>0</v>
      </c>
      <c r="O358"/>
      <c r="P358" t="s">
        <v>5362</v>
      </c>
      <c r="Q358" s="52"/>
      <c r="S358">
        <f>_xlfn.XLOOKUP(AApplicationCosts[[#This Row],[NoApplication]],'A-Applications'!B:B,'A-Applications'!AG:AG,,0,1)</f>
        <v>0</v>
      </c>
      <c r="T358" t="s">
        <v>3140</v>
      </c>
      <c r="U358" t="s">
        <v>5033</v>
      </c>
      <c r="V358" t="str">
        <f>IFERROR(VLOOKUP(AApplicationCosts[[#This Row],[License Approver]],Tabels!BD:BF,3,FALSE),"N/A")</f>
        <v>Digitalization</v>
      </c>
      <c r="W358" t="str">
        <f>IFERROR(VLOOKUP(AApplicationCosts[[#This Row],[License Approver]],Tabels!BD:BG,4,FALSE),"N/A")</f>
        <v>DK10</v>
      </c>
      <c r="X358" s="28"/>
    </row>
    <row r="359" spans="2:24" hidden="1">
      <c r="B359" t="s">
        <v>148</v>
      </c>
      <c r="D359" t="str">
        <f>VLOOKUP(AApplicationCosts[[#This Row],[NoApplication]],'A-Applications'!B:K,9,FALSE)</f>
        <v>Oracle Corporation</v>
      </c>
      <c r="E359">
        <f>VLOOKUP(AApplicationCosts[[#This Row],[NoApplication]],'A-Applications'!B:K,10,FALSE)</f>
        <v>0</v>
      </c>
      <c r="F359" t="s">
        <v>5043</v>
      </c>
      <c r="G359" s="28">
        <v>45292</v>
      </c>
      <c r="H359" s="28"/>
      <c r="M359" t="s">
        <v>5032</v>
      </c>
      <c r="N359" s="27">
        <v>500000</v>
      </c>
      <c r="O359"/>
      <c r="P359" t="s">
        <v>5108</v>
      </c>
      <c r="Q359" s="52"/>
      <c r="R359" t="s">
        <v>5412</v>
      </c>
      <c r="S359">
        <f>_xlfn.XLOOKUP(AApplicationCosts[[#This Row],[NoApplication]],'A-Applications'!B:B,'A-Applications'!AG:AG,,0,1)</f>
        <v>0</v>
      </c>
      <c r="T359" t="s">
        <v>3140</v>
      </c>
      <c r="U359" t="s">
        <v>5033</v>
      </c>
      <c r="V359" t="str">
        <f>IFERROR(VLOOKUP(AApplicationCosts[[#This Row],[License Approver]],Tabels!BD:BF,3,FALSE),"N/A")</f>
        <v>Digitalization</v>
      </c>
      <c r="W359" t="str">
        <f>IFERROR(VLOOKUP(AApplicationCosts[[#This Row],[License Approver]],Tabels!BD:BG,4,FALSE),"N/A")</f>
        <v>DK10</v>
      </c>
      <c r="X359" s="28"/>
    </row>
    <row r="360" spans="2:24" hidden="1">
      <c r="B360" t="s">
        <v>1092</v>
      </c>
      <c r="D360" t="str">
        <f>VLOOKUP(AApplicationCosts[[#This Row],[NoApplication]],'A-Applications'!B:K,9,FALSE)</f>
        <v>NEC Corporation</v>
      </c>
      <c r="E360">
        <f>VLOOKUP(AApplicationCosts[[#This Row],[NoApplication]],'A-Applications'!B:K,10,FALSE)</f>
        <v>0</v>
      </c>
      <c r="F360" t="s">
        <v>5025</v>
      </c>
      <c r="G360" s="28">
        <v>45566</v>
      </c>
      <c r="H360" s="28"/>
      <c r="M360" t="s">
        <v>5032</v>
      </c>
      <c r="N360" s="27">
        <v>0</v>
      </c>
      <c r="O360"/>
      <c r="P360" t="s">
        <v>5413</v>
      </c>
      <c r="Q360" s="52"/>
      <c r="S360">
        <f>_xlfn.XLOOKUP(AApplicationCosts[[#This Row],[NoApplication]],'A-Applications'!B:B,'A-Applications'!AG:AG,,0,1)</f>
        <v>0</v>
      </c>
      <c r="V360" t="str">
        <f>IFERROR(VLOOKUP(AApplicationCosts[[#This Row],[License Approver]],Tabels!BD:BF,3,FALSE),"N/A")</f>
        <v>N/A</v>
      </c>
      <c r="W360" t="str">
        <f>IFERROR(VLOOKUP(AApplicationCosts[[#This Row],[License Approver]],Tabels!BD:BG,4,FALSE),"N/A")</f>
        <v>N/A</v>
      </c>
      <c r="X360" s="28"/>
    </row>
    <row r="361" spans="2:24" hidden="1">
      <c r="B361" t="s">
        <v>1095</v>
      </c>
      <c r="D361" t="str">
        <f>VLOOKUP(AApplicationCosts[[#This Row],[NoApplication]],'A-Applications'!B:K,9,FALSE)</f>
        <v>RTPatch, Inc.</v>
      </c>
      <c r="E361">
        <f>VLOOKUP(AApplicationCosts[[#This Row],[NoApplication]],'A-Applications'!B:K,10,FALSE)</f>
        <v>0</v>
      </c>
      <c r="F361" t="s">
        <v>5025</v>
      </c>
      <c r="G361" s="28">
        <v>45383</v>
      </c>
      <c r="H361" s="28"/>
      <c r="M361" t="s">
        <v>5032</v>
      </c>
      <c r="N361" s="27">
        <v>205000</v>
      </c>
      <c r="O361"/>
      <c r="P361" t="s">
        <v>5414</v>
      </c>
      <c r="Q361" s="52"/>
      <c r="R361" t="s">
        <v>5415</v>
      </c>
      <c r="S361">
        <f>_xlfn.XLOOKUP(AApplicationCosts[[#This Row],[NoApplication]],'A-Applications'!B:B,'A-Applications'!AG:AG,,0,1)</f>
        <v>0</v>
      </c>
      <c r="V361" t="str">
        <f>IFERROR(VLOOKUP(AApplicationCosts[[#This Row],[License Approver]],Tabels!BD:BF,3,FALSE),"N/A")</f>
        <v>N/A</v>
      </c>
      <c r="W361" t="str">
        <f>IFERROR(VLOOKUP(AApplicationCosts[[#This Row],[License Approver]],Tabels!BD:BG,4,FALSE),"N/A")</f>
        <v>N/A</v>
      </c>
      <c r="X361" s="28"/>
    </row>
    <row r="362" spans="2:24" hidden="1">
      <c r="B362" t="s">
        <v>1266</v>
      </c>
      <c r="D362" t="str">
        <f>VLOOKUP(AApplicationCosts[[#This Row],[NoApplication]],'A-Applications'!B:K,9,FALSE)</f>
        <v>OpenCFD Ltd.</v>
      </c>
      <c r="E362">
        <f>VLOOKUP(AApplicationCosts[[#This Row],[NoApplication]],'A-Applications'!B:K,10,FALSE)</f>
        <v>0</v>
      </c>
      <c r="F362" t="s">
        <v>5025</v>
      </c>
      <c r="G362" s="28">
        <v>45292</v>
      </c>
      <c r="H362" s="28"/>
      <c r="M362" t="s">
        <v>5032</v>
      </c>
      <c r="O362"/>
      <c r="P362" t="s">
        <v>5108</v>
      </c>
      <c r="Q362" s="52"/>
      <c r="R362" t="s">
        <v>5416</v>
      </c>
      <c r="S362">
        <f>_xlfn.XLOOKUP(AApplicationCosts[[#This Row],[NoApplication]],'A-Applications'!B:B,'A-Applications'!AG:AG,,0,1)</f>
        <v>0</v>
      </c>
      <c r="V362" t="str">
        <f>IFERROR(VLOOKUP(AApplicationCosts[[#This Row],[License Approver]],Tabels!BD:BF,3,FALSE),"N/A")</f>
        <v>N/A</v>
      </c>
      <c r="W362" t="str">
        <f>IFERROR(VLOOKUP(AApplicationCosts[[#This Row],[License Approver]],Tabels!BD:BG,4,FALSE),"N/A")</f>
        <v>N/A</v>
      </c>
      <c r="X362" s="28"/>
    </row>
    <row r="363" spans="2:24" hidden="1">
      <c r="B363" t="s">
        <v>1267</v>
      </c>
      <c r="D363" t="str">
        <f>VLOOKUP(AApplicationCosts[[#This Row],[NoApplication]],'A-Applications'!B:K,9,FALSE)</f>
        <v>Met Office</v>
      </c>
      <c r="E363">
        <f>VLOOKUP(AApplicationCosts[[#This Row],[NoApplication]],'A-Applications'!B:K,10,FALSE)</f>
        <v>0</v>
      </c>
      <c r="F363" t="s">
        <v>5025</v>
      </c>
      <c r="G363" s="28">
        <v>45292</v>
      </c>
      <c r="H363" s="28"/>
      <c r="M363" t="s">
        <v>5032</v>
      </c>
      <c r="O363"/>
      <c r="P363" t="s">
        <v>5108</v>
      </c>
      <c r="Q363" s="52"/>
      <c r="R363" t="s">
        <v>1227</v>
      </c>
      <c r="S363">
        <f>_xlfn.XLOOKUP(AApplicationCosts[[#This Row],[NoApplication]],'A-Applications'!B:B,'A-Applications'!AG:AG,,0,1)</f>
        <v>0</v>
      </c>
      <c r="V363" t="str">
        <f>IFERROR(VLOOKUP(AApplicationCosts[[#This Row],[License Approver]],Tabels!BD:BF,3,FALSE),"N/A")</f>
        <v>N/A</v>
      </c>
      <c r="W363" t="str">
        <f>IFERROR(VLOOKUP(AApplicationCosts[[#This Row],[License Approver]],Tabels!BD:BG,4,FALSE),"N/A")</f>
        <v>N/A</v>
      </c>
      <c r="X363" s="28"/>
    </row>
    <row r="364" spans="2:24" hidden="1">
      <c r="B364" t="s">
        <v>1548</v>
      </c>
      <c r="D364" t="str">
        <f>VLOOKUP(AApplicationCosts[[#This Row],[NoApplication]],'A-Applications'!B:K,9,FALSE)</f>
        <v>Dow Jones &amp; Company</v>
      </c>
      <c r="E364">
        <f>VLOOKUP(AApplicationCosts[[#This Row],[NoApplication]],'A-Applications'!B:K,10,FALSE)</f>
        <v>0</v>
      </c>
      <c r="F364" t="s">
        <v>5025</v>
      </c>
      <c r="G364" s="28">
        <v>45383</v>
      </c>
      <c r="H364" s="28"/>
      <c r="I364" t="s">
        <v>5417</v>
      </c>
      <c r="J364">
        <v>60</v>
      </c>
      <c r="M364" t="s">
        <v>5027</v>
      </c>
      <c r="N364" s="27">
        <f>2669*4</f>
        <v>10676</v>
      </c>
      <c r="O364">
        <v>20000709</v>
      </c>
      <c r="P364" t="s">
        <v>3496</v>
      </c>
      <c r="S364">
        <f>_xlfn.XLOOKUP(AApplicationCosts[[#This Row],[NoApplication]],'A-Applications'!B:B,'A-Applications'!AG:AG,,0,1)</f>
        <v>0</v>
      </c>
      <c r="T364" t="s">
        <v>5227</v>
      </c>
      <c r="U364" t="s">
        <v>5227</v>
      </c>
      <c r="V364" t="str">
        <f>IFERROR(VLOOKUP(AApplicationCosts[[#This Row],[License Approver]],Tabels!BD:BF,3,FALSE),"N/A")</f>
        <v>Commercial &amp; Legal Services</v>
      </c>
      <c r="W364" t="str">
        <f>IFERROR(VLOOKUP(AApplicationCosts[[#This Row],[License Approver]],Tabels!BD:BG,4,FALSE),"N/A")</f>
        <v>DK10</v>
      </c>
      <c r="X364" s="28"/>
    </row>
    <row r="365" spans="2:24" hidden="1">
      <c r="B365" t="s">
        <v>912</v>
      </c>
      <c r="D365" t="str">
        <f>VLOOKUP(AApplicationCosts[[#This Row],[NoApplication]],'A-Applications'!B:K,9,FALSE)</f>
        <v>Axosoft</v>
      </c>
      <c r="E365">
        <f>VLOOKUP(AApplicationCosts[[#This Row],[NoApplication]],'A-Applications'!B:K,10,FALSE)</f>
        <v>0</v>
      </c>
      <c r="F365" t="s">
        <v>5025</v>
      </c>
      <c r="G365" s="28">
        <v>46023</v>
      </c>
      <c r="H365" s="28">
        <v>46387</v>
      </c>
      <c r="I365" t="s">
        <v>5047</v>
      </c>
      <c r="J365">
        <v>30</v>
      </c>
      <c r="M365" t="s">
        <v>5048</v>
      </c>
      <c r="N365" s="27">
        <v>8000</v>
      </c>
      <c r="O365"/>
      <c r="P365" t="s">
        <v>5418</v>
      </c>
      <c r="Q365" s="52"/>
      <c r="R365" t="s">
        <v>5419</v>
      </c>
      <c r="S365">
        <f>_xlfn.XLOOKUP(AApplicationCosts[[#This Row],[NoApplication]],'A-Applications'!B:B,'A-Applications'!AG:AG,,0,1)</f>
        <v>0</v>
      </c>
      <c r="T365" t="s">
        <v>2184</v>
      </c>
      <c r="U365" t="s">
        <v>5035</v>
      </c>
      <c r="V365" t="str">
        <f>IFERROR(VLOOKUP(AApplicationCosts[[#This Row],[License Approver]],Tabels!BD:BF,3,FALSE),"N/A")</f>
        <v>Digitalization</v>
      </c>
      <c r="W365" t="str">
        <f>IFERROR(VLOOKUP(AApplicationCosts[[#This Row],[License Approver]],Tabels!BD:BG,4,FALSE),"N/A")</f>
        <v>DK10</v>
      </c>
      <c r="X365" s="28"/>
    </row>
    <row r="366" spans="2:24" hidden="1">
      <c r="B366" t="s">
        <v>157</v>
      </c>
      <c r="D366" t="str">
        <f>VLOOKUP(AApplicationCosts[[#This Row],[NoApplication]],'A-Applications'!B:K,9,FALSE)</f>
        <v>ServiceNow Inc.</v>
      </c>
      <c r="E366">
        <f>VLOOKUP(AApplicationCosts[[#This Row],[NoApplication]],'A-Applications'!B:K,10,FALSE)</f>
        <v>0</v>
      </c>
      <c r="F366" t="s">
        <v>5361</v>
      </c>
      <c r="G366" s="28">
        <v>45292</v>
      </c>
      <c r="H366" s="28"/>
      <c r="I366" t="s">
        <v>5050</v>
      </c>
      <c r="K366">
        <v>3</v>
      </c>
      <c r="L366">
        <v>700</v>
      </c>
      <c r="M366" t="s">
        <v>5032</v>
      </c>
      <c r="N366" s="27">
        <f>AApplicationCosts[[#This Row],[Opex rate]]*$K$2*AApplicationCosts[[#This Row],[FTE]]</f>
        <v>0</v>
      </c>
      <c r="O366"/>
      <c r="P366" t="s">
        <v>5362</v>
      </c>
      <c r="Q366" s="52"/>
      <c r="S366">
        <f>_xlfn.XLOOKUP(AApplicationCosts[[#This Row],[NoApplication]],'A-Applications'!B:B,'A-Applications'!AG:AG,,0,1)</f>
        <v>0</v>
      </c>
      <c r="T366" t="s">
        <v>2134</v>
      </c>
      <c r="U366" t="s">
        <v>3140</v>
      </c>
      <c r="V366" t="str">
        <f>IFERROR(VLOOKUP(AApplicationCosts[[#This Row],[License Approver]],Tabels!BD:BF,3,FALSE),"N/A")</f>
        <v>Digitalization</v>
      </c>
      <c r="W366" t="str">
        <f>IFERROR(VLOOKUP(AApplicationCosts[[#This Row],[License Approver]],Tabels!BD:BG,4,FALSE),"N/A")</f>
        <v>DK10</v>
      </c>
      <c r="X366" s="28"/>
    </row>
    <row r="367" spans="2:24" hidden="1">
      <c r="B367" t="s">
        <v>1563</v>
      </c>
      <c r="D367" t="str">
        <f>VLOOKUP(AApplicationCosts[[#This Row],[NoApplication]],'A-Applications'!B:K,9,FALSE)</f>
        <v>Infragistics</v>
      </c>
      <c r="E367">
        <f>VLOOKUP(AApplicationCosts[[#This Row],[NoApplication]],'A-Applications'!B:K,10,FALSE)</f>
        <v>0</v>
      </c>
      <c r="F367" t="s">
        <v>5025</v>
      </c>
      <c r="G367" s="28">
        <v>45292</v>
      </c>
      <c r="H367" s="28"/>
      <c r="M367" t="s">
        <v>5032</v>
      </c>
      <c r="N367" s="27">
        <v>10000</v>
      </c>
      <c r="O367"/>
      <c r="P367" t="s">
        <v>5108</v>
      </c>
      <c r="Q367" s="52"/>
      <c r="R367" t="s">
        <v>1486</v>
      </c>
      <c r="S367">
        <f>_xlfn.XLOOKUP(AApplicationCosts[[#This Row],[NoApplication]],'A-Applications'!B:B,'A-Applications'!AG:AG,,0,1)</f>
        <v>0</v>
      </c>
      <c r="V367" t="str">
        <f>IFERROR(VLOOKUP(AApplicationCosts[[#This Row],[License Approver]],Tabels!BD:BF,3,FALSE),"N/A")</f>
        <v>N/A</v>
      </c>
      <c r="W367" t="str">
        <f>IFERROR(VLOOKUP(AApplicationCosts[[#This Row],[License Approver]],Tabels!BD:BG,4,FALSE),"N/A")</f>
        <v>N/A</v>
      </c>
      <c r="X367" s="28"/>
    </row>
    <row r="368" spans="2:24" hidden="1">
      <c r="B368" t="s">
        <v>775</v>
      </c>
      <c r="D368" t="str">
        <f>VLOOKUP(AApplicationCosts[[#This Row],[NoApplication]],'A-Applications'!B:K,9,FALSE)</f>
        <v>Schneider Electric</v>
      </c>
      <c r="E368">
        <f>VLOOKUP(AApplicationCosts[[#This Row],[NoApplication]],'A-Applications'!B:K,10,FALSE)</f>
        <v>0</v>
      </c>
      <c r="F368" t="s">
        <v>5025</v>
      </c>
      <c r="G368" s="28"/>
      <c r="H368" s="28"/>
      <c r="O368"/>
      <c r="P368"/>
      <c r="R368" t="s">
        <v>5384</v>
      </c>
      <c r="S368">
        <f>_xlfn.XLOOKUP(AApplicationCosts[[#This Row],[NoApplication]],'A-Applications'!B:B,'A-Applications'!AG:AG,,0,1)</f>
        <v>0</v>
      </c>
      <c r="V368" t="str">
        <f>IFERROR(VLOOKUP(AApplicationCosts[[#This Row],[License Approver]],Tabels!BD:BF,3,FALSE),"N/A")</f>
        <v>N/A</v>
      </c>
      <c r="W368" t="str">
        <f>IFERROR(VLOOKUP(AApplicationCosts[[#This Row],[License Approver]],Tabels!BD:BG,4,FALSE),"N/A")</f>
        <v>N/A</v>
      </c>
      <c r="X368" s="28"/>
    </row>
    <row r="369" spans="2:24" hidden="1">
      <c r="B369" t="s">
        <v>168</v>
      </c>
      <c r="D369" t="str">
        <f>VLOOKUP(AApplicationCosts[[#This Row],[NoApplication]],'A-Applications'!B:K,9,FALSE)</f>
        <v>Kamstrup</v>
      </c>
      <c r="E369">
        <f>VLOOKUP(AApplicationCosts[[#This Row],[NoApplication]],'A-Applications'!B:K,10,FALSE)</f>
        <v>0</v>
      </c>
      <c r="F369" t="s">
        <v>5025</v>
      </c>
      <c r="G369" s="28"/>
      <c r="H369" s="28"/>
      <c r="M369" t="s">
        <v>5032</v>
      </c>
      <c r="N369" s="27">
        <v>0</v>
      </c>
      <c r="O369"/>
      <c r="P369"/>
      <c r="R369" t="s">
        <v>5420</v>
      </c>
      <c r="S369">
        <f>_xlfn.XLOOKUP(AApplicationCosts[[#This Row],[NoApplication]],'A-Applications'!B:B,'A-Applications'!AG:AG,,0,1)</f>
        <v>0</v>
      </c>
      <c r="T369" t="s">
        <v>5172</v>
      </c>
      <c r="U369" t="s">
        <v>5172</v>
      </c>
      <c r="V369" t="str">
        <f>IFERROR(VLOOKUP(AApplicationCosts[[#This Row],[License Approver]],Tabels!BD:BF,3,FALSE),"N/A")</f>
        <v>Heat/Cooling - Customer Services</v>
      </c>
      <c r="W369" t="str">
        <f>IFERROR(VLOOKUP(AApplicationCosts[[#This Row],[License Approver]],Tabels!BD:BG,4,FALSE),"N/A")</f>
        <v>DK10</v>
      </c>
      <c r="X369" s="28"/>
    </row>
    <row r="370" spans="2:24" hidden="1">
      <c r="B370" t="s">
        <v>445</v>
      </c>
      <c r="C370" t="s">
        <v>3446</v>
      </c>
      <c r="D370" t="str">
        <f>VLOOKUP(AApplicationCosts[[#This Row],[NoApplication]],'A-Applications'!B:K,9,FALSE)</f>
        <v>Microsoft</v>
      </c>
      <c r="E370">
        <f>VLOOKUP(AApplicationCosts[[#This Row],[NoApplication]],'A-Applications'!B:K,10,FALSE)</f>
        <v>0</v>
      </c>
      <c r="F370" t="s">
        <v>5025</v>
      </c>
      <c r="G370" s="28"/>
      <c r="H370" s="28"/>
      <c r="I370" t="s">
        <v>5421</v>
      </c>
      <c r="M370" t="s">
        <v>5032</v>
      </c>
      <c r="N370" s="27">
        <v>0</v>
      </c>
      <c r="O370">
        <v>90455922</v>
      </c>
      <c r="P370" t="s">
        <v>2114</v>
      </c>
      <c r="R370" t="s">
        <v>3651</v>
      </c>
      <c r="S370">
        <f>_xlfn.XLOOKUP(AApplicationCosts[[#This Row],[NoApplication]],'A-Applications'!B:B,'A-Applications'!AG:AG,,0,1)</f>
        <v>0</v>
      </c>
      <c r="T370" t="s">
        <v>2685</v>
      </c>
      <c r="U370" t="s">
        <v>5033</v>
      </c>
      <c r="V370" t="str">
        <f>IFERROR(VLOOKUP(AApplicationCosts[[#This Row],[License Approver]],Tabels!BD:BF,3,FALSE),"N/A")</f>
        <v>Digitalization</v>
      </c>
      <c r="W370" t="str">
        <f>IFERROR(VLOOKUP(AApplicationCosts[[#This Row],[License Approver]],Tabels!BD:BG,4,FALSE),"N/A")</f>
        <v>DK10</v>
      </c>
      <c r="X370" s="28"/>
    </row>
    <row r="371" spans="2:24" hidden="1">
      <c r="B371" t="s">
        <v>1649</v>
      </c>
      <c r="D371" t="str">
        <f>VLOOKUP(AApplicationCosts[[#This Row],[NoApplication]],'A-Applications'!B:K,9,FALSE)</f>
        <v>PTC Inc.</v>
      </c>
      <c r="E371">
        <f>VLOOKUP(AApplicationCosts[[#This Row],[NoApplication]],'A-Applications'!B:K,10,FALSE)</f>
        <v>0</v>
      </c>
      <c r="F371" t="s">
        <v>5025</v>
      </c>
      <c r="G371" s="28">
        <v>45292</v>
      </c>
      <c r="H371" s="28"/>
      <c r="I371" t="s">
        <v>5026</v>
      </c>
      <c r="M371" t="s">
        <v>5032</v>
      </c>
      <c r="N371" s="27">
        <v>0</v>
      </c>
      <c r="O371">
        <v>90454531</v>
      </c>
      <c r="P371" t="s">
        <v>5422</v>
      </c>
      <c r="Q371" s="52"/>
      <c r="R371" t="s">
        <v>5423</v>
      </c>
      <c r="S371">
        <f>_xlfn.XLOOKUP(AApplicationCosts[[#This Row],[NoApplication]],'A-Applications'!B:B,'A-Applications'!AG:AG,,0,1)</f>
        <v>0</v>
      </c>
      <c r="U371" t="s">
        <v>5424</v>
      </c>
      <c r="V371" t="str">
        <f>IFERROR(VLOOKUP(AApplicationCosts[[#This Row],[License Approver]],Tabels!BD:BF,3,FALSE),"N/A")</f>
        <v>Unknown</v>
      </c>
      <c r="W371" t="str">
        <f>IFERROR(VLOOKUP(AApplicationCosts[[#This Row],[License Approver]],Tabels!BD:BG,4,FALSE),"N/A")</f>
        <v>DK10</v>
      </c>
      <c r="X371" s="28"/>
    </row>
    <row r="372" spans="2:24" hidden="1">
      <c r="B372" t="s">
        <v>917</v>
      </c>
      <c r="D372" t="str">
        <f>VLOOKUP(AApplicationCosts[[#This Row],[NoApplication]],'A-Applications'!B:K,9,FALSE)</f>
        <v>CIM Software Testing</v>
      </c>
      <c r="E372">
        <f>VLOOKUP(AApplicationCosts[[#This Row],[NoApplication]],'A-Applications'!B:K,10,FALSE)</f>
        <v>0</v>
      </c>
      <c r="F372" t="s">
        <v>5025</v>
      </c>
      <c r="G372" s="28">
        <v>45292</v>
      </c>
      <c r="H372" s="28"/>
      <c r="M372" t="s">
        <v>5032</v>
      </c>
      <c r="N372" s="27">
        <v>75000</v>
      </c>
      <c r="O372"/>
      <c r="P372" t="s">
        <v>2403</v>
      </c>
      <c r="Q372" s="52"/>
      <c r="R372" t="s">
        <v>5425</v>
      </c>
      <c r="S372">
        <f>_xlfn.XLOOKUP(AApplicationCosts[[#This Row],[NoApplication]],'A-Applications'!B:B,'A-Applications'!AG:AG,,0,1)</f>
        <v>0</v>
      </c>
      <c r="U372" t="s">
        <v>874</v>
      </c>
      <c r="V372" t="str">
        <f>IFERROR(VLOOKUP(AApplicationCosts[[#This Row],[License Approver]],Tabels!BD:BF,3,FALSE),"N/A")</f>
        <v>Electricity - Technology Hardware</v>
      </c>
      <c r="W372" t="str">
        <f>IFERROR(VLOOKUP(AApplicationCosts[[#This Row],[License Approver]],Tabels!BD:BG,4,FALSE),"N/A")</f>
        <v>DK10</v>
      </c>
      <c r="X372" s="28"/>
    </row>
    <row r="373" spans="2:24" hidden="1">
      <c r="B373" t="s">
        <v>186</v>
      </c>
      <c r="D373" t="str">
        <f>VLOOKUP(AApplicationCosts[[#This Row],[NoApplication]],'A-Applications'!B:K,9,FALSE)</f>
        <v>Martin Prikryl</v>
      </c>
      <c r="E373">
        <f>VLOOKUP(AApplicationCosts[[#This Row],[NoApplication]],'A-Applications'!B:K,10,FALSE)</f>
        <v>0</v>
      </c>
      <c r="F373" t="s">
        <v>5025</v>
      </c>
      <c r="G373" s="28">
        <v>45658</v>
      </c>
      <c r="H373" s="28"/>
      <c r="M373" t="s">
        <v>5032</v>
      </c>
      <c r="N373" s="27">
        <v>0</v>
      </c>
      <c r="O373"/>
      <c r="P373"/>
      <c r="R373" t="s">
        <v>5426</v>
      </c>
      <c r="S373">
        <f>_xlfn.XLOOKUP(AApplicationCosts[[#This Row],[NoApplication]],'A-Applications'!B:B,'A-Applications'!AG:AG,,0,1)</f>
        <v>0</v>
      </c>
      <c r="V373" t="str">
        <f>IFERROR(VLOOKUP(AApplicationCosts[[#This Row],[License Approver]],Tabels!BD:BF,3,FALSE),"N/A")</f>
        <v>N/A</v>
      </c>
      <c r="W373" t="str">
        <f>IFERROR(VLOOKUP(AApplicationCosts[[#This Row],[License Approver]],Tabels!BD:BG,4,FALSE),"N/A")</f>
        <v>N/A</v>
      </c>
      <c r="X373" s="28"/>
    </row>
    <row r="374" spans="2:24" hidden="1">
      <c r="B374" t="s">
        <v>226</v>
      </c>
      <c r="D374" t="str">
        <f>VLOOKUP(AApplicationCosts[[#This Row],[NoApplication]],'A-Applications'!B:K,9,FALSE)</f>
        <v>Reliance Industries Limited</v>
      </c>
      <c r="E374">
        <f>VLOOKUP(AApplicationCosts[[#This Row],[NoApplication]],'A-Applications'!B:K,10,FALSE)</f>
        <v>0</v>
      </c>
      <c r="F374" t="s">
        <v>5361</v>
      </c>
      <c r="G374" s="28">
        <v>45292</v>
      </c>
      <c r="H374" s="28"/>
      <c r="I374" t="s">
        <v>5050</v>
      </c>
      <c r="K374">
        <v>0.4</v>
      </c>
      <c r="L374">
        <v>700</v>
      </c>
      <c r="M374" t="s">
        <v>5032</v>
      </c>
      <c r="N374" s="27">
        <f>AApplicationCosts[[#This Row],[Opex rate]]*$K$2*AApplicationCosts[[#This Row],[FTE]]</f>
        <v>0</v>
      </c>
      <c r="O374"/>
      <c r="P374" t="s">
        <v>5362</v>
      </c>
      <c r="Q374" s="52"/>
      <c r="S374">
        <f>_xlfn.XLOOKUP(AApplicationCosts[[#This Row],[NoApplication]],'A-Applications'!B:B,'A-Applications'!AG:AG,,0,1)</f>
        <v>0</v>
      </c>
      <c r="V374" t="str">
        <f>IFERROR(VLOOKUP(AApplicationCosts[[#This Row],[License Approver]],Tabels!BD:BF,3,FALSE),"N/A")</f>
        <v>N/A</v>
      </c>
      <c r="W374" t="str">
        <f>IFERROR(VLOOKUP(AApplicationCosts[[#This Row],[License Approver]],Tabels!BD:BG,4,FALSE),"N/A")</f>
        <v>N/A</v>
      </c>
      <c r="X374" s="28"/>
    </row>
    <row r="375" spans="2:24" hidden="1">
      <c r="B375" t="s">
        <v>642</v>
      </c>
      <c r="D375" t="str">
        <f>VLOOKUP(AApplicationCosts[[#This Row],[NoApplication]],'A-Applications'!B:K,9,FALSE)</f>
        <v>Neuron ESB</v>
      </c>
      <c r="E375">
        <f>VLOOKUP(AApplicationCosts[[#This Row],[NoApplication]],'A-Applications'!B:K,10,FALSE)</f>
        <v>0</v>
      </c>
      <c r="F375" t="s">
        <v>5361</v>
      </c>
      <c r="G375" s="28">
        <v>45292</v>
      </c>
      <c r="H375" s="28"/>
      <c r="I375" t="s">
        <v>5050</v>
      </c>
      <c r="K375">
        <v>0.2</v>
      </c>
      <c r="L375">
        <v>700</v>
      </c>
      <c r="M375" t="s">
        <v>5032</v>
      </c>
      <c r="N375" s="27">
        <f>AApplicationCosts[[#This Row],[Opex rate]]*$K$2*AApplicationCosts[[#This Row],[FTE]]</f>
        <v>0</v>
      </c>
      <c r="O375"/>
      <c r="P375" t="s">
        <v>5362</v>
      </c>
      <c r="Q375" s="52"/>
      <c r="S375">
        <f>_xlfn.XLOOKUP(AApplicationCosts[[#This Row],[NoApplication]],'A-Applications'!B:B,'A-Applications'!AG:AG,,0,1)</f>
        <v>0</v>
      </c>
      <c r="T375" t="s">
        <v>2203</v>
      </c>
      <c r="U375" t="s">
        <v>5033</v>
      </c>
      <c r="V375" t="str">
        <f>IFERROR(VLOOKUP(AApplicationCosts[[#This Row],[License Approver]],Tabels!BD:BF,3,FALSE),"N/A")</f>
        <v>Digitalization</v>
      </c>
      <c r="W375" t="str">
        <f>IFERROR(VLOOKUP(AApplicationCosts[[#This Row],[License Approver]],Tabels!BD:BG,4,FALSE),"N/A")</f>
        <v>DK10</v>
      </c>
      <c r="X375" s="28"/>
    </row>
    <row r="376" spans="2:24" hidden="1">
      <c r="B376" t="s">
        <v>642</v>
      </c>
      <c r="D376" t="str">
        <f>VLOOKUP(AApplicationCosts[[#This Row],[NoApplication]],'A-Applications'!B:K,9,FALSE)</f>
        <v>Neuron ESB</v>
      </c>
      <c r="E376">
        <f>VLOOKUP(AApplicationCosts[[#This Row],[NoApplication]],'A-Applications'!B:K,10,FALSE)</f>
        <v>0</v>
      </c>
      <c r="F376" t="s">
        <v>5025</v>
      </c>
      <c r="G376" s="28">
        <v>45292</v>
      </c>
      <c r="H376" s="28"/>
      <c r="M376" t="s">
        <v>5032</v>
      </c>
      <c r="N376" s="27">
        <v>105000</v>
      </c>
      <c r="O376"/>
      <c r="P376" t="s">
        <v>5108</v>
      </c>
      <c r="Q376" s="52">
        <v>111876.52</v>
      </c>
      <c r="S376">
        <f>_xlfn.XLOOKUP(AApplicationCosts[[#This Row],[NoApplication]],'A-Applications'!B:B,'A-Applications'!AG:AG,,0,1)</f>
        <v>0</v>
      </c>
      <c r="T376" t="s">
        <v>2203</v>
      </c>
      <c r="U376" t="s">
        <v>5033</v>
      </c>
      <c r="V376" t="str">
        <f>IFERROR(VLOOKUP(AApplicationCosts[[#This Row],[License Approver]],Tabels!BD:BF,3,FALSE),"N/A")</f>
        <v>Digitalization</v>
      </c>
      <c r="W376" t="str">
        <f>IFERROR(VLOOKUP(AApplicationCosts[[#This Row],[License Approver]],Tabels!BD:BG,4,FALSE),"N/A")</f>
        <v>DK10</v>
      </c>
      <c r="X376" s="28"/>
    </row>
    <row r="377" spans="2:24" hidden="1">
      <c r="B377" t="s">
        <v>1171</v>
      </c>
      <c r="D377" t="str">
        <f>VLOOKUP(AApplicationCosts[[#This Row],[NoApplication]],'A-Applications'!B:K,9,FALSE)</f>
        <v>FreeFileSync is developed by Zenju.</v>
      </c>
      <c r="E377">
        <f>VLOOKUP(AApplicationCosts[[#This Row],[NoApplication]],'A-Applications'!B:K,10,FALSE)</f>
        <v>0</v>
      </c>
      <c r="F377" t="s">
        <v>5025</v>
      </c>
      <c r="G377" s="28"/>
      <c r="H377" s="28"/>
      <c r="M377" t="s">
        <v>5032</v>
      </c>
      <c r="N377" s="27">
        <v>0</v>
      </c>
      <c r="O377"/>
      <c r="P377" t="s">
        <v>5108</v>
      </c>
      <c r="S377">
        <f>_xlfn.XLOOKUP(AApplicationCosts[[#This Row],[NoApplication]],'A-Applications'!B:B,'A-Applications'!AG:AG,,0,1)</f>
        <v>0</v>
      </c>
      <c r="T377" t="s">
        <v>1620</v>
      </c>
      <c r="V377" t="str">
        <f>IFERROR(VLOOKUP(AApplicationCosts[[#This Row],[License Approver]],Tabels!BD:BF,3,FALSE),"N/A")</f>
        <v>N/A</v>
      </c>
      <c r="W377" t="str">
        <f>IFERROR(VLOOKUP(AApplicationCosts[[#This Row],[License Approver]],Tabels!BD:BG,4,FALSE),"N/A")</f>
        <v>N/A</v>
      </c>
      <c r="X377" s="28"/>
    </row>
    <row r="378" spans="2:24" hidden="1">
      <c r="B378" t="s">
        <v>1672</v>
      </c>
      <c r="D378">
        <f>VLOOKUP(AApplicationCosts[[#This Row],[NoApplication]],'A-Applications'!B:K,9,FALSE)</f>
        <v>0</v>
      </c>
      <c r="E378">
        <f>VLOOKUP(AApplicationCosts[[#This Row],[NoApplication]],'A-Applications'!B:K,10,FALSE)</f>
        <v>0</v>
      </c>
      <c r="F378" t="s">
        <v>5025</v>
      </c>
      <c r="G378" s="28"/>
      <c r="H378" s="28"/>
      <c r="M378" t="s">
        <v>5032</v>
      </c>
      <c r="N378" s="27">
        <v>0</v>
      </c>
      <c r="O378"/>
      <c r="P378" t="s">
        <v>5108</v>
      </c>
      <c r="R378" t="s">
        <v>5427</v>
      </c>
      <c r="S378">
        <f>_xlfn.XLOOKUP(AApplicationCosts[[#This Row],[NoApplication]],'A-Applications'!B:B,'A-Applications'!AG:AG,,0,1)</f>
        <v>0</v>
      </c>
      <c r="T378" t="s">
        <v>1620</v>
      </c>
      <c r="V378" t="str">
        <f>IFERROR(VLOOKUP(AApplicationCosts[[#This Row],[License Approver]],Tabels!BD:BF,3,FALSE),"N/A")</f>
        <v>N/A</v>
      </c>
      <c r="W378" t="str">
        <f>IFERROR(VLOOKUP(AApplicationCosts[[#This Row],[License Approver]],Tabels!BD:BG,4,FALSE),"N/A")</f>
        <v>N/A</v>
      </c>
      <c r="X378" s="28"/>
    </row>
    <row r="379" spans="2:24" hidden="1">
      <c r="B379" t="s">
        <v>1673</v>
      </c>
      <c r="D379">
        <f>VLOOKUP(AApplicationCosts[[#This Row],[NoApplication]],'A-Applications'!B:K,9,FALSE)</f>
        <v>0</v>
      </c>
      <c r="E379">
        <f>VLOOKUP(AApplicationCosts[[#This Row],[NoApplication]],'A-Applications'!B:K,10,FALSE)</f>
        <v>0</v>
      </c>
      <c r="F379" t="s">
        <v>5025</v>
      </c>
      <c r="G379" s="28"/>
      <c r="H379" s="28"/>
      <c r="M379" t="s">
        <v>5032</v>
      </c>
      <c r="N379" s="27">
        <v>0</v>
      </c>
      <c r="O379"/>
      <c r="P379" t="s">
        <v>5108</v>
      </c>
      <c r="S379">
        <f>_xlfn.XLOOKUP(AApplicationCosts[[#This Row],[NoApplication]],'A-Applications'!B:B,'A-Applications'!AG:AG,,0,1)</f>
        <v>0</v>
      </c>
      <c r="T379" t="s">
        <v>1620</v>
      </c>
      <c r="V379" t="str">
        <f>IFERROR(VLOOKUP(AApplicationCosts[[#This Row],[License Approver]],Tabels!BD:BF,3,FALSE),"N/A")</f>
        <v>N/A</v>
      </c>
      <c r="W379" t="str">
        <f>IFERROR(VLOOKUP(AApplicationCosts[[#This Row],[License Approver]],Tabels!BD:BG,4,FALSE),"N/A")</f>
        <v>N/A</v>
      </c>
      <c r="X379" s="28"/>
    </row>
    <row r="380" spans="2:24" hidden="1">
      <c r="B380" t="s">
        <v>1696</v>
      </c>
      <c r="D380" t="str">
        <f>VLOOKUP(AApplicationCosts[[#This Row],[NoApplication]],'A-Applications'!B:K,9,FALSE)</f>
        <v>Functional Software Inc.</v>
      </c>
      <c r="E380">
        <f>VLOOKUP(AApplicationCosts[[#This Row],[NoApplication]],'A-Applications'!B:K,10,FALSE)</f>
        <v>0</v>
      </c>
      <c r="F380" t="s">
        <v>5025</v>
      </c>
      <c r="G380" s="28">
        <v>45383</v>
      </c>
      <c r="H380" s="28"/>
      <c r="I380" t="s">
        <v>5428</v>
      </c>
      <c r="M380" t="s">
        <v>5048</v>
      </c>
      <c r="N380" s="27">
        <f>12*80</f>
        <v>960</v>
      </c>
      <c r="O380"/>
      <c r="P380" t="s">
        <v>5108</v>
      </c>
      <c r="S380">
        <f>_xlfn.XLOOKUP(AApplicationCosts[[#This Row],[NoApplication]],'A-Applications'!B:B,'A-Applications'!AG:AG,,0,1)</f>
        <v>0</v>
      </c>
      <c r="T380" t="s">
        <v>1638</v>
      </c>
      <c r="U380" t="s">
        <v>5113</v>
      </c>
      <c r="V380" t="str">
        <f>IFERROR(VLOOKUP(AApplicationCosts[[#This Row],[License Approver]],Tabels!BD:BF,3,FALSE),"N/A")</f>
        <v>Water - Technology Hardware</v>
      </c>
      <c r="W380" t="str">
        <f>IFERROR(VLOOKUP(AApplicationCosts[[#This Row],[License Approver]],Tabels!BD:BG,4,FALSE),"N/A")</f>
        <v>DK10</v>
      </c>
      <c r="X380" s="28"/>
    </row>
    <row r="381" spans="2:24" hidden="1">
      <c r="B381" t="s">
        <v>5429</v>
      </c>
      <c r="D381" t="str">
        <f>VLOOKUP(AApplicationCosts[[#This Row],[NoApplication]],'A-Applications'!B:K,9,FALSE)</f>
        <v>Infinigate</v>
      </c>
      <c r="E381">
        <f>VLOOKUP(AApplicationCosts[[#This Row],[NoApplication]],'A-Applications'!B:K,10,FALSE)</f>
        <v>0</v>
      </c>
      <c r="F381" t="s">
        <v>5025</v>
      </c>
      <c r="G381" s="28"/>
      <c r="H381" s="28"/>
      <c r="I381" t="s">
        <v>5054</v>
      </c>
      <c r="M381" t="s">
        <v>5032</v>
      </c>
      <c r="N381" s="27">
        <f>11000*12</f>
        <v>132000</v>
      </c>
      <c r="O381">
        <v>90457584</v>
      </c>
      <c r="P381" t="s">
        <v>4427</v>
      </c>
      <c r="R381" t="s">
        <v>5430</v>
      </c>
      <c r="S381">
        <f>_xlfn.XLOOKUP(AApplicationCosts[[#This Row],[NoApplication]],'A-Applications'!B:B,'A-Applications'!AG:AG,,0,1)</f>
        <v>0</v>
      </c>
      <c r="T381" t="s">
        <v>499</v>
      </c>
      <c r="U381" t="s">
        <v>5035</v>
      </c>
      <c r="V381" t="str">
        <f>IFERROR(VLOOKUP(AApplicationCosts[[#This Row],[License Approver]],Tabels!BD:BF,3,FALSE),"N/A")</f>
        <v>Digitalization</v>
      </c>
      <c r="W381" t="str">
        <f>IFERROR(VLOOKUP(AApplicationCosts[[#This Row],[License Approver]],Tabels!BD:BG,4,FALSE),"N/A")</f>
        <v>DK10</v>
      </c>
      <c r="X381" s="28"/>
    </row>
    <row r="382" spans="2:24" hidden="1">
      <c r="B382" t="s">
        <v>229</v>
      </c>
      <c r="D382" t="str">
        <f>VLOOKUP(AApplicationCosts[[#This Row],[NoApplication]],'A-Applications'!B:K,9,FALSE)</f>
        <v>BSF</v>
      </c>
      <c r="E382">
        <f>VLOOKUP(AApplicationCosts[[#This Row],[NoApplication]],'A-Applications'!B:K,10,FALSE)</f>
        <v>0</v>
      </c>
      <c r="F382" t="s">
        <v>5214</v>
      </c>
      <c r="G382" s="28">
        <v>43373</v>
      </c>
      <c r="H382" s="28"/>
      <c r="I382" t="s">
        <v>5084</v>
      </c>
      <c r="J382">
        <v>30</v>
      </c>
      <c r="M382" t="s">
        <v>5027</v>
      </c>
      <c r="N382" s="27">
        <v>14999</v>
      </c>
      <c r="O382">
        <v>90430238</v>
      </c>
      <c r="P382" t="s">
        <v>5431</v>
      </c>
      <c r="R382" t="s">
        <v>4435</v>
      </c>
      <c r="S382">
        <f>_xlfn.XLOOKUP(AApplicationCosts[[#This Row],[NoApplication]],'A-Applications'!B:B,'A-Applications'!AG:AG,,0,1)</f>
        <v>0</v>
      </c>
      <c r="T382" t="s">
        <v>5128</v>
      </c>
      <c r="U382" t="s">
        <v>5212</v>
      </c>
      <c r="V382" t="str">
        <f>IFERROR(VLOOKUP(AApplicationCosts[[#This Row],[License Approver]],Tabels!BD:BF,3,FALSE),"N/A")</f>
        <v>Sales &amp; Marketing</v>
      </c>
      <c r="W382" t="str">
        <f>IFERROR(VLOOKUP(AApplicationCosts[[#This Row],[License Approver]],Tabels!BD:BG,4,FALSE),"N/A")</f>
        <v>AT10</v>
      </c>
      <c r="X382" s="28"/>
    </row>
    <row r="383" spans="2:24" hidden="1">
      <c r="B383" t="s">
        <v>5432</v>
      </c>
      <c r="D383" t="str">
        <f>VLOOKUP(AApplicationCosts[[#This Row],[NoApplication]],'A-Applications'!B:K,9,FALSE)</f>
        <v>FrontIoT</v>
      </c>
      <c r="E383">
        <f>VLOOKUP(AApplicationCosts[[#This Row],[NoApplication]],'A-Applications'!B:K,10,FALSE)</f>
        <v>0</v>
      </c>
      <c r="F383" t="s">
        <v>5025</v>
      </c>
      <c r="G383" s="28">
        <v>44470</v>
      </c>
      <c r="H383" s="28"/>
      <c r="I383" t="s">
        <v>5417</v>
      </c>
      <c r="J383">
        <v>30</v>
      </c>
      <c r="M383" t="s">
        <v>5032</v>
      </c>
      <c r="N383" s="27">
        <f>9100*4</f>
        <v>36400</v>
      </c>
      <c r="O383">
        <v>90450629</v>
      </c>
      <c r="P383" t="s">
        <v>4448</v>
      </c>
      <c r="S383">
        <f>_xlfn.XLOOKUP(AApplicationCosts[[#This Row],[NoApplication]],'A-Applications'!B:B,'A-Applications'!AG:AG,,0,1)</f>
        <v>0</v>
      </c>
      <c r="T383" t="s">
        <v>5433</v>
      </c>
      <c r="U383" t="s">
        <v>5201</v>
      </c>
      <c r="V383" t="str">
        <f>IFERROR(VLOOKUP(AApplicationCosts[[#This Row],[License Approver]],Tabels!BD:BF,3,FALSE),"N/A")</f>
        <v>Finance</v>
      </c>
      <c r="W383" t="str">
        <f>IFERROR(VLOOKUP(AApplicationCosts[[#This Row],[License Approver]],Tabels!BD:BG,4,FALSE),"N/A")</f>
        <v>DK10</v>
      </c>
      <c r="X383" s="28"/>
    </row>
    <row r="384" spans="2:24" hidden="1">
      <c r="B384" t="s">
        <v>5434</v>
      </c>
      <c r="C384" t="s">
        <v>4535</v>
      </c>
      <c r="D384">
        <f>VLOOKUP(AApplicationCosts[[#This Row],[NoApplication]],'A-Applications'!B:K,9,FALSE)</f>
        <v>0</v>
      </c>
      <c r="E384">
        <f>VLOOKUP(AApplicationCosts[[#This Row],[NoApplication]],'A-Applications'!B:K,10,FALSE)</f>
        <v>0</v>
      </c>
      <c r="F384" t="s">
        <v>5025</v>
      </c>
      <c r="G384" s="28">
        <v>45292</v>
      </c>
      <c r="H384" s="28"/>
      <c r="M384" t="s">
        <v>5032</v>
      </c>
      <c r="N384" s="27">
        <v>651000</v>
      </c>
      <c r="O384"/>
      <c r="P384" t="s">
        <v>4535</v>
      </c>
      <c r="R384" t="s">
        <v>5435</v>
      </c>
      <c r="S384" t="str">
        <f>_xlfn.XLOOKUP(AApplicationCosts[[#This Row],[NoApplication]],'A-Applications'!B:B,'A-Applications'!AG:AG,,0,1)</f>
        <v>No</v>
      </c>
      <c r="V384" t="str">
        <f>IFERROR(VLOOKUP(AApplicationCosts[[#This Row],[License Approver]],Tabels!BD:BF,3,FALSE),"N/A")</f>
        <v>N/A</v>
      </c>
      <c r="W384" t="str">
        <f>IFERROR(VLOOKUP(AApplicationCosts[[#This Row],[License Approver]],Tabels!BD:BG,4,FALSE),"N/A")</f>
        <v>N/A</v>
      </c>
      <c r="X384" s="28"/>
    </row>
    <row r="385" spans="2:24" hidden="1">
      <c r="B385" t="s">
        <v>1581</v>
      </c>
      <c r="D385" t="str">
        <f>VLOOKUP(AApplicationCosts[[#This Row],[NoApplication]],'A-Applications'!B:K,9,FALSE)</f>
        <v>Kamstrup</v>
      </c>
      <c r="E385">
        <f>VLOOKUP(AApplicationCosts[[#This Row],[NoApplication]],'A-Applications'!B:K,10,FALSE)</f>
        <v>0</v>
      </c>
      <c r="F385" t="s">
        <v>5361</v>
      </c>
      <c r="G385" s="28">
        <v>45292</v>
      </c>
      <c r="H385" s="28"/>
      <c r="I385" t="s">
        <v>5050</v>
      </c>
      <c r="K385">
        <v>18</v>
      </c>
      <c r="L385">
        <v>700</v>
      </c>
      <c r="M385" t="s">
        <v>5032</v>
      </c>
      <c r="N385" s="27">
        <f>AApplicationCosts[[#This Row],[Opex rate]]*$K$2*AApplicationCosts[[#This Row],[FTE]]</f>
        <v>0</v>
      </c>
      <c r="O385"/>
      <c r="P385" t="s">
        <v>5362</v>
      </c>
      <c r="Q385" s="52"/>
      <c r="R385" t="s">
        <v>5436</v>
      </c>
      <c r="S385">
        <f>_xlfn.XLOOKUP(AApplicationCosts[[#This Row],[NoApplication]],'A-Applications'!B:B,'A-Applications'!AG:AG,,0,1)</f>
        <v>0</v>
      </c>
      <c r="T385" t="s">
        <v>1486</v>
      </c>
      <c r="U385" t="s">
        <v>5167</v>
      </c>
      <c r="V385" t="str">
        <f>IFERROR(VLOOKUP(AApplicationCosts[[#This Row],[License Approver]],Tabels!BD:BF,3,FALSE),"N/A")</f>
        <v>Supply Chain</v>
      </c>
      <c r="W385" t="str">
        <f>IFERROR(VLOOKUP(AApplicationCosts[[#This Row],[License Approver]],Tabels!BD:BG,4,FALSE),"N/A")</f>
        <v>DK10</v>
      </c>
      <c r="X385" s="28"/>
    </row>
    <row r="386" spans="2:24" hidden="1">
      <c r="B386" t="s">
        <v>650</v>
      </c>
      <c r="D386" t="str">
        <f>VLOOKUP(AApplicationCosts[[#This Row],[NoApplication]],'A-Applications'!B:K,9,FALSE)</f>
        <v>There is no application specified.</v>
      </c>
      <c r="E386" t="str">
        <f>VLOOKUP(AApplicationCosts[[#This Row],[NoApplication]],'A-Applications'!B:K,10,FALSE)</f>
        <v>N/A</v>
      </c>
      <c r="F386" t="s">
        <v>5043</v>
      </c>
      <c r="G386" s="28"/>
      <c r="H386" s="28"/>
      <c r="M386" t="s">
        <v>5032</v>
      </c>
      <c r="N386" s="27">
        <v>1021938</v>
      </c>
      <c r="O386">
        <v>90454299</v>
      </c>
      <c r="P386" t="s">
        <v>5437</v>
      </c>
      <c r="R386" s="85" t="s">
        <v>5438</v>
      </c>
      <c r="S386">
        <f>_xlfn.XLOOKUP(AApplicationCosts[[#This Row],[NoApplication]],'A-Applications'!B:B,'A-Applications'!AG:AG,,0,1)</f>
        <v>0</v>
      </c>
      <c r="U386" t="s">
        <v>3756</v>
      </c>
      <c r="V386" t="str">
        <f>IFERROR(VLOOKUP(AApplicationCosts[[#This Row],[License Approver]],Tabels!BD:BF,3,FALSE),"N/A")</f>
        <v>N/A</v>
      </c>
      <c r="W386" t="str">
        <f>IFERROR(VLOOKUP(AApplicationCosts[[#This Row],[License Approver]],Tabels!BD:BG,4,FALSE),"N/A")</f>
        <v>N/A</v>
      </c>
      <c r="X386" s="28"/>
    </row>
    <row r="387" spans="2:24" hidden="1">
      <c r="B387" t="s">
        <v>650</v>
      </c>
      <c r="D387" t="str">
        <f>VLOOKUP(AApplicationCosts[[#This Row],[NoApplication]],'A-Applications'!B:K,9,FALSE)</f>
        <v>There is no application specified.</v>
      </c>
      <c r="E387" t="str">
        <f>VLOOKUP(AApplicationCosts[[#This Row],[NoApplication]],'A-Applications'!B:K,10,FALSE)</f>
        <v>N/A</v>
      </c>
      <c r="F387" t="s">
        <v>5043</v>
      </c>
      <c r="G387" s="28">
        <v>45029</v>
      </c>
      <c r="H387" s="28"/>
      <c r="I387" t="s">
        <v>5084</v>
      </c>
      <c r="J387">
        <v>30</v>
      </c>
      <c r="M387" t="s">
        <v>5027</v>
      </c>
      <c r="N387" s="27">
        <f>10000000/7.45</f>
        <v>1342281.8791946308</v>
      </c>
      <c r="O387">
        <v>90451711</v>
      </c>
      <c r="P387" t="s">
        <v>5439</v>
      </c>
      <c r="R387" t="s">
        <v>5440</v>
      </c>
      <c r="S387">
        <f>_xlfn.XLOOKUP(AApplicationCosts[[#This Row],[NoApplication]],'A-Applications'!B:B,'A-Applications'!AG:AG,,0,1)</f>
        <v>0</v>
      </c>
      <c r="T387" t="s">
        <v>5126</v>
      </c>
      <c r="U387" t="s">
        <v>5126</v>
      </c>
      <c r="V387" t="str">
        <f>IFERROR(VLOOKUP(AApplicationCosts[[#This Row],[License Approver]],Tabels!BD:BF,3,FALSE),"N/A")</f>
        <v>Water - Technology Software</v>
      </c>
      <c r="W387" t="str">
        <f>IFERROR(VLOOKUP(AApplicationCosts[[#This Row],[License Approver]],Tabels!BD:BG,4,FALSE),"N/A")</f>
        <v>DK10</v>
      </c>
      <c r="X387" s="28"/>
    </row>
    <row r="388" spans="2:24" hidden="1">
      <c r="B388" t="s">
        <v>39</v>
      </c>
      <c r="D388" t="str">
        <f>VLOOKUP(AApplicationCosts[[#This Row],[NoApplication]],'A-Applications'!B:K,9,FALSE)</f>
        <v>Software Vendor</v>
      </c>
      <c r="E388" t="str">
        <f>VLOOKUP(AApplicationCosts[[#This Row],[NoApplication]],'A-Applications'!B:K,10,FALSE)</f>
        <v>ItemNumber</v>
      </c>
      <c r="F388" t="s">
        <v>5214</v>
      </c>
      <c r="G388" s="28"/>
      <c r="H388" s="28"/>
      <c r="M388" t="s">
        <v>5032</v>
      </c>
      <c r="N388" s="27">
        <v>187000</v>
      </c>
      <c r="O388">
        <v>90451015</v>
      </c>
      <c r="P388" t="s">
        <v>5441</v>
      </c>
      <c r="S388" t="str">
        <f>_xlfn.XLOOKUP(AApplicationCosts[[#This Row],[NoApplication]],'A-Applications'!B:B,'A-Applications'!AG:AG,,0,1)</f>
        <v>Used in capabilitiy mapping</v>
      </c>
      <c r="T388" t="s">
        <v>499</v>
      </c>
      <c r="U388" t="s">
        <v>5035</v>
      </c>
      <c r="V388" t="str">
        <f>IFERROR(VLOOKUP(AApplicationCosts[[#This Row],[License Approver]],Tabels!BD:BF,3,FALSE),"N/A")</f>
        <v>Digitalization</v>
      </c>
      <c r="W388" t="str">
        <f>IFERROR(VLOOKUP(AApplicationCosts[[#This Row],[License Approver]],Tabels!BD:BG,4,FALSE),"N/A")</f>
        <v>DK10</v>
      </c>
      <c r="X388" s="28"/>
    </row>
    <row r="389" spans="2:24" hidden="1">
      <c r="B389" t="s">
        <v>549</v>
      </c>
      <c r="D389" t="str">
        <f>VLOOKUP(AApplicationCosts[[#This Row],[NoApplication]],'A-Applications'!B:K,9,FALSE)</f>
        <v>Microsoft</v>
      </c>
      <c r="E389">
        <f>VLOOKUP(AApplicationCosts[[#This Row],[NoApplication]],'A-Applications'!B:K,10,FALSE)</f>
        <v>0</v>
      </c>
      <c r="F389" t="s">
        <v>5025</v>
      </c>
      <c r="G389" s="28"/>
      <c r="H389" s="28"/>
      <c r="M389" t="s">
        <v>5032</v>
      </c>
      <c r="N389" s="27">
        <v>0</v>
      </c>
      <c r="O389">
        <v>90455922</v>
      </c>
      <c r="P389" t="s">
        <v>2114</v>
      </c>
      <c r="R389" t="s">
        <v>5366</v>
      </c>
      <c r="S389">
        <f>_xlfn.XLOOKUP(AApplicationCosts[[#This Row],[NoApplication]],'A-Applications'!B:B,'A-Applications'!AG:AG,,0,1)</f>
        <v>0</v>
      </c>
      <c r="V389" t="str">
        <f>IFERROR(VLOOKUP(AApplicationCosts[[#This Row],[License Approver]],Tabels!BD:BF,3,FALSE),"N/A")</f>
        <v>N/A</v>
      </c>
      <c r="W389" t="str">
        <f>IFERROR(VLOOKUP(AApplicationCosts[[#This Row],[License Approver]],Tabels!BD:BG,4,FALSE),"N/A")</f>
        <v>N/A</v>
      </c>
      <c r="X389" s="28"/>
    </row>
    <row r="390" spans="2:24" hidden="1">
      <c r="B390" t="s">
        <v>1625</v>
      </c>
      <c r="D390" t="str">
        <f>VLOOKUP(AApplicationCosts[[#This Row],[NoApplication]],'A-Applications'!B:K,9,FALSE)</f>
        <v>Minerva</v>
      </c>
      <c r="E390">
        <f>VLOOKUP(AApplicationCosts[[#This Row],[NoApplication]],'A-Applications'!B:K,10,FALSE)</f>
        <v>0</v>
      </c>
      <c r="F390" t="s">
        <v>5025</v>
      </c>
      <c r="G390" s="28"/>
      <c r="H390" s="28"/>
      <c r="M390" t="s">
        <v>5032</v>
      </c>
      <c r="N390" s="27">
        <v>0</v>
      </c>
      <c r="O390"/>
      <c r="P390"/>
      <c r="S390">
        <f>_xlfn.XLOOKUP(AApplicationCosts[[#This Row],[NoApplication]],'A-Applications'!B:B,'A-Applications'!AG:AG,,0,1)</f>
        <v>0</v>
      </c>
      <c r="T390" t="s">
        <v>4727</v>
      </c>
      <c r="V390" t="str">
        <f>IFERROR(VLOOKUP(AApplicationCosts[[#This Row],[License Approver]],Tabels!BD:BF,3,FALSE),"N/A")</f>
        <v>N/A</v>
      </c>
      <c r="W390" t="str">
        <f>IFERROR(VLOOKUP(AApplicationCosts[[#This Row],[License Approver]],Tabels!BD:BG,4,FALSE),"N/A")</f>
        <v>N/A</v>
      </c>
      <c r="X390" s="28"/>
    </row>
    <row r="391" spans="2:24" hidden="1">
      <c r="B391" t="s">
        <v>1186</v>
      </c>
      <c r="D391" t="str">
        <f>VLOOKUP(AApplicationCosts[[#This Row],[NoApplication]],'A-Applications'!B:K,9,FALSE)</f>
        <v>Wordpress</v>
      </c>
      <c r="E391">
        <f>VLOOKUP(AApplicationCosts[[#This Row],[NoApplication]],'A-Applications'!B:K,10,FALSE)</f>
        <v>0</v>
      </c>
      <c r="F391" t="s">
        <v>5025</v>
      </c>
      <c r="G391" s="28"/>
      <c r="H391" s="28"/>
      <c r="O391"/>
      <c r="P391"/>
      <c r="R391" t="s">
        <v>5442</v>
      </c>
      <c r="S391">
        <f>_xlfn.XLOOKUP(AApplicationCosts[[#This Row],[NoApplication]],'A-Applications'!B:B,'A-Applications'!AG:AG,,0,1)</f>
        <v>0</v>
      </c>
      <c r="V391" t="str">
        <f>IFERROR(VLOOKUP(AApplicationCosts[[#This Row],[License Approver]],Tabels!BD:BF,3,FALSE),"N/A")</f>
        <v>N/A</v>
      </c>
      <c r="W391" t="str">
        <f>IFERROR(VLOOKUP(AApplicationCosts[[#This Row],[License Approver]],Tabels!BD:BG,4,FALSE),"N/A")</f>
        <v>N/A</v>
      </c>
      <c r="X391" s="28"/>
    </row>
    <row r="392" spans="2:24" hidden="1">
      <c r="B392" t="s">
        <v>1195</v>
      </c>
      <c r="D392" t="str">
        <f>VLOOKUP(AApplicationCosts[[#This Row],[NoApplication]],'A-Applications'!B:K,9,FALSE)</f>
        <v>IBM</v>
      </c>
      <c r="E392">
        <f>VLOOKUP(AApplicationCosts[[#This Row],[NoApplication]],'A-Applications'!B:K,10,FALSE)</f>
        <v>0</v>
      </c>
      <c r="F392" t="s">
        <v>5025</v>
      </c>
      <c r="G392" s="28"/>
      <c r="H392" s="28"/>
      <c r="O392"/>
      <c r="P392"/>
      <c r="R392" t="s">
        <v>5442</v>
      </c>
      <c r="S392">
        <f>_xlfn.XLOOKUP(AApplicationCosts[[#This Row],[NoApplication]],'A-Applications'!B:B,'A-Applications'!AG:AG,,0,1)</f>
        <v>0</v>
      </c>
      <c r="V392" t="str">
        <f>IFERROR(VLOOKUP(AApplicationCosts[[#This Row],[License Approver]],Tabels!BD:BF,3,FALSE),"N/A")</f>
        <v>N/A</v>
      </c>
      <c r="W392" t="str">
        <f>IFERROR(VLOOKUP(AApplicationCosts[[#This Row],[License Approver]],Tabels!BD:BG,4,FALSE),"N/A")</f>
        <v>N/A</v>
      </c>
      <c r="X392" s="28"/>
    </row>
    <row r="393" spans="2:24" hidden="1">
      <c r="B393" t="s">
        <v>478</v>
      </c>
      <c r="D393" t="str">
        <f>VLOOKUP(AApplicationCosts[[#This Row],[NoApplication]],'A-Applications'!B:K,9,FALSE)</f>
        <v>Microsoft</v>
      </c>
      <c r="E393">
        <f>VLOOKUP(AApplicationCosts[[#This Row],[NoApplication]],'A-Applications'!B:K,10,FALSE)</f>
        <v>0</v>
      </c>
      <c r="F393" t="s">
        <v>5025</v>
      </c>
      <c r="G393" s="28"/>
      <c r="H393" s="28"/>
      <c r="M393" t="s">
        <v>5032</v>
      </c>
      <c r="N393" s="27">
        <v>0</v>
      </c>
      <c r="O393"/>
      <c r="P393"/>
      <c r="R393" t="s">
        <v>5443</v>
      </c>
      <c r="S393">
        <f>_xlfn.XLOOKUP(AApplicationCosts[[#This Row],[NoApplication]],'A-Applications'!B:B,'A-Applications'!AG:AG,,0,1)</f>
        <v>0</v>
      </c>
      <c r="V393" t="str">
        <f>IFERROR(VLOOKUP(AApplicationCosts[[#This Row],[License Approver]],Tabels!BD:BF,3,FALSE),"N/A")</f>
        <v>N/A</v>
      </c>
      <c r="W393" t="str">
        <f>IFERROR(VLOOKUP(AApplicationCosts[[#This Row],[License Approver]],Tabels!BD:BG,4,FALSE),"N/A")</f>
        <v>N/A</v>
      </c>
      <c r="X393" s="28"/>
    </row>
    <row r="394" spans="2:24" hidden="1">
      <c r="B394" t="s">
        <v>1201</v>
      </c>
      <c r="D394" t="str">
        <f>VLOOKUP(AApplicationCosts[[#This Row],[NoApplication]],'A-Applications'!B:K,9,FALSE)</f>
        <v>Posit Software</v>
      </c>
      <c r="E394">
        <f>VLOOKUP(AApplicationCosts[[#This Row],[NoApplication]],'A-Applications'!B:K,10,FALSE)</f>
        <v>0</v>
      </c>
      <c r="F394" t="s">
        <v>5025</v>
      </c>
      <c r="G394" s="28"/>
      <c r="H394" s="28"/>
      <c r="I394" t="s">
        <v>5054</v>
      </c>
      <c r="M394" t="s">
        <v>5048</v>
      </c>
      <c r="N394" s="27">
        <f>148.75*12</f>
        <v>1785</v>
      </c>
      <c r="O394"/>
      <c r="P394" t="s">
        <v>4535</v>
      </c>
      <c r="S394">
        <f>_xlfn.XLOOKUP(AApplicationCosts[[#This Row],[NoApplication]],'A-Applications'!B:B,'A-Applications'!AG:AG,,0,1)</f>
        <v>0</v>
      </c>
      <c r="T394" t="s">
        <v>5444</v>
      </c>
      <c r="U394" t="s">
        <v>1180</v>
      </c>
      <c r="V394" t="str">
        <f>IFERROR(VLOOKUP(AApplicationCosts[[#This Row],[License Approver]],Tabels!BD:BF,3,FALSE),"N/A")</f>
        <v>Heat/Cooling - Technology Software</v>
      </c>
      <c r="W394" t="str">
        <f>IFERROR(VLOOKUP(AApplicationCosts[[#This Row],[License Approver]],Tabels!BD:BG,4,FALSE),"N/A")</f>
        <v>DK10</v>
      </c>
      <c r="X394" s="28"/>
    </row>
    <row r="395" spans="2:24" hidden="1">
      <c r="B395" t="s">
        <v>1387</v>
      </c>
      <c r="D395" t="str">
        <f>VLOOKUP(AApplicationCosts[[#This Row],[NoApplication]],'A-Applications'!B:K,9,FALSE)</f>
        <v>Microsoft</v>
      </c>
      <c r="E395">
        <f>VLOOKUP(AApplicationCosts[[#This Row],[NoApplication]],'A-Applications'!B:K,10,FALSE)</f>
        <v>0</v>
      </c>
      <c r="F395" t="s">
        <v>5025</v>
      </c>
      <c r="G395" s="28"/>
      <c r="H395" s="28"/>
      <c r="M395" t="s">
        <v>5027</v>
      </c>
      <c r="N395" s="27">
        <v>9800</v>
      </c>
      <c r="O395"/>
      <c r="P395"/>
      <c r="S395">
        <f>_xlfn.XLOOKUP(AApplicationCosts[[#This Row],[NoApplication]],'A-Applications'!B:B,'A-Applications'!AG:AG,,0,1)</f>
        <v>0</v>
      </c>
      <c r="T395" t="s">
        <v>5445</v>
      </c>
      <c r="U395" t="s">
        <v>3140</v>
      </c>
      <c r="V395" t="str">
        <f>IFERROR(VLOOKUP(AApplicationCosts[[#This Row],[License Approver]],Tabels!BD:BF,3,FALSE),"N/A")</f>
        <v>Digitalization</v>
      </c>
      <c r="W395" t="str">
        <f>IFERROR(VLOOKUP(AApplicationCosts[[#This Row],[License Approver]],Tabels!BD:BG,4,FALSE),"N/A")</f>
        <v>DK10</v>
      </c>
      <c r="X395" s="28"/>
    </row>
    <row r="396" spans="2:24" hidden="1">
      <c r="B396" t="s">
        <v>5446</v>
      </c>
      <c r="D396" t="str">
        <f>VLOOKUP(AApplicationCosts[[#This Row],[NoApplication]],'A-Applications'!B:K,9,FALSE)</f>
        <v>Phase</v>
      </c>
      <c r="E396">
        <f>VLOOKUP(AApplicationCosts[[#This Row],[NoApplication]],'A-Applications'!B:K,10,FALSE)</f>
        <v>0</v>
      </c>
      <c r="F396" t="s">
        <v>5025</v>
      </c>
      <c r="G396" s="28">
        <v>45993</v>
      </c>
      <c r="H396" s="28"/>
      <c r="M396" t="s">
        <v>5032</v>
      </c>
      <c r="O396"/>
      <c r="P396"/>
      <c r="R396" t="s">
        <v>5447</v>
      </c>
      <c r="S396">
        <f>_xlfn.XLOOKUP(AApplicationCosts[[#This Row],[NoApplication]],'A-Applications'!B:B,'A-Applications'!AG:AG,,0,1)</f>
        <v>0</v>
      </c>
      <c r="V396" t="str">
        <f>IFERROR(VLOOKUP(AApplicationCosts[[#This Row],[License Approver]],Tabels!BD:BF,3,FALSE),"N/A")</f>
        <v>N/A</v>
      </c>
      <c r="W396" t="str">
        <f>IFERROR(VLOOKUP(AApplicationCosts[[#This Row],[License Approver]],Tabels!BD:BG,4,FALSE),"N/A")</f>
        <v>N/A</v>
      </c>
      <c r="X396" s="28"/>
    </row>
    <row r="397" spans="2:24" hidden="1">
      <c r="B397" t="s">
        <v>5448</v>
      </c>
      <c r="D397" t="str">
        <f>VLOOKUP(AApplicationCosts[[#This Row],[NoApplication]],'A-Applications'!B:K,9,FALSE)</f>
        <v>Second Nature</v>
      </c>
      <c r="E397">
        <f>VLOOKUP(AApplicationCosts[[#This Row],[NoApplication]],'A-Applications'!B:K,10,FALSE)</f>
        <v>0</v>
      </c>
      <c r="F397" t="s">
        <v>5025</v>
      </c>
      <c r="G397" s="28">
        <v>46082</v>
      </c>
      <c r="H397" s="28">
        <v>46446</v>
      </c>
      <c r="I397" t="s">
        <v>5050</v>
      </c>
      <c r="J397">
        <v>30</v>
      </c>
      <c r="M397" t="s">
        <v>5048</v>
      </c>
      <c r="N397" s="27">
        <v>35000</v>
      </c>
      <c r="O397">
        <v>20003861</v>
      </c>
      <c r="P397" t="s">
        <v>4778</v>
      </c>
      <c r="R397" t="s">
        <v>5447</v>
      </c>
      <c r="S397">
        <f>_xlfn.XLOOKUP(AApplicationCosts[[#This Row],[NoApplication]],'A-Applications'!B:B,'A-Applications'!AG:AG,,0,1)</f>
        <v>0</v>
      </c>
      <c r="T397" t="s">
        <v>3140</v>
      </c>
      <c r="U397" t="s">
        <v>5033</v>
      </c>
      <c r="V397" t="str">
        <f>IFERROR(VLOOKUP(AApplicationCosts[[#This Row],[License Approver]],Tabels!BD:BF,3,FALSE),"N/A")</f>
        <v>Digitalization</v>
      </c>
      <c r="W397" t="str">
        <f>IFERROR(VLOOKUP(AApplicationCosts[[#This Row],[License Approver]],Tabels!BD:BG,4,FALSE),"N/A")</f>
        <v>DK10</v>
      </c>
      <c r="X397" s="28"/>
    </row>
    <row r="398" spans="2:24" hidden="1">
      <c r="B398" t="s">
        <v>586</v>
      </c>
      <c r="D398" t="str">
        <f>VLOOKUP(AApplicationCosts[[#This Row],[NoApplication]],'A-Applications'!B:K,9,FALSE)</f>
        <v>Eptura</v>
      </c>
      <c r="E398">
        <f>VLOOKUP(AApplicationCosts[[#This Row],[NoApplication]],'A-Applications'!B:K,10,FALSE)</f>
        <v>0</v>
      </c>
      <c r="G398" s="28"/>
      <c r="H398" s="28"/>
      <c r="O398"/>
      <c r="P398"/>
      <c r="S398">
        <f>_xlfn.XLOOKUP(AApplicationCosts[[#This Row],[NoApplication]],'A-Applications'!B:B,'A-Applications'!AG:AG,,0,1)</f>
        <v>0</v>
      </c>
      <c r="T398" t="s">
        <v>499</v>
      </c>
      <c r="U398" t="s">
        <v>5035</v>
      </c>
      <c r="V398" t="str">
        <f>IFERROR(VLOOKUP(AApplicationCosts[[#This Row],[License Approver]],Tabels!BD:BF,3,FALSE),"N/A")</f>
        <v>Digitalization</v>
      </c>
      <c r="W398" t="str">
        <f>IFERROR(VLOOKUP(AApplicationCosts[[#This Row],[License Approver]],Tabels!BD:BG,4,FALSE),"N/A")</f>
        <v>DK10</v>
      </c>
      <c r="X398" s="28"/>
    </row>
    <row r="399" spans="2:24" hidden="1">
      <c r="B399" t="s">
        <v>5449</v>
      </c>
      <c r="D399" t="str">
        <f>VLOOKUP(AApplicationCosts[[#This Row],[NoApplication]],'A-Applications'!B:K,9,FALSE)</f>
        <v>IBM</v>
      </c>
      <c r="E399">
        <f>VLOOKUP(AApplicationCosts[[#This Row],[NoApplication]],'A-Applications'!B:K,10,FALSE)</f>
        <v>0</v>
      </c>
      <c r="G399" s="28"/>
      <c r="H399" s="28"/>
      <c r="O399"/>
      <c r="P399"/>
      <c r="S399">
        <f>_xlfn.XLOOKUP(AApplicationCosts[[#This Row],[NoApplication]],'A-Applications'!B:B,'A-Applications'!AG:AG,,0,1)</f>
        <v>0</v>
      </c>
      <c r="T399" t="s">
        <v>499</v>
      </c>
      <c r="U399" t="s">
        <v>5035</v>
      </c>
      <c r="V399" t="str">
        <f>IFERROR(VLOOKUP(AApplicationCosts[[#This Row],[License Approver]],Tabels!BD:BF,3,FALSE),"N/A")</f>
        <v>Digitalization</v>
      </c>
      <c r="W399" t="str">
        <f>IFERROR(VLOOKUP(AApplicationCosts[[#This Row],[License Approver]],Tabels!BD:BG,4,FALSE),"N/A")</f>
        <v>DK10</v>
      </c>
      <c r="X399" s="28"/>
    </row>
    <row r="400" spans="2:24" hidden="1">
      <c r="B400" t="s">
        <v>5450</v>
      </c>
      <c r="D400" t="str">
        <f>VLOOKUP(AApplicationCosts[[#This Row],[NoApplication]],'A-Applications'!B:K,9,FALSE)</f>
        <v>dmarcsuite</v>
      </c>
      <c r="E400">
        <f>VLOOKUP(AApplicationCosts[[#This Row],[NoApplication]],'A-Applications'!B:K,10,FALSE)</f>
        <v>0</v>
      </c>
      <c r="G400" s="28"/>
      <c r="H400" s="28"/>
      <c r="O400"/>
      <c r="P400"/>
      <c r="S400">
        <f>_xlfn.XLOOKUP(AApplicationCosts[[#This Row],[NoApplication]],'A-Applications'!B:B,'A-Applications'!AG:AG,,0,1)</f>
        <v>0</v>
      </c>
      <c r="T400" t="s">
        <v>499</v>
      </c>
      <c r="U400" t="s">
        <v>5035</v>
      </c>
      <c r="V400" t="str">
        <f>IFERROR(VLOOKUP(AApplicationCosts[[#This Row],[License Approver]],Tabels!BD:BF,3,FALSE),"N/A")</f>
        <v>Digitalization</v>
      </c>
      <c r="W400" t="str">
        <f>IFERROR(VLOOKUP(AApplicationCosts[[#This Row],[License Approver]],Tabels!BD:BG,4,FALSE),"N/A")</f>
        <v>DK10</v>
      </c>
      <c r="X400" s="28"/>
    </row>
    <row r="401" spans="2:24" hidden="1">
      <c r="B401" t="s">
        <v>5451</v>
      </c>
      <c r="D401" t="str">
        <f>VLOOKUP(AApplicationCosts[[#This Row],[NoApplication]],'A-Applications'!B:K,9,FALSE)</f>
        <v>Vmware</v>
      </c>
      <c r="E401">
        <f>VLOOKUP(AApplicationCosts[[#This Row],[NoApplication]],'A-Applications'!B:K,10,FALSE)</f>
        <v>0</v>
      </c>
      <c r="G401" s="28"/>
      <c r="H401" s="28"/>
      <c r="O401"/>
      <c r="P401"/>
      <c r="S401">
        <f>_xlfn.XLOOKUP(AApplicationCosts[[#This Row],[NoApplication]],'A-Applications'!B:B,'A-Applications'!AG:AG,,0,1)</f>
        <v>0</v>
      </c>
      <c r="T401" t="s">
        <v>499</v>
      </c>
      <c r="U401" t="s">
        <v>5035</v>
      </c>
      <c r="V401" t="str">
        <f>IFERROR(VLOOKUP(AApplicationCosts[[#This Row],[License Approver]],Tabels!BD:BF,3,FALSE),"N/A")</f>
        <v>Digitalization</v>
      </c>
      <c r="W401" t="str">
        <f>IFERROR(VLOOKUP(AApplicationCosts[[#This Row],[License Approver]],Tabels!BD:BG,4,FALSE),"N/A")</f>
        <v>DK10</v>
      </c>
      <c r="X401" s="28"/>
    </row>
    <row r="402" spans="2:24" hidden="1">
      <c r="B402" t="s">
        <v>5452</v>
      </c>
      <c r="D402" t="str">
        <f>VLOOKUP(AApplicationCosts[[#This Row],[NoApplication]],'A-Applications'!B:K,9,FALSE)</f>
        <v>VMware</v>
      </c>
      <c r="E402">
        <f>VLOOKUP(AApplicationCosts[[#This Row],[NoApplication]],'A-Applications'!B:K,10,FALSE)</f>
        <v>0</v>
      </c>
      <c r="G402" s="28"/>
      <c r="H402" s="28"/>
      <c r="O402"/>
      <c r="P402"/>
      <c r="S402">
        <f>_xlfn.XLOOKUP(AApplicationCosts[[#This Row],[NoApplication]],'A-Applications'!B:B,'A-Applications'!AG:AG,,0,1)</f>
        <v>0</v>
      </c>
      <c r="T402" t="s">
        <v>499</v>
      </c>
      <c r="U402" t="s">
        <v>5035</v>
      </c>
      <c r="V402" t="str">
        <f>IFERROR(VLOOKUP(AApplicationCosts[[#This Row],[License Approver]],Tabels!BD:BF,3,FALSE),"N/A")</f>
        <v>Digitalization</v>
      </c>
      <c r="W402" t="str">
        <f>IFERROR(VLOOKUP(AApplicationCosts[[#This Row],[License Approver]],Tabels!BD:BG,4,FALSE),"N/A")</f>
        <v>DK10</v>
      </c>
      <c r="X402" s="28"/>
    </row>
    <row r="403" spans="2:24" hidden="1">
      <c r="B403" t="s">
        <v>500</v>
      </c>
      <c r="D403" t="str">
        <f>VLOOKUP(AApplicationCosts[[#This Row],[NoApplication]],'A-Applications'!B:K,9,FALSE)</f>
        <v>Citrix</v>
      </c>
      <c r="E403">
        <f>VLOOKUP(AApplicationCosts[[#This Row],[NoApplication]],'A-Applications'!B:K,10,FALSE)</f>
        <v>0</v>
      </c>
      <c r="G403" s="28"/>
      <c r="H403" s="28"/>
      <c r="O403"/>
      <c r="P403"/>
      <c r="S403">
        <f>_xlfn.XLOOKUP(AApplicationCosts[[#This Row],[NoApplication]],'A-Applications'!B:B,'A-Applications'!AG:AG,,0,1)</f>
        <v>0</v>
      </c>
      <c r="T403" t="s">
        <v>499</v>
      </c>
      <c r="U403" t="s">
        <v>5035</v>
      </c>
      <c r="V403" t="str">
        <f>IFERROR(VLOOKUP(AApplicationCosts[[#This Row],[License Approver]],Tabels!BD:BF,3,FALSE),"N/A")</f>
        <v>Digitalization</v>
      </c>
      <c r="W403" t="str">
        <f>IFERROR(VLOOKUP(AApplicationCosts[[#This Row],[License Approver]],Tabels!BD:BG,4,FALSE),"N/A")</f>
        <v>DK10</v>
      </c>
      <c r="X403" s="28"/>
    </row>
    <row r="404" spans="2:24" hidden="1">
      <c r="B404" t="s">
        <v>501</v>
      </c>
      <c r="D404" t="str">
        <f>VLOOKUP(AApplicationCosts[[#This Row],[NoApplication]],'A-Applications'!B:K,9,FALSE)</f>
        <v>Citrix</v>
      </c>
      <c r="E404">
        <f>VLOOKUP(AApplicationCosts[[#This Row],[NoApplication]],'A-Applications'!B:K,10,FALSE)</f>
        <v>0</v>
      </c>
      <c r="G404" s="28"/>
      <c r="H404" s="28"/>
      <c r="O404"/>
      <c r="P404"/>
      <c r="S404">
        <f>_xlfn.XLOOKUP(AApplicationCosts[[#This Row],[NoApplication]],'A-Applications'!B:B,'A-Applications'!AG:AG,,0,1)</f>
        <v>0</v>
      </c>
      <c r="T404" t="s">
        <v>499</v>
      </c>
      <c r="U404" t="s">
        <v>5035</v>
      </c>
      <c r="V404" t="str">
        <f>IFERROR(VLOOKUP(AApplicationCosts[[#This Row],[License Approver]],Tabels!BD:BF,3,FALSE),"N/A")</f>
        <v>Digitalization</v>
      </c>
      <c r="W404" t="str">
        <f>IFERROR(VLOOKUP(AApplicationCosts[[#This Row],[License Approver]],Tabels!BD:BG,4,FALSE),"N/A")</f>
        <v>DK10</v>
      </c>
      <c r="X404" s="28"/>
    </row>
    <row r="405" spans="2:24" hidden="1">
      <c r="B405" t="s">
        <v>5453</v>
      </c>
      <c r="D405" t="str">
        <f>VLOOKUP(AApplicationCosts[[#This Row],[NoApplication]],'A-Applications'!B:K,9,FALSE)</f>
        <v>?</v>
      </c>
      <c r="E405">
        <f>VLOOKUP(AApplicationCosts[[#This Row],[NoApplication]],'A-Applications'!B:K,10,FALSE)</f>
        <v>0</v>
      </c>
      <c r="G405" s="28"/>
      <c r="H405" s="28"/>
      <c r="O405"/>
      <c r="P405"/>
      <c r="S405">
        <f>_xlfn.XLOOKUP(AApplicationCosts[[#This Row],[NoApplication]],'A-Applications'!B:B,'A-Applications'!AG:AG,,0,1)</f>
        <v>0</v>
      </c>
      <c r="T405" t="s">
        <v>499</v>
      </c>
      <c r="U405" t="s">
        <v>5035</v>
      </c>
      <c r="V405" t="str">
        <f>IFERROR(VLOOKUP(AApplicationCosts[[#This Row],[License Approver]],Tabels!BD:BF,3,FALSE),"N/A")</f>
        <v>Digitalization</v>
      </c>
      <c r="W405" t="str">
        <f>IFERROR(VLOOKUP(AApplicationCosts[[#This Row],[License Approver]],Tabels!BD:BG,4,FALSE),"N/A")</f>
        <v>DK10</v>
      </c>
      <c r="X405" s="28"/>
    </row>
    <row r="406" spans="2:24" hidden="1">
      <c r="B406" t="s">
        <v>587</v>
      </c>
      <c r="C406" t="s">
        <v>2921</v>
      </c>
      <c r="D406" t="str">
        <f>VLOOKUP(AApplicationCosts[[#This Row],[NoApplication]],'A-Applications'!B:K,9,FALSE)</f>
        <v>BeyondTrust</v>
      </c>
      <c r="E406">
        <f>VLOOKUP(AApplicationCosts[[#This Row],[NoApplication]],'A-Applications'!B:K,10,FALSE)</f>
        <v>0</v>
      </c>
      <c r="F406" t="s">
        <v>5025</v>
      </c>
      <c r="G406" s="28"/>
      <c r="H406" s="28"/>
      <c r="O406">
        <v>90451139</v>
      </c>
      <c r="P406" t="s">
        <v>5155</v>
      </c>
      <c r="R406" t="s">
        <v>5252</v>
      </c>
      <c r="S406">
        <f>_xlfn.XLOOKUP(AApplicationCosts[[#This Row],[NoApplication]],'A-Applications'!B:B,'A-Applications'!AG:AG,,0,1)</f>
        <v>0</v>
      </c>
      <c r="T406" t="s">
        <v>499</v>
      </c>
      <c r="U406" t="s">
        <v>5035</v>
      </c>
      <c r="V406" t="str">
        <f>IFERROR(VLOOKUP(AApplicationCosts[[#This Row],[License Approver]],Tabels!BD:BF,3,FALSE),"N/A")</f>
        <v>Digitalization</v>
      </c>
      <c r="W406" t="str">
        <f>IFERROR(VLOOKUP(AApplicationCosts[[#This Row],[License Approver]],Tabels!BD:BG,4,FALSE),"N/A")</f>
        <v>DK10</v>
      </c>
      <c r="X406" s="28"/>
    </row>
    <row r="407" spans="2:24" hidden="1">
      <c r="B407" t="s">
        <v>588</v>
      </c>
      <c r="C407" t="s">
        <v>2921</v>
      </c>
      <c r="D407" t="str">
        <f>VLOOKUP(AApplicationCosts[[#This Row],[NoApplication]],'A-Applications'!B:K,9,FALSE)</f>
        <v>BeyondTrust</v>
      </c>
      <c r="E407">
        <f>VLOOKUP(AApplicationCosts[[#This Row],[NoApplication]],'A-Applications'!B:K,10,FALSE)</f>
        <v>0</v>
      </c>
      <c r="F407" t="s">
        <v>5025</v>
      </c>
      <c r="G407" s="28"/>
      <c r="H407" s="28"/>
      <c r="O407">
        <v>90451139</v>
      </c>
      <c r="P407" t="s">
        <v>5155</v>
      </c>
      <c r="S407">
        <f>_xlfn.XLOOKUP(AApplicationCosts[[#This Row],[NoApplication]],'A-Applications'!B:B,'A-Applications'!AG:AG,,0,1)</f>
        <v>0</v>
      </c>
      <c r="T407" t="s">
        <v>499</v>
      </c>
      <c r="U407" t="s">
        <v>5035</v>
      </c>
      <c r="V407" t="str">
        <f>IFERROR(VLOOKUP(AApplicationCosts[[#This Row],[License Approver]],Tabels!BD:BF,3,FALSE),"N/A")</f>
        <v>Digitalization</v>
      </c>
      <c r="W407" t="str">
        <f>IFERROR(VLOOKUP(AApplicationCosts[[#This Row],[License Approver]],Tabels!BD:BG,4,FALSE),"N/A")</f>
        <v>DK10</v>
      </c>
      <c r="X407" s="28"/>
    </row>
    <row r="408" spans="2:24" hidden="1">
      <c r="B408" t="s">
        <v>5454</v>
      </c>
      <c r="D408" t="str">
        <f>VLOOKUP(AApplicationCosts[[#This Row],[NoApplication]],'A-Applications'!B:K,9,FALSE)</f>
        <v>Evoko</v>
      </c>
      <c r="E408">
        <f>VLOOKUP(AApplicationCosts[[#This Row],[NoApplication]],'A-Applications'!B:K,10,FALSE)</f>
        <v>0</v>
      </c>
      <c r="G408" s="28"/>
      <c r="H408" s="28"/>
      <c r="O408"/>
      <c r="P408"/>
      <c r="S408">
        <f>_xlfn.XLOOKUP(AApplicationCosts[[#This Row],[NoApplication]],'A-Applications'!B:B,'A-Applications'!AG:AG,,0,1)</f>
        <v>0</v>
      </c>
      <c r="T408" t="s">
        <v>499</v>
      </c>
      <c r="U408" t="s">
        <v>5035</v>
      </c>
      <c r="V408" t="str">
        <f>IFERROR(VLOOKUP(AApplicationCosts[[#This Row],[License Approver]],Tabels!BD:BF,3,FALSE),"N/A")</f>
        <v>Digitalization</v>
      </c>
      <c r="W408" t="str">
        <f>IFERROR(VLOOKUP(AApplicationCosts[[#This Row],[License Approver]],Tabels!BD:BG,4,FALSE),"N/A")</f>
        <v>DK10</v>
      </c>
      <c r="X408" s="28"/>
    </row>
    <row r="409" spans="2:24" hidden="1">
      <c r="B409" t="s">
        <v>502</v>
      </c>
      <c r="D409" t="str">
        <f>VLOOKUP(AApplicationCosts[[#This Row],[NoApplication]],'A-Applications'!B:K,9,FALSE)</f>
        <v>Cisco Systems, Inc.</v>
      </c>
      <c r="E409">
        <f>VLOOKUP(AApplicationCosts[[#This Row],[NoApplication]],'A-Applications'!B:K,10,FALSE)</f>
        <v>0</v>
      </c>
      <c r="G409" s="28"/>
      <c r="H409" s="28"/>
      <c r="O409"/>
      <c r="P409"/>
      <c r="S409">
        <f>_xlfn.XLOOKUP(AApplicationCosts[[#This Row],[NoApplication]],'A-Applications'!B:B,'A-Applications'!AG:AG,,0,1)</f>
        <v>0</v>
      </c>
      <c r="T409" t="s">
        <v>499</v>
      </c>
      <c r="U409" t="s">
        <v>5035</v>
      </c>
      <c r="V409" t="str">
        <f>IFERROR(VLOOKUP(AApplicationCosts[[#This Row],[License Approver]],Tabels!BD:BF,3,FALSE),"N/A")</f>
        <v>Digitalization</v>
      </c>
      <c r="W409" t="str">
        <f>IFERROR(VLOOKUP(AApplicationCosts[[#This Row],[License Approver]],Tabels!BD:BG,4,FALSE),"N/A")</f>
        <v>DK10</v>
      </c>
      <c r="X409" s="28"/>
    </row>
    <row r="410" spans="2:24" hidden="1">
      <c r="B410" t="s">
        <v>5455</v>
      </c>
      <c r="D410" t="str">
        <f>VLOOKUP(AApplicationCosts[[#This Row],[NoApplication]],'A-Applications'!B:K,9,FALSE)</f>
        <v>Secomea</v>
      </c>
      <c r="E410">
        <f>VLOOKUP(AApplicationCosts[[#This Row],[NoApplication]],'A-Applications'!B:K,10,FALSE)</f>
        <v>0</v>
      </c>
      <c r="G410" s="28"/>
      <c r="H410" s="28"/>
      <c r="O410"/>
      <c r="P410"/>
      <c r="S410">
        <f>_xlfn.XLOOKUP(AApplicationCosts[[#This Row],[NoApplication]],'A-Applications'!B:B,'A-Applications'!AG:AG,,0,1)</f>
        <v>0</v>
      </c>
      <c r="T410" t="s">
        <v>499</v>
      </c>
      <c r="U410" t="s">
        <v>5035</v>
      </c>
      <c r="V410" t="str">
        <f>IFERROR(VLOOKUP(AApplicationCosts[[#This Row],[License Approver]],Tabels!BD:BF,3,FALSE),"N/A")</f>
        <v>Digitalization</v>
      </c>
      <c r="W410" t="str">
        <f>IFERROR(VLOOKUP(AApplicationCosts[[#This Row],[License Approver]],Tabels!BD:BG,4,FALSE),"N/A")</f>
        <v>DK10</v>
      </c>
      <c r="X410" s="28"/>
    </row>
    <row r="411" spans="2:24" hidden="1">
      <c r="B411" t="s">
        <v>5456</v>
      </c>
      <c r="D411" t="str">
        <f>VLOOKUP(AApplicationCosts[[#This Row],[NoApplication]],'A-Applications'!B:K,9,FALSE)</f>
        <v>Microsoft</v>
      </c>
      <c r="E411">
        <f>VLOOKUP(AApplicationCosts[[#This Row],[NoApplication]],'A-Applications'!B:K,10,FALSE)</f>
        <v>0</v>
      </c>
      <c r="G411" s="28"/>
      <c r="H411" s="28"/>
      <c r="O411"/>
      <c r="P411"/>
      <c r="S411">
        <f>_xlfn.XLOOKUP(AApplicationCosts[[#This Row],[NoApplication]],'A-Applications'!B:B,'A-Applications'!AG:AG,,0,1)</f>
        <v>0</v>
      </c>
      <c r="T411" t="s">
        <v>499</v>
      </c>
      <c r="U411" t="s">
        <v>5035</v>
      </c>
      <c r="V411" t="str">
        <f>IFERROR(VLOOKUP(AApplicationCosts[[#This Row],[License Approver]],Tabels!BD:BF,3,FALSE),"N/A")</f>
        <v>Digitalization</v>
      </c>
      <c r="W411" t="str">
        <f>IFERROR(VLOOKUP(AApplicationCosts[[#This Row],[License Approver]],Tabels!BD:BG,4,FALSE),"N/A")</f>
        <v>DK10</v>
      </c>
      <c r="X411" s="28"/>
    </row>
    <row r="412" spans="2:24" hidden="1">
      <c r="B412" t="s">
        <v>1728</v>
      </c>
      <c r="D412" t="str">
        <f>VLOOKUP(AApplicationCosts[[#This Row],[NoApplication]],'A-Applications'!B:K,9,FALSE)</f>
        <v>Keepit</v>
      </c>
      <c r="E412">
        <f>VLOOKUP(AApplicationCosts[[#This Row],[NoApplication]],'A-Applications'!B:K,10,FALSE)</f>
        <v>0</v>
      </c>
      <c r="G412" s="28"/>
      <c r="H412" s="28"/>
      <c r="O412"/>
      <c r="P412"/>
      <c r="S412">
        <f>_xlfn.XLOOKUP(AApplicationCosts[[#This Row],[NoApplication]],'A-Applications'!B:B,'A-Applications'!AG:AG,,0,1)</f>
        <v>0</v>
      </c>
      <c r="T412" t="s">
        <v>499</v>
      </c>
      <c r="U412" t="s">
        <v>5035</v>
      </c>
      <c r="V412" t="str">
        <f>IFERROR(VLOOKUP(AApplicationCosts[[#This Row],[License Approver]],Tabels!BD:BF,3,FALSE),"N/A")</f>
        <v>Digitalization</v>
      </c>
      <c r="W412" t="str">
        <f>IFERROR(VLOOKUP(AApplicationCosts[[#This Row],[License Approver]],Tabels!BD:BG,4,FALSE),"N/A")</f>
        <v>DK10</v>
      </c>
      <c r="X412" s="28"/>
    </row>
    <row r="413" spans="2:24" hidden="1">
      <c r="B413" t="s">
        <v>5457</v>
      </c>
      <c r="D413" t="str">
        <f>VLOOKUP(AApplicationCosts[[#This Row],[NoApplication]],'A-Applications'!B:K,9,FALSE)</f>
        <v>Dell Technologies</v>
      </c>
      <c r="E413">
        <f>VLOOKUP(AApplicationCosts[[#This Row],[NoApplication]],'A-Applications'!B:K,10,FALSE)</f>
        <v>0</v>
      </c>
      <c r="G413" s="28"/>
      <c r="H413" s="28"/>
      <c r="O413"/>
      <c r="P413"/>
      <c r="S413">
        <f>_xlfn.XLOOKUP(AApplicationCosts[[#This Row],[NoApplication]],'A-Applications'!B:B,'A-Applications'!AG:AG,,0,1)</f>
        <v>0</v>
      </c>
      <c r="T413" t="s">
        <v>499</v>
      </c>
      <c r="U413" t="s">
        <v>5035</v>
      </c>
      <c r="V413" t="str">
        <f>IFERROR(VLOOKUP(AApplicationCosts[[#This Row],[License Approver]],Tabels!BD:BF,3,FALSE),"N/A")</f>
        <v>Digitalization</v>
      </c>
      <c r="W413" t="str">
        <f>IFERROR(VLOOKUP(AApplicationCosts[[#This Row],[License Approver]],Tabels!BD:BG,4,FALSE),"N/A")</f>
        <v>DK10</v>
      </c>
      <c r="X413" s="28"/>
    </row>
    <row r="414" spans="2:24" hidden="1">
      <c r="B414" t="s">
        <v>503</v>
      </c>
      <c r="D414" t="str">
        <f>VLOOKUP(AApplicationCosts[[#This Row],[NoApplication]],'A-Applications'!B:K,9,FALSE)</f>
        <v>Microsoft</v>
      </c>
      <c r="E414">
        <f>VLOOKUP(AApplicationCosts[[#This Row],[NoApplication]],'A-Applications'!B:K,10,FALSE)</f>
        <v>0</v>
      </c>
      <c r="G414" s="28"/>
      <c r="H414" s="28"/>
      <c r="O414"/>
      <c r="P414"/>
      <c r="S414">
        <f>_xlfn.XLOOKUP(AApplicationCosts[[#This Row],[NoApplication]],'A-Applications'!B:B,'A-Applications'!AG:AG,,0,1)</f>
        <v>0</v>
      </c>
      <c r="T414" t="s">
        <v>499</v>
      </c>
      <c r="U414" t="s">
        <v>5035</v>
      </c>
      <c r="V414" t="str">
        <f>IFERROR(VLOOKUP(AApplicationCosts[[#This Row],[License Approver]],Tabels!BD:BF,3,FALSE),"N/A")</f>
        <v>Digitalization</v>
      </c>
      <c r="W414" t="str">
        <f>IFERROR(VLOOKUP(AApplicationCosts[[#This Row],[License Approver]],Tabels!BD:BG,4,FALSE),"N/A")</f>
        <v>DK10</v>
      </c>
      <c r="X414" s="28"/>
    </row>
    <row r="415" spans="2:24" hidden="1">
      <c r="B415" t="s">
        <v>373</v>
      </c>
      <c r="D415" t="str">
        <f>VLOOKUP(AApplicationCosts[[#This Row],[NoApplication]],'A-Applications'!B:K,9,FALSE)</f>
        <v>Microsoft</v>
      </c>
      <c r="E415">
        <f>VLOOKUP(AApplicationCosts[[#This Row],[NoApplication]],'A-Applications'!B:K,10,FALSE)</f>
        <v>0</v>
      </c>
      <c r="G415" s="28"/>
      <c r="H415" s="28"/>
      <c r="O415"/>
      <c r="P415"/>
      <c r="S415">
        <f>_xlfn.XLOOKUP(AApplicationCosts[[#This Row],[NoApplication]],'A-Applications'!B:B,'A-Applications'!AG:AG,,0,1)</f>
        <v>0</v>
      </c>
      <c r="T415" t="s">
        <v>499</v>
      </c>
      <c r="U415" t="s">
        <v>5035</v>
      </c>
      <c r="V415" t="str">
        <f>IFERROR(VLOOKUP(AApplicationCosts[[#This Row],[License Approver]],Tabels!BD:BF,3,FALSE),"N/A")</f>
        <v>Digitalization</v>
      </c>
      <c r="W415" t="str">
        <f>IFERROR(VLOOKUP(AApplicationCosts[[#This Row],[License Approver]],Tabels!BD:BG,4,FALSE),"N/A")</f>
        <v>DK10</v>
      </c>
      <c r="X415" s="28"/>
    </row>
    <row r="416" spans="2:24" hidden="1">
      <c r="B416" t="s">
        <v>374</v>
      </c>
      <c r="D416" t="str">
        <f>VLOOKUP(AApplicationCosts[[#This Row],[NoApplication]],'A-Applications'!B:K,9,FALSE)</f>
        <v>Microsoft</v>
      </c>
      <c r="E416">
        <f>VLOOKUP(AApplicationCosts[[#This Row],[NoApplication]],'A-Applications'!B:K,10,FALSE)</f>
        <v>0</v>
      </c>
      <c r="G416" s="28"/>
      <c r="H416" s="28"/>
      <c r="O416"/>
      <c r="P416"/>
      <c r="S416">
        <f>_xlfn.XLOOKUP(AApplicationCosts[[#This Row],[NoApplication]],'A-Applications'!B:B,'A-Applications'!AG:AG,,0,1)</f>
        <v>0</v>
      </c>
      <c r="T416" t="s">
        <v>499</v>
      </c>
      <c r="U416" t="s">
        <v>5035</v>
      </c>
      <c r="V416" t="str">
        <f>IFERROR(VLOOKUP(AApplicationCosts[[#This Row],[License Approver]],Tabels!BD:BF,3,FALSE),"N/A")</f>
        <v>Digitalization</v>
      </c>
      <c r="W416" t="str">
        <f>IFERROR(VLOOKUP(AApplicationCosts[[#This Row],[License Approver]],Tabels!BD:BG,4,FALSE),"N/A")</f>
        <v>DK10</v>
      </c>
      <c r="X416" s="28"/>
    </row>
    <row r="417" spans="2:24" hidden="1">
      <c r="B417" t="s">
        <v>375</v>
      </c>
      <c r="D417" t="str">
        <f>VLOOKUP(AApplicationCosts[[#This Row],[NoApplication]],'A-Applications'!B:K,9,FALSE)</f>
        <v>Red Hat (IBM)</v>
      </c>
      <c r="E417">
        <f>VLOOKUP(AApplicationCosts[[#This Row],[NoApplication]],'A-Applications'!B:K,10,FALSE)</f>
        <v>0</v>
      </c>
      <c r="G417" s="28"/>
      <c r="H417" s="28"/>
      <c r="O417"/>
      <c r="P417"/>
      <c r="S417">
        <f>_xlfn.XLOOKUP(AApplicationCosts[[#This Row],[NoApplication]],'A-Applications'!B:B,'A-Applications'!AG:AG,,0,1)</f>
        <v>0</v>
      </c>
      <c r="T417" t="s">
        <v>499</v>
      </c>
      <c r="U417" t="s">
        <v>5035</v>
      </c>
      <c r="V417" t="str">
        <f>IFERROR(VLOOKUP(AApplicationCosts[[#This Row],[License Approver]],Tabels!BD:BF,3,FALSE),"N/A")</f>
        <v>Digitalization</v>
      </c>
      <c r="W417" t="str">
        <f>IFERROR(VLOOKUP(AApplicationCosts[[#This Row],[License Approver]],Tabels!BD:BG,4,FALSE),"N/A")</f>
        <v>DK10</v>
      </c>
      <c r="X417" s="28"/>
    </row>
    <row r="418" spans="2:24" hidden="1">
      <c r="B418" t="s">
        <v>505</v>
      </c>
      <c r="D418" t="str">
        <f>VLOOKUP(AApplicationCosts[[#This Row],[NoApplication]],'A-Applications'!B:K,9,FALSE)</f>
        <v>AlmaLinux OS Foundation</v>
      </c>
      <c r="E418">
        <f>VLOOKUP(AApplicationCosts[[#This Row],[NoApplication]],'A-Applications'!B:K,10,FALSE)</f>
        <v>0</v>
      </c>
      <c r="G418" s="28"/>
      <c r="H418" s="28"/>
      <c r="O418"/>
      <c r="P418"/>
      <c r="S418">
        <f>_xlfn.XLOOKUP(AApplicationCosts[[#This Row],[NoApplication]],'A-Applications'!B:B,'A-Applications'!AG:AG,,0,1)</f>
        <v>0</v>
      </c>
      <c r="T418" t="s">
        <v>499</v>
      </c>
      <c r="U418" t="s">
        <v>5035</v>
      </c>
      <c r="V418" t="str">
        <f>IFERROR(VLOOKUP(AApplicationCosts[[#This Row],[License Approver]],Tabels!BD:BF,3,FALSE),"N/A")</f>
        <v>Digitalization</v>
      </c>
      <c r="W418" t="str">
        <f>IFERROR(VLOOKUP(AApplicationCosts[[#This Row],[License Approver]],Tabels!BD:BG,4,FALSE),"N/A")</f>
        <v>DK10</v>
      </c>
      <c r="X418" s="28"/>
    </row>
    <row r="419" spans="2:24" hidden="1">
      <c r="B419" t="s">
        <v>377</v>
      </c>
      <c r="D419" t="str">
        <f>VLOOKUP(AApplicationCosts[[#This Row],[NoApplication]],'A-Applications'!B:K,9,FALSE)</f>
        <v>Endalia</v>
      </c>
      <c r="E419">
        <f>VLOOKUP(AApplicationCosts[[#This Row],[NoApplication]],'A-Applications'!B:K,10,FALSE)</f>
        <v>0</v>
      </c>
      <c r="F419" t="s">
        <v>5025</v>
      </c>
      <c r="G419" s="28"/>
      <c r="H419" s="28"/>
      <c r="M419" t="s">
        <v>5027</v>
      </c>
      <c r="O419"/>
      <c r="P419" t="s">
        <v>4817</v>
      </c>
      <c r="R419" t="s">
        <v>5458</v>
      </c>
      <c r="S419">
        <f>_xlfn.XLOOKUP(AApplicationCosts[[#This Row],[NoApplication]],'A-Applications'!B:B,'A-Applications'!AG:AG,,0,1)</f>
        <v>0</v>
      </c>
      <c r="T419" t="s">
        <v>5459</v>
      </c>
      <c r="U419" t="s">
        <v>1719</v>
      </c>
      <c r="V419" t="str">
        <f>IFERROR(VLOOKUP(AApplicationCosts[[#This Row],[License Approver]],Tabels!BD:BF,3,FALSE),"N/A")</f>
        <v>ES_Sales &amp; Marketing</v>
      </c>
      <c r="W419" t="str">
        <f>IFERROR(VLOOKUP(AApplicationCosts[[#This Row],[License Approver]],Tabels!BD:BG,4,FALSE),"N/A")</f>
        <v>ES10</v>
      </c>
      <c r="X419" s="28"/>
    </row>
    <row r="420" spans="2:24" hidden="1">
      <c r="B420" t="s">
        <v>1822</v>
      </c>
      <c r="D420" t="str">
        <f>VLOOKUP(AApplicationCosts[[#This Row],[NoApplication]],'A-Applications'!B:K,9,FALSE)</f>
        <v>Compete HR</v>
      </c>
      <c r="E420">
        <f>VLOOKUP(AApplicationCosts[[#This Row],[NoApplication]],'A-Applications'!B:K,10,FALSE)</f>
        <v>0</v>
      </c>
      <c r="F420" t="s">
        <v>5025</v>
      </c>
      <c r="G420" s="28">
        <v>46023</v>
      </c>
      <c r="H420" s="28">
        <v>46387</v>
      </c>
      <c r="I420" t="s">
        <v>5460</v>
      </c>
      <c r="M420" t="s">
        <v>5027</v>
      </c>
      <c r="N420" s="27">
        <v>1050</v>
      </c>
      <c r="O420"/>
      <c r="P420" t="s">
        <v>4821</v>
      </c>
      <c r="S420">
        <f>_xlfn.XLOOKUP(AApplicationCosts[[#This Row],[NoApplication]],'A-Applications'!B:B,'A-Applications'!AG:AG,,0,1)</f>
        <v>0</v>
      </c>
      <c r="T420" t="s">
        <v>1825</v>
      </c>
      <c r="U420" t="s">
        <v>1825</v>
      </c>
      <c r="V420" t="str">
        <f>IFERROR(VLOOKUP(AApplicationCosts[[#This Row],[License Approver]],Tabels!BD:BF,3,FALSE),"N/A")</f>
        <v>NL_Sales &amp; Marketing</v>
      </c>
      <c r="W420" t="str">
        <f>IFERROR(VLOOKUP(AApplicationCosts[[#This Row],[License Approver]],Tabels!BD:BG,4,FALSE),"N/A")</f>
        <v>NL10</v>
      </c>
      <c r="X420" s="28"/>
    </row>
    <row r="421" spans="2:24" hidden="1">
      <c r="B421" t="s">
        <v>1823</v>
      </c>
      <c r="D421" t="str">
        <f>VLOOKUP(AApplicationCosts[[#This Row],[NoApplication]],'A-Applications'!B:K,9,FALSE)</f>
        <v>Statistics Netherlands</v>
      </c>
      <c r="E421">
        <f>VLOOKUP(AApplicationCosts[[#This Row],[NoApplication]],'A-Applications'!B:K,10,FALSE)</f>
        <v>0</v>
      </c>
      <c r="F421" t="s">
        <v>5025</v>
      </c>
      <c r="G421" s="28"/>
      <c r="H421" s="28"/>
      <c r="M421" t="s">
        <v>5027</v>
      </c>
      <c r="O421"/>
      <c r="P421"/>
      <c r="S421">
        <f>_xlfn.XLOOKUP(AApplicationCosts[[#This Row],[NoApplication]],'A-Applications'!B:B,'A-Applications'!AG:AG,,0,1)</f>
        <v>0</v>
      </c>
      <c r="T421" t="s">
        <v>1825</v>
      </c>
      <c r="U421" t="s">
        <v>1825</v>
      </c>
      <c r="V421" t="str">
        <f>IFERROR(VLOOKUP(AApplicationCosts[[#This Row],[License Approver]],Tabels!BD:BF,3,FALSE),"N/A")</f>
        <v>NL_Sales &amp; Marketing</v>
      </c>
      <c r="W421" t="str">
        <f>IFERROR(VLOOKUP(AApplicationCosts[[#This Row],[License Approver]],Tabels!BD:BG,4,FALSE),"N/A")</f>
        <v>NL10</v>
      </c>
      <c r="X421" s="28"/>
    </row>
    <row r="422" spans="2:24" hidden="1">
      <c r="B422" t="s">
        <v>382</v>
      </c>
      <c r="D422" t="str">
        <f>VLOOKUP(AApplicationCosts[[#This Row],[NoApplication]],'A-Applications'!B:K,9,FALSE)</f>
        <v>Twilio Inc.</v>
      </c>
      <c r="E422">
        <f>VLOOKUP(AApplicationCosts[[#This Row],[NoApplication]],'A-Applications'!B:K,10,FALSE)</f>
        <v>0</v>
      </c>
      <c r="G422" s="28"/>
      <c r="H422" s="28"/>
      <c r="O422"/>
      <c r="P422"/>
      <c r="S422">
        <f>_xlfn.XLOOKUP(AApplicationCosts[[#This Row],[NoApplication]],'A-Applications'!B:B,'A-Applications'!AG:AG,,0,1)</f>
        <v>0</v>
      </c>
      <c r="T422" t="s">
        <v>2255</v>
      </c>
      <c r="V422" t="str">
        <f>IFERROR(VLOOKUP(AApplicationCosts[[#This Row],[License Approver]],Tabels!BD:BF,3,FALSE),"N/A")</f>
        <v>N/A</v>
      </c>
      <c r="W422" t="str">
        <f>IFERROR(VLOOKUP(AApplicationCosts[[#This Row],[License Approver]],Tabels!BD:BG,4,FALSE),"N/A")</f>
        <v>N/A</v>
      </c>
      <c r="X422" s="28"/>
    </row>
    <row r="423" spans="2:24" hidden="1">
      <c r="B423" t="s">
        <v>383</v>
      </c>
      <c r="D423" t="str">
        <f>VLOOKUP(AApplicationCosts[[#This Row],[NoApplication]],'A-Applications'!B:K,9,FALSE)</f>
        <v>Twilio Inc.</v>
      </c>
      <c r="E423">
        <f>VLOOKUP(AApplicationCosts[[#This Row],[NoApplication]],'A-Applications'!B:K,10,FALSE)</f>
        <v>0</v>
      </c>
      <c r="G423" s="28"/>
      <c r="H423" s="28"/>
      <c r="O423"/>
      <c r="P423"/>
      <c r="S423">
        <f>_xlfn.XLOOKUP(AApplicationCosts[[#This Row],[NoApplication]],'A-Applications'!B:B,'A-Applications'!AG:AG,,0,1)</f>
        <v>0</v>
      </c>
      <c r="T423" t="s">
        <v>2255</v>
      </c>
      <c r="V423" t="str">
        <f>IFERROR(VLOOKUP(AApplicationCosts[[#This Row],[License Approver]],Tabels!BD:BF,3,FALSE),"N/A")</f>
        <v>N/A</v>
      </c>
      <c r="W423" t="str">
        <f>IFERROR(VLOOKUP(AApplicationCosts[[#This Row],[License Approver]],Tabels!BD:BG,4,FALSE),"N/A")</f>
        <v>N/A</v>
      </c>
      <c r="X423" s="28"/>
    </row>
    <row r="424" spans="2:24" hidden="1">
      <c r="B424" t="s">
        <v>385</v>
      </c>
      <c r="D424" t="str">
        <f>VLOOKUP(AApplicationCosts[[#This Row],[NoApplication]],'A-Applications'!B:K,9,FALSE)</f>
        <v>Microsoft</v>
      </c>
      <c r="E424">
        <f>VLOOKUP(AApplicationCosts[[#This Row],[NoApplication]],'A-Applications'!B:K,10,FALSE)</f>
        <v>0</v>
      </c>
      <c r="G424" s="28"/>
      <c r="H424" s="28"/>
      <c r="O424"/>
      <c r="P424"/>
      <c r="S424">
        <f>_xlfn.XLOOKUP(AApplicationCosts[[#This Row],[NoApplication]],'A-Applications'!B:B,'A-Applications'!AG:AG,,0,1)</f>
        <v>0</v>
      </c>
      <c r="T424" t="s">
        <v>2255</v>
      </c>
      <c r="U424" t="s">
        <v>5077</v>
      </c>
      <c r="V424" t="str">
        <f>IFERROR(VLOOKUP(AApplicationCosts[[#This Row],[License Approver]],Tabels!BD:BF,3,FALSE),"N/A")</f>
        <v>Digitalization</v>
      </c>
      <c r="W424" t="str">
        <f>IFERROR(VLOOKUP(AApplicationCosts[[#This Row],[License Approver]],Tabels!BD:BG,4,FALSE),"N/A")</f>
        <v>DK10</v>
      </c>
      <c r="X424" s="28"/>
    </row>
    <row r="425" spans="2:24" hidden="1">
      <c r="B425" t="s">
        <v>386</v>
      </c>
      <c r="D425" t="str">
        <f>VLOOKUP(AApplicationCosts[[#This Row],[NoApplication]],'A-Applications'!B:K,9,FALSE)</f>
        <v>open source (Ditto Project)</v>
      </c>
      <c r="E425">
        <f>VLOOKUP(AApplicationCosts[[#This Row],[NoApplication]],'A-Applications'!B:K,10,FALSE)</f>
        <v>0</v>
      </c>
      <c r="G425" s="28"/>
      <c r="H425" s="28"/>
      <c r="O425"/>
      <c r="P425"/>
      <c r="S425">
        <f>_xlfn.XLOOKUP(AApplicationCosts[[#This Row],[NoApplication]],'A-Applications'!B:B,'A-Applications'!AG:AG,,0,1)</f>
        <v>0</v>
      </c>
      <c r="T425" t="s">
        <v>2255</v>
      </c>
      <c r="V425" t="str">
        <f>IFERROR(VLOOKUP(AApplicationCosts[[#This Row],[License Approver]],Tabels!BD:BF,3,FALSE),"N/A")</f>
        <v>N/A</v>
      </c>
      <c r="W425" t="str">
        <f>IFERROR(VLOOKUP(AApplicationCosts[[#This Row],[License Approver]],Tabels!BD:BG,4,FALSE),"N/A")</f>
        <v>N/A</v>
      </c>
      <c r="X425" s="28"/>
    </row>
    <row r="426" spans="2:24" hidden="1">
      <c r="B426" t="s">
        <v>387</v>
      </c>
      <c r="D426" t="str">
        <f>VLOOKUP(AApplicationCosts[[#This Row],[NoApplication]],'A-Applications'!B:K,9,FALSE)</f>
        <v>Kodecloud</v>
      </c>
      <c r="E426">
        <f>VLOOKUP(AApplicationCosts[[#This Row],[NoApplication]],'A-Applications'!B:K,10,FALSE)</f>
        <v>0</v>
      </c>
      <c r="G426" s="28"/>
      <c r="H426" s="28"/>
      <c r="O426"/>
      <c r="P426"/>
      <c r="S426">
        <f>_xlfn.XLOOKUP(AApplicationCosts[[#This Row],[NoApplication]],'A-Applications'!B:B,'A-Applications'!AG:AG,,0,1)</f>
        <v>0</v>
      </c>
      <c r="T426" t="s">
        <v>2255</v>
      </c>
      <c r="V426" t="str">
        <f>IFERROR(VLOOKUP(AApplicationCosts[[#This Row],[License Approver]],Tabels!BD:BF,3,FALSE),"N/A")</f>
        <v>N/A</v>
      </c>
      <c r="W426" t="str">
        <f>IFERROR(VLOOKUP(AApplicationCosts[[#This Row],[License Approver]],Tabels!BD:BG,4,FALSE),"N/A")</f>
        <v>N/A</v>
      </c>
      <c r="X426" s="28"/>
    </row>
    <row r="427" spans="2:24" hidden="1">
      <c r="B427" t="s">
        <v>196</v>
      </c>
      <c r="D427" t="str">
        <f>VLOOKUP(AApplicationCosts[[#This Row],[NoApplication]],'A-Applications'!B:K,9,FALSE)</f>
        <v>Teklynx</v>
      </c>
      <c r="E427">
        <f>VLOOKUP(AApplicationCosts[[#This Row],[NoApplication]],'A-Applications'!B:K,10,FALSE)</f>
        <v>0</v>
      </c>
      <c r="F427" t="s">
        <v>5025</v>
      </c>
      <c r="G427" s="28"/>
      <c r="H427" s="28"/>
      <c r="M427" t="s">
        <v>5027</v>
      </c>
      <c r="N427" s="27">
        <v>0</v>
      </c>
      <c r="O427"/>
      <c r="P427"/>
      <c r="R427" t="s">
        <v>5461</v>
      </c>
      <c r="S427">
        <f>_xlfn.XLOOKUP(AApplicationCosts[[#This Row],[NoApplication]],'A-Applications'!B:B,'A-Applications'!AG:AG,,0,1)</f>
        <v>0</v>
      </c>
      <c r="T427" t="s">
        <v>5462</v>
      </c>
      <c r="U427" t="s">
        <v>5462</v>
      </c>
      <c r="V427" t="str">
        <f>IFERROR(VLOOKUP(AApplicationCosts[[#This Row],[License Approver]],Tabels!BD:BF,3,FALSE),"N/A")</f>
        <v>N/A</v>
      </c>
      <c r="W427" t="str">
        <f>IFERROR(VLOOKUP(AApplicationCosts[[#This Row],[License Approver]],Tabels!BD:BG,4,FALSE),"N/A")</f>
        <v>N/A</v>
      </c>
      <c r="X427" s="28"/>
    </row>
    <row r="428" spans="2:24" hidden="1">
      <c r="B428" t="s">
        <v>1833</v>
      </c>
      <c r="D428" t="str">
        <f>VLOOKUP(AApplicationCosts[[#This Row],[NoApplication]],'A-Applications'!B:K,9,FALSE)</f>
        <v>Visma</v>
      </c>
      <c r="E428">
        <f>VLOOKUP(AApplicationCosts[[#This Row],[NoApplication]],'A-Applications'!B:K,10,FALSE)</f>
        <v>0</v>
      </c>
      <c r="F428" t="s">
        <v>5025</v>
      </c>
      <c r="G428" s="28"/>
      <c r="H428" s="28"/>
      <c r="N428" s="27">
        <f>(15*100)</f>
        <v>1500</v>
      </c>
      <c r="O428"/>
      <c r="P428" t="s">
        <v>4850</v>
      </c>
      <c r="R428" t="s">
        <v>5463</v>
      </c>
      <c r="S428">
        <f>_xlfn.XLOOKUP(AApplicationCosts[[#This Row],[NoApplication]],'A-Applications'!B:B,'A-Applications'!AG:AG,,0,1)</f>
        <v>0</v>
      </c>
      <c r="T428" t="s">
        <v>5464</v>
      </c>
      <c r="U428" t="s">
        <v>5465</v>
      </c>
      <c r="V428" t="str">
        <f>IFERROR(VLOOKUP(AApplicationCosts[[#This Row],[License Approver]],Tabels!BD:BF,3,FALSE),"N/A")</f>
        <v>Finance</v>
      </c>
      <c r="W428" t="str">
        <f>IFERROR(VLOOKUP(AApplicationCosts[[#This Row],[License Approver]],Tabels!BD:BG,4,FALSE),"N/A")</f>
        <v>DK10</v>
      </c>
      <c r="X428" s="28"/>
    </row>
    <row r="429" spans="2:24" hidden="1">
      <c r="B429" t="s">
        <v>473</v>
      </c>
      <c r="D429" t="str">
        <f>VLOOKUP(AApplicationCosts[[#This Row],[NoApplication]],'A-Applications'!B:K,9,FALSE)</f>
        <v>Kamstrup</v>
      </c>
      <c r="E429">
        <f>VLOOKUP(AApplicationCosts[[#This Row],[NoApplication]],'A-Applications'!B:K,10,FALSE)</f>
        <v>0</v>
      </c>
      <c r="F429" t="s">
        <v>5025</v>
      </c>
      <c r="G429" s="28"/>
      <c r="H429" s="28"/>
      <c r="M429" t="s">
        <v>5032</v>
      </c>
      <c r="N429" s="27">
        <v>0</v>
      </c>
      <c r="O429"/>
      <c r="P429" t="s">
        <v>2095</v>
      </c>
      <c r="S429">
        <f>_xlfn.XLOOKUP(AApplicationCosts[[#This Row],[NoApplication]],'A-Applications'!B:B,'A-Applications'!AG:AG,,0,1)</f>
        <v>0</v>
      </c>
      <c r="T429" t="s">
        <v>5466</v>
      </c>
      <c r="U429" t="s">
        <v>5126</v>
      </c>
      <c r="V429" t="str">
        <f>IFERROR(VLOOKUP(AApplicationCosts[[#This Row],[License Approver]],Tabels!BD:BF,3,FALSE),"N/A")</f>
        <v>Water - Technology Software</v>
      </c>
      <c r="W429" t="str">
        <f>IFERROR(VLOOKUP(AApplicationCosts[[#This Row],[License Approver]],Tabels!BD:BG,4,FALSE),"N/A")</f>
        <v>DK10</v>
      </c>
      <c r="X429" s="28"/>
    </row>
    <row r="430" spans="2:24" hidden="1">
      <c r="B430" t="s">
        <v>134</v>
      </c>
      <c r="D430" t="str">
        <f>VLOOKUP(AApplicationCosts[[#This Row],[NoApplication]],'A-Applications'!B:K,9,FALSE)</f>
        <v>Kamstrup</v>
      </c>
      <c r="E430">
        <f>VLOOKUP(AApplicationCosts[[#This Row],[NoApplication]],'A-Applications'!B:K,10,FALSE)</f>
        <v>0</v>
      </c>
      <c r="F430" t="s">
        <v>5025</v>
      </c>
      <c r="G430" s="28"/>
      <c r="H430" s="28"/>
      <c r="M430" t="s">
        <v>5032</v>
      </c>
      <c r="N430" s="27">
        <v>0</v>
      </c>
      <c r="O430"/>
      <c r="P430" t="s">
        <v>2095</v>
      </c>
      <c r="S430">
        <f>_xlfn.XLOOKUP(AApplicationCosts[[#This Row],[NoApplication]],'A-Applications'!B:B,'A-Applications'!AG:AG,,0,1)</f>
        <v>0</v>
      </c>
      <c r="T430" t="s">
        <v>5467</v>
      </c>
      <c r="U430" t="s">
        <v>5066</v>
      </c>
      <c r="V430" t="str">
        <f>IFERROR(VLOOKUP(AApplicationCosts[[#This Row],[License Approver]],Tabels!BD:BF,3,FALSE),"N/A")</f>
        <v>Heat/Cooling - Technology Software</v>
      </c>
      <c r="W430" t="str">
        <f>IFERROR(VLOOKUP(AApplicationCosts[[#This Row],[License Approver]],Tabels!BD:BG,4,FALSE),"N/A")</f>
        <v>DK10</v>
      </c>
      <c r="X430" s="28"/>
    </row>
    <row r="431" spans="2:24" hidden="1">
      <c r="B431" t="s">
        <v>132</v>
      </c>
      <c r="D431" t="str">
        <f>VLOOKUP(AApplicationCosts[[#This Row],[NoApplication]],'A-Applications'!B:K,9,FALSE)</f>
        <v>Kamstrup</v>
      </c>
      <c r="E431">
        <f>VLOOKUP(AApplicationCosts[[#This Row],[NoApplication]],'A-Applications'!B:K,10,FALSE)</f>
        <v>0</v>
      </c>
      <c r="F431" t="s">
        <v>5025</v>
      </c>
      <c r="G431" s="28"/>
      <c r="H431" s="28"/>
      <c r="M431" t="s">
        <v>5032</v>
      </c>
      <c r="N431" s="27">
        <v>0</v>
      </c>
      <c r="O431"/>
      <c r="P431" t="s">
        <v>2095</v>
      </c>
      <c r="S431">
        <f>_xlfn.XLOOKUP(AApplicationCosts[[#This Row],[NoApplication]],'A-Applications'!B:B,'A-Applications'!AG:AG,,0,1)</f>
        <v>0</v>
      </c>
      <c r="T431" t="s">
        <v>5468</v>
      </c>
      <c r="U431" t="s">
        <v>969</v>
      </c>
      <c r="V431" t="str">
        <f>IFERROR(VLOOKUP(AApplicationCosts[[#This Row],[License Approver]],Tabels!BD:BF,3,FALSE),"N/A")</f>
        <v>Electricity - Technology Software</v>
      </c>
      <c r="W431" t="str">
        <f>IFERROR(VLOOKUP(AApplicationCosts[[#This Row],[License Approver]],Tabels!BD:BG,4,FALSE),"N/A")</f>
        <v>DK10</v>
      </c>
      <c r="X431" s="28"/>
    </row>
    <row r="432" spans="2:24" hidden="1">
      <c r="B432" t="s">
        <v>508</v>
      </c>
      <c r="D432" t="str">
        <f>VLOOKUP(AApplicationCosts[[#This Row],[NoApplication]],'A-Applications'!B:K,9,FALSE)</f>
        <v>Anthropic</v>
      </c>
      <c r="E432">
        <f>VLOOKUP(AApplicationCosts[[#This Row],[NoApplication]],'A-Applications'!B:K,10,FALSE)</f>
        <v>0</v>
      </c>
      <c r="F432" t="s">
        <v>5071</v>
      </c>
      <c r="G432" s="28"/>
      <c r="H432" s="28"/>
      <c r="M432" t="s">
        <v>5032</v>
      </c>
      <c r="N432" s="27">
        <v>500000</v>
      </c>
      <c r="O432"/>
      <c r="P432" t="s">
        <v>5469</v>
      </c>
      <c r="R432" t="s">
        <v>5470</v>
      </c>
      <c r="S432">
        <f>_xlfn.XLOOKUP(AApplicationCosts[[#This Row],[NoApplication]],'A-Applications'!B:B,'A-Applications'!AG:AG,,0,1)</f>
        <v>0</v>
      </c>
      <c r="T432" t="s">
        <v>3645</v>
      </c>
      <c r="U432" t="s">
        <v>5035</v>
      </c>
      <c r="V432" t="str">
        <f>IFERROR(VLOOKUP(AApplicationCosts[[#This Row],[License Approver]],Tabels!BD:BF,3,FALSE),"N/A")</f>
        <v>Digitalization</v>
      </c>
      <c r="W432" t="str">
        <f>IFERROR(VLOOKUP(AApplicationCosts[[#This Row],[License Approver]],Tabels!BD:BG,4,FALSE),"N/A")</f>
        <v>DK10</v>
      </c>
      <c r="X432" s="28"/>
    </row>
    <row r="433" spans="2:24" hidden="1">
      <c r="B433" t="s">
        <v>1747</v>
      </c>
      <c r="D433">
        <f>VLOOKUP(AApplicationCosts[[#This Row],[NoApplication]],'A-Applications'!B:K,9,FALSE)</f>
        <v>0</v>
      </c>
      <c r="E433">
        <f>VLOOKUP(AApplicationCosts[[#This Row],[NoApplication]],'A-Applications'!B:K,10,FALSE)</f>
        <v>0</v>
      </c>
      <c r="F433" t="s">
        <v>5025</v>
      </c>
      <c r="G433" s="28"/>
      <c r="H433" s="28"/>
      <c r="M433" t="s">
        <v>5027</v>
      </c>
      <c r="O433"/>
      <c r="P433"/>
      <c r="S433">
        <f>_xlfn.XLOOKUP(AApplicationCosts[[#This Row],[NoApplication]],'A-Applications'!B:B,'A-Applications'!AG:AG,,0,1)</f>
        <v>0</v>
      </c>
      <c r="T433" t="s">
        <v>4900</v>
      </c>
      <c r="U433" t="s">
        <v>4900</v>
      </c>
      <c r="V433" t="str">
        <f>IFERROR(VLOOKUP(AApplicationCosts[[#This Row],[License Approver]],Tabels!BD:BF,3,FALSE),"N/A")</f>
        <v>Sales &amp; Marketing</v>
      </c>
      <c r="W433" t="str">
        <f>IFERROR(VLOOKUP(AApplicationCosts[[#This Row],[License Approver]],Tabels!BD:BG,4,FALSE),"N/A")</f>
        <v>FR10</v>
      </c>
      <c r="X433" s="28"/>
    </row>
    <row r="434" spans="2:24" hidden="1">
      <c r="B434" t="s">
        <v>1749</v>
      </c>
      <c r="D434">
        <f>VLOOKUP(AApplicationCosts[[#This Row],[NoApplication]],'A-Applications'!B:K,9,FALSE)</f>
        <v>0</v>
      </c>
      <c r="E434">
        <f>VLOOKUP(AApplicationCosts[[#This Row],[NoApplication]],'A-Applications'!B:K,10,FALSE)</f>
        <v>0</v>
      </c>
      <c r="F434" t="s">
        <v>5025</v>
      </c>
      <c r="G434" s="28"/>
      <c r="H434" s="28"/>
      <c r="M434" t="s">
        <v>5027</v>
      </c>
      <c r="O434"/>
      <c r="P434"/>
      <c r="S434">
        <f>_xlfn.XLOOKUP(AApplicationCosts[[#This Row],[NoApplication]],'A-Applications'!B:B,'A-Applications'!AG:AG,,0,1)</f>
        <v>0</v>
      </c>
      <c r="T434" t="s">
        <v>4900</v>
      </c>
      <c r="U434" t="s">
        <v>4900</v>
      </c>
      <c r="V434" t="str">
        <f>IFERROR(VLOOKUP(AApplicationCosts[[#This Row],[License Approver]],Tabels!BD:BF,3,FALSE),"N/A")</f>
        <v>Sales &amp; Marketing</v>
      </c>
      <c r="W434" t="str">
        <f>IFERROR(VLOOKUP(AApplicationCosts[[#This Row],[License Approver]],Tabels!BD:BG,4,FALSE),"N/A")</f>
        <v>FR10</v>
      </c>
      <c r="X434" s="28"/>
    </row>
    <row r="435" spans="2:24" hidden="1">
      <c r="B435" t="s">
        <v>1750</v>
      </c>
      <c r="D435">
        <f>VLOOKUP(AApplicationCosts[[#This Row],[NoApplication]],'A-Applications'!B:K,9,FALSE)</f>
        <v>0</v>
      </c>
      <c r="E435">
        <f>VLOOKUP(AApplicationCosts[[#This Row],[NoApplication]],'A-Applications'!B:K,10,FALSE)</f>
        <v>0</v>
      </c>
      <c r="F435" t="s">
        <v>5025</v>
      </c>
      <c r="G435" s="28"/>
      <c r="H435" s="28"/>
      <c r="M435" t="s">
        <v>5027</v>
      </c>
      <c r="O435"/>
      <c r="P435"/>
      <c r="S435">
        <f>_xlfn.XLOOKUP(AApplicationCosts[[#This Row],[NoApplication]],'A-Applications'!B:B,'A-Applications'!AG:AG,,0,1)</f>
        <v>0</v>
      </c>
      <c r="T435" t="s">
        <v>4900</v>
      </c>
      <c r="U435" t="s">
        <v>4900</v>
      </c>
      <c r="V435" t="str">
        <f>IFERROR(VLOOKUP(AApplicationCosts[[#This Row],[License Approver]],Tabels!BD:BF,3,FALSE),"N/A")</f>
        <v>Sales &amp; Marketing</v>
      </c>
      <c r="W435" t="str">
        <f>IFERROR(VLOOKUP(AApplicationCosts[[#This Row],[License Approver]],Tabels!BD:BG,4,FALSE),"N/A")</f>
        <v>FR10</v>
      </c>
      <c r="X435" s="28"/>
    </row>
    <row r="436" spans="2:24" hidden="1">
      <c r="B436" t="s">
        <v>1751</v>
      </c>
      <c r="D436">
        <f>VLOOKUP(AApplicationCosts[[#This Row],[NoApplication]],'A-Applications'!B:K,9,FALSE)</f>
        <v>0</v>
      </c>
      <c r="E436">
        <f>VLOOKUP(AApplicationCosts[[#This Row],[NoApplication]],'A-Applications'!B:K,10,FALSE)</f>
        <v>0</v>
      </c>
      <c r="F436" t="s">
        <v>5025</v>
      </c>
      <c r="G436" s="28"/>
      <c r="H436" s="28"/>
      <c r="M436" t="s">
        <v>5027</v>
      </c>
      <c r="O436"/>
      <c r="P436" t="s">
        <v>2114</v>
      </c>
      <c r="S436">
        <f>_xlfn.XLOOKUP(AApplicationCosts[[#This Row],[NoApplication]],'A-Applications'!B:B,'A-Applications'!AG:AG,,0,1)</f>
        <v>0</v>
      </c>
      <c r="T436" t="s">
        <v>4900</v>
      </c>
      <c r="U436" t="s">
        <v>4900</v>
      </c>
      <c r="V436" t="str">
        <f>IFERROR(VLOOKUP(AApplicationCosts[[#This Row],[License Approver]],Tabels!BD:BF,3,FALSE),"N/A")</f>
        <v>Sales &amp; Marketing</v>
      </c>
      <c r="W436" t="str">
        <f>IFERROR(VLOOKUP(AApplicationCosts[[#This Row],[License Approver]],Tabels!BD:BG,4,FALSE),"N/A")</f>
        <v>FR10</v>
      </c>
      <c r="X436" s="28"/>
    </row>
    <row r="437" spans="2:24" hidden="1">
      <c r="B437" t="s">
        <v>593</v>
      </c>
      <c r="D437">
        <f>VLOOKUP(AApplicationCosts[[#This Row],[NoApplication]],'A-Applications'!B:K,9,FALSE)</f>
        <v>0</v>
      </c>
      <c r="E437">
        <f>VLOOKUP(AApplicationCosts[[#This Row],[NoApplication]],'A-Applications'!B:K,10,FALSE)</f>
        <v>0</v>
      </c>
      <c r="G437" s="28"/>
      <c r="H437" s="28"/>
      <c r="O437"/>
      <c r="P437" t="s">
        <v>5471</v>
      </c>
      <c r="S437">
        <f>_xlfn.XLOOKUP(AApplicationCosts[[#This Row],[NoApplication]],'A-Applications'!B:B,'A-Applications'!AG:AG,,0,1)</f>
        <v>0</v>
      </c>
      <c r="T437" t="s">
        <v>2685</v>
      </c>
      <c r="U437" t="s">
        <v>5033</v>
      </c>
      <c r="V437" t="str">
        <f>IFERROR(VLOOKUP(AApplicationCosts[[#This Row],[License Approver]],Tabels!BD:BF,3,FALSE),"N/A")</f>
        <v>Digitalization</v>
      </c>
      <c r="W437" t="str">
        <f>IFERROR(VLOOKUP(AApplicationCosts[[#This Row],[License Approver]],Tabels!BD:BG,4,FALSE),"N/A")</f>
        <v>DK10</v>
      </c>
      <c r="X437" s="28"/>
    </row>
    <row r="438" spans="2:24" hidden="1">
      <c r="B438" t="s">
        <v>594</v>
      </c>
      <c r="D438">
        <f>VLOOKUP(AApplicationCosts[[#This Row],[NoApplication]],'A-Applications'!B:K,9,FALSE)</f>
        <v>0</v>
      </c>
      <c r="E438">
        <f>VLOOKUP(AApplicationCosts[[#This Row],[NoApplication]],'A-Applications'!B:K,10,FALSE)</f>
        <v>0</v>
      </c>
      <c r="G438" s="28"/>
      <c r="H438" s="28"/>
      <c r="O438"/>
      <c r="P438" t="s">
        <v>2114</v>
      </c>
      <c r="S438">
        <f>_xlfn.XLOOKUP(AApplicationCosts[[#This Row],[NoApplication]],'A-Applications'!B:B,'A-Applications'!AG:AG,,0,1)</f>
        <v>0</v>
      </c>
      <c r="T438" t="s">
        <v>2685</v>
      </c>
      <c r="V438" t="str">
        <f>IFERROR(VLOOKUP(AApplicationCosts[[#This Row],[License Approver]],Tabels!BD:BF,3,FALSE),"N/A")</f>
        <v>N/A</v>
      </c>
      <c r="W438" t="str">
        <f>IFERROR(VLOOKUP(AApplicationCosts[[#This Row],[License Approver]],Tabels!BD:BG,4,FALSE),"N/A")</f>
        <v>N/A</v>
      </c>
      <c r="X438" s="28"/>
    </row>
    <row r="439" spans="2:24" hidden="1">
      <c r="B439" t="s">
        <v>595</v>
      </c>
      <c r="D439">
        <f>VLOOKUP(AApplicationCosts[[#This Row],[NoApplication]],'A-Applications'!B:K,9,FALSE)</f>
        <v>0</v>
      </c>
      <c r="E439">
        <f>VLOOKUP(AApplicationCosts[[#This Row],[NoApplication]],'A-Applications'!B:K,10,FALSE)</f>
        <v>0</v>
      </c>
      <c r="G439" s="28"/>
      <c r="H439" s="28"/>
      <c r="O439"/>
      <c r="P439"/>
      <c r="S439">
        <f>_xlfn.XLOOKUP(AApplicationCosts[[#This Row],[NoApplication]],'A-Applications'!B:B,'A-Applications'!AG:AG,,0,1)</f>
        <v>0</v>
      </c>
      <c r="T439" t="s">
        <v>2685</v>
      </c>
      <c r="V439" t="str">
        <f>IFERROR(VLOOKUP(AApplicationCosts[[#This Row],[License Approver]],Tabels!BD:BF,3,FALSE),"N/A")</f>
        <v>N/A</v>
      </c>
      <c r="W439" t="str">
        <f>IFERROR(VLOOKUP(AApplicationCosts[[#This Row],[License Approver]],Tabels!BD:BG,4,FALSE),"N/A")</f>
        <v>N/A</v>
      </c>
      <c r="X439" s="28"/>
    </row>
    <row r="440" spans="2:24" hidden="1">
      <c r="B440" t="s">
        <v>5472</v>
      </c>
      <c r="D440" t="str">
        <f>VLOOKUP(AApplicationCosts[[#This Row],[NoApplication]],'A-Applications'!B:K,9,FALSE)</f>
        <v>Cribl</v>
      </c>
      <c r="E440">
        <f>VLOOKUP(AApplicationCosts[[#This Row],[NoApplication]],'A-Applications'!B:K,10,FALSE)</f>
        <v>0</v>
      </c>
      <c r="F440" t="s">
        <v>5071</v>
      </c>
      <c r="G440" s="28">
        <v>46052</v>
      </c>
      <c r="H440" s="28">
        <v>46416</v>
      </c>
      <c r="I440" t="s">
        <v>5050</v>
      </c>
      <c r="J440">
        <v>30</v>
      </c>
      <c r="M440" t="s">
        <v>5032</v>
      </c>
      <c r="N440" s="27">
        <v>62920</v>
      </c>
      <c r="O440">
        <v>20001615</v>
      </c>
      <c r="P440" t="s">
        <v>3469</v>
      </c>
      <c r="S440">
        <f>_xlfn.XLOOKUP(AApplicationCosts[[#This Row],[NoApplication]],'A-Applications'!B:B,'A-Applications'!AG:AG,,0,1)</f>
        <v>0</v>
      </c>
      <c r="T440" t="s">
        <v>5046</v>
      </c>
      <c r="U440" t="s">
        <v>5046</v>
      </c>
      <c r="V440" t="str">
        <f>IFERROR(VLOOKUP(AApplicationCosts[[#This Row],[License Approver]],Tabels!BD:BF,3,FALSE),"N/A")</f>
        <v>Digitalization</v>
      </c>
      <c r="W440" t="str">
        <f>IFERROR(VLOOKUP(AApplicationCosts[[#This Row],[License Approver]],Tabels!BD:BG,4,FALSE),"N/A")</f>
        <v>DK10</v>
      </c>
      <c r="X440" s="28"/>
    </row>
    <row r="441" spans="2:24" hidden="1">
      <c r="B441" t="s">
        <v>1193</v>
      </c>
      <c r="D441" t="str">
        <f>VLOOKUP(AApplicationCosts[[#This Row],[NoApplication]],'A-Applications'!B:K,9,FALSE)</f>
        <v>Zendesk</v>
      </c>
      <c r="E441">
        <f>VLOOKUP(AApplicationCosts[[#This Row],[NoApplication]],'A-Applications'!B:K,10,FALSE)</f>
        <v>0</v>
      </c>
      <c r="F441" t="s">
        <v>1745</v>
      </c>
      <c r="G441" s="28">
        <v>45992</v>
      </c>
      <c r="H441" s="28">
        <v>46356</v>
      </c>
      <c r="I441" t="s">
        <v>5050</v>
      </c>
      <c r="M441" t="s">
        <v>5027</v>
      </c>
      <c r="N441" s="27">
        <v>1000</v>
      </c>
      <c r="O441">
        <v>20003696</v>
      </c>
      <c r="P441" t="s">
        <v>4719</v>
      </c>
      <c r="R441" t="s">
        <v>5473</v>
      </c>
      <c r="S441">
        <f>_xlfn.XLOOKUP(AApplicationCosts[[#This Row],[NoApplication]],'A-Applications'!B:B,'A-Applications'!AG:AG,,0,1)</f>
        <v>0</v>
      </c>
      <c r="T441" t="s">
        <v>5066</v>
      </c>
      <c r="U441" t="s">
        <v>5066</v>
      </c>
      <c r="V441" t="str">
        <f>IFERROR(VLOOKUP(AApplicationCosts[[#This Row],[License Approver]],Tabels!BD:BF,3,FALSE),"N/A")</f>
        <v>Heat/Cooling - Technology Software</v>
      </c>
      <c r="W441" t="str">
        <f>IFERROR(VLOOKUP(AApplicationCosts[[#This Row],[License Approver]],Tabels!BD:BG,4,FALSE),"N/A")</f>
        <v>DK10</v>
      </c>
      <c r="X441" s="28"/>
    </row>
    <row r="442" spans="2:24" hidden="1">
      <c r="B442" t="s">
        <v>5474</v>
      </c>
      <c r="D442" t="str">
        <f>VLOOKUP(AApplicationCosts[[#This Row],[NoApplication]],'A-Applications'!B:K,9,FALSE)</f>
        <v>Oracle Corporation</v>
      </c>
      <c r="E442">
        <f>VLOOKUP(AApplicationCosts[[#This Row],[NoApplication]],'A-Applications'!B:K,10,FALSE)</f>
        <v>0</v>
      </c>
      <c r="F442" t="s">
        <v>5025</v>
      </c>
      <c r="G442" s="28">
        <v>46065</v>
      </c>
      <c r="H442" s="28">
        <v>47160</v>
      </c>
      <c r="I442" t="s">
        <v>5044</v>
      </c>
      <c r="J442">
        <v>31</v>
      </c>
      <c r="M442" t="s">
        <v>5032</v>
      </c>
      <c r="N442" s="27">
        <f>282744</f>
        <v>282744</v>
      </c>
      <c r="O442">
        <v>90456851</v>
      </c>
      <c r="P442" t="s">
        <v>5168</v>
      </c>
      <c r="R442" t="s">
        <v>5475</v>
      </c>
      <c r="S442">
        <f>_xlfn.XLOOKUP(AApplicationCosts[[#This Row],[NoApplication]],'A-Applications'!B:B,'A-Applications'!AG:AG,,0,1)</f>
        <v>0</v>
      </c>
      <c r="T442" t="s">
        <v>3140</v>
      </c>
      <c r="U442" t="s">
        <v>5033</v>
      </c>
      <c r="V442" t="str">
        <f>IFERROR(VLOOKUP(AApplicationCosts[[#This Row],[License Approver]],Tabels!BD:BF,3,FALSE),"N/A")</f>
        <v>Digitalization</v>
      </c>
      <c r="W442" t="str">
        <f>IFERROR(VLOOKUP(AApplicationCosts[[#This Row],[License Approver]],Tabels!BD:BG,4,FALSE),"N/A")</f>
        <v>DK10</v>
      </c>
      <c r="X442" s="28"/>
    </row>
    <row r="443" spans="2:24" hidden="1">
      <c r="B443" t="s">
        <v>5114</v>
      </c>
      <c r="D443" t="str">
        <f>VLOOKUP(AApplicationCosts[[#This Row],[NoApplication]],'A-Applications'!B:K,9,FALSE)</f>
        <v>DLMS User Association</v>
      </c>
      <c r="E443">
        <f>VLOOKUP(AApplicationCosts[[#This Row],[NoApplication]],'A-Applications'!B:K,10,FALSE)</f>
        <v>0</v>
      </c>
      <c r="F443" t="s">
        <v>5043</v>
      </c>
      <c r="G443" s="28">
        <v>46023</v>
      </c>
      <c r="H443" s="28">
        <v>46387</v>
      </c>
      <c r="I443" t="s">
        <v>5047</v>
      </c>
      <c r="J443">
        <v>30</v>
      </c>
      <c r="M443" t="s">
        <v>5027</v>
      </c>
      <c r="N443" s="27">
        <v>3000</v>
      </c>
      <c r="O443">
        <v>90450077</v>
      </c>
      <c r="P443" t="s">
        <v>5115</v>
      </c>
      <c r="R443" t="s">
        <v>5476</v>
      </c>
      <c r="S443">
        <f>_xlfn.XLOOKUP(AApplicationCosts[[#This Row],[NoApplication]],'A-Applications'!B:B,'A-Applications'!AG:AG,,0,1)</f>
        <v>0</v>
      </c>
      <c r="T443" t="s">
        <v>5117</v>
      </c>
      <c r="U443" t="s">
        <v>5118</v>
      </c>
      <c r="V443" t="str">
        <f>IFERROR(VLOOKUP(AApplicationCosts[[#This Row],[License Approver]],Tabels!BD:BF,3,FALSE),"N/A")</f>
        <v>Electricity - Product Management</v>
      </c>
      <c r="W443" t="str">
        <f>IFERROR(VLOOKUP(AApplicationCosts[[#This Row],[License Approver]],Tabels!BD:BG,4,FALSE),"N/A")</f>
        <v>DK10</v>
      </c>
      <c r="X443" s="28"/>
    </row>
    <row r="444" spans="2:24" hidden="1">
      <c r="B444" t="s">
        <v>1758</v>
      </c>
      <c r="D444">
        <f>VLOOKUP(AApplicationCosts[[#This Row],[NoApplication]],'A-Applications'!B:K,9,FALSE)</f>
        <v>0</v>
      </c>
      <c r="E444">
        <f>VLOOKUP(AApplicationCosts[[#This Row],[NoApplication]],'A-Applications'!B:K,10,FALSE)</f>
        <v>0</v>
      </c>
      <c r="F444" t="s">
        <v>5025</v>
      </c>
      <c r="G444" s="28">
        <v>45989</v>
      </c>
      <c r="H444" s="28">
        <v>46719</v>
      </c>
      <c r="I444" t="s">
        <v>5477</v>
      </c>
      <c r="M444" t="s">
        <v>5027</v>
      </c>
      <c r="N444" s="27">
        <v>130</v>
      </c>
      <c r="O444"/>
      <c r="P444" t="s">
        <v>4887</v>
      </c>
      <c r="R444" t="s">
        <v>5478</v>
      </c>
      <c r="S444">
        <f>_xlfn.XLOOKUP(AApplicationCosts[[#This Row],[NoApplication]],'A-Applications'!B:B,'A-Applications'!AG:AG,,0,1)</f>
        <v>0</v>
      </c>
      <c r="T444" t="s">
        <v>4900</v>
      </c>
      <c r="U444" t="s">
        <v>4900</v>
      </c>
      <c r="V444" t="str">
        <f>IFERROR(VLOOKUP(AApplicationCosts[[#This Row],[License Approver]],Tabels!BD:BF,3,FALSE),"N/A")</f>
        <v>Sales &amp; Marketing</v>
      </c>
      <c r="W444" t="str">
        <f>IFERROR(VLOOKUP(AApplicationCosts[[#This Row],[License Approver]],Tabels!BD:BG,4,FALSE),"N/A")</f>
        <v>FR10</v>
      </c>
      <c r="X444" s="28"/>
    </row>
    <row r="445" spans="2:24" hidden="1">
      <c r="B445" t="s">
        <v>1798</v>
      </c>
      <c r="D445">
        <f>VLOOKUP(AApplicationCosts[[#This Row],[NoApplication]],'A-Applications'!B:K,9,FALSE)</f>
        <v>0</v>
      </c>
      <c r="E445">
        <f>VLOOKUP(AApplicationCosts[[#This Row],[NoApplication]],'A-Applications'!B:K,10,FALSE)</f>
        <v>0</v>
      </c>
      <c r="F445" t="s">
        <v>5025</v>
      </c>
      <c r="G445" s="28">
        <v>46041</v>
      </c>
      <c r="H445" s="28">
        <v>46406</v>
      </c>
      <c r="I445" t="s">
        <v>5050</v>
      </c>
      <c r="M445" t="s">
        <v>5027</v>
      </c>
      <c r="N445" s="27">
        <v>160</v>
      </c>
      <c r="O445"/>
      <c r="P445" t="s">
        <v>5479</v>
      </c>
      <c r="R445" t="s">
        <v>5480</v>
      </c>
      <c r="S445">
        <f>_xlfn.XLOOKUP(AApplicationCosts[[#This Row],[NoApplication]],'A-Applications'!B:B,'A-Applications'!AG:AG,,0,1)</f>
        <v>0</v>
      </c>
      <c r="T445" t="s">
        <v>4900</v>
      </c>
      <c r="U445" t="s">
        <v>4900</v>
      </c>
      <c r="V445" t="str">
        <f>IFERROR(VLOOKUP(AApplicationCosts[[#This Row],[License Approver]],Tabels!BD:BF,3,FALSE),"N/A")</f>
        <v>Sales &amp; Marketing</v>
      </c>
      <c r="W445" t="str">
        <f>IFERROR(VLOOKUP(AApplicationCosts[[#This Row],[License Approver]],Tabels!BD:BG,4,FALSE),"N/A")</f>
        <v>FR10</v>
      </c>
      <c r="X445" s="28"/>
    </row>
    <row r="446" spans="2:24" hidden="1">
      <c r="B446" t="s">
        <v>1804</v>
      </c>
      <c r="D446">
        <f>VLOOKUP(AApplicationCosts[[#This Row],[NoApplication]],'A-Applications'!B:K,9,FALSE)</f>
        <v>0</v>
      </c>
      <c r="E446">
        <f>VLOOKUP(AApplicationCosts[[#This Row],[NoApplication]],'A-Applications'!B:K,10,FALSE)</f>
        <v>0</v>
      </c>
      <c r="F446" t="s">
        <v>5025</v>
      </c>
      <c r="G446" s="28">
        <v>45808</v>
      </c>
      <c r="H446" s="28">
        <v>46173</v>
      </c>
      <c r="I446" t="s">
        <v>5050</v>
      </c>
      <c r="M446" t="s">
        <v>5027</v>
      </c>
      <c r="N446" s="27">
        <v>160</v>
      </c>
      <c r="O446"/>
      <c r="P446" t="s">
        <v>5479</v>
      </c>
      <c r="R446" t="s">
        <v>5481</v>
      </c>
      <c r="S446">
        <f>_xlfn.XLOOKUP(AApplicationCosts[[#This Row],[NoApplication]],'A-Applications'!B:B,'A-Applications'!AG:AG,,0,1)</f>
        <v>0</v>
      </c>
      <c r="T446" t="s">
        <v>4900</v>
      </c>
      <c r="U446" t="s">
        <v>4900</v>
      </c>
      <c r="V446" t="str">
        <f>IFERROR(VLOOKUP(AApplicationCosts[[#This Row],[License Approver]],Tabels!BD:BF,3,FALSE),"N/A")</f>
        <v>Sales &amp; Marketing</v>
      </c>
      <c r="W446" t="str">
        <f>IFERROR(VLOOKUP(AApplicationCosts[[#This Row],[License Approver]],Tabels!BD:BG,4,FALSE),"N/A")</f>
        <v>FR10</v>
      </c>
      <c r="X446" s="28"/>
    </row>
    <row r="447" spans="2:24" hidden="1">
      <c r="B447" t="s">
        <v>912</v>
      </c>
      <c r="D447" t="str">
        <f>VLOOKUP(AApplicationCosts[[#This Row],[NoApplication]],'A-Applications'!B:K,9,FALSE)</f>
        <v>Axosoft</v>
      </c>
      <c r="E447">
        <f>VLOOKUP(AApplicationCosts[[#This Row],[NoApplication]],'A-Applications'!B:K,10,FALSE)</f>
        <v>0</v>
      </c>
      <c r="F447" t="s">
        <v>5025</v>
      </c>
      <c r="G447" s="28">
        <v>45862</v>
      </c>
      <c r="H447" s="28">
        <v>46227</v>
      </c>
      <c r="I447" t="s">
        <v>5050</v>
      </c>
      <c r="M447" t="s">
        <v>5027</v>
      </c>
      <c r="N447" s="27">
        <v>50</v>
      </c>
      <c r="O447"/>
      <c r="P447" t="s">
        <v>5482</v>
      </c>
      <c r="R447" t="s">
        <v>5483</v>
      </c>
      <c r="S447">
        <f>_xlfn.XLOOKUP(AApplicationCosts[[#This Row],[NoApplication]],'A-Applications'!B:B,'A-Applications'!AG:AG,,0,1)</f>
        <v>0</v>
      </c>
      <c r="T447" t="s">
        <v>4900</v>
      </c>
      <c r="U447" t="s">
        <v>4900</v>
      </c>
      <c r="V447" t="str">
        <f>IFERROR(VLOOKUP(AApplicationCosts[[#This Row],[License Approver]],Tabels!BD:BF,3,FALSE),"N/A")</f>
        <v>Sales &amp; Marketing</v>
      </c>
      <c r="W447" t="str">
        <f>IFERROR(VLOOKUP(AApplicationCosts[[#This Row],[License Approver]],Tabels!BD:BG,4,FALSE),"N/A")</f>
        <v>FR10</v>
      </c>
      <c r="X447" s="28"/>
    </row>
    <row r="448" spans="2:24" hidden="1">
      <c r="B448" t="s">
        <v>1793</v>
      </c>
      <c r="D448">
        <f>VLOOKUP(AApplicationCosts[[#This Row],[NoApplication]],'A-Applications'!B:K,9,FALSE)</f>
        <v>0</v>
      </c>
      <c r="E448">
        <f>VLOOKUP(AApplicationCosts[[#This Row],[NoApplication]],'A-Applications'!B:K,10,FALSE)</f>
        <v>0</v>
      </c>
      <c r="F448" t="s">
        <v>5025</v>
      </c>
      <c r="G448" s="28">
        <v>45728</v>
      </c>
      <c r="H448" s="28">
        <v>46093</v>
      </c>
      <c r="I448" t="s">
        <v>5050</v>
      </c>
      <c r="M448" t="s">
        <v>5027</v>
      </c>
      <c r="N448" s="27">
        <v>130</v>
      </c>
      <c r="O448"/>
      <c r="P448" t="s">
        <v>5484</v>
      </c>
      <c r="R448" t="s">
        <v>5485</v>
      </c>
      <c r="S448">
        <f>_xlfn.XLOOKUP(AApplicationCosts[[#This Row],[NoApplication]],'A-Applications'!B:B,'A-Applications'!AG:AG,,0,1)</f>
        <v>0</v>
      </c>
      <c r="T448" t="s">
        <v>4900</v>
      </c>
      <c r="U448" t="s">
        <v>4900</v>
      </c>
      <c r="V448" t="str">
        <f>IFERROR(VLOOKUP(AApplicationCosts[[#This Row],[License Approver]],Tabels!BD:BF,3,FALSE),"N/A")</f>
        <v>Sales &amp; Marketing</v>
      </c>
      <c r="W448" t="str">
        <f>IFERROR(VLOOKUP(AApplicationCosts[[#This Row],[License Approver]],Tabels!BD:BG,4,FALSE),"N/A")</f>
        <v>FR10</v>
      </c>
      <c r="X448" s="28"/>
    </row>
    <row r="449" spans="2:24" hidden="1">
      <c r="B449" t="s">
        <v>1762</v>
      </c>
      <c r="D449" t="str">
        <f>VLOOKUP(AApplicationCosts[[#This Row],[NoApplication]],'A-Applications'!B:K,9,FALSE)</f>
        <v>JetBrains</v>
      </c>
      <c r="E449">
        <f>VLOOKUP(AApplicationCosts[[#This Row],[NoApplication]],'A-Applications'!B:K,10,FALSE)</f>
        <v>0</v>
      </c>
      <c r="F449" t="s">
        <v>5025</v>
      </c>
      <c r="G449" s="28">
        <v>46011</v>
      </c>
      <c r="H449" s="28">
        <v>46376</v>
      </c>
      <c r="I449" t="s">
        <v>5050</v>
      </c>
      <c r="M449" t="s">
        <v>5027</v>
      </c>
      <c r="N449" s="27">
        <v>105</v>
      </c>
      <c r="O449"/>
      <c r="P449" t="s">
        <v>5486</v>
      </c>
      <c r="R449" t="s">
        <v>5487</v>
      </c>
      <c r="S449">
        <f>_xlfn.XLOOKUP(AApplicationCosts[[#This Row],[NoApplication]],'A-Applications'!B:B,'A-Applications'!AG:AG,,0,1)</f>
        <v>0</v>
      </c>
      <c r="T449" t="s">
        <v>4900</v>
      </c>
      <c r="U449" t="s">
        <v>4900</v>
      </c>
      <c r="V449" t="str">
        <f>IFERROR(VLOOKUP(AApplicationCosts[[#This Row],[License Approver]],Tabels!BD:BF,3,FALSE),"N/A")</f>
        <v>Sales &amp; Marketing</v>
      </c>
      <c r="W449" t="str">
        <f>IFERROR(VLOOKUP(AApplicationCosts[[#This Row],[License Approver]],Tabels!BD:BG,4,FALSE),"N/A")</f>
        <v>FR10</v>
      </c>
      <c r="X449" s="28"/>
    </row>
    <row r="450" spans="2:24" hidden="1">
      <c r="B450" t="s">
        <v>530</v>
      </c>
      <c r="D450" t="str">
        <f>VLOOKUP(AApplicationCosts[[#This Row],[NoApplication]],'A-Applications'!B:K,9,FALSE)</f>
        <v>JetBrains</v>
      </c>
      <c r="E450">
        <f>VLOOKUP(AApplicationCosts[[#This Row],[NoApplication]],'A-Applications'!B:K,10,FALSE)</f>
        <v>0</v>
      </c>
      <c r="F450" t="s">
        <v>5025</v>
      </c>
      <c r="G450" s="28">
        <v>45843</v>
      </c>
      <c r="H450" s="28">
        <v>46208</v>
      </c>
      <c r="I450" t="s">
        <v>5050</v>
      </c>
      <c r="M450" t="s">
        <v>5027</v>
      </c>
      <c r="N450" s="27">
        <v>120</v>
      </c>
      <c r="O450"/>
      <c r="P450" t="s">
        <v>5486</v>
      </c>
      <c r="R450" t="s">
        <v>5488</v>
      </c>
      <c r="S450">
        <f>_xlfn.XLOOKUP(AApplicationCosts[[#This Row],[NoApplication]],'A-Applications'!B:B,'A-Applications'!AG:AG,,0,1)</f>
        <v>0</v>
      </c>
      <c r="T450" t="s">
        <v>4900</v>
      </c>
      <c r="U450" t="s">
        <v>4900</v>
      </c>
      <c r="V450" t="str">
        <f>IFERROR(VLOOKUP(AApplicationCosts[[#This Row],[License Approver]],Tabels!BD:BF,3,FALSE),"N/A")</f>
        <v>Sales &amp; Marketing</v>
      </c>
      <c r="W450" t="str">
        <f>IFERROR(VLOOKUP(AApplicationCosts[[#This Row],[License Approver]],Tabels!BD:BG,4,FALSE),"N/A")</f>
        <v>FR10</v>
      </c>
      <c r="X450" s="28"/>
    </row>
    <row r="451" spans="2:24" hidden="1">
      <c r="B451" t="s">
        <v>372</v>
      </c>
      <c r="D451" t="str">
        <f>VLOOKUP(AApplicationCosts[[#This Row],[NoApplication]],'A-Applications'!B:K,9,FALSE)</f>
        <v>1Password</v>
      </c>
      <c r="E451">
        <f>VLOOKUP(AApplicationCosts[[#This Row],[NoApplication]],'A-Applications'!B:K,10,FALSE)</f>
        <v>0</v>
      </c>
      <c r="F451" t="s">
        <v>5025</v>
      </c>
      <c r="G451" s="28">
        <v>46099</v>
      </c>
      <c r="H451" s="28">
        <v>46464</v>
      </c>
      <c r="I451" t="s">
        <v>5050</v>
      </c>
      <c r="M451" t="s">
        <v>5027</v>
      </c>
      <c r="N451" s="27">
        <v>45</v>
      </c>
      <c r="O451"/>
      <c r="P451" t="s">
        <v>4766</v>
      </c>
      <c r="R451" t="s">
        <v>5489</v>
      </c>
      <c r="S451">
        <f>_xlfn.XLOOKUP(AApplicationCosts[[#This Row],[NoApplication]],'A-Applications'!B:B,'A-Applications'!AG:AG,,0,1)</f>
        <v>0</v>
      </c>
      <c r="T451" t="s">
        <v>4900</v>
      </c>
      <c r="U451" t="s">
        <v>4900</v>
      </c>
      <c r="V451" t="str">
        <f>IFERROR(VLOOKUP(AApplicationCosts[[#This Row],[License Approver]],Tabels!BD:BF,3,FALSE),"N/A")</f>
        <v>Sales &amp; Marketing</v>
      </c>
      <c r="W451" t="str">
        <f>IFERROR(VLOOKUP(AApplicationCosts[[#This Row],[License Approver]],Tabels!BD:BG,4,FALSE),"N/A")</f>
        <v>FR10</v>
      </c>
      <c r="X451" s="28"/>
    </row>
    <row r="452" spans="2:24" hidden="1">
      <c r="B452" t="s">
        <v>537</v>
      </c>
      <c r="D452" t="str">
        <f>VLOOKUP(AApplicationCosts[[#This Row],[NoApplication]],'A-Applications'!B:K,9,FALSE)</f>
        <v>TBD</v>
      </c>
      <c r="E452">
        <f>VLOOKUP(AApplicationCosts[[#This Row],[NoApplication]],'A-Applications'!B:K,10,FALSE)</f>
        <v>0</v>
      </c>
      <c r="F452" t="s">
        <v>5025</v>
      </c>
      <c r="G452" s="28">
        <v>46026</v>
      </c>
      <c r="H452" s="28">
        <v>46027</v>
      </c>
      <c r="I452" t="s">
        <v>5490</v>
      </c>
      <c r="M452" t="s">
        <v>5027</v>
      </c>
      <c r="N452" s="27">
        <v>120</v>
      </c>
      <c r="O452"/>
      <c r="P452" t="s">
        <v>5491</v>
      </c>
      <c r="R452" t="s">
        <v>5492</v>
      </c>
      <c r="S452">
        <f>_xlfn.XLOOKUP(AApplicationCosts[[#This Row],[NoApplication]],'A-Applications'!B:B,'A-Applications'!AG:AG,,0,1)</f>
        <v>0</v>
      </c>
      <c r="T452" t="s">
        <v>4900</v>
      </c>
      <c r="U452" t="s">
        <v>4900</v>
      </c>
      <c r="V452" t="str">
        <f>IFERROR(VLOOKUP(AApplicationCosts[[#This Row],[License Approver]],Tabels!BD:BF,3,FALSE),"N/A")</f>
        <v>Sales &amp; Marketing</v>
      </c>
      <c r="W452" t="str">
        <f>IFERROR(VLOOKUP(AApplicationCosts[[#This Row],[License Approver]],Tabels!BD:BG,4,FALSE),"N/A")</f>
        <v>FR10</v>
      </c>
      <c r="X452" s="28"/>
    </row>
    <row r="453" spans="2:24" hidden="1">
      <c r="B453" t="s">
        <v>537</v>
      </c>
      <c r="D453" t="str">
        <f>VLOOKUP(AApplicationCosts[[#This Row],[NoApplication]],'A-Applications'!B:K,9,FALSE)</f>
        <v>TBD</v>
      </c>
      <c r="E453">
        <f>VLOOKUP(AApplicationCosts[[#This Row],[NoApplication]],'A-Applications'!B:K,10,FALSE)</f>
        <v>0</v>
      </c>
      <c r="F453" t="s">
        <v>5025</v>
      </c>
      <c r="G453" s="28">
        <v>45664</v>
      </c>
      <c r="H453" s="28">
        <v>46029</v>
      </c>
      <c r="I453" t="s">
        <v>5050</v>
      </c>
      <c r="M453" t="s">
        <v>5027</v>
      </c>
      <c r="N453" s="27">
        <v>65</v>
      </c>
      <c r="O453"/>
      <c r="P453" t="s">
        <v>5493</v>
      </c>
      <c r="R453" t="s">
        <v>5494</v>
      </c>
      <c r="S453">
        <f>_xlfn.XLOOKUP(AApplicationCosts[[#This Row],[NoApplication]],'A-Applications'!B:B,'A-Applications'!AG:AG,,0,1)</f>
        <v>0</v>
      </c>
      <c r="T453" t="s">
        <v>4900</v>
      </c>
      <c r="U453" t="s">
        <v>4900</v>
      </c>
      <c r="V453" t="str">
        <f>IFERROR(VLOOKUP(AApplicationCosts[[#This Row],[License Approver]],Tabels!BD:BF,3,FALSE),"N/A")</f>
        <v>Sales &amp; Marketing</v>
      </c>
      <c r="W453" t="str">
        <f>IFERROR(VLOOKUP(AApplicationCosts[[#This Row],[License Approver]],Tabels!BD:BG,4,FALSE),"N/A")</f>
        <v>FR10</v>
      </c>
      <c r="X453" s="28"/>
    </row>
    <row r="454" spans="2:24" hidden="1">
      <c r="B454" t="s">
        <v>537</v>
      </c>
      <c r="D454" t="str">
        <f>VLOOKUP(AApplicationCosts[[#This Row],[NoApplication]],'A-Applications'!B:K,9,FALSE)</f>
        <v>TBD</v>
      </c>
      <c r="E454">
        <f>VLOOKUP(AApplicationCosts[[#This Row],[NoApplication]],'A-Applications'!B:K,10,FALSE)</f>
        <v>0</v>
      </c>
      <c r="F454" t="s">
        <v>5025</v>
      </c>
      <c r="G454" s="28">
        <v>45891</v>
      </c>
      <c r="H454" s="28">
        <v>46256</v>
      </c>
      <c r="I454" t="s">
        <v>5050</v>
      </c>
      <c r="M454" t="s">
        <v>5027</v>
      </c>
      <c r="N454" s="27">
        <v>500</v>
      </c>
      <c r="O454"/>
      <c r="P454" t="s">
        <v>5495</v>
      </c>
      <c r="R454" t="s">
        <v>5496</v>
      </c>
      <c r="S454">
        <f>_xlfn.XLOOKUP(AApplicationCosts[[#This Row],[NoApplication]],'A-Applications'!B:B,'A-Applications'!AG:AG,,0,1)</f>
        <v>0</v>
      </c>
      <c r="T454" t="s">
        <v>4900</v>
      </c>
      <c r="U454" t="s">
        <v>4900</v>
      </c>
      <c r="V454" t="str">
        <f>IFERROR(VLOOKUP(AApplicationCosts[[#This Row],[License Approver]],Tabels!BD:BF,3,FALSE),"N/A")</f>
        <v>Sales &amp; Marketing</v>
      </c>
      <c r="W454" t="str">
        <f>IFERROR(VLOOKUP(AApplicationCosts[[#This Row],[License Approver]],Tabels!BD:BG,4,FALSE),"N/A")</f>
        <v>FR10</v>
      </c>
      <c r="X454" s="28"/>
    </row>
    <row r="455" spans="2:24" hidden="1">
      <c r="B455" t="s">
        <v>537</v>
      </c>
      <c r="D455" t="str">
        <f>VLOOKUP(AApplicationCosts[[#This Row],[NoApplication]],'A-Applications'!B:K,9,FALSE)</f>
        <v>TBD</v>
      </c>
      <c r="E455">
        <f>VLOOKUP(AApplicationCosts[[#This Row],[NoApplication]],'A-Applications'!B:K,10,FALSE)</f>
        <v>0</v>
      </c>
      <c r="F455" t="s">
        <v>5025</v>
      </c>
      <c r="G455" s="28">
        <v>46026</v>
      </c>
      <c r="H455" s="28">
        <v>46027</v>
      </c>
      <c r="I455" t="s">
        <v>5490</v>
      </c>
      <c r="M455" t="s">
        <v>5027</v>
      </c>
      <c r="N455" s="27">
        <v>60</v>
      </c>
      <c r="O455"/>
      <c r="P455" t="s">
        <v>5497</v>
      </c>
      <c r="R455" t="s">
        <v>5498</v>
      </c>
      <c r="S455">
        <f>_xlfn.XLOOKUP(AApplicationCosts[[#This Row],[NoApplication]],'A-Applications'!B:B,'A-Applications'!AG:AG,,0,1)</f>
        <v>0</v>
      </c>
      <c r="T455" t="s">
        <v>4900</v>
      </c>
      <c r="U455" t="s">
        <v>4900</v>
      </c>
      <c r="V455" t="str">
        <f>IFERROR(VLOOKUP(AApplicationCosts[[#This Row],[License Approver]],Tabels!BD:BF,3,FALSE),"N/A")</f>
        <v>Sales &amp; Marketing</v>
      </c>
      <c r="W455" t="str">
        <f>IFERROR(VLOOKUP(AApplicationCosts[[#This Row],[License Approver]],Tabels!BD:BG,4,FALSE),"N/A")</f>
        <v>FR10</v>
      </c>
      <c r="X455" s="28"/>
    </row>
    <row r="456" spans="2:24" hidden="1">
      <c r="B456" t="s">
        <v>537</v>
      </c>
      <c r="D456" t="str">
        <f>VLOOKUP(AApplicationCosts[[#This Row],[NoApplication]],'A-Applications'!B:K,9,FALSE)</f>
        <v>TBD</v>
      </c>
      <c r="E456">
        <f>VLOOKUP(AApplicationCosts[[#This Row],[NoApplication]],'A-Applications'!B:K,10,FALSE)</f>
        <v>0</v>
      </c>
      <c r="F456" t="s">
        <v>5025</v>
      </c>
      <c r="G456" s="28">
        <v>46026</v>
      </c>
      <c r="H456" s="28">
        <v>46027</v>
      </c>
      <c r="I456" t="s">
        <v>5490</v>
      </c>
      <c r="M456" t="s">
        <v>5027</v>
      </c>
      <c r="N456" s="27">
        <v>240</v>
      </c>
      <c r="O456"/>
      <c r="P456" t="s">
        <v>5499</v>
      </c>
      <c r="R456" t="s">
        <v>5500</v>
      </c>
      <c r="S456">
        <f>_xlfn.XLOOKUP(AApplicationCosts[[#This Row],[NoApplication]],'A-Applications'!B:B,'A-Applications'!AG:AG,,0,1)</f>
        <v>0</v>
      </c>
      <c r="T456" t="s">
        <v>4900</v>
      </c>
      <c r="U456" t="s">
        <v>4900</v>
      </c>
      <c r="V456" t="str">
        <f>IFERROR(VLOOKUP(AApplicationCosts[[#This Row],[License Approver]],Tabels!BD:BF,3,FALSE),"N/A")</f>
        <v>Sales &amp; Marketing</v>
      </c>
      <c r="W456" t="str">
        <f>IFERROR(VLOOKUP(AApplicationCosts[[#This Row],[License Approver]],Tabels!BD:BG,4,FALSE),"N/A")</f>
        <v>FR10</v>
      </c>
      <c r="X456" s="28"/>
    </row>
    <row r="457" spans="2:24" hidden="1">
      <c r="B457" t="s">
        <v>1747</v>
      </c>
      <c r="D457">
        <f>VLOOKUP(AApplicationCosts[[#This Row],[NoApplication]],'A-Applications'!B:K,9,FALSE)</f>
        <v>0</v>
      </c>
      <c r="E457">
        <f>VLOOKUP(AApplicationCosts[[#This Row],[NoApplication]],'A-Applications'!B:K,10,FALSE)</f>
        <v>0</v>
      </c>
      <c r="F457" t="s">
        <v>5025</v>
      </c>
      <c r="G457" s="28">
        <v>46026</v>
      </c>
      <c r="H457" s="28">
        <v>46027</v>
      </c>
      <c r="I457" t="s">
        <v>5490</v>
      </c>
      <c r="M457" t="s">
        <v>5027</v>
      </c>
      <c r="N457" s="27">
        <v>1700</v>
      </c>
      <c r="O457"/>
      <c r="P457" t="s">
        <v>4864</v>
      </c>
      <c r="R457" t="s">
        <v>5501</v>
      </c>
      <c r="S457">
        <f>_xlfn.XLOOKUP(AApplicationCosts[[#This Row],[NoApplication]],'A-Applications'!B:B,'A-Applications'!AG:AG,,0,1)</f>
        <v>0</v>
      </c>
      <c r="T457" t="s">
        <v>4900</v>
      </c>
      <c r="U457" t="s">
        <v>5502</v>
      </c>
      <c r="V457" t="str">
        <f>IFERROR(VLOOKUP(AApplicationCosts[[#This Row],[License Approver]],Tabels!BD:BF,3,FALSE),"N/A")</f>
        <v>FR_Sales &amp; Marketing</v>
      </c>
      <c r="W457" t="str">
        <f>IFERROR(VLOOKUP(AApplicationCosts[[#This Row],[License Approver]],Tabels!BD:BG,4,FALSE),"N/A")</f>
        <v>FR10</v>
      </c>
      <c r="X457" s="28"/>
    </row>
    <row r="458" spans="2:24" hidden="1">
      <c r="B458" t="s">
        <v>5314</v>
      </c>
      <c r="D458" t="str">
        <f>VLOOKUP(AApplicationCosts[[#This Row],[NoApplication]],'A-Applications'!B:K,9,FALSE)</f>
        <v>Microsoft</v>
      </c>
      <c r="E458" t="str">
        <f>VLOOKUP(AApplicationCosts[[#This Row],[NoApplication]],'A-Applications'!B:K,10,FALSE)</f>
        <v>AAD-33168</v>
      </c>
      <c r="F458" t="s">
        <v>5025</v>
      </c>
      <c r="G458" s="28">
        <v>46026</v>
      </c>
      <c r="H458" s="28">
        <v>46027</v>
      </c>
      <c r="I458" t="s">
        <v>5490</v>
      </c>
      <c r="M458" t="s">
        <v>5027</v>
      </c>
      <c r="N458" s="27">
        <v>2600</v>
      </c>
      <c r="O458"/>
      <c r="P458" t="s">
        <v>2114</v>
      </c>
      <c r="R458" t="s">
        <v>5503</v>
      </c>
      <c r="S458" t="str">
        <f>_xlfn.XLOOKUP(AApplicationCosts[[#This Row],[NoApplication]],'A-Applications'!B:B,'A-Applications'!AG:AG,,0,1)</f>
        <v>No</v>
      </c>
      <c r="T458" t="s">
        <v>4900</v>
      </c>
      <c r="U458" t="s">
        <v>5502</v>
      </c>
      <c r="V458" t="str">
        <f>IFERROR(VLOOKUP(AApplicationCosts[[#This Row],[License Approver]],Tabels!BD:BF,3,FALSE),"N/A")</f>
        <v>FR_Sales &amp; Marketing</v>
      </c>
      <c r="W458" t="str">
        <f>IFERROR(VLOOKUP(AApplicationCosts[[#This Row],[License Approver]],Tabels!BD:BG,4,FALSE),"N/A")</f>
        <v>FR10</v>
      </c>
      <c r="X458" s="28"/>
    </row>
    <row r="459" spans="2:24" hidden="1">
      <c r="B459" t="s">
        <v>1812</v>
      </c>
      <c r="D459">
        <f>VLOOKUP(AApplicationCosts[[#This Row],[NoApplication]],'A-Applications'!B:K,9,FALSE)</f>
        <v>0</v>
      </c>
      <c r="E459">
        <f>VLOOKUP(AApplicationCosts[[#This Row],[NoApplication]],'A-Applications'!B:K,10,FALSE)</f>
        <v>0</v>
      </c>
      <c r="F459" t="s">
        <v>5025</v>
      </c>
      <c r="G459" s="28">
        <v>46011</v>
      </c>
      <c r="H459" s="28">
        <v>46376</v>
      </c>
      <c r="I459" t="s">
        <v>5050</v>
      </c>
      <c r="M459" t="s">
        <v>5027</v>
      </c>
      <c r="N459" s="27">
        <v>2200</v>
      </c>
      <c r="O459"/>
      <c r="P459" t="s">
        <v>5504</v>
      </c>
      <c r="R459" t="s">
        <v>5505</v>
      </c>
      <c r="S459">
        <f>_xlfn.XLOOKUP(AApplicationCosts[[#This Row],[NoApplication]],'A-Applications'!B:B,'A-Applications'!AG:AG,,0,1)</f>
        <v>0</v>
      </c>
      <c r="T459" t="s">
        <v>5506</v>
      </c>
      <c r="U459" t="s">
        <v>4900</v>
      </c>
      <c r="V459" t="str">
        <f>IFERROR(VLOOKUP(AApplicationCosts[[#This Row],[License Approver]],Tabels!BD:BF,3,FALSE),"N/A")</f>
        <v>Sales &amp; Marketing</v>
      </c>
      <c r="W459" t="str">
        <f>IFERROR(VLOOKUP(AApplicationCosts[[#This Row],[License Approver]],Tabels!BD:BG,4,FALSE),"N/A")</f>
        <v>FR10</v>
      </c>
      <c r="X459" s="28"/>
    </row>
    <row r="460" spans="2:24" hidden="1">
      <c r="B460" t="s">
        <v>552</v>
      </c>
      <c r="D460" t="str">
        <f>VLOOKUP(AApplicationCosts[[#This Row],[NoApplication]],'A-Applications'!B:K,9,FALSE)</f>
        <v xml:space="preserve">KnowBe4 </v>
      </c>
      <c r="E460">
        <f>VLOOKUP(AApplicationCosts[[#This Row],[NoApplication]],'A-Applications'!B:K,10,FALSE)</f>
        <v>0</v>
      </c>
      <c r="F460" t="s">
        <v>5025</v>
      </c>
      <c r="G460" s="28">
        <v>46081</v>
      </c>
      <c r="H460" s="28">
        <v>47176</v>
      </c>
      <c r="I460" t="s">
        <v>5044</v>
      </c>
      <c r="J460">
        <v>90</v>
      </c>
      <c r="M460" t="s">
        <v>5048</v>
      </c>
      <c r="N460" s="27">
        <f>61696/3</f>
        <v>20565.333333333332</v>
      </c>
      <c r="O460">
        <v>90457954</v>
      </c>
      <c r="P460" t="s">
        <v>5161</v>
      </c>
      <c r="S460">
        <f>_xlfn.XLOOKUP(AApplicationCosts[[#This Row],[NoApplication]],'A-Applications'!B:B,'A-Applications'!AG:AG,,0,1)</f>
        <v>0</v>
      </c>
      <c r="T460" t="s">
        <v>5507</v>
      </c>
      <c r="U460" t="s">
        <v>5046</v>
      </c>
      <c r="V460" t="str">
        <f>IFERROR(VLOOKUP(AApplicationCosts[[#This Row],[License Approver]],Tabels!BD:BF,3,FALSE),"N/A")</f>
        <v>Digitalization</v>
      </c>
      <c r="W460" t="str">
        <f>IFERROR(VLOOKUP(AApplicationCosts[[#This Row],[License Approver]],Tabels!BD:BG,4,FALSE),"N/A")</f>
        <v>DK10</v>
      </c>
      <c r="X460" s="28"/>
    </row>
    <row r="461" spans="2:24" hidden="1">
      <c r="B461" t="s">
        <v>5508</v>
      </c>
      <c r="D461" t="str">
        <f>VLOOKUP(AApplicationCosts[[#This Row],[NoApplication]],'A-Applications'!B:K,9,FALSE)</f>
        <v>Sharegate</v>
      </c>
      <c r="E461">
        <f>VLOOKUP(AApplicationCosts[[#This Row],[NoApplication]],'A-Applications'!B:K,10,FALSE)</f>
        <v>0</v>
      </c>
      <c r="F461" t="s">
        <v>5025</v>
      </c>
      <c r="G461" s="28">
        <v>46113</v>
      </c>
      <c r="H461" s="28">
        <v>46478</v>
      </c>
      <c r="I461" t="s">
        <v>5050</v>
      </c>
      <c r="M461" t="s">
        <v>5032</v>
      </c>
      <c r="N461" s="27">
        <v>39886</v>
      </c>
      <c r="O461">
        <v>90457954</v>
      </c>
      <c r="P461" t="s">
        <v>5161</v>
      </c>
      <c r="S461">
        <f>_xlfn.XLOOKUP(AApplicationCosts[[#This Row],[NoApplication]],'A-Applications'!B:B,'A-Applications'!AG:AG,,0,1)</f>
        <v>0</v>
      </c>
      <c r="T461" t="s">
        <v>2685</v>
      </c>
      <c r="U461" t="s">
        <v>5033</v>
      </c>
      <c r="V461" t="str">
        <f>IFERROR(VLOOKUP(AApplicationCosts[[#This Row],[License Approver]],Tabels!BD:BF,3,FALSE),"N/A")</f>
        <v>Digitalization</v>
      </c>
      <c r="W461" t="str">
        <f>IFERROR(VLOOKUP(AApplicationCosts[[#This Row],[License Approver]],Tabels!BD:BG,4,FALSE),"N/A")</f>
        <v>DK10</v>
      </c>
      <c r="X461" s="28"/>
    </row>
    <row r="462" spans="2:24" hidden="1">
      <c r="B462" t="s">
        <v>758</v>
      </c>
      <c r="D462" t="str">
        <f>VLOOKUP(AApplicationCosts[[#This Row],[NoApplication]],'A-Applications'!B:K,9,FALSE)</f>
        <v>Mentimeter AB</v>
      </c>
      <c r="E462">
        <f>VLOOKUP(AApplicationCosts[[#This Row],[NoApplication]],'A-Applications'!B:K,10,FALSE)</f>
        <v>0</v>
      </c>
      <c r="F462" t="s">
        <v>5025</v>
      </c>
      <c r="G462" s="28">
        <v>46173</v>
      </c>
      <c r="H462" s="28">
        <v>46537</v>
      </c>
      <c r="J462">
        <v>90</v>
      </c>
      <c r="M462" t="s">
        <v>5032</v>
      </c>
      <c r="O462"/>
      <c r="P462"/>
      <c r="R462" t="s">
        <v>5509</v>
      </c>
      <c r="S462">
        <f>_xlfn.XLOOKUP(AApplicationCosts[[#This Row],[NoApplication]],'A-Applications'!B:B,'A-Applications'!AG:AG,,0,1)</f>
        <v>0</v>
      </c>
      <c r="T462" t="s">
        <v>3140</v>
      </c>
      <c r="U462" t="s">
        <v>3140</v>
      </c>
      <c r="V462" t="str">
        <f>IFERROR(VLOOKUP(AApplicationCosts[[#This Row],[License Approver]],Tabels!BD:BF,3,FALSE),"N/A")</f>
        <v>Digitalization</v>
      </c>
      <c r="W462" t="str">
        <f>IFERROR(VLOOKUP(AApplicationCosts[[#This Row],[License Approver]],Tabels!BD:BG,4,FALSE),"N/A")</f>
        <v>DK10</v>
      </c>
      <c r="X462" s="28"/>
    </row>
    <row r="468" spans="7:8">
      <c r="G468" s="28"/>
      <c r="H468" s="28"/>
    </row>
    <row r="470" spans="7:8">
      <c r="G470" s="28"/>
      <c r="H470" s="28"/>
    </row>
    <row r="472" spans="7:8">
      <c r="G472" s="28"/>
      <c r="H472" s="28"/>
    </row>
    <row r="473" spans="7:8">
      <c r="G473" s="28"/>
      <c r="H473" s="28"/>
    </row>
    <row r="475" spans="7:8">
      <c r="G475" s="28"/>
      <c r="H475" s="28"/>
    </row>
    <row r="476" spans="7:8">
      <c r="G476" s="28"/>
      <c r="H476" s="28"/>
    </row>
    <row r="477" spans="7:8">
      <c r="G477" s="28"/>
      <c r="H477" s="28"/>
    </row>
    <row r="478" spans="7:8">
      <c r="G478" s="28"/>
      <c r="H478" s="28"/>
    </row>
  </sheetData>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BF588C6C-B675-46BB-941C-88A4D7D4C870}">
          <x14:formula1>
            <xm:f>Tabels!$AR$4:$AR$12</xm:f>
          </x14:formula1>
          <xm:sqref>F4:F1048576</xm:sqref>
        </x14:dataValidation>
        <x14:dataValidation type="list" allowBlank="1" showInputMessage="1" showErrorMessage="1" xr:uid="{D408FFB7-68E3-42A0-9B3F-4DED80BFC56D}">
          <x14:formula1>
            <xm:f>Tabels!$AO$4:$AO$8</xm:f>
          </x14:formula1>
          <xm:sqref>M4:M1048576</xm:sqref>
        </x14:dataValidation>
        <x14:dataValidation type="list" allowBlank="1" showInputMessage="1" showErrorMessage="1" xr:uid="{B9271EAC-AE8C-41BF-8240-A24F2438EB46}">
          <x14:formula1>
            <xm:f>'A-Applications'!$B:$B</xm:f>
          </x14:formula1>
          <xm:sqref>B4:B1048576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C1991-07B7-4773-849C-4C2C952F4CD2}">
  <dimension ref="B1:R6"/>
  <sheetViews>
    <sheetView workbookViewId="0">
      <selection activeCell="C5" sqref="C5"/>
    </sheetView>
  </sheetViews>
  <sheetFormatPr defaultRowHeight="15"/>
  <cols>
    <col min="2" max="2" width="16.28515625" bestFit="1" customWidth="1"/>
    <col min="3" max="3" width="16.42578125" bestFit="1" customWidth="1"/>
    <col min="4" max="4" width="19.5703125" bestFit="1" customWidth="1"/>
    <col min="5" max="5" width="18.28515625" bestFit="1" customWidth="1"/>
    <col min="6" max="6" width="16.7109375" bestFit="1" customWidth="1"/>
    <col min="7" max="7" width="21" bestFit="1" customWidth="1"/>
    <col min="8" max="8" width="19.7109375" bestFit="1" customWidth="1"/>
  </cols>
  <sheetData>
    <row r="1" spans="2:18" ht="30">
      <c r="B1" s="35" t="s">
        <v>10</v>
      </c>
      <c r="R1" s="34" t="s">
        <v>4989</v>
      </c>
    </row>
    <row r="2" spans="2:18" ht="21">
      <c r="C2" s="240" t="s">
        <v>4432</v>
      </c>
      <c r="D2" s="241"/>
      <c r="E2" s="241"/>
      <c r="F2" s="240" t="s">
        <v>3020</v>
      </c>
      <c r="G2" s="241"/>
      <c r="H2" s="241"/>
    </row>
    <row r="3" spans="2:18">
      <c r="B3" t="s">
        <v>39</v>
      </c>
      <c r="C3" t="s">
        <v>5510</v>
      </c>
      <c r="D3" t="s">
        <v>5511</v>
      </c>
      <c r="E3" t="s">
        <v>5512</v>
      </c>
      <c r="F3" t="s">
        <v>5513</v>
      </c>
      <c r="G3" t="s">
        <v>5514</v>
      </c>
      <c r="H3" t="s">
        <v>5515</v>
      </c>
    </row>
    <row r="4" spans="2:18">
      <c r="B4" t="s">
        <v>5516</v>
      </c>
      <c r="C4" t="s">
        <v>2089</v>
      </c>
      <c r="D4" s="28">
        <v>45667</v>
      </c>
      <c r="G4" s="28">
        <v>45659</v>
      </c>
    </row>
    <row r="5" spans="2:18">
      <c r="B5" t="s">
        <v>5517</v>
      </c>
      <c r="C5" t="s">
        <v>2037</v>
      </c>
      <c r="D5" s="28">
        <v>45672</v>
      </c>
      <c r="G5" s="28">
        <v>45713</v>
      </c>
    </row>
    <row r="6" spans="2:18">
      <c r="B6" t="s">
        <v>5518</v>
      </c>
      <c r="C6" t="s">
        <v>5519</v>
      </c>
    </row>
  </sheetData>
  <sheetProtection algorithmName="SHA-512" hashValue="28swGu8hBoVEBVI1VNh4X/4Sh99hzL+p3TYz0OPvOgPxwlMiS8qMhBLI5ePlkolNAAE37OEaBzMK3ZZOBkAMSQ==" saltValue="E2YtohAn1Qi1ZRUc8z5REw==" spinCount="100000" sheet="1" objects="1" scenarios="1"/>
  <mergeCells count="2">
    <mergeCell ref="C2:E2"/>
    <mergeCell ref="F2:H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CEBC6-2212-4327-A4EC-206649ACEC58}">
  <sheetPr codeName="Sheet10"/>
  <dimension ref="B4:E10"/>
  <sheetViews>
    <sheetView workbookViewId="0">
      <selection activeCell="E9" sqref="E9"/>
    </sheetView>
  </sheetViews>
  <sheetFormatPr defaultRowHeight="15"/>
  <cols>
    <col min="2" max="2" width="36.42578125" customWidth="1"/>
    <col min="3" max="4" width="11.7109375" customWidth="1"/>
    <col min="5" max="5" width="14.7109375" customWidth="1"/>
  </cols>
  <sheetData>
    <row r="4" spans="2:5">
      <c r="B4" s="81" t="s">
        <v>5520</v>
      </c>
      <c r="C4" t="s">
        <v>5521</v>
      </c>
      <c r="D4" t="s">
        <v>5522</v>
      </c>
      <c r="E4" t="s">
        <v>5523</v>
      </c>
    </row>
    <row r="5" spans="2:5">
      <c r="B5" s="81" t="s">
        <v>2148</v>
      </c>
      <c r="C5" s="83">
        <v>45292</v>
      </c>
      <c r="D5" t="s">
        <v>5524</v>
      </c>
      <c r="E5" s="82">
        <v>24623000</v>
      </c>
    </row>
    <row r="6" spans="2:5">
      <c r="B6" s="81" t="s">
        <v>5525</v>
      </c>
      <c r="C6" s="83">
        <v>45292</v>
      </c>
      <c r="D6" t="s">
        <v>5524</v>
      </c>
      <c r="E6" s="82">
        <v>82277000</v>
      </c>
    </row>
    <row r="7" spans="2:5">
      <c r="B7" s="81" t="s">
        <v>2148</v>
      </c>
      <c r="C7" s="83">
        <v>45291</v>
      </c>
      <c r="D7" t="s">
        <v>5526</v>
      </c>
      <c r="E7" s="82">
        <v>22385000</v>
      </c>
    </row>
    <row r="8" spans="2:5">
      <c r="B8" s="81" t="s">
        <v>5525</v>
      </c>
      <c r="C8" s="83">
        <v>45291</v>
      </c>
      <c r="D8" t="s">
        <v>5526</v>
      </c>
      <c r="E8" s="82">
        <v>52605000</v>
      </c>
    </row>
    <row r="9" spans="2:5">
      <c r="B9" s="81" t="s">
        <v>2148</v>
      </c>
      <c r="C9" s="83">
        <v>45658</v>
      </c>
      <c r="D9" t="s">
        <v>5524</v>
      </c>
      <c r="E9" s="84">
        <v>36000000</v>
      </c>
    </row>
    <row r="10" spans="2:5">
      <c r="B10" s="81" t="s">
        <v>5525</v>
      </c>
      <c r="C10" s="83">
        <v>45658</v>
      </c>
      <c r="D10" t="s">
        <v>5524</v>
      </c>
      <c r="E10" s="84">
        <v>81455000</v>
      </c>
    </row>
  </sheetData>
  <sheetProtection algorithmName="SHA-512" hashValue="GuPTWfJgmOXUi94vqbZpaenQa/TxmQICPAGWQrvFJEf44Jj/Tps2lcrlILYAlj9pZf+imFwzvnAV22N7BoEgXQ==" saltValue="BfRcSuwNhkc/D4gWTtXw9A==" spinCount="100000" sheet="1" objects="1" scenarios="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197C-1C6B-4F2F-B479-FFB7CD913AD1}">
  <sheetPr codeName="Sheet4">
    <tabColor rgb="FF009CA6"/>
  </sheetPr>
  <dimension ref="B1:Q677"/>
  <sheetViews>
    <sheetView topLeftCell="E1" zoomScale="80" zoomScaleNormal="80" workbookViewId="0">
      <pane ySplit="5" topLeftCell="A144" activePane="bottomLeft" state="frozen"/>
      <selection pane="bottomLeft" activeCell="E1" sqref="A1:XFD1048576"/>
      <selection activeCell="F42" sqref="F42"/>
    </sheetView>
  </sheetViews>
  <sheetFormatPr defaultRowHeight="15"/>
  <cols>
    <col min="2" max="2" width="85.28515625" customWidth="1"/>
    <col min="3" max="3" width="11.7109375" bestFit="1" customWidth="1"/>
    <col min="4" max="5" width="27.28515625" customWidth="1"/>
    <col min="6" max="6" width="33.5703125" customWidth="1"/>
    <col min="7" max="7" width="30.42578125" customWidth="1"/>
    <col min="8" max="8" width="34.28515625" customWidth="1"/>
    <col min="9" max="9" width="26.5703125" hidden="1" customWidth="1"/>
    <col min="10" max="10" width="143.5703125" customWidth="1"/>
    <col min="11" max="11" width="15" customWidth="1"/>
    <col min="12" max="12" width="25.5703125" customWidth="1"/>
    <col min="13" max="13" width="19.28515625" customWidth="1"/>
    <col min="14" max="14" width="16.7109375" customWidth="1"/>
    <col min="15" max="15" width="27" customWidth="1"/>
    <col min="16" max="16" width="28.28515625" customWidth="1"/>
  </cols>
  <sheetData>
    <row r="1" spans="2:17">
      <c r="J1" s="4"/>
      <c r="K1" s="4"/>
      <c r="L1" s="4"/>
      <c r="M1" s="4"/>
    </row>
    <row r="2" spans="2:17" ht="62.25" customHeight="1">
      <c r="B2" s="20"/>
      <c r="C2" s="43"/>
      <c r="D2" s="43"/>
      <c r="E2" s="43"/>
      <c r="F2" s="44" t="s">
        <v>5527</v>
      </c>
      <c r="G2" s="44" t="s">
        <v>5528</v>
      </c>
      <c r="H2" s="44" t="s">
        <v>5529</v>
      </c>
      <c r="I2" s="45" t="s">
        <v>5530</v>
      </c>
      <c r="J2" s="62" t="s">
        <v>5531</v>
      </c>
      <c r="K2" s="45" t="s">
        <v>5532</v>
      </c>
      <c r="L2" s="45" t="s">
        <v>5533</v>
      </c>
      <c r="M2" s="45" t="s">
        <v>5534</v>
      </c>
      <c r="N2" s="45" t="s">
        <v>5535</v>
      </c>
      <c r="O2" s="45" t="s">
        <v>5536</v>
      </c>
      <c r="P2" s="45" t="s">
        <v>5537</v>
      </c>
    </row>
    <row r="5" spans="2:17">
      <c r="B5" s="29" t="s">
        <v>31</v>
      </c>
      <c r="C5" s="46" t="s">
        <v>5538</v>
      </c>
      <c r="D5" s="46" t="s">
        <v>5522</v>
      </c>
      <c r="E5" s="46" t="s">
        <v>5539</v>
      </c>
      <c r="F5" s="46" t="s">
        <v>5540</v>
      </c>
      <c r="G5" s="46" t="s">
        <v>5541</v>
      </c>
      <c r="H5" s="46" t="s">
        <v>5542</v>
      </c>
      <c r="I5" s="46" t="s">
        <v>5543</v>
      </c>
      <c r="J5" s="46" t="s">
        <v>5520</v>
      </c>
      <c r="K5" s="46" t="s">
        <v>44</v>
      </c>
      <c r="L5" s="46" t="s">
        <v>5544</v>
      </c>
      <c r="M5" s="46" t="s">
        <v>5534</v>
      </c>
      <c r="N5" s="46" t="s">
        <v>5545</v>
      </c>
      <c r="O5" s="46" t="s">
        <v>5546</v>
      </c>
      <c r="P5" s="46" t="s">
        <v>27</v>
      </c>
      <c r="Q5" s="46" t="s">
        <v>5547</v>
      </c>
    </row>
    <row r="6" spans="2:17">
      <c r="B6" s="29" t="str">
        <f>_xlfn.CONCAT(Capabilities[[#This Row],[Column1]],"-",Capabilities[[#This Row],[Level 1]],"-",Capabilities[[#This Row],[Level 2]],"-",Capabilities[[#This Row],[Level 3]])</f>
        <v>999-All--</v>
      </c>
      <c r="C6">
        <v>999</v>
      </c>
      <c r="E6" t="s">
        <v>51</v>
      </c>
      <c r="F6" t="s">
        <v>51</v>
      </c>
      <c r="K6" t="s">
        <v>812</v>
      </c>
      <c r="Q6" t="s">
        <v>5548</v>
      </c>
    </row>
    <row r="7" spans="2:17">
      <c r="B7" s="29" t="str">
        <f>_xlfn.CONCAT(Capabilities[[#This Row],[Column1]],"-",Capabilities[[#This Row],[Level 1]],"-",Capabilities[[#This Row],[Level 2]],"-",Capabilities[[#This Row],[Level 3]])</f>
        <v>1000-Customer Relationship--</v>
      </c>
      <c r="C7">
        <v>1000</v>
      </c>
      <c r="D7" t="s">
        <v>5549</v>
      </c>
      <c r="E7" t="s">
        <v>1275</v>
      </c>
      <c r="F7" t="s">
        <v>5550</v>
      </c>
      <c r="G7" t="s">
        <v>5551</v>
      </c>
      <c r="J7" t="s">
        <v>5552</v>
      </c>
      <c r="K7" t="s">
        <v>5553</v>
      </c>
      <c r="Q7" t="s">
        <v>5554</v>
      </c>
    </row>
    <row r="8" spans="2:17">
      <c r="B8" s="29" t="str">
        <f>_xlfn.CONCAT(Capabilities[[#This Row],[Column1]],"-",Capabilities[[#This Row],[Level 1]],"-",Capabilities[[#This Row],[Level 2]],"-",Capabilities[[#This Row],[Level 3]])</f>
        <v>1008-Customer Relationship-Contact Management-</v>
      </c>
      <c r="C8">
        <v>1008</v>
      </c>
      <c r="D8" t="s">
        <v>5549</v>
      </c>
      <c r="E8" t="s">
        <v>1275</v>
      </c>
      <c r="F8" t="s">
        <v>5550</v>
      </c>
      <c r="G8" t="s">
        <v>5555</v>
      </c>
      <c r="J8" t="s">
        <v>5556</v>
      </c>
      <c r="K8" t="s">
        <v>5553</v>
      </c>
      <c r="Q8" t="s">
        <v>5557</v>
      </c>
    </row>
    <row r="9" spans="2:17">
      <c r="B9" s="29" t="str">
        <f>_xlfn.CONCAT(Capabilities[[#This Row],[Column1]],"-",Capabilities[[#This Row],[Level 1]],"-",Capabilities[[#This Row],[Level 2]],"-",Capabilities[[#This Row],[Level 3]])</f>
        <v>1062-Customer Relationship-Contact Management-Classify Demand</v>
      </c>
      <c r="C9">
        <v>1062</v>
      </c>
      <c r="D9" t="s">
        <v>5549</v>
      </c>
      <c r="E9" t="s">
        <v>1275</v>
      </c>
      <c r="F9" t="s">
        <v>5550</v>
      </c>
      <c r="G9" t="s">
        <v>5555</v>
      </c>
      <c r="H9" t="s">
        <v>5558</v>
      </c>
      <c r="J9" t="s">
        <v>5559</v>
      </c>
      <c r="K9" t="s">
        <v>5553</v>
      </c>
      <c r="Q9" t="s">
        <v>5560</v>
      </c>
    </row>
    <row r="10" spans="2:17">
      <c r="B10" s="29" t="str">
        <f>_xlfn.CONCAT(Capabilities[[#This Row],[Column1]],"-",Capabilities[[#This Row],[Level 1]],"-",Capabilities[[#This Row],[Level 2]],"-",Capabilities[[#This Row],[Level 3]])</f>
        <v>1063-Customer Relationship-Contact Management-Contact Interaction</v>
      </c>
      <c r="C10">
        <v>1063</v>
      </c>
      <c r="D10" t="s">
        <v>5549</v>
      </c>
      <c r="E10" t="s">
        <v>1275</v>
      </c>
      <c r="F10" t="s">
        <v>5550</v>
      </c>
      <c r="G10" t="s">
        <v>5555</v>
      </c>
      <c r="H10" t="s">
        <v>5561</v>
      </c>
      <c r="J10" t="s">
        <v>5562</v>
      </c>
      <c r="K10" t="s">
        <v>5553</v>
      </c>
      <c r="Q10" t="s">
        <v>5563</v>
      </c>
    </row>
    <row r="11" spans="2:17">
      <c r="B11" s="29" t="str">
        <f>_xlfn.CONCAT(Capabilities[[#This Row],[Column1]],"-",Capabilities[[#This Row],[Level 1]],"-",Capabilities[[#This Row],[Level 2]],"-",Capabilities[[#This Row],[Level 3]])</f>
        <v>1064-Customer Relationship-Contact Management-Inbound Contact</v>
      </c>
      <c r="C11">
        <v>1064</v>
      </c>
      <c r="D11" t="s">
        <v>5549</v>
      </c>
      <c r="E11" t="s">
        <v>1275</v>
      </c>
      <c r="F11" t="s">
        <v>5550</v>
      </c>
      <c r="G11" t="s">
        <v>5555</v>
      </c>
      <c r="H11" t="s">
        <v>5564</v>
      </c>
      <c r="J11" t="s">
        <v>5565</v>
      </c>
      <c r="K11" t="s">
        <v>5553</v>
      </c>
      <c r="Q11" t="s">
        <v>5566</v>
      </c>
    </row>
    <row r="12" spans="2:17">
      <c r="B12" s="29" t="str">
        <f>_xlfn.CONCAT(Capabilities[[#This Row],[Column1]],"-",Capabilities[[#This Row],[Level 1]],"-",Capabilities[[#This Row],[Level 2]],"-",Capabilities[[#This Row],[Level 3]])</f>
        <v>1065-Customer Relationship-Contact Management-Manage Interaction</v>
      </c>
      <c r="C12">
        <v>1065</v>
      </c>
      <c r="D12" t="s">
        <v>5549</v>
      </c>
      <c r="E12" t="s">
        <v>1275</v>
      </c>
      <c r="F12" t="s">
        <v>5550</v>
      </c>
      <c r="G12" t="s">
        <v>5555</v>
      </c>
      <c r="H12" t="s">
        <v>5567</v>
      </c>
      <c r="J12" t="s">
        <v>5568</v>
      </c>
      <c r="K12" t="s">
        <v>5553</v>
      </c>
      <c r="Q12" t="s">
        <v>5569</v>
      </c>
    </row>
    <row r="13" spans="2:17">
      <c r="B13" s="29" t="str">
        <f>_xlfn.CONCAT(Capabilities[[#This Row],[Column1]],"-",Capabilities[[#This Row],[Level 1]],"-",Capabilities[[#This Row],[Level 2]],"-",Capabilities[[#This Row],[Level 3]])</f>
        <v>1066-Customer Relationship-Contact Management-Outbound Contact</v>
      </c>
      <c r="C13">
        <v>1066</v>
      </c>
      <c r="D13" t="s">
        <v>5549</v>
      </c>
      <c r="E13" t="s">
        <v>1275</v>
      </c>
      <c r="F13" t="s">
        <v>5550</v>
      </c>
      <c r="G13" t="s">
        <v>5555</v>
      </c>
      <c r="H13" t="s">
        <v>5570</v>
      </c>
      <c r="J13" t="s">
        <v>5571</v>
      </c>
      <c r="K13" t="s">
        <v>5553</v>
      </c>
      <c r="Q13" t="s">
        <v>5572</v>
      </c>
    </row>
    <row r="14" spans="2:17">
      <c r="B14" s="29" t="str">
        <f>_xlfn.CONCAT(Capabilities[[#This Row],[Column1]],"-",Capabilities[[#This Row],[Level 1]],"-",Capabilities[[#This Row],[Level 2]],"-",Capabilities[[#This Row],[Level 3]])</f>
        <v>1067-Customer Relationship-Contact Management-Route Contact</v>
      </c>
      <c r="C14">
        <v>1067</v>
      </c>
      <c r="D14" t="s">
        <v>5549</v>
      </c>
      <c r="E14" t="s">
        <v>1275</v>
      </c>
      <c r="F14" t="s">
        <v>5550</v>
      </c>
      <c r="G14" t="s">
        <v>5555</v>
      </c>
      <c r="H14" t="s">
        <v>5573</v>
      </c>
      <c r="J14" t="s">
        <v>5574</v>
      </c>
      <c r="K14" t="s">
        <v>5553</v>
      </c>
      <c r="Q14" t="s">
        <v>5575</v>
      </c>
    </row>
    <row r="15" spans="2:17">
      <c r="B15" s="29" t="str">
        <f>_xlfn.CONCAT(Capabilities[[#This Row],[Column1]],"-",Capabilities[[#This Row],[Level 1]],"-",Capabilities[[#This Row],[Level 2]],"-",Capabilities[[#This Row],[Level 3]])</f>
        <v>1070-Customer Relationship-Contract Management-Manage Product Usage</v>
      </c>
      <c r="C15">
        <v>1070</v>
      </c>
      <c r="D15" t="s">
        <v>5549</v>
      </c>
      <c r="E15" t="s">
        <v>1275</v>
      </c>
      <c r="F15" t="s">
        <v>5550</v>
      </c>
      <c r="G15" t="s">
        <v>5576</v>
      </c>
      <c r="H15" t="s">
        <v>5577</v>
      </c>
      <c r="J15" t="s">
        <v>5578</v>
      </c>
      <c r="K15" t="s">
        <v>664</v>
      </c>
      <c r="L15">
        <v>600</v>
      </c>
      <c r="O15" t="s">
        <v>1306</v>
      </c>
      <c r="Q15" t="s">
        <v>5579</v>
      </c>
    </row>
    <row r="16" spans="2:17">
      <c r="B16" s="29" t="str">
        <f>_xlfn.CONCAT(Capabilities[[#This Row],[Column1]],"-",Capabilities[[#This Row],[Level 1]],"-",Capabilities[[#This Row],[Level 2]],"-",Capabilities[[#This Row],[Level 3]])</f>
        <v>1009-Customer Relationship-Contract Management-</v>
      </c>
      <c r="C16">
        <v>1009</v>
      </c>
      <c r="D16" t="s">
        <v>5549</v>
      </c>
      <c r="E16" t="s">
        <v>1275</v>
      </c>
      <c r="F16" t="s">
        <v>5550</v>
      </c>
      <c r="G16" t="s">
        <v>5576</v>
      </c>
      <c r="J16" t="s">
        <v>5580</v>
      </c>
      <c r="K16" t="s">
        <v>812</v>
      </c>
      <c r="Q16" t="s">
        <v>5581</v>
      </c>
    </row>
    <row r="17" spans="2:17">
      <c r="B17" s="29" t="str">
        <f>_xlfn.CONCAT(Capabilities[[#This Row],[Column1]],"-",Capabilities[[#This Row],[Level 1]],"-",Capabilities[[#This Row],[Level 2]],"-",Capabilities[[#This Row],[Level 3]])</f>
        <v>1068-Customer Relationship-Contract Management-Manage Contract</v>
      </c>
      <c r="C17">
        <v>1068</v>
      </c>
      <c r="D17" t="s">
        <v>5549</v>
      </c>
      <c r="E17" t="s">
        <v>1275</v>
      </c>
      <c r="F17" t="s">
        <v>5550</v>
      </c>
      <c r="G17" t="s">
        <v>5576</v>
      </c>
      <c r="H17" t="s">
        <v>5582</v>
      </c>
      <c r="J17" t="s">
        <v>5583</v>
      </c>
      <c r="K17" t="s">
        <v>812</v>
      </c>
      <c r="Q17" t="s">
        <v>5584</v>
      </c>
    </row>
    <row r="18" spans="2:17">
      <c r="B18" s="29" t="str">
        <f>_xlfn.CONCAT(Capabilities[[#This Row],[Column1]],"-",Capabilities[[#This Row],[Level 1]],"-",Capabilities[[#This Row],[Level 2]],"-",Capabilities[[#This Row],[Level 3]])</f>
        <v>1069-Customer Relationship-Contract Management-Manage Frame-Contract</v>
      </c>
      <c r="C18">
        <v>1069</v>
      </c>
      <c r="D18" t="s">
        <v>5549</v>
      </c>
      <c r="E18" t="s">
        <v>1275</v>
      </c>
      <c r="F18" t="s">
        <v>5550</v>
      </c>
      <c r="G18" t="s">
        <v>5576</v>
      </c>
      <c r="H18" t="s">
        <v>5585</v>
      </c>
      <c r="J18" t="s">
        <v>5586</v>
      </c>
      <c r="K18" t="s">
        <v>812</v>
      </c>
      <c r="Q18" t="s">
        <v>5587</v>
      </c>
    </row>
    <row r="19" spans="2:17">
      <c r="B19" s="29" t="str">
        <f>_xlfn.CONCAT(Capabilities[[#This Row],[Column1]],"-",Capabilities[[#This Row],[Level 1]],"-",Capabilities[[#This Row],[Level 2]],"-",Capabilities[[#This Row],[Level 3]])</f>
        <v>1071-Customer Relationship-Contract Management-Negotiate Contract</v>
      </c>
      <c r="C19">
        <v>1071</v>
      </c>
      <c r="D19" t="s">
        <v>5549</v>
      </c>
      <c r="E19" t="s">
        <v>1275</v>
      </c>
      <c r="F19" t="s">
        <v>5550</v>
      </c>
      <c r="G19" t="s">
        <v>5576</v>
      </c>
      <c r="H19" t="s">
        <v>5588</v>
      </c>
      <c r="J19" t="s">
        <v>5589</v>
      </c>
      <c r="K19" t="s">
        <v>812</v>
      </c>
      <c r="Q19" t="s">
        <v>5590</v>
      </c>
    </row>
    <row r="20" spans="2:17">
      <c r="B20" s="29" t="str">
        <f>_xlfn.CONCAT(Capabilities[[#This Row],[Column1]],"-",Capabilities[[#This Row],[Level 1]],"-",Capabilities[[#This Row],[Level 2]],"-",Capabilities[[#This Row],[Level 3]])</f>
        <v>1010-Customer Relationship-Customer Management-</v>
      </c>
      <c r="C20">
        <v>1010</v>
      </c>
      <c r="D20" t="s">
        <v>5549</v>
      </c>
      <c r="E20" t="s">
        <v>1275</v>
      </c>
      <c r="F20" t="s">
        <v>5550</v>
      </c>
      <c r="G20" t="s">
        <v>5591</v>
      </c>
      <c r="J20" t="s">
        <v>5592</v>
      </c>
      <c r="K20" t="s">
        <v>5553</v>
      </c>
      <c r="Q20" t="s">
        <v>5593</v>
      </c>
    </row>
    <row r="21" spans="2:17">
      <c r="B21" s="29" t="str">
        <f>_xlfn.CONCAT(Capabilities[[#This Row],[Column1]],"-",Capabilities[[#This Row],[Level 1]],"-",Capabilities[[#This Row],[Level 2]],"-",Capabilities[[#This Row],[Level 3]])</f>
        <v>1072-Customer Relationship-Customer Management-Identify Customer</v>
      </c>
      <c r="C21">
        <v>1072</v>
      </c>
      <c r="D21" t="s">
        <v>5549</v>
      </c>
      <c r="E21" t="s">
        <v>1275</v>
      </c>
      <c r="F21" t="s">
        <v>5550</v>
      </c>
      <c r="G21" t="s">
        <v>5591</v>
      </c>
      <c r="H21" t="s">
        <v>5594</v>
      </c>
      <c r="J21" t="s">
        <v>5595</v>
      </c>
      <c r="K21" t="s">
        <v>5553</v>
      </c>
      <c r="Q21" t="s">
        <v>5596</v>
      </c>
    </row>
    <row r="22" spans="2:17">
      <c r="B22" s="29" t="str">
        <f>_xlfn.CONCAT(Capabilities[[#This Row],[Column1]],"-",Capabilities[[#This Row],[Level 1]],"-",Capabilities[[#This Row],[Level 2]],"-",Capabilities[[#This Row],[Level 3]])</f>
        <v>1073-Customer Relationship-Customer Management-Manage Community</v>
      </c>
      <c r="C22">
        <v>1073</v>
      </c>
      <c r="D22" t="s">
        <v>5549</v>
      </c>
      <c r="E22" t="s">
        <v>1275</v>
      </c>
      <c r="F22" t="s">
        <v>5550</v>
      </c>
      <c r="G22" t="s">
        <v>5591</v>
      </c>
      <c r="H22" t="s">
        <v>5597</v>
      </c>
      <c r="J22" t="s">
        <v>5598</v>
      </c>
      <c r="K22" t="s">
        <v>812</v>
      </c>
      <c r="Q22" t="s">
        <v>5599</v>
      </c>
    </row>
    <row r="23" spans="2:17">
      <c r="B23" s="29" t="str">
        <f>_xlfn.CONCAT(Capabilities[[#This Row],[Column1]],"-",Capabilities[[#This Row],[Level 1]],"-",Capabilities[[#This Row],[Level 2]],"-",Capabilities[[#This Row],[Level 3]])</f>
        <v>1074-Customer Relationship-Customer Management-Manage Customer</v>
      </c>
      <c r="C23">
        <v>1074</v>
      </c>
      <c r="D23" t="s">
        <v>5549</v>
      </c>
      <c r="E23" t="s">
        <v>1275</v>
      </c>
      <c r="F23" t="s">
        <v>5550</v>
      </c>
      <c r="G23" t="s">
        <v>5591</v>
      </c>
      <c r="H23" t="s">
        <v>5600</v>
      </c>
      <c r="J23" t="s">
        <v>5601</v>
      </c>
      <c r="K23" t="s">
        <v>5553</v>
      </c>
      <c r="O23" t="s">
        <v>1488</v>
      </c>
      <c r="Q23" t="s">
        <v>5602</v>
      </c>
    </row>
    <row r="24" spans="2:17">
      <c r="B24" s="29" t="str">
        <f>_xlfn.CONCAT(Capabilities[[#This Row],[Column1]],"-",Capabilities[[#This Row],[Level 1]],"-",Capabilities[[#This Row],[Level 2]],"-",Capabilities[[#This Row],[Level 3]])</f>
        <v>1075-Customer Relationship-Customer Management-Manage Customer Hierarchy</v>
      </c>
      <c r="C24">
        <v>1075</v>
      </c>
      <c r="D24" t="s">
        <v>5549</v>
      </c>
      <c r="E24" t="s">
        <v>1275</v>
      </c>
      <c r="F24" t="s">
        <v>5550</v>
      </c>
      <c r="G24" t="s">
        <v>5591</v>
      </c>
      <c r="H24" t="s">
        <v>5603</v>
      </c>
      <c r="J24" t="s">
        <v>5604</v>
      </c>
      <c r="K24" t="s">
        <v>5553</v>
      </c>
      <c r="Q24" t="s">
        <v>5605</v>
      </c>
    </row>
    <row r="25" spans="2:17">
      <c r="B25" s="29" t="str">
        <f>_xlfn.CONCAT(Capabilities[[#This Row],[Column1]],"-",Capabilities[[#This Row],[Level 1]],"-",Capabilities[[#This Row],[Level 2]],"-",Capabilities[[#This Row],[Level 3]])</f>
        <v>1076-Customer Relationship-Customer Management-Manage Org. Context</v>
      </c>
      <c r="C25">
        <v>1076</v>
      </c>
      <c r="D25" t="s">
        <v>5549</v>
      </c>
      <c r="E25" t="s">
        <v>1275</v>
      </c>
      <c r="F25" t="s">
        <v>5550</v>
      </c>
      <c r="G25" t="s">
        <v>5591</v>
      </c>
      <c r="H25" t="s">
        <v>5606</v>
      </c>
      <c r="J25" t="s">
        <v>5607</v>
      </c>
      <c r="K25" t="s">
        <v>5553</v>
      </c>
      <c r="Q25" t="s">
        <v>5608</v>
      </c>
    </row>
    <row r="26" spans="2:17">
      <c r="B26" s="29" t="str">
        <f>_xlfn.CONCAT(Capabilities[[#This Row],[Column1]],"-",Capabilities[[#This Row],[Level 1]],"-",Capabilities[[#This Row],[Level 2]],"-",Capabilities[[#This Row],[Level 3]])</f>
        <v>1011-Customer Relationship-Customer Scoring-</v>
      </c>
      <c r="C26">
        <v>1011</v>
      </c>
      <c r="D26" t="s">
        <v>5549</v>
      </c>
      <c r="E26" t="s">
        <v>1275</v>
      </c>
      <c r="F26" t="s">
        <v>5550</v>
      </c>
      <c r="G26" t="s">
        <v>5609</v>
      </c>
      <c r="J26" t="s">
        <v>5610</v>
      </c>
      <c r="K26" t="s">
        <v>5553</v>
      </c>
      <c r="Q26" t="s">
        <v>5611</v>
      </c>
    </row>
    <row r="27" spans="2:17">
      <c r="B27" s="29" t="str">
        <f>_xlfn.CONCAT(Capabilities[[#This Row],[Column1]],"-",Capabilities[[#This Row],[Level 1]],"-",Capabilities[[#This Row],[Level 2]],"-",Capabilities[[#This Row],[Level 3]])</f>
        <v>1077-Customer Relationship-Customer Scoring-Check Credit-Worthiness</v>
      </c>
      <c r="C27">
        <v>1077</v>
      </c>
      <c r="D27" t="s">
        <v>5549</v>
      </c>
      <c r="E27" t="s">
        <v>1275</v>
      </c>
      <c r="F27" t="s">
        <v>5550</v>
      </c>
      <c r="G27" t="s">
        <v>5609</v>
      </c>
      <c r="H27" t="s">
        <v>5612</v>
      </c>
      <c r="J27" t="s">
        <v>5613</v>
      </c>
      <c r="K27" t="s">
        <v>812</v>
      </c>
      <c r="Q27" t="s">
        <v>5614</v>
      </c>
    </row>
    <row r="28" spans="2:17">
      <c r="B28" s="29" t="str">
        <f>_xlfn.CONCAT(Capabilities[[#This Row],[Column1]],"-",Capabilities[[#This Row],[Level 1]],"-",Capabilities[[#This Row],[Level 2]],"-",Capabilities[[#This Row],[Level 3]])</f>
        <v>1078-Customer Relationship-Customer Scoring-Define Customer Risks</v>
      </c>
      <c r="C28">
        <v>1078</v>
      </c>
      <c r="D28" t="s">
        <v>5549</v>
      </c>
      <c r="E28" t="s">
        <v>1275</v>
      </c>
      <c r="F28" t="s">
        <v>5550</v>
      </c>
      <c r="G28" t="s">
        <v>5609</v>
      </c>
      <c r="H28" t="s">
        <v>5615</v>
      </c>
      <c r="J28" t="s">
        <v>5616</v>
      </c>
      <c r="K28" t="s">
        <v>812</v>
      </c>
      <c r="Q28" t="s">
        <v>5617</v>
      </c>
    </row>
    <row r="29" spans="2:17">
      <c r="B29" s="29" t="str">
        <f>_xlfn.CONCAT(Capabilities[[#This Row],[Column1]],"-",Capabilities[[#This Row],[Level 1]],"-",Capabilities[[#This Row],[Level 2]],"-",Capabilities[[#This Row],[Level 3]])</f>
        <v>1079-Customer Relationship-Customer Scoring-Manage Customer Risks</v>
      </c>
      <c r="C29">
        <v>1079</v>
      </c>
      <c r="D29" t="s">
        <v>5549</v>
      </c>
      <c r="E29" t="s">
        <v>1275</v>
      </c>
      <c r="F29" t="s">
        <v>5550</v>
      </c>
      <c r="G29" t="s">
        <v>5609</v>
      </c>
      <c r="H29" t="s">
        <v>5618</v>
      </c>
      <c r="J29" t="s">
        <v>5619</v>
      </c>
      <c r="K29" t="s">
        <v>812</v>
      </c>
      <c r="Q29" t="s">
        <v>5620</v>
      </c>
    </row>
    <row r="30" spans="2:17">
      <c r="B30" s="29" t="str">
        <f>_xlfn.CONCAT(Capabilities[[#This Row],[Column1]],"-",Capabilities[[#This Row],[Level 1]],"-",Capabilities[[#This Row],[Level 2]],"-",Capabilities[[#This Row],[Level 3]])</f>
        <v>1012-Customer Relationship-Order Management-</v>
      </c>
      <c r="C30">
        <v>1012</v>
      </c>
      <c r="D30" t="s">
        <v>5549</v>
      </c>
      <c r="E30" t="s">
        <v>1275</v>
      </c>
      <c r="F30" t="s">
        <v>5550</v>
      </c>
      <c r="G30" t="s">
        <v>5621</v>
      </c>
      <c r="J30" t="s">
        <v>5622</v>
      </c>
      <c r="K30" t="s">
        <v>5623</v>
      </c>
      <c r="L30">
        <v>150</v>
      </c>
      <c r="Q30" t="s">
        <v>5624</v>
      </c>
    </row>
    <row r="31" spans="2:17">
      <c r="B31" s="29" t="str">
        <f>_xlfn.CONCAT(Capabilities[[#This Row],[Column1]],"-",Capabilities[[#This Row],[Level 1]],"-",Capabilities[[#This Row],[Level 2]],"-",Capabilities[[#This Row],[Level 3]])</f>
        <v>1080-Customer Relationship-Order Management-Bundle Order</v>
      </c>
      <c r="C31">
        <v>1080</v>
      </c>
      <c r="D31" t="s">
        <v>5549</v>
      </c>
      <c r="E31" t="s">
        <v>1275</v>
      </c>
      <c r="F31" t="s">
        <v>5550</v>
      </c>
      <c r="G31" t="s">
        <v>5621</v>
      </c>
      <c r="H31" t="s">
        <v>5625</v>
      </c>
      <c r="J31" t="s">
        <v>5626</v>
      </c>
      <c r="K31" t="s">
        <v>5623</v>
      </c>
      <c r="L31">
        <v>155</v>
      </c>
      <c r="Q31" t="s">
        <v>5627</v>
      </c>
    </row>
    <row r="32" spans="2:17">
      <c r="B32" s="29" t="str">
        <f>_xlfn.CONCAT(Capabilities[[#This Row],[Column1]],"-",Capabilities[[#This Row],[Level 1]],"-",Capabilities[[#This Row],[Level 2]],"-",Capabilities[[#This Row],[Level 3]])</f>
        <v>1084-Customer Relationship-Order Management-Validate Order</v>
      </c>
      <c r="C32">
        <v>1084</v>
      </c>
      <c r="D32" t="s">
        <v>5549</v>
      </c>
      <c r="E32" t="s">
        <v>1275</v>
      </c>
      <c r="F32" t="s">
        <v>5550</v>
      </c>
      <c r="G32" t="s">
        <v>5621</v>
      </c>
      <c r="H32" t="s">
        <v>5628</v>
      </c>
      <c r="J32" t="s">
        <v>5629</v>
      </c>
      <c r="K32" t="s">
        <v>5623</v>
      </c>
      <c r="L32">
        <v>160</v>
      </c>
      <c r="Q32" t="s">
        <v>5630</v>
      </c>
    </row>
    <row r="33" spans="2:17">
      <c r="B33" s="29" t="str">
        <f>_xlfn.CONCAT(Capabilities[[#This Row],[Column1]],"-",Capabilities[[#This Row],[Level 1]],"-",Capabilities[[#This Row],[Level 2]],"-",Capabilities[[#This Row],[Level 3]])</f>
        <v>1081-Customer Relationship-Order Management-Cancel Order</v>
      </c>
      <c r="C33">
        <v>1081</v>
      </c>
      <c r="D33" t="s">
        <v>5549</v>
      </c>
      <c r="E33" t="s">
        <v>1275</v>
      </c>
      <c r="F33" t="s">
        <v>5550</v>
      </c>
      <c r="G33" t="s">
        <v>5621</v>
      </c>
      <c r="H33" t="s">
        <v>5631</v>
      </c>
      <c r="J33" t="s">
        <v>5632</v>
      </c>
      <c r="K33" t="s">
        <v>5623</v>
      </c>
      <c r="L33">
        <v>165</v>
      </c>
      <c r="Q33" t="s">
        <v>5633</v>
      </c>
    </row>
    <row r="34" spans="2:17">
      <c r="B34" s="29" t="str">
        <f>_xlfn.CONCAT(Capabilities[[#This Row],[Column1]],"-",Capabilities[[#This Row],[Level 1]],"-",Capabilities[[#This Row],[Level 2]],"-",Capabilities[[#This Row],[Level 3]])</f>
        <v>1082-Customer Relationship-Order Management-Steer Order</v>
      </c>
      <c r="C34">
        <v>1082</v>
      </c>
      <c r="D34" t="s">
        <v>5549</v>
      </c>
      <c r="E34" t="s">
        <v>1275</v>
      </c>
      <c r="F34" t="s">
        <v>5550</v>
      </c>
      <c r="G34" t="s">
        <v>5621</v>
      </c>
      <c r="H34" t="s">
        <v>5634</v>
      </c>
      <c r="J34" t="s">
        <v>5635</v>
      </c>
      <c r="K34" t="s">
        <v>5623</v>
      </c>
      <c r="L34">
        <v>170</v>
      </c>
      <c r="Q34" t="s">
        <v>5636</v>
      </c>
    </row>
    <row r="35" spans="2:17">
      <c r="B35" s="29" t="str">
        <f>_xlfn.CONCAT(Capabilities[[#This Row],[Column1]],"-",Capabilities[[#This Row],[Level 1]],"-",Capabilities[[#This Row],[Level 2]],"-",Capabilities[[#This Row],[Level 3]])</f>
        <v>1083-Customer Relationship-Order Management-Track Order</v>
      </c>
      <c r="C35">
        <v>1083</v>
      </c>
      <c r="D35" t="s">
        <v>5549</v>
      </c>
      <c r="E35" t="s">
        <v>1275</v>
      </c>
      <c r="F35" t="s">
        <v>5550</v>
      </c>
      <c r="G35" t="s">
        <v>5621</v>
      </c>
      <c r="H35" t="s">
        <v>5637</v>
      </c>
      <c r="J35" t="s">
        <v>5638</v>
      </c>
      <c r="K35" t="s">
        <v>5623</v>
      </c>
      <c r="L35">
        <v>175</v>
      </c>
      <c r="Q35" t="s">
        <v>5639</v>
      </c>
    </row>
    <row r="36" spans="2:17">
      <c r="B36" s="29" t="str">
        <f>_xlfn.CONCAT(Capabilities[[#This Row],[Column1]],"-",Capabilities[[#This Row],[Level 1]],"-",Capabilities[[#This Row],[Level 2]],"-",Capabilities[[#This Row],[Level 3]])</f>
        <v>1013-Customer Relationship-SLA Management-</v>
      </c>
      <c r="C36">
        <v>1013</v>
      </c>
      <c r="D36" t="s">
        <v>5549</v>
      </c>
      <c r="E36" t="s">
        <v>1275</v>
      </c>
      <c r="F36" t="s">
        <v>5550</v>
      </c>
      <c r="G36" t="s">
        <v>5640</v>
      </c>
      <c r="J36" t="s">
        <v>5641</v>
      </c>
      <c r="K36" t="s">
        <v>5553</v>
      </c>
      <c r="Q36" t="s">
        <v>5642</v>
      </c>
    </row>
    <row r="37" spans="2:17">
      <c r="B37" s="29" t="str">
        <f>_xlfn.CONCAT(Capabilities[[#This Row],[Column1]],"-",Capabilities[[#This Row],[Level 1]],"-",Capabilities[[#This Row],[Level 2]],"-",Capabilities[[#This Row],[Level 3]])</f>
        <v>1085-Customer Relationship-SLA Management-Manage SLA Violations</v>
      </c>
      <c r="C37">
        <v>1085</v>
      </c>
      <c r="D37" t="s">
        <v>5549</v>
      </c>
      <c r="E37" t="s">
        <v>1275</v>
      </c>
      <c r="F37" t="s">
        <v>5550</v>
      </c>
      <c r="G37" t="s">
        <v>5640</v>
      </c>
      <c r="H37" t="s">
        <v>5643</v>
      </c>
      <c r="J37" t="s">
        <v>5644</v>
      </c>
      <c r="K37" t="s">
        <v>5553</v>
      </c>
      <c r="P37" t="s">
        <v>5645</v>
      </c>
      <c r="Q37" t="s">
        <v>5646</v>
      </c>
    </row>
    <row r="38" spans="2:17">
      <c r="B38" s="29" t="str">
        <f>_xlfn.CONCAT(Capabilities[[#This Row],[Column1]],"-",Capabilities[[#This Row],[Level 1]],"-",Capabilities[[#This Row],[Level 2]],"-",Capabilities[[#This Row],[Level 3]])</f>
        <v>1086-Customer Relationship-SLA Management-Track &amp; Report SLA Breaches</v>
      </c>
      <c r="C38">
        <v>1086</v>
      </c>
      <c r="D38" t="s">
        <v>5549</v>
      </c>
      <c r="E38" t="s">
        <v>1275</v>
      </c>
      <c r="F38" t="s">
        <v>5550</v>
      </c>
      <c r="G38" t="s">
        <v>5640</v>
      </c>
      <c r="H38" t="s">
        <v>5647</v>
      </c>
      <c r="J38" t="s">
        <v>5648</v>
      </c>
      <c r="K38" t="s">
        <v>5553</v>
      </c>
      <c r="P38" t="s">
        <v>5645</v>
      </c>
      <c r="Q38" t="s">
        <v>5649</v>
      </c>
    </row>
    <row r="39" spans="2:17">
      <c r="B39" s="29" t="str">
        <f>_xlfn.CONCAT(Capabilities[[#This Row],[Column1]],"-",Capabilities[[#This Row],[Level 1]],"-",Capabilities[[#This Row],[Level 2]],"-",Capabilities[[#This Row],[Level 3]])</f>
        <v>4230-Customer Service-Customer Project Management-</v>
      </c>
      <c r="C39">
        <v>4230</v>
      </c>
      <c r="D39" t="s">
        <v>5549</v>
      </c>
      <c r="E39" t="s">
        <v>5650</v>
      </c>
      <c r="F39" t="s">
        <v>2997</v>
      </c>
      <c r="G39" t="s">
        <v>5651</v>
      </c>
      <c r="K39" t="s">
        <v>5623</v>
      </c>
      <c r="O39" t="s">
        <v>837</v>
      </c>
      <c r="Q39" t="s">
        <v>5652</v>
      </c>
    </row>
    <row r="40" spans="2:17">
      <c r="B40" s="29" t="str">
        <f>_xlfn.CONCAT(Capabilities[[#This Row],[Column1]],"-",Capabilities[[#This Row],[Level 1]],"-",Capabilities[[#This Row],[Level 2]],"-",Capabilities[[#This Row],[Level 3]])</f>
        <v>4231-Customer Service-Customer Project Management-Ressource Management</v>
      </c>
      <c r="C40">
        <v>4231</v>
      </c>
      <c r="D40" t="s">
        <v>5549</v>
      </c>
      <c r="E40" t="s">
        <v>5650</v>
      </c>
      <c r="F40" t="s">
        <v>2997</v>
      </c>
      <c r="G40" t="s">
        <v>5651</v>
      </c>
      <c r="H40" t="s">
        <v>5653</v>
      </c>
      <c r="K40" t="s">
        <v>5623</v>
      </c>
      <c r="O40" t="s">
        <v>837</v>
      </c>
      <c r="Q40" t="s">
        <v>5654</v>
      </c>
    </row>
    <row r="41" spans="2:17">
      <c r="B41" s="29" t="str">
        <f>_xlfn.CONCAT(Capabilities[[#This Row],[Column1]],"-",Capabilities[[#This Row],[Level 1]],"-",Capabilities[[#This Row],[Level 2]],"-",Capabilities[[#This Row],[Level 3]])</f>
        <v>4232-Customer Service-Customer Project Management-Financial Analytics and Management</v>
      </c>
      <c r="C41">
        <v>4232</v>
      </c>
      <c r="D41" t="s">
        <v>5549</v>
      </c>
      <c r="E41" t="s">
        <v>5650</v>
      </c>
      <c r="F41" t="s">
        <v>2997</v>
      </c>
      <c r="G41" t="s">
        <v>5651</v>
      </c>
      <c r="H41" t="s">
        <v>5655</v>
      </c>
      <c r="K41" t="s">
        <v>5623</v>
      </c>
      <c r="O41" t="s">
        <v>837</v>
      </c>
      <c r="Q41" t="s">
        <v>5656</v>
      </c>
    </row>
    <row r="42" spans="2:17">
      <c r="B42" s="29" t="str">
        <f>_xlfn.CONCAT(Capabilities[[#This Row],[Column1]],"-",Capabilities[[#This Row],[Level 1]],"-",Capabilities[[#This Row],[Level 2]],"-",Capabilities[[#This Row],[Level 3]])</f>
        <v>4233-Customer Service-Customer Project Management-Project Management</v>
      </c>
      <c r="C42">
        <v>4233</v>
      </c>
      <c r="D42" t="s">
        <v>5549</v>
      </c>
      <c r="E42" t="s">
        <v>5650</v>
      </c>
      <c r="F42" t="s">
        <v>2997</v>
      </c>
      <c r="G42" t="s">
        <v>5651</v>
      </c>
      <c r="H42" t="s">
        <v>5657</v>
      </c>
      <c r="K42" t="s">
        <v>5623</v>
      </c>
      <c r="O42" t="s">
        <v>5658</v>
      </c>
      <c r="Q42" t="s">
        <v>5659</v>
      </c>
    </row>
    <row r="43" spans="2:17">
      <c r="B43" s="29" t="str">
        <f>_xlfn.CONCAT(Capabilities[[#This Row],[Column1]],"-",Capabilities[[#This Row],[Level 1]],"-",Capabilities[[#This Row],[Level 2]],"-",Capabilities[[#This Row],[Level 3]])</f>
        <v>4235-Customer Service-Customer Project Management-Test Management</v>
      </c>
      <c r="C43">
        <v>4235</v>
      </c>
      <c r="D43" t="s">
        <v>5549</v>
      </c>
      <c r="E43" t="s">
        <v>5650</v>
      </c>
      <c r="F43" t="s">
        <v>2997</v>
      </c>
      <c r="G43" t="s">
        <v>5651</v>
      </c>
      <c r="H43" t="s">
        <v>5660</v>
      </c>
      <c r="K43" t="s">
        <v>5623</v>
      </c>
      <c r="O43" t="s">
        <v>837</v>
      </c>
      <c r="Q43" t="s">
        <v>5661</v>
      </c>
    </row>
    <row r="44" spans="2:17">
      <c r="B44" s="29" t="str">
        <f>_xlfn.CONCAT(Capabilities[[#This Row],[Column1]],"-",Capabilities[[#This Row],[Level 1]],"-",Capabilities[[#This Row],[Level 2]],"-",Capabilities[[#This Row],[Level 3]])</f>
        <v>4201-Customer Service-Customer Service and Support-</v>
      </c>
      <c r="C44">
        <v>4201</v>
      </c>
      <c r="D44" t="s">
        <v>5549</v>
      </c>
      <c r="E44" t="s">
        <v>5650</v>
      </c>
      <c r="F44" t="s">
        <v>2997</v>
      </c>
      <c r="G44" s="8" t="s">
        <v>5553</v>
      </c>
      <c r="J44" t="s">
        <v>5662</v>
      </c>
      <c r="K44" t="s">
        <v>5553</v>
      </c>
      <c r="O44" t="s">
        <v>5658</v>
      </c>
      <c r="Q44" t="s">
        <v>5663</v>
      </c>
    </row>
    <row r="45" spans="2:17">
      <c r="B45" s="29" t="str">
        <f>_xlfn.CONCAT(Capabilities[[#This Row],[Column1]],"-",Capabilities[[#This Row],[Level 1]],"-",Capabilities[[#This Row],[Level 2]],"-",Capabilities[[#This Row],[Level 3]])</f>
        <v>4203-Customer Service-Customer Service and Support-Service Request Management</v>
      </c>
      <c r="C45">
        <v>4203</v>
      </c>
      <c r="D45" t="s">
        <v>5549</v>
      </c>
      <c r="E45" t="s">
        <v>5650</v>
      </c>
      <c r="F45" t="s">
        <v>2997</v>
      </c>
      <c r="G45" s="8" t="s">
        <v>5553</v>
      </c>
      <c r="H45" t="s">
        <v>5664</v>
      </c>
      <c r="I45" t="s">
        <v>5665</v>
      </c>
      <c r="J45" t="s">
        <v>5666</v>
      </c>
      <c r="K45" t="s">
        <v>5553</v>
      </c>
      <c r="O45" t="s">
        <v>5667</v>
      </c>
      <c r="Q45" t="s">
        <v>5668</v>
      </c>
    </row>
    <row r="46" spans="2:17">
      <c r="B46" s="29" t="str">
        <f>_xlfn.CONCAT(Capabilities[[#This Row],[Column1]],"-",Capabilities[[#This Row],[Level 1]],"-",Capabilities[[#This Row],[Level 2]],"-",Capabilities[[#This Row],[Level 3]])</f>
        <v>4204-Customer Service-Customer Service and Support-Complaints Management</v>
      </c>
      <c r="C46">
        <v>4204</v>
      </c>
      <c r="D46" t="s">
        <v>5549</v>
      </c>
      <c r="E46" t="s">
        <v>5650</v>
      </c>
      <c r="F46" t="s">
        <v>2997</v>
      </c>
      <c r="G46" s="8" t="s">
        <v>5553</v>
      </c>
      <c r="H46" t="s">
        <v>5669</v>
      </c>
      <c r="I46" t="s">
        <v>5665</v>
      </c>
      <c r="J46" t="s">
        <v>5670</v>
      </c>
      <c r="K46" t="s">
        <v>5553</v>
      </c>
      <c r="O46" t="s">
        <v>5667</v>
      </c>
      <c r="Q46" s="226" t="s">
        <v>5671</v>
      </c>
    </row>
    <row r="47" spans="2:17">
      <c r="B47" s="29" t="str">
        <f>_xlfn.CONCAT(Capabilities[[#This Row],[Column1]],"-",Capabilities[[#This Row],[Level 1]],"-",Capabilities[[#This Row],[Level 2]],"-",Capabilities[[#This Row],[Level 3]])</f>
        <v>4205-Customer Service-Customer Service and Support-Customer Claims Management</v>
      </c>
      <c r="C47">
        <v>4205</v>
      </c>
      <c r="D47" t="s">
        <v>5549</v>
      </c>
      <c r="E47" t="s">
        <v>5650</v>
      </c>
      <c r="F47" t="s">
        <v>2997</v>
      </c>
      <c r="G47" s="8" t="s">
        <v>5553</v>
      </c>
      <c r="H47" t="s">
        <v>5672</v>
      </c>
      <c r="I47" t="s">
        <v>5665</v>
      </c>
      <c r="J47" t="s">
        <v>5673</v>
      </c>
      <c r="K47" t="s">
        <v>5553</v>
      </c>
      <c r="O47" t="s">
        <v>5667</v>
      </c>
      <c r="Q47" t="s">
        <v>5674</v>
      </c>
    </row>
    <row r="48" spans="2:17">
      <c r="B48" s="29" t="str">
        <f>_xlfn.CONCAT(Capabilities[[#This Row],[Column1]],"-",Capabilities[[#This Row],[Level 1]],"-",Capabilities[[#This Row],[Level 2]],"-",Capabilities[[#This Row],[Level 3]])</f>
        <v>4206-Customer Service-Customer Service and Support-Customer Returns Management</v>
      </c>
      <c r="C48">
        <v>4206</v>
      </c>
      <c r="D48" t="s">
        <v>5549</v>
      </c>
      <c r="E48" t="s">
        <v>5650</v>
      </c>
      <c r="F48" t="s">
        <v>2997</v>
      </c>
      <c r="G48" s="8" t="s">
        <v>5553</v>
      </c>
      <c r="H48" t="s">
        <v>5675</v>
      </c>
      <c r="I48" t="s">
        <v>5665</v>
      </c>
      <c r="J48" t="s">
        <v>5676</v>
      </c>
      <c r="K48" t="s">
        <v>5553</v>
      </c>
      <c r="O48" t="s">
        <v>5677</v>
      </c>
      <c r="Q48" t="s">
        <v>5678</v>
      </c>
    </row>
    <row r="49" spans="2:17">
      <c r="B49" s="29" t="str">
        <f>_xlfn.CONCAT(Capabilities[[#This Row],[Column1]],"-",Capabilities[[#This Row],[Level 1]],"-",Capabilities[[#This Row],[Level 2]],"-",Capabilities[[#This Row],[Level 3]])</f>
        <v>4207-Customer Service-Customer Service and Support-Customer Warranty Claim Processing</v>
      </c>
      <c r="C49">
        <v>4207</v>
      </c>
      <c r="D49" t="s">
        <v>5549</v>
      </c>
      <c r="E49" t="s">
        <v>5650</v>
      </c>
      <c r="F49" t="s">
        <v>2997</v>
      </c>
      <c r="G49" s="8" t="s">
        <v>5553</v>
      </c>
      <c r="H49" t="s">
        <v>5679</v>
      </c>
      <c r="I49" t="s">
        <v>5665</v>
      </c>
      <c r="J49" t="s">
        <v>5680</v>
      </c>
      <c r="K49" t="s">
        <v>5553</v>
      </c>
      <c r="O49" t="s">
        <v>5677</v>
      </c>
      <c r="Q49" t="s">
        <v>5681</v>
      </c>
    </row>
    <row r="50" spans="2:17">
      <c r="B50" s="29" t="str">
        <f>_xlfn.CONCAT(Capabilities[[#This Row],[Column1]],"-",Capabilities[[#This Row],[Level 1]],"-",Capabilities[[#This Row],[Level 2]],"-",Capabilities[[#This Row],[Level 3]])</f>
        <v>4208-Customer Service-Customer Service and Support-Inquiry Management</v>
      </c>
      <c r="C50">
        <v>4208</v>
      </c>
      <c r="D50" t="s">
        <v>5549</v>
      </c>
      <c r="E50" t="s">
        <v>5650</v>
      </c>
      <c r="F50" t="s">
        <v>2997</v>
      </c>
      <c r="G50" s="8" t="s">
        <v>5553</v>
      </c>
      <c r="H50" t="s">
        <v>5682</v>
      </c>
      <c r="I50" t="s">
        <v>5665</v>
      </c>
      <c r="J50" t="s">
        <v>5683</v>
      </c>
      <c r="K50" t="s">
        <v>5553</v>
      </c>
      <c r="O50" t="s">
        <v>5667</v>
      </c>
      <c r="Q50" t="s">
        <v>5684</v>
      </c>
    </row>
    <row r="51" spans="2:17">
      <c r="B51" s="29" t="str">
        <f>_xlfn.CONCAT(Capabilities[[#This Row],[Column1]],"-",Capabilities[[#This Row],[Level 1]],"-",Capabilities[[#This Row],[Level 2]],"-",Capabilities[[#This Row],[Level 3]])</f>
        <v>4209-Customer Service-Customer Service and Support-Omnichannel Customer Engagement</v>
      </c>
      <c r="C51">
        <v>4209</v>
      </c>
      <c r="D51" t="s">
        <v>5549</v>
      </c>
      <c r="E51" t="s">
        <v>5650</v>
      </c>
      <c r="F51" t="s">
        <v>2997</v>
      </c>
      <c r="G51" s="8" t="s">
        <v>5553</v>
      </c>
      <c r="H51" t="s">
        <v>5685</v>
      </c>
      <c r="J51" t="s">
        <v>5686</v>
      </c>
      <c r="K51" t="s">
        <v>5553</v>
      </c>
      <c r="O51" t="s">
        <v>5687</v>
      </c>
      <c r="Q51" t="s">
        <v>5688</v>
      </c>
    </row>
    <row r="52" spans="2:17">
      <c r="B52" s="29" t="str">
        <f>_xlfn.CONCAT(Capabilities[[#This Row],[Column1]],"-",Capabilities[[#This Row],[Level 1]],"-",Capabilities[[#This Row],[Level 2]],"-",Capabilities[[#This Row],[Level 3]])</f>
        <v>4210-Customer Service-Customer Service and Support-Recall Management</v>
      </c>
      <c r="C52">
        <v>4210</v>
      </c>
      <c r="D52" t="s">
        <v>5549</v>
      </c>
      <c r="E52" t="s">
        <v>5650</v>
      </c>
      <c r="F52" t="s">
        <v>2997</v>
      </c>
      <c r="G52" s="8" t="s">
        <v>5553</v>
      </c>
      <c r="H52" t="s">
        <v>5689</v>
      </c>
      <c r="I52" t="s">
        <v>5665</v>
      </c>
      <c r="J52" t="s">
        <v>5690</v>
      </c>
      <c r="K52" t="s">
        <v>5553</v>
      </c>
      <c r="O52" t="s">
        <v>5667</v>
      </c>
      <c r="Q52" t="s">
        <v>5691</v>
      </c>
    </row>
    <row r="53" spans="2:17">
      <c r="B53" s="29" t="str">
        <f>_xlfn.CONCAT(Capabilities[[#This Row],[Column1]],"-",Capabilities[[#This Row],[Level 1]],"-",Capabilities[[#This Row],[Level 2]],"-",Capabilities[[#This Row],[Level 3]])</f>
        <v>4211-Customer Service-Customer Service and Support-Self-Service Engagement</v>
      </c>
      <c r="C53">
        <v>4211</v>
      </c>
      <c r="D53" t="s">
        <v>5549</v>
      </c>
      <c r="E53" t="s">
        <v>5650</v>
      </c>
      <c r="F53" t="s">
        <v>2997</v>
      </c>
      <c r="G53" s="8" t="s">
        <v>5553</v>
      </c>
      <c r="H53" t="s">
        <v>5692</v>
      </c>
      <c r="I53" t="s">
        <v>5665</v>
      </c>
      <c r="J53" t="s">
        <v>5693</v>
      </c>
      <c r="K53" t="s">
        <v>5553</v>
      </c>
      <c r="O53" t="s">
        <v>5667</v>
      </c>
      <c r="Q53" t="s">
        <v>5694</v>
      </c>
    </row>
    <row r="54" spans="2:17">
      <c r="B54" s="29" t="str">
        <f>_xlfn.CONCAT(Capabilities[[#This Row],[Column1]],"-",Capabilities[[#This Row],[Level 1]],"-",Capabilities[[#This Row],[Level 2]],"-",Capabilities[[#This Row],[Level 3]])</f>
        <v>4212-Customer Service-Customer Service and Support-Service Knowledge Base Management</v>
      </c>
      <c r="C54">
        <v>4212</v>
      </c>
      <c r="D54" t="s">
        <v>5549</v>
      </c>
      <c r="E54" t="s">
        <v>5650</v>
      </c>
      <c r="F54" t="s">
        <v>2997</v>
      </c>
      <c r="G54" s="8" t="s">
        <v>5553</v>
      </c>
      <c r="H54" t="s">
        <v>5695</v>
      </c>
      <c r="I54" t="s">
        <v>5665</v>
      </c>
      <c r="J54" t="s">
        <v>5696</v>
      </c>
      <c r="K54" t="s">
        <v>5553</v>
      </c>
      <c r="O54" t="s">
        <v>5667</v>
      </c>
      <c r="Q54" t="s">
        <v>5697</v>
      </c>
    </row>
    <row r="55" spans="2:17">
      <c r="B55" s="29" t="str">
        <f>_xlfn.CONCAT(Capabilities[[#This Row],[Column1]],"-",Capabilities[[#This Row],[Level 1]],"-",Capabilities[[#This Row],[Level 2]],"-",Capabilities[[#This Row],[Level 3]])</f>
        <v>4213-Customer Service-Customer Service and Support-Service Level Management</v>
      </c>
      <c r="C55">
        <v>4213</v>
      </c>
      <c r="D55" t="s">
        <v>5549</v>
      </c>
      <c r="E55" t="s">
        <v>5650</v>
      </c>
      <c r="F55" t="s">
        <v>2997</v>
      </c>
      <c r="G55" s="8" t="s">
        <v>5553</v>
      </c>
      <c r="H55" t="s">
        <v>5698</v>
      </c>
      <c r="I55" t="s">
        <v>5665</v>
      </c>
      <c r="J55" t="s">
        <v>5699</v>
      </c>
      <c r="K55" t="s">
        <v>5553</v>
      </c>
      <c r="O55" t="s">
        <v>5667</v>
      </c>
      <c r="Q55" t="s">
        <v>5700</v>
      </c>
    </row>
    <row r="56" spans="2:17">
      <c r="B56" s="29" t="str">
        <f>_xlfn.CONCAT(Capabilities[[#This Row],[Column1]],"-",Capabilities[[#This Row],[Level 1]],"-",Capabilities[[#This Row],[Level 2]],"-",Capabilities[[#This Row],[Level 3]])</f>
        <v>4234-Customer Service-Customer Service and Support-Customer Operations</v>
      </c>
      <c r="C56">
        <v>4234</v>
      </c>
      <c r="D56" t="s">
        <v>5549</v>
      </c>
      <c r="E56" t="s">
        <v>5650</v>
      </c>
      <c r="F56" t="s">
        <v>2997</v>
      </c>
      <c r="G56" s="8" t="s">
        <v>5553</v>
      </c>
      <c r="H56" t="s">
        <v>5701</v>
      </c>
      <c r="K56" t="s">
        <v>5623</v>
      </c>
      <c r="O56" t="s">
        <v>837</v>
      </c>
      <c r="Q56" t="s">
        <v>5702</v>
      </c>
    </row>
    <row r="57" spans="2:17" ht="30">
      <c r="B57" s="29" t="str">
        <f>_xlfn.CONCAT(Capabilities[[#This Row],[Column1]],"-",Capabilities[[#This Row],[Level 1]],"-",Capabilities[[#This Row],[Level 2]],"-",Capabilities[[#This Row],[Level 3]])</f>
        <v>4202-Customer Service-Customer Service Strategy and Planning-</v>
      </c>
      <c r="C57">
        <v>4202</v>
      </c>
      <c r="D57" t="s">
        <v>5549</v>
      </c>
      <c r="E57" t="s">
        <v>5650</v>
      </c>
      <c r="F57" t="s">
        <v>2997</v>
      </c>
      <c r="G57" s="8" t="s">
        <v>5703</v>
      </c>
      <c r="J57" t="s">
        <v>5704</v>
      </c>
      <c r="K57" t="s">
        <v>5553</v>
      </c>
      <c r="O57" t="s">
        <v>5658</v>
      </c>
      <c r="Q57" t="s">
        <v>5705</v>
      </c>
    </row>
    <row r="58" spans="2:17" ht="30">
      <c r="B58" s="29" t="str">
        <f>_xlfn.CONCAT(Capabilities[[#This Row],[Column1]],"-",Capabilities[[#This Row],[Level 1]],"-",Capabilities[[#This Row],[Level 2]],"-",Capabilities[[#This Row],[Level 3]])</f>
        <v>4214-Customer Service-Customer Service Strategy and Planning-Customer Service Analytics</v>
      </c>
      <c r="C58">
        <v>4214</v>
      </c>
      <c r="D58" t="s">
        <v>5549</v>
      </c>
      <c r="E58" t="s">
        <v>5650</v>
      </c>
      <c r="F58" t="s">
        <v>2997</v>
      </c>
      <c r="G58" s="8" t="s">
        <v>5703</v>
      </c>
      <c r="H58" t="s">
        <v>5706</v>
      </c>
      <c r="I58" t="s">
        <v>5665</v>
      </c>
      <c r="J58" t="s">
        <v>5707</v>
      </c>
      <c r="K58" t="s">
        <v>5553</v>
      </c>
      <c r="O58" t="s">
        <v>5667</v>
      </c>
      <c r="Q58" t="s">
        <v>5708</v>
      </c>
    </row>
    <row r="59" spans="2:17" ht="17.25" customHeight="1">
      <c r="B59" s="29" t="str">
        <f>_xlfn.CONCAT(Capabilities[[#This Row],[Column1]],"-",Capabilities[[#This Row],[Level 1]],"-",Capabilities[[#This Row],[Level 2]],"-",Capabilities[[#This Row],[Level 3]])</f>
        <v>4215-Customer Service-Customer Service Strategy and Planning-Customer Service Planning and Forecasting</v>
      </c>
      <c r="C59">
        <v>4215</v>
      </c>
      <c r="D59" t="s">
        <v>5549</v>
      </c>
      <c r="E59" t="s">
        <v>5650</v>
      </c>
      <c r="F59" t="s">
        <v>2997</v>
      </c>
      <c r="G59" s="8" t="s">
        <v>5703</v>
      </c>
      <c r="H59" s="8" t="s">
        <v>5709</v>
      </c>
      <c r="I59" t="s">
        <v>5665</v>
      </c>
      <c r="J59" t="s">
        <v>5710</v>
      </c>
      <c r="K59" t="s">
        <v>5553</v>
      </c>
      <c r="O59" t="s">
        <v>5667</v>
      </c>
      <c r="Q59" t="s">
        <v>5711</v>
      </c>
    </row>
    <row r="60" spans="2:17" ht="30">
      <c r="B60" s="29" t="str">
        <f>_xlfn.CONCAT(Capabilities[[#This Row],[Column1]],"-",Capabilities[[#This Row],[Level 1]],"-",Capabilities[[#This Row],[Level 2]],"-",Capabilities[[#This Row],[Level 3]])</f>
        <v>4216-Customer Service-Customer Service Strategy and Planning-Customer Service Strategy Management</v>
      </c>
      <c r="C60">
        <v>4216</v>
      </c>
      <c r="D60" t="s">
        <v>5549</v>
      </c>
      <c r="E60" t="s">
        <v>5650</v>
      </c>
      <c r="F60" t="s">
        <v>2997</v>
      </c>
      <c r="G60" s="8" t="s">
        <v>5703</v>
      </c>
      <c r="H60" t="s">
        <v>5712</v>
      </c>
      <c r="I60" t="s">
        <v>5665</v>
      </c>
      <c r="J60" t="s">
        <v>5713</v>
      </c>
      <c r="K60" t="s">
        <v>5553</v>
      </c>
      <c r="O60" t="s">
        <v>5667</v>
      </c>
      <c r="Q60" t="s">
        <v>5714</v>
      </c>
    </row>
    <row r="61" spans="2:17">
      <c r="B61" s="29" t="str">
        <f>_xlfn.CONCAT(Capabilities[[#This Row],[Column1]],"-",Capabilities[[#This Row],[Level 1]],"-",Capabilities[[#This Row],[Level 2]],"-",Capabilities[[#This Row],[Level 3]])</f>
        <v>4200-Customer Service--</v>
      </c>
      <c r="C61">
        <v>4200</v>
      </c>
      <c r="D61" t="s">
        <v>5549</v>
      </c>
      <c r="E61" t="s">
        <v>5650</v>
      </c>
      <c r="F61" t="s">
        <v>2997</v>
      </c>
      <c r="J61" t="s">
        <v>5715</v>
      </c>
      <c r="K61" t="s">
        <v>5553</v>
      </c>
      <c r="Q61" t="s">
        <v>5716</v>
      </c>
    </row>
    <row r="62" spans="2:17">
      <c r="B62" s="29" t="str">
        <f>_xlfn.CONCAT(Capabilities[[#This Row],[Column1]],"-",Capabilities[[#This Row],[Level 1]],"-",Capabilities[[#This Row],[Level 2]],"-",Capabilities[[#This Row],[Level 3]])</f>
        <v>1106-Digital Management-IT Strategy &amp; Transformation-Enterprise Architecture</v>
      </c>
      <c r="C62">
        <v>1106</v>
      </c>
      <c r="D62" t="s">
        <v>5717</v>
      </c>
      <c r="E62" t="s">
        <v>5718</v>
      </c>
      <c r="F62" t="s">
        <v>5719</v>
      </c>
      <c r="G62" t="s">
        <v>5720</v>
      </c>
      <c r="H62" t="s">
        <v>5721</v>
      </c>
      <c r="I62" t="s">
        <v>5665</v>
      </c>
      <c r="J62" t="s">
        <v>5722</v>
      </c>
      <c r="K62" t="s">
        <v>812</v>
      </c>
      <c r="O62" t="s">
        <v>230</v>
      </c>
      <c r="Q62" t="s">
        <v>5723</v>
      </c>
    </row>
    <row r="63" spans="2:17">
      <c r="B63" s="29" t="str">
        <f>_xlfn.CONCAT(Capabilities[[#This Row],[Column1]],"-",Capabilities[[#This Row],[Level 1]],"-",Capabilities[[#This Row],[Level 2]],"-",Capabilities[[#This Row],[Level 3]])</f>
        <v>1107-Digital Management-IT Strategy &amp; Transformation-IT Project Management</v>
      </c>
      <c r="C63">
        <v>1107</v>
      </c>
      <c r="D63" t="s">
        <v>5717</v>
      </c>
      <c r="E63" t="s">
        <v>5718</v>
      </c>
      <c r="F63" t="s">
        <v>5719</v>
      </c>
      <c r="G63" t="s">
        <v>5720</v>
      </c>
      <c r="H63" t="s">
        <v>5724</v>
      </c>
      <c r="I63" t="s">
        <v>5665</v>
      </c>
      <c r="J63" t="s">
        <v>5725</v>
      </c>
      <c r="K63" t="s">
        <v>812</v>
      </c>
      <c r="O63" t="s">
        <v>303</v>
      </c>
      <c r="Q63" t="s">
        <v>5726</v>
      </c>
    </row>
    <row r="64" spans="2:17">
      <c r="B64" s="29" t="str">
        <f>_xlfn.CONCAT(Capabilities[[#This Row],[Column1]],"-",Capabilities[[#This Row],[Level 1]],"-",Capabilities[[#This Row],[Level 2]],"-",Capabilities[[#This Row],[Level 3]])</f>
        <v>1109-Digital Management-IT Strategy &amp; Transformation-IT Strategy</v>
      </c>
      <c r="C64">
        <v>1109</v>
      </c>
      <c r="D64" t="s">
        <v>5717</v>
      </c>
      <c r="E64" t="s">
        <v>5718</v>
      </c>
      <c r="F64" t="s">
        <v>5719</v>
      </c>
      <c r="G64" t="s">
        <v>5720</v>
      </c>
      <c r="H64" t="s">
        <v>5727</v>
      </c>
      <c r="I64" t="s">
        <v>5728</v>
      </c>
      <c r="J64" t="s">
        <v>5729</v>
      </c>
      <c r="K64" t="s">
        <v>812</v>
      </c>
      <c r="O64" t="s">
        <v>303</v>
      </c>
      <c r="Q64" t="s">
        <v>5730</v>
      </c>
    </row>
    <row r="65" spans="2:17">
      <c r="B65" s="29" t="str">
        <f>_xlfn.CONCAT(Capabilities[[#This Row],[Column1]],"-",Capabilities[[#This Row],[Level 1]],"-",Capabilities[[#This Row],[Level 2]],"-",Capabilities[[#This Row],[Level 3]])</f>
        <v>4504-Digital Management-IT Strategy &amp; Transformation-</v>
      </c>
      <c r="C65">
        <v>4504</v>
      </c>
      <c r="D65" t="s">
        <v>5717</v>
      </c>
      <c r="E65" t="s">
        <v>5718</v>
      </c>
      <c r="F65" t="s">
        <v>5719</v>
      </c>
      <c r="G65" t="s">
        <v>5720</v>
      </c>
      <c r="K65" t="s">
        <v>812</v>
      </c>
      <c r="Q65" t="s">
        <v>5731</v>
      </c>
    </row>
    <row r="66" spans="2:17">
      <c r="B66" s="29" t="str">
        <f>_xlfn.CONCAT(Capabilities[[#This Row],[Column1]],"-",Capabilities[[#This Row],[Level 1]],"-",Capabilities[[#This Row],[Level 2]],"-",Capabilities[[#This Row],[Level 3]])</f>
        <v>4500-Digital Management--</v>
      </c>
      <c r="C66">
        <v>4500</v>
      </c>
      <c r="D66" t="s">
        <v>5717</v>
      </c>
      <c r="E66" t="s">
        <v>5718</v>
      </c>
      <c r="F66" t="s">
        <v>5719</v>
      </c>
      <c r="J66" t="s">
        <v>5732</v>
      </c>
      <c r="K66" t="s">
        <v>812</v>
      </c>
      <c r="Q66" t="s">
        <v>5733</v>
      </c>
    </row>
    <row r="67" spans="2:17">
      <c r="B67" s="29" t="str">
        <f>_xlfn.CONCAT(Capabilities[[#This Row],[Column1]],"-",Capabilities[[#This Row],[Level 1]],"-",Capabilities[[#This Row],[Level 2]],"-",Capabilities[[#This Row],[Level 3]])</f>
        <v>4507-Digital Management -Business Engagement-</v>
      </c>
      <c r="C67">
        <v>4507</v>
      </c>
      <c r="D67" t="s">
        <v>5717</v>
      </c>
      <c r="E67" t="s">
        <v>5718</v>
      </c>
      <c r="F67" t="s">
        <v>5734</v>
      </c>
      <c r="G67" t="s">
        <v>5735</v>
      </c>
      <c r="I67" t="s">
        <v>5665</v>
      </c>
      <c r="J67" t="s">
        <v>5736</v>
      </c>
      <c r="K67" t="s">
        <v>812</v>
      </c>
      <c r="Q67" t="s">
        <v>5737</v>
      </c>
    </row>
    <row r="68" spans="2:17">
      <c r="B68" s="29" t="str">
        <f>_xlfn.CONCAT(Capabilities[[#This Row],[Column1]],"-",Capabilities[[#This Row],[Level 1]],"-",Capabilities[[#This Row],[Level 2]],"-",Capabilities[[#This Row],[Level 3]])</f>
        <v>4508-Digital Management -Business Engagement-(IT) Business Change Management</v>
      </c>
      <c r="C68">
        <v>4508</v>
      </c>
      <c r="D68" t="s">
        <v>5717</v>
      </c>
      <c r="E68" t="s">
        <v>5718</v>
      </c>
      <c r="F68" t="s">
        <v>5734</v>
      </c>
      <c r="G68" t="s">
        <v>5735</v>
      </c>
      <c r="H68" t="s">
        <v>5738</v>
      </c>
      <c r="I68" t="s">
        <v>5665</v>
      </c>
      <c r="J68" t="s">
        <v>5739</v>
      </c>
      <c r="K68" t="s">
        <v>812</v>
      </c>
      <c r="Q68" t="s">
        <v>5740</v>
      </c>
    </row>
    <row r="69" spans="2:17">
      <c r="B69" s="29" t="str">
        <f>_xlfn.CONCAT(Capabilities[[#This Row],[Column1]],"-",Capabilities[[#This Row],[Level 1]],"-",Capabilities[[#This Row],[Level 2]],"-",Capabilities[[#This Row],[Level 3]])</f>
        <v>4509-Digital Management -Business Engagement-(IT) Business Continuity Management</v>
      </c>
      <c r="C69">
        <v>4509</v>
      </c>
      <c r="D69" t="s">
        <v>5717</v>
      </c>
      <c r="E69" t="s">
        <v>5718</v>
      </c>
      <c r="F69" t="s">
        <v>5734</v>
      </c>
      <c r="G69" t="s">
        <v>5735</v>
      </c>
      <c r="H69" t="s">
        <v>5741</v>
      </c>
      <c r="I69" t="s">
        <v>5665</v>
      </c>
      <c r="J69" t="s">
        <v>5742</v>
      </c>
      <c r="K69" t="s">
        <v>812</v>
      </c>
      <c r="Q69" t="s">
        <v>5743</v>
      </c>
    </row>
    <row r="70" spans="2:17">
      <c r="B70" s="29" t="str">
        <f>_xlfn.CONCAT(Capabilities[[#This Row],[Column1]],"-",Capabilities[[#This Row],[Level 1]],"-",Capabilities[[#This Row],[Level 2]],"-",Capabilities[[#This Row],[Level 3]])</f>
        <v>4510-Digital Management -Business Engagement-Business Relationship Management</v>
      </c>
      <c r="C70">
        <v>4510</v>
      </c>
      <c r="D70" t="s">
        <v>5717</v>
      </c>
      <c r="E70" t="s">
        <v>5718</v>
      </c>
      <c r="F70" t="s">
        <v>5734</v>
      </c>
      <c r="G70" t="s">
        <v>5735</v>
      </c>
      <c r="H70" t="s">
        <v>5744</v>
      </c>
      <c r="I70" t="s">
        <v>5665</v>
      </c>
      <c r="J70" t="s">
        <v>5745</v>
      </c>
      <c r="K70" t="s">
        <v>812</v>
      </c>
      <c r="Q70" t="s">
        <v>5746</v>
      </c>
    </row>
    <row r="71" spans="2:17">
      <c r="B71" s="29" t="str">
        <f>_xlfn.CONCAT(Capabilities[[#This Row],[Column1]],"-",Capabilities[[#This Row],[Level 1]],"-",Capabilities[[#This Row],[Level 2]],"-",Capabilities[[#This Row],[Level 3]])</f>
        <v>4511-Digital Management -Business Engagement-Customer insights (new)</v>
      </c>
      <c r="C71">
        <v>4511</v>
      </c>
      <c r="D71" t="s">
        <v>5717</v>
      </c>
      <c r="E71" t="s">
        <v>5718</v>
      </c>
      <c r="F71" t="s">
        <v>5734</v>
      </c>
      <c r="G71" t="s">
        <v>5735</v>
      </c>
      <c r="H71" t="s">
        <v>5747</v>
      </c>
      <c r="I71" t="s">
        <v>5665</v>
      </c>
      <c r="J71" t="s">
        <v>5748</v>
      </c>
      <c r="K71" t="s">
        <v>812</v>
      </c>
      <c r="Q71" t="s">
        <v>5749</v>
      </c>
    </row>
    <row r="72" spans="2:17">
      <c r="B72" s="29" t="str">
        <f>_xlfn.CONCAT(Capabilities[[#This Row],[Column1]],"-",Capabilities[[#This Row],[Level 1]],"-",Capabilities[[#This Row],[Level 2]],"-",Capabilities[[#This Row],[Level 3]])</f>
        <v>4512-Digital Management -Business Engagement-Product Adoption &amp; Training</v>
      </c>
      <c r="C72">
        <v>4512</v>
      </c>
      <c r="D72" t="s">
        <v>5717</v>
      </c>
      <c r="E72" t="s">
        <v>5718</v>
      </c>
      <c r="F72" t="s">
        <v>5734</v>
      </c>
      <c r="G72" t="s">
        <v>5735</v>
      </c>
      <c r="H72" t="s">
        <v>5750</v>
      </c>
      <c r="I72" t="s">
        <v>5665</v>
      </c>
      <c r="J72" t="s">
        <v>5751</v>
      </c>
      <c r="K72" t="s">
        <v>812</v>
      </c>
      <c r="Q72" t="s">
        <v>5752</v>
      </c>
    </row>
    <row r="73" spans="2:17">
      <c r="B73" s="29" t="str">
        <f>_xlfn.CONCAT(Capabilities[[#This Row],[Column1]],"-",Capabilities[[#This Row],[Level 1]],"-",Capabilities[[#This Row],[Level 2]],"-",Capabilities[[#This Row],[Level 3]])</f>
        <v>4513-Digital Management -Business Engagement-Product Design</v>
      </c>
      <c r="C73">
        <v>4513</v>
      </c>
      <c r="D73" t="s">
        <v>5717</v>
      </c>
      <c r="E73" t="s">
        <v>5718</v>
      </c>
      <c r="F73" t="s">
        <v>5734</v>
      </c>
      <c r="G73" t="s">
        <v>5735</v>
      </c>
      <c r="H73" t="s">
        <v>5753</v>
      </c>
      <c r="I73" t="s">
        <v>5665</v>
      </c>
      <c r="J73" t="s">
        <v>5754</v>
      </c>
      <c r="K73" t="s">
        <v>812</v>
      </c>
      <c r="Q73" t="s">
        <v>5755</v>
      </c>
    </row>
    <row r="74" spans="2:17">
      <c r="B74" s="29" t="str">
        <f>_xlfn.CONCAT(Capabilities[[#This Row],[Column1]],"-",Capabilities[[#This Row],[Level 1]],"-",Capabilities[[#This Row],[Level 2]],"-",Capabilities[[#This Row],[Level 3]])</f>
        <v>4514-Digital Management -Business Engagement-Product management</v>
      </c>
      <c r="C74">
        <v>4514</v>
      </c>
      <c r="D74" t="s">
        <v>5717</v>
      </c>
      <c r="E74" t="s">
        <v>5718</v>
      </c>
      <c r="F74" t="s">
        <v>5734</v>
      </c>
      <c r="G74" t="s">
        <v>5735</v>
      </c>
      <c r="H74" t="s">
        <v>5756</v>
      </c>
      <c r="I74" t="s">
        <v>5665</v>
      </c>
      <c r="J74" t="s">
        <v>5757</v>
      </c>
      <c r="K74" t="s">
        <v>812</v>
      </c>
      <c r="Q74" t="s">
        <v>5758</v>
      </c>
    </row>
    <row r="75" spans="2:17">
      <c r="B75" s="29" t="str">
        <f>_xlfn.CONCAT(Capabilities[[#This Row],[Column1]],"-",Capabilities[[#This Row],[Level 1]],"-",Capabilities[[#This Row],[Level 2]],"-",Capabilities[[#This Row],[Level 3]])</f>
        <v>4522-Digital Management -Information Security-</v>
      </c>
      <c r="C75">
        <v>4522</v>
      </c>
      <c r="D75" t="s">
        <v>5717</v>
      </c>
      <c r="E75" t="s">
        <v>5718</v>
      </c>
      <c r="F75" t="s">
        <v>5734</v>
      </c>
      <c r="G75" t="s">
        <v>5759</v>
      </c>
      <c r="I75" t="s">
        <v>5665</v>
      </c>
      <c r="J75" t="s">
        <v>5760</v>
      </c>
      <c r="K75" t="s">
        <v>812</v>
      </c>
      <c r="O75" t="s">
        <v>4431</v>
      </c>
      <c r="Q75" t="s">
        <v>5761</v>
      </c>
    </row>
    <row r="76" spans="2:17">
      <c r="B76" s="29" t="str">
        <f>_xlfn.CONCAT(Capabilities[[#This Row],[Column1]],"-",Capabilities[[#This Row],[Level 1]],"-",Capabilities[[#This Row],[Level 2]],"-",Capabilities[[#This Row],[Level 3]])</f>
        <v>4523-Digital Management -Information Security-Cyber Security</v>
      </c>
      <c r="C76">
        <v>4523</v>
      </c>
      <c r="D76" t="s">
        <v>5717</v>
      </c>
      <c r="E76" t="s">
        <v>5718</v>
      </c>
      <c r="F76" t="s">
        <v>5734</v>
      </c>
      <c r="G76" t="s">
        <v>5759</v>
      </c>
      <c r="H76" t="s">
        <v>5762</v>
      </c>
      <c r="I76" t="s">
        <v>5665</v>
      </c>
      <c r="J76" t="s">
        <v>5763</v>
      </c>
      <c r="K76" t="s">
        <v>812</v>
      </c>
      <c r="O76" t="s">
        <v>4431</v>
      </c>
      <c r="Q76" t="s">
        <v>5764</v>
      </c>
    </row>
    <row r="77" spans="2:17">
      <c r="B77" s="29" t="str">
        <f>_xlfn.CONCAT(Capabilities[[#This Row],[Column1]],"-",Capabilities[[#This Row],[Level 1]],"-",Capabilities[[#This Row],[Level 2]],"-",Capabilities[[#This Row],[Level 3]])</f>
        <v>4524-Digital Management -Information Security-Information Security Management System</v>
      </c>
      <c r="C77">
        <v>4524</v>
      </c>
      <c r="D77" t="s">
        <v>5717</v>
      </c>
      <c r="E77" t="s">
        <v>5718</v>
      </c>
      <c r="F77" t="s">
        <v>5734</v>
      </c>
      <c r="G77" t="s">
        <v>5759</v>
      </c>
      <c r="H77" t="s">
        <v>5765</v>
      </c>
      <c r="I77" t="s">
        <v>5665</v>
      </c>
      <c r="J77" t="s">
        <v>5766</v>
      </c>
      <c r="K77" t="s">
        <v>812</v>
      </c>
      <c r="O77" t="s">
        <v>4431</v>
      </c>
      <c r="Q77" t="s">
        <v>5767</v>
      </c>
    </row>
    <row r="78" spans="2:17">
      <c r="B78" s="29" t="str">
        <f>_xlfn.CONCAT(Capabilities[[#This Row],[Column1]],"-",Capabilities[[#This Row],[Level 1]],"-",Capabilities[[#This Row],[Level 2]],"-",Capabilities[[#This Row],[Level 3]])</f>
        <v>4525-Digital Management -Information Security-Risk Management</v>
      </c>
      <c r="C78">
        <v>4525</v>
      </c>
      <c r="D78" t="s">
        <v>5717</v>
      </c>
      <c r="E78" t="s">
        <v>5718</v>
      </c>
      <c r="F78" t="s">
        <v>5734</v>
      </c>
      <c r="G78" t="s">
        <v>5759</v>
      </c>
      <c r="H78" t="s">
        <v>5768</v>
      </c>
      <c r="I78" t="s">
        <v>5665</v>
      </c>
      <c r="J78" t="s">
        <v>5769</v>
      </c>
      <c r="K78" t="s">
        <v>812</v>
      </c>
      <c r="O78" t="s">
        <v>4431</v>
      </c>
      <c r="Q78" t="s">
        <v>5770</v>
      </c>
    </row>
    <row r="79" spans="2:17">
      <c r="B79" s="29" t="str">
        <f>_xlfn.CONCAT(Capabilities[[#This Row],[Column1]],"-",Capabilities[[#This Row],[Level 1]],"-",Capabilities[[#This Row],[Level 2]],"-",Capabilities[[#This Row],[Level 3]])</f>
        <v>4526-Digital Management -Information Security-Security Architecture</v>
      </c>
      <c r="C79">
        <v>4526</v>
      </c>
      <c r="D79" t="s">
        <v>5717</v>
      </c>
      <c r="E79" t="s">
        <v>5718</v>
      </c>
      <c r="F79" t="s">
        <v>5734</v>
      </c>
      <c r="G79" t="s">
        <v>5759</v>
      </c>
      <c r="H79" t="s">
        <v>5771</v>
      </c>
      <c r="I79" t="s">
        <v>5665</v>
      </c>
      <c r="J79" t="s">
        <v>5772</v>
      </c>
      <c r="K79" t="s">
        <v>812</v>
      </c>
      <c r="O79" t="s">
        <v>4431</v>
      </c>
      <c r="Q79" t="s">
        <v>5773</v>
      </c>
    </row>
    <row r="80" spans="2:17">
      <c r="B80" s="29" t="str">
        <f>_xlfn.CONCAT(Capabilities[[#This Row],[Column1]],"-",Capabilities[[#This Row],[Level 1]],"-",Capabilities[[#This Row],[Level 2]],"-",Capabilities[[#This Row],[Level 3]])</f>
        <v>4527-Digital Management -Information Security-Security Awareness</v>
      </c>
      <c r="C80">
        <v>4527</v>
      </c>
      <c r="D80" t="s">
        <v>5717</v>
      </c>
      <c r="E80" t="s">
        <v>5718</v>
      </c>
      <c r="F80" t="s">
        <v>5734</v>
      </c>
      <c r="G80" t="s">
        <v>5759</v>
      </c>
      <c r="H80" t="s">
        <v>5774</v>
      </c>
      <c r="I80" t="s">
        <v>5665</v>
      </c>
      <c r="J80" t="s">
        <v>5775</v>
      </c>
      <c r="K80" t="s">
        <v>812</v>
      </c>
      <c r="O80" t="s">
        <v>4431</v>
      </c>
      <c r="Q80" t="s">
        <v>5776</v>
      </c>
    </row>
    <row r="81" spans="2:17">
      <c r="B81" s="29" t="str">
        <f>_xlfn.CONCAT(Capabilities[[#This Row],[Column1]],"-",Capabilities[[#This Row],[Level 1]],"-",Capabilities[[#This Row],[Level 2]],"-",Capabilities[[#This Row],[Level 3]])</f>
        <v>4528-Digital Management -Information Security-Threat &amp; Vunerability Management</v>
      </c>
      <c r="C81">
        <v>4528</v>
      </c>
      <c r="D81" t="s">
        <v>5717</v>
      </c>
      <c r="E81" t="s">
        <v>5718</v>
      </c>
      <c r="F81" t="s">
        <v>5734</v>
      </c>
      <c r="G81" t="s">
        <v>5759</v>
      </c>
      <c r="H81" t="s">
        <v>5777</v>
      </c>
      <c r="I81" t="s">
        <v>5665</v>
      </c>
      <c r="J81" t="s">
        <v>5778</v>
      </c>
      <c r="K81" t="s">
        <v>812</v>
      </c>
      <c r="O81" t="s">
        <v>4431</v>
      </c>
      <c r="Q81" t="s">
        <v>5779</v>
      </c>
    </row>
    <row r="82" spans="2:17">
      <c r="B82" s="29" t="str">
        <f>_xlfn.CONCAT(Capabilities[[#This Row],[Column1]],"-",Capabilities[[#This Row],[Level 1]],"-",Capabilities[[#This Row],[Level 2]],"-",Capabilities[[#This Row],[Level 3]])</f>
        <v>4515-Digital Management -IT Strategy &amp; Transformation-FinOps</v>
      </c>
      <c r="C82">
        <v>4515</v>
      </c>
      <c r="D82" t="s">
        <v>5717</v>
      </c>
      <c r="E82" t="s">
        <v>5718</v>
      </c>
      <c r="F82" t="s">
        <v>5734</v>
      </c>
      <c r="G82" t="s">
        <v>5720</v>
      </c>
      <c r="H82" t="s">
        <v>5780</v>
      </c>
      <c r="I82" t="s">
        <v>5665</v>
      </c>
      <c r="J82" t="s">
        <v>5781</v>
      </c>
      <c r="K82" t="s">
        <v>812</v>
      </c>
      <c r="Q82" t="s">
        <v>5782</v>
      </c>
    </row>
    <row r="83" spans="2:17">
      <c r="B83" s="29" t="str">
        <f>_xlfn.CONCAT(Capabilities[[#This Row],[Column1]],"-",Capabilities[[#This Row],[Level 1]],"-",Capabilities[[#This Row],[Level 2]],"-",Capabilities[[#This Row],[Level 3]])</f>
        <v>4516-Digital Management -IT Strategy &amp; Transformation-IT Financial Management</v>
      </c>
      <c r="C83">
        <v>4516</v>
      </c>
      <c r="D83" t="s">
        <v>5717</v>
      </c>
      <c r="E83" t="s">
        <v>5718</v>
      </c>
      <c r="F83" t="s">
        <v>5734</v>
      </c>
      <c r="G83" t="s">
        <v>5720</v>
      </c>
      <c r="H83" t="s">
        <v>5783</v>
      </c>
      <c r="I83" t="s">
        <v>5665</v>
      </c>
      <c r="J83" t="s">
        <v>5784</v>
      </c>
      <c r="K83" t="s">
        <v>812</v>
      </c>
      <c r="Q83" t="s">
        <v>5785</v>
      </c>
    </row>
    <row r="84" spans="2:17">
      <c r="B84" s="29" t="str">
        <f>_xlfn.CONCAT(Capabilities[[#This Row],[Column1]],"-",Capabilities[[#This Row],[Level 1]],"-",Capabilities[[#This Row],[Level 2]],"-",Capabilities[[#This Row],[Level 3]])</f>
        <v>4517-Digital Management -IT Strategy &amp; Transformation-IT Governance</v>
      </c>
      <c r="C84">
        <v>4517</v>
      </c>
      <c r="D84" t="s">
        <v>5717</v>
      </c>
      <c r="E84" t="s">
        <v>5718</v>
      </c>
      <c r="F84" t="s">
        <v>5734</v>
      </c>
      <c r="G84" t="s">
        <v>5720</v>
      </c>
      <c r="H84" t="s">
        <v>5786</v>
      </c>
      <c r="I84" t="s">
        <v>5665</v>
      </c>
      <c r="J84" t="s">
        <v>5787</v>
      </c>
      <c r="K84" t="s">
        <v>812</v>
      </c>
      <c r="Q84" t="s">
        <v>5788</v>
      </c>
    </row>
    <row r="85" spans="2:17">
      <c r="B85" s="29" t="str">
        <f>_xlfn.CONCAT(Capabilities[[#This Row],[Column1]],"-",Capabilities[[#This Row],[Level 1]],"-",Capabilities[[#This Row],[Level 2]],"-",Capabilities[[#This Row],[Level 3]])</f>
        <v>4518-Digital Management -IT Strategy &amp; Transformation-IT M&amp;A</v>
      </c>
      <c r="C85">
        <v>4518</v>
      </c>
      <c r="D85" t="s">
        <v>5717</v>
      </c>
      <c r="E85" t="s">
        <v>5718</v>
      </c>
      <c r="F85" t="s">
        <v>5734</v>
      </c>
      <c r="G85" t="s">
        <v>5720</v>
      </c>
      <c r="H85" t="s">
        <v>5789</v>
      </c>
      <c r="I85" t="s">
        <v>5665</v>
      </c>
      <c r="J85" t="s">
        <v>5790</v>
      </c>
      <c r="K85" t="s">
        <v>812</v>
      </c>
      <c r="Q85" t="s">
        <v>5791</v>
      </c>
    </row>
    <row r="86" spans="2:17">
      <c r="B86" s="29" t="str">
        <f>_xlfn.CONCAT(Capabilities[[#This Row],[Column1]],"-",Capabilities[[#This Row],[Level 1]],"-",Capabilities[[#This Row],[Level 2]],"-",Capabilities[[#This Row],[Level 3]])</f>
        <v>4519-Digital Management -IT Strategy &amp; Transformation-IT Performance Management</v>
      </c>
      <c r="C86">
        <v>4519</v>
      </c>
      <c r="D86" t="s">
        <v>5717</v>
      </c>
      <c r="E86" t="s">
        <v>5718</v>
      </c>
      <c r="F86" t="s">
        <v>5734</v>
      </c>
      <c r="G86" t="s">
        <v>5720</v>
      </c>
      <c r="H86" t="s">
        <v>5792</v>
      </c>
      <c r="I86" t="s">
        <v>5665</v>
      </c>
      <c r="J86" t="s">
        <v>5793</v>
      </c>
      <c r="K86" t="s">
        <v>812</v>
      </c>
      <c r="Q86" t="s">
        <v>5794</v>
      </c>
    </row>
    <row r="87" spans="2:17">
      <c r="B87" s="29" t="str">
        <f>_xlfn.CONCAT(Capabilities[[#This Row],[Column1]],"-",Capabilities[[#This Row],[Level 1]],"-",Capabilities[[#This Row],[Level 2]],"-",Capabilities[[#This Row],[Level 3]])</f>
        <v>4520-Digital Management -IT Strategy &amp; Transformation-IT Portfolio Management</v>
      </c>
      <c r="C87">
        <v>4520</v>
      </c>
      <c r="D87" t="s">
        <v>5717</v>
      </c>
      <c r="E87" t="s">
        <v>5718</v>
      </c>
      <c r="F87" t="s">
        <v>5734</v>
      </c>
      <c r="G87" t="s">
        <v>5720</v>
      </c>
      <c r="H87" t="s">
        <v>5795</v>
      </c>
      <c r="I87" t="s">
        <v>5665</v>
      </c>
      <c r="J87" t="s">
        <v>5796</v>
      </c>
      <c r="K87" t="s">
        <v>812</v>
      </c>
      <c r="Q87" t="s">
        <v>5797</v>
      </c>
    </row>
    <row r="88" spans="2:17">
      <c r="B88" s="29" t="str">
        <f>_xlfn.CONCAT(Capabilities[[#This Row],[Column1]],"-",Capabilities[[#This Row],[Level 1]],"-",Capabilities[[#This Row],[Level 2]],"-",Capabilities[[#This Row],[Level 3]])</f>
        <v>4547-Digital Platform and Operations-AI, Data &amp; Analytics-</v>
      </c>
      <c r="C88">
        <v>4547</v>
      </c>
      <c r="D88" t="s">
        <v>5717</v>
      </c>
      <c r="E88" t="s">
        <v>5718</v>
      </c>
      <c r="F88" t="s">
        <v>5798</v>
      </c>
      <c r="G88" t="s">
        <v>5799</v>
      </c>
      <c r="I88" t="s">
        <v>5665</v>
      </c>
      <c r="J88" t="s">
        <v>5800</v>
      </c>
      <c r="K88" t="s">
        <v>812</v>
      </c>
      <c r="Q88" t="s">
        <v>5801</v>
      </c>
    </row>
    <row r="89" spans="2:17">
      <c r="B89" s="29" t="str">
        <f>_xlfn.CONCAT(Capabilities[[#This Row],[Column1]],"-",Capabilities[[#This Row],[Level 1]],"-",Capabilities[[#This Row],[Level 2]],"-",Capabilities[[#This Row],[Level 3]])</f>
        <v>4548-Digital Platform and Operations-AI, Data &amp; Analytics-AI</v>
      </c>
      <c r="C89">
        <v>4548</v>
      </c>
      <c r="D89" t="s">
        <v>5717</v>
      </c>
      <c r="E89" t="s">
        <v>5718</v>
      </c>
      <c r="F89" t="s">
        <v>5798</v>
      </c>
      <c r="G89" t="s">
        <v>5799</v>
      </c>
      <c r="H89" t="s">
        <v>2064</v>
      </c>
      <c r="I89" t="s">
        <v>5728</v>
      </c>
      <c r="J89" t="s">
        <v>5802</v>
      </c>
      <c r="K89" t="s">
        <v>812</v>
      </c>
      <c r="Q89" t="s">
        <v>5803</v>
      </c>
    </row>
    <row r="90" spans="2:17">
      <c r="B90" s="29" t="str">
        <f>_xlfn.CONCAT(Capabilities[[#This Row],[Column1]],"-",Capabilities[[#This Row],[Level 1]],"-",Capabilities[[#This Row],[Level 2]],"-",Capabilities[[#This Row],[Level 3]])</f>
        <v>4549-Digital Platform and Operations-AI, Data &amp; Analytics-BI Enablement</v>
      </c>
      <c r="C90">
        <v>4549</v>
      </c>
      <c r="D90" t="s">
        <v>5717</v>
      </c>
      <c r="E90" t="s">
        <v>5718</v>
      </c>
      <c r="F90" t="s">
        <v>5798</v>
      </c>
      <c r="G90" t="s">
        <v>5799</v>
      </c>
      <c r="H90" t="s">
        <v>5804</v>
      </c>
      <c r="I90" t="s">
        <v>5728</v>
      </c>
      <c r="J90" t="s">
        <v>5805</v>
      </c>
      <c r="K90" t="s">
        <v>812</v>
      </c>
      <c r="Q90" t="s">
        <v>5806</v>
      </c>
    </row>
    <row r="91" spans="2:17">
      <c r="B91" s="29" t="str">
        <f>_xlfn.CONCAT(Capabilities[[#This Row],[Column1]],"-",Capabilities[[#This Row],[Level 1]],"-",Capabilities[[#This Row],[Level 2]],"-",Capabilities[[#This Row],[Level 3]])</f>
        <v>4550-Digital Platform and Operations-AI, Data &amp; Analytics-Data Architecture</v>
      </c>
      <c r="C91">
        <v>4550</v>
      </c>
      <c r="D91" t="s">
        <v>5717</v>
      </c>
      <c r="E91" t="s">
        <v>5718</v>
      </c>
      <c r="F91" t="s">
        <v>5798</v>
      </c>
      <c r="G91" t="s">
        <v>5799</v>
      </c>
      <c r="H91" t="s">
        <v>5807</v>
      </c>
      <c r="I91" t="s">
        <v>5665</v>
      </c>
      <c r="J91" t="s">
        <v>5808</v>
      </c>
      <c r="K91" t="s">
        <v>812</v>
      </c>
      <c r="Q91" t="s">
        <v>5809</v>
      </c>
    </row>
    <row r="92" spans="2:17">
      <c r="B92" s="29" t="str">
        <f>_xlfn.CONCAT(Capabilities[[#This Row],[Column1]],"-",Capabilities[[#This Row],[Level 1]],"-",Capabilities[[#This Row],[Level 2]],"-",Capabilities[[#This Row],[Level 3]])</f>
        <v>4551-Digital Platform and Operations-AI, Data &amp; Analytics-Data Governance</v>
      </c>
      <c r="C92">
        <v>4551</v>
      </c>
      <c r="D92" t="s">
        <v>5717</v>
      </c>
      <c r="E92" t="s">
        <v>5718</v>
      </c>
      <c r="F92" t="s">
        <v>5798</v>
      </c>
      <c r="G92" t="s">
        <v>5799</v>
      </c>
      <c r="H92" t="s">
        <v>5810</v>
      </c>
      <c r="I92" t="s">
        <v>5665</v>
      </c>
      <c r="J92" t="s">
        <v>5811</v>
      </c>
      <c r="K92" t="s">
        <v>812</v>
      </c>
      <c r="Q92" t="s">
        <v>5812</v>
      </c>
    </row>
    <row r="93" spans="2:17">
      <c r="B93" s="29" t="str">
        <f>_xlfn.CONCAT(Capabilities[[#This Row],[Column1]],"-",Capabilities[[#This Row],[Level 1]],"-",Capabilities[[#This Row],[Level 2]],"-",Capabilities[[#This Row],[Level 3]])</f>
        <v>4552-Digital Platform and Operations-AI, Data &amp; Analytics-Data Management</v>
      </c>
      <c r="C93">
        <v>4552</v>
      </c>
      <c r="D93" t="s">
        <v>5717</v>
      </c>
      <c r="E93" t="s">
        <v>5718</v>
      </c>
      <c r="F93" t="s">
        <v>5798</v>
      </c>
      <c r="G93" t="s">
        <v>5799</v>
      </c>
      <c r="H93" t="s">
        <v>5813</v>
      </c>
      <c r="I93" t="s">
        <v>5665</v>
      </c>
      <c r="J93" t="s">
        <v>5814</v>
      </c>
      <c r="K93" t="s">
        <v>812</v>
      </c>
      <c r="Q93" t="s">
        <v>5815</v>
      </c>
    </row>
    <row r="94" spans="2:17">
      <c r="B94" s="29" t="str">
        <f>_xlfn.CONCAT(Capabilities[[#This Row],[Column1]],"-",Capabilities[[#This Row],[Level 1]],"-",Capabilities[[#This Row],[Level 2]],"-",Capabilities[[#This Row],[Level 3]])</f>
        <v>4553-Digital Platform and Operations-AI, Data &amp; Analytics-Data Processing &amp; Modeling</v>
      </c>
      <c r="C94">
        <v>4553</v>
      </c>
      <c r="D94" t="s">
        <v>5717</v>
      </c>
      <c r="E94" t="s">
        <v>5718</v>
      </c>
      <c r="F94" t="s">
        <v>5798</v>
      </c>
      <c r="G94" t="s">
        <v>5799</v>
      </c>
      <c r="H94" t="s">
        <v>5816</v>
      </c>
      <c r="I94" t="s">
        <v>5665</v>
      </c>
      <c r="J94" t="s">
        <v>5817</v>
      </c>
      <c r="K94" t="s">
        <v>812</v>
      </c>
      <c r="Q94" t="s">
        <v>5818</v>
      </c>
    </row>
    <row r="95" spans="2:17">
      <c r="B95" s="29" t="str">
        <f>_xlfn.CONCAT(Capabilities[[#This Row],[Column1]],"-",Capabilities[[#This Row],[Level 1]],"-",Capabilities[[#This Row],[Level 2]],"-",Capabilities[[#This Row],[Level 3]])</f>
        <v>4554-Digital Platform and Operations-AI, Data &amp; Analytics-Data Privacy &amp; Compliance</v>
      </c>
      <c r="C95">
        <v>4554</v>
      </c>
      <c r="D95" t="s">
        <v>5717</v>
      </c>
      <c r="E95" t="s">
        <v>5718</v>
      </c>
      <c r="F95" t="s">
        <v>5798</v>
      </c>
      <c r="G95" t="s">
        <v>5799</v>
      </c>
      <c r="H95" t="s">
        <v>5819</v>
      </c>
      <c r="I95" t="s">
        <v>5665</v>
      </c>
      <c r="J95" t="s">
        <v>5820</v>
      </c>
      <c r="K95" t="s">
        <v>812</v>
      </c>
      <c r="Q95" s="226" t="s">
        <v>5821</v>
      </c>
    </row>
    <row r="96" spans="2:17">
      <c r="B96" s="29" t="str">
        <f>_xlfn.CONCAT(Capabilities[[#This Row],[Column1]],"-",Capabilities[[#This Row],[Level 1]],"-",Capabilities[[#This Row],[Level 2]],"-",Capabilities[[#This Row],[Level 3]])</f>
        <v>4555-Digital Platform and Operations-AI, Data &amp; Analytics-Data Analytics</v>
      </c>
      <c r="C96">
        <v>4555</v>
      </c>
      <c r="D96" t="s">
        <v>5717</v>
      </c>
      <c r="E96" t="s">
        <v>5718</v>
      </c>
      <c r="F96" t="s">
        <v>5798</v>
      </c>
      <c r="G96" t="s">
        <v>5799</v>
      </c>
      <c r="H96" t="s">
        <v>5822</v>
      </c>
      <c r="I96" t="s">
        <v>5728</v>
      </c>
      <c r="J96" t="s">
        <v>5823</v>
      </c>
      <c r="K96" t="s">
        <v>812</v>
      </c>
      <c r="Q96" t="s">
        <v>5824</v>
      </c>
    </row>
    <row r="97" spans="2:17">
      <c r="B97" s="29" t="str">
        <f>_xlfn.CONCAT(Capabilities[[#This Row],[Column1]],"-",Capabilities[[#This Row],[Level 1]],"-",Capabilities[[#This Row],[Level 2]],"-",Capabilities[[#This Row],[Level 3]])</f>
        <v>4556-Digital Platform and Operations-AI, Data &amp; Analytics-Master Data Management</v>
      </c>
      <c r="C97">
        <v>4556</v>
      </c>
      <c r="D97" t="s">
        <v>5717</v>
      </c>
      <c r="E97" t="s">
        <v>5718</v>
      </c>
      <c r="F97" t="s">
        <v>5798</v>
      </c>
      <c r="G97" t="s">
        <v>5799</v>
      </c>
      <c r="H97" t="s">
        <v>5825</v>
      </c>
      <c r="I97" t="s">
        <v>5665</v>
      </c>
      <c r="J97" t="s">
        <v>5826</v>
      </c>
      <c r="K97" t="s">
        <v>812</v>
      </c>
      <c r="Q97" t="s">
        <v>5827</v>
      </c>
    </row>
    <row r="98" spans="2:17">
      <c r="B98" s="29" t="str">
        <f>_xlfn.CONCAT(Capabilities[[#This Row],[Column1]],"-",Capabilities[[#This Row],[Level 1]],"-",Capabilities[[#This Row],[Level 2]],"-",Capabilities[[#This Row],[Level 3]])</f>
        <v>1101-Digital Platform and Operations-AI, Data &amp; Analytics-Gather Data</v>
      </c>
      <c r="C98">
        <v>1101</v>
      </c>
      <c r="D98" t="s">
        <v>5717</v>
      </c>
      <c r="E98" t="s">
        <v>5718</v>
      </c>
      <c r="F98" t="s">
        <v>5798</v>
      </c>
      <c r="G98" t="s">
        <v>5799</v>
      </c>
      <c r="H98" t="s">
        <v>5828</v>
      </c>
      <c r="I98" t="s">
        <v>5665</v>
      </c>
      <c r="J98" t="s">
        <v>5829</v>
      </c>
      <c r="K98" t="s">
        <v>812</v>
      </c>
      <c r="Q98" t="s">
        <v>5830</v>
      </c>
    </row>
    <row r="99" spans="2:17">
      <c r="B99" s="29" t="str">
        <f>_xlfn.CONCAT(Capabilities[[#This Row],[Column1]],"-",Capabilities[[#This Row],[Level 1]],"-",Capabilities[[#This Row],[Level 2]],"-",Capabilities[[#This Row],[Level 3]])</f>
        <v>4557-Digital Platform and Operations-Digital Workplace &amp; Infrastructure Development-</v>
      </c>
      <c r="C99">
        <v>4557</v>
      </c>
      <c r="D99" t="s">
        <v>5717</v>
      </c>
      <c r="E99" t="s">
        <v>5718</v>
      </c>
      <c r="F99" t="s">
        <v>5798</v>
      </c>
      <c r="G99" t="s">
        <v>5831</v>
      </c>
      <c r="I99" t="s">
        <v>5665</v>
      </c>
      <c r="J99" t="s">
        <v>5832</v>
      </c>
      <c r="K99" t="s">
        <v>812</v>
      </c>
      <c r="Q99" t="s">
        <v>5833</v>
      </c>
    </row>
    <row r="100" spans="2:17">
      <c r="B100" s="29" t="str">
        <f>_xlfn.CONCAT(Capabilities[[#This Row],[Column1]],"-",Capabilities[[#This Row],[Level 1]],"-",Capabilities[[#This Row],[Level 2]],"-",Capabilities[[#This Row],[Level 3]])</f>
        <v>4558-Digital Platform and Operations-Digital Workplace &amp; Infrastructure Development-Communication &amp; Collaboration</v>
      </c>
      <c r="C100">
        <v>4558</v>
      </c>
      <c r="D100" t="s">
        <v>5717</v>
      </c>
      <c r="E100" t="s">
        <v>5718</v>
      </c>
      <c r="F100" t="s">
        <v>5798</v>
      </c>
      <c r="G100" t="s">
        <v>5831</v>
      </c>
      <c r="H100" t="s">
        <v>5834</v>
      </c>
      <c r="I100" t="s">
        <v>5665</v>
      </c>
      <c r="J100" t="s">
        <v>5835</v>
      </c>
      <c r="K100" t="s">
        <v>812</v>
      </c>
      <c r="Q100" t="s">
        <v>5836</v>
      </c>
    </row>
    <row r="101" spans="2:17">
      <c r="B101" s="29" t="str">
        <f>_xlfn.CONCAT(Capabilities[[#This Row],[Column1]],"-",Capabilities[[#This Row],[Level 1]],"-",Capabilities[[#This Row],[Level 2]],"-",Capabilities[[#This Row],[Level 3]])</f>
        <v>4559-Digital Platform and Operations-Digital Workplace &amp; Infrastructure Development-Devices &amp; Print</v>
      </c>
      <c r="C101">
        <v>4559</v>
      </c>
      <c r="D101" t="s">
        <v>5717</v>
      </c>
      <c r="E101" t="s">
        <v>5718</v>
      </c>
      <c r="F101" t="s">
        <v>5798</v>
      </c>
      <c r="G101" t="s">
        <v>5831</v>
      </c>
      <c r="H101" t="s">
        <v>5837</v>
      </c>
      <c r="I101" t="s">
        <v>5665</v>
      </c>
      <c r="J101" t="s">
        <v>5838</v>
      </c>
      <c r="K101" t="s">
        <v>812</v>
      </c>
      <c r="Q101" t="s">
        <v>5839</v>
      </c>
    </row>
    <row r="102" spans="2:17">
      <c r="B102" s="29" t="str">
        <f>_xlfn.CONCAT(Capabilities[[#This Row],[Column1]],"-",Capabilities[[#This Row],[Level 1]],"-",Capabilities[[#This Row],[Level 2]],"-",Capabilities[[#This Row],[Level 3]])</f>
        <v>4561-Digital Platform and Operations-Digital Workplace &amp; Infrastructure Development-Infrastructure Architecture</v>
      </c>
      <c r="C102">
        <v>4561</v>
      </c>
      <c r="D102" t="s">
        <v>5717</v>
      </c>
      <c r="E102" t="s">
        <v>5718</v>
      </c>
      <c r="F102" t="s">
        <v>5798</v>
      </c>
      <c r="G102" t="s">
        <v>5831</v>
      </c>
      <c r="H102" t="s">
        <v>5840</v>
      </c>
      <c r="I102" t="s">
        <v>5665</v>
      </c>
      <c r="J102" t="s">
        <v>5841</v>
      </c>
      <c r="K102" t="s">
        <v>812</v>
      </c>
      <c r="Q102" t="s">
        <v>5842</v>
      </c>
    </row>
    <row r="103" spans="2:17">
      <c r="B103" s="29" t="str">
        <f>_xlfn.CONCAT(Capabilities[[#This Row],[Column1]],"-",Capabilities[[#This Row],[Level 1]],"-",Capabilities[[#This Row],[Level 2]],"-",Capabilities[[#This Row],[Level 3]])</f>
        <v>4562-Digital Platform and Operations-Digital Workplace &amp; Infrastructure Development-Infrastructure Development</v>
      </c>
      <c r="C103">
        <v>4562</v>
      </c>
      <c r="D103" t="s">
        <v>5717</v>
      </c>
      <c r="E103" t="s">
        <v>5718</v>
      </c>
      <c r="F103" t="s">
        <v>5798</v>
      </c>
      <c r="G103" t="s">
        <v>5831</v>
      </c>
      <c r="H103" t="s">
        <v>5843</v>
      </c>
      <c r="I103" t="s">
        <v>5665</v>
      </c>
      <c r="J103" t="s">
        <v>5844</v>
      </c>
      <c r="K103" t="s">
        <v>812</v>
      </c>
      <c r="Q103" t="s">
        <v>5845</v>
      </c>
    </row>
    <row r="104" spans="2:17">
      <c r="B104" s="29" t="str">
        <f>_xlfn.CONCAT(Capabilities[[#This Row],[Column1]],"-",Capabilities[[#This Row],[Level 1]],"-",Capabilities[[#This Row],[Level 2]],"-",Capabilities[[#This Row],[Level 3]])</f>
        <v>4563-Digital Platform and Operations-Digital Workplace &amp; Infrastructure Development-IT Technical M&amp;A Services</v>
      </c>
      <c r="C104">
        <v>4563</v>
      </c>
      <c r="D104" t="s">
        <v>5717</v>
      </c>
      <c r="E104" t="s">
        <v>5718</v>
      </c>
      <c r="F104" t="s">
        <v>5798</v>
      </c>
      <c r="G104" t="s">
        <v>5831</v>
      </c>
      <c r="H104" t="s">
        <v>5846</v>
      </c>
      <c r="I104" t="s">
        <v>5665</v>
      </c>
      <c r="J104" t="s">
        <v>5847</v>
      </c>
      <c r="K104" t="s">
        <v>812</v>
      </c>
      <c r="Q104" t="s">
        <v>5848</v>
      </c>
    </row>
    <row r="105" spans="2:17">
      <c r="B105" s="29" t="str">
        <f>_xlfn.CONCAT(Capabilities[[#This Row],[Column1]],"-",Capabilities[[#This Row],[Level 1]],"-",Capabilities[[#This Row],[Level 2]],"-",Capabilities[[#This Row],[Level 3]])</f>
        <v>4530-Digital Platform and Operations-Engineering &amp; Platform-</v>
      </c>
      <c r="C105">
        <v>4530</v>
      </c>
      <c r="D105" t="s">
        <v>5717</v>
      </c>
      <c r="E105" t="s">
        <v>5718</v>
      </c>
      <c r="F105" t="s">
        <v>5798</v>
      </c>
      <c r="G105" t="s">
        <v>5849</v>
      </c>
      <c r="I105" t="s">
        <v>5665</v>
      </c>
      <c r="J105" t="s">
        <v>5850</v>
      </c>
      <c r="K105" t="s">
        <v>812</v>
      </c>
      <c r="Q105" t="s">
        <v>5851</v>
      </c>
    </row>
    <row r="106" spans="2:17">
      <c r="B106" s="29" t="str">
        <f>_xlfn.CONCAT(Capabilities[[#This Row],[Column1]],"-",Capabilities[[#This Row],[Level 1]],"-",Capabilities[[#This Row],[Level 2]],"-",Capabilities[[#This Row],[Level 3]])</f>
        <v>4531-Digital Platform and Operations-Engineering &amp; Platform-Agile Excellence</v>
      </c>
      <c r="C106">
        <v>4531</v>
      </c>
      <c r="D106" t="s">
        <v>5717</v>
      </c>
      <c r="E106" t="s">
        <v>5718</v>
      </c>
      <c r="F106" t="s">
        <v>5798</v>
      </c>
      <c r="G106" t="s">
        <v>5849</v>
      </c>
      <c r="H106" t="s">
        <v>5852</v>
      </c>
      <c r="I106" t="s">
        <v>5665</v>
      </c>
      <c r="J106" t="s">
        <v>5853</v>
      </c>
      <c r="K106" t="s">
        <v>812</v>
      </c>
      <c r="Q106" t="s">
        <v>5854</v>
      </c>
    </row>
    <row r="107" spans="2:17">
      <c r="B107" s="29" t="str">
        <f>_xlfn.CONCAT(Capabilities[[#This Row],[Column1]],"-",Capabilities[[#This Row],[Level 1]],"-",Capabilities[[#This Row],[Level 2]],"-",Capabilities[[#This Row],[Level 3]])</f>
        <v>4532-Digital Platform and Operations-Engineering &amp; Platform-CI/CD</v>
      </c>
      <c r="C107">
        <v>4532</v>
      </c>
      <c r="D107" t="s">
        <v>5717</v>
      </c>
      <c r="E107" t="s">
        <v>5718</v>
      </c>
      <c r="F107" t="s">
        <v>5798</v>
      </c>
      <c r="G107" t="s">
        <v>5849</v>
      </c>
      <c r="H107" t="s">
        <v>5855</v>
      </c>
      <c r="I107" t="s">
        <v>5665</v>
      </c>
      <c r="J107" t="s">
        <v>5856</v>
      </c>
      <c r="K107" t="s">
        <v>812</v>
      </c>
      <c r="Q107" t="s">
        <v>5857</v>
      </c>
    </row>
    <row r="108" spans="2:17">
      <c r="B108" s="29" t="str">
        <f>_xlfn.CONCAT(Capabilities[[#This Row],[Column1]],"-",Capabilities[[#This Row],[Level 1]],"-",Capabilities[[#This Row],[Level 2]],"-",Capabilities[[#This Row],[Level 3]])</f>
        <v>4533-Digital Platform and Operations-Engineering &amp; Platform-Release Management</v>
      </c>
      <c r="C108">
        <v>4533</v>
      </c>
      <c r="D108" t="s">
        <v>5717</v>
      </c>
      <c r="E108" t="s">
        <v>5718</v>
      </c>
      <c r="F108" t="s">
        <v>5798</v>
      </c>
      <c r="G108" t="s">
        <v>5849</v>
      </c>
      <c r="H108" t="s">
        <v>5858</v>
      </c>
      <c r="I108" t="s">
        <v>5665</v>
      </c>
      <c r="J108" t="s">
        <v>5859</v>
      </c>
      <c r="K108" t="s">
        <v>812</v>
      </c>
      <c r="Q108" t="s">
        <v>5860</v>
      </c>
    </row>
    <row r="109" spans="2:17">
      <c r="B109" s="29" t="str">
        <f>_xlfn.CONCAT(Capabilities[[#This Row],[Column1]],"-",Capabilities[[#This Row],[Level 1]],"-",Capabilities[[#This Row],[Level 2]],"-",Capabilities[[#This Row],[Level 3]])</f>
        <v>4534-Digital Platform and Operations-Engineering &amp; Platform-Cloud Governance</v>
      </c>
      <c r="C109">
        <v>4534</v>
      </c>
      <c r="D109" t="s">
        <v>5717</v>
      </c>
      <c r="E109" t="s">
        <v>5718</v>
      </c>
      <c r="F109" t="s">
        <v>5798</v>
      </c>
      <c r="G109" t="s">
        <v>5849</v>
      </c>
      <c r="H109" t="s">
        <v>5861</v>
      </c>
      <c r="I109" t="s">
        <v>5665</v>
      </c>
      <c r="J109" t="s">
        <v>5862</v>
      </c>
      <c r="K109" t="s">
        <v>812</v>
      </c>
      <c r="Q109" t="s">
        <v>5863</v>
      </c>
    </row>
    <row r="110" spans="2:17">
      <c r="B110" s="29" t="str">
        <f>_xlfn.CONCAT(Capabilities[[#This Row],[Column1]],"-",Capabilities[[#This Row],[Level 1]],"-",Capabilities[[#This Row],[Level 2]],"-",Capabilities[[#This Row],[Level 3]])</f>
        <v>4535-Digital Platform and Operations-Engineering &amp; Platform-Integration Architecture</v>
      </c>
      <c r="C110">
        <v>4535</v>
      </c>
      <c r="D110" t="s">
        <v>5717</v>
      </c>
      <c r="E110" t="s">
        <v>5718</v>
      </c>
      <c r="F110" t="s">
        <v>5798</v>
      </c>
      <c r="G110" t="s">
        <v>5849</v>
      </c>
      <c r="H110" t="s">
        <v>5864</v>
      </c>
      <c r="I110" t="s">
        <v>5665</v>
      </c>
      <c r="J110" t="s">
        <v>5865</v>
      </c>
      <c r="K110" t="s">
        <v>812</v>
      </c>
      <c r="Q110" t="s">
        <v>5866</v>
      </c>
    </row>
    <row r="111" spans="2:17">
      <c r="B111" s="29" t="str">
        <f>_xlfn.CONCAT(Capabilities[[#This Row],[Column1]],"-",Capabilities[[#This Row],[Level 1]],"-",Capabilities[[#This Row],[Level 2]],"-",Capabilities[[#This Row],[Level 3]])</f>
        <v>4536-Digital Platform and Operations-Engineering &amp; Platform-Automation</v>
      </c>
      <c r="C111">
        <v>4536</v>
      </c>
      <c r="D111" t="s">
        <v>5717</v>
      </c>
      <c r="E111" t="s">
        <v>5718</v>
      </c>
      <c r="F111" t="s">
        <v>5798</v>
      </c>
      <c r="G111" t="s">
        <v>5849</v>
      </c>
      <c r="H111" t="s">
        <v>5867</v>
      </c>
      <c r="I111" t="s">
        <v>5665</v>
      </c>
      <c r="J111" t="s">
        <v>5868</v>
      </c>
      <c r="K111" t="s">
        <v>812</v>
      </c>
      <c r="Q111" t="s">
        <v>5869</v>
      </c>
    </row>
    <row r="112" spans="2:17">
      <c r="B112" s="29" t="str">
        <f>_xlfn.CONCAT(Capabilities[[#This Row],[Column1]],"-",Capabilities[[#This Row],[Level 1]],"-",Capabilities[[#This Row],[Level 2]],"-",Capabilities[[#This Row],[Level 3]])</f>
        <v>4537-Digital Platform and Operations-Engineering &amp; Platform-Software architecture</v>
      </c>
      <c r="C112">
        <v>4537</v>
      </c>
      <c r="D112" t="s">
        <v>5717</v>
      </c>
      <c r="E112" t="s">
        <v>5718</v>
      </c>
      <c r="F112" t="s">
        <v>5798</v>
      </c>
      <c r="G112" t="s">
        <v>5849</v>
      </c>
      <c r="H112" t="s">
        <v>5870</v>
      </c>
      <c r="I112" t="s">
        <v>5665</v>
      </c>
      <c r="J112" t="s">
        <v>5871</v>
      </c>
      <c r="K112" t="s">
        <v>812</v>
      </c>
      <c r="Q112" t="s">
        <v>5872</v>
      </c>
    </row>
    <row r="113" spans="2:17">
      <c r="B113" s="29" t="str">
        <f>_xlfn.CONCAT(Capabilities[[#This Row],[Column1]],"-",Capabilities[[#This Row],[Level 1]],"-",Capabilities[[#This Row],[Level 2]],"-",Capabilities[[#This Row],[Level 3]])</f>
        <v>4538-Digital Platform and Operations-Engineering &amp; Platform-Software development</v>
      </c>
      <c r="C113">
        <v>4538</v>
      </c>
      <c r="D113" t="s">
        <v>5717</v>
      </c>
      <c r="E113" t="s">
        <v>5718</v>
      </c>
      <c r="F113" t="s">
        <v>5798</v>
      </c>
      <c r="G113" t="s">
        <v>5849</v>
      </c>
      <c r="H113" t="s">
        <v>5873</v>
      </c>
      <c r="I113" t="s">
        <v>5665</v>
      </c>
      <c r="J113" t="s">
        <v>5874</v>
      </c>
      <c r="K113" t="s">
        <v>812</v>
      </c>
      <c r="Q113" t="s">
        <v>5875</v>
      </c>
    </row>
    <row r="114" spans="2:17">
      <c r="B114" s="29" t="str">
        <f>_xlfn.CONCAT(Capabilities[[#This Row],[Column1]],"-",Capabilities[[#This Row],[Level 1]],"-",Capabilities[[#This Row],[Level 2]],"-",Capabilities[[#This Row],[Level 3]])</f>
        <v>4539-Digital Platform and Operations-Engineering &amp; Platform-Integration, Custom Application &amp; Platform Maintenance and Support</v>
      </c>
      <c r="C114">
        <v>4539</v>
      </c>
      <c r="D114" t="s">
        <v>5717</v>
      </c>
      <c r="E114" t="s">
        <v>5718</v>
      </c>
      <c r="F114" t="s">
        <v>5798</v>
      </c>
      <c r="G114" t="s">
        <v>5849</v>
      </c>
      <c r="H114" t="s">
        <v>5876</v>
      </c>
      <c r="I114" t="s">
        <v>5665</v>
      </c>
      <c r="J114" t="s">
        <v>5877</v>
      </c>
      <c r="K114" t="s">
        <v>812</v>
      </c>
      <c r="Q114" t="s">
        <v>5878</v>
      </c>
    </row>
    <row r="115" spans="2:17">
      <c r="B115" s="29" t="str">
        <f>_xlfn.CONCAT(Capabilities[[#This Row],[Column1]],"-",Capabilities[[#This Row],[Level 1]],"-",Capabilities[[#This Row],[Level 2]],"-",Capabilities[[#This Row],[Level 3]])</f>
        <v>4540-Digital Platform and Operations-Engineering &amp; Platform-Integration, Custom Application &amp; Platform Migration &amp; Sunsetting</v>
      </c>
      <c r="C115">
        <v>4540</v>
      </c>
      <c r="D115" t="s">
        <v>5717</v>
      </c>
      <c r="E115" t="s">
        <v>5718</v>
      </c>
      <c r="F115" t="s">
        <v>5798</v>
      </c>
      <c r="G115" t="s">
        <v>5849</v>
      </c>
      <c r="H115" t="s">
        <v>5879</v>
      </c>
      <c r="I115" t="s">
        <v>5665</v>
      </c>
      <c r="J115" t="s">
        <v>5880</v>
      </c>
      <c r="K115" t="s">
        <v>812</v>
      </c>
      <c r="Q115" t="s">
        <v>5881</v>
      </c>
    </row>
    <row r="116" spans="2:17">
      <c r="B116" s="29" t="str">
        <f>_xlfn.CONCAT(Capabilities[[#This Row],[Column1]],"-",Capabilities[[#This Row],[Level 1]],"-",Capabilities[[#This Row],[Level 2]],"-",Capabilities[[#This Row],[Level 3]])</f>
        <v>4541-Digital Platform and Operations-Engineering &amp; Platform-Integration, Custom Application &amp; Platform Testing</v>
      </c>
      <c r="C116">
        <v>4541</v>
      </c>
      <c r="D116" t="s">
        <v>5717</v>
      </c>
      <c r="E116" t="s">
        <v>5718</v>
      </c>
      <c r="F116" t="s">
        <v>5798</v>
      </c>
      <c r="G116" t="s">
        <v>5849</v>
      </c>
      <c r="H116" t="s">
        <v>5882</v>
      </c>
      <c r="I116" t="s">
        <v>5665</v>
      </c>
      <c r="J116" t="s">
        <v>5883</v>
      </c>
      <c r="K116" t="s">
        <v>812</v>
      </c>
      <c r="Q116" t="s">
        <v>5884</v>
      </c>
    </row>
    <row r="117" spans="2:17">
      <c r="B117" s="29" t="str">
        <f>_xlfn.CONCAT(Capabilities[[#This Row],[Column1]],"-",Capabilities[[#This Row],[Level 1]],"-",Capabilities[[#This Row],[Level 2]],"-",Capabilities[[#This Row],[Level 3]])</f>
        <v>4542-Digital Platform and Operations-Engineering &amp; Platform-Quality Assurance, test and Control</v>
      </c>
      <c r="C117">
        <v>4542</v>
      </c>
      <c r="D117" t="s">
        <v>5717</v>
      </c>
      <c r="E117" t="s">
        <v>5718</v>
      </c>
      <c r="F117" t="s">
        <v>5798</v>
      </c>
      <c r="G117" t="s">
        <v>5849</v>
      </c>
      <c r="H117" t="s">
        <v>5885</v>
      </c>
      <c r="I117" t="s">
        <v>5665</v>
      </c>
      <c r="J117" t="s">
        <v>5886</v>
      </c>
      <c r="K117" t="s">
        <v>812</v>
      </c>
      <c r="Q117" t="s">
        <v>5887</v>
      </c>
    </row>
    <row r="118" spans="2:17">
      <c r="B118" s="29" t="str">
        <f>_xlfn.CONCAT(Capabilities[[#This Row],[Column1]],"-",Capabilities[[#This Row],[Level 1]],"-",Capabilities[[#This Row],[Level 2]],"-",Capabilities[[#This Row],[Level 3]])</f>
        <v>1105-Digital Platform and Operations-Enterprise Platforms-Application Management</v>
      </c>
      <c r="C118">
        <v>1105</v>
      </c>
      <c r="D118" t="s">
        <v>5717</v>
      </c>
      <c r="E118" t="s">
        <v>5718</v>
      </c>
      <c r="F118" t="s">
        <v>5798</v>
      </c>
      <c r="G118" t="s">
        <v>2075</v>
      </c>
      <c r="H118" t="s">
        <v>5888</v>
      </c>
      <c r="I118" t="s">
        <v>5665</v>
      </c>
      <c r="J118" t="s">
        <v>5889</v>
      </c>
      <c r="K118" t="s">
        <v>812</v>
      </c>
      <c r="Q118" t="s">
        <v>5890</v>
      </c>
    </row>
    <row r="119" spans="2:17">
      <c r="B119" s="29" t="str">
        <f>_xlfn.CONCAT(Capabilities[[#This Row],[Column1]],"-",Capabilities[[#This Row],[Level 1]],"-",Capabilities[[#This Row],[Level 2]],"-",Capabilities[[#This Row],[Level 3]])</f>
        <v>4505-Digital Platform and Operations-Enterprise Platforms-</v>
      </c>
      <c r="C119">
        <v>4505</v>
      </c>
      <c r="D119" t="s">
        <v>5717</v>
      </c>
      <c r="E119" t="s">
        <v>5718</v>
      </c>
      <c r="F119" t="s">
        <v>5798</v>
      </c>
      <c r="G119" t="s">
        <v>2075</v>
      </c>
      <c r="K119" t="s">
        <v>812</v>
      </c>
      <c r="Q119" t="s">
        <v>5891</v>
      </c>
    </row>
    <row r="120" spans="2:17">
      <c r="B120" s="29" t="str">
        <f>_xlfn.CONCAT(Capabilities[[#This Row],[Column1]],"-",Capabilities[[#This Row],[Level 1]],"-",Capabilities[[#This Row],[Level 2]],"-",Capabilities[[#This Row],[Level 3]])</f>
        <v>4543-Digital Platform and Operations-Enterprise Platforms-Standard Application Configuration &amp; Customisation</v>
      </c>
      <c r="C120">
        <v>4543</v>
      </c>
      <c r="D120" t="s">
        <v>5717</v>
      </c>
      <c r="E120" t="s">
        <v>5718</v>
      </c>
      <c r="F120" t="s">
        <v>5798</v>
      </c>
      <c r="G120" t="s">
        <v>2075</v>
      </c>
      <c r="H120" t="s">
        <v>5892</v>
      </c>
      <c r="I120" t="s">
        <v>5665</v>
      </c>
      <c r="J120" t="s">
        <v>5893</v>
      </c>
      <c r="K120" t="s">
        <v>812</v>
      </c>
      <c r="Q120" t="s">
        <v>5894</v>
      </c>
    </row>
    <row r="121" spans="2:17">
      <c r="B121" s="29" t="str">
        <f>_xlfn.CONCAT(Capabilities[[#This Row],[Column1]],"-",Capabilities[[#This Row],[Level 1]],"-",Capabilities[[#This Row],[Level 2]],"-",Capabilities[[#This Row],[Level 3]])</f>
        <v>4544-Digital Platform and Operations-Enterprise Platforms-Standard Application Migration &amp; Sunsetting</v>
      </c>
      <c r="C121">
        <v>4544</v>
      </c>
      <c r="D121" t="s">
        <v>5717</v>
      </c>
      <c r="E121" t="s">
        <v>5718</v>
      </c>
      <c r="F121" t="s">
        <v>5798</v>
      </c>
      <c r="G121" t="s">
        <v>2075</v>
      </c>
      <c r="H121" t="s">
        <v>5895</v>
      </c>
      <c r="I121" t="s">
        <v>5665</v>
      </c>
      <c r="J121" t="s">
        <v>5896</v>
      </c>
      <c r="K121" t="s">
        <v>812</v>
      </c>
      <c r="Q121" t="s">
        <v>5897</v>
      </c>
    </row>
    <row r="122" spans="2:17">
      <c r="B122" s="29" t="str">
        <f>_xlfn.CONCAT(Capabilities[[#This Row],[Column1]],"-",Capabilities[[#This Row],[Level 1]],"-",Capabilities[[#This Row],[Level 2]],"-",Capabilities[[#This Row],[Level 3]])</f>
        <v>4545-Digital Platform and Operations-Enterprise Platforms-Standard Application Support &amp; Maintenance</v>
      </c>
      <c r="C122">
        <v>4545</v>
      </c>
      <c r="D122" t="s">
        <v>5717</v>
      </c>
      <c r="E122" t="s">
        <v>5718</v>
      </c>
      <c r="F122" t="s">
        <v>5798</v>
      </c>
      <c r="G122" t="s">
        <v>2075</v>
      </c>
      <c r="H122" t="s">
        <v>5898</v>
      </c>
      <c r="I122" t="s">
        <v>5665</v>
      </c>
      <c r="J122" t="s">
        <v>5899</v>
      </c>
      <c r="K122" t="s">
        <v>812</v>
      </c>
      <c r="Q122" t="s">
        <v>5900</v>
      </c>
    </row>
    <row r="123" spans="2:17">
      <c r="B123" s="29" t="str">
        <f>_xlfn.CONCAT(Capabilities[[#This Row],[Column1]],"-",Capabilities[[#This Row],[Level 1]],"-",Capabilities[[#This Row],[Level 2]],"-",Capabilities[[#This Row],[Level 3]])</f>
        <v>4546-Digital Platform and Operations-Enterprise Platforms-Standard Application Testing</v>
      </c>
      <c r="C123">
        <v>4546</v>
      </c>
      <c r="D123" t="s">
        <v>5717</v>
      </c>
      <c r="E123" t="s">
        <v>5718</v>
      </c>
      <c r="F123" t="s">
        <v>5798</v>
      </c>
      <c r="G123" t="s">
        <v>2075</v>
      </c>
      <c r="H123" t="s">
        <v>5901</v>
      </c>
      <c r="I123" t="s">
        <v>5665</v>
      </c>
      <c r="J123" t="s">
        <v>5902</v>
      </c>
      <c r="K123" t="s">
        <v>812</v>
      </c>
      <c r="Q123" t="s">
        <v>5903</v>
      </c>
    </row>
    <row r="124" spans="2:17">
      <c r="B124" s="29" t="str">
        <f>_xlfn.CONCAT(Capabilities[[#This Row],[Column1]],"-",Capabilities[[#This Row],[Level 1]],"-",Capabilities[[#This Row],[Level 2]],"-",Capabilities[[#This Row],[Level 3]])</f>
        <v>1108-Digital Platform and Operations-Operations-IT Service Management</v>
      </c>
      <c r="C124">
        <v>1108</v>
      </c>
      <c r="D124" t="s">
        <v>5717</v>
      </c>
      <c r="E124" t="s">
        <v>5718</v>
      </c>
      <c r="F124" t="s">
        <v>5798</v>
      </c>
      <c r="G124" t="s">
        <v>5904</v>
      </c>
      <c r="H124" t="s">
        <v>5905</v>
      </c>
      <c r="I124" t="s">
        <v>5665</v>
      </c>
      <c r="J124" t="s">
        <v>5906</v>
      </c>
      <c r="K124" t="s">
        <v>812</v>
      </c>
      <c r="Q124" t="s">
        <v>5907</v>
      </c>
    </row>
    <row r="125" spans="2:17">
      <c r="B125" s="29" t="str">
        <f>_xlfn.CONCAT(Capabilities[[#This Row],[Column1]],"-",Capabilities[[#This Row],[Level 1]],"-",Capabilities[[#This Row],[Level 2]],"-",Capabilities[[#This Row],[Level 3]])</f>
        <v>1110-Digital Platform and Operations-Operations-Licens &amp; Asset Management</v>
      </c>
      <c r="C125">
        <v>1110</v>
      </c>
      <c r="D125" t="s">
        <v>5717</v>
      </c>
      <c r="E125" t="s">
        <v>5718</v>
      </c>
      <c r="F125" t="s">
        <v>5798</v>
      </c>
      <c r="G125" t="s">
        <v>5904</v>
      </c>
      <c r="H125" t="s">
        <v>5908</v>
      </c>
      <c r="I125" t="s">
        <v>5665</v>
      </c>
      <c r="J125" t="s">
        <v>5909</v>
      </c>
      <c r="K125" t="s">
        <v>812</v>
      </c>
      <c r="O125" t="s">
        <v>230</v>
      </c>
      <c r="Q125" t="s">
        <v>5910</v>
      </c>
    </row>
    <row r="126" spans="2:17">
      <c r="B126" s="29" t="str">
        <f>_xlfn.CONCAT(Capabilities[[#This Row],[Column1]],"-",Capabilities[[#This Row],[Level 1]],"-",Capabilities[[#This Row],[Level 2]],"-",Capabilities[[#This Row],[Level 3]])</f>
        <v>2015-Digital Platform and Operations-Operations-IT Operations &amp; Support</v>
      </c>
      <c r="C126">
        <v>2015</v>
      </c>
      <c r="D126" t="s">
        <v>5717</v>
      </c>
      <c r="E126" t="s">
        <v>5718</v>
      </c>
      <c r="F126" t="s">
        <v>5798</v>
      </c>
      <c r="G126" t="s">
        <v>5904</v>
      </c>
      <c r="H126" t="s">
        <v>5911</v>
      </c>
      <c r="I126" t="s">
        <v>5665</v>
      </c>
      <c r="J126" t="s">
        <v>5912</v>
      </c>
      <c r="K126" t="s">
        <v>812</v>
      </c>
      <c r="Q126" t="s">
        <v>5913</v>
      </c>
    </row>
    <row r="127" spans="2:17">
      <c r="B127" s="29" t="str">
        <f>_xlfn.CONCAT(Capabilities[[#This Row],[Column1]],"-",Capabilities[[#This Row],[Level 1]],"-",Capabilities[[#This Row],[Level 2]],"-",Capabilities[[#This Row],[Level 3]])</f>
        <v>2014-Digital Platform and Operations-Operations-Disaster Recovery</v>
      </c>
      <c r="C127">
        <v>2014</v>
      </c>
      <c r="D127" t="s">
        <v>5717</v>
      </c>
      <c r="E127" t="s">
        <v>5718</v>
      </c>
      <c r="F127" t="s">
        <v>5798</v>
      </c>
      <c r="G127" t="s">
        <v>5904</v>
      </c>
      <c r="H127" t="s">
        <v>5914</v>
      </c>
      <c r="I127" t="s">
        <v>5665</v>
      </c>
      <c r="J127" t="s">
        <v>5915</v>
      </c>
      <c r="K127" t="s">
        <v>812</v>
      </c>
      <c r="Q127" t="s">
        <v>5916</v>
      </c>
    </row>
    <row r="128" spans="2:17">
      <c r="B128" s="29" t="str">
        <f>_xlfn.CONCAT(Capabilities[[#This Row],[Column1]],"-",Capabilities[[#This Row],[Level 1]],"-",Capabilities[[#This Row],[Level 2]],"-",Capabilities[[#This Row],[Level 3]])</f>
        <v>4506-Digital Platform and Operations-Operations-</v>
      </c>
      <c r="C128">
        <v>4506</v>
      </c>
      <c r="D128" t="s">
        <v>5717</v>
      </c>
      <c r="E128" t="s">
        <v>5718</v>
      </c>
      <c r="F128" t="s">
        <v>5798</v>
      </c>
      <c r="G128" t="s">
        <v>5904</v>
      </c>
      <c r="K128" t="s">
        <v>812</v>
      </c>
      <c r="Q128" t="s">
        <v>5917</v>
      </c>
    </row>
    <row r="129" spans="2:17">
      <c r="B129" s="29" t="str">
        <f>_xlfn.CONCAT(Capabilities[[#This Row],[Column1]],"-",Capabilities[[#This Row],[Level 1]],"-",Capabilities[[#This Row],[Level 2]],"-",Capabilities[[#This Row],[Level 3]])</f>
        <v>4564-Digital Platform and Operations-Operations-Backup &amp; Archive</v>
      </c>
      <c r="C129">
        <v>4564</v>
      </c>
      <c r="D129" t="s">
        <v>5717</v>
      </c>
      <c r="E129" t="s">
        <v>5718</v>
      </c>
      <c r="F129" t="s">
        <v>5798</v>
      </c>
      <c r="G129" t="s">
        <v>5904</v>
      </c>
      <c r="H129" t="s">
        <v>5918</v>
      </c>
      <c r="I129" t="s">
        <v>5665</v>
      </c>
      <c r="J129" t="s">
        <v>5919</v>
      </c>
      <c r="K129" t="s">
        <v>812</v>
      </c>
      <c r="Q129" s="226" t="s">
        <v>5920</v>
      </c>
    </row>
    <row r="130" spans="2:17">
      <c r="B130" s="29" t="str">
        <f>_xlfn.CONCAT(Capabilities[[#This Row],[Column1]],"-",Capabilities[[#This Row],[Level 1]],"-",Capabilities[[#This Row],[Level 2]],"-",Capabilities[[#This Row],[Level 3]])</f>
        <v>4565-Digital Platform and Operations-Operations-Deployment &amp; Administration</v>
      </c>
      <c r="C130">
        <v>4565</v>
      </c>
      <c r="D130" t="s">
        <v>5717</v>
      </c>
      <c r="E130" t="s">
        <v>5718</v>
      </c>
      <c r="F130" t="s">
        <v>5798</v>
      </c>
      <c r="G130" t="s">
        <v>5904</v>
      </c>
      <c r="H130" t="s">
        <v>5921</v>
      </c>
      <c r="I130" t="s">
        <v>5665</v>
      </c>
      <c r="J130" t="s">
        <v>5922</v>
      </c>
      <c r="K130" t="s">
        <v>812</v>
      </c>
      <c r="Q130" t="s">
        <v>5923</v>
      </c>
    </row>
    <row r="131" spans="2:17">
      <c r="B131" s="29" t="str">
        <f>_xlfn.CONCAT(Capabilities[[#This Row],[Column1]],"-",Capabilities[[#This Row],[Level 1]],"-",Capabilities[[#This Row],[Level 2]],"-",Capabilities[[#This Row],[Level 3]])</f>
        <v>4566-Digital Platform and Operations-Operations-Monitoring &amp; Event Management</v>
      </c>
      <c r="C131">
        <v>4566</v>
      </c>
      <c r="D131" t="s">
        <v>5717</v>
      </c>
      <c r="E131" t="s">
        <v>5718</v>
      </c>
      <c r="F131" t="s">
        <v>5798</v>
      </c>
      <c r="G131" t="s">
        <v>5904</v>
      </c>
      <c r="H131" t="s">
        <v>5924</v>
      </c>
      <c r="I131" t="s">
        <v>5665</v>
      </c>
      <c r="J131" t="s">
        <v>5925</v>
      </c>
      <c r="K131" t="s">
        <v>812</v>
      </c>
      <c r="Q131" t="s">
        <v>5926</v>
      </c>
    </row>
    <row r="132" spans="2:17">
      <c r="B132" s="29" t="str">
        <f>_xlfn.CONCAT(Capabilities[[#This Row],[Column1]],"-",Capabilities[[#This Row],[Level 1]],"-",Capabilities[[#This Row],[Level 2]],"-",Capabilities[[#This Row],[Level 3]])</f>
        <v>4567-Digital Platform and Operations-Operations-Network &amp; Connectivity</v>
      </c>
      <c r="C132">
        <v>4567</v>
      </c>
      <c r="D132" t="s">
        <v>5717</v>
      </c>
      <c r="E132" t="s">
        <v>5718</v>
      </c>
      <c r="F132" t="s">
        <v>5798</v>
      </c>
      <c r="G132" t="s">
        <v>5904</v>
      </c>
      <c r="H132" t="s">
        <v>5927</v>
      </c>
      <c r="I132" t="s">
        <v>5665</v>
      </c>
      <c r="J132" t="s">
        <v>5928</v>
      </c>
      <c r="K132" t="s">
        <v>812</v>
      </c>
      <c r="Q132" t="s">
        <v>5929</v>
      </c>
    </row>
    <row r="133" spans="2:17">
      <c r="B133" s="29" t="str">
        <f>_xlfn.CONCAT(Capabilities[[#This Row],[Column1]],"-",Capabilities[[#This Row],[Level 1]],"-",Capabilities[[#This Row],[Level 2]],"-",Capabilities[[#This Row],[Level 3]])</f>
        <v>4568-Digital Platform and Operations-Operations-SecOps</v>
      </c>
      <c r="C133">
        <v>4568</v>
      </c>
      <c r="D133" t="s">
        <v>5717</v>
      </c>
      <c r="E133" t="s">
        <v>5718</v>
      </c>
      <c r="F133" t="s">
        <v>5798</v>
      </c>
      <c r="G133" t="s">
        <v>5904</v>
      </c>
      <c r="H133" t="s">
        <v>5930</v>
      </c>
      <c r="I133" t="s">
        <v>5665</v>
      </c>
      <c r="J133" t="s">
        <v>5931</v>
      </c>
      <c r="K133" t="s">
        <v>812</v>
      </c>
      <c r="Q133" t="s">
        <v>5932</v>
      </c>
    </row>
    <row r="134" spans="2:17">
      <c r="B134" s="29" t="str">
        <f>_xlfn.CONCAT(Capabilities[[#This Row],[Column1]],"-",Capabilities[[#This Row],[Level 1]],"-",Capabilities[[#This Row],[Level 2]],"-",Capabilities[[#This Row],[Level 3]])</f>
        <v>4569-Digital Platform and Operations-Operations-Service Integration &amp; Management</v>
      </c>
      <c r="C134">
        <v>4569</v>
      </c>
      <c r="D134" t="s">
        <v>5717</v>
      </c>
      <c r="E134" t="s">
        <v>5718</v>
      </c>
      <c r="F134" t="s">
        <v>5798</v>
      </c>
      <c r="G134" t="s">
        <v>5904</v>
      </c>
      <c r="H134" t="s">
        <v>5933</v>
      </c>
      <c r="I134" t="s">
        <v>5665</v>
      </c>
      <c r="J134" t="s">
        <v>5934</v>
      </c>
      <c r="K134" t="s">
        <v>812</v>
      </c>
      <c r="Q134" t="s">
        <v>5935</v>
      </c>
    </row>
    <row r="135" spans="2:17">
      <c r="B135" s="29" t="str">
        <f>_xlfn.CONCAT(Capabilities[[#This Row],[Column1]],"-",Capabilities[[#This Row],[Level 1]],"-",Capabilities[[#This Row],[Level 2]],"-",Capabilities[[#This Row],[Level 3]])</f>
        <v>4570-Digital Platform and Operations-Operations-Sourcing, Procurement and Vendor Management</v>
      </c>
      <c r="C135">
        <v>4570</v>
      </c>
      <c r="D135" t="s">
        <v>5717</v>
      </c>
      <c r="E135" t="s">
        <v>5718</v>
      </c>
      <c r="F135" t="s">
        <v>5798</v>
      </c>
      <c r="G135" t="s">
        <v>5904</v>
      </c>
      <c r="H135" t="s">
        <v>5936</v>
      </c>
      <c r="I135" t="s">
        <v>5665</v>
      </c>
      <c r="J135" t="s">
        <v>5937</v>
      </c>
      <c r="K135" t="s">
        <v>812</v>
      </c>
      <c r="Q135" t="s">
        <v>5938</v>
      </c>
    </row>
    <row r="136" spans="2:17">
      <c r="B136" s="29" t="str">
        <f>_xlfn.CONCAT(Capabilities[[#This Row],[Column1]],"-",Capabilities[[#This Row],[Level 1]],"-",Capabilities[[#This Row],[Level 2]],"-",Capabilities[[#This Row],[Level 3]])</f>
        <v>4571-Digital Platform and Operations-Operations-Storage &amp; Compute</v>
      </c>
      <c r="C136">
        <v>4571</v>
      </c>
      <c r="D136" t="s">
        <v>5717</v>
      </c>
      <c r="E136" t="s">
        <v>5718</v>
      </c>
      <c r="F136" t="s">
        <v>5798</v>
      </c>
      <c r="G136" t="s">
        <v>5904</v>
      </c>
      <c r="H136" t="s">
        <v>5939</v>
      </c>
      <c r="I136" t="s">
        <v>5665</v>
      </c>
      <c r="J136" t="s">
        <v>5940</v>
      </c>
      <c r="K136" t="s">
        <v>812</v>
      </c>
      <c r="Q136" t="s">
        <v>5941</v>
      </c>
    </row>
    <row r="137" spans="2:17">
      <c r="B137" s="29" t="str">
        <f>_xlfn.CONCAT(Capabilities[[#This Row],[Column1]],"-",Capabilities[[#This Row],[Level 1]],"-",Capabilities[[#This Row],[Level 2]],"-",Capabilities[[#This Row],[Level 3]])</f>
        <v>4501-Digital Platform and Operations--</v>
      </c>
      <c r="C137">
        <v>4501</v>
      </c>
      <c r="D137" t="s">
        <v>5717</v>
      </c>
      <c r="E137" t="s">
        <v>5718</v>
      </c>
      <c r="F137" t="s">
        <v>5798</v>
      </c>
      <c r="K137" t="s">
        <v>812</v>
      </c>
      <c r="Q137" t="s">
        <v>5942</v>
      </c>
    </row>
    <row r="138" spans="2:17">
      <c r="B138" s="29" t="str">
        <f>_xlfn.CONCAT(Capabilities[[#This Row],[Column1]],"-",Capabilities[[#This Row],[Level 1]],"-",Capabilities[[#This Row],[Level 2]],"-",Capabilities[[#This Row],[Level 3]])</f>
        <v>1014-Strategic Management-Enterprise Effectiveness &amp; Project Management-</v>
      </c>
      <c r="C138">
        <v>1014</v>
      </c>
      <c r="D138" t="s">
        <v>5549</v>
      </c>
      <c r="E138" t="s">
        <v>5718</v>
      </c>
      <c r="F138" t="s">
        <v>5943</v>
      </c>
      <c r="G138" t="s">
        <v>5944</v>
      </c>
      <c r="J138" t="s">
        <v>5945</v>
      </c>
      <c r="K138" t="s">
        <v>812</v>
      </c>
      <c r="Q138" t="s">
        <v>5946</v>
      </c>
    </row>
    <row r="139" spans="2:17">
      <c r="B139" s="29" t="str">
        <f>_xlfn.CONCAT(Capabilities[[#This Row],[Column1]],"-",Capabilities[[#This Row],[Level 1]],"-",Capabilities[[#This Row],[Level 2]],"-",Capabilities[[#This Row],[Level 3]])</f>
        <v>1087-Strategic Management-Enterprise Effectiveness &amp; Project Management-Develop Projects</v>
      </c>
      <c r="C139">
        <v>1087</v>
      </c>
      <c r="D139" t="s">
        <v>5549</v>
      </c>
      <c r="E139" t="s">
        <v>5718</v>
      </c>
      <c r="F139" t="s">
        <v>5943</v>
      </c>
      <c r="G139" t="s">
        <v>5944</v>
      </c>
      <c r="H139" t="s">
        <v>5947</v>
      </c>
      <c r="I139" t="s">
        <v>5665</v>
      </c>
      <c r="J139" t="s">
        <v>5948</v>
      </c>
      <c r="K139" t="s">
        <v>812</v>
      </c>
      <c r="O139" t="s">
        <v>303</v>
      </c>
      <c r="Q139" t="s">
        <v>5949</v>
      </c>
    </row>
    <row r="140" spans="2:17">
      <c r="B140" s="29" t="str">
        <f>_xlfn.CONCAT(Capabilities[[#This Row],[Column1]],"-",Capabilities[[#This Row],[Level 1]],"-",Capabilities[[#This Row],[Level 2]],"-",Capabilities[[#This Row],[Level 3]])</f>
        <v>1088-Strategic Management-Enterprise Effectiveness &amp; Project Management-Manage Portfolio</v>
      </c>
      <c r="C140">
        <v>1088</v>
      </c>
      <c r="D140" t="s">
        <v>5549</v>
      </c>
      <c r="E140" t="s">
        <v>5718</v>
      </c>
      <c r="F140" t="s">
        <v>5943</v>
      </c>
      <c r="G140" t="s">
        <v>5944</v>
      </c>
      <c r="H140" t="s">
        <v>5950</v>
      </c>
      <c r="I140" t="s">
        <v>5665</v>
      </c>
      <c r="J140" t="s">
        <v>5951</v>
      </c>
      <c r="K140" t="s">
        <v>812</v>
      </c>
      <c r="O140" t="s">
        <v>303</v>
      </c>
      <c r="Q140" t="s">
        <v>5952</v>
      </c>
    </row>
    <row r="141" spans="2:17">
      <c r="B141" s="29" t="str">
        <f>_xlfn.CONCAT(Capabilities[[#This Row],[Column1]],"-",Capabilities[[#This Row],[Level 1]],"-",Capabilities[[#This Row],[Level 2]],"-",Capabilities[[#This Row],[Level 3]])</f>
        <v>1089-Strategic Management-Enterprise Effectiveness &amp; Project Management-Manage Programs</v>
      </c>
      <c r="C141">
        <v>1089</v>
      </c>
      <c r="D141" t="s">
        <v>5549</v>
      </c>
      <c r="E141" t="s">
        <v>5718</v>
      </c>
      <c r="F141" t="s">
        <v>5943</v>
      </c>
      <c r="G141" t="s">
        <v>5944</v>
      </c>
      <c r="H141" t="s">
        <v>5953</v>
      </c>
      <c r="I141" t="s">
        <v>5665</v>
      </c>
      <c r="J141" t="s">
        <v>5954</v>
      </c>
      <c r="K141" t="s">
        <v>812</v>
      </c>
      <c r="O141" t="s">
        <v>303</v>
      </c>
      <c r="Q141" s="226" t="s">
        <v>5955</v>
      </c>
    </row>
    <row r="142" spans="2:17">
      <c r="B142" s="29" t="str">
        <f>_xlfn.CONCAT(Capabilities[[#This Row],[Column1]],"-",Capabilities[[#This Row],[Level 1]],"-",Capabilities[[#This Row],[Level 2]],"-",Capabilities[[#This Row],[Level 3]])</f>
        <v>3102-Strategic Management-Enterprise Effectiveness &amp; Project Management-Task Tracking and Planning</v>
      </c>
      <c r="C142">
        <v>3102</v>
      </c>
      <c r="D142" t="s">
        <v>5549</v>
      </c>
      <c r="E142" t="s">
        <v>5718</v>
      </c>
      <c r="F142" t="s">
        <v>5943</v>
      </c>
      <c r="G142" t="s">
        <v>5944</v>
      </c>
      <c r="H142" t="s">
        <v>5956</v>
      </c>
      <c r="I142" t="s">
        <v>5665</v>
      </c>
      <c r="J142" t="s">
        <v>5957</v>
      </c>
      <c r="K142" t="s">
        <v>812</v>
      </c>
      <c r="O142" t="s">
        <v>303</v>
      </c>
      <c r="Q142" t="s">
        <v>5958</v>
      </c>
    </row>
    <row r="143" spans="2:17">
      <c r="B143" s="29" t="str">
        <f>_xlfn.CONCAT(Capabilities[[#This Row],[Column1]],"-",Capabilities[[#This Row],[Level 1]],"-",Capabilities[[#This Row],[Level 2]],"-",Capabilities[[#This Row],[Level 3]])</f>
        <v>3103-Strategic Management-Enterprise Effectiveness &amp; Project Management-Meeting management</v>
      </c>
      <c r="C143">
        <v>3103</v>
      </c>
      <c r="D143" t="s">
        <v>5549</v>
      </c>
      <c r="E143" t="s">
        <v>5718</v>
      </c>
      <c r="F143" t="s">
        <v>5943</v>
      </c>
      <c r="G143" t="s">
        <v>5944</v>
      </c>
      <c r="H143" t="s">
        <v>5959</v>
      </c>
      <c r="I143" t="s">
        <v>5665</v>
      </c>
      <c r="J143" t="s">
        <v>5960</v>
      </c>
      <c r="K143" t="s">
        <v>812</v>
      </c>
      <c r="O143" t="s">
        <v>303</v>
      </c>
      <c r="Q143" t="s">
        <v>5961</v>
      </c>
    </row>
    <row r="144" spans="2:17">
      <c r="B144" s="29" t="str">
        <f>_xlfn.CONCAT(Capabilities[[#This Row],[Column1]],"-",Capabilities[[#This Row],[Level 1]],"-",Capabilities[[#This Row],[Level 2]],"-",Capabilities[[#This Row],[Level 3]])</f>
        <v>1015-Governance, Risk and Compliance-Enterprise Risk Management-</v>
      </c>
      <c r="C144">
        <v>1015</v>
      </c>
      <c r="D144" t="s">
        <v>5549</v>
      </c>
      <c r="E144" t="s">
        <v>5718</v>
      </c>
      <c r="F144" t="s">
        <v>5962</v>
      </c>
      <c r="G144" t="s">
        <v>5963</v>
      </c>
      <c r="J144" t="s">
        <v>5964</v>
      </c>
      <c r="K144" t="s">
        <v>812</v>
      </c>
      <c r="P144" t="s">
        <v>5965</v>
      </c>
      <c r="Q144" t="s">
        <v>5966</v>
      </c>
    </row>
    <row r="145" spans="2:17">
      <c r="B145" s="29" t="str">
        <f>_xlfn.CONCAT(Capabilities[[#This Row],[Column1]],"-",Capabilities[[#This Row],[Level 1]],"-",Capabilities[[#This Row],[Level 2]],"-",Capabilities[[#This Row],[Level 3]])</f>
        <v>1090-Governance, Risk and Compliance-Enterprise Risk Management-Business Continuity</v>
      </c>
      <c r="C145">
        <v>1090</v>
      </c>
      <c r="D145" t="s">
        <v>5549</v>
      </c>
      <c r="E145" t="s">
        <v>5718</v>
      </c>
      <c r="F145" t="s">
        <v>5962</v>
      </c>
      <c r="G145" t="s">
        <v>5963</v>
      </c>
      <c r="H145" t="s">
        <v>5967</v>
      </c>
      <c r="J145" t="s">
        <v>5968</v>
      </c>
      <c r="K145" t="s">
        <v>812</v>
      </c>
      <c r="P145" t="s">
        <v>5965</v>
      </c>
      <c r="Q145" t="s">
        <v>5969</v>
      </c>
    </row>
    <row r="146" spans="2:17">
      <c r="B146" s="29" t="str">
        <f>_xlfn.CONCAT(Capabilities[[#This Row],[Column1]],"-",Capabilities[[#This Row],[Level 1]],"-",Capabilities[[#This Row],[Level 2]],"-",Capabilities[[#This Row],[Level 3]])</f>
        <v>1091-Governance, Risk and Compliance-Enterprise Risk Management-Manage Compliance</v>
      </c>
      <c r="C146">
        <v>1091</v>
      </c>
      <c r="D146" t="s">
        <v>5549</v>
      </c>
      <c r="E146" t="s">
        <v>5718</v>
      </c>
      <c r="F146" t="s">
        <v>5962</v>
      </c>
      <c r="G146" t="s">
        <v>5963</v>
      </c>
      <c r="H146" t="s">
        <v>5970</v>
      </c>
      <c r="J146" t="s">
        <v>5971</v>
      </c>
      <c r="K146" t="s">
        <v>812</v>
      </c>
      <c r="P146" t="s">
        <v>5965</v>
      </c>
      <c r="Q146" t="s">
        <v>5972</v>
      </c>
    </row>
    <row r="147" spans="2:17">
      <c r="B147" s="29" t="str">
        <f>_xlfn.CONCAT(Capabilities[[#This Row],[Column1]],"-",Capabilities[[#This Row],[Level 1]],"-",Capabilities[[#This Row],[Level 2]],"-",Capabilities[[#This Row],[Level 3]])</f>
        <v>1092-Governance, Risk and Compliance-Enterprise Risk Management-Manage Fraud</v>
      </c>
      <c r="C147">
        <v>1092</v>
      </c>
      <c r="D147" t="s">
        <v>5549</v>
      </c>
      <c r="E147" t="s">
        <v>5718</v>
      </c>
      <c r="F147" t="s">
        <v>5962</v>
      </c>
      <c r="G147" t="s">
        <v>5963</v>
      </c>
      <c r="H147" t="s">
        <v>5973</v>
      </c>
      <c r="J147" t="s">
        <v>5974</v>
      </c>
      <c r="K147" t="s">
        <v>812</v>
      </c>
      <c r="P147" t="s">
        <v>5965</v>
      </c>
      <c r="Q147" t="s">
        <v>5975</v>
      </c>
    </row>
    <row r="148" spans="2:17">
      <c r="B148" s="29" t="str">
        <f>_xlfn.CONCAT(Capabilities[[#This Row],[Column1]],"-",Capabilities[[#This Row],[Level 1]],"-",Capabilities[[#This Row],[Level 2]],"-",Capabilities[[#This Row],[Level 3]])</f>
        <v>1093-Governance, Risk and Compliance-Enterprise Risk Management-Manage Insurance</v>
      </c>
      <c r="C148">
        <v>1093</v>
      </c>
      <c r="D148" t="s">
        <v>5549</v>
      </c>
      <c r="E148" t="s">
        <v>5718</v>
      </c>
      <c r="F148" t="s">
        <v>5962</v>
      </c>
      <c r="G148" t="s">
        <v>5963</v>
      </c>
      <c r="H148" t="s">
        <v>5976</v>
      </c>
      <c r="J148" t="s">
        <v>5977</v>
      </c>
      <c r="K148" t="s">
        <v>812</v>
      </c>
      <c r="P148" t="s">
        <v>5965</v>
      </c>
      <c r="Q148" t="s">
        <v>5978</v>
      </c>
    </row>
    <row r="149" spans="2:17">
      <c r="B149" s="29" t="str">
        <f>_xlfn.CONCAT(Capabilities[[#This Row],[Column1]],"-",Capabilities[[#This Row],[Level 1]],"-",Capabilities[[#This Row],[Level 2]],"-",Capabilities[[#This Row],[Level 3]])</f>
        <v>1094-Governance, Risk and Compliance-Enterprise Risk Management-Manage Security</v>
      </c>
      <c r="C149">
        <v>1094</v>
      </c>
      <c r="D149" t="s">
        <v>5549</v>
      </c>
      <c r="E149" t="s">
        <v>5718</v>
      </c>
      <c r="F149" t="s">
        <v>5962</v>
      </c>
      <c r="G149" t="s">
        <v>5963</v>
      </c>
      <c r="H149" t="s">
        <v>5979</v>
      </c>
      <c r="J149" t="s">
        <v>5980</v>
      </c>
      <c r="K149" t="s">
        <v>812</v>
      </c>
      <c r="P149" t="s">
        <v>5965</v>
      </c>
      <c r="Q149" t="s">
        <v>5981</v>
      </c>
    </row>
    <row r="150" spans="2:17">
      <c r="B150" s="29" t="str">
        <f>_xlfn.CONCAT(Capabilities[[#This Row],[Column1]],"-",Capabilities[[#This Row],[Level 1]],"-",Capabilities[[#This Row],[Level 2]],"-",Capabilities[[#This Row],[Level 3]])</f>
        <v>1016-People and Culture--</v>
      </c>
      <c r="C150">
        <v>1016</v>
      </c>
      <c r="D150" t="s">
        <v>5549</v>
      </c>
      <c r="E150" t="s">
        <v>5718</v>
      </c>
      <c r="F150" t="s">
        <v>5982</v>
      </c>
      <c r="I150" t="s">
        <v>5665</v>
      </c>
      <c r="J150" t="s">
        <v>5983</v>
      </c>
      <c r="K150" t="s">
        <v>5984</v>
      </c>
      <c r="L150">
        <v>100</v>
      </c>
      <c r="O150" t="s">
        <v>5159</v>
      </c>
      <c r="Q150" t="s">
        <v>5985</v>
      </c>
    </row>
    <row r="151" spans="2:17" ht="30">
      <c r="B151" s="29" t="str">
        <f>_xlfn.CONCAT(Capabilities[[#This Row],[Column1]],"-",Capabilities[[#This Row],[Level 1]],"-",Capabilities[[#This Row],[Level 2]],"-",Capabilities[[#This Row],[Level 3]])</f>
        <v>4400-People and Culture-Attraction-</v>
      </c>
      <c r="C151">
        <v>4400</v>
      </c>
      <c r="D151" t="s">
        <v>5717</v>
      </c>
      <c r="E151" t="s">
        <v>5718</v>
      </c>
      <c r="F151" t="s">
        <v>5982</v>
      </c>
      <c r="G151" t="s">
        <v>5986</v>
      </c>
      <c r="I151" t="s">
        <v>5728</v>
      </c>
      <c r="J151" s="8" t="s">
        <v>5987</v>
      </c>
      <c r="K151" t="s">
        <v>5984</v>
      </c>
      <c r="L151">
        <v>200</v>
      </c>
      <c r="O151" t="s">
        <v>5159</v>
      </c>
      <c r="Q151" t="s">
        <v>5988</v>
      </c>
    </row>
    <row r="152" spans="2:17">
      <c r="B152" s="29" t="str">
        <f>_xlfn.CONCAT(Capabilities[[#This Row],[Column1]],"-",Capabilities[[#This Row],[Level 1]],"-",Capabilities[[#This Row],[Level 2]],"-",Capabilities[[#This Row],[Level 3]])</f>
        <v>1099-People and Culture-Recruiting-</v>
      </c>
      <c r="C152">
        <v>1099</v>
      </c>
      <c r="D152" t="s">
        <v>5549</v>
      </c>
      <c r="E152" t="s">
        <v>5718</v>
      </c>
      <c r="F152" t="s">
        <v>5982</v>
      </c>
      <c r="G152" t="s">
        <v>5989</v>
      </c>
      <c r="I152" t="s">
        <v>5728</v>
      </c>
      <c r="J152" t="s">
        <v>5990</v>
      </c>
      <c r="K152" t="s">
        <v>5984</v>
      </c>
      <c r="L152">
        <v>300</v>
      </c>
      <c r="O152" t="s">
        <v>5159</v>
      </c>
      <c r="Q152" t="s">
        <v>5991</v>
      </c>
    </row>
    <row r="153" spans="2:17">
      <c r="B153" s="29" t="str">
        <f>_xlfn.CONCAT(Capabilities[[#This Row],[Column1]],"-",Capabilities[[#This Row],[Level 1]],"-",Capabilities[[#This Row],[Level 2]],"-",Capabilities[[#This Row],[Level 3]])</f>
        <v>4402-People and Culture-Onboarding-</v>
      </c>
      <c r="C153">
        <v>4402</v>
      </c>
      <c r="D153" t="s">
        <v>5717</v>
      </c>
      <c r="E153" t="s">
        <v>5718</v>
      </c>
      <c r="F153" t="s">
        <v>5982</v>
      </c>
      <c r="G153" t="s">
        <v>5992</v>
      </c>
      <c r="J153" t="s">
        <v>5993</v>
      </c>
      <c r="K153" t="s">
        <v>5984</v>
      </c>
      <c r="L153">
        <v>400</v>
      </c>
      <c r="O153" t="s">
        <v>5159</v>
      </c>
      <c r="Q153" t="s">
        <v>5994</v>
      </c>
    </row>
    <row r="154" spans="2:17">
      <c r="B154" s="29" t="str">
        <f>_xlfn.CONCAT(Capabilities[[#This Row],[Column1]],"-",Capabilities[[#This Row],[Level 1]],"-",Capabilities[[#This Row],[Level 2]],"-",Capabilities[[#This Row],[Level 3]])</f>
        <v>1098-People and Culture-Learning &amp; Development-</v>
      </c>
      <c r="C154">
        <v>1098</v>
      </c>
      <c r="D154" t="s">
        <v>5549</v>
      </c>
      <c r="E154" t="s">
        <v>5718</v>
      </c>
      <c r="F154" t="s">
        <v>5982</v>
      </c>
      <c r="G154" t="s">
        <v>5995</v>
      </c>
      <c r="I154" t="s">
        <v>5665</v>
      </c>
      <c r="J154" t="s">
        <v>5996</v>
      </c>
      <c r="K154" t="s">
        <v>5984</v>
      </c>
      <c r="L154">
        <v>500</v>
      </c>
      <c r="O154" t="s">
        <v>5159</v>
      </c>
      <c r="Q154" t="s">
        <v>5997</v>
      </c>
    </row>
    <row r="155" spans="2:17" ht="45">
      <c r="B155" s="29" t="str">
        <f>_xlfn.CONCAT(Capabilities[[#This Row],[Column1]],"-",Capabilities[[#This Row],[Level 1]],"-",Capabilities[[#This Row],[Level 2]],"-",Capabilities[[#This Row],[Level 3]])</f>
        <v>1096-People and Culture-Retentation-</v>
      </c>
      <c r="C155">
        <v>1096</v>
      </c>
      <c r="D155" t="s">
        <v>5549</v>
      </c>
      <c r="E155" t="s">
        <v>5718</v>
      </c>
      <c r="F155" t="s">
        <v>5982</v>
      </c>
      <c r="G155" t="s">
        <v>5998</v>
      </c>
      <c r="I155" t="s">
        <v>5665</v>
      </c>
      <c r="J155" s="8" t="s">
        <v>5999</v>
      </c>
      <c r="K155" t="s">
        <v>5984</v>
      </c>
      <c r="L155">
        <v>600</v>
      </c>
      <c r="O155" t="s">
        <v>5159</v>
      </c>
      <c r="Q155" t="s">
        <v>6000</v>
      </c>
    </row>
    <row r="156" spans="2:17">
      <c r="B156" s="29" t="str">
        <f>_xlfn.CONCAT(Capabilities[[#This Row],[Column1]],"-",Capabilities[[#This Row],[Level 1]],"-",Capabilities[[#This Row],[Level 2]],"-",Capabilities[[#This Row],[Level 3]])</f>
        <v>1095-People and Culture-HR Policies &amp; Processes-</v>
      </c>
      <c r="C156">
        <v>1095</v>
      </c>
      <c r="D156" t="s">
        <v>5549</v>
      </c>
      <c r="E156" t="s">
        <v>5718</v>
      </c>
      <c r="F156" t="s">
        <v>5982</v>
      </c>
      <c r="G156" t="s">
        <v>6001</v>
      </c>
      <c r="I156" t="s">
        <v>5665</v>
      </c>
      <c r="J156" t="s">
        <v>6002</v>
      </c>
      <c r="K156" t="s">
        <v>5984</v>
      </c>
      <c r="L156">
        <v>650</v>
      </c>
      <c r="O156" t="s">
        <v>5159</v>
      </c>
      <c r="Q156" t="s">
        <v>6003</v>
      </c>
    </row>
    <row r="157" spans="2:17" ht="30">
      <c r="B157" s="29" t="str">
        <f>_xlfn.CONCAT(Capabilities[[#This Row],[Column1]],"-",Capabilities[[#This Row],[Level 1]],"-",Capabilities[[#This Row],[Level 2]],"-",Capabilities[[#This Row],[Level 3]])</f>
        <v>1097-People and Culture-Compensation &amp; Benefits-</v>
      </c>
      <c r="C157">
        <v>1097</v>
      </c>
      <c r="D157" t="s">
        <v>5549</v>
      </c>
      <c r="E157" t="s">
        <v>5718</v>
      </c>
      <c r="F157" t="s">
        <v>5982</v>
      </c>
      <c r="G157" t="s">
        <v>6004</v>
      </c>
      <c r="I157" t="s">
        <v>5665</v>
      </c>
      <c r="J157" s="8" t="s">
        <v>6005</v>
      </c>
      <c r="K157" t="s">
        <v>5984</v>
      </c>
      <c r="L157">
        <v>700</v>
      </c>
      <c r="O157" t="s">
        <v>5159</v>
      </c>
      <c r="Q157" t="s">
        <v>6006</v>
      </c>
    </row>
    <row r="158" spans="2:17" ht="30">
      <c r="B158" s="29" t="str">
        <f>_xlfn.CONCAT(Capabilities[[#This Row],[Column1]],"-",Capabilities[[#This Row],[Level 1]],"-",Capabilities[[#This Row],[Level 2]],"-",Capabilities[[#This Row],[Level 3]])</f>
        <v>4403-People and Culture-Seperation-</v>
      </c>
      <c r="C158">
        <v>4403</v>
      </c>
      <c r="D158" t="s">
        <v>5717</v>
      </c>
      <c r="E158" t="s">
        <v>5718</v>
      </c>
      <c r="F158" t="s">
        <v>5982</v>
      </c>
      <c r="G158" t="s">
        <v>6007</v>
      </c>
      <c r="I158" t="s">
        <v>5665</v>
      </c>
      <c r="J158" s="8" t="s">
        <v>6008</v>
      </c>
      <c r="K158" t="s">
        <v>5984</v>
      </c>
      <c r="L158">
        <v>800</v>
      </c>
      <c r="O158" t="s">
        <v>5159</v>
      </c>
      <c r="Q158" t="s">
        <v>6009</v>
      </c>
    </row>
    <row r="159" spans="2:17">
      <c r="B159" s="29" t="str">
        <f>_xlfn.CONCAT(Capabilities[[#This Row],[Column1]],"-",Capabilities[[#This Row],[Level 1]],"-",Capabilities[[#This Row],[Level 2]],"-",Capabilities[[#This Row],[Level 3]])</f>
        <v>1019-Strategic Management-Knowledge &amp; Research Management-</v>
      </c>
      <c r="C159">
        <v>1019</v>
      </c>
      <c r="D159" t="s">
        <v>5549</v>
      </c>
      <c r="E159" t="s">
        <v>5718</v>
      </c>
      <c r="F159" t="s">
        <v>5943</v>
      </c>
      <c r="G159" t="s">
        <v>6010</v>
      </c>
      <c r="J159" t="s">
        <v>6011</v>
      </c>
      <c r="K159" t="s">
        <v>812</v>
      </c>
      <c r="Q159" t="s">
        <v>6012</v>
      </c>
    </row>
    <row r="160" spans="2:17">
      <c r="B160" s="29" t="str">
        <f>_xlfn.CONCAT(Capabilities[[#This Row],[Column1]],"-",Capabilities[[#This Row],[Level 1]],"-",Capabilities[[#This Row],[Level 2]],"-",Capabilities[[#This Row],[Level 3]])</f>
        <v>1111-Strategic Management-Knowledge &amp; Research Management-Manage Knowledge</v>
      </c>
      <c r="C160">
        <v>1111</v>
      </c>
      <c r="D160" t="s">
        <v>5549</v>
      </c>
      <c r="E160" t="s">
        <v>5718</v>
      </c>
      <c r="F160" t="s">
        <v>5943</v>
      </c>
      <c r="G160" t="s">
        <v>6010</v>
      </c>
      <c r="H160" t="s">
        <v>6013</v>
      </c>
      <c r="I160" t="s">
        <v>5665</v>
      </c>
      <c r="J160" t="s">
        <v>6014</v>
      </c>
      <c r="K160" t="s">
        <v>812</v>
      </c>
      <c r="O160" t="s">
        <v>303</v>
      </c>
      <c r="Q160" t="s">
        <v>6015</v>
      </c>
    </row>
    <row r="161" spans="2:17">
      <c r="B161" s="29" t="str">
        <f>_xlfn.CONCAT(Capabilities[[#This Row],[Column1]],"-",Capabilities[[#This Row],[Level 1]],"-",Capabilities[[#This Row],[Level 2]],"-",Capabilities[[#This Row],[Level 3]])</f>
        <v>1112-Strategic Management-Knowledge &amp; Research Management-Manage Research</v>
      </c>
      <c r="C161">
        <v>1112</v>
      </c>
      <c r="D161" t="s">
        <v>5549</v>
      </c>
      <c r="E161" t="s">
        <v>5718</v>
      </c>
      <c r="F161" t="s">
        <v>5943</v>
      </c>
      <c r="G161" t="s">
        <v>6010</v>
      </c>
      <c r="H161" t="s">
        <v>6016</v>
      </c>
      <c r="I161" t="s">
        <v>5665</v>
      </c>
      <c r="J161" t="s">
        <v>6017</v>
      </c>
      <c r="K161" t="s">
        <v>812</v>
      </c>
      <c r="Q161" t="s">
        <v>6018</v>
      </c>
    </row>
    <row r="162" spans="2:17">
      <c r="B162" s="29" t="str">
        <f>_xlfn.CONCAT(Capabilities[[#This Row],[Column1]],"-",Capabilities[[#This Row],[Level 1]],"-",Capabilities[[#This Row],[Level 2]],"-",Capabilities[[#This Row],[Level 3]])</f>
        <v>1113-Strategic Management-Knowledge &amp; Research Management-Manage Tech Scanning</v>
      </c>
      <c r="C162">
        <v>1113</v>
      </c>
      <c r="D162" t="s">
        <v>5549</v>
      </c>
      <c r="E162" t="s">
        <v>5718</v>
      </c>
      <c r="F162" t="s">
        <v>5943</v>
      </c>
      <c r="G162" t="s">
        <v>6010</v>
      </c>
      <c r="H162" t="s">
        <v>6019</v>
      </c>
      <c r="I162" t="s">
        <v>5665</v>
      </c>
      <c r="J162" t="s">
        <v>6020</v>
      </c>
      <c r="K162" t="s">
        <v>812</v>
      </c>
      <c r="O162" t="s">
        <v>230</v>
      </c>
      <c r="Q162" t="s">
        <v>6021</v>
      </c>
    </row>
    <row r="163" spans="2:17">
      <c r="B163" s="29" t="str">
        <f>_xlfn.CONCAT(Capabilities[[#This Row],[Column1]],"-",Capabilities[[#This Row],[Level 1]],"-",Capabilities[[#This Row],[Level 2]],"-",Capabilities[[#This Row],[Level 3]])</f>
        <v>1020-Legal--</v>
      </c>
      <c r="C163">
        <v>1020</v>
      </c>
      <c r="D163" t="s">
        <v>5549</v>
      </c>
      <c r="E163" t="s">
        <v>5718</v>
      </c>
      <c r="F163" t="s">
        <v>3020</v>
      </c>
      <c r="I163" t="s">
        <v>5665</v>
      </c>
      <c r="J163" t="s">
        <v>6022</v>
      </c>
      <c r="K163" t="s">
        <v>812</v>
      </c>
      <c r="P163" t="s">
        <v>6023</v>
      </c>
      <c r="Q163" t="s">
        <v>6024</v>
      </c>
    </row>
    <row r="164" spans="2:17">
      <c r="B164" s="29" t="str">
        <f>_xlfn.CONCAT(Capabilities[[#This Row],[Column1]],"-",Capabilities[[#This Row],[Level 1]],"-",Capabilities[[#This Row],[Level 2]],"-",Capabilities[[#This Row],[Level 3]])</f>
        <v>1114-Legal-Corporate Governance Policies-</v>
      </c>
      <c r="C164">
        <v>1114</v>
      </c>
      <c r="D164" t="s">
        <v>5549</v>
      </c>
      <c r="E164" t="s">
        <v>5718</v>
      </c>
      <c r="F164" t="s">
        <v>3020</v>
      </c>
      <c r="G164" t="s">
        <v>6025</v>
      </c>
      <c r="I164" t="s">
        <v>5665</v>
      </c>
      <c r="J164" t="s">
        <v>6026</v>
      </c>
      <c r="K164" t="s">
        <v>812</v>
      </c>
      <c r="P164" t="s">
        <v>6023</v>
      </c>
      <c r="Q164" t="s">
        <v>6027</v>
      </c>
    </row>
    <row r="165" spans="2:17">
      <c r="B165" s="29" t="str">
        <f>_xlfn.CONCAT(Capabilities[[#This Row],[Column1]],"-",Capabilities[[#This Row],[Level 1]],"-",Capabilities[[#This Row],[Level 2]],"-",Capabilities[[#This Row],[Level 3]])</f>
        <v>1115-Legal-Ensure Compliance-</v>
      </c>
      <c r="C165">
        <v>1115</v>
      </c>
      <c r="D165" t="s">
        <v>5549</v>
      </c>
      <c r="E165" t="s">
        <v>5718</v>
      </c>
      <c r="F165" t="s">
        <v>3020</v>
      </c>
      <c r="G165" t="s">
        <v>6028</v>
      </c>
      <c r="I165" t="s">
        <v>5665</v>
      </c>
      <c r="J165" t="s">
        <v>6029</v>
      </c>
      <c r="K165" t="s">
        <v>812</v>
      </c>
      <c r="P165" t="s">
        <v>6023</v>
      </c>
      <c r="Q165" t="s">
        <v>6030</v>
      </c>
    </row>
    <row r="166" spans="2:17">
      <c r="B166" s="29" t="str">
        <f>_xlfn.CONCAT(Capabilities[[#This Row],[Column1]],"-",Capabilities[[#This Row],[Level 1]],"-",Capabilities[[#This Row],[Level 2]],"-",Capabilities[[#This Row],[Level 3]])</f>
        <v>1116-Legal-Preventive Law Program Dev.-</v>
      </c>
      <c r="C166">
        <v>1116</v>
      </c>
      <c r="D166" t="s">
        <v>5549</v>
      </c>
      <c r="E166" t="s">
        <v>5718</v>
      </c>
      <c r="F166" t="s">
        <v>3020</v>
      </c>
      <c r="G166" t="s">
        <v>6031</v>
      </c>
      <c r="I166" t="s">
        <v>5665</v>
      </c>
      <c r="J166" t="s">
        <v>6032</v>
      </c>
      <c r="K166" t="s">
        <v>812</v>
      </c>
      <c r="P166" t="s">
        <v>6023</v>
      </c>
      <c r="Q166" t="s">
        <v>6033</v>
      </c>
    </row>
    <row r="167" spans="2:17">
      <c r="B167" s="29" t="str">
        <f>_xlfn.CONCAT(Capabilities[[#This Row],[Column1]],"-",Capabilities[[#This Row],[Level 1]],"-",Capabilities[[#This Row],[Level 2]],"-",Capabilities[[#This Row],[Level 3]])</f>
        <v>1022-Finance-Accounting-</v>
      </c>
      <c r="C167">
        <v>1022</v>
      </c>
      <c r="D167" t="s">
        <v>5549</v>
      </c>
      <c r="E167" t="s">
        <v>5718</v>
      </c>
      <c r="F167" t="s">
        <v>6034</v>
      </c>
      <c r="G167" t="s">
        <v>6035</v>
      </c>
      <c r="J167" t="s">
        <v>6036</v>
      </c>
      <c r="K167" t="s">
        <v>812</v>
      </c>
      <c r="Q167" t="s">
        <v>6037</v>
      </c>
    </row>
    <row r="168" spans="2:17">
      <c r="B168" s="29" t="str">
        <f>_xlfn.CONCAT(Capabilities[[#This Row],[Column1]],"-",Capabilities[[#This Row],[Level 1]],"-",Capabilities[[#This Row],[Level 2]],"-",Capabilities[[#This Row],[Level 3]])</f>
        <v>1120-Finance-Accounting-Cost Accounting</v>
      </c>
      <c r="C168">
        <v>1120</v>
      </c>
      <c r="D168" t="s">
        <v>5549</v>
      </c>
      <c r="E168" t="s">
        <v>5718</v>
      </c>
      <c r="F168" t="s">
        <v>6034</v>
      </c>
      <c r="G168" t="s">
        <v>6035</v>
      </c>
      <c r="H168" t="s">
        <v>6038</v>
      </c>
      <c r="I168" t="s">
        <v>5665</v>
      </c>
      <c r="J168" t="s">
        <v>6039</v>
      </c>
      <c r="K168" t="s">
        <v>812</v>
      </c>
      <c r="P168" t="s">
        <v>6040</v>
      </c>
      <c r="Q168" t="s">
        <v>6041</v>
      </c>
    </row>
    <row r="169" spans="2:17">
      <c r="B169" s="29" t="str">
        <f>_xlfn.CONCAT(Capabilities[[#This Row],[Column1]],"-",Capabilities[[#This Row],[Level 1]],"-",Capabilities[[#This Row],[Level 2]],"-",Capabilities[[#This Row],[Level 3]])</f>
        <v>1121-Finance-Accounting-Enterprise Consolidation</v>
      </c>
      <c r="C169">
        <v>1121</v>
      </c>
      <c r="D169" t="s">
        <v>5549</v>
      </c>
      <c r="E169" t="s">
        <v>5718</v>
      </c>
      <c r="F169" t="s">
        <v>6034</v>
      </c>
      <c r="G169" t="s">
        <v>6035</v>
      </c>
      <c r="H169" t="s">
        <v>6042</v>
      </c>
      <c r="I169" t="s">
        <v>5665</v>
      </c>
      <c r="J169" t="s">
        <v>6043</v>
      </c>
      <c r="K169" t="s">
        <v>812</v>
      </c>
      <c r="Q169" t="s">
        <v>6044</v>
      </c>
    </row>
    <row r="170" spans="2:17">
      <c r="B170" s="29" t="str">
        <f>_xlfn.CONCAT(Capabilities[[#This Row],[Column1]],"-",Capabilities[[#This Row],[Level 1]],"-",Capabilities[[#This Row],[Level 2]],"-",Capabilities[[#This Row],[Level 3]])</f>
        <v>1122-Finance-Accounting-External Reporting</v>
      </c>
      <c r="C170">
        <v>1122</v>
      </c>
      <c r="D170" t="s">
        <v>5549</v>
      </c>
      <c r="E170" t="s">
        <v>5718</v>
      </c>
      <c r="F170" t="s">
        <v>6034</v>
      </c>
      <c r="G170" t="s">
        <v>6035</v>
      </c>
      <c r="H170" t="s">
        <v>6045</v>
      </c>
      <c r="I170" t="s">
        <v>5665</v>
      </c>
      <c r="J170" t="s">
        <v>6046</v>
      </c>
      <c r="K170" t="s">
        <v>812</v>
      </c>
      <c r="Q170" t="s">
        <v>6047</v>
      </c>
    </row>
    <row r="171" spans="2:17">
      <c r="B171" s="29" t="str">
        <f>_xlfn.CONCAT(Capabilities[[#This Row],[Column1]],"-",Capabilities[[#This Row],[Level 1]],"-",Capabilities[[#This Row],[Level 2]],"-",Capabilities[[#This Row],[Level 3]])</f>
        <v>1123-Finance-Accounting-Inventory Valuation</v>
      </c>
      <c r="C171">
        <v>1123</v>
      </c>
      <c r="D171" t="s">
        <v>5549</v>
      </c>
      <c r="E171" t="s">
        <v>5718</v>
      </c>
      <c r="F171" t="s">
        <v>6034</v>
      </c>
      <c r="G171" t="s">
        <v>6035</v>
      </c>
      <c r="H171" t="s">
        <v>6048</v>
      </c>
      <c r="I171" t="s">
        <v>5665</v>
      </c>
      <c r="J171" t="s">
        <v>6049</v>
      </c>
      <c r="K171" t="s">
        <v>812</v>
      </c>
      <c r="Q171" t="s">
        <v>6050</v>
      </c>
    </row>
    <row r="172" spans="2:17">
      <c r="B172" s="29" t="str">
        <f>_xlfn.CONCAT(Capabilities[[#This Row],[Column1]],"-",Capabilities[[#This Row],[Level 1]],"-",Capabilities[[#This Row],[Level 2]],"-",Capabilities[[#This Row],[Level 3]])</f>
        <v>1124-Finance-Accounting-Investor Relations</v>
      </c>
      <c r="C172">
        <v>1124</v>
      </c>
      <c r="D172" t="s">
        <v>5549</v>
      </c>
      <c r="E172" t="s">
        <v>5718</v>
      </c>
      <c r="F172" t="s">
        <v>6034</v>
      </c>
      <c r="G172" t="s">
        <v>6035</v>
      </c>
      <c r="H172" t="s">
        <v>6051</v>
      </c>
      <c r="I172" t="s">
        <v>5665</v>
      </c>
      <c r="J172" t="s">
        <v>6052</v>
      </c>
      <c r="K172" t="s">
        <v>812</v>
      </c>
      <c r="Q172" t="s">
        <v>6053</v>
      </c>
    </row>
    <row r="173" spans="2:17">
      <c r="B173" s="29" t="str">
        <f>_xlfn.CONCAT(Capabilities[[#This Row],[Column1]],"-",Capabilities[[#This Row],[Level 1]],"-",Capabilities[[#This Row],[Level 2]],"-",Capabilities[[#This Row],[Level 3]])</f>
        <v>1125-Finance-Accounting-Manage General Ledger</v>
      </c>
      <c r="C173">
        <v>1125</v>
      </c>
      <c r="D173" t="s">
        <v>5549</v>
      </c>
      <c r="E173" t="s">
        <v>5718</v>
      </c>
      <c r="F173" t="s">
        <v>6034</v>
      </c>
      <c r="G173" t="s">
        <v>6035</v>
      </c>
      <c r="H173" t="s">
        <v>6054</v>
      </c>
      <c r="I173" t="s">
        <v>5665</v>
      </c>
      <c r="J173" t="s">
        <v>6055</v>
      </c>
      <c r="K173" t="s">
        <v>812</v>
      </c>
      <c r="Q173" t="s">
        <v>6056</v>
      </c>
    </row>
    <row r="174" spans="2:17">
      <c r="B174" s="29" t="str">
        <f>_xlfn.CONCAT(Capabilities[[#This Row],[Column1]],"-",Capabilities[[#This Row],[Level 1]],"-",Capabilities[[#This Row],[Level 2]],"-",Capabilities[[#This Row],[Level 3]])</f>
        <v>1126-Finance-Accounting-Performance Reporting</v>
      </c>
      <c r="C174">
        <v>1126</v>
      </c>
      <c r="D174" t="s">
        <v>5549</v>
      </c>
      <c r="E174" t="s">
        <v>5718</v>
      </c>
      <c r="F174" t="s">
        <v>6034</v>
      </c>
      <c r="G174" t="s">
        <v>6035</v>
      </c>
      <c r="H174" t="s">
        <v>6057</v>
      </c>
      <c r="I174" t="s">
        <v>5665</v>
      </c>
      <c r="J174" t="s">
        <v>6058</v>
      </c>
      <c r="K174" t="s">
        <v>812</v>
      </c>
      <c r="Q174" t="s">
        <v>6059</v>
      </c>
    </row>
    <row r="175" spans="2:17">
      <c r="B175" s="29" t="str">
        <f>_xlfn.CONCAT(Capabilities[[#This Row],[Column1]],"-",Capabilities[[#This Row],[Level 1]],"-",Capabilities[[#This Row],[Level 2]],"-",Capabilities[[#This Row],[Level 3]])</f>
        <v>3097-Finance-Accounting-Accounts Recievabel</v>
      </c>
      <c r="C175">
        <v>3097</v>
      </c>
      <c r="D175" t="s">
        <v>5549</v>
      </c>
      <c r="E175" t="s">
        <v>5718</v>
      </c>
      <c r="F175" t="s">
        <v>6034</v>
      </c>
      <c r="G175" t="s">
        <v>6035</v>
      </c>
      <c r="H175" t="s">
        <v>6060</v>
      </c>
      <c r="I175" t="s">
        <v>5665</v>
      </c>
      <c r="J175" t="s">
        <v>6061</v>
      </c>
      <c r="K175" t="s">
        <v>812</v>
      </c>
      <c r="Q175" t="s">
        <v>6062</v>
      </c>
    </row>
    <row r="176" spans="2:17">
      <c r="B176" s="29" t="str">
        <f>_xlfn.CONCAT(Capabilities[[#This Row],[Column1]],"-",Capabilities[[#This Row],[Level 1]],"-",Capabilities[[#This Row],[Level 2]],"-",Capabilities[[#This Row],[Level 3]])</f>
        <v>1023-Finance-Asset Management-</v>
      </c>
      <c r="C176">
        <v>1023</v>
      </c>
      <c r="D176" t="s">
        <v>5549</v>
      </c>
      <c r="E176" t="s">
        <v>5718</v>
      </c>
      <c r="F176" t="s">
        <v>6034</v>
      </c>
      <c r="G176" t="s">
        <v>6063</v>
      </c>
      <c r="J176" t="s">
        <v>6064</v>
      </c>
      <c r="K176" t="s">
        <v>812</v>
      </c>
      <c r="O176" t="s">
        <v>6065</v>
      </c>
      <c r="Q176" t="s">
        <v>6066</v>
      </c>
    </row>
    <row r="177" spans="2:17">
      <c r="B177" s="29" t="str">
        <f>_xlfn.CONCAT(Capabilities[[#This Row],[Column1]],"-",Capabilities[[#This Row],[Level 1]],"-",Capabilities[[#This Row],[Level 2]],"-",Capabilities[[#This Row],[Level 3]])</f>
        <v>1127-Finance-Asset Management-Asset Performance Mgmt</v>
      </c>
      <c r="C177">
        <v>1127</v>
      </c>
      <c r="D177" t="s">
        <v>5549</v>
      </c>
      <c r="E177" t="s">
        <v>5718</v>
      </c>
      <c r="F177" t="s">
        <v>6034</v>
      </c>
      <c r="G177" t="s">
        <v>6063</v>
      </c>
      <c r="H177" t="s">
        <v>6067</v>
      </c>
      <c r="I177" t="s">
        <v>5665</v>
      </c>
      <c r="J177" t="s">
        <v>6068</v>
      </c>
      <c r="K177" t="s">
        <v>812</v>
      </c>
      <c r="O177" t="s">
        <v>6065</v>
      </c>
      <c r="Q177" t="s">
        <v>6069</v>
      </c>
    </row>
    <row r="178" spans="2:17">
      <c r="B178" s="29" t="str">
        <f>_xlfn.CONCAT(Capabilities[[#This Row],[Column1]],"-",Capabilities[[#This Row],[Level 1]],"-",Capabilities[[#This Row],[Level 2]],"-",Capabilities[[#This Row],[Level 3]])</f>
        <v>1128-Finance-Asset Management-Decommissioning</v>
      </c>
      <c r="C178">
        <v>1128</v>
      </c>
      <c r="D178" t="s">
        <v>5549</v>
      </c>
      <c r="E178" t="s">
        <v>5718</v>
      </c>
      <c r="F178" t="s">
        <v>6034</v>
      </c>
      <c r="G178" t="s">
        <v>6063</v>
      </c>
      <c r="H178" t="s">
        <v>6070</v>
      </c>
      <c r="I178" t="s">
        <v>5665</v>
      </c>
      <c r="J178" t="s">
        <v>6071</v>
      </c>
      <c r="K178" t="s">
        <v>812</v>
      </c>
      <c r="O178" t="s">
        <v>6065</v>
      </c>
      <c r="Q178" t="s">
        <v>6072</v>
      </c>
    </row>
    <row r="179" spans="2:17">
      <c r="B179" s="29" t="str">
        <f>_xlfn.CONCAT(Capabilities[[#This Row],[Column1]],"-",Capabilities[[#This Row],[Level 1]],"-",Capabilities[[#This Row],[Level 2]],"-",Capabilities[[#This Row],[Level 3]])</f>
        <v>1129-Finance-Asset Management-Investment Planning</v>
      </c>
      <c r="C179">
        <v>1129</v>
      </c>
      <c r="D179" t="s">
        <v>5549</v>
      </c>
      <c r="E179" t="s">
        <v>5718</v>
      </c>
      <c r="F179" t="s">
        <v>6034</v>
      </c>
      <c r="G179" t="s">
        <v>6063</v>
      </c>
      <c r="H179" t="s">
        <v>6073</v>
      </c>
      <c r="I179" t="s">
        <v>5665</v>
      </c>
      <c r="J179" t="s">
        <v>6074</v>
      </c>
      <c r="K179" t="s">
        <v>812</v>
      </c>
      <c r="O179" t="s">
        <v>6065</v>
      </c>
      <c r="Q179" t="s">
        <v>6075</v>
      </c>
    </row>
    <row r="180" spans="2:17">
      <c r="B180" s="29" t="str">
        <f>_xlfn.CONCAT(Capabilities[[#This Row],[Column1]],"-",Capabilities[[#This Row],[Level 1]],"-",Capabilities[[#This Row],[Level 2]],"-",Capabilities[[#This Row],[Level 3]])</f>
        <v>1130-Finance-Asset Management-Manage Asset Lifecycle</v>
      </c>
      <c r="C180">
        <v>1130</v>
      </c>
      <c r="D180" t="s">
        <v>5549</v>
      </c>
      <c r="E180" t="s">
        <v>5718</v>
      </c>
      <c r="F180" t="s">
        <v>6034</v>
      </c>
      <c r="G180" t="s">
        <v>6063</v>
      </c>
      <c r="H180" t="s">
        <v>6076</v>
      </c>
      <c r="J180" t="s">
        <v>6077</v>
      </c>
      <c r="K180" t="s">
        <v>812</v>
      </c>
      <c r="Q180" t="s">
        <v>6078</v>
      </c>
    </row>
    <row r="181" spans="2:17">
      <c r="B181" s="29" t="str">
        <f>_xlfn.CONCAT(Capabilities[[#This Row],[Column1]],"-",Capabilities[[#This Row],[Level 1]],"-",Capabilities[[#This Row],[Level 2]],"-",Capabilities[[#This Row],[Level 3]])</f>
        <v>1024-Finance-Financial Planning &amp; Analysis-</v>
      </c>
      <c r="C181">
        <v>1024</v>
      </c>
      <c r="D181" t="s">
        <v>5549</v>
      </c>
      <c r="E181" t="s">
        <v>5718</v>
      </c>
      <c r="F181" t="s">
        <v>6034</v>
      </c>
      <c r="G181" t="s">
        <v>6079</v>
      </c>
      <c r="J181" t="s">
        <v>6080</v>
      </c>
      <c r="K181" t="s">
        <v>812</v>
      </c>
      <c r="O181" t="s">
        <v>792</v>
      </c>
      <c r="Q181" t="s">
        <v>6081</v>
      </c>
    </row>
    <row r="182" spans="2:17">
      <c r="B182" s="29" t="str">
        <f>_xlfn.CONCAT(Capabilities[[#This Row],[Column1]],"-",Capabilities[[#This Row],[Level 1]],"-",Capabilities[[#This Row],[Level 2]],"-",Capabilities[[#This Row],[Level 3]])</f>
        <v>1131-Finance-Financial Planning &amp; Analysis-Business Planning</v>
      </c>
      <c r="C182">
        <v>1131</v>
      </c>
      <c r="D182" t="s">
        <v>5549</v>
      </c>
      <c r="E182" t="s">
        <v>5718</v>
      </c>
      <c r="F182" t="s">
        <v>6034</v>
      </c>
      <c r="G182" t="s">
        <v>6079</v>
      </c>
      <c r="H182" t="s">
        <v>6082</v>
      </c>
      <c r="I182" t="s">
        <v>5665</v>
      </c>
      <c r="J182" t="s">
        <v>6083</v>
      </c>
      <c r="K182" t="s">
        <v>812</v>
      </c>
      <c r="O182" t="s">
        <v>792</v>
      </c>
      <c r="Q182" t="s">
        <v>6084</v>
      </c>
    </row>
    <row r="183" spans="2:17">
      <c r="B183" s="29" t="str">
        <f>_xlfn.CONCAT(Capabilities[[#This Row],[Column1]],"-",Capabilities[[#This Row],[Level 1]],"-",Capabilities[[#This Row],[Level 2]],"-",Capabilities[[#This Row],[Level 3]])</f>
        <v>1132-Finance-Financial Planning &amp; Analysis-Cost Accounting_Plan</v>
      </c>
      <c r="C183">
        <v>1132</v>
      </c>
      <c r="D183" t="s">
        <v>5549</v>
      </c>
      <c r="E183" t="s">
        <v>5718</v>
      </c>
      <c r="F183" t="s">
        <v>6034</v>
      </c>
      <c r="G183" t="s">
        <v>6079</v>
      </c>
      <c r="H183" t="s">
        <v>6085</v>
      </c>
      <c r="I183" t="s">
        <v>5665</v>
      </c>
      <c r="J183" t="s">
        <v>6086</v>
      </c>
      <c r="K183" t="s">
        <v>812</v>
      </c>
      <c r="O183" t="s">
        <v>792</v>
      </c>
      <c r="Q183" t="s">
        <v>6087</v>
      </c>
    </row>
    <row r="184" spans="2:17">
      <c r="B184" s="29" t="str">
        <f>_xlfn.CONCAT(Capabilities[[#This Row],[Column1]],"-",Capabilities[[#This Row],[Level 1]],"-",Capabilities[[#This Row],[Level 2]],"-",Capabilities[[#This Row],[Level 3]])</f>
        <v>1133-Finance-Financial Planning &amp; Analysis-Forecasting</v>
      </c>
      <c r="C184">
        <v>1133</v>
      </c>
      <c r="D184" t="s">
        <v>5549</v>
      </c>
      <c r="E184" t="s">
        <v>5718</v>
      </c>
      <c r="F184" t="s">
        <v>6034</v>
      </c>
      <c r="G184" t="s">
        <v>6079</v>
      </c>
      <c r="H184" t="s">
        <v>6088</v>
      </c>
      <c r="I184" t="s">
        <v>5665</v>
      </c>
      <c r="J184" t="s">
        <v>6089</v>
      </c>
      <c r="K184" t="s">
        <v>812</v>
      </c>
      <c r="O184" t="s">
        <v>792</v>
      </c>
      <c r="Q184" t="s">
        <v>6090</v>
      </c>
    </row>
    <row r="185" spans="2:17">
      <c r="B185" s="29" t="str">
        <f>_xlfn.CONCAT(Capabilities[[#This Row],[Column1]],"-",Capabilities[[#This Row],[Level 1]],"-",Capabilities[[#This Row],[Level 2]],"-",Capabilities[[#This Row],[Level 3]])</f>
        <v>1025-Finance-Payroll-</v>
      </c>
      <c r="C185">
        <v>1025</v>
      </c>
      <c r="D185" t="s">
        <v>5549</v>
      </c>
      <c r="E185" t="s">
        <v>5718</v>
      </c>
      <c r="F185" t="s">
        <v>6034</v>
      </c>
      <c r="G185" t="s">
        <v>6091</v>
      </c>
      <c r="J185" t="s">
        <v>6092</v>
      </c>
      <c r="K185" t="s">
        <v>812</v>
      </c>
      <c r="Q185" t="s">
        <v>6093</v>
      </c>
    </row>
    <row r="186" spans="2:17">
      <c r="B186" s="29" t="str">
        <f>_xlfn.CONCAT(Capabilities[[#This Row],[Column1]],"-",Capabilities[[#This Row],[Level 1]],"-",Capabilities[[#This Row],[Level 2]],"-",Capabilities[[#This Row],[Level 3]])</f>
        <v>1134-Finance-Payroll-Manage Payment</v>
      </c>
      <c r="C186">
        <v>1134</v>
      </c>
      <c r="D186" t="s">
        <v>5549</v>
      </c>
      <c r="E186" t="s">
        <v>5718</v>
      </c>
      <c r="F186" t="s">
        <v>6034</v>
      </c>
      <c r="G186" t="s">
        <v>6091</v>
      </c>
      <c r="H186" t="s">
        <v>6094</v>
      </c>
      <c r="J186" t="s">
        <v>6095</v>
      </c>
      <c r="K186" t="s">
        <v>812</v>
      </c>
      <c r="Q186" t="s">
        <v>6096</v>
      </c>
    </row>
    <row r="187" spans="2:17">
      <c r="B187" s="29" t="str">
        <f>_xlfn.CONCAT(Capabilities[[#This Row],[Column1]],"-",Capabilities[[#This Row],[Level 1]],"-",Capabilities[[#This Row],[Level 2]],"-",Capabilities[[#This Row],[Level 3]])</f>
        <v>1135-Finance-Payroll-Process Taxes</v>
      </c>
      <c r="C187">
        <v>1135</v>
      </c>
      <c r="D187" t="s">
        <v>5549</v>
      </c>
      <c r="E187" t="s">
        <v>5718</v>
      </c>
      <c r="F187" t="s">
        <v>6034</v>
      </c>
      <c r="G187" t="s">
        <v>6091</v>
      </c>
      <c r="H187" t="s">
        <v>6097</v>
      </c>
      <c r="J187" t="s">
        <v>6098</v>
      </c>
      <c r="K187" t="s">
        <v>812</v>
      </c>
      <c r="Q187" t="s">
        <v>6099</v>
      </c>
    </row>
    <row r="188" spans="2:17">
      <c r="B188" s="29" t="str">
        <f>_xlfn.CONCAT(Capabilities[[#This Row],[Column1]],"-",Capabilities[[#This Row],[Level 1]],"-",Capabilities[[#This Row],[Level 2]],"-",Capabilities[[#This Row],[Level 3]])</f>
        <v>1136-Finance-Payroll-Time Stamp Report</v>
      </c>
      <c r="C188">
        <v>1136</v>
      </c>
      <c r="D188" t="s">
        <v>5549</v>
      </c>
      <c r="E188" t="s">
        <v>5718</v>
      </c>
      <c r="F188" t="s">
        <v>6034</v>
      </c>
      <c r="G188" t="s">
        <v>6091</v>
      </c>
      <c r="H188" t="s">
        <v>6100</v>
      </c>
      <c r="J188" t="s">
        <v>6101</v>
      </c>
      <c r="K188" t="s">
        <v>812</v>
      </c>
      <c r="Q188" t="s">
        <v>6102</v>
      </c>
    </row>
    <row r="189" spans="2:17">
      <c r="B189" s="29" t="str">
        <f>_xlfn.CONCAT(Capabilities[[#This Row],[Column1]],"-",Capabilities[[#This Row],[Level 1]],"-",Capabilities[[#This Row],[Level 2]],"-",Capabilities[[#This Row],[Level 3]])</f>
        <v>1026-Finance-Settlements &amp; Payments-</v>
      </c>
      <c r="C189">
        <v>1026</v>
      </c>
      <c r="D189" t="s">
        <v>5549</v>
      </c>
      <c r="E189" t="s">
        <v>5718</v>
      </c>
      <c r="F189" t="s">
        <v>6034</v>
      </c>
      <c r="G189" t="s">
        <v>6103</v>
      </c>
      <c r="J189" t="s">
        <v>6104</v>
      </c>
      <c r="K189" t="s">
        <v>812</v>
      </c>
      <c r="Q189" t="s">
        <v>6105</v>
      </c>
    </row>
    <row r="190" spans="2:17">
      <c r="B190" s="29" t="str">
        <f>_xlfn.CONCAT(Capabilities[[#This Row],[Column1]],"-",Capabilities[[#This Row],[Level 1]],"-",Capabilities[[#This Row],[Level 2]],"-",Capabilities[[#This Row],[Level 3]])</f>
        <v>1137-Finance-Settlements &amp; Payments-Account Payables</v>
      </c>
      <c r="C190">
        <v>1137</v>
      </c>
      <c r="D190" t="s">
        <v>5549</v>
      </c>
      <c r="E190" t="s">
        <v>5718</v>
      </c>
      <c r="F190" t="s">
        <v>6034</v>
      </c>
      <c r="G190" t="s">
        <v>6103</v>
      </c>
      <c r="H190" t="s">
        <v>6106</v>
      </c>
      <c r="I190" t="s">
        <v>5665</v>
      </c>
      <c r="J190" t="s">
        <v>6107</v>
      </c>
      <c r="K190" t="s">
        <v>6108</v>
      </c>
      <c r="L190">
        <v>500</v>
      </c>
      <c r="Q190" t="s">
        <v>6109</v>
      </c>
    </row>
    <row r="191" spans="2:17">
      <c r="B191" s="29" t="str">
        <f>_xlfn.CONCAT(Capabilities[[#This Row],[Column1]],"-",Capabilities[[#This Row],[Level 1]],"-",Capabilities[[#This Row],[Level 2]],"-",Capabilities[[#This Row],[Level 3]])</f>
        <v>1138-Finance-Settlements &amp; Payments-Billing</v>
      </c>
      <c r="C191">
        <v>1138</v>
      </c>
      <c r="D191" t="s">
        <v>5549</v>
      </c>
      <c r="E191" t="s">
        <v>5718</v>
      </c>
      <c r="F191" t="s">
        <v>6034</v>
      </c>
      <c r="G191" t="s">
        <v>6103</v>
      </c>
      <c r="H191" t="s">
        <v>6110</v>
      </c>
      <c r="I191" t="s">
        <v>5665</v>
      </c>
      <c r="J191" t="s">
        <v>6111</v>
      </c>
      <c r="K191" t="s">
        <v>812</v>
      </c>
      <c r="Q191" t="s">
        <v>6112</v>
      </c>
    </row>
    <row r="192" spans="2:17">
      <c r="B192" s="29" t="str">
        <f>_xlfn.CONCAT(Capabilities[[#This Row],[Column1]],"-",Capabilities[[#This Row],[Level 1]],"-",Capabilities[[#This Row],[Level 2]],"-",Capabilities[[#This Row],[Level 3]])</f>
        <v>1139-Finance-Settlements &amp; Payments-Revenue Cycle Management</v>
      </c>
      <c r="C192">
        <v>1139</v>
      </c>
      <c r="D192" t="s">
        <v>5549</v>
      </c>
      <c r="E192" t="s">
        <v>5718</v>
      </c>
      <c r="F192" t="s">
        <v>6034</v>
      </c>
      <c r="G192" t="s">
        <v>6103</v>
      </c>
      <c r="H192" t="s">
        <v>6113</v>
      </c>
      <c r="J192" t="s">
        <v>6114</v>
      </c>
      <c r="K192" t="s">
        <v>812</v>
      </c>
      <c r="P192" t="s">
        <v>2018</v>
      </c>
      <c r="Q192" t="s">
        <v>6115</v>
      </c>
    </row>
    <row r="193" spans="2:17">
      <c r="B193" s="29" t="str">
        <f>_xlfn.CONCAT(Capabilities[[#This Row],[Column1]],"-",Capabilities[[#This Row],[Level 1]],"-",Capabilities[[#This Row],[Level 2]],"-",Capabilities[[#This Row],[Level 3]])</f>
        <v>3099-Finance-Settlements &amp; Payments-Invoice Approval</v>
      </c>
      <c r="C193">
        <v>3099</v>
      </c>
      <c r="D193" t="s">
        <v>5549</v>
      </c>
      <c r="E193" t="s">
        <v>5718</v>
      </c>
      <c r="F193" t="s">
        <v>6034</v>
      </c>
      <c r="G193" t="s">
        <v>6103</v>
      </c>
      <c r="H193" t="s">
        <v>6116</v>
      </c>
      <c r="I193" t="s">
        <v>5665</v>
      </c>
      <c r="J193" t="s">
        <v>6117</v>
      </c>
      <c r="K193" t="s">
        <v>6108</v>
      </c>
      <c r="L193">
        <v>520</v>
      </c>
      <c r="Q193" t="s">
        <v>6118</v>
      </c>
    </row>
    <row r="194" spans="2:17">
      <c r="B194" s="29" t="str">
        <f>_xlfn.CONCAT(Capabilities[[#This Row],[Column1]],"-",Capabilities[[#This Row],[Level 1]],"-",Capabilities[[#This Row],[Level 2]],"-",Capabilities[[#This Row],[Level 3]])</f>
        <v>1140-Finance-Settlements &amp; Payments-Travel &amp; Expense Management</v>
      </c>
      <c r="C194">
        <v>1140</v>
      </c>
      <c r="D194" t="s">
        <v>5549</v>
      </c>
      <c r="E194" t="s">
        <v>5718</v>
      </c>
      <c r="F194" t="s">
        <v>6034</v>
      </c>
      <c r="G194" t="s">
        <v>6103</v>
      </c>
      <c r="H194" t="s">
        <v>6119</v>
      </c>
      <c r="I194" t="s">
        <v>5665</v>
      </c>
      <c r="J194" t="s">
        <v>6120</v>
      </c>
      <c r="K194" t="s">
        <v>5984</v>
      </c>
      <c r="L194">
        <v>750</v>
      </c>
      <c r="O194" t="s">
        <v>5159</v>
      </c>
      <c r="Q194" t="s">
        <v>6121</v>
      </c>
    </row>
    <row r="195" spans="2:17">
      <c r="B195" s="29" t="str">
        <f>_xlfn.CONCAT(Capabilities[[#This Row],[Column1]],"-",Capabilities[[#This Row],[Level 1]],"-",Capabilities[[#This Row],[Level 2]],"-",Capabilities[[#This Row],[Level 3]])</f>
        <v>1027-Finance-Tax Management-</v>
      </c>
      <c r="C195">
        <v>1027</v>
      </c>
      <c r="D195" t="s">
        <v>5549</v>
      </c>
      <c r="E195" t="s">
        <v>5718</v>
      </c>
      <c r="F195" t="s">
        <v>6034</v>
      </c>
      <c r="G195" t="s">
        <v>6122</v>
      </c>
      <c r="J195" t="s">
        <v>6123</v>
      </c>
      <c r="K195" t="s">
        <v>812</v>
      </c>
      <c r="Q195" t="s">
        <v>6124</v>
      </c>
    </row>
    <row r="196" spans="2:17">
      <c r="B196" s="29" t="str">
        <f>_xlfn.CONCAT(Capabilities[[#This Row],[Column1]],"-",Capabilities[[#This Row],[Level 1]],"-",Capabilities[[#This Row],[Level 2]],"-",Capabilities[[#This Row],[Level 3]])</f>
        <v>1141-Finance-Tax Management-Handle Trading</v>
      </c>
      <c r="C196">
        <v>1141</v>
      </c>
      <c r="D196" t="s">
        <v>5549</v>
      </c>
      <c r="E196" t="s">
        <v>5718</v>
      </c>
      <c r="F196" t="s">
        <v>6034</v>
      </c>
      <c r="G196" t="s">
        <v>6122</v>
      </c>
      <c r="H196" t="s">
        <v>6125</v>
      </c>
      <c r="J196" t="s">
        <v>6126</v>
      </c>
      <c r="K196" t="s">
        <v>812</v>
      </c>
      <c r="P196" t="s">
        <v>6127</v>
      </c>
      <c r="Q196" s="226" t="s">
        <v>6128</v>
      </c>
    </row>
    <row r="197" spans="2:17">
      <c r="B197" s="29" t="str">
        <f>_xlfn.CONCAT(Capabilities[[#This Row],[Column1]],"-",Capabilities[[#This Row],[Level 1]],"-",Capabilities[[#This Row],[Level 2]],"-",Capabilities[[#This Row],[Level 3]])</f>
        <v>1142-Finance-Tax Management-Manage Tax Questionnarie</v>
      </c>
      <c r="C197">
        <v>1142</v>
      </c>
      <c r="D197" t="s">
        <v>5549</v>
      </c>
      <c r="E197" t="s">
        <v>5718</v>
      </c>
      <c r="F197" t="s">
        <v>6034</v>
      </c>
      <c r="G197" t="s">
        <v>6122</v>
      </c>
      <c r="H197" t="s">
        <v>6129</v>
      </c>
      <c r="I197" t="s">
        <v>5665</v>
      </c>
      <c r="J197" t="s">
        <v>6130</v>
      </c>
      <c r="K197" t="s">
        <v>812</v>
      </c>
      <c r="Q197" t="s">
        <v>6131</v>
      </c>
    </row>
    <row r="198" spans="2:17">
      <c r="B198" s="29" t="str">
        <f>_xlfn.CONCAT(Capabilities[[#This Row],[Column1]],"-",Capabilities[[#This Row],[Level 1]],"-",Capabilities[[#This Row],[Level 2]],"-",Capabilities[[#This Row],[Level 3]])</f>
        <v>1143-Finance-Tax Management-Tax Determination</v>
      </c>
      <c r="C198">
        <v>1143</v>
      </c>
      <c r="D198" t="s">
        <v>5549</v>
      </c>
      <c r="E198" t="s">
        <v>5718</v>
      </c>
      <c r="F198" t="s">
        <v>6034</v>
      </c>
      <c r="G198" t="s">
        <v>6122</v>
      </c>
      <c r="H198" t="s">
        <v>6132</v>
      </c>
      <c r="I198" t="s">
        <v>5665</v>
      </c>
      <c r="J198" t="s">
        <v>6133</v>
      </c>
      <c r="K198" t="s">
        <v>812</v>
      </c>
      <c r="Q198" t="s">
        <v>6134</v>
      </c>
    </row>
    <row r="199" spans="2:17">
      <c r="B199" s="29" t="str">
        <f>_xlfn.CONCAT(Capabilities[[#This Row],[Column1]],"-",Capabilities[[#This Row],[Level 1]],"-",Capabilities[[#This Row],[Level 2]],"-",Capabilities[[#This Row],[Level 3]])</f>
        <v>1144-Finance-Tax Management-Tax Planning Strategies</v>
      </c>
      <c r="C199">
        <v>1144</v>
      </c>
      <c r="D199" t="s">
        <v>5549</v>
      </c>
      <c r="E199" t="s">
        <v>5718</v>
      </c>
      <c r="F199" t="s">
        <v>6034</v>
      </c>
      <c r="G199" t="s">
        <v>6122</v>
      </c>
      <c r="H199" t="s">
        <v>6135</v>
      </c>
      <c r="I199" t="s">
        <v>5665</v>
      </c>
      <c r="J199" t="s">
        <v>6136</v>
      </c>
      <c r="K199" t="s">
        <v>812</v>
      </c>
      <c r="Q199" t="s">
        <v>6137</v>
      </c>
    </row>
    <row r="200" spans="2:17">
      <c r="B200" s="29" t="str">
        <f>_xlfn.CONCAT(Capabilities[[#This Row],[Column1]],"-",Capabilities[[#This Row],[Level 1]],"-",Capabilities[[#This Row],[Level 2]],"-",Capabilities[[#This Row],[Level 3]])</f>
        <v>1145-Finance-Tax Management-Tax Returns Mgmt.</v>
      </c>
      <c r="C200">
        <v>1145</v>
      </c>
      <c r="D200" t="s">
        <v>5549</v>
      </c>
      <c r="E200" t="s">
        <v>5718</v>
      </c>
      <c r="F200" t="s">
        <v>6034</v>
      </c>
      <c r="G200" t="s">
        <v>6122</v>
      </c>
      <c r="H200" t="s">
        <v>6138</v>
      </c>
      <c r="I200" t="s">
        <v>5665</v>
      </c>
      <c r="J200" t="s">
        <v>6139</v>
      </c>
      <c r="K200" t="s">
        <v>812</v>
      </c>
      <c r="Q200" t="s">
        <v>6140</v>
      </c>
    </row>
    <row r="201" spans="2:17">
      <c r="B201" s="29" t="str">
        <f>_xlfn.CONCAT(Capabilities[[#This Row],[Column1]],"-",Capabilities[[#This Row],[Level 1]],"-",Capabilities[[#This Row],[Level 2]],"-",Capabilities[[#This Row],[Level 3]])</f>
        <v>1146-Finance-Tax Management-Tax Settlements</v>
      </c>
      <c r="C201">
        <v>1146</v>
      </c>
      <c r="D201" t="s">
        <v>5549</v>
      </c>
      <c r="E201" t="s">
        <v>5718</v>
      </c>
      <c r="F201" t="s">
        <v>6034</v>
      </c>
      <c r="G201" t="s">
        <v>6122</v>
      </c>
      <c r="H201" t="s">
        <v>6141</v>
      </c>
      <c r="I201" t="s">
        <v>5665</v>
      </c>
      <c r="J201" t="s">
        <v>6142</v>
      </c>
      <c r="K201" t="s">
        <v>812</v>
      </c>
      <c r="Q201" t="s">
        <v>6143</v>
      </c>
    </row>
    <row r="202" spans="2:17">
      <c r="B202" s="29" t="str">
        <f>_xlfn.CONCAT(Capabilities[[#This Row],[Column1]],"-",Capabilities[[#This Row],[Level 1]],"-",Capabilities[[#This Row],[Level 2]],"-",Capabilities[[#This Row],[Level 3]])</f>
        <v>1028-Finance-Treasury-</v>
      </c>
      <c r="C202">
        <v>1028</v>
      </c>
      <c r="D202" t="s">
        <v>5549</v>
      </c>
      <c r="E202" t="s">
        <v>5718</v>
      </c>
      <c r="F202" t="s">
        <v>6034</v>
      </c>
      <c r="G202" t="s">
        <v>6144</v>
      </c>
      <c r="J202" t="s">
        <v>6145</v>
      </c>
      <c r="K202" t="s">
        <v>812</v>
      </c>
      <c r="Q202" t="s">
        <v>6146</v>
      </c>
    </row>
    <row r="203" spans="2:17">
      <c r="B203" s="29" t="str">
        <f>_xlfn.CONCAT(Capabilities[[#This Row],[Column1]],"-",Capabilities[[#This Row],[Level 1]],"-",Capabilities[[#This Row],[Level 2]],"-",Capabilities[[#This Row],[Level 3]])</f>
        <v>1147-Finance-Treasury-Cash Management</v>
      </c>
      <c r="C203">
        <v>1147</v>
      </c>
      <c r="D203" t="s">
        <v>5549</v>
      </c>
      <c r="E203" t="s">
        <v>5718</v>
      </c>
      <c r="F203" t="s">
        <v>6034</v>
      </c>
      <c r="G203" t="s">
        <v>6144</v>
      </c>
      <c r="H203" t="s">
        <v>6147</v>
      </c>
      <c r="I203" t="s">
        <v>5665</v>
      </c>
      <c r="J203" t="s">
        <v>6148</v>
      </c>
      <c r="K203" t="s">
        <v>812</v>
      </c>
      <c r="Q203" t="s">
        <v>6149</v>
      </c>
    </row>
    <row r="204" spans="2:17">
      <c r="B204" s="29" t="str">
        <f>_xlfn.CONCAT(Capabilities[[#This Row],[Column1]],"-",Capabilities[[#This Row],[Level 1]],"-",Capabilities[[#This Row],[Level 2]],"-",Capabilities[[#This Row],[Level 3]])</f>
        <v>1148-Finance-Treasury-Financial Risk Management</v>
      </c>
      <c r="C204">
        <v>1148</v>
      </c>
      <c r="D204" t="s">
        <v>5549</v>
      </c>
      <c r="E204" t="s">
        <v>5718</v>
      </c>
      <c r="F204" t="s">
        <v>6034</v>
      </c>
      <c r="G204" t="s">
        <v>6144</v>
      </c>
      <c r="H204" t="s">
        <v>6150</v>
      </c>
      <c r="I204" t="s">
        <v>5665</v>
      </c>
      <c r="J204" t="s">
        <v>6151</v>
      </c>
      <c r="K204" t="s">
        <v>812</v>
      </c>
      <c r="Q204" t="s">
        <v>6152</v>
      </c>
    </row>
    <row r="205" spans="2:17">
      <c r="B205" s="29" t="str">
        <f>_xlfn.CONCAT(Capabilities[[#This Row],[Column1]],"-",Capabilities[[#This Row],[Level 1]],"-",Capabilities[[#This Row],[Level 2]],"-",Capabilities[[#This Row],[Level 3]])</f>
        <v>1149-Finance-Treasury-Foreign Exchange Management</v>
      </c>
      <c r="C205">
        <v>1149</v>
      </c>
      <c r="D205" t="s">
        <v>5549</v>
      </c>
      <c r="E205" t="s">
        <v>5718</v>
      </c>
      <c r="F205" t="s">
        <v>6034</v>
      </c>
      <c r="G205" t="s">
        <v>6144</v>
      </c>
      <c r="H205" t="s">
        <v>6153</v>
      </c>
      <c r="I205" t="s">
        <v>5665</v>
      </c>
      <c r="J205" t="s">
        <v>6154</v>
      </c>
      <c r="K205" t="s">
        <v>812</v>
      </c>
      <c r="Q205" t="s">
        <v>6155</v>
      </c>
    </row>
    <row r="206" spans="2:17">
      <c r="B206" s="29" t="str">
        <f>_xlfn.CONCAT(Capabilities[[#This Row],[Column1]],"-",Capabilities[[#This Row],[Level 1]],"-",Capabilities[[#This Row],[Level 2]],"-",Capabilities[[#This Row],[Level 3]])</f>
        <v>1002-Finance--</v>
      </c>
      <c r="C206">
        <v>1002</v>
      </c>
      <c r="D206" t="s">
        <v>5549</v>
      </c>
      <c r="E206" t="s">
        <v>5718</v>
      </c>
      <c r="F206" t="s">
        <v>6034</v>
      </c>
      <c r="J206" t="s">
        <v>6156</v>
      </c>
      <c r="K206" t="s">
        <v>812</v>
      </c>
      <c r="Q206" t="s">
        <v>6157</v>
      </c>
    </row>
    <row r="207" spans="2:17">
      <c r="B207" s="29" t="str">
        <f>_xlfn.CONCAT(Capabilities[[#This Row],[Column1]],"-",Capabilities[[#This Row],[Level 1]],"-",Capabilities[[#This Row],[Level 2]],"-",Capabilities[[#This Row],[Level 3]])</f>
        <v>4001-Governance, Risk and Compliance-Enterprise Risk and Compliance-</v>
      </c>
      <c r="C207">
        <v>4001</v>
      </c>
      <c r="D207" t="s">
        <v>5549</v>
      </c>
      <c r="E207" t="s">
        <v>5718</v>
      </c>
      <c r="F207" t="s">
        <v>5962</v>
      </c>
      <c r="G207" t="s">
        <v>6158</v>
      </c>
      <c r="J207" t="s">
        <v>6159</v>
      </c>
      <c r="K207" t="s">
        <v>812</v>
      </c>
      <c r="Q207" t="s">
        <v>6160</v>
      </c>
    </row>
    <row r="208" spans="2:17">
      <c r="B208" s="29" t="str">
        <f>_xlfn.CONCAT(Capabilities[[#This Row],[Column1]],"-",Capabilities[[#This Row],[Level 1]],"-",Capabilities[[#This Row],[Level 2]],"-",Capabilities[[#This Row],[Level 3]])</f>
        <v>4002-Governance, Risk and Compliance-Enterprise Risk and Compliance-Audit Management</v>
      </c>
      <c r="C208">
        <v>4002</v>
      </c>
      <c r="D208" t="s">
        <v>5549</v>
      </c>
      <c r="E208" t="s">
        <v>5718</v>
      </c>
      <c r="F208" t="s">
        <v>5962</v>
      </c>
      <c r="G208" t="s">
        <v>6158</v>
      </c>
      <c r="H208" t="s">
        <v>6161</v>
      </c>
      <c r="I208" t="s">
        <v>5665</v>
      </c>
      <c r="J208" t="s">
        <v>6162</v>
      </c>
      <c r="K208" t="s">
        <v>812</v>
      </c>
      <c r="N208" s="28">
        <v>45602</v>
      </c>
      <c r="O208" t="s">
        <v>1227</v>
      </c>
      <c r="P208" t="s">
        <v>1227</v>
      </c>
      <c r="Q208" t="s">
        <v>6163</v>
      </c>
    </row>
    <row r="209" spans="2:17">
      <c r="B209" s="29" t="str">
        <f>_xlfn.CONCAT(Capabilities[[#This Row],[Column1]],"-",Capabilities[[#This Row],[Level 1]],"-",Capabilities[[#This Row],[Level 2]],"-",Capabilities[[#This Row],[Level 3]])</f>
        <v>4003-Governance, Risk and Compliance-Enterprise Risk and Compliance-Business Integrity and Controls</v>
      </c>
      <c r="C209">
        <v>4003</v>
      </c>
      <c r="D209" t="s">
        <v>5549</v>
      </c>
      <c r="E209" t="s">
        <v>5718</v>
      </c>
      <c r="F209" t="s">
        <v>5962</v>
      </c>
      <c r="G209" t="s">
        <v>6158</v>
      </c>
      <c r="H209" t="s">
        <v>6164</v>
      </c>
      <c r="J209" t="s">
        <v>6165</v>
      </c>
      <c r="K209" t="s">
        <v>812</v>
      </c>
      <c r="P209" t="s">
        <v>6166</v>
      </c>
      <c r="Q209" t="s">
        <v>6167</v>
      </c>
    </row>
    <row r="210" spans="2:17">
      <c r="B210" s="29" t="str">
        <f>_xlfn.CONCAT(Capabilities[[#This Row],[Column1]],"-",Capabilities[[#This Row],[Level 1]],"-",Capabilities[[#This Row],[Level 2]],"-",Capabilities[[#This Row],[Level 3]])</f>
        <v>4004-Governance, Risk and Compliance-Enterprise Risk and Compliance-Business Integrity Screening</v>
      </c>
      <c r="C210">
        <v>4004</v>
      </c>
      <c r="D210" t="s">
        <v>5549</v>
      </c>
      <c r="E210" t="s">
        <v>5718</v>
      </c>
      <c r="F210" t="s">
        <v>5962</v>
      </c>
      <c r="G210" t="s">
        <v>6158</v>
      </c>
      <c r="H210" t="s">
        <v>6168</v>
      </c>
      <c r="J210" t="s">
        <v>6169</v>
      </c>
      <c r="K210" t="s">
        <v>812</v>
      </c>
      <c r="P210" t="s">
        <v>6166</v>
      </c>
      <c r="Q210" t="s">
        <v>6170</v>
      </c>
    </row>
    <row r="211" spans="2:17">
      <c r="B211" s="29" t="str">
        <f>_xlfn.CONCAT(Capabilities[[#This Row],[Column1]],"-",Capabilities[[#This Row],[Level 1]],"-",Capabilities[[#This Row],[Level 2]],"-",Capabilities[[#This Row],[Level 3]])</f>
        <v>4005-Governance, Risk and Compliance-Enterprise Risk and Compliance-Controls Management</v>
      </c>
      <c r="C211">
        <v>4005</v>
      </c>
      <c r="D211" t="s">
        <v>5549</v>
      </c>
      <c r="E211" t="s">
        <v>5718</v>
      </c>
      <c r="F211" t="s">
        <v>5962</v>
      </c>
      <c r="G211" t="s">
        <v>6158</v>
      </c>
      <c r="H211" t="s">
        <v>6171</v>
      </c>
      <c r="I211" t="s">
        <v>5665</v>
      </c>
      <c r="J211" t="s">
        <v>6172</v>
      </c>
      <c r="K211" t="s">
        <v>812</v>
      </c>
      <c r="N211" s="28">
        <v>45602</v>
      </c>
      <c r="O211" t="s">
        <v>1227</v>
      </c>
      <c r="Q211" t="s">
        <v>6173</v>
      </c>
    </row>
    <row r="212" spans="2:17">
      <c r="B212" s="29" t="str">
        <f>_xlfn.CONCAT(Capabilities[[#This Row],[Column1]],"-",Capabilities[[#This Row],[Level 1]],"-",Capabilities[[#This Row],[Level 2]],"-",Capabilities[[#This Row],[Level 3]])</f>
        <v>4006-Governance, Risk and Compliance-Enterprise Risk and Compliance-Regulatory Compliance Management</v>
      </c>
      <c r="C212">
        <v>4006</v>
      </c>
      <c r="D212" t="s">
        <v>5549</v>
      </c>
      <c r="E212" t="s">
        <v>5718</v>
      </c>
      <c r="F212" t="s">
        <v>5962</v>
      </c>
      <c r="G212" t="s">
        <v>6158</v>
      </c>
      <c r="H212" t="s">
        <v>6174</v>
      </c>
      <c r="I212" t="s">
        <v>5665</v>
      </c>
      <c r="J212" t="s">
        <v>6175</v>
      </c>
      <c r="K212" t="s">
        <v>812</v>
      </c>
      <c r="N212" s="28">
        <v>45615</v>
      </c>
      <c r="O212" t="s">
        <v>6176</v>
      </c>
      <c r="Q212" t="s">
        <v>6177</v>
      </c>
    </row>
    <row r="213" spans="2:17">
      <c r="B213" s="29" t="str">
        <f>_xlfn.CONCAT(Capabilities[[#This Row],[Column1]],"-",Capabilities[[#This Row],[Level 1]],"-",Capabilities[[#This Row],[Level 2]],"-",Capabilities[[#This Row],[Level 3]])</f>
        <v>4007-Governance, Risk and Compliance-Enterprise Risk and Compliance-Risk Management</v>
      </c>
      <c r="C213">
        <v>4007</v>
      </c>
      <c r="D213" t="s">
        <v>5549</v>
      </c>
      <c r="E213" t="s">
        <v>5718</v>
      </c>
      <c r="F213" t="s">
        <v>5962</v>
      </c>
      <c r="G213" t="s">
        <v>6158</v>
      </c>
      <c r="H213" t="s">
        <v>5768</v>
      </c>
      <c r="I213" t="s">
        <v>5665</v>
      </c>
      <c r="J213" t="s">
        <v>6178</v>
      </c>
      <c r="K213" t="s">
        <v>812</v>
      </c>
      <c r="N213" s="28">
        <v>45602</v>
      </c>
      <c r="O213" t="s">
        <v>1227</v>
      </c>
      <c r="Q213" t="s">
        <v>6179</v>
      </c>
    </row>
    <row r="214" spans="2:17">
      <c r="B214" s="29" t="str">
        <f>_xlfn.CONCAT(Capabilities[[#This Row],[Column1]],"-",Capabilities[[#This Row],[Level 1]],"-",Capabilities[[#This Row],[Level 2]],"-",Capabilities[[#This Row],[Level 3]])</f>
        <v>4017-Governance, Risk and Compliance-Enterprise Risk and Compliance-Non Conformance</v>
      </c>
      <c r="C214">
        <v>4017</v>
      </c>
      <c r="D214" t="s">
        <v>5549</v>
      </c>
      <c r="E214" t="s">
        <v>5718</v>
      </c>
      <c r="F214" t="s">
        <v>5962</v>
      </c>
      <c r="G214" t="s">
        <v>6158</v>
      </c>
      <c r="H214" t="s">
        <v>6180</v>
      </c>
      <c r="I214" t="s">
        <v>5665</v>
      </c>
      <c r="J214" t="s">
        <v>6181</v>
      </c>
      <c r="K214" t="s">
        <v>812</v>
      </c>
      <c r="N214" s="28">
        <v>45602</v>
      </c>
      <c r="O214" t="s">
        <v>1227</v>
      </c>
      <c r="Q214" t="s">
        <v>6182</v>
      </c>
    </row>
    <row r="215" spans="2:17">
      <c r="B215" s="29" t="str">
        <f>_xlfn.CONCAT(Capabilities[[#This Row],[Column1]],"-",Capabilities[[#This Row],[Level 1]],"-",Capabilities[[#This Row],[Level 2]],"-",Capabilities[[#This Row],[Level 3]])</f>
        <v>4012-Digital Management -Identity and Access Governance-</v>
      </c>
      <c r="C215">
        <v>4012</v>
      </c>
      <c r="D215" t="s">
        <v>5717</v>
      </c>
      <c r="E215" t="s">
        <v>5718</v>
      </c>
      <c r="F215" t="s">
        <v>5734</v>
      </c>
      <c r="G215" t="s">
        <v>6183</v>
      </c>
      <c r="J215" t="s">
        <v>6184</v>
      </c>
      <c r="K215" t="s">
        <v>812</v>
      </c>
      <c r="Q215" t="s">
        <v>6185</v>
      </c>
    </row>
    <row r="216" spans="2:17">
      <c r="B216" s="29" t="str">
        <f>_xlfn.CONCAT(Capabilities[[#This Row],[Column1]],"-",Capabilities[[#This Row],[Level 1]],"-",Capabilities[[#This Row],[Level 2]],"-",Capabilities[[#This Row],[Level 3]])</f>
        <v>4013-Digital Management -Identity and Access Governance-Access Governance</v>
      </c>
      <c r="C216">
        <v>4013</v>
      </c>
      <c r="D216" t="s">
        <v>5717</v>
      </c>
      <c r="E216" t="s">
        <v>5718</v>
      </c>
      <c r="F216" t="s">
        <v>5734</v>
      </c>
      <c r="G216" t="s">
        <v>6183</v>
      </c>
      <c r="H216" t="s">
        <v>6186</v>
      </c>
      <c r="J216" t="s">
        <v>6187</v>
      </c>
      <c r="K216" t="s">
        <v>812</v>
      </c>
      <c r="Q216" t="s">
        <v>6188</v>
      </c>
    </row>
    <row r="217" spans="2:17">
      <c r="B217" s="29" t="str">
        <f>_xlfn.CONCAT(Capabilities[[#This Row],[Column1]],"-",Capabilities[[#This Row],[Level 1]],"-",Capabilities[[#This Row],[Level 2]],"-",Capabilities[[#This Row],[Level 3]])</f>
        <v>4014-Digital Management -Identity and Access Governance-Authentication Management</v>
      </c>
      <c r="C217">
        <v>4014</v>
      </c>
      <c r="D217" t="s">
        <v>5717</v>
      </c>
      <c r="E217" t="s">
        <v>5718</v>
      </c>
      <c r="F217" t="s">
        <v>5734</v>
      </c>
      <c r="G217" t="s">
        <v>6183</v>
      </c>
      <c r="H217" t="s">
        <v>6189</v>
      </c>
      <c r="J217" t="s">
        <v>6190</v>
      </c>
      <c r="K217" t="s">
        <v>812</v>
      </c>
      <c r="Q217" t="s">
        <v>6191</v>
      </c>
    </row>
    <row r="218" spans="2:17">
      <c r="B218" s="29" t="str">
        <f>_xlfn.CONCAT(Capabilities[[#This Row],[Column1]],"-",Capabilities[[#This Row],[Level 1]],"-",Capabilities[[#This Row],[Level 2]],"-",Capabilities[[#This Row],[Level 3]])</f>
        <v>4015-Digital Management -Identity and Access Governance-Identity Management</v>
      </c>
      <c r="C218">
        <v>4015</v>
      </c>
      <c r="D218" t="s">
        <v>5717</v>
      </c>
      <c r="E218" t="s">
        <v>5718</v>
      </c>
      <c r="F218" t="s">
        <v>5734</v>
      </c>
      <c r="G218" t="s">
        <v>6183</v>
      </c>
      <c r="H218" t="s">
        <v>6192</v>
      </c>
      <c r="J218" t="s">
        <v>6193</v>
      </c>
      <c r="K218" t="s">
        <v>812</v>
      </c>
      <c r="Q218" t="s">
        <v>6194</v>
      </c>
    </row>
    <row r="219" spans="2:17">
      <c r="B219" s="29" t="str">
        <f>_xlfn.CONCAT(Capabilities[[#This Row],[Column1]],"-",Capabilities[[#This Row],[Level 1]],"-",Capabilities[[#This Row],[Level 2]],"-",Capabilities[[#This Row],[Level 3]])</f>
        <v>4019-Governance, Risk and Compliance-Facility Access and Security-</v>
      </c>
      <c r="C219">
        <v>4019</v>
      </c>
      <c r="D219" t="s">
        <v>5549</v>
      </c>
      <c r="E219" t="s">
        <v>5718</v>
      </c>
      <c r="F219" t="s">
        <v>5962</v>
      </c>
      <c r="G219" t="s">
        <v>6195</v>
      </c>
      <c r="J219" t="s">
        <v>6196</v>
      </c>
      <c r="K219" t="s">
        <v>812</v>
      </c>
      <c r="Q219" t="s">
        <v>6197</v>
      </c>
    </row>
    <row r="220" spans="2:17">
      <c r="B220" s="29" t="str">
        <f>_xlfn.CONCAT(Capabilities[[#This Row],[Column1]],"-",Capabilities[[#This Row],[Level 1]],"-",Capabilities[[#This Row],[Level 2]],"-",Capabilities[[#This Row],[Level 3]])</f>
        <v>4018-Governance, Risk and Compliance-Product Market Compliance-</v>
      </c>
      <c r="C220">
        <v>4018</v>
      </c>
      <c r="D220" t="s">
        <v>5549</v>
      </c>
      <c r="E220" t="s">
        <v>5718</v>
      </c>
      <c r="F220" t="s">
        <v>5962</v>
      </c>
      <c r="G220" t="s">
        <v>6198</v>
      </c>
      <c r="I220" t="s">
        <v>5665</v>
      </c>
      <c r="K220" t="s">
        <v>812</v>
      </c>
      <c r="N220" s="28">
        <v>45665</v>
      </c>
      <c r="O220" t="s">
        <v>6199</v>
      </c>
      <c r="Q220" t="s">
        <v>6200</v>
      </c>
    </row>
    <row r="221" spans="2:17">
      <c r="B221" s="29" t="str">
        <f>_xlfn.CONCAT(Capabilities[[#This Row],[Column1]],"-",Capabilities[[#This Row],[Level 1]],"-",Capabilities[[#This Row],[Level 2]],"-",Capabilities[[#This Row],[Level 3]])</f>
        <v>4000-Governance, Risk and Compliance--</v>
      </c>
      <c r="C221">
        <v>4000</v>
      </c>
      <c r="D221" t="s">
        <v>5549</v>
      </c>
      <c r="E221" t="s">
        <v>5718</v>
      </c>
      <c r="F221" t="s">
        <v>5962</v>
      </c>
      <c r="J221" t="s">
        <v>6201</v>
      </c>
      <c r="K221" t="s">
        <v>812</v>
      </c>
      <c r="Q221" t="s">
        <v>6202</v>
      </c>
    </row>
    <row r="222" spans="2:17">
      <c r="B222" s="29" t="str">
        <f>_xlfn.CONCAT(Capabilities[[#This Row],[Column1]],"-",Capabilities[[#This Row],[Level 1]],"-",Capabilities[[#This Row],[Level 2]],"-",Capabilities[[#This Row],[Level 3]])</f>
        <v>1046-Manufacturing-Change Management-</v>
      </c>
      <c r="C222">
        <v>1046</v>
      </c>
      <c r="D222" t="s">
        <v>5549</v>
      </c>
      <c r="E222" t="s">
        <v>3217</v>
      </c>
      <c r="F222" t="s">
        <v>3217</v>
      </c>
      <c r="G222" t="s">
        <v>6203</v>
      </c>
      <c r="J222" t="s">
        <v>6204</v>
      </c>
      <c r="K222" t="s">
        <v>6205</v>
      </c>
      <c r="L222">
        <v>470</v>
      </c>
      <c r="Q222" t="s">
        <v>6206</v>
      </c>
    </row>
    <row r="223" spans="2:17">
      <c r="B223" s="29" t="str">
        <f>_xlfn.CONCAT(Capabilities[[#This Row],[Column1]],"-",Capabilities[[#This Row],[Level 1]],"-",Capabilities[[#This Row],[Level 2]],"-",Capabilities[[#This Row],[Level 3]])</f>
        <v>1236-Manufacturing-Change Management-Access Deviations</v>
      </c>
      <c r="C223">
        <v>1236</v>
      </c>
      <c r="D223" t="s">
        <v>5549</v>
      </c>
      <c r="E223" t="s">
        <v>3217</v>
      </c>
      <c r="F223" t="s">
        <v>3217</v>
      </c>
      <c r="G223" t="s">
        <v>6203</v>
      </c>
      <c r="H223" t="s">
        <v>6207</v>
      </c>
      <c r="I223" t="s">
        <v>5665</v>
      </c>
      <c r="J223" t="s">
        <v>6208</v>
      </c>
      <c r="K223" t="s">
        <v>6209</v>
      </c>
      <c r="Q223" t="s">
        <v>6210</v>
      </c>
    </row>
    <row r="224" spans="2:17">
      <c r="B224" s="29" t="str">
        <f>_xlfn.CONCAT(Capabilities[[#This Row],[Column1]],"-",Capabilities[[#This Row],[Level 1]],"-",Capabilities[[#This Row],[Level 2]],"-",Capabilities[[#This Row],[Level 3]])</f>
        <v>1237-Manufacturing-Change Management-Analyze Deviations</v>
      </c>
      <c r="C224">
        <v>1237</v>
      </c>
      <c r="D224" t="s">
        <v>5549</v>
      </c>
      <c r="E224" t="s">
        <v>3217</v>
      </c>
      <c r="F224" t="s">
        <v>3217</v>
      </c>
      <c r="G224" t="s">
        <v>6203</v>
      </c>
      <c r="H224" t="s">
        <v>6211</v>
      </c>
      <c r="I224" t="s">
        <v>5665</v>
      </c>
      <c r="J224" t="s">
        <v>6212</v>
      </c>
      <c r="K224" t="s">
        <v>6213</v>
      </c>
      <c r="Q224" t="s">
        <v>6214</v>
      </c>
    </row>
    <row r="225" spans="2:17">
      <c r="B225" s="29" t="str">
        <f>_xlfn.CONCAT(Capabilities[[#This Row],[Column1]],"-",Capabilities[[#This Row],[Level 1]],"-",Capabilities[[#This Row],[Level 2]],"-",Capabilities[[#This Row],[Level 3]])</f>
        <v>1238-Manufacturing-Change Management-Manage Deviation Allowance</v>
      </c>
      <c r="C225">
        <v>1238</v>
      </c>
      <c r="D225" t="s">
        <v>5549</v>
      </c>
      <c r="E225" t="s">
        <v>3217</v>
      </c>
      <c r="F225" t="s">
        <v>3217</v>
      </c>
      <c r="G225" t="s">
        <v>6203</v>
      </c>
      <c r="H225" t="s">
        <v>6215</v>
      </c>
      <c r="I225" t="s">
        <v>5665</v>
      </c>
      <c r="J225" t="s">
        <v>6216</v>
      </c>
      <c r="K225" t="s">
        <v>6213</v>
      </c>
      <c r="Q225" t="s">
        <v>6217</v>
      </c>
    </row>
    <row r="226" spans="2:17">
      <c r="B226" s="29" t="str">
        <f>_xlfn.CONCAT(Capabilities[[#This Row],[Column1]],"-",Capabilities[[#This Row],[Level 1]],"-",Capabilities[[#This Row],[Level 2]],"-",Capabilities[[#This Row],[Level 3]])</f>
        <v>1239-Manufacturing-Change Management-Plan &amp; Execute Deviations</v>
      </c>
      <c r="C226">
        <v>1239</v>
      </c>
      <c r="D226" t="s">
        <v>5549</v>
      </c>
      <c r="E226" t="s">
        <v>3217</v>
      </c>
      <c r="F226" t="s">
        <v>3217</v>
      </c>
      <c r="G226" t="s">
        <v>6203</v>
      </c>
      <c r="H226" t="s">
        <v>6218</v>
      </c>
      <c r="I226" t="s">
        <v>5665</v>
      </c>
      <c r="J226" t="s">
        <v>6219</v>
      </c>
      <c r="K226" t="s">
        <v>6209</v>
      </c>
      <c r="Q226" t="s">
        <v>6220</v>
      </c>
    </row>
    <row r="227" spans="2:17">
      <c r="B227" s="29" t="str">
        <f>_xlfn.CONCAT(Capabilities[[#This Row],[Column1]],"-",Capabilities[[#This Row],[Level 1]],"-",Capabilities[[#This Row],[Level 2]],"-",Capabilities[[#This Row],[Level 3]])</f>
        <v>1240-Manufacturing-Change Management-Trace Deviations</v>
      </c>
      <c r="C227">
        <v>1240</v>
      </c>
      <c r="D227" t="s">
        <v>5549</v>
      </c>
      <c r="E227" t="s">
        <v>3217</v>
      </c>
      <c r="F227" t="s">
        <v>3217</v>
      </c>
      <c r="G227" t="s">
        <v>6203</v>
      </c>
      <c r="H227" t="s">
        <v>6221</v>
      </c>
      <c r="I227" t="s">
        <v>5665</v>
      </c>
      <c r="J227" t="s">
        <v>6222</v>
      </c>
      <c r="K227" t="s">
        <v>6213</v>
      </c>
      <c r="Q227" t="s">
        <v>6223</v>
      </c>
    </row>
    <row r="228" spans="2:17">
      <c r="B228" s="29" t="str">
        <f>_xlfn.CONCAT(Capabilities[[#This Row],[Column1]],"-",Capabilities[[#This Row],[Level 1]],"-",Capabilities[[#This Row],[Level 2]],"-",Capabilities[[#This Row],[Level 3]])</f>
        <v>1047-Manufacturing-Infrastructure Management-</v>
      </c>
      <c r="C228">
        <v>1047</v>
      </c>
      <c r="D228" t="s">
        <v>5549</v>
      </c>
      <c r="E228" t="s">
        <v>3217</v>
      </c>
      <c r="F228" t="s">
        <v>3217</v>
      </c>
      <c r="G228" t="s">
        <v>6224</v>
      </c>
      <c r="J228" t="s">
        <v>6225</v>
      </c>
      <c r="K228" t="s">
        <v>812</v>
      </c>
      <c r="Q228" t="s">
        <v>6226</v>
      </c>
    </row>
    <row r="229" spans="2:17">
      <c r="B229" s="29" t="str">
        <f>_xlfn.CONCAT(Capabilities[[#This Row],[Column1]],"-",Capabilities[[#This Row],[Level 1]],"-",Capabilities[[#This Row],[Level 2]],"-",Capabilities[[#This Row],[Level 3]])</f>
        <v>1241-Manufacturing-Infrastructure Management-Build Site Infrastructure</v>
      </c>
      <c r="C229">
        <v>1241</v>
      </c>
      <c r="D229" t="s">
        <v>5549</v>
      </c>
      <c r="E229" t="s">
        <v>3217</v>
      </c>
      <c r="F229" t="s">
        <v>3217</v>
      </c>
      <c r="G229" t="s">
        <v>6224</v>
      </c>
      <c r="H229" t="s">
        <v>6227</v>
      </c>
      <c r="I229" t="s">
        <v>5665</v>
      </c>
      <c r="J229" t="s">
        <v>6228</v>
      </c>
      <c r="K229" t="s">
        <v>812</v>
      </c>
      <c r="Q229" t="s">
        <v>6229</v>
      </c>
    </row>
    <row r="230" spans="2:17">
      <c r="B230" s="29" t="str">
        <f>_xlfn.CONCAT(Capabilities[[#This Row],[Column1]],"-",Capabilities[[#This Row],[Level 1]],"-",Capabilities[[#This Row],[Level 2]],"-",Capabilities[[#This Row],[Level 3]])</f>
        <v>1242-Manufacturing-Infrastructure Management-Manage Location Restrictions</v>
      </c>
      <c r="C230">
        <v>1242</v>
      </c>
      <c r="D230" t="s">
        <v>5549</v>
      </c>
      <c r="E230" t="s">
        <v>3217</v>
      </c>
      <c r="F230" t="s">
        <v>3217</v>
      </c>
      <c r="G230" t="s">
        <v>6224</v>
      </c>
      <c r="H230" t="s">
        <v>6230</v>
      </c>
      <c r="I230" t="s">
        <v>5665</v>
      </c>
      <c r="J230" t="s">
        <v>6231</v>
      </c>
      <c r="K230" t="s">
        <v>812</v>
      </c>
      <c r="Q230" t="s">
        <v>6232</v>
      </c>
    </row>
    <row r="231" spans="2:17">
      <c r="B231" s="29" t="str">
        <f>_xlfn.CONCAT(Capabilities[[#This Row],[Column1]],"-",Capabilities[[#This Row],[Level 1]],"-",Capabilities[[#This Row],[Level 2]],"-",Capabilities[[#This Row],[Level 3]])</f>
        <v>1243-Manufacturing-Infrastructure Management-Operate Site Infrastructure</v>
      </c>
      <c r="C231">
        <v>1243</v>
      </c>
      <c r="D231" t="s">
        <v>5549</v>
      </c>
      <c r="E231" t="s">
        <v>3217</v>
      </c>
      <c r="F231" t="s">
        <v>3217</v>
      </c>
      <c r="G231" t="s">
        <v>6224</v>
      </c>
      <c r="H231" t="s">
        <v>6233</v>
      </c>
      <c r="I231" t="s">
        <v>5665</v>
      </c>
      <c r="J231" t="s">
        <v>6234</v>
      </c>
      <c r="K231" t="s">
        <v>812</v>
      </c>
      <c r="Q231" t="s">
        <v>6235</v>
      </c>
    </row>
    <row r="232" spans="2:17">
      <c r="B232" s="29" t="str">
        <f>_xlfn.CONCAT(Capabilities[[#This Row],[Column1]],"-",Capabilities[[#This Row],[Level 1]],"-",Capabilities[[#This Row],[Level 2]],"-",Capabilities[[#This Row],[Level 3]])</f>
        <v>1244-Manufacturing-Infrastructure Management-Plan &amp; Control Construction</v>
      </c>
      <c r="C232">
        <v>1244</v>
      </c>
      <c r="D232" t="s">
        <v>5549</v>
      </c>
      <c r="E232" t="s">
        <v>3217</v>
      </c>
      <c r="F232" t="s">
        <v>3217</v>
      </c>
      <c r="G232" t="s">
        <v>6224</v>
      </c>
      <c r="H232" t="s">
        <v>6236</v>
      </c>
      <c r="I232" t="s">
        <v>5665</v>
      </c>
      <c r="J232" t="s">
        <v>6237</v>
      </c>
      <c r="K232" t="s">
        <v>812</v>
      </c>
      <c r="Q232" t="s">
        <v>6238</v>
      </c>
    </row>
    <row r="233" spans="2:17">
      <c r="B233" s="29" t="str">
        <f>_xlfn.CONCAT(Capabilities[[#This Row],[Column1]],"-",Capabilities[[#This Row],[Level 1]],"-",Capabilities[[#This Row],[Level 2]],"-",Capabilities[[#This Row],[Level 3]])</f>
        <v>1048-Manufacturing-Machine Management-</v>
      </c>
      <c r="C233">
        <v>1048</v>
      </c>
      <c r="D233" t="s">
        <v>5549</v>
      </c>
      <c r="E233" t="s">
        <v>3217</v>
      </c>
      <c r="F233" t="s">
        <v>3217</v>
      </c>
      <c r="G233" t="s">
        <v>6239</v>
      </c>
      <c r="J233" t="s">
        <v>6240</v>
      </c>
      <c r="K233" t="s">
        <v>6209</v>
      </c>
      <c r="Q233" t="s">
        <v>6241</v>
      </c>
    </row>
    <row r="234" spans="2:17">
      <c r="B234" s="29" t="str">
        <f>_xlfn.CONCAT(Capabilities[[#This Row],[Column1]],"-",Capabilities[[#This Row],[Level 1]],"-",Capabilities[[#This Row],[Level 2]],"-",Capabilities[[#This Row],[Level 3]])</f>
        <v>1245-Manufacturing-Machine Management-Build Machine</v>
      </c>
      <c r="C234">
        <v>1245</v>
      </c>
      <c r="D234" t="s">
        <v>5549</v>
      </c>
      <c r="E234" t="s">
        <v>3217</v>
      </c>
      <c r="F234" t="s">
        <v>3217</v>
      </c>
      <c r="G234" t="s">
        <v>6239</v>
      </c>
      <c r="H234" t="s">
        <v>6242</v>
      </c>
      <c r="I234" t="s">
        <v>5665</v>
      </c>
      <c r="J234" t="s">
        <v>6243</v>
      </c>
      <c r="K234" t="s">
        <v>6209</v>
      </c>
      <c r="Q234" t="s">
        <v>6244</v>
      </c>
    </row>
    <row r="235" spans="2:17">
      <c r="B235" s="29" t="str">
        <f>_xlfn.CONCAT(Capabilities[[#This Row],[Column1]],"-",Capabilities[[#This Row],[Level 1]],"-",Capabilities[[#This Row],[Level 2]],"-",Capabilities[[#This Row],[Level 3]])</f>
        <v>1246-Manufacturing-Machine Management-Calibrate Machine</v>
      </c>
      <c r="C235">
        <v>1246</v>
      </c>
      <c r="D235" t="s">
        <v>5549</v>
      </c>
      <c r="E235" t="s">
        <v>3217</v>
      </c>
      <c r="F235" t="s">
        <v>3217</v>
      </c>
      <c r="G235" t="s">
        <v>6239</v>
      </c>
      <c r="H235" t="s">
        <v>6245</v>
      </c>
      <c r="I235" t="s">
        <v>5665</v>
      </c>
      <c r="J235" t="s">
        <v>6246</v>
      </c>
      <c r="K235" t="s">
        <v>6209</v>
      </c>
      <c r="Q235" t="s">
        <v>6247</v>
      </c>
    </row>
    <row r="236" spans="2:17">
      <c r="B236" s="29" t="str">
        <f>_xlfn.CONCAT(Capabilities[[#This Row],[Column1]],"-",Capabilities[[#This Row],[Level 1]],"-",Capabilities[[#This Row],[Level 2]],"-",Capabilities[[#This Row],[Level 3]])</f>
        <v>1247-Manufacturing-Machine Management-Manage Machine Information</v>
      </c>
      <c r="C236">
        <v>1247</v>
      </c>
      <c r="D236" t="s">
        <v>5549</v>
      </c>
      <c r="E236" t="s">
        <v>3217</v>
      </c>
      <c r="F236" t="s">
        <v>3217</v>
      </c>
      <c r="G236" t="s">
        <v>6239</v>
      </c>
      <c r="H236" t="s">
        <v>6248</v>
      </c>
      <c r="I236" t="s">
        <v>5665</v>
      </c>
      <c r="J236" t="s">
        <v>6249</v>
      </c>
      <c r="K236" t="s">
        <v>6209</v>
      </c>
      <c r="Q236" t="s">
        <v>6250</v>
      </c>
    </row>
    <row r="237" spans="2:17">
      <c r="B237" s="29" t="str">
        <f>_xlfn.CONCAT(Capabilities[[#This Row],[Column1]],"-",Capabilities[[#This Row],[Level 1]],"-",Capabilities[[#This Row],[Level 2]],"-",Capabilities[[#This Row],[Level 3]])</f>
        <v>1248-Manufacturing-Machine Management-Operate Machine</v>
      </c>
      <c r="C237">
        <v>1248</v>
      </c>
      <c r="D237" t="s">
        <v>5549</v>
      </c>
      <c r="E237" t="s">
        <v>3217</v>
      </c>
      <c r="F237" t="s">
        <v>3217</v>
      </c>
      <c r="G237" t="s">
        <v>6239</v>
      </c>
      <c r="H237" t="s">
        <v>6251</v>
      </c>
      <c r="I237" t="s">
        <v>5665</v>
      </c>
      <c r="J237" t="s">
        <v>6252</v>
      </c>
      <c r="K237" t="s">
        <v>6209</v>
      </c>
      <c r="Q237" t="s">
        <v>6253</v>
      </c>
    </row>
    <row r="238" spans="2:17">
      <c r="B238" s="29" t="str">
        <f>_xlfn.CONCAT(Capabilities[[#This Row],[Column1]],"-",Capabilities[[#This Row],[Level 1]],"-",Capabilities[[#This Row],[Level 2]],"-",Capabilities[[#This Row],[Level 3]])</f>
        <v>1249-Manufacturing-Machine Management-Optimize Machine</v>
      </c>
      <c r="C238">
        <v>1249</v>
      </c>
      <c r="D238" t="s">
        <v>5549</v>
      </c>
      <c r="E238" t="s">
        <v>3217</v>
      </c>
      <c r="F238" t="s">
        <v>3217</v>
      </c>
      <c r="G238" t="s">
        <v>6239</v>
      </c>
      <c r="H238" t="s">
        <v>6254</v>
      </c>
      <c r="I238" t="s">
        <v>5665</v>
      </c>
      <c r="J238" t="s">
        <v>6255</v>
      </c>
      <c r="K238" t="s">
        <v>6209</v>
      </c>
      <c r="Q238" t="s">
        <v>6256</v>
      </c>
    </row>
    <row r="239" spans="2:17">
      <c r="B239" s="29" t="str">
        <f>_xlfn.CONCAT(Capabilities[[#This Row],[Column1]],"-",Capabilities[[#This Row],[Level 1]],"-",Capabilities[[#This Row],[Level 2]],"-",Capabilities[[#This Row],[Level 3]])</f>
        <v>1049-Manufacturing-Maintenance-</v>
      </c>
      <c r="C239">
        <v>1049</v>
      </c>
      <c r="D239" t="s">
        <v>5549</v>
      </c>
      <c r="E239" t="s">
        <v>3217</v>
      </c>
      <c r="F239" t="s">
        <v>3217</v>
      </c>
      <c r="G239" t="s">
        <v>6257</v>
      </c>
      <c r="J239" t="s">
        <v>6258</v>
      </c>
      <c r="K239" t="s">
        <v>6259</v>
      </c>
      <c r="Q239" t="s">
        <v>6260</v>
      </c>
    </row>
    <row r="240" spans="2:17">
      <c r="B240" s="29" t="str">
        <f>_xlfn.CONCAT(Capabilities[[#This Row],[Column1]],"-",Capabilities[[#This Row],[Level 1]],"-",Capabilities[[#This Row],[Level 2]],"-",Capabilities[[#This Row],[Level 3]])</f>
        <v>1250-Manufacturing-Maintenance-Handle Spare Parts</v>
      </c>
      <c r="C240">
        <v>1250</v>
      </c>
      <c r="D240" t="s">
        <v>5549</v>
      </c>
      <c r="E240" t="s">
        <v>3217</v>
      </c>
      <c r="F240" t="s">
        <v>3217</v>
      </c>
      <c r="G240" t="s">
        <v>6257</v>
      </c>
      <c r="H240" t="s">
        <v>6261</v>
      </c>
      <c r="I240" t="s">
        <v>5665</v>
      </c>
      <c r="J240" t="s">
        <v>6262</v>
      </c>
      <c r="K240" t="s">
        <v>6259</v>
      </c>
      <c r="Q240" t="s">
        <v>6263</v>
      </c>
    </row>
    <row r="241" spans="2:17">
      <c r="B241" s="29" t="str">
        <f>_xlfn.CONCAT(Capabilities[[#This Row],[Column1]],"-",Capabilities[[#This Row],[Level 1]],"-",Capabilities[[#This Row],[Level 2]],"-",Capabilities[[#This Row],[Level 3]])</f>
        <v>1251-Manufacturing-Maintenance-Manage Maintenance Plan</v>
      </c>
      <c r="C241">
        <v>1251</v>
      </c>
      <c r="D241" t="s">
        <v>5549</v>
      </c>
      <c r="E241" t="s">
        <v>3217</v>
      </c>
      <c r="F241" t="s">
        <v>3217</v>
      </c>
      <c r="G241" t="s">
        <v>6257</v>
      </c>
      <c r="H241" t="s">
        <v>6264</v>
      </c>
      <c r="I241" t="s">
        <v>5665</v>
      </c>
      <c r="J241" t="s">
        <v>6265</v>
      </c>
      <c r="K241" t="s">
        <v>6259</v>
      </c>
      <c r="Q241" t="s">
        <v>6266</v>
      </c>
    </row>
    <row r="242" spans="2:17">
      <c r="B242" s="29" t="str">
        <f>_xlfn.CONCAT(Capabilities[[#This Row],[Column1]],"-",Capabilities[[#This Row],[Level 1]],"-",Capabilities[[#This Row],[Level 2]],"-",Capabilities[[#This Row],[Level 3]])</f>
        <v>1252-Manufacturing-Maintenance-Recognize &amp; Recover Failure</v>
      </c>
      <c r="C242">
        <v>1252</v>
      </c>
      <c r="D242" t="s">
        <v>5549</v>
      </c>
      <c r="E242" t="s">
        <v>3217</v>
      </c>
      <c r="F242" t="s">
        <v>3217</v>
      </c>
      <c r="G242" t="s">
        <v>6257</v>
      </c>
      <c r="H242" t="s">
        <v>6267</v>
      </c>
      <c r="I242" t="s">
        <v>5665</v>
      </c>
      <c r="J242" t="s">
        <v>6268</v>
      </c>
      <c r="K242" t="s">
        <v>6259</v>
      </c>
      <c r="Q242" s="226" t="s">
        <v>6269</v>
      </c>
    </row>
    <row r="243" spans="2:17">
      <c r="B243" s="29" t="str">
        <f>_xlfn.CONCAT(Capabilities[[#This Row],[Column1]],"-",Capabilities[[#This Row],[Level 1]],"-",Capabilities[[#This Row],[Level 2]],"-",Capabilities[[#This Row],[Level 3]])</f>
        <v>1052-Manufacturing-Manufacturing Order Management-</v>
      </c>
      <c r="C243">
        <v>1052</v>
      </c>
      <c r="D243" t="s">
        <v>5549</v>
      </c>
      <c r="E243" t="s">
        <v>3217</v>
      </c>
      <c r="F243" t="s">
        <v>3217</v>
      </c>
      <c r="G243" t="s">
        <v>6270</v>
      </c>
      <c r="J243" t="s">
        <v>6271</v>
      </c>
      <c r="K243" t="s">
        <v>6209</v>
      </c>
      <c r="Q243" t="s">
        <v>6272</v>
      </c>
    </row>
    <row r="244" spans="2:17">
      <c r="B244" s="29" t="str">
        <f>_xlfn.CONCAT(Capabilities[[#This Row],[Column1]],"-",Capabilities[[#This Row],[Level 1]],"-",Capabilities[[#This Row],[Level 2]],"-",Capabilities[[#This Row],[Level 3]])</f>
        <v>1263-Manufacturing-Manufacturing Order Management-Manage Order Validity</v>
      </c>
      <c r="C244">
        <v>1263</v>
      </c>
      <c r="D244" t="s">
        <v>5549</v>
      </c>
      <c r="E244" t="s">
        <v>3217</v>
      </c>
      <c r="F244" t="s">
        <v>3217</v>
      </c>
      <c r="G244" t="s">
        <v>6270</v>
      </c>
      <c r="H244" t="s">
        <v>6273</v>
      </c>
      <c r="I244" t="s">
        <v>5665</v>
      </c>
      <c r="J244" t="s">
        <v>6274</v>
      </c>
      <c r="K244" t="s">
        <v>6209</v>
      </c>
      <c r="Q244" t="s">
        <v>6275</v>
      </c>
    </row>
    <row r="245" spans="2:17">
      <c r="B245" s="29" t="str">
        <f>_xlfn.CONCAT(Capabilities[[#This Row],[Column1]],"-",Capabilities[[#This Row],[Level 1]],"-",Capabilities[[#This Row],[Level 2]],"-",Capabilities[[#This Row],[Level 3]])</f>
        <v>1264-Manufacturing-Manufacturing Order Management-Plan Production Orders</v>
      </c>
      <c r="C245">
        <v>1264</v>
      </c>
      <c r="D245" t="s">
        <v>5549</v>
      </c>
      <c r="E245" t="s">
        <v>3217</v>
      </c>
      <c r="F245" t="s">
        <v>3217</v>
      </c>
      <c r="G245" t="s">
        <v>6270</v>
      </c>
      <c r="H245" t="s">
        <v>6276</v>
      </c>
      <c r="I245" t="s">
        <v>5665</v>
      </c>
      <c r="J245" t="s">
        <v>6277</v>
      </c>
      <c r="K245" t="s">
        <v>6209</v>
      </c>
      <c r="Q245" t="s">
        <v>6278</v>
      </c>
    </row>
    <row r="246" spans="2:17">
      <c r="B246" s="29" t="str">
        <f>_xlfn.CONCAT(Capabilities[[#This Row],[Column1]],"-",Capabilities[[#This Row],[Level 1]],"-",Capabilities[[#This Row],[Level 2]],"-",Capabilities[[#This Row],[Level 3]])</f>
        <v>1265-Manufacturing-Manufacturing Order Management-Plan Production Program</v>
      </c>
      <c r="C246">
        <v>1265</v>
      </c>
      <c r="D246" t="s">
        <v>5549</v>
      </c>
      <c r="E246" t="s">
        <v>3217</v>
      </c>
      <c r="F246" t="s">
        <v>3217</v>
      </c>
      <c r="G246" t="s">
        <v>6270</v>
      </c>
      <c r="H246" t="s">
        <v>6279</v>
      </c>
      <c r="I246" t="s">
        <v>5665</v>
      </c>
      <c r="J246" t="s">
        <v>6280</v>
      </c>
      <c r="K246" t="s">
        <v>6209</v>
      </c>
      <c r="Q246" t="s">
        <v>6281</v>
      </c>
    </row>
    <row r="247" spans="2:17">
      <c r="B247" s="29" t="str">
        <f>_xlfn.CONCAT(Capabilities[[#This Row],[Column1]],"-",Capabilities[[#This Row],[Level 1]],"-",Capabilities[[#This Row],[Level 2]],"-",Capabilities[[#This Row],[Level 3]])</f>
        <v>1266-Manufacturing-Manufacturing Order Management-Plan Supply Quantity</v>
      </c>
      <c r="C247">
        <v>1266</v>
      </c>
      <c r="D247" t="s">
        <v>5549</v>
      </c>
      <c r="E247" t="s">
        <v>3217</v>
      </c>
      <c r="F247" t="s">
        <v>3217</v>
      </c>
      <c r="G247" t="s">
        <v>6270</v>
      </c>
      <c r="H247" t="s">
        <v>6282</v>
      </c>
      <c r="I247" t="s">
        <v>5665</v>
      </c>
      <c r="J247" t="s">
        <v>6283</v>
      </c>
      <c r="K247" t="s">
        <v>6209</v>
      </c>
      <c r="Q247" t="s">
        <v>6284</v>
      </c>
    </row>
    <row r="248" spans="2:17">
      <c r="B248" s="29" t="str">
        <f>_xlfn.CONCAT(Capabilities[[#This Row],[Column1]],"-",Capabilities[[#This Row],[Level 1]],"-",Capabilities[[#This Row],[Level 2]],"-",Capabilities[[#This Row],[Level 3]])</f>
        <v>1267-Manufacturing-Manufacturing Order Management-Pre-production Planning</v>
      </c>
      <c r="C248">
        <v>1267</v>
      </c>
      <c r="D248" t="s">
        <v>5549</v>
      </c>
      <c r="E248" t="s">
        <v>3217</v>
      </c>
      <c r="F248" t="s">
        <v>3217</v>
      </c>
      <c r="G248" t="s">
        <v>6270</v>
      </c>
      <c r="H248" t="s">
        <v>6285</v>
      </c>
      <c r="I248" t="s">
        <v>5665</v>
      </c>
      <c r="J248" t="s">
        <v>6286</v>
      </c>
      <c r="K248" t="s">
        <v>6209</v>
      </c>
      <c r="Q248" t="s">
        <v>6287</v>
      </c>
    </row>
    <row r="249" spans="2:17">
      <c r="B249" s="29" t="str">
        <f>_xlfn.CONCAT(Capabilities[[#This Row],[Column1]],"-",Capabilities[[#This Row],[Level 1]],"-",Capabilities[[#This Row],[Level 2]],"-",Capabilities[[#This Row],[Level 3]])</f>
        <v>4301-Manufacturing-Manufacturing Software-Software development</v>
      </c>
      <c r="C249">
        <v>4301</v>
      </c>
      <c r="D249" t="s">
        <v>5549</v>
      </c>
      <c r="E249" t="s">
        <v>3217</v>
      </c>
      <c r="F249" t="s">
        <v>3217</v>
      </c>
      <c r="G249" t="s">
        <v>6288</v>
      </c>
      <c r="H249" t="s">
        <v>5873</v>
      </c>
      <c r="I249" t="s">
        <v>5665</v>
      </c>
      <c r="J249" t="s">
        <v>6289</v>
      </c>
      <c r="K249" t="s">
        <v>6205</v>
      </c>
      <c r="L249">
        <v>970</v>
      </c>
      <c r="N249" s="28">
        <v>45624</v>
      </c>
      <c r="O249" t="s">
        <v>1486</v>
      </c>
      <c r="Q249" t="s">
        <v>6290</v>
      </c>
    </row>
    <row r="250" spans="2:17">
      <c r="B250" s="29" t="str">
        <f>_xlfn.CONCAT(Capabilities[[#This Row],[Column1]],"-",Capabilities[[#This Row],[Level 1]],"-",Capabilities[[#This Row],[Level 2]],"-",Capabilities[[#This Row],[Level 3]])</f>
        <v>4300-Manufacturing-Manufacturing Software-</v>
      </c>
      <c r="C250">
        <v>4300</v>
      </c>
      <c r="D250" t="s">
        <v>5549</v>
      </c>
      <c r="E250" t="s">
        <v>3217</v>
      </c>
      <c r="F250" t="s">
        <v>3217</v>
      </c>
      <c r="G250" t="s">
        <v>6288</v>
      </c>
      <c r="J250" t="s">
        <v>6291</v>
      </c>
      <c r="K250" t="s">
        <v>6209</v>
      </c>
      <c r="O250" t="s">
        <v>1486</v>
      </c>
      <c r="Q250" t="s">
        <v>6292</v>
      </c>
    </row>
    <row r="251" spans="2:17">
      <c r="B251" s="29" t="str">
        <f>_xlfn.CONCAT(Capabilities[[#This Row],[Column1]],"-",Capabilities[[#This Row],[Level 1]],"-",Capabilities[[#This Row],[Level 2]],"-",Capabilities[[#This Row],[Level 3]])</f>
        <v>4302-Manufacturing-Manufacturing Software-Support</v>
      </c>
      <c r="C251">
        <v>4302</v>
      </c>
      <c r="D251" t="s">
        <v>5549</v>
      </c>
      <c r="E251" t="s">
        <v>3217</v>
      </c>
      <c r="F251" t="s">
        <v>3217</v>
      </c>
      <c r="G251" t="s">
        <v>6288</v>
      </c>
      <c r="H251" t="s">
        <v>1745</v>
      </c>
      <c r="I251" t="s">
        <v>5665</v>
      </c>
      <c r="J251" t="s">
        <v>6293</v>
      </c>
      <c r="K251" t="s">
        <v>812</v>
      </c>
      <c r="N251" s="28">
        <v>45624</v>
      </c>
      <c r="O251" t="s">
        <v>1486</v>
      </c>
      <c r="Q251" t="s">
        <v>6294</v>
      </c>
    </row>
    <row r="252" spans="2:17">
      <c r="B252" s="29" t="str">
        <f>_xlfn.CONCAT(Capabilities[[#This Row],[Column1]],"-",Capabilities[[#This Row],[Level 1]],"-",Capabilities[[#This Row],[Level 2]],"-",Capabilities[[#This Row],[Level 3]])</f>
        <v>4303-Manufacturing-Manufacturing Software-FRFS</v>
      </c>
      <c r="C252">
        <v>4303</v>
      </c>
      <c r="D252" t="s">
        <v>5549</v>
      </c>
      <c r="E252" t="s">
        <v>3217</v>
      </c>
      <c r="F252" t="s">
        <v>3217</v>
      </c>
      <c r="G252" t="s">
        <v>6288</v>
      </c>
      <c r="H252" s="191" t="s">
        <v>230</v>
      </c>
      <c r="J252" t="s">
        <v>6295</v>
      </c>
      <c r="K252" t="s">
        <v>6209</v>
      </c>
      <c r="O252" t="s">
        <v>1486</v>
      </c>
      <c r="Q252" t="s">
        <v>6296</v>
      </c>
    </row>
    <row r="253" spans="2:17">
      <c r="B253" s="29" t="str">
        <f>_xlfn.CONCAT(Capabilities[[#This Row],[Column1]],"-",Capabilities[[#This Row],[Level 1]],"-",Capabilities[[#This Row],[Level 2]],"-",Capabilities[[#This Row],[Level 3]])</f>
        <v>4304-Manufacturing-Manufacturing Software-FRFS</v>
      </c>
      <c r="C253">
        <v>4304</v>
      </c>
      <c r="D253" t="s">
        <v>5549</v>
      </c>
      <c r="E253" t="s">
        <v>3217</v>
      </c>
      <c r="F253" t="s">
        <v>3217</v>
      </c>
      <c r="G253" t="s">
        <v>6288</v>
      </c>
      <c r="H253" s="191" t="s">
        <v>230</v>
      </c>
      <c r="J253" t="s">
        <v>6297</v>
      </c>
      <c r="K253" t="s">
        <v>6209</v>
      </c>
      <c r="Q253" t="s">
        <v>6298</v>
      </c>
    </row>
    <row r="254" spans="2:17">
      <c r="B254" s="29" t="str">
        <f>_xlfn.CONCAT(Capabilities[[#This Row],[Column1]],"-",Capabilities[[#This Row],[Level 1]],"-",Capabilities[[#This Row],[Level 2]],"-",Capabilities[[#This Row],[Level 3]])</f>
        <v>4305-Manufacturing-Manufacturing Software-FRFS</v>
      </c>
      <c r="C254">
        <v>4305</v>
      </c>
      <c r="D254" t="s">
        <v>5549</v>
      </c>
      <c r="E254" t="s">
        <v>3217</v>
      </c>
      <c r="F254" t="s">
        <v>3217</v>
      </c>
      <c r="G254" t="s">
        <v>6288</v>
      </c>
      <c r="H254" s="191" t="s">
        <v>230</v>
      </c>
      <c r="J254" t="s">
        <v>6299</v>
      </c>
      <c r="K254" t="s">
        <v>6209</v>
      </c>
      <c r="Q254" t="s">
        <v>6300</v>
      </c>
    </row>
    <row r="255" spans="2:17">
      <c r="B255" s="29" t="str">
        <f>_xlfn.CONCAT(Capabilities[[#This Row],[Column1]],"-",Capabilities[[#This Row],[Level 1]],"-",Capabilities[[#This Row],[Level 2]],"-",Capabilities[[#This Row],[Level 3]])</f>
        <v>1053-Manufacturing-Manufacturing Steering-</v>
      </c>
      <c r="C255">
        <v>1053</v>
      </c>
      <c r="D255" t="s">
        <v>5549</v>
      </c>
      <c r="E255" t="s">
        <v>3217</v>
      </c>
      <c r="F255" t="s">
        <v>3217</v>
      </c>
      <c r="G255" t="s">
        <v>6301</v>
      </c>
      <c r="J255" t="s">
        <v>6302</v>
      </c>
      <c r="K255" t="s">
        <v>6209</v>
      </c>
      <c r="Q255" t="s">
        <v>6303</v>
      </c>
    </row>
    <row r="256" spans="2:17">
      <c r="B256" s="29" t="str">
        <f>_xlfn.CONCAT(Capabilities[[#This Row],[Column1]],"-",Capabilities[[#This Row],[Level 1]],"-",Capabilities[[#This Row],[Level 2]],"-",Capabilities[[#This Row],[Level 3]])</f>
        <v>1268-Manufacturing-Manufacturing Steering-Bill of Material Management</v>
      </c>
      <c r="C256">
        <v>1268</v>
      </c>
      <c r="D256" t="s">
        <v>5549</v>
      </c>
      <c r="E256" t="s">
        <v>3217</v>
      </c>
      <c r="F256" t="s">
        <v>3217</v>
      </c>
      <c r="G256" t="s">
        <v>6301</v>
      </c>
      <c r="H256" t="s">
        <v>6304</v>
      </c>
      <c r="I256" t="s">
        <v>5665</v>
      </c>
      <c r="J256" t="s">
        <v>6305</v>
      </c>
      <c r="K256" t="s">
        <v>6209</v>
      </c>
      <c r="Q256" t="s">
        <v>6306</v>
      </c>
    </row>
    <row r="257" spans="2:17">
      <c r="B257" s="29" t="str">
        <f>_xlfn.CONCAT(Capabilities[[#This Row],[Column1]],"-",Capabilities[[#This Row],[Level 1]],"-",Capabilities[[#This Row],[Level 2]],"-",Capabilities[[#This Row],[Level 3]])</f>
        <v>1269-Manufacturing-Manufacturing Steering-Deliver Product</v>
      </c>
      <c r="C257">
        <v>1269</v>
      </c>
      <c r="D257" t="s">
        <v>5549</v>
      </c>
      <c r="E257" t="s">
        <v>3217</v>
      </c>
      <c r="F257" t="s">
        <v>3217</v>
      </c>
      <c r="G257" t="s">
        <v>6301</v>
      </c>
      <c r="H257" t="s">
        <v>6307</v>
      </c>
      <c r="I257" t="s">
        <v>5665</v>
      </c>
      <c r="J257" t="s">
        <v>6308</v>
      </c>
      <c r="K257" t="s">
        <v>6209</v>
      </c>
      <c r="Q257" t="s">
        <v>6309</v>
      </c>
    </row>
    <row r="258" spans="2:17">
      <c r="B258" s="29" t="str">
        <f>_xlfn.CONCAT(Capabilities[[#This Row],[Column1]],"-",Capabilities[[#This Row],[Level 1]],"-",Capabilities[[#This Row],[Level 2]],"-",Capabilities[[#This Row],[Level 3]])</f>
        <v>1270-Manufacturing-Manufacturing Steering-Localize Product</v>
      </c>
      <c r="C258">
        <v>1270</v>
      </c>
      <c r="D258" t="s">
        <v>5549</v>
      </c>
      <c r="E258" t="s">
        <v>3217</v>
      </c>
      <c r="F258" t="s">
        <v>3217</v>
      </c>
      <c r="G258" t="s">
        <v>6301</v>
      </c>
      <c r="H258" t="s">
        <v>6310</v>
      </c>
      <c r="I258" t="s">
        <v>5665</v>
      </c>
      <c r="J258" t="s">
        <v>6311</v>
      </c>
      <c r="K258" t="s">
        <v>6209</v>
      </c>
      <c r="Q258" t="s">
        <v>6312</v>
      </c>
    </row>
    <row r="259" spans="2:17">
      <c r="B259" s="29" t="str">
        <f>_xlfn.CONCAT(Capabilities[[#This Row],[Column1]],"-",Capabilities[[#This Row],[Level 1]],"-",Capabilities[[#This Row],[Level 2]],"-",Capabilities[[#This Row],[Level 3]])</f>
        <v>1271-Manufacturing-Manufacturing Steering-Monitor Production Process</v>
      </c>
      <c r="C259">
        <v>1271</v>
      </c>
      <c r="D259" t="s">
        <v>5549</v>
      </c>
      <c r="E259" t="s">
        <v>3217</v>
      </c>
      <c r="F259" t="s">
        <v>3217</v>
      </c>
      <c r="G259" t="s">
        <v>6301</v>
      </c>
      <c r="H259" t="s">
        <v>6313</v>
      </c>
      <c r="I259" t="s">
        <v>5665</v>
      </c>
      <c r="J259" t="s">
        <v>6314</v>
      </c>
      <c r="K259" t="s">
        <v>6209</v>
      </c>
      <c r="Q259" t="s">
        <v>6315</v>
      </c>
    </row>
    <row r="260" spans="2:17">
      <c r="B260" s="29" t="str">
        <f>_xlfn.CONCAT(Capabilities[[#This Row],[Column1]],"-",Capabilities[[#This Row],[Level 1]],"-",Capabilities[[#This Row],[Level 2]],"-",Capabilities[[#This Row],[Level 3]])</f>
        <v>1272-Manufacturing-Manufacturing Steering-Retrieve Product Information</v>
      </c>
      <c r="C260">
        <v>1272</v>
      </c>
      <c r="D260" t="s">
        <v>5549</v>
      </c>
      <c r="E260" t="s">
        <v>3217</v>
      </c>
      <c r="F260" t="s">
        <v>3217</v>
      </c>
      <c r="G260" t="s">
        <v>6301</v>
      </c>
      <c r="H260" t="s">
        <v>6316</v>
      </c>
      <c r="I260" t="s">
        <v>5665</v>
      </c>
      <c r="J260" t="s">
        <v>6317</v>
      </c>
      <c r="K260" t="s">
        <v>812</v>
      </c>
      <c r="Q260" t="s">
        <v>6318</v>
      </c>
    </row>
    <row r="261" spans="2:17">
      <c r="B261" s="29" t="str">
        <f>_xlfn.CONCAT(Capabilities[[#This Row],[Column1]],"-",Capabilities[[#This Row],[Level 1]],"-",Capabilities[[#This Row],[Level 2]],"-",Capabilities[[#This Row],[Level 3]])</f>
        <v>1050-Manufacturing-Materials Management-</v>
      </c>
      <c r="C261">
        <v>1050</v>
      </c>
      <c r="D261" t="s">
        <v>5549</v>
      </c>
      <c r="E261" t="s">
        <v>3217</v>
      </c>
      <c r="F261" t="s">
        <v>3217</v>
      </c>
      <c r="G261" t="s">
        <v>6319</v>
      </c>
      <c r="J261" t="s">
        <v>6320</v>
      </c>
      <c r="K261" t="s">
        <v>812</v>
      </c>
      <c r="Q261" t="s">
        <v>6321</v>
      </c>
    </row>
    <row r="262" spans="2:17">
      <c r="B262" s="29" t="str">
        <f>_xlfn.CONCAT(Capabilities[[#This Row],[Column1]],"-",Capabilities[[#This Row],[Level 1]],"-",Capabilities[[#This Row],[Level 2]],"-",Capabilities[[#This Row],[Level 3]])</f>
        <v>1253-Manufacturing-Materials Management-Fetch Material</v>
      </c>
      <c r="C262">
        <v>1253</v>
      </c>
      <c r="D262" t="s">
        <v>5549</v>
      </c>
      <c r="E262" t="s">
        <v>3217</v>
      </c>
      <c r="F262" t="s">
        <v>3217</v>
      </c>
      <c r="G262" t="s">
        <v>6319</v>
      </c>
      <c r="H262" t="s">
        <v>6322</v>
      </c>
      <c r="I262" t="s">
        <v>5665</v>
      </c>
      <c r="J262" t="s">
        <v>6323</v>
      </c>
      <c r="K262" t="s">
        <v>6108</v>
      </c>
      <c r="L262">
        <v>425</v>
      </c>
      <c r="Q262" t="s">
        <v>6324</v>
      </c>
    </row>
    <row r="263" spans="2:17">
      <c r="B263" s="29" t="str">
        <f>_xlfn.CONCAT(Capabilities[[#This Row],[Column1]],"-",Capabilities[[#This Row],[Level 1]],"-",Capabilities[[#This Row],[Level 2]],"-",Capabilities[[#This Row],[Level 3]])</f>
        <v>1254-Manufacturing-Materials Management-Handle Dangerous Goods</v>
      </c>
      <c r="C263">
        <v>1254</v>
      </c>
      <c r="D263" t="s">
        <v>5549</v>
      </c>
      <c r="E263" t="s">
        <v>3217</v>
      </c>
      <c r="F263" t="s">
        <v>3217</v>
      </c>
      <c r="G263" t="s">
        <v>6319</v>
      </c>
      <c r="H263" t="s">
        <v>6325</v>
      </c>
      <c r="I263" t="s">
        <v>5665</v>
      </c>
      <c r="J263" t="s">
        <v>6326</v>
      </c>
      <c r="K263" t="s">
        <v>812</v>
      </c>
      <c r="Q263" t="s">
        <v>6327</v>
      </c>
    </row>
    <row r="264" spans="2:17">
      <c r="B264" s="29" t="str">
        <f>_xlfn.CONCAT(Capabilities[[#This Row],[Column1]],"-",Capabilities[[#This Row],[Level 1]],"-",Capabilities[[#This Row],[Level 2]],"-",Capabilities[[#This Row],[Level 3]])</f>
        <v>1255-Manufacturing-Materials Management-Manage Containers</v>
      </c>
      <c r="C264">
        <v>1255</v>
      </c>
      <c r="D264" t="s">
        <v>5549</v>
      </c>
      <c r="E264" t="s">
        <v>3217</v>
      </c>
      <c r="F264" t="s">
        <v>3217</v>
      </c>
      <c r="G264" t="s">
        <v>6319</v>
      </c>
      <c r="H264" t="s">
        <v>6328</v>
      </c>
      <c r="I264" t="s">
        <v>5665</v>
      </c>
      <c r="J264" t="s">
        <v>6329</v>
      </c>
      <c r="K264" t="s">
        <v>812</v>
      </c>
      <c r="Q264" t="s">
        <v>6330</v>
      </c>
    </row>
    <row r="265" spans="2:17">
      <c r="B265" s="29" t="str">
        <f>_xlfn.CONCAT(Capabilities[[#This Row],[Column1]],"-",Capabilities[[#This Row],[Level 1]],"-",Capabilities[[#This Row],[Level 2]],"-",Capabilities[[#This Row],[Level 3]])</f>
        <v>1256-Manufacturing-Materials Management-Manage Incoming Materials</v>
      </c>
      <c r="C265">
        <v>1256</v>
      </c>
      <c r="D265" t="s">
        <v>5549</v>
      </c>
      <c r="E265" t="s">
        <v>3217</v>
      </c>
      <c r="F265" t="s">
        <v>3217</v>
      </c>
      <c r="G265" t="s">
        <v>6319</v>
      </c>
      <c r="H265" t="s">
        <v>6331</v>
      </c>
      <c r="I265" t="s">
        <v>5665</v>
      </c>
      <c r="J265" t="s">
        <v>6332</v>
      </c>
      <c r="K265" t="s">
        <v>6108</v>
      </c>
      <c r="L265">
        <v>420</v>
      </c>
      <c r="Q265" t="s">
        <v>6333</v>
      </c>
    </row>
    <row r="266" spans="2:17">
      <c r="B266" s="29" t="str">
        <f>_xlfn.CONCAT(Capabilities[[#This Row],[Column1]],"-",Capabilities[[#This Row],[Level 1]],"-",Capabilities[[#This Row],[Level 2]],"-",Capabilities[[#This Row],[Level 3]])</f>
        <v>1257-Manufacturing-Materials Management-Manage Material Requirements</v>
      </c>
      <c r="C266">
        <v>1257</v>
      </c>
      <c r="D266" t="s">
        <v>5549</v>
      </c>
      <c r="E266" t="s">
        <v>3217</v>
      </c>
      <c r="F266" t="s">
        <v>3217</v>
      </c>
      <c r="G266" t="s">
        <v>6319</v>
      </c>
      <c r="H266" t="s">
        <v>6334</v>
      </c>
      <c r="I266" t="s">
        <v>5665</v>
      </c>
      <c r="J266" t="s">
        <v>6335</v>
      </c>
      <c r="K266" t="s">
        <v>6209</v>
      </c>
      <c r="Q266" t="s">
        <v>6336</v>
      </c>
    </row>
    <row r="267" spans="2:17">
      <c r="B267" s="29" t="str">
        <f>_xlfn.CONCAT(Capabilities[[#This Row],[Column1]],"-",Capabilities[[#This Row],[Level 1]],"-",Capabilities[[#This Row],[Level 2]],"-",Capabilities[[#This Row],[Level 3]])</f>
        <v>1051-Manufacturing-Product Design &amp; Planning-</v>
      </c>
      <c r="C267">
        <v>1051</v>
      </c>
      <c r="D267" t="s">
        <v>5549</v>
      </c>
      <c r="E267" t="s">
        <v>3217</v>
      </c>
      <c r="F267" t="s">
        <v>3217</v>
      </c>
      <c r="G267" t="s">
        <v>6337</v>
      </c>
      <c r="J267" t="s">
        <v>6338</v>
      </c>
      <c r="K267" t="s">
        <v>6205</v>
      </c>
      <c r="L267">
        <v>450</v>
      </c>
      <c r="Q267" t="s">
        <v>6339</v>
      </c>
    </row>
    <row r="268" spans="2:17">
      <c r="B268" s="29" t="str">
        <f>_xlfn.CONCAT(Capabilities[[#This Row],[Column1]],"-",Capabilities[[#This Row],[Level 1]],"-",Capabilities[[#This Row],[Level 2]],"-",Capabilities[[#This Row],[Level 3]])</f>
        <v>1258-Manufacturing-Product Design &amp; Planning-Define Production Process</v>
      </c>
      <c r="C268">
        <v>1258</v>
      </c>
      <c r="D268" t="s">
        <v>5549</v>
      </c>
      <c r="E268" t="s">
        <v>3217</v>
      </c>
      <c r="F268" t="s">
        <v>3217</v>
      </c>
      <c r="G268" t="s">
        <v>6337</v>
      </c>
      <c r="H268" t="s">
        <v>6340</v>
      </c>
      <c r="I268" t="s">
        <v>5665</v>
      </c>
      <c r="J268" t="s">
        <v>6341</v>
      </c>
      <c r="K268" t="s">
        <v>6205</v>
      </c>
      <c r="L268">
        <v>460</v>
      </c>
      <c r="Q268" t="s">
        <v>6342</v>
      </c>
    </row>
    <row r="269" spans="2:17">
      <c r="B269" s="29" t="str">
        <f>_xlfn.CONCAT(Capabilities[[#This Row],[Column1]],"-",Capabilities[[#This Row],[Level 1]],"-",Capabilities[[#This Row],[Level 2]],"-",Capabilities[[#This Row],[Level 3]])</f>
        <v>1259-Manufacturing-Product Design &amp; Planning-Define Production Site</v>
      </c>
      <c r="C269">
        <v>1259</v>
      </c>
      <c r="D269" t="s">
        <v>5549</v>
      </c>
      <c r="E269" t="s">
        <v>3217</v>
      </c>
      <c r="F269" t="s">
        <v>3217</v>
      </c>
      <c r="G269" t="s">
        <v>6337</v>
      </c>
      <c r="H269" t="s">
        <v>6343</v>
      </c>
      <c r="I269" t="s">
        <v>5665</v>
      </c>
      <c r="J269" t="s">
        <v>6344</v>
      </c>
      <c r="K269" t="s">
        <v>6205</v>
      </c>
      <c r="L269">
        <v>470</v>
      </c>
      <c r="Q269" t="s">
        <v>6345</v>
      </c>
    </row>
    <row r="270" spans="2:17">
      <c r="B270" s="29" t="str">
        <f>_xlfn.CONCAT(Capabilities[[#This Row],[Column1]],"-",Capabilities[[#This Row],[Level 1]],"-",Capabilities[[#This Row],[Level 2]],"-",Capabilities[[#This Row],[Level 3]])</f>
        <v>1262-Manufacturing-Product Design &amp; Planning-Plan Material Requirements</v>
      </c>
      <c r="C270">
        <v>1262</v>
      </c>
      <c r="D270" t="s">
        <v>5549</v>
      </c>
      <c r="E270" t="s">
        <v>3217</v>
      </c>
      <c r="F270" t="s">
        <v>3217</v>
      </c>
      <c r="G270" t="s">
        <v>6337</v>
      </c>
      <c r="H270" t="s">
        <v>6346</v>
      </c>
      <c r="I270" t="s">
        <v>5665</v>
      </c>
      <c r="J270" t="s">
        <v>6347</v>
      </c>
      <c r="K270" t="s">
        <v>6205</v>
      </c>
      <c r="L270">
        <v>480</v>
      </c>
      <c r="Q270" t="s">
        <v>6348</v>
      </c>
    </row>
    <row r="271" spans="2:17">
      <c r="B271" s="29" t="str">
        <f>_xlfn.CONCAT(Capabilities[[#This Row],[Column1]],"-",Capabilities[[#This Row],[Level 1]],"-",Capabilities[[#This Row],[Level 2]],"-",Capabilities[[#This Row],[Level 3]])</f>
        <v>1260-Manufacturing-Product Design &amp; Planning-Manage Production Requirements</v>
      </c>
      <c r="C271">
        <v>1260</v>
      </c>
      <c r="D271" t="s">
        <v>5549</v>
      </c>
      <c r="E271" t="s">
        <v>3217</v>
      </c>
      <c r="F271" t="s">
        <v>3217</v>
      </c>
      <c r="G271" t="s">
        <v>6337</v>
      </c>
      <c r="H271" t="s">
        <v>6349</v>
      </c>
      <c r="I271" t="s">
        <v>5665</v>
      </c>
      <c r="J271" t="s">
        <v>6350</v>
      </c>
      <c r="K271" t="s">
        <v>6209</v>
      </c>
      <c r="Q271" t="s">
        <v>6351</v>
      </c>
    </row>
    <row r="272" spans="2:17">
      <c r="B272" s="29" t="str">
        <f>_xlfn.CONCAT(Capabilities[[#This Row],[Column1]],"-",Capabilities[[#This Row],[Level 1]],"-",Capabilities[[#This Row],[Level 2]],"-",Capabilities[[#This Row],[Level 3]])</f>
        <v>1261-Manufacturing-Product Design &amp; Planning-Manage Waste Disposal</v>
      </c>
      <c r="C272">
        <v>1261</v>
      </c>
      <c r="D272" t="s">
        <v>5549</v>
      </c>
      <c r="E272" t="s">
        <v>3217</v>
      </c>
      <c r="F272" t="s">
        <v>3217</v>
      </c>
      <c r="G272" t="s">
        <v>6337</v>
      </c>
      <c r="H272" t="s">
        <v>6352</v>
      </c>
      <c r="I272" t="s">
        <v>5665</v>
      </c>
      <c r="J272" t="s">
        <v>6353</v>
      </c>
      <c r="K272" t="s">
        <v>812</v>
      </c>
      <c r="Q272" t="s">
        <v>6354</v>
      </c>
    </row>
    <row r="273" spans="2:17">
      <c r="B273" s="29" t="str">
        <f>_xlfn.CONCAT(Capabilities[[#This Row],[Column1]],"-",Capabilities[[#This Row],[Level 1]],"-",Capabilities[[#This Row],[Level 2]],"-",Capabilities[[#This Row],[Level 3]])</f>
        <v>1006-Manufacturing--</v>
      </c>
      <c r="C273">
        <v>1006</v>
      </c>
      <c r="D273" t="s">
        <v>5549</v>
      </c>
      <c r="E273" t="s">
        <v>3217</v>
      </c>
      <c r="F273" t="s">
        <v>3217</v>
      </c>
      <c r="J273" t="s">
        <v>6355</v>
      </c>
      <c r="K273" t="s">
        <v>6209</v>
      </c>
      <c r="Q273" t="s">
        <v>6356</v>
      </c>
    </row>
    <row r="274" spans="2:17">
      <c r="B274" s="29" t="str">
        <f>_xlfn.CONCAT(Capabilities[[#This Row],[Column1]],"-",Capabilities[[#This Row],[Level 1]],"-",Capabilities[[#This Row],[Level 2]],"-",Capabilities[[#This Row],[Level 3]])</f>
        <v>3011-Marketing-Corporate communication and brand management-Social media communication</v>
      </c>
      <c r="C274">
        <v>3011</v>
      </c>
      <c r="D274" t="s">
        <v>5717</v>
      </c>
      <c r="E274" t="s">
        <v>1275</v>
      </c>
      <c r="F274" t="s">
        <v>249</v>
      </c>
      <c r="G274" t="s">
        <v>6357</v>
      </c>
      <c r="H274" t="s">
        <v>6358</v>
      </c>
      <c r="J274" s="63" t="s">
        <v>6359</v>
      </c>
      <c r="K274" s="63" t="s">
        <v>812</v>
      </c>
      <c r="L274" s="63"/>
      <c r="N274" s="28">
        <v>45602</v>
      </c>
      <c r="O274" t="s">
        <v>242</v>
      </c>
      <c r="Q274" t="s">
        <v>6360</v>
      </c>
    </row>
    <row r="275" spans="2:17">
      <c r="B275" s="29" t="str">
        <f>_xlfn.CONCAT(Capabilities[[#This Row],[Column1]],"-",Capabilities[[#This Row],[Level 1]],"-",Capabilities[[#This Row],[Level 2]],"-",Capabilities[[#This Row],[Level 3]])</f>
        <v>3015-Marketing-Corporate communication and brand management-Budget management and allocation</v>
      </c>
      <c r="C275">
        <v>3015</v>
      </c>
      <c r="D275" t="s">
        <v>5717</v>
      </c>
      <c r="E275" t="s">
        <v>1275</v>
      </c>
      <c r="F275" t="s">
        <v>249</v>
      </c>
      <c r="G275" t="s">
        <v>6357</v>
      </c>
      <c r="H275" t="s">
        <v>6361</v>
      </c>
      <c r="J275" s="61" t="s">
        <v>6362</v>
      </c>
      <c r="K275" s="61" t="s">
        <v>812</v>
      </c>
      <c r="L275" s="61"/>
      <c r="N275" s="28">
        <v>45602</v>
      </c>
      <c r="O275" t="s">
        <v>242</v>
      </c>
      <c r="Q275" t="s">
        <v>6363</v>
      </c>
    </row>
    <row r="276" spans="2:17">
      <c r="B276" s="29" t="str">
        <f>_xlfn.CONCAT(Capabilities[[#This Row],[Column1]],"-",Capabilities[[#This Row],[Level 1]],"-",Capabilities[[#This Row],[Level 2]],"-",Capabilities[[#This Row],[Level 3]])</f>
        <v>3018-Marketing-Corporate communication and brand management-Content management</v>
      </c>
      <c r="C276">
        <v>3018</v>
      </c>
      <c r="D276" t="s">
        <v>5717</v>
      </c>
      <c r="E276" t="s">
        <v>1275</v>
      </c>
      <c r="F276" t="s">
        <v>249</v>
      </c>
      <c r="G276" t="s">
        <v>6357</v>
      </c>
      <c r="H276" t="s">
        <v>6364</v>
      </c>
      <c r="J276" s="61" t="s">
        <v>6365</v>
      </c>
      <c r="K276" s="61" t="s">
        <v>812</v>
      </c>
      <c r="L276" s="61"/>
      <c r="N276" s="28">
        <v>45602</v>
      </c>
      <c r="O276" t="s">
        <v>242</v>
      </c>
      <c r="Q276" t="s">
        <v>6366</v>
      </c>
    </row>
    <row r="277" spans="2:17">
      <c r="B277" s="29" t="str">
        <f>_xlfn.CONCAT(Capabilities[[#This Row],[Column1]],"-",Capabilities[[#This Row],[Level 1]],"-",Capabilities[[#This Row],[Level 2]],"-",Capabilities[[#This Row],[Level 3]])</f>
        <v>3112-Marketing-Corporate communication and brand management-Global brand management</v>
      </c>
      <c r="C277">
        <v>3112</v>
      </c>
      <c r="D277" t="s">
        <v>5717</v>
      </c>
      <c r="E277" t="s">
        <v>1275</v>
      </c>
      <c r="F277" t="s">
        <v>249</v>
      </c>
      <c r="G277" t="s">
        <v>6357</v>
      </c>
      <c r="H277" t="s">
        <v>6367</v>
      </c>
      <c r="J277" s="61" t="s">
        <v>6368</v>
      </c>
      <c r="K277" s="61" t="s">
        <v>812</v>
      </c>
      <c r="L277" s="61"/>
      <c r="N277" s="28">
        <v>45602</v>
      </c>
      <c r="O277" t="s">
        <v>242</v>
      </c>
      <c r="Q277" t="s">
        <v>6369</v>
      </c>
    </row>
    <row r="278" spans="2:17">
      <c r="B278" s="29" t="str">
        <f>_xlfn.CONCAT(Capabilities[[#This Row],[Column1]],"-",Capabilities[[#This Row],[Level 1]],"-",Capabilities[[#This Row],[Level 2]],"-",Capabilities[[#This Row],[Level 3]])</f>
        <v>3113-Marketing-Corporate communication and brand management-Internal communications</v>
      </c>
      <c r="C278">
        <v>3113</v>
      </c>
      <c r="D278" t="s">
        <v>5717</v>
      </c>
      <c r="E278" t="s">
        <v>1275</v>
      </c>
      <c r="F278" t="s">
        <v>249</v>
      </c>
      <c r="G278" t="s">
        <v>6357</v>
      </c>
      <c r="H278" t="s">
        <v>6370</v>
      </c>
      <c r="J278" s="63" t="s">
        <v>6371</v>
      </c>
      <c r="K278" s="63" t="s">
        <v>812</v>
      </c>
      <c r="L278" s="63"/>
      <c r="N278" s="28">
        <v>45602</v>
      </c>
      <c r="O278" t="s">
        <v>242</v>
      </c>
      <c r="Q278" t="s">
        <v>6372</v>
      </c>
    </row>
    <row r="279" spans="2:17">
      <c r="B279" s="29" t="str">
        <f>_xlfn.CONCAT(Capabilities[[#This Row],[Column1]],"-",Capabilities[[#This Row],[Level 1]],"-",Capabilities[[#This Row],[Level 2]],"-",Capabilities[[#This Row],[Level 3]])</f>
        <v>3114-Marketing-Corporate communication and brand management-External communication</v>
      </c>
      <c r="C279">
        <v>3114</v>
      </c>
      <c r="D279" t="s">
        <v>5717</v>
      </c>
      <c r="E279" t="s">
        <v>1275</v>
      </c>
      <c r="F279" t="s">
        <v>249</v>
      </c>
      <c r="G279" t="s">
        <v>6357</v>
      </c>
      <c r="H279" t="s">
        <v>6373</v>
      </c>
      <c r="J279" s="63" t="s">
        <v>6374</v>
      </c>
      <c r="K279" s="63" t="s">
        <v>812</v>
      </c>
      <c r="L279" s="63"/>
      <c r="N279" s="28">
        <v>45602</v>
      </c>
      <c r="O279" t="s">
        <v>242</v>
      </c>
      <c r="Q279" t="s">
        <v>6375</v>
      </c>
    </row>
    <row r="280" spans="2:17">
      <c r="B280" s="29" t="str">
        <f>_xlfn.CONCAT(Capabilities[[#This Row],[Column1]],"-",Capabilities[[#This Row],[Level 1]],"-",Capabilities[[#This Row],[Level 2]],"-",Capabilities[[#This Row],[Level 3]])</f>
        <v>3115-Marketing-Corporate communication and brand management-Corporate website management</v>
      </c>
      <c r="C280">
        <v>3115</v>
      </c>
      <c r="D280" t="s">
        <v>5717</v>
      </c>
      <c r="E280" t="s">
        <v>1275</v>
      </c>
      <c r="F280" t="s">
        <v>249</v>
      </c>
      <c r="G280" t="s">
        <v>6357</v>
      </c>
      <c r="H280" t="s">
        <v>6376</v>
      </c>
      <c r="J280" s="61" t="s">
        <v>6377</v>
      </c>
      <c r="K280" s="61" t="s">
        <v>812</v>
      </c>
      <c r="L280" s="61"/>
      <c r="N280" s="28">
        <v>45602</v>
      </c>
      <c r="O280" t="s">
        <v>242</v>
      </c>
      <c r="Q280" t="s">
        <v>6378</v>
      </c>
    </row>
    <row r="281" spans="2:17">
      <c r="B281" s="29" t="str">
        <f>_xlfn.CONCAT(Capabilities[[#This Row],[Column1]],"-",Capabilities[[#This Row],[Level 1]],"-",Capabilities[[#This Row],[Level 2]],"-",Capabilities[[#This Row],[Level 3]])</f>
        <v>3116-Marketing-Corporate communication and brand management-Localization and translation management</v>
      </c>
      <c r="C281">
        <v>3116</v>
      </c>
      <c r="D281" t="s">
        <v>5717</v>
      </c>
      <c r="E281" t="s">
        <v>1275</v>
      </c>
      <c r="F281" t="s">
        <v>249</v>
      </c>
      <c r="G281" t="s">
        <v>6357</v>
      </c>
      <c r="H281" t="s">
        <v>6379</v>
      </c>
      <c r="J281" s="61" t="s">
        <v>6380</v>
      </c>
      <c r="K281" s="61" t="s">
        <v>812</v>
      </c>
      <c r="L281" s="61"/>
      <c r="N281" s="28">
        <v>45602</v>
      </c>
      <c r="O281" t="s">
        <v>242</v>
      </c>
      <c r="Q281" t="s">
        <v>6381</v>
      </c>
    </row>
    <row r="282" spans="2:17">
      <c r="B282" s="29" t="str">
        <f>_xlfn.CONCAT(Capabilities[[#This Row],[Column1]],"-",Capabilities[[#This Row],[Level 1]],"-",Capabilities[[#This Row],[Level 2]],"-",Capabilities[[#This Row],[Level 3]])</f>
        <v>3117-Marketing-Corporate communication and brand management-Public relations and media management</v>
      </c>
      <c r="C282">
        <v>3117</v>
      </c>
      <c r="D282" t="s">
        <v>5717</v>
      </c>
      <c r="E282" t="s">
        <v>1275</v>
      </c>
      <c r="F282" t="s">
        <v>249</v>
      </c>
      <c r="G282" t="s">
        <v>6357</v>
      </c>
      <c r="H282" t="s">
        <v>6382</v>
      </c>
      <c r="J282" s="61" t="s">
        <v>6383</v>
      </c>
      <c r="K282" s="61" t="s">
        <v>812</v>
      </c>
      <c r="L282" s="61"/>
      <c r="N282" s="28">
        <v>45602</v>
      </c>
      <c r="O282" t="s">
        <v>242</v>
      </c>
      <c r="Q282" t="s">
        <v>6384</v>
      </c>
    </row>
    <row r="283" spans="2:17">
      <c r="B283" s="29" t="str">
        <f>_xlfn.CONCAT(Capabilities[[#This Row],[Column1]],"-",Capabilities[[#This Row],[Level 1]],"-",Capabilities[[#This Row],[Level 2]],"-",Capabilities[[#This Row],[Level 3]])</f>
        <v>3118-Marketing-Corporate communication and brand management-Crisis communication</v>
      </c>
      <c r="C283">
        <v>3118</v>
      </c>
      <c r="D283" t="s">
        <v>5717</v>
      </c>
      <c r="E283" t="s">
        <v>1275</v>
      </c>
      <c r="F283" t="s">
        <v>249</v>
      </c>
      <c r="G283" t="s">
        <v>6357</v>
      </c>
      <c r="H283" t="s">
        <v>6385</v>
      </c>
      <c r="J283" s="61" t="s">
        <v>6386</v>
      </c>
      <c r="K283" s="61" t="s">
        <v>812</v>
      </c>
      <c r="L283" s="61"/>
      <c r="N283" s="28">
        <v>45602</v>
      </c>
      <c r="O283" t="s">
        <v>242</v>
      </c>
      <c r="Q283" t="s">
        <v>6387</v>
      </c>
    </row>
    <row r="284" spans="2:17">
      <c r="B284" s="29" t="str">
        <f>_xlfn.CONCAT(Capabilities[[#This Row],[Column1]],"-",Capabilities[[#This Row],[Level 1]],"-",Capabilities[[#This Row],[Level 2]],"-",Capabilities[[#This Row],[Level 3]])</f>
        <v>3119-Marketing-Corporate communication and brand management-Employee engagement and advocacy</v>
      </c>
      <c r="C284">
        <v>3119</v>
      </c>
      <c r="D284" t="s">
        <v>5717</v>
      </c>
      <c r="E284" t="s">
        <v>1275</v>
      </c>
      <c r="F284" t="s">
        <v>249</v>
      </c>
      <c r="G284" t="s">
        <v>6357</v>
      </c>
      <c r="H284" t="s">
        <v>6388</v>
      </c>
      <c r="J284" s="61" t="s">
        <v>6389</v>
      </c>
      <c r="K284" s="61" t="s">
        <v>812</v>
      </c>
      <c r="L284" s="61"/>
      <c r="N284" s="28">
        <v>45602</v>
      </c>
      <c r="O284" t="s">
        <v>242</v>
      </c>
      <c r="Q284" t="s">
        <v>6390</v>
      </c>
    </row>
    <row r="285" spans="2:17">
      <c r="B285" s="29" t="str">
        <f>_xlfn.CONCAT(Capabilities[[#This Row],[Column1]],"-",Capabilities[[#This Row],[Level 1]],"-",Capabilities[[#This Row],[Level 2]],"-",Capabilities[[#This Row],[Level 3]])</f>
        <v>3145-Marketing-Corporate communication and brand management-</v>
      </c>
      <c r="C285">
        <v>3145</v>
      </c>
      <c r="D285" t="s">
        <v>5717</v>
      </c>
      <c r="E285" t="s">
        <v>1275</v>
      </c>
      <c r="F285" t="s">
        <v>249</v>
      </c>
      <c r="G285" t="s">
        <v>6357</v>
      </c>
      <c r="I285" t="s">
        <v>5728</v>
      </c>
      <c r="J285" t="s">
        <v>6391</v>
      </c>
      <c r="K285" t="s">
        <v>812</v>
      </c>
      <c r="N285" s="28">
        <v>45602</v>
      </c>
      <c r="O285" t="s">
        <v>242</v>
      </c>
      <c r="Q285" t="s">
        <v>6392</v>
      </c>
    </row>
    <row r="286" spans="2:17">
      <c r="B286" s="29" t="str">
        <f>_xlfn.CONCAT(Capabilities[[#This Row],[Column1]],"-",Capabilities[[#This Row],[Level 1]],"-",Capabilities[[#This Row],[Level 2]],"-",Capabilities[[#This Row],[Level 3]])</f>
        <v>3120-Marketing-Corporate marketing management-Marketing and communication planning</v>
      </c>
      <c r="C286">
        <v>3120</v>
      </c>
      <c r="D286" t="s">
        <v>5717</v>
      </c>
      <c r="E286" t="s">
        <v>1275</v>
      </c>
      <c r="F286" t="s">
        <v>249</v>
      </c>
      <c r="G286" t="s">
        <v>6393</v>
      </c>
      <c r="H286" t="s">
        <v>6394</v>
      </c>
      <c r="J286" s="61" t="s">
        <v>6395</v>
      </c>
      <c r="K286" s="61" t="s">
        <v>812</v>
      </c>
      <c r="L286" s="61"/>
      <c r="N286" s="28">
        <v>45602</v>
      </c>
      <c r="O286" t="s">
        <v>242</v>
      </c>
      <c r="Q286" t="s">
        <v>6396</v>
      </c>
    </row>
    <row r="287" spans="2:17" ht="15" customHeight="1">
      <c r="B287" s="29" t="str">
        <f>_xlfn.CONCAT(Capabilities[[#This Row],[Column1]],"-",Capabilities[[#This Row],[Level 1]],"-",Capabilities[[#This Row],[Level 2]],"-",Capabilities[[#This Row],[Level 3]])</f>
        <v>3146-Marketing-Corporate marketing management-</v>
      </c>
      <c r="C287">
        <v>3146</v>
      </c>
      <c r="D287" t="s">
        <v>5717</v>
      </c>
      <c r="E287" t="s">
        <v>1275</v>
      </c>
      <c r="F287" t="s">
        <v>249</v>
      </c>
      <c r="G287" t="s">
        <v>6393</v>
      </c>
      <c r="J287" s="204" t="s">
        <v>6394</v>
      </c>
      <c r="K287" s="204" t="s">
        <v>812</v>
      </c>
      <c r="L287" s="204"/>
      <c r="N287" s="28">
        <v>45602</v>
      </c>
      <c r="O287" t="s">
        <v>242</v>
      </c>
      <c r="Q287" t="s">
        <v>6397</v>
      </c>
    </row>
    <row r="288" spans="2:17">
      <c r="B288" s="29" t="str">
        <f>_xlfn.CONCAT(Capabilities[[#This Row],[Column1]],"-",Capabilities[[#This Row],[Level 1]],"-",Capabilities[[#This Row],[Level 2]],"-",Capabilities[[#This Row],[Level 3]])</f>
        <v>3016-Marketing-Customer experience and data management-Customer data management</v>
      </c>
      <c r="C288">
        <v>3016</v>
      </c>
      <c r="D288" t="s">
        <v>5717</v>
      </c>
      <c r="E288" t="s">
        <v>1275</v>
      </c>
      <c r="F288" t="s">
        <v>249</v>
      </c>
      <c r="G288" t="s">
        <v>6398</v>
      </c>
      <c r="H288" t="s">
        <v>6399</v>
      </c>
      <c r="J288" s="61" t="s">
        <v>6400</v>
      </c>
      <c r="K288" s="61" t="s">
        <v>5553</v>
      </c>
      <c r="L288" s="61"/>
      <c r="N288" s="28">
        <v>45602</v>
      </c>
      <c r="O288" t="s">
        <v>242</v>
      </c>
      <c r="Q288" t="s">
        <v>6401</v>
      </c>
    </row>
    <row r="289" spans="2:17" ht="15" customHeight="1">
      <c r="B289" s="29" t="str">
        <f>_xlfn.CONCAT(Capabilities[[#This Row],[Column1]],"-",Capabilities[[#This Row],[Level 1]],"-",Capabilities[[#This Row],[Level 2]],"-",Capabilities[[#This Row],[Level 3]])</f>
        <v>3017-Marketing-Customer experience and data management-Customer experience management</v>
      </c>
      <c r="C289">
        <v>3017</v>
      </c>
      <c r="D289" t="s">
        <v>5717</v>
      </c>
      <c r="E289" t="s">
        <v>1275</v>
      </c>
      <c r="F289" t="s">
        <v>249</v>
      </c>
      <c r="G289" t="s">
        <v>6398</v>
      </c>
      <c r="H289" t="s">
        <v>6402</v>
      </c>
      <c r="J289" s="61" t="s">
        <v>6403</v>
      </c>
      <c r="K289" s="61" t="s">
        <v>5553</v>
      </c>
      <c r="L289" s="61"/>
      <c r="N289" s="28">
        <v>45602</v>
      </c>
      <c r="O289" t="s">
        <v>242</v>
      </c>
      <c r="Q289" t="s">
        <v>6404</v>
      </c>
    </row>
    <row r="290" spans="2:17">
      <c r="B290" s="29" t="str">
        <f>_xlfn.CONCAT(Capabilities[[#This Row],[Column1]],"-",Capabilities[[#This Row],[Level 1]],"-",Capabilities[[#This Row],[Level 2]],"-",Capabilities[[#This Row],[Level 3]])</f>
        <v>3019-Marketing-Customer experience and data management-Compliance and data privacy management</v>
      </c>
      <c r="C290">
        <v>3019</v>
      </c>
      <c r="D290" t="s">
        <v>5717</v>
      </c>
      <c r="E290" t="s">
        <v>1275</v>
      </c>
      <c r="F290" t="s">
        <v>249</v>
      </c>
      <c r="G290" t="s">
        <v>6398</v>
      </c>
      <c r="H290" t="s">
        <v>6405</v>
      </c>
      <c r="J290" t="s">
        <v>6406</v>
      </c>
      <c r="K290" t="s">
        <v>812</v>
      </c>
      <c r="N290" s="28">
        <v>45602</v>
      </c>
      <c r="O290" t="s">
        <v>242</v>
      </c>
      <c r="Q290" t="s">
        <v>6407</v>
      </c>
    </row>
    <row r="291" spans="2:17">
      <c r="B291" s="29" t="str">
        <f>_xlfn.CONCAT(Capabilities[[#This Row],[Column1]],"-",Capabilities[[#This Row],[Level 1]],"-",Capabilities[[#This Row],[Level 2]],"-",Capabilities[[#This Row],[Level 3]])</f>
        <v>3110-Marketing-Customer experience and data management-Customer communication management</v>
      </c>
      <c r="C291">
        <v>3110</v>
      </c>
      <c r="D291" t="s">
        <v>5717</v>
      </c>
      <c r="E291" t="s">
        <v>1275</v>
      </c>
      <c r="F291" t="s">
        <v>249</v>
      </c>
      <c r="G291" t="s">
        <v>6398</v>
      </c>
      <c r="H291" t="s">
        <v>6408</v>
      </c>
      <c r="J291" s="61" t="s">
        <v>6409</v>
      </c>
      <c r="K291" s="61" t="s">
        <v>5553</v>
      </c>
      <c r="L291" s="61"/>
      <c r="N291" s="28">
        <v>45602</v>
      </c>
      <c r="O291" t="s">
        <v>242</v>
      </c>
      <c r="Q291" t="s">
        <v>6410</v>
      </c>
    </row>
    <row r="292" spans="2:17" ht="15" customHeight="1">
      <c r="B292" s="29" t="str">
        <f>_xlfn.CONCAT(Capabilities[[#This Row],[Column1]],"-",Capabilities[[#This Row],[Level 1]],"-",Capabilities[[#This Row],[Level 2]],"-",Capabilities[[#This Row],[Level 3]])</f>
        <v>3111-Marketing-Customer experience and data management-Compliance and data privacy management</v>
      </c>
      <c r="C292">
        <v>3111</v>
      </c>
      <c r="D292" t="s">
        <v>5717</v>
      </c>
      <c r="E292" t="s">
        <v>1275</v>
      </c>
      <c r="F292" t="s">
        <v>249</v>
      </c>
      <c r="G292" t="s">
        <v>6398</v>
      </c>
      <c r="H292" t="s">
        <v>6405</v>
      </c>
      <c r="J292" s="61" t="s">
        <v>6411</v>
      </c>
      <c r="K292" s="61" t="s">
        <v>812</v>
      </c>
      <c r="L292" s="61"/>
      <c r="N292" s="28">
        <v>45602</v>
      </c>
      <c r="O292" t="s">
        <v>242</v>
      </c>
      <c r="Q292" t="s">
        <v>6412</v>
      </c>
    </row>
    <row r="293" spans="2:17">
      <c r="B293" s="29" t="str">
        <f>_xlfn.CONCAT(Capabilities[[#This Row],[Column1]],"-",Capabilities[[#This Row],[Level 1]],"-",Capabilities[[#This Row],[Level 2]],"-",Capabilities[[#This Row],[Level 3]])</f>
        <v>3147-Marketing-Customer experience and data management-</v>
      </c>
      <c r="C293">
        <v>3147</v>
      </c>
      <c r="D293" t="s">
        <v>5717</v>
      </c>
      <c r="E293" t="s">
        <v>1275</v>
      </c>
      <c r="F293" t="s">
        <v>249</v>
      </c>
      <c r="G293" t="s">
        <v>6398</v>
      </c>
      <c r="I293" t="s">
        <v>5728</v>
      </c>
      <c r="J293" t="s">
        <v>6413</v>
      </c>
      <c r="K293" t="s">
        <v>5553</v>
      </c>
      <c r="N293" s="28">
        <v>45602</v>
      </c>
      <c r="O293" t="s">
        <v>242</v>
      </c>
      <c r="Q293" t="s">
        <v>6414</v>
      </c>
    </row>
    <row r="294" spans="2:17">
      <c r="B294" s="29" t="str">
        <f>_xlfn.CONCAT(Capabilities[[#This Row],[Column1]],"-",Capabilities[[#This Row],[Level 1]],"-",Capabilities[[#This Row],[Level 2]],"-",Capabilities[[#This Row],[Level 3]])</f>
        <v>3013-Marketing-Data and insights management-Performance meassurement</v>
      </c>
      <c r="C294">
        <v>3013</v>
      </c>
      <c r="D294" t="s">
        <v>5717</v>
      </c>
      <c r="E294" t="s">
        <v>1275</v>
      </c>
      <c r="F294" t="s">
        <v>249</v>
      </c>
      <c r="G294" t="s">
        <v>6415</v>
      </c>
      <c r="H294" t="s">
        <v>6416</v>
      </c>
      <c r="J294" t="s">
        <v>6417</v>
      </c>
      <c r="K294" t="s">
        <v>812</v>
      </c>
      <c r="N294" s="28">
        <v>45602</v>
      </c>
      <c r="O294" t="s">
        <v>242</v>
      </c>
      <c r="Q294" t="s">
        <v>6418</v>
      </c>
    </row>
    <row r="295" spans="2:17">
      <c r="B295" s="29" t="str">
        <f>_xlfn.CONCAT(Capabilities[[#This Row],[Column1]],"-",Capabilities[[#This Row],[Level 1]],"-",Capabilities[[#This Row],[Level 2]],"-",Capabilities[[#This Row],[Level 3]])</f>
        <v>3025-Marketing-Data and insights management-Marketing surveys</v>
      </c>
      <c r="C295">
        <v>3025</v>
      </c>
      <c r="D295" t="s">
        <v>5717</v>
      </c>
      <c r="E295" t="s">
        <v>1275</v>
      </c>
      <c r="F295" t="s">
        <v>249</v>
      </c>
      <c r="G295" t="s">
        <v>6415</v>
      </c>
      <c r="H295" t="s">
        <v>6419</v>
      </c>
      <c r="J295" s="61" t="s">
        <v>6420</v>
      </c>
      <c r="K295" s="61" t="s">
        <v>812</v>
      </c>
      <c r="L295" s="61"/>
      <c r="N295" s="28">
        <v>45602</v>
      </c>
      <c r="O295" t="s">
        <v>242</v>
      </c>
      <c r="Q295" t="s">
        <v>6421</v>
      </c>
    </row>
    <row r="296" spans="2:17">
      <c r="B296" s="29" t="str">
        <f>_xlfn.CONCAT(Capabilities[[#This Row],[Column1]],"-",Capabilities[[#This Row],[Level 1]],"-",Capabilities[[#This Row],[Level 2]],"-",Capabilities[[#This Row],[Level 3]])</f>
        <v>3121-Marketing-Data and insights management-Data meassurements and integration</v>
      </c>
      <c r="C296">
        <v>3121</v>
      </c>
      <c r="D296" t="s">
        <v>5717</v>
      </c>
      <c r="E296" t="s">
        <v>1275</v>
      </c>
      <c r="F296" t="s">
        <v>249</v>
      </c>
      <c r="G296" t="s">
        <v>6415</v>
      </c>
      <c r="H296" t="s">
        <v>6422</v>
      </c>
      <c r="J296" s="61" t="s">
        <v>6423</v>
      </c>
      <c r="K296" s="61" t="s">
        <v>812</v>
      </c>
      <c r="L296" s="61"/>
      <c r="N296" s="28">
        <v>45602</v>
      </c>
      <c r="O296" t="s">
        <v>242</v>
      </c>
      <c r="Q296" t="s">
        <v>6424</v>
      </c>
    </row>
    <row r="297" spans="2:17">
      <c r="B297" s="29" t="str">
        <f>_xlfn.CONCAT(Capabilities[[#This Row],[Column1]],"-",Capabilities[[#This Row],[Level 1]],"-",Capabilities[[#This Row],[Level 2]],"-",Capabilities[[#This Row],[Level 3]])</f>
        <v>3122-Marketing-Data and insights management-Channel performance insights</v>
      </c>
      <c r="C297">
        <v>3122</v>
      </c>
      <c r="D297" t="s">
        <v>5717</v>
      </c>
      <c r="E297" t="s">
        <v>1275</v>
      </c>
      <c r="F297" t="s">
        <v>249</v>
      </c>
      <c r="G297" t="s">
        <v>6415</v>
      </c>
      <c r="H297" t="s">
        <v>6425</v>
      </c>
      <c r="J297" s="61" t="s">
        <v>6426</v>
      </c>
      <c r="K297" s="61" t="s">
        <v>812</v>
      </c>
      <c r="L297" s="61"/>
      <c r="N297" s="28">
        <v>45602</v>
      </c>
      <c r="O297" t="s">
        <v>242</v>
      </c>
      <c r="Q297" t="s">
        <v>6427</v>
      </c>
    </row>
    <row r="298" spans="2:17">
      <c r="B298" s="29" t="str">
        <f>_xlfn.CONCAT(Capabilities[[#This Row],[Column1]],"-",Capabilities[[#This Row],[Level 1]],"-",Capabilities[[#This Row],[Level 2]],"-",Capabilities[[#This Row],[Level 3]])</f>
        <v>3123-Marketing-Data and insights management-Customer journey insight management</v>
      </c>
      <c r="C298">
        <v>3123</v>
      </c>
      <c r="D298" t="s">
        <v>5717</v>
      </c>
      <c r="E298" t="s">
        <v>1275</v>
      </c>
      <c r="F298" t="s">
        <v>249</v>
      </c>
      <c r="G298" t="s">
        <v>6415</v>
      </c>
      <c r="H298" t="s">
        <v>6428</v>
      </c>
      <c r="J298" s="61" t="s">
        <v>6429</v>
      </c>
      <c r="K298" s="61" t="s">
        <v>812</v>
      </c>
      <c r="L298" s="61"/>
      <c r="N298" s="28">
        <v>45602</v>
      </c>
      <c r="O298" t="s">
        <v>242</v>
      </c>
      <c r="Q298" t="s">
        <v>6430</v>
      </c>
    </row>
    <row r="299" spans="2:17">
      <c r="B299" s="29" t="str">
        <f>_xlfn.CONCAT(Capabilities[[#This Row],[Column1]],"-",Capabilities[[#This Row],[Level 1]],"-",Capabilities[[#This Row],[Level 2]],"-",Capabilities[[#This Row],[Level 3]])</f>
        <v>3144-Marketing-Data and insights management-</v>
      </c>
      <c r="C299">
        <v>3144</v>
      </c>
      <c r="D299" t="s">
        <v>5717</v>
      </c>
      <c r="E299" t="s">
        <v>1275</v>
      </c>
      <c r="F299" t="s">
        <v>249</v>
      </c>
      <c r="G299" t="s">
        <v>6415</v>
      </c>
      <c r="I299" t="s">
        <v>5728</v>
      </c>
      <c r="J299" t="s">
        <v>6431</v>
      </c>
      <c r="K299" t="s">
        <v>812</v>
      </c>
      <c r="N299" s="28">
        <v>45602</v>
      </c>
      <c r="O299" t="s">
        <v>242</v>
      </c>
      <c r="Q299" t="s">
        <v>6432</v>
      </c>
    </row>
    <row r="300" spans="2:17">
      <c r="B300" s="29" t="str">
        <f>_xlfn.CONCAT(Capabilities[[#This Row],[Column1]],"-",Capabilities[[#This Row],[Level 1]],"-",Capabilities[[#This Row],[Level 2]],"-",Capabilities[[#This Row],[Level 3]])</f>
        <v>3129-Marketing-Digital channel management-User experience (UX) design and testing</v>
      </c>
      <c r="C300">
        <v>3129</v>
      </c>
      <c r="D300" t="s">
        <v>5717</v>
      </c>
      <c r="E300" t="s">
        <v>1275</v>
      </c>
      <c r="F300" t="s">
        <v>249</v>
      </c>
      <c r="G300" t="s">
        <v>6433</v>
      </c>
      <c r="H300" t="s">
        <v>6434</v>
      </c>
      <c r="J300" s="61" t="s">
        <v>6435</v>
      </c>
      <c r="K300" t="s">
        <v>6205</v>
      </c>
      <c r="L300" s="61"/>
      <c r="N300" s="28">
        <v>45602</v>
      </c>
      <c r="O300" t="s">
        <v>242</v>
      </c>
      <c r="Q300" t="s">
        <v>6436</v>
      </c>
    </row>
    <row r="301" spans="2:17">
      <c r="B301" s="29" t="str">
        <f>_xlfn.CONCAT(Capabilities[[#This Row],[Column1]],"-",Capabilities[[#This Row],[Level 1]],"-",Capabilities[[#This Row],[Level 2]],"-",Capabilities[[#This Row],[Level 3]])</f>
        <v>3005-Marketing-Digital channel management-Partner channel management</v>
      </c>
      <c r="C301">
        <v>3005</v>
      </c>
      <c r="D301" t="s">
        <v>5717</v>
      </c>
      <c r="E301" t="s">
        <v>1275</v>
      </c>
      <c r="F301" t="s">
        <v>249</v>
      </c>
      <c r="G301" t="s">
        <v>6433</v>
      </c>
      <c r="H301" t="s">
        <v>6437</v>
      </c>
      <c r="J301" s="203" t="s">
        <v>6438</v>
      </c>
      <c r="K301" s="203" t="s">
        <v>812</v>
      </c>
      <c r="L301" s="203"/>
      <c r="N301" s="28">
        <v>45602</v>
      </c>
      <c r="O301" t="s">
        <v>242</v>
      </c>
      <c r="Q301" t="s">
        <v>6439</v>
      </c>
    </row>
    <row r="302" spans="2:17">
      <c r="B302" s="29" t="str">
        <f>_xlfn.CONCAT(Capabilities[[#This Row],[Column1]],"-",Capabilities[[#This Row],[Level 1]],"-",Capabilities[[#This Row],[Level 2]],"-",Capabilities[[#This Row],[Level 3]])</f>
        <v>3007-Marketing-Digital channel management-Optimization management</v>
      </c>
      <c r="C302">
        <v>3007</v>
      </c>
      <c r="D302" t="s">
        <v>5717</v>
      </c>
      <c r="E302" t="s">
        <v>1275</v>
      </c>
      <c r="F302" t="s">
        <v>249</v>
      </c>
      <c r="G302" t="s">
        <v>6433</v>
      </c>
      <c r="H302" t="s">
        <v>6440</v>
      </c>
      <c r="J302" s="203" t="s">
        <v>6441</v>
      </c>
      <c r="K302" s="203" t="s">
        <v>812</v>
      </c>
      <c r="L302" s="203"/>
      <c r="N302" s="28">
        <v>45602</v>
      </c>
      <c r="O302" t="s">
        <v>242</v>
      </c>
      <c r="Q302" t="s">
        <v>6442</v>
      </c>
    </row>
    <row r="303" spans="2:17">
      <c r="B303" s="29" t="str">
        <f>_xlfn.CONCAT(Capabilities[[#This Row],[Column1]],"-",Capabilities[[#This Row],[Level 1]],"-",Capabilities[[#This Row],[Level 2]],"-",Capabilities[[#This Row],[Level 3]])</f>
        <v>3124-Marketing-Digital channel management-Social media management</v>
      </c>
      <c r="C303">
        <v>3124</v>
      </c>
      <c r="D303" t="s">
        <v>5717</v>
      </c>
      <c r="E303" t="s">
        <v>1275</v>
      </c>
      <c r="F303" t="s">
        <v>249</v>
      </c>
      <c r="G303" t="s">
        <v>6433</v>
      </c>
      <c r="H303" t="s">
        <v>6443</v>
      </c>
      <c r="J303" s="61" t="s">
        <v>6444</v>
      </c>
      <c r="K303" s="61" t="s">
        <v>5553</v>
      </c>
      <c r="L303" s="61"/>
      <c r="N303" s="28">
        <v>45602</v>
      </c>
      <c r="O303" t="s">
        <v>242</v>
      </c>
      <c r="Q303" t="s">
        <v>6445</v>
      </c>
    </row>
    <row r="304" spans="2:17">
      <c r="B304" s="29" t="str">
        <f>_xlfn.CONCAT(Capabilities[[#This Row],[Column1]],"-",Capabilities[[#This Row],[Level 1]],"-",Capabilities[[#This Row],[Level 2]],"-",Capabilities[[#This Row],[Level 3]])</f>
        <v>3125-Marketing-Digital channel management-Corporate website management</v>
      </c>
      <c r="C304">
        <v>3125</v>
      </c>
      <c r="D304" t="s">
        <v>5717</v>
      </c>
      <c r="E304" t="s">
        <v>1275</v>
      </c>
      <c r="F304" t="s">
        <v>249</v>
      </c>
      <c r="G304" t="s">
        <v>6433</v>
      </c>
      <c r="H304" t="s">
        <v>6376</v>
      </c>
      <c r="J304" s="64" t="s">
        <v>6446</v>
      </c>
      <c r="K304" s="64" t="s">
        <v>812</v>
      </c>
      <c r="L304" s="64"/>
      <c r="N304" s="28">
        <v>45602</v>
      </c>
      <c r="O304" t="s">
        <v>242</v>
      </c>
      <c r="Q304" t="s">
        <v>6447</v>
      </c>
    </row>
    <row r="305" spans="2:17">
      <c r="B305" s="29" t="str">
        <f>_xlfn.CONCAT(Capabilities[[#This Row],[Column1]],"-",Capabilities[[#This Row],[Level 1]],"-",Capabilities[[#This Row],[Level 2]],"-",Capabilities[[#This Row],[Level 3]])</f>
        <v>3126-Marketing-Digital channel management-SEO managenent</v>
      </c>
      <c r="C305">
        <v>3126</v>
      </c>
      <c r="D305" t="s">
        <v>5717</v>
      </c>
      <c r="E305" t="s">
        <v>1275</v>
      </c>
      <c r="F305" t="s">
        <v>249</v>
      </c>
      <c r="G305" t="s">
        <v>6433</v>
      </c>
      <c r="H305" t="s">
        <v>6448</v>
      </c>
      <c r="J305" s="61" t="s">
        <v>6449</v>
      </c>
      <c r="K305" s="61" t="s">
        <v>812</v>
      </c>
      <c r="L305" s="61"/>
      <c r="N305" s="28">
        <v>45602</v>
      </c>
      <c r="O305" t="s">
        <v>242</v>
      </c>
      <c r="Q305" t="s">
        <v>6450</v>
      </c>
    </row>
    <row r="306" spans="2:17">
      <c r="B306" s="29" t="str">
        <f>_xlfn.CONCAT(Capabilities[[#This Row],[Column1]],"-",Capabilities[[#This Row],[Level 1]],"-",Capabilities[[#This Row],[Level 2]],"-",Capabilities[[#This Row],[Level 3]])</f>
        <v>3127-Marketing-Digital channel management-SEM management</v>
      </c>
      <c r="C306">
        <v>3127</v>
      </c>
      <c r="D306" t="s">
        <v>5717</v>
      </c>
      <c r="E306" t="s">
        <v>1275</v>
      </c>
      <c r="F306" t="s">
        <v>249</v>
      </c>
      <c r="G306" t="s">
        <v>6433</v>
      </c>
      <c r="H306" t="s">
        <v>6451</v>
      </c>
      <c r="J306" s="61" t="s">
        <v>6452</v>
      </c>
      <c r="K306" s="61" t="s">
        <v>812</v>
      </c>
      <c r="L306" s="61"/>
      <c r="N306" s="28">
        <v>45602</v>
      </c>
      <c r="O306" t="s">
        <v>242</v>
      </c>
      <c r="Q306" t="s">
        <v>6453</v>
      </c>
    </row>
    <row r="307" spans="2:17">
      <c r="B307" s="29" t="str">
        <f>_xlfn.CONCAT(Capabilities[[#This Row],[Column1]],"-",Capabilities[[#This Row],[Level 1]],"-",Capabilities[[#This Row],[Level 2]],"-",Capabilities[[#This Row],[Level 3]])</f>
        <v>3128-Marketing-Digital channel management-Digital experience and brand management</v>
      </c>
      <c r="C307">
        <v>3128</v>
      </c>
      <c r="D307" t="s">
        <v>5717</v>
      </c>
      <c r="E307" t="s">
        <v>1275</v>
      </c>
      <c r="F307" t="s">
        <v>249</v>
      </c>
      <c r="G307" t="s">
        <v>6433</v>
      </c>
      <c r="H307" t="s">
        <v>6454</v>
      </c>
      <c r="J307" t="s">
        <v>6455</v>
      </c>
      <c r="K307" t="s">
        <v>812</v>
      </c>
      <c r="N307" s="28">
        <v>45602</v>
      </c>
      <c r="O307" t="s">
        <v>242</v>
      </c>
      <c r="Q307" t="s">
        <v>6456</v>
      </c>
    </row>
    <row r="308" spans="2:17">
      <c r="B308" s="29" t="str">
        <f>_xlfn.CONCAT(Capabilities[[#This Row],[Column1]],"-",Capabilities[[#This Row],[Level 1]],"-",Capabilities[[#This Row],[Level 2]],"-",Capabilities[[#This Row],[Level 3]])</f>
        <v>3130-Marketing-Digital channel management-Data privacy management and compliance</v>
      </c>
      <c r="C308">
        <v>3130</v>
      </c>
      <c r="D308" t="s">
        <v>5717</v>
      </c>
      <c r="E308" t="s">
        <v>1275</v>
      </c>
      <c r="F308" t="s">
        <v>249</v>
      </c>
      <c r="G308" t="s">
        <v>6433</v>
      </c>
      <c r="H308" t="s">
        <v>6457</v>
      </c>
      <c r="J308" s="61" t="s">
        <v>6458</v>
      </c>
      <c r="K308" s="61" t="s">
        <v>812</v>
      </c>
      <c r="L308" s="61"/>
      <c r="N308" s="28">
        <v>45602</v>
      </c>
      <c r="O308" t="s">
        <v>242</v>
      </c>
      <c r="Q308" t="s">
        <v>6459</v>
      </c>
    </row>
    <row r="309" spans="2:17">
      <c r="B309" s="29" t="str">
        <f>_xlfn.CONCAT(Capabilities[[#This Row],[Column1]],"-",Capabilities[[#This Row],[Level 1]],"-",Capabilities[[#This Row],[Level 2]],"-",Capabilities[[#This Row],[Level 3]])</f>
        <v>3131-Marketing-Digital channel management-Hosting and infrastucture management</v>
      </c>
      <c r="C309">
        <v>3131</v>
      </c>
      <c r="D309" t="s">
        <v>5717</v>
      </c>
      <c r="E309" t="s">
        <v>1275</v>
      </c>
      <c r="F309" t="s">
        <v>249</v>
      </c>
      <c r="G309" t="s">
        <v>6433</v>
      </c>
      <c r="H309" t="s">
        <v>6460</v>
      </c>
      <c r="J309" s="61" t="s">
        <v>6461</v>
      </c>
      <c r="K309" s="61" t="s">
        <v>812</v>
      </c>
      <c r="L309" s="61"/>
      <c r="N309" s="28">
        <v>45602</v>
      </c>
      <c r="O309" t="s">
        <v>242</v>
      </c>
      <c r="Q309" t="s">
        <v>6462</v>
      </c>
    </row>
    <row r="310" spans="2:17">
      <c r="B310" s="29" t="str">
        <f>_xlfn.CONCAT(Capabilities[[#This Row],[Column1]],"-",Capabilities[[#This Row],[Level 1]],"-",Capabilities[[#This Row],[Level 2]],"-",Capabilities[[#This Row],[Level 3]])</f>
        <v>3132-Marketing-Digital channel management-Marketing automation and workflow management</v>
      </c>
      <c r="C310">
        <v>3132</v>
      </c>
      <c r="D310" t="s">
        <v>5717</v>
      </c>
      <c r="E310" t="s">
        <v>1275</v>
      </c>
      <c r="F310" t="s">
        <v>249</v>
      </c>
      <c r="G310" t="s">
        <v>6433</v>
      </c>
      <c r="H310" t="s">
        <v>6463</v>
      </c>
      <c r="J310" s="203" t="s">
        <v>6464</v>
      </c>
      <c r="K310" s="203" t="s">
        <v>812</v>
      </c>
      <c r="L310" s="203"/>
      <c r="N310" s="28">
        <v>45602</v>
      </c>
      <c r="O310" t="s">
        <v>242</v>
      </c>
      <c r="Q310" t="s">
        <v>6465</v>
      </c>
    </row>
    <row r="311" spans="2:17">
      <c r="B311" s="29" t="str">
        <f>_xlfn.CONCAT(Capabilities[[#This Row],[Column1]],"-",Capabilities[[#This Row],[Level 1]],"-",Capabilities[[#This Row],[Level 2]],"-",Capabilities[[#This Row],[Level 3]])</f>
        <v>3133-Marketing-Digital channel management-Customer channel management</v>
      </c>
      <c r="C311">
        <v>3133</v>
      </c>
      <c r="D311" t="s">
        <v>5717</v>
      </c>
      <c r="E311" t="s">
        <v>1275</v>
      </c>
      <c r="F311" t="s">
        <v>249</v>
      </c>
      <c r="G311" t="s">
        <v>6433</v>
      </c>
      <c r="H311" t="s">
        <v>6466</v>
      </c>
      <c r="J311" s="203" t="s">
        <v>6467</v>
      </c>
      <c r="K311" s="203" t="s">
        <v>812</v>
      </c>
      <c r="L311" s="203"/>
      <c r="N311" s="28">
        <v>45602</v>
      </c>
      <c r="O311" t="s">
        <v>242</v>
      </c>
      <c r="Q311" t="s">
        <v>6468</v>
      </c>
    </row>
    <row r="312" spans="2:17">
      <c r="B312" s="29" t="str">
        <f>_xlfn.CONCAT(Capabilities[[#This Row],[Column1]],"-",Capabilities[[#This Row],[Level 1]],"-",Capabilities[[#This Row],[Level 2]],"-",Capabilities[[#This Row],[Level 3]])</f>
        <v>3148-Marketing-Digital channel management-</v>
      </c>
      <c r="C312">
        <v>3148</v>
      </c>
      <c r="D312" t="s">
        <v>5717</v>
      </c>
      <c r="E312" t="s">
        <v>1275</v>
      </c>
      <c r="F312" t="s">
        <v>249</v>
      </c>
      <c r="G312" t="s">
        <v>6433</v>
      </c>
      <c r="I312" t="s">
        <v>5728</v>
      </c>
      <c r="J312" t="s">
        <v>6469</v>
      </c>
      <c r="K312" t="s">
        <v>812</v>
      </c>
      <c r="N312" s="28">
        <v>45602</v>
      </c>
      <c r="O312" t="s">
        <v>242</v>
      </c>
      <c r="Q312" t="s">
        <v>6470</v>
      </c>
    </row>
    <row r="313" spans="2:17">
      <c r="B313" s="29" t="str">
        <f>_xlfn.CONCAT(Capabilities[[#This Row],[Column1]],"-",Capabilities[[#This Row],[Level 1]],"-",Capabilities[[#This Row],[Level 2]],"-",Capabilities[[#This Row],[Level 3]])</f>
        <v>3000-Marketing-Marketing demand management-</v>
      </c>
      <c r="C313">
        <v>3000</v>
      </c>
      <c r="D313" t="s">
        <v>5717</v>
      </c>
      <c r="E313" t="s">
        <v>1275</v>
      </c>
      <c r="F313" t="s">
        <v>249</v>
      </c>
      <c r="G313" t="s">
        <v>6471</v>
      </c>
      <c r="I313" t="s">
        <v>5728</v>
      </c>
      <c r="J313" t="s">
        <v>6472</v>
      </c>
      <c r="K313" t="s">
        <v>812</v>
      </c>
      <c r="N313" s="28">
        <v>45602</v>
      </c>
      <c r="O313" t="s">
        <v>242</v>
      </c>
      <c r="Q313" t="s">
        <v>6473</v>
      </c>
    </row>
    <row r="314" spans="2:17">
      <c r="B314" s="29" t="str">
        <f>_xlfn.CONCAT(Capabilities[[#This Row],[Column1]],"-",Capabilities[[#This Row],[Level 1]],"-",Capabilities[[#This Row],[Level 2]],"-",Capabilities[[#This Row],[Level 3]])</f>
        <v>3001-Marketing-Marketing demand management-Audience and targeting</v>
      </c>
      <c r="C314">
        <v>3001</v>
      </c>
      <c r="D314" t="s">
        <v>5717</v>
      </c>
      <c r="E314" t="s">
        <v>1275</v>
      </c>
      <c r="F314" t="s">
        <v>249</v>
      </c>
      <c r="G314" t="s">
        <v>6471</v>
      </c>
      <c r="H314" s="65" t="s">
        <v>6474</v>
      </c>
      <c r="J314" s="203" t="s">
        <v>6475</v>
      </c>
      <c r="K314" s="203" t="s">
        <v>812</v>
      </c>
      <c r="L314" s="203"/>
      <c r="N314" s="28">
        <v>45602</v>
      </c>
      <c r="O314" t="s">
        <v>242</v>
      </c>
      <c r="Q314" t="s">
        <v>6476</v>
      </c>
    </row>
    <row r="315" spans="2:17">
      <c r="B315" s="29" t="str">
        <f>_xlfn.CONCAT(Capabilities[[#This Row],[Column1]],"-",Capabilities[[#This Row],[Level 1]],"-",Capabilities[[#This Row],[Level 2]],"-",Capabilities[[#This Row],[Level 3]])</f>
        <v>3002-Marketing-Marketing demand management-Campaign strategy and planning</v>
      </c>
      <c r="C315">
        <v>3002</v>
      </c>
      <c r="D315" t="s">
        <v>5717</v>
      </c>
      <c r="E315" t="s">
        <v>1275</v>
      </c>
      <c r="F315" t="s">
        <v>249</v>
      </c>
      <c r="G315" t="s">
        <v>6471</v>
      </c>
      <c r="H315" t="s">
        <v>6477</v>
      </c>
      <c r="J315" s="61" t="s">
        <v>6478</v>
      </c>
      <c r="K315" s="61" t="s">
        <v>812</v>
      </c>
      <c r="L315" s="61"/>
      <c r="N315" s="28">
        <v>45602</v>
      </c>
      <c r="O315" t="s">
        <v>242</v>
      </c>
      <c r="Q315" t="s">
        <v>6479</v>
      </c>
    </row>
    <row r="316" spans="2:17">
      <c r="B316" s="29" t="str">
        <f>_xlfn.CONCAT(Capabilities[[#This Row],[Column1]],"-",Capabilities[[#This Row],[Level 1]],"-",Capabilities[[#This Row],[Level 2]],"-",Capabilities[[#This Row],[Level 3]])</f>
        <v>3003-Marketing-Marketing demand management-Campaign execution</v>
      </c>
      <c r="C316">
        <v>3003</v>
      </c>
      <c r="D316" t="s">
        <v>5717</v>
      </c>
      <c r="E316" t="s">
        <v>1275</v>
      </c>
      <c r="F316" t="s">
        <v>249</v>
      </c>
      <c r="G316" t="s">
        <v>6471</v>
      </c>
      <c r="H316" t="s">
        <v>6480</v>
      </c>
      <c r="J316" s="61" t="s">
        <v>6481</v>
      </c>
      <c r="K316" s="61" t="s">
        <v>812</v>
      </c>
      <c r="L316" s="61"/>
      <c r="N316" s="28">
        <v>45602</v>
      </c>
      <c r="O316" t="s">
        <v>242</v>
      </c>
      <c r="Q316" t="s">
        <v>6482</v>
      </c>
    </row>
    <row r="317" spans="2:17">
      <c r="B317" s="29" t="str">
        <f>_xlfn.CONCAT(Capabilities[[#This Row],[Column1]],"-",Capabilities[[#This Row],[Level 1]],"-",Capabilities[[#This Row],[Level 2]],"-",Capabilities[[#This Row],[Level 3]])</f>
        <v>3006-Marketing-Marketing demand management-Lead generation, management, and nurturing</v>
      </c>
      <c r="C317">
        <v>3006</v>
      </c>
      <c r="D317" t="s">
        <v>5717</v>
      </c>
      <c r="E317" t="s">
        <v>1275</v>
      </c>
      <c r="F317" t="s">
        <v>249</v>
      </c>
      <c r="G317" t="s">
        <v>6471</v>
      </c>
      <c r="H317" t="s">
        <v>6483</v>
      </c>
      <c r="J317" s="203" t="s">
        <v>6484</v>
      </c>
      <c r="K317" s="203" t="s">
        <v>812</v>
      </c>
      <c r="L317" s="203"/>
      <c r="N317" s="28">
        <v>45602</v>
      </c>
      <c r="O317" t="s">
        <v>242</v>
      </c>
      <c r="Q317" t="s">
        <v>6485</v>
      </c>
    </row>
    <row r="318" spans="2:17">
      <c r="B318" s="29" t="str">
        <f>_xlfn.CONCAT(Capabilities[[#This Row],[Column1]],"-",Capabilities[[#This Row],[Level 1]],"-",Capabilities[[#This Row],[Level 2]],"-",Capabilities[[#This Row],[Level 3]])</f>
        <v>3020-Marketing-Marketing demand management-Marketing collaboration</v>
      </c>
      <c r="C318">
        <v>3020</v>
      </c>
      <c r="D318" t="s">
        <v>5717</v>
      </c>
      <c r="E318" t="s">
        <v>1275</v>
      </c>
      <c r="F318" t="s">
        <v>249</v>
      </c>
      <c r="G318" t="s">
        <v>6471</v>
      </c>
      <c r="H318" t="s">
        <v>6486</v>
      </c>
      <c r="J318" t="s">
        <v>6487</v>
      </c>
      <c r="K318" t="s">
        <v>812</v>
      </c>
      <c r="N318" s="28">
        <v>45602</v>
      </c>
      <c r="O318" t="s">
        <v>242</v>
      </c>
      <c r="Q318" t="s">
        <v>6488</v>
      </c>
    </row>
    <row r="319" spans="2:17">
      <c r="B319" s="29" t="str">
        <f>_xlfn.CONCAT(Capabilities[[#This Row],[Column1]],"-",Capabilities[[#This Row],[Level 1]],"-",Capabilities[[#This Row],[Level 2]],"-",Capabilities[[#This Row],[Level 3]])</f>
        <v>3023-Marketing-Marketing demand management-Content management</v>
      </c>
      <c r="C319">
        <v>3023</v>
      </c>
      <c r="D319" t="s">
        <v>5717</v>
      </c>
      <c r="E319" t="s">
        <v>1275</v>
      </c>
      <c r="F319" t="s">
        <v>249</v>
      </c>
      <c r="G319" t="s">
        <v>6471</v>
      </c>
      <c r="H319" t="s">
        <v>6364</v>
      </c>
      <c r="J319" s="203" t="s">
        <v>6489</v>
      </c>
      <c r="K319" s="203" t="s">
        <v>812</v>
      </c>
      <c r="L319" s="203"/>
      <c r="N319" s="28">
        <v>45602</v>
      </c>
      <c r="O319" t="s">
        <v>242</v>
      </c>
      <c r="Q319" t="s">
        <v>6490</v>
      </c>
    </row>
    <row r="320" spans="2:17">
      <c r="B320" s="29" t="str">
        <f>_xlfn.CONCAT(Capabilities[[#This Row],[Column1]],"-",Capabilities[[#This Row],[Level 1]],"-",Capabilities[[#This Row],[Level 2]],"-",Capabilities[[#This Row],[Level 3]])</f>
        <v>3134-Marketing-Marketing demand management-Budget management and allocation</v>
      </c>
      <c r="C320">
        <v>3134</v>
      </c>
      <c r="D320" t="s">
        <v>5717</v>
      </c>
      <c r="E320" t="s">
        <v>1275</v>
      </c>
      <c r="F320" t="s">
        <v>249</v>
      </c>
      <c r="G320" t="s">
        <v>6471</v>
      </c>
      <c r="H320" t="s">
        <v>6361</v>
      </c>
      <c r="J320" s="203" t="s">
        <v>6491</v>
      </c>
      <c r="K320" s="203" t="s">
        <v>812</v>
      </c>
      <c r="L320" s="203"/>
      <c r="N320" s="28">
        <v>45602</v>
      </c>
      <c r="O320" t="s">
        <v>242</v>
      </c>
      <c r="Q320" t="s">
        <v>6492</v>
      </c>
    </row>
    <row r="321" spans="2:17">
      <c r="B321" s="29" t="str">
        <f>_xlfn.CONCAT(Capabilities[[#This Row],[Column1]],"-",Capabilities[[#This Row],[Level 1]],"-",Capabilities[[#This Row],[Level 2]],"-",Capabilities[[#This Row],[Level 3]])</f>
        <v>3135-Marketing-Marketing demand management-Campaign measurement and reporting</v>
      </c>
      <c r="C321">
        <v>3135</v>
      </c>
      <c r="D321" t="s">
        <v>5717</v>
      </c>
      <c r="E321" t="s">
        <v>1275</v>
      </c>
      <c r="F321" t="s">
        <v>249</v>
      </c>
      <c r="G321" t="s">
        <v>6471</v>
      </c>
      <c r="H321" t="s">
        <v>6493</v>
      </c>
      <c r="J321" s="203" t="s">
        <v>6494</v>
      </c>
      <c r="K321" s="203" t="s">
        <v>812</v>
      </c>
      <c r="L321" s="203"/>
      <c r="N321" s="28">
        <v>45602</v>
      </c>
      <c r="O321" t="s">
        <v>242</v>
      </c>
      <c r="Q321" t="s">
        <v>6495</v>
      </c>
    </row>
    <row r="322" spans="2:17">
      <c r="B322" s="29" t="str">
        <f>_xlfn.CONCAT(Capabilities[[#This Row],[Column1]],"-",Capabilities[[#This Row],[Level 1]],"-",Capabilities[[#This Row],[Level 2]],"-",Capabilities[[#This Row],[Level 3]])</f>
        <v>3136-Marketing-Marketing demand management-Media and ad spend optimization</v>
      </c>
      <c r="C322">
        <v>3136</v>
      </c>
      <c r="D322" t="s">
        <v>5717</v>
      </c>
      <c r="E322" t="s">
        <v>1275</v>
      </c>
      <c r="F322" t="s">
        <v>249</v>
      </c>
      <c r="G322" t="s">
        <v>6471</v>
      </c>
      <c r="H322" t="s">
        <v>6496</v>
      </c>
      <c r="J322" s="203" t="s">
        <v>6497</v>
      </c>
      <c r="K322" s="203" t="s">
        <v>812</v>
      </c>
      <c r="L322" s="203"/>
      <c r="N322" s="28">
        <v>45602</v>
      </c>
      <c r="O322" t="s">
        <v>242</v>
      </c>
      <c r="Q322" t="s">
        <v>6498</v>
      </c>
    </row>
    <row r="323" spans="2:17">
      <c r="B323" s="29" t="str">
        <f>_xlfn.CONCAT(Capabilities[[#This Row],[Column1]],"-",Capabilities[[#This Row],[Level 1]],"-",Capabilities[[#This Row],[Level 2]],"-",Capabilities[[#This Row],[Level 3]])</f>
        <v>3137-Marketing-Marketing demand management-Partner/Channel marketing management</v>
      </c>
      <c r="C323">
        <v>3137</v>
      </c>
      <c r="D323" t="s">
        <v>5717</v>
      </c>
      <c r="E323" t="s">
        <v>1275</v>
      </c>
      <c r="F323" t="s">
        <v>249</v>
      </c>
      <c r="G323" t="s">
        <v>6471</v>
      </c>
      <c r="H323" t="s">
        <v>6499</v>
      </c>
      <c r="J323" s="203" t="s">
        <v>6500</v>
      </c>
      <c r="K323" s="203" t="s">
        <v>812</v>
      </c>
      <c r="L323" s="203"/>
      <c r="N323" s="28">
        <v>45602</v>
      </c>
      <c r="O323" t="s">
        <v>242</v>
      </c>
      <c r="Q323" t="s">
        <v>6501</v>
      </c>
    </row>
    <row r="324" spans="2:17">
      <c r="B324" s="29" t="str">
        <f>_xlfn.CONCAT(Capabilities[[#This Row],[Column1]],"-",Capabilities[[#This Row],[Level 1]],"-",Capabilities[[#This Row],[Level 2]],"-",Capabilities[[#This Row],[Level 3]])</f>
        <v>3138-Marketing-Marketing demand management-Event marketing management</v>
      </c>
      <c r="C324">
        <v>3138</v>
      </c>
      <c r="D324" t="s">
        <v>5717</v>
      </c>
      <c r="E324" t="s">
        <v>1275</v>
      </c>
      <c r="F324" t="s">
        <v>249</v>
      </c>
      <c r="G324" t="s">
        <v>6471</v>
      </c>
      <c r="H324" t="s">
        <v>6502</v>
      </c>
      <c r="J324" s="203" t="s">
        <v>6503</v>
      </c>
      <c r="K324" s="203" t="s">
        <v>812</v>
      </c>
      <c r="L324" s="203"/>
      <c r="N324" s="28">
        <v>45602</v>
      </c>
      <c r="O324" t="s">
        <v>242</v>
      </c>
      <c r="Q324" t="s">
        <v>6504</v>
      </c>
    </row>
    <row r="325" spans="2:17">
      <c r="B325" s="29" t="str">
        <f>_xlfn.CONCAT(Capabilities[[#This Row],[Column1]],"-",Capabilities[[#This Row],[Level 1]],"-",Capabilities[[#This Row],[Level 2]],"-",Capabilities[[#This Row],[Level 3]])</f>
        <v>3139-Marketing-Marketing demand management-Content strategy</v>
      </c>
      <c r="C325">
        <v>3139</v>
      </c>
      <c r="D325" t="s">
        <v>5717</v>
      </c>
      <c r="E325" t="s">
        <v>1275</v>
      </c>
      <c r="F325" t="s">
        <v>249</v>
      </c>
      <c r="G325" t="s">
        <v>6471</v>
      </c>
      <c r="H325" t="s">
        <v>6505</v>
      </c>
      <c r="J325" s="203" t="s">
        <v>6506</v>
      </c>
      <c r="K325" s="203" t="s">
        <v>812</v>
      </c>
      <c r="L325" s="203"/>
      <c r="N325" s="28">
        <v>45602</v>
      </c>
      <c r="O325" t="s">
        <v>242</v>
      </c>
      <c r="Q325" t="s">
        <v>6507</v>
      </c>
    </row>
    <row r="326" spans="2:17">
      <c r="B326" s="29" t="str">
        <f>_xlfn.CONCAT(Capabilities[[#This Row],[Column1]],"-",Capabilities[[#This Row],[Level 1]],"-",Capabilities[[#This Row],[Level 2]],"-",Capabilities[[#This Row],[Level 3]])</f>
        <v>3140-Marketing-Marketing demand management-Localization and translation management</v>
      </c>
      <c r="C326">
        <v>3140</v>
      </c>
      <c r="D326" t="s">
        <v>5717</v>
      </c>
      <c r="E326" t="s">
        <v>1275</v>
      </c>
      <c r="F326" t="s">
        <v>249</v>
      </c>
      <c r="G326" t="s">
        <v>6471</v>
      </c>
      <c r="H326" t="s">
        <v>6379</v>
      </c>
      <c r="J326" s="64" t="s">
        <v>6380</v>
      </c>
      <c r="K326" s="64" t="s">
        <v>812</v>
      </c>
      <c r="L326" s="64"/>
      <c r="N326" s="28">
        <v>45602</v>
      </c>
      <c r="O326" t="s">
        <v>242</v>
      </c>
      <c r="Q326" t="s">
        <v>6508</v>
      </c>
    </row>
    <row r="327" spans="2:17">
      <c r="B327" s="29" t="str">
        <f>_xlfn.CONCAT(Capabilities[[#This Row],[Column1]],"-",Capabilities[[#This Row],[Level 1]],"-",Capabilities[[#This Row],[Level 2]],"-",Capabilities[[#This Row],[Level 3]])</f>
        <v>3141-Marketing-Marketing demand management-Email marketing management</v>
      </c>
      <c r="C327">
        <v>3141</v>
      </c>
      <c r="D327" t="s">
        <v>5717</v>
      </c>
      <c r="E327" t="s">
        <v>1275</v>
      </c>
      <c r="F327" t="s">
        <v>249</v>
      </c>
      <c r="G327" t="s">
        <v>6471</v>
      </c>
      <c r="H327" t="s">
        <v>6509</v>
      </c>
      <c r="J327" s="203" t="s">
        <v>6510</v>
      </c>
      <c r="K327" s="203" t="s">
        <v>812</v>
      </c>
      <c r="L327" s="203"/>
      <c r="N327" s="28">
        <v>45602</v>
      </c>
      <c r="O327" t="s">
        <v>242</v>
      </c>
      <c r="Q327" t="s">
        <v>6511</v>
      </c>
    </row>
    <row r="328" spans="2:17">
      <c r="B328" s="29" t="str">
        <f>_xlfn.CONCAT(Capabilities[[#This Row],[Column1]],"-",Capabilities[[#This Row],[Level 1]],"-",Capabilities[[#This Row],[Level 2]],"-",Capabilities[[#This Row],[Level 3]])</f>
        <v>3142-Marketing-Marketing demand management-Data privacy, compliance, legal review, and risk management</v>
      </c>
      <c r="C328">
        <v>3142</v>
      </c>
      <c r="D328" t="s">
        <v>5717</v>
      </c>
      <c r="E328" t="s">
        <v>1275</v>
      </c>
      <c r="F328" t="s">
        <v>249</v>
      </c>
      <c r="G328" t="s">
        <v>6471</v>
      </c>
      <c r="H328" t="s">
        <v>6512</v>
      </c>
      <c r="J328" s="203" t="s">
        <v>6513</v>
      </c>
      <c r="K328" s="203" t="s">
        <v>812</v>
      </c>
      <c r="L328" s="203"/>
      <c r="N328" s="28">
        <v>45602</v>
      </c>
      <c r="O328" t="s">
        <v>242</v>
      </c>
      <c r="Q328" t="s">
        <v>6514</v>
      </c>
    </row>
    <row r="329" spans="2:17">
      <c r="B329" s="29" t="str">
        <f>_xlfn.CONCAT(Capabilities[[#This Row],[Column1]],"-",Capabilities[[#This Row],[Level 1]],"-",Capabilities[[#This Row],[Level 2]],"-",Capabilities[[#This Row],[Level 3]])</f>
        <v>3149-Marketing-Marketing demand management-Retargeting</v>
      </c>
      <c r="C329">
        <v>3149</v>
      </c>
      <c r="D329" t="s">
        <v>5717</v>
      </c>
      <c r="E329" t="s">
        <v>1275</v>
      </c>
      <c r="F329" t="s">
        <v>249</v>
      </c>
      <c r="G329" t="s">
        <v>6471</v>
      </c>
      <c r="H329" t="s">
        <v>6515</v>
      </c>
      <c r="J329" s="203" t="s">
        <v>6516</v>
      </c>
      <c r="K329" s="203" t="s">
        <v>812</v>
      </c>
      <c r="L329" s="203"/>
      <c r="N329" s="28">
        <v>45602</v>
      </c>
      <c r="O329" t="s">
        <v>242</v>
      </c>
      <c r="Q329" t="s">
        <v>6517</v>
      </c>
    </row>
    <row r="330" spans="2:17">
      <c r="B330" s="29" t="str">
        <f>_xlfn.CONCAT(Capabilities[[#This Row],[Column1]],"-",Capabilities[[#This Row],[Level 1]],"-",Capabilities[[#This Row],[Level 2]],"-",Capabilities[[#This Row],[Level 3]])</f>
        <v>3150-Marketing--</v>
      </c>
      <c r="C330">
        <v>3150</v>
      </c>
      <c r="D330" t="s">
        <v>5717</v>
      </c>
      <c r="E330" t="s">
        <v>1275</v>
      </c>
      <c r="F330" t="s">
        <v>249</v>
      </c>
      <c r="J330" t="s">
        <v>6518</v>
      </c>
      <c r="K330" t="s">
        <v>812</v>
      </c>
      <c r="Q330" t="s">
        <v>6519</v>
      </c>
    </row>
    <row r="331" spans="2:17">
      <c r="B331" s="29" t="str">
        <f>_xlfn.CONCAT(Capabilities[[#This Row],[Column1]],"-",Capabilities[[#This Row],[Level 1]],"-",Capabilities[[#This Row],[Level 2]],"-",Capabilities[[#This Row],[Level 3]])</f>
        <v>998-Not mapped to capability--</v>
      </c>
      <c r="C331">
        <v>998</v>
      </c>
      <c r="D331" t="s">
        <v>5717</v>
      </c>
      <c r="E331" t="s">
        <v>6520</v>
      </c>
      <c r="F331" t="s">
        <v>6520</v>
      </c>
      <c r="K331" t="s">
        <v>812</v>
      </c>
      <c r="Q331" t="s">
        <v>6521</v>
      </c>
    </row>
    <row r="332" spans="2:17">
      <c r="B332" s="29" t="str">
        <f>_xlfn.CONCAT(Capabilities[[#This Row],[Column1]],"-",Capabilities[[#This Row],[Level 1]],"-",Capabilities[[#This Row],[Level 2]],"-",Capabilities[[#This Row],[Level 3]])</f>
        <v>4730-OT Hosting-Customer Experience &amp; Interface-</v>
      </c>
      <c r="C332">
        <v>4730</v>
      </c>
      <c r="D332" t="s">
        <v>5717</v>
      </c>
      <c r="E332" t="s">
        <v>5904</v>
      </c>
      <c r="F332" t="s">
        <v>6522</v>
      </c>
      <c r="G332" t="s">
        <v>6523</v>
      </c>
      <c r="K332" t="s">
        <v>812</v>
      </c>
      <c r="Q332" t="s">
        <v>6524</v>
      </c>
    </row>
    <row r="333" spans="2:17">
      <c r="B333" s="29" t="str">
        <f>_xlfn.CONCAT(Capabilities[[#This Row],[Column1]],"-",Capabilities[[#This Row],[Level 1]],"-",Capabilities[[#This Row],[Level 2]],"-",Capabilities[[#This Row],[Level 3]])</f>
        <v>4731-OT Hosting-Customer Experience &amp; Interface-Customer Portal Management</v>
      </c>
      <c r="C333">
        <v>4731</v>
      </c>
      <c r="D333" t="s">
        <v>5717</v>
      </c>
      <c r="E333" t="s">
        <v>5904</v>
      </c>
      <c r="F333" t="s">
        <v>6522</v>
      </c>
      <c r="G333" t="s">
        <v>6523</v>
      </c>
      <c r="H333" t="s">
        <v>6525</v>
      </c>
      <c r="I333" t="s">
        <v>5728</v>
      </c>
      <c r="J333" t="s">
        <v>6526</v>
      </c>
      <c r="K333" t="s">
        <v>812</v>
      </c>
      <c r="Q333" t="s">
        <v>6527</v>
      </c>
    </row>
    <row r="334" spans="2:17">
      <c r="B334" s="29" t="str">
        <f>_xlfn.CONCAT(Capabilities[[#This Row],[Column1]],"-",Capabilities[[#This Row],[Level 1]],"-",Capabilities[[#This Row],[Level 2]],"-",Capabilities[[#This Row],[Level 3]])</f>
        <v>4732-OT Hosting-Customer Experience &amp; Interface-Platform Development &amp; Customization</v>
      </c>
      <c r="C334">
        <v>4732</v>
      </c>
      <c r="D334" t="s">
        <v>5717</v>
      </c>
      <c r="E334" t="s">
        <v>5904</v>
      </c>
      <c r="F334" t="s">
        <v>6522</v>
      </c>
      <c r="G334" t="s">
        <v>6523</v>
      </c>
      <c r="H334" t="s">
        <v>6528</v>
      </c>
      <c r="I334" t="s">
        <v>5728</v>
      </c>
      <c r="J334" t="s">
        <v>6529</v>
      </c>
      <c r="K334" t="s">
        <v>812</v>
      </c>
      <c r="Q334" t="s">
        <v>6530</v>
      </c>
    </row>
    <row r="335" spans="2:17">
      <c r="B335" s="29" t="str">
        <f>_xlfn.CONCAT(Capabilities[[#This Row],[Column1]],"-",Capabilities[[#This Row],[Level 1]],"-",Capabilities[[#This Row],[Level 2]],"-",Capabilities[[#This Row],[Level 3]])</f>
        <v>4733-OT Hosting-Customer Experience &amp; Interface-API Gateway &amp; Developer Experience</v>
      </c>
      <c r="C335">
        <v>4733</v>
      </c>
      <c r="D335" t="s">
        <v>5717</v>
      </c>
      <c r="E335" t="s">
        <v>5904</v>
      </c>
      <c r="F335" t="s">
        <v>6522</v>
      </c>
      <c r="G335" t="s">
        <v>6523</v>
      </c>
      <c r="H335" t="s">
        <v>6531</v>
      </c>
      <c r="I335" t="s">
        <v>5728</v>
      </c>
      <c r="J335" t="s">
        <v>6532</v>
      </c>
      <c r="K335" t="s">
        <v>812</v>
      </c>
      <c r="Q335" t="s">
        <v>6533</v>
      </c>
    </row>
    <row r="336" spans="2:17">
      <c r="B336" s="29" t="str">
        <f>_xlfn.CONCAT(Capabilities[[#This Row],[Column1]],"-",Capabilities[[#This Row],[Level 1]],"-",Capabilities[[#This Row],[Level 2]],"-",Capabilities[[#This Row],[Level 3]])</f>
        <v>4734-OT Hosting-Customer Experience &amp; Interface-Customer Communication &amp; Notification Services</v>
      </c>
      <c r="C336">
        <v>4734</v>
      </c>
      <c r="D336" t="s">
        <v>5717</v>
      </c>
      <c r="E336" t="s">
        <v>5904</v>
      </c>
      <c r="F336" t="s">
        <v>6522</v>
      </c>
      <c r="G336" t="s">
        <v>6523</v>
      </c>
      <c r="H336" t="s">
        <v>6534</v>
      </c>
      <c r="I336" t="s">
        <v>5728</v>
      </c>
      <c r="J336" t="s">
        <v>6535</v>
      </c>
      <c r="K336" t="s">
        <v>812</v>
      </c>
      <c r="Q336" t="s">
        <v>6536</v>
      </c>
    </row>
    <row r="337" spans="2:17">
      <c r="B337" s="29" t="str">
        <f>_xlfn.CONCAT(Capabilities[[#This Row],[Column1]],"-",Capabilities[[#This Row],[Level 1]],"-",Capabilities[[#This Row],[Level 2]],"-",Capabilities[[#This Row],[Level 3]])</f>
        <v>4735-OT Hosting-Customer Experience &amp; Interface-Licens, Usage &amp; Billing Management</v>
      </c>
      <c r="C337">
        <v>4735</v>
      </c>
      <c r="D337" t="s">
        <v>5717</v>
      </c>
      <c r="E337" t="s">
        <v>5904</v>
      </c>
      <c r="F337" t="s">
        <v>6522</v>
      </c>
      <c r="G337" t="s">
        <v>6523</v>
      </c>
      <c r="H337" t="s">
        <v>6537</v>
      </c>
      <c r="I337" t="s">
        <v>5728</v>
      </c>
      <c r="J337" t="s">
        <v>6538</v>
      </c>
      <c r="K337" t="s">
        <v>812</v>
      </c>
      <c r="Q337" t="s">
        <v>6539</v>
      </c>
    </row>
    <row r="338" spans="2:17">
      <c r="B338" s="29" t="str">
        <f>_xlfn.CONCAT(Capabilities[[#This Row],[Column1]],"-",Capabilities[[#This Row],[Level 1]],"-",Capabilities[[#This Row],[Level 2]],"-",Capabilities[[#This Row],[Level 3]])</f>
        <v>4736-OT Hosting-Customer Experience &amp; Interface-Customer Feedback &amp; Satisfaction Tracking</v>
      </c>
      <c r="C338">
        <v>4736</v>
      </c>
      <c r="D338" t="s">
        <v>5717</v>
      </c>
      <c r="E338" t="s">
        <v>5904</v>
      </c>
      <c r="F338" t="s">
        <v>6522</v>
      </c>
      <c r="G338" t="s">
        <v>6523</v>
      </c>
      <c r="H338" t="s">
        <v>6540</v>
      </c>
      <c r="I338" t="s">
        <v>5728</v>
      </c>
      <c r="J338" t="s">
        <v>6541</v>
      </c>
      <c r="K338" t="s">
        <v>812</v>
      </c>
      <c r="Q338" t="s">
        <v>6542</v>
      </c>
    </row>
    <row r="339" spans="2:17">
      <c r="B339" s="29" t="str">
        <f>_xlfn.CONCAT(Capabilities[[#This Row],[Column1]],"-",Capabilities[[#This Row],[Level 1]],"-",Capabilities[[#This Row],[Level 2]],"-",Capabilities[[#This Row],[Level 3]])</f>
        <v>4737-OT Hosting-Customer Experience &amp; Interface-Knowledge &amp; Training Management</v>
      </c>
      <c r="C339">
        <v>4737</v>
      </c>
      <c r="D339" t="s">
        <v>5717</v>
      </c>
      <c r="E339" t="s">
        <v>5904</v>
      </c>
      <c r="F339" t="s">
        <v>6522</v>
      </c>
      <c r="G339" t="s">
        <v>6523</v>
      </c>
      <c r="H339" t="s">
        <v>6543</v>
      </c>
      <c r="I339" t="s">
        <v>5728</v>
      </c>
      <c r="J339" t="s">
        <v>6544</v>
      </c>
      <c r="K339" t="s">
        <v>812</v>
      </c>
      <c r="Q339" t="s">
        <v>6545</v>
      </c>
    </row>
    <row r="340" spans="2:17">
      <c r="B340" s="29" t="str">
        <f>_xlfn.CONCAT(Capabilities[[#This Row],[Column1]],"-",Capabilities[[#This Row],[Level 1]],"-",Capabilities[[#This Row],[Level 2]],"-",Capabilities[[#This Row],[Level 3]])</f>
        <v>4723-OT Hosting-OT Data &amp; Integration-</v>
      </c>
      <c r="C340">
        <v>4723</v>
      </c>
      <c r="D340" t="s">
        <v>5717</v>
      </c>
      <c r="E340" t="s">
        <v>5904</v>
      </c>
      <c r="F340" t="s">
        <v>6522</v>
      </c>
      <c r="G340" t="s">
        <v>6546</v>
      </c>
      <c r="K340" t="s">
        <v>812</v>
      </c>
      <c r="Q340" t="s">
        <v>6547</v>
      </c>
    </row>
    <row r="341" spans="2:17">
      <c r="B341" s="29" t="str">
        <f>_xlfn.CONCAT(Capabilities[[#This Row],[Column1]],"-",Capabilities[[#This Row],[Level 1]],"-",Capabilities[[#This Row],[Level 2]],"-",Capabilities[[#This Row],[Level 3]])</f>
        <v>4724-OT Hosting-OT Data &amp; Integration-Data Acquisition &amp; Ingestion</v>
      </c>
      <c r="C341">
        <v>4724</v>
      </c>
      <c r="D341" t="s">
        <v>5717</v>
      </c>
      <c r="E341" t="s">
        <v>5904</v>
      </c>
      <c r="F341" t="s">
        <v>6522</v>
      </c>
      <c r="G341" t="s">
        <v>6546</v>
      </c>
      <c r="H341" t="s">
        <v>6548</v>
      </c>
      <c r="I341" t="s">
        <v>5728</v>
      </c>
      <c r="J341" t="s">
        <v>6549</v>
      </c>
      <c r="K341" t="s">
        <v>812</v>
      </c>
      <c r="Q341" t="s">
        <v>6550</v>
      </c>
    </row>
    <row r="342" spans="2:17">
      <c r="B342" s="29" t="str">
        <f>_xlfn.CONCAT(Capabilities[[#This Row],[Column1]],"-",Capabilities[[#This Row],[Level 1]],"-",Capabilities[[#This Row],[Level 2]],"-",Capabilities[[#This Row],[Level 3]])</f>
        <v>4725-OT Hosting-OT Data &amp; Integration-Data Transformation &amp; Validation</v>
      </c>
      <c r="C342">
        <v>4725</v>
      </c>
      <c r="D342" t="s">
        <v>5717</v>
      </c>
      <c r="E342" t="s">
        <v>5904</v>
      </c>
      <c r="F342" t="s">
        <v>6522</v>
      </c>
      <c r="G342" t="s">
        <v>6546</v>
      </c>
      <c r="H342" t="s">
        <v>6551</v>
      </c>
      <c r="I342" t="s">
        <v>5728</v>
      </c>
      <c r="J342" t="s">
        <v>6552</v>
      </c>
      <c r="K342" t="s">
        <v>812</v>
      </c>
      <c r="Q342" t="s">
        <v>6553</v>
      </c>
    </row>
    <row r="343" spans="2:17">
      <c r="B343" s="29" t="str">
        <f>_xlfn.CONCAT(Capabilities[[#This Row],[Column1]],"-",Capabilities[[#This Row],[Level 1]],"-",Capabilities[[#This Row],[Level 2]],"-",Capabilities[[#This Row],[Level 3]])</f>
        <v>4726-OT Hosting-OT Data &amp; Integration-Data Storage &amp; Retention (Operational)</v>
      </c>
      <c r="C343">
        <v>4726</v>
      </c>
      <c r="D343" t="s">
        <v>5717</v>
      </c>
      <c r="E343" t="s">
        <v>5904</v>
      </c>
      <c r="F343" t="s">
        <v>6522</v>
      </c>
      <c r="G343" t="s">
        <v>6546</v>
      </c>
      <c r="H343" t="s">
        <v>6554</v>
      </c>
      <c r="I343" t="s">
        <v>5728</v>
      </c>
      <c r="J343" t="s">
        <v>6555</v>
      </c>
      <c r="K343" t="s">
        <v>812</v>
      </c>
      <c r="Q343" t="s">
        <v>6556</v>
      </c>
    </row>
    <row r="344" spans="2:17">
      <c r="B344" s="29" t="str">
        <f>_xlfn.CONCAT(Capabilities[[#This Row],[Column1]],"-",Capabilities[[#This Row],[Level 1]],"-",Capabilities[[#This Row],[Level 2]],"-",Capabilities[[#This Row],[Level 3]])</f>
        <v>4727-OT Hosting-OT Data &amp; Integration-Data Privacy &amp; Access Control</v>
      </c>
      <c r="C344">
        <v>4727</v>
      </c>
      <c r="D344" t="s">
        <v>5717</v>
      </c>
      <c r="E344" t="s">
        <v>5904</v>
      </c>
      <c r="F344" t="s">
        <v>6522</v>
      </c>
      <c r="G344" t="s">
        <v>6546</v>
      </c>
      <c r="H344" t="s">
        <v>6557</v>
      </c>
      <c r="I344" t="s">
        <v>5728</v>
      </c>
      <c r="J344" t="s">
        <v>6558</v>
      </c>
      <c r="K344" t="s">
        <v>812</v>
      </c>
      <c r="Q344" t="s">
        <v>6559</v>
      </c>
    </row>
    <row r="345" spans="2:17">
      <c r="B345" s="29" t="str">
        <f>_xlfn.CONCAT(Capabilities[[#This Row],[Column1]],"-",Capabilities[[#This Row],[Level 1]],"-",Capabilities[[#This Row],[Level 2]],"-",Capabilities[[#This Row],[Level 3]])</f>
        <v>4728-OT Hosting-OT Data &amp; Integration-Data Analytics &amp; Insight Services</v>
      </c>
      <c r="C345">
        <v>4728</v>
      </c>
      <c r="D345" t="s">
        <v>5717</v>
      </c>
      <c r="E345" t="s">
        <v>5904</v>
      </c>
      <c r="F345" t="s">
        <v>6522</v>
      </c>
      <c r="G345" t="s">
        <v>6546</v>
      </c>
      <c r="H345" t="s">
        <v>6560</v>
      </c>
      <c r="I345" t="s">
        <v>5728</v>
      </c>
      <c r="J345" t="s">
        <v>6561</v>
      </c>
      <c r="K345" t="s">
        <v>812</v>
      </c>
      <c r="Q345" t="s">
        <v>6562</v>
      </c>
    </row>
    <row r="346" spans="2:17">
      <c r="B346" s="29" t="str">
        <f>_xlfn.CONCAT(Capabilities[[#This Row],[Column1]],"-",Capabilities[[#This Row],[Level 1]],"-",Capabilities[[#This Row],[Level 2]],"-",Capabilities[[#This Row],[Level 3]])</f>
        <v>4729-OT Hosting-OT Data &amp; Integration-Data Lineage &amp; Traceability</v>
      </c>
      <c r="C346">
        <v>4729</v>
      </c>
      <c r="D346" t="s">
        <v>5717</v>
      </c>
      <c r="E346" t="s">
        <v>5904</v>
      </c>
      <c r="F346" t="s">
        <v>6522</v>
      </c>
      <c r="G346" t="s">
        <v>6546</v>
      </c>
      <c r="H346" t="s">
        <v>6563</v>
      </c>
      <c r="I346" t="s">
        <v>5728</v>
      </c>
      <c r="J346" t="s">
        <v>6564</v>
      </c>
      <c r="K346" t="s">
        <v>812</v>
      </c>
      <c r="Q346" t="s">
        <v>6565</v>
      </c>
    </row>
    <row r="347" spans="2:17">
      <c r="B347" s="29" t="str">
        <f>_xlfn.CONCAT(Capabilities[[#This Row],[Column1]],"-",Capabilities[[#This Row],[Level 1]],"-",Capabilities[[#This Row],[Level 2]],"-",Capabilities[[#This Row],[Level 3]])</f>
        <v>4738-OT Hosting-OT Engineering &amp; Innovation-</v>
      </c>
      <c r="C347">
        <v>4738</v>
      </c>
      <c r="D347" t="s">
        <v>5717</v>
      </c>
      <c r="E347" t="s">
        <v>5904</v>
      </c>
      <c r="F347" t="s">
        <v>6522</v>
      </c>
      <c r="G347" t="s">
        <v>6566</v>
      </c>
      <c r="K347" t="s">
        <v>812</v>
      </c>
      <c r="Q347" t="s">
        <v>6567</v>
      </c>
    </row>
    <row r="348" spans="2:17">
      <c r="B348" s="29" t="str">
        <f>_xlfn.CONCAT(Capabilities[[#This Row],[Column1]],"-",Capabilities[[#This Row],[Level 1]],"-",Capabilities[[#This Row],[Level 2]],"-",Capabilities[[#This Row],[Level 3]])</f>
        <v>4739-OT Hosting-OT Engineering &amp; Innovation-OT Architecture Governance</v>
      </c>
      <c r="C348">
        <v>4739</v>
      </c>
      <c r="D348" t="s">
        <v>5717</v>
      </c>
      <c r="E348" t="s">
        <v>5904</v>
      </c>
      <c r="F348" t="s">
        <v>6522</v>
      </c>
      <c r="G348" t="s">
        <v>6566</v>
      </c>
      <c r="H348" t="s">
        <v>6568</v>
      </c>
      <c r="I348" t="s">
        <v>5728</v>
      </c>
      <c r="J348" t="s">
        <v>6569</v>
      </c>
      <c r="K348" t="s">
        <v>812</v>
      </c>
      <c r="Q348" t="s">
        <v>6570</v>
      </c>
    </row>
    <row r="349" spans="2:17">
      <c r="B349" s="29" t="str">
        <f>_xlfn.CONCAT(Capabilities[[#This Row],[Column1]],"-",Capabilities[[#This Row],[Level 1]],"-",Capabilities[[#This Row],[Level 2]],"-",Capabilities[[#This Row],[Level 3]])</f>
        <v>4740-OT Hosting-OT Engineering &amp; Innovation-Service Compliance</v>
      </c>
      <c r="C349">
        <v>4740</v>
      </c>
      <c r="D349" t="s">
        <v>5717</v>
      </c>
      <c r="E349" t="s">
        <v>5904</v>
      </c>
      <c r="F349" t="s">
        <v>6522</v>
      </c>
      <c r="G349" t="s">
        <v>6566</v>
      </c>
      <c r="H349" t="s">
        <v>6571</v>
      </c>
      <c r="I349" t="s">
        <v>5728</v>
      </c>
      <c r="J349" t="s">
        <v>6572</v>
      </c>
      <c r="K349" t="s">
        <v>812</v>
      </c>
      <c r="Q349" t="s">
        <v>6573</v>
      </c>
    </row>
    <row r="350" spans="2:17" ht="45">
      <c r="B350" s="29" t="str">
        <f>_xlfn.CONCAT(Capabilities[[#This Row],[Column1]],"-",Capabilities[[#This Row],[Level 1]],"-",Capabilities[[#This Row],[Level 2]],"-",Capabilities[[#This Row],[Level 3]])</f>
        <v>4741-OT Hosting-OT Engineering &amp; Innovation-Edge Software Engineering</v>
      </c>
      <c r="C350">
        <v>4741</v>
      </c>
      <c r="D350" t="s">
        <v>5717</v>
      </c>
      <c r="E350" t="s">
        <v>5904</v>
      </c>
      <c r="F350" t="s">
        <v>6522</v>
      </c>
      <c r="G350" t="s">
        <v>6566</v>
      </c>
      <c r="H350" s="85" t="s">
        <v>6574</v>
      </c>
      <c r="I350" t="s">
        <v>5728</v>
      </c>
      <c r="J350" s="8" t="s">
        <v>6575</v>
      </c>
      <c r="K350" t="s">
        <v>812</v>
      </c>
      <c r="P350" t="s">
        <v>6576</v>
      </c>
      <c r="Q350" t="s">
        <v>6577</v>
      </c>
    </row>
    <row r="351" spans="2:17">
      <c r="B351" s="29" t="str">
        <f>_xlfn.CONCAT(Capabilities[[#This Row],[Column1]],"-",Capabilities[[#This Row],[Level 1]],"-",Capabilities[[#This Row],[Level 2]],"-",Capabilities[[#This Row],[Level 3]])</f>
        <v>4742-OT Hosting-OT Engineering &amp; Innovation-Test &amp; Validation Automation (Operational)</v>
      </c>
      <c r="C351">
        <v>4742</v>
      </c>
      <c r="D351" t="s">
        <v>5717</v>
      </c>
      <c r="E351" t="s">
        <v>5904</v>
      </c>
      <c r="F351" t="s">
        <v>6522</v>
      </c>
      <c r="G351" t="s">
        <v>6566</v>
      </c>
      <c r="H351" t="s">
        <v>6578</v>
      </c>
      <c r="I351" t="s">
        <v>5728</v>
      </c>
      <c r="J351" t="s">
        <v>6579</v>
      </c>
      <c r="K351" t="s">
        <v>812</v>
      </c>
      <c r="Q351" t="s">
        <v>6580</v>
      </c>
    </row>
    <row r="352" spans="2:17">
      <c r="B352" s="29" t="str">
        <f>_xlfn.CONCAT(Capabilities[[#This Row],[Column1]],"-",Capabilities[[#This Row],[Level 1]],"-",Capabilities[[#This Row],[Level 2]],"-",Capabilities[[#This Row],[Level 3]])</f>
        <v>4743-OT Hosting-OT Engineering &amp; Innovation-Continuous Improvement &amp; DevSecOps</v>
      </c>
      <c r="C352">
        <v>4743</v>
      </c>
      <c r="D352" t="s">
        <v>5717</v>
      </c>
      <c r="E352" t="s">
        <v>5904</v>
      </c>
      <c r="F352" t="s">
        <v>6522</v>
      </c>
      <c r="G352" t="s">
        <v>6566</v>
      </c>
      <c r="H352" t="s">
        <v>6581</v>
      </c>
      <c r="I352" t="s">
        <v>5728</v>
      </c>
      <c r="J352" t="s">
        <v>6582</v>
      </c>
      <c r="K352" t="s">
        <v>812</v>
      </c>
      <c r="Q352" t="s">
        <v>6583</v>
      </c>
    </row>
    <row r="353" spans="2:17">
      <c r="B353" s="29" t="str">
        <f>_xlfn.CONCAT(Capabilities[[#This Row],[Column1]],"-",Capabilities[[#This Row],[Level 1]],"-",Capabilities[[#This Row],[Level 2]],"-",Capabilities[[#This Row],[Level 3]])</f>
        <v>4745-OT Hosting-OT Engineering &amp; Innovation-Prototype &amp; Pilot Management</v>
      </c>
      <c r="C353">
        <v>4745</v>
      </c>
      <c r="D353" t="s">
        <v>5717</v>
      </c>
      <c r="E353" t="s">
        <v>5904</v>
      </c>
      <c r="F353" t="s">
        <v>6522</v>
      </c>
      <c r="G353" t="s">
        <v>6566</v>
      </c>
      <c r="H353" s="85" t="s">
        <v>6584</v>
      </c>
      <c r="I353" t="s">
        <v>5728</v>
      </c>
      <c r="J353" t="s">
        <v>6585</v>
      </c>
      <c r="K353" t="s">
        <v>812</v>
      </c>
      <c r="P353" t="s">
        <v>6576</v>
      </c>
      <c r="Q353" t="s">
        <v>6586</v>
      </c>
    </row>
    <row r="354" spans="2:17">
      <c r="B354" s="29" t="str">
        <f>_xlfn.CONCAT(Capabilities[[#This Row],[Column1]],"-",Capabilities[[#This Row],[Level 1]],"-",Capabilities[[#This Row],[Level 2]],"-",Capabilities[[#This Row],[Level 3]])</f>
        <v>4746-OT Hosting-OT Governance &amp; Risk Management-Governance</v>
      </c>
      <c r="C354">
        <v>4746</v>
      </c>
      <c r="D354" t="s">
        <v>5717</v>
      </c>
      <c r="E354" t="s">
        <v>5904</v>
      </c>
      <c r="F354" t="s">
        <v>6522</v>
      </c>
      <c r="G354" t="s">
        <v>6587</v>
      </c>
      <c r="H354" t="s">
        <v>6588</v>
      </c>
      <c r="I354" t="s">
        <v>5728</v>
      </c>
      <c r="J354" t="s">
        <v>6589</v>
      </c>
      <c r="K354" t="s">
        <v>812</v>
      </c>
      <c r="Q354" t="s">
        <v>6590</v>
      </c>
    </row>
    <row r="355" spans="2:17">
      <c r="B355" s="29" t="str">
        <f>_xlfn.CONCAT(Capabilities[[#This Row],[Column1]],"-",Capabilities[[#This Row],[Level 1]],"-",Capabilities[[#This Row],[Level 2]],"-",Capabilities[[#This Row],[Level 3]])</f>
        <v>4747-OT Hosting-OT Governance &amp; Risk Management-Risk Assessment &amp; Mitigation</v>
      </c>
      <c r="C355">
        <v>4747</v>
      </c>
      <c r="D355" t="s">
        <v>5717</v>
      </c>
      <c r="E355" t="s">
        <v>5904</v>
      </c>
      <c r="F355" t="s">
        <v>6522</v>
      </c>
      <c r="G355" t="s">
        <v>6587</v>
      </c>
      <c r="H355" t="s">
        <v>6591</v>
      </c>
      <c r="I355" t="s">
        <v>5728</v>
      </c>
      <c r="J355" t="s">
        <v>6592</v>
      </c>
      <c r="K355" t="s">
        <v>812</v>
      </c>
      <c r="Q355" t="s">
        <v>6593</v>
      </c>
    </row>
    <row r="356" spans="2:17">
      <c r="B356" s="29" t="str">
        <f>_xlfn.CONCAT(Capabilities[[#This Row],[Column1]],"-",Capabilities[[#This Row],[Level 1]],"-",Capabilities[[#This Row],[Level 2]],"-",Capabilities[[#This Row],[Level 3]])</f>
        <v>4748-OT Hosting-OT Governance &amp; Risk Management-Third-Party Risk Management</v>
      </c>
      <c r="C356">
        <v>4748</v>
      </c>
      <c r="D356" t="s">
        <v>5717</v>
      </c>
      <c r="E356" t="s">
        <v>5904</v>
      </c>
      <c r="F356" t="s">
        <v>6522</v>
      </c>
      <c r="G356" t="s">
        <v>6587</v>
      </c>
      <c r="H356" t="s">
        <v>6594</v>
      </c>
      <c r="I356" t="s">
        <v>5728</v>
      </c>
      <c r="J356" t="s">
        <v>6595</v>
      </c>
      <c r="K356" t="s">
        <v>812</v>
      </c>
      <c r="Q356" t="s">
        <v>6596</v>
      </c>
    </row>
    <row r="357" spans="2:17">
      <c r="B357" s="29" t="str">
        <f>_xlfn.CONCAT(Capabilities[[#This Row],[Column1]],"-",Capabilities[[#This Row],[Level 1]],"-",Capabilities[[#This Row],[Level 2]],"-",Capabilities[[#This Row],[Level 3]])</f>
        <v>4749-OT Hosting-OT Governance &amp; Risk Management-Operational Reporting &amp; Metrics</v>
      </c>
      <c r="C357">
        <v>4749</v>
      </c>
      <c r="D357" t="s">
        <v>5717</v>
      </c>
      <c r="E357" t="s">
        <v>5904</v>
      </c>
      <c r="F357" t="s">
        <v>6522</v>
      </c>
      <c r="G357" t="s">
        <v>6587</v>
      </c>
      <c r="H357" t="s">
        <v>6597</v>
      </c>
      <c r="I357" t="s">
        <v>5728</v>
      </c>
      <c r="J357" t="s">
        <v>6598</v>
      </c>
      <c r="K357" t="s">
        <v>812</v>
      </c>
      <c r="Q357" t="s">
        <v>6599</v>
      </c>
    </row>
    <row r="358" spans="2:17">
      <c r="B358" s="29" t="str">
        <f>_xlfn.CONCAT(Capabilities[[#This Row],[Column1]],"-",Capabilities[[#This Row],[Level 1]],"-",Capabilities[[#This Row],[Level 2]],"-",Capabilities[[#This Row],[Level 3]])</f>
        <v>4709-OT Hosting-OT Operations &amp; Service-</v>
      </c>
      <c r="C358">
        <v>4709</v>
      </c>
      <c r="D358" t="s">
        <v>5717</v>
      </c>
      <c r="E358" t="s">
        <v>5904</v>
      </c>
      <c r="F358" t="s">
        <v>6522</v>
      </c>
      <c r="G358" t="s">
        <v>6600</v>
      </c>
      <c r="J358" t="s">
        <v>6601</v>
      </c>
      <c r="K358" t="s">
        <v>812</v>
      </c>
      <c r="Q358" t="s">
        <v>6602</v>
      </c>
    </row>
    <row r="359" spans="2:17" ht="45">
      <c r="B359" s="29" t="str">
        <f>_xlfn.CONCAT(Capabilities[[#This Row],[Column1]],"-",Capabilities[[#This Row],[Level 1]],"-",Capabilities[[#This Row],[Level 2]],"-",Capabilities[[#This Row],[Level 3]])</f>
        <v>4710-OT Hosting-OT Operations &amp; Service-Field Device Operations &amp; Support</v>
      </c>
      <c r="C359">
        <v>4710</v>
      </c>
      <c r="D359" t="s">
        <v>5717</v>
      </c>
      <c r="E359" t="s">
        <v>5904</v>
      </c>
      <c r="F359" t="s">
        <v>6522</v>
      </c>
      <c r="G359" t="s">
        <v>6600</v>
      </c>
      <c r="H359" s="85" t="s">
        <v>6603</v>
      </c>
      <c r="I359" t="s">
        <v>5728</v>
      </c>
      <c r="J359" s="8" t="s">
        <v>6604</v>
      </c>
      <c r="K359" t="s">
        <v>812</v>
      </c>
      <c r="P359" t="s">
        <v>6576</v>
      </c>
      <c r="Q359" t="s">
        <v>6605</v>
      </c>
    </row>
    <row r="360" spans="2:17">
      <c r="B360" s="29" t="str">
        <f>_xlfn.CONCAT(Capabilities[[#This Row],[Column1]],"-",Capabilities[[#This Row],[Level 1]],"-",Capabilities[[#This Row],[Level 2]],"-",Capabilities[[#This Row],[Level 3]])</f>
        <v>4711-OT Hosting-OT Operations &amp; Service-Customer Incident &amp; Problem Management</v>
      </c>
      <c r="C360">
        <v>4711</v>
      </c>
      <c r="D360" t="s">
        <v>5717</v>
      </c>
      <c r="E360" t="s">
        <v>5904</v>
      </c>
      <c r="F360" t="s">
        <v>6522</v>
      </c>
      <c r="G360" t="s">
        <v>6600</v>
      </c>
      <c r="H360" t="s">
        <v>6606</v>
      </c>
      <c r="I360" t="s">
        <v>5728</v>
      </c>
      <c r="J360" t="s">
        <v>6607</v>
      </c>
      <c r="K360" t="s">
        <v>812</v>
      </c>
      <c r="Q360" t="s">
        <v>6608</v>
      </c>
    </row>
    <row r="361" spans="2:17">
      <c r="B361" s="29" t="str">
        <f>_xlfn.CONCAT(Capabilities[[#This Row],[Column1]],"-",Capabilities[[#This Row],[Level 1]],"-",Capabilities[[#This Row],[Level 2]],"-",Capabilities[[#This Row],[Level 3]])</f>
        <v>4712-OT Hosting-OT Operations &amp; Service-Telemetry &amp; Event Processing</v>
      </c>
      <c r="C361">
        <v>4712</v>
      </c>
      <c r="D361" t="s">
        <v>5717</v>
      </c>
      <c r="E361" t="s">
        <v>5904</v>
      </c>
      <c r="F361" t="s">
        <v>6522</v>
      </c>
      <c r="G361" t="s">
        <v>6600</v>
      </c>
      <c r="H361" t="s">
        <v>6609</v>
      </c>
      <c r="I361" t="s">
        <v>5728</v>
      </c>
      <c r="J361" t="s">
        <v>6610</v>
      </c>
      <c r="K361" t="s">
        <v>812</v>
      </c>
      <c r="Q361" t="s">
        <v>6611</v>
      </c>
    </row>
    <row r="362" spans="2:17">
      <c r="B362" s="29" t="str">
        <f>_xlfn.CONCAT(Capabilities[[#This Row],[Column1]],"-",Capabilities[[#This Row],[Level 1]],"-",Capabilities[[#This Row],[Level 2]],"-",Capabilities[[#This Row],[Level 3]])</f>
        <v>4713-OT Hosting-OT Operations &amp; Service-SLA &amp; Contract Management</v>
      </c>
      <c r="C362">
        <v>4713</v>
      </c>
      <c r="D362" t="s">
        <v>5717</v>
      </c>
      <c r="E362" t="s">
        <v>5904</v>
      </c>
      <c r="F362" t="s">
        <v>6522</v>
      </c>
      <c r="G362" t="s">
        <v>6600</v>
      </c>
      <c r="H362" t="s">
        <v>6612</v>
      </c>
      <c r="I362" t="s">
        <v>5728</v>
      </c>
      <c r="J362" t="s">
        <v>6613</v>
      </c>
      <c r="K362" t="s">
        <v>812</v>
      </c>
      <c r="Q362" t="s">
        <v>6614</v>
      </c>
    </row>
    <row r="363" spans="2:17">
      <c r="B363" s="29" t="str">
        <f>_xlfn.CONCAT(Capabilities[[#This Row],[Column1]],"-",Capabilities[[#This Row],[Level 1]],"-",Capabilities[[#This Row],[Level 2]],"-",Capabilities[[#This Row],[Level 3]])</f>
        <v>4714-OT Hosting-OT Operations &amp; Service-Customer Change &amp; Release Management</v>
      </c>
      <c r="C363">
        <v>4714</v>
      </c>
      <c r="D363" t="s">
        <v>5717</v>
      </c>
      <c r="E363" t="s">
        <v>5904</v>
      </c>
      <c r="F363" t="s">
        <v>6522</v>
      </c>
      <c r="G363" t="s">
        <v>6600</v>
      </c>
      <c r="H363" t="s">
        <v>6615</v>
      </c>
      <c r="I363" t="s">
        <v>5728</v>
      </c>
      <c r="J363" t="s">
        <v>6616</v>
      </c>
      <c r="K363" t="s">
        <v>812</v>
      </c>
      <c r="Q363" t="s">
        <v>6617</v>
      </c>
    </row>
    <row r="364" spans="2:17" ht="45">
      <c r="B364" s="29" t="str">
        <f>_xlfn.CONCAT(Capabilities[[#This Row],[Column1]],"-",Capabilities[[#This Row],[Level 1]],"-",Capabilities[[#This Row],[Level 2]],"-",Capabilities[[#This Row],[Level 3]])</f>
        <v>4715-OT Hosting-OT Operations &amp; Service-Field Operations Scheduling</v>
      </c>
      <c r="C364">
        <v>4715</v>
      </c>
      <c r="D364" t="s">
        <v>5717</v>
      </c>
      <c r="E364" t="s">
        <v>5904</v>
      </c>
      <c r="F364" t="s">
        <v>6522</v>
      </c>
      <c r="G364" t="s">
        <v>6600</v>
      </c>
      <c r="H364" s="85" t="s">
        <v>6618</v>
      </c>
      <c r="I364" t="s">
        <v>5728</v>
      </c>
      <c r="J364" s="8" t="s">
        <v>6619</v>
      </c>
      <c r="K364" t="s">
        <v>812</v>
      </c>
      <c r="P364" t="s">
        <v>6576</v>
      </c>
      <c r="Q364" t="s">
        <v>6620</v>
      </c>
    </row>
    <row r="365" spans="2:17">
      <c r="B365" s="29" t="str">
        <f>_xlfn.CONCAT(Capabilities[[#This Row],[Column1]],"-",Capabilities[[#This Row],[Level 1]],"-",Capabilities[[#This Row],[Level 2]],"-",Capabilities[[#This Row],[Level 3]])</f>
        <v>4716-OT Hosting-OT Operations &amp; Service-Customer Training</v>
      </c>
      <c r="C365">
        <v>4716</v>
      </c>
      <c r="D365" t="s">
        <v>5717</v>
      </c>
      <c r="E365" t="s">
        <v>5904</v>
      </c>
      <c r="F365" t="s">
        <v>6522</v>
      </c>
      <c r="G365" t="s">
        <v>6600</v>
      </c>
      <c r="H365" s="85" t="s">
        <v>6621</v>
      </c>
      <c r="I365" t="s">
        <v>5728</v>
      </c>
      <c r="J365" t="s">
        <v>6622</v>
      </c>
      <c r="K365" t="s">
        <v>812</v>
      </c>
      <c r="P365" t="s">
        <v>6576</v>
      </c>
      <c r="Q365" t="s">
        <v>6623</v>
      </c>
    </row>
    <row r="366" spans="2:17">
      <c r="B366" s="29" t="str">
        <f>_xlfn.CONCAT(Capabilities[[#This Row],[Column1]],"-",Capabilities[[#This Row],[Level 1]],"-",Capabilities[[#This Row],[Level 2]],"-",Capabilities[[#This Row],[Level 3]])</f>
        <v>4750-OT Hosting-OT Operations &amp; Service-Third-Party Software</v>
      </c>
      <c r="C366">
        <v>4750</v>
      </c>
      <c r="D366" t="s">
        <v>5717</v>
      </c>
      <c r="E366" t="s">
        <v>5904</v>
      </c>
      <c r="F366" t="s">
        <v>6522</v>
      </c>
      <c r="G366" t="s">
        <v>6600</v>
      </c>
      <c r="H366" s="85" t="s">
        <v>6624</v>
      </c>
      <c r="I366" t="s">
        <v>5728</v>
      </c>
      <c r="J366" t="s">
        <v>6625</v>
      </c>
      <c r="K366" t="s">
        <v>812</v>
      </c>
      <c r="P366" t="s">
        <v>6576</v>
      </c>
      <c r="Q366" t="s">
        <v>6626</v>
      </c>
    </row>
    <row r="367" spans="2:17">
      <c r="B367" s="29" t="str">
        <f>_xlfn.CONCAT(Capabilities[[#This Row],[Column1]],"-",Capabilities[[#This Row],[Level 1]],"-",Capabilities[[#This Row],[Level 2]],"-",Capabilities[[#This Row],[Level 3]])</f>
        <v>4700-OT Hosting-OT Platform &amp; Hosting-</v>
      </c>
      <c r="C367">
        <v>4700</v>
      </c>
      <c r="D367" t="s">
        <v>5717</v>
      </c>
      <c r="E367" t="s">
        <v>5904</v>
      </c>
      <c r="F367" t="s">
        <v>6522</v>
      </c>
      <c r="G367" t="s">
        <v>6627</v>
      </c>
      <c r="J367" t="s">
        <v>6628</v>
      </c>
      <c r="K367" t="s">
        <v>812</v>
      </c>
      <c r="Q367" t="s">
        <v>6629</v>
      </c>
    </row>
    <row r="368" spans="2:17">
      <c r="B368" s="29" t="str">
        <f>_xlfn.CONCAT(Capabilities[[#This Row],[Column1]],"-",Capabilities[[#This Row],[Level 1]],"-",Capabilities[[#This Row],[Level 2]],"-",Capabilities[[#This Row],[Level 3]])</f>
        <v>4701-OT Hosting-OT Platform &amp; Hosting-</v>
      </c>
      <c r="C368">
        <v>4701</v>
      </c>
      <c r="D368" t="s">
        <v>5717</v>
      </c>
      <c r="E368" t="s">
        <v>5904</v>
      </c>
      <c r="F368" t="s">
        <v>6522</v>
      </c>
      <c r="G368" t="s">
        <v>6627</v>
      </c>
      <c r="K368" t="s">
        <v>812</v>
      </c>
      <c r="Q368" s="226" t="s">
        <v>6630</v>
      </c>
    </row>
    <row r="369" spans="2:17">
      <c r="B369" s="29" t="str">
        <f>_xlfn.CONCAT(Capabilities[[#This Row],[Column1]],"-",Capabilities[[#This Row],[Level 1]],"-",Capabilities[[#This Row],[Level 2]],"-",Capabilities[[#This Row],[Level 3]])</f>
        <v>4702-OT Hosting-OT Platform &amp; Hosting-IoT Device Management</v>
      </c>
      <c r="C369">
        <v>4702</v>
      </c>
      <c r="D369" t="s">
        <v>5717</v>
      </c>
      <c r="E369" t="s">
        <v>5904</v>
      </c>
      <c r="F369" t="s">
        <v>6522</v>
      </c>
      <c r="G369" t="s">
        <v>6627</v>
      </c>
      <c r="H369" s="85" t="s">
        <v>6631</v>
      </c>
      <c r="I369" t="s">
        <v>5728</v>
      </c>
      <c r="J369" t="s">
        <v>6632</v>
      </c>
      <c r="K369" t="s">
        <v>812</v>
      </c>
      <c r="P369" t="s">
        <v>6576</v>
      </c>
      <c r="Q369" t="s">
        <v>6633</v>
      </c>
    </row>
    <row r="370" spans="2:17">
      <c r="B370" s="29" t="str">
        <f>_xlfn.CONCAT(Capabilities[[#This Row],[Column1]],"-",Capabilities[[#This Row],[Level 1]],"-",Capabilities[[#This Row],[Level 2]],"-",Capabilities[[#This Row],[Level 3]])</f>
        <v>4703-OT Hosting-OT Platform &amp; Hosting-Edge Computing &amp; Gateway Management</v>
      </c>
      <c r="C370">
        <v>4703</v>
      </c>
      <c r="D370" t="s">
        <v>5717</v>
      </c>
      <c r="E370" t="s">
        <v>5904</v>
      </c>
      <c r="F370" t="s">
        <v>6522</v>
      </c>
      <c r="G370" t="s">
        <v>6627</v>
      </c>
      <c r="H370" s="85" t="s">
        <v>6634</v>
      </c>
      <c r="I370" t="s">
        <v>5728</v>
      </c>
      <c r="J370" t="s">
        <v>6635</v>
      </c>
      <c r="K370" t="s">
        <v>812</v>
      </c>
      <c r="P370" t="s">
        <v>6576</v>
      </c>
      <c r="Q370" t="s">
        <v>6636</v>
      </c>
    </row>
    <row r="371" spans="2:17">
      <c r="B371" s="29" t="str">
        <f>_xlfn.CONCAT(Capabilities[[#This Row],[Column1]],"-",Capabilities[[#This Row],[Level 1]],"-",Capabilities[[#This Row],[Level 2]],"-",Capabilities[[#This Row],[Level 3]])</f>
        <v>4704-OT Hosting-OT Platform &amp; Hosting-Remote Access &amp; Authentication Control</v>
      </c>
      <c r="C371">
        <v>4704</v>
      </c>
      <c r="D371" t="s">
        <v>5717</v>
      </c>
      <c r="E371" t="s">
        <v>5904</v>
      </c>
      <c r="F371" t="s">
        <v>6522</v>
      </c>
      <c r="G371" t="s">
        <v>6627</v>
      </c>
      <c r="H371" t="s">
        <v>6637</v>
      </c>
      <c r="I371" t="s">
        <v>5728</v>
      </c>
      <c r="J371" t="s">
        <v>6638</v>
      </c>
      <c r="K371" t="s">
        <v>812</v>
      </c>
      <c r="Q371" t="s">
        <v>6639</v>
      </c>
    </row>
    <row r="372" spans="2:17">
      <c r="B372" s="29" t="str">
        <f>_xlfn.CONCAT(Capabilities[[#This Row],[Column1]],"-",Capabilities[[#This Row],[Level 1]],"-",Capabilities[[#This Row],[Level 2]],"-",Capabilities[[#This Row],[Level 3]])</f>
        <v>4705-OT Hosting-OT Platform &amp; Hosting-Cloud Integration &amp; Hosting</v>
      </c>
      <c r="C372">
        <v>4705</v>
      </c>
      <c r="D372" t="s">
        <v>5717</v>
      </c>
      <c r="E372" t="s">
        <v>5904</v>
      </c>
      <c r="F372" t="s">
        <v>6522</v>
      </c>
      <c r="G372" t="s">
        <v>6627</v>
      </c>
      <c r="H372" t="s">
        <v>6640</v>
      </c>
      <c r="I372" t="s">
        <v>5728</v>
      </c>
      <c r="J372" t="s">
        <v>6641</v>
      </c>
      <c r="K372" t="s">
        <v>812</v>
      </c>
      <c r="Q372" t="s">
        <v>6642</v>
      </c>
    </row>
    <row r="373" spans="2:17" ht="15" customHeight="1">
      <c r="B373" s="29" t="str">
        <f>_xlfn.CONCAT(Capabilities[[#This Row],[Column1]],"-",Capabilities[[#This Row],[Level 1]],"-",Capabilities[[#This Row],[Level 2]],"-",Capabilities[[#This Row],[Level 3]])</f>
        <v>4706-OT Hosting-OT Platform &amp; Hosting-API &amp; Integration Services</v>
      </c>
      <c r="C373">
        <v>4706</v>
      </c>
      <c r="D373" t="s">
        <v>5717</v>
      </c>
      <c r="E373" t="s">
        <v>5904</v>
      </c>
      <c r="F373" t="s">
        <v>6522</v>
      </c>
      <c r="G373" t="s">
        <v>6627</v>
      </c>
      <c r="H373" t="s">
        <v>6643</v>
      </c>
      <c r="I373" t="s">
        <v>5728</v>
      </c>
      <c r="J373" t="s">
        <v>6644</v>
      </c>
      <c r="K373" t="s">
        <v>812</v>
      </c>
      <c r="Q373" t="s">
        <v>6645</v>
      </c>
    </row>
    <row r="374" spans="2:17" ht="15" customHeight="1">
      <c r="B374" s="29" t="str">
        <f>_xlfn.CONCAT(Capabilities[[#This Row],[Column1]],"-",Capabilities[[#This Row],[Level 1]],"-",Capabilities[[#This Row],[Level 2]],"-",Capabilities[[#This Row],[Level 3]])</f>
        <v>4707-OT Hosting-OT Platform &amp; Hosting-Service Availability &amp; Resilience</v>
      </c>
      <c r="C374">
        <v>4707</v>
      </c>
      <c r="D374" t="s">
        <v>5717</v>
      </c>
      <c r="E374" t="s">
        <v>5904</v>
      </c>
      <c r="F374" t="s">
        <v>6522</v>
      </c>
      <c r="G374" t="s">
        <v>6627</v>
      </c>
      <c r="H374" t="s">
        <v>6646</v>
      </c>
      <c r="I374" t="s">
        <v>5728</v>
      </c>
      <c r="J374" t="s">
        <v>6647</v>
      </c>
      <c r="K374" t="s">
        <v>812</v>
      </c>
      <c r="Q374" t="s">
        <v>6648</v>
      </c>
    </row>
    <row r="375" spans="2:17" ht="15" customHeight="1">
      <c r="B375" s="29" t="str">
        <f>_xlfn.CONCAT(Capabilities[[#This Row],[Column1]],"-",Capabilities[[#This Row],[Level 1]],"-",Capabilities[[#This Row],[Level 2]],"-",Capabilities[[#This Row],[Level 3]])</f>
        <v>4708-OT Hosting-OT Platform &amp; Hosting-Platform Lifecycle Management</v>
      </c>
      <c r="C375">
        <v>4708</v>
      </c>
      <c r="D375" t="s">
        <v>5717</v>
      </c>
      <c r="E375" t="s">
        <v>5904</v>
      </c>
      <c r="F375" t="s">
        <v>6522</v>
      </c>
      <c r="G375" t="s">
        <v>6627</v>
      </c>
      <c r="H375" t="s">
        <v>6649</v>
      </c>
      <c r="I375" t="s">
        <v>5728</v>
      </c>
      <c r="J375" t="s">
        <v>6650</v>
      </c>
      <c r="K375" t="s">
        <v>812</v>
      </c>
      <c r="Q375" t="s">
        <v>6651</v>
      </c>
    </row>
    <row r="376" spans="2:17" ht="15" customHeight="1">
      <c r="B376" s="29" t="str">
        <f>_xlfn.CONCAT(Capabilities[[#This Row],[Column1]],"-",Capabilities[[#This Row],[Level 1]],"-",Capabilities[[#This Row],[Level 2]],"-",Capabilities[[#This Row],[Level 3]])</f>
        <v>4717-OT Hosting-OT Security &amp; Compliance-</v>
      </c>
      <c r="C376">
        <v>4717</v>
      </c>
      <c r="D376" t="s">
        <v>5717</v>
      </c>
      <c r="E376" t="s">
        <v>5904</v>
      </c>
      <c r="F376" t="s">
        <v>6522</v>
      </c>
      <c r="G376" t="s">
        <v>6652</v>
      </c>
      <c r="K376" t="s">
        <v>812</v>
      </c>
      <c r="Q376" t="s">
        <v>6653</v>
      </c>
    </row>
    <row r="377" spans="2:17" ht="15" customHeight="1">
      <c r="B377" s="29" t="str">
        <f>_xlfn.CONCAT(Capabilities[[#This Row],[Column1]],"-",Capabilities[[#This Row],[Level 1]],"-",Capabilities[[#This Row],[Level 2]],"-",Capabilities[[#This Row],[Level 3]])</f>
        <v>4718-OT Hosting-OT Security &amp; Compliance-OT Zero Trust Architecture</v>
      </c>
      <c r="C377">
        <v>4718</v>
      </c>
      <c r="D377" t="s">
        <v>5717</v>
      </c>
      <c r="E377" t="s">
        <v>5904</v>
      </c>
      <c r="F377" t="s">
        <v>6522</v>
      </c>
      <c r="G377" t="s">
        <v>6652</v>
      </c>
      <c r="H377" t="s">
        <v>6654</v>
      </c>
      <c r="I377" t="s">
        <v>5728</v>
      </c>
      <c r="J377" t="s">
        <v>6655</v>
      </c>
      <c r="K377" t="s">
        <v>812</v>
      </c>
      <c r="Q377" t="s">
        <v>6656</v>
      </c>
    </row>
    <row r="378" spans="2:17" ht="15" customHeight="1">
      <c r="B378" s="29" t="str">
        <f>_xlfn.CONCAT(Capabilities[[#This Row],[Column1]],"-",Capabilities[[#This Row],[Level 1]],"-",Capabilities[[#This Row],[Level 2]],"-",Capabilities[[#This Row],[Level 3]])</f>
        <v>4719-OT Hosting-OT Security &amp; Compliance-Vulnerability &amp; Patch Management (OT)</v>
      </c>
      <c r="C378">
        <v>4719</v>
      </c>
      <c r="D378" t="s">
        <v>5717</v>
      </c>
      <c r="E378" t="s">
        <v>5904</v>
      </c>
      <c r="F378" t="s">
        <v>6522</v>
      </c>
      <c r="G378" t="s">
        <v>6652</v>
      </c>
      <c r="H378" t="s">
        <v>6657</v>
      </c>
      <c r="I378" t="s">
        <v>5728</v>
      </c>
      <c r="J378" t="s">
        <v>6658</v>
      </c>
      <c r="K378" t="s">
        <v>812</v>
      </c>
      <c r="Q378" t="s">
        <v>6659</v>
      </c>
    </row>
    <row r="379" spans="2:17" ht="15" customHeight="1">
      <c r="B379" s="29" t="str">
        <f>_xlfn.CONCAT(Capabilities[[#This Row],[Column1]],"-",Capabilities[[#This Row],[Level 1]],"-",Capabilities[[#This Row],[Level 2]],"-",Capabilities[[#This Row],[Level 3]])</f>
        <v>4720-OT Hosting-OT Security &amp; Compliance-Security Monitoring &amp; Incident Response</v>
      </c>
      <c r="C379">
        <v>4720</v>
      </c>
      <c r="D379" t="s">
        <v>5717</v>
      </c>
      <c r="E379" t="s">
        <v>5904</v>
      </c>
      <c r="F379" t="s">
        <v>6522</v>
      </c>
      <c r="G379" t="s">
        <v>6652</v>
      </c>
      <c r="H379" t="s">
        <v>6660</v>
      </c>
      <c r="I379" t="s">
        <v>5728</v>
      </c>
      <c r="J379" t="s">
        <v>6661</v>
      </c>
      <c r="K379" t="s">
        <v>812</v>
      </c>
      <c r="Q379" t="s">
        <v>6662</v>
      </c>
    </row>
    <row r="380" spans="2:17" ht="15" customHeight="1">
      <c r="B380" s="29" t="str">
        <f>_xlfn.CONCAT(Capabilities[[#This Row],[Column1]],"-",Capabilities[[#This Row],[Level 1]],"-",Capabilities[[#This Row],[Level 2]],"-",Capabilities[[#This Row],[Level 3]])</f>
        <v>4721-OT Hosting-OT Security &amp; Compliance-Compliance &amp; Certification Management</v>
      </c>
      <c r="C380">
        <v>4721</v>
      </c>
      <c r="D380" t="s">
        <v>5717</v>
      </c>
      <c r="E380" t="s">
        <v>5904</v>
      </c>
      <c r="F380" t="s">
        <v>6522</v>
      </c>
      <c r="G380" t="s">
        <v>6652</v>
      </c>
      <c r="H380" t="s">
        <v>6663</v>
      </c>
      <c r="I380" t="s">
        <v>5728</v>
      </c>
      <c r="J380" t="s">
        <v>6664</v>
      </c>
      <c r="K380" t="s">
        <v>812</v>
      </c>
      <c r="Q380" t="s">
        <v>6665</v>
      </c>
    </row>
    <row r="381" spans="2:17">
      <c r="B381" s="29" t="str">
        <f>_xlfn.CONCAT(Capabilities[[#This Row],[Column1]],"-",Capabilities[[#This Row],[Level 1]],"-",Capabilities[[#This Row],[Level 2]],"-",Capabilities[[#This Row],[Level 3]])</f>
        <v>4722-OT Hosting-OT Security &amp; Compliance-Forensic Log Archiving</v>
      </c>
      <c r="C381">
        <v>4722</v>
      </c>
      <c r="D381" t="s">
        <v>5717</v>
      </c>
      <c r="E381" t="s">
        <v>5904</v>
      </c>
      <c r="F381" t="s">
        <v>6522</v>
      </c>
      <c r="G381" t="s">
        <v>6652</v>
      </c>
      <c r="H381" t="s">
        <v>6666</v>
      </c>
      <c r="I381" t="s">
        <v>5728</v>
      </c>
      <c r="J381" t="s">
        <v>6667</v>
      </c>
      <c r="K381" t="s">
        <v>812</v>
      </c>
      <c r="Q381" t="s">
        <v>6668</v>
      </c>
    </row>
    <row r="382" spans="2:17">
      <c r="B382" s="29" t="str">
        <f>_xlfn.CONCAT(Capabilities[[#This Row],[Column1]],"-",Capabilities[[#This Row],[Level 1]],"-",Capabilities[[#This Row],[Level 2]],"-",Capabilities[[#This Row],[Level 3]])</f>
        <v>4503-OT Hosting--</v>
      </c>
      <c r="C382">
        <v>4503</v>
      </c>
      <c r="D382" t="s">
        <v>5717</v>
      </c>
      <c r="E382" t="s">
        <v>5904</v>
      </c>
      <c r="F382" t="s">
        <v>6522</v>
      </c>
      <c r="K382" t="s">
        <v>812</v>
      </c>
      <c r="Q382" s="226" t="s">
        <v>6669</v>
      </c>
    </row>
    <row r="383" spans="2:17">
      <c r="B383" s="29" t="str">
        <f>_xlfn.CONCAT(Capabilities[[#This Row],[Column1]],"-",Capabilities[[#This Row],[Level 1]],"-",Capabilities[[#This Row],[Level 2]],"-",Capabilities[[#This Row],[Level 3]])</f>
        <v>4640-OT Manufacturing-OT Data &amp; Integration-</v>
      </c>
      <c r="C383">
        <v>4640</v>
      </c>
      <c r="D383" t="s">
        <v>5717</v>
      </c>
      <c r="E383" t="s">
        <v>3217</v>
      </c>
      <c r="F383" t="s">
        <v>6670</v>
      </c>
      <c r="G383" t="s">
        <v>6546</v>
      </c>
      <c r="K383" t="s">
        <v>812</v>
      </c>
      <c r="Q383" t="s">
        <v>6671</v>
      </c>
    </row>
    <row r="384" spans="2:17">
      <c r="B384" s="29" t="str">
        <f>_xlfn.CONCAT(Capabilities[[#This Row],[Column1]],"-",Capabilities[[#This Row],[Level 1]],"-",Capabilities[[#This Row],[Level 2]],"-",Capabilities[[#This Row],[Level 3]])</f>
        <v>4641-OT Manufacturing-OT Data &amp; Integration-OT Data Acquisition &amp; Telemetry</v>
      </c>
      <c r="C384">
        <v>4641</v>
      </c>
      <c r="D384" t="s">
        <v>5717</v>
      </c>
      <c r="E384" t="s">
        <v>3217</v>
      </c>
      <c r="F384" t="s">
        <v>6670</v>
      </c>
      <c r="G384" t="s">
        <v>6546</v>
      </c>
      <c r="H384" t="s">
        <v>6672</v>
      </c>
      <c r="I384" t="s">
        <v>5728</v>
      </c>
      <c r="J384" t="s">
        <v>6673</v>
      </c>
      <c r="K384" t="s">
        <v>812</v>
      </c>
      <c r="Q384" t="s">
        <v>6674</v>
      </c>
    </row>
    <row r="385" spans="2:17">
      <c r="B385" s="29" t="str">
        <f>_xlfn.CONCAT(Capabilities[[#This Row],[Column1]],"-",Capabilities[[#This Row],[Level 1]],"-",Capabilities[[#This Row],[Level 2]],"-",Capabilities[[#This Row],[Level 3]])</f>
        <v>4642-OT Manufacturing-OT Data &amp; Integration-OT Data Transformation &amp; Validation</v>
      </c>
      <c r="C385">
        <v>4642</v>
      </c>
      <c r="D385" t="s">
        <v>5717</v>
      </c>
      <c r="E385" t="s">
        <v>3217</v>
      </c>
      <c r="F385" t="s">
        <v>6670</v>
      </c>
      <c r="G385" t="s">
        <v>6546</v>
      </c>
      <c r="H385" t="s">
        <v>6675</v>
      </c>
      <c r="I385" t="s">
        <v>5728</v>
      </c>
      <c r="J385" t="s">
        <v>6676</v>
      </c>
      <c r="K385" t="s">
        <v>812</v>
      </c>
      <c r="Q385" t="s">
        <v>6677</v>
      </c>
    </row>
    <row r="386" spans="2:17">
      <c r="B386" s="29" t="str">
        <f>_xlfn.CONCAT(Capabilities[[#This Row],[Column1]],"-",Capabilities[[#This Row],[Level 1]],"-",Capabilities[[#This Row],[Level 2]],"-",Capabilities[[#This Row],[Level 3]])</f>
        <v>4643-OT Manufacturing-OT Data &amp; Integration-OT Data Storage &amp; Retention</v>
      </c>
      <c r="C386">
        <v>4643</v>
      </c>
      <c r="D386" t="s">
        <v>5717</v>
      </c>
      <c r="E386" t="s">
        <v>3217</v>
      </c>
      <c r="F386" t="s">
        <v>6670</v>
      </c>
      <c r="G386" t="s">
        <v>6546</v>
      </c>
      <c r="H386" t="s">
        <v>6678</v>
      </c>
      <c r="I386" t="s">
        <v>5728</v>
      </c>
      <c r="J386" t="s">
        <v>6679</v>
      </c>
      <c r="K386" t="s">
        <v>812</v>
      </c>
      <c r="Q386" t="s">
        <v>6680</v>
      </c>
    </row>
    <row r="387" spans="2:17">
      <c r="B387" s="29" t="str">
        <f>_xlfn.CONCAT(Capabilities[[#This Row],[Column1]],"-",Capabilities[[#This Row],[Level 1]],"-",Capabilities[[#This Row],[Level 2]],"-",Capabilities[[#This Row],[Level 3]])</f>
        <v>4644-OT Manufacturing-OT Data &amp; Integration-OT Integration Architecture</v>
      </c>
      <c r="C387">
        <v>4644</v>
      </c>
      <c r="D387" t="s">
        <v>5717</v>
      </c>
      <c r="E387" t="s">
        <v>3217</v>
      </c>
      <c r="F387" t="s">
        <v>6670</v>
      </c>
      <c r="G387" t="s">
        <v>6546</v>
      </c>
      <c r="H387" t="s">
        <v>6681</v>
      </c>
      <c r="I387" t="s">
        <v>5728</v>
      </c>
      <c r="J387" t="s">
        <v>6682</v>
      </c>
      <c r="K387" t="s">
        <v>812</v>
      </c>
      <c r="Q387" t="s">
        <v>6683</v>
      </c>
    </row>
    <row r="388" spans="2:17">
      <c r="B388" s="29" t="str">
        <f>_xlfn.CONCAT(Capabilities[[#This Row],[Column1]],"-",Capabilities[[#This Row],[Level 1]],"-",Capabilities[[#This Row],[Level 2]],"-",Capabilities[[#This Row],[Level 3]])</f>
        <v>4645-OT Manufacturing-OT Data &amp; Integration-OT Analytics &amp; Reporting</v>
      </c>
      <c r="C388">
        <v>4645</v>
      </c>
      <c r="D388" t="s">
        <v>5717</v>
      </c>
      <c r="E388" t="s">
        <v>3217</v>
      </c>
      <c r="F388" t="s">
        <v>6670</v>
      </c>
      <c r="G388" t="s">
        <v>6546</v>
      </c>
      <c r="H388" t="s">
        <v>6684</v>
      </c>
      <c r="I388" t="s">
        <v>5728</v>
      </c>
      <c r="J388" t="s">
        <v>6685</v>
      </c>
      <c r="K388" t="s">
        <v>812</v>
      </c>
      <c r="Q388" t="s">
        <v>6686</v>
      </c>
    </row>
    <row r="389" spans="2:17">
      <c r="B389" s="29" t="str">
        <f>_xlfn.CONCAT(Capabilities[[#This Row],[Column1]],"-",Capabilities[[#This Row],[Level 1]],"-",Capabilities[[#This Row],[Level 2]],"-",Capabilities[[#This Row],[Level 3]])</f>
        <v>4646-OT Manufacturing-OT Data &amp; Integration-OT Data Lineage &amp; Traceability</v>
      </c>
      <c r="C389">
        <v>4646</v>
      </c>
      <c r="D389" t="s">
        <v>5717</v>
      </c>
      <c r="E389" t="s">
        <v>3217</v>
      </c>
      <c r="F389" t="s">
        <v>6670</v>
      </c>
      <c r="G389" t="s">
        <v>6546</v>
      </c>
      <c r="H389" t="s">
        <v>6687</v>
      </c>
      <c r="I389" t="s">
        <v>5728</v>
      </c>
      <c r="J389" t="s">
        <v>6688</v>
      </c>
      <c r="K389" t="s">
        <v>812</v>
      </c>
      <c r="Q389" t="s">
        <v>6689</v>
      </c>
    </row>
    <row r="390" spans="2:17">
      <c r="B390" s="29" t="str">
        <f>_xlfn.CONCAT(Capabilities[[#This Row],[Column1]],"-",Capabilities[[#This Row],[Level 1]],"-",Capabilities[[#This Row],[Level 2]],"-",Capabilities[[#This Row],[Level 3]])</f>
        <v>4647-OT Manufacturing-OT Engineering &amp; Innovation-</v>
      </c>
      <c r="C390">
        <v>4647</v>
      </c>
      <c r="D390" t="s">
        <v>5717</v>
      </c>
      <c r="E390" t="s">
        <v>3217</v>
      </c>
      <c r="F390" t="s">
        <v>6670</v>
      </c>
      <c r="G390" t="s">
        <v>6566</v>
      </c>
      <c r="K390" t="s">
        <v>812</v>
      </c>
      <c r="Q390" t="s">
        <v>6690</v>
      </c>
    </row>
    <row r="391" spans="2:17">
      <c r="B391" s="29" t="str">
        <f>_xlfn.CONCAT(Capabilities[[#This Row],[Column1]],"-",Capabilities[[#This Row],[Level 1]],"-",Capabilities[[#This Row],[Level 2]],"-",Capabilities[[#This Row],[Level 3]])</f>
        <v>4648-OT Manufacturing-OT Engineering &amp; Innovation-OT Automation Engineering</v>
      </c>
      <c r="C391">
        <v>4648</v>
      </c>
      <c r="D391" t="s">
        <v>5717</v>
      </c>
      <c r="E391" t="s">
        <v>3217</v>
      </c>
      <c r="F391" t="s">
        <v>6670</v>
      </c>
      <c r="G391" t="s">
        <v>6566</v>
      </c>
      <c r="H391" t="s">
        <v>6691</v>
      </c>
      <c r="I391" t="s">
        <v>5728</v>
      </c>
      <c r="J391" t="s">
        <v>6692</v>
      </c>
      <c r="K391" t="s">
        <v>812</v>
      </c>
      <c r="Q391" t="s">
        <v>6693</v>
      </c>
    </row>
    <row r="392" spans="2:17">
      <c r="B392" s="29" t="str">
        <f>_xlfn.CONCAT(Capabilities[[#This Row],[Column1]],"-",Capabilities[[#This Row],[Level 1]],"-",Capabilities[[#This Row],[Level 2]],"-",Capabilities[[#This Row],[Level 3]])</f>
        <v>4649-OT Manufacturing-OT Engineering &amp; Innovation-OT Control Software Development</v>
      </c>
      <c r="C392">
        <v>4649</v>
      </c>
      <c r="D392" t="s">
        <v>5717</v>
      </c>
      <c r="E392" t="s">
        <v>3217</v>
      </c>
      <c r="F392" t="s">
        <v>6670</v>
      </c>
      <c r="G392" t="s">
        <v>6566</v>
      </c>
      <c r="H392" t="s">
        <v>6694</v>
      </c>
      <c r="I392" t="s">
        <v>5728</v>
      </c>
      <c r="J392" t="s">
        <v>6695</v>
      </c>
      <c r="K392" t="s">
        <v>812</v>
      </c>
      <c r="Q392" t="s">
        <v>6696</v>
      </c>
    </row>
    <row r="393" spans="2:17">
      <c r="B393" s="29" t="str">
        <f>_xlfn.CONCAT(Capabilities[[#This Row],[Column1]],"-",Capabilities[[#This Row],[Level 1]],"-",Capabilities[[#This Row],[Level 2]],"-",Capabilities[[#This Row],[Level 3]])</f>
        <v>4650-OT Manufacturing-OT Engineering &amp; Innovation-OT Simulation &amp; Digital Twin</v>
      </c>
      <c r="C393">
        <v>4650</v>
      </c>
      <c r="D393" t="s">
        <v>5717</v>
      </c>
      <c r="E393" t="s">
        <v>3217</v>
      </c>
      <c r="F393" t="s">
        <v>6670</v>
      </c>
      <c r="G393" t="s">
        <v>6566</v>
      </c>
      <c r="H393" t="s">
        <v>6697</v>
      </c>
      <c r="I393" t="s">
        <v>5728</v>
      </c>
      <c r="J393" t="s">
        <v>6698</v>
      </c>
      <c r="K393" t="s">
        <v>812</v>
      </c>
      <c r="Q393" t="s">
        <v>6699</v>
      </c>
    </row>
    <row r="394" spans="2:17">
      <c r="B394" s="29" t="str">
        <f>_xlfn.CONCAT(Capabilities[[#This Row],[Column1]],"-",Capabilities[[#This Row],[Level 1]],"-",Capabilities[[#This Row],[Level 2]],"-",Capabilities[[#This Row],[Level 3]])</f>
        <v>4626-OT Manufacturing-OT Governance &amp; Risk Management-</v>
      </c>
      <c r="C394">
        <v>4626</v>
      </c>
      <c r="D394" t="s">
        <v>5717</v>
      </c>
      <c r="E394" t="s">
        <v>3217</v>
      </c>
      <c r="F394" t="s">
        <v>6670</v>
      </c>
      <c r="G394" t="s">
        <v>6587</v>
      </c>
      <c r="K394" t="s">
        <v>812</v>
      </c>
      <c r="Q394" t="s">
        <v>6700</v>
      </c>
    </row>
    <row r="395" spans="2:17">
      <c r="B395" s="29" t="str">
        <f>_xlfn.CONCAT(Capabilities[[#This Row],[Column1]],"-",Capabilities[[#This Row],[Level 1]],"-",Capabilities[[#This Row],[Level 2]],"-",Capabilities[[#This Row],[Level 3]])</f>
        <v>4627-OT Manufacturing-OT Governance &amp; Risk Management-OT Policy &amp; Procedure Management</v>
      </c>
      <c r="C395">
        <v>4627</v>
      </c>
      <c r="D395" t="s">
        <v>5717</v>
      </c>
      <c r="E395" t="s">
        <v>3217</v>
      </c>
      <c r="F395" t="s">
        <v>6670</v>
      </c>
      <c r="G395" t="s">
        <v>6587</v>
      </c>
      <c r="H395" t="s">
        <v>6701</v>
      </c>
      <c r="I395" t="s">
        <v>5728</v>
      </c>
      <c r="J395" t="s">
        <v>6702</v>
      </c>
      <c r="K395" t="s">
        <v>812</v>
      </c>
      <c r="Q395" t="s">
        <v>6703</v>
      </c>
    </row>
    <row r="396" spans="2:17">
      <c r="B396" s="29" t="str">
        <f>_xlfn.CONCAT(Capabilities[[#This Row],[Column1]],"-",Capabilities[[#This Row],[Level 1]],"-",Capabilities[[#This Row],[Level 2]],"-",Capabilities[[#This Row],[Level 3]])</f>
        <v>4628-OT Manufacturing-OT Governance &amp; Risk Management-OT Risk Assessment &amp; Mitigation</v>
      </c>
      <c r="C396">
        <v>4628</v>
      </c>
      <c r="D396" t="s">
        <v>5717</v>
      </c>
      <c r="E396" t="s">
        <v>3217</v>
      </c>
      <c r="F396" t="s">
        <v>6670</v>
      </c>
      <c r="G396" t="s">
        <v>6587</v>
      </c>
      <c r="H396" t="s">
        <v>6704</v>
      </c>
      <c r="I396" t="s">
        <v>5728</v>
      </c>
      <c r="J396" t="s">
        <v>6705</v>
      </c>
      <c r="K396" t="s">
        <v>812</v>
      </c>
      <c r="Q396" t="s">
        <v>6706</v>
      </c>
    </row>
    <row r="397" spans="2:17">
      <c r="B397" s="29" t="str">
        <f>_xlfn.CONCAT(Capabilities[[#This Row],[Column1]],"-",Capabilities[[#This Row],[Level 1]],"-",Capabilities[[#This Row],[Level 2]],"-",Capabilities[[#This Row],[Level 3]])</f>
        <v>4629-OT Manufacturing-OT Governance &amp; Risk Management-OT Audit &amp; Compliance Review</v>
      </c>
      <c r="C397">
        <v>4629</v>
      </c>
      <c r="D397" t="s">
        <v>5717</v>
      </c>
      <c r="E397" t="s">
        <v>3217</v>
      </c>
      <c r="F397" t="s">
        <v>6670</v>
      </c>
      <c r="G397" t="s">
        <v>6587</v>
      </c>
      <c r="H397" t="s">
        <v>6707</v>
      </c>
      <c r="I397" t="s">
        <v>5728</v>
      </c>
      <c r="J397" t="s">
        <v>6708</v>
      </c>
      <c r="K397" t="s">
        <v>812</v>
      </c>
      <c r="Q397" t="s">
        <v>6709</v>
      </c>
    </row>
    <row r="398" spans="2:17">
      <c r="B398" s="29" t="str">
        <f>_xlfn.CONCAT(Capabilities[[#This Row],[Column1]],"-",Capabilities[[#This Row],[Level 1]],"-",Capabilities[[#This Row],[Level 2]],"-",Capabilities[[#This Row],[Level 3]])</f>
        <v>4630-OT Manufacturing-OT Governance &amp; Risk Management-OT Training &amp; Awareness</v>
      </c>
      <c r="C398">
        <v>4630</v>
      </c>
      <c r="D398" t="s">
        <v>5717</v>
      </c>
      <c r="E398" t="s">
        <v>3217</v>
      </c>
      <c r="F398" t="s">
        <v>6670</v>
      </c>
      <c r="G398" t="s">
        <v>6587</v>
      </c>
      <c r="H398" t="s">
        <v>6710</v>
      </c>
      <c r="I398" t="s">
        <v>5728</v>
      </c>
      <c r="J398" t="s">
        <v>6711</v>
      </c>
      <c r="K398" t="s">
        <v>812</v>
      </c>
      <c r="Q398" t="s">
        <v>6712</v>
      </c>
    </row>
    <row r="399" spans="2:17">
      <c r="B399" s="29" t="str">
        <f>_xlfn.CONCAT(Capabilities[[#This Row],[Column1]],"-",Capabilities[[#This Row],[Level 1]],"-",Capabilities[[#This Row],[Level 2]],"-",Capabilities[[#This Row],[Level 3]])</f>
        <v>4631-OT Manufacturing-OT Governance &amp; Risk Management-Change Management</v>
      </c>
      <c r="C399">
        <v>4631</v>
      </c>
      <c r="D399" t="s">
        <v>5717</v>
      </c>
      <c r="E399" t="s">
        <v>3217</v>
      </c>
      <c r="F399" t="s">
        <v>6670</v>
      </c>
      <c r="G399" t="s">
        <v>6587</v>
      </c>
      <c r="H399" t="s">
        <v>6203</v>
      </c>
      <c r="I399" t="s">
        <v>5728</v>
      </c>
      <c r="J399" t="s">
        <v>6713</v>
      </c>
      <c r="K399" t="s">
        <v>812</v>
      </c>
      <c r="Q399" t="s">
        <v>6714</v>
      </c>
    </row>
    <row r="400" spans="2:17">
      <c r="B400" s="29" t="str">
        <f>_xlfn.CONCAT(Capabilities[[#This Row],[Column1]],"-",Capabilities[[#This Row],[Level 1]],"-",Capabilities[[#This Row],[Level 2]],"-",Capabilities[[#This Row],[Level 3]])</f>
        <v>4632-OT Manufacturing-OT Governance &amp; Risk Management-OT Monitoring &amp; Logging</v>
      </c>
      <c r="C400">
        <v>4632</v>
      </c>
      <c r="D400" t="s">
        <v>5717</v>
      </c>
      <c r="E400" t="s">
        <v>3217</v>
      </c>
      <c r="F400" t="s">
        <v>6670</v>
      </c>
      <c r="G400" t="s">
        <v>6587</v>
      </c>
      <c r="H400" t="s">
        <v>6715</v>
      </c>
      <c r="I400" t="s">
        <v>5728</v>
      </c>
      <c r="J400" t="s">
        <v>6716</v>
      </c>
      <c r="K400" t="s">
        <v>812</v>
      </c>
      <c r="Q400" t="s">
        <v>6717</v>
      </c>
    </row>
    <row r="401" spans="2:17">
      <c r="B401" s="29" t="str">
        <f>_xlfn.CONCAT(Capabilities[[#This Row],[Column1]],"-",Capabilities[[#This Row],[Level 1]],"-",Capabilities[[#This Row],[Level 2]],"-",Capabilities[[#This Row],[Level 3]])</f>
        <v>4601-OT Manufacturing-OT Infrastructure &amp; Hosting-</v>
      </c>
      <c r="C401">
        <v>4601</v>
      </c>
      <c r="D401" t="s">
        <v>5717</v>
      </c>
      <c r="E401" t="s">
        <v>3217</v>
      </c>
      <c r="F401" t="s">
        <v>6670</v>
      </c>
      <c r="G401" t="s">
        <v>6718</v>
      </c>
      <c r="K401" t="s">
        <v>812</v>
      </c>
      <c r="Q401" t="s">
        <v>6719</v>
      </c>
    </row>
    <row r="402" spans="2:17">
      <c r="B402" s="29" t="str">
        <f>_xlfn.CONCAT(Capabilities[[#This Row],[Column1]],"-",Capabilities[[#This Row],[Level 1]],"-",Capabilities[[#This Row],[Level 2]],"-",Capabilities[[#This Row],[Level 3]])</f>
        <v>4602-OT Manufacturing-OT Infrastructure &amp; Hosting-OT Network Segmentation &amp; Connectivity</v>
      </c>
      <c r="C402">
        <v>4602</v>
      </c>
      <c r="D402" t="s">
        <v>5717</v>
      </c>
      <c r="E402" t="s">
        <v>3217</v>
      </c>
      <c r="F402" t="s">
        <v>6670</v>
      </c>
      <c r="G402" t="s">
        <v>6718</v>
      </c>
      <c r="H402" t="s">
        <v>6720</v>
      </c>
      <c r="I402" t="s">
        <v>5728</v>
      </c>
      <c r="J402" t="s">
        <v>6721</v>
      </c>
      <c r="K402" t="s">
        <v>812</v>
      </c>
      <c r="Q402" t="s">
        <v>6722</v>
      </c>
    </row>
    <row r="403" spans="2:17">
      <c r="B403" s="29" t="str">
        <f>_xlfn.CONCAT(Capabilities[[#This Row],[Column1]],"-",Capabilities[[#This Row],[Level 1]],"-",Capabilities[[#This Row],[Level 2]],"-",Capabilities[[#This Row],[Level 3]])</f>
        <v>4603-OT Manufacturing-OT Infrastructure &amp; Hosting-OT Compute &amp; Hosting</v>
      </c>
      <c r="C403">
        <v>4603</v>
      </c>
      <c r="D403" t="s">
        <v>5717</v>
      </c>
      <c r="E403" t="s">
        <v>3217</v>
      </c>
      <c r="F403" t="s">
        <v>6670</v>
      </c>
      <c r="G403" t="s">
        <v>6718</v>
      </c>
      <c r="H403" t="s">
        <v>6723</v>
      </c>
      <c r="I403" t="s">
        <v>5728</v>
      </c>
      <c r="J403" t="s">
        <v>6724</v>
      </c>
      <c r="K403" t="s">
        <v>812</v>
      </c>
      <c r="Q403" t="s">
        <v>6725</v>
      </c>
    </row>
    <row r="404" spans="2:17" ht="16.5" customHeight="1">
      <c r="B404" s="29" t="str">
        <f>_xlfn.CONCAT(Capabilities[[#This Row],[Column1]],"-",Capabilities[[#This Row],[Level 1]],"-",Capabilities[[#This Row],[Level 2]],"-",Capabilities[[#This Row],[Level 3]])</f>
        <v>4604-OT Manufacturing-OT Infrastructure &amp; Hosting-OT Cloud Integration</v>
      </c>
      <c r="C404">
        <v>4604</v>
      </c>
      <c r="D404" t="s">
        <v>5717</v>
      </c>
      <c r="E404" t="s">
        <v>3217</v>
      </c>
      <c r="F404" t="s">
        <v>6670</v>
      </c>
      <c r="G404" t="s">
        <v>6718</v>
      </c>
      <c r="H404" t="s">
        <v>6726</v>
      </c>
      <c r="I404" t="s">
        <v>5728</v>
      </c>
      <c r="J404" t="s">
        <v>6727</v>
      </c>
      <c r="K404" t="s">
        <v>812</v>
      </c>
      <c r="Q404" t="s">
        <v>6728</v>
      </c>
    </row>
    <row r="405" spans="2:17" ht="15" customHeight="1">
      <c r="B405" s="29" t="str">
        <f>_xlfn.CONCAT(Capabilities[[#This Row],[Column1]],"-",Capabilities[[#This Row],[Level 1]],"-",Capabilities[[#This Row],[Level 2]],"-",Capabilities[[#This Row],[Level 3]])</f>
        <v>4605-OT Manufacturing-OT Infrastructure &amp; Hosting-OT Device Lifecycle Management</v>
      </c>
      <c r="C405">
        <v>4605</v>
      </c>
      <c r="D405" t="s">
        <v>5717</v>
      </c>
      <c r="E405" t="s">
        <v>3217</v>
      </c>
      <c r="F405" t="s">
        <v>6670</v>
      </c>
      <c r="G405" t="s">
        <v>6718</v>
      </c>
      <c r="H405" t="s">
        <v>6729</v>
      </c>
      <c r="I405" t="s">
        <v>5728</v>
      </c>
      <c r="J405" t="s">
        <v>6730</v>
      </c>
      <c r="K405" t="s">
        <v>812</v>
      </c>
      <c r="Q405" t="s">
        <v>6731</v>
      </c>
    </row>
    <row r="406" spans="2:17" ht="16.5" customHeight="1">
      <c r="B406" s="29" t="str">
        <f>_xlfn.CONCAT(Capabilities[[#This Row],[Column1]],"-",Capabilities[[#This Row],[Level 1]],"-",Capabilities[[#This Row],[Level 2]],"-",Capabilities[[#This Row],[Level 3]])</f>
        <v>4606-OT Manufacturing-OT Infrastructure &amp; Hosting-OT Software Deployment &amp; Tracking</v>
      </c>
      <c r="C406">
        <v>4606</v>
      </c>
      <c r="D406" t="s">
        <v>5717</v>
      </c>
      <c r="E406" t="s">
        <v>3217</v>
      </c>
      <c r="F406" t="s">
        <v>6670</v>
      </c>
      <c r="G406" t="s">
        <v>6718</v>
      </c>
      <c r="H406" t="s">
        <v>6732</v>
      </c>
      <c r="I406" t="s">
        <v>5728</v>
      </c>
      <c r="J406" t="s">
        <v>6733</v>
      </c>
      <c r="K406" t="s">
        <v>812</v>
      </c>
      <c r="Q406" t="s">
        <v>6734</v>
      </c>
    </row>
    <row r="407" spans="2:17" ht="16.5" customHeight="1">
      <c r="B407" s="29" t="str">
        <f>_xlfn.CONCAT(Capabilities[[#This Row],[Column1]],"-",Capabilities[[#This Row],[Level 1]],"-",Capabilities[[#This Row],[Level 2]],"-",Capabilities[[#This Row],[Level 3]])</f>
        <v>4607-OT Manufacturing-OT Infrastructure &amp; Hosting-OT Backup &amp; Recovery</v>
      </c>
      <c r="C407">
        <v>4607</v>
      </c>
      <c r="D407" t="s">
        <v>5717</v>
      </c>
      <c r="E407" t="s">
        <v>3217</v>
      </c>
      <c r="F407" t="s">
        <v>6670</v>
      </c>
      <c r="G407" t="s">
        <v>6718</v>
      </c>
      <c r="H407" t="s">
        <v>6735</v>
      </c>
      <c r="I407" t="s">
        <v>5728</v>
      </c>
      <c r="J407" t="s">
        <v>6736</v>
      </c>
      <c r="K407" t="s">
        <v>812</v>
      </c>
      <c r="Q407" t="s">
        <v>6737</v>
      </c>
    </row>
    <row r="408" spans="2:17" ht="16.5" customHeight="1">
      <c r="B408" s="29" t="str">
        <f>_xlfn.CONCAT(Capabilities[[#This Row],[Column1]],"-",Capabilities[[#This Row],[Level 1]],"-",Capabilities[[#This Row],[Level 2]],"-",Capabilities[[#This Row],[Level 3]])</f>
        <v>4608-OT Manufacturing-OT Infrastructure &amp; Hosting-OT Monitoring &amp; Event Management</v>
      </c>
      <c r="C408">
        <v>4608</v>
      </c>
      <c r="D408" t="s">
        <v>5717</v>
      </c>
      <c r="E408" t="s">
        <v>3217</v>
      </c>
      <c r="F408" t="s">
        <v>6670</v>
      </c>
      <c r="G408" t="s">
        <v>6718</v>
      </c>
      <c r="H408" t="s">
        <v>6738</v>
      </c>
      <c r="I408" t="s">
        <v>5728</v>
      </c>
      <c r="J408" t="s">
        <v>6739</v>
      </c>
      <c r="K408" t="s">
        <v>812</v>
      </c>
      <c r="Q408" t="s">
        <v>6740</v>
      </c>
    </row>
    <row r="409" spans="2:17" ht="16.5" customHeight="1">
      <c r="B409" s="29" t="str">
        <f>_xlfn.CONCAT(Capabilities[[#This Row],[Column1]],"-",Capabilities[[#This Row],[Level 1]],"-",Capabilities[[#This Row],[Level 2]],"-",Capabilities[[#This Row],[Level 3]])</f>
        <v>4609-OT Manufacturing-OT Infrastructure &amp; Hosting-OT Capacity &amp; Performance Management</v>
      </c>
      <c r="C409">
        <v>4609</v>
      </c>
      <c r="D409" t="s">
        <v>5717</v>
      </c>
      <c r="E409" t="s">
        <v>3217</v>
      </c>
      <c r="F409" t="s">
        <v>6670</v>
      </c>
      <c r="G409" t="s">
        <v>6718</v>
      </c>
      <c r="H409" t="s">
        <v>6741</v>
      </c>
      <c r="I409" t="s">
        <v>5728</v>
      </c>
      <c r="J409" t="s">
        <v>6742</v>
      </c>
      <c r="K409" t="s">
        <v>812</v>
      </c>
      <c r="Q409" t="s">
        <v>6743</v>
      </c>
    </row>
    <row r="410" spans="2:17" ht="16.5" customHeight="1">
      <c r="B410" s="29" t="str">
        <f>_xlfn.CONCAT(Capabilities[[#This Row],[Column1]],"-",Capabilities[[#This Row],[Level 1]],"-",Capabilities[[#This Row],[Level 2]],"-",Capabilities[[#This Row],[Level 3]])</f>
        <v>4618-OT Manufacturing-OT Operations &amp; Maintenance-</v>
      </c>
      <c r="C410">
        <v>4618</v>
      </c>
      <c r="D410" t="s">
        <v>5717</v>
      </c>
      <c r="E410" t="s">
        <v>3217</v>
      </c>
      <c r="F410" t="s">
        <v>6670</v>
      </c>
      <c r="G410" t="s">
        <v>6744</v>
      </c>
      <c r="K410" t="s">
        <v>812</v>
      </c>
      <c r="Q410" t="s">
        <v>6745</v>
      </c>
    </row>
    <row r="411" spans="2:17" ht="30" customHeight="1">
      <c r="B411" s="29" t="str">
        <f>_xlfn.CONCAT(Capabilities[[#This Row],[Column1]],"-",Capabilities[[#This Row],[Level 1]],"-",Capabilities[[#This Row],[Level 2]],"-",Capabilities[[#This Row],[Level 3]])</f>
        <v>4619-OT Manufacturing-OT Operations &amp; Maintenance-OT Architecture Governance</v>
      </c>
      <c r="C411">
        <v>4619</v>
      </c>
      <c r="D411" t="s">
        <v>5717</v>
      </c>
      <c r="E411" t="s">
        <v>3217</v>
      </c>
      <c r="F411" t="s">
        <v>6670</v>
      </c>
      <c r="G411" t="s">
        <v>6744</v>
      </c>
      <c r="H411" t="s">
        <v>6568</v>
      </c>
      <c r="I411" t="s">
        <v>5728</v>
      </c>
      <c r="J411" t="s">
        <v>6746</v>
      </c>
      <c r="K411" t="s">
        <v>812</v>
      </c>
      <c r="Q411" t="s">
        <v>6747</v>
      </c>
    </row>
    <row r="412" spans="2:17" ht="30" customHeight="1">
      <c r="B412" s="29" t="str">
        <f>_xlfn.CONCAT(Capabilities[[#This Row],[Column1]],"-",Capabilities[[#This Row],[Level 1]],"-",Capabilities[[#This Row],[Level 2]],"-",Capabilities[[#This Row],[Level 3]])</f>
        <v>4620-OT Manufacturing-OT Operations &amp; Maintenance-OT Service &amp; Maintenance</v>
      </c>
      <c r="C412">
        <v>4620</v>
      </c>
      <c r="D412" t="s">
        <v>5717</v>
      </c>
      <c r="E412" t="s">
        <v>3217</v>
      </c>
      <c r="F412" t="s">
        <v>6670</v>
      </c>
      <c r="G412" t="s">
        <v>6744</v>
      </c>
      <c r="H412" t="s">
        <v>6748</v>
      </c>
      <c r="I412" t="s">
        <v>5728</v>
      </c>
      <c r="J412" t="s">
        <v>6749</v>
      </c>
      <c r="K412" t="s">
        <v>812</v>
      </c>
      <c r="Q412" t="s">
        <v>6750</v>
      </c>
    </row>
    <row r="413" spans="2:17" ht="44.65" customHeight="1">
      <c r="B413" s="29" t="str">
        <f>_xlfn.CONCAT(Capabilities[[#This Row],[Column1]],"-",Capabilities[[#This Row],[Level 1]],"-",Capabilities[[#This Row],[Level 2]],"-",Capabilities[[#This Row],[Level 3]])</f>
        <v>4621-OT Manufacturing-OT Operations &amp; Maintenance-OT Policy &amp; Procedure Management</v>
      </c>
      <c r="C413">
        <v>4621</v>
      </c>
      <c r="D413" t="s">
        <v>5717</v>
      </c>
      <c r="E413" t="s">
        <v>3217</v>
      </c>
      <c r="F413" t="s">
        <v>6670</v>
      </c>
      <c r="G413" t="s">
        <v>6744</v>
      </c>
      <c r="H413" t="s">
        <v>6701</v>
      </c>
      <c r="I413" t="s">
        <v>5728</v>
      </c>
      <c r="J413" t="s">
        <v>6751</v>
      </c>
      <c r="K413" t="s">
        <v>812</v>
      </c>
      <c r="Q413" t="s">
        <v>6752</v>
      </c>
    </row>
    <row r="414" spans="2:17" ht="44.65" customHeight="1">
      <c r="B414" s="29" t="str">
        <f>_xlfn.CONCAT(Capabilities[[#This Row],[Column1]],"-",Capabilities[[#This Row],[Level 1]],"-",Capabilities[[#This Row],[Level 2]],"-",Capabilities[[#This Row],[Level 3]])</f>
        <v>4622-OT Manufacturing-OT Operations &amp; Maintenance-OT Risk Assessment &amp; Mitigation</v>
      </c>
      <c r="C414">
        <v>4622</v>
      </c>
      <c r="D414" t="s">
        <v>5717</v>
      </c>
      <c r="E414" t="s">
        <v>3217</v>
      </c>
      <c r="F414" t="s">
        <v>6670</v>
      </c>
      <c r="G414" t="s">
        <v>6744</v>
      </c>
      <c r="H414" t="s">
        <v>6704</v>
      </c>
      <c r="I414" t="s">
        <v>5728</v>
      </c>
      <c r="J414" t="s">
        <v>6753</v>
      </c>
      <c r="K414" t="s">
        <v>812</v>
      </c>
      <c r="Q414" t="s">
        <v>6754</v>
      </c>
    </row>
    <row r="415" spans="2:17" ht="44.65" customHeight="1">
      <c r="B415" s="29" t="str">
        <f>_xlfn.CONCAT(Capabilities[[#This Row],[Column1]],"-",Capabilities[[#This Row],[Level 1]],"-",Capabilities[[#This Row],[Level 2]],"-",Capabilities[[#This Row],[Level 3]])</f>
        <v>4623-OT Manufacturing-OT Operations &amp; Maintenance-OT Audit &amp; Compliance Review</v>
      </c>
      <c r="C415">
        <v>4623</v>
      </c>
      <c r="D415" t="s">
        <v>5717</v>
      </c>
      <c r="E415" t="s">
        <v>3217</v>
      </c>
      <c r="F415" t="s">
        <v>6670</v>
      </c>
      <c r="G415" t="s">
        <v>6744</v>
      </c>
      <c r="H415" t="s">
        <v>6707</v>
      </c>
      <c r="I415" t="s">
        <v>5728</v>
      </c>
      <c r="J415" t="s">
        <v>6755</v>
      </c>
      <c r="K415" t="s">
        <v>812</v>
      </c>
      <c r="Q415" t="s">
        <v>6756</v>
      </c>
    </row>
    <row r="416" spans="2:17" ht="44.65" customHeight="1">
      <c r="B416" s="29" t="str">
        <f>_xlfn.CONCAT(Capabilities[[#This Row],[Column1]],"-",Capabilities[[#This Row],[Level 1]],"-",Capabilities[[#This Row],[Level 2]],"-",Capabilities[[#This Row],[Level 3]])</f>
        <v>4624-OT Manufacturing-OT Operations &amp; Maintenance-OT Training &amp; Awareness</v>
      </c>
      <c r="C416">
        <v>4624</v>
      </c>
      <c r="D416" t="s">
        <v>5717</v>
      </c>
      <c r="E416" t="s">
        <v>3217</v>
      </c>
      <c r="F416" t="s">
        <v>6670</v>
      </c>
      <c r="G416" t="s">
        <v>6744</v>
      </c>
      <c r="H416" t="s">
        <v>6710</v>
      </c>
      <c r="I416" t="s">
        <v>5728</v>
      </c>
      <c r="J416" t="s">
        <v>6757</v>
      </c>
      <c r="K416" t="s">
        <v>812</v>
      </c>
      <c r="Q416" t="s">
        <v>6758</v>
      </c>
    </row>
    <row r="417" spans="2:17" ht="44.65" customHeight="1">
      <c r="B417" s="29" t="str">
        <f>_xlfn.CONCAT(Capabilities[[#This Row],[Column1]],"-",Capabilities[[#This Row],[Level 1]],"-",Capabilities[[#This Row],[Level 2]],"-",Capabilities[[#This Row],[Level 3]])</f>
        <v>4625-OT Manufacturing-OT Operations &amp; Maintenance-Production Logging</v>
      </c>
      <c r="C417">
        <v>4625</v>
      </c>
      <c r="D417" t="s">
        <v>5717</v>
      </c>
      <c r="E417" t="s">
        <v>3217</v>
      </c>
      <c r="F417" t="s">
        <v>6670</v>
      </c>
      <c r="G417" t="s">
        <v>6744</v>
      </c>
      <c r="H417" t="s">
        <v>6759</v>
      </c>
      <c r="I417" t="s">
        <v>5728</v>
      </c>
      <c r="J417" t="s">
        <v>6760</v>
      </c>
      <c r="K417" t="s">
        <v>812</v>
      </c>
      <c r="Q417" t="s">
        <v>6761</v>
      </c>
    </row>
    <row r="418" spans="2:17" ht="44.65" customHeight="1">
      <c r="B418" s="29" t="str">
        <f>_xlfn.CONCAT(Capabilities[[#This Row],[Column1]],"-",Capabilities[[#This Row],[Level 1]],"-",Capabilities[[#This Row],[Level 2]],"-",Capabilities[[#This Row],[Level 3]])</f>
        <v>4633-OT Manufacturing-OT Security &amp; Compliance-</v>
      </c>
      <c r="C418">
        <v>4633</v>
      </c>
      <c r="D418" t="s">
        <v>5717</v>
      </c>
      <c r="E418" t="s">
        <v>3217</v>
      </c>
      <c r="F418" t="s">
        <v>6670</v>
      </c>
      <c r="G418" t="s">
        <v>6652</v>
      </c>
      <c r="K418" t="s">
        <v>812</v>
      </c>
      <c r="Q418" t="s">
        <v>6762</v>
      </c>
    </row>
    <row r="419" spans="2:17" ht="44.65" customHeight="1">
      <c r="B419" s="29" t="str">
        <f>_xlfn.CONCAT(Capabilities[[#This Row],[Column1]],"-",Capabilities[[#This Row],[Level 1]],"-",Capabilities[[#This Row],[Level 2]],"-",Capabilities[[#This Row],[Level 3]])</f>
        <v>4634-OT Manufacturing-OT Security &amp; Compliance-OT Access Control &amp; Identity Management</v>
      </c>
      <c r="C419">
        <v>4634</v>
      </c>
      <c r="D419" t="s">
        <v>5717</v>
      </c>
      <c r="E419" t="s">
        <v>3217</v>
      </c>
      <c r="F419" t="s">
        <v>6670</v>
      </c>
      <c r="G419" t="s">
        <v>6652</v>
      </c>
      <c r="H419" t="s">
        <v>6763</v>
      </c>
      <c r="I419" t="s">
        <v>5728</v>
      </c>
      <c r="J419" t="s">
        <v>6764</v>
      </c>
      <c r="K419" t="s">
        <v>812</v>
      </c>
      <c r="Q419" t="s">
        <v>6765</v>
      </c>
    </row>
    <row r="420" spans="2:17" ht="16.5" customHeight="1">
      <c r="B420" s="29" t="str">
        <f>_xlfn.CONCAT(Capabilities[[#This Row],[Column1]],"-",Capabilities[[#This Row],[Level 1]],"-",Capabilities[[#This Row],[Level 2]],"-",Capabilities[[#This Row],[Level 3]])</f>
        <v>4635-OT Manufacturing-OT Security &amp; Compliance-OT Patch &amp; Vulnerability Management</v>
      </c>
      <c r="C420">
        <v>4635</v>
      </c>
      <c r="D420" t="s">
        <v>5717</v>
      </c>
      <c r="E420" t="s">
        <v>3217</v>
      </c>
      <c r="F420" t="s">
        <v>6670</v>
      </c>
      <c r="G420" t="s">
        <v>6652</v>
      </c>
      <c r="H420" t="s">
        <v>6766</v>
      </c>
      <c r="I420" t="s">
        <v>5728</v>
      </c>
      <c r="J420" t="s">
        <v>6767</v>
      </c>
      <c r="K420" t="s">
        <v>812</v>
      </c>
      <c r="Q420" t="s">
        <v>6768</v>
      </c>
    </row>
    <row r="421" spans="2:17" ht="16.5" customHeight="1">
      <c r="B421" s="29" t="str">
        <f>_xlfn.CONCAT(Capabilities[[#This Row],[Column1]],"-",Capabilities[[#This Row],[Level 1]],"-",Capabilities[[#This Row],[Level 2]],"-",Capabilities[[#This Row],[Level 3]])</f>
        <v>4636-OT Manufacturing-OT Security &amp; Compliance-OT Network Security Monitoring (SOC/IDS)</v>
      </c>
      <c r="C421">
        <v>4636</v>
      </c>
      <c r="D421" t="s">
        <v>5717</v>
      </c>
      <c r="E421" t="s">
        <v>3217</v>
      </c>
      <c r="F421" t="s">
        <v>6670</v>
      </c>
      <c r="G421" t="s">
        <v>6652</v>
      </c>
      <c r="H421" t="s">
        <v>6769</v>
      </c>
      <c r="I421" t="s">
        <v>5728</v>
      </c>
      <c r="J421" t="s">
        <v>6770</v>
      </c>
      <c r="K421" t="s">
        <v>812</v>
      </c>
      <c r="Q421" t="s">
        <v>6771</v>
      </c>
    </row>
    <row r="422" spans="2:17" ht="16.5" customHeight="1">
      <c r="B422" s="29" t="str">
        <f>_xlfn.CONCAT(Capabilities[[#This Row],[Column1]],"-",Capabilities[[#This Row],[Level 1]],"-",Capabilities[[#This Row],[Level 2]],"-",Capabilities[[#This Row],[Level 3]])</f>
        <v>4637-OT Manufacturing-OT Security &amp; Compliance-OT Incident Response &amp; Forensics</v>
      </c>
      <c r="C422">
        <v>4637</v>
      </c>
      <c r="D422" t="s">
        <v>5717</v>
      </c>
      <c r="E422" t="s">
        <v>3217</v>
      </c>
      <c r="F422" t="s">
        <v>6670</v>
      </c>
      <c r="G422" t="s">
        <v>6652</v>
      </c>
      <c r="H422" t="s">
        <v>6772</v>
      </c>
      <c r="I422" t="s">
        <v>5728</v>
      </c>
      <c r="J422" t="s">
        <v>6773</v>
      </c>
      <c r="K422" t="s">
        <v>812</v>
      </c>
      <c r="Q422" t="s">
        <v>6774</v>
      </c>
    </row>
    <row r="423" spans="2:17" ht="16.5" customHeight="1">
      <c r="B423" s="29" t="str">
        <f>_xlfn.CONCAT(Capabilities[[#This Row],[Column1]],"-",Capabilities[[#This Row],[Level 1]],"-",Capabilities[[#This Row],[Level 2]],"-",Capabilities[[#This Row],[Level 3]])</f>
        <v>4638-OT Manufacturing-OT Security &amp; Compliance-OT Compliance Management (NIS2, ISO27001, MID)</v>
      </c>
      <c r="C423">
        <v>4638</v>
      </c>
      <c r="D423" t="s">
        <v>5717</v>
      </c>
      <c r="E423" t="s">
        <v>3217</v>
      </c>
      <c r="F423" t="s">
        <v>6670</v>
      </c>
      <c r="G423" t="s">
        <v>6652</v>
      </c>
      <c r="H423" t="s">
        <v>6775</v>
      </c>
      <c r="I423" t="s">
        <v>5728</v>
      </c>
      <c r="J423" t="s">
        <v>6776</v>
      </c>
      <c r="K423" t="s">
        <v>812</v>
      </c>
      <c r="Q423" t="s">
        <v>6777</v>
      </c>
    </row>
    <row r="424" spans="2:17" ht="16.5" customHeight="1">
      <c r="B424" s="29" t="str">
        <f>_xlfn.CONCAT(Capabilities[[#This Row],[Column1]],"-",Capabilities[[#This Row],[Level 1]],"-",Capabilities[[#This Row],[Level 2]],"-",Capabilities[[#This Row],[Level 3]])</f>
        <v>4639-OT Manufacturing-OT Security &amp; Compliance-OT Physical Security &amp; Access</v>
      </c>
      <c r="C424">
        <v>4639</v>
      </c>
      <c r="D424" t="s">
        <v>5717</v>
      </c>
      <c r="E424" t="s">
        <v>3217</v>
      </c>
      <c r="F424" t="s">
        <v>6670</v>
      </c>
      <c r="G424" t="s">
        <v>6652</v>
      </c>
      <c r="H424" t="s">
        <v>6778</v>
      </c>
      <c r="I424" t="s">
        <v>5728</v>
      </c>
      <c r="J424" t="s">
        <v>6779</v>
      </c>
      <c r="K424" t="s">
        <v>812</v>
      </c>
      <c r="Q424" t="s">
        <v>6780</v>
      </c>
    </row>
    <row r="425" spans="2:17" ht="16.5" customHeight="1">
      <c r="B425" s="29" t="str">
        <f>_xlfn.CONCAT(Capabilities[[#This Row],[Column1]],"-",Capabilities[[#This Row],[Level 1]],"-",Capabilities[[#This Row],[Level 2]],"-",Capabilities[[#This Row],[Level 3]])</f>
        <v>4610-OT Manufacturing-OT Systems &amp; Applications-</v>
      </c>
      <c r="C425">
        <v>4610</v>
      </c>
      <c r="D425" t="s">
        <v>5717</v>
      </c>
      <c r="E425" t="s">
        <v>3217</v>
      </c>
      <c r="F425" t="s">
        <v>6670</v>
      </c>
      <c r="G425" t="s">
        <v>6781</v>
      </c>
      <c r="K425" t="s">
        <v>812</v>
      </c>
      <c r="Q425" t="s">
        <v>6782</v>
      </c>
    </row>
    <row r="426" spans="2:17" ht="16.5" customHeight="1">
      <c r="B426" s="29" t="str">
        <f>_xlfn.CONCAT(Capabilities[[#This Row],[Column1]],"-",Capabilities[[#This Row],[Level 1]],"-",Capabilities[[#This Row],[Level 2]],"-",Capabilities[[#This Row],[Level 3]])</f>
        <v>4611-OT Manufacturing-OT Systems &amp; Applications-Manufacturing Execution Systems (MES)</v>
      </c>
      <c r="C426">
        <v>4611</v>
      </c>
      <c r="D426" t="s">
        <v>5717</v>
      </c>
      <c r="E426" t="s">
        <v>3217</v>
      </c>
      <c r="F426" t="s">
        <v>6670</v>
      </c>
      <c r="G426" t="s">
        <v>6781</v>
      </c>
      <c r="H426" t="s">
        <v>6783</v>
      </c>
      <c r="I426" t="s">
        <v>5728</v>
      </c>
      <c r="J426" t="s">
        <v>6784</v>
      </c>
      <c r="K426" t="s">
        <v>812</v>
      </c>
      <c r="Q426" t="s">
        <v>6785</v>
      </c>
    </row>
    <row r="427" spans="2:17" ht="16.5" customHeight="1">
      <c r="B427" s="29" t="str">
        <f>_xlfn.CONCAT(Capabilities[[#This Row],[Column1]],"-",Capabilities[[#This Row],[Level 1]],"-",Capabilities[[#This Row],[Level 2]],"-",Capabilities[[#This Row],[Level 3]])</f>
        <v>4612-OT Manufacturing-OT Systems &amp; Applications-SCADA &amp; PLC Control systems</v>
      </c>
      <c r="C427">
        <v>4612</v>
      </c>
      <c r="D427" t="s">
        <v>5717</v>
      </c>
      <c r="E427" t="s">
        <v>3217</v>
      </c>
      <c r="F427" t="s">
        <v>6670</v>
      </c>
      <c r="G427" t="s">
        <v>6781</v>
      </c>
      <c r="H427" t="s">
        <v>6786</v>
      </c>
      <c r="I427" t="s">
        <v>5728</v>
      </c>
      <c r="J427" t="s">
        <v>6787</v>
      </c>
      <c r="K427" t="s">
        <v>812</v>
      </c>
      <c r="Q427" t="s">
        <v>6788</v>
      </c>
    </row>
    <row r="428" spans="2:17" ht="16.5" customHeight="1">
      <c r="B428" s="29" t="str">
        <f>_xlfn.CONCAT(Capabilities[[#This Row],[Column1]],"-",Capabilities[[#This Row],[Level 1]],"-",Capabilities[[#This Row],[Level 2]],"-",Capabilities[[#This Row],[Level 3]])</f>
        <v>4613-OT Manufacturing-OT Systems &amp; Applications-Calibration &amp; Test Systems</v>
      </c>
      <c r="C428">
        <v>4613</v>
      </c>
      <c r="D428" t="s">
        <v>5717</v>
      </c>
      <c r="E428" t="s">
        <v>3217</v>
      </c>
      <c r="F428" t="s">
        <v>6670</v>
      </c>
      <c r="G428" t="s">
        <v>6781</v>
      </c>
      <c r="H428" t="s">
        <v>6789</v>
      </c>
      <c r="I428" t="s">
        <v>5728</v>
      </c>
      <c r="J428" t="s">
        <v>6790</v>
      </c>
      <c r="K428" t="s">
        <v>812</v>
      </c>
      <c r="Q428" t="s">
        <v>6791</v>
      </c>
    </row>
    <row r="429" spans="2:17" ht="16.5" customHeight="1">
      <c r="B429" s="29" t="str">
        <f>_xlfn.CONCAT(Capabilities[[#This Row],[Column1]],"-",Capabilities[[#This Row],[Level 1]],"-",Capabilities[[#This Row],[Level 2]],"-",Capabilities[[#This Row],[Level 3]])</f>
        <v>4614-OT Manufacturing-OT Systems &amp; Applications-OT Integration with ERP &amp; PLM</v>
      </c>
      <c r="C429">
        <v>4614</v>
      </c>
      <c r="D429" t="s">
        <v>5717</v>
      </c>
      <c r="E429" t="s">
        <v>3217</v>
      </c>
      <c r="F429" t="s">
        <v>6670</v>
      </c>
      <c r="G429" t="s">
        <v>6781</v>
      </c>
      <c r="H429" t="s">
        <v>6792</v>
      </c>
      <c r="I429" t="s">
        <v>5728</v>
      </c>
      <c r="J429" t="s">
        <v>6793</v>
      </c>
      <c r="K429" t="s">
        <v>812</v>
      </c>
      <c r="Q429" t="s">
        <v>6794</v>
      </c>
    </row>
    <row r="430" spans="2:17" ht="16.5" customHeight="1">
      <c r="B430" s="29" t="str">
        <f>_xlfn.CONCAT(Capabilities[[#This Row],[Column1]],"-",Capabilities[[#This Row],[Level 1]],"-",Capabilities[[#This Row],[Level 2]],"-",Capabilities[[#This Row],[Level 3]])</f>
        <v>4615-OT Manufacturing-OT Systems &amp; Applications-OT Spare Parts &amp; Asset Management</v>
      </c>
      <c r="C430">
        <v>4615</v>
      </c>
      <c r="D430" t="s">
        <v>5717</v>
      </c>
      <c r="E430" t="s">
        <v>3217</v>
      </c>
      <c r="F430" t="s">
        <v>6670</v>
      </c>
      <c r="G430" t="s">
        <v>6781</v>
      </c>
      <c r="H430" t="s">
        <v>6795</v>
      </c>
      <c r="I430" t="s">
        <v>5728</v>
      </c>
      <c r="J430" t="s">
        <v>6796</v>
      </c>
      <c r="K430" t="s">
        <v>812</v>
      </c>
      <c r="Q430" t="s">
        <v>6797</v>
      </c>
    </row>
    <row r="431" spans="2:17" ht="16.5" customHeight="1">
      <c r="B431" s="29" t="str">
        <f>_xlfn.CONCAT(Capabilities[[#This Row],[Column1]],"-",Capabilities[[#This Row],[Level 1]],"-",Capabilities[[#This Row],[Level 2]],"-",Capabilities[[#This Row],[Level 3]])</f>
        <v>4616-OT Manufacturing-OT Systems &amp; Applications-OT Application Lifecycle Management</v>
      </c>
      <c r="C431">
        <v>4616</v>
      </c>
      <c r="D431" t="s">
        <v>5717</v>
      </c>
      <c r="E431" t="s">
        <v>3217</v>
      </c>
      <c r="F431" t="s">
        <v>6670</v>
      </c>
      <c r="G431" t="s">
        <v>6781</v>
      </c>
      <c r="H431" t="s">
        <v>6798</v>
      </c>
      <c r="I431" t="s">
        <v>5728</v>
      </c>
      <c r="J431" t="s">
        <v>6799</v>
      </c>
      <c r="K431" t="s">
        <v>812</v>
      </c>
      <c r="Q431" t="s">
        <v>6800</v>
      </c>
    </row>
    <row r="432" spans="2:17" ht="16.5" customHeight="1">
      <c r="B432" s="29" t="str">
        <f>_xlfn.CONCAT(Capabilities[[#This Row],[Column1]],"-",Capabilities[[#This Row],[Level 1]],"-",Capabilities[[#This Row],[Level 2]],"-",Capabilities[[#This Row],[Level 3]])</f>
        <v>4617-OT Manufacturing-OT Systems &amp; Applications-OT Operations Scheduling</v>
      </c>
      <c r="C432">
        <v>4617</v>
      </c>
      <c r="D432" t="s">
        <v>5717</v>
      </c>
      <c r="E432" t="s">
        <v>3217</v>
      </c>
      <c r="F432" t="s">
        <v>6670</v>
      </c>
      <c r="G432" t="s">
        <v>6781</v>
      </c>
      <c r="H432" t="s">
        <v>6801</v>
      </c>
      <c r="I432" t="s">
        <v>5728</v>
      </c>
      <c r="J432" t="s">
        <v>6802</v>
      </c>
      <c r="K432" t="s">
        <v>812</v>
      </c>
      <c r="Q432" t="s">
        <v>6803</v>
      </c>
    </row>
    <row r="433" spans="2:17">
      <c r="B433" s="29" t="str">
        <f>_xlfn.CONCAT(Capabilities[[#This Row],[Column1]],"-",Capabilities[[#This Row],[Level 1]],"-",Capabilities[[#This Row],[Level 2]],"-",Capabilities[[#This Row],[Level 3]])</f>
        <v>4600-OT Manufacturing--</v>
      </c>
      <c r="C433">
        <v>4600</v>
      </c>
      <c r="D433" t="s">
        <v>5717</v>
      </c>
      <c r="E433" t="s">
        <v>3217</v>
      </c>
      <c r="F433" t="s">
        <v>6670</v>
      </c>
      <c r="K433" t="s">
        <v>812</v>
      </c>
      <c r="Q433" t="s">
        <v>6804</v>
      </c>
    </row>
    <row r="434" spans="2:17" ht="14.65" customHeight="1">
      <c r="B434" s="29" t="str">
        <f>_xlfn.CONCAT(Capabilities[[#This Row],[Column1]],"-",Capabilities[[#This Row],[Level 1]],"-",Capabilities[[#This Row],[Level 2]],"-",Capabilities[[#This Row],[Level 3]])</f>
        <v>1033-Procurement &amp; Logistics-Logistics Management-</v>
      </c>
      <c r="C434">
        <v>1033</v>
      </c>
      <c r="D434" t="s">
        <v>5549</v>
      </c>
      <c r="E434" t="s">
        <v>3217</v>
      </c>
      <c r="F434" t="s">
        <v>6805</v>
      </c>
      <c r="G434" t="s">
        <v>6806</v>
      </c>
      <c r="I434" t="s">
        <v>5665</v>
      </c>
      <c r="J434" t="s">
        <v>6807</v>
      </c>
      <c r="K434" t="s">
        <v>6808</v>
      </c>
      <c r="Q434" t="s">
        <v>6809</v>
      </c>
    </row>
    <row r="435" spans="2:17" ht="14.65" customHeight="1">
      <c r="B435" s="29" t="str">
        <f>_xlfn.CONCAT(Capabilities[[#This Row],[Column1]],"-",Capabilities[[#This Row],[Level 1]],"-",Capabilities[[#This Row],[Level 2]],"-",Capabilities[[#This Row],[Level 3]])</f>
        <v>1176-Procurement &amp; Logistics-Logistics Management-Manage Demand Forecast</v>
      </c>
      <c r="C435">
        <v>1176</v>
      </c>
      <c r="D435" t="s">
        <v>5549</v>
      </c>
      <c r="E435" t="s">
        <v>3217</v>
      </c>
      <c r="F435" t="s">
        <v>6805</v>
      </c>
      <c r="G435" t="s">
        <v>6806</v>
      </c>
      <c r="H435" t="s">
        <v>6810</v>
      </c>
      <c r="I435" t="s">
        <v>5665</v>
      </c>
      <c r="J435" t="s">
        <v>6811</v>
      </c>
      <c r="K435" t="s">
        <v>6808</v>
      </c>
      <c r="Q435" t="s">
        <v>6812</v>
      </c>
    </row>
    <row r="436" spans="2:17" ht="14.65" customHeight="1">
      <c r="B436" s="29" t="str">
        <f>_xlfn.CONCAT(Capabilities[[#This Row],[Column1]],"-",Capabilities[[#This Row],[Level 1]],"-",Capabilities[[#This Row],[Level 2]],"-",Capabilities[[#This Row],[Level 3]])</f>
        <v>1177-Procurement &amp; Logistics-Logistics Management-Manage Logistic Order</v>
      </c>
      <c r="C436">
        <v>1177</v>
      </c>
      <c r="D436" t="s">
        <v>5549</v>
      </c>
      <c r="E436" t="s">
        <v>3217</v>
      </c>
      <c r="F436" t="s">
        <v>6805</v>
      </c>
      <c r="G436" t="s">
        <v>6806</v>
      </c>
      <c r="H436" t="s">
        <v>6813</v>
      </c>
      <c r="I436" t="s">
        <v>5665</v>
      </c>
      <c r="J436" t="s">
        <v>6814</v>
      </c>
      <c r="K436" t="s">
        <v>6808</v>
      </c>
      <c r="Q436" t="s">
        <v>6815</v>
      </c>
    </row>
    <row r="437" spans="2:17" ht="14.65" customHeight="1">
      <c r="B437" s="29" t="str">
        <f>_xlfn.CONCAT(Capabilities[[#This Row],[Column1]],"-",Capabilities[[#This Row],[Level 1]],"-",Capabilities[[#This Row],[Level 2]],"-",Capabilities[[#This Row],[Level 3]])</f>
        <v>1178-Procurement &amp; Logistics-Logistics Management-Manage Returns</v>
      </c>
      <c r="C437">
        <v>1178</v>
      </c>
      <c r="D437" t="s">
        <v>5549</v>
      </c>
      <c r="E437" t="s">
        <v>3217</v>
      </c>
      <c r="F437" t="s">
        <v>6805</v>
      </c>
      <c r="G437" t="s">
        <v>6806</v>
      </c>
      <c r="H437" t="s">
        <v>6816</v>
      </c>
      <c r="I437" t="s">
        <v>5665</v>
      </c>
      <c r="J437" t="s">
        <v>6817</v>
      </c>
      <c r="K437" t="s">
        <v>6808</v>
      </c>
      <c r="Q437" t="s">
        <v>6818</v>
      </c>
    </row>
    <row r="438" spans="2:17" ht="14.65" customHeight="1">
      <c r="B438" s="29" t="str">
        <f>_xlfn.CONCAT(Capabilities[[#This Row],[Column1]],"-",Capabilities[[#This Row],[Level 1]],"-",Capabilities[[#This Row],[Level 2]],"-",Capabilities[[#This Row],[Level 3]])</f>
        <v>1179-Procurement &amp; Logistics-Logistics Management-Manage Transportation</v>
      </c>
      <c r="C438">
        <v>1179</v>
      </c>
      <c r="D438" t="s">
        <v>5549</v>
      </c>
      <c r="E438" t="s">
        <v>3217</v>
      </c>
      <c r="F438" t="s">
        <v>6805</v>
      </c>
      <c r="G438" t="s">
        <v>6806</v>
      </c>
      <c r="H438" t="s">
        <v>6819</v>
      </c>
      <c r="I438" t="s">
        <v>5665</v>
      </c>
      <c r="J438" t="s">
        <v>6820</v>
      </c>
      <c r="K438" t="s">
        <v>6808</v>
      </c>
      <c r="Q438" t="s">
        <v>6821</v>
      </c>
    </row>
    <row r="439" spans="2:17" ht="14.65" customHeight="1">
      <c r="B439" s="29" t="str">
        <f>_xlfn.CONCAT(Capabilities[[#This Row],[Column1]],"-",Capabilities[[#This Row],[Level 1]],"-",Capabilities[[#This Row],[Level 2]],"-",Capabilities[[#This Row],[Level 3]])</f>
        <v>1034-Procurement &amp; Logistics-Purchasing-</v>
      </c>
      <c r="C439">
        <v>1034</v>
      </c>
      <c r="D439" t="s">
        <v>5549</v>
      </c>
      <c r="E439" t="s">
        <v>3217</v>
      </c>
      <c r="F439" t="s">
        <v>6805</v>
      </c>
      <c r="G439" t="s">
        <v>6822</v>
      </c>
      <c r="I439" t="s">
        <v>5665</v>
      </c>
      <c r="J439" t="s">
        <v>6823</v>
      </c>
      <c r="K439" t="s">
        <v>6108</v>
      </c>
      <c r="L439">
        <v>300</v>
      </c>
      <c r="Q439" t="s">
        <v>6824</v>
      </c>
    </row>
    <row r="440" spans="2:17" ht="14.65" customHeight="1">
      <c r="B440" s="29" t="str">
        <f>_xlfn.CONCAT(Capabilities[[#This Row],[Column1]],"-",Capabilities[[#This Row],[Level 1]],"-",Capabilities[[#This Row],[Level 2]],"-",Capabilities[[#This Row],[Level 3]])</f>
        <v>1180-Procurement &amp; Logistics-Purchasing-Approve &amp; Transmit Order</v>
      </c>
      <c r="C440">
        <v>1180</v>
      </c>
      <c r="D440" t="s">
        <v>5549</v>
      </c>
      <c r="E440" t="s">
        <v>3217</v>
      </c>
      <c r="F440" t="s">
        <v>6805</v>
      </c>
      <c r="G440" t="s">
        <v>6822</v>
      </c>
      <c r="H440" t="s">
        <v>6825</v>
      </c>
      <c r="I440" t="s">
        <v>5665</v>
      </c>
      <c r="J440" t="s">
        <v>6826</v>
      </c>
      <c r="K440" t="s">
        <v>6108</v>
      </c>
      <c r="L440">
        <v>310</v>
      </c>
      <c r="Q440" t="s">
        <v>6827</v>
      </c>
    </row>
    <row r="441" spans="2:17" ht="14.65" customHeight="1">
      <c r="B441" s="29" t="str">
        <f>_xlfn.CONCAT(Capabilities[[#This Row],[Column1]],"-",Capabilities[[#This Row],[Level 1]],"-",Capabilities[[#This Row],[Level 2]],"-",Capabilities[[#This Row],[Level 3]])</f>
        <v>1181-Procurement &amp; Logistics-Purchasing-Decide On Sourcing</v>
      </c>
      <c r="C441">
        <v>1181</v>
      </c>
      <c r="D441" t="s">
        <v>5549</v>
      </c>
      <c r="E441" t="s">
        <v>3217</v>
      </c>
      <c r="F441" t="s">
        <v>6805</v>
      </c>
      <c r="G441" t="s">
        <v>6822</v>
      </c>
      <c r="H441" t="s">
        <v>6828</v>
      </c>
      <c r="I441" t="s">
        <v>5665</v>
      </c>
      <c r="J441" t="s">
        <v>6829</v>
      </c>
      <c r="K441" t="s">
        <v>6108</v>
      </c>
      <c r="L441">
        <v>125</v>
      </c>
      <c r="Q441" t="s">
        <v>6830</v>
      </c>
    </row>
    <row r="442" spans="2:17" ht="14.65" customHeight="1">
      <c r="B442" s="29" t="str">
        <f>_xlfn.CONCAT(Capabilities[[#This Row],[Column1]],"-",Capabilities[[#This Row],[Level 1]],"-",Capabilities[[#This Row],[Level 2]],"-",Capabilities[[#This Row],[Level 3]])</f>
        <v>1182-Procurement &amp; Logistics-Purchasing-Define Sourcing Requirements</v>
      </c>
      <c r="C442">
        <v>1182</v>
      </c>
      <c r="D442" t="s">
        <v>5549</v>
      </c>
      <c r="E442" t="s">
        <v>3217</v>
      </c>
      <c r="F442" t="s">
        <v>6805</v>
      </c>
      <c r="G442" t="s">
        <v>6822</v>
      </c>
      <c r="H442" t="s">
        <v>6831</v>
      </c>
      <c r="I442" t="s">
        <v>5665</v>
      </c>
      <c r="J442" t="s">
        <v>6832</v>
      </c>
      <c r="K442" t="s">
        <v>6108</v>
      </c>
      <c r="L442">
        <v>110</v>
      </c>
      <c r="Q442" t="s">
        <v>6833</v>
      </c>
    </row>
    <row r="443" spans="2:17" ht="14.65" customHeight="1">
      <c r="B443" s="29" t="str">
        <f>_xlfn.CONCAT(Capabilities[[#This Row],[Column1]],"-",Capabilities[[#This Row],[Level 1]],"-",Capabilities[[#This Row],[Level 2]],"-",Capabilities[[#This Row],[Level 3]])</f>
        <v>1183-Procurement &amp; Logistics-Purchasing-Define Sourcing Strategy</v>
      </c>
      <c r="C443">
        <v>1183</v>
      </c>
      <c r="D443" t="s">
        <v>5549</v>
      </c>
      <c r="E443" t="s">
        <v>3217</v>
      </c>
      <c r="F443" t="s">
        <v>6805</v>
      </c>
      <c r="G443" t="s">
        <v>6822</v>
      </c>
      <c r="H443" t="s">
        <v>6834</v>
      </c>
      <c r="I443" t="s">
        <v>5665</v>
      </c>
      <c r="J443" t="s">
        <v>6835</v>
      </c>
      <c r="K443" t="s">
        <v>6108</v>
      </c>
      <c r="L443">
        <v>120</v>
      </c>
      <c r="Q443" t="s">
        <v>6836</v>
      </c>
    </row>
    <row r="444" spans="2:17" ht="14.65" customHeight="1">
      <c r="B444" s="29" t="str">
        <f>_xlfn.CONCAT(Capabilities[[#This Row],[Column1]],"-",Capabilities[[#This Row],[Level 1]],"-",Capabilities[[#This Row],[Level 2]],"-",Capabilities[[#This Row],[Level 3]])</f>
        <v>1184-Procurement &amp; Logistics-Purchasing-Manage Category</v>
      </c>
      <c r="C444">
        <v>1184</v>
      </c>
      <c r="D444" t="s">
        <v>5549</v>
      </c>
      <c r="E444" t="s">
        <v>3217</v>
      </c>
      <c r="F444" t="s">
        <v>6805</v>
      </c>
      <c r="G444" t="s">
        <v>6822</v>
      </c>
      <c r="H444" t="s">
        <v>6837</v>
      </c>
      <c r="I444" t="s">
        <v>5665</v>
      </c>
      <c r="J444" t="s">
        <v>6838</v>
      </c>
      <c r="K444" t="s">
        <v>6108</v>
      </c>
      <c r="L444">
        <v>140</v>
      </c>
      <c r="Q444" s="226" t="s">
        <v>6839</v>
      </c>
    </row>
    <row r="445" spans="2:17" ht="14.65" customHeight="1">
      <c r="B445" s="29" t="str">
        <f>_xlfn.CONCAT(Capabilities[[#This Row],[Column1]],"-",Capabilities[[#This Row],[Level 1]],"-",Capabilities[[#This Row],[Level 2]],"-",Capabilities[[#This Row],[Level 3]])</f>
        <v>1185-Procurement &amp; Logistics-Purchasing-Manage Purchase Catalogue</v>
      </c>
      <c r="C445">
        <v>1185</v>
      </c>
      <c r="D445" t="s">
        <v>5549</v>
      </c>
      <c r="E445" t="s">
        <v>3217</v>
      </c>
      <c r="F445" t="s">
        <v>6805</v>
      </c>
      <c r="G445" t="s">
        <v>6822</v>
      </c>
      <c r="H445" t="s">
        <v>6840</v>
      </c>
      <c r="I445" t="s">
        <v>5665</v>
      </c>
      <c r="J445" t="s">
        <v>6841</v>
      </c>
      <c r="K445" t="s">
        <v>6108</v>
      </c>
      <c r="L445">
        <v>320</v>
      </c>
      <c r="Q445" t="s">
        <v>6842</v>
      </c>
    </row>
    <row r="446" spans="2:17" ht="14.65" customHeight="1">
      <c r="B446" s="29" t="str">
        <f>_xlfn.CONCAT(Capabilities[[#This Row],[Column1]],"-",Capabilities[[#This Row],[Level 1]],"-",Capabilities[[#This Row],[Level 2]],"-",Capabilities[[#This Row],[Level 3]])</f>
        <v>1186-Procurement &amp; Logistics-Purchasing-Manage Purchase Order</v>
      </c>
      <c r="C446">
        <v>1186</v>
      </c>
      <c r="D446" t="s">
        <v>5549</v>
      </c>
      <c r="E446" t="s">
        <v>3217</v>
      </c>
      <c r="F446" t="s">
        <v>6805</v>
      </c>
      <c r="G446" t="s">
        <v>6822</v>
      </c>
      <c r="H446" t="s">
        <v>6843</v>
      </c>
      <c r="I446" t="s">
        <v>5665</v>
      </c>
      <c r="J446" t="s">
        <v>6844</v>
      </c>
      <c r="K446" t="s">
        <v>6108</v>
      </c>
      <c r="L446">
        <v>150</v>
      </c>
      <c r="Q446" t="s">
        <v>6845</v>
      </c>
    </row>
    <row r="447" spans="2:17" ht="14.65" customHeight="1">
      <c r="B447" s="29" t="str">
        <f>_xlfn.CONCAT(Capabilities[[#This Row],[Column1]],"-",Capabilities[[#This Row],[Level 1]],"-",Capabilities[[#This Row],[Level 2]],"-",Capabilities[[#This Row],[Level 3]])</f>
        <v>1187-Procurement &amp; Logistics-Purchasing-Manage Purchase Procedure</v>
      </c>
      <c r="C447">
        <v>1187</v>
      </c>
      <c r="D447" t="s">
        <v>5549</v>
      </c>
      <c r="E447" t="s">
        <v>3217</v>
      </c>
      <c r="F447" t="s">
        <v>6805</v>
      </c>
      <c r="G447" t="s">
        <v>6822</v>
      </c>
      <c r="H447" t="s">
        <v>6846</v>
      </c>
      <c r="I447" t="s">
        <v>5665</v>
      </c>
      <c r="J447" t="s">
        <v>6847</v>
      </c>
      <c r="K447" t="s">
        <v>6108</v>
      </c>
      <c r="L447">
        <v>340</v>
      </c>
      <c r="Q447" t="s">
        <v>6848</v>
      </c>
    </row>
    <row r="448" spans="2:17" ht="14.65" customHeight="1">
      <c r="B448" s="29" t="str">
        <f>_xlfn.CONCAT(Capabilities[[#This Row],[Column1]],"-",Capabilities[[#This Row],[Level 1]],"-",Capabilities[[#This Row],[Level 2]],"-",Capabilities[[#This Row],[Level 3]])</f>
        <v>1188-Procurement &amp; Logistics-Purchasing-Manage Purchase Requirements</v>
      </c>
      <c r="C448">
        <v>1188</v>
      </c>
      <c r="D448" t="s">
        <v>5549</v>
      </c>
      <c r="E448" t="s">
        <v>3217</v>
      </c>
      <c r="F448" t="s">
        <v>6805</v>
      </c>
      <c r="G448" t="s">
        <v>6822</v>
      </c>
      <c r="H448" t="s">
        <v>6849</v>
      </c>
      <c r="I448" t="s">
        <v>5665</v>
      </c>
      <c r="J448" t="s">
        <v>6850</v>
      </c>
      <c r="K448" t="s">
        <v>6108</v>
      </c>
      <c r="L448">
        <v>330</v>
      </c>
      <c r="Q448" t="s">
        <v>6851</v>
      </c>
    </row>
    <row r="449" spans="2:17" ht="14.65" customHeight="1">
      <c r="B449" s="29" t="str">
        <f>_xlfn.CONCAT(Capabilities[[#This Row],[Column1]],"-",Capabilities[[#This Row],[Level 1]],"-",Capabilities[[#This Row],[Level 2]],"-",Capabilities[[#This Row],[Level 3]])</f>
        <v>1189-Procurement &amp; Logistics-Purchasing-Manage Purchase Requisition</v>
      </c>
      <c r="C449">
        <v>1189</v>
      </c>
      <c r="D449" t="s">
        <v>5549</v>
      </c>
      <c r="E449" t="s">
        <v>3217</v>
      </c>
      <c r="F449" t="s">
        <v>6805</v>
      </c>
      <c r="G449" t="s">
        <v>6822</v>
      </c>
      <c r="H449" t="s">
        <v>6852</v>
      </c>
      <c r="I449" t="s">
        <v>5665</v>
      </c>
      <c r="J449" t="s">
        <v>6853</v>
      </c>
      <c r="K449" t="s">
        <v>6108</v>
      </c>
      <c r="L449">
        <v>130</v>
      </c>
      <c r="Q449" t="s">
        <v>6854</v>
      </c>
    </row>
    <row r="450" spans="2:17" ht="14.65" customHeight="1">
      <c r="B450" s="29" t="str">
        <f>_xlfn.CONCAT(Capabilities[[#This Row],[Column1]],"-",Capabilities[[#This Row],[Level 1]],"-",Capabilities[[#This Row],[Level 2]],"-",Capabilities[[#This Row],[Level 3]])</f>
        <v>1190-Procurement &amp; Logistics-Purchasing-Manage Sourcing Tender Process</v>
      </c>
      <c r="C450">
        <v>1190</v>
      </c>
      <c r="D450" t="s">
        <v>5549</v>
      </c>
      <c r="E450" t="s">
        <v>3217</v>
      </c>
      <c r="F450" t="s">
        <v>6805</v>
      </c>
      <c r="G450" t="s">
        <v>6822</v>
      </c>
      <c r="H450" t="s">
        <v>6855</v>
      </c>
      <c r="I450" t="s">
        <v>5665</v>
      </c>
      <c r="J450" t="s">
        <v>6856</v>
      </c>
      <c r="K450" t="s">
        <v>6108</v>
      </c>
      <c r="L450">
        <v>160</v>
      </c>
      <c r="Q450" t="s">
        <v>6857</v>
      </c>
    </row>
    <row r="451" spans="2:17" ht="14.65" customHeight="1">
      <c r="B451" s="29" t="str">
        <f>_xlfn.CONCAT(Capabilities[[#This Row],[Column1]],"-",Capabilities[[#This Row],[Level 1]],"-",Capabilities[[#This Row],[Level 2]],"-",Capabilities[[#This Row],[Level 3]])</f>
        <v>1191-Procurement &amp; Logistics-Purchasing-Tendering</v>
      </c>
      <c r="C451">
        <v>1191</v>
      </c>
      <c r="D451" t="s">
        <v>5549</v>
      </c>
      <c r="E451" t="s">
        <v>3217</v>
      </c>
      <c r="F451" t="s">
        <v>6805</v>
      </c>
      <c r="G451" t="s">
        <v>6822</v>
      </c>
      <c r="H451" t="s">
        <v>6858</v>
      </c>
      <c r="I451" t="s">
        <v>5665</v>
      </c>
      <c r="J451" t="s">
        <v>6859</v>
      </c>
      <c r="K451" t="s">
        <v>6108</v>
      </c>
      <c r="L451">
        <v>170</v>
      </c>
      <c r="Q451" t="s">
        <v>6860</v>
      </c>
    </row>
    <row r="452" spans="2:17" ht="14.65" customHeight="1">
      <c r="B452" s="29" t="str">
        <f>_xlfn.CONCAT(Capabilities[[#This Row],[Column1]],"-",Capabilities[[#This Row],[Level 1]],"-",Capabilities[[#This Row],[Level 2]],"-",Capabilities[[#This Row],[Level 3]])</f>
        <v>1035-Procurement &amp; Logistics-Sourcing-</v>
      </c>
      <c r="C452">
        <v>1035</v>
      </c>
      <c r="D452" t="s">
        <v>5549</v>
      </c>
      <c r="E452" t="s">
        <v>3217</v>
      </c>
      <c r="F452" t="s">
        <v>6805</v>
      </c>
      <c r="G452" t="s">
        <v>1420</v>
      </c>
      <c r="I452" t="s">
        <v>5665</v>
      </c>
      <c r="J452" t="s">
        <v>6861</v>
      </c>
      <c r="K452" t="s">
        <v>6108</v>
      </c>
      <c r="L452">
        <v>100</v>
      </c>
      <c r="P452" t="s">
        <v>6862</v>
      </c>
      <c r="Q452" t="s">
        <v>6863</v>
      </c>
    </row>
    <row r="453" spans="2:17" ht="14.65" customHeight="1">
      <c r="B453" s="29" t="str">
        <f>_xlfn.CONCAT(Capabilities[[#This Row],[Column1]],"-",Capabilities[[#This Row],[Level 1]],"-",Capabilities[[#This Row],[Level 2]],"-",Capabilities[[#This Row],[Level 3]])</f>
        <v>1036-Procurement &amp; Logistics-Supplier Contact Management-</v>
      </c>
      <c r="C453">
        <v>1036</v>
      </c>
      <c r="D453" t="s">
        <v>5549</v>
      </c>
      <c r="E453" t="s">
        <v>3217</v>
      </c>
      <c r="F453" t="s">
        <v>6805</v>
      </c>
      <c r="G453" t="s">
        <v>6864</v>
      </c>
      <c r="I453" t="s">
        <v>5665</v>
      </c>
      <c r="J453" t="s">
        <v>6865</v>
      </c>
      <c r="K453" t="s">
        <v>6108</v>
      </c>
      <c r="L453">
        <v>200</v>
      </c>
      <c r="Q453" t="s">
        <v>6866</v>
      </c>
    </row>
    <row r="454" spans="2:17" ht="14.65" customHeight="1">
      <c r="B454" s="29" t="str">
        <f>_xlfn.CONCAT(Capabilities[[#This Row],[Column1]],"-",Capabilities[[#This Row],[Level 1]],"-",Capabilities[[#This Row],[Level 2]],"-",Capabilities[[#This Row],[Level 3]])</f>
        <v>1192-Procurement &amp; Logistics-Supplier Contact Management-Enact Supplier Contract</v>
      </c>
      <c r="C454">
        <v>1192</v>
      </c>
      <c r="D454" t="s">
        <v>5549</v>
      </c>
      <c r="E454" t="s">
        <v>3217</v>
      </c>
      <c r="F454" t="s">
        <v>6805</v>
      </c>
      <c r="G454" t="s">
        <v>6864</v>
      </c>
      <c r="H454" t="s">
        <v>6867</v>
      </c>
      <c r="I454" t="s">
        <v>5665</v>
      </c>
      <c r="J454" t="s">
        <v>6868</v>
      </c>
      <c r="K454" t="s">
        <v>6108</v>
      </c>
      <c r="L454">
        <v>220</v>
      </c>
      <c r="Q454" t="s">
        <v>6869</v>
      </c>
    </row>
    <row r="455" spans="2:17" ht="14.65" customHeight="1">
      <c r="B455" s="29" t="str">
        <f>_xlfn.CONCAT(Capabilities[[#This Row],[Column1]],"-",Capabilities[[#This Row],[Level 1]],"-",Capabilities[[#This Row],[Level 2]],"-",Capabilities[[#This Row],[Level 3]])</f>
        <v>1193-Procurement &amp; Logistics-Supplier Contact Management-Manage Supplier Contract</v>
      </c>
      <c r="C455">
        <v>1193</v>
      </c>
      <c r="D455" t="s">
        <v>5549</v>
      </c>
      <c r="E455" t="s">
        <v>3217</v>
      </c>
      <c r="F455" t="s">
        <v>6805</v>
      </c>
      <c r="G455" t="s">
        <v>6864</v>
      </c>
      <c r="H455" t="s">
        <v>6870</v>
      </c>
      <c r="I455" t="s">
        <v>5665</v>
      </c>
      <c r="J455" t="s">
        <v>6871</v>
      </c>
      <c r="K455" t="s">
        <v>6108</v>
      </c>
      <c r="L455">
        <v>230</v>
      </c>
      <c r="Q455" t="s">
        <v>6872</v>
      </c>
    </row>
    <row r="456" spans="2:17" ht="14.65" customHeight="1">
      <c r="B456" s="29" t="str">
        <f>_xlfn.CONCAT(Capabilities[[#This Row],[Column1]],"-",Capabilities[[#This Row],[Level 1]],"-",Capabilities[[#This Row],[Level 2]],"-",Capabilities[[#This Row],[Level 3]])</f>
        <v>1194-Procurement &amp; Logistics-Supplier Contact Management-Manage Supplier Frame Contract</v>
      </c>
      <c r="C456">
        <v>1194</v>
      </c>
      <c r="D456" t="s">
        <v>5549</v>
      </c>
      <c r="E456" t="s">
        <v>3217</v>
      </c>
      <c r="F456" t="s">
        <v>6805</v>
      </c>
      <c r="G456" t="s">
        <v>6864</v>
      </c>
      <c r="H456" t="s">
        <v>6873</v>
      </c>
      <c r="I456" t="s">
        <v>5665</v>
      </c>
      <c r="J456" t="s">
        <v>6874</v>
      </c>
      <c r="K456" t="s">
        <v>6108</v>
      </c>
      <c r="L456">
        <v>240</v>
      </c>
      <c r="Q456" t="s">
        <v>6875</v>
      </c>
    </row>
    <row r="457" spans="2:17" ht="14.65" customHeight="1">
      <c r="B457" s="29" t="str">
        <f>_xlfn.CONCAT(Capabilities[[#This Row],[Column1]],"-",Capabilities[[#This Row],[Level 1]],"-",Capabilities[[#This Row],[Level 2]],"-",Capabilities[[#This Row],[Level 3]])</f>
        <v>1195-Procurement &amp; Logistics-Supplier Contact Management-Negotiate Supplier Contract</v>
      </c>
      <c r="C457">
        <v>1195</v>
      </c>
      <c r="D457" t="s">
        <v>5549</v>
      </c>
      <c r="E457" t="s">
        <v>3217</v>
      </c>
      <c r="F457" t="s">
        <v>6805</v>
      </c>
      <c r="G457" t="s">
        <v>6864</v>
      </c>
      <c r="H457" t="s">
        <v>6876</v>
      </c>
      <c r="I457" t="s">
        <v>5665</v>
      </c>
      <c r="J457" t="s">
        <v>6877</v>
      </c>
      <c r="K457" t="s">
        <v>6108</v>
      </c>
      <c r="L457">
        <v>210</v>
      </c>
      <c r="Q457" t="s">
        <v>6878</v>
      </c>
    </row>
    <row r="458" spans="2:17" ht="14.65" customHeight="1">
      <c r="B458" s="29" t="str">
        <f>_xlfn.CONCAT(Capabilities[[#This Row],[Column1]],"-",Capabilities[[#This Row],[Level 1]],"-",Capabilities[[#This Row],[Level 2]],"-",Capabilities[[#This Row],[Level 3]])</f>
        <v>1037-Procurement &amp; Logistics-Warehouse Management-</v>
      </c>
      <c r="C458">
        <v>1037</v>
      </c>
      <c r="D458" t="s">
        <v>5549</v>
      </c>
      <c r="E458" t="s">
        <v>3217</v>
      </c>
      <c r="F458" t="s">
        <v>6805</v>
      </c>
      <c r="G458" t="s">
        <v>6879</v>
      </c>
      <c r="I458" t="s">
        <v>5665</v>
      </c>
      <c r="J458" t="s">
        <v>6880</v>
      </c>
      <c r="K458" t="s">
        <v>6808</v>
      </c>
      <c r="Q458" t="s">
        <v>6881</v>
      </c>
    </row>
    <row r="459" spans="2:17" ht="14.65" customHeight="1">
      <c r="B459" s="29" t="str">
        <f>_xlfn.CONCAT(Capabilities[[#This Row],[Column1]],"-",Capabilities[[#This Row],[Level 1]],"-",Capabilities[[#This Row],[Level 2]],"-",Capabilities[[#This Row],[Level 3]])</f>
        <v>1196-Procurement &amp; Logistics-Warehouse Management-Commissioning</v>
      </c>
      <c r="C459">
        <v>1196</v>
      </c>
      <c r="D459" t="s">
        <v>5549</v>
      </c>
      <c r="E459" t="s">
        <v>3217</v>
      </c>
      <c r="F459" t="s">
        <v>6805</v>
      </c>
      <c r="G459" t="s">
        <v>6879</v>
      </c>
      <c r="H459" t="s">
        <v>6882</v>
      </c>
      <c r="I459" t="s">
        <v>5665</v>
      </c>
      <c r="J459" t="s">
        <v>6883</v>
      </c>
      <c r="K459" t="s">
        <v>812</v>
      </c>
      <c r="Q459" t="s">
        <v>6884</v>
      </c>
    </row>
    <row r="460" spans="2:17" ht="14.65" customHeight="1">
      <c r="B460" s="29" t="str">
        <f>_xlfn.CONCAT(Capabilities[[#This Row],[Column1]],"-",Capabilities[[#This Row],[Level 1]],"-",Capabilities[[#This Row],[Level 2]],"-",Capabilities[[#This Row],[Level 3]])</f>
        <v>1197-Procurement &amp; Logistics-Warehouse Management-Goods Receipt &amp; Service Entry</v>
      </c>
      <c r="C460">
        <v>1197</v>
      </c>
      <c r="D460" t="s">
        <v>5549</v>
      </c>
      <c r="E460" t="s">
        <v>3217</v>
      </c>
      <c r="F460" t="s">
        <v>6805</v>
      </c>
      <c r="G460" t="s">
        <v>6879</v>
      </c>
      <c r="H460" t="s">
        <v>6885</v>
      </c>
      <c r="I460" t="s">
        <v>5665</v>
      </c>
      <c r="J460" t="s">
        <v>6886</v>
      </c>
      <c r="K460" t="s">
        <v>6108</v>
      </c>
      <c r="L460">
        <v>410</v>
      </c>
      <c r="Q460" t="s">
        <v>6887</v>
      </c>
    </row>
    <row r="461" spans="2:17" ht="14.65" customHeight="1">
      <c r="B461" s="29" t="str">
        <f>_xlfn.CONCAT(Capabilities[[#This Row],[Column1]],"-",Capabilities[[#This Row],[Level 1]],"-",Capabilities[[#This Row],[Level 2]],"-",Capabilities[[#This Row],[Level 3]])</f>
        <v>1198-Procurement &amp; Logistics-Warehouse Management-Manage Claims</v>
      </c>
      <c r="C461">
        <v>1198</v>
      </c>
      <c r="D461" t="s">
        <v>5549</v>
      </c>
      <c r="E461" t="s">
        <v>3217</v>
      </c>
      <c r="F461" t="s">
        <v>6805</v>
      </c>
      <c r="G461" t="s">
        <v>6879</v>
      </c>
      <c r="H461" t="s">
        <v>6888</v>
      </c>
      <c r="I461" t="s">
        <v>5665</v>
      </c>
      <c r="J461" t="s">
        <v>6889</v>
      </c>
      <c r="K461" t="s">
        <v>6108</v>
      </c>
      <c r="L461">
        <v>430</v>
      </c>
      <c r="Q461" t="s">
        <v>6890</v>
      </c>
    </row>
    <row r="462" spans="2:17" ht="14.65" customHeight="1">
      <c r="B462" s="29" t="str">
        <f>_xlfn.CONCAT(Capabilities[[#This Row],[Column1]],"-",Capabilities[[#This Row],[Level 1]],"-",Capabilities[[#This Row],[Level 2]],"-",Capabilities[[#This Row],[Level 3]])</f>
        <v>1199-Procurement &amp; Logistics-Warehouse Management-Manage Inventory</v>
      </c>
      <c r="C462">
        <v>1199</v>
      </c>
      <c r="D462" t="s">
        <v>5549</v>
      </c>
      <c r="E462" t="s">
        <v>3217</v>
      </c>
      <c r="F462" t="s">
        <v>6805</v>
      </c>
      <c r="G462" t="s">
        <v>6879</v>
      </c>
      <c r="H462" t="s">
        <v>6891</v>
      </c>
      <c r="I462" t="s">
        <v>5665</v>
      </c>
      <c r="J462" t="s">
        <v>6892</v>
      </c>
      <c r="K462" t="s">
        <v>6808</v>
      </c>
      <c r="Q462" t="s">
        <v>6893</v>
      </c>
    </row>
    <row r="463" spans="2:17" ht="15" customHeight="1">
      <c r="B463" s="29" t="str">
        <f>_xlfn.CONCAT(Capabilities[[#This Row],[Column1]],"-",Capabilities[[#This Row],[Level 1]],"-",Capabilities[[#This Row],[Level 2]],"-",Capabilities[[#This Row],[Level 3]])</f>
        <v>1200-Procurement &amp; Logistics-Warehouse Management-Material Disposition</v>
      </c>
      <c r="C463">
        <v>1200</v>
      </c>
      <c r="D463" t="s">
        <v>5549</v>
      </c>
      <c r="E463" t="s">
        <v>3217</v>
      </c>
      <c r="F463" t="s">
        <v>6805</v>
      </c>
      <c r="G463" t="s">
        <v>6879</v>
      </c>
      <c r="H463" t="s">
        <v>6894</v>
      </c>
      <c r="I463" t="s">
        <v>5665</v>
      </c>
      <c r="J463" t="s">
        <v>6895</v>
      </c>
      <c r="K463" t="s">
        <v>812</v>
      </c>
      <c r="Q463" t="s">
        <v>6896</v>
      </c>
    </row>
    <row r="464" spans="2:17" ht="15" customHeight="1">
      <c r="B464" s="29" t="str">
        <f>_xlfn.CONCAT(Capabilities[[#This Row],[Column1]],"-",Capabilities[[#This Row],[Level 1]],"-",Capabilities[[#This Row],[Level 2]],"-",Capabilities[[#This Row],[Level 3]])</f>
        <v>1201-Procurement &amp; Logistics-Warehouse Management-Packaging</v>
      </c>
      <c r="C464">
        <v>1201</v>
      </c>
      <c r="D464" t="s">
        <v>5549</v>
      </c>
      <c r="E464" t="s">
        <v>3217</v>
      </c>
      <c r="F464" t="s">
        <v>6805</v>
      </c>
      <c r="G464" t="s">
        <v>6879</v>
      </c>
      <c r="H464" t="s">
        <v>6897</v>
      </c>
      <c r="I464" t="s">
        <v>5665</v>
      </c>
      <c r="J464" t="s">
        <v>6898</v>
      </c>
      <c r="K464" t="s">
        <v>6808</v>
      </c>
      <c r="Q464" t="s">
        <v>6899</v>
      </c>
    </row>
    <row r="465" spans="2:17" ht="30" customHeight="1">
      <c r="B465" s="29" t="str">
        <f>_xlfn.CONCAT(Capabilities[[#This Row],[Column1]],"-",Capabilities[[#This Row],[Level 1]],"-",Capabilities[[#This Row],[Level 2]],"-",Capabilities[[#This Row],[Level 3]])</f>
        <v>1202-Procurement &amp; Logistics-Warehouse Management-Restocking</v>
      </c>
      <c r="C465">
        <v>1202</v>
      </c>
      <c r="D465" t="s">
        <v>5549</v>
      </c>
      <c r="E465" t="s">
        <v>3217</v>
      </c>
      <c r="F465" t="s">
        <v>6805</v>
      </c>
      <c r="G465" t="s">
        <v>6879</v>
      </c>
      <c r="H465" t="s">
        <v>6900</v>
      </c>
      <c r="I465" t="s">
        <v>5665</v>
      </c>
      <c r="J465" t="s">
        <v>6901</v>
      </c>
      <c r="K465" t="s">
        <v>6808</v>
      </c>
      <c r="Q465" t="s">
        <v>6902</v>
      </c>
    </row>
    <row r="466" spans="2:17" ht="15" customHeight="1">
      <c r="B466" s="29" t="str">
        <f>_xlfn.CONCAT(Capabilities[[#This Row],[Column1]],"-",Capabilities[[#This Row],[Level 1]],"-",Capabilities[[#This Row],[Level 2]],"-",Capabilities[[#This Row],[Level 3]])</f>
        <v>1203-Procurement &amp; Logistics-Warehouse Management-Shipping</v>
      </c>
      <c r="C466">
        <v>1203</v>
      </c>
      <c r="D466" t="s">
        <v>5549</v>
      </c>
      <c r="E466" t="s">
        <v>3217</v>
      </c>
      <c r="F466" t="s">
        <v>6805</v>
      </c>
      <c r="G466" t="s">
        <v>6879</v>
      </c>
      <c r="H466" t="s">
        <v>6903</v>
      </c>
      <c r="I466" t="s">
        <v>5665</v>
      </c>
      <c r="J466" t="s">
        <v>6904</v>
      </c>
      <c r="K466" t="s">
        <v>6808</v>
      </c>
      <c r="Q466" t="s">
        <v>6905</v>
      </c>
    </row>
    <row r="467" spans="2:17" ht="15" customHeight="1">
      <c r="B467" s="29" t="str">
        <f>_xlfn.CONCAT(Capabilities[[#This Row],[Column1]],"-",Capabilities[[#This Row],[Level 1]],"-",Capabilities[[#This Row],[Level 2]],"-",Capabilities[[#This Row],[Level 3]])</f>
        <v>1004-Procurement &amp; Logistics--</v>
      </c>
      <c r="C467">
        <v>1004</v>
      </c>
      <c r="D467" t="s">
        <v>5549</v>
      </c>
      <c r="E467" t="s">
        <v>3217</v>
      </c>
      <c r="F467" t="s">
        <v>6805</v>
      </c>
      <c r="J467" t="s">
        <v>6906</v>
      </c>
      <c r="K467" t="s">
        <v>6108</v>
      </c>
      <c r="L467">
        <v>400</v>
      </c>
      <c r="Q467" t="s">
        <v>6907</v>
      </c>
    </row>
    <row r="468" spans="2:17" ht="15" customHeight="1">
      <c r="B468" s="29" t="str">
        <f>_xlfn.CONCAT(Capabilities[[#This Row],[Column1]],"-",Capabilities[[#This Row],[Level 1]],"-",Capabilities[[#This Row],[Level 2]],"-",Capabilities[[#This Row],[Level 3]])</f>
        <v>1038-Product &amp; Software Development-Engineering-</v>
      </c>
      <c r="C468">
        <v>1038</v>
      </c>
      <c r="D468" t="s">
        <v>5549</v>
      </c>
      <c r="E468" t="s">
        <v>6908</v>
      </c>
      <c r="F468" t="s">
        <v>6909</v>
      </c>
      <c r="G468" s="191" t="s">
        <v>6910</v>
      </c>
      <c r="J468" t="s">
        <v>6911</v>
      </c>
      <c r="K468" t="s">
        <v>6205</v>
      </c>
      <c r="L468">
        <v>400</v>
      </c>
      <c r="P468" t="s">
        <v>6912</v>
      </c>
      <c r="Q468" t="s">
        <v>6913</v>
      </c>
    </row>
    <row r="469" spans="2:17" ht="15" customHeight="1">
      <c r="B469" s="29" t="str">
        <f>_xlfn.CONCAT(Capabilities[[#This Row],[Column1]],"-",Capabilities[[#This Row],[Level 1]],"-",Capabilities[[#This Row],[Level 2]],"-",Capabilities[[#This Row],[Level 3]])</f>
        <v>1204-Product &amp; Software Development-Engineering-Conceptualization</v>
      </c>
      <c r="C469">
        <v>1204</v>
      </c>
      <c r="D469" t="s">
        <v>5549</v>
      </c>
      <c r="E469" t="s">
        <v>6908</v>
      </c>
      <c r="F469" t="s">
        <v>6909</v>
      </c>
      <c r="G469" t="s">
        <v>6910</v>
      </c>
      <c r="H469" t="s">
        <v>6914</v>
      </c>
      <c r="I469" t="s">
        <v>5665</v>
      </c>
      <c r="J469" t="s">
        <v>6915</v>
      </c>
      <c r="K469" t="s">
        <v>6205</v>
      </c>
      <c r="L469">
        <v>410</v>
      </c>
      <c r="N469" s="28">
        <v>45665</v>
      </c>
      <c r="O469" t="s">
        <v>6916</v>
      </c>
      <c r="P469" t="s">
        <v>6912</v>
      </c>
      <c r="Q469" t="s">
        <v>6917</v>
      </c>
    </row>
    <row r="470" spans="2:17" ht="14.65" customHeight="1">
      <c r="B470" s="29" t="str">
        <f>_xlfn.CONCAT(Capabilities[[#This Row],[Column1]],"-",Capabilities[[#This Row],[Level 1]],"-",Capabilities[[#This Row],[Level 2]],"-",Capabilities[[#This Row],[Level 3]])</f>
        <v>1205-Product &amp; Software Development-Engineering-Construction &amp; Development</v>
      </c>
      <c r="C470">
        <v>1205</v>
      </c>
      <c r="D470" t="s">
        <v>5549</v>
      </c>
      <c r="E470" t="s">
        <v>6908</v>
      </c>
      <c r="F470" t="s">
        <v>6909</v>
      </c>
      <c r="G470" t="s">
        <v>6910</v>
      </c>
      <c r="H470" t="s">
        <v>6918</v>
      </c>
      <c r="I470" t="s">
        <v>5665</v>
      </c>
      <c r="J470" t="s">
        <v>6919</v>
      </c>
      <c r="K470" t="s">
        <v>6205</v>
      </c>
      <c r="L470">
        <v>420</v>
      </c>
      <c r="O470" t="s">
        <v>6920</v>
      </c>
      <c r="P470" t="s">
        <v>6912</v>
      </c>
      <c r="Q470" t="s">
        <v>6921</v>
      </c>
    </row>
    <row r="471" spans="2:17" ht="15" customHeight="1">
      <c r="B471" s="29" t="str">
        <f>_xlfn.CONCAT(Capabilities[[#This Row],[Column1]],"-",Capabilities[[#This Row],[Level 1]],"-",Capabilities[[#This Row],[Level 2]],"-",Capabilities[[#This Row],[Level 3]])</f>
        <v>1206-Product &amp; Software Development-Engineering-Design Products &amp; Software</v>
      </c>
      <c r="C471">
        <v>1206</v>
      </c>
      <c r="D471" t="s">
        <v>5549</v>
      </c>
      <c r="E471" t="s">
        <v>6908</v>
      </c>
      <c r="F471" t="s">
        <v>6909</v>
      </c>
      <c r="G471" t="s">
        <v>6910</v>
      </c>
      <c r="H471" t="s">
        <v>6922</v>
      </c>
      <c r="I471" t="s">
        <v>5665</v>
      </c>
      <c r="J471" t="s">
        <v>6923</v>
      </c>
      <c r="K471" t="s">
        <v>6205</v>
      </c>
      <c r="L471">
        <v>430</v>
      </c>
      <c r="O471" t="s">
        <v>6924</v>
      </c>
      <c r="P471" t="s">
        <v>6912</v>
      </c>
      <c r="Q471" t="s">
        <v>6925</v>
      </c>
    </row>
    <row r="472" spans="2:17">
      <c r="B472" s="29" t="str">
        <f>_xlfn.CONCAT(Capabilities[[#This Row],[Column1]],"-",Capabilities[[#This Row],[Level 1]],"-",Capabilities[[#This Row],[Level 2]],"-",Capabilities[[#This Row],[Level 3]])</f>
        <v>1207-Product &amp; Software Development-Engineering-Manage Requirements</v>
      </c>
      <c r="C472">
        <v>1207</v>
      </c>
      <c r="D472" t="s">
        <v>5549</v>
      </c>
      <c r="E472" t="s">
        <v>6908</v>
      </c>
      <c r="F472" t="s">
        <v>6909</v>
      </c>
      <c r="G472" t="s">
        <v>6910</v>
      </c>
      <c r="H472" t="s">
        <v>6926</v>
      </c>
      <c r="I472" t="s">
        <v>5665</v>
      </c>
      <c r="J472" t="s">
        <v>6927</v>
      </c>
      <c r="K472" t="s">
        <v>6205</v>
      </c>
      <c r="L472">
        <v>440</v>
      </c>
      <c r="N472" s="28">
        <v>45665</v>
      </c>
      <c r="O472" t="s">
        <v>6916</v>
      </c>
      <c r="P472" t="s">
        <v>6912</v>
      </c>
      <c r="Q472" t="s">
        <v>6928</v>
      </c>
    </row>
    <row r="473" spans="2:17">
      <c r="B473" s="29" t="str">
        <f>_xlfn.CONCAT(Capabilities[[#This Row],[Column1]],"-",Capabilities[[#This Row],[Level 1]],"-",Capabilities[[#This Row],[Level 2]],"-",Capabilities[[#This Row],[Level 3]])</f>
        <v>1039-Product &amp; Software Development-Marketing Testing-</v>
      </c>
      <c r="C473">
        <v>1039</v>
      </c>
      <c r="D473" t="s">
        <v>5549</v>
      </c>
      <c r="E473" t="s">
        <v>6908</v>
      </c>
      <c r="F473" t="s">
        <v>6909</v>
      </c>
      <c r="G473" t="s">
        <v>6929</v>
      </c>
      <c r="J473" t="s">
        <v>6930</v>
      </c>
      <c r="K473" t="s">
        <v>6205</v>
      </c>
      <c r="L473">
        <v>150</v>
      </c>
      <c r="Q473" t="s">
        <v>6931</v>
      </c>
    </row>
    <row r="474" spans="2:17">
      <c r="B474" s="29" t="str">
        <f>_xlfn.CONCAT(Capabilities[[#This Row],[Column1]],"-",Capabilities[[#This Row],[Level 1]],"-",Capabilities[[#This Row],[Level 2]],"-",Capabilities[[#This Row],[Level 3]])</f>
        <v>1208-Product &amp; Software Development-Marketing Testing-Analyse Customer Intelligence</v>
      </c>
      <c r="C474">
        <v>1208</v>
      </c>
      <c r="D474" t="s">
        <v>5549</v>
      </c>
      <c r="E474" t="s">
        <v>6908</v>
      </c>
      <c r="F474" t="s">
        <v>6909</v>
      </c>
      <c r="G474" t="s">
        <v>6929</v>
      </c>
      <c r="H474" t="s">
        <v>6932</v>
      </c>
      <c r="I474" t="s">
        <v>5665</v>
      </c>
      <c r="J474" t="s">
        <v>6933</v>
      </c>
      <c r="K474" t="s">
        <v>6205</v>
      </c>
      <c r="L474">
        <v>160</v>
      </c>
      <c r="N474" s="28">
        <v>45665</v>
      </c>
      <c r="O474" t="s">
        <v>6934</v>
      </c>
      <c r="Q474" t="s">
        <v>6935</v>
      </c>
    </row>
    <row r="475" spans="2:17">
      <c r="B475" s="29" t="str">
        <f>_xlfn.CONCAT(Capabilities[[#This Row],[Column1]],"-",Capabilities[[#This Row],[Level 1]],"-",Capabilities[[#This Row],[Level 2]],"-",Capabilities[[#This Row],[Level 3]])</f>
        <v>1209-Product &amp; Software Development-Marketing Testing-Establish Measures</v>
      </c>
      <c r="C475">
        <v>1209</v>
      </c>
      <c r="D475" t="s">
        <v>5549</v>
      </c>
      <c r="E475" t="s">
        <v>6908</v>
      </c>
      <c r="F475" t="s">
        <v>6909</v>
      </c>
      <c r="G475" t="s">
        <v>6929</v>
      </c>
      <c r="H475" t="s">
        <v>6936</v>
      </c>
      <c r="I475" t="s">
        <v>5665</v>
      </c>
      <c r="J475" t="s">
        <v>6937</v>
      </c>
      <c r="K475" t="s">
        <v>6205</v>
      </c>
      <c r="L475">
        <v>170</v>
      </c>
      <c r="N475" s="28">
        <v>45665</v>
      </c>
      <c r="O475" t="s">
        <v>6199</v>
      </c>
      <c r="Q475" t="s">
        <v>6938</v>
      </c>
    </row>
    <row r="476" spans="2:17">
      <c r="B476" s="29" t="str">
        <f>_xlfn.CONCAT(Capabilities[[#This Row],[Column1]],"-",Capabilities[[#This Row],[Level 1]],"-",Capabilities[[#This Row],[Level 2]],"-",Capabilities[[#This Row],[Level 3]])</f>
        <v>1210-Product &amp; Software Development-Marketing Testing-Evaluate Market Opportunities</v>
      </c>
      <c r="C476">
        <v>1210</v>
      </c>
      <c r="D476" t="s">
        <v>5549</v>
      </c>
      <c r="E476" t="s">
        <v>6908</v>
      </c>
      <c r="F476" t="s">
        <v>6909</v>
      </c>
      <c r="G476" t="s">
        <v>6929</v>
      </c>
      <c r="H476" t="s">
        <v>6939</v>
      </c>
      <c r="I476" t="s">
        <v>5665</v>
      </c>
      <c r="J476" t="s">
        <v>6940</v>
      </c>
      <c r="K476" t="s">
        <v>6205</v>
      </c>
      <c r="L476">
        <v>180</v>
      </c>
      <c r="N476" s="28">
        <v>45665</v>
      </c>
      <c r="O476" t="s">
        <v>6199</v>
      </c>
      <c r="Q476" t="s">
        <v>6941</v>
      </c>
    </row>
    <row r="477" spans="2:17">
      <c r="B477" s="29" t="str">
        <f>_xlfn.CONCAT(Capabilities[[#This Row],[Column1]],"-",Capabilities[[#This Row],[Level 1]],"-",Capabilities[[#This Row],[Level 2]],"-",Capabilities[[#This Row],[Level 3]])</f>
        <v>1211-Product &amp; Software Development-Marketing Testing-Market Survey</v>
      </c>
      <c r="C477">
        <v>1211</v>
      </c>
      <c r="D477" t="s">
        <v>5549</v>
      </c>
      <c r="E477" t="s">
        <v>6908</v>
      </c>
      <c r="F477" t="s">
        <v>6909</v>
      </c>
      <c r="G477" t="s">
        <v>6929</v>
      </c>
      <c r="H477" t="s">
        <v>6942</v>
      </c>
      <c r="I477" t="s">
        <v>5665</v>
      </c>
      <c r="J477" t="s">
        <v>6943</v>
      </c>
      <c r="K477" t="s">
        <v>6205</v>
      </c>
      <c r="L477">
        <v>190</v>
      </c>
      <c r="N477" s="28">
        <v>45665</v>
      </c>
      <c r="O477" t="s">
        <v>6934</v>
      </c>
      <c r="Q477" t="s">
        <v>6944</v>
      </c>
    </row>
    <row r="478" spans="2:17">
      <c r="B478" s="29" t="str">
        <f>_xlfn.CONCAT(Capabilities[[#This Row],[Column1]],"-",Capabilities[[#This Row],[Level 1]],"-",Capabilities[[#This Row],[Level 2]],"-",Capabilities[[#This Row],[Level 3]])</f>
        <v>1040-Product &amp; Software Development-Method Development-</v>
      </c>
      <c r="C478">
        <v>1040</v>
      </c>
      <c r="D478" t="s">
        <v>5549</v>
      </c>
      <c r="E478" t="s">
        <v>6908</v>
      </c>
      <c r="F478" t="s">
        <v>6909</v>
      </c>
      <c r="G478" t="s">
        <v>6945</v>
      </c>
      <c r="J478" t="s">
        <v>6946</v>
      </c>
      <c r="K478" t="s">
        <v>6205</v>
      </c>
      <c r="L478">
        <v>930</v>
      </c>
      <c r="Q478" t="s">
        <v>6947</v>
      </c>
    </row>
    <row r="479" spans="2:17">
      <c r="B479" s="29" t="str">
        <f>_xlfn.CONCAT(Capabilities[[#This Row],[Column1]],"-",Capabilities[[#This Row],[Level 1]],"-",Capabilities[[#This Row],[Level 2]],"-",Capabilities[[#This Row],[Level 3]])</f>
        <v>1212-Product &amp; Software Development-Method Development-Define Method</v>
      </c>
      <c r="C479">
        <v>1212</v>
      </c>
      <c r="D479" t="s">
        <v>5549</v>
      </c>
      <c r="E479" t="s">
        <v>6908</v>
      </c>
      <c r="F479" t="s">
        <v>6909</v>
      </c>
      <c r="G479" t="s">
        <v>6945</v>
      </c>
      <c r="H479" t="s">
        <v>6948</v>
      </c>
      <c r="I479" t="s">
        <v>5665</v>
      </c>
      <c r="J479" t="s">
        <v>6949</v>
      </c>
      <c r="K479" t="s">
        <v>6205</v>
      </c>
      <c r="L479">
        <v>932</v>
      </c>
      <c r="N479" s="28">
        <v>45665</v>
      </c>
      <c r="O479" t="s">
        <v>6950</v>
      </c>
      <c r="Q479" t="s">
        <v>6951</v>
      </c>
    </row>
    <row r="480" spans="2:17">
      <c r="B480" s="29" t="str">
        <f>_xlfn.CONCAT(Capabilities[[#This Row],[Column1]],"-",Capabilities[[#This Row],[Level 1]],"-",Capabilities[[#This Row],[Level 2]],"-",Capabilities[[#This Row],[Level 3]])</f>
        <v>1213-Product &amp; Software Development-Method Development-Execute Method</v>
      </c>
      <c r="C480">
        <v>1213</v>
      </c>
      <c r="D480" t="s">
        <v>5549</v>
      </c>
      <c r="E480" t="s">
        <v>6908</v>
      </c>
      <c r="F480" t="s">
        <v>6909</v>
      </c>
      <c r="G480" t="s">
        <v>6945</v>
      </c>
      <c r="H480" t="s">
        <v>6952</v>
      </c>
      <c r="I480" t="s">
        <v>5665</v>
      </c>
      <c r="J480" t="s">
        <v>6953</v>
      </c>
      <c r="K480" t="s">
        <v>6205</v>
      </c>
      <c r="L480">
        <v>934</v>
      </c>
      <c r="N480" s="28">
        <v>45665</v>
      </c>
      <c r="O480" t="s">
        <v>6954</v>
      </c>
      <c r="Q480" t="s">
        <v>6955</v>
      </c>
    </row>
    <row r="481" spans="2:17">
      <c r="B481" s="29" t="str">
        <f>_xlfn.CONCAT(Capabilities[[#This Row],[Column1]],"-",Capabilities[[#This Row],[Level 1]],"-",Capabilities[[#This Row],[Level 2]],"-",Capabilities[[#This Row],[Level 3]])</f>
        <v>1214-Product &amp; Software Development-Method Development-Refine Method</v>
      </c>
      <c r="C481">
        <v>1214</v>
      </c>
      <c r="D481" t="s">
        <v>5549</v>
      </c>
      <c r="E481" t="s">
        <v>6908</v>
      </c>
      <c r="F481" t="s">
        <v>6909</v>
      </c>
      <c r="G481" t="s">
        <v>6945</v>
      </c>
      <c r="H481" t="s">
        <v>6956</v>
      </c>
      <c r="I481" t="s">
        <v>5665</v>
      </c>
      <c r="J481" t="s">
        <v>6957</v>
      </c>
      <c r="K481" t="s">
        <v>6205</v>
      </c>
      <c r="L481">
        <v>936</v>
      </c>
      <c r="N481" s="28">
        <v>45665</v>
      </c>
      <c r="O481" t="s">
        <v>6950</v>
      </c>
      <c r="Q481" t="s">
        <v>6958</v>
      </c>
    </row>
    <row r="482" spans="2:17">
      <c r="B482" s="29" t="str">
        <f>_xlfn.CONCAT(Capabilities[[#This Row],[Column1]],"-",Capabilities[[#This Row],[Level 1]],"-",Capabilities[[#This Row],[Level 2]],"-",Capabilities[[#This Row],[Level 3]])</f>
        <v>1215-Product &amp; Software Development-Method Development-Validate Method</v>
      </c>
      <c r="C482">
        <v>1215</v>
      </c>
      <c r="D482" t="s">
        <v>5549</v>
      </c>
      <c r="E482" t="s">
        <v>6908</v>
      </c>
      <c r="F482" t="s">
        <v>6909</v>
      </c>
      <c r="G482" t="s">
        <v>6945</v>
      </c>
      <c r="H482" t="s">
        <v>6959</v>
      </c>
      <c r="I482" t="s">
        <v>5665</v>
      </c>
      <c r="J482" t="s">
        <v>6960</v>
      </c>
      <c r="K482" t="s">
        <v>6205</v>
      </c>
      <c r="L482">
        <v>938</v>
      </c>
      <c r="N482" s="28">
        <v>45665</v>
      </c>
      <c r="O482" t="s">
        <v>6954</v>
      </c>
      <c r="Q482" t="s">
        <v>6961</v>
      </c>
    </row>
    <row r="483" spans="2:17">
      <c r="B483" s="29" t="str">
        <f>_xlfn.CONCAT(Capabilities[[#This Row],[Column1]],"-",Capabilities[[#This Row],[Level 1]],"-",Capabilities[[#This Row],[Level 2]],"-",Capabilities[[#This Row],[Level 3]])</f>
        <v>1041-Product &amp; Software Development-Product &amp; Software Delivery-</v>
      </c>
      <c r="C483">
        <v>1041</v>
      </c>
      <c r="D483" t="s">
        <v>5549</v>
      </c>
      <c r="E483" t="s">
        <v>6908</v>
      </c>
      <c r="F483" t="s">
        <v>6909</v>
      </c>
      <c r="G483" t="s">
        <v>6962</v>
      </c>
      <c r="J483" t="s">
        <v>6963</v>
      </c>
      <c r="K483" t="s">
        <v>6205</v>
      </c>
      <c r="L483">
        <v>500</v>
      </c>
      <c r="Q483" t="s">
        <v>6964</v>
      </c>
    </row>
    <row r="484" spans="2:17">
      <c r="B484" s="29" t="str">
        <f>_xlfn.CONCAT(Capabilities[[#This Row],[Column1]],"-",Capabilities[[#This Row],[Level 1]],"-",Capabilities[[#This Row],[Level 2]],"-",Capabilities[[#This Row],[Level 3]])</f>
        <v>1216-Product &amp; Software Development-Product &amp; Software Delivery-Manage Product &amp; Software Traceability</v>
      </c>
      <c r="C484">
        <v>1216</v>
      </c>
      <c r="D484" t="s">
        <v>5549</v>
      </c>
      <c r="E484" t="s">
        <v>6908</v>
      </c>
      <c r="F484" t="s">
        <v>6909</v>
      </c>
      <c r="G484" t="s">
        <v>6962</v>
      </c>
      <c r="H484" t="s">
        <v>6965</v>
      </c>
      <c r="I484" t="s">
        <v>5665</v>
      </c>
      <c r="J484" t="s">
        <v>6966</v>
      </c>
      <c r="K484" t="s">
        <v>6205</v>
      </c>
      <c r="L484">
        <v>510</v>
      </c>
      <c r="N484" s="28">
        <v>45665</v>
      </c>
      <c r="O484" t="s">
        <v>6967</v>
      </c>
      <c r="Q484" t="s">
        <v>6968</v>
      </c>
    </row>
    <row r="485" spans="2:17">
      <c r="B485" s="29" t="str">
        <f>_xlfn.CONCAT(Capabilities[[#This Row],[Column1]],"-",Capabilities[[#This Row],[Level 1]],"-",Capabilities[[#This Row],[Level 2]],"-",Capabilities[[#This Row],[Level 3]])</f>
        <v>1217-Product &amp; Software Development-Product &amp; Software Delivery-Manage Production &amp; Development</v>
      </c>
      <c r="C485">
        <v>1217</v>
      </c>
      <c r="D485" t="s">
        <v>5549</v>
      </c>
      <c r="E485" t="s">
        <v>6908</v>
      </c>
      <c r="F485" t="s">
        <v>6909</v>
      </c>
      <c r="G485" t="s">
        <v>6962</v>
      </c>
      <c r="H485" t="s">
        <v>6969</v>
      </c>
      <c r="I485" t="s">
        <v>5665</v>
      </c>
      <c r="J485" t="s">
        <v>6970</v>
      </c>
      <c r="K485" t="s">
        <v>6205</v>
      </c>
      <c r="L485">
        <v>520</v>
      </c>
      <c r="O485" t="s">
        <v>6971</v>
      </c>
      <c r="Q485" t="s">
        <v>6972</v>
      </c>
    </row>
    <row r="486" spans="2:17">
      <c r="B486" s="29" t="str">
        <f>_xlfn.CONCAT(Capabilities[[#This Row],[Column1]],"-",Capabilities[[#This Row],[Level 1]],"-",Capabilities[[#This Row],[Level 2]],"-",Capabilities[[#This Row],[Level 3]])</f>
        <v>1218-Product &amp; Software Development-Product &amp; Software Delivery-Schedule Production &amp; Development</v>
      </c>
      <c r="C486">
        <v>1218</v>
      </c>
      <c r="D486" t="s">
        <v>5549</v>
      </c>
      <c r="E486" t="s">
        <v>6908</v>
      </c>
      <c r="F486" t="s">
        <v>6909</v>
      </c>
      <c r="G486" t="s">
        <v>6962</v>
      </c>
      <c r="H486" t="s">
        <v>6973</v>
      </c>
      <c r="I486" t="s">
        <v>5665</v>
      </c>
      <c r="J486" t="s">
        <v>6974</v>
      </c>
      <c r="K486" t="s">
        <v>6209</v>
      </c>
      <c r="O486" t="s">
        <v>6971</v>
      </c>
      <c r="Q486" t="s">
        <v>6975</v>
      </c>
    </row>
    <row r="487" spans="2:17">
      <c r="B487" s="29" t="str">
        <f>_xlfn.CONCAT(Capabilities[[#This Row],[Column1]],"-",Capabilities[[#This Row],[Level 1]],"-",Capabilities[[#This Row],[Level 2]],"-",Capabilities[[#This Row],[Level 3]])</f>
        <v>1219-Product &amp; Software Development-Product &amp; Software Delivery-Test Quality Performance</v>
      </c>
      <c r="C487">
        <v>1219</v>
      </c>
      <c r="D487" t="s">
        <v>5549</v>
      </c>
      <c r="E487" t="s">
        <v>6908</v>
      </c>
      <c r="F487" t="s">
        <v>6909</v>
      </c>
      <c r="G487" t="s">
        <v>6962</v>
      </c>
      <c r="H487" t="s">
        <v>6976</v>
      </c>
      <c r="I487" t="s">
        <v>5665</v>
      </c>
      <c r="J487" t="s">
        <v>6977</v>
      </c>
      <c r="K487" t="s">
        <v>6205</v>
      </c>
      <c r="L487">
        <v>530</v>
      </c>
      <c r="N487" s="28">
        <v>45665</v>
      </c>
      <c r="O487" t="s">
        <v>6978</v>
      </c>
      <c r="Q487" t="s">
        <v>6979</v>
      </c>
    </row>
    <row r="488" spans="2:17">
      <c r="B488" s="29" t="str">
        <f>_xlfn.CONCAT(Capabilities[[#This Row],[Column1]],"-",Capabilities[[#This Row],[Level 1]],"-",Capabilities[[#This Row],[Level 2]],"-",Capabilities[[#This Row],[Level 3]])</f>
        <v>1042-Product &amp; Software Development-Product Preparation-</v>
      </c>
      <c r="C488">
        <v>1042</v>
      </c>
      <c r="D488" t="s">
        <v>5549</v>
      </c>
      <c r="E488" t="s">
        <v>6908</v>
      </c>
      <c r="F488" t="s">
        <v>6909</v>
      </c>
      <c r="G488" t="s">
        <v>6980</v>
      </c>
      <c r="J488" t="s">
        <v>6981</v>
      </c>
      <c r="K488" t="s">
        <v>6205</v>
      </c>
      <c r="L488">
        <v>110</v>
      </c>
      <c r="P488" t="s">
        <v>6982</v>
      </c>
      <c r="Q488" t="s">
        <v>6983</v>
      </c>
    </row>
    <row r="489" spans="2:17">
      <c r="B489" s="29" t="str">
        <f>_xlfn.CONCAT(Capabilities[[#This Row],[Column1]],"-",Capabilities[[#This Row],[Level 1]],"-",Capabilities[[#This Row],[Level 2]],"-",Capabilities[[#This Row],[Level 3]])</f>
        <v>1220-Product &amp; Software Development-Product Preparation-Align Resources</v>
      </c>
      <c r="C489">
        <v>1220</v>
      </c>
      <c r="D489" t="s">
        <v>5549</v>
      </c>
      <c r="E489" t="s">
        <v>6908</v>
      </c>
      <c r="F489" t="s">
        <v>6909</v>
      </c>
      <c r="G489" t="s">
        <v>6980</v>
      </c>
      <c r="H489" t="s">
        <v>6984</v>
      </c>
      <c r="J489" t="s">
        <v>6985</v>
      </c>
      <c r="K489" t="s">
        <v>6205</v>
      </c>
      <c r="L489">
        <v>120</v>
      </c>
      <c r="O489" t="s">
        <v>6986</v>
      </c>
      <c r="Q489" t="s">
        <v>6987</v>
      </c>
    </row>
    <row r="490" spans="2:17">
      <c r="B490" s="29" t="str">
        <f>_xlfn.CONCAT(Capabilities[[#This Row],[Column1]],"-",Capabilities[[#This Row],[Level 1]],"-",Capabilities[[#This Row],[Level 2]],"-",Capabilities[[#This Row],[Level 3]])</f>
        <v>1221-Product &amp; Software Development-Product Preparation-Master Production Schedule</v>
      </c>
      <c r="C490">
        <v>1221</v>
      </c>
      <c r="D490" t="s">
        <v>5549</v>
      </c>
      <c r="E490" t="s">
        <v>6908</v>
      </c>
      <c r="F490" t="s">
        <v>6909</v>
      </c>
      <c r="G490" t="s">
        <v>6980</v>
      </c>
      <c r="H490" t="s">
        <v>6988</v>
      </c>
      <c r="J490" t="s">
        <v>6989</v>
      </c>
      <c r="K490" t="s">
        <v>6205</v>
      </c>
      <c r="L490">
        <v>130</v>
      </c>
      <c r="O490" t="s">
        <v>1065</v>
      </c>
      <c r="Q490" t="s">
        <v>6990</v>
      </c>
    </row>
    <row r="491" spans="2:17">
      <c r="B491" s="29" t="str">
        <f>_xlfn.CONCAT(Capabilities[[#This Row],[Column1]],"-",Capabilities[[#This Row],[Level 1]],"-",Capabilities[[#This Row],[Level 2]],"-",Capabilities[[#This Row],[Level 3]])</f>
        <v>1222-Product &amp; Software Development-Product Preparation-Procure Materials &amp; Services</v>
      </c>
      <c r="C491">
        <v>1222</v>
      </c>
      <c r="D491" t="s">
        <v>5549</v>
      </c>
      <c r="E491" t="s">
        <v>6908</v>
      </c>
      <c r="F491" t="s">
        <v>6909</v>
      </c>
      <c r="G491" t="s">
        <v>6980</v>
      </c>
      <c r="H491" t="s">
        <v>6991</v>
      </c>
      <c r="J491" t="s">
        <v>6992</v>
      </c>
      <c r="K491" t="s">
        <v>6205</v>
      </c>
      <c r="L491">
        <v>135</v>
      </c>
      <c r="O491" t="s">
        <v>1065</v>
      </c>
      <c r="Q491" t="s">
        <v>6993</v>
      </c>
    </row>
    <row r="492" spans="2:17">
      <c r="B492" s="29" t="str">
        <f>_xlfn.CONCAT(Capabilities[[#This Row],[Column1]],"-",Capabilities[[#This Row],[Level 1]],"-",Capabilities[[#This Row],[Level 2]],"-",Capabilities[[#This Row],[Level 3]])</f>
        <v>1223-Product &amp; Software Development-Product Preparation-Select Suppliers &amp; Developers</v>
      </c>
      <c r="C492">
        <v>1223</v>
      </c>
      <c r="D492" t="s">
        <v>5549</v>
      </c>
      <c r="E492" t="s">
        <v>6908</v>
      </c>
      <c r="F492" t="s">
        <v>6909</v>
      </c>
      <c r="G492" t="s">
        <v>6980</v>
      </c>
      <c r="H492" t="s">
        <v>6994</v>
      </c>
      <c r="J492" t="s">
        <v>6995</v>
      </c>
      <c r="K492" t="s">
        <v>6205</v>
      </c>
      <c r="L492">
        <v>140</v>
      </c>
      <c r="O492" t="s">
        <v>6996</v>
      </c>
      <c r="Q492" t="s">
        <v>6997</v>
      </c>
    </row>
    <row r="493" spans="2:17">
      <c r="B493" s="29" t="str">
        <f>_xlfn.CONCAT(Capabilities[[#This Row],[Column1]],"-",Capabilities[[#This Row],[Level 1]],"-",Capabilities[[#This Row],[Level 2]],"-",Capabilities[[#This Row],[Level 3]])</f>
        <v>1043-Product &amp; Software Development-Quality Management-</v>
      </c>
      <c r="C493">
        <v>1043</v>
      </c>
      <c r="D493" t="s">
        <v>5549</v>
      </c>
      <c r="E493" t="s">
        <v>6908</v>
      </c>
      <c r="F493" t="s">
        <v>6909</v>
      </c>
      <c r="G493" t="s">
        <v>6998</v>
      </c>
      <c r="J493" t="s">
        <v>6999</v>
      </c>
      <c r="K493" t="s">
        <v>6205</v>
      </c>
      <c r="L493">
        <v>900</v>
      </c>
      <c r="Q493" t="s">
        <v>7000</v>
      </c>
    </row>
    <row r="494" spans="2:17">
      <c r="B494" s="29" t="str">
        <f>_xlfn.CONCAT(Capabilities[[#This Row],[Column1]],"-",Capabilities[[#This Row],[Level 1]],"-",Capabilities[[#This Row],[Level 2]],"-",Capabilities[[#This Row],[Level 3]])</f>
        <v>1224-Product &amp; Software Development-Quality Management-Manage Debugging</v>
      </c>
      <c r="C494">
        <v>1224</v>
      </c>
      <c r="D494" t="s">
        <v>5549</v>
      </c>
      <c r="E494" t="s">
        <v>6908</v>
      </c>
      <c r="F494" t="s">
        <v>6909</v>
      </c>
      <c r="G494" t="s">
        <v>6998</v>
      </c>
      <c r="H494" s="73" t="s">
        <v>7001</v>
      </c>
      <c r="I494" t="s">
        <v>5665</v>
      </c>
      <c r="J494" t="s">
        <v>7002</v>
      </c>
      <c r="K494" t="s">
        <v>6205</v>
      </c>
      <c r="L494">
        <v>902</v>
      </c>
      <c r="N494" s="28">
        <v>45665</v>
      </c>
      <c r="O494" t="s">
        <v>7003</v>
      </c>
      <c r="Q494" t="s">
        <v>7004</v>
      </c>
    </row>
    <row r="495" spans="2:17">
      <c r="B495" s="29" t="str">
        <f>_xlfn.CONCAT(Capabilities[[#This Row],[Column1]],"-",Capabilities[[#This Row],[Level 1]],"-",Capabilities[[#This Row],[Level 2]],"-",Capabilities[[#This Row],[Level 3]])</f>
        <v>1225-Product &amp; Software Development-Quality Management-Manage Product Document</v>
      </c>
      <c r="C495">
        <v>1225</v>
      </c>
      <c r="D495" t="s">
        <v>5549</v>
      </c>
      <c r="E495" t="s">
        <v>6908</v>
      </c>
      <c r="F495" t="s">
        <v>6909</v>
      </c>
      <c r="G495" t="s">
        <v>6998</v>
      </c>
      <c r="H495" t="s">
        <v>7005</v>
      </c>
      <c r="I495" t="s">
        <v>5665</v>
      </c>
      <c r="J495" t="s">
        <v>7006</v>
      </c>
      <c r="K495" t="s">
        <v>6205</v>
      </c>
      <c r="L495">
        <v>904</v>
      </c>
      <c r="N495" s="28">
        <v>45665</v>
      </c>
      <c r="O495" t="s">
        <v>7007</v>
      </c>
      <c r="P495" t="s">
        <v>1700</v>
      </c>
      <c r="Q495" t="s">
        <v>7008</v>
      </c>
    </row>
    <row r="496" spans="2:17">
      <c r="B496" s="29" t="str">
        <f>_xlfn.CONCAT(Capabilities[[#This Row],[Column1]],"-",Capabilities[[#This Row],[Level 1]],"-",Capabilities[[#This Row],[Level 2]],"-",Capabilities[[#This Row],[Level 3]])</f>
        <v>1226-Product &amp; Software Development-Quality Management-Test Quality</v>
      </c>
      <c r="C496">
        <v>1226</v>
      </c>
      <c r="D496" t="s">
        <v>5549</v>
      </c>
      <c r="E496" t="s">
        <v>6908</v>
      </c>
      <c r="F496" t="s">
        <v>6909</v>
      </c>
      <c r="G496" t="s">
        <v>6998</v>
      </c>
      <c r="H496" t="s">
        <v>7009</v>
      </c>
      <c r="I496" t="s">
        <v>5665</v>
      </c>
      <c r="J496" t="s">
        <v>7010</v>
      </c>
      <c r="K496" t="s">
        <v>6205</v>
      </c>
      <c r="L496">
        <v>906</v>
      </c>
      <c r="N496" s="28">
        <v>45665</v>
      </c>
      <c r="O496" t="s">
        <v>7011</v>
      </c>
      <c r="P496" t="s">
        <v>1700</v>
      </c>
      <c r="Q496" t="s">
        <v>7012</v>
      </c>
    </row>
    <row r="497" spans="2:17">
      <c r="B497" s="29" t="str">
        <f>_xlfn.CONCAT(Capabilities[[#This Row],[Column1]],"-",Capabilities[[#This Row],[Level 1]],"-",Capabilities[[#This Row],[Level 2]],"-",Capabilities[[#This Row],[Level 3]])</f>
        <v>1227-Product &amp; Software Development-Quality Management-Track Quality</v>
      </c>
      <c r="C497">
        <v>1227</v>
      </c>
      <c r="D497" t="s">
        <v>5549</v>
      </c>
      <c r="E497" t="s">
        <v>6908</v>
      </c>
      <c r="F497" t="s">
        <v>6909</v>
      </c>
      <c r="G497" t="s">
        <v>6998</v>
      </c>
      <c r="H497" t="s">
        <v>7013</v>
      </c>
      <c r="I497" t="s">
        <v>5665</v>
      </c>
      <c r="J497" t="s">
        <v>7014</v>
      </c>
      <c r="K497" t="s">
        <v>6205</v>
      </c>
      <c r="L497">
        <v>908</v>
      </c>
      <c r="N497" s="28">
        <v>45665</v>
      </c>
      <c r="O497" t="s">
        <v>7011</v>
      </c>
      <c r="P497" t="s">
        <v>1700</v>
      </c>
      <c r="Q497" t="s">
        <v>7015</v>
      </c>
    </row>
    <row r="498" spans="2:17">
      <c r="B498" s="29" t="str">
        <f>_xlfn.CONCAT(Capabilities[[#This Row],[Column1]],"-",Capabilities[[#This Row],[Level 1]],"-",Capabilities[[#This Row],[Level 2]],"-",Capabilities[[#This Row],[Level 3]])</f>
        <v>1044-Product &amp; Software Development-R&amp;D-</v>
      </c>
      <c r="C498">
        <v>1044</v>
      </c>
      <c r="D498" t="s">
        <v>5549</v>
      </c>
      <c r="E498" t="s">
        <v>6908</v>
      </c>
      <c r="F498" t="s">
        <v>6909</v>
      </c>
      <c r="G498" s="191" t="s">
        <v>7016</v>
      </c>
      <c r="J498" t="s">
        <v>7017</v>
      </c>
      <c r="K498" t="s">
        <v>6205</v>
      </c>
      <c r="L498">
        <v>300</v>
      </c>
      <c r="P498" t="s">
        <v>6912</v>
      </c>
      <c r="Q498" t="s">
        <v>7018</v>
      </c>
    </row>
    <row r="499" spans="2:17">
      <c r="B499" s="29" t="str">
        <f>_xlfn.CONCAT(Capabilities[[#This Row],[Column1]],"-",Capabilities[[#This Row],[Level 1]],"-",Capabilities[[#This Row],[Level 2]],"-",Capabilities[[#This Row],[Level 3]])</f>
        <v>1228-Product &amp; Software Development-R&amp;D-Manage Innovation</v>
      </c>
      <c r="C499">
        <v>1228</v>
      </c>
      <c r="D499" t="s">
        <v>5549</v>
      </c>
      <c r="E499" t="s">
        <v>6908</v>
      </c>
      <c r="F499" t="s">
        <v>6909</v>
      </c>
      <c r="G499" t="s">
        <v>7016</v>
      </c>
      <c r="H499" t="s">
        <v>7019</v>
      </c>
      <c r="I499" t="s">
        <v>7020</v>
      </c>
      <c r="J499" t="s">
        <v>7021</v>
      </c>
      <c r="K499" t="s">
        <v>6205</v>
      </c>
      <c r="L499">
        <v>310</v>
      </c>
      <c r="N499" s="28">
        <v>45665</v>
      </c>
      <c r="O499" t="s">
        <v>6199</v>
      </c>
      <c r="P499" t="s">
        <v>6912</v>
      </c>
      <c r="Q499" t="s">
        <v>7022</v>
      </c>
    </row>
    <row r="500" spans="2:17">
      <c r="B500" s="29" t="str">
        <f>_xlfn.CONCAT(Capabilities[[#This Row],[Column1]],"-",Capabilities[[#This Row],[Level 1]],"-",Capabilities[[#This Row],[Level 2]],"-",Capabilities[[#This Row],[Level 3]])</f>
        <v>1229-Product &amp; Software Development-R&amp;D-Manage Patent</v>
      </c>
      <c r="C500">
        <v>1229</v>
      </c>
      <c r="D500" t="s">
        <v>5549</v>
      </c>
      <c r="E500" t="s">
        <v>6908</v>
      </c>
      <c r="F500" t="s">
        <v>6909</v>
      </c>
      <c r="G500" t="s">
        <v>7016</v>
      </c>
      <c r="H500" t="s">
        <v>7023</v>
      </c>
      <c r="I500" t="s">
        <v>5665</v>
      </c>
      <c r="J500" t="s">
        <v>7024</v>
      </c>
      <c r="K500" t="s">
        <v>6205</v>
      </c>
      <c r="L500">
        <v>320</v>
      </c>
      <c r="N500" s="28">
        <v>45665</v>
      </c>
      <c r="O500" t="s">
        <v>6199</v>
      </c>
      <c r="P500" t="s">
        <v>6912</v>
      </c>
      <c r="Q500" t="s">
        <v>7025</v>
      </c>
    </row>
    <row r="501" spans="2:17">
      <c r="B501" s="29" t="str">
        <f>_xlfn.CONCAT(Capabilities[[#This Row],[Column1]],"-",Capabilities[[#This Row],[Level 1]],"-",Capabilities[[#This Row],[Level 2]],"-",Capabilities[[#This Row],[Level 3]])</f>
        <v>1230-Product &amp; Software Development-R&amp;D-Manage Product Portfolio</v>
      </c>
      <c r="C501">
        <v>1230</v>
      </c>
      <c r="D501" t="s">
        <v>5549</v>
      </c>
      <c r="E501" t="s">
        <v>6908</v>
      </c>
      <c r="F501" t="s">
        <v>6909</v>
      </c>
      <c r="G501" t="s">
        <v>7016</v>
      </c>
      <c r="H501" t="s">
        <v>7026</v>
      </c>
      <c r="I501" t="s">
        <v>5665</v>
      </c>
      <c r="J501" t="s">
        <v>7027</v>
      </c>
      <c r="K501" t="s">
        <v>6205</v>
      </c>
      <c r="L501">
        <v>330</v>
      </c>
      <c r="N501" s="28">
        <v>45665</v>
      </c>
      <c r="O501" t="s">
        <v>6199</v>
      </c>
      <c r="P501" t="s">
        <v>6912</v>
      </c>
      <c r="Q501" t="s">
        <v>7028</v>
      </c>
    </row>
    <row r="502" spans="2:17">
      <c r="B502" s="29" t="str">
        <f>_xlfn.CONCAT(Capabilities[[#This Row],[Column1]],"-",Capabilities[[#This Row],[Level 1]],"-",Capabilities[[#This Row],[Level 2]],"-",Capabilities[[#This Row],[Level 3]])</f>
        <v>1231-Product &amp; Software Development-R&amp;D-Manage R&amp;D Process</v>
      </c>
      <c r="C502">
        <v>1231</v>
      </c>
      <c r="D502" t="s">
        <v>5549</v>
      </c>
      <c r="E502" t="s">
        <v>6908</v>
      </c>
      <c r="F502" t="s">
        <v>6909</v>
      </c>
      <c r="G502" t="s">
        <v>7016</v>
      </c>
      <c r="H502" t="s">
        <v>7029</v>
      </c>
      <c r="I502" t="s">
        <v>5665</v>
      </c>
      <c r="J502" t="s">
        <v>7030</v>
      </c>
      <c r="K502" t="s">
        <v>6205</v>
      </c>
      <c r="L502">
        <v>340</v>
      </c>
      <c r="N502" s="28">
        <v>45665</v>
      </c>
      <c r="O502" t="s">
        <v>6199</v>
      </c>
      <c r="P502" t="s">
        <v>6912</v>
      </c>
      <c r="Q502" t="s">
        <v>7031</v>
      </c>
    </row>
    <row r="503" spans="2:17">
      <c r="B503" s="29" t="str">
        <f>_xlfn.CONCAT(Capabilities[[#This Row],[Column1]],"-",Capabilities[[#This Row],[Level 1]],"-",Capabilities[[#This Row],[Level 2]],"-",Capabilities[[#This Row],[Level 3]])</f>
        <v>1045-Product &amp; Software Development-Requirements Definition-</v>
      </c>
      <c r="C503">
        <v>1045</v>
      </c>
      <c r="D503" t="s">
        <v>5549</v>
      </c>
      <c r="E503" t="s">
        <v>6908</v>
      </c>
      <c r="F503" t="s">
        <v>6909</v>
      </c>
      <c r="G503" s="191" t="s">
        <v>7032</v>
      </c>
      <c r="J503" t="s">
        <v>7033</v>
      </c>
      <c r="K503" t="s">
        <v>6205</v>
      </c>
      <c r="L503">
        <v>200</v>
      </c>
      <c r="P503" t="s">
        <v>6912</v>
      </c>
      <c r="Q503" t="s">
        <v>7034</v>
      </c>
    </row>
    <row r="504" spans="2:17">
      <c r="B504" s="29" t="str">
        <f>_xlfn.CONCAT(Capabilities[[#This Row],[Column1]],"-",Capabilities[[#This Row],[Level 1]],"-",Capabilities[[#This Row],[Level 2]],"-",Capabilities[[#This Row],[Level 3]])</f>
        <v>1232-Product &amp; Software Development-Requirements Definition-Evaluate Existing Products</v>
      </c>
      <c r="C504">
        <v>1232</v>
      </c>
      <c r="D504" t="s">
        <v>5549</v>
      </c>
      <c r="E504" t="s">
        <v>6908</v>
      </c>
      <c r="F504" t="s">
        <v>6909</v>
      </c>
      <c r="G504" t="s">
        <v>7032</v>
      </c>
      <c r="H504" t="s">
        <v>7035</v>
      </c>
      <c r="I504" t="s">
        <v>5665</v>
      </c>
      <c r="J504" t="s">
        <v>7036</v>
      </c>
      <c r="K504" t="s">
        <v>6205</v>
      </c>
      <c r="L504">
        <v>210</v>
      </c>
      <c r="N504" s="28">
        <v>45665</v>
      </c>
      <c r="O504" t="s">
        <v>7037</v>
      </c>
      <c r="P504" t="s">
        <v>6912</v>
      </c>
      <c r="Q504" t="s">
        <v>7038</v>
      </c>
    </row>
    <row r="505" spans="2:17">
      <c r="B505" s="29" t="str">
        <f>_xlfn.CONCAT(Capabilities[[#This Row],[Column1]],"-",Capabilities[[#This Row],[Level 1]],"-",Capabilities[[#This Row],[Level 2]],"-",Capabilities[[#This Row],[Level 3]])</f>
        <v>1233-Product &amp; Software Development-Requirements Definition-Manage Materials</v>
      </c>
      <c r="C505">
        <v>1233</v>
      </c>
      <c r="D505" t="s">
        <v>5549</v>
      </c>
      <c r="E505" t="s">
        <v>6908</v>
      </c>
      <c r="F505" t="s">
        <v>6909</v>
      </c>
      <c r="G505" t="s">
        <v>7032</v>
      </c>
      <c r="H505" t="s">
        <v>7039</v>
      </c>
      <c r="I505" t="s">
        <v>5665</v>
      </c>
      <c r="J505" t="s">
        <v>7040</v>
      </c>
      <c r="K505" t="s">
        <v>6205</v>
      </c>
      <c r="L505">
        <v>220</v>
      </c>
      <c r="N505" s="28">
        <v>45665</v>
      </c>
      <c r="O505" t="s">
        <v>6199</v>
      </c>
      <c r="P505" t="s">
        <v>6912</v>
      </c>
      <c r="Q505" t="s">
        <v>7041</v>
      </c>
    </row>
    <row r="506" spans="2:17">
      <c r="B506" s="29" t="str">
        <f>_xlfn.CONCAT(Capabilities[[#This Row],[Column1]],"-",Capabilities[[#This Row],[Level 1]],"-",Capabilities[[#This Row],[Level 2]],"-",Capabilities[[#This Row],[Level 3]])</f>
        <v>1234-Product &amp; Software Development-Requirements Definition-Require Distribution</v>
      </c>
      <c r="C506">
        <v>1234</v>
      </c>
      <c r="D506" t="s">
        <v>5549</v>
      </c>
      <c r="E506" t="s">
        <v>6908</v>
      </c>
      <c r="F506" t="s">
        <v>6909</v>
      </c>
      <c r="G506" t="s">
        <v>7032</v>
      </c>
      <c r="H506" t="s">
        <v>7042</v>
      </c>
      <c r="I506" t="s">
        <v>5665</v>
      </c>
      <c r="J506" t="s">
        <v>7043</v>
      </c>
      <c r="K506" t="s">
        <v>6205</v>
      </c>
      <c r="L506">
        <v>230</v>
      </c>
      <c r="N506" s="28">
        <v>45665</v>
      </c>
      <c r="O506" t="s">
        <v>7037</v>
      </c>
      <c r="P506" t="s">
        <v>6912</v>
      </c>
      <c r="Q506" t="s">
        <v>7044</v>
      </c>
    </row>
    <row r="507" spans="2:17">
      <c r="B507" s="29" t="str">
        <f>_xlfn.CONCAT(Capabilities[[#This Row],[Column1]],"-",Capabilities[[#This Row],[Level 1]],"-",Capabilities[[#This Row],[Level 2]],"-",Capabilities[[#This Row],[Level 3]])</f>
        <v>1235-Product &amp; Software Development-Requirements Definition-Review Demand</v>
      </c>
      <c r="C507">
        <v>1235</v>
      </c>
      <c r="D507" t="s">
        <v>5549</v>
      </c>
      <c r="E507" t="s">
        <v>6908</v>
      </c>
      <c r="F507" t="s">
        <v>6909</v>
      </c>
      <c r="G507" t="s">
        <v>7032</v>
      </c>
      <c r="H507" t="s">
        <v>7045</v>
      </c>
      <c r="I507" t="s">
        <v>5665</v>
      </c>
      <c r="J507" t="s">
        <v>7046</v>
      </c>
      <c r="K507" t="s">
        <v>6205</v>
      </c>
      <c r="L507">
        <v>240</v>
      </c>
      <c r="N507" s="28">
        <v>45665</v>
      </c>
      <c r="O507" t="s">
        <v>7037</v>
      </c>
      <c r="P507" t="s">
        <v>6912</v>
      </c>
      <c r="Q507" t="s">
        <v>7047</v>
      </c>
    </row>
    <row r="508" spans="2:17">
      <c r="B508" s="29" t="str">
        <f>_xlfn.CONCAT(Capabilities[[#This Row],[Column1]],"-",Capabilities[[#This Row],[Level 1]],"-",Capabilities[[#This Row],[Level 2]],"-",Capabilities[[#This Row],[Level 3]])</f>
        <v>1005-Product &amp; Software Development--</v>
      </c>
      <c r="C508">
        <v>1005</v>
      </c>
      <c r="D508" t="s">
        <v>5549</v>
      </c>
      <c r="E508" t="s">
        <v>6908</v>
      </c>
      <c r="F508" t="s">
        <v>6909</v>
      </c>
      <c r="I508" t="s">
        <v>5665</v>
      </c>
      <c r="J508" t="s">
        <v>7048</v>
      </c>
      <c r="K508" t="s">
        <v>6205</v>
      </c>
      <c r="L508">
        <v>100</v>
      </c>
      <c r="N508" s="28">
        <v>45665</v>
      </c>
      <c r="O508" t="s">
        <v>6199</v>
      </c>
      <c r="Q508" t="s">
        <v>7049</v>
      </c>
    </row>
    <row r="509" spans="2:17">
      <c r="B509" s="29" t="str">
        <f>_xlfn.CONCAT(Capabilities[[#This Row],[Column1]],"-",Capabilities[[#This Row],[Level 1]],"-",Capabilities[[#This Row],[Level 2]],"-",Capabilities[[#This Row],[Level 3]])</f>
        <v>3080-Sales-Quotation, Order, and Contract Management-Bundling, configuration and subscription management</v>
      </c>
      <c r="C509">
        <v>3080</v>
      </c>
      <c r="D509" t="s">
        <v>5717</v>
      </c>
      <c r="E509" t="s">
        <v>1275</v>
      </c>
      <c r="F509" t="s">
        <v>1275</v>
      </c>
      <c r="G509" t="s">
        <v>7050</v>
      </c>
      <c r="H509" t="s">
        <v>7051</v>
      </c>
      <c r="I509" t="s">
        <v>5665</v>
      </c>
      <c r="J509" t="s">
        <v>7052</v>
      </c>
      <c r="K509" t="s">
        <v>664</v>
      </c>
      <c r="L509">
        <v>100</v>
      </c>
      <c r="N509" s="28">
        <v>45574</v>
      </c>
      <c r="O509" t="s">
        <v>7053</v>
      </c>
      <c r="Q509" t="s">
        <v>7054</v>
      </c>
    </row>
    <row r="510" spans="2:17">
      <c r="B510" s="29" t="str">
        <f>_xlfn.CONCAT(Capabilities[[#This Row],[Column1]],"-",Capabilities[[#This Row],[Level 1]],"-",Capabilities[[#This Row],[Level 2]],"-",Capabilities[[#This Row],[Level 3]])</f>
        <v>3081-Sales-Quotation, Order, and Contract Management-Configurable products analytics</v>
      </c>
      <c r="C510">
        <v>3081</v>
      </c>
      <c r="D510" t="s">
        <v>5717</v>
      </c>
      <c r="E510" t="s">
        <v>1275</v>
      </c>
      <c r="F510" t="s">
        <v>1275</v>
      </c>
      <c r="G510" t="s">
        <v>7050</v>
      </c>
      <c r="H510" t="s">
        <v>7055</v>
      </c>
      <c r="I510" t="s">
        <v>5665</v>
      </c>
      <c r="J510" t="s">
        <v>7056</v>
      </c>
      <c r="K510" t="s">
        <v>5623</v>
      </c>
      <c r="L510">
        <v>100</v>
      </c>
      <c r="N510" s="28">
        <v>45574</v>
      </c>
      <c r="O510" t="s">
        <v>7057</v>
      </c>
      <c r="Q510" t="s">
        <v>7058</v>
      </c>
    </row>
    <row r="511" spans="2:17">
      <c r="B511" s="29" t="str">
        <f>_xlfn.CONCAT(Capabilities[[#This Row],[Column1]],"-",Capabilities[[#This Row],[Level 1]],"-",Capabilities[[#This Row],[Level 2]],"-",Capabilities[[#This Row],[Level 3]])</f>
        <v>3082-Sales-Quotation, Order, and Contract Management-Contract and engagement setup</v>
      </c>
      <c r="C511">
        <v>3082</v>
      </c>
      <c r="D511" t="s">
        <v>5717</v>
      </c>
      <c r="E511" t="s">
        <v>1275</v>
      </c>
      <c r="F511" t="s">
        <v>1275</v>
      </c>
      <c r="G511" t="s">
        <v>7050</v>
      </c>
      <c r="H511" t="s">
        <v>7059</v>
      </c>
      <c r="I511" t="s">
        <v>5665</v>
      </c>
      <c r="J511" t="s">
        <v>7060</v>
      </c>
      <c r="K511" t="s">
        <v>5623</v>
      </c>
      <c r="L511">
        <v>101</v>
      </c>
      <c r="N511" s="28">
        <v>45574</v>
      </c>
      <c r="O511" t="s">
        <v>7057</v>
      </c>
      <c r="Q511" t="s">
        <v>7061</v>
      </c>
    </row>
    <row r="512" spans="2:17">
      <c r="B512" s="29" t="str">
        <f>_xlfn.CONCAT(Capabilities[[#This Row],[Column1]],"-",Capabilities[[#This Row],[Level 1]],"-",Capabilities[[#This Row],[Level 2]],"-",Capabilities[[#This Row],[Level 3]])</f>
        <v>3083-Sales-Quotation, Order, and Contract Management-Intelligent configuration for recycling materials</v>
      </c>
      <c r="C512">
        <v>3083</v>
      </c>
      <c r="D512" t="s">
        <v>5717</v>
      </c>
      <c r="E512" t="s">
        <v>1275</v>
      </c>
      <c r="F512" t="s">
        <v>1275</v>
      </c>
      <c r="G512" t="s">
        <v>7050</v>
      </c>
      <c r="H512" t="s">
        <v>7062</v>
      </c>
      <c r="I512" t="s">
        <v>5665</v>
      </c>
      <c r="J512" t="s">
        <v>7063</v>
      </c>
      <c r="K512" t="s">
        <v>5623</v>
      </c>
      <c r="L512">
        <v>102</v>
      </c>
      <c r="N512" s="28">
        <v>45574</v>
      </c>
      <c r="O512" t="s">
        <v>7057</v>
      </c>
      <c r="Q512" t="s">
        <v>7064</v>
      </c>
    </row>
    <row r="513" spans="2:17">
      <c r="B513" s="29" t="str">
        <f>_xlfn.CONCAT(Capabilities[[#This Row],[Column1]],"-",Capabilities[[#This Row],[Level 1]],"-",Capabilities[[#This Row],[Level 2]],"-",Capabilities[[#This Row],[Level 3]])</f>
        <v>3084-Sales-Quotation, Order, and Contract Management-Mobile customer order capture</v>
      </c>
      <c r="C513">
        <v>3084</v>
      </c>
      <c r="D513" t="s">
        <v>5717</v>
      </c>
      <c r="E513" t="s">
        <v>1275</v>
      </c>
      <c r="F513" t="s">
        <v>1275</v>
      </c>
      <c r="G513" t="s">
        <v>7050</v>
      </c>
      <c r="H513" t="s">
        <v>7065</v>
      </c>
      <c r="I513" t="s">
        <v>5665</v>
      </c>
      <c r="J513" t="s">
        <v>7066</v>
      </c>
      <c r="K513" t="s">
        <v>5623</v>
      </c>
      <c r="L513">
        <v>103</v>
      </c>
      <c r="N513" s="28">
        <v>45574</v>
      </c>
      <c r="O513" t="s">
        <v>7057</v>
      </c>
      <c r="Q513" t="s">
        <v>7067</v>
      </c>
    </row>
    <row r="514" spans="2:17">
      <c r="B514" s="29" t="str">
        <f>_xlfn.CONCAT(Capabilities[[#This Row],[Column1]],"-",Capabilities[[#This Row],[Level 1]],"-",Capabilities[[#This Row],[Level 2]],"-",Capabilities[[#This Row],[Level 3]])</f>
        <v>3085-Sales-Quotation, Order, and Contract Management-Order orchestration and management</v>
      </c>
      <c r="C514">
        <v>3085</v>
      </c>
      <c r="D514" t="s">
        <v>5717</v>
      </c>
      <c r="E514" t="s">
        <v>1275</v>
      </c>
      <c r="F514" t="s">
        <v>1275</v>
      </c>
      <c r="G514" t="s">
        <v>7050</v>
      </c>
      <c r="H514" t="s">
        <v>7068</v>
      </c>
      <c r="I514" t="s">
        <v>5665</v>
      </c>
      <c r="J514" t="s">
        <v>7069</v>
      </c>
      <c r="K514" t="s">
        <v>5623</v>
      </c>
      <c r="L514">
        <v>104</v>
      </c>
      <c r="N514" s="28">
        <v>45574</v>
      </c>
      <c r="O514" t="s">
        <v>7057</v>
      </c>
      <c r="Q514" t="s">
        <v>7070</v>
      </c>
    </row>
    <row r="515" spans="2:17">
      <c r="B515" s="29" t="str">
        <f>_xlfn.CONCAT(Capabilities[[#This Row],[Column1]],"-",Capabilities[[#This Row],[Level 1]],"-",Capabilities[[#This Row],[Level 2]],"-",Capabilities[[#This Row],[Level 3]])</f>
        <v>3086-Sales-Quotation, Order, and Contract Management-Product configuration</v>
      </c>
      <c r="C515">
        <v>3086</v>
      </c>
      <c r="D515" t="s">
        <v>5717</v>
      </c>
      <c r="E515" t="s">
        <v>1275</v>
      </c>
      <c r="F515" t="s">
        <v>1275</v>
      </c>
      <c r="G515" t="s">
        <v>7050</v>
      </c>
      <c r="H515" t="s">
        <v>7071</v>
      </c>
      <c r="I515" t="s">
        <v>5665</v>
      </c>
      <c r="J515" t="s">
        <v>7072</v>
      </c>
      <c r="K515" t="s">
        <v>5623</v>
      </c>
      <c r="L515">
        <v>105</v>
      </c>
      <c r="N515" s="28">
        <v>45574</v>
      </c>
      <c r="O515" t="s">
        <v>7057</v>
      </c>
      <c r="Q515" t="s">
        <v>7073</v>
      </c>
    </row>
    <row r="516" spans="2:17">
      <c r="B516" s="29" t="str">
        <f>_xlfn.CONCAT(Capabilities[[#This Row],[Column1]],"-",Capabilities[[#This Row],[Level 1]],"-",Capabilities[[#This Row],[Level 2]],"-",Capabilities[[#This Row],[Level 3]])</f>
        <v>3087-Sales-Quotation, Order, and Contract Management-sales contract management</v>
      </c>
      <c r="C516">
        <v>3087</v>
      </c>
      <c r="D516" t="s">
        <v>5717</v>
      </c>
      <c r="E516" t="s">
        <v>1275</v>
      </c>
      <c r="F516" t="s">
        <v>1275</v>
      </c>
      <c r="G516" t="s">
        <v>7050</v>
      </c>
      <c r="H516" t="s">
        <v>7074</v>
      </c>
      <c r="I516" t="s">
        <v>5665</v>
      </c>
      <c r="J516" t="s">
        <v>7075</v>
      </c>
      <c r="K516" t="s">
        <v>5623</v>
      </c>
      <c r="L516">
        <v>106</v>
      </c>
      <c r="N516" s="28">
        <v>45574</v>
      </c>
      <c r="O516" t="s">
        <v>7057</v>
      </c>
      <c r="Q516" t="s">
        <v>7076</v>
      </c>
    </row>
    <row r="517" spans="2:17">
      <c r="B517" s="29" t="str">
        <f>_xlfn.CONCAT(Capabilities[[#This Row],[Column1]],"-",Capabilities[[#This Row],[Level 1]],"-",Capabilities[[#This Row],[Level 2]],"-",Capabilities[[#This Row],[Level 3]])</f>
        <v>3088-Sales-Quotation, Order, and Contract Management-Sales order management and processing</v>
      </c>
      <c r="C517">
        <v>3088</v>
      </c>
      <c r="D517" t="s">
        <v>5717</v>
      </c>
      <c r="E517" t="s">
        <v>1275</v>
      </c>
      <c r="F517" t="s">
        <v>1275</v>
      </c>
      <c r="G517" t="s">
        <v>7050</v>
      </c>
      <c r="H517" t="s">
        <v>7077</v>
      </c>
      <c r="I517" t="s">
        <v>5665</v>
      </c>
      <c r="J517" t="s">
        <v>7078</v>
      </c>
      <c r="K517" t="s">
        <v>5623</v>
      </c>
      <c r="L517">
        <v>107</v>
      </c>
      <c r="N517" s="28">
        <v>45574</v>
      </c>
      <c r="O517" t="s">
        <v>7057</v>
      </c>
      <c r="Q517" t="s">
        <v>7079</v>
      </c>
    </row>
    <row r="518" spans="2:17">
      <c r="B518" s="29" t="str">
        <f>_xlfn.CONCAT(Capabilities[[#This Row],[Column1]],"-",Capabilities[[#This Row],[Level 1]],"-",Capabilities[[#This Row],[Level 2]],"-",Capabilities[[#This Row],[Level 3]])</f>
        <v>3089-Sales-Quotation, Order, and Contract Management-Sales Rebate management</v>
      </c>
      <c r="C518">
        <v>3089</v>
      </c>
      <c r="D518" t="s">
        <v>5717</v>
      </c>
      <c r="E518" t="s">
        <v>1275</v>
      </c>
      <c r="F518" t="s">
        <v>1275</v>
      </c>
      <c r="G518" t="s">
        <v>7050</v>
      </c>
      <c r="H518" t="s">
        <v>7080</v>
      </c>
      <c r="I518" t="s">
        <v>5665</v>
      </c>
      <c r="J518" t="s">
        <v>7081</v>
      </c>
      <c r="K518" t="s">
        <v>5623</v>
      </c>
      <c r="L518">
        <v>108</v>
      </c>
      <c r="N518" s="28">
        <v>45574</v>
      </c>
      <c r="O518" t="s">
        <v>7057</v>
      </c>
      <c r="Q518" t="s">
        <v>7082</v>
      </c>
    </row>
    <row r="519" spans="2:17">
      <c r="B519" s="29" t="str">
        <f>_xlfn.CONCAT(Capabilities[[#This Row],[Column1]],"-",Capabilities[[#This Row],[Level 1]],"-",Capabilities[[#This Row],[Level 2]],"-",Capabilities[[#This Row],[Level 3]])</f>
        <v>3090-Sales-Quotation, Order, and Contract Management-Subscription order management</v>
      </c>
      <c r="C519">
        <v>3090</v>
      </c>
      <c r="D519" t="s">
        <v>5717</v>
      </c>
      <c r="E519" t="s">
        <v>1275</v>
      </c>
      <c r="F519" t="s">
        <v>1275</v>
      </c>
      <c r="G519" t="s">
        <v>7050</v>
      </c>
      <c r="H519" t="s">
        <v>7083</v>
      </c>
      <c r="I519" t="s">
        <v>5665</v>
      </c>
      <c r="J519" t="s">
        <v>7084</v>
      </c>
      <c r="K519" t="s">
        <v>664</v>
      </c>
      <c r="L519">
        <v>120</v>
      </c>
      <c r="N519" s="28">
        <v>45574</v>
      </c>
      <c r="O519" t="s">
        <v>7053</v>
      </c>
      <c r="Q519" t="s">
        <v>7085</v>
      </c>
    </row>
    <row r="520" spans="2:17">
      <c r="B520" s="29" t="str">
        <f>_xlfn.CONCAT(Capabilities[[#This Row],[Column1]],"-",Capabilities[[#This Row],[Level 1]],"-",Capabilities[[#This Row],[Level 2]],"-",Capabilities[[#This Row],[Level 3]])</f>
        <v>3091-Sales-Quotation, Order, and Contract Management-Variant configuration</v>
      </c>
      <c r="C520">
        <v>3091</v>
      </c>
      <c r="D520" t="s">
        <v>5717</v>
      </c>
      <c r="E520" t="s">
        <v>1275</v>
      </c>
      <c r="F520" t="s">
        <v>1275</v>
      </c>
      <c r="G520" t="s">
        <v>7050</v>
      </c>
      <c r="H520" t="s">
        <v>7086</v>
      </c>
      <c r="I520" t="s">
        <v>5665</v>
      </c>
      <c r="J520" t="s">
        <v>7087</v>
      </c>
      <c r="K520" t="s">
        <v>5623</v>
      </c>
      <c r="L520">
        <v>109</v>
      </c>
      <c r="N520" s="28">
        <v>45574</v>
      </c>
      <c r="O520" t="s">
        <v>7057</v>
      </c>
      <c r="Q520" t="s">
        <v>7088</v>
      </c>
    </row>
    <row r="521" spans="2:17">
      <c r="B521" s="29" t="str">
        <f>_xlfn.CONCAT(Capabilities[[#This Row],[Column1]],"-",Capabilities[[#This Row],[Level 1]],"-",Capabilities[[#This Row],[Level 2]],"-",Capabilities[[#This Row],[Level 3]])</f>
        <v>3098-Sales-Quotation, Order, and Contract Management-Quote and order documents</v>
      </c>
      <c r="C521">
        <v>3098</v>
      </c>
      <c r="D521" t="s">
        <v>5717</v>
      </c>
      <c r="E521" t="s">
        <v>1275</v>
      </c>
      <c r="F521" t="s">
        <v>1275</v>
      </c>
      <c r="G521" t="s">
        <v>7050</v>
      </c>
      <c r="H521" t="s">
        <v>7089</v>
      </c>
      <c r="I521" t="s">
        <v>5665</v>
      </c>
      <c r="J521" t="s">
        <v>7090</v>
      </c>
      <c r="K521" t="s">
        <v>5623</v>
      </c>
      <c r="L521">
        <v>130</v>
      </c>
      <c r="N521" s="28">
        <v>45574</v>
      </c>
      <c r="O521" t="s">
        <v>7057</v>
      </c>
      <c r="Q521" t="s">
        <v>7091</v>
      </c>
    </row>
    <row r="522" spans="2:17">
      <c r="B522" s="29" t="str">
        <f>_xlfn.CONCAT(Capabilities[[#This Row],[Column1]],"-",Capabilities[[#This Row],[Level 1]],"-",Capabilities[[#This Row],[Level 2]],"-",Capabilities[[#This Row],[Level 3]])</f>
        <v>3202-Sales-Quotation, Order, and Contract Management-</v>
      </c>
      <c r="C522">
        <v>3202</v>
      </c>
      <c r="D522" t="s">
        <v>5717</v>
      </c>
      <c r="E522" t="s">
        <v>1275</v>
      </c>
      <c r="F522" t="s">
        <v>1275</v>
      </c>
      <c r="G522" t="s">
        <v>7050</v>
      </c>
      <c r="I522" t="s">
        <v>5665</v>
      </c>
      <c r="J522" t="s">
        <v>7092</v>
      </c>
      <c r="K522" t="s">
        <v>5623</v>
      </c>
      <c r="L522">
        <v>100</v>
      </c>
      <c r="N522" s="28">
        <v>45587</v>
      </c>
      <c r="O522" t="s">
        <v>1865</v>
      </c>
      <c r="Q522" t="s">
        <v>7093</v>
      </c>
    </row>
    <row r="523" spans="2:17">
      <c r="B523" s="29" t="str">
        <f>_xlfn.CONCAT(Capabilities[[#This Row],[Column1]],"-",Capabilities[[#This Row],[Level 1]],"-",Capabilities[[#This Row],[Level 2]],"-",Capabilities[[#This Row],[Level 3]])</f>
        <v>3209-Sales-Quotation, Order, and Contract Management-Subscription termination</v>
      </c>
      <c r="C523">
        <v>3209</v>
      </c>
      <c r="D523" t="s">
        <v>5717</v>
      </c>
      <c r="E523" t="s">
        <v>1275</v>
      </c>
      <c r="F523" t="s">
        <v>1275</v>
      </c>
      <c r="G523" t="s">
        <v>7050</v>
      </c>
      <c r="H523" t="s">
        <v>7094</v>
      </c>
      <c r="I523" t="s">
        <v>5665</v>
      </c>
      <c r="J523" t="s">
        <v>7095</v>
      </c>
      <c r="K523" t="s">
        <v>664</v>
      </c>
      <c r="L523">
        <v>900</v>
      </c>
      <c r="N523" s="28">
        <v>45663</v>
      </c>
      <c r="O523" t="s">
        <v>1306</v>
      </c>
      <c r="Q523" t="s">
        <v>7096</v>
      </c>
    </row>
    <row r="524" spans="2:17">
      <c r="B524" s="29" t="str">
        <f>_xlfn.CONCAT(Capabilities[[#This Row],[Column1]],"-",Capabilities[[#This Row],[Level 1]],"-",Capabilities[[#This Row],[Level 2]],"-",Capabilities[[#This Row],[Level 3]])</f>
        <v>3210-Sales-Quotation, Order, and Contract Management-Tender or Bid management</v>
      </c>
      <c r="C524">
        <v>3210</v>
      </c>
      <c r="D524" t="s">
        <v>5717</v>
      </c>
      <c r="E524" t="s">
        <v>1275</v>
      </c>
      <c r="F524" t="s">
        <v>1275</v>
      </c>
      <c r="G524" t="s">
        <v>7050</v>
      </c>
      <c r="H524" t="s">
        <v>7097</v>
      </c>
      <c r="I524" t="s">
        <v>5665</v>
      </c>
      <c r="J524" t="s">
        <v>7098</v>
      </c>
      <c r="K524" t="s">
        <v>5623</v>
      </c>
      <c r="L524">
        <v>104</v>
      </c>
      <c r="O524" t="s">
        <v>5687</v>
      </c>
      <c r="Q524" t="s">
        <v>7099</v>
      </c>
    </row>
    <row r="525" spans="2:17">
      <c r="B525" s="29" t="str">
        <f>_xlfn.CONCAT(Capabilities[[#This Row],[Column1]],"-",Capabilities[[#This Row],[Level 1]],"-",Capabilities[[#This Row],[Level 2]],"-",Capabilities[[#This Row],[Level 3]])</f>
        <v>3211-Sales-Quotation, Order, and Contract Management-Distributor contract management</v>
      </c>
      <c r="C525">
        <v>3211</v>
      </c>
      <c r="D525" t="s">
        <v>5717</v>
      </c>
      <c r="E525" t="s">
        <v>1275</v>
      </c>
      <c r="F525" t="s">
        <v>1275</v>
      </c>
      <c r="G525" t="s">
        <v>7050</v>
      </c>
      <c r="H525" t="s">
        <v>7100</v>
      </c>
      <c r="I525" t="s">
        <v>5665</v>
      </c>
      <c r="J525" t="s">
        <v>7101</v>
      </c>
      <c r="K525" t="s">
        <v>5623</v>
      </c>
      <c r="L525">
        <v>112</v>
      </c>
      <c r="N525" s="28">
        <v>45587</v>
      </c>
      <c r="O525" t="s">
        <v>1865</v>
      </c>
      <c r="Q525" t="s">
        <v>7102</v>
      </c>
    </row>
    <row r="526" spans="2:17">
      <c r="B526" s="29" t="str">
        <f>_xlfn.CONCAT(Capabilities[[#This Row],[Column1]],"-",Capabilities[[#This Row],[Level 1]],"-",Capabilities[[#This Row],[Level 2]],"-",Capabilities[[#This Row],[Level 3]])</f>
        <v>3055-Sales-Sales Execution and Customer Engagement-Account and contact management</v>
      </c>
      <c r="C526">
        <v>3055</v>
      </c>
      <c r="D526" t="s">
        <v>5717</v>
      </c>
      <c r="E526" t="s">
        <v>1275</v>
      </c>
      <c r="F526" t="s">
        <v>1275</v>
      </c>
      <c r="G526" t="s">
        <v>7103</v>
      </c>
      <c r="H526" t="s">
        <v>7104</v>
      </c>
      <c r="I526" t="s">
        <v>5665</v>
      </c>
      <c r="J526" t="s">
        <v>7105</v>
      </c>
      <c r="K526" t="s">
        <v>5553</v>
      </c>
      <c r="N526" s="28">
        <v>45589</v>
      </c>
      <c r="O526" t="s">
        <v>7106</v>
      </c>
      <c r="Q526" t="s">
        <v>7107</v>
      </c>
    </row>
    <row r="527" spans="2:17">
      <c r="B527" s="29" t="str">
        <f>_xlfn.CONCAT(Capabilities[[#This Row],[Column1]],"-",Capabilities[[#This Row],[Level 1]],"-",Capabilities[[#This Row],[Level 2]],"-",Capabilities[[#This Row],[Level 3]])</f>
        <v>3056-Sales-Sales Execution and Customer Engagement-Account Insights</v>
      </c>
      <c r="C527">
        <v>3056</v>
      </c>
      <c r="D527" t="s">
        <v>5717</v>
      </c>
      <c r="E527" t="s">
        <v>1275</v>
      </c>
      <c r="F527" t="s">
        <v>1275</v>
      </c>
      <c r="G527" t="s">
        <v>7103</v>
      </c>
      <c r="H527" t="s">
        <v>7108</v>
      </c>
      <c r="I527" t="s">
        <v>5665</v>
      </c>
      <c r="J527" t="s">
        <v>7109</v>
      </c>
      <c r="K527" t="s">
        <v>812</v>
      </c>
      <c r="N527" s="28">
        <v>45589</v>
      </c>
      <c r="O527" t="s">
        <v>7106</v>
      </c>
      <c r="Q527" t="s">
        <v>7110</v>
      </c>
    </row>
    <row r="528" spans="2:17">
      <c r="B528" s="29" t="str">
        <f>_xlfn.CONCAT(Capabilities[[#This Row],[Column1]],"-",Capabilities[[#This Row],[Level 1]],"-",Capabilities[[#This Row],[Level 2]],"-",Capabilities[[#This Row],[Level 3]])</f>
        <v>3057-Sales-Sales Execution and Customer Engagement-Activity management and groupware integration for sales</v>
      </c>
      <c r="C528">
        <v>3057</v>
      </c>
      <c r="D528" t="s">
        <v>5717</v>
      </c>
      <c r="E528" t="s">
        <v>1275</v>
      </c>
      <c r="F528" t="s">
        <v>1275</v>
      </c>
      <c r="G528" t="s">
        <v>7103</v>
      </c>
      <c r="H528" t="s">
        <v>7111</v>
      </c>
      <c r="I528" t="s">
        <v>5665</v>
      </c>
      <c r="J528" t="s">
        <v>7112</v>
      </c>
      <c r="K528" t="s">
        <v>812</v>
      </c>
      <c r="N528" s="28">
        <v>45589</v>
      </c>
      <c r="O528" t="s">
        <v>7106</v>
      </c>
      <c r="Q528" t="s">
        <v>7113</v>
      </c>
    </row>
    <row r="529" spans="2:17">
      <c r="B529" s="29" t="str">
        <f>_xlfn.CONCAT(Capabilities[[#This Row],[Column1]],"-",Capabilities[[#This Row],[Level 1]],"-",Capabilities[[#This Row],[Level 2]],"-",Capabilities[[#This Row],[Level 3]])</f>
        <v>3058-Sales-Sales Execution and Customer Engagement-Channel sales</v>
      </c>
      <c r="C529">
        <v>3058</v>
      </c>
      <c r="D529" t="s">
        <v>5717</v>
      </c>
      <c r="E529" t="s">
        <v>1275</v>
      </c>
      <c r="F529" t="s">
        <v>1275</v>
      </c>
      <c r="G529" t="s">
        <v>7103</v>
      </c>
      <c r="H529" t="s">
        <v>7114</v>
      </c>
      <c r="J529" t="s">
        <v>7115</v>
      </c>
      <c r="K529" t="s">
        <v>812</v>
      </c>
      <c r="Q529" t="s">
        <v>7116</v>
      </c>
    </row>
    <row r="530" spans="2:17">
      <c r="B530" s="29" t="str">
        <f>_xlfn.CONCAT(Capabilities[[#This Row],[Column1]],"-",Capabilities[[#This Row],[Level 1]],"-",Capabilities[[#This Row],[Level 2]],"-",Capabilities[[#This Row],[Level 3]])</f>
        <v>3059-Sales-Sales Execution and Customer Engagement-Commodity Sales</v>
      </c>
      <c r="C530">
        <v>3059</v>
      </c>
      <c r="D530" t="s">
        <v>5717</v>
      </c>
      <c r="E530" t="s">
        <v>1275</v>
      </c>
      <c r="F530" t="s">
        <v>1275</v>
      </c>
      <c r="G530" t="s">
        <v>7103</v>
      </c>
      <c r="H530" t="s">
        <v>7117</v>
      </c>
      <c r="J530" t="s">
        <v>7118</v>
      </c>
      <c r="K530" t="s">
        <v>5623</v>
      </c>
      <c r="L530">
        <v>500</v>
      </c>
      <c r="Q530" t="s">
        <v>7119</v>
      </c>
    </row>
    <row r="531" spans="2:17">
      <c r="B531" s="29" t="str">
        <f>_xlfn.CONCAT(Capabilities[[#This Row],[Column1]],"-",Capabilities[[#This Row],[Level 1]],"-",Capabilities[[#This Row],[Level 2]],"-",Capabilities[[#This Row],[Level 3]])</f>
        <v>3060-Sales-Sales Execution and Customer Engagement-Customer Insights</v>
      </c>
      <c r="C531">
        <v>3060</v>
      </c>
      <c r="D531" t="s">
        <v>5717</v>
      </c>
      <c r="E531" t="s">
        <v>1275</v>
      </c>
      <c r="F531" t="s">
        <v>1275</v>
      </c>
      <c r="G531" t="s">
        <v>7103</v>
      </c>
      <c r="H531" t="s">
        <v>7120</v>
      </c>
      <c r="I531" t="s">
        <v>5728</v>
      </c>
      <c r="J531" t="s">
        <v>7121</v>
      </c>
      <c r="K531" t="s">
        <v>5553</v>
      </c>
      <c r="N531" s="28">
        <v>45589</v>
      </c>
      <c r="O531" t="s">
        <v>7106</v>
      </c>
      <c r="Q531" t="s">
        <v>7122</v>
      </c>
    </row>
    <row r="532" spans="2:17">
      <c r="B532" s="29" t="str">
        <f>_xlfn.CONCAT(Capabilities[[#This Row],[Column1]],"-",Capabilities[[#This Row],[Level 1]],"-",Capabilities[[#This Row],[Level 2]],"-",Capabilities[[#This Row],[Level 3]])</f>
        <v>3062-Sales-Sales Execution and Customer Engagement-Digital documents</v>
      </c>
      <c r="C532">
        <v>3062</v>
      </c>
      <c r="D532" t="s">
        <v>5717</v>
      </c>
      <c r="E532" t="s">
        <v>1275</v>
      </c>
      <c r="F532" t="s">
        <v>1275</v>
      </c>
      <c r="G532" t="s">
        <v>7103</v>
      </c>
      <c r="H532" t="s">
        <v>7123</v>
      </c>
      <c r="I532" t="s">
        <v>5665</v>
      </c>
      <c r="J532" t="s">
        <v>7124</v>
      </c>
      <c r="K532" t="s">
        <v>812</v>
      </c>
      <c r="N532" s="28">
        <v>45589</v>
      </c>
      <c r="O532" t="s">
        <v>7106</v>
      </c>
      <c r="Q532" t="s">
        <v>7125</v>
      </c>
    </row>
    <row r="533" spans="2:17">
      <c r="B533" s="29" t="str">
        <f>_xlfn.CONCAT(Capabilities[[#This Row],[Column1]],"-",Capabilities[[#This Row],[Level 1]],"-",Capabilities[[#This Row],[Level 2]],"-",Capabilities[[#This Row],[Level 3]])</f>
        <v>3063-Sales-Sales Execution and Customer Engagement-Equipment sales and order fullfilment</v>
      </c>
      <c r="C533">
        <v>3063</v>
      </c>
      <c r="D533" t="s">
        <v>5717</v>
      </c>
      <c r="E533" t="s">
        <v>1275</v>
      </c>
      <c r="F533" t="s">
        <v>1275</v>
      </c>
      <c r="G533" t="s">
        <v>7103</v>
      </c>
      <c r="H533" t="s">
        <v>7126</v>
      </c>
      <c r="J533" t="s">
        <v>7127</v>
      </c>
      <c r="K533" t="s">
        <v>5623</v>
      </c>
      <c r="L533">
        <v>510</v>
      </c>
      <c r="Q533" t="s">
        <v>7128</v>
      </c>
    </row>
    <row r="534" spans="2:17">
      <c r="B534" s="29" t="str">
        <f>_xlfn.CONCAT(Capabilities[[#This Row],[Column1]],"-",Capabilities[[#This Row],[Level 1]],"-",Capabilities[[#This Row],[Level 2]],"-",Capabilities[[#This Row],[Level 3]])</f>
        <v>3064-Sales-Sales Execution and Customer Engagement-Mobile sales</v>
      </c>
      <c r="C534">
        <v>3064</v>
      </c>
      <c r="D534" t="s">
        <v>5717</v>
      </c>
      <c r="E534" t="s">
        <v>1275</v>
      </c>
      <c r="F534" t="s">
        <v>1275</v>
      </c>
      <c r="G534" t="s">
        <v>7103</v>
      </c>
      <c r="H534" t="s">
        <v>7129</v>
      </c>
      <c r="J534" t="s">
        <v>7130</v>
      </c>
      <c r="K534" t="s">
        <v>5623</v>
      </c>
      <c r="L534">
        <v>520</v>
      </c>
      <c r="Q534" t="s">
        <v>7131</v>
      </c>
    </row>
    <row r="535" spans="2:17">
      <c r="B535" s="29" t="str">
        <f>_xlfn.CONCAT(Capabilities[[#This Row],[Column1]],"-",Capabilities[[#This Row],[Level 1]],"-",Capabilities[[#This Row],[Level 2]],"-",Capabilities[[#This Row],[Level 3]])</f>
        <v>3065-Sales-Sales Execution and Customer Engagement-Omnichannel touchpoints</v>
      </c>
      <c r="C535">
        <v>3065</v>
      </c>
      <c r="D535" t="s">
        <v>5717</v>
      </c>
      <c r="E535" t="s">
        <v>1275</v>
      </c>
      <c r="F535" t="s">
        <v>1275</v>
      </c>
      <c r="G535" t="s">
        <v>7103</v>
      </c>
      <c r="H535" t="s">
        <v>7132</v>
      </c>
      <c r="I535" t="s">
        <v>5665</v>
      </c>
      <c r="J535" t="s">
        <v>7133</v>
      </c>
      <c r="K535" t="s">
        <v>5553</v>
      </c>
      <c r="N535" s="28">
        <v>45589</v>
      </c>
      <c r="O535" t="s">
        <v>7106</v>
      </c>
      <c r="Q535" t="s">
        <v>7134</v>
      </c>
    </row>
    <row r="536" spans="2:17">
      <c r="B536" s="29" t="str">
        <f>_xlfn.CONCAT(Capabilities[[#This Row],[Column1]],"-",Capabilities[[#This Row],[Level 1]],"-",Capabilities[[#This Row],[Level 2]],"-",Capabilities[[#This Row],[Level 3]])</f>
        <v>3066-Sales-Sales Execution and Customer Engagement-Partner Order management</v>
      </c>
      <c r="C536">
        <v>3066</v>
      </c>
      <c r="D536" t="s">
        <v>5717</v>
      </c>
      <c r="E536" t="s">
        <v>1275</v>
      </c>
      <c r="F536" t="s">
        <v>1275</v>
      </c>
      <c r="G536" t="s">
        <v>7103</v>
      </c>
      <c r="H536" t="s">
        <v>7135</v>
      </c>
      <c r="I536" t="s">
        <v>5665</v>
      </c>
      <c r="J536" t="s">
        <v>7136</v>
      </c>
      <c r="K536" t="s">
        <v>5623</v>
      </c>
      <c r="L536">
        <v>530</v>
      </c>
      <c r="N536" s="28">
        <v>45589</v>
      </c>
      <c r="O536" t="s">
        <v>7106</v>
      </c>
      <c r="Q536" t="s">
        <v>7137</v>
      </c>
    </row>
    <row r="537" spans="2:17">
      <c r="B537" s="29" t="str">
        <f>_xlfn.CONCAT(Capabilities[[#This Row],[Column1]],"-",Capabilities[[#This Row],[Level 1]],"-",Capabilities[[#This Row],[Level 2]],"-",Capabilities[[#This Row],[Level 3]])</f>
        <v>3067-Sales-Sales Execution and Customer Engagement-Price and margin management</v>
      </c>
      <c r="C537">
        <v>3067</v>
      </c>
      <c r="D537" t="s">
        <v>5717</v>
      </c>
      <c r="E537" t="s">
        <v>1275</v>
      </c>
      <c r="F537" t="s">
        <v>1275</v>
      </c>
      <c r="G537" t="s">
        <v>7103</v>
      </c>
      <c r="H537" t="s">
        <v>7138</v>
      </c>
      <c r="I537" t="s">
        <v>5728</v>
      </c>
      <c r="J537" t="s">
        <v>7139</v>
      </c>
      <c r="K537" t="s">
        <v>5623</v>
      </c>
      <c r="L537">
        <v>540</v>
      </c>
      <c r="N537" s="28">
        <v>45589</v>
      </c>
      <c r="O537" t="s">
        <v>7106</v>
      </c>
      <c r="Q537" t="s">
        <v>7140</v>
      </c>
    </row>
    <row r="538" spans="2:17">
      <c r="B538" s="29" t="str">
        <f>_xlfn.CONCAT(Capabilities[[#This Row],[Column1]],"-",Capabilities[[#This Row],[Level 1]],"-",Capabilities[[#This Row],[Level 2]],"-",Capabilities[[#This Row],[Level 3]])</f>
        <v>3068-Sales-Sales Execution and Customer Engagement-Productivity and personalization</v>
      </c>
      <c r="C538">
        <v>3068</v>
      </c>
      <c r="D538" t="s">
        <v>5717</v>
      </c>
      <c r="E538" t="s">
        <v>1275</v>
      </c>
      <c r="F538" t="s">
        <v>1275</v>
      </c>
      <c r="G538" t="s">
        <v>7103</v>
      </c>
      <c r="H538" t="s">
        <v>7141</v>
      </c>
      <c r="I538" t="s">
        <v>5665</v>
      </c>
      <c r="J538" t="s">
        <v>7142</v>
      </c>
      <c r="K538" t="s">
        <v>812</v>
      </c>
      <c r="N538" s="28">
        <v>45589</v>
      </c>
      <c r="O538" t="s">
        <v>7106</v>
      </c>
      <c r="Q538" t="s">
        <v>7143</v>
      </c>
    </row>
    <row r="539" spans="2:17">
      <c r="B539" s="29" t="str">
        <f>_xlfn.CONCAT(Capabilities[[#This Row],[Column1]],"-",Capabilities[[#This Row],[Level 1]],"-",Capabilities[[#This Row],[Level 2]],"-",Capabilities[[#This Row],[Level 3]])</f>
        <v>3069-Sales-Sales Execution and Customer Engagement-Project selling</v>
      </c>
      <c r="C539">
        <v>3069</v>
      </c>
      <c r="D539" t="s">
        <v>5717</v>
      </c>
      <c r="E539" t="s">
        <v>1275</v>
      </c>
      <c r="F539" t="s">
        <v>1275</v>
      </c>
      <c r="G539" t="s">
        <v>7103</v>
      </c>
      <c r="H539" t="s">
        <v>7144</v>
      </c>
      <c r="I539" t="s">
        <v>5665</v>
      </c>
      <c r="J539" t="s">
        <v>7145</v>
      </c>
      <c r="K539" t="s">
        <v>5623</v>
      </c>
      <c r="L539">
        <v>550</v>
      </c>
      <c r="N539" s="28">
        <v>45589</v>
      </c>
      <c r="O539" t="s">
        <v>7146</v>
      </c>
      <c r="Q539" t="s">
        <v>7147</v>
      </c>
    </row>
    <row r="540" spans="2:17">
      <c r="B540" s="29" t="str">
        <f>_xlfn.CONCAT(Capabilities[[#This Row],[Column1]],"-",Capabilities[[#This Row],[Level 1]],"-",Capabilities[[#This Row],[Level 2]],"-",Capabilities[[#This Row],[Level 3]])</f>
        <v>3070-Sales-Sales Execution and Customer Engagement-Sales collaboration</v>
      </c>
      <c r="C540">
        <v>3070</v>
      </c>
      <c r="D540" t="s">
        <v>5717</v>
      </c>
      <c r="E540" t="s">
        <v>1275</v>
      </c>
      <c r="F540" t="s">
        <v>1275</v>
      </c>
      <c r="G540" t="s">
        <v>7103</v>
      </c>
      <c r="H540" t="s">
        <v>7148</v>
      </c>
      <c r="I540" t="s">
        <v>5665</v>
      </c>
      <c r="J540" t="s">
        <v>7149</v>
      </c>
      <c r="K540" t="s">
        <v>812</v>
      </c>
      <c r="N540" s="28">
        <v>45589</v>
      </c>
      <c r="O540" t="s">
        <v>7106</v>
      </c>
      <c r="Q540" t="s">
        <v>7150</v>
      </c>
    </row>
    <row r="541" spans="2:17">
      <c r="B541" s="29" t="str">
        <f>_xlfn.CONCAT(Capabilities[[#This Row],[Column1]],"-",Capabilities[[#This Row],[Level 1]],"-",Capabilities[[#This Row],[Level 2]],"-",Capabilities[[#This Row],[Level 3]])</f>
        <v>3071-Sales-Sales Execution and Customer Engagement-Sales lead management</v>
      </c>
      <c r="C541">
        <v>3071</v>
      </c>
      <c r="D541" t="s">
        <v>5717</v>
      </c>
      <c r="E541" t="s">
        <v>1275</v>
      </c>
      <c r="F541" t="s">
        <v>1275</v>
      </c>
      <c r="G541" t="s">
        <v>7103</v>
      </c>
      <c r="H541" t="s">
        <v>7151</v>
      </c>
      <c r="I541" t="s">
        <v>5665</v>
      </c>
      <c r="J541" t="s">
        <v>7152</v>
      </c>
      <c r="K541" t="s">
        <v>812</v>
      </c>
      <c r="N541" s="28">
        <v>45589</v>
      </c>
      <c r="O541" t="s">
        <v>7106</v>
      </c>
      <c r="Q541" t="s">
        <v>7153</v>
      </c>
    </row>
    <row r="542" spans="2:17">
      <c r="B542" s="29" t="str">
        <f>_xlfn.CONCAT(Capabilities[[#This Row],[Column1]],"-",Capabilities[[#This Row],[Level 1]],"-",Capabilities[[#This Row],[Level 2]],"-",Capabilities[[#This Row],[Level 3]])</f>
        <v>3073-Sales-Sales Execution and Customer Engagement-Strategic account planning</v>
      </c>
      <c r="C542">
        <v>3073</v>
      </c>
      <c r="D542" t="s">
        <v>5717</v>
      </c>
      <c r="E542" t="s">
        <v>1275</v>
      </c>
      <c r="F542" t="s">
        <v>1275</v>
      </c>
      <c r="G542" t="s">
        <v>7103</v>
      </c>
      <c r="H542" t="s">
        <v>7154</v>
      </c>
      <c r="I542" t="s">
        <v>5665</v>
      </c>
      <c r="J542" t="s">
        <v>7155</v>
      </c>
      <c r="K542" t="s">
        <v>812</v>
      </c>
      <c r="N542" s="28">
        <v>45589</v>
      </c>
      <c r="O542" t="s">
        <v>7106</v>
      </c>
      <c r="Q542" t="s">
        <v>7156</v>
      </c>
    </row>
    <row r="543" spans="2:17">
      <c r="B543" s="29" t="str">
        <f>_xlfn.CONCAT(Capabilities[[#This Row],[Column1]],"-",Capabilities[[#This Row],[Level 1]],"-",Capabilities[[#This Row],[Level 2]],"-",Capabilities[[#This Row],[Level 3]])</f>
        <v>3201-Sales-Sales Execution and Customer Engagement-</v>
      </c>
      <c r="C543">
        <v>3201</v>
      </c>
      <c r="D543" t="s">
        <v>5717</v>
      </c>
      <c r="E543" t="s">
        <v>1275</v>
      </c>
      <c r="F543" t="s">
        <v>1275</v>
      </c>
      <c r="G543" t="s">
        <v>7103</v>
      </c>
      <c r="J543" t="s">
        <v>7157</v>
      </c>
      <c r="K543" t="s">
        <v>5623</v>
      </c>
      <c r="L543">
        <v>500</v>
      </c>
      <c r="Q543" t="s">
        <v>7158</v>
      </c>
    </row>
    <row r="544" spans="2:17">
      <c r="B544" s="29" t="str">
        <f>_xlfn.CONCAT(Capabilities[[#This Row],[Column1]],"-",Capabilities[[#This Row],[Level 1]],"-",Capabilities[[#This Row],[Level 2]],"-",Capabilities[[#This Row],[Level 3]])</f>
        <v>3075-Sales-Sales Management-Commerce communities</v>
      </c>
      <c r="C544">
        <v>3075</v>
      </c>
      <c r="D544" t="s">
        <v>5717</v>
      </c>
      <c r="E544" t="s">
        <v>1275</v>
      </c>
      <c r="F544" t="s">
        <v>1275</v>
      </c>
      <c r="G544" t="s">
        <v>7159</v>
      </c>
      <c r="H544" t="s">
        <v>7160</v>
      </c>
      <c r="J544" t="s">
        <v>7161</v>
      </c>
      <c r="K544" t="s">
        <v>812</v>
      </c>
      <c r="Q544" t="s">
        <v>7162</v>
      </c>
    </row>
    <row r="545" spans="2:17">
      <c r="B545" s="29" t="str">
        <f>_xlfn.CONCAT(Capabilities[[#This Row],[Column1]],"-",Capabilities[[#This Row],[Level 1]],"-",Capabilities[[#This Row],[Level 2]],"-",Capabilities[[#This Row],[Level 3]])</f>
        <v>3076-Sales-Sales Management-Sales Analytics</v>
      </c>
      <c r="C545">
        <v>3076</v>
      </c>
      <c r="D545" t="s">
        <v>5717</v>
      </c>
      <c r="E545" t="s">
        <v>1275</v>
      </c>
      <c r="F545" t="s">
        <v>1275</v>
      </c>
      <c r="G545" t="s">
        <v>7159</v>
      </c>
      <c r="H545" t="s">
        <v>7163</v>
      </c>
      <c r="I545" t="s">
        <v>5665</v>
      </c>
      <c r="J545" t="s">
        <v>7164</v>
      </c>
      <c r="K545" t="s">
        <v>812</v>
      </c>
      <c r="N545" s="28">
        <v>45589</v>
      </c>
      <c r="O545" t="s">
        <v>7106</v>
      </c>
      <c r="Q545" t="s">
        <v>7165</v>
      </c>
    </row>
    <row r="546" spans="2:17">
      <c r="B546" s="29" t="str">
        <f>_xlfn.CONCAT(Capabilities[[#This Row],[Column1]],"-",Capabilities[[#This Row],[Level 1]],"-",Capabilities[[#This Row],[Level 2]],"-",Capabilities[[#This Row],[Level 3]])</f>
        <v>3077-Sales-Sales Management-Sales forecasting</v>
      </c>
      <c r="C546">
        <v>3077</v>
      </c>
      <c r="D546" t="s">
        <v>5717</v>
      </c>
      <c r="E546" t="s">
        <v>1275</v>
      </c>
      <c r="F546" t="s">
        <v>1275</v>
      </c>
      <c r="G546" t="s">
        <v>7159</v>
      </c>
      <c r="H546" t="s">
        <v>7166</v>
      </c>
      <c r="I546" t="s">
        <v>5665</v>
      </c>
      <c r="J546" t="s">
        <v>7167</v>
      </c>
      <c r="K546" t="s">
        <v>812</v>
      </c>
      <c r="N546" s="28">
        <v>45589</v>
      </c>
      <c r="O546" t="s">
        <v>7106</v>
      </c>
      <c r="Q546" t="s">
        <v>7168</v>
      </c>
    </row>
    <row r="547" spans="2:17">
      <c r="B547" s="29" t="str">
        <f>_xlfn.CONCAT(Capabilities[[#This Row],[Column1]],"-",Capabilities[[#This Row],[Level 1]],"-",Capabilities[[#This Row],[Level 2]],"-",Capabilities[[#This Row],[Level 3]])</f>
        <v>3078-Sales-Sales Management-Sales monitoring and analytics</v>
      </c>
      <c r="C547">
        <v>3078</v>
      </c>
      <c r="D547" t="s">
        <v>5717</v>
      </c>
      <c r="E547" t="s">
        <v>1275</v>
      </c>
      <c r="F547" t="s">
        <v>1275</v>
      </c>
      <c r="G547" t="s">
        <v>7159</v>
      </c>
      <c r="H547" t="s">
        <v>7169</v>
      </c>
      <c r="I547" t="s">
        <v>5665</v>
      </c>
      <c r="J547" t="s">
        <v>7170</v>
      </c>
      <c r="K547" t="s">
        <v>812</v>
      </c>
      <c r="N547" s="28">
        <v>45589</v>
      </c>
      <c r="O547" t="s">
        <v>7106</v>
      </c>
      <c r="Q547" t="s">
        <v>7171</v>
      </c>
    </row>
    <row r="548" spans="2:17">
      <c r="B548" s="29" t="str">
        <f>_xlfn.CONCAT(Capabilities[[#This Row],[Column1]],"-",Capabilities[[#This Row],[Level 1]],"-",Capabilities[[#This Row],[Level 2]],"-",Capabilities[[#This Row],[Level 3]])</f>
        <v>3079-Sales-Sales Management-Sales planning and monitoring</v>
      </c>
      <c r="C548">
        <v>3079</v>
      </c>
      <c r="D548" t="s">
        <v>5717</v>
      </c>
      <c r="E548" t="s">
        <v>1275</v>
      </c>
      <c r="F548" t="s">
        <v>1275</v>
      </c>
      <c r="G548" t="s">
        <v>7159</v>
      </c>
      <c r="H548" t="s">
        <v>7172</v>
      </c>
      <c r="I548" t="s">
        <v>5665</v>
      </c>
      <c r="J548" t="s">
        <v>7173</v>
      </c>
      <c r="K548" t="s">
        <v>812</v>
      </c>
      <c r="N548" s="28">
        <v>45589</v>
      </c>
      <c r="O548" t="s">
        <v>7106</v>
      </c>
      <c r="Q548" t="s">
        <v>7174</v>
      </c>
    </row>
    <row r="549" spans="2:17">
      <c r="B549" s="29" t="str">
        <f>_xlfn.CONCAT(Capabilities[[#This Row],[Column1]],"-",Capabilities[[#This Row],[Level 1]],"-",Capabilities[[#This Row],[Level 2]],"-",Capabilities[[#This Row],[Level 3]])</f>
        <v>3092-Sales-Sales Management of Indirect Sales-Billback management</v>
      </c>
      <c r="C549">
        <v>3092</v>
      </c>
      <c r="D549" t="s">
        <v>5717</v>
      </c>
      <c r="E549" t="s">
        <v>1275</v>
      </c>
      <c r="F549" t="s">
        <v>1275</v>
      </c>
      <c r="G549" t="s">
        <v>7175</v>
      </c>
      <c r="H549" t="s">
        <v>7176</v>
      </c>
      <c r="I549" t="s">
        <v>5665</v>
      </c>
      <c r="J549" t="s">
        <v>7177</v>
      </c>
      <c r="K549" t="s">
        <v>812</v>
      </c>
      <c r="N549" s="28">
        <v>45589</v>
      </c>
      <c r="O549" t="s">
        <v>7106</v>
      </c>
      <c r="Q549" t="s">
        <v>7178</v>
      </c>
    </row>
    <row r="550" spans="2:17">
      <c r="B550" s="29" t="str">
        <f>_xlfn.CONCAT(Capabilities[[#This Row],[Column1]],"-",Capabilities[[#This Row],[Level 1]],"-",Capabilities[[#This Row],[Level 2]],"-",Capabilities[[#This Row],[Level 3]])</f>
        <v>3093-Sales-Sales Management of Indirect Sales-Channel analytics</v>
      </c>
      <c r="C550">
        <v>3093</v>
      </c>
      <c r="D550" t="s">
        <v>5717</v>
      </c>
      <c r="E550" t="s">
        <v>1275</v>
      </c>
      <c r="F550" t="s">
        <v>1275</v>
      </c>
      <c r="G550" t="s">
        <v>7175</v>
      </c>
      <c r="H550" t="s">
        <v>7179</v>
      </c>
      <c r="I550" t="s">
        <v>5665</v>
      </c>
      <c r="J550" t="s">
        <v>7180</v>
      </c>
      <c r="K550" t="s">
        <v>812</v>
      </c>
      <c r="N550" s="28">
        <v>45589</v>
      </c>
      <c r="O550" t="s">
        <v>7106</v>
      </c>
      <c r="Q550" t="s">
        <v>7181</v>
      </c>
    </row>
    <row r="551" spans="2:17">
      <c r="B551" s="29" t="str">
        <f>_xlfn.CONCAT(Capabilities[[#This Row],[Column1]],"-",Capabilities[[#This Row],[Level 1]],"-",Capabilities[[#This Row],[Level 2]],"-",Capabilities[[#This Row],[Level 3]])</f>
        <v>3094-Sales-Sales Management of Indirect Sales-Incentive and commision management</v>
      </c>
      <c r="C551">
        <v>3094</v>
      </c>
      <c r="D551" t="s">
        <v>5717</v>
      </c>
      <c r="E551" t="s">
        <v>1275</v>
      </c>
      <c r="F551" t="s">
        <v>1275</v>
      </c>
      <c r="G551" t="s">
        <v>7175</v>
      </c>
      <c r="H551" t="s">
        <v>7182</v>
      </c>
      <c r="I551" t="s">
        <v>5665</v>
      </c>
      <c r="J551" t="s">
        <v>7183</v>
      </c>
      <c r="K551" t="s">
        <v>812</v>
      </c>
      <c r="N551" s="28">
        <v>45589</v>
      </c>
      <c r="O551" t="s">
        <v>7106</v>
      </c>
      <c r="Q551" t="s">
        <v>7184</v>
      </c>
    </row>
    <row r="552" spans="2:17">
      <c r="B552" s="29" t="str">
        <f>_xlfn.CONCAT(Capabilities[[#This Row],[Column1]],"-",Capabilities[[#This Row],[Level 1]],"-",Capabilities[[#This Row],[Level 2]],"-",Capabilities[[#This Row],[Level 3]])</f>
        <v>3095-Sales-Sales Management of Indirect Sales-Partner channel management</v>
      </c>
      <c r="C552">
        <v>3095</v>
      </c>
      <c r="D552" t="s">
        <v>5717</v>
      </c>
      <c r="E552" t="s">
        <v>1275</v>
      </c>
      <c r="F552" t="s">
        <v>1275</v>
      </c>
      <c r="G552" t="s">
        <v>7175</v>
      </c>
      <c r="H552" t="s">
        <v>6437</v>
      </c>
      <c r="I552" t="s">
        <v>5665</v>
      </c>
      <c r="J552" t="s">
        <v>7185</v>
      </c>
      <c r="K552" t="s">
        <v>812</v>
      </c>
      <c r="N552" s="28">
        <v>45589</v>
      </c>
      <c r="O552" t="s">
        <v>7106</v>
      </c>
      <c r="Q552" t="s">
        <v>7186</v>
      </c>
    </row>
    <row r="553" spans="2:17">
      <c r="B553" s="29" t="str">
        <f>_xlfn.CONCAT(Capabilities[[#This Row],[Column1]],"-",Capabilities[[#This Row],[Level 1]],"-",Capabilities[[#This Row],[Level 2]],"-",Capabilities[[#This Row],[Level 3]])</f>
        <v>3096-Sales-Sales Management of Indirect Sales-Partner management</v>
      </c>
      <c r="C553">
        <v>3096</v>
      </c>
      <c r="D553" t="s">
        <v>5717</v>
      </c>
      <c r="E553" t="s">
        <v>1275</v>
      </c>
      <c r="F553" t="s">
        <v>1275</v>
      </c>
      <c r="G553" t="s">
        <v>7175</v>
      </c>
      <c r="H553" t="s">
        <v>7187</v>
      </c>
      <c r="I553" t="s">
        <v>5665</v>
      </c>
      <c r="J553" t="s">
        <v>7188</v>
      </c>
      <c r="K553" t="s">
        <v>812</v>
      </c>
      <c r="N553" s="28">
        <v>45589</v>
      </c>
      <c r="O553" t="s">
        <v>7106</v>
      </c>
      <c r="Q553" t="s">
        <v>7189</v>
      </c>
    </row>
    <row r="554" spans="2:17">
      <c r="B554" s="29" t="str">
        <f>_xlfn.CONCAT(Capabilities[[#This Row],[Column1]],"-",Capabilities[[#This Row],[Level 1]],"-",Capabilities[[#This Row],[Level 2]],"-",Capabilities[[#This Row],[Level 3]])</f>
        <v>3203-Sales-Sales Management of Indirect Sales-</v>
      </c>
      <c r="C554">
        <v>3203</v>
      </c>
      <c r="D554" t="s">
        <v>5717</v>
      </c>
      <c r="E554" t="s">
        <v>1275</v>
      </c>
      <c r="F554" t="s">
        <v>1275</v>
      </c>
      <c r="G554" t="s">
        <v>7175</v>
      </c>
      <c r="J554" t="s">
        <v>7190</v>
      </c>
      <c r="K554" t="s">
        <v>812</v>
      </c>
      <c r="Q554" t="s">
        <v>7191</v>
      </c>
    </row>
    <row r="555" spans="2:17">
      <c r="B555" s="29" t="str">
        <f>_xlfn.CONCAT(Capabilities[[#This Row],[Column1]],"-",Capabilities[[#This Row],[Level 1]],"-",Capabilities[[#This Row],[Level 2]],"-",Capabilities[[#This Row],[Level 3]])</f>
        <v>3026-Sales-Sales Operations-Product content and catalog management</v>
      </c>
      <c r="C555">
        <v>3026</v>
      </c>
      <c r="D555" t="s">
        <v>5717</v>
      </c>
      <c r="E555" t="s">
        <v>1275</v>
      </c>
      <c r="F555" t="s">
        <v>1275</v>
      </c>
      <c r="G555" t="s">
        <v>7192</v>
      </c>
      <c r="H555" t="s">
        <v>7193</v>
      </c>
      <c r="J555" t="s">
        <v>7194</v>
      </c>
      <c r="K555" t="s">
        <v>812</v>
      </c>
      <c r="Q555" t="s">
        <v>7195</v>
      </c>
    </row>
    <row r="556" spans="2:17">
      <c r="B556" s="29" t="str">
        <f>_xlfn.CONCAT(Capabilities[[#This Row],[Column1]],"-",Capabilities[[#This Row],[Level 1]],"-",Capabilities[[#This Row],[Level 2]],"-",Capabilities[[#This Row],[Level 3]])</f>
        <v>3027-Sales-Sales Operations-Billing mediation</v>
      </c>
      <c r="C556">
        <v>3027</v>
      </c>
      <c r="D556" t="s">
        <v>5717</v>
      </c>
      <c r="E556" t="s">
        <v>1275</v>
      </c>
      <c r="F556" t="s">
        <v>1275</v>
      </c>
      <c r="G556" t="s">
        <v>7192</v>
      </c>
      <c r="H556" t="s">
        <v>7196</v>
      </c>
      <c r="I556" t="s">
        <v>5665</v>
      </c>
      <c r="J556" t="s">
        <v>7197</v>
      </c>
      <c r="K556" t="s">
        <v>812</v>
      </c>
      <c r="N556" s="28">
        <v>45589</v>
      </c>
      <c r="O556" t="s">
        <v>7106</v>
      </c>
      <c r="Q556" t="s">
        <v>7198</v>
      </c>
    </row>
    <row r="557" spans="2:17">
      <c r="B557" s="29" t="str">
        <f>_xlfn.CONCAT(Capabilities[[#This Row],[Column1]],"-",Capabilities[[#This Row],[Level 1]],"-",Capabilities[[#This Row],[Level 2]],"-",Capabilities[[#This Row],[Level 3]])</f>
        <v>3028-Sales-Sales Operations-Claims, returns and Refund management</v>
      </c>
      <c r="C557">
        <v>3028</v>
      </c>
      <c r="D557" t="s">
        <v>5717</v>
      </c>
      <c r="E557" t="s">
        <v>1275</v>
      </c>
      <c r="F557" t="s">
        <v>1275</v>
      </c>
      <c r="G557" t="s">
        <v>7192</v>
      </c>
      <c r="H557" t="s">
        <v>7199</v>
      </c>
      <c r="I557" t="s">
        <v>5665</v>
      </c>
      <c r="J557" t="s">
        <v>7200</v>
      </c>
      <c r="K557" t="s">
        <v>5623</v>
      </c>
      <c r="L557">
        <v>600</v>
      </c>
      <c r="N557" s="28">
        <v>45589</v>
      </c>
      <c r="O557" t="s">
        <v>7106</v>
      </c>
      <c r="Q557" t="s">
        <v>7201</v>
      </c>
    </row>
    <row r="558" spans="2:17" ht="21.75" customHeight="1">
      <c r="B558" s="29" t="str">
        <f>_xlfn.CONCAT(Capabilities[[#This Row],[Column1]],"-",Capabilities[[#This Row],[Level 1]],"-",Capabilities[[#This Row],[Level 2]],"-",Capabilities[[#This Row],[Level 3]])</f>
        <v>3029-Sales-Sales Operations-Convergent invoicing</v>
      </c>
      <c r="C558">
        <v>3029</v>
      </c>
      <c r="D558" t="s">
        <v>5717</v>
      </c>
      <c r="E558" t="s">
        <v>1275</v>
      </c>
      <c r="F558" t="s">
        <v>1275</v>
      </c>
      <c r="G558" t="s">
        <v>7192</v>
      </c>
      <c r="H558" t="s">
        <v>7202</v>
      </c>
      <c r="J558" s="8" t="s">
        <v>7203</v>
      </c>
      <c r="K558" s="8" t="s">
        <v>812</v>
      </c>
      <c r="L558" s="8"/>
      <c r="Q558" t="s">
        <v>7204</v>
      </c>
    </row>
    <row r="559" spans="2:17">
      <c r="B559" s="29" t="str">
        <f>_xlfn.CONCAT(Capabilities[[#This Row],[Column1]],"-",Capabilities[[#This Row],[Level 1]],"-",Capabilities[[#This Row],[Level 2]],"-",Capabilities[[#This Row],[Level 3]])</f>
        <v>3030-Sales-Sales Operations-Credit and collection management</v>
      </c>
      <c r="C559">
        <v>3030</v>
      </c>
      <c r="D559" t="s">
        <v>5717</v>
      </c>
      <c r="E559" t="s">
        <v>1275</v>
      </c>
      <c r="F559" t="s">
        <v>1275</v>
      </c>
      <c r="G559" t="s">
        <v>7192</v>
      </c>
      <c r="H559" t="s">
        <v>7205</v>
      </c>
      <c r="I559" t="s">
        <v>5665</v>
      </c>
      <c r="J559" t="s">
        <v>7206</v>
      </c>
      <c r="K559" t="s">
        <v>812</v>
      </c>
      <c r="N559" s="28">
        <v>45589</v>
      </c>
      <c r="O559" t="s">
        <v>7106</v>
      </c>
      <c r="Q559" t="s">
        <v>7207</v>
      </c>
    </row>
    <row r="560" spans="2:17">
      <c r="B560" s="29" t="str">
        <f>_xlfn.CONCAT(Capabilities[[#This Row],[Column1]],"-",Capabilities[[#This Row],[Level 1]],"-",Capabilities[[#This Row],[Level 2]],"-",Capabilities[[#This Row],[Level 3]])</f>
        <v>3031-Sales-Sales Operations-Customer masterdata governance</v>
      </c>
      <c r="C560">
        <v>3031</v>
      </c>
      <c r="D560" t="s">
        <v>5717</v>
      </c>
      <c r="E560" t="s">
        <v>1275</v>
      </c>
      <c r="F560" t="s">
        <v>1275</v>
      </c>
      <c r="G560" t="s">
        <v>7192</v>
      </c>
      <c r="H560" t="s">
        <v>7208</v>
      </c>
      <c r="I560" t="s">
        <v>5665</v>
      </c>
      <c r="J560" t="s">
        <v>7209</v>
      </c>
      <c r="K560" t="s">
        <v>812</v>
      </c>
      <c r="N560" s="28">
        <v>45589</v>
      </c>
      <c r="O560" t="s">
        <v>7106</v>
      </c>
      <c r="Q560" t="s">
        <v>7210</v>
      </c>
    </row>
    <row r="561" spans="2:17">
      <c r="B561" s="29" t="str">
        <f>_xlfn.CONCAT(Capabilities[[#This Row],[Column1]],"-",Capabilities[[#This Row],[Level 1]],"-",Capabilities[[#This Row],[Level 2]],"-",Capabilities[[#This Row],[Level 3]])</f>
        <v>3032-Sales-Sales Operations-Data aggretion and validation</v>
      </c>
      <c r="C561">
        <v>3032</v>
      </c>
      <c r="D561" t="s">
        <v>5717</v>
      </c>
      <c r="E561" t="s">
        <v>1275</v>
      </c>
      <c r="F561" t="s">
        <v>1275</v>
      </c>
      <c r="G561" t="s">
        <v>7192</v>
      </c>
      <c r="H561" t="s">
        <v>7211</v>
      </c>
      <c r="I561" t="s">
        <v>5665</v>
      </c>
      <c r="J561" t="s">
        <v>7212</v>
      </c>
      <c r="K561" t="s">
        <v>812</v>
      </c>
      <c r="N561" s="28">
        <v>45589</v>
      </c>
      <c r="O561" t="s">
        <v>7106</v>
      </c>
      <c r="Q561" t="s">
        <v>7213</v>
      </c>
    </row>
    <row r="562" spans="2:17">
      <c r="B562" s="29" t="str">
        <f>_xlfn.CONCAT(Capabilities[[#This Row],[Column1]],"-",Capabilities[[#This Row],[Level 1]],"-",Capabilities[[#This Row],[Level 2]],"-",Capabilities[[#This Row],[Level 3]])</f>
        <v>3033-Sales-Sales Operations-Entitlement management</v>
      </c>
      <c r="C562">
        <v>3033</v>
      </c>
      <c r="D562" t="s">
        <v>5717</v>
      </c>
      <c r="E562" t="s">
        <v>1275</v>
      </c>
      <c r="F562" t="s">
        <v>1275</v>
      </c>
      <c r="G562" t="s">
        <v>7192</v>
      </c>
      <c r="H562" t="s">
        <v>7214</v>
      </c>
      <c r="I562" t="s">
        <v>5665</v>
      </c>
      <c r="J562" t="s">
        <v>7215</v>
      </c>
      <c r="K562" t="s">
        <v>5623</v>
      </c>
      <c r="L562">
        <v>610</v>
      </c>
      <c r="N562" s="28">
        <v>45589</v>
      </c>
      <c r="O562" t="s">
        <v>7106</v>
      </c>
      <c r="Q562" t="s">
        <v>7216</v>
      </c>
    </row>
    <row r="563" spans="2:17">
      <c r="B563" s="29" t="str">
        <f>_xlfn.CONCAT(Capabilities[[#This Row],[Column1]],"-",Capabilities[[#This Row],[Level 1]],"-",Capabilities[[#This Row],[Level 2]],"-",Capabilities[[#This Row],[Level 3]])</f>
        <v>3034-Sales-Sales Operations-Financial customercare and dispute management</v>
      </c>
      <c r="C563">
        <v>3034</v>
      </c>
      <c r="D563" t="s">
        <v>5717</v>
      </c>
      <c r="E563" t="s">
        <v>1275</v>
      </c>
      <c r="F563" t="s">
        <v>1275</v>
      </c>
      <c r="G563" t="s">
        <v>7192</v>
      </c>
      <c r="H563" t="s">
        <v>7217</v>
      </c>
      <c r="I563" t="s">
        <v>5665</v>
      </c>
      <c r="J563" t="s">
        <v>7218</v>
      </c>
      <c r="K563" t="s">
        <v>5553</v>
      </c>
      <c r="N563" s="28">
        <v>45589</v>
      </c>
      <c r="O563" t="s">
        <v>7106</v>
      </c>
      <c r="Q563" t="s">
        <v>7219</v>
      </c>
    </row>
    <row r="564" spans="2:17">
      <c r="B564" s="29" t="str">
        <f>_xlfn.CONCAT(Capabilities[[#This Row],[Column1]],"-",Capabilities[[#This Row],[Level 1]],"-",Capabilities[[#This Row],[Level 2]],"-",Capabilities[[#This Row],[Level 3]])</f>
        <v>3035-Sales-Sales Operations-Fixed price billing</v>
      </c>
      <c r="C564">
        <v>3035</v>
      </c>
      <c r="D564" t="s">
        <v>5717</v>
      </c>
      <c r="E564" t="s">
        <v>1275</v>
      </c>
      <c r="F564" t="s">
        <v>1275</v>
      </c>
      <c r="G564" t="s">
        <v>7192</v>
      </c>
      <c r="H564" t="s">
        <v>7220</v>
      </c>
      <c r="J564" t="s">
        <v>7221</v>
      </c>
      <c r="K564" t="s">
        <v>812</v>
      </c>
      <c r="Q564" t="s">
        <v>7222</v>
      </c>
    </row>
    <row r="565" spans="2:17">
      <c r="B565" s="29" t="str">
        <f>_xlfn.CONCAT(Capabilities[[#This Row],[Column1]],"-",Capabilities[[#This Row],[Level 1]],"-",Capabilities[[#This Row],[Level 2]],"-",Capabilities[[#This Row],[Level 3]])</f>
        <v>3036-Sales-Sales Operations-Intercompany Billing</v>
      </c>
      <c r="C565">
        <v>3036</v>
      </c>
      <c r="D565" t="s">
        <v>5717</v>
      </c>
      <c r="E565" t="s">
        <v>1275</v>
      </c>
      <c r="F565" t="s">
        <v>1275</v>
      </c>
      <c r="G565" t="s">
        <v>7192</v>
      </c>
      <c r="H565" t="s">
        <v>7223</v>
      </c>
      <c r="I565" t="s">
        <v>5665</v>
      </c>
      <c r="J565" t="s">
        <v>7224</v>
      </c>
      <c r="K565" t="s">
        <v>812</v>
      </c>
      <c r="N565" s="28">
        <v>45589</v>
      </c>
      <c r="O565" t="s">
        <v>7106</v>
      </c>
      <c r="Q565" t="s">
        <v>7225</v>
      </c>
    </row>
    <row r="566" spans="2:17">
      <c r="B566" s="29" t="str">
        <f>_xlfn.CONCAT(Capabilities[[#This Row],[Column1]],"-",Capabilities[[#This Row],[Level 1]],"-",Capabilities[[#This Row],[Level 2]],"-",Capabilities[[#This Row],[Level 3]])</f>
        <v>3037-Sales-Sales Operations-Localization and internationalization</v>
      </c>
      <c r="C566">
        <v>3037</v>
      </c>
      <c r="D566" t="s">
        <v>5717</v>
      </c>
      <c r="E566" t="s">
        <v>1275</v>
      </c>
      <c r="F566" t="s">
        <v>1275</v>
      </c>
      <c r="G566" t="s">
        <v>7192</v>
      </c>
      <c r="H566" t="s">
        <v>7226</v>
      </c>
      <c r="I566" t="s">
        <v>5665</v>
      </c>
      <c r="J566" t="s">
        <v>7227</v>
      </c>
      <c r="K566" t="s">
        <v>812</v>
      </c>
      <c r="N566" s="28">
        <v>45589</v>
      </c>
      <c r="O566" t="s">
        <v>7106</v>
      </c>
      <c r="Q566" t="s">
        <v>7228</v>
      </c>
    </row>
    <row r="567" spans="2:17">
      <c r="B567" s="29" t="str">
        <f>_xlfn.CONCAT(Capabilities[[#This Row],[Column1]],"-",Capabilities[[#This Row],[Level 1]],"-",Capabilities[[#This Row],[Level 2]],"-",Capabilities[[#This Row],[Level 3]])</f>
        <v>3038-Sales-Sales Operations-Media Conversion</v>
      </c>
      <c r="C567">
        <v>3038</v>
      </c>
      <c r="D567" t="s">
        <v>5717</v>
      </c>
      <c r="E567" t="s">
        <v>1275</v>
      </c>
      <c r="F567" t="s">
        <v>1275</v>
      </c>
      <c r="G567" t="s">
        <v>7192</v>
      </c>
      <c r="H567" t="s">
        <v>7229</v>
      </c>
      <c r="J567" t="s">
        <v>7230</v>
      </c>
      <c r="K567" t="s">
        <v>812</v>
      </c>
      <c r="Q567" t="s">
        <v>7231</v>
      </c>
    </row>
    <row r="568" spans="2:17">
      <c r="B568" s="29" t="str">
        <f>_xlfn.CONCAT(Capabilities[[#This Row],[Column1]],"-",Capabilities[[#This Row],[Level 1]],"-",Capabilities[[#This Row],[Level 2]],"-",Capabilities[[#This Row],[Level 3]])</f>
        <v>3039-Sales-Sales Operations-On Account billing</v>
      </c>
      <c r="C568">
        <v>3039</v>
      </c>
      <c r="D568" t="s">
        <v>5717</v>
      </c>
      <c r="E568" t="s">
        <v>1275</v>
      </c>
      <c r="F568" t="s">
        <v>1275</v>
      </c>
      <c r="G568" t="s">
        <v>7192</v>
      </c>
      <c r="H568" t="s">
        <v>7232</v>
      </c>
      <c r="I568" t="s">
        <v>5665</v>
      </c>
      <c r="J568" t="s">
        <v>7233</v>
      </c>
      <c r="K568" t="s">
        <v>812</v>
      </c>
      <c r="N568" s="28">
        <v>45589</v>
      </c>
      <c r="O568" t="s">
        <v>7106</v>
      </c>
      <c r="Q568" t="s">
        <v>7234</v>
      </c>
    </row>
    <row r="569" spans="2:17">
      <c r="B569" s="29" t="str">
        <f>_xlfn.CONCAT(Capabilities[[#This Row],[Column1]],"-",Capabilities[[#This Row],[Level 1]],"-",Capabilities[[#This Row],[Level 2]],"-",Capabilities[[#This Row],[Level 3]])</f>
        <v>3041-Sales-Sales Operations-Price management</v>
      </c>
      <c r="C569">
        <v>3041</v>
      </c>
      <c r="D569" t="s">
        <v>5717</v>
      </c>
      <c r="E569" t="s">
        <v>1275</v>
      </c>
      <c r="F569" t="s">
        <v>1275</v>
      </c>
      <c r="G569" t="s">
        <v>7192</v>
      </c>
      <c r="H569" t="s">
        <v>7235</v>
      </c>
      <c r="I569" t="s">
        <v>5728</v>
      </c>
      <c r="J569" t="s">
        <v>7236</v>
      </c>
      <c r="K569" t="s">
        <v>812</v>
      </c>
      <c r="N569" s="28">
        <v>45589</v>
      </c>
      <c r="O569" t="s">
        <v>7106</v>
      </c>
      <c r="Q569" t="s">
        <v>7237</v>
      </c>
    </row>
    <row r="570" spans="2:17">
      <c r="B570" s="29" t="str">
        <f>_xlfn.CONCAT(Capabilities[[#This Row],[Column1]],"-",Capabilities[[#This Row],[Level 1]],"-",Capabilities[[#This Row],[Level 2]],"-",Capabilities[[#This Row],[Level 3]])</f>
        <v>3042-Sales-Sales Operations-Pricing and charging</v>
      </c>
      <c r="C570">
        <v>3042</v>
      </c>
      <c r="D570" t="s">
        <v>5717</v>
      </c>
      <c r="E570" t="s">
        <v>1275</v>
      </c>
      <c r="F570" t="s">
        <v>1275</v>
      </c>
      <c r="G570" t="s">
        <v>7192</v>
      </c>
      <c r="H570" t="s">
        <v>7238</v>
      </c>
      <c r="I570" t="s">
        <v>5728</v>
      </c>
      <c r="J570" t="s">
        <v>7239</v>
      </c>
      <c r="K570" t="s">
        <v>5623</v>
      </c>
      <c r="L570">
        <v>300</v>
      </c>
      <c r="N570" s="28">
        <v>45589</v>
      </c>
      <c r="O570" t="s">
        <v>7106</v>
      </c>
      <c r="Q570" t="s">
        <v>7240</v>
      </c>
    </row>
    <row r="571" spans="2:17">
      <c r="B571" s="29" t="str">
        <f>_xlfn.CONCAT(Capabilities[[#This Row],[Column1]],"-",Capabilities[[#This Row],[Level 1]],"-",Capabilities[[#This Row],[Level 2]],"-",Capabilities[[#This Row],[Level 3]])</f>
        <v>3043-Sales-Sales Operations-Pricing and promotions</v>
      </c>
      <c r="C571">
        <v>3043</v>
      </c>
      <c r="D571" t="s">
        <v>5717</v>
      </c>
      <c r="E571" t="s">
        <v>1275</v>
      </c>
      <c r="F571" t="s">
        <v>1275</v>
      </c>
      <c r="G571" t="s">
        <v>7192</v>
      </c>
      <c r="H571" t="s">
        <v>7241</v>
      </c>
      <c r="I571" t="s">
        <v>5728</v>
      </c>
      <c r="J571" t="s">
        <v>7242</v>
      </c>
      <c r="K571" t="s">
        <v>5623</v>
      </c>
      <c r="L571">
        <v>310</v>
      </c>
      <c r="N571" s="28">
        <v>45589</v>
      </c>
      <c r="O571" t="s">
        <v>7106</v>
      </c>
      <c r="Q571" t="s">
        <v>7243</v>
      </c>
    </row>
    <row r="572" spans="2:17">
      <c r="B572" s="29" t="str">
        <f>_xlfn.CONCAT(Capabilities[[#This Row],[Column1]],"-",Capabilities[[#This Row],[Level 1]],"-",Capabilities[[#This Row],[Level 2]],"-",Capabilities[[#This Row],[Level 3]])</f>
        <v>3044-Sales-Sales Operations-Project controlling and Accounting</v>
      </c>
      <c r="C572">
        <v>3044</v>
      </c>
      <c r="D572" t="s">
        <v>5717</v>
      </c>
      <c r="E572" t="s">
        <v>1275</v>
      </c>
      <c r="F572" t="s">
        <v>1275</v>
      </c>
      <c r="G572" t="s">
        <v>7192</v>
      </c>
      <c r="H572" t="s">
        <v>7244</v>
      </c>
      <c r="I572" t="s">
        <v>5665</v>
      </c>
      <c r="J572" t="s">
        <v>7245</v>
      </c>
      <c r="K572" t="s">
        <v>812</v>
      </c>
      <c r="N572" s="28">
        <v>45589</v>
      </c>
      <c r="O572" t="s">
        <v>7106</v>
      </c>
      <c r="Q572" t="s">
        <v>7246</v>
      </c>
    </row>
    <row r="573" spans="2:17">
      <c r="B573" s="29" t="str">
        <f>_xlfn.CONCAT(Capabilities[[#This Row],[Column1]],"-",Capabilities[[#This Row],[Level 1]],"-",Capabilities[[#This Row],[Level 2]],"-",Capabilities[[#This Row],[Level 3]])</f>
        <v>3045-Sales-Sales Operations-Receivables management and payment handling</v>
      </c>
      <c r="C573">
        <v>3045</v>
      </c>
      <c r="D573" t="s">
        <v>5717</v>
      </c>
      <c r="E573" t="s">
        <v>1275</v>
      </c>
      <c r="F573" t="s">
        <v>1275</v>
      </c>
      <c r="G573" t="s">
        <v>7192</v>
      </c>
      <c r="H573" t="s">
        <v>7247</v>
      </c>
      <c r="I573" t="s">
        <v>5665</v>
      </c>
      <c r="J573" t="s">
        <v>7248</v>
      </c>
      <c r="K573" t="s">
        <v>812</v>
      </c>
      <c r="N573" s="28">
        <v>45589</v>
      </c>
      <c r="O573" t="s">
        <v>7106</v>
      </c>
      <c r="Q573" t="s">
        <v>7249</v>
      </c>
    </row>
    <row r="574" spans="2:17">
      <c r="B574" s="29" t="str">
        <f>_xlfn.CONCAT(Capabilities[[#This Row],[Column1]],"-",Capabilities[[#This Row],[Level 1]],"-",Capabilities[[#This Row],[Level 2]],"-",Capabilities[[#This Row],[Level 3]])</f>
        <v>3046-Sales-Sales Operations-Sales billing</v>
      </c>
      <c r="C574">
        <v>3046</v>
      </c>
      <c r="D574" t="s">
        <v>5717</v>
      </c>
      <c r="E574" t="s">
        <v>1275</v>
      </c>
      <c r="F574" t="s">
        <v>1275</v>
      </c>
      <c r="G574" t="s">
        <v>7192</v>
      </c>
      <c r="H574" t="s">
        <v>7250</v>
      </c>
      <c r="I574" t="s">
        <v>5665</v>
      </c>
      <c r="J574" t="s">
        <v>7251</v>
      </c>
      <c r="K574" t="s">
        <v>5623</v>
      </c>
      <c r="L574">
        <v>320</v>
      </c>
      <c r="N574" s="28">
        <v>45589</v>
      </c>
      <c r="O574" t="s">
        <v>7106</v>
      </c>
      <c r="Q574" t="s">
        <v>7252</v>
      </c>
    </row>
    <row r="575" spans="2:17">
      <c r="B575" s="29" t="str">
        <f>_xlfn.CONCAT(Capabilities[[#This Row],[Column1]],"-",Capabilities[[#This Row],[Level 1]],"-",Capabilities[[#This Row],[Level 2]],"-",Capabilities[[#This Row],[Level 3]])</f>
        <v>3047-Sales-Sales Operations-Sales masterdata management</v>
      </c>
      <c r="C575">
        <v>3047</v>
      </c>
      <c r="D575" t="s">
        <v>5717</v>
      </c>
      <c r="E575" t="s">
        <v>1275</v>
      </c>
      <c r="F575" t="s">
        <v>1275</v>
      </c>
      <c r="G575" t="s">
        <v>7192</v>
      </c>
      <c r="H575" t="s">
        <v>7253</v>
      </c>
      <c r="I575" t="s">
        <v>5665</v>
      </c>
      <c r="J575" t="s">
        <v>7254</v>
      </c>
      <c r="K575" t="s">
        <v>812</v>
      </c>
      <c r="N575" s="28">
        <v>45589</v>
      </c>
      <c r="O575" t="s">
        <v>7106</v>
      </c>
      <c r="Q575" t="s">
        <v>7255</v>
      </c>
    </row>
    <row r="576" spans="2:17">
      <c r="B576" s="29" t="str">
        <f>_xlfn.CONCAT(Capabilities[[#This Row],[Column1]],"-",Capabilities[[#This Row],[Level 1]],"-",Capabilities[[#This Row],[Level 2]],"-",Capabilities[[#This Row],[Level 3]])</f>
        <v>3048-Sales-Sales Operations-Service control</v>
      </c>
      <c r="C576">
        <v>3048</v>
      </c>
      <c r="D576" t="s">
        <v>5717</v>
      </c>
      <c r="E576" t="s">
        <v>1275</v>
      </c>
      <c r="F576" t="s">
        <v>1275</v>
      </c>
      <c r="G576" t="s">
        <v>7192</v>
      </c>
      <c r="H576" t="s">
        <v>7256</v>
      </c>
      <c r="I576" t="s">
        <v>5665</v>
      </c>
      <c r="J576" t="s">
        <v>7257</v>
      </c>
      <c r="K576" t="s">
        <v>812</v>
      </c>
      <c r="N576" s="28">
        <v>45589</v>
      </c>
      <c r="O576" t="s">
        <v>7106</v>
      </c>
      <c r="Q576" t="s">
        <v>7258</v>
      </c>
    </row>
    <row r="577" spans="2:17">
      <c r="B577" s="29" t="str">
        <f>_xlfn.CONCAT(Capabilities[[#This Row],[Column1]],"-",Capabilities[[#This Row],[Level 1]],"-",Capabilities[[#This Row],[Level 2]],"-",Capabilities[[#This Row],[Level 3]])</f>
        <v>3049-Sales-Sales Operations-Solution billing</v>
      </c>
      <c r="C577">
        <v>3049</v>
      </c>
      <c r="D577" t="s">
        <v>5717</v>
      </c>
      <c r="E577" t="s">
        <v>1275</v>
      </c>
      <c r="F577" t="s">
        <v>1275</v>
      </c>
      <c r="G577" t="s">
        <v>7192</v>
      </c>
      <c r="H577" t="s">
        <v>7259</v>
      </c>
      <c r="I577" t="s">
        <v>5665</v>
      </c>
      <c r="J577" t="s">
        <v>7260</v>
      </c>
      <c r="K577" t="s">
        <v>812</v>
      </c>
      <c r="N577" s="28">
        <v>45589</v>
      </c>
      <c r="O577" t="s">
        <v>7106</v>
      </c>
      <c r="Q577" t="s">
        <v>7261</v>
      </c>
    </row>
    <row r="578" spans="2:17">
      <c r="B578" s="29" t="str">
        <f>_xlfn.CONCAT(Capabilities[[#This Row],[Column1]],"-",Capabilities[[#This Row],[Level 1]],"-",Capabilities[[#This Row],[Level 2]],"-",Capabilities[[#This Row],[Level 3]])</f>
        <v>3050-Sales-Sales Operations-Subscription lifecycle management</v>
      </c>
      <c r="C578">
        <v>3050</v>
      </c>
      <c r="D578" t="s">
        <v>5717</v>
      </c>
      <c r="E578" t="s">
        <v>1275</v>
      </c>
      <c r="F578" t="s">
        <v>1275</v>
      </c>
      <c r="G578" t="s">
        <v>7192</v>
      </c>
      <c r="H578" t="s">
        <v>7262</v>
      </c>
      <c r="I578" t="s">
        <v>5665</v>
      </c>
      <c r="J578" t="s">
        <v>7263</v>
      </c>
      <c r="K578" t="s">
        <v>664</v>
      </c>
      <c r="L578">
        <v>200</v>
      </c>
      <c r="N578" s="28">
        <v>45589</v>
      </c>
      <c r="O578" t="s">
        <v>7053</v>
      </c>
      <c r="Q578" t="s">
        <v>7264</v>
      </c>
    </row>
    <row r="579" spans="2:17">
      <c r="B579" s="29" t="str">
        <f>_xlfn.CONCAT(Capabilities[[#This Row],[Column1]],"-",Capabilities[[#This Row],[Level 1]],"-",Capabilities[[#This Row],[Level 2]],"-",Capabilities[[#This Row],[Level 3]])</f>
        <v>3051-Sales-Sales Operations-Territory management</v>
      </c>
      <c r="C579">
        <v>3051</v>
      </c>
      <c r="D579" t="s">
        <v>5717</v>
      </c>
      <c r="E579" t="s">
        <v>1275</v>
      </c>
      <c r="F579" t="s">
        <v>1275</v>
      </c>
      <c r="G579" t="s">
        <v>7192</v>
      </c>
      <c r="H579" t="s">
        <v>7265</v>
      </c>
      <c r="I579" t="s">
        <v>5665</v>
      </c>
      <c r="J579" t="s">
        <v>7266</v>
      </c>
      <c r="K579" t="s">
        <v>812</v>
      </c>
      <c r="N579" s="28">
        <v>45589</v>
      </c>
      <c r="O579" t="s">
        <v>7106</v>
      </c>
      <c r="Q579" t="s">
        <v>7267</v>
      </c>
    </row>
    <row r="580" spans="2:17">
      <c r="B580" s="29" t="str">
        <f>_xlfn.CONCAT(Capabilities[[#This Row],[Column1]],"-",Capabilities[[#This Row],[Level 1]],"-",Capabilities[[#This Row],[Level 2]],"-",Capabilities[[#This Row],[Level 3]])</f>
        <v>3052-Sales-Sales Operations-Usage and subscription billing</v>
      </c>
      <c r="C580">
        <v>3052</v>
      </c>
      <c r="D580" t="s">
        <v>5717</v>
      </c>
      <c r="E580" t="s">
        <v>1275</v>
      </c>
      <c r="F580" t="s">
        <v>1275</v>
      </c>
      <c r="G580" t="s">
        <v>7192</v>
      </c>
      <c r="H580" t="s">
        <v>7268</v>
      </c>
      <c r="I580" t="s">
        <v>5665</v>
      </c>
      <c r="J580" t="s">
        <v>7269</v>
      </c>
      <c r="K580" t="s">
        <v>664</v>
      </c>
      <c r="L580">
        <v>400</v>
      </c>
      <c r="N580" s="28">
        <v>45589</v>
      </c>
      <c r="O580" t="s">
        <v>7053</v>
      </c>
      <c r="Q580" t="s">
        <v>7270</v>
      </c>
    </row>
    <row r="581" spans="2:17">
      <c r="B581" s="29" t="str">
        <f>_xlfn.CONCAT(Capabilities[[#This Row],[Column1]],"-",Capabilities[[#This Row],[Level 1]],"-",Capabilities[[#This Row],[Level 2]],"-",Capabilities[[#This Row],[Level 3]])</f>
        <v>3053-Sales-Sales Operations-Usage consumption capture</v>
      </c>
      <c r="C581">
        <v>3053</v>
      </c>
      <c r="D581" t="s">
        <v>5717</v>
      </c>
      <c r="E581" t="s">
        <v>1275</v>
      </c>
      <c r="F581" t="s">
        <v>1275</v>
      </c>
      <c r="G581" t="s">
        <v>7192</v>
      </c>
      <c r="H581" t="s">
        <v>7271</v>
      </c>
      <c r="J581" t="s">
        <v>7272</v>
      </c>
      <c r="K581" t="s">
        <v>664</v>
      </c>
      <c r="L581">
        <v>300</v>
      </c>
      <c r="O581" t="s">
        <v>1306</v>
      </c>
      <c r="Q581" t="s">
        <v>7273</v>
      </c>
    </row>
    <row r="582" spans="2:17">
      <c r="B582" s="29" t="str">
        <f>_xlfn.CONCAT(Capabilities[[#This Row],[Column1]],"-",Capabilities[[#This Row],[Level 1]],"-",Capabilities[[#This Row],[Level 2]],"-",Capabilities[[#This Row],[Level 3]])</f>
        <v>3054-Sales-Sales Operations-WIP Management and revenue recognition</v>
      </c>
      <c r="C582">
        <v>3054</v>
      </c>
      <c r="D582" t="s">
        <v>5717</v>
      </c>
      <c r="E582" t="s">
        <v>1275</v>
      </c>
      <c r="F582" t="s">
        <v>1275</v>
      </c>
      <c r="G582" t="s">
        <v>7192</v>
      </c>
      <c r="H582" t="s">
        <v>7274</v>
      </c>
      <c r="J582" t="s">
        <v>7275</v>
      </c>
      <c r="K582" t="s">
        <v>5623</v>
      </c>
      <c r="L582">
        <v>700</v>
      </c>
      <c r="Q582" t="s">
        <v>7276</v>
      </c>
    </row>
    <row r="583" spans="2:17">
      <c r="B583" s="29" t="str">
        <f>_xlfn.CONCAT(Capabilities[[#This Row],[Column1]],"-",Capabilities[[#This Row],[Level 1]],"-",Capabilities[[#This Row],[Level 2]],"-",Capabilities[[#This Row],[Level 3]])</f>
        <v>3200-Sales-Sales Operations-</v>
      </c>
      <c r="C583">
        <v>3200</v>
      </c>
      <c r="D583" t="s">
        <v>5717</v>
      </c>
      <c r="E583" t="s">
        <v>1275</v>
      </c>
      <c r="F583" t="s">
        <v>1275</v>
      </c>
      <c r="G583" t="s">
        <v>7192</v>
      </c>
      <c r="J583" t="s">
        <v>7277</v>
      </c>
      <c r="K583" t="s">
        <v>5623</v>
      </c>
      <c r="L583">
        <v>111</v>
      </c>
      <c r="Q583" t="s">
        <v>7278</v>
      </c>
    </row>
    <row r="584" spans="2:17">
      <c r="B584" s="29" t="str">
        <f>_xlfn.CONCAT(Capabilities[[#This Row],[Column1]],"-",Capabilities[[#This Row],[Level 1]],"-",Capabilities[[#This Row],[Level 2]],"-",Capabilities[[#This Row],[Level 3]])</f>
        <v>3212-Sales--</v>
      </c>
      <c r="C584">
        <v>3212</v>
      </c>
      <c r="D584" t="s">
        <v>5717</v>
      </c>
      <c r="E584" t="s">
        <v>1275</v>
      </c>
      <c r="F584" t="s">
        <v>1275</v>
      </c>
      <c r="I584" t="s">
        <v>5665</v>
      </c>
      <c r="J584" t="s">
        <v>7279</v>
      </c>
      <c r="K584" t="s">
        <v>812</v>
      </c>
      <c r="Q584" t="s">
        <v>7280</v>
      </c>
    </row>
    <row r="585" spans="2:17">
      <c r="B585" s="29" t="str">
        <f>_xlfn.CONCAT(Capabilities[[#This Row],[Column1]],"-",Capabilities[[#This Row],[Level 1]],"-",Capabilities[[#This Row],[Level 2]],"-",Capabilities[[#This Row],[Level 3]])</f>
        <v>1054-Strategic Management-Business Concept-</v>
      </c>
      <c r="C585">
        <v>1054</v>
      </c>
      <c r="D585" t="s">
        <v>5549</v>
      </c>
      <c r="E585" t="s">
        <v>5718</v>
      </c>
      <c r="F585" t="s">
        <v>5943</v>
      </c>
      <c r="G585" t="s">
        <v>7281</v>
      </c>
      <c r="J585" t="s">
        <v>7282</v>
      </c>
      <c r="K585" t="s">
        <v>812</v>
      </c>
      <c r="Q585" t="s">
        <v>7283</v>
      </c>
    </row>
    <row r="586" spans="2:17">
      <c r="B586" s="29" t="str">
        <f>_xlfn.CONCAT(Capabilities[[#This Row],[Column1]],"-",Capabilities[[#This Row],[Level 1]],"-",Capabilities[[#This Row],[Level 2]],"-",Capabilities[[#This Row],[Level 3]])</f>
        <v>1273-Strategic Management-Business Concept-Concept Establishment</v>
      </c>
      <c r="C586">
        <v>1273</v>
      </c>
      <c r="D586" t="s">
        <v>5549</v>
      </c>
      <c r="E586" t="s">
        <v>5718</v>
      </c>
      <c r="F586" t="s">
        <v>5943</v>
      </c>
      <c r="G586" t="s">
        <v>7281</v>
      </c>
      <c r="H586" t="s">
        <v>7284</v>
      </c>
      <c r="I586" t="s">
        <v>5665</v>
      </c>
      <c r="J586" t="s">
        <v>7285</v>
      </c>
      <c r="K586" t="s">
        <v>812</v>
      </c>
      <c r="O586" t="s">
        <v>721</v>
      </c>
      <c r="Q586" t="s">
        <v>7286</v>
      </c>
    </row>
    <row r="587" spans="2:17">
      <c r="B587" s="29" t="str">
        <f>_xlfn.CONCAT(Capabilities[[#This Row],[Column1]],"-",Capabilities[[#This Row],[Level 1]],"-",Capabilities[[#This Row],[Level 2]],"-",Capabilities[[#This Row],[Level 3]])</f>
        <v>1274-Strategic Management-Business Concept-External Assessment</v>
      </c>
      <c r="C587">
        <v>1274</v>
      </c>
      <c r="D587" t="s">
        <v>5549</v>
      </c>
      <c r="E587" t="s">
        <v>5718</v>
      </c>
      <c r="F587" t="s">
        <v>5943</v>
      </c>
      <c r="G587" t="s">
        <v>7281</v>
      </c>
      <c r="H587" t="s">
        <v>7287</v>
      </c>
      <c r="I587" t="s">
        <v>5665</v>
      </c>
      <c r="J587" t="s">
        <v>7288</v>
      </c>
      <c r="K587" t="s">
        <v>812</v>
      </c>
      <c r="O587" t="s">
        <v>721</v>
      </c>
      <c r="Q587" t="s">
        <v>7289</v>
      </c>
    </row>
    <row r="588" spans="2:17">
      <c r="B588" s="29" t="str">
        <f>_xlfn.CONCAT(Capabilities[[#This Row],[Column1]],"-",Capabilities[[#This Row],[Level 1]],"-",Capabilities[[#This Row],[Level 2]],"-",Capabilities[[#This Row],[Level 3]])</f>
        <v>1275-Strategic Management-Business Concept-Internal Analysis</v>
      </c>
      <c r="C588">
        <v>1275</v>
      </c>
      <c r="D588" t="s">
        <v>5549</v>
      </c>
      <c r="E588" t="s">
        <v>5718</v>
      </c>
      <c r="F588" t="s">
        <v>5943</v>
      </c>
      <c r="G588" t="s">
        <v>7281</v>
      </c>
      <c r="H588" t="s">
        <v>7290</v>
      </c>
      <c r="I588" t="s">
        <v>5665</v>
      </c>
      <c r="J588" t="s">
        <v>7291</v>
      </c>
      <c r="K588" t="s">
        <v>812</v>
      </c>
      <c r="O588" t="s">
        <v>721</v>
      </c>
      <c r="Q588" t="s">
        <v>7292</v>
      </c>
    </row>
    <row r="589" spans="2:17">
      <c r="B589" s="29" t="str">
        <f>_xlfn.CONCAT(Capabilities[[#This Row],[Column1]],"-",Capabilities[[#This Row],[Level 1]],"-",Capabilities[[#This Row],[Level 2]],"-",Capabilities[[#This Row],[Level 3]])</f>
        <v>1276-Strategic Management-Business Concept-Market Intelligence</v>
      </c>
      <c r="C589">
        <v>1276</v>
      </c>
      <c r="D589" t="s">
        <v>5549</v>
      </c>
      <c r="E589" t="s">
        <v>5718</v>
      </c>
      <c r="F589" t="s">
        <v>5943</v>
      </c>
      <c r="G589" t="s">
        <v>7281</v>
      </c>
      <c r="H589" t="s">
        <v>7293</v>
      </c>
      <c r="I589" t="s">
        <v>5665</v>
      </c>
      <c r="J589" t="s">
        <v>7294</v>
      </c>
      <c r="K589" t="s">
        <v>812</v>
      </c>
      <c r="O589" t="s">
        <v>721</v>
      </c>
      <c r="Q589" t="s">
        <v>7295</v>
      </c>
    </row>
    <row r="590" spans="2:17">
      <c r="B590" s="29" t="str">
        <f>_xlfn.CONCAT(Capabilities[[#This Row],[Column1]],"-",Capabilities[[#This Row],[Level 1]],"-",Capabilities[[#This Row],[Level 2]],"-",Capabilities[[#This Row],[Level 3]])</f>
        <v>1277-Strategic Management-Business Concept-Restructure Organization</v>
      </c>
      <c r="C590">
        <v>1277</v>
      </c>
      <c r="D590" t="s">
        <v>5549</v>
      </c>
      <c r="E590" t="s">
        <v>5718</v>
      </c>
      <c r="F590" t="s">
        <v>5943</v>
      </c>
      <c r="G590" t="s">
        <v>7281</v>
      </c>
      <c r="H590" t="s">
        <v>7296</v>
      </c>
      <c r="I590" t="s">
        <v>5665</v>
      </c>
      <c r="J590" t="s">
        <v>7297</v>
      </c>
      <c r="K590" t="s">
        <v>812</v>
      </c>
      <c r="O590" t="s">
        <v>721</v>
      </c>
      <c r="Q590" t="s">
        <v>7298</v>
      </c>
    </row>
    <row r="591" spans="2:17">
      <c r="B591" s="29" t="str">
        <f>_xlfn.CONCAT(Capabilities[[#This Row],[Column1]],"-",Capabilities[[#This Row],[Level 1]],"-",Capabilities[[#This Row],[Level 2]],"-",Capabilities[[#This Row],[Level 3]])</f>
        <v>3200-Strategic Management-Business Process Management-</v>
      </c>
      <c r="C591">
        <v>3200</v>
      </c>
      <c r="D591" t="s">
        <v>5549</v>
      </c>
      <c r="E591" t="s">
        <v>5718</v>
      </c>
      <c r="F591" t="s">
        <v>5943</v>
      </c>
      <c r="G591" t="s">
        <v>7299</v>
      </c>
      <c r="J591" t="s">
        <v>7300</v>
      </c>
      <c r="K591" t="s">
        <v>812</v>
      </c>
      <c r="Q591" t="s">
        <v>7301</v>
      </c>
    </row>
    <row r="592" spans="2:17">
      <c r="B592" s="29" t="str">
        <f>_xlfn.CONCAT(Capabilities[[#This Row],[Column1]],"-",Capabilities[[#This Row],[Level 1]],"-",Capabilities[[#This Row],[Level 2]],"-",Capabilities[[#This Row],[Level 3]])</f>
        <v>3201-Strategic Management-Business Process Management-Business Process Automation</v>
      </c>
      <c r="C592">
        <v>3201</v>
      </c>
      <c r="D592" t="s">
        <v>5549</v>
      </c>
      <c r="E592" t="s">
        <v>5718</v>
      </c>
      <c r="F592" t="s">
        <v>5943</v>
      </c>
      <c r="G592" t="s">
        <v>7299</v>
      </c>
      <c r="H592" t="s">
        <v>7302</v>
      </c>
      <c r="J592" t="s">
        <v>7303</v>
      </c>
      <c r="K592" t="s">
        <v>812</v>
      </c>
      <c r="Q592" t="s">
        <v>7304</v>
      </c>
    </row>
    <row r="593" spans="2:17">
      <c r="B593" s="29" t="str">
        <f>_xlfn.CONCAT(Capabilities[[#This Row],[Column1]],"-",Capabilities[[#This Row],[Level 1]],"-",Capabilities[[#This Row],[Level 2]],"-",Capabilities[[#This Row],[Level 3]])</f>
        <v>3203-Strategic Management-Business Process Management-Business Process Governance</v>
      </c>
      <c r="C593">
        <v>3203</v>
      </c>
      <c r="D593" t="s">
        <v>5549</v>
      </c>
      <c r="E593" t="s">
        <v>5718</v>
      </c>
      <c r="F593" t="s">
        <v>5943</v>
      </c>
      <c r="G593" t="s">
        <v>7299</v>
      </c>
      <c r="H593" t="s">
        <v>7305</v>
      </c>
      <c r="J593" t="s">
        <v>7306</v>
      </c>
      <c r="K593" t="s">
        <v>812</v>
      </c>
      <c r="Q593" t="s">
        <v>7307</v>
      </c>
    </row>
    <row r="594" spans="2:17">
      <c r="B594" s="29" t="str">
        <f>_xlfn.CONCAT(Capabilities[[#This Row],[Column1]],"-",Capabilities[[#This Row],[Level 1]],"-",Capabilities[[#This Row],[Level 2]],"-",Capabilities[[#This Row],[Level 3]])</f>
        <v>3204-Strategic Management-Business Process Management-Business Process Modeling</v>
      </c>
      <c r="C594">
        <v>3204</v>
      </c>
      <c r="D594" t="s">
        <v>5549</v>
      </c>
      <c r="E594" t="s">
        <v>5718</v>
      </c>
      <c r="F594" t="s">
        <v>5943</v>
      </c>
      <c r="G594" t="s">
        <v>7299</v>
      </c>
      <c r="H594" t="s">
        <v>7308</v>
      </c>
      <c r="J594" t="s">
        <v>7309</v>
      </c>
      <c r="K594" t="s">
        <v>812</v>
      </c>
      <c r="Q594" t="s">
        <v>7310</v>
      </c>
    </row>
    <row r="595" spans="2:17">
      <c r="B595" s="29" t="str">
        <f>_xlfn.CONCAT(Capabilities[[#This Row],[Column1]],"-",Capabilities[[#This Row],[Level 1]],"-",Capabilities[[#This Row],[Level 2]],"-",Capabilities[[#This Row],[Level 3]])</f>
        <v>3205-Strategic Management-Business Process Management-Business Process Monitoring</v>
      </c>
      <c r="C595">
        <v>3205</v>
      </c>
      <c r="D595" t="s">
        <v>5549</v>
      </c>
      <c r="E595" t="s">
        <v>5718</v>
      </c>
      <c r="F595" t="s">
        <v>5943</v>
      </c>
      <c r="G595" t="s">
        <v>7299</v>
      </c>
      <c r="H595" t="s">
        <v>7311</v>
      </c>
      <c r="J595" t="s">
        <v>7312</v>
      </c>
      <c r="K595" t="s">
        <v>812</v>
      </c>
      <c r="Q595" t="s">
        <v>7313</v>
      </c>
    </row>
    <row r="596" spans="2:17">
      <c r="B596" s="29" t="str">
        <f>_xlfn.CONCAT(Capabilities[[#This Row],[Column1]],"-",Capabilities[[#This Row],[Level 1]],"-",Capabilities[[#This Row],[Level 2]],"-",Capabilities[[#This Row],[Level 3]])</f>
        <v>3206-Strategic Management-Business Process Management-Business Process Optimization</v>
      </c>
      <c r="C596">
        <v>3206</v>
      </c>
      <c r="D596" t="s">
        <v>5549</v>
      </c>
      <c r="E596" t="s">
        <v>5718</v>
      </c>
      <c r="F596" t="s">
        <v>5943</v>
      </c>
      <c r="G596" t="s">
        <v>7299</v>
      </c>
      <c r="H596" t="s">
        <v>7314</v>
      </c>
      <c r="J596" t="s">
        <v>7315</v>
      </c>
      <c r="K596" t="s">
        <v>5623</v>
      </c>
      <c r="L596">
        <v>800</v>
      </c>
      <c r="Q596" t="s">
        <v>7316</v>
      </c>
    </row>
    <row r="597" spans="2:17">
      <c r="B597" s="29" t="str">
        <f>_xlfn.CONCAT(Capabilities[[#This Row],[Column1]],"-",Capabilities[[#This Row],[Level 1]],"-",Capabilities[[#This Row],[Level 2]],"-",Capabilities[[#This Row],[Level 3]])</f>
        <v>3207-Strategic Management-Business Process Management-Business Process Orchestration</v>
      </c>
      <c r="C597">
        <v>3207</v>
      </c>
      <c r="D597" t="s">
        <v>5549</v>
      </c>
      <c r="E597" t="s">
        <v>5718</v>
      </c>
      <c r="F597" t="s">
        <v>5943</v>
      </c>
      <c r="G597" t="s">
        <v>7299</v>
      </c>
      <c r="H597" t="s">
        <v>7317</v>
      </c>
      <c r="J597" t="s">
        <v>7318</v>
      </c>
      <c r="K597" t="s">
        <v>812</v>
      </c>
      <c r="Q597" t="s">
        <v>7319</v>
      </c>
    </row>
    <row r="598" spans="2:17">
      <c r="B598" s="29" t="str">
        <f>_xlfn.CONCAT(Capabilities[[#This Row],[Column1]],"-",Capabilities[[#This Row],[Level 1]],"-",Capabilities[[#This Row],[Level 2]],"-",Capabilities[[#This Row],[Level 3]])</f>
        <v>3208-Strategic Management-Business Process Management-Business Process Analytics and Mining</v>
      </c>
      <c r="C598">
        <v>3208</v>
      </c>
      <c r="D598" t="s">
        <v>5549</v>
      </c>
      <c r="E598" t="s">
        <v>5718</v>
      </c>
      <c r="F598" t="s">
        <v>5943</v>
      </c>
      <c r="G598" t="s">
        <v>7299</v>
      </c>
      <c r="H598" t="s">
        <v>7320</v>
      </c>
      <c r="I598" t="s">
        <v>5665</v>
      </c>
      <c r="J598" t="s">
        <v>7321</v>
      </c>
      <c r="K598" t="s">
        <v>812</v>
      </c>
      <c r="O598" t="s">
        <v>721</v>
      </c>
      <c r="Q598" t="s">
        <v>7322</v>
      </c>
    </row>
    <row r="599" spans="2:17">
      <c r="B599" s="29" t="str">
        <f>_xlfn.CONCAT(Capabilities[[#This Row],[Column1]],"-",Capabilities[[#This Row],[Level 1]],"-",Capabilities[[#This Row],[Level 2]],"-",Capabilities[[#This Row],[Level 3]])</f>
        <v>1055-Strategic Management-Externals Management-</v>
      </c>
      <c r="C599">
        <v>1055</v>
      </c>
      <c r="D599" t="s">
        <v>5549</v>
      </c>
      <c r="E599" t="s">
        <v>5718</v>
      </c>
      <c r="F599" t="s">
        <v>5943</v>
      </c>
      <c r="G599" t="s">
        <v>7323</v>
      </c>
      <c r="J599" t="s">
        <v>7324</v>
      </c>
      <c r="K599" t="s">
        <v>812</v>
      </c>
      <c r="Q599" t="s">
        <v>7325</v>
      </c>
    </row>
    <row r="600" spans="2:17">
      <c r="B600" s="29" t="str">
        <f>_xlfn.CONCAT(Capabilities[[#This Row],[Column1]],"-",Capabilities[[#This Row],[Level 1]],"-",Capabilities[[#This Row],[Level 2]],"-",Capabilities[[#This Row],[Level 3]])</f>
        <v>1278-Strategic Management-Externals Management-Evaluate &amp; Select</v>
      </c>
      <c r="C600">
        <v>1278</v>
      </c>
      <c r="D600" t="s">
        <v>5549</v>
      </c>
      <c r="E600" t="s">
        <v>5718</v>
      </c>
      <c r="F600" t="s">
        <v>5943</v>
      </c>
      <c r="G600" t="s">
        <v>7323</v>
      </c>
      <c r="H600" t="s">
        <v>7326</v>
      </c>
      <c r="J600" t="s">
        <v>7327</v>
      </c>
      <c r="K600" t="s">
        <v>812</v>
      </c>
      <c r="Q600" t="s">
        <v>7328</v>
      </c>
    </row>
    <row r="601" spans="2:17">
      <c r="B601" s="29" t="str">
        <f>_xlfn.CONCAT(Capabilities[[#This Row],[Column1]],"-",Capabilities[[#This Row],[Level 1]],"-",Capabilities[[#This Row],[Level 2]],"-",Capabilities[[#This Row],[Level 3]])</f>
        <v>1279-Strategic Management-Externals Management-Maintain Contracts</v>
      </c>
      <c r="C601">
        <v>1279</v>
      </c>
      <c r="D601" t="s">
        <v>5549</v>
      </c>
      <c r="E601" t="s">
        <v>5718</v>
      </c>
      <c r="F601" t="s">
        <v>5943</v>
      </c>
      <c r="G601" t="s">
        <v>7323</v>
      </c>
      <c r="H601" t="s">
        <v>7329</v>
      </c>
      <c r="J601" t="s">
        <v>7330</v>
      </c>
      <c r="K601" t="s">
        <v>812</v>
      </c>
      <c r="Q601" s="226" t="s">
        <v>7331</v>
      </c>
    </row>
    <row r="602" spans="2:17">
      <c r="B602" s="29" t="str">
        <f>_xlfn.CONCAT(Capabilities[[#This Row],[Column1]],"-",Capabilities[[#This Row],[Level 1]],"-",Capabilities[[#This Row],[Level 2]],"-",Capabilities[[#This Row],[Level 3]])</f>
        <v>1280-Strategic Management-Externals Management-Manage Payments</v>
      </c>
      <c r="C602">
        <v>1280</v>
      </c>
      <c r="D602" t="s">
        <v>5549</v>
      </c>
      <c r="E602" t="s">
        <v>5718</v>
      </c>
      <c r="F602" t="s">
        <v>5943</v>
      </c>
      <c r="G602" t="s">
        <v>7323</v>
      </c>
      <c r="H602" t="s">
        <v>7332</v>
      </c>
      <c r="J602" t="s">
        <v>7333</v>
      </c>
      <c r="K602" t="s">
        <v>6108</v>
      </c>
      <c r="L602">
        <v>510</v>
      </c>
      <c r="Q602" s="226" t="s">
        <v>7334</v>
      </c>
    </row>
    <row r="603" spans="2:17">
      <c r="B603" s="29" t="str">
        <f>_xlfn.CONCAT(Capabilities[[#This Row],[Column1]],"-",Capabilities[[#This Row],[Level 1]],"-",Capabilities[[#This Row],[Level 2]],"-",Capabilities[[#This Row],[Level 3]])</f>
        <v>1281-Strategic Management-Externals Management-Monitor Performance</v>
      </c>
      <c r="C603">
        <v>1281</v>
      </c>
      <c r="D603" t="s">
        <v>5549</v>
      </c>
      <c r="E603" t="s">
        <v>5718</v>
      </c>
      <c r="F603" t="s">
        <v>5943</v>
      </c>
      <c r="G603" t="s">
        <v>7323</v>
      </c>
      <c r="H603" t="s">
        <v>7335</v>
      </c>
      <c r="J603" t="s">
        <v>7336</v>
      </c>
      <c r="K603" t="s">
        <v>812</v>
      </c>
      <c r="Q603" t="s">
        <v>7337</v>
      </c>
    </row>
    <row r="604" spans="2:17">
      <c r="B604" s="29" t="str">
        <f>_xlfn.CONCAT(Capabilities[[#This Row],[Column1]],"-",Capabilities[[#This Row],[Level 1]],"-",Capabilities[[#This Row],[Level 2]],"-",Capabilities[[#This Row],[Level 3]])</f>
        <v>1282-Strategic Management-Externals Management-Terminate Contracts</v>
      </c>
      <c r="C604">
        <v>1282</v>
      </c>
      <c r="D604" t="s">
        <v>5549</v>
      </c>
      <c r="E604" t="s">
        <v>5718</v>
      </c>
      <c r="F604" t="s">
        <v>5943</v>
      </c>
      <c r="G604" t="s">
        <v>7323</v>
      </c>
      <c r="H604" t="s">
        <v>7338</v>
      </c>
      <c r="J604" t="s">
        <v>7339</v>
      </c>
      <c r="K604" t="s">
        <v>812</v>
      </c>
      <c r="Q604" t="s">
        <v>7340</v>
      </c>
    </row>
    <row r="605" spans="2:17">
      <c r="B605" s="29" t="str">
        <f>_xlfn.CONCAT(Capabilities[[#This Row],[Column1]],"-",Capabilities[[#This Row],[Level 1]],"-",Capabilities[[#This Row],[Level 2]],"-",Capabilities[[#This Row],[Level 3]])</f>
        <v>1056-Strategic Management-Innovation &amp; Technology Management-</v>
      </c>
      <c r="C605">
        <v>1056</v>
      </c>
      <c r="D605" t="s">
        <v>5549</v>
      </c>
      <c r="E605" t="s">
        <v>5718</v>
      </c>
      <c r="F605" t="s">
        <v>5943</v>
      </c>
      <c r="G605" t="s">
        <v>7341</v>
      </c>
      <c r="J605" t="s">
        <v>7342</v>
      </c>
      <c r="K605" t="s">
        <v>6205</v>
      </c>
      <c r="L605">
        <v>960</v>
      </c>
      <c r="Q605" t="s">
        <v>7343</v>
      </c>
    </row>
    <row r="606" spans="2:17">
      <c r="B606" s="29" t="str">
        <f>_xlfn.CONCAT(Capabilities[[#This Row],[Column1]],"-",Capabilities[[#This Row],[Level 1]],"-",Capabilities[[#This Row],[Level 2]],"-",Capabilities[[#This Row],[Level 3]])</f>
        <v>1283-Strategic Management-Innovation &amp; Technology Management-Manage External Innovation</v>
      </c>
      <c r="C606">
        <v>1283</v>
      </c>
      <c r="D606" t="s">
        <v>5549</v>
      </c>
      <c r="E606" t="s">
        <v>5718</v>
      </c>
      <c r="F606" t="s">
        <v>5943</v>
      </c>
      <c r="G606" t="s">
        <v>7341</v>
      </c>
      <c r="H606" t="s">
        <v>7344</v>
      </c>
      <c r="I606" t="s">
        <v>5665</v>
      </c>
      <c r="J606" t="s">
        <v>7345</v>
      </c>
      <c r="K606" t="s">
        <v>6205</v>
      </c>
      <c r="L606">
        <v>962</v>
      </c>
      <c r="O606" t="s">
        <v>721</v>
      </c>
      <c r="Q606" t="s">
        <v>7346</v>
      </c>
    </row>
    <row r="607" spans="2:17">
      <c r="B607" s="29" t="str">
        <f>_xlfn.CONCAT(Capabilities[[#This Row],[Column1]],"-",Capabilities[[#This Row],[Level 1]],"-",Capabilities[[#This Row],[Level 2]],"-",Capabilities[[#This Row],[Level 3]])</f>
        <v>1284-Strategic Management-Innovation &amp; Technology Management-Manage Innovation and solution development process</v>
      </c>
      <c r="C607">
        <v>1284</v>
      </c>
      <c r="D607" t="s">
        <v>5549</v>
      </c>
      <c r="E607" t="s">
        <v>5718</v>
      </c>
      <c r="F607" t="s">
        <v>5943</v>
      </c>
      <c r="G607" t="s">
        <v>7341</v>
      </c>
      <c r="H607" t="s">
        <v>7347</v>
      </c>
      <c r="I607" t="s">
        <v>5665</v>
      </c>
      <c r="J607" t="s">
        <v>7348</v>
      </c>
      <c r="K607" t="s">
        <v>6205</v>
      </c>
      <c r="L607">
        <v>964</v>
      </c>
      <c r="O607" t="s">
        <v>721</v>
      </c>
      <c r="Q607" t="s">
        <v>7349</v>
      </c>
    </row>
    <row r="608" spans="2:17">
      <c r="B608" s="29" t="str">
        <f>_xlfn.CONCAT(Capabilities[[#This Row],[Column1]],"-",Capabilities[[#This Row],[Level 1]],"-",Capabilities[[#This Row],[Level 2]],"-",Capabilities[[#This Row],[Level 3]])</f>
        <v>1285-Strategic Management-Innovation &amp; Technology Management-Manage Internal Innovation</v>
      </c>
      <c r="C608">
        <v>1285</v>
      </c>
      <c r="D608" t="s">
        <v>5549</v>
      </c>
      <c r="E608" t="s">
        <v>5718</v>
      </c>
      <c r="F608" t="s">
        <v>5943</v>
      </c>
      <c r="G608" t="s">
        <v>7341</v>
      </c>
      <c r="H608" t="s">
        <v>7350</v>
      </c>
      <c r="I608" t="s">
        <v>5665</v>
      </c>
      <c r="J608" t="s">
        <v>7351</v>
      </c>
      <c r="K608" t="s">
        <v>6205</v>
      </c>
      <c r="L608">
        <v>966</v>
      </c>
      <c r="O608" t="s">
        <v>721</v>
      </c>
      <c r="Q608" t="s">
        <v>7352</v>
      </c>
    </row>
    <row r="609" spans="2:17">
      <c r="B609" s="29" t="str">
        <f>_xlfn.CONCAT(Capabilities[[#This Row],[Column1]],"-",Capabilities[[#This Row],[Level 1]],"-",Capabilities[[#This Row],[Level 2]],"-",Capabilities[[#This Row],[Level 3]])</f>
        <v>1287-Strategic Management-Innovation &amp; Technology Management-Track Innovation</v>
      </c>
      <c r="C609">
        <v>1287</v>
      </c>
      <c r="D609" t="s">
        <v>5549</v>
      </c>
      <c r="E609" t="s">
        <v>5718</v>
      </c>
      <c r="F609" t="s">
        <v>5943</v>
      </c>
      <c r="G609" t="s">
        <v>7341</v>
      </c>
      <c r="H609" t="s">
        <v>7353</v>
      </c>
      <c r="I609" t="s">
        <v>5665</v>
      </c>
      <c r="J609" t="s">
        <v>7354</v>
      </c>
      <c r="K609" t="s">
        <v>6205</v>
      </c>
      <c r="L609">
        <v>968</v>
      </c>
      <c r="O609" t="s">
        <v>721</v>
      </c>
      <c r="Q609" t="s">
        <v>7355</v>
      </c>
    </row>
    <row r="610" spans="2:17">
      <c r="B610" s="29" t="str">
        <f>_xlfn.CONCAT(Capabilities[[#This Row],[Column1]],"-",Capabilities[[#This Row],[Level 1]],"-",Capabilities[[#This Row],[Level 2]],"-",Capabilities[[#This Row],[Level 3]])</f>
        <v>1286-Strategic Management-Innovation &amp; Technology Management-Scout Trends</v>
      </c>
      <c r="C610">
        <v>1286</v>
      </c>
      <c r="D610" t="s">
        <v>5549</v>
      </c>
      <c r="E610" t="s">
        <v>5718</v>
      </c>
      <c r="F610" t="s">
        <v>5943</v>
      </c>
      <c r="G610" t="s">
        <v>7341</v>
      </c>
      <c r="H610" t="s">
        <v>7356</v>
      </c>
      <c r="I610" t="s">
        <v>5665</v>
      </c>
      <c r="J610" t="s">
        <v>7357</v>
      </c>
      <c r="K610" t="s">
        <v>812</v>
      </c>
      <c r="O610" t="s">
        <v>721</v>
      </c>
      <c r="Q610" t="s">
        <v>7358</v>
      </c>
    </row>
    <row r="611" spans="2:17">
      <c r="B611" s="29" t="str">
        <f>_xlfn.CONCAT(Capabilities[[#This Row],[Column1]],"-",Capabilities[[#This Row],[Level 1]],"-",Capabilities[[#This Row],[Level 2]],"-",Capabilities[[#This Row],[Level 3]])</f>
        <v>1057-Strategic Management-Manage Core Business-</v>
      </c>
      <c r="C611">
        <v>1057</v>
      </c>
      <c r="D611" t="s">
        <v>5549</v>
      </c>
      <c r="E611" t="s">
        <v>5718</v>
      </c>
      <c r="F611" t="s">
        <v>5943</v>
      </c>
      <c r="G611" t="s">
        <v>7359</v>
      </c>
      <c r="J611" t="s">
        <v>7360</v>
      </c>
      <c r="K611" t="s">
        <v>812</v>
      </c>
      <c r="Q611" t="s">
        <v>7361</v>
      </c>
    </row>
    <row r="612" spans="2:17">
      <c r="B612" s="29" t="str">
        <f>_xlfn.CONCAT(Capabilities[[#This Row],[Column1]],"-",Capabilities[[#This Row],[Level 1]],"-",Capabilities[[#This Row],[Level 2]],"-",Capabilities[[#This Row],[Level 3]])</f>
        <v>1288-Strategic Management-Manage Core Business-Coordinate Projects</v>
      </c>
      <c r="C612">
        <v>1288</v>
      </c>
      <c r="D612" t="s">
        <v>5549</v>
      </c>
      <c r="E612" t="s">
        <v>5718</v>
      </c>
      <c r="F612" t="s">
        <v>5943</v>
      </c>
      <c r="G612" t="s">
        <v>7359</v>
      </c>
      <c r="H612" t="s">
        <v>7362</v>
      </c>
      <c r="I612" t="s">
        <v>5665</v>
      </c>
      <c r="J612" t="s">
        <v>7363</v>
      </c>
      <c r="K612" t="s">
        <v>812</v>
      </c>
      <c r="O612" t="s">
        <v>721</v>
      </c>
      <c r="Q612" t="s">
        <v>7364</v>
      </c>
    </row>
    <row r="613" spans="2:17">
      <c r="B613" s="29" t="str">
        <f>_xlfn.CONCAT(Capabilities[[#This Row],[Column1]],"-",Capabilities[[#This Row],[Level 1]],"-",Capabilities[[#This Row],[Level 2]],"-",Capabilities[[#This Row],[Level 3]])</f>
        <v>1289-Strategic Management-Manage Core Business-Evaluate Existing Products</v>
      </c>
      <c r="C613">
        <v>1289</v>
      </c>
      <c r="D613" t="s">
        <v>5549</v>
      </c>
      <c r="E613" t="s">
        <v>5718</v>
      </c>
      <c r="F613" t="s">
        <v>5943</v>
      </c>
      <c r="G613" t="s">
        <v>7359</v>
      </c>
      <c r="H613" t="s">
        <v>7035</v>
      </c>
      <c r="J613" t="s">
        <v>7365</v>
      </c>
      <c r="K613" t="s">
        <v>812</v>
      </c>
      <c r="Q613" t="s">
        <v>7366</v>
      </c>
    </row>
    <row r="614" spans="2:17">
      <c r="B614" s="29" t="str">
        <f>_xlfn.CONCAT(Capabilities[[#This Row],[Column1]],"-",Capabilities[[#This Row],[Level 1]],"-",Capabilities[[#This Row],[Level 2]],"-",Capabilities[[#This Row],[Level 3]])</f>
        <v>1290-Strategic Management-Manage Core Business-Manage Bus. Performance &amp; Ops</v>
      </c>
      <c r="C614">
        <v>1290</v>
      </c>
      <c r="D614" t="s">
        <v>5549</v>
      </c>
      <c r="E614" t="s">
        <v>5718</v>
      </c>
      <c r="F614" t="s">
        <v>5943</v>
      </c>
      <c r="G614" t="s">
        <v>7359</v>
      </c>
      <c r="H614" t="s">
        <v>7367</v>
      </c>
      <c r="I614" t="s">
        <v>5665</v>
      </c>
      <c r="J614" t="s">
        <v>7368</v>
      </c>
      <c r="K614" t="s">
        <v>812</v>
      </c>
      <c r="O614" t="s">
        <v>7369</v>
      </c>
      <c r="P614" t="s">
        <v>7370</v>
      </c>
      <c r="Q614" t="s">
        <v>7371</v>
      </c>
    </row>
    <row r="615" spans="2:17">
      <c r="B615" s="29" t="str">
        <f>_xlfn.CONCAT(Capabilities[[#This Row],[Column1]],"-",Capabilities[[#This Row],[Level 1]],"-",Capabilities[[#This Row],[Level 2]],"-",Capabilities[[#This Row],[Level 3]])</f>
        <v>1291-Strategic Management-Manage Core Business-Manage Projects</v>
      </c>
      <c r="C615">
        <v>1291</v>
      </c>
      <c r="D615" t="s">
        <v>5549</v>
      </c>
      <c r="E615" t="s">
        <v>5718</v>
      </c>
      <c r="F615" t="s">
        <v>5943</v>
      </c>
      <c r="G615" t="s">
        <v>7359</v>
      </c>
      <c r="H615" t="s">
        <v>7372</v>
      </c>
      <c r="I615" t="s">
        <v>5728</v>
      </c>
      <c r="J615" t="s">
        <v>7373</v>
      </c>
      <c r="K615" t="s">
        <v>812</v>
      </c>
      <c r="N615" s="28">
        <v>45530</v>
      </c>
      <c r="O615" t="s">
        <v>7374</v>
      </c>
      <c r="P615" t="s">
        <v>7375</v>
      </c>
      <c r="Q615" t="s">
        <v>7376</v>
      </c>
    </row>
    <row r="616" spans="2:17">
      <c r="B616" s="29" t="str">
        <f>_xlfn.CONCAT(Capabilities[[#This Row],[Column1]],"-",Capabilities[[#This Row],[Level 1]],"-",Capabilities[[#This Row],[Level 2]],"-",Capabilities[[#This Row],[Level 3]])</f>
        <v>1058-Strategic Management-Mergers &amp; Acquisitions-</v>
      </c>
      <c r="C616">
        <v>1058</v>
      </c>
      <c r="D616" t="s">
        <v>5549</v>
      </c>
      <c r="E616" t="s">
        <v>5718</v>
      </c>
      <c r="F616" t="s">
        <v>5943</v>
      </c>
      <c r="G616" t="s">
        <v>7377</v>
      </c>
      <c r="J616" t="s">
        <v>7378</v>
      </c>
      <c r="K616" t="s">
        <v>812</v>
      </c>
      <c r="Q616" t="s">
        <v>7379</v>
      </c>
    </row>
    <row r="617" spans="2:17">
      <c r="B617" s="29" t="str">
        <f>_xlfn.CONCAT(Capabilities[[#This Row],[Column1]],"-",Capabilities[[#This Row],[Level 1]],"-",Capabilities[[#This Row],[Level 2]],"-",Capabilities[[#This Row],[Level 3]])</f>
        <v>1292-Strategic Management-Mergers &amp; Acquisitions-Manage M&amp;A</v>
      </c>
      <c r="C617">
        <v>1292</v>
      </c>
      <c r="D617" t="s">
        <v>5549</v>
      </c>
      <c r="E617" t="s">
        <v>5718</v>
      </c>
      <c r="F617" t="s">
        <v>5943</v>
      </c>
      <c r="G617" t="s">
        <v>7377</v>
      </c>
      <c r="H617" t="s">
        <v>7380</v>
      </c>
      <c r="I617" t="s">
        <v>5665</v>
      </c>
      <c r="J617" t="s">
        <v>7381</v>
      </c>
      <c r="K617" t="s">
        <v>812</v>
      </c>
      <c r="O617" t="s">
        <v>721</v>
      </c>
      <c r="Q617" t="s">
        <v>7382</v>
      </c>
    </row>
    <row r="618" spans="2:17">
      <c r="B618" s="29" t="str">
        <f>_xlfn.CONCAT(Capabilities[[#This Row],[Column1]],"-",Capabilities[[#This Row],[Level 1]],"-",Capabilities[[#This Row],[Level 2]],"-",Capabilities[[#This Row],[Level 3]])</f>
        <v>1293-Strategic Management-Mergers &amp; Acquisitions-Manage M&amp;A Integration</v>
      </c>
      <c r="C618">
        <v>1293</v>
      </c>
      <c r="D618" t="s">
        <v>5549</v>
      </c>
      <c r="E618" t="s">
        <v>5718</v>
      </c>
      <c r="F618" t="s">
        <v>5943</v>
      </c>
      <c r="G618" t="s">
        <v>7377</v>
      </c>
      <c r="H618" t="s">
        <v>7383</v>
      </c>
      <c r="J618" t="s">
        <v>7384</v>
      </c>
      <c r="K618" t="s">
        <v>812</v>
      </c>
      <c r="Q618" t="s">
        <v>7385</v>
      </c>
    </row>
    <row r="619" spans="2:17">
      <c r="B619" s="29" t="str">
        <f>_xlfn.CONCAT(Capabilities[[#This Row],[Column1]],"-",Capabilities[[#This Row],[Level 1]],"-",Capabilities[[#This Row],[Level 2]],"-",Capabilities[[#This Row],[Level 3]])</f>
        <v>1294-Strategic Management-Mergers &amp; Acquisitions-Manage M&amp;A Strategy</v>
      </c>
      <c r="C619">
        <v>1294</v>
      </c>
      <c r="D619" t="s">
        <v>5549</v>
      </c>
      <c r="E619" t="s">
        <v>5718</v>
      </c>
      <c r="F619" t="s">
        <v>5943</v>
      </c>
      <c r="G619" t="s">
        <v>7377</v>
      </c>
      <c r="H619" t="s">
        <v>7386</v>
      </c>
      <c r="I619" t="s">
        <v>5665</v>
      </c>
      <c r="J619" t="s">
        <v>7387</v>
      </c>
      <c r="K619" t="s">
        <v>812</v>
      </c>
      <c r="O619" t="s">
        <v>721</v>
      </c>
      <c r="Q619" t="s">
        <v>7388</v>
      </c>
    </row>
    <row r="620" spans="2:17">
      <c r="B620" s="29" t="str">
        <f>_xlfn.CONCAT(Capabilities[[#This Row],[Column1]],"-",Capabilities[[#This Row],[Level 1]],"-",Capabilities[[#This Row],[Level 2]],"-",Capabilities[[#This Row],[Level 3]])</f>
        <v>1295-Strategic Management-Mergers &amp; Acquisitions-Track Acquisitions</v>
      </c>
      <c r="C620">
        <v>1295</v>
      </c>
      <c r="D620" t="s">
        <v>5549</v>
      </c>
      <c r="E620" t="s">
        <v>5718</v>
      </c>
      <c r="F620" t="s">
        <v>5943</v>
      </c>
      <c r="G620" t="s">
        <v>7377</v>
      </c>
      <c r="H620" t="s">
        <v>7389</v>
      </c>
      <c r="I620" t="s">
        <v>5665</v>
      </c>
      <c r="J620" t="s">
        <v>7390</v>
      </c>
      <c r="K620" t="s">
        <v>812</v>
      </c>
      <c r="O620" t="s">
        <v>7369</v>
      </c>
      <c r="Q620" t="s">
        <v>7391</v>
      </c>
    </row>
    <row r="621" spans="2:17">
      <c r="B621" s="29" t="str">
        <f>_xlfn.CONCAT(Capabilities[[#This Row],[Column1]],"-",Capabilities[[#This Row],[Level 1]],"-",Capabilities[[#This Row],[Level 2]],"-",Capabilities[[#This Row],[Level 3]])</f>
        <v>1059-Strategic Management-Organization Development-</v>
      </c>
      <c r="C621">
        <v>1059</v>
      </c>
      <c r="D621" t="s">
        <v>5549</v>
      </c>
      <c r="E621" t="s">
        <v>5718</v>
      </c>
      <c r="F621" t="s">
        <v>5943</v>
      </c>
      <c r="G621" t="s">
        <v>7392</v>
      </c>
      <c r="J621" t="s">
        <v>7393</v>
      </c>
      <c r="K621" t="s">
        <v>812</v>
      </c>
      <c r="Q621" t="s">
        <v>7394</v>
      </c>
    </row>
    <row r="622" spans="2:17">
      <c r="B622" s="29" t="str">
        <f>_xlfn.CONCAT(Capabilities[[#This Row],[Column1]],"-",Capabilities[[#This Row],[Level 1]],"-",Capabilities[[#This Row],[Level 2]],"-",Capabilities[[#This Row],[Level 3]])</f>
        <v>1296-Strategic Management-Organization Development-Coordinate Process Strategy</v>
      </c>
      <c r="C622">
        <v>1296</v>
      </c>
      <c r="D622" t="s">
        <v>5549</v>
      </c>
      <c r="E622" t="s">
        <v>5718</v>
      </c>
      <c r="F622" t="s">
        <v>5943</v>
      </c>
      <c r="G622" t="s">
        <v>7392</v>
      </c>
      <c r="H622" t="s">
        <v>7395</v>
      </c>
      <c r="J622" t="s">
        <v>7396</v>
      </c>
      <c r="K622" t="s">
        <v>812</v>
      </c>
      <c r="Q622" t="s">
        <v>7397</v>
      </c>
    </row>
    <row r="623" spans="2:17">
      <c r="B623" s="29" t="str">
        <f>_xlfn.CONCAT(Capabilities[[#This Row],[Column1]],"-",Capabilities[[#This Row],[Level 1]],"-",Capabilities[[#This Row],[Level 2]],"-",Capabilities[[#This Row],[Level 3]])</f>
        <v>1297-Strategic Management-Organization Development-Develop Organization Goals</v>
      </c>
      <c r="C623">
        <v>1297</v>
      </c>
      <c r="D623" t="s">
        <v>5549</v>
      </c>
      <c r="E623" t="s">
        <v>5718</v>
      </c>
      <c r="F623" t="s">
        <v>5943</v>
      </c>
      <c r="G623" t="s">
        <v>7392</v>
      </c>
      <c r="H623" t="s">
        <v>7398</v>
      </c>
      <c r="J623" t="s">
        <v>7399</v>
      </c>
      <c r="K623" t="s">
        <v>812</v>
      </c>
      <c r="Q623" t="s">
        <v>7400</v>
      </c>
    </row>
    <row r="624" spans="2:17">
      <c r="B624" s="29" t="str">
        <f>_xlfn.CONCAT(Capabilities[[#This Row],[Column1]],"-",Capabilities[[#This Row],[Level 1]],"-",Capabilities[[#This Row],[Level 2]],"-",Capabilities[[#This Row],[Level 3]])</f>
        <v>1298-Strategic Management-Organization Development-Plan Long Term</v>
      </c>
      <c r="C624">
        <v>1298</v>
      </c>
      <c r="D624" t="s">
        <v>5549</v>
      </c>
      <c r="E624" t="s">
        <v>5718</v>
      </c>
      <c r="F624" t="s">
        <v>5943</v>
      </c>
      <c r="G624" t="s">
        <v>7392</v>
      </c>
      <c r="H624" t="s">
        <v>7401</v>
      </c>
      <c r="I624" t="s">
        <v>5665</v>
      </c>
      <c r="J624" t="s">
        <v>7402</v>
      </c>
      <c r="K624" t="s">
        <v>812</v>
      </c>
      <c r="O624" t="s">
        <v>721</v>
      </c>
      <c r="Q624" t="s">
        <v>7403</v>
      </c>
    </row>
    <row r="625" spans="2:17">
      <c r="B625" s="29" t="str">
        <f>_xlfn.CONCAT(Capabilities[[#This Row],[Column1]],"-",Capabilities[[#This Row],[Level 1]],"-",Capabilities[[#This Row],[Level 2]],"-",Capabilities[[#This Row],[Level 3]])</f>
        <v>1299-Strategic Management-Organization Development-Strategize Business Units</v>
      </c>
      <c r="C625">
        <v>1299</v>
      </c>
      <c r="D625" t="s">
        <v>5549</v>
      </c>
      <c r="E625" t="s">
        <v>5718</v>
      </c>
      <c r="F625" t="s">
        <v>5943</v>
      </c>
      <c r="G625" t="s">
        <v>7392</v>
      </c>
      <c r="H625" t="s">
        <v>7404</v>
      </c>
      <c r="I625" t="s">
        <v>5665</v>
      </c>
      <c r="J625" t="s">
        <v>7405</v>
      </c>
      <c r="K625" t="s">
        <v>812</v>
      </c>
      <c r="O625" t="s">
        <v>721</v>
      </c>
      <c r="Q625" t="s">
        <v>7406</v>
      </c>
    </row>
    <row r="626" spans="2:17">
      <c r="B626" s="29" t="str">
        <f>_xlfn.CONCAT(Capabilities[[#This Row],[Column1]],"-",Capabilities[[#This Row],[Level 1]],"-",Capabilities[[#This Row],[Level 2]],"-",Capabilities[[#This Row],[Level 3]])</f>
        <v>1060-Strategic Management-Strategic Business Initiatives-</v>
      </c>
      <c r="C626">
        <v>1060</v>
      </c>
      <c r="D626" t="s">
        <v>5549</v>
      </c>
      <c r="E626" t="s">
        <v>5718</v>
      </c>
      <c r="F626" t="s">
        <v>5943</v>
      </c>
      <c r="G626" t="s">
        <v>7407</v>
      </c>
      <c r="J626" t="s">
        <v>7408</v>
      </c>
      <c r="K626" t="s">
        <v>812</v>
      </c>
      <c r="Q626" t="s">
        <v>7409</v>
      </c>
    </row>
    <row r="627" spans="2:17">
      <c r="B627" s="29" t="str">
        <f>_xlfn.CONCAT(Capabilities[[#This Row],[Column1]],"-",Capabilities[[#This Row],[Level 1]],"-",Capabilities[[#This Row],[Level 2]],"-",Capabilities[[#This Row],[Level 3]])</f>
        <v>1300-Strategic Management-Strategic Business Initiatives-Develop Strategic Initiatives</v>
      </c>
      <c r="C627">
        <v>1300</v>
      </c>
      <c r="D627" t="s">
        <v>5549</v>
      </c>
      <c r="E627" t="s">
        <v>5718</v>
      </c>
      <c r="F627" t="s">
        <v>5943</v>
      </c>
      <c r="G627" t="s">
        <v>7407</v>
      </c>
      <c r="H627" t="s">
        <v>7410</v>
      </c>
      <c r="I627" t="s">
        <v>5665</v>
      </c>
      <c r="J627" t="s">
        <v>7411</v>
      </c>
      <c r="K627" t="s">
        <v>812</v>
      </c>
      <c r="O627" t="s">
        <v>721</v>
      </c>
      <c r="Q627" t="s">
        <v>7412</v>
      </c>
    </row>
    <row r="628" spans="2:17">
      <c r="B628" s="29" t="str">
        <f>_xlfn.CONCAT(Capabilities[[#This Row],[Column1]],"-",Capabilities[[#This Row],[Level 1]],"-",Capabilities[[#This Row],[Level 2]],"-",Capabilities[[#This Row],[Level 3]])</f>
        <v>1301-Strategic Management-Strategic Business Initiatives-Establish High-Level Measures</v>
      </c>
      <c r="C628">
        <v>1301</v>
      </c>
      <c r="D628" t="s">
        <v>5549</v>
      </c>
      <c r="E628" t="s">
        <v>5718</v>
      </c>
      <c r="F628" t="s">
        <v>5943</v>
      </c>
      <c r="G628" t="s">
        <v>7407</v>
      </c>
      <c r="H628" t="s">
        <v>7413</v>
      </c>
      <c r="I628" t="s">
        <v>5665</v>
      </c>
      <c r="J628" t="s">
        <v>7414</v>
      </c>
      <c r="K628" t="s">
        <v>812</v>
      </c>
      <c r="O628" t="s">
        <v>721</v>
      </c>
      <c r="Q628" t="s">
        <v>7415</v>
      </c>
    </row>
    <row r="629" spans="2:17">
      <c r="B629" s="29" t="str">
        <f>_xlfn.CONCAT(Capabilities[[#This Row],[Column1]],"-",Capabilities[[#This Row],[Level 1]],"-",Capabilities[[#This Row],[Level 2]],"-",Capabilities[[#This Row],[Level 3]])</f>
        <v>1302-Strategic Management-Strategic Business Initiatives-Evaluate Strategic Initiatives</v>
      </c>
      <c r="C629">
        <v>1302</v>
      </c>
      <c r="D629" t="s">
        <v>5549</v>
      </c>
      <c r="E629" t="s">
        <v>5718</v>
      </c>
      <c r="F629" t="s">
        <v>5943</v>
      </c>
      <c r="G629" t="s">
        <v>7407</v>
      </c>
      <c r="H629" t="s">
        <v>7416</v>
      </c>
      <c r="I629" t="s">
        <v>5665</v>
      </c>
      <c r="J629" t="s">
        <v>7417</v>
      </c>
      <c r="K629" t="s">
        <v>812</v>
      </c>
      <c r="O629" t="s">
        <v>721</v>
      </c>
      <c r="Q629" t="s">
        <v>7418</v>
      </c>
    </row>
    <row r="630" spans="2:17">
      <c r="B630" s="29" t="str">
        <f>_xlfn.CONCAT(Capabilities[[#This Row],[Column1]],"-",Capabilities[[#This Row],[Level 1]],"-",Capabilities[[#This Row],[Level 2]],"-",Capabilities[[#This Row],[Level 3]])</f>
        <v>1303-Strategic Management-Strategic Business Initiatives-Select Strategy</v>
      </c>
      <c r="C630">
        <v>1303</v>
      </c>
      <c r="D630" t="s">
        <v>5549</v>
      </c>
      <c r="E630" t="s">
        <v>5718</v>
      </c>
      <c r="F630" t="s">
        <v>5943</v>
      </c>
      <c r="G630" t="s">
        <v>7407</v>
      </c>
      <c r="H630" t="s">
        <v>7419</v>
      </c>
      <c r="I630" t="s">
        <v>5665</v>
      </c>
      <c r="J630" t="s">
        <v>7420</v>
      </c>
      <c r="K630" t="s">
        <v>812</v>
      </c>
      <c r="O630" t="s">
        <v>721</v>
      </c>
      <c r="Q630" t="s">
        <v>7421</v>
      </c>
    </row>
    <row r="631" spans="2:17">
      <c r="B631" s="29" t="str">
        <f>_xlfn.CONCAT(Capabilities[[#This Row],[Column1]],"-",Capabilities[[#This Row],[Level 1]],"-",Capabilities[[#This Row],[Level 2]],"-",Capabilities[[#This Row],[Level 3]])</f>
        <v>1061-Strategic Management-Strategy Development-</v>
      </c>
      <c r="C631">
        <v>1061</v>
      </c>
      <c r="D631" t="s">
        <v>5549</v>
      </c>
      <c r="E631" t="s">
        <v>5718</v>
      </c>
      <c r="F631" t="s">
        <v>5943</v>
      </c>
      <c r="G631" t="s">
        <v>7422</v>
      </c>
      <c r="J631" t="s">
        <v>7423</v>
      </c>
      <c r="K631" t="s">
        <v>812</v>
      </c>
      <c r="Q631" t="s">
        <v>7424</v>
      </c>
    </row>
    <row r="632" spans="2:17">
      <c r="B632" s="29" t="str">
        <f>_xlfn.CONCAT(Capabilities[[#This Row],[Column1]],"-",Capabilities[[#This Row],[Level 1]],"-",Capabilities[[#This Row],[Level 2]],"-",Capabilities[[#This Row],[Level 3]])</f>
        <v>1304-Strategic Management-Strategy Development-Adapt Strategy</v>
      </c>
      <c r="C632">
        <v>1304</v>
      </c>
      <c r="D632" t="s">
        <v>5549</v>
      </c>
      <c r="E632" t="s">
        <v>5718</v>
      </c>
      <c r="F632" t="s">
        <v>5943</v>
      </c>
      <c r="G632" t="s">
        <v>7422</v>
      </c>
      <c r="H632" t="s">
        <v>7425</v>
      </c>
      <c r="I632" t="s">
        <v>5665</v>
      </c>
      <c r="J632" t="s">
        <v>7426</v>
      </c>
      <c r="K632" t="s">
        <v>812</v>
      </c>
      <c r="O632" t="s">
        <v>721</v>
      </c>
      <c r="Q632" t="s">
        <v>7427</v>
      </c>
    </row>
    <row r="633" spans="2:17">
      <c r="B633" s="29" t="str">
        <f>_xlfn.CONCAT(Capabilities[[#This Row],[Column1]],"-",Capabilities[[#This Row],[Level 1]],"-",Capabilities[[#This Row],[Level 2]],"-",Capabilities[[#This Row],[Level 3]])</f>
        <v>1305-Strategic Management-Strategy Development-Define Strategy</v>
      </c>
      <c r="C633">
        <v>1305</v>
      </c>
      <c r="D633" t="s">
        <v>5549</v>
      </c>
      <c r="E633" t="s">
        <v>5718</v>
      </c>
      <c r="F633" t="s">
        <v>5943</v>
      </c>
      <c r="G633" t="s">
        <v>7422</v>
      </c>
      <c r="H633" t="s">
        <v>7428</v>
      </c>
      <c r="I633" t="s">
        <v>5665</v>
      </c>
      <c r="J633" t="s">
        <v>7429</v>
      </c>
      <c r="K633" t="s">
        <v>812</v>
      </c>
      <c r="O633" t="s">
        <v>721</v>
      </c>
      <c r="Q633" t="s">
        <v>7430</v>
      </c>
    </row>
    <row r="634" spans="2:17">
      <c r="B634" s="29" t="str">
        <f>_xlfn.CONCAT(Capabilities[[#This Row],[Column1]],"-",Capabilities[[#This Row],[Level 1]],"-",Capabilities[[#This Row],[Level 2]],"-",Capabilities[[#This Row],[Level 3]])</f>
        <v>1306-Strategic Management-Strategy Development-Develop Vision/Mission</v>
      </c>
      <c r="C634">
        <v>1306</v>
      </c>
      <c r="D634" t="s">
        <v>5549</v>
      </c>
      <c r="E634" t="s">
        <v>5718</v>
      </c>
      <c r="F634" t="s">
        <v>5943</v>
      </c>
      <c r="G634" t="s">
        <v>7422</v>
      </c>
      <c r="H634" t="s">
        <v>7431</v>
      </c>
      <c r="I634" t="s">
        <v>5665</v>
      </c>
      <c r="J634" t="s">
        <v>7432</v>
      </c>
      <c r="K634" t="s">
        <v>812</v>
      </c>
      <c r="O634" t="s">
        <v>721</v>
      </c>
      <c r="Q634" t="s">
        <v>7433</v>
      </c>
    </row>
    <row r="635" spans="2:17">
      <c r="B635" s="29" t="str">
        <f>_xlfn.CONCAT(Capabilities[[#This Row],[Column1]],"-",Capabilities[[#This Row],[Level 1]],"-",Capabilities[[#This Row],[Level 2]],"-",Capabilities[[#This Row],[Level 3]])</f>
        <v>1307-Strategic Management-Strategy Development-Manage Strategy</v>
      </c>
      <c r="C635">
        <v>1307</v>
      </c>
      <c r="D635" t="s">
        <v>5549</v>
      </c>
      <c r="E635" t="s">
        <v>5718</v>
      </c>
      <c r="F635" t="s">
        <v>5943</v>
      </c>
      <c r="G635" t="s">
        <v>7422</v>
      </c>
      <c r="H635" t="s">
        <v>7434</v>
      </c>
      <c r="I635" t="s">
        <v>5665</v>
      </c>
      <c r="J635" t="s">
        <v>7435</v>
      </c>
      <c r="K635" t="s">
        <v>812</v>
      </c>
      <c r="O635" t="s">
        <v>721</v>
      </c>
      <c r="Q635" t="s">
        <v>7436</v>
      </c>
    </row>
    <row r="636" spans="2:17">
      <c r="B636" s="29" t="str">
        <f>_xlfn.CONCAT(Capabilities[[#This Row],[Column1]],"-",Capabilities[[#This Row],[Level 1]],"-",Capabilities[[#This Row],[Level 2]],"-",Capabilities[[#This Row],[Level 3]])</f>
        <v>1308-Strategic Management-Strategy Development-Track Strategy</v>
      </c>
      <c r="C636">
        <v>1308</v>
      </c>
      <c r="D636" t="s">
        <v>5549</v>
      </c>
      <c r="E636" t="s">
        <v>5718</v>
      </c>
      <c r="F636" t="s">
        <v>5943</v>
      </c>
      <c r="G636" t="s">
        <v>7422</v>
      </c>
      <c r="H636" t="s">
        <v>7437</v>
      </c>
      <c r="I636" t="s">
        <v>5665</v>
      </c>
      <c r="J636" t="s">
        <v>7438</v>
      </c>
      <c r="K636" t="s">
        <v>812</v>
      </c>
      <c r="O636" t="s">
        <v>7369</v>
      </c>
      <c r="Q636" t="s">
        <v>7439</v>
      </c>
    </row>
    <row r="637" spans="2:17">
      <c r="B637" s="29" t="str">
        <f>_xlfn.CONCAT(Capabilities[[#This Row],[Column1]],"-",Capabilities[[#This Row],[Level 1]],"-",Capabilities[[#This Row],[Level 2]],"-",Capabilities[[#This Row],[Level 3]])</f>
        <v>1007-Strategic Management--</v>
      </c>
      <c r="C637">
        <v>1007</v>
      </c>
      <c r="D637" t="s">
        <v>5549</v>
      </c>
      <c r="E637" t="s">
        <v>5718</v>
      </c>
      <c r="F637" t="s">
        <v>5943</v>
      </c>
      <c r="J637" t="s">
        <v>7440</v>
      </c>
      <c r="K637" t="s">
        <v>812</v>
      </c>
      <c r="Q637" t="s">
        <v>7441</v>
      </c>
    </row>
    <row r="638" spans="2:17">
      <c r="B638" s="29" t="str">
        <f>_xlfn.CONCAT(Capabilities[[#This Row],[Column1]],"-",Capabilities[[#This Row],[Level 1]],"-",Capabilities[[#This Row],[Level 2]],"-",Capabilities[[#This Row],[Level 3]])</f>
        <v>1314-Supply Chain-Supply Chain Performance Monitoring-</v>
      </c>
      <c r="C638">
        <v>1314</v>
      </c>
      <c r="D638" t="s">
        <v>5549</v>
      </c>
      <c r="E638" t="s">
        <v>3217</v>
      </c>
      <c r="F638" t="s">
        <v>1246</v>
      </c>
      <c r="G638" t="s">
        <v>7442</v>
      </c>
      <c r="I638" t="s">
        <v>5728</v>
      </c>
      <c r="J638" t="s">
        <v>7443</v>
      </c>
      <c r="K638" t="s">
        <v>812</v>
      </c>
      <c r="P638" t="s">
        <v>7444</v>
      </c>
      <c r="Q638" t="s">
        <v>7445</v>
      </c>
    </row>
    <row r="639" spans="2:17">
      <c r="B639" s="29" t="str">
        <f>_xlfn.CONCAT(Capabilities[[#This Row],[Column1]],"-",Capabilities[[#This Row],[Level 1]],"-",Capabilities[[#This Row],[Level 2]],"-",Capabilities[[#This Row],[Level 3]])</f>
        <v>1315-Supply Chain-Supply Chain Strategy &amp; Planning-</v>
      </c>
      <c r="C639">
        <v>1315</v>
      </c>
      <c r="D639" t="s">
        <v>5549</v>
      </c>
      <c r="E639" t="s">
        <v>3217</v>
      </c>
      <c r="F639" t="s">
        <v>1246</v>
      </c>
      <c r="G639" t="s">
        <v>7446</v>
      </c>
      <c r="I639" t="s">
        <v>5728</v>
      </c>
      <c r="J639" t="s">
        <v>7447</v>
      </c>
      <c r="K639" t="s">
        <v>6108</v>
      </c>
      <c r="L639">
        <v>620</v>
      </c>
      <c r="P639" t="s">
        <v>7444</v>
      </c>
      <c r="Q639" t="s">
        <v>7448</v>
      </c>
    </row>
    <row r="640" spans="2:17">
      <c r="B640" s="29" t="str">
        <f>_xlfn.CONCAT(Capabilities[[#This Row],[Column1]],"-",Capabilities[[#This Row],[Level 1]],"-",Capabilities[[#This Row],[Level 2]],"-",Capabilities[[#This Row],[Level 3]])</f>
        <v>4401-Supply Chain--</v>
      </c>
      <c r="C640">
        <v>4401</v>
      </c>
      <c r="D640" t="s">
        <v>5549</v>
      </c>
      <c r="E640" t="s">
        <v>3217</v>
      </c>
      <c r="F640" t="s">
        <v>1246</v>
      </c>
      <c r="J640" t="s">
        <v>7449</v>
      </c>
      <c r="K640" t="s">
        <v>812</v>
      </c>
      <c r="Q640" t="s">
        <v>7450</v>
      </c>
    </row>
    <row r="641" spans="2:17">
      <c r="B641" s="29" t="str">
        <f>_xlfn.CONCAT(Capabilities[[#This Row],[Column1]],"-",Capabilities[[#This Row],[Level 1]],"-",Capabilities[[#This Row],[Level 2]],"-",Capabilities[[#This Row],[Level 3]])</f>
        <v>4101-Sustainability Management-Circular Economy-</v>
      </c>
      <c r="C641">
        <v>4101</v>
      </c>
      <c r="D641" t="s">
        <v>5549</v>
      </c>
      <c r="E641" t="s">
        <v>5718</v>
      </c>
      <c r="F641" t="s">
        <v>7451</v>
      </c>
      <c r="G641" t="s">
        <v>7452</v>
      </c>
      <c r="J641" t="s">
        <v>7453</v>
      </c>
      <c r="K641" t="s">
        <v>812</v>
      </c>
      <c r="Q641" t="s">
        <v>7454</v>
      </c>
    </row>
    <row r="642" spans="2:17" ht="16.5">
      <c r="B642" s="29" t="str">
        <f>_xlfn.CONCAT(Capabilities[[#This Row],[Column1]],"-",Capabilities[[#This Row],[Level 1]],"-",Capabilities[[#This Row],[Level 2]],"-",Capabilities[[#This Row],[Level 3]])</f>
        <v>4106-Sustainability Management-Circular Economy-Extended Producer Responsibility Management</v>
      </c>
      <c r="C642">
        <v>4106</v>
      </c>
      <c r="D642" t="s">
        <v>5549</v>
      </c>
      <c r="E642" t="s">
        <v>5718</v>
      </c>
      <c r="F642" t="s">
        <v>7451</v>
      </c>
      <c r="G642" t="s">
        <v>7452</v>
      </c>
      <c r="H642" s="55" t="s">
        <v>7455</v>
      </c>
      <c r="I642" t="s">
        <v>7020</v>
      </c>
      <c r="J642" t="s">
        <v>7456</v>
      </c>
      <c r="K642" t="s">
        <v>812</v>
      </c>
      <c r="N642" s="28">
        <v>45622</v>
      </c>
      <c r="O642" t="s">
        <v>1231</v>
      </c>
      <c r="Q642" t="s">
        <v>7457</v>
      </c>
    </row>
    <row r="643" spans="2:17" ht="16.5">
      <c r="B643" s="29" t="str">
        <f>_xlfn.CONCAT(Capabilities[[#This Row],[Column1]],"-",Capabilities[[#This Row],[Level 1]],"-",Capabilities[[#This Row],[Level 2]],"-",Capabilities[[#This Row],[Level 3]])</f>
        <v>4107-Sustainability Management-Circular Economy-Returnable Packaging and Empties Processing</v>
      </c>
      <c r="C643">
        <v>4107</v>
      </c>
      <c r="D643" t="s">
        <v>5549</v>
      </c>
      <c r="E643" t="s">
        <v>5718</v>
      </c>
      <c r="F643" t="s">
        <v>7451</v>
      </c>
      <c r="G643" t="s">
        <v>7452</v>
      </c>
      <c r="H643" s="55" t="s">
        <v>7458</v>
      </c>
      <c r="J643" t="s">
        <v>7459</v>
      </c>
      <c r="K643" t="s">
        <v>812</v>
      </c>
      <c r="Q643" t="s">
        <v>7460</v>
      </c>
    </row>
    <row r="644" spans="2:17" ht="16.5">
      <c r="B644" s="29" t="str">
        <f>_xlfn.CONCAT(Capabilities[[#This Row],[Column1]],"-",Capabilities[[#This Row],[Level 1]],"-",Capabilities[[#This Row],[Level 2]],"-",Capabilities[[#This Row],[Level 3]])</f>
        <v>4108-Sustainability Management-Circular Economy-Returnable Packaging and Empties Settlement</v>
      </c>
      <c r="C644">
        <v>4108</v>
      </c>
      <c r="D644" t="s">
        <v>5549</v>
      </c>
      <c r="E644" t="s">
        <v>5718</v>
      </c>
      <c r="F644" t="s">
        <v>7451</v>
      </c>
      <c r="G644" t="s">
        <v>7452</v>
      </c>
      <c r="H644" s="55" t="s">
        <v>7461</v>
      </c>
      <c r="J644" t="s">
        <v>7462</v>
      </c>
      <c r="K644" t="s">
        <v>812</v>
      </c>
      <c r="Q644" t="s">
        <v>7463</v>
      </c>
    </row>
    <row r="645" spans="2:17">
      <c r="B645" s="29" t="str">
        <f>_xlfn.CONCAT(Capabilities[[#This Row],[Column1]],"-",Capabilities[[#This Row],[Level 1]],"-",Capabilities[[#This Row],[Level 2]],"-",Capabilities[[#This Row],[Level 3]])</f>
        <v>4217-Sustainability Management-Circular Economy-Take back of hardware</v>
      </c>
      <c r="C645">
        <v>4217</v>
      </c>
      <c r="D645" t="s">
        <v>5549</v>
      </c>
      <c r="E645" t="s">
        <v>5718</v>
      </c>
      <c r="F645" t="s">
        <v>7451</v>
      </c>
      <c r="G645" t="s">
        <v>7452</v>
      </c>
      <c r="H645" t="s">
        <v>7464</v>
      </c>
      <c r="I645" t="s">
        <v>5665</v>
      </c>
      <c r="J645" t="s">
        <v>7465</v>
      </c>
      <c r="K645" t="s">
        <v>812</v>
      </c>
      <c r="N645" s="28">
        <v>45622</v>
      </c>
      <c r="O645" t="s">
        <v>1231</v>
      </c>
      <c r="Q645" t="s">
        <v>7466</v>
      </c>
    </row>
    <row r="646" spans="2:17" ht="30">
      <c r="B646" s="29" t="str">
        <f>_xlfn.CONCAT(Capabilities[[#This Row],[Column1]],"-",Capabilities[[#This Row],[Level 1]],"-",Capabilities[[#This Row],[Level 2]],"-",Capabilities[[#This Row],[Level 3]])</f>
        <v>4102-Sustainability Management-Environmental Footprint Management-</v>
      </c>
      <c r="C646">
        <v>4102</v>
      </c>
      <c r="D646" t="s">
        <v>5549</v>
      </c>
      <c r="E646" t="s">
        <v>5718</v>
      </c>
      <c r="F646" t="s">
        <v>7451</v>
      </c>
      <c r="G646" s="8" t="s">
        <v>7467</v>
      </c>
      <c r="J646" t="s">
        <v>7468</v>
      </c>
      <c r="K646" t="s">
        <v>812</v>
      </c>
      <c r="Q646" t="s">
        <v>7469</v>
      </c>
    </row>
    <row r="647" spans="2:17" ht="16.5">
      <c r="B647" s="29" t="str">
        <f>_xlfn.CONCAT(Capabilities[[#This Row],[Column1]],"-",Capabilities[[#This Row],[Level 1]],"-",Capabilities[[#This Row],[Level 2]],"-",Capabilities[[#This Row],[Level 3]])</f>
        <v>4109-Sustainability Management-Environmental Footprint Management-Carbon Footprint Calculation</v>
      </c>
      <c r="C647">
        <v>4109</v>
      </c>
      <c r="D647" t="s">
        <v>5549</v>
      </c>
      <c r="E647" t="s">
        <v>5718</v>
      </c>
      <c r="F647" t="s">
        <v>7451</v>
      </c>
      <c r="G647" t="s">
        <v>7467</v>
      </c>
      <c r="H647" s="55" t="s">
        <v>7470</v>
      </c>
      <c r="I647" t="s">
        <v>5665</v>
      </c>
      <c r="J647" t="s">
        <v>7471</v>
      </c>
      <c r="K647" t="s">
        <v>812</v>
      </c>
      <c r="N647" s="28">
        <v>45622</v>
      </c>
      <c r="O647" t="s">
        <v>1231</v>
      </c>
      <c r="Q647" t="s">
        <v>7472</v>
      </c>
    </row>
    <row r="648" spans="2:17" ht="16.5">
      <c r="B648" s="29" t="str">
        <f>_xlfn.CONCAT(Capabilities[[#This Row],[Column1]],"-",Capabilities[[#This Row],[Level 1]],"-",Capabilities[[#This Row],[Level 2]],"-",Capabilities[[#This Row],[Level 3]])</f>
        <v>4110-Sustainability Management-Environmental Footprint Management-Emission Data Collection</v>
      </c>
      <c r="C648">
        <v>4110</v>
      </c>
      <c r="D648" t="s">
        <v>5549</v>
      </c>
      <c r="E648" t="s">
        <v>5718</v>
      </c>
      <c r="F648" t="s">
        <v>7451</v>
      </c>
      <c r="G648" t="s">
        <v>7467</v>
      </c>
      <c r="H648" s="55" t="s">
        <v>7473</v>
      </c>
      <c r="I648" t="s">
        <v>5665</v>
      </c>
      <c r="J648" t="s">
        <v>7474</v>
      </c>
      <c r="K648" t="s">
        <v>812</v>
      </c>
      <c r="N648" s="28">
        <v>45622</v>
      </c>
      <c r="O648" t="s">
        <v>1231</v>
      </c>
      <c r="Q648" t="s">
        <v>7475</v>
      </c>
    </row>
    <row r="649" spans="2:17" ht="16.5">
      <c r="B649" s="29" t="str">
        <f>_xlfn.CONCAT(Capabilities[[#This Row],[Column1]],"-",Capabilities[[#This Row],[Level 1]],"-",Capabilities[[#This Row],[Level 2]],"-",Capabilities[[#This Row],[Level 3]])</f>
        <v>4111-Sustainability Management-Environmental Footprint Management-GHG Emissions Calculation</v>
      </c>
      <c r="C649">
        <v>4111</v>
      </c>
      <c r="D649" t="s">
        <v>5549</v>
      </c>
      <c r="E649" t="s">
        <v>5718</v>
      </c>
      <c r="F649" t="s">
        <v>7451</v>
      </c>
      <c r="G649" t="s">
        <v>7467</v>
      </c>
      <c r="H649" s="55" t="s">
        <v>7476</v>
      </c>
      <c r="I649" t="s">
        <v>5728</v>
      </c>
      <c r="J649" t="s">
        <v>7477</v>
      </c>
      <c r="K649" t="s">
        <v>812</v>
      </c>
      <c r="N649" s="28">
        <v>45622</v>
      </c>
      <c r="O649" t="s">
        <v>1231</v>
      </c>
      <c r="Q649" t="s">
        <v>7478</v>
      </c>
    </row>
    <row r="650" spans="2:17" ht="16.5">
      <c r="B650" s="29" t="str">
        <f>_xlfn.CONCAT(Capabilities[[#This Row],[Column1]],"-",Capabilities[[#This Row],[Level 1]],"-",Capabilities[[#This Row],[Level 2]],"-",Capabilities[[#This Row],[Level 3]])</f>
        <v>4112-Sustainability Management-Environmental Footprint Management-Sustainability Steering and Reporting</v>
      </c>
      <c r="C650">
        <v>4112</v>
      </c>
      <c r="D650" t="s">
        <v>5549</v>
      </c>
      <c r="E650" t="s">
        <v>5718</v>
      </c>
      <c r="F650" t="s">
        <v>7451</v>
      </c>
      <c r="G650" t="s">
        <v>7467</v>
      </c>
      <c r="H650" s="55" t="s">
        <v>7479</v>
      </c>
      <c r="I650" t="s">
        <v>5665</v>
      </c>
      <c r="J650" t="s">
        <v>7480</v>
      </c>
      <c r="K650" t="s">
        <v>812</v>
      </c>
      <c r="N650" s="28">
        <v>45622</v>
      </c>
      <c r="O650" t="s">
        <v>1231</v>
      </c>
      <c r="Q650" t="s">
        <v>7481</v>
      </c>
    </row>
    <row r="651" spans="2:17">
      <c r="B651" s="29" t="str">
        <f>_xlfn.CONCAT(Capabilities[[#This Row],[Column1]],"-",Capabilities[[#This Row],[Level 1]],"-",Capabilities[[#This Row],[Level 2]],"-",Capabilities[[#This Row],[Level 3]])</f>
        <v>4103-Sustainability Management-Sustainability Collaboration-</v>
      </c>
      <c r="C651">
        <v>4103</v>
      </c>
      <c r="D651" t="s">
        <v>5549</v>
      </c>
      <c r="E651" t="s">
        <v>5718</v>
      </c>
      <c r="F651" t="s">
        <v>7451</v>
      </c>
      <c r="G651" s="8" t="s">
        <v>7482</v>
      </c>
      <c r="J651" t="s">
        <v>7483</v>
      </c>
      <c r="K651" t="s">
        <v>812</v>
      </c>
      <c r="Q651" t="s">
        <v>7484</v>
      </c>
    </row>
    <row r="652" spans="2:17" ht="16.5">
      <c r="B652" s="29" t="str">
        <f>_xlfn.CONCAT(Capabilities[[#This Row],[Column1]],"-",Capabilities[[#This Row],[Level 1]],"-",Capabilities[[#This Row],[Level 2]],"-",Capabilities[[#This Row],[Level 3]])</f>
        <v>4113-Sustainability Management-Sustainability Collaboration-Sustainability Information Collaboration</v>
      </c>
      <c r="C652">
        <v>4113</v>
      </c>
      <c r="D652" t="s">
        <v>5549</v>
      </c>
      <c r="E652" t="s">
        <v>5718</v>
      </c>
      <c r="F652" t="s">
        <v>7451</v>
      </c>
      <c r="G652" s="8" t="s">
        <v>7482</v>
      </c>
      <c r="H652" s="55" t="s">
        <v>7485</v>
      </c>
      <c r="J652" t="s">
        <v>7486</v>
      </c>
      <c r="K652" t="s">
        <v>812</v>
      </c>
      <c r="Q652" t="s">
        <v>7487</v>
      </c>
    </row>
    <row r="653" spans="2:17" ht="16.5">
      <c r="B653" s="29" t="str">
        <f>_xlfn.CONCAT(Capabilities[[#This Row],[Column1]],"-",Capabilities[[#This Row],[Level 1]],"-",Capabilities[[#This Row],[Level 2]],"-",Capabilities[[#This Row],[Level 3]])</f>
        <v>4114-Sustainability Management-Sustainability Collaboration-Sustainability Network Operation</v>
      </c>
      <c r="C653">
        <v>4114</v>
      </c>
      <c r="D653" t="s">
        <v>5549</v>
      </c>
      <c r="E653" t="s">
        <v>5718</v>
      </c>
      <c r="F653" t="s">
        <v>7451</v>
      </c>
      <c r="G653" s="8" t="s">
        <v>7482</v>
      </c>
      <c r="H653" s="55" t="s">
        <v>7488</v>
      </c>
      <c r="J653" t="s">
        <v>7489</v>
      </c>
      <c r="K653" t="s">
        <v>812</v>
      </c>
      <c r="Q653" t="s">
        <v>7490</v>
      </c>
    </row>
    <row r="654" spans="2:17" ht="30">
      <c r="B654" s="29" t="str">
        <f>_xlfn.CONCAT(Capabilities[[#This Row],[Column1]],"-",Capabilities[[#This Row],[Level 1]],"-",Capabilities[[#This Row],[Level 2]],"-",Capabilities[[#This Row],[Level 3]])</f>
        <v>4104-Sustainability Management-Sustainability Performance Management-</v>
      </c>
      <c r="C654">
        <v>4104</v>
      </c>
      <c r="D654" t="s">
        <v>5549</v>
      </c>
      <c r="E654" t="s">
        <v>5718</v>
      </c>
      <c r="F654" t="s">
        <v>7451</v>
      </c>
      <c r="G654" s="8" t="s">
        <v>7491</v>
      </c>
      <c r="J654" t="s">
        <v>7492</v>
      </c>
      <c r="K654" t="s">
        <v>812</v>
      </c>
      <c r="Q654" t="s">
        <v>7493</v>
      </c>
    </row>
    <row r="655" spans="2:17" ht="30.75">
      <c r="B655" s="29" t="str">
        <f>_xlfn.CONCAT(Capabilities[[#This Row],[Column1]],"-",Capabilities[[#This Row],[Level 1]],"-",Capabilities[[#This Row],[Level 2]],"-",Capabilities[[#This Row],[Level 3]])</f>
        <v>4115-Sustainability Management-Sustainability Performance Management-Emission Result Validation</v>
      </c>
      <c r="C655">
        <v>4115</v>
      </c>
      <c r="D655" t="s">
        <v>5549</v>
      </c>
      <c r="E655" t="s">
        <v>5718</v>
      </c>
      <c r="F655" t="s">
        <v>7451</v>
      </c>
      <c r="G655" s="8" t="s">
        <v>7491</v>
      </c>
      <c r="H655" s="55" t="s">
        <v>7494</v>
      </c>
      <c r="J655" t="s">
        <v>7495</v>
      </c>
      <c r="K655" t="s">
        <v>812</v>
      </c>
      <c r="Q655" t="s">
        <v>7496</v>
      </c>
    </row>
    <row r="656" spans="2:17" ht="30.75">
      <c r="B656" s="29" t="str">
        <f>_xlfn.CONCAT(Capabilities[[#This Row],[Column1]],"-",Capabilities[[#This Row],[Level 1]],"-",Capabilities[[#This Row],[Level 2]],"-",Capabilities[[#This Row],[Level 3]])</f>
        <v>4116-Sustainability Management-Sustainability Performance Management-Emissions Factors Management</v>
      </c>
      <c r="C656">
        <v>4116</v>
      </c>
      <c r="D656" t="s">
        <v>5549</v>
      </c>
      <c r="E656" t="s">
        <v>5718</v>
      </c>
      <c r="F656" t="s">
        <v>7451</v>
      </c>
      <c r="G656" s="8" t="s">
        <v>7491</v>
      </c>
      <c r="H656" s="55" t="s">
        <v>7497</v>
      </c>
      <c r="J656" t="s">
        <v>7498</v>
      </c>
      <c r="K656" t="s">
        <v>812</v>
      </c>
      <c r="Q656" t="s">
        <v>7499</v>
      </c>
    </row>
    <row r="657" spans="2:17" ht="30.75">
      <c r="B657" s="29" t="str">
        <f>_xlfn.CONCAT(Capabilities[[#This Row],[Column1]],"-",Capabilities[[#This Row],[Level 1]],"-",Capabilities[[#This Row],[Level 2]],"-",Capabilities[[#This Row],[Level 3]])</f>
        <v>4117-Sustainability Management-Sustainability Performance Management-Formulas and Equations Management</v>
      </c>
      <c r="C657">
        <v>4117</v>
      </c>
      <c r="D657" t="s">
        <v>5549</v>
      </c>
      <c r="E657" t="s">
        <v>5718</v>
      </c>
      <c r="F657" t="s">
        <v>7451</v>
      </c>
      <c r="G657" s="8" t="s">
        <v>7491</v>
      </c>
      <c r="H657" s="55" t="s">
        <v>7500</v>
      </c>
      <c r="J657" t="s">
        <v>7501</v>
      </c>
      <c r="K657" t="s">
        <v>812</v>
      </c>
      <c r="Q657" t="s">
        <v>7502</v>
      </c>
    </row>
    <row r="658" spans="2:17" ht="30.75">
      <c r="B658" s="29" t="str">
        <f>_xlfn.CONCAT(Capabilities[[#This Row],[Column1]],"-",Capabilities[[#This Row],[Level 1]],"-",Capabilities[[#This Row],[Level 2]],"-",Capabilities[[#This Row],[Level 3]])</f>
        <v>4118-Sustainability Management-Sustainability Performance Management-Sustainability Audit Preparation</v>
      </c>
      <c r="C658">
        <v>4118</v>
      </c>
      <c r="D658" t="s">
        <v>5549</v>
      </c>
      <c r="E658" t="s">
        <v>5718</v>
      </c>
      <c r="F658" t="s">
        <v>7451</v>
      </c>
      <c r="G658" s="8" t="s">
        <v>7491</v>
      </c>
      <c r="H658" s="55" t="s">
        <v>7503</v>
      </c>
      <c r="J658" t="s">
        <v>7504</v>
      </c>
      <c r="K658" t="s">
        <v>812</v>
      </c>
      <c r="Q658" t="s">
        <v>7505</v>
      </c>
    </row>
    <row r="659" spans="2:17" ht="30.75">
      <c r="B659" s="29" t="str">
        <f>_xlfn.CONCAT(Capabilities[[#This Row],[Column1]],"-",Capabilities[[#This Row],[Level 1]],"-",Capabilities[[#This Row],[Level 2]],"-",Capabilities[[#This Row],[Level 3]])</f>
        <v>4119-Sustainability Management-Sustainability Performance Management-Sustainability Disclosure Management</v>
      </c>
      <c r="C659">
        <v>4119</v>
      </c>
      <c r="D659" t="s">
        <v>5549</v>
      </c>
      <c r="E659" t="s">
        <v>5718</v>
      </c>
      <c r="F659" t="s">
        <v>7451</v>
      </c>
      <c r="G659" s="8" t="s">
        <v>7491</v>
      </c>
      <c r="H659" s="55" t="s">
        <v>7506</v>
      </c>
      <c r="I659" t="s">
        <v>5665</v>
      </c>
      <c r="J659" t="s">
        <v>7507</v>
      </c>
      <c r="K659" t="s">
        <v>812</v>
      </c>
      <c r="N659" s="28">
        <v>45622</v>
      </c>
      <c r="O659" t="s">
        <v>1231</v>
      </c>
      <c r="Q659" t="s">
        <v>7508</v>
      </c>
    </row>
    <row r="660" spans="2:17" ht="30.75">
      <c r="B660" s="29" t="str">
        <f>_xlfn.CONCAT(Capabilities[[#This Row],[Column1]],"-",Capabilities[[#This Row],[Level 1]],"-",Capabilities[[#This Row],[Level 2]],"-",Capabilities[[#This Row],[Level 3]])</f>
        <v>4120-Sustainability Management-Sustainability Performance Management-Sustainability Objective Management</v>
      </c>
      <c r="C660">
        <v>4120</v>
      </c>
      <c r="D660" t="s">
        <v>5549</v>
      </c>
      <c r="E660" t="s">
        <v>5718</v>
      </c>
      <c r="F660" t="s">
        <v>7451</v>
      </c>
      <c r="G660" s="8" t="s">
        <v>7491</v>
      </c>
      <c r="H660" s="55" t="s">
        <v>7509</v>
      </c>
      <c r="J660" t="s">
        <v>7510</v>
      </c>
      <c r="K660" t="s">
        <v>812</v>
      </c>
      <c r="Q660" t="s">
        <v>7511</v>
      </c>
    </row>
    <row r="661" spans="2:17" ht="30.75">
      <c r="B661" s="29" t="str">
        <f>_xlfn.CONCAT(Capabilities[[#This Row],[Column1]],"-",Capabilities[[#This Row],[Level 1]],"-",Capabilities[[#This Row],[Level 2]],"-",Capabilities[[#This Row],[Level 3]])</f>
        <v>4121-Sustainability Management-Sustainability Performance Management-Sustainability Strategy Definition</v>
      </c>
      <c r="C661">
        <v>4121</v>
      </c>
      <c r="D661" t="s">
        <v>5549</v>
      </c>
      <c r="E661" t="s">
        <v>5718</v>
      </c>
      <c r="F661" t="s">
        <v>7451</v>
      </c>
      <c r="G661" s="8" t="s">
        <v>7491</v>
      </c>
      <c r="H661" s="55" t="s">
        <v>7512</v>
      </c>
      <c r="J661" t="s">
        <v>7513</v>
      </c>
      <c r="K661" t="s">
        <v>812</v>
      </c>
      <c r="Q661" t="s">
        <v>7514</v>
      </c>
    </row>
    <row r="662" spans="2:17">
      <c r="B662" s="29" t="str">
        <f>_xlfn.CONCAT(Capabilities[[#This Row],[Column1]],"-",Capabilities[[#This Row],[Level 1]],"-",Capabilities[[#This Row],[Level 2]],"-",Capabilities[[#This Row],[Level 3]])</f>
        <v>4105-Sustainability Management-Sustainable Operations-</v>
      </c>
      <c r="C662">
        <v>4105</v>
      </c>
      <c r="D662" t="s">
        <v>5549</v>
      </c>
      <c r="E662" t="s">
        <v>5718</v>
      </c>
      <c r="F662" t="s">
        <v>7451</v>
      </c>
      <c r="G662" t="s">
        <v>7515</v>
      </c>
      <c r="J662" t="s">
        <v>7516</v>
      </c>
      <c r="K662" t="s">
        <v>812</v>
      </c>
      <c r="Q662" t="s">
        <v>7517</v>
      </c>
    </row>
    <row r="663" spans="2:17" ht="16.5">
      <c r="B663" s="29" t="str">
        <f>_xlfn.CONCAT(Capabilities[[#This Row],[Column1]],"-",Capabilities[[#This Row],[Level 1]],"-",Capabilities[[#This Row],[Level 2]],"-",Capabilities[[#This Row],[Level 3]])</f>
        <v>4122-Sustainability Management-Sustainable Operations-EHS Incident Management</v>
      </c>
      <c r="C663">
        <v>4122</v>
      </c>
      <c r="D663" t="s">
        <v>5549</v>
      </c>
      <c r="E663" t="s">
        <v>5718</v>
      </c>
      <c r="F663" t="s">
        <v>7451</v>
      </c>
      <c r="G663" t="s">
        <v>7515</v>
      </c>
      <c r="H663" s="55" t="s">
        <v>7518</v>
      </c>
      <c r="J663" t="s">
        <v>7519</v>
      </c>
      <c r="K663" t="s">
        <v>812</v>
      </c>
      <c r="O663" t="s">
        <v>7520</v>
      </c>
      <c r="Q663" t="s">
        <v>7521</v>
      </c>
    </row>
    <row r="664" spans="2:17" ht="16.5">
      <c r="B664" s="29" t="str">
        <f>_xlfn.CONCAT(Capabilities[[#This Row],[Column1]],"-",Capabilities[[#This Row],[Level 1]],"-",Capabilities[[#This Row],[Level 2]],"-",Capabilities[[#This Row],[Level 3]])</f>
        <v>4123-Sustainability Management-Sustainable Operations-ESG Fact Transparency Mass Balancing</v>
      </c>
      <c r="C664">
        <v>4123</v>
      </c>
      <c r="D664" t="s">
        <v>5549</v>
      </c>
      <c r="E664" t="s">
        <v>5718</v>
      </c>
      <c r="F664" t="s">
        <v>7451</v>
      </c>
      <c r="G664" t="s">
        <v>7515</v>
      </c>
      <c r="H664" s="55" t="s">
        <v>7522</v>
      </c>
      <c r="J664" t="s">
        <v>7523</v>
      </c>
      <c r="K664" t="s">
        <v>812</v>
      </c>
      <c r="Q664" t="s">
        <v>7524</v>
      </c>
    </row>
    <row r="665" spans="2:17" ht="16.5">
      <c r="B665" s="29" t="str">
        <f>_xlfn.CONCAT(Capabilities[[#This Row],[Column1]],"-",Capabilities[[#This Row],[Level 1]],"-",Capabilities[[#This Row],[Level 2]],"-",Capabilities[[#This Row],[Level 3]])</f>
        <v>4124-Sustainability Management-Sustainable Operations-Hazardous Substance Management</v>
      </c>
      <c r="C665">
        <v>4124</v>
      </c>
      <c r="D665" t="s">
        <v>5549</v>
      </c>
      <c r="E665" t="s">
        <v>5718</v>
      </c>
      <c r="F665" t="s">
        <v>7451</v>
      </c>
      <c r="G665" t="s">
        <v>7515</v>
      </c>
      <c r="H665" s="55" t="s">
        <v>7525</v>
      </c>
      <c r="I665" t="s">
        <v>5665</v>
      </c>
      <c r="J665" t="s">
        <v>7526</v>
      </c>
      <c r="K665" t="s">
        <v>812</v>
      </c>
      <c r="N665" s="28">
        <v>45622</v>
      </c>
      <c r="O665" t="s">
        <v>1231</v>
      </c>
      <c r="Q665" t="s">
        <v>7527</v>
      </c>
    </row>
    <row r="666" spans="2:17" ht="16.5">
      <c r="B666" s="29" t="str">
        <f>_xlfn.CONCAT(Capabilities[[#This Row],[Column1]],"-",Capabilities[[#This Row],[Level 1]],"-",Capabilities[[#This Row],[Level 2]],"-",Capabilities[[#This Row],[Level 3]])</f>
        <v>4125-Sustainability Management-Sustainable Operations-Industrial Hygiene and Sampling</v>
      </c>
      <c r="C666">
        <v>4125</v>
      </c>
      <c r="D666" t="s">
        <v>5549</v>
      </c>
      <c r="E666" t="s">
        <v>5718</v>
      </c>
      <c r="F666" t="s">
        <v>7451</v>
      </c>
      <c r="G666" t="s">
        <v>7515</v>
      </c>
      <c r="H666" s="55" t="s">
        <v>7528</v>
      </c>
      <c r="J666" t="s">
        <v>7529</v>
      </c>
      <c r="K666" t="s">
        <v>812</v>
      </c>
      <c r="Q666" t="s">
        <v>7530</v>
      </c>
    </row>
    <row r="667" spans="2:17" ht="16.5">
      <c r="B667" s="29" t="str">
        <f>_xlfn.CONCAT(Capabilities[[#This Row],[Column1]],"-",Capabilities[[#This Row],[Level 1]],"-",Capabilities[[#This Row],[Level 2]],"-",Capabilities[[#This Row],[Level 3]])</f>
        <v>4126-Sustainability Management-Sustainable Operations-Management of Change</v>
      </c>
      <c r="C667">
        <v>4126</v>
      </c>
      <c r="D667" t="s">
        <v>5549</v>
      </c>
      <c r="E667" t="s">
        <v>5718</v>
      </c>
      <c r="F667" t="s">
        <v>7451</v>
      </c>
      <c r="G667" t="s">
        <v>7515</v>
      </c>
      <c r="H667" s="55" t="s">
        <v>7531</v>
      </c>
      <c r="J667" t="s">
        <v>7532</v>
      </c>
      <c r="K667" t="s">
        <v>812</v>
      </c>
      <c r="Q667" t="s">
        <v>7533</v>
      </c>
    </row>
    <row r="668" spans="2:17" ht="16.5">
      <c r="B668" s="29" t="str">
        <f>_xlfn.CONCAT(Capabilities[[#This Row],[Column1]],"-",Capabilities[[#This Row],[Level 1]],"-",Capabilities[[#This Row],[Level 2]],"-",Capabilities[[#This Row],[Level 3]])</f>
        <v>4127-Sustainability Management-Sustainable Operations-Occupational Health Management</v>
      </c>
      <c r="C668">
        <v>4127</v>
      </c>
      <c r="D668" t="s">
        <v>5549</v>
      </c>
      <c r="E668" t="s">
        <v>5718</v>
      </c>
      <c r="F668" t="s">
        <v>7451</v>
      </c>
      <c r="G668" t="s">
        <v>7515</v>
      </c>
      <c r="H668" s="55" t="s">
        <v>7534</v>
      </c>
      <c r="J668" t="s">
        <v>7535</v>
      </c>
      <c r="K668" t="s">
        <v>812</v>
      </c>
      <c r="Q668" t="s">
        <v>7536</v>
      </c>
    </row>
    <row r="669" spans="2:17" ht="16.5">
      <c r="B669" s="29" t="str">
        <f>_xlfn.CONCAT(Capabilities[[#This Row],[Column1]],"-",Capabilities[[#This Row],[Level 1]],"-",Capabilities[[#This Row],[Level 2]],"-",Capabilities[[#This Row],[Level 3]])</f>
        <v>4128-Sustainability Management-Sustainable Operations-Operational Risk Assessment</v>
      </c>
      <c r="C669">
        <v>4128</v>
      </c>
      <c r="D669" t="s">
        <v>5549</v>
      </c>
      <c r="E669" t="s">
        <v>5718</v>
      </c>
      <c r="F669" t="s">
        <v>7451</v>
      </c>
      <c r="G669" t="s">
        <v>7515</v>
      </c>
      <c r="H669" s="55" t="s">
        <v>7537</v>
      </c>
      <c r="J669" t="s">
        <v>7538</v>
      </c>
      <c r="K669" t="s">
        <v>812</v>
      </c>
      <c r="Q669" t="s">
        <v>7539</v>
      </c>
    </row>
    <row r="670" spans="2:17" ht="16.5">
      <c r="B670" s="29" t="str">
        <f>_xlfn.CONCAT(Capabilities[[#This Row],[Column1]],"-",Capabilities[[#This Row],[Level 1]],"-",Capabilities[[#This Row],[Level 2]],"-",Capabilities[[#This Row],[Level 3]])</f>
        <v>4129-Sustainability Management-Sustainable Operations-Waste Characterization Management</v>
      </c>
      <c r="C670">
        <v>4129</v>
      </c>
      <c r="D670" t="s">
        <v>5549</v>
      </c>
      <c r="E670" t="s">
        <v>5718</v>
      </c>
      <c r="F670" t="s">
        <v>7451</v>
      </c>
      <c r="G670" t="s">
        <v>7515</v>
      </c>
      <c r="H670" s="55" t="s">
        <v>7540</v>
      </c>
      <c r="J670" t="s">
        <v>7541</v>
      </c>
      <c r="K670" t="s">
        <v>812</v>
      </c>
      <c r="Q670" t="s">
        <v>7542</v>
      </c>
    </row>
    <row r="671" spans="2:17" ht="16.5">
      <c r="B671" s="29" t="str">
        <f>_xlfn.CONCAT(Capabilities[[#This Row],[Column1]],"-",Capabilities[[#This Row],[Level 1]],"-",Capabilities[[#This Row],[Level 2]],"-",Capabilities[[#This Row],[Level 3]])</f>
        <v>4130-Sustainability Management-Sustainable Operations-Waste Container Management</v>
      </c>
      <c r="C671">
        <v>4130</v>
      </c>
      <c r="D671" t="s">
        <v>5549</v>
      </c>
      <c r="E671" t="s">
        <v>5718</v>
      </c>
      <c r="F671" t="s">
        <v>7451</v>
      </c>
      <c r="G671" t="s">
        <v>7515</v>
      </c>
      <c r="H671" s="55" t="s">
        <v>7543</v>
      </c>
      <c r="J671" t="s">
        <v>7544</v>
      </c>
      <c r="K671" t="s">
        <v>812</v>
      </c>
      <c r="Q671" t="s">
        <v>7545</v>
      </c>
    </row>
    <row r="672" spans="2:17" ht="16.5">
      <c r="B672" s="29" t="str">
        <f>_xlfn.CONCAT(Capabilities[[#This Row],[Column1]],"-",Capabilities[[#This Row],[Level 1]],"-",Capabilities[[#This Row],[Level 2]],"-",Capabilities[[#This Row],[Level 3]])</f>
        <v>4131-Sustainability Management-Sustainable Operations-Waste Disposal Management</v>
      </c>
      <c r="C672">
        <v>4131</v>
      </c>
      <c r="D672" t="s">
        <v>5549</v>
      </c>
      <c r="E672" t="s">
        <v>5718</v>
      </c>
      <c r="F672" t="s">
        <v>7451</v>
      </c>
      <c r="G672" t="s">
        <v>7515</v>
      </c>
      <c r="H672" s="55" t="s">
        <v>7546</v>
      </c>
      <c r="I672" t="s">
        <v>5665</v>
      </c>
      <c r="J672" t="s">
        <v>7547</v>
      </c>
      <c r="K672" t="s">
        <v>812</v>
      </c>
      <c r="N672" s="28">
        <v>45622</v>
      </c>
      <c r="O672" t="s">
        <v>1231</v>
      </c>
      <c r="Q672" t="s">
        <v>7548</v>
      </c>
    </row>
    <row r="673" spans="2:17" ht="16.5">
      <c r="B673" s="29" t="str">
        <f>_xlfn.CONCAT(Capabilities[[#This Row],[Column1]],"-",Capabilities[[#This Row],[Level 1]],"-",Capabilities[[#This Row],[Level 2]],"-",Capabilities[[#This Row],[Level 3]])</f>
        <v>4132-Sustainability Management-Sustainable Operations-Waste Generation Monitoring</v>
      </c>
      <c r="C673">
        <v>4132</v>
      </c>
      <c r="D673" t="s">
        <v>5549</v>
      </c>
      <c r="E673" t="s">
        <v>5718</v>
      </c>
      <c r="F673" t="s">
        <v>7451</v>
      </c>
      <c r="G673" t="s">
        <v>7515</v>
      </c>
      <c r="H673" s="55" t="s">
        <v>7549</v>
      </c>
      <c r="J673" t="s">
        <v>7550</v>
      </c>
      <c r="K673" t="s">
        <v>812</v>
      </c>
      <c r="Q673" t="s">
        <v>7551</v>
      </c>
    </row>
    <row r="674" spans="2:17" ht="16.5">
      <c r="B674" s="29" t="str">
        <f>_xlfn.CONCAT(Capabilities[[#This Row],[Column1]],"-",Capabilities[[#This Row],[Level 1]],"-",Capabilities[[#This Row],[Level 2]],"-",Capabilities[[#This Row],[Level 3]])</f>
        <v>4133-Sustainability Management-Sustainable Operations-Waste Storage Management</v>
      </c>
      <c r="C674">
        <v>4133</v>
      </c>
      <c r="D674" t="s">
        <v>5549</v>
      </c>
      <c r="E674" t="s">
        <v>5718</v>
      </c>
      <c r="F674" t="s">
        <v>7451</v>
      </c>
      <c r="G674" t="s">
        <v>7515</v>
      </c>
      <c r="H674" s="55" t="s">
        <v>7552</v>
      </c>
      <c r="J674" t="s">
        <v>7553</v>
      </c>
      <c r="K674" t="s">
        <v>812</v>
      </c>
      <c r="Q674" t="s">
        <v>7554</v>
      </c>
    </row>
    <row r="675" spans="2:17" ht="16.5">
      <c r="B675" s="29" t="str">
        <f>_xlfn.CONCAT(Capabilities[[#This Row],[Column1]],"-",Capabilities[[#This Row],[Level 1]],"-",Capabilities[[#This Row],[Level 2]],"-",Capabilities[[#This Row],[Level 3]])</f>
        <v>4134-Sustainability Management-Sustainable Operations-Waste Transportation Management</v>
      </c>
      <c r="C675">
        <v>4134</v>
      </c>
      <c r="D675" t="s">
        <v>5549</v>
      </c>
      <c r="E675" t="s">
        <v>5718</v>
      </c>
      <c r="F675" t="s">
        <v>7451</v>
      </c>
      <c r="G675" t="s">
        <v>7515</v>
      </c>
      <c r="H675" s="55" t="s">
        <v>7555</v>
      </c>
      <c r="J675" t="s">
        <v>7556</v>
      </c>
      <c r="K675" t="s">
        <v>812</v>
      </c>
      <c r="Q675" t="s">
        <v>7557</v>
      </c>
    </row>
    <row r="676" spans="2:17" ht="16.5">
      <c r="B676" s="29" t="str">
        <f>_xlfn.CONCAT(Capabilities[[#This Row],[Column1]],"-",Capabilities[[#This Row],[Level 1]],"-",Capabilities[[#This Row],[Level 2]],"-",Capabilities[[#This Row],[Level 3]])</f>
        <v>4135-Sustainability Management-Sustainable Operations-Work Permit and Isolations Management</v>
      </c>
      <c r="C676">
        <v>4135</v>
      </c>
      <c r="D676" t="s">
        <v>5549</v>
      </c>
      <c r="E676" t="s">
        <v>5718</v>
      </c>
      <c r="F676" t="s">
        <v>7451</v>
      </c>
      <c r="G676" t="s">
        <v>7515</v>
      </c>
      <c r="H676" s="55" t="s">
        <v>7558</v>
      </c>
      <c r="J676" t="s">
        <v>7559</v>
      </c>
      <c r="K676" t="s">
        <v>812</v>
      </c>
      <c r="Q676" t="s">
        <v>7560</v>
      </c>
    </row>
    <row r="677" spans="2:17">
      <c r="B677" s="29" t="str">
        <f>_xlfn.CONCAT(Capabilities[[#This Row],[Column1]],"-",Capabilities[[#This Row],[Level 1]],"-",Capabilities[[#This Row],[Level 2]],"-",Capabilities[[#This Row],[Level 3]])</f>
        <v>4100-Sustainability Management--</v>
      </c>
      <c r="C677">
        <v>4100</v>
      </c>
      <c r="D677" t="s">
        <v>5549</v>
      </c>
      <c r="E677" t="s">
        <v>5718</v>
      </c>
      <c r="F677" t="s">
        <v>7451</v>
      </c>
      <c r="J677" t="s">
        <v>7561</v>
      </c>
      <c r="K677" t="s">
        <v>812</v>
      </c>
      <c r="Q677" t="s">
        <v>7562</v>
      </c>
    </row>
  </sheetData>
  <sheetProtection autoFilter="0"/>
  <phoneticPr fontId="7"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4EC18287-ACAD-4F8B-8E0F-EBDD00EA25C0}">
          <x14:formula1>
            <xm:f>Tabels!$D$4:$D$7</xm:f>
          </x14:formula1>
          <xm:sqref>M7:M1048576</xm:sqref>
        </x14:dataValidation>
        <x14:dataValidation type="list" allowBlank="1" showInputMessage="1" showErrorMessage="1" xr:uid="{590AEDEF-7531-4ECF-91AD-71B22BA00030}">
          <x14:formula1>
            <xm:f>Tabels!$Y$4:$Y$6</xm:f>
          </x14:formula1>
          <xm:sqref>I7:I1048576</xm:sqref>
        </x14:dataValidation>
        <x14:dataValidation type="list" allowBlank="1" showInputMessage="1" showErrorMessage="1" xr:uid="{6417C7E9-D812-4182-A4C4-D789479E431F}">
          <x14:formula1>
            <xm:f>'C-Business Context'!$P$3:$P$15</xm:f>
          </x14:formula1>
          <xm:sqref>K6:K1048576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94EC4-AA42-4667-BE4C-6F74FCE260F5}">
  <sheetPr codeName="Sheet6"/>
  <dimension ref="B1:Q171"/>
  <sheetViews>
    <sheetView tabSelected="1" topLeftCell="A76" zoomScale="110" zoomScaleNormal="110" workbookViewId="0">
      <selection activeCell="D10" sqref="D10"/>
    </sheetView>
  </sheetViews>
  <sheetFormatPr defaultRowHeight="15"/>
  <cols>
    <col min="2" max="2" width="27.7109375" bestFit="1" customWidth="1"/>
    <col min="3" max="3" width="38.7109375" customWidth="1"/>
    <col min="4" max="5" width="14.42578125" customWidth="1"/>
    <col min="6" max="6" width="68.28515625" bestFit="1" customWidth="1"/>
    <col min="7" max="7" width="14.42578125" customWidth="1"/>
    <col min="8" max="8" width="100.85546875" bestFit="1" customWidth="1"/>
    <col min="9" max="11" width="14.42578125" customWidth="1"/>
    <col min="12" max="12" width="17.42578125" customWidth="1"/>
    <col min="13" max="13" width="19" bestFit="1" customWidth="1"/>
    <col min="14" max="14" width="10.5703125" bestFit="1" customWidth="1"/>
    <col min="17" max="17" width="71.42578125" customWidth="1"/>
    <col min="18" max="18" width="14.28515625" bestFit="1" customWidth="1"/>
  </cols>
  <sheetData>
    <row r="1" spans="2:17">
      <c r="B1" t="s">
        <v>5541</v>
      </c>
      <c r="C1" t="s">
        <v>5542</v>
      </c>
      <c r="D1" t="s">
        <v>5540</v>
      </c>
      <c r="E1" s="76" t="s">
        <v>7563</v>
      </c>
      <c r="F1" s="76"/>
      <c r="G1" s="76"/>
      <c r="H1" s="76"/>
    </row>
    <row r="2" spans="2:17">
      <c r="B2" t="s">
        <v>7564</v>
      </c>
      <c r="C2" t="s">
        <v>37</v>
      </c>
      <c r="D2" t="s">
        <v>5023</v>
      </c>
      <c r="E2" t="s">
        <v>7565</v>
      </c>
      <c r="F2" t="s">
        <v>47</v>
      </c>
      <c r="G2" t="s">
        <v>7566</v>
      </c>
      <c r="H2" t="s">
        <v>48</v>
      </c>
      <c r="L2" t="s">
        <v>36</v>
      </c>
      <c r="M2" t="s">
        <v>5023</v>
      </c>
      <c r="Q2" t="s">
        <v>38</v>
      </c>
    </row>
    <row r="3" spans="2:17">
      <c r="B3" s="90" t="s">
        <v>189</v>
      </c>
      <c r="C3" t="s">
        <v>189</v>
      </c>
      <c r="D3" t="s">
        <v>7567</v>
      </c>
      <c r="F3" t="str">
        <f>_xlfn.CONCAT(_xlfn.XLOOKUP(BusinessArea[[#This Row],[Country]],Country[Country],Country[CountryCode],"N/A",0,1),"_",BusinessArea[[#This Row],[Business Area]],"_",BusinessArea[[#This Row],[Team]])</f>
        <v>DK10_Sales &amp; Marketing_</v>
      </c>
      <c r="G3">
        <v>11000</v>
      </c>
      <c r="H3" t="str">
        <f>_xlfn.CONCAT(BusinessArea[[#This Row],[ID]],"_",_xlfn.XLOOKUP(BusinessArea[[#This Row],[Country]],Country[Country],Country[CountryCode],"N/A",0,1),"_",BusinessArea[[#This Row],[Organization]],"_",BusinessArea[[#This Row],[Business Area]],"_",BusinessArea[[#This Row],[Team]])</f>
        <v>11000_DK10_Sales &amp; Marketing_Sales &amp; Marketing_</v>
      </c>
      <c r="L3" t="s">
        <v>50</v>
      </c>
      <c r="M3" t="s">
        <v>7568</v>
      </c>
      <c r="Q3" t="s">
        <v>7569</v>
      </c>
    </row>
    <row r="4" spans="2:17">
      <c r="B4" s="90" t="s">
        <v>189</v>
      </c>
      <c r="C4" t="s">
        <v>189</v>
      </c>
      <c r="D4" t="s">
        <v>7567</v>
      </c>
      <c r="E4" t="s">
        <v>249</v>
      </c>
      <c r="F4" t="str">
        <f>_xlfn.CONCAT(_xlfn.XLOOKUP(BusinessArea[[#This Row],[Country]],Country[Country],Country[CountryCode],"N/A",0,1),"_",BusinessArea[[#This Row],[Business Area]],"_",BusinessArea[[#This Row],[Team]])</f>
        <v>DK10_Sales &amp; Marketing_Marketing</v>
      </c>
      <c r="G4">
        <v>11001</v>
      </c>
      <c r="H4" t="str">
        <f>_xlfn.CONCAT(BusinessArea[[#This Row],[ID]],"_",_xlfn.XLOOKUP(BusinessArea[[#This Row],[Country]],Country[Country],Country[CountryCode],"N/A",0,1),"_",BusinessArea[[#This Row],[Organization]],"_",BusinessArea[[#This Row],[Business Area]],"_",BusinessArea[[#This Row],[Team]])</f>
        <v>11001_DK10_Sales &amp; Marketing_Sales &amp; Marketing_Marketing</v>
      </c>
      <c r="L4" t="s">
        <v>231</v>
      </c>
      <c r="M4" t="s">
        <v>7570</v>
      </c>
      <c r="Q4" t="s">
        <v>5657</v>
      </c>
    </row>
    <row r="5" spans="2:17">
      <c r="B5" s="90" t="s">
        <v>189</v>
      </c>
      <c r="C5" t="s">
        <v>189</v>
      </c>
      <c r="D5" t="s">
        <v>7567</v>
      </c>
      <c r="E5" t="s">
        <v>1275</v>
      </c>
      <c r="F5" t="str">
        <f>_xlfn.CONCAT(_xlfn.XLOOKUP(BusinessArea[[#This Row],[Country]],Country[Country],Country[CountryCode],"N/A",0,1),"_",BusinessArea[[#This Row],[Business Area]],"_",BusinessArea[[#This Row],[Team]])</f>
        <v>DK10_Sales &amp; Marketing_Sales</v>
      </c>
      <c r="G5">
        <v>11002</v>
      </c>
      <c r="H5" t="str">
        <f>_xlfn.CONCAT(BusinessArea[[#This Row],[ID]],"_",_xlfn.XLOOKUP(BusinessArea[[#This Row],[Country]],Country[Country],Country[CountryCode],"N/A",0,1),"_",BusinessArea[[#This Row],[Organization]],"_",BusinessArea[[#This Row],[Business Area]],"_",BusinessArea[[#This Row],[Team]])</f>
        <v>11002_DK10_Sales &amp; Marketing_Sales &amp; Marketing_Sales</v>
      </c>
      <c r="L5" t="s">
        <v>239</v>
      </c>
      <c r="M5" t="s">
        <v>7571</v>
      </c>
      <c r="Q5" t="s">
        <v>1064</v>
      </c>
    </row>
    <row r="6" spans="2:17">
      <c r="B6" s="90" t="s">
        <v>189</v>
      </c>
      <c r="C6" t="s">
        <v>189</v>
      </c>
      <c r="D6" t="s">
        <v>7568</v>
      </c>
      <c r="F6" t="str">
        <f>_xlfn.CONCAT(_xlfn.XLOOKUP(BusinessArea[[#This Row],[Country]],Country[Country],Country[CountryCode],"N/A",0,1),"_",BusinessArea[[#This Row],[Business Area]],"_",BusinessArea[[#This Row],[Team]])</f>
        <v>AT10_Sales &amp; Marketing_</v>
      </c>
      <c r="G6">
        <v>11003</v>
      </c>
      <c r="H6" t="str">
        <f>_xlfn.CONCAT(BusinessArea[[#This Row],[ID]],"_",_xlfn.XLOOKUP(BusinessArea[[#This Row],[Country]],Country[Country],Country[CountryCode],"N/A",0,1),"_",BusinessArea[[#This Row],[Organization]],"_",BusinessArea[[#This Row],[Business Area]],"_",BusinessArea[[#This Row],[Team]])</f>
        <v>11003_AT10_Sales &amp; Marketing_Sales &amp; Marketing_</v>
      </c>
      <c r="L6" t="s">
        <v>243</v>
      </c>
      <c r="M6" t="s">
        <v>7572</v>
      </c>
      <c r="Q6" t="s">
        <v>1061</v>
      </c>
    </row>
    <row r="7" spans="2:17">
      <c r="B7" s="90" t="s">
        <v>189</v>
      </c>
      <c r="C7" t="s">
        <v>189</v>
      </c>
      <c r="D7" t="s">
        <v>7573</v>
      </c>
      <c r="F7" t="str">
        <f>_xlfn.CONCAT(_xlfn.XLOOKUP(BusinessArea[[#This Row],[Country]],Country[Country],Country[CountryCode],"N/A",0,1),"_",BusinessArea[[#This Row],[Business Area]],"_",BusinessArea[[#This Row],[Team]])</f>
        <v>DE10_Sales &amp; Marketing_</v>
      </c>
      <c r="G7">
        <v>11004</v>
      </c>
      <c r="H7" t="str">
        <f>_xlfn.CONCAT(BusinessArea[[#This Row],[ID]],"_",_xlfn.XLOOKUP(BusinessArea[[#This Row],[Country]],Country[Country],Country[CountryCode],"N/A",0,1),"_",BusinessArea[[#This Row],[Organization]],"_",BusinessArea[[#This Row],[Business Area]],"_",BusinessArea[[#This Row],[Team]])</f>
        <v>11004_DE10_Sales &amp; Marketing_Sales &amp; Marketing_</v>
      </c>
      <c r="L7" t="s">
        <v>245</v>
      </c>
      <c r="M7" t="s">
        <v>7573</v>
      </c>
      <c r="Q7" t="s">
        <v>888</v>
      </c>
    </row>
    <row r="8" spans="2:17">
      <c r="B8" s="90" t="s">
        <v>189</v>
      </c>
      <c r="C8" t="s">
        <v>189</v>
      </c>
      <c r="D8" t="s">
        <v>7573</v>
      </c>
      <c r="E8" t="s">
        <v>249</v>
      </c>
      <c r="F8" t="str">
        <f>_xlfn.CONCAT(_xlfn.XLOOKUP(BusinessArea[[#This Row],[Country]],Country[Country],Country[CountryCode],"N/A",0,1),"_",BusinessArea[[#This Row],[Business Area]],"_",BusinessArea[[#This Row],[Team]])</f>
        <v>DE10_Sales &amp; Marketing_Marketing</v>
      </c>
      <c r="G8">
        <v>11005</v>
      </c>
      <c r="H8" t="str">
        <f>_xlfn.CONCAT(BusinessArea[[#This Row],[ID]],"_",_xlfn.XLOOKUP(BusinessArea[[#This Row],[Country]],Country[Country],Country[CountryCode],"N/A",0,1),"_",BusinessArea[[#This Row],[Organization]],"_",BusinessArea[[#This Row],[Business Area]],"_",BusinessArea[[#This Row],[Team]])</f>
        <v>11005_DE10_Sales &amp; Marketing_Sales &amp; Marketing_Marketing</v>
      </c>
      <c r="L8" t="s">
        <v>253</v>
      </c>
      <c r="M8" t="s">
        <v>7567</v>
      </c>
      <c r="Q8" t="s">
        <v>880</v>
      </c>
    </row>
    <row r="9" spans="2:17">
      <c r="B9" s="90" t="s">
        <v>189</v>
      </c>
      <c r="C9" t="s">
        <v>241</v>
      </c>
      <c r="D9" t="s">
        <v>7571</v>
      </c>
      <c r="F9" t="str">
        <f>_xlfn.CONCAT(_xlfn.XLOOKUP(BusinessArea[[#This Row],[Country]],Country[Country],Country[CountryCode],"N/A",0,1),"_",BusinessArea[[#This Row],[Business Area]],"_",BusinessArea[[#This Row],[Team]])</f>
        <v>CH10_CH_Sales &amp; Marketing_</v>
      </c>
      <c r="G9">
        <v>11006</v>
      </c>
      <c r="H9" t="str">
        <f>_xlfn.CONCAT(BusinessArea[[#This Row],[ID]],"_",_xlfn.XLOOKUP(BusinessArea[[#This Row],[Country]],Country[Country],Country[CountryCode],"N/A",0,1),"_",BusinessArea[[#This Row],[Organization]],"_",BusinessArea[[#This Row],[Business Area]],"_",BusinessArea[[#This Row],[Team]])</f>
        <v>11006_CH10_Sales &amp; Marketing_CH_Sales &amp; Marketing_</v>
      </c>
      <c r="L9" t="s">
        <v>1718</v>
      </c>
      <c r="M9" t="s">
        <v>7574</v>
      </c>
      <c r="Q9" t="s">
        <v>883</v>
      </c>
    </row>
    <row r="10" spans="2:17">
      <c r="B10" s="90" t="s">
        <v>2997</v>
      </c>
      <c r="C10" t="s">
        <v>240</v>
      </c>
      <c r="D10" t="s">
        <v>7571</v>
      </c>
      <c r="F10" t="str">
        <f>_xlfn.CONCAT(_xlfn.XLOOKUP(BusinessArea[[#This Row],[Country]],Country[Country],Country[CountryCode],"N/A",0,1),"_",BusinessArea[[#This Row],[Business Area]],"_",BusinessArea[[#This Row],[Team]])</f>
        <v>CH10_CH_Customer Services (Project &amp; Support)_</v>
      </c>
      <c r="G10">
        <v>11007</v>
      </c>
      <c r="H10" t="str">
        <f>_xlfn.CONCAT(BusinessArea[[#This Row],[ID]],"_",_xlfn.XLOOKUP(BusinessArea[[#This Row],[Country]],Country[Country],Country[CountryCode],"N/A",0,1),"_",BusinessArea[[#This Row],[Organization]],"_",BusinessArea[[#This Row],[Business Area]],"_",BusinessArea[[#This Row],[Team]])</f>
        <v>11007_CH10_Customer Service_CH_Customer Services (Project &amp; Support)_</v>
      </c>
      <c r="L10" t="s">
        <v>1739</v>
      </c>
      <c r="M10" t="s">
        <v>7575</v>
      </c>
      <c r="Q10" t="s">
        <v>1623</v>
      </c>
    </row>
    <row r="11" spans="2:17">
      <c r="B11" s="90" t="s">
        <v>189</v>
      </c>
      <c r="C11" t="s">
        <v>1732</v>
      </c>
      <c r="D11" t="s">
        <v>7574</v>
      </c>
      <c r="E11" t="s">
        <v>1275</v>
      </c>
      <c r="F11" t="str">
        <f>_xlfn.CONCAT(_xlfn.XLOOKUP(BusinessArea[[#This Row],[Country]],Country[Country],Country[CountryCode],"N/A",0,1),"_",BusinessArea[[#This Row],[Business Area]],"_",BusinessArea[[#This Row],[Team]])</f>
        <v>ES10_ES_Sales &amp; Marketing_Sales</v>
      </c>
      <c r="G11">
        <v>11008</v>
      </c>
      <c r="H11" t="str">
        <f>_xlfn.CONCAT(BusinessArea[[#This Row],[ID]],"_",_xlfn.XLOOKUP(BusinessArea[[#This Row],[Country]],Country[Country],Country[CountryCode],"N/A",0,1),"_",BusinessArea[[#This Row],[Organization]],"_",BusinessArea[[#This Row],[Business Area]],"_",BusinessArea[[#This Row],[Team]])</f>
        <v>11008_ES10_Sales &amp; Marketing_ES_Sales &amp; Marketing_Sales</v>
      </c>
      <c r="J11" t="s">
        <v>7576</v>
      </c>
      <c r="L11" t="s">
        <v>1743</v>
      </c>
      <c r="M11" t="s">
        <v>4901</v>
      </c>
      <c r="Q11" t="s">
        <v>1618</v>
      </c>
    </row>
    <row r="12" spans="2:17">
      <c r="B12" s="90" t="s">
        <v>2997</v>
      </c>
      <c r="C12" t="s">
        <v>1720</v>
      </c>
      <c r="D12" t="s">
        <v>7574</v>
      </c>
      <c r="F12" t="str">
        <f>_xlfn.CONCAT(_xlfn.XLOOKUP(BusinessArea[[#This Row],[Country]],Country[Country],Country[CountryCode],"N/A",0,1),"_",BusinessArea[[#This Row],[Business Area]],"_",BusinessArea[[#This Row],[Team]])</f>
        <v>ES10_ES_Customer Service_</v>
      </c>
      <c r="G12">
        <v>11009</v>
      </c>
      <c r="H12" t="str">
        <f>_xlfn.CONCAT(BusinessArea[[#This Row],[ID]],"_",_xlfn.XLOOKUP(BusinessArea[[#This Row],[Country]],Country[Country],Country[CountryCode],"N/A",0,1),"_",BusinessArea[[#This Row],[Organization]],"_",BusinessArea[[#This Row],[Business Area]],"_",BusinessArea[[#This Row],[Team]])</f>
        <v>11009_ES10_Customer Service_ES_Customer Service_</v>
      </c>
      <c r="J12" t="s">
        <v>7576</v>
      </c>
      <c r="L12" t="s">
        <v>1769</v>
      </c>
      <c r="M12" t="s">
        <v>7577</v>
      </c>
      <c r="Q12" t="s">
        <v>1615</v>
      </c>
    </row>
    <row r="13" spans="2:17">
      <c r="B13" s="90" t="s">
        <v>189</v>
      </c>
      <c r="C13" t="s">
        <v>1767</v>
      </c>
      <c r="D13" t="s">
        <v>4901</v>
      </c>
      <c r="E13" t="s">
        <v>1768</v>
      </c>
      <c r="F13" t="str">
        <f>_xlfn.CONCAT(_xlfn.XLOOKUP(BusinessArea[[#This Row],[Country]],Country[Country],Country[CountryCode],"N/A",0,1),"_",BusinessArea[[#This Row],[Business Area]],"_",BusinessArea[[#This Row],[Team]])</f>
        <v>FR10_FR_Sales &amp; Marketing_Internal Sales</v>
      </c>
      <c r="G13">
        <v>11010</v>
      </c>
      <c r="H13" t="str">
        <f>_xlfn.CONCAT(BusinessArea[[#This Row],[ID]],"_",_xlfn.XLOOKUP(BusinessArea[[#This Row],[Country]],Country[Country],Country[CountryCode],"N/A",0,1),"_",BusinessArea[[#This Row],[Organization]],"_",BusinessArea[[#This Row],[Business Area]],"_",BusinessArea[[#This Row],[Team]])</f>
        <v>11010_FR10_Sales &amp; Marketing_FR_Sales &amp; Marketing_Internal Sales</v>
      </c>
      <c r="J13" t="s">
        <v>7576</v>
      </c>
      <c r="L13" t="s">
        <v>1815</v>
      </c>
      <c r="M13" t="s">
        <v>7578</v>
      </c>
      <c r="Q13" t="s">
        <v>882</v>
      </c>
    </row>
    <row r="14" spans="2:17">
      <c r="B14" s="90" t="s">
        <v>189</v>
      </c>
      <c r="C14" t="s">
        <v>1767</v>
      </c>
      <c r="D14" t="s">
        <v>4901</v>
      </c>
      <c r="E14" t="s">
        <v>249</v>
      </c>
      <c r="F14" t="str">
        <f>_xlfn.CONCAT(_xlfn.XLOOKUP(BusinessArea[[#This Row],[Country]],Country[Country],Country[CountryCode],"N/A",0,1),"_",BusinessArea[[#This Row],[Business Area]],"_",BusinessArea[[#This Row],[Team]])</f>
        <v>FR10_FR_Sales &amp; Marketing_Marketing</v>
      </c>
      <c r="G14">
        <v>11011</v>
      </c>
      <c r="H14" t="str">
        <f>_xlfn.CONCAT(BusinessArea[[#This Row],[ID]],"_",_xlfn.XLOOKUP(BusinessArea[[#This Row],[Country]],Country[Country],Country[CountryCode],"N/A",0,1),"_",BusinessArea[[#This Row],[Organization]],"_",BusinessArea[[#This Row],[Business Area]],"_",BusinessArea[[#This Row],[Team]])</f>
        <v>11011_FR10_Sales &amp; Marketing_FR_Sales &amp; Marketing_Marketing</v>
      </c>
      <c r="J14" t="s">
        <v>7576</v>
      </c>
      <c r="L14" t="s">
        <v>1818</v>
      </c>
      <c r="M14" t="s">
        <v>7579</v>
      </c>
      <c r="Q14" t="s">
        <v>1602</v>
      </c>
    </row>
    <row r="15" spans="2:17">
      <c r="B15" s="90" t="s">
        <v>189</v>
      </c>
      <c r="C15" t="s">
        <v>1767</v>
      </c>
      <c r="D15" t="s">
        <v>4901</v>
      </c>
      <c r="E15" t="s">
        <v>1275</v>
      </c>
      <c r="F15" t="str">
        <f>_xlfn.CONCAT(_xlfn.XLOOKUP(BusinessArea[[#This Row],[Country]],Country[Country],Country[CountryCode],"N/A",0,1),"_",BusinessArea[[#This Row],[Business Area]],"_",BusinessArea[[#This Row],[Team]])</f>
        <v>FR10_FR_Sales &amp; Marketing_Sales</v>
      </c>
      <c r="G15">
        <v>11012</v>
      </c>
      <c r="H15" t="str">
        <f>_xlfn.CONCAT(BusinessArea[[#This Row],[ID]],"_",_xlfn.XLOOKUP(BusinessArea[[#This Row],[Country]],Country[Country],Country[CountryCode],"N/A",0,1),"_",BusinessArea[[#This Row],[Organization]],"_",BusinessArea[[#This Row],[Business Area]],"_",BusinessArea[[#This Row],[Team]])</f>
        <v>11012_FR10_Sales &amp; Marketing_FR_Sales &amp; Marketing_Sales</v>
      </c>
      <c r="J15" t="s">
        <v>7576</v>
      </c>
      <c r="L15" t="s">
        <v>1820</v>
      </c>
      <c r="M15" t="s">
        <v>7580</v>
      </c>
      <c r="Q15" t="s">
        <v>1604</v>
      </c>
    </row>
    <row r="16" spans="2:17">
      <c r="B16" s="90" t="s">
        <v>189</v>
      </c>
      <c r="C16" t="s">
        <v>1826</v>
      </c>
      <c r="D16" t="s">
        <v>7580</v>
      </c>
      <c r="F16" t="str">
        <f>_xlfn.CONCAT(_xlfn.XLOOKUP(BusinessArea[[#This Row],[Country]],Country[Country],Country[CountryCode],"N/A",0,1),"_",BusinessArea[[#This Row],[Business Area]],"_",BusinessArea[[#This Row],[Team]])</f>
        <v>NL10_NL_Sales &amp; Marketing_</v>
      </c>
      <c r="G16">
        <v>11013</v>
      </c>
      <c r="H16" t="str">
        <f>_xlfn.CONCAT(BusinessArea[[#This Row],[ID]],"_",_xlfn.XLOOKUP(BusinessArea[[#This Row],[Country]],Country[Country],Country[CountryCode],"N/A",0,1),"_",BusinessArea[[#This Row],[Organization]],"_",BusinessArea[[#This Row],[Business Area]],"_",BusinessArea[[#This Row],[Team]])</f>
        <v>11013_NL10_Sales &amp; Marketing_NL_Sales &amp; Marketing_</v>
      </c>
      <c r="J16" t="s">
        <v>7576</v>
      </c>
      <c r="L16" t="s">
        <v>1831</v>
      </c>
      <c r="M16" t="s">
        <v>7581</v>
      </c>
      <c r="Q16" t="s">
        <v>1611</v>
      </c>
    </row>
    <row r="17" spans="2:17">
      <c r="B17" s="90" t="s">
        <v>189</v>
      </c>
      <c r="C17" t="s">
        <v>1826</v>
      </c>
      <c r="D17" t="s">
        <v>7580</v>
      </c>
      <c r="E17" t="s">
        <v>1275</v>
      </c>
      <c r="F17" t="str">
        <f>_xlfn.CONCAT(_xlfn.XLOOKUP(BusinessArea[[#This Row],[Country]],Country[Country],Country[CountryCode],"N/A",0,1),"_",BusinessArea[[#This Row],[Business Area]],"_",BusinessArea[[#This Row],[Team]])</f>
        <v>NL10_NL_Sales &amp; Marketing_Sales</v>
      </c>
      <c r="G17">
        <v>11014</v>
      </c>
      <c r="H17" t="str">
        <f>_xlfn.CONCAT(BusinessArea[[#This Row],[ID]],"_",_xlfn.XLOOKUP(BusinessArea[[#This Row],[Country]],Country[Country],Country[CountryCode],"N/A",0,1),"_",BusinessArea[[#This Row],[Organization]],"_",BusinessArea[[#This Row],[Business Area]],"_",BusinessArea[[#This Row],[Team]])</f>
        <v>11014_NL10_Sales &amp; Marketing_NL_Sales &amp; Marketing_Sales</v>
      </c>
      <c r="J17" t="s">
        <v>7576</v>
      </c>
      <c r="L17" t="s">
        <v>1841</v>
      </c>
      <c r="M17" t="s">
        <v>7582</v>
      </c>
      <c r="Q17" t="s">
        <v>1601</v>
      </c>
    </row>
    <row r="18" spans="2:17">
      <c r="B18" s="90" t="s">
        <v>189</v>
      </c>
      <c r="C18" t="s">
        <v>1826</v>
      </c>
      <c r="D18" t="s">
        <v>7580</v>
      </c>
      <c r="E18" t="s">
        <v>1827</v>
      </c>
      <c r="F18" t="str">
        <f>_xlfn.CONCAT(_xlfn.XLOOKUP(BusinessArea[[#This Row],[Country]],Country[Country],Country[CountryCode],"N/A",0,1),"_",BusinessArea[[#This Row],[Business Area]],"_",BusinessArea[[#This Row],[Team]])</f>
        <v>NL10_NL_Sales &amp; Marketing_Customer Service/Project Management</v>
      </c>
      <c r="G18">
        <v>11015</v>
      </c>
      <c r="H18" t="str">
        <f>_xlfn.CONCAT(BusinessArea[[#This Row],[ID]],"_",_xlfn.XLOOKUP(BusinessArea[[#This Row],[Country]],Country[Country],Country[CountryCode],"N/A",0,1),"_",BusinessArea[[#This Row],[Organization]],"_",BusinessArea[[#This Row],[Business Area]],"_",BusinessArea[[#This Row],[Team]])</f>
        <v>11015_NL10_Sales &amp; Marketing_NL_Sales &amp; Marketing_Customer Service/Project Management</v>
      </c>
      <c r="J18" t="s">
        <v>7576</v>
      </c>
      <c r="L18" t="s">
        <v>1844</v>
      </c>
      <c r="M18" t="s">
        <v>7583</v>
      </c>
      <c r="Q18" t="s">
        <v>1600</v>
      </c>
    </row>
    <row r="19" spans="2:17">
      <c r="B19" s="90" t="s">
        <v>189</v>
      </c>
      <c r="C19" t="s">
        <v>1839</v>
      </c>
      <c r="D19" t="s">
        <v>7581</v>
      </c>
      <c r="F19" t="str">
        <f>_xlfn.CONCAT(_xlfn.XLOOKUP(BusinessArea[[#This Row],[Country]],Country[Country],Country[CountryCode],"N/A",0,1),"_",BusinessArea[[#This Row],[Business Area]],"_",BusinessArea[[#This Row],[Team]])</f>
        <v>NO10_NO_Sales &amp; Marketing_</v>
      </c>
      <c r="G19">
        <v>11016</v>
      </c>
      <c r="H19" t="str">
        <f>_xlfn.CONCAT(BusinessArea[[#This Row],[ID]],"_",_xlfn.XLOOKUP(BusinessArea[[#This Row],[Country]],Country[Country],Country[CountryCode],"N/A",0,1),"_",BusinessArea[[#This Row],[Organization]],"_",BusinessArea[[#This Row],[Business Area]],"_",BusinessArea[[#This Row],[Team]])</f>
        <v>11016_NO10_Sales &amp; Marketing_NO_Sales &amp; Marketing_</v>
      </c>
      <c r="J19" t="s">
        <v>7576</v>
      </c>
      <c r="L19" t="s">
        <v>1864</v>
      </c>
      <c r="M19" t="s">
        <v>7584</v>
      </c>
      <c r="Q19" t="s">
        <v>1603</v>
      </c>
    </row>
    <row r="20" spans="2:17">
      <c r="B20" s="90" t="s">
        <v>189</v>
      </c>
      <c r="C20" t="s">
        <v>1858</v>
      </c>
      <c r="D20" t="s">
        <v>7583</v>
      </c>
      <c r="F20" t="str">
        <f>_xlfn.CONCAT(_xlfn.XLOOKUP(BusinessArea[[#This Row],[Country]],Country[Country],Country[CountryCode],"N/A",0,1),"_",BusinessArea[[#This Row],[Business Area]],"_",BusinessArea[[#This Row],[Team]])</f>
        <v>SE10_SE_Sales &amp; Marketing_</v>
      </c>
      <c r="G20">
        <v>11017</v>
      </c>
      <c r="H20" t="str">
        <f>_xlfn.CONCAT(BusinessArea[[#This Row],[ID]],"_",_xlfn.XLOOKUP(BusinessArea[[#This Row],[Country]],Country[Country],Country[CountryCode],"N/A",0,1),"_",BusinessArea[[#This Row],[Organization]],"_",BusinessArea[[#This Row],[Business Area]],"_",BusinessArea[[#This Row],[Team]])</f>
        <v>11017_SE10_Sales &amp; Marketing_SE_Sales &amp; Marketing_</v>
      </c>
      <c r="J20" t="s">
        <v>7576</v>
      </c>
      <c r="L20" t="s">
        <v>51</v>
      </c>
      <c r="M20" t="s">
        <v>51</v>
      </c>
      <c r="Q20" t="s">
        <v>1185</v>
      </c>
    </row>
    <row r="21" spans="2:17">
      <c r="B21" s="90" t="s">
        <v>189</v>
      </c>
      <c r="C21" t="s">
        <v>1858</v>
      </c>
      <c r="D21" t="s">
        <v>7583</v>
      </c>
      <c r="E21" t="s">
        <v>1275</v>
      </c>
      <c r="F21" t="str">
        <f>_xlfn.CONCAT(_xlfn.XLOOKUP(BusinessArea[[#This Row],[Country]],Country[Country],Country[CountryCode],"N/A",0,1),"_",BusinessArea[[#This Row],[Business Area]],"_",BusinessArea[[#This Row],[Team]])</f>
        <v>SE10_SE_Sales &amp; Marketing_Sales</v>
      </c>
      <c r="G21">
        <v>11018</v>
      </c>
      <c r="H21" t="str">
        <f>_xlfn.CONCAT(BusinessArea[[#This Row],[ID]],"_",_xlfn.XLOOKUP(BusinessArea[[#This Row],[Country]],Country[Country],Country[CountryCode],"N/A",0,1),"_",BusinessArea[[#This Row],[Organization]],"_",BusinessArea[[#This Row],[Business Area]],"_",BusinessArea[[#This Row],[Team]])</f>
        <v>11018_SE10_Sales &amp; Marketing_SE_Sales &amp; Marketing_Sales</v>
      </c>
      <c r="J21" t="s">
        <v>7576</v>
      </c>
      <c r="Q21" t="s">
        <v>1469</v>
      </c>
    </row>
    <row r="22" spans="2:17">
      <c r="B22" s="90" t="s">
        <v>189</v>
      </c>
      <c r="C22" t="s">
        <v>1858</v>
      </c>
      <c r="D22" t="s">
        <v>7583</v>
      </c>
      <c r="E22" t="s">
        <v>249</v>
      </c>
      <c r="F22" t="str">
        <f>_xlfn.CONCAT(_xlfn.XLOOKUP(BusinessArea[[#This Row],[Country]],Country[Country],Country[CountryCode],"N/A",0,1),"_",BusinessArea[[#This Row],[Business Area]],"_",BusinessArea[[#This Row],[Team]])</f>
        <v>SE10_SE_Sales &amp; Marketing_Marketing</v>
      </c>
      <c r="G22">
        <v>11019</v>
      </c>
      <c r="H22" t="str">
        <f>_xlfn.CONCAT(BusinessArea[[#This Row],[ID]],"_",_xlfn.XLOOKUP(BusinessArea[[#This Row],[Country]],Country[Country],Country[CountryCode],"N/A",0,1),"_",BusinessArea[[#This Row],[Organization]],"_",BusinessArea[[#This Row],[Business Area]],"_",BusinessArea[[#This Row],[Team]])</f>
        <v>11019_SE10_Sales &amp; Marketing_SE_Sales &amp; Marketing_Marketing</v>
      </c>
      <c r="J22" t="s">
        <v>7576</v>
      </c>
      <c r="Q22" t="s">
        <v>1420</v>
      </c>
    </row>
    <row r="23" spans="2:17">
      <c r="B23" s="90" t="s">
        <v>189</v>
      </c>
      <c r="C23" t="s">
        <v>189</v>
      </c>
      <c r="D23" t="s">
        <v>7584</v>
      </c>
      <c r="E23" t="s">
        <v>249</v>
      </c>
      <c r="F23" t="str">
        <f>_xlfn.CONCAT(_xlfn.XLOOKUP(BusinessArea[[#This Row],[Country]],Country[Country],Country[CountryCode],"N/A",0,1),"_",BusinessArea[[#This Row],[Business Area]],"_",BusinessArea[[#This Row],[Team]])</f>
        <v>US10_Sales &amp; Marketing_Marketing</v>
      </c>
      <c r="G23">
        <v>11020</v>
      </c>
      <c r="H23" t="str">
        <f>_xlfn.CONCAT(BusinessArea[[#This Row],[ID]],"_",_xlfn.XLOOKUP(BusinessArea[[#This Row],[Country]],Country[Country],Country[CountryCode],"N/A",0,1),"_",BusinessArea[[#This Row],[Organization]],"_",BusinessArea[[#This Row],[Business Area]],"_",BusinessArea[[#This Row],[Team]])</f>
        <v>11020_US10_Sales &amp; Marketing_Sales &amp; Marketing_Marketing</v>
      </c>
      <c r="J23" t="s">
        <v>7576</v>
      </c>
      <c r="Q23" t="s">
        <v>1475</v>
      </c>
    </row>
    <row r="24" spans="2:17">
      <c r="B24" s="90" t="s">
        <v>189</v>
      </c>
      <c r="C24" t="s">
        <v>189</v>
      </c>
      <c r="D24" t="s">
        <v>7584</v>
      </c>
      <c r="E24" t="s">
        <v>1275</v>
      </c>
      <c r="F24" t="str">
        <f>_xlfn.CONCAT(_xlfn.XLOOKUP(BusinessArea[[#This Row],[Country]],Country[Country],Country[CountryCode],"N/A",0,1),"_",BusinessArea[[#This Row],[Business Area]],"_",BusinessArea[[#This Row],[Team]])</f>
        <v>US10_Sales &amp; Marketing_Sales</v>
      </c>
      <c r="G24">
        <v>11021</v>
      </c>
      <c r="H24" t="str">
        <f>_xlfn.CONCAT(BusinessArea[[#This Row],[ID]],"_",_xlfn.XLOOKUP(BusinessArea[[#This Row],[Country]],Country[Country],Country[CountryCode],"N/A",0,1),"_",BusinessArea[[#This Row],[Organization]],"_",BusinessArea[[#This Row],[Business Area]],"_",BusinessArea[[#This Row],[Team]])</f>
        <v>11021_US10_Sales &amp; Marketing_Sales &amp; Marketing_Sales</v>
      </c>
      <c r="J24" t="s">
        <v>7576</v>
      </c>
      <c r="Q24" t="s">
        <v>967</v>
      </c>
    </row>
    <row r="25" spans="2:17">
      <c r="B25" s="90" t="s">
        <v>189</v>
      </c>
      <c r="C25" t="s">
        <v>189</v>
      </c>
      <c r="D25" t="s">
        <v>7584</v>
      </c>
      <c r="E25" t="s">
        <v>1893</v>
      </c>
      <c r="F25" t="str">
        <f>_xlfn.CONCAT(_xlfn.XLOOKUP(BusinessArea[[#This Row],[Country]],Country[Country],Country[CountryCode],"N/A",0,1),"_",BusinessArea[[#This Row],[Business Area]],"_",BusinessArea[[#This Row],[Team]])</f>
        <v>US10_Sales &amp; Marketing_Sales Operation</v>
      </c>
      <c r="G25">
        <v>11022</v>
      </c>
      <c r="H25" t="str">
        <f>_xlfn.CONCAT(BusinessArea[[#This Row],[ID]],"_",_xlfn.XLOOKUP(BusinessArea[[#This Row],[Country]],Country[Country],Country[CountryCode],"N/A",0,1),"_",BusinessArea[[#This Row],[Organization]],"_",BusinessArea[[#This Row],[Business Area]],"_",BusinessArea[[#This Row],[Team]])</f>
        <v>11022_US10_Sales &amp; Marketing_Sales &amp; Marketing_Sales Operation</v>
      </c>
      <c r="J25" t="s">
        <v>7576</v>
      </c>
      <c r="Q25" t="s">
        <v>1179</v>
      </c>
    </row>
    <row r="26" spans="2:17">
      <c r="B26" s="90" t="s">
        <v>189</v>
      </c>
      <c r="C26" t="s">
        <v>189</v>
      </c>
      <c r="D26" t="s">
        <v>7584</v>
      </c>
      <c r="E26" t="s">
        <v>1902</v>
      </c>
      <c r="F26" t="str">
        <f>_xlfn.CONCAT(_xlfn.XLOOKUP(BusinessArea[[#This Row],[Country]],Country[Country],Country[CountryCode],"N/A",0,1),"_",BusinessArea[[#This Row],[Business Area]],"_",BusinessArea[[#This Row],[Team]])</f>
        <v>US10_Sales &amp; Marketing_Solution Management</v>
      </c>
      <c r="G26">
        <v>11023</v>
      </c>
      <c r="H26" t="str">
        <f>_xlfn.CONCAT(BusinessArea[[#This Row],[ID]],"_",_xlfn.XLOOKUP(BusinessArea[[#This Row],[Country]],Country[Country],Country[CountryCode],"N/A",0,1),"_",BusinessArea[[#This Row],[Organization]],"_",BusinessArea[[#This Row],[Business Area]],"_",BusinessArea[[#This Row],[Team]])</f>
        <v>11023_US10_Sales &amp; Marketing_Sales &amp; Marketing_Solution Management</v>
      </c>
      <c r="J26" t="s">
        <v>7576</v>
      </c>
      <c r="Q26" t="s">
        <v>1275</v>
      </c>
    </row>
    <row r="27" spans="2:17">
      <c r="B27" s="90" t="s">
        <v>2997</v>
      </c>
      <c r="C27" t="s">
        <v>1832</v>
      </c>
      <c r="D27" t="s">
        <v>7581</v>
      </c>
      <c r="F27" t="str">
        <f>_xlfn.CONCAT(_xlfn.XLOOKUP(BusinessArea[[#This Row],[Country]],Country[Country],Country[CountryCode],"N/A",0,1),"_",BusinessArea[[#This Row],[Business Area]],"_",BusinessArea[[#This Row],[Team]])</f>
        <v>NO10_NO_Customer Service_</v>
      </c>
      <c r="G27">
        <v>11024</v>
      </c>
      <c r="H27" t="str">
        <f>_xlfn.CONCAT(BusinessArea[[#This Row],[ID]],"_",_xlfn.XLOOKUP(BusinessArea[[#This Row],[Country]],Country[Country],Country[CountryCode],"N/A",0,1),"_",BusinessArea[[#This Row],[Organization]],"_",BusinessArea[[#This Row],[Business Area]],"_",BusinessArea[[#This Row],[Team]])</f>
        <v>11024_NO10_Customer Service_NO_Customer Service_</v>
      </c>
      <c r="J27" t="s">
        <v>7576</v>
      </c>
      <c r="Q27" t="s">
        <v>1768</v>
      </c>
    </row>
    <row r="28" spans="2:17">
      <c r="B28" s="90" t="s">
        <v>2997</v>
      </c>
      <c r="C28" s="90" t="s">
        <v>64</v>
      </c>
      <c r="D28" t="s">
        <v>7568</v>
      </c>
      <c r="F28" t="str">
        <f>_xlfn.CONCAT(_xlfn.XLOOKUP(BusinessArea[[#This Row],[Country]],Country[Country],Country[CountryCode],"N/A",0,1),"_",BusinessArea[[#This Row],[Business Area]],"_",BusinessArea[[#This Row],[Team]])</f>
        <v>AT10_AT_Customer Service_</v>
      </c>
      <c r="G28">
        <v>11025</v>
      </c>
      <c r="H28" t="str">
        <f>_xlfn.CONCAT(BusinessArea[[#This Row],[ID]],"_",_xlfn.XLOOKUP(BusinessArea[[#This Row],[Country]],Country[Country],Country[CountryCode],"N/A",0,1),"_",BusinessArea[[#This Row],[Organization]],"_",BusinessArea[[#This Row],[Business Area]],"_",BusinessArea[[#This Row],[Team]])</f>
        <v>11025_AT10_Customer Service_AT_Customer Service_</v>
      </c>
      <c r="J28" t="s">
        <v>7576</v>
      </c>
      <c r="Q28" t="s">
        <v>1893</v>
      </c>
    </row>
    <row r="29" spans="2:17">
      <c r="B29" s="90" t="s">
        <v>2997</v>
      </c>
      <c r="C29" s="90" t="s">
        <v>246</v>
      </c>
      <c r="D29" t="s">
        <v>7573</v>
      </c>
      <c r="F29" t="str">
        <f>_xlfn.CONCAT(_xlfn.XLOOKUP(BusinessArea[[#This Row],[Country]],Country[Country],Country[CountryCode],"N/A",0,1),"_",BusinessArea[[#This Row],[Business Area]],"_",BusinessArea[[#This Row],[Team]])</f>
        <v>DE10_DE_Customer Service_</v>
      </c>
      <c r="G29">
        <v>11026</v>
      </c>
      <c r="H29" t="str">
        <f>_xlfn.CONCAT(BusinessArea[[#This Row],[ID]],"_",_xlfn.XLOOKUP(BusinessArea[[#This Row],[Country]],Country[Country],Country[CountryCode],"N/A",0,1),"_",BusinessArea[[#This Row],[Organization]],"_",BusinessArea[[#This Row],[Business Area]],"_",BusinessArea[[#This Row],[Team]])</f>
        <v>11026_DE10_Customer Service_DE_Customer Service_</v>
      </c>
      <c r="J29" t="s">
        <v>7576</v>
      </c>
      <c r="Q29" t="s">
        <v>2997</v>
      </c>
    </row>
    <row r="30" spans="2:17">
      <c r="B30" s="90" t="s">
        <v>2997</v>
      </c>
      <c r="C30" s="90" t="s">
        <v>1740</v>
      </c>
      <c r="D30" t="s">
        <v>7575</v>
      </c>
      <c r="F30" t="str">
        <f>_xlfn.CONCAT(_xlfn.XLOOKUP(BusinessArea[[#This Row],[Country]],Country[Country],Country[CountryCode],"N/A",0,1),"_",BusinessArea[[#This Row],[Business Area]],"_",BusinessArea[[#This Row],[Team]])</f>
        <v>FI10_Customer Services_</v>
      </c>
      <c r="G30">
        <v>11027</v>
      </c>
      <c r="H30" t="str">
        <f>_xlfn.CONCAT(BusinessArea[[#This Row],[ID]],"_",_xlfn.XLOOKUP(BusinessArea[[#This Row],[Country]],Country[Country],Country[CountryCode],"N/A",0,1),"_",BusinessArea[[#This Row],[Organization]],"_",BusinessArea[[#This Row],[Business Area]],"_",BusinessArea[[#This Row],[Team]])</f>
        <v>11027_FI10_Customer Service_Customer Services_</v>
      </c>
      <c r="J30" t="s">
        <v>7576</v>
      </c>
      <c r="Q30" t="s">
        <v>1827</v>
      </c>
    </row>
    <row r="31" spans="2:17">
      <c r="B31" s="90" t="s">
        <v>1246</v>
      </c>
      <c r="C31" t="s">
        <v>1246</v>
      </c>
      <c r="D31" t="s">
        <v>7567</v>
      </c>
      <c r="F31" t="str">
        <f>_xlfn.CONCAT(_xlfn.XLOOKUP(BusinessArea[[#This Row],[Country]],Country[Country],Country[CountryCode],"N/A",0,1),"_",BusinessArea[[#This Row],[Business Area]],"_",BusinessArea[[#This Row],[Team]])</f>
        <v>DK10_Supply Chain_</v>
      </c>
      <c r="G31">
        <v>11028</v>
      </c>
      <c r="H31" t="str">
        <f>_xlfn.CONCAT(BusinessArea[[#This Row],[ID]],"_",_xlfn.XLOOKUP(BusinessArea[[#This Row],[Country]],Country[Country],Country[CountryCode],"N/A",0,1),"_",BusinessArea[[#This Row],[Organization]],"_",BusinessArea[[#This Row],[Business Area]],"_",BusinessArea[[#This Row],[Team]])</f>
        <v>11028_DK10_Supply Chain_Supply Chain_</v>
      </c>
      <c r="J31" t="s">
        <v>7576</v>
      </c>
      <c r="Q31" t="s">
        <v>249</v>
      </c>
    </row>
    <row r="32" spans="2:17">
      <c r="B32" s="212" t="s">
        <v>2151</v>
      </c>
      <c r="C32" s="212" t="s">
        <v>342</v>
      </c>
      <c r="D32" s="90" t="s">
        <v>7567</v>
      </c>
      <c r="E32" s="90" t="s">
        <v>343</v>
      </c>
      <c r="F32" t="str">
        <f>_xlfn.CONCAT(_xlfn.XLOOKUP(BusinessArea[[#This Row],[Country]],Country[Country],Country[CountryCode],"N/A",0,1),"_",BusinessArea[[#This Row],[Business Area]],"_",BusinessArea[[#This Row],[Team]])</f>
        <v>DK10_DK_Digitalization_Customer Operations_DK_Digitalization_Customer Operations_ Global Operations</v>
      </c>
      <c r="G32">
        <v>11029</v>
      </c>
      <c r="H32" t="str">
        <f>_xlfn.CONCAT(BusinessArea[[#This Row],[ID]],"_",_xlfn.XLOOKUP(BusinessArea[[#This Row],[Country]],Country[Country],Country[CountryCode],"N/A",0,1),"_",BusinessArea[[#This Row],[Organization]],"_",BusinessArea[[#This Row],[Business Area]],"_",BusinessArea[[#This Row],[Team]])</f>
        <v>11029_DK10_Digitalization_DK_Digitalization_Customer Operations_DK_Digitalization_Customer Operations_ Global Operations</v>
      </c>
      <c r="J32" t="s">
        <v>7576</v>
      </c>
      <c r="Q32" t="s">
        <v>1225</v>
      </c>
    </row>
    <row r="33" spans="2:17">
      <c r="B33" s="212" t="s">
        <v>2151</v>
      </c>
      <c r="C33" s="212" t="s">
        <v>342</v>
      </c>
      <c r="D33" s="90" t="s">
        <v>7567</v>
      </c>
      <c r="E33" s="90" t="s">
        <v>348</v>
      </c>
      <c r="F33" t="str">
        <f>_xlfn.CONCAT(_xlfn.XLOOKUP(BusinessArea[[#This Row],[Country]],Country[Country],Country[CountryCode],"N/A",0,1),"_",BusinessArea[[#This Row],[Business Area]],"_",BusinessArea[[#This Row],[Team]])</f>
        <v>DK10_DK_Digitalization_Customer Operations_DK_Digitalization_Customer Operations_Hosting OMNIA</v>
      </c>
      <c r="G33">
        <v>11030</v>
      </c>
      <c r="H33" t="str">
        <f>_xlfn.CONCAT(BusinessArea[[#This Row],[ID]],"_",_xlfn.XLOOKUP(BusinessArea[[#This Row],[Country]],Country[Country],Country[CountryCode],"N/A",0,1),"_",BusinessArea[[#This Row],[Organization]],"_",BusinessArea[[#This Row],[Business Area]],"_",BusinessArea[[#This Row],[Team]])</f>
        <v>11030_DK10_Digitalization_DK_Digitalization_Customer Operations_DK_Digitalization_Customer Operations_Hosting OMNIA</v>
      </c>
      <c r="J33" t="s">
        <v>7576</v>
      </c>
      <c r="Q33" t="s">
        <v>1239</v>
      </c>
    </row>
    <row r="34" spans="2:17">
      <c r="B34" s="212" t="s">
        <v>2151</v>
      </c>
      <c r="C34" s="212" t="s">
        <v>342</v>
      </c>
      <c r="D34" s="90" t="s">
        <v>7567</v>
      </c>
      <c r="E34" s="90" t="s">
        <v>346</v>
      </c>
      <c r="F34" t="str">
        <f>_xlfn.CONCAT(_xlfn.XLOOKUP(BusinessArea[[#This Row],[Country]],Country[Country],Country[CountryCode],"N/A",0,1),"_",BusinessArea[[#This Row],[Business Area]],"_",BusinessArea[[#This Row],[Team]])</f>
        <v>DK10_DK_Digitalization_Customer Operations_DK_Digitalization_Customer Operations_Hosting HCW</v>
      </c>
      <c r="G34">
        <v>11031</v>
      </c>
      <c r="H34" t="str">
        <f>_xlfn.CONCAT(BusinessArea[[#This Row],[ID]],"_",_xlfn.XLOOKUP(BusinessArea[[#This Row],[Country]],Country[Country],Country[CountryCode],"N/A",0,1),"_",BusinessArea[[#This Row],[Organization]],"_",BusinessArea[[#This Row],[Business Area]],"_",BusinessArea[[#This Row],[Team]])</f>
        <v>11031_DK10_Digitalization_DK_Digitalization_Customer Operations_DK_Digitalization_Customer Operations_Hosting HCW</v>
      </c>
      <c r="Q34" t="s">
        <v>1748</v>
      </c>
    </row>
    <row r="35" spans="2:17">
      <c r="B35" s="212" t="s">
        <v>2151</v>
      </c>
      <c r="C35" s="212" t="s">
        <v>342</v>
      </c>
      <c r="D35" s="90" t="s">
        <v>7567</v>
      </c>
      <c r="E35" s="90" t="s">
        <v>344</v>
      </c>
      <c r="F35" t="str">
        <f>_xlfn.CONCAT(_xlfn.XLOOKUP(BusinessArea[[#This Row],[Country]],Country[Country],Country[CountryCode],"N/A",0,1),"_",BusinessArea[[#This Row],[Business Area]],"_",BusinessArea[[#This Row],[Team]])</f>
        <v>DK10_DK_Digitalization_Customer Operations_DK_Digitalization_Customer Operations_Enterprise Services</v>
      </c>
      <c r="G35">
        <v>11032</v>
      </c>
      <c r="H35" t="str">
        <f>_xlfn.CONCAT(BusinessArea[[#This Row],[ID]],"_",_xlfn.XLOOKUP(BusinessArea[[#This Row],[Country]],Country[Country],Country[CountryCode],"N/A",0,1),"_",BusinessArea[[#This Row],[Organization]],"_",BusinessArea[[#This Row],[Business Area]],"_",BusinessArea[[#This Row],[Team]])</f>
        <v>11032_DK10_Digitalization_DK_Digitalization_Customer Operations_DK_Digitalization_Customer Operations_Enterprise Services</v>
      </c>
      <c r="Q35" t="s">
        <v>1745</v>
      </c>
    </row>
    <row r="36" spans="2:17">
      <c r="B36" s="212" t="s">
        <v>2151</v>
      </c>
      <c r="C36" s="212" t="s">
        <v>292</v>
      </c>
      <c r="D36" s="90" t="s">
        <v>7567</v>
      </c>
      <c r="E36" t="s">
        <v>297</v>
      </c>
      <c r="F36" t="str">
        <f>_xlfn.CONCAT(_xlfn.XLOOKUP(BusinessArea[[#This Row],[Country]],Country[Country],Country[CountryCode],"N/A",0,1),"_",BusinessArea[[#This Row],[Business Area]],"_",BusinessArea[[#This Row],[Team]])</f>
        <v>DK10_DK_Digitalization_ Digital Business Development &amp; Transformation_DK_Digitalization_Digital Business Development &amp; Transformation_Business Intelligence</v>
      </c>
      <c r="G36">
        <v>11033</v>
      </c>
      <c r="H36" t="str">
        <f>_xlfn.CONCAT(BusinessArea[[#This Row],[ID]],"_",_xlfn.XLOOKUP(BusinessArea[[#This Row],[Country]],Country[Country],Country[CountryCode],"N/A",0,1),"_",BusinessArea[[#This Row],[Organization]],"_",BusinessArea[[#This Row],[Business Area]],"_",BusinessArea[[#This Row],[Team]])</f>
        <v>11033_DK10_Digitalization_DK_Digitalization_ Digital Business Development &amp; Transformation_DK_Digitalization_Digital Business Development &amp; Transformation_Business Intelligence</v>
      </c>
      <c r="Q36" t="s">
        <v>1756</v>
      </c>
    </row>
    <row r="37" spans="2:17">
      <c r="B37" s="212" t="s">
        <v>2151</v>
      </c>
      <c r="C37" s="212" t="s">
        <v>292</v>
      </c>
      <c r="D37" s="90" t="s">
        <v>7567</v>
      </c>
      <c r="E37" t="s">
        <v>293</v>
      </c>
      <c r="F37" t="str">
        <f>_xlfn.CONCAT(_xlfn.XLOOKUP(BusinessArea[[#This Row],[Country]],Country[Country],Country[CountryCode],"N/A",0,1),"_",BusinessArea[[#This Row],[Business Area]],"_",BusinessArea[[#This Row],[Team]])</f>
        <v>DK10_DK_Digitalization_ Digital Business Development &amp; Transformation_DK_Digitalization_Digital Business Development &amp; Transformation_Digital Transformation</v>
      </c>
      <c r="G37">
        <v>11034</v>
      </c>
      <c r="H37" t="str">
        <f>_xlfn.CONCAT(BusinessArea[[#This Row],[ID]],"_",_xlfn.XLOOKUP(BusinessArea[[#This Row],[Country]],Country[Country],Country[CountryCode],"N/A",0,1),"_",BusinessArea[[#This Row],[Organization]],"_",BusinessArea[[#This Row],[Business Area]],"_",BusinessArea[[#This Row],[Team]])</f>
        <v>11034_DK10_Digitalization_DK_Digitalization_ Digital Business Development &amp; Transformation_DK_Digitalization_Digital Business Development &amp; Transformation_Digital Transformation</v>
      </c>
      <c r="Q37" t="s">
        <v>1770</v>
      </c>
    </row>
    <row r="38" spans="2:17">
      <c r="B38" s="212" t="s">
        <v>2151</v>
      </c>
      <c r="C38" s="212" t="s">
        <v>485</v>
      </c>
      <c r="D38" s="90" t="s">
        <v>7567</v>
      </c>
      <c r="E38" s="90" t="s">
        <v>512</v>
      </c>
      <c r="F38" t="str">
        <f>_xlfn.CONCAT(_xlfn.XLOOKUP(BusinessArea[[#This Row],[Country]],Country[Country],Country[CountryCode],"N/A",0,1),"_",BusinessArea[[#This Row],[Business Area]],"_",BusinessArea[[#This Row],[Team]])</f>
        <v>DK10_DK_Digitalization_EA, Infrastructure and Platforms_DK_Digitalization_EA, Infrastructure and Platforms_EA</v>
      </c>
      <c r="G38">
        <v>11035</v>
      </c>
      <c r="H38" t="str">
        <f>_xlfn.CONCAT(BusinessArea[[#This Row],[ID]],"_",_xlfn.XLOOKUP(BusinessArea[[#This Row],[Country]],Country[Country],Country[CountryCode],"N/A",0,1),"_",BusinessArea[[#This Row],[Organization]],"_",BusinessArea[[#This Row],[Business Area]],"_",BusinessArea[[#This Row],[Team]])</f>
        <v>11035_DK10_Digitalization_DK_Digitalization_EA, Infrastructure and Platforms_DK_Digitalization_EA, Infrastructure and Platforms_EA</v>
      </c>
      <c r="Q38" t="s">
        <v>1229</v>
      </c>
    </row>
    <row r="39" spans="2:17">
      <c r="B39" s="212" t="s">
        <v>2151</v>
      </c>
      <c r="C39" s="212" t="s">
        <v>485</v>
      </c>
      <c r="D39" s="90" t="s">
        <v>7567</v>
      </c>
      <c r="E39" s="90" t="s">
        <v>488</v>
      </c>
      <c r="F39" t="str">
        <f>_xlfn.CONCAT(_xlfn.XLOOKUP(BusinessArea[[#This Row],[Country]],Country[Country],Country[CountryCode],"N/A",0,1),"_",BusinessArea[[#This Row],[Business Area]],"_",BusinessArea[[#This Row],[Team]])</f>
        <v>DK10_DK_Digitalization_EA, Infrastructure and Platforms_DK_Digitalization_EA, Infrastructure and Platforms_Network &amp; Infrastructure</v>
      </c>
      <c r="G39">
        <v>11036</v>
      </c>
      <c r="H39" t="str">
        <f>_xlfn.CONCAT(BusinessArea[[#This Row],[ID]],"_",_xlfn.XLOOKUP(BusinessArea[[#This Row],[Country]],Country[Country],Country[CountryCode],"N/A",0,1),"_",BusinessArea[[#This Row],[Organization]],"_",BusinessArea[[#This Row],[Business Area]],"_",BusinessArea[[#This Row],[Team]])</f>
        <v>11036_DK10_Digitalization_DK_Digitalization_EA, Infrastructure and Platforms_DK_Digitalization_EA, Infrastructure and Platforms_Network &amp; Infrastructure</v>
      </c>
      <c r="Q39" t="s">
        <v>1477</v>
      </c>
    </row>
    <row r="40" spans="2:17">
      <c r="B40" s="212" t="s">
        <v>2151</v>
      </c>
      <c r="C40" s="212" t="s">
        <v>485</v>
      </c>
      <c r="D40" s="90" t="s">
        <v>7567</v>
      </c>
      <c r="E40" s="90" t="s">
        <v>486</v>
      </c>
      <c r="F40" t="str">
        <f>_xlfn.CONCAT(_xlfn.XLOOKUP(BusinessArea[[#This Row],[Country]],Country[Country],Country[CountryCode],"N/A",0,1),"_",BusinessArea[[#This Row],[Business Area]],"_",BusinessArea[[#This Row],[Team]])</f>
        <v>DK10_DK_Digitalization_EA, Infrastructure and Platforms_DK_Digitalization_EA, Infrastructure and Platforms_Cloud and Platforms</v>
      </c>
      <c r="G40">
        <v>11037</v>
      </c>
      <c r="H40" t="str">
        <f>_xlfn.CONCAT(BusinessArea[[#This Row],[ID]],"_",_xlfn.XLOOKUP(BusinessArea[[#This Row],[Country]],Country[Country],Country[CountryCode],"N/A",0,1),"_",BusinessArea[[#This Row],[Organization]],"_",BusinessArea[[#This Row],[Business Area]],"_",BusinessArea[[#This Row],[Team]])</f>
        <v>11037_DK10_Digitalization_DK_Digitalization_EA, Infrastructure and Platforms_DK_Digitalization_EA, Infrastructure and Platforms_Cloud and Platforms</v>
      </c>
      <c r="Q40" t="s">
        <v>1872</v>
      </c>
    </row>
    <row r="41" spans="2:17">
      <c r="B41" s="212" t="s">
        <v>2151</v>
      </c>
      <c r="C41" s="212" t="s">
        <v>540</v>
      </c>
      <c r="D41" s="90" t="s">
        <v>7567</v>
      </c>
      <c r="E41" s="90" t="s">
        <v>541</v>
      </c>
      <c r="F41" t="str">
        <f>_xlfn.CONCAT(_xlfn.XLOOKUP(BusinessArea[[#This Row],[Country]],Country[Country],Country[CountryCode],"N/A",0,1),"_",BusinessArea[[#This Row],[Business Area]],"_",BusinessArea[[#This Row],[Team]])</f>
        <v>DK10_DK_Digitalization_ECS_DK_Digitalization_ECS_SEC OPS</v>
      </c>
      <c r="G41">
        <v>11038</v>
      </c>
      <c r="H41" t="str">
        <f>_xlfn.CONCAT(BusinessArea[[#This Row],[ID]],"_",_xlfn.XLOOKUP(BusinessArea[[#This Row],[Country]],Country[Country],Country[CountryCode],"N/A",0,1),"_",BusinessArea[[#This Row],[Organization]],"_",BusinessArea[[#This Row],[Business Area]],"_",BusinessArea[[#This Row],[Team]])</f>
        <v>11038_DK10_Digitalization_DK_Digitalization_ECS_DK_Digitalization_ECS_SEC OPS</v>
      </c>
      <c r="Q41" t="s">
        <v>1877</v>
      </c>
    </row>
    <row r="42" spans="2:17">
      <c r="B42" s="212" t="s">
        <v>2151</v>
      </c>
      <c r="C42" s="212" t="s">
        <v>540</v>
      </c>
      <c r="D42" s="90" t="s">
        <v>7567</v>
      </c>
      <c r="E42" s="90" t="s">
        <v>556</v>
      </c>
      <c r="F42" t="str">
        <f>_xlfn.CONCAT(_xlfn.XLOOKUP(BusinessArea[[#This Row],[Country]],Country[Country],Country[CountryCode],"N/A",0,1),"_",BusinessArea[[#This Row],[Business Area]],"_",BusinessArea[[#This Row],[Team]])</f>
        <v>DK10_DK_Digitalization_ECS_DK_Digitalization_ECS_Expert Service</v>
      </c>
      <c r="G42">
        <v>11039</v>
      </c>
      <c r="H42" t="str">
        <f>_xlfn.CONCAT(BusinessArea[[#This Row],[ID]],"_",_xlfn.XLOOKUP(BusinessArea[[#This Row],[Country]],Country[Country],Country[CountryCode],"N/A",0,1),"_",BusinessArea[[#This Row],[Organization]],"_",BusinessArea[[#This Row],[Business Area]],"_",BusinessArea[[#This Row],[Team]])</f>
        <v>11039_DK10_Digitalization_DK_Digitalization_ECS_DK_Digitalization_ECS_Expert Service</v>
      </c>
      <c r="Q42" t="s">
        <v>1902</v>
      </c>
    </row>
    <row r="43" spans="2:17">
      <c r="B43" s="212" t="s">
        <v>2151</v>
      </c>
      <c r="C43" s="212" t="s">
        <v>540</v>
      </c>
      <c r="D43" s="90" t="s">
        <v>7567</v>
      </c>
      <c r="E43" s="90" t="s">
        <v>551</v>
      </c>
      <c r="F43" t="str">
        <f>_xlfn.CONCAT(_xlfn.XLOOKUP(BusinessArea[[#This Row],[Country]],Country[Country],Country[CountryCode],"N/A",0,1),"_",BusinessArea[[#This Row],[Business Area]],"_",BusinessArea[[#This Row],[Team]])</f>
        <v>DK10_DK_Digitalization_ECS_DK_Digitalization_ECS_GRC</v>
      </c>
      <c r="G43">
        <v>11040</v>
      </c>
      <c r="H43" t="str">
        <f>_xlfn.CONCAT(BusinessArea[[#This Row],[ID]],"_",_xlfn.XLOOKUP(BusinessArea[[#This Row],[Country]],Country[Country],Country[CountryCode],"N/A",0,1),"_",BusinessArea[[#This Row],[Organization]],"_",BusinessArea[[#This Row],[Business Area]],"_",BusinessArea[[#This Row],[Team]])</f>
        <v>11040_DK10_Digitalization_DK_Digitalization_ECS_DK_Digitalization_ECS_GRC</v>
      </c>
      <c r="Q43" s="90" t="s">
        <v>759</v>
      </c>
    </row>
    <row r="44" spans="2:17">
      <c r="B44" s="212" t="s">
        <v>2151</v>
      </c>
      <c r="C44" s="212" t="s">
        <v>540</v>
      </c>
      <c r="D44" s="90" t="s">
        <v>7567</v>
      </c>
      <c r="E44" s="90" t="s">
        <v>553</v>
      </c>
      <c r="F44" t="str">
        <f>_xlfn.CONCAT(_xlfn.XLOOKUP(BusinessArea[[#This Row],[Country]],Country[Country],Country[CountryCode],"N/A",0,1),"_",BusinessArea[[#This Row],[Business Area]],"_",BusinessArea[[#This Row],[Team]])</f>
        <v>DK10_DK_Digitalization_ECS_DK_Digitalization_ECS_Commercial</v>
      </c>
      <c r="G44">
        <v>11041</v>
      </c>
      <c r="H44" t="str">
        <f>_xlfn.CONCAT(BusinessArea[[#This Row],[ID]],"_",_xlfn.XLOOKUP(BusinessArea[[#This Row],[Country]],Country[Country],Country[CountryCode],"N/A",0,1),"_",BusinessArea[[#This Row],[Organization]],"_",BusinessArea[[#This Row],[Business Area]],"_",BusinessArea[[#This Row],[Team]])</f>
        <v>11041_DK10_Digitalization_DK_Digitalization_ECS_DK_Digitalization_ECS_Commercial</v>
      </c>
      <c r="Q44" s="90" t="s">
        <v>541</v>
      </c>
    </row>
    <row r="45" spans="2:17">
      <c r="B45" s="212" t="s">
        <v>2151</v>
      </c>
      <c r="C45" s="212" t="s">
        <v>562</v>
      </c>
      <c r="D45" s="90" t="s">
        <v>7567</v>
      </c>
      <c r="E45" s="90" t="s">
        <v>565</v>
      </c>
      <c r="F45" t="str">
        <f>_xlfn.CONCAT(_xlfn.XLOOKUP(BusinessArea[[#This Row],[Country]],Country[Country],Country[CountryCode],"N/A",0,1),"_",BusinessArea[[#This Row],[Business Area]],"_",BusinessArea[[#This Row],[Team]])</f>
        <v>DK10_DK_Digitalization_Kamstrup Solutions_DK_Digitalization_Kamstrup Solutions_Corporate Solutions</v>
      </c>
      <c r="G45">
        <v>11042</v>
      </c>
      <c r="H45" t="str">
        <f>_xlfn.CONCAT(BusinessArea[[#This Row],[ID]],"_",_xlfn.XLOOKUP(BusinessArea[[#This Row],[Country]],Country[Country],Country[CountryCode],"N/A",0,1),"_",BusinessArea[[#This Row],[Organization]],"_",BusinessArea[[#This Row],[Business Area]],"_",BusinessArea[[#This Row],[Team]])</f>
        <v>11042_DK10_Digitalization_DK_Digitalization_Kamstrup Solutions_DK_Digitalization_Kamstrup Solutions_Corporate Solutions</v>
      </c>
      <c r="Q45" s="90" t="s">
        <v>556</v>
      </c>
    </row>
    <row r="46" spans="2:17">
      <c r="B46" s="212" t="s">
        <v>2151</v>
      </c>
      <c r="C46" s="212" t="s">
        <v>562</v>
      </c>
      <c r="D46" s="90" t="s">
        <v>7567</v>
      </c>
      <c r="E46" s="90" t="s">
        <v>569</v>
      </c>
      <c r="F46" t="str">
        <f>_xlfn.CONCAT(_xlfn.XLOOKUP(BusinessArea[[#This Row],[Country]],Country[Country],Country[CountryCode],"N/A",0,1),"_",BusinessArea[[#This Row],[Business Area]],"_",BusinessArea[[#This Row],[Team]])</f>
        <v>DK10_DK_Digitalization_Kamstrup Solutions_DK_Digitalization_Kamstrup Solutions_Commercial Solutions</v>
      </c>
      <c r="G46">
        <v>11043</v>
      </c>
      <c r="H46" t="str">
        <f>_xlfn.CONCAT(BusinessArea[[#This Row],[ID]],"_",_xlfn.XLOOKUP(BusinessArea[[#This Row],[Country]],Country[Country],Country[CountryCode],"N/A",0,1),"_",BusinessArea[[#This Row],[Organization]],"_",BusinessArea[[#This Row],[Business Area]],"_",BusinessArea[[#This Row],[Team]])</f>
        <v>11043_DK10_Digitalization_DK_Digitalization_Kamstrup Solutions_DK_Digitalization_Kamstrup Solutions_Commercial Solutions</v>
      </c>
      <c r="Q46" s="90" t="s">
        <v>551</v>
      </c>
    </row>
    <row r="47" spans="2:17">
      <c r="B47" s="212" t="s">
        <v>2151</v>
      </c>
      <c r="C47" s="212" t="s">
        <v>562</v>
      </c>
      <c r="D47" s="90" t="s">
        <v>7567</v>
      </c>
      <c r="E47" s="90" t="s">
        <v>575</v>
      </c>
      <c r="F47" t="str">
        <f>_xlfn.CONCAT(_xlfn.XLOOKUP(BusinessArea[[#This Row],[Country]],Country[Country],Country[CountryCode],"N/A",0,1),"_",BusinessArea[[#This Row],[Business Area]],"_",BusinessArea[[#This Row],[Team]])</f>
        <v>DK10_DK_Digitalization_Kamstrup Solutions_DK_Digitalization_Kamstrup Solutions_Digital Workplace</v>
      </c>
      <c r="G47">
        <v>11044</v>
      </c>
      <c r="H47" t="str">
        <f>_xlfn.CONCAT(BusinessArea[[#This Row],[ID]],"_",_xlfn.XLOOKUP(BusinessArea[[#This Row],[Country]],Country[Country],Country[CountryCode],"N/A",0,1),"_",BusinessArea[[#This Row],[Organization]],"_",BusinessArea[[#This Row],[Business Area]],"_",BusinessArea[[#This Row],[Team]])</f>
        <v>11044_DK10_Digitalization_DK_Digitalization_Kamstrup Solutions_DK_Digitalization_Kamstrup Solutions_Digital Workplace</v>
      </c>
      <c r="Q47" s="90" t="s">
        <v>553</v>
      </c>
    </row>
    <row r="48" spans="2:17">
      <c r="B48" s="212" t="s">
        <v>2151</v>
      </c>
      <c r="C48" s="212" t="s">
        <v>562</v>
      </c>
      <c r="D48" s="90" t="s">
        <v>7567</v>
      </c>
      <c r="E48" s="90" t="s">
        <v>567</v>
      </c>
      <c r="F48" t="str">
        <f>_xlfn.CONCAT(_xlfn.XLOOKUP(BusinessArea[[#This Row],[Country]],Country[Country],Country[CountryCode],"N/A",0,1),"_",BusinessArea[[#This Row],[Business Area]],"_",BusinessArea[[#This Row],[Team]])</f>
        <v>DK10_DK_Digitalization_Kamstrup Solutions_DK_Digitalization_Kamstrup Solutions_Manufacturing IT</v>
      </c>
      <c r="G48">
        <v>11045</v>
      </c>
      <c r="H48" t="str">
        <f>_xlfn.CONCAT(BusinessArea[[#This Row],[ID]],"_",_xlfn.XLOOKUP(BusinessArea[[#This Row],[Country]],Country[Country],Country[CountryCode],"N/A",0,1),"_",BusinessArea[[#This Row],[Organization]],"_",BusinessArea[[#This Row],[Business Area]],"_",BusinessArea[[#This Row],[Team]])</f>
        <v>11045_DK10_Digitalization_DK_Digitalization_Kamstrup Solutions_DK_Digitalization_Kamstrup Solutions_Manufacturing IT</v>
      </c>
      <c r="Q48" s="90" t="s">
        <v>343</v>
      </c>
    </row>
    <row r="49" spans="2:17">
      <c r="B49" s="212" t="s">
        <v>2151</v>
      </c>
      <c r="C49" s="212" t="s">
        <v>562</v>
      </c>
      <c r="D49" s="90" t="s">
        <v>7567</v>
      </c>
      <c r="E49" s="90" t="s">
        <v>563</v>
      </c>
      <c r="F49" t="str">
        <f>_xlfn.CONCAT(_xlfn.XLOOKUP(BusinessArea[[#This Row],[Country]],Country[Country],Country[CountryCode],"N/A",0,1),"_",BusinessArea[[#This Row],[Business Area]],"_",BusinessArea[[#This Row],[Team]])</f>
        <v>DK10_DK_Digitalization_Kamstrup Solutions_DK_Digitalization_Kamstrup Solutions_Configuration Management</v>
      </c>
      <c r="G49">
        <v>11046</v>
      </c>
      <c r="H49" t="str">
        <f>_xlfn.CONCAT(BusinessArea[[#This Row],[ID]],"_",_xlfn.XLOOKUP(BusinessArea[[#This Row],[Country]],Country[Country],Country[CountryCode],"N/A",0,1),"_",BusinessArea[[#This Row],[Organization]],"_",BusinessArea[[#This Row],[Business Area]],"_",BusinessArea[[#This Row],[Team]])</f>
        <v>11046_DK10_Digitalization_DK_Digitalization_Kamstrup Solutions_DK_Digitalization_Kamstrup Solutions_Configuration Management</v>
      </c>
      <c r="Q49" s="90" t="s">
        <v>348</v>
      </c>
    </row>
    <row r="50" spans="2:17">
      <c r="B50" s="212" t="s">
        <v>2151</v>
      </c>
      <c r="C50" s="212" t="s">
        <v>476</v>
      </c>
      <c r="D50" s="90" t="s">
        <v>7567</v>
      </c>
      <c r="F50" t="str">
        <f>_xlfn.CONCAT(_xlfn.XLOOKUP(BusinessArea[[#This Row],[Country]],Country[Country],Country[CountryCode],"N/A",0,1),"_",BusinessArea[[#This Row],[Business Area]],"_",BusinessArea[[#This Row],[Team]])</f>
        <v>DK10_DK_Digitalization_Digitalization_</v>
      </c>
      <c r="G50">
        <v>11047</v>
      </c>
      <c r="H50" t="str">
        <f>_xlfn.CONCAT(BusinessArea[[#This Row],[ID]],"_",_xlfn.XLOOKUP(BusinessArea[[#This Row],[Country]],Country[Country],Country[CountryCode],"N/A",0,1),"_",BusinessArea[[#This Row],[Organization]],"_",BusinessArea[[#This Row],[Business Area]],"_",BusinessArea[[#This Row],[Team]])</f>
        <v>11047_DK10_Digitalization_DK_Digitalization_Digitalization_</v>
      </c>
      <c r="Q50" s="90" t="s">
        <v>346</v>
      </c>
    </row>
    <row r="51" spans="2:17">
      <c r="B51" s="212" t="s">
        <v>2151</v>
      </c>
      <c r="C51" s="114" t="s">
        <v>1755</v>
      </c>
      <c r="D51" s="90" t="s">
        <v>4901</v>
      </c>
      <c r="E51" t="s">
        <v>1756</v>
      </c>
      <c r="F51" t="str">
        <f>_xlfn.CONCAT(_xlfn.XLOOKUP(BusinessArea[[#This Row],[Country]],Country[Country],Country[CountryCode],"N/A",0,1),"_",BusinessArea[[#This Row],[Business Area]],"_",BusinessArea[[#This Row],[Team]])</f>
        <v>FR10_FR_Digitalization_Solutions</v>
      </c>
      <c r="G51">
        <v>11048</v>
      </c>
      <c r="H51" t="str">
        <f>_xlfn.CONCAT(BusinessArea[[#This Row],[ID]],"_",_xlfn.XLOOKUP(BusinessArea[[#This Row],[Country]],Country[Country],Country[CountryCode],"N/A",0,1),"_",BusinessArea[[#This Row],[Organization]],"_",BusinessArea[[#This Row],[Business Area]],"_",BusinessArea[[#This Row],[Team]])</f>
        <v>11048_FR10_Digitalization_FR_Digitalization_Solutions</v>
      </c>
      <c r="Q51" s="90" t="s">
        <v>7585</v>
      </c>
    </row>
    <row r="52" spans="2:17">
      <c r="B52" s="212" t="s">
        <v>2151</v>
      </c>
      <c r="C52" s="114" t="s">
        <v>1755</v>
      </c>
      <c r="D52" s="90" t="s">
        <v>7577</v>
      </c>
      <c r="E52" t="s">
        <v>1756</v>
      </c>
      <c r="F52" t="str">
        <f>_xlfn.CONCAT(_xlfn.XLOOKUP(BusinessArea[[#This Row],[Country]],Country[Country],Country[CountryCode],"N/A",0,1),"_",BusinessArea[[#This Row],[Business Area]],"_",BusinessArea[[#This Row],[Team]])</f>
        <v>FR10_2_FR_Digitalization_Solutions</v>
      </c>
      <c r="G52">
        <v>11049</v>
      </c>
      <c r="H52" t="str">
        <f>_xlfn.CONCAT(BusinessArea[[#This Row],[ID]],"_",_xlfn.XLOOKUP(BusinessArea[[#This Row],[Country]],Country[Country],Country[CountryCode],"N/A",0,1),"_",BusinessArea[[#This Row],[Organization]],"_",BusinessArea[[#This Row],[Business Area]],"_",BusinessArea[[#This Row],[Team]])</f>
        <v>11049_FR10_2_Digitalization_FR_Digitalization_Solutions</v>
      </c>
      <c r="Q52" s="90" t="s">
        <v>344</v>
      </c>
    </row>
    <row r="53" spans="2:17">
      <c r="B53" s="212" t="s">
        <v>2151</v>
      </c>
      <c r="C53" s="137" t="s">
        <v>1721</v>
      </c>
      <c r="D53" s="90" t="s">
        <v>7574</v>
      </c>
      <c r="E53" s="90" t="s">
        <v>1722</v>
      </c>
      <c r="F53" t="str">
        <f>_xlfn.CONCAT(_xlfn.XLOOKUP(BusinessArea[[#This Row],[Country]],Country[Country],Country[CountryCode],"N/A",0,1),"_",BusinessArea[[#This Row],[Business Area]],"_",BusinessArea[[#This Row],[Team]])</f>
        <v>ES10_ES_Digitalization_ES_Digitalization_Kamstrup Solutions_Service Centre</v>
      </c>
      <c r="G53">
        <v>11050</v>
      </c>
      <c r="H53" t="str">
        <f>_xlfn.CONCAT(BusinessArea[[#This Row],[ID]],"_",_xlfn.XLOOKUP(BusinessArea[[#This Row],[Country]],Country[Country],Country[CountryCode],"N/A",0,1),"_",BusinessArea[[#This Row],[Organization]],"_",BusinessArea[[#This Row],[Business Area]],"_",BusinessArea[[#This Row],[Team]])</f>
        <v>11050_ES10_Digitalization_ES_Digitalization_ES_Digitalization_Kamstrup Solutions_Service Centre</v>
      </c>
      <c r="Q53" s="90" t="s">
        <v>7586</v>
      </c>
    </row>
    <row r="54" spans="2:17">
      <c r="B54" s="212" t="s">
        <v>2151</v>
      </c>
      <c r="C54" s="137" t="s">
        <v>7587</v>
      </c>
      <c r="D54" s="90" t="s">
        <v>7583</v>
      </c>
      <c r="F54" t="str">
        <f>_xlfn.CONCAT(_xlfn.XLOOKUP(BusinessArea[[#This Row],[Country]],Country[Country],Country[CountryCode],"N/A",0,1),"_",BusinessArea[[#This Row],[Business Area]],"_",BusinessArea[[#This Row],[Team]])</f>
        <v>SE10_SE_Digitalization_</v>
      </c>
      <c r="G54">
        <v>11051</v>
      </c>
      <c r="H54" t="str">
        <f>_xlfn.CONCAT(BusinessArea[[#This Row],[ID]],"_",_xlfn.XLOOKUP(BusinessArea[[#This Row],[Country]],Country[Country],Country[CountryCode],"N/A",0,1),"_",BusinessArea[[#This Row],[Organization]],"_",BusinessArea[[#This Row],[Business Area]],"_",BusinessArea[[#This Row],[Team]])</f>
        <v>11051_SE10_Digitalization_SE_Digitalization_</v>
      </c>
      <c r="Q54" s="90" t="s">
        <v>565</v>
      </c>
    </row>
    <row r="55" spans="2:17">
      <c r="B55" s="212" t="s">
        <v>2151</v>
      </c>
      <c r="C55" s="137" t="s">
        <v>1939</v>
      </c>
      <c r="D55" s="90" t="s">
        <v>7584</v>
      </c>
      <c r="F55" t="str">
        <f>_xlfn.CONCAT(_xlfn.XLOOKUP(BusinessArea[[#This Row],[Country]],Country[Country],Country[CountryCode],"N/A",0,1),"_",BusinessArea[[#This Row],[Business Area]],"_",BusinessArea[[#This Row],[Team]])</f>
        <v>US10_US_Digitalization_</v>
      </c>
      <c r="G55">
        <v>11052</v>
      </c>
      <c r="H55" t="str">
        <f>_xlfn.CONCAT(BusinessArea[[#This Row],[ID]],"_",_xlfn.XLOOKUP(BusinessArea[[#This Row],[Country]],Country[Country],Country[CountryCode],"N/A",0,1),"_",BusinessArea[[#This Row],[Organization]],"_",BusinessArea[[#This Row],[Business Area]],"_",BusinessArea[[#This Row],[Team]])</f>
        <v>11052_US10_Digitalization_US_Digitalization_</v>
      </c>
      <c r="Q55" s="90" t="s">
        <v>569</v>
      </c>
    </row>
    <row r="56" spans="2:17">
      <c r="B56" s="212" t="s">
        <v>7588</v>
      </c>
      <c r="C56" s="213" t="s">
        <v>720</v>
      </c>
      <c r="D56" s="90" t="s">
        <v>7567</v>
      </c>
      <c r="F56" t="str">
        <f>_xlfn.CONCAT(_xlfn.XLOOKUP(BusinessArea[[#This Row],[Country]],Country[Country],Country[CountryCode],"N/A",0,1),"_",BusinessArea[[#This Row],[Business Area]],"_",BusinessArea[[#This Row],[Team]])</f>
        <v>DK10_DK_Executive Management office_Executive Management office_</v>
      </c>
      <c r="G56">
        <v>11053</v>
      </c>
      <c r="H56" t="str">
        <f>_xlfn.CONCAT(BusinessArea[[#This Row],[ID]],"_",_xlfn.XLOOKUP(BusinessArea[[#This Row],[Country]],Country[Country],Country[CountryCode],"N/A",0,1),"_",BusinessArea[[#This Row],[Organization]],"_",BusinessArea[[#This Row],[Business Area]],"_",BusinessArea[[#This Row],[Team]])</f>
        <v>11053_DK10_Executive Management office_DK_Executive Management office_Executive Management office_</v>
      </c>
      <c r="Q56" s="90" t="s">
        <v>7589</v>
      </c>
    </row>
    <row r="57" spans="2:17">
      <c r="B57" s="212" t="s">
        <v>7590</v>
      </c>
      <c r="C57" s="137" t="s">
        <v>763</v>
      </c>
      <c r="D57" s="90" t="s">
        <v>7567</v>
      </c>
      <c r="F57" t="str">
        <f>_xlfn.CONCAT(_xlfn.XLOOKUP(BusinessArea[[#This Row],[Country]],Country[Country],Country[CountryCode],"N/A",0,1),"_",BusinessArea[[#This Row],[Business Area]],"_",BusinessArea[[#This Row],[Team]])</f>
        <v>DK10_DK_Facility_</v>
      </c>
      <c r="G57">
        <v>11054</v>
      </c>
      <c r="H57" t="str">
        <f>_xlfn.CONCAT(BusinessArea[[#This Row],[ID]],"_",_xlfn.XLOOKUP(BusinessArea[[#This Row],[Country]],Country[Country],Country[CountryCode],"N/A",0,1),"_",BusinessArea[[#This Row],[Organization]],"_",BusinessArea[[#This Row],[Business Area]],"_",BusinessArea[[#This Row],[Team]])</f>
        <v>11054_DK10_Facility_DK_Facility_</v>
      </c>
      <c r="Q57" s="90" t="s">
        <v>575</v>
      </c>
    </row>
    <row r="58" spans="2:17">
      <c r="B58" s="212" t="s">
        <v>7590</v>
      </c>
      <c r="C58" s="137" t="s">
        <v>1955</v>
      </c>
      <c r="D58" s="90" t="s">
        <v>7584</v>
      </c>
      <c r="F58" t="str">
        <f>_xlfn.CONCAT(_xlfn.XLOOKUP(BusinessArea[[#This Row],[Country]],Country[Country],Country[CountryCode],"N/A",0,1),"_",BusinessArea[[#This Row],[Business Area]],"_",BusinessArea[[#This Row],[Team]])</f>
        <v>US10_US_Facility_</v>
      </c>
      <c r="G58">
        <v>11055</v>
      </c>
      <c r="H58" t="str">
        <f>_xlfn.CONCAT(BusinessArea[[#This Row],[ID]],"_",_xlfn.XLOOKUP(BusinessArea[[#This Row],[Country]],Country[Country],Country[CountryCode],"N/A",0,1),"_",BusinessArea[[#This Row],[Organization]],"_",BusinessArea[[#This Row],[Business Area]],"_",BusinessArea[[#This Row],[Team]])</f>
        <v>11055_US10_Facility_US_Facility_</v>
      </c>
      <c r="Q58" s="90" t="s">
        <v>7591</v>
      </c>
    </row>
    <row r="59" spans="2:17">
      <c r="B59" s="90" t="s">
        <v>6034</v>
      </c>
      <c r="C59" s="137" t="s">
        <v>777</v>
      </c>
      <c r="D59" s="90" t="s">
        <v>7567</v>
      </c>
      <c r="F59" t="str">
        <f>_xlfn.CONCAT(_xlfn.XLOOKUP(BusinessArea[[#This Row],[Country]],Country[Country],Country[CountryCode],"N/A",0,1),"_",BusinessArea[[#This Row],[Business Area]],"_",BusinessArea[[#This Row],[Team]])</f>
        <v>DK10_DK_Finance_</v>
      </c>
      <c r="G59">
        <v>11056</v>
      </c>
      <c r="H59" t="str">
        <f>_xlfn.CONCAT(BusinessArea[[#This Row],[ID]],"_",_xlfn.XLOOKUP(BusinessArea[[#This Row],[Country]],Country[Country],Country[CountryCode],"N/A",0,1),"_",BusinessArea[[#This Row],[Organization]],"_",BusinessArea[[#This Row],[Business Area]],"_",BusinessArea[[#This Row],[Team]])</f>
        <v>11056_DK10_Finance_DK_Finance_</v>
      </c>
      <c r="Q59" s="90" t="s">
        <v>567</v>
      </c>
    </row>
    <row r="60" spans="2:17">
      <c r="B60" s="90" t="s">
        <v>6034</v>
      </c>
      <c r="C60" s="137" t="s">
        <v>1819</v>
      </c>
      <c r="D60" s="90" t="s">
        <v>7579</v>
      </c>
      <c r="F60" t="str">
        <f>_xlfn.CONCAT(_xlfn.XLOOKUP(BusinessArea[[#This Row],[Country]],Country[Country],Country[CountryCode],"N/A",0,1),"_",BusinessArea[[#This Row],[Business Area]],"_",BusinessArea[[#This Row],[Team]])</f>
        <v>MY10_MY_Finance_</v>
      </c>
      <c r="G60">
        <v>11057</v>
      </c>
      <c r="H60" t="str">
        <f>_xlfn.CONCAT(BusinessArea[[#This Row],[ID]],"_",_xlfn.XLOOKUP(BusinessArea[[#This Row],[Country]],Country[Country],Country[CountryCode],"N/A",0,1),"_",BusinessArea[[#This Row],[Organization]],"_",BusinessArea[[#This Row],[Business Area]],"_",BusinessArea[[#This Row],[Team]])</f>
        <v>11057_MY10_Finance_MY_Finance_</v>
      </c>
      <c r="Q60" s="90" t="s">
        <v>1722</v>
      </c>
    </row>
    <row r="61" spans="2:17">
      <c r="B61" s="90" t="s">
        <v>6034</v>
      </c>
      <c r="C61" s="137" t="s">
        <v>1821</v>
      </c>
      <c r="D61" s="90" t="s">
        <v>7580</v>
      </c>
      <c r="F61" t="str">
        <f>_xlfn.CONCAT(_xlfn.XLOOKUP(BusinessArea[[#This Row],[Country]],Country[Country],Country[CountryCode],"N/A",0,1),"_",BusinessArea[[#This Row],[Business Area]],"_",BusinessArea[[#This Row],[Team]])</f>
        <v>NL10_NL_Finance_</v>
      </c>
      <c r="G61">
        <v>11058</v>
      </c>
      <c r="H61" t="str">
        <f>_xlfn.CONCAT(BusinessArea[[#This Row],[ID]],"_",_xlfn.XLOOKUP(BusinessArea[[#This Row],[Country]],Country[Country],Country[CountryCode],"N/A",0,1),"_",BusinessArea[[#This Row],[Organization]],"_",BusinessArea[[#This Row],[Business Area]],"_",BusinessArea[[#This Row],[Team]])</f>
        <v>11058_NL10_Finance_NL_Finance_</v>
      </c>
      <c r="Q61" s="90" t="s">
        <v>563</v>
      </c>
    </row>
    <row r="62" spans="2:17">
      <c r="B62" s="90" t="s">
        <v>6034</v>
      </c>
      <c r="C62" s="137" t="s">
        <v>1836</v>
      </c>
      <c r="D62" s="90" t="s">
        <v>7581</v>
      </c>
      <c r="F62" t="str">
        <f>_xlfn.CONCAT(_xlfn.XLOOKUP(BusinessArea[[#This Row],[Country]],Country[Country],Country[CountryCode],"N/A",0,1),"_",BusinessArea[[#This Row],[Business Area]],"_",BusinessArea[[#This Row],[Team]])</f>
        <v>NO10_NO_Finance_</v>
      </c>
      <c r="G62">
        <v>11059</v>
      </c>
      <c r="H62" t="str">
        <f>_xlfn.CONCAT(BusinessArea[[#This Row],[ID]],"_",_xlfn.XLOOKUP(BusinessArea[[#This Row],[Country]],Country[Country],Country[CountryCode],"N/A",0,1),"_",BusinessArea[[#This Row],[Organization]],"_",BusinessArea[[#This Row],[Business Area]],"_",BusinessArea[[#This Row],[Team]])</f>
        <v>11059_NO10_Finance_NO_Finance_</v>
      </c>
      <c r="Q62" s="90" t="s">
        <v>297</v>
      </c>
    </row>
    <row r="63" spans="2:17">
      <c r="B63" s="90" t="s">
        <v>6034</v>
      </c>
      <c r="C63" s="137" t="s">
        <v>7592</v>
      </c>
      <c r="D63" s="90" t="s">
        <v>7582</v>
      </c>
      <c r="F63" t="str">
        <f>_xlfn.CONCAT(_xlfn.XLOOKUP(BusinessArea[[#This Row],[Country]],Country[Country],Country[CountryCode],"N/A",0,1),"_",BusinessArea[[#This Row],[Business Area]],"_",BusinessArea[[#This Row],[Team]])</f>
        <v>PL10_PL_Finance_</v>
      </c>
      <c r="G63">
        <v>11060</v>
      </c>
      <c r="H63" t="str">
        <f>_xlfn.CONCAT(BusinessArea[[#This Row],[ID]],"_",_xlfn.XLOOKUP(BusinessArea[[#This Row],[Country]],Country[Country],Country[CountryCode],"N/A",0,1),"_",BusinessArea[[#This Row],[Organization]],"_",BusinessArea[[#This Row],[Business Area]],"_",BusinessArea[[#This Row],[Team]])</f>
        <v>11060_PL10_Finance_PL_Finance_</v>
      </c>
      <c r="Q63" s="90" t="s">
        <v>293</v>
      </c>
    </row>
    <row r="64" spans="2:17">
      <c r="B64" s="90" t="s">
        <v>6034</v>
      </c>
      <c r="C64" s="137" t="s">
        <v>1848</v>
      </c>
      <c r="D64" s="90" t="s">
        <v>7583</v>
      </c>
      <c r="F64" t="str">
        <f>_xlfn.CONCAT(_xlfn.XLOOKUP(BusinessArea[[#This Row],[Country]],Country[Country],Country[CountryCode],"N/A",0,1),"_",BusinessArea[[#This Row],[Business Area]],"_",BusinessArea[[#This Row],[Team]])</f>
        <v>SE10_SE_Finance_</v>
      </c>
      <c r="G64">
        <v>11061</v>
      </c>
      <c r="H64" t="str">
        <f>_xlfn.CONCAT(BusinessArea[[#This Row],[ID]],"_",_xlfn.XLOOKUP(BusinessArea[[#This Row],[Country]],Country[Country],Country[CountryCode],"N/A",0,1),"_",BusinessArea[[#This Row],[Organization]],"_",BusinessArea[[#This Row],[Business Area]],"_",BusinessArea[[#This Row],[Team]])</f>
        <v>11061_SE10_Finance_SE_Finance_</v>
      </c>
      <c r="Q64" s="90" t="s">
        <v>512</v>
      </c>
    </row>
    <row r="65" spans="2:17">
      <c r="B65" s="90" t="s">
        <v>6034</v>
      </c>
      <c r="C65" s="137" t="s">
        <v>1964</v>
      </c>
      <c r="D65" s="90" t="s">
        <v>7584</v>
      </c>
      <c r="F65" t="str">
        <f>_xlfn.CONCAT(_xlfn.XLOOKUP(BusinessArea[[#This Row],[Country]],Country[Country],Country[CountryCode],"N/A",0,1),"_",BusinessArea[[#This Row],[Business Area]],"_",BusinessArea[[#This Row],[Team]])</f>
        <v>US10_US_Finance_</v>
      </c>
      <c r="G65">
        <v>11062</v>
      </c>
      <c r="H65" t="str">
        <f>_xlfn.CONCAT(BusinessArea[[#This Row],[ID]],"_",_xlfn.XLOOKUP(BusinessArea[[#This Row],[Country]],Country[Country],Country[CountryCode],"N/A",0,1),"_",BusinessArea[[#This Row],[Organization]],"_",BusinessArea[[#This Row],[Business Area]],"_",BusinessArea[[#This Row],[Team]])</f>
        <v>11062_US10_Finance_US_Finance_</v>
      </c>
      <c r="Q65" s="90" t="s">
        <v>488</v>
      </c>
    </row>
    <row r="66" spans="2:17">
      <c r="B66" s="90" t="s">
        <v>6034</v>
      </c>
      <c r="C66" s="137" t="s">
        <v>69</v>
      </c>
      <c r="D66" s="90" t="s">
        <v>7568</v>
      </c>
      <c r="F66" t="str">
        <f>_xlfn.CONCAT(_xlfn.XLOOKUP(BusinessArea[[#This Row],[Country]],Country[Country],Country[CountryCode],"N/A",0,1),"_",BusinessArea[[#This Row],[Business Area]],"_",BusinessArea[[#This Row],[Team]])</f>
        <v>AT10_AT_Finance_</v>
      </c>
      <c r="G66">
        <v>11063</v>
      </c>
      <c r="H66" t="str">
        <f>_xlfn.CONCAT(BusinessArea[[#This Row],[ID]],"_",_xlfn.XLOOKUP(BusinessArea[[#This Row],[Country]],Country[Country],Country[CountryCode],"N/A",0,1),"_",BusinessArea[[#This Row],[Organization]],"_",BusinessArea[[#This Row],[Business Area]],"_",BusinessArea[[#This Row],[Team]])</f>
        <v>11063_AT10_Finance_AT_Finance_</v>
      </c>
      <c r="Q66" s="90" t="s">
        <v>7593</v>
      </c>
    </row>
    <row r="67" spans="2:17">
      <c r="B67" s="90" t="s">
        <v>6034</v>
      </c>
      <c r="C67" s="137" t="s">
        <v>232</v>
      </c>
      <c r="D67" s="90" t="s">
        <v>7570</v>
      </c>
      <c r="F67" t="str">
        <f>_xlfn.CONCAT(_xlfn.XLOOKUP(BusinessArea[[#This Row],[Country]],Country[Country],Country[CountryCode],"N/A",0,1),"_",BusinessArea[[#This Row],[Business Area]],"_",BusinessArea[[#This Row],[Team]])</f>
        <v>CA10_CA_Finance_</v>
      </c>
      <c r="G67">
        <v>11064</v>
      </c>
      <c r="H67" t="str">
        <f>_xlfn.CONCAT(BusinessArea[[#This Row],[ID]],"_",_xlfn.XLOOKUP(BusinessArea[[#This Row],[Country]],Country[Country],Country[CountryCode],"N/A",0,1),"_",BusinessArea[[#This Row],[Organization]],"_",BusinessArea[[#This Row],[Business Area]],"_",BusinessArea[[#This Row],[Team]])</f>
        <v>11064_CA10_Finance_CA_Finance_</v>
      </c>
      <c r="Q67" s="90" t="s">
        <v>486</v>
      </c>
    </row>
    <row r="68" spans="2:17">
      <c r="B68" s="90" t="s">
        <v>6034</v>
      </c>
      <c r="C68" s="137" t="s">
        <v>7594</v>
      </c>
      <c r="D68" s="90" t="s">
        <v>7571</v>
      </c>
      <c r="F68" t="str">
        <f>_xlfn.CONCAT(_xlfn.XLOOKUP(BusinessArea[[#This Row],[Country]],Country[Country],Country[CountryCode],"N/A",0,1),"_",BusinessArea[[#This Row],[Business Area]],"_",BusinessArea[[#This Row],[Team]])</f>
        <v>CH10_CH_Finance_</v>
      </c>
      <c r="G68">
        <v>11065</v>
      </c>
      <c r="H68" t="str">
        <f>_xlfn.CONCAT(BusinessArea[[#This Row],[ID]],"_",_xlfn.XLOOKUP(BusinessArea[[#This Row],[Country]],Country[Country],Country[CountryCode],"N/A",0,1),"_",BusinessArea[[#This Row],[Organization]],"_",BusinessArea[[#This Row],[Business Area]],"_",BusinessArea[[#This Row],[Team]])</f>
        <v>11065_CH10_Finance_CH_Finance_</v>
      </c>
      <c r="Q68" s="90" t="s">
        <v>7595</v>
      </c>
    </row>
    <row r="69" spans="2:17">
      <c r="B69" s="90" t="s">
        <v>6034</v>
      </c>
      <c r="C69" s="137" t="s">
        <v>244</v>
      </c>
      <c r="D69" s="90" t="s">
        <v>7572</v>
      </c>
      <c r="F69" t="str">
        <f>_xlfn.CONCAT(_xlfn.XLOOKUP(BusinessArea[[#This Row],[Country]],Country[Country],Country[CountryCode],"N/A",0,1),"_",BusinessArea[[#This Row],[Business Area]],"_",BusinessArea[[#This Row],[Team]])</f>
        <v>CN10_CN_Finance_</v>
      </c>
      <c r="G69">
        <v>11066</v>
      </c>
      <c r="H69" t="str">
        <f>_xlfn.CONCAT(BusinessArea[[#This Row],[ID]],"_",_xlfn.XLOOKUP(BusinessArea[[#This Row],[Country]],Country[Country],Country[CountryCode],"N/A",0,1),"_",BusinessArea[[#This Row],[Organization]],"_",BusinessArea[[#This Row],[Business Area]],"_",BusinessArea[[#This Row],[Team]])</f>
        <v>11066_CN10_Finance_CN_Finance_</v>
      </c>
    </row>
    <row r="70" spans="2:17">
      <c r="B70" s="90" t="s">
        <v>6034</v>
      </c>
      <c r="C70" s="137" t="s">
        <v>247</v>
      </c>
      <c r="D70" s="90" t="s">
        <v>7573</v>
      </c>
      <c r="F70" t="str">
        <f>_xlfn.CONCAT(_xlfn.XLOOKUP(BusinessArea[[#This Row],[Country]],Country[Country],Country[CountryCode],"N/A",0,1),"_",BusinessArea[[#This Row],[Business Area]],"_",BusinessArea[[#This Row],[Team]])</f>
        <v>DE10_DE_Finance_</v>
      </c>
      <c r="G70">
        <v>11067</v>
      </c>
      <c r="H70" t="str">
        <f>_xlfn.CONCAT(BusinessArea[[#This Row],[ID]],"_",_xlfn.XLOOKUP(BusinessArea[[#This Row],[Country]],Country[Country],Country[CountryCode],"N/A",0,1),"_",BusinessArea[[#This Row],[Organization]],"_",BusinessArea[[#This Row],[Business Area]],"_",BusinessArea[[#This Row],[Team]])</f>
        <v>11067_DE10_Finance_DE_Finance_</v>
      </c>
    </row>
    <row r="71" spans="2:17">
      <c r="B71" s="90" t="s">
        <v>6034</v>
      </c>
      <c r="C71" s="137" t="s">
        <v>1730</v>
      </c>
      <c r="D71" s="90" t="s">
        <v>7574</v>
      </c>
      <c r="F71" t="str">
        <f>_xlfn.CONCAT(_xlfn.XLOOKUP(BusinessArea[[#This Row],[Country]],Country[Country],Country[CountryCode],"N/A",0,1),"_",BusinessArea[[#This Row],[Business Area]],"_",BusinessArea[[#This Row],[Team]])</f>
        <v>ES10_ES_Finance_</v>
      </c>
      <c r="G71">
        <v>11068</v>
      </c>
      <c r="H71" t="str">
        <f>_xlfn.CONCAT(BusinessArea[[#This Row],[ID]],"_",_xlfn.XLOOKUP(BusinessArea[[#This Row],[Country]],Country[Country],Country[CountryCode],"N/A",0,1),"_",BusinessArea[[#This Row],[Organization]],"_",BusinessArea[[#This Row],[Business Area]],"_",BusinessArea[[#This Row],[Team]])</f>
        <v>11068_ES10_Finance_ES_Finance_</v>
      </c>
    </row>
    <row r="72" spans="2:17">
      <c r="B72" s="90" t="s">
        <v>6034</v>
      </c>
      <c r="C72" s="137" t="s">
        <v>1741</v>
      </c>
      <c r="D72" s="90" t="s">
        <v>7575</v>
      </c>
      <c r="F72" t="str">
        <f>_xlfn.CONCAT(_xlfn.XLOOKUP(BusinessArea[[#This Row],[Country]],Country[Country],Country[CountryCode],"N/A",0,1),"_",BusinessArea[[#This Row],[Business Area]],"_",BusinessArea[[#This Row],[Team]])</f>
        <v>FI10_FI_Finance_</v>
      </c>
      <c r="G72">
        <v>11069</v>
      </c>
      <c r="H72" t="str">
        <f>_xlfn.CONCAT(BusinessArea[[#This Row],[ID]],"_",_xlfn.XLOOKUP(BusinessArea[[#This Row],[Country]],Country[Country],Country[CountryCode],"N/A",0,1),"_",BusinessArea[[#This Row],[Organization]],"_",BusinessArea[[#This Row],[Business Area]],"_",BusinessArea[[#This Row],[Team]])</f>
        <v>11069_FI10_Finance_FI_Finance_</v>
      </c>
    </row>
    <row r="73" spans="2:17">
      <c r="B73" s="90" t="s">
        <v>6034</v>
      </c>
      <c r="C73" s="137" t="s">
        <v>1766</v>
      </c>
      <c r="D73" s="90" t="s">
        <v>4901</v>
      </c>
      <c r="F73" t="str">
        <f>_xlfn.CONCAT(_xlfn.XLOOKUP(BusinessArea[[#This Row],[Country]],Country[Country],Country[CountryCode],"N/A",0,1),"_",BusinessArea[[#This Row],[Business Area]],"_",BusinessArea[[#This Row],[Team]])</f>
        <v>FR10_FR_Finance_</v>
      </c>
      <c r="G73">
        <v>11070</v>
      </c>
      <c r="H73" t="str">
        <f>_xlfn.CONCAT(BusinessArea[[#This Row],[ID]],"_",_xlfn.XLOOKUP(BusinessArea[[#This Row],[Country]],Country[Country],Country[CountryCode],"N/A",0,1),"_",BusinessArea[[#This Row],[Organization]],"_",BusinessArea[[#This Row],[Business Area]],"_",BusinessArea[[#This Row],[Team]])</f>
        <v>11070_FR10_Finance_FR_Finance_</v>
      </c>
    </row>
    <row r="74" spans="2:17">
      <c r="B74" s="90" t="s">
        <v>6034</v>
      </c>
      <c r="C74" s="137" t="s">
        <v>1816</v>
      </c>
      <c r="D74" s="90" t="s">
        <v>7578</v>
      </c>
      <c r="F74" t="str">
        <f>_xlfn.CONCAT(_xlfn.XLOOKUP(BusinessArea[[#This Row],[Country]],Country[Country],Country[CountryCode],"N/A",0,1),"_",BusinessArea[[#This Row],[Business Area]],"_",BusinessArea[[#This Row],[Team]])</f>
        <v>IT10_IT_Finance_</v>
      </c>
      <c r="G74">
        <v>11071</v>
      </c>
      <c r="H74" t="str">
        <f>_xlfn.CONCAT(BusinessArea[[#This Row],[ID]],"_",_xlfn.XLOOKUP(BusinessArea[[#This Row],[Country]],Country[Country],Country[CountryCode],"N/A",0,1),"_",BusinessArea[[#This Row],[Organization]],"_",BusinessArea[[#This Row],[Business Area]],"_",BusinessArea[[#This Row],[Team]])</f>
        <v>11071_IT10_Finance_IT_Finance_</v>
      </c>
    </row>
    <row r="75" spans="2:17">
      <c r="B75" s="90" t="s">
        <v>260</v>
      </c>
      <c r="C75" t="s">
        <v>260</v>
      </c>
      <c r="D75" s="90" t="s">
        <v>7567</v>
      </c>
      <c r="F75" t="str">
        <f>_xlfn.CONCAT(_xlfn.XLOOKUP(BusinessArea[[#This Row],[Country]],Country[Country],Country[CountryCode],"N/A",0,1),"_",BusinessArea[[#This Row],[Business Area]],"_",BusinessArea[[#This Row],[Team]])</f>
        <v>DK10_Commercial &amp; Legal Services_</v>
      </c>
      <c r="G75">
        <v>11072</v>
      </c>
      <c r="H75" t="str">
        <f>_xlfn.CONCAT(BusinessArea[[#This Row],[ID]],"_",_xlfn.XLOOKUP(BusinessArea[[#This Row],[Country]],Country[Country],Country[CountryCode],"N/A",0,1),"_",BusinessArea[[#This Row],[Organization]],"_",BusinessArea[[#This Row],[Business Area]],"_",BusinessArea[[#This Row],[Team]])</f>
        <v>11072_DK10_Commercial &amp; Legal Services_Commercial &amp; Legal Services_</v>
      </c>
      <c r="Q75" t="s">
        <v>1225</v>
      </c>
    </row>
    <row r="76" spans="2:17">
      <c r="B76" s="90" t="s">
        <v>7596</v>
      </c>
      <c r="C76" s="137" t="s">
        <v>815</v>
      </c>
      <c r="D76" s="90" t="s">
        <v>7567</v>
      </c>
      <c r="F76" t="str">
        <f>_xlfn.CONCAT(_xlfn.XLOOKUP(BusinessArea[[#This Row],[Country]],Country[Country],Country[CountryCode],"N/A",0,1),"_",BusinessArea[[#This Row],[Business Area]],"_",BusinessArea[[#This Row],[Team]])</f>
        <v>DK10_DK_People &amp; Culture_</v>
      </c>
      <c r="G76">
        <v>11073</v>
      </c>
      <c r="H76" t="str">
        <f>_xlfn.CONCAT(BusinessArea[[#This Row],[ID]],"_",_xlfn.XLOOKUP(BusinessArea[[#This Row],[Country]],Country[Country],Country[CountryCode],"N/A",0,1),"_",BusinessArea[[#This Row],[Organization]],"_",BusinessArea[[#This Row],[Business Area]],"_",BusinessArea[[#This Row],[Team]])</f>
        <v>11073_DK10_People &amp; Culture_DK_People &amp; Culture_</v>
      </c>
      <c r="Q76" t="s">
        <v>1239</v>
      </c>
    </row>
    <row r="77" spans="2:17">
      <c r="B77" s="90" t="s">
        <v>7596</v>
      </c>
      <c r="C77" s="137" t="s">
        <v>1731</v>
      </c>
      <c r="D77" s="90" t="s">
        <v>7574</v>
      </c>
      <c r="F77" t="str">
        <f>_xlfn.CONCAT(_xlfn.XLOOKUP(BusinessArea[[#This Row],[Country]],Country[Country],Country[CountryCode],"N/A",0,1),"_",BusinessArea[[#This Row],[Business Area]],"_",BusinessArea[[#This Row],[Team]])</f>
        <v>ES10_ES_People &amp; Culture_</v>
      </c>
      <c r="G77">
        <v>11074</v>
      </c>
      <c r="H77" t="str">
        <f>_xlfn.CONCAT(BusinessArea[[#This Row],[ID]],"_",_xlfn.XLOOKUP(BusinessArea[[#This Row],[Country]],Country[Country],Country[CountryCode],"N/A",0,1),"_",BusinessArea[[#This Row],[Organization]],"_",BusinessArea[[#This Row],[Business Area]],"_",BusinessArea[[#This Row],[Team]])</f>
        <v>11074_ES10_People &amp; Culture_ES_People &amp; Culture_</v>
      </c>
      <c r="Q77" t="s">
        <v>1229</v>
      </c>
    </row>
    <row r="78" spans="2:17">
      <c r="B78" s="90" t="s">
        <v>7596</v>
      </c>
      <c r="C78" s="137" t="s">
        <v>1855</v>
      </c>
      <c r="D78" s="90" t="s">
        <v>7583</v>
      </c>
      <c r="F78" t="str">
        <f>_xlfn.CONCAT(_xlfn.XLOOKUP(BusinessArea[[#This Row],[Country]],Country[Country],Country[CountryCode],"N/A",0,1),"_",BusinessArea[[#This Row],[Business Area]],"_",BusinessArea[[#This Row],[Team]])</f>
        <v>SE10_SE_People &amp; Culture_</v>
      </c>
      <c r="G78">
        <v>11075</v>
      </c>
      <c r="H78" t="str">
        <f>_xlfn.CONCAT(BusinessArea[[#This Row],[ID]],"_",_xlfn.XLOOKUP(BusinessArea[[#This Row],[Country]],Country[Country],Country[CountryCode],"N/A",0,1),"_",BusinessArea[[#This Row],[Organization]],"_",BusinessArea[[#This Row],[Business Area]],"_",BusinessArea[[#This Row],[Team]])</f>
        <v>11075_SE10_People &amp; Culture_SE_People &amp; Culture_</v>
      </c>
    </row>
    <row r="79" spans="2:17">
      <c r="B79" s="90" t="s">
        <v>7596</v>
      </c>
      <c r="C79" s="137" t="s">
        <v>1970</v>
      </c>
      <c r="D79" s="90" t="s">
        <v>7584</v>
      </c>
      <c r="F79" t="str">
        <f>_xlfn.CONCAT(_xlfn.XLOOKUP(BusinessArea[[#This Row],[Country]],Country[Country],Country[CountryCode],"N/A",0,1),"_",BusinessArea[[#This Row],[Business Area]],"_",BusinessArea[[#This Row],[Team]])</f>
        <v>US10_US_People &amp; Culture_</v>
      </c>
      <c r="G79">
        <v>11076</v>
      </c>
      <c r="H79" t="str">
        <f>_xlfn.CONCAT(BusinessArea[[#This Row],[ID]],"_",_xlfn.XLOOKUP(BusinessArea[[#This Row],[Country]],Country[Country],Country[CountryCode],"N/A",0,1),"_",BusinessArea[[#This Row],[Organization]],"_",BusinessArea[[#This Row],[Business Area]],"_",BusinessArea[[#This Row],[Team]])</f>
        <v>11076_US10_People &amp; Culture_US_People &amp; Culture_</v>
      </c>
    </row>
    <row r="80" spans="2:17">
      <c r="B80" s="90" t="s">
        <v>1223</v>
      </c>
      <c r="C80" t="s">
        <v>1223</v>
      </c>
      <c r="D80" t="s">
        <v>7567</v>
      </c>
      <c r="F80" t="str">
        <f>_xlfn.CONCAT(_xlfn.XLOOKUP(BusinessArea[[#This Row],[Country]],Country[Country],Country[CountryCode],"N/A",0,1),"_",BusinessArea[[#This Row],[Business Area]],"_",BusinessArea[[#This Row],[Team]])</f>
        <v>DK10_Quality &amp; Sustainability_</v>
      </c>
      <c r="G80">
        <v>11077</v>
      </c>
      <c r="H80" t="str">
        <f>_xlfn.CONCAT(BusinessArea[[#This Row],[ID]],"_",_xlfn.XLOOKUP(BusinessArea[[#This Row],[Country]],Country[Country],Country[CountryCode],"N/A",0,1),"_",BusinessArea[[#This Row],[Organization]],"_",BusinessArea[[#This Row],[Business Area]],"_",BusinessArea[[#This Row],[Team]])</f>
        <v>11077_DK10_Quality &amp; Sustainability_Quality &amp; Sustainability_</v>
      </c>
    </row>
    <row r="81" spans="2:8">
      <c r="B81" s="90" t="s">
        <v>1223</v>
      </c>
      <c r="C81" t="s">
        <v>1223</v>
      </c>
      <c r="D81" t="s">
        <v>7567</v>
      </c>
      <c r="E81" t="s">
        <v>1225</v>
      </c>
      <c r="F81" t="str">
        <f>_xlfn.CONCAT(_xlfn.XLOOKUP(BusinessArea[[#This Row],[Country]],Country[Country],Country[CountryCode],"N/A",0,1),"_",BusinessArea[[#This Row],[Business Area]],"_",BusinessArea[[#This Row],[Team]])</f>
        <v>DK10_Quality &amp; Sustainability_Metrology, Accreditation &amp; Calibration</v>
      </c>
      <c r="G81">
        <v>11078</v>
      </c>
      <c r="H81" t="str">
        <f>_xlfn.CONCAT(BusinessArea[[#This Row],[ID]],"_",_xlfn.XLOOKUP(BusinessArea[[#This Row],[Country]],Country[Country],Country[CountryCode],"N/A",0,1),"_",BusinessArea[[#This Row],[Organization]],"_",BusinessArea[[#This Row],[Business Area]],"_",BusinessArea[[#This Row],[Team]])</f>
        <v>11078_DK10_Quality &amp; Sustainability_Quality &amp; Sustainability_Metrology, Accreditation &amp; Calibration</v>
      </c>
    </row>
    <row r="82" spans="2:8">
      <c r="B82" s="90" t="s">
        <v>1223</v>
      </c>
      <c r="C82" t="s">
        <v>1223</v>
      </c>
      <c r="D82" t="s">
        <v>7567</v>
      </c>
      <c r="E82" t="s">
        <v>1239</v>
      </c>
      <c r="F82" t="str">
        <f>_xlfn.CONCAT(_xlfn.XLOOKUP(BusinessArea[[#This Row],[Country]],Country[Country],Country[CountryCode],"N/A",0,1),"_",BusinessArea[[#This Row],[Business Area]],"_",BusinessArea[[#This Row],[Team]])</f>
        <v>DK10_Quality &amp; Sustainability_Quality Accurance</v>
      </c>
      <c r="G82">
        <v>11079</v>
      </c>
      <c r="H82" t="str">
        <f>_xlfn.CONCAT(BusinessArea[[#This Row],[ID]],"_",_xlfn.XLOOKUP(BusinessArea[[#This Row],[Country]],Country[Country],Country[CountryCode],"N/A",0,1),"_",BusinessArea[[#This Row],[Organization]],"_",BusinessArea[[#This Row],[Business Area]],"_",BusinessArea[[#This Row],[Team]])</f>
        <v>11079_DK10_Quality &amp; Sustainability_Quality &amp; Sustainability_Quality Accurance</v>
      </c>
    </row>
    <row r="83" spans="2:8">
      <c r="B83" s="90" t="s">
        <v>1223</v>
      </c>
      <c r="C83" t="s">
        <v>1223</v>
      </c>
      <c r="D83" t="s">
        <v>7567</v>
      </c>
      <c r="E83" t="s">
        <v>1229</v>
      </c>
      <c r="F83" t="str">
        <f>_xlfn.CONCAT(_xlfn.XLOOKUP(BusinessArea[[#This Row],[Country]],Country[Country],Country[CountryCode],"N/A",0,1),"_",BusinessArea[[#This Row],[Business Area]],"_",BusinessArea[[#This Row],[Team]])</f>
        <v>DK10_Quality &amp; Sustainability_Sustainability &amp; Environment</v>
      </c>
      <c r="G83">
        <v>11080</v>
      </c>
      <c r="H83" t="str">
        <f>_xlfn.CONCAT(BusinessArea[[#This Row],[ID]],"_",_xlfn.XLOOKUP(BusinessArea[[#This Row],[Country]],Country[Country],Country[CountryCode],"N/A",0,1),"_",BusinessArea[[#This Row],[Organization]],"_",BusinessArea[[#This Row],[Business Area]],"_",BusinessArea[[#This Row],[Team]])</f>
        <v>11080_DK10_Quality &amp; Sustainability_Quality &amp; Sustainability_Sustainability &amp; Environment</v>
      </c>
    </row>
    <row r="84" spans="2:8">
      <c r="B84" s="90" t="s">
        <v>1223</v>
      </c>
      <c r="C84" t="s">
        <v>1223</v>
      </c>
      <c r="D84" t="s">
        <v>7582</v>
      </c>
      <c r="E84" t="s">
        <v>1225</v>
      </c>
      <c r="F84" t="str">
        <f>_xlfn.CONCAT(_xlfn.XLOOKUP(BusinessArea[[#This Row],[Country]],Country[Country],Country[CountryCode],"N/A",0,1),"_",BusinessArea[[#This Row],[Business Area]],"_",BusinessArea[[#This Row],[Team]])</f>
        <v>PL10_Quality &amp; Sustainability_Metrology, Accreditation &amp; Calibration</v>
      </c>
      <c r="G84">
        <v>11081</v>
      </c>
      <c r="H84" t="str">
        <f>_xlfn.CONCAT(BusinessArea[[#This Row],[ID]],"_",_xlfn.XLOOKUP(BusinessArea[[#This Row],[Country]],Country[Country],Country[CountryCode],"N/A",0,1),"_",BusinessArea[[#This Row],[Organization]],"_",BusinessArea[[#This Row],[Business Area]],"_",BusinessArea[[#This Row],[Team]])</f>
        <v>11081_PL10_Quality &amp; Sustainability_Quality &amp; Sustainability_Metrology, Accreditation &amp; Calibration</v>
      </c>
    </row>
    <row r="85" spans="2:8">
      <c r="B85" s="90" t="s">
        <v>7597</v>
      </c>
      <c r="C85" t="s">
        <v>1869</v>
      </c>
      <c r="D85" t="s">
        <v>7584</v>
      </c>
      <c r="F85" t="str">
        <f>_xlfn.CONCAT(_xlfn.XLOOKUP(BusinessArea[[#This Row],[Country]],Country[Country],Country[CountryCode],"N/A",0,1),"_",BusinessArea[[#This Row],[Business Area]],"_",BusinessArea[[#This Row],[Team]])</f>
        <v>US10_Product Management_</v>
      </c>
      <c r="G85">
        <v>11082</v>
      </c>
      <c r="H85" t="str">
        <f>_xlfn.CONCAT(BusinessArea[[#This Row],[ID]],"_",_xlfn.XLOOKUP(BusinessArea[[#This Row],[Country]],Country[Country],Country[CountryCode],"N/A",0,1),"_",BusinessArea[[#This Row],[Organization]],"_",BusinessArea[[#This Row],[Business Area]],"_",BusinessArea[[#This Row],[Team]])</f>
        <v>11082_US10_Water_Product Management_</v>
      </c>
    </row>
    <row r="86" spans="2:8">
      <c r="B86" s="90" t="s">
        <v>7597</v>
      </c>
      <c r="C86" t="s">
        <v>7598</v>
      </c>
      <c r="D86" t="s">
        <v>4901</v>
      </c>
      <c r="F86" t="str">
        <f>_xlfn.CONCAT(_xlfn.XLOOKUP(BusinessArea[[#This Row],[Country]],Country[Country],Country[CountryCode],"N/A",0,1),"_",BusinessArea[[#This Row],[Business Area]],"_",BusinessArea[[#This Row],[Team]])</f>
        <v>FR10_FR_Product Management_</v>
      </c>
      <c r="G86">
        <v>11083</v>
      </c>
      <c r="H86" t="str">
        <f>_xlfn.CONCAT(BusinessArea[[#This Row],[ID]],"_",_xlfn.XLOOKUP(BusinessArea[[#This Row],[Country]],Country[Country],Country[CountryCode],"N/A",0,1),"_",BusinessArea[[#This Row],[Organization]],"_",BusinessArea[[#This Row],[Business Area]],"_",BusinessArea[[#This Row],[Team]])</f>
        <v>11083_FR10_Water_FR_Product Management_</v>
      </c>
    </row>
    <row r="87" spans="2:8">
      <c r="B87" s="90" t="s">
        <v>7597</v>
      </c>
      <c r="C87" t="s">
        <v>1740</v>
      </c>
      <c r="D87" t="s">
        <v>7584</v>
      </c>
      <c r="F87" t="str">
        <f>_xlfn.CONCAT(_xlfn.XLOOKUP(BusinessArea[[#This Row],[Country]],Country[Country],Country[CountryCode],"N/A",0,1),"_",BusinessArea[[#This Row],[Business Area]],"_",BusinessArea[[#This Row],[Team]])</f>
        <v>US10_Customer Services_</v>
      </c>
      <c r="G87">
        <v>11084</v>
      </c>
      <c r="H87" t="str">
        <f>_xlfn.CONCAT(BusinessArea[[#This Row],[ID]],"_",_xlfn.XLOOKUP(BusinessArea[[#This Row],[Country]],Country[Country],Country[CountryCode],"N/A",0,1),"_",BusinessArea[[#This Row],[Organization]],"_",BusinessArea[[#This Row],[Business Area]],"_",BusinessArea[[#This Row],[Team]])</f>
        <v>11084_US10_Water_Customer Services_</v>
      </c>
    </row>
    <row r="88" spans="2:8">
      <c r="B88" s="90" t="s">
        <v>7597</v>
      </c>
      <c r="C88" t="s">
        <v>1740</v>
      </c>
      <c r="D88" t="s">
        <v>7584</v>
      </c>
      <c r="E88" t="s">
        <v>1469</v>
      </c>
      <c r="F88" t="str">
        <f>_xlfn.CONCAT(_xlfn.XLOOKUP(BusinessArea[[#This Row],[Country]],Country[Country],Country[CountryCode],"N/A",0,1),"_",BusinessArea[[#This Row],[Business Area]],"_",BusinessArea[[#This Row],[Team]])</f>
        <v>US10_Customer Services_Product Service</v>
      </c>
      <c r="G88">
        <v>11085</v>
      </c>
      <c r="H88" t="str">
        <f>_xlfn.CONCAT(BusinessArea[[#This Row],[ID]],"_",_xlfn.XLOOKUP(BusinessArea[[#This Row],[Country]],Country[Country],Country[CountryCode],"N/A",0,1),"_",BusinessArea[[#This Row],[Organization]],"_",BusinessArea[[#This Row],[Business Area]],"_",BusinessArea[[#This Row],[Team]])</f>
        <v>11085_US10_Water_Customer Services_Product Service</v>
      </c>
    </row>
    <row r="89" spans="2:8">
      <c r="B89" s="90" t="s">
        <v>189</v>
      </c>
      <c r="C89" t="s">
        <v>1744</v>
      </c>
      <c r="D89" t="s">
        <v>4901</v>
      </c>
      <c r="E89" t="s">
        <v>1748</v>
      </c>
      <c r="F89" t="str">
        <f>_xlfn.CONCAT(_xlfn.XLOOKUP(BusinessArea[[#This Row],[Country]],Country[Country],Country[CountryCode],"N/A",0,1),"_",BusinessArea[[#This Row],[Business Area]],"_",BusinessArea[[#This Row],[Team]])</f>
        <v>FR10_FR_Customer Service &amp; Support_Quality</v>
      </c>
      <c r="G89">
        <v>11086</v>
      </c>
      <c r="H89" t="str">
        <f>_xlfn.CONCAT(BusinessArea[[#This Row],[ID]],"_",_xlfn.XLOOKUP(BusinessArea[[#This Row],[Country]],Country[Country],Country[CountryCode],"N/A",0,1),"_",BusinessArea[[#This Row],[Organization]],"_",BusinessArea[[#This Row],[Business Area]],"_",BusinessArea[[#This Row],[Team]])</f>
        <v>11086_FR10_Sales &amp; Marketing_FR_Customer Service &amp; Support_Quality</v>
      </c>
    </row>
    <row r="90" spans="2:8">
      <c r="B90" s="90" t="s">
        <v>2997</v>
      </c>
      <c r="C90" t="s">
        <v>1744</v>
      </c>
      <c r="D90" t="s">
        <v>4901</v>
      </c>
      <c r="E90" t="s">
        <v>1745</v>
      </c>
      <c r="F90" t="str">
        <f>_xlfn.CONCAT(_xlfn.XLOOKUP(BusinessArea[[#This Row],[Country]],Country[Country],Country[CountryCode],"N/A",0,1),"_",BusinessArea[[#This Row],[Business Area]],"_",BusinessArea[[#This Row],[Team]])</f>
        <v>FR10_FR_Customer Service &amp; Support_Support</v>
      </c>
      <c r="G90">
        <v>11087</v>
      </c>
      <c r="H90" t="str">
        <f>_xlfn.CONCAT(BusinessArea[[#This Row],[ID]],"_",_xlfn.XLOOKUP(BusinessArea[[#This Row],[Country]],Country[Country],Country[CountryCode],"N/A",0,1),"_",BusinessArea[[#This Row],[Organization]],"_",BusinessArea[[#This Row],[Business Area]],"_",BusinessArea[[#This Row],[Team]])</f>
        <v>11087_FR10_Customer Service_FR_Customer Service &amp; Support_Support</v>
      </c>
    </row>
    <row r="91" spans="2:8">
      <c r="B91" s="90" t="s">
        <v>189</v>
      </c>
      <c r="C91" t="s">
        <v>1744</v>
      </c>
      <c r="D91" t="s">
        <v>7577</v>
      </c>
      <c r="F91" t="str">
        <f>_xlfn.CONCAT(_xlfn.XLOOKUP(BusinessArea[[#This Row],[Country]],Country[Country],Country[CountryCode],"N/A",0,1),"_",BusinessArea[[#This Row],[Business Area]],"_",BusinessArea[[#This Row],[Team]])</f>
        <v>FR10_2_FR_Customer Service &amp; Support_</v>
      </c>
      <c r="G91">
        <v>11088</v>
      </c>
      <c r="H91" t="str">
        <f>_xlfn.CONCAT(BusinessArea[[#This Row],[ID]],"_",_xlfn.XLOOKUP(BusinessArea[[#This Row],[Country]],Country[Country],Country[CountryCode],"N/A",0,1),"_",BusinessArea[[#This Row],[Organization]],"_",BusinessArea[[#This Row],[Business Area]],"_",BusinessArea[[#This Row],[Team]])</f>
        <v>11088_FR10_2_Sales &amp; Marketing_FR_Customer Service &amp; Support_</v>
      </c>
    </row>
    <row r="92" spans="2:8">
      <c r="B92" s="90" t="s">
        <v>189</v>
      </c>
      <c r="C92" t="s">
        <v>1744</v>
      </c>
      <c r="D92" t="s">
        <v>7577</v>
      </c>
      <c r="E92" t="s">
        <v>1770</v>
      </c>
      <c r="F92" t="str">
        <f>_xlfn.CONCAT(_xlfn.XLOOKUP(BusinessArea[[#This Row],[Country]],Country[Country],Country[CountryCode],"N/A",0,1),"_",BusinessArea[[#This Row],[Business Area]],"_",BusinessArea[[#This Row],[Team]])</f>
        <v>FR10_2_FR_Customer Service &amp; Support_Services</v>
      </c>
      <c r="G92">
        <v>11089</v>
      </c>
      <c r="H92" t="str">
        <f>_xlfn.CONCAT(BusinessArea[[#This Row],[ID]],"_",_xlfn.XLOOKUP(BusinessArea[[#This Row],[Country]],Country[Country],Country[CountryCode],"N/A",0,1),"_",BusinessArea[[#This Row],[Organization]],"_",BusinessArea[[#This Row],[Business Area]],"_",BusinessArea[[#This Row],[Team]])</f>
        <v>11089_FR10_2_Sales &amp; Marketing_FR_Customer Service &amp; Support_Services</v>
      </c>
    </row>
    <row r="93" spans="2:8">
      <c r="B93" s="90" t="s">
        <v>7597</v>
      </c>
      <c r="C93" s="205" t="s">
        <v>7597</v>
      </c>
      <c r="D93" t="s">
        <v>7567</v>
      </c>
      <c r="F93" t="str">
        <f>_xlfn.CONCAT(_xlfn.XLOOKUP(BusinessArea[[#This Row],[Country]],Country[Country],Country[CountryCode],"N/A",0,1),"_",BusinessArea[[#This Row],[Business Area]],"_",BusinessArea[[#This Row],[Team]])</f>
        <v>DK10_Water_</v>
      </c>
      <c r="G93">
        <v>11090</v>
      </c>
      <c r="H93" t="str">
        <f>_xlfn.CONCAT(BusinessArea[[#This Row],[ID]],"_",_xlfn.XLOOKUP(BusinessArea[[#This Row],[Country]],Country[Country],Country[CountryCode],"N/A",0,1),"_",BusinessArea[[#This Row],[Organization]],"_",BusinessArea[[#This Row],[Business Area]],"_",BusinessArea[[#This Row],[Team]])</f>
        <v>11090_DK10_Water_Water_</v>
      </c>
    </row>
    <row r="94" spans="2:8">
      <c r="B94" s="90" t="s">
        <v>7597</v>
      </c>
      <c r="C94" t="s">
        <v>1598</v>
      </c>
      <c r="D94" t="s">
        <v>7567</v>
      </c>
      <c r="F94" t="str">
        <f>_xlfn.CONCAT(_xlfn.XLOOKUP(BusinessArea[[#This Row],[Country]],Country[Country],Country[CountryCode],"N/A",0,1),"_",BusinessArea[[#This Row],[Business Area]],"_",BusinessArea[[#This Row],[Team]])</f>
        <v>DK10_Water - Product Management_</v>
      </c>
      <c r="G94">
        <v>11091</v>
      </c>
      <c r="H94" t="str">
        <f>_xlfn.CONCAT(BusinessArea[[#This Row],[ID]],"_",_xlfn.XLOOKUP(BusinessArea[[#This Row],[Country]],Country[Country],Country[CountryCode],"N/A",0,1),"_",BusinessArea[[#This Row],[Organization]],"_",BusinessArea[[#This Row],[Business Area]],"_",BusinessArea[[#This Row],[Team]])</f>
        <v>11091_DK10_Water_Water - Product Management_</v>
      </c>
    </row>
    <row r="95" spans="2:8">
      <c r="B95" s="90" t="s">
        <v>7597</v>
      </c>
      <c r="C95" t="s">
        <v>1598</v>
      </c>
      <c r="D95" t="s">
        <v>7567</v>
      </c>
      <c r="E95" t="s">
        <v>1603</v>
      </c>
      <c r="F95" t="str">
        <f>_xlfn.CONCAT(_xlfn.XLOOKUP(BusinessArea[[#This Row],[Country]],Country[Country],Country[CountryCode],"N/A",0,1),"_",BusinessArea[[#This Row],[Business Area]],"_",BusinessArea[[#This Row],[Team]])</f>
        <v>DK10_Water - Product Management_BA</v>
      </c>
      <c r="G95">
        <v>11092</v>
      </c>
      <c r="H95" t="str">
        <f>_xlfn.CONCAT(BusinessArea[[#This Row],[ID]],"_",_xlfn.XLOOKUP(BusinessArea[[#This Row],[Country]],Country[Country],Country[CountryCode],"N/A",0,1),"_",BusinessArea[[#This Row],[Organization]],"_",BusinessArea[[#This Row],[Business Area]],"_",BusinessArea[[#This Row],[Team]])</f>
        <v>11092_DK10_Water_Water - Product Management_BA</v>
      </c>
    </row>
    <row r="96" spans="2:8">
      <c r="B96" s="90" t="s">
        <v>7597</v>
      </c>
      <c r="C96" t="s">
        <v>1598</v>
      </c>
      <c r="D96" t="s">
        <v>7567</v>
      </c>
      <c r="E96" t="s">
        <v>1604</v>
      </c>
      <c r="F96" t="str">
        <f>_xlfn.CONCAT(_xlfn.XLOOKUP(BusinessArea[[#This Row],[Country]],Country[Country],Country[CountryCode],"N/A",0,1),"_",BusinessArea[[#This Row],[Business Area]],"_",BusinessArea[[#This Row],[Team]])</f>
        <v>DK10_Water - Product Management_Compliance</v>
      </c>
      <c r="G96">
        <v>11093</v>
      </c>
      <c r="H96" t="str">
        <f>_xlfn.CONCAT(BusinessArea[[#This Row],[ID]],"_",_xlfn.XLOOKUP(BusinessArea[[#This Row],[Country]],Country[Country],Country[CountryCode],"N/A",0,1),"_",BusinessArea[[#This Row],[Organization]],"_",BusinessArea[[#This Row],[Business Area]],"_",BusinessArea[[#This Row],[Team]])</f>
        <v>11093_DK10_Water_Water - Product Management_Compliance</v>
      </c>
    </row>
    <row r="97" spans="2:8">
      <c r="B97" s="90" t="s">
        <v>7597</v>
      </c>
      <c r="C97" t="s">
        <v>1598</v>
      </c>
      <c r="D97" t="s">
        <v>7567</v>
      </c>
      <c r="E97" t="s">
        <v>1600</v>
      </c>
      <c r="F97" t="str">
        <f>_xlfn.CONCAT(_xlfn.XLOOKUP(BusinessArea[[#This Row],[Country]],Country[Country],Country[CountryCode],"N/A",0,1),"_",BusinessArea[[#This Row],[Business Area]],"_",BusinessArea[[#This Row],[Team]])</f>
        <v>DK10_Water - Product Management_DSI</v>
      </c>
      <c r="G97">
        <v>11094</v>
      </c>
      <c r="H97" t="str">
        <f>_xlfn.CONCAT(BusinessArea[[#This Row],[ID]],"_",_xlfn.XLOOKUP(BusinessArea[[#This Row],[Country]],Country[Country],Country[CountryCode],"N/A",0,1),"_",BusinessArea[[#This Row],[Organization]],"_",BusinessArea[[#This Row],[Business Area]],"_",BusinessArea[[#This Row],[Team]])</f>
        <v>11094_DK10_Water_Water - Product Management_DSI</v>
      </c>
    </row>
    <row r="98" spans="2:8">
      <c r="B98" s="90" t="s">
        <v>7597</v>
      </c>
      <c r="C98" t="s">
        <v>1598</v>
      </c>
      <c r="D98" t="s">
        <v>7567</v>
      </c>
      <c r="E98" t="s">
        <v>1611</v>
      </c>
      <c r="F98" t="str">
        <f>_xlfn.CONCAT(_xlfn.XLOOKUP(BusinessArea[[#This Row],[Country]],Country[Country],Country[CountryCode],"N/A",0,1),"_",BusinessArea[[#This Row],[Business Area]],"_",BusinessArea[[#This Row],[Team]])</f>
        <v>DK10_Water - Product Management_MPM</v>
      </c>
      <c r="G98">
        <v>11095</v>
      </c>
      <c r="H98" t="str">
        <f>_xlfn.CONCAT(BusinessArea[[#This Row],[ID]],"_",_xlfn.XLOOKUP(BusinessArea[[#This Row],[Country]],Country[Country],Country[CountryCode],"N/A",0,1),"_",BusinessArea[[#This Row],[Organization]],"_",BusinessArea[[#This Row],[Business Area]],"_",BusinessArea[[#This Row],[Team]])</f>
        <v>11095_DK10_Water_Water - Product Management_MPM</v>
      </c>
    </row>
    <row r="99" spans="2:8">
      <c r="B99" s="90" t="s">
        <v>7597</v>
      </c>
      <c r="C99" t="s">
        <v>1598</v>
      </c>
      <c r="D99" t="s">
        <v>7567</v>
      </c>
      <c r="E99" t="s">
        <v>1601</v>
      </c>
      <c r="F99" t="str">
        <f>_xlfn.CONCAT(_xlfn.XLOOKUP(BusinessArea[[#This Row],[Country]],Country[Country],Country[CountryCode],"N/A",0,1),"_",BusinessArea[[#This Row],[Business Area]],"_",BusinessArea[[#This Row],[Team]])</f>
        <v>DK10_Water - Product Management_PPM</v>
      </c>
      <c r="G99">
        <v>11096</v>
      </c>
      <c r="H99" t="str">
        <f>_xlfn.CONCAT(BusinessArea[[#This Row],[ID]],"_",_xlfn.XLOOKUP(BusinessArea[[#This Row],[Country]],Country[Country],Country[CountryCode],"N/A",0,1),"_",BusinessArea[[#This Row],[Organization]],"_",BusinessArea[[#This Row],[Business Area]],"_",BusinessArea[[#This Row],[Team]])</f>
        <v>11096_DK10_Water_Water - Product Management_PPM</v>
      </c>
    </row>
    <row r="100" spans="2:8">
      <c r="B100" s="90" t="s">
        <v>7597</v>
      </c>
      <c r="C100" t="s">
        <v>1598</v>
      </c>
      <c r="D100" t="s">
        <v>7567</v>
      </c>
      <c r="E100" t="s">
        <v>1602</v>
      </c>
      <c r="F100" t="str">
        <f>_xlfn.CONCAT(_xlfn.XLOOKUP(BusinessArea[[#This Row],[Country]],Country[Country],Country[CountryCode],"N/A",0,1),"_",BusinessArea[[#This Row],[Business Area]],"_",BusinessArea[[#This Row],[Team]])</f>
        <v>DK10_Water - Product Management_TPM</v>
      </c>
      <c r="G100">
        <v>11097</v>
      </c>
      <c r="H100" t="str">
        <f>_xlfn.CONCAT(BusinessArea[[#This Row],[ID]],"_",_xlfn.XLOOKUP(BusinessArea[[#This Row],[Country]],Country[Country],Country[CountryCode],"N/A",0,1),"_",BusinessArea[[#This Row],[Organization]],"_",BusinessArea[[#This Row],[Business Area]],"_",BusinessArea[[#This Row],[Team]])</f>
        <v>11097_DK10_Water_Water - Product Management_TPM</v>
      </c>
    </row>
    <row r="101" spans="2:8">
      <c r="B101" s="90" t="s">
        <v>7597</v>
      </c>
      <c r="C101" t="s">
        <v>1614</v>
      </c>
      <c r="D101" t="s">
        <v>7567</v>
      </c>
      <c r="F101" t="str">
        <f>_xlfn.CONCAT(_xlfn.XLOOKUP(BusinessArea[[#This Row],[Country]],Country[Country],Country[CountryCode],"N/A",0,1),"_",BusinessArea[[#This Row],[Business Area]],"_",BusinessArea[[#This Row],[Team]])</f>
        <v>DK10_Water - Technology Hardware_</v>
      </c>
      <c r="G101">
        <v>11098</v>
      </c>
      <c r="H101" t="str">
        <f>_xlfn.CONCAT(BusinessArea[[#This Row],[ID]],"_",_xlfn.XLOOKUP(BusinessArea[[#This Row],[Country]],Country[Country],Country[CountryCode],"N/A",0,1),"_",BusinessArea[[#This Row],[Organization]],"_",BusinessArea[[#This Row],[Business Area]],"_",BusinessArea[[#This Row],[Team]])</f>
        <v>11098_DK10_Water_Water - Technology Hardware_</v>
      </c>
    </row>
    <row r="102" spans="2:8">
      <c r="B102" s="90" t="s">
        <v>7597</v>
      </c>
      <c r="C102" t="s">
        <v>1614</v>
      </c>
      <c r="D102" t="s">
        <v>7567</v>
      </c>
      <c r="E102" t="s">
        <v>1623</v>
      </c>
      <c r="F102" t="str">
        <f>_xlfn.CONCAT(_xlfn.XLOOKUP(BusinessArea[[#This Row],[Country]],Country[Country],Country[CountryCode],"N/A",0,1),"_",BusinessArea[[#This Row],[Business Area]],"_",BusinessArea[[#This Row],[Team]])</f>
        <v>DK10_Water - Technology Hardware_FW</v>
      </c>
      <c r="G102">
        <v>11099</v>
      </c>
      <c r="H102" t="str">
        <f>_xlfn.CONCAT(BusinessArea[[#This Row],[ID]],"_",_xlfn.XLOOKUP(BusinessArea[[#This Row],[Country]],Country[Country],Country[CountryCode],"N/A",0,1),"_",BusinessArea[[#This Row],[Organization]],"_",BusinessArea[[#This Row],[Business Area]],"_",BusinessArea[[#This Row],[Team]])</f>
        <v>11099_DK10_Water_Water - Technology Hardware_FW</v>
      </c>
    </row>
    <row r="103" spans="2:8">
      <c r="B103" s="90" t="s">
        <v>7597</v>
      </c>
      <c r="C103" t="s">
        <v>1614</v>
      </c>
      <c r="D103" t="s">
        <v>7567</v>
      </c>
      <c r="E103" t="s">
        <v>883</v>
      </c>
      <c r="F103" t="str">
        <f>_xlfn.CONCAT(_xlfn.XLOOKUP(BusinessArea[[#This Row],[Country]],Country[Country],Country[CountryCode],"N/A",0,1),"_",BusinessArea[[#This Row],[Business Area]],"_",BusinessArea[[#This Row],[Team]])</f>
        <v>DK10_Water - Technology Hardware_Hardware</v>
      </c>
      <c r="G103">
        <v>11100</v>
      </c>
      <c r="H103" t="str">
        <f>_xlfn.CONCAT(BusinessArea[[#This Row],[ID]],"_",_xlfn.XLOOKUP(BusinessArea[[#This Row],[Country]],Country[Country],Country[CountryCode],"N/A",0,1),"_",BusinessArea[[#This Row],[Organization]],"_",BusinessArea[[#This Row],[Business Area]],"_",BusinessArea[[#This Row],[Team]])</f>
        <v>11100_DK10_Water_Water - Technology Hardware_Hardware</v>
      </c>
    </row>
    <row r="104" spans="2:8">
      <c r="B104" s="90" t="s">
        <v>7597</v>
      </c>
      <c r="C104" t="s">
        <v>1614</v>
      </c>
      <c r="D104" t="s">
        <v>7567</v>
      </c>
      <c r="E104" t="s">
        <v>1615</v>
      </c>
      <c r="F104" t="str">
        <f>_xlfn.CONCAT(_xlfn.XLOOKUP(BusinessArea[[#This Row],[Country]],Country[Country],Country[CountryCode],"N/A",0,1),"_",BusinessArea[[#This Row],[Business Area]],"_",BusinessArea[[#This Row],[Team]])</f>
        <v>DK10_Water - Technology Hardware_Mech</v>
      </c>
      <c r="G104">
        <v>11101</v>
      </c>
      <c r="H104" t="str">
        <f>_xlfn.CONCAT(BusinessArea[[#This Row],[ID]],"_",_xlfn.XLOOKUP(BusinessArea[[#This Row],[Country]],Country[Country],Country[CountryCode],"N/A",0,1),"_",BusinessArea[[#This Row],[Organization]],"_",BusinessArea[[#This Row],[Business Area]],"_",BusinessArea[[#This Row],[Team]])</f>
        <v>11101_DK10_Water_Water - Technology Hardware_Mech</v>
      </c>
    </row>
    <row r="105" spans="2:8">
      <c r="B105" s="90" t="s">
        <v>7597</v>
      </c>
      <c r="C105" t="s">
        <v>1614</v>
      </c>
      <c r="D105" t="s">
        <v>7567</v>
      </c>
      <c r="E105" t="s">
        <v>1618</v>
      </c>
      <c r="F105" t="str">
        <f>_xlfn.CONCAT(_xlfn.XLOOKUP(BusinessArea[[#This Row],[Country]],Country[Country],Country[CountryCode],"N/A",0,1),"_",BusinessArea[[#This Row],[Business Area]],"_",BusinessArea[[#This Row],[Team]])</f>
        <v>DK10_Water - Technology Hardware_Tech</v>
      </c>
      <c r="G105">
        <v>11102</v>
      </c>
      <c r="H105" t="str">
        <f>_xlfn.CONCAT(BusinessArea[[#This Row],[ID]],"_",_xlfn.XLOOKUP(BusinessArea[[#This Row],[Country]],Country[Country],Country[CountryCode],"N/A",0,1),"_",BusinessArea[[#This Row],[Organization]],"_",BusinessArea[[#This Row],[Business Area]],"_",BusinessArea[[#This Row],[Team]])</f>
        <v>11102_DK10_Water_Water - Technology Hardware_Tech</v>
      </c>
    </row>
    <row r="106" spans="2:8">
      <c r="B106" s="90" t="s">
        <v>7597</v>
      </c>
      <c r="C106" t="s">
        <v>1614</v>
      </c>
      <c r="D106" t="s">
        <v>7567</v>
      </c>
      <c r="E106" t="s">
        <v>882</v>
      </c>
      <c r="F106" t="str">
        <f>_xlfn.CONCAT(_xlfn.XLOOKUP(BusinessArea[[#This Row],[Country]],Country[Country],Country[CountryCode],"N/A",0,1),"_",BusinessArea[[#This Row],[Business Area]],"_",BusinessArea[[#This Row],[Team]])</f>
        <v>DK10_Water - Technology Hardware_Tools &amp; Apps</v>
      </c>
      <c r="G106">
        <v>11103</v>
      </c>
      <c r="H106" t="str">
        <f>_xlfn.CONCAT(BusinessArea[[#This Row],[ID]],"_",_xlfn.XLOOKUP(BusinessArea[[#This Row],[Country]],Country[Country],Country[CountryCode],"N/A",0,1),"_",BusinessArea[[#This Row],[Organization]],"_",BusinessArea[[#This Row],[Business Area]],"_",BusinessArea[[#This Row],[Team]])</f>
        <v>11103_DK10_Water_Water - Technology Hardware_Tools &amp; Apps</v>
      </c>
    </row>
    <row r="107" spans="2:8">
      <c r="B107" s="90" t="s">
        <v>7597</v>
      </c>
      <c r="C107" t="s">
        <v>1698</v>
      </c>
      <c r="D107" t="s">
        <v>7567</v>
      </c>
      <c r="F107" t="str">
        <f>_xlfn.CONCAT(_xlfn.XLOOKUP(BusinessArea[[#This Row],[Country]],Country[Country],Country[CountryCode],"N/A",0,1),"_",BusinessArea[[#This Row],[Business Area]],"_",BusinessArea[[#This Row],[Team]])</f>
        <v>DK10_Water - Technology Software_</v>
      </c>
      <c r="G107">
        <v>11104</v>
      </c>
      <c r="H107" t="str">
        <f>_xlfn.CONCAT(BusinessArea[[#This Row],[ID]],"_",_xlfn.XLOOKUP(BusinessArea[[#This Row],[Country]],Country[Country],Country[CountryCode],"N/A",0,1),"_",BusinessArea[[#This Row],[Organization]],"_",BusinessArea[[#This Row],[Business Area]],"_",BusinessArea[[#This Row],[Team]])</f>
        <v>11104_DK10_Water_Water - Technology Software_</v>
      </c>
    </row>
    <row r="108" spans="2:8">
      <c r="B108" s="90" t="s">
        <v>7597</v>
      </c>
      <c r="C108" t="s">
        <v>1698</v>
      </c>
      <c r="D108" t="s">
        <v>7567</v>
      </c>
      <c r="E108" t="s">
        <v>967</v>
      </c>
      <c r="F108" t="str">
        <f>_xlfn.CONCAT(_xlfn.XLOOKUP(BusinessArea[[#This Row],[Country]],Country[Country],Country[CountryCode],"N/A",0,1),"_",BusinessArea[[#This Row],[Business Area]],"_",BusinessArea[[#This Row],[Team]])</f>
        <v>DK10_Water - Technology Software_Software</v>
      </c>
      <c r="G108">
        <v>11105</v>
      </c>
      <c r="H108" t="str">
        <f>_xlfn.CONCAT(BusinessArea[[#This Row],[ID]],"_",_xlfn.XLOOKUP(BusinessArea[[#This Row],[Country]],Country[Country],Country[CountryCode],"N/A",0,1),"_",BusinessArea[[#This Row],[Organization]],"_",BusinessArea[[#This Row],[Business Area]],"_",BusinessArea[[#This Row],[Team]])</f>
        <v>11105_DK10_Water_Water - Technology Software_Software</v>
      </c>
    </row>
    <row r="109" spans="2:8">
      <c r="B109" s="90" t="s">
        <v>7597</v>
      </c>
      <c r="C109" t="s">
        <v>7599</v>
      </c>
      <c r="D109" t="s">
        <v>7574</v>
      </c>
      <c r="F109" t="str">
        <f>_xlfn.CONCAT(_xlfn.XLOOKUP(BusinessArea[[#This Row],[Country]],Country[Country],Country[CountryCode],"N/A",0,1),"_",BusinessArea[[#This Row],[Business Area]],"_",BusinessArea[[#This Row],[Team]])</f>
        <v>ES10_ES_Water - Technology Software_</v>
      </c>
      <c r="G109">
        <v>11106</v>
      </c>
      <c r="H109" t="str">
        <f>_xlfn.CONCAT(BusinessArea[[#This Row],[ID]],"_",_xlfn.XLOOKUP(BusinessArea[[#This Row],[Country]],Country[Country],Country[CountryCode],"N/A",0,1),"_",BusinessArea[[#This Row],[Organization]],"_",BusinessArea[[#This Row],[Business Area]],"_",BusinessArea[[#This Row],[Team]])</f>
        <v>11106_ES10_Water_ES_Water - Technology Software_</v>
      </c>
    </row>
    <row r="110" spans="2:8">
      <c r="B110" s="90" t="s">
        <v>2997</v>
      </c>
      <c r="C110" t="s">
        <v>1596</v>
      </c>
      <c r="D110" t="s">
        <v>7567</v>
      </c>
      <c r="F110" t="str">
        <f>_xlfn.CONCAT(_xlfn.XLOOKUP(BusinessArea[[#This Row],[Country]],Country[Country],Country[CountryCode],"N/A",0,1),"_",BusinessArea[[#This Row],[Business Area]],"_",BusinessArea[[#This Row],[Team]])</f>
        <v>DK10_Water - Customer Services_</v>
      </c>
      <c r="G110">
        <v>11107</v>
      </c>
      <c r="H110" t="str">
        <f>_xlfn.CONCAT(BusinessArea[[#This Row],[ID]],"_",_xlfn.XLOOKUP(BusinessArea[[#This Row],[Country]],Country[Country],Country[CountryCode],"N/A",0,1),"_",BusinessArea[[#This Row],[Organization]],"_",BusinessArea[[#This Row],[Business Area]],"_",BusinessArea[[#This Row],[Team]])</f>
        <v>11107_DK10_Customer Service_Water - Customer Services_</v>
      </c>
    </row>
    <row r="111" spans="2:8">
      <c r="B111" s="90" t="s">
        <v>2997</v>
      </c>
      <c r="C111" t="s">
        <v>1863</v>
      </c>
      <c r="D111" t="s">
        <v>7583</v>
      </c>
      <c r="F111" t="str">
        <f>_xlfn.CONCAT(_xlfn.XLOOKUP(BusinessArea[[#This Row],[Country]],Country[Country],Country[CountryCode],"N/A",0,1),"_",BusinessArea[[#This Row],[Business Area]],"_",BusinessArea[[#This Row],[Team]])</f>
        <v>SE10_SE_Water_Customer Services_</v>
      </c>
      <c r="G111">
        <v>11108</v>
      </c>
      <c r="H111" t="str">
        <f>_xlfn.CONCAT(BusinessArea[[#This Row],[ID]],"_",_xlfn.XLOOKUP(BusinessArea[[#This Row],[Country]],Country[Country],Country[CountryCode],"N/A",0,1),"_",BusinessArea[[#This Row],[Organization]],"_",BusinessArea[[#This Row],[Business Area]],"_",BusinessArea[[#This Row],[Team]])</f>
        <v>11108_SE10_Customer Service_SE_Water_Customer Services_</v>
      </c>
    </row>
    <row r="112" spans="2:8">
      <c r="B112" s="90" t="s">
        <v>7600</v>
      </c>
      <c r="C112" t="s">
        <v>7601</v>
      </c>
      <c r="D112" t="s">
        <v>7567</v>
      </c>
      <c r="F112" t="str">
        <f>_xlfn.CONCAT(_xlfn.XLOOKUP(BusinessArea[[#This Row],[Country]],Country[Country],Country[CountryCode],"N/A",0,1),"_",BusinessArea[[#This Row],[Business Area]],"_",BusinessArea[[#This Row],[Team]])</f>
        <v>DK10_Heat/Cooling_</v>
      </c>
      <c r="G112">
        <v>11109</v>
      </c>
      <c r="H112" t="str">
        <f>_xlfn.CONCAT(BusinessArea[[#This Row],[ID]],"_",_xlfn.XLOOKUP(BusinessArea[[#This Row],[Country]],Country[Country],Country[CountryCode],"N/A",0,1),"_",BusinessArea[[#This Row],[Organization]],"_",BusinessArea[[#This Row],[Business Area]],"_",BusinessArea[[#This Row],[Team]])</f>
        <v>11109_DK10_Heat &amp; Cooling_Heat/Cooling_</v>
      </c>
    </row>
    <row r="113" spans="2:8">
      <c r="B113" s="90" t="s">
        <v>7600</v>
      </c>
      <c r="C113" t="s">
        <v>1048</v>
      </c>
      <c r="D113" t="s">
        <v>7567</v>
      </c>
      <c r="F113" t="str">
        <f>_xlfn.CONCAT(_xlfn.XLOOKUP(BusinessArea[[#This Row],[Country]],Country[Country],Country[CountryCode],"N/A",0,1),"_",BusinessArea[[#This Row],[Business Area]],"_",BusinessArea[[#This Row],[Team]])</f>
        <v>DK10_Heat/Cooling - Product Management_</v>
      </c>
      <c r="G113">
        <v>11110</v>
      </c>
      <c r="H113" t="str">
        <f>_xlfn.CONCAT(BusinessArea[[#This Row],[ID]],"_",_xlfn.XLOOKUP(BusinessArea[[#This Row],[Country]],Country[Country],Country[CountryCode],"N/A",0,1),"_",BusinessArea[[#This Row],[Organization]],"_",BusinessArea[[#This Row],[Business Area]],"_",BusinessArea[[#This Row],[Team]])</f>
        <v>11110_DK10_Heat &amp; Cooling_Heat/Cooling - Product Management_</v>
      </c>
    </row>
    <row r="114" spans="2:8">
      <c r="B114" s="90" t="s">
        <v>7600</v>
      </c>
      <c r="C114" t="s">
        <v>1060</v>
      </c>
      <c r="D114" t="s">
        <v>7567</v>
      </c>
      <c r="F114" t="str">
        <f>_xlfn.CONCAT(_xlfn.XLOOKUP(BusinessArea[[#This Row],[Country]],Country[Country],Country[CountryCode],"N/A",0,1),"_",BusinessArea[[#This Row],[Business Area]],"_",BusinessArea[[#This Row],[Team]])</f>
        <v>DK10_Heat/Cooling - Technology Hardware_</v>
      </c>
      <c r="G114">
        <v>11111</v>
      </c>
      <c r="H114" t="str">
        <f>_xlfn.CONCAT(BusinessArea[[#This Row],[ID]],"_",_xlfn.XLOOKUP(BusinessArea[[#This Row],[Country]],Country[Country],Country[CountryCode],"N/A",0,1),"_",BusinessArea[[#This Row],[Organization]],"_",BusinessArea[[#This Row],[Business Area]],"_",BusinessArea[[#This Row],[Team]])</f>
        <v>11111_DK10_Heat &amp; Cooling_Heat/Cooling - Technology Hardware_</v>
      </c>
    </row>
    <row r="115" spans="2:8">
      <c r="B115" s="90" t="s">
        <v>7600</v>
      </c>
      <c r="C115" t="s">
        <v>1060</v>
      </c>
      <c r="D115" t="s">
        <v>7567</v>
      </c>
      <c r="E115" t="s">
        <v>1061</v>
      </c>
      <c r="F115" t="str">
        <f>_xlfn.CONCAT(_xlfn.XLOOKUP(BusinessArea[[#This Row],[Country]],Country[Country],Country[CountryCode],"N/A",0,1),"_",BusinessArea[[#This Row],[Business Area]],"_",BusinessArea[[#This Row],[Team]])</f>
        <v>DK10_Heat/Cooling - Technology Hardware_Concentrators</v>
      </c>
      <c r="G115">
        <v>11112</v>
      </c>
      <c r="H115" t="str">
        <f>_xlfn.CONCAT(BusinessArea[[#This Row],[ID]],"_",_xlfn.XLOOKUP(BusinessArea[[#This Row],[Country]],Country[Country],Country[CountryCode],"N/A",0,1),"_",BusinessArea[[#This Row],[Organization]],"_",BusinessArea[[#This Row],[Business Area]],"_",BusinessArea[[#This Row],[Team]])</f>
        <v>11112_DK10_Heat &amp; Cooling_Heat/Cooling - Technology Hardware_Concentrators</v>
      </c>
    </row>
    <row r="116" spans="2:8">
      <c r="B116" s="90" t="s">
        <v>7600</v>
      </c>
      <c r="C116" t="s">
        <v>1060</v>
      </c>
      <c r="D116" t="s">
        <v>7567</v>
      </c>
      <c r="E116" t="s">
        <v>880</v>
      </c>
      <c r="F116" t="str">
        <f>_xlfn.CONCAT(_xlfn.XLOOKUP(BusinessArea[[#This Row],[Country]],Country[Country],Country[CountryCode],"N/A",0,1),"_",BusinessArea[[#This Row],[Business Area]],"_",BusinessArea[[#This Row],[Team]])</f>
        <v>DK10_Heat/Cooling - Technology Hardware_Embeded Software</v>
      </c>
      <c r="G116">
        <v>11113</v>
      </c>
      <c r="H116" t="str">
        <f>_xlfn.CONCAT(BusinessArea[[#This Row],[ID]],"_",_xlfn.XLOOKUP(BusinessArea[[#This Row],[Country]],Country[Country],Country[CountryCode],"N/A",0,1),"_",BusinessArea[[#This Row],[Organization]],"_",BusinessArea[[#This Row],[Business Area]],"_",BusinessArea[[#This Row],[Team]])</f>
        <v>11113_DK10_Heat &amp; Cooling_Heat/Cooling - Technology Hardware_Embeded Software</v>
      </c>
    </row>
    <row r="117" spans="2:8">
      <c r="B117" s="90" t="s">
        <v>7600</v>
      </c>
      <c r="C117" t="s">
        <v>1060</v>
      </c>
      <c r="D117" t="s">
        <v>7567</v>
      </c>
      <c r="E117" t="s">
        <v>1064</v>
      </c>
      <c r="F117" t="str">
        <f>_xlfn.CONCAT(_xlfn.XLOOKUP(BusinessArea[[#This Row],[Country]],Country[Country],Country[CountryCode],"N/A",0,1),"_",BusinessArea[[#This Row],[Business Area]],"_",BusinessArea[[#This Row],[Team]])</f>
        <v>DK10_Heat/Cooling - Technology Hardware_H/C Meters</v>
      </c>
      <c r="G117">
        <v>11114</v>
      </c>
      <c r="H117" t="str">
        <f>_xlfn.CONCAT(BusinessArea[[#This Row],[ID]],"_",_xlfn.XLOOKUP(BusinessArea[[#This Row],[Country]],Country[Country],Country[CountryCode],"N/A",0,1),"_",BusinessArea[[#This Row],[Organization]],"_",BusinessArea[[#This Row],[Business Area]],"_",BusinessArea[[#This Row],[Team]])</f>
        <v>11114_DK10_Heat &amp; Cooling_Heat/Cooling - Technology Hardware_H/C Meters</v>
      </c>
    </row>
    <row r="118" spans="2:8">
      <c r="B118" s="90" t="s">
        <v>7600</v>
      </c>
      <c r="C118" t="s">
        <v>1060</v>
      </c>
      <c r="D118" t="s">
        <v>7567</v>
      </c>
      <c r="E118" t="s">
        <v>883</v>
      </c>
      <c r="F118" t="str">
        <f>_xlfn.CONCAT(_xlfn.XLOOKUP(BusinessArea[[#This Row],[Country]],Country[Country],Country[CountryCode],"N/A",0,1),"_",BusinessArea[[#This Row],[Business Area]],"_",BusinessArea[[#This Row],[Team]])</f>
        <v>DK10_Heat/Cooling - Technology Hardware_Hardware</v>
      </c>
      <c r="G118">
        <v>11115</v>
      </c>
      <c r="H118" t="str">
        <f>_xlfn.CONCAT(BusinessArea[[#This Row],[ID]],"_",_xlfn.XLOOKUP(BusinessArea[[#This Row],[Country]],Country[Country],Country[CountryCode],"N/A",0,1),"_",BusinessArea[[#This Row],[Organization]],"_",BusinessArea[[#This Row],[Business Area]],"_",BusinessArea[[#This Row],[Team]])</f>
        <v>11115_DK10_Heat &amp; Cooling_Heat/Cooling - Technology Hardware_Hardware</v>
      </c>
    </row>
    <row r="119" spans="2:8">
      <c r="B119" s="90" t="s">
        <v>7600</v>
      </c>
      <c r="C119" t="s">
        <v>1060</v>
      </c>
      <c r="D119" t="s">
        <v>7567</v>
      </c>
      <c r="E119" t="s">
        <v>888</v>
      </c>
      <c r="F119" t="str">
        <f>_xlfn.CONCAT(_xlfn.XLOOKUP(BusinessArea[[#This Row],[Country]],Country[Country],Country[CountryCode],"N/A",0,1),"_",BusinessArea[[#This Row],[Business Area]],"_",BusinessArea[[#This Row],[Team]])</f>
        <v>DK10_Heat/Cooling - Technology Hardware_Tech. Lead</v>
      </c>
      <c r="G119">
        <v>11116</v>
      </c>
      <c r="H119" t="str">
        <f>_xlfn.CONCAT(BusinessArea[[#This Row],[ID]],"_",_xlfn.XLOOKUP(BusinessArea[[#This Row],[Country]],Country[Country],Country[CountryCode],"N/A",0,1),"_",BusinessArea[[#This Row],[Organization]],"_",BusinessArea[[#This Row],[Business Area]],"_",BusinessArea[[#This Row],[Team]])</f>
        <v>11116_DK10_Heat &amp; Cooling_Heat/Cooling - Technology Hardware_Tech. Lead</v>
      </c>
    </row>
    <row r="120" spans="2:8">
      <c r="B120" s="90" t="s">
        <v>7600</v>
      </c>
      <c r="C120" t="s">
        <v>1176</v>
      </c>
      <c r="D120" t="s">
        <v>7567</v>
      </c>
      <c r="F120" t="str">
        <f>_xlfn.CONCAT(_xlfn.XLOOKUP(BusinessArea[[#This Row],[Country]],Country[Country],Country[CountryCode],"N/A",0,1),"_",BusinessArea[[#This Row],[Business Area]],"_",BusinessArea[[#This Row],[Team]])</f>
        <v>DK10_Heat/Cooling - Technology Software_</v>
      </c>
      <c r="G120">
        <v>11117</v>
      </c>
      <c r="H120" t="str">
        <f>_xlfn.CONCAT(BusinessArea[[#This Row],[ID]],"_",_xlfn.XLOOKUP(BusinessArea[[#This Row],[Country]],Country[Country],Country[CountryCode],"N/A",0,1),"_",BusinessArea[[#This Row],[Organization]],"_",BusinessArea[[#This Row],[Business Area]],"_",BusinessArea[[#This Row],[Team]])</f>
        <v>11117_DK10_Heat &amp; Cooling_Heat/Cooling - Technology Software_</v>
      </c>
    </row>
    <row r="121" spans="2:8">
      <c r="B121" s="90" t="s">
        <v>7600</v>
      </c>
      <c r="C121" t="s">
        <v>1176</v>
      </c>
      <c r="D121" t="s">
        <v>7567</v>
      </c>
      <c r="E121" t="s">
        <v>1179</v>
      </c>
      <c r="F121" t="str">
        <f>_xlfn.CONCAT(_xlfn.XLOOKUP(BusinessArea[[#This Row],[Country]],Country[Country],Country[CountryCode],"N/A",0,1),"_",BusinessArea[[#This Row],[Business Area]],"_",BusinessArea[[#This Row],[Team]])</f>
        <v>DK10_Heat/Cooling - Technology Software_Data Sceince</v>
      </c>
      <c r="G121">
        <v>11118</v>
      </c>
      <c r="H121" t="str">
        <f>_xlfn.CONCAT(BusinessArea[[#This Row],[ID]],"_",_xlfn.XLOOKUP(BusinessArea[[#This Row],[Country]],Country[Country],Country[CountryCode],"N/A",0,1),"_",BusinessArea[[#This Row],[Organization]],"_",BusinessArea[[#This Row],[Business Area]],"_",BusinessArea[[#This Row],[Team]])</f>
        <v>11118_DK10_Heat &amp; Cooling_Heat/Cooling - Technology Software_Data Sceince</v>
      </c>
    </row>
    <row r="122" spans="2:8">
      <c r="B122" s="90" t="s">
        <v>7600</v>
      </c>
      <c r="C122" t="s">
        <v>1176</v>
      </c>
      <c r="D122" t="s">
        <v>7567</v>
      </c>
      <c r="E122" t="s">
        <v>1185</v>
      </c>
      <c r="F122" t="str">
        <f>_xlfn.CONCAT(_xlfn.XLOOKUP(BusinessArea[[#This Row],[Country]],Country[Country],Country[CountryCode],"N/A",0,1),"_",BusinessArea[[#This Row],[Business Area]],"_",BusinessArea[[#This Row],[Team]])</f>
        <v>DK10_Heat/Cooling - Technology Software_IOT Solutions</v>
      </c>
      <c r="G122">
        <v>11119</v>
      </c>
      <c r="H122" t="str">
        <f>_xlfn.CONCAT(BusinessArea[[#This Row],[ID]],"_",_xlfn.XLOOKUP(BusinessArea[[#This Row],[Country]],Country[Country],Country[CountryCode],"N/A",0,1),"_",BusinessArea[[#This Row],[Organization]],"_",BusinessArea[[#This Row],[Business Area]],"_",BusinessArea[[#This Row],[Team]])</f>
        <v>11119_DK10_Heat &amp; Cooling_Heat/Cooling - Technology Software_IOT Solutions</v>
      </c>
    </row>
    <row r="123" spans="2:8">
      <c r="B123" s="90" t="s">
        <v>7600</v>
      </c>
      <c r="C123" t="s">
        <v>1176</v>
      </c>
      <c r="D123" t="s">
        <v>7567</v>
      </c>
      <c r="E123" t="s">
        <v>967</v>
      </c>
      <c r="F123" t="str">
        <f>_xlfn.CONCAT(_xlfn.XLOOKUP(BusinessArea[[#This Row],[Country]],Country[Country],Country[CountryCode],"N/A",0,1),"_",BusinessArea[[#This Row],[Business Area]],"_",BusinessArea[[#This Row],[Team]])</f>
        <v>DK10_Heat/Cooling - Technology Software_Software</v>
      </c>
      <c r="G123">
        <v>11120</v>
      </c>
      <c r="H123" t="str">
        <f>_xlfn.CONCAT(BusinessArea[[#This Row],[ID]],"_",_xlfn.XLOOKUP(BusinessArea[[#This Row],[Country]],Country[Country],Country[CountryCode],"N/A",0,1),"_",BusinessArea[[#This Row],[Organization]],"_",BusinessArea[[#This Row],[Business Area]],"_",BusinessArea[[#This Row],[Team]])</f>
        <v>11120_DK10_Heat &amp; Cooling_Heat/Cooling - Technology Software_Software</v>
      </c>
    </row>
    <row r="124" spans="2:8">
      <c r="B124" s="90" t="s">
        <v>7600</v>
      </c>
      <c r="C124" t="s">
        <v>7602</v>
      </c>
      <c r="D124" t="s">
        <v>7574</v>
      </c>
      <c r="F124" t="str">
        <f>_xlfn.CONCAT(_xlfn.XLOOKUP(BusinessArea[[#This Row],[Country]],Country[Country],Country[CountryCode],"N/A",0,1),"_",BusinessArea[[#This Row],[Business Area]],"_",BusinessArea[[#This Row],[Team]])</f>
        <v>ES10_ES_Heat/Cooling - Technology Software_</v>
      </c>
      <c r="G124">
        <v>11121</v>
      </c>
      <c r="H124" t="str">
        <f>_xlfn.CONCAT(BusinessArea[[#This Row],[ID]],"_",_xlfn.XLOOKUP(BusinessArea[[#This Row],[Country]],Country[Country],Country[CountryCode],"N/A",0,1),"_",BusinessArea[[#This Row],[Organization]],"_",BusinessArea[[#This Row],[Business Area]],"_",BusinessArea[[#This Row],[Team]])</f>
        <v>11121_ES10_Heat &amp; Cooling_ES_Heat/Cooling - Technology Software_</v>
      </c>
    </row>
    <row r="125" spans="2:8">
      <c r="B125" s="90" t="s">
        <v>7600</v>
      </c>
      <c r="C125" t="s">
        <v>1008</v>
      </c>
      <c r="D125" t="s">
        <v>7567</v>
      </c>
      <c r="F125" t="str">
        <f>_xlfn.CONCAT(_xlfn.XLOOKUP(BusinessArea[[#This Row],[Country]],Country[Country],Country[CountryCode],"N/A",0,1),"_",BusinessArea[[#This Row],[Business Area]],"_",BusinessArea[[#This Row],[Team]])</f>
        <v>DK10_Heat/Cooling - Customer Services_</v>
      </c>
      <c r="G125">
        <v>11122</v>
      </c>
      <c r="H125" t="str">
        <f>_xlfn.CONCAT(BusinessArea[[#This Row],[ID]],"_",_xlfn.XLOOKUP(BusinessArea[[#This Row],[Country]],Country[Country],Country[CountryCode],"N/A",0,1),"_",BusinessArea[[#This Row],[Organization]],"_",BusinessArea[[#This Row],[Business Area]],"_",BusinessArea[[#This Row],[Team]])</f>
        <v>11122_DK10_Heat &amp; Cooling_Heat/Cooling - Customer Services_</v>
      </c>
    </row>
    <row r="126" spans="2:8">
      <c r="B126" s="90" t="s">
        <v>2997</v>
      </c>
      <c r="C126" t="s">
        <v>1854</v>
      </c>
      <c r="D126" t="s">
        <v>7583</v>
      </c>
      <c r="F126" t="str">
        <f>_xlfn.CONCAT(_xlfn.XLOOKUP(BusinessArea[[#This Row],[Country]],Country[Country],Country[CountryCode],"N/A",0,1),"_",BusinessArea[[#This Row],[Business Area]],"_",BusinessArea[[#This Row],[Team]])</f>
        <v>SE10_SE_Heat/Cooling_Customer Services_</v>
      </c>
      <c r="G126">
        <v>11123</v>
      </c>
      <c r="H126" t="str">
        <f>_xlfn.CONCAT(BusinessArea[[#This Row],[ID]],"_",_xlfn.XLOOKUP(BusinessArea[[#This Row],[Country]],Country[Country],Country[CountryCode],"N/A",0,1),"_",BusinessArea[[#This Row],[Organization]],"_",BusinessArea[[#This Row],[Business Area]],"_",BusinessArea[[#This Row],[Team]])</f>
        <v>11123_SE10_Customer Service_SE_Heat/Cooling_Customer Services_</v>
      </c>
    </row>
    <row r="127" spans="2:8">
      <c r="B127" s="90" t="s">
        <v>7603</v>
      </c>
      <c r="C127" s="90" t="s">
        <v>7604</v>
      </c>
      <c r="D127" s="90" t="s">
        <v>7567</v>
      </c>
      <c r="F127" t="str">
        <f>_xlfn.CONCAT(_xlfn.XLOOKUP(BusinessArea[[#This Row],[Country]],Country[Country],Country[CountryCode],"N/A",0,1),"_",BusinessArea[[#This Row],[Business Area]],"_",BusinessArea[[#This Row],[Team]])</f>
        <v>DK10_Denmark-Electricity-Electricity_</v>
      </c>
      <c r="G127">
        <v>11124</v>
      </c>
      <c r="H127" t="str">
        <f>_xlfn.CONCAT(BusinessArea[[#This Row],[ID]],"_",_xlfn.XLOOKUP(BusinessArea[[#This Row],[Country]],Country[Country],Country[CountryCode],"N/A",0,1),"_",BusinessArea[[#This Row],[Organization]],"_",BusinessArea[[#This Row],[Business Area]],"_",BusinessArea[[#This Row],[Team]])</f>
        <v>11124_DK10_Electricity_Denmark-Electricity-Electricity_</v>
      </c>
    </row>
    <row r="128" spans="2:8">
      <c r="B128" s="90" t="s">
        <v>7603</v>
      </c>
      <c r="C128" s="90" t="s">
        <v>7605</v>
      </c>
      <c r="D128" s="90" t="s">
        <v>7568</v>
      </c>
      <c r="F128" t="str">
        <f>_xlfn.CONCAT(_xlfn.XLOOKUP(BusinessArea[[#This Row],[Country]],Country[Country],Country[CountryCode],"N/A",0,1),"_",BusinessArea[[#This Row],[Business Area]],"_",BusinessArea[[#This Row],[Team]])</f>
        <v>AT10_Austria-Electricity-Electricity_</v>
      </c>
      <c r="G128">
        <v>11125</v>
      </c>
      <c r="H128" t="str">
        <f>_xlfn.CONCAT(BusinessArea[[#This Row],[ID]],"_",_xlfn.XLOOKUP(BusinessArea[[#This Row],[Country]],Country[Country],Country[CountryCode],"N/A",0,1),"_",BusinessArea[[#This Row],[Organization]],"_",BusinessArea[[#This Row],[Business Area]],"_",BusinessArea[[#This Row],[Team]])</f>
        <v>11125_AT10_Electricity_Austria-Electricity-Electricity_</v>
      </c>
    </row>
    <row r="129" spans="2:8">
      <c r="B129" s="90" t="s">
        <v>7603</v>
      </c>
      <c r="C129" s="90" t="s">
        <v>7606</v>
      </c>
      <c r="D129" s="90" t="s">
        <v>7583</v>
      </c>
      <c r="F129" t="str">
        <f>_xlfn.CONCAT(_xlfn.XLOOKUP(BusinessArea[[#This Row],[Country]],Country[Country],Country[CountryCode],"N/A",0,1),"_",BusinessArea[[#This Row],[Business Area]],"_",BusinessArea[[#This Row],[Team]])</f>
        <v>SE10_Sweden-Electricity-Electricity_</v>
      </c>
      <c r="G129">
        <v>11126</v>
      </c>
      <c r="H129" t="str">
        <f>_xlfn.CONCAT(BusinessArea[[#This Row],[ID]],"_",_xlfn.XLOOKUP(BusinessArea[[#This Row],[Country]],Country[Country],Country[CountryCode],"N/A",0,1),"_",BusinessArea[[#This Row],[Organization]],"_",BusinessArea[[#This Row],[Business Area]],"_",BusinessArea[[#This Row],[Team]])</f>
        <v>11126_SE10_Electricity_Sweden-Electricity-Electricity_</v>
      </c>
    </row>
    <row r="130" spans="2:8">
      <c r="B130" s="90" t="s">
        <v>7603</v>
      </c>
      <c r="C130" t="s">
        <v>843</v>
      </c>
      <c r="D130" t="s">
        <v>7567</v>
      </c>
      <c r="F130" t="str">
        <f>_xlfn.CONCAT(_xlfn.XLOOKUP(BusinessArea[[#This Row],[Country]],Country[Country],Country[CountryCode],"N/A",0,1),"_",BusinessArea[[#This Row],[Business Area]],"_",BusinessArea[[#This Row],[Team]])</f>
        <v>DK10_Electricity - Product Management_</v>
      </c>
      <c r="G130">
        <v>11127</v>
      </c>
      <c r="H130" t="str">
        <f>_xlfn.CONCAT(BusinessArea[[#This Row],[ID]],"_",_xlfn.XLOOKUP(BusinessArea[[#This Row],[Country]],Country[Country],Country[CountryCode],"N/A",0,1),"_",BusinessArea[[#This Row],[Organization]],"_",BusinessArea[[#This Row],[Business Area]],"_",BusinessArea[[#This Row],[Team]])</f>
        <v>11127_DK10_Electricity_Electricity - Product Management_</v>
      </c>
    </row>
    <row r="131" spans="2:8">
      <c r="B131" s="90" t="s">
        <v>7603</v>
      </c>
      <c r="C131" t="s">
        <v>873</v>
      </c>
      <c r="D131" t="s">
        <v>7567</v>
      </c>
      <c r="F131" t="str">
        <f>_xlfn.CONCAT(_xlfn.XLOOKUP(BusinessArea[[#This Row],[Country]],Country[Country],Country[CountryCode],"N/A",0,1),"_",BusinessArea[[#This Row],[Business Area]],"_",BusinessArea[[#This Row],[Team]])</f>
        <v>DK10_Electricity - Technology Hardware_</v>
      </c>
      <c r="G131">
        <v>11128</v>
      </c>
      <c r="H131" t="str">
        <f>_xlfn.CONCAT(BusinessArea[[#This Row],[ID]],"_",_xlfn.XLOOKUP(BusinessArea[[#This Row],[Country]],Country[Country],Country[CountryCode],"N/A",0,1),"_",BusinessArea[[#This Row],[Organization]],"_",BusinessArea[[#This Row],[Business Area]],"_",BusinessArea[[#This Row],[Team]])</f>
        <v>11128_DK10_Electricity_Electricity - Technology Hardware_</v>
      </c>
    </row>
    <row r="132" spans="2:8">
      <c r="B132" s="90" t="s">
        <v>7603</v>
      </c>
      <c r="C132" t="s">
        <v>873</v>
      </c>
      <c r="D132" t="s">
        <v>7567</v>
      </c>
      <c r="E132" t="s">
        <v>880</v>
      </c>
      <c r="F132" t="str">
        <f>_xlfn.CONCAT(_xlfn.XLOOKUP(BusinessArea[[#This Row],[Country]],Country[Country],Country[CountryCode],"N/A",0,1),"_",BusinessArea[[#This Row],[Business Area]],"_",BusinessArea[[#This Row],[Team]])</f>
        <v>DK10_Electricity - Technology Hardware_Embeded Software</v>
      </c>
      <c r="G132">
        <v>11129</v>
      </c>
      <c r="H132" t="str">
        <f>_xlfn.CONCAT(BusinessArea[[#This Row],[ID]],"_",_xlfn.XLOOKUP(BusinessArea[[#This Row],[Country]],Country[Country],Country[CountryCode],"N/A",0,1),"_",BusinessArea[[#This Row],[Organization]],"_",BusinessArea[[#This Row],[Business Area]],"_",BusinessArea[[#This Row],[Team]])</f>
        <v>11129_DK10_Electricity_Electricity - Technology Hardware_Embeded Software</v>
      </c>
    </row>
    <row r="133" spans="2:8">
      <c r="B133" s="90" t="s">
        <v>7603</v>
      </c>
      <c r="C133" t="s">
        <v>873</v>
      </c>
      <c r="D133" t="s">
        <v>7567</v>
      </c>
      <c r="E133" t="s">
        <v>883</v>
      </c>
      <c r="F133" t="str">
        <f>_xlfn.CONCAT(_xlfn.XLOOKUP(BusinessArea[[#This Row],[Country]],Country[Country],Country[CountryCode],"N/A",0,1),"_",BusinessArea[[#This Row],[Business Area]],"_",BusinessArea[[#This Row],[Team]])</f>
        <v>DK10_Electricity - Technology Hardware_Hardware</v>
      </c>
      <c r="G133">
        <v>11130</v>
      </c>
      <c r="H133" t="str">
        <f>_xlfn.CONCAT(BusinessArea[[#This Row],[ID]],"_",_xlfn.XLOOKUP(BusinessArea[[#This Row],[Country]],Country[Country],Country[CountryCode],"N/A",0,1),"_",BusinessArea[[#This Row],[Organization]],"_",BusinessArea[[#This Row],[Business Area]],"_",BusinessArea[[#This Row],[Team]])</f>
        <v>11130_DK10_Electricity_Electricity - Technology Hardware_Hardware</v>
      </c>
    </row>
    <row r="134" spans="2:8">
      <c r="B134" s="90" t="s">
        <v>7603</v>
      </c>
      <c r="C134" t="s">
        <v>873</v>
      </c>
      <c r="D134" t="s">
        <v>7567</v>
      </c>
      <c r="E134" t="s">
        <v>888</v>
      </c>
      <c r="F134" t="str">
        <f>_xlfn.CONCAT(_xlfn.XLOOKUP(BusinessArea[[#This Row],[Country]],Country[Country],Country[CountryCode],"N/A",0,1),"_",BusinessArea[[#This Row],[Business Area]],"_",BusinessArea[[#This Row],[Team]])</f>
        <v>DK10_Electricity - Technology Hardware_Tech. Lead</v>
      </c>
      <c r="G134">
        <v>11131</v>
      </c>
      <c r="H134" t="str">
        <f>_xlfn.CONCAT(BusinessArea[[#This Row],[ID]],"_",_xlfn.XLOOKUP(BusinessArea[[#This Row],[Country]],Country[Country],Country[CountryCode],"N/A",0,1),"_",BusinessArea[[#This Row],[Organization]],"_",BusinessArea[[#This Row],[Business Area]],"_",BusinessArea[[#This Row],[Team]])</f>
        <v>11131_DK10_Electricity_Electricity - Technology Hardware_Tech. Lead</v>
      </c>
    </row>
    <row r="135" spans="2:8">
      <c r="B135" s="90" t="s">
        <v>7603</v>
      </c>
      <c r="C135" t="s">
        <v>873</v>
      </c>
      <c r="D135" t="s">
        <v>7567</v>
      </c>
      <c r="E135" t="s">
        <v>882</v>
      </c>
      <c r="F135" t="str">
        <f>_xlfn.CONCAT(_xlfn.XLOOKUP(BusinessArea[[#This Row],[Country]],Country[Country],Country[CountryCode],"N/A",0,1),"_",BusinessArea[[#This Row],[Business Area]],"_",BusinessArea[[#This Row],[Team]])</f>
        <v>DK10_Electricity - Technology Hardware_Tools &amp; Apps</v>
      </c>
      <c r="G135">
        <v>11132</v>
      </c>
      <c r="H135" t="str">
        <f>_xlfn.CONCAT(BusinessArea[[#This Row],[ID]],"_",_xlfn.XLOOKUP(BusinessArea[[#This Row],[Country]],Country[Country],Country[CountryCode],"N/A",0,1),"_",BusinessArea[[#This Row],[Organization]],"_",BusinessArea[[#This Row],[Business Area]],"_",BusinessArea[[#This Row],[Team]])</f>
        <v>11132_DK10_Electricity_Electricity - Technology Hardware_Tools &amp; Apps</v>
      </c>
    </row>
    <row r="136" spans="2:8">
      <c r="B136" s="90" t="s">
        <v>7603</v>
      </c>
      <c r="C136" t="s">
        <v>966</v>
      </c>
      <c r="D136" t="s">
        <v>7567</v>
      </c>
      <c r="F136" t="str">
        <f>_xlfn.CONCAT(_xlfn.XLOOKUP(BusinessArea[[#This Row],[Country]],Country[Country],Country[CountryCode],"N/A",0,1),"_",BusinessArea[[#This Row],[Business Area]],"_",BusinessArea[[#This Row],[Team]])</f>
        <v>DK10_Electricity - Technology Software_</v>
      </c>
      <c r="G136">
        <v>11133</v>
      </c>
      <c r="H136" t="str">
        <f>_xlfn.CONCAT(BusinessArea[[#This Row],[ID]],"_",_xlfn.XLOOKUP(BusinessArea[[#This Row],[Country]],Country[Country],Country[CountryCode],"N/A",0,1),"_",BusinessArea[[#This Row],[Organization]],"_",BusinessArea[[#This Row],[Business Area]],"_",BusinessArea[[#This Row],[Team]])</f>
        <v>11133_DK10_Electricity_Electricity - Technology Software_</v>
      </c>
    </row>
    <row r="137" spans="2:8">
      <c r="B137" s="90" t="s">
        <v>7603</v>
      </c>
      <c r="C137" t="s">
        <v>966</v>
      </c>
      <c r="D137" t="s">
        <v>7567</v>
      </c>
      <c r="E137" t="s">
        <v>967</v>
      </c>
      <c r="F137" t="str">
        <f>_xlfn.CONCAT(_xlfn.XLOOKUP(BusinessArea[[#This Row],[Country]],Country[Country],Country[CountryCode],"N/A",0,1),"_",BusinessArea[[#This Row],[Business Area]],"_",BusinessArea[[#This Row],[Team]])</f>
        <v>DK10_Electricity - Technology Software_Software</v>
      </c>
      <c r="G137">
        <v>11134</v>
      </c>
      <c r="H137" t="str">
        <f>_xlfn.CONCAT(BusinessArea[[#This Row],[ID]],"_",_xlfn.XLOOKUP(BusinessArea[[#This Row],[Country]],Country[Country],Country[CountryCode],"N/A",0,1),"_",BusinessArea[[#This Row],[Organization]],"_",BusinessArea[[#This Row],[Business Area]],"_",BusinessArea[[#This Row],[Team]])</f>
        <v>11134_DK10_Electricity_Electricity - Technology Software_Software</v>
      </c>
    </row>
    <row r="138" spans="2:8">
      <c r="B138" s="90" t="s">
        <v>7603</v>
      </c>
      <c r="C138" t="s">
        <v>835</v>
      </c>
      <c r="D138" t="s">
        <v>7567</v>
      </c>
      <c r="F138" t="str">
        <f>_xlfn.CONCAT(_xlfn.XLOOKUP(BusinessArea[[#This Row],[Country]],Country[Country],Country[CountryCode],"N/A",0,1),"_",BusinessArea[[#This Row],[Business Area]],"_",BusinessArea[[#This Row],[Team]])</f>
        <v>DK10_Electricity - Customer Services_</v>
      </c>
      <c r="G138">
        <v>11135</v>
      </c>
      <c r="H138" t="str">
        <f>_xlfn.CONCAT(BusinessArea[[#This Row],[ID]],"_",_xlfn.XLOOKUP(BusinessArea[[#This Row],[Country]],Country[Country],Country[CountryCode],"N/A",0,1),"_",BusinessArea[[#This Row],[Organization]],"_",BusinessArea[[#This Row],[Business Area]],"_",BusinessArea[[#This Row],[Team]])</f>
        <v>11135_DK10_Electricity_Electricity - Customer Services_</v>
      </c>
    </row>
    <row r="139" spans="2:8">
      <c r="B139" s="90" t="s">
        <v>2997</v>
      </c>
      <c r="C139" t="s">
        <v>1845</v>
      </c>
      <c r="D139" t="s">
        <v>7583</v>
      </c>
      <c r="F139" t="str">
        <f>_xlfn.CONCAT(_xlfn.XLOOKUP(BusinessArea[[#This Row],[Country]],Country[Country],Country[CountryCode],"N/A",0,1),"_",BusinessArea[[#This Row],[Business Area]],"_",BusinessArea[[#This Row],[Team]])</f>
        <v>SE10_SE_Electricity_Customer Services_</v>
      </c>
      <c r="G139">
        <v>11136</v>
      </c>
      <c r="H139" t="str">
        <f>_xlfn.CONCAT(BusinessArea[[#This Row],[ID]],"_",_xlfn.XLOOKUP(BusinessArea[[#This Row],[Country]],Country[Country],Country[CountryCode],"N/A",0,1),"_",BusinessArea[[#This Row],[Organization]],"_",BusinessArea[[#This Row],[Business Area]],"_",BusinessArea[[#This Row],[Team]])</f>
        <v>11136_SE10_Customer Service_SE_Electricity_Customer Services_</v>
      </c>
    </row>
    <row r="140" spans="2:8">
      <c r="B140" s="90" t="s">
        <v>7607</v>
      </c>
      <c r="C140" t="s">
        <v>1987</v>
      </c>
      <c r="D140" t="s">
        <v>7568</v>
      </c>
      <c r="F140" t="str">
        <f>_xlfn.CONCAT(_xlfn.XLOOKUP(BusinessArea[[#This Row],[Country]],Country[Country],Country[CountryCode],"N/A",0,1),"_",BusinessArea[[#This Row],[Business Area]],"_",BusinessArea[[#This Row],[Team]])</f>
        <v>AT10_Heat/Cooling, Water and Electricity_</v>
      </c>
      <c r="G140">
        <v>11137</v>
      </c>
      <c r="H140" t="str">
        <f>_xlfn.CONCAT(BusinessArea[[#This Row],[ID]],"_",_xlfn.XLOOKUP(BusinessArea[[#This Row],[Country]],Country[Country],Country[CountryCode],"N/A",0,1),"_",BusinessArea[[#This Row],[Organization]],"_",BusinessArea[[#This Row],[Business Area]],"_",BusinessArea[[#This Row],[Team]])</f>
        <v>11137_AT10_All BU_Heat/Cooling, Water and Electricity_</v>
      </c>
    </row>
    <row r="141" spans="2:8">
      <c r="B141" s="90" t="s">
        <v>7607</v>
      </c>
      <c r="C141" t="s">
        <v>1987</v>
      </c>
      <c r="D141" t="s">
        <v>7573</v>
      </c>
      <c r="F141" t="str">
        <f>_xlfn.CONCAT(_xlfn.XLOOKUP(BusinessArea[[#This Row],[Country]],Country[Country],Country[CountryCode],"N/A",0,1),"_",BusinessArea[[#This Row],[Business Area]],"_",BusinessArea[[#This Row],[Team]])</f>
        <v>DE10_Heat/Cooling, Water and Electricity_</v>
      </c>
      <c r="G141">
        <v>11138</v>
      </c>
      <c r="H141" t="str">
        <f>_xlfn.CONCAT(BusinessArea[[#This Row],[ID]],"_",_xlfn.XLOOKUP(BusinessArea[[#This Row],[Country]],Country[Country],Country[CountryCode],"N/A",0,1),"_",BusinessArea[[#This Row],[Organization]],"_",BusinessArea[[#This Row],[Business Area]],"_",BusinessArea[[#This Row],[Team]])</f>
        <v>11138_DE10_All BU_Heat/Cooling, Water and Electricity_</v>
      </c>
    </row>
    <row r="142" spans="2:8">
      <c r="B142" t="s">
        <v>51</v>
      </c>
      <c r="C142" t="s">
        <v>51</v>
      </c>
      <c r="D142" t="s">
        <v>7567</v>
      </c>
      <c r="F142" t="str">
        <f>_xlfn.CONCAT(_xlfn.XLOOKUP(BusinessArea[[#This Row],[Country]],Country[Country],Country[CountryCode],"N/A",0,1),"_",BusinessArea[[#This Row],[Business Area]],"_",BusinessArea[[#This Row],[Team]])</f>
        <v>DK10_All_</v>
      </c>
      <c r="G142">
        <v>11139</v>
      </c>
      <c r="H142" t="str">
        <f>_xlfn.CONCAT(BusinessArea[[#This Row],[ID]],"_",_xlfn.XLOOKUP(BusinessArea[[#This Row],[Country]],Country[Country],Country[CountryCode],"N/A",0,1),"_",BusinessArea[[#This Row],[Organization]],"_",BusinessArea[[#This Row],[Business Area]],"_",BusinessArea[[#This Row],[Team]])</f>
        <v>11139_DK10_All_All_</v>
      </c>
    </row>
    <row r="143" spans="2:8">
      <c r="B143" t="s">
        <v>2410</v>
      </c>
      <c r="C143" t="s">
        <v>2410</v>
      </c>
      <c r="D143" t="s">
        <v>7567</v>
      </c>
      <c r="F143" t="str">
        <f>_xlfn.CONCAT(_xlfn.XLOOKUP(BusinessArea[[#This Row],[Country]],Country[Country],Country[CountryCode],"N/A",0,1),"_",BusinessArea[[#This Row],[Business Area]],"_",BusinessArea[[#This Row],[Team]])</f>
        <v>DK10_Unknown_</v>
      </c>
      <c r="G143">
        <v>11140</v>
      </c>
      <c r="H143" t="str">
        <f>_xlfn.CONCAT(BusinessArea[[#This Row],[ID]],"_",_xlfn.XLOOKUP(BusinessArea[[#This Row],[Country]],Country[Country],Country[CountryCode],"N/A",0,1),"_",BusinessArea[[#This Row],[Organization]],"_",BusinessArea[[#This Row],[Business Area]],"_",BusinessArea[[#This Row],[Team]])</f>
        <v>11140_DK10_Unknown_Unknown_</v>
      </c>
    </row>
    <row r="144" spans="2:8">
      <c r="B144" t="s">
        <v>51</v>
      </c>
      <c r="C144" t="s">
        <v>51</v>
      </c>
      <c r="D144" t="s">
        <v>7579</v>
      </c>
      <c r="F144" t="str">
        <f>_xlfn.CONCAT(_xlfn.XLOOKUP(BusinessArea[[#This Row],[Country]],Country[Country],Country[CountryCode],"N/A",0,1),"_",BusinessArea[[#This Row],[Business Area]],"_",BusinessArea[[#This Row],[Team]])</f>
        <v>MY10_All_</v>
      </c>
      <c r="G144">
        <v>11141</v>
      </c>
      <c r="H144" t="str">
        <f>_xlfn.CONCAT(BusinessArea[[#This Row],[ID]],"_",_xlfn.XLOOKUP(BusinessArea[[#This Row],[Country]],Country[Country],Country[CountryCode],"N/A",0,1),"_",BusinessArea[[#This Row],[Organization]],"_",BusinessArea[[#This Row],[Business Area]],"_",BusinessArea[[#This Row],[Team]])</f>
        <v>11141_MY10_All_All_</v>
      </c>
    </row>
    <row r="145" spans="2:8">
      <c r="B145" t="s">
        <v>51</v>
      </c>
      <c r="C145" t="s">
        <v>51</v>
      </c>
      <c r="D145" t="s">
        <v>7580</v>
      </c>
      <c r="F145" t="str">
        <f>_xlfn.CONCAT(_xlfn.XLOOKUP(BusinessArea[[#This Row],[Country]],Country[Country],Country[CountryCode],"N/A",0,1),"_",BusinessArea[[#This Row],[Business Area]],"_",BusinessArea[[#This Row],[Team]])</f>
        <v>NL10_All_</v>
      </c>
      <c r="G145">
        <v>11142</v>
      </c>
      <c r="H145" t="str">
        <f>_xlfn.CONCAT(BusinessArea[[#This Row],[ID]],"_",_xlfn.XLOOKUP(BusinessArea[[#This Row],[Country]],Country[Country],Country[CountryCode],"N/A",0,1),"_",BusinessArea[[#This Row],[Organization]],"_",BusinessArea[[#This Row],[Business Area]],"_",BusinessArea[[#This Row],[Team]])</f>
        <v>11142_NL10_All_All_</v>
      </c>
    </row>
    <row r="146" spans="2:8">
      <c r="B146" t="s">
        <v>51</v>
      </c>
      <c r="C146" t="s">
        <v>51</v>
      </c>
      <c r="D146" t="s">
        <v>7581</v>
      </c>
      <c r="F146" t="str">
        <f>_xlfn.CONCAT(_xlfn.XLOOKUP(BusinessArea[[#This Row],[Country]],Country[Country],Country[CountryCode],"N/A",0,1),"_",BusinessArea[[#This Row],[Business Area]],"_",BusinessArea[[#This Row],[Team]])</f>
        <v>NO10_All_</v>
      </c>
      <c r="G146">
        <v>11143</v>
      </c>
      <c r="H146" t="str">
        <f>_xlfn.CONCAT(BusinessArea[[#This Row],[ID]],"_",_xlfn.XLOOKUP(BusinessArea[[#This Row],[Country]],Country[Country],Country[CountryCode],"N/A",0,1),"_",BusinessArea[[#This Row],[Organization]],"_",BusinessArea[[#This Row],[Business Area]],"_",BusinessArea[[#This Row],[Team]])</f>
        <v>11143_NO10_All_All_</v>
      </c>
    </row>
    <row r="147" spans="2:8">
      <c r="B147" t="s">
        <v>51</v>
      </c>
      <c r="C147" t="s">
        <v>51</v>
      </c>
      <c r="D147" t="s">
        <v>7582</v>
      </c>
      <c r="F147" t="str">
        <f>_xlfn.CONCAT(_xlfn.XLOOKUP(BusinessArea[[#This Row],[Country]],Country[Country],Country[CountryCode],"N/A",0,1),"_",BusinessArea[[#This Row],[Business Area]],"_",BusinessArea[[#This Row],[Team]])</f>
        <v>PL10_All_</v>
      </c>
      <c r="G147">
        <v>11144</v>
      </c>
      <c r="H147" t="str">
        <f>_xlfn.CONCAT(BusinessArea[[#This Row],[ID]],"_",_xlfn.XLOOKUP(BusinessArea[[#This Row],[Country]],Country[Country],Country[CountryCode],"N/A",0,1),"_",BusinessArea[[#This Row],[Organization]],"_",BusinessArea[[#This Row],[Business Area]],"_",BusinessArea[[#This Row],[Team]])</f>
        <v>11144_PL10_All_All_</v>
      </c>
    </row>
    <row r="148" spans="2:8">
      <c r="B148" t="s">
        <v>51</v>
      </c>
      <c r="C148" t="s">
        <v>51</v>
      </c>
      <c r="D148" t="s">
        <v>7583</v>
      </c>
      <c r="F148" t="str">
        <f>_xlfn.CONCAT(_xlfn.XLOOKUP(BusinessArea[[#This Row],[Country]],Country[Country],Country[CountryCode],"N/A",0,1),"_",BusinessArea[[#This Row],[Business Area]],"_",BusinessArea[[#This Row],[Team]])</f>
        <v>SE10_All_</v>
      </c>
      <c r="G148">
        <v>11145</v>
      </c>
      <c r="H148" t="str">
        <f>_xlfn.CONCAT(BusinessArea[[#This Row],[ID]],"_",_xlfn.XLOOKUP(BusinessArea[[#This Row],[Country]],Country[Country],Country[CountryCode],"N/A",0,1),"_",BusinessArea[[#This Row],[Organization]],"_",BusinessArea[[#This Row],[Business Area]],"_",BusinessArea[[#This Row],[Team]])</f>
        <v>11145_SE10_All_All_</v>
      </c>
    </row>
    <row r="149" spans="2:8">
      <c r="B149" t="s">
        <v>51</v>
      </c>
      <c r="C149" t="s">
        <v>51</v>
      </c>
      <c r="D149" t="s">
        <v>7584</v>
      </c>
      <c r="F149" t="str">
        <f>_xlfn.CONCAT(_xlfn.XLOOKUP(BusinessArea[[#This Row],[Country]],Country[Country],Country[CountryCode],"N/A",0,1),"_",BusinessArea[[#This Row],[Business Area]],"_",BusinessArea[[#This Row],[Team]])</f>
        <v>US10_All_</v>
      </c>
      <c r="G149">
        <v>11146</v>
      </c>
      <c r="H149" t="str">
        <f>_xlfn.CONCAT(BusinessArea[[#This Row],[ID]],"_",_xlfn.XLOOKUP(BusinessArea[[#This Row],[Country]],Country[Country],Country[CountryCode],"N/A",0,1),"_",BusinessArea[[#This Row],[Organization]],"_",BusinessArea[[#This Row],[Business Area]],"_",BusinessArea[[#This Row],[Team]])</f>
        <v>11146_US10_All_All_</v>
      </c>
    </row>
    <row r="150" spans="2:8">
      <c r="B150" t="s">
        <v>51</v>
      </c>
      <c r="C150" t="s">
        <v>51</v>
      </c>
      <c r="D150" t="s">
        <v>7568</v>
      </c>
      <c r="F150" t="str">
        <f>_xlfn.CONCAT(_xlfn.XLOOKUP(BusinessArea[[#This Row],[Country]],Country[Country],Country[CountryCode],"N/A",0,1),"_",BusinessArea[[#This Row],[Business Area]],"_",BusinessArea[[#This Row],[Team]])</f>
        <v>AT10_All_</v>
      </c>
      <c r="G150">
        <v>11147</v>
      </c>
      <c r="H150" t="str">
        <f>_xlfn.CONCAT(BusinessArea[[#This Row],[ID]],"_",_xlfn.XLOOKUP(BusinessArea[[#This Row],[Country]],Country[Country],Country[CountryCode],"N/A",0,1),"_",BusinessArea[[#This Row],[Organization]],"_",BusinessArea[[#This Row],[Business Area]],"_",BusinessArea[[#This Row],[Team]])</f>
        <v>11147_AT10_All_All_</v>
      </c>
    </row>
    <row r="151" spans="2:8">
      <c r="B151" t="s">
        <v>51</v>
      </c>
      <c r="C151" t="s">
        <v>51</v>
      </c>
      <c r="D151" t="s">
        <v>7570</v>
      </c>
      <c r="F151" t="str">
        <f>_xlfn.CONCAT(_xlfn.XLOOKUP(BusinessArea[[#This Row],[Country]],Country[Country],Country[CountryCode],"N/A",0,1),"_",BusinessArea[[#This Row],[Business Area]],"_",BusinessArea[[#This Row],[Team]])</f>
        <v>CA10_All_</v>
      </c>
      <c r="G151">
        <v>11148</v>
      </c>
      <c r="H151" t="str">
        <f>_xlfn.CONCAT(BusinessArea[[#This Row],[ID]],"_",_xlfn.XLOOKUP(BusinessArea[[#This Row],[Country]],Country[Country],Country[CountryCode],"N/A",0,1),"_",BusinessArea[[#This Row],[Organization]],"_",BusinessArea[[#This Row],[Business Area]],"_",BusinessArea[[#This Row],[Team]])</f>
        <v>11148_CA10_All_All_</v>
      </c>
    </row>
    <row r="152" spans="2:8">
      <c r="B152" t="s">
        <v>51</v>
      </c>
      <c r="C152" t="s">
        <v>51</v>
      </c>
      <c r="D152" t="s">
        <v>7571</v>
      </c>
      <c r="F152" t="str">
        <f>_xlfn.CONCAT(_xlfn.XLOOKUP(BusinessArea[[#This Row],[Country]],Country[Country],Country[CountryCode],"N/A",0,1),"_",BusinessArea[[#This Row],[Business Area]],"_",BusinessArea[[#This Row],[Team]])</f>
        <v>CH10_All_</v>
      </c>
      <c r="G152">
        <v>11149</v>
      </c>
      <c r="H152" t="str">
        <f>_xlfn.CONCAT(BusinessArea[[#This Row],[ID]],"_",_xlfn.XLOOKUP(BusinessArea[[#This Row],[Country]],Country[Country],Country[CountryCode],"N/A",0,1),"_",BusinessArea[[#This Row],[Organization]],"_",BusinessArea[[#This Row],[Business Area]],"_",BusinessArea[[#This Row],[Team]])</f>
        <v>11149_CH10_All_All_</v>
      </c>
    </row>
    <row r="153" spans="2:8">
      <c r="B153" t="s">
        <v>51</v>
      </c>
      <c r="C153" t="s">
        <v>51</v>
      </c>
      <c r="D153" t="s">
        <v>7572</v>
      </c>
      <c r="F153" t="str">
        <f>_xlfn.CONCAT(_xlfn.XLOOKUP(BusinessArea[[#This Row],[Country]],Country[Country],Country[CountryCode],"N/A",0,1),"_",BusinessArea[[#This Row],[Business Area]],"_",BusinessArea[[#This Row],[Team]])</f>
        <v>CN10_All_</v>
      </c>
      <c r="G153">
        <v>11150</v>
      </c>
      <c r="H153" t="str">
        <f>_xlfn.CONCAT(BusinessArea[[#This Row],[ID]],"_",_xlfn.XLOOKUP(BusinessArea[[#This Row],[Country]],Country[Country],Country[CountryCode],"N/A",0,1),"_",BusinessArea[[#This Row],[Organization]],"_",BusinessArea[[#This Row],[Business Area]],"_",BusinessArea[[#This Row],[Team]])</f>
        <v>11150_CN10_All_All_</v>
      </c>
    </row>
    <row r="154" spans="2:8">
      <c r="B154" t="s">
        <v>51</v>
      </c>
      <c r="C154" t="s">
        <v>51</v>
      </c>
      <c r="D154" t="s">
        <v>7573</v>
      </c>
      <c r="F154" t="str">
        <f>_xlfn.CONCAT(_xlfn.XLOOKUP(BusinessArea[[#This Row],[Country]],Country[Country],Country[CountryCode],"N/A",0,1),"_",BusinessArea[[#This Row],[Business Area]],"_",BusinessArea[[#This Row],[Team]])</f>
        <v>DE10_All_</v>
      </c>
      <c r="G154">
        <v>11151</v>
      </c>
      <c r="H154" t="str">
        <f>_xlfn.CONCAT(BusinessArea[[#This Row],[ID]],"_",_xlfn.XLOOKUP(BusinessArea[[#This Row],[Country]],Country[Country],Country[CountryCode],"N/A",0,1),"_",BusinessArea[[#This Row],[Organization]],"_",BusinessArea[[#This Row],[Business Area]],"_",BusinessArea[[#This Row],[Team]])</f>
        <v>11151_DE10_All_All_</v>
      </c>
    </row>
    <row r="155" spans="2:8">
      <c r="B155" t="s">
        <v>51</v>
      </c>
      <c r="C155" t="s">
        <v>51</v>
      </c>
      <c r="D155" t="s">
        <v>7574</v>
      </c>
      <c r="F155" t="str">
        <f>_xlfn.CONCAT(_xlfn.XLOOKUP(BusinessArea[[#This Row],[Country]],Country[Country],Country[CountryCode],"N/A",0,1),"_",BusinessArea[[#This Row],[Business Area]],"_",BusinessArea[[#This Row],[Team]])</f>
        <v>ES10_All_</v>
      </c>
      <c r="G155">
        <v>11152</v>
      </c>
      <c r="H155" t="str">
        <f>_xlfn.CONCAT(BusinessArea[[#This Row],[ID]],"_",_xlfn.XLOOKUP(BusinessArea[[#This Row],[Country]],Country[Country],Country[CountryCode],"N/A",0,1),"_",BusinessArea[[#This Row],[Organization]],"_",BusinessArea[[#This Row],[Business Area]],"_",BusinessArea[[#This Row],[Team]])</f>
        <v>11152_ES10_All_All_</v>
      </c>
    </row>
    <row r="156" spans="2:8">
      <c r="B156" t="s">
        <v>51</v>
      </c>
      <c r="C156" t="s">
        <v>51</v>
      </c>
      <c r="D156" t="s">
        <v>7575</v>
      </c>
      <c r="F156" t="str">
        <f>_xlfn.CONCAT(_xlfn.XLOOKUP(BusinessArea[[#This Row],[Country]],Country[Country],Country[CountryCode],"N/A",0,1),"_",BusinessArea[[#This Row],[Business Area]],"_",BusinessArea[[#This Row],[Team]])</f>
        <v>FI10_All_</v>
      </c>
      <c r="G156">
        <v>11153</v>
      </c>
      <c r="H156" t="str">
        <f>_xlfn.CONCAT(BusinessArea[[#This Row],[ID]],"_",_xlfn.XLOOKUP(BusinessArea[[#This Row],[Country]],Country[Country],Country[CountryCode],"N/A",0,1),"_",BusinessArea[[#This Row],[Organization]],"_",BusinessArea[[#This Row],[Business Area]],"_",BusinessArea[[#This Row],[Team]])</f>
        <v>11153_FI10_All_All_</v>
      </c>
    </row>
    <row r="157" spans="2:8">
      <c r="B157" t="s">
        <v>51</v>
      </c>
      <c r="C157" t="s">
        <v>51</v>
      </c>
      <c r="D157" t="s">
        <v>4901</v>
      </c>
      <c r="F157" t="str">
        <f>_xlfn.CONCAT(_xlfn.XLOOKUP(BusinessArea[[#This Row],[Country]],Country[Country],Country[CountryCode],"N/A",0,1),"_",BusinessArea[[#This Row],[Business Area]],"_",BusinessArea[[#This Row],[Team]])</f>
        <v>FR10_All_</v>
      </c>
      <c r="G157">
        <v>11154</v>
      </c>
      <c r="H157" t="str">
        <f>_xlfn.CONCAT(BusinessArea[[#This Row],[ID]],"_",_xlfn.XLOOKUP(BusinessArea[[#This Row],[Country]],Country[Country],Country[CountryCode],"N/A",0,1),"_",BusinessArea[[#This Row],[Organization]],"_",BusinessArea[[#This Row],[Business Area]],"_",BusinessArea[[#This Row],[Team]])</f>
        <v>11154_FR10_All_All_</v>
      </c>
    </row>
    <row r="158" spans="2:8">
      <c r="B158" t="s">
        <v>51</v>
      </c>
      <c r="C158" t="s">
        <v>51</v>
      </c>
      <c r="D158" t="s">
        <v>7578</v>
      </c>
      <c r="F158" t="str">
        <f>_xlfn.CONCAT(_xlfn.XLOOKUP(BusinessArea[[#This Row],[Country]],Country[Country],Country[CountryCode],"N/A",0,1),"_",BusinessArea[[#This Row],[Business Area]],"_",BusinessArea[[#This Row],[Team]])</f>
        <v>IT10_All_</v>
      </c>
      <c r="G158">
        <v>11155</v>
      </c>
      <c r="H158" t="str">
        <f>_xlfn.CONCAT(BusinessArea[[#This Row],[ID]],"_",_xlfn.XLOOKUP(BusinessArea[[#This Row],[Country]],Country[Country],Country[CountryCode],"N/A",0,1),"_",BusinessArea[[#This Row],[Organization]],"_",BusinessArea[[#This Row],[Business Area]],"_",BusinessArea[[#This Row],[Team]])</f>
        <v>11155_IT10_All_All_</v>
      </c>
    </row>
    <row r="159" spans="2:8">
      <c r="B159" s="90" t="s">
        <v>1223</v>
      </c>
      <c r="C159" t="s">
        <v>1223</v>
      </c>
      <c r="D159" t="s">
        <v>7584</v>
      </c>
      <c r="F159" t="str">
        <f>_xlfn.CONCAT(_xlfn.XLOOKUP(BusinessArea[[#This Row],[Country]],Country[Country],Country[CountryCode],"N/A",0,1),"_",BusinessArea[[#This Row],[Business Area]],"_",BusinessArea[[#This Row],[Team]])</f>
        <v>US10_Quality &amp; Sustainability_</v>
      </c>
      <c r="G159">
        <v>11156</v>
      </c>
      <c r="H159" t="str">
        <f>_xlfn.CONCAT(BusinessArea[[#This Row],[ID]],"_",_xlfn.XLOOKUP(BusinessArea[[#This Row],[Country]],Country[Country],Country[CountryCode],"N/A",0,1),"_",BusinessArea[[#This Row],[Organization]],"_",BusinessArea[[#This Row],[Business Area]],"_",BusinessArea[[#This Row],[Team]])</f>
        <v>11156_US10_Quality &amp; Sustainability_Quality &amp; Sustainability_</v>
      </c>
    </row>
    <row r="160" spans="2:8">
      <c r="B160" s="90" t="s">
        <v>1223</v>
      </c>
      <c r="C160" t="s">
        <v>1223</v>
      </c>
      <c r="D160" t="s">
        <v>7584</v>
      </c>
      <c r="E160" t="s">
        <v>1225</v>
      </c>
      <c r="F160" t="str">
        <f>_xlfn.CONCAT(_xlfn.XLOOKUP(BusinessArea[[#This Row],[Country]],Country[Country],Country[CountryCode],"N/A",0,1),"_",BusinessArea[[#This Row],[Business Area]],"_",BusinessArea[[#This Row],[Team]])</f>
        <v>US10_Quality &amp; Sustainability_Metrology, Accreditation &amp; Calibration</v>
      </c>
      <c r="G160">
        <v>11157</v>
      </c>
      <c r="H160" t="str">
        <f>_xlfn.CONCAT(BusinessArea[[#This Row],[ID]],"_",_xlfn.XLOOKUP(BusinessArea[[#This Row],[Country]],Country[Country],Country[CountryCode],"N/A",0,1),"_",BusinessArea[[#This Row],[Organization]],"_",BusinessArea[[#This Row],[Business Area]],"_",BusinessArea[[#This Row],[Team]])</f>
        <v>11157_US10_Quality &amp; Sustainability_Quality &amp; Sustainability_Metrology, Accreditation &amp; Calibration</v>
      </c>
    </row>
    <row r="161" spans="2:8">
      <c r="B161" s="90" t="s">
        <v>1246</v>
      </c>
      <c r="C161" t="s">
        <v>1246</v>
      </c>
      <c r="D161" t="s">
        <v>7567</v>
      </c>
      <c r="E161" t="s">
        <v>1475</v>
      </c>
      <c r="F161" t="str">
        <f>_xlfn.CONCAT(_xlfn.XLOOKUP(BusinessArea[[#This Row],[Country]],Country[Country],Country[CountryCode],"N/A",0,1),"_",BusinessArea[[#This Row],[Business Area]],"_",BusinessArea[[#This Row],[Team]])</f>
        <v>DK10_Supply Chain_Manufactoring Software</v>
      </c>
      <c r="G161">
        <v>11158</v>
      </c>
      <c r="H161" t="str">
        <f>_xlfn.CONCAT(BusinessArea[[#This Row],[ID]],"_",_xlfn.XLOOKUP(BusinessArea[[#This Row],[Country]],Country[Country],Country[CountryCode],"N/A",0,1),"_",BusinessArea[[#This Row],[Organization]],"_",BusinessArea[[#This Row],[Business Area]],"_",BusinessArea[[#This Row],[Team]])</f>
        <v>11158_DK10_Supply Chain_Supply Chain_Manufactoring Software</v>
      </c>
    </row>
    <row r="162" spans="2:8">
      <c r="B162" s="90" t="s">
        <v>1246</v>
      </c>
      <c r="C162" t="s">
        <v>1246</v>
      </c>
      <c r="D162" t="s">
        <v>7567</v>
      </c>
      <c r="E162" t="s">
        <v>1477</v>
      </c>
      <c r="F162" t="str">
        <f>_xlfn.CONCAT(_xlfn.XLOOKUP(BusinessArea[[#This Row],[Country]],Country[Country],Country[CountryCode],"N/A",0,1),"_",BusinessArea[[#This Row],[Business Area]],"_",BusinessArea[[#This Row],[Team]])</f>
        <v>DK10_Supply Chain_Production</v>
      </c>
      <c r="G162">
        <v>11159</v>
      </c>
      <c r="H162" t="str">
        <f>_xlfn.CONCAT(BusinessArea[[#This Row],[ID]],"_",_xlfn.XLOOKUP(BusinessArea[[#This Row],[Country]],Country[Country],Country[CountryCode],"N/A",0,1),"_",BusinessArea[[#This Row],[Organization]],"_",BusinessArea[[#This Row],[Business Area]],"_",BusinessArea[[#This Row],[Team]])</f>
        <v>11159_DK10_Supply Chain_Supply Chain_Production</v>
      </c>
    </row>
    <row r="163" spans="2:8">
      <c r="B163" s="90" t="s">
        <v>1246</v>
      </c>
      <c r="C163" t="s">
        <v>1246</v>
      </c>
      <c r="D163" t="s">
        <v>7567</v>
      </c>
      <c r="E163" t="s">
        <v>1420</v>
      </c>
      <c r="F163" t="str">
        <f>_xlfn.CONCAT(_xlfn.XLOOKUP(BusinessArea[[#This Row],[Country]],Country[Country],Country[CountryCode],"N/A",0,1),"_",BusinessArea[[#This Row],[Business Area]],"_",BusinessArea[[#This Row],[Team]])</f>
        <v>DK10_Supply Chain_Sourcing</v>
      </c>
      <c r="G163">
        <v>11160</v>
      </c>
      <c r="H163" t="str">
        <f>_xlfn.CONCAT(BusinessArea[[#This Row],[ID]],"_",_xlfn.XLOOKUP(BusinessArea[[#This Row],[Country]],Country[Country],Country[CountryCode],"N/A",0,1),"_",BusinessArea[[#This Row],[Organization]],"_",BusinessArea[[#This Row],[Business Area]],"_",BusinessArea[[#This Row],[Team]])</f>
        <v>11160_DK10_Supply Chain_Supply Chain_Sourcing</v>
      </c>
    </row>
    <row r="164" spans="2:8">
      <c r="B164" s="90" t="s">
        <v>1246</v>
      </c>
      <c r="C164" t="s">
        <v>1246</v>
      </c>
      <c r="D164" t="s">
        <v>7584</v>
      </c>
      <c r="F164" t="str">
        <f>_xlfn.CONCAT(_xlfn.XLOOKUP(BusinessArea[[#This Row],[Country]],Country[Country],Country[CountryCode],"N/A",0,1),"_",BusinessArea[[#This Row],[Business Area]],"_",BusinessArea[[#This Row],[Team]])</f>
        <v>US10_Supply Chain_</v>
      </c>
      <c r="G164">
        <v>11161</v>
      </c>
      <c r="H164" t="str">
        <f>_xlfn.CONCAT(BusinessArea[[#This Row],[ID]],"_",_xlfn.XLOOKUP(BusinessArea[[#This Row],[Country]],Country[Country],Country[CountryCode],"N/A",0,1),"_",BusinessArea[[#This Row],[Organization]],"_",BusinessArea[[#This Row],[Business Area]],"_",BusinessArea[[#This Row],[Team]])</f>
        <v>11161_US10_Supply Chain_Supply Chain_</v>
      </c>
    </row>
    <row r="165" spans="2:8">
      <c r="B165" s="90" t="s">
        <v>1246</v>
      </c>
      <c r="C165" t="s">
        <v>1246</v>
      </c>
      <c r="D165" t="s">
        <v>7584</v>
      </c>
      <c r="E165" t="s">
        <v>1475</v>
      </c>
      <c r="F165" t="str">
        <f>_xlfn.CONCAT(_xlfn.XLOOKUP(BusinessArea[[#This Row],[Country]],Country[Country],Country[CountryCode],"N/A",0,1),"_",BusinessArea[[#This Row],[Business Area]],"_",BusinessArea[[#This Row],[Team]])</f>
        <v>US10_Supply Chain_Manufactoring Software</v>
      </c>
      <c r="G165">
        <v>11162</v>
      </c>
      <c r="H165" t="str">
        <f>_xlfn.CONCAT(BusinessArea[[#This Row],[ID]],"_",_xlfn.XLOOKUP(BusinessArea[[#This Row],[Country]],Country[Country],Country[CountryCode],"N/A",0,1),"_",BusinessArea[[#This Row],[Organization]],"_",BusinessArea[[#This Row],[Business Area]],"_",BusinessArea[[#This Row],[Team]])</f>
        <v>11162_US10_Supply Chain_Supply Chain_Manufactoring Software</v>
      </c>
    </row>
    <row r="166" spans="2:8">
      <c r="B166" s="90" t="s">
        <v>1246</v>
      </c>
      <c r="C166" t="s">
        <v>1246</v>
      </c>
      <c r="D166" t="s">
        <v>7584</v>
      </c>
      <c r="E166" t="s">
        <v>1420</v>
      </c>
      <c r="F166" t="str">
        <f>_xlfn.CONCAT(_xlfn.XLOOKUP(BusinessArea[[#This Row],[Country]],Country[Country],Country[CountryCode],"N/A",0,1),"_",BusinessArea[[#This Row],[Business Area]],"_",BusinessArea[[#This Row],[Team]])</f>
        <v>US10_Supply Chain_Sourcing</v>
      </c>
      <c r="G166">
        <v>11163</v>
      </c>
      <c r="H166" t="str">
        <f>_xlfn.CONCAT(BusinessArea[[#This Row],[ID]],"_",_xlfn.XLOOKUP(BusinessArea[[#This Row],[Country]],Country[Country],Country[CountryCode],"N/A",0,1),"_",BusinessArea[[#This Row],[Organization]],"_",BusinessArea[[#This Row],[Business Area]],"_",BusinessArea[[#This Row],[Team]])</f>
        <v>11163_US10_Supply Chain_Supply Chain_Sourcing</v>
      </c>
    </row>
    <row r="167" spans="2:8">
      <c r="B167" s="90" t="s">
        <v>1246</v>
      </c>
      <c r="C167" t="s">
        <v>1246</v>
      </c>
      <c r="D167" t="s">
        <v>7567</v>
      </c>
      <c r="E167" t="s">
        <v>1469</v>
      </c>
      <c r="F167" t="str">
        <f>_xlfn.CONCAT(_xlfn.XLOOKUP(BusinessArea[[#This Row],[Country]],Country[Country],Country[CountryCode],"N/A",0,1),"_",BusinessArea[[#This Row],[Business Area]],"_",BusinessArea[[#This Row],[Team]])</f>
        <v>DK10_Supply Chain_Product Service</v>
      </c>
      <c r="G167">
        <v>11164</v>
      </c>
      <c r="H167" t="str">
        <f>_xlfn.CONCAT(BusinessArea[[#This Row],[ID]],"_",_xlfn.XLOOKUP(BusinessArea[[#This Row],[Country]],Country[Country],Country[CountryCode],"N/A",0,1),"_",BusinessArea[[#This Row],[Organization]],"_",BusinessArea[[#This Row],[Business Area]],"_",BusinessArea[[#This Row],[Team]])</f>
        <v>11164_DK10_Supply Chain_Supply Chain_Product Service</v>
      </c>
    </row>
    <row r="168" spans="2:8">
      <c r="B168" s="90" t="s">
        <v>7597</v>
      </c>
      <c r="C168" t="s">
        <v>1869</v>
      </c>
      <c r="D168" t="s">
        <v>7584</v>
      </c>
      <c r="E168" t="s">
        <v>1872</v>
      </c>
      <c r="F168" t="str">
        <f>_xlfn.CONCAT(_xlfn.XLOOKUP(BusinessArea[[#This Row],[Country]],Country[Country],Country[CountryCode],"N/A",0,1),"_",BusinessArea[[#This Row],[Business Area]],"_",BusinessArea[[#This Row],[Team]])</f>
        <v>US10_Product Management_Bid Management</v>
      </c>
      <c r="G168">
        <v>11165</v>
      </c>
      <c r="H168" t="str">
        <f>_xlfn.CONCAT(BusinessArea[[#This Row],[ID]],"_",_xlfn.XLOOKUP(BusinessArea[[#This Row],[Country]],Country[Country],Country[CountryCode],"N/A",0,1),"_",BusinessArea[[#This Row],[Organization]],"_",BusinessArea[[#This Row],[Business Area]],"_",BusinessArea[[#This Row],[Team]])</f>
        <v>11165_US10_Water_Product Management_Bid Management</v>
      </c>
    </row>
    <row r="169" spans="2:8">
      <c r="B169" s="90" t="s">
        <v>7597</v>
      </c>
      <c r="C169" t="s">
        <v>1869</v>
      </c>
      <c r="D169" t="s">
        <v>7584</v>
      </c>
      <c r="E169" t="s">
        <v>1877</v>
      </c>
      <c r="F169" t="str">
        <f>_xlfn.CONCAT(_xlfn.XLOOKUP(BusinessArea[[#This Row],[Country]],Country[Country],Country[CountryCode],"N/A",0,1),"_",BusinessArea[[#This Row],[Business Area]],"_",BusinessArea[[#This Row],[Team]])</f>
        <v>US10_Product Management_Training</v>
      </c>
      <c r="G169">
        <v>11166</v>
      </c>
      <c r="H169" t="str">
        <f>_xlfn.CONCAT(BusinessArea[[#This Row],[ID]],"_",_xlfn.XLOOKUP(BusinessArea[[#This Row],[Country]],Country[Country],Country[CountryCode],"N/A",0,1),"_",BusinessArea[[#This Row],[Organization]],"_",BusinessArea[[#This Row],[Business Area]],"_",BusinessArea[[#This Row],[Team]])</f>
        <v>11166_US10_Water_Product Management_Training</v>
      </c>
    </row>
    <row r="170" spans="2:8">
      <c r="B170" s="90" t="s">
        <v>260</v>
      </c>
      <c r="C170" t="s">
        <v>260</v>
      </c>
      <c r="D170" t="s">
        <v>7584</v>
      </c>
      <c r="F170" t="str">
        <f>_xlfn.CONCAT(_xlfn.XLOOKUP(BusinessArea[[#This Row],[Country]],Country[Country],Country[CountryCode],"N/A",0,1),"_",BusinessArea[[#This Row],[Business Area]],"_",BusinessArea[[#This Row],[Team]])</f>
        <v>US10_Commercial &amp; Legal Services_</v>
      </c>
      <c r="G170">
        <v>11167</v>
      </c>
      <c r="H170" t="str">
        <f>_xlfn.CONCAT(BusinessArea[[#This Row],[ID]],"_",_xlfn.XLOOKUP(BusinessArea[[#This Row],[Country]],Country[Country],Country[CountryCode],"N/A",0,1),"_",BusinessArea[[#This Row],[Organization]],"_",BusinessArea[[#This Row],[Business Area]],"_",BusinessArea[[#This Row],[Team]])</f>
        <v>11167_US10_Commercial &amp; Legal Services_Commercial &amp; Legal Services_</v>
      </c>
    </row>
    <row r="171" spans="2:8">
      <c r="B171" s="212" t="s">
        <v>7588</v>
      </c>
      <c r="C171" s="213" t="s">
        <v>720</v>
      </c>
      <c r="D171" s="90" t="s">
        <v>7567</v>
      </c>
      <c r="E171" s="90" t="s">
        <v>759</v>
      </c>
      <c r="F171" t="str">
        <f>_xlfn.CONCAT(_xlfn.XLOOKUP(BusinessArea[[#This Row],[Country]],Country[Country],Country[CountryCode],"N/A",0,1),"_",BusinessArea[[#This Row],[Business Area]],"_",BusinessArea[[#This Row],[Team]])</f>
        <v>DK10_DK_Executive Management office_Executive Management office_DK_Executive Management office_Executive Management office_Reception</v>
      </c>
      <c r="G171">
        <v>11168</v>
      </c>
      <c r="H171" t="str">
        <f>_xlfn.CONCAT(BusinessArea[[#This Row],[ID]],"_",_xlfn.XLOOKUP(BusinessArea[[#This Row],[Country]],Country[Country],Country[CountryCode],"N/A",0,1),"_",BusinessArea[[#This Row],[Organization]],"_",BusinessArea[[#This Row],[Business Area]],"_",BusinessArea[[#This Row],[Team]])</f>
        <v>11168_DK10_Executive Management office_DK_Executive Management office_Executive Management office_DK_Executive Management office_Executive Management office_Reception</v>
      </c>
    </row>
  </sheetData>
  <phoneticPr fontId="7" type="noConversion"/>
  <conditionalFormatting sqref="E18">
    <cfRule type="containsBlanks" dxfId="74" priority="2">
      <formula>LEN(TRIM(E18))=0</formula>
    </cfRule>
  </conditionalFormatting>
  <conditionalFormatting sqref="E41:E44">
    <cfRule type="containsBlanks" dxfId="73" priority="3">
      <formula>LEN(TRIM(E41))=0</formula>
    </cfRule>
  </conditionalFormatting>
  <conditionalFormatting sqref="E171">
    <cfRule type="containsBlanks" dxfId="72" priority="1">
      <formula>LEN(TRIM(E171))=0</formula>
    </cfRule>
  </conditionalFormatting>
  <conditionalFormatting sqref="Q21:Q47">
    <cfRule type="containsBlanks" dxfId="71" priority="4">
      <formula>LEN(TRIM(Q21))=0</formula>
    </cfRule>
  </conditionalFormatting>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46C3-2E90-4703-9A18-4A3336DF1389}">
  <sheetPr codeName="Sheet5"/>
  <dimension ref="C2:R656"/>
  <sheetViews>
    <sheetView topLeftCell="H1" zoomScaleNormal="100" workbookViewId="0">
      <selection activeCell="P7" sqref="P7"/>
    </sheetView>
  </sheetViews>
  <sheetFormatPr defaultRowHeight="15"/>
  <cols>
    <col min="3" max="3" width="57.7109375" customWidth="1"/>
    <col min="4" max="4" width="16.42578125" customWidth="1"/>
    <col min="5" max="5" width="21.28515625" bestFit="1" customWidth="1"/>
    <col min="6" max="6" width="40.28515625" customWidth="1"/>
    <col min="7" max="7" width="25.28515625" customWidth="1"/>
    <col min="8" max="8" width="59.28515625" customWidth="1"/>
    <col min="9" max="9" width="57.28515625" bestFit="1" customWidth="1"/>
    <col min="10" max="10" width="27.28515625" customWidth="1"/>
    <col min="11" max="12" width="20.7109375" customWidth="1"/>
    <col min="16" max="16" width="30.7109375" bestFit="1" customWidth="1"/>
    <col min="17" max="17" width="80.5703125" style="8" customWidth="1"/>
    <col min="18" max="18" width="20.28515625" customWidth="1"/>
  </cols>
  <sheetData>
    <row r="2" spans="3:18">
      <c r="C2" s="29" t="s">
        <v>43</v>
      </c>
      <c r="D2" t="s">
        <v>7608</v>
      </c>
      <c r="E2" t="s">
        <v>7609</v>
      </c>
      <c r="F2" t="s">
        <v>7610</v>
      </c>
      <c r="G2" t="s">
        <v>7611</v>
      </c>
      <c r="H2" t="s">
        <v>7612</v>
      </c>
      <c r="I2" t="s">
        <v>7613</v>
      </c>
      <c r="J2" t="s">
        <v>7614</v>
      </c>
      <c r="K2" t="s">
        <v>5023</v>
      </c>
      <c r="L2" t="s">
        <v>7615</v>
      </c>
      <c r="M2" t="s">
        <v>2540</v>
      </c>
      <c r="P2" t="s">
        <v>44</v>
      </c>
      <c r="Q2" s="8" t="s">
        <v>5520</v>
      </c>
      <c r="R2" t="s">
        <v>2066</v>
      </c>
    </row>
    <row r="3" spans="3:18" ht="75">
      <c r="C3" s="29" t="str">
        <f>_xlfn.CONCAT(Processes[[#This Row],[Document no]],"-",Processes[[#This Row],[Process]],"-",Processes[[#This Row],[Document no SubProcess]],"-",Processes[[#This Row],[SubProcess]])</f>
        <v>No-NoProcess--</v>
      </c>
      <c r="D3" t="s">
        <v>2037</v>
      </c>
      <c r="E3" t="s">
        <v>5108</v>
      </c>
      <c r="F3" t="s">
        <v>43</v>
      </c>
      <c r="I3" t="s">
        <v>2410</v>
      </c>
      <c r="J3">
        <f>VLOOKUP(Processes[[#This Row],[Approver]],Tabels!BC:BF,3,FALSE)</f>
        <v>0</v>
      </c>
      <c r="L3" t="s">
        <v>812</v>
      </c>
      <c r="M3" t="s">
        <v>812</v>
      </c>
      <c r="P3" t="s">
        <v>7616</v>
      </c>
      <c r="Q3" s="8" t="s">
        <v>7617</v>
      </c>
      <c r="R3" t="s">
        <v>1246</v>
      </c>
    </row>
    <row r="4" spans="3:18" ht="60">
      <c r="C4" s="29" t="str">
        <f>_xlfn.CONCAT(Processes[[#This Row],[Document no]],"-",Processes[[#This Row],[Process]],"-",Processes[[#This Row],[Document no SubProcess]],"-",Processes[[#This Row],[SubProcess]])</f>
        <v>P-Not mapped to process--</v>
      </c>
      <c r="D4" t="s">
        <v>7618</v>
      </c>
      <c r="E4" t="s">
        <v>5108</v>
      </c>
      <c r="F4" t="s">
        <v>7619</v>
      </c>
      <c r="I4" t="s">
        <v>2410</v>
      </c>
      <c r="J4">
        <f>VLOOKUP(Processes[[#This Row],[Approver]],Tabels!BC:BF,3,FALSE)</f>
        <v>0</v>
      </c>
      <c r="L4" t="s">
        <v>812</v>
      </c>
      <c r="M4" t="s">
        <v>812</v>
      </c>
      <c r="P4" t="s">
        <v>7620</v>
      </c>
      <c r="Q4" s="8" t="s">
        <v>7621</v>
      </c>
      <c r="R4" t="s">
        <v>2106</v>
      </c>
    </row>
    <row r="5" spans="3:18" ht="59.25" customHeight="1">
      <c r="C5" s="29" t="str">
        <f>_xlfn.CONCAT(Processes[[#This Row],[Document no]],"-",Processes[[#This Row],[Process]],"-",Processes[[#This Row],[Document no SubProcess]],"-",Processes[[#This Row],[SubProcess]])</f>
        <v>P00-All--</v>
      </c>
      <c r="D5" t="s">
        <v>7622</v>
      </c>
      <c r="E5" t="s">
        <v>51</v>
      </c>
      <c r="F5" t="s">
        <v>51</v>
      </c>
      <c r="I5" t="s">
        <v>2410</v>
      </c>
      <c r="J5">
        <f>VLOOKUP(Processes[[#This Row],[Approver]],Tabels!BC:BF,3,FALSE)</f>
        <v>0</v>
      </c>
      <c r="L5" t="s">
        <v>812</v>
      </c>
      <c r="M5" t="s">
        <v>812</v>
      </c>
      <c r="P5" t="s">
        <v>5553</v>
      </c>
      <c r="Q5" s="8" t="s">
        <v>7623</v>
      </c>
      <c r="R5" t="s">
        <v>2106</v>
      </c>
    </row>
    <row r="6" spans="3:18" ht="30" customHeight="1">
      <c r="C6" s="29" t="str">
        <f>_xlfn.CONCAT(Processes[[#This Row],[Document no]],"-",Processes[[#This Row],[Process]],"-",Processes[[#This Row],[Document no SubProcess]],"-",Processes[[#This Row],[SubProcess]])</f>
        <v>P01-Strategy-SP01.1-Inspiration &amp; Marked Outlook</v>
      </c>
      <c r="D6" t="s">
        <v>7624</v>
      </c>
      <c r="E6" t="s">
        <v>7625</v>
      </c>
      <c r="F6" t="s">
        <v>7626</v>
      </c>
      <c r="G6" t="s">
        <v>7627</v>
      </c>
      <c r="H6" t="s">
        <v>7628</v>
      </c>
      <c r="I6" t="str">
        <f>VLOOKUP(Processes[[#This Row],[Document no SubProcess]],Processer280125!B:C,2,FALSE)</f>
        <v>chly@kamstrup.com - Christian Lybæk</v>
      </c>
      <c r="J6" t="str">
        <f>VLOOKUP(Processes[[#This Row],[Approver]],Tabels!BC:BF,3,FALSE)</f>
        <v xml:space="preserve"> Strategy &amp; Business Development</v>
      </c>
      <c r="L6" t="str">
        <f>VLOOKUP(Processes[[#This Row],[Document no SubProcess]],Processer280125!B:F,5,FALSE)</f>
        <v>Draft</v>
      </c>
      <c r="M6" t="str">
        <f>VLOOKUP(Processes[[#This Row],[Document no SubProcess]],Processer280125!B:B,1,)</f>
        <v>SP01.1</v>
      </c>
      <c r="P6" t="s">
        <v>5984</v>
      </c>
      <c r="Q6" s="8" t="s">
        <v>7629</v>
      </c>
    </row>
    <row r="7" spans="3:18" ht="60">
      <c r="C7" s="29" t="str">
        <f>_xlfn.CONCAT(Processes[[#This Row],[Document no]],"-",Processes[[#This Row],[Process]],"-",Processes[[#This Row],[Document no SubProcess]],"-",Processes[[#This Row],[SubProcess]])</f>
        <v>P01-Strategy-SP01.11-Water Strategy Development</v>
      </c>
      <c r="D7" t="s">
        <v>7624</v>
      </c>
      <c r="E7" t="s">
        <v>7625</v>
      </c>
      <c r="F7" t="s">
        <v>7626</v>
      </c>
      <c r="G7" t="s">
        <v>7630</v>
      </c>
      <c r="H7" t="s">
        <v>7631</v>
      </c>
      <c r="I7" t="str">
        <f>VLOOKUP(Processes[[#This Row],[Document no SubProcess]],Processer280125!B:C,2,FALSE)</f>
        <v>NLS@kamstrup.com - Allan Nielsen</v>
      </c>
      <c r="J7" t="str">
        <f>VLOOKUP(Processes[[#This Row],[Approver]],Tabels!BC:BF,3,FALSE)</f>
        <v xml:space="preserve"> Sales &amp; Marketing</v>
      </c>
      <c r="L7" t="str">
        <f>VLOOKUP(Processes[[#This Row],[Document no SubProcess]],Processer280125!B:F,5,FALSE)</f>
        <v>Current</v>
      </c>
      <c r="M7" t="str">
        <f>VLOOKUP(Processes[[#This Row],[Document no SubProcess]],Processer280125!B:B,1,)</f>
        <v>SP01.11</v>
      </c>
      <c r="P7" t="s">
        <v>6205</v>
      </c>
      <c r="Q7" s="8" t="s">
        <v>7632</v>
      </c>
      <c r="R7" t="s">
        <v>2106</v>
      </c>
    </row>
    <row r="8" spans="3:18" ht="30">
      <c r="C8" s="29" t="str">
        <f>_xlfn.CONCAT(Processes[[#This Row],[Document no]],"-",Processes[[#This Row],[Process]],"-",Processes[[#This Row],[Document no SubProcess]],"-",Processes[[#This Row],[SubProcess]])</f>
        <v>P01-Strategy-SP01.2-Business Area - strategy update</v>
      </c>
      <c r="D8" t="s">
        <v>7624</v>
      </c>
      <c r="E8" t="s">
        <v>7625</v>
      </c>
      <c r="F8" t="s">
        <v>7626</v>
      </c>
      <c r="G8" t="s">
        <v>7633</v>
      </c>
      <c r="H8" t="s">
        <v>7634</v>
      </c>
      <c r="I8" t="str">
        <f>VLOOKUP(Processes[[#This Row],[Document no SubProcess]],Processer280125!B:C,2,FALSE)</f>
        <v>chly@kamstrup.com - Christian Lybæk</v>
      </c>
      <c r="J8" t="str">
        <f>VLOOKUP(Processes[[#This Row],[Approver]],Tabels!BC:BF,3,FALSE)</f>
        <v xml:space="preserve"> Strategy &amp; Business Development</v>
      </c>
      <c r="L8" t="str">
        <f>VLOOKUP(Processes[[#This Row],[Document no SubProcess]],Processer280125!B:F,5,FALSE)</f>
        <v>Draft</v>
      </c>
      <c r="M8" t="str">
        <f>VLOOKUP(Processes[[#This Row],[Document no SubProcess]],Processer280125!B:B,1,)</f>
        <v>SP01.2</v>
      </c>
      <c r="P8" t="s">
        <v>6259</v>
      </c>
      <c r="Q8" s="8" t="s">
        <v>7635</v>
      </c>
    </row>
    <row r="9" spans="3:18" ht="45">
      <c r="C9" s="29" t="str">
        <f>_xlfn.CONCAT(Processes[[#This Row],[Document no]],"-",Processes[[#This Row],[Process]],"-",Processes[[#This Row],[Document no SubProcess]],"-",Processes[[#This Row],[SubProcess]])</f>
        <v>P01-Strategy-SP01.3-Functional Area &amp; Corporate Function - strategy update</v>
      </c>
      <c r="D9" t="s">
        <v>7624</v>
      </c>
      <c r="E9" t="s">
        <v>7625</v>
      </c>
      <c r="F9" t="s">
        <v>7626</v>
      </c>
      <c r="G9" t="s">
        <v>7636</v>
      </c>
      <c r="H9" t="s">
        <v>7637</v>
      </c>
      <c r="I9" t="str">
        <f>VLOOKUP(Processes[[#This Row],[Document no SubProcess]],Processer280125!B:C,2,FALSE)</f>
        <v>chly@kamstrup.com - Christian Lybæk</v>
      </c>
      <c r="J9" t="str">
        <f>VLOOKUP(Processes[[#This Row],[Approver]],Tabels!BC:BF,3,FALSE)</f>
        <v xml:space="preserve"> Strategy &amp; Business Development</v>
      </c>
      <c r="L9" t="str">
        <f>VLOOKUP(Processes[[#This Row],[Document no SubProcess]],Processer280125!B:F,5,FALSE)</f>
        <v>Draft</v>
      </c>
      <c r="M9" t="str">
        <f>VLOOKUP(Processes[[#This Row],[Document no SubProcess]],Processer280125!B:B,1,)</f>
        <v>SP01.3</v>
      </c>
      <c r="P9" t="s">
        <v>6808</v>
      </c>
      <c r="Q9" s="8" t="s">
        <v>7638</v>
      </c>
      <c r="R9" t="s">
        <v>1246</v>
      </c>
    </row>
    <row r="10" spans="3:18">
      <c r="C10" s="29" t="str">
        <f>_xlfn.CONCAT(Processes[[#This Row],[Document no]],"-",Processes[[#This Row],[Process]],"-",Processes[[#This Row],[Document no SubProcess]],"-",Processes[[#This Row],[SubProcess]])</f>
        <v>P01-Strategy-SP01.4-Group - Strategy update</v>
      </c>
      <c r="D10" t="s">
        <v>7624</v>
      </c>
      <c r="E10" t="s">
        <v>7625</v>
      </c>
      <c r="F10" t="s">
        <v>7626</v>
      </c>
      <c r="G10" t="s">
        <v>7639</v>
      </c>
      <c r="H10" t="s">
        <v>7640</v>
      </c>
      <c r="I10" t="str">
        <f>VLOOKUP(Processes[[#This Row],[Document no SubProcess]],Processer280125!B:C,2,FALSE)</f>
        <v>chly@kamstrup.com - Christian Lybæk</v>
      </c>
      <c r="J10" t="str">
        <f>VLOOKUP(Processes[[#This Row],[Approver]],Tabels!BC:BF,3,FALSE)</f>
        <v xml:space="preserve"> Strategy &amp; Business Development</v>
      </c>
      <c r="L10" t="str">
        <f>VLOOKUP(Processes[[#This Row],[Document no SubProcess]],Processer280125!B:F,5,FALSE)</f>
        <v>Draft</v>
      </c>
      <c r="M10" t="str">
        <f>VLOOKUP(Processes[[#This Row],[Document no SubProcess]],Processer280125!B:B,1,)</f>
        <v>SP01.4</v>
      </c>
      <c r="P10" t="s">
        <v>812</v>
      </c>
      <c r="Q10" s="8" t="s">
        <v>7641</v>
      </c>
    </row>
    <row r="11" spans="3:18" ht="75">
      <c r="C11" s="29" t="str">
        <f>_xlfn.CONCAT(Processes[[#This Row],[Document no]],"-",Processes[[#This Row],[Process]],"-",Processes[[#This Row],[Document no SubProcess]],"-",Processes[[#This Row],[SubProcess]])</f>
        <v>P01-Strategy-SP01.5-Strategy Finalization  &amp; Approval</v>
      </c>
      <c r="D11" t="s">
        <v>7624</v>
      </c>
      <c r="E11" t="s">
        <v>7625</v>
      </c>
      <c r="F11" t="s">
        <v>7626</v>
      </c>
      <c r="G11" t="s">
        <v>7642</v>
      </c>
      <c r="H11" t="s">
        <v>7643</v>
      </c>
      <c r="I11" t="str">
        <f>VLOOKUP(Processes[[#This Row],[Document no SubProcess]],Processer280125!B:C,2,FALSE)</f>
        <v>chly@kamstrup.com - Christian Lybæk</v>
      </c>
      <c r="J11" t="str">
        <f>VLOOKUP(Processes[[#This Row],[Approver]],Tabels!BC:BF,3,FALSE)</f>
        <v xml:space="preserve"> Strategy &amp; Business Development</v>
      </c>
      <c r="L11" t="str">
        <f>VLOOKUP(Processes[[#This Row],[Document no SubProcess]],Processer280125!B:F,5,FALSE)</f>
        <v>Draft</v>
      </c>
      <c r="M11" t="str">
        <f>VLOOKUP(Processes[[#This Row],[Document no SubProcess]],Processer280125!B:B,1,)</f>
        <v>SP01.5</v>
      </c>
      <c r="P11" s="90" t="s">
        <v>5623</v>
      </c>
      <c r="Q11" s="8" t="s">
        <v>7644</v>
      </c>
      <c r="R11" t="s">
        <v>1246</v>
      </c>
    </row>
    <row r="12" spans="3:18" ht="45">
      <c r="C12" s="29" t="str">
        <f>_xlfn.CONCAT(Processes[[#This Row],[Document no]],"-",Processes[[#This Row],[Process]],"-",Processes[[#This Row],[Document no SubProcess]],"-",Processes[[#This Row],[SubProcess]])</f>
        <v>P01-Strategy-SP01.6-Strategic Projects evaluation &amp; scoping</v>
      </c>
      <c r="D12" t="s">
        <v>7624</v>
      </c>
      <c r="E12" t="s">
        <v>7625</v>
      </c>
      <c r="F12" t="s">
        <v>7626</v>
      </c>
      <c r="G12" t="s">
        <v>7645</v>
      </c>
      <c r="H12" t="s">
        <v>7646</v>
      </c>
      <c r="I12" t="str">
        <f>VLOOKUP(Processes[[#This Row],[Document no SubProcess]],Processer280125!B:C,2,FALSE)</f>
        <v>chly@kamstrup.com - Christian Lybæk</v>
      </c>
      <c r="J12" t="str">
        <f>VLOOKUP(Processes[[#This Row],[Approver]],Tabels!BC:BF,3,FALSE)</f>
        <v xml:space="preserve"> Strategy &amp; Business Development</v>
      </c>
      <c r="L12" t="str">
        <f>VLOOKUP(Processes[[#This Row],[Document no SubProcess]],Processer280125!B:F,5,FALSE)</f>
        <v>Draft</v>
      </c>
      <c r="M12" t="str">
        <f>VLOOKUP(Processes[[#This Row],[Document no SubProcess]],Processer280125!B:B,1,)</f>
        <v>SP01.6</v>
      </c>
      <c r="P12" t="s">
        <v>6209</v>
      </c>
      <c r="Q12" s="8" t="s">
        <v>7647</v>
      </c>
      <c r="R12" t="s">
        <v>7648</v>
      </c>
    </row>
    <row r="13" spans="3:18" ht="60">
      <c r="C13" s="29" t="str">
        <f>_xlfn.CONCAT(Processes[[#This Row],[Document no]],"-",Processes[[#This Row],[Process]],"-",Processes[[#This Row],[Document no SubProcess]],"-",Processes[[#This Row],[SubProcess]])</f>
        <v>P01-Strategy-SP01.7-Strategy Communication</v>
      </c>
      <c r="D13" t="s">
        <v>7624</v>
      </c>
      <c r="E13" t="s">
        <v>7625</v>
      </c>
      <c r="F13" t="s">
        <v>7626</v>
      </c>
      <c r="G13" t="s">
        <v>7649</v>
      </c>
      <c r="H13" t="s">
        <v>7650</v>
      </c>
      <c r="I13" t="str">
        <f>VLOOKUP(Processes[[#This Row],[Document no SubProcess]],Processer280125!B:C,2,FALSE)</f>
        <v>chly@kamstrup.com - Christian Lybæk</v>
      </c>
      <c r="J13" t="str">
        <f>VLOOKUP(Processes[[#This Row],[Approver]],Tabels!BC:BF,3,FALSE)</f>
        <v xml:space="preserve"> Strategy &amp; Business Development</v>
      </c>
      <c r="L13" t="str">
        <f>VLOOKUP(Processes[[#This Row],[Document no SubProcess]],Processer280125!B:F,5,FALSE)</f>
        <v>Draft</v>
      </c>
      <c r="M13" t="str">
        <f>VLOOKUP(Processes[[#This Row],[Document no SubProcess]],Processer280125!B:B,1,)</f>
        <v>SP01.7</v>
      </c>
      <c r="P13" s="90" t="s">
        <v>6108</v>
      </c>
      <c r="Q13" s="8" t="s">
        <v>7651</v>
      </c>
      <c r="R13" t="s">
        <v>7648</v>
      </c>
    </row>
    <row r="14" spans="3:18" ht="75">
      <c r="C14" s="29" t="str">
        <f>_xlfn.CONCAT(Processes[[#This Row],[Document no]],"-",Processes[[#This Row],[Process]],"-",Processes[[#This Row],[Document no SubProcess]],"-",Processes[[#This Row],[SubProcess]])</f>
        <v>P01-Strategy-SP01.8-Strategy Implementation &amp; Follow up</v>
      </c>
      <c r="D14" t="s">
        <v>7624</v>
      </c>
      <c r="E14" t="s">
        <v>7625</v>
      </c>
      <c r="F14" t="s">
        <v>7626</v>
      </c>
      <c r="G14" t="s">
        <v>7652</v>
      </c>
      <c r="H14" t="s">
        <v>7653</v>
      </c>
      <c r="I14" t="str">
        <f>VLOOKUP(Processes[[#This Row],[Document no SubProcess]],Processer280125!B:C,2,FALSE)</f>
        <v>chly@kamstrup.com - Christian Lybæk</v>
      </c>
      <c r="J14" t="str">
        <f>VLOOKUP(Processes[[#This Row],[Approver]],Tabels!BC:BF,3,FALSE)</f>
        <v xml:space="preserve"> Strategy &amp; Business Development</v>
      </c>
      <c r="L14" t="str">
        <f>VLOOKUP(Processes[[#This Row],[Document no SubProcess]],Processer280125!B:F,5,FALSE)</f>
        <v>Draft</v>
      </c>
      <c r="M14" t="str">
        <f>VLOOKUP(Processes[[#This Row],[Document no SubProcess]],Processer280125!B:B,1,)</f>
        <v>SP01.8</v>
      </c>
      <c r="P14" t="s">
        <v>6213</v>
      </c>
      <c r="Q14" s="8" t="s">
        <v>7654</v>
      </c>
      <c r="R14" t="s">
        <v>1246</v>
      </c>
    </row>
    <row r="15" spans="3:18" ht="45">
      <c r="C15" s="29" t="str">
        <f>_xlfn.CONCAT(Processes[[#This Row],[Document no]],"-",Processes[[#This Row],[Process]],"-",Processes[[#This Row],[Document no SubProcess]],"-",Processes[[#This Row],[SubProcess]])</f>
        <v>P01-Strategy-SP01.9-Strategy Process evaluation</v>
      </c>
      <c r="D15" t="s">
        <v>7624</v>
      </c>
      <c r="E15" t="s">
        <v>7625</v>
      </c>
      <c r="F15" t="s">
        <v>7626</v>
      </c>
      <c r="G15" t="s">
        <v>7655</v>
      </c>
      <c r="H15" t="s">
        <v>7656</v>
      </c>
      <c r="I15" t="str">
        <f>VLOOKUP(Processes[[#This Row],[Document no SubProcess]],Processer280125!B:C,2,FALSE)</f>
        <v>chly@kamstrup.com - Christian Lybæk</v>
      </c>
      <c r="J15" t="str">
        <f>VLOOKUP(Processes[[#This Row],[Approver]],Tabels!BC:BF,3,FALSE)</f>
        <v xml:space="preserve"> Strategy &amp; Business Development</v>
      </c>
      <c r="L15" t="str">
        <f>VLOOKUP(Processes[[#This Row],[Document no SubProcess]],Processer280125!B:F,5,FALSE)</f>
        <v>Draft</v>
      </c>
      <c r="M15" t="str">
        <f>VLOOKUP(Processes[[#This Row],[Document no SubProcess]],Processer280125!B:B,1,)</f>
        <v>SP01.9</v>
      </c>
      <c r="P15" t="s">
        <v>664</v>
      </c>
      <c r="Q15" s="8" t="s">
        <v>7657</v>
      </c>
    </row>
    <row r="16" spans="3:18">
      <c r="C16" s="29" t="str">
        <f>_xlfn.CONCAT(Processes[[#This Row],[Document no]],"-",Processes[[#This Row],[Process]],"-",Processes[[#This Row],[Document no SubProcess]],"-",Processes[[#This Row],[SubProcess]])</f>
        <v>P01-Strategy--</v>
      </c>
      <c r="D16" t="s">
        <v>7624</v>
      </c>
      <c r="E16" t="s">
        <v>7625</v>
      </c>
      <c r="F16" t="s">
        <v>7626</v>
      </c>
      <c r="I16" t="s">
        <v>2410</v>
      </c>
      <c r="J16">
        <f>VLOOKUP(Processes[[#This Row],[Approver]],Tabels!BC:BF,3,FALSE)</f>
        <v>0</v>
      </c>
      <c r="L16" t="s">
        <v>812</v>
      </c>
      <c r="M16" t="s">
        <v>812</v>
      </c>
    </row>
    <row r="17" spans="3:13">
      <c r="C17" s="29" t="str">
        <f>_xlfn.CONCAT(Processes[[#This Row],[Document no]],"-",Processes[[#This Row],[Process]],"-",Processes[[#This Row],[Document no SubProcess]],"-",Processes[[#This Row],[SubProcess]])</f>
        <v>P02-Objectives, Targets and KPI's-SP02.1-Supply Chain Key Performance Indicators (KPI)</v>
      </c>
      <c r="D17" t="s">
        <v>7658</v>
      </c>
      <c r="E17" t="s">
        <v>7625</v>
      </c>
      <c r="F17" t="s">
        <v>7659</v>
      </c>
      <c r="G17" s="91" t="s">
        <v>7660</v>
      </c>
      <c r="H17" t="s">
        <v>7661</v>
      </c>
      <c r="I17" t="str">
        <f>VLOOKUP(Processes[[#This Row],[Document no SubProcess]],Processer280125!B:C,2,FALSE)</f>
        <v>simd@kamstrup.com - Simone Midtgaard</v>
      </c>
      <c r="J17" t="str">
        <f>VLOOKUP(Processes[[#This Row],[Approver]],Tabels!BC:BF,3,FALSE)</f>
        <v xml:space="preserve"> Supply Chain</v>
      </c>
      <c r="L17" t="str">
        <f>VLOOKUP(Processes[[#This Row],[Document no SubProcess]],Processer280125!B:F,5,FALSE)</f>
        <v>Draft</v>
      </c>
      <c r="M17" t="str">
        <f>VLOOKUP(Processes[[#This Row],[Document no SubProcess]],Processer280125!B:B,1,)</f>
        <v>SP02.1</v>
      </c>
    </row>
    <row r="18" spans="3:13">
      <c r="C18" s="29" t="str">
        <f>_xlfn.CONCAT(Processes[[#This Row],[Document no]],"-",Processes[[#This Row],[Process]],"-",Processes[[#This Row],[Document no SubProcess]],"-",Processes[[#This Row],[SubProcess]])</f>
        <v>P02-Objectives, Targets and KPI's-SP02.2-Quality Objectives for Kamstrup SAS - FR</v>
      </c>
      <c r="D18" t="s">
        <v>7658</v>
      </c>
      <c r="E18" t="s">
        <v>7625</v>
      </c>
      <c r="F18" t="s">
        <v>7659</v>
      </c>
      <c r="G18" s="91" t="s">
        <v>7662</v>
      </c>
      <c r="H18" t="s">
        <v>7663</v>
      </c>
      <c r="I18" t="str">
        <f>VLOOKUP(Processes[[#This Row],[Document no SubProcess]],Processer280125!B:C,2,FALSE)</f>
        <v>jfd@kamstrup.com - Julien Ferrand</v>
      </c>
      <c r="J18" t="str">
        <f>VLOOKUP(Processes[[#This Row],[Approver]],Tabels!BC:BF,3,FALSE)</f>
        <v xml:space="preserve"> Sales &amp; Marketing</v>
      </c>
      <c r="L18" t="str">
        <f>VLOOKUP(Processes[[#This Row],[Document no SubProcess]],Processer280125!B:F,5,FALSE)</f>
        <v>Current</v>
      </c>
      <c r="M18" t="str">
        <f>VLOOKUP(Processes[[#This Row],[Document no SubProcess]],Processer280125!B:B,1,)</f>
        <v>SP02.2</v>
      </c>
    </row>
    <row r="19" spans="3:13">
      <c r="C19" s="29" t="str">
        <f>_xlfn.CONCAT(Processes[[#This Row],[Document no]],"-",Processes[[#This Row],[Process]],"-",Processes[[#This Row],[Document no SubProcess]],"-",Processes[[#This Row],[SubProcess]])</f>
        <v>P02-Objectives, Targets and KPI's-SP02.3-Objectives Kamstrup Sp.z.o.o. - PL</v>
      </c>
      <c r="D19" t="s">
        <v>7658</v>
      </c>
      <c r="E19" t="s">
        <v>7625</v>
      </c>
      <c r="F19" t="s">
        <v>7659</v>
      </c>
      <c r="G19" s="91" t="s">
        <v>7664</v>
      </c>
      <c r="H19" t="s">
        <v>7665</v>
      </c>
      <c r="I19" t="str">
        <f>VLOOKUP(Processes[[#This Row],[Document no SubProcess]],Processer280125!B:C,2,FALSE)</f>
        <v>MKW@kamstrup.com - Maciej Kwiatkowski</v>
      </c>
      <c r="J19" t="str">
        <f>VLOOKUP(Processes[[#This Row],[Approver]],Tabels!BC:BF,3,FALSE)</f>
        <v xml:space="preserve"> Sales &amp; Marketing</v>
      </c>
      <c r="L19" t="str">
        <f>VLOOKUP(Processes[[#This Row],[Document no SubProcess]],Processer280125!B:F,5,FALSE)</f>
        <v>Draft</v>
      </c>
      <c r="M19" t="str">
        <f>VLOOKUP(Processes[[#This Row],[Document no SubProcess]],Processer280125!B:B,1,)</f>
        <v>SP02.3</v>
      </c>
    </row>
    <row r="20" spans="3:13">
      <c r="C20" s="29" t="str">
        <f>_xlfn.CONCAT(Processes[[#This Row],[Document no]],"-",Processes[[#This Row],[Process]],"-",Processes[[#This Row],[Document no SubProcess]],"-",Processes[[#This Row],[SubProcess]])</f>
        <v>P02-Objectives, Targets and KPI's--</v>
      </c>
      <c r="D20" t="s">
        <v>7658</v>
      </c>
      <c r="E20" t="s">
        <v>7625</v>
      </c>
      <c r="F20" t="s">
        <v>7659</v>
      </c>
      <c r="I20" t="s">
        <v>2410</v>
      </c>
      <c r="J20">
        <f>VLOOKUP(Processes[[#This Row],[Approver]],Tabels!BC:BF,3,FALSE)</f>
        <v>0</v>
      </c>
      <c r="L20" t="s">
        <v>812</v>
      </c>
      <c r="M20" t="s">
        <v>812</v>
      </c>
    </row>
    <row r="21" spans="3:13">
      <c r="C21" s="29" t="str">
        <f>_xlfn.CONCAT(Processes[[#This Row],[Document no]],"-",Processes[[#This Row],[Process]],"-",Processes[[#This Row],[Document no SubProcess]],"-",Processes[[#This Row],[SubProcess]])</f>
        <v>P03-Organisation, Roles &amp; Responsibilities-SP03.1-Authorization matrix for contracts and payments</v>
      </c>
      <c r="D21" t="s">
        <v>7666</v>
      </c>
      <c r="E21" t="s">
        <v>7625</v>
      </c>
      <c r="F21" t="s">
        <v>7667</v>
      </c>
      <c r="G21" s="91" t="s">
        <v>7668</v>
      </c>
      <c r="H21" t="s">
        <v>7669</v>
      </c>
      <c r="I21" t="str">
        <f>VLOOKUP(Processes[[#This Row],[Document no SubProcess]],Processer280125!B:C,2,FALSE)</f>
        <v>tkb@kamstrup.com - Tina Kirkeby</v>
      </c>
      <c r="J21" t="str">
        <f>VLOOKUP(Processes[[#This Row],[Approver]],Tabels!BC:BF,3,FALSE)</f>
        <v xml:space="preserve"> Commercial &amp; Legal Services</v>
      </c>
      <c r="L21" t="str">
        <f>VLOOKUP(Processes[[#This Row],[Document no SubProcess]],Processer280125!B:F,5,FALSE)</f>
        <v>Draft</v>
      </c>
      <c r="M21" t="str">
        <f>VLOOKUP(Processes[[#This Row],[Document no SubProcess]],Processer280125!B:B,1,)</f>
        <v>SP03.1</v>
      </c>
    </row>
    <row r="22" spans="3:13">
      <c r="C22" s="29" t="str">
        <f>_xlfn.CONCAT(Processes[[#This Row],[Document no]],"-",Processes[[#This Row],[Process]],"-",Processes[[#This Row],[Document no SubProcess]],"-",Processes[[#This Row],[SubProcess]])</f>
        <v>P03-Organisation, Roles &amp; Responsibilities-SP03.10-Authorization matrix - Employment contracts</v>
      </c>
      <c r="D22" t="s">
        <v>7666</v>
      </c>
      <c r="E22" t="s">
        <v>7625</v>
      </c>
      <c r="F22" t="s">
        <v>7667</v>
      </c>
      <c r="G22" s="91" t="s">
        <v>7670</v>
      </c>
      <c r="H22" t="s">
        <v>7671</v>
      </c>
      <c r="I22" t="str">
        <f>VLOOKUP(Processes[[#This Row],[Document no SubProcess]],Processer280125!B:C,2,FALSE)</f>
        <v>tkb@kamstrup.com - Tina Kirkeby</v>
      </c>
      <c r="J22" t="str">
        <f>VLOOKUP(Processes[[#This Row],[Approver]],Tabels!BC:BF,3,FALSE)</f>
        <v xml:space="preserve"> Commercial &amp; Legal Services</v>
      </c>
      <c r="L22" t="str">
        <f>VLOOKUP(Processes[[#This Row],[Document no SubProcess]],Processer280125!B:F,5,FALSE)</f>
        <v>Current</v>
      </c>
      <c r="M22" t="str">
        <f>VLOOKUP(Processes[[#This Row],[Document no SubProcess]],Processer280125!B:B,1,)</f>
        <v>SP03.10</v>
      </c>
    </row>
    <row r="23" spans="3:13">
      <c r="C23" s="29" t="str">
        <f>_xlfn.CONCAT(Processes[[#This Row],[Document no]],"-",Processes[[#This Row],[Process]],"-",Processes[[#This Row],[Document no SubProcess]],"-",Processes[[#This Row],[SubProcess]])</f>
        <v>P03-Organisation, Roles &amp; Responsibilities-SP03.2-Authorization matrix - Indirect Sourcing</v>
      </c>
      <c r="D23" t="s">
        <v>7666</v>
      </c>
      <c r="E23" t="s">
        <v>7625</v>
      </c>
      <c r="F23" t="s">
        <v>7667</v>
      </c>
      <c r="G23" s="91" t="s">
        <v>7672</v>
      </c>
      <c r="H23" t="s">
        <v>7673</v>
      </c>
      <c r="I23" t="str">
        <f>VLOOKUP(Processes[[#This Row],[Document no SubProcess]],Processer280125!B:C,2,FALSE)</f>
        <v>tkb@kamstrup.com - Tina Kirkeby</v>
      </c>
      <c r="J23" t="str">
        <f>VLOOKUP(Processes[[#This Row],[Approver]],Tabels!BC:BF,3,FALSE)</f>
        <v xml:space="preserve"> Commercial &amp; Legal Services</v>
      </c>
      <c r="L23" t="str">
        <f>VLOOKUP(Processes[[#This Row],[Document no SubProcess]],Processer280125!B:F,5,FALSE)</f>
        <v>Draft</v>
      </c>
      <c r="M23" t="str">
        <f>VLOOKUP(Processes[[#This Row],[Document no SubProcess]],Processer280125!B:B,1,)</f>
        <v>SP03.2</v>
      </c>
    </row>
    <row r="24" spans="3:13">
      <c r="C24" s="29" t="str">
        <f>_xlfn.CONCAT(Processes[[#This Row],[Document no]],"-",Processes[[#This Row],[Process]],"-",Processes[[#This Row],[Document no SubProcess]],"-",Processes[[#This Row],[SubProcess]])</f>
        <v>P03-Organisation, Roles &amp; Responsibilities-SP03.3-Authorization matrix - Solution Sales</v>
      </c>
      <c r="D24" t="s">
        <v>7666</v>
      </c>
      <c r="E24" t="s">
        <v>7625</v>
      </c>
      <c r="F24" t="s">
        <v>7667</v>
      </c>
      <c r="G24" s="91" t="s">
        <v>7674</v>
      </c>
      <c r="H24" t="s">
        <v>7675</v>
      </c>
      <c r="I24" t="str">
        <f>VLOOKUP(Processes[[#This Row],[Document no SubProcess]],Processer280125!B:C,2,FALSE)</f>
        <v>tkb@kamstrup.com - Tina Kirkeby</v>
      </c>
      <c r="J24" t="str">
        <f>VLOOKUP(Processes[[#This Row],[Approver]],Tabels!BC:BF,3,FALSE)</f>
        <v xml:space="preserve"> Commercial &amp; Legal Services</v>
      </c>
      <c r="L24" t="str">
        <f>VLOOKUP(Processes[[#This Row],[Document no SubProcess]],Processer280125!B:F,5,FALSE)</f>
        <v>Current</v>
      </c>
      <c r="M24" t="str">
        <f>VLOOKUP(Processes[[#This Row],[Document no SubProcess]],Processer280125!B:B,1,)</f>
        <v>SP03.3</v>
      </c>
    </row>
    <row r="25" spans="3:13">
      <c r="C25" s="29" t="str">
        <f>_xlfn.CONCAT(Processes[[#This Row],[Document no]],"-",Processes[[#This Row],[Process]],"-",Processes[[#This Row],[Document no SubProcess]],"-",Processes[[#This Row],[SubProcess]])</f>
        <v>P03-Organisation, Roles &amp; Responsibilities-SP03.4-Authorization matrix - Service Sales</v>
      </c>
      <c r="D25" t="s">
        <v>7666</v>
      </c>
      <c r="E25" t="s">
        <v>7625</v>
      </c>
      <c r="F25" t="s">
        <v>7667</v>
      </c>
      <c r="G25" s="91" t="s">
        <v>7676</v>
      </c>
      <c r="H25" t="s">
        <v>7677</v>
      </c>
      <c r="I25" t="str">
        <f>VLOOKUP(Processes[[#This Row],[Document no SubProcess]],Processer280125!B:C,2,FALSE)</f>
        <v>tkb@kamstrup.com - Tina Kirkeby</v>
      </c>
      <c r="J25" t="str">
        <f>VLOOKUP(Processes[[#This Row],[Approver]],Tabels!BC:BF,3,FALSE)</f>
        <v xml:space="preserve"> Commercial &amp; Legal Services</v>
      </c>
      <c r="L25" t="str">
        <f>VLOOKUP(Processes[[#This Row],[Document no SubProcess]],Processer280125!B:F,5,FALSE)</f>
        <v>Current</v>
      </c>
      <c r="M25" t="str">
        <f>VLOOKUP(Processes[[#This Row],[Document no SubProcess]],Processer280125!B:B,1,)</f>
        <v>SP03.4</v>
      </c>
    </row>
    <row r="26" spans="3:13">
      <c r="C26" s="29" t="str">
        <f>_xlfn.CONCAT(Processes[[#This Row],[Document no]],"-",Processes[[#This Row],[Process]],"-",Processes[[#This Row],[Document no SubProcess]],"-",Processes[[#This Row],[SubProcess]])</f>
        <v>P03-Organisation, Roles &amp; Responsibilities-SP03.5-Authorization matrix - General Sales</v>
      </c>
      <c r="D26" t="s">
        <v>7666</v>
      </c>
      <c r="E26" t="s">
        <v>7625</v>
      </c>
      <c r="F26" t="s">
        <v>7667</v>
      </c>
      <c r="G26" s="91" t="s">
        <v>7678</v>
      </c>
      <c r="H26" t="s">
        <v>7679</v>
      </c>
      <c r="I26" t="str">
        <f>VLOOKUP(Processes[[#This Row],[Document no SubProcess]],Processer280125!B:C,2,FALSE)</f>
        <v>tkb@kamstrup.com - Tina Kirkeby</v>
      </c>
      <c r="J26" t="str">
        <f>VLOOKUP(Processes[[#This Row],[Approver]],Tabels!BC:BF,3,FALSE)</f>
        <v xml:space="preserve"> Commercial &amp; Legal Services</v>
      </c>
      <c r="L26" t="str">
        <f>VLOOKUP(Processes[[#This Row],[Document no SubProcess]],Processer280125!B:F,5,FALSE)</f>
        <v>Current</v>
      </c>
      <c r="M26" t="str">
        <f>VLOOKUP(Processes[[#This Row],[Document no SubProcess]],Processer280125!B:B,1,)</f>
        <v>SP03.5</v>
      </c>
    </row>
    <row r="27" spans="3:13">
      <c r="C27" s="29" t="str">
        <f>_xlfn.CONCAT(Processes[[#This Row],[Document no]],"-",Processes[[#This Row],[Process]],"-",Processes[[#This Row],[Document no SubProcess]],"-",Processes[[#This Row],[SubProcess]])</f>
        <v>P03-Organisation, Roles &amp; Responsibilities-SP03.6-Authorization matrix - Direct Sourcing</v>
      </c>
      <c r="D27" t="s">
        <v>7666</v>
      </c>
      <c r="E27" t="s">
        <v>7625</v>
      </c>
      <c r="F27" t="s">
        <v>7667</v>
      </c>
      <c r="G27" s="91" t="s">
        <v>7680</v>
      </c>
      <c r="H27" t="s">
        <v>7681</v>
      </c>
      <c r="I27" t="str">
        <f>VLOOKUP(Processes[[#This Row],[Document no SubProcess]],Processer280125!B:C,2,FALSE)</f>
        <v>tkb@kamstrup.com - Tina Kirkeby</v>
      </c>
      <c r="J27" t="str">
        <f>VLOOKUP(Processes[[#This Row],[Approver]],Tabels!BC:BF,3,FALSE)</f>
        <v xml:space="preserve"> Commercial &amp; Legal Services</v>
      </c>
      <c r="L27" t="str">
        <f>VLOOKUP(Processes[[#This Row],[Document no SubProcess]],Processer280125!B:F,5,FALSE)</f>
        <v>Current</v>
      </c>
      <c r="M27" t="str">
        <f>VLOOKUP(Processes[[#This Row],[Document no SubProcess]],Processer280125!B:B,1,)</f>
        <v>SP03.6</v>
      </c>
    </row>
    <row r="28" spans="3:13">
      <c r="C28" s="29" t="str">
        <f>_xlfn.CONCAT(Processes[[#This Row],[Document no]],"-",Processes[[#This Row],[Process]],"-",Processes[[#This Row],[Document no SubProcess]],"-",Processes[[#This Row],[SubProcess]])</f>
        <v>P03-Organisation, Roles &amp; Responsibilities-SP03.7-Authorization matrix - Data Processing Agreements (DPAs)</v>
      </c>
      <c r="D28" t="s">
        <v>7666</v>
      </c>
      <c r="E28" t="s">
        <v>7625</v>
      </c>
      <c r="F28" t="s">
        <v>7667</v>
      </c>
      <c r="G28" s="91" t="s">
        <v>7682</v>
      </c>
      <c r="H28" t="s">
        <v>7683</v>
      </c>
      <c r="I28" t="str">
        <f>VLOOKUP(Processes[[#This Row],[Document no SubProcess]],Processer280125!B:C,2,FALSE)</f>
        <v>tkb@kamstrup.com - Tina Kirkeby</v>
      </c>
      <c r="J28" t="str">
        <f>VLOOKUP(Processes[[#This Row],[Approver]],Tabels!BC:BF,3,FALSE)</f>
        <v xml:space="preserve"> Commercial &amp; Legal Services</v>
      </c>
      <c r="L28" t="str">
        <f>VLOOKUP(Processes[[#This Row],[Document no SubProcess]],Processer280125!B:F,5,FALSE)</f>
        <v>Current</v>
      </c>
      <c r="M28" t="str">
        <f>VLOOKUP(Processes[[#This Row],[Document no SubProcess]],Processer280125!B:B,1,)</f>
        <v>SP03.7</v>
      </c>
    </row>
    <row r="29" spans="3:13">
      <c r="C29" s="29" t="str">
        <f>_xlfn.CONCAT(Processes[[#This Row],[Document no]],"-",Processes[[#This Row],[Process]],"-",Processes[[#This Row],[Document no SubProcess]],"-",Processes[[#This Row],[SubProcess]])</f>
        <v>P03-Organisation, Roles &amp; Responsibilities-SP03.8-Authorization matrix - Distribution, teaming, and sales channel agreements</v>
      </c>
      <c r="D29" t="s">
        <v>7666</v>
      </c>
      <c r="E29" t="s">
        <v>7625</v>
      </c>
      <c r="F29" t="s">
        <v>7667</v>
      </c>
      <c r="G29" s="91" t="s">
        <v>7684</v>
      </c>
      <c r="H29" t="s">
        <v>7685</v>
      </c>
      <c r="I29" t="str">
        <f>VLOOKUP(Processes[[#This Row],[Document no SubProcess]],Processer280125!B:C,2,FALSE)</f>
        <v>tkb@kamstrup.com - Tina Kirkeby</v>
      </c>
      <c r="J29" t="str">
        <f>VLOOKUP(Processes[[#This Row],[Approver]],Tabels!BC:BF,3,FALSE)</f>
        <v xml:space="preserve"> Commercial &amp; Legal Services</v>
      </c>
      <c r="L29" t="str">
        <f>VLOOKUP(Processes[[#This Row],[Document no SubProcess]],Processer280125!B:F,5,FALSE)</f>
        <v>Current</v>
      </c>
      <c r="M29" t="str">
        <f>VLOOKUP(Processes[[#This Row],[Document no SubProcess]],Processer280125!B:B,1,)</f>
        <v>SP03.8</v>
      </c>
    </row>
    <row r="30" spans="3:13">
      <c r="C30" s="29" t="str">
        <f>_xlfn.CONCAT(Processes[[#This Row],[Document no]],"-",Processes[[#This Row],[Process]],"-",Processes[[#This Row],[Document no SubProcess]],"-",Processes[[#This Row],[SubProcess]])</f>
        <v>P03-Organisation, Roles &amp; Responsibilities-SP03.9-Authorization matrix - Non Disclosure Agreements (NDAs)</v>
      </c>
      <c r="D30" t="s">
        <v>7666</v>
      </c>
      <c r="E30" t="s">
        <v>7625</v>
      </c>
      <c r="F30" t="s">
        <v>7667</v>
      </c>
      <c r="G30" s="91" t="s">
        <v>7686</v>
      </c>
      <c r="H30" t="s">
        <v>7687</v>
      </c>
      <c r="I30" t="str">
        <f>VLOOKUP(Processes[[#This Row],[Document no SubProcess]],Processer280125!B:C,2,FALSE)</f>
        <v>tkb@kamstrup.com - Tina Kirkeby</v>
      </c>
      <c r="J30" t="str">
        <f>VLOOKUP(Processes[[#This Row],[Approver]],Tabels!BC:BF,3,FALSE)</f>
        <v xml:space="preserve"> Commercial &amp; Legal Services</v>
      </c>
      <c r="L30" t="str">
        <f>VLOOKUP(Processes[[#This Row],[Document no SubProcess]],Processer280125!B:F,5,FALSE)</f>
        <v>Current</v>
      </c>
      <c r="M30" t="str">
        <f>VLOOKUP(Processes[[#This Row],[Document no SubProcess]],Processer280125!B:B,1,)</f>
        <v>SP03.9</v>
      </c>
    </row>
    <row r="31" spans="3:13">
      <c r="C31" s="29" t="str">
        <f>_xlfn.CONCAT(Processes[[#This Row],[Document no]],"-",Processes[[#This Row],[Process]],"-",Processes[[#This Row],[Document no SubProcess]],"-",Processes[[#This Row],[SubProcess]])</f>
        <v>P03-Organisation, Roles &amp; Responsibilities--</v>
      </c>
      <c r="D31" t="s">
        <v>7666</v>
      </c>
      <c r="E31" t="s">
        <v>7625</v>
      </c>
      <c r="F31" t="s">
        <v>7667</v>
      </c>
      <c r="I31" t="s">
        <v>2410</v>
      </c>
      <c r="J31">
        <f>VLOOKUP(Processes[[#This Row],[Approver]],Tabels!BC:BF,3,FALSE)</f>
        <v>0</v>
      </c>
      <c r="L31" t="s">
        <v>812</v>
      </c>
      <c r="M31" t="s">
        <v>812</v>
      </c>
    </row>
    <row r="32" spans="3:13">
      <c r="C32" s="29" t="str">
        <f>_xlfn.CONCAT(Processes[[#This Row],[Document no]],"-",Processes[[#This Row],[Process]],"-",Processes[[#This Row],[Document no SubProcess]],"-",Processes[[#This Row],[SubProcess]])</f>
        <v>P04-Management Review-SP04.1-Management Review - Accreditation ISO 17025</v>
      </c>
      <c r="D32" t="s">
        <v>7688</v>
      </c>
      <c r="E32" t="s">
        <v>7625</v>
      </c>
      <c r="F32" t="s">
        <v>7689</v>
      </c>
      <c r="G32" s="39" t="s">
        <v>7690</v>
      </c>
      <c r="H32" t="s">
        <v>7691</v>
      </c>
      <c r="I32" t="str">
        <f>VLOOKUP(Processes[[#This Row],[Document no SubProcess]],Processer280125!B:C,2,FALSE)</f>
        <v>Mek@kamstrup.com - Mette Birch Kristensen</v>
      </c>
      <c r="J32" t="str">
        <f>VLOOKUP(Processes[[#This Row],[Approver]],Tabels!BC:BF,3,FALSE)</f>
        <v xml:space="preserve"> Quality &amp; Sustainability</v>
      </c>
      <c r="L32" t="str">
        <f>VLOOKUP(Processes[[#This Row],[Document no SubProcess]],Processer280125!B:F,5,FALSE)</f>
        <v>Current</v>
      </c>
      <c r="M32" t="str">
        <f>VLOOKUP(Processes[[#This Row],[Document no SubProcess]],Processer280125!B:B,1,)</f>
        <v>SP04.1</v>
      </c>
    </row>
    <row r="33" spans="3:13">
      <c r="C33" s="29" t="str">
        <f>_xlfn.CONCAT(Processes[[#This Row],[Document no]],"-",Processes[[#This Row],[Process]],"-",Processes[[#This Row],[Document no SubProcess]],"-",Processes[[#This Row],[SubProcess]])</f>
        <v>P04-Management Review-SP04.2-Management Review – Authorization for Electrical and Plumbing Installations DK</v>
      </c>
      <c r="D33" t="s">
        <v>7688</v>
      </c>
      <c r="E33" t="s">
        <v>7625</v>
      </c>
      <c r="F33" t="s">
        <v>7689</v>
      </c>
      <c r="G33" s="91" t="s">
        <v>7692</v>
      </c>
      <c r="H33" t="s">
        <v>7693</v>
      </c>
      <c r="I33" t="str">
        <f>VLOOKUP(Processes[[#This Row],[Document no SubProcess]],Processer280125!B:C,2,FALSE)</f>
        <v>VIA@kamstrup.com - Viggo Søren Andersen</v>
      </c>
      <c r="J33" t="str">
        <f>VLOOKUP(Processes[[#This Row],[Approver]],Tabels!BC:BF,3,FALSE)</f>
        <v xml:space="preserve"> Quality &amp; Sustainability</v>
      </c>
      <c r="L33" t="str">
        <f>VLOOKUP(Processes[[#This Row],[Document no SubProcess]],Processer280125!B:F,5,FALSE)</f>
        <v>Current</v>
      </c>
      <c r="M33" t="str">
        <f>VLOOKUP(Processes[[#This Row],[Document no SubProcess]],Processer280125!B:B,1,)</f>
        <v>SP04.2</v>
      </c>
    </row>
    <row r="34" spans="3:13">
      <c r="C34" s="29" t="str">
        <f>_xlfn.CONCAT(Processes[[#This Row],[Document no]],"-",Processes[[#This Row],[Process]],"-",Processes[[#This Row],[Document no SubProcess]],"-",Processes[[#This Row],[SubProcess]])</f>
        <v>P04-Management Review-SP04.3-Management Review – MID module D Authorization</v>
      </c>
      <c r="D34" t="s">
        <v>7688</v>
      </c>
      <c r="E34" t="s">
        <v>7625</v>
      </c>
      <c r="F34" t="s">
        <v>7689</v>
      </c>
      <c r="G34" s="39" t="s">
        <v>7694</v>
      </c>
      <c r="H34" t="s">
        <v>7695</v>
      </c>
      <c r="I34" t="str">
        <f>VLOOKUP(Processes[[#This Row],[Document no SubProcess]],Processer280125!B:C,2,FALSE)</f>
        <v>VIA@kamstrup.com - Viggo Søren Andersen</v>
      </c>
      <c r="J34" t="str">
        <f>VLOOKUP(Processes[[#This Row],[Approver]],Tabels!BC:BF,3,FALSE)</f>
        <v xml:space="preserve"> Quality &amp; Sustainability</v>
      </c>
      <c r="L34" t="str">
        <f>VLOOKUP(Processes[[#This Row],[Document no SubProcess]],Processer280125!B:F,5,FALSE)</f>
        <v>Current</v>
      </c>
      <c r="M34" t="str">
        <f>VLOOKUP(Processes[[#This Row],[Document no SubProcess]],Processer280125!B:B,1,)</f>
        <v>SP04.3</v>
      </c>
    </row>
    <row r="35" spans="3:13">
      <c r="C35" s="29" t="str">
        <f>_xlfn.CONCAT(Processes[[#This Row],[Document no]],"-",Processes[[#This Row],[Process]],"-",Processes[[#This Row],[Document no SubProcess]],"-",Processes[[#This Row],[SubProcess]])</f>
        <v>P04-Management Review--</v>
      </c>
      <c r="D35" t="s">
        <v>7688</v>
      </c>
      <c r="E35" t="s">
        <v>7625</v>
      </c>
      <c r="F35" t="s">
        <v>7689</v>
      </c>
      <c r="I35" t="s">
        <v>2410</v>
      </c>
      <c r="J35">
        <f>VLOOKUP(Processes[[#This Row],[Approver]],Tabels!BC:BF,3,FALSE)</f>
        <v>0</v>
      </c>
      <c r="L35" t="s">
        <v>812</v>
      </c>
      <c r="M35" t="s">
        <v>812</v>
      </c>
    </row>
    <row r="36" spans="3:13">
      <c r="C36" s="29" t="str">
        <f>_xlfn.CONCAT(Processes[[#This Row],[Document no]],"-",Processes[[#This Row],[Process]],"-",Processes[[#This Row],[Document no SubProcess]],"-",Processes[[#This Row],[SubProcess]])</f>
        <v>P05-Expansions &amp; Acquisitions-SP05.1-Marked Intelligence - Ecosystem Surveillance</v>
      </c>
      <c r="D36" t="s">
        <v>7696</v>
      </c>
      <c r="E36" t="s">
        <v>7625</v>
      </c>
      <c r="F36" t="s">
        <v>7697</v>
      </c>
      <c r="G36" s="91" t="s">
        <v>7698</v>
      </c>
      <c r="H36" t="s">
        <v>7699</v>
      </c>
      <c r="I36" t="str">
        <f>VLOOKUP(Processes[[#This Row],[Document no SubProcess]],Processer280125!B:C,2,FALSE)</f>
        <v>krro@kamstrup.com - Kristian Rokkjær</v>
      </c>
      <c r="J36" t="str">
        <f>VLOOKUP(Processes[[#This Row],[Approver]],Tabels!BC:BF,3,FALSE)</f>
        <v xml:space="preserve"> Sales &amp; Marketing</v>
      </c>
      <c r="L36" t="str">
        <f>VLOOKUP(Processes[[#This Row],[Document no SubProcess]],Processer280125!B:F,5,FALSE)</f>
        <v>Draft</v>
      </c>
      <c r="M36" t="str">
        <f>VLOOKUP(Processes[[#This Row],[Document no SubProcess]],Processer280125!B:B,1,)</f>
        <v>SP05.1</v>
      </c>
    </row>
    <row r="37" spans="3:13">
      <c r="C37" s="29" t="str">
        <f>_xlfn.CONCAT(Processes[[#This Row],[Document no]],"-",Processes[[#This Row],[Process]],"-",Processes[[#This Row],[Document no SubProcess]],"-",Processes[[#This Row],[SubProcess]])</f>
        <v>P05-Expansions &amp; Acquisitions--</v>
      </c>
      <c r="D37" t="s">
        <v>7696</v>
      </c>
      <c r="E37" t="s">
        <v>7625</v>
      </c>
      <c r="F37" t="s">
        <v>7697</v>
      </c>
      <c r="I37" t="s">
        <v>2410</v>
      </c>
      <c r="J37">
        <f>VLOOKUP(Processes[[#This Row],[Approver]],Tabels!BC:BF,3,FALSE)</f>
        <v>0</v>
      </c>
      <c r="L37" t="s">
        <v>812</v>
      </c>
      <c r="M37" t="s">
        <v>812</v>
      </c>
    </row>
    <row r="38" spans="3:13">
      <c r="C38" s="29" t="str">
        <f>_xlfn.CONCAT(Processes[[#This Row],[Document no]],"-",Processes[[#This Row],[Process]],"-",Processes[[#This Row],[Document no SubProcess]],"-",Processes[[#This Row],[SubProcess]])</f>
        <v>P06-Leadership &amp; Daily Management-SP06.2-Employee Engagement Survey</v>
      </c>
      <c r="D38" t="s">
        <v>7700</v>
      </c>
      <c r="E38" t="s">
        <v>7625</v>
      </c>
      <c r="F38" t="s">
        <v>7701</v>
      </c>
      <c r="G38" s="39" t="s">
        <v>7702</v>
      </c>
      <c r="H38" t="s">
        <v>7703</v>
      </c>
      <c r="I38" t="str">
        <f>VLOOKUP(Processes[[#This Row],[Document no SubProcess]],Processer280125!B:C,2,FALSE)</f>
        <v>mnt@kamstrup.com - Mathilde Rønnow Thomsen</v>
      </c>
      <c r="J38" t="str">
        <f>VLOOKUP(Processes[[#This Row],[Approver]],Tabels!BC:BF,3,FALSE)</f>
        <v xml:space="preserve"> People &amp; Culture</v>
      </c>
      <c r="L38" t="str">
        <f>VLOOKUP(Processes[[#This Row],[Document no SubProcess]],Processer280125!B:F,5,FALSE)</f>
        <v>Current</v>
      </c>
      <c r="M38" t="str">
        <f>VLOOKUP(Processes[[#This Row],[Document no SubProcess]],Processer280125!B:B,1,)</f>
        <v>SP06.2</v>
      </c>
    </row>
    <row r="39" spans="3:13">
      <c r="C39" s="29" t="str">
        <f>_xlfn.CONCAT(Processes[[#This Row],[Document no]],"-",Processes[[#This Row],[Process]],"-",Processes[[#This Row],[Document no SubProcess]],"-",Processes[[#This Row],[SubProcess]])</f>
        <v>P06-Leadership &amp; Daily Management--</v>
      </c>
      <c r="D39" t="s">
        <v>7700</v>
      </c>
      <c r="E39" t="s">
        <v>7625</v>
      </c>
      <c r="F39" t="s">
        <v>7701</v>
      </c>
      <c r="I39" t="s">
        <v>2410</v>
      </c>
      <c r="J39">
        <f>VLOOKUP(Processes[[#This Row],[Approver]],Tabels!BC:BF,3,FALSE)</f>
        <v>0</v>
      </c>
      <c r="L39" t="s">
        <v>812</v>
      </c>
      <c r="M39" t="s">
        <v>812</v>
      </c>
    </row>
    <row r="40" spans="3:13">
      <c r="C40" s="29" t="str">
        <f>_xlfn.CONCAT(Processes[[#This Row],[Document no]],"-",Processes[[#This Row],[Process]],"-",Processes[[#This Row],[Document no SubProcess]],"-",Processes[[#This Row],[SubProcess]])</f>
        <v>P07-Innovation &amp; Solution Development-SP07.1-Innovation Pipeline</v>
      </c>
      <c r="D40" t="s">
        <v>7704</v>
      </c>
      <c r="E40" t="s">
        <v>7705</v>
      </c>
      <c r="F40" t="s">
        <v>7706</v>
      </c>
      <c r="G40" s="39" t="s">
        <v>7707</v>
      </c>
      <c r="H40" t="s">
        <v>7708</v>
      </c>
      <c r="I40" t="str">
        <f>VLOOKUP(Processes[[#This Row],[Document no SubProcess]],Processer280125!B:C,2,FALSE)</f>
        <v>brln@kamstrup.com - Brian Luckmann</v>
      </c>
      <c r="J40" t="str">
        <f>VLOOKUP(Processes[[#This Row],[Approver]],Tabels!BC:BF,3,FALSE)</f>
        <v xml:space="preserve"> Strategy &amp; Business Development</v>
      </c>
      <c r="L40" t="str">
        <f>VLOOKUP(Processes[[#This Row],[Document no SubProcess]],Processer280125!B:F,5,FALSE)</f>
        <v>Draft</v>
      </c>
      <c r="M40" t="str">
        <f>VLOOKUP(Processes[[#This Row],[Document no SubProcess]],Processer280125!B:B,1,)</f>
        <v>SP07.1</v>
      </c>
    </row>
    <row r="41" spans="3:13">
      <c r="C41" s="29" t="str">
        <f>_xlfn.CONCAT(Processes[[#This Row],[Document no]],"-",Processes[[#This Row],[Process]],"-",Processes[[#This Row],[Document no SubProcess]],"-",Processes[[#This Row],[SubProcess]])</f>
        <v>P07-Innovation &amp; Solution Development-SP07.10-New Software &amp; Service offerings workflow</v>
      </c>
      <c r="D41" t="s">
        <v>7704</v>
      </c>
      <c r="E41" t="s">
        <v>7705</v>
      </c>
      <c r="F41" t="s">
        <v>7706</v>
      </c>
      <c r="G41" s="39" t="s">
        <v>7709</v>
      </c>
      <c r="H41" t="s">
        <v>7710</v>
      </c>
      <c r="I41" t="str">
        <f>VLOOKUP(Processes[[#This Row],[Document no SubProcess]],Processer280125!B:C,2,FALSE)</f>
        <v>asbr@kamstrup.com - Asbjørn Rohold</v>
      </c>
      <c r="J41" t="str">
        <f>VLOOKUP(Processes[[#This Row],[Approver]],Tabels!BC:BF,3,FALSE)</f>
        <v xml:space="preserve"> Digitalization</v>
      </c>
      <c r="L41" t="str">
        <f>VLOOKUP(Processes[[#This Row],[Document no SubProcess]],Processer280125!B:F,5,FALSE)</f>
        <v>Current</v>
      </c>
      <c r="M41" t="str">
        <f>VLOOKUP(Processes[[#This Row],[Document no SubProcess]],Processer280125!B:B,1,)</f>
        <v>SP07.10</v>
      </c>
    </row>
    <row r="42" spans="3:13">
      <c r="C42" s="29" t="str">
        <f>_xlfn.CONCAT(Processes[[#This Row],[Document no]],"-",Processes[[#This Row],[Process]],"-",Processes[[#This Row],[Document no SubProcess]],"-",Processes[[#This Row],[SubProcess]])</f>
        <v>P07-Innovation &amp; Solution Development-SP07.11-New Product Introduction Project Model</v>
      </c>
      <c r="D42" t="s">
        <v>7704</v>
      </c>
      <c r="E42" t="s">
        <v>7705</v>
      </c>
      <c r="F42" t="s">
        <v>7706</v>
      </c>
      <c r="G42" s="91" t="s">
        <v>7711</v>
      </c>
      <c r="H42" t="s">
        <v>7712</v>
      </c>
      <c r="I42" t="str">
        <f>VLOOKUP(Processes[[#This Row],[Document no SubProcess]],Processer280125!B:C,2,FALSE)</f>
        <v>litn@kamstrup.com - Linda Thomsen</v>
      </c>
      <c r="J42" t="str">
        <f>VLOOKUP(Processes[[#This Row],[Approver]],Tabels!BC:BF,3,FALSE)</f>
        <v xml:space="preserve"> Supply Chain</v>
      </c>
      <c r="L42" t="str">
        <f>VLOOKUP(Processes[[#This Row],[Document no SubProcess]],Processer280125!B:F,5,FALSE)</f>
        <v>Current</v>
      </c>
      <c r="M42" t="str">
        <f>VLOOKUP(Processes[[#This Row],[Document no SubProcess]],Processer280125!B:B,1,)</f>
        <v>SP07.11</v>
      </c>
    </row>
    <row r="43" spans="3:13">
      <c r="C43" s="29" t="str">
        <f>_xlfn.CONCAT(Processes[[#This Row],[Document no]],"-",Processes[[#This Row],[Process]],"-",Processes[[#This Row],[Document no SubProcess]],"-",Processes[[#This Row],[SubProcess]])</f>
        <v>P07-Innovation &amp; Solution Development-SP07.12-Prototyping</v>
      </c>
      <c r="D43" t="s">
        <v>7704</v>
      </c>
      <c r="E43" t="s">
        <v>7705</v>
      </c>
      <c r="F43" t="s">
        <v>7706</v>
      </c>
      <c r="G43" s="91" t="s">
        <v>7713</v>
      </c>
      <c r="H43" t="s">
        <v>7714</v>
      </c>
      <c r="I43" t="str">
        <f>VLOOKUP(Processes[[#This Row],[Document no SubProcess]],Processer280125!B:C,2,FALSE)</f>
        <v>JMSK@kamstrup.com - Jane Middelhede Skytte</v>
      </c>
      <c r="J43" t="str">
        <f>VLOOKUP(Processes[[#This Row],[Approver]],Tabels!BC:BF,3,FALSE)</f>
        <v xml:space="preserve"> Supply Chain</v>
      </c>
      <c r="L43" t="str">
        <f>VLOOKUP(Processes[[#This Row],[Document no SubProcess]],Processer280125!B:F,5,FALSE)</f>
        <v>Current</v>
      </c>
      <c r="M43" t="str">
        <f>VLOOKUP(Processes[[#This Row],[Document no SubProcess]],Processer280125!B:B,1,)</f>
        <v>SP07.12</v>
      </c>
    </row>
    <row r="44" spans="3:13">
      <c r="C44" s="29" t="str">
        <f>_xlfn.CONCAT(Processes[[#This Row],[Document no]],"-",Processes[[#This Row],[Process]],"-",Processes[[#This Row],[Document no SubProcess]],"-",Processes[[#This Row],[SubProcess]])</f>
        <v>P07-Innovation &amp; Solution Development-SP07.13-Product and Solution Phase-out</v>
      </c>
      <c r="D44" t="s">
        <v>7704</v>
      </c>
      <c r="E44" t="s">
        <v>7705</v>
      </c>
      <c r="F44" t="s">
        <v>7706</v>
      </c>
      <c r="G44" s="39" t="s">
        <v>7715</v>
      </c>
      <c r="H44" t="s">
        <v>7716</v>
      </c>
      <c r="I44" t="str">
        <f>VLOOKUP(Processes[[#This Row],[Document no SubProcess]],Processer280125!B:C,2,FALSE)</f>
        <v>tsh@kamstrup.com - Tor Skjold</v>
      </c>
      <c r="J44" t="str">
        <f>VLOOKUP(Processes[[#This Row],[Approver]],Tabels!BC:BF,3,FALSE)</f>
        <v xml:space="preserve"> Sales &amp; Marketing</v>
      </c>
      <c r="L44" t="str">
        <f>VLOOKUP(Processes[[#This Row],[Document no SubProcess]],Processer280125!B:F,5,FALSE)</f>
        <v>Current</v>
      </c>
      <c r="M44" t="str">
        <f>VLOOKUP(Processes[[#This Row],[Document no SubProcess]],Processer280125!B:B,1,)</f>
        <v>SP07.13</v>
      </c>
    </row>
    <row r="45" spans="3:13">
      <c r="C45" s="29" t="str">
        <f>_xlfn.CONCAT(Processes[[#This Row],[Document no]],"-",Processes[[#This Row],[Process]],"-",Processes[[#This Row],[Document no SubProcess]],"-",Processes[[#This Row],[SubProcess]])</f>
        <v>P07-Innovation &amp; Solution Development-SP07.14-Software Maintenance</v>
      </c>
      <c r="D45" t="s">
        <v>7704</v>
      </c>
      <c r="E45" t="s">
        <v>7705</v>
      </c>
      <c r="F45" t="s">
        <v>7706</v>
      </c>
      <c r="G45" s="39" t="s">
        <v>7717</v>
      </c>
      <c r="H45" t="s">
        <v>7718</v>
      </c>
      <c r="I45" t="str">
        <f>VLOOKUP(Processes[[#This Row],[Document no SubProcess]],Processer280125!B:C,2,FALSE)</f>
        <v>mlnn@kamstrup.com - Michael Nielsen</v>
      </c>
      <c r="J45" t="str">
        <f>VLOOKUP(Processes[[#This Row],[Approver]],Tabels!BC:BF,3,FALSE)</f>
        <v xml:space="preserve"> Electricity</v>
      </c>
      <c r="L45" t="str">
        <f>VLOOKUP(Processes[[#This Row],[Document no SubProcess]],Processer280125!B:F,5,FALSE)</f>
        <v>Draft</v>
      </c>
      <c r="M45" t="str">
        <f>VLOOKUP(Processes[[#This Row],[Document no SubProcess]],Processer280125!B:B,1,)</f>
        <v>SP07.14</v>
      </c>
    </row>
    <row r="46" spans="3:13">
      <c r="C46" s="29" t="str">
        <f>_xlfn.CONCAT(Processes[[#This Row],[Document no]],"-",Processes[[#This Row],[Process]],"-",Processes[[#This Row],[Document no SubProcess]],"-",Processes[[#This Row],[SubProcess]])</f>
        <v>P07-Innovation &amp; Solution Development-SP07.15-Packaging Design Development - Supply Chain</v>
      </c>
      <c r="D46" t="s">
        <v>7704</v>
      </c>
      <c r="E46" t="s">
        <v>7705</v>
      </c>
      <c r="F46" t="s">
        <v>7706</v>
      </c>
      <c r="G46" s="39" t="s">
        <v>7719</v>
      </c>
      <c r="H46" t="s">
        <v>7720</v>
      </c>
      <c r="I46" t="str">
        <f>VLOOKUP(Processes[[#This Row],[Document no SubProcess]],Processer280125!B:C,2,FALSE)</f>
        <v>moqp@kamstrup.com - Morten Qvortrup</v>
      </c>
      <c r="J46" t="str">
        <f>VLOOKUP(Processes[[#This Row],[Approver]],Tabels!BC:BF,3,FALSE)</f>
        <v xml:space="preserve"> Supply Chain</v>
      </c>
      <c r="K46" t="s">
        <v>253</v>
      </c>
      <c r="L46" t="str">
        <f>VLOOKUP(Processes[[#This Row],[Document no SubProcess]],Processer280125!B:F,5,FALSE)</f>
        <v>Draft</v>
      </c>
      <c r="M46" t="str">
        <f>VLOOKUP(Processes[[#This Row],[Document no SubProcess]],Processer280125!B:B,1,)</f>
        <v>SP07.15</v>
      </c>
    </row>
    <row r="47" spans="3:13">
      <c r="C47" s="29" t="str">
        <f>_xlfn.CONCAT(Processes[[#This Row],[Document no]],"-",Processes[[#This Row],[Process]],"-",Processes[[#This Row],[Document no SubProcess]],"-",Processes[[#This Row],[SubProcess]])</f>
        <v>P07-Innovation &amp; Solution Development-SP07.16-Firmware Development</v>
      </c>
      <c r="D47" t="s">
        <v>7704</v>
      </c>
      <c r="E47" t="s">
        <v>7705</v>
      </c>
      <c r="F47" t="s">
        <v>7706</v>
      </c>
      <c r="G47" s="91" t="s">
        <v>7721</v>
      </c>
      <c r="H47" t="s">
        <v>7722</v>
      </c>
      <c r="I47" t="str">
        <f>VLOOKUP(Processes[[#This Row],[Document no SubProcess]],Processer280125!B:C,2,FALSE)</f>
        <v>brr@kamstrup.com - Brian Rasmussen</v>
      </c>
      <c r="J47" t="str">
        <f>VLOOKUP(Processes[[#This Row],[Approver]],Tabels!BC:BF,3,FALSE)</f>
        <v xml:space="preserve"> Heat/Cooling</v>
      </c>
      <c r="L47" t="str">
        <f>VLOOKUP(Processes[[#This Row],[Document no SubProcess]],Processer280125!B:F,5,FALSE)</f>
        <v>Current</v>
      </c>
      <c r="M47" t="str">
        <f>VLOOKUP(Processes[[#This Row],[Document no SubProcess]],Processer280125!B:B,1,)</f>
        <v>SP07.16</v>
      </c>
    </row>
    <row r="48" spans="3:13">
      <c r="C48" s="29" t="str">
        <f>_xlfn.CONCAT(Processes[[#This Row],[Document no]],"-",Processes[[#This Row],[Process]],"-",Processes[[#This Row],[Document no SubProcess]],"-",Processes[[#This Row],[SubProcess]])</f>
        <v>P07-Innovation &amp; Solution Development-SP07.17-Partner Solution Method</v>
      </c>
      <c r="D48" t="s">
        <v>7704</v>
      </c>
      <c r="E48" t="s">
        <v>7705</v>
      </c>
      <c r="F48" t="s">
        <v>7706</v>
      </c>
      <c r="G48" s="91" t="s">
        <v>7723</v>
      </c>
      <c r="H48" t="s">
        <v>7724</v>
      </c>
      <c r="I48" t="str">
        <f>VLOOKUP(Processes[[#This Row],[Document no SubProcess]],Processer280125!B:C,2,FALSE)</f>
        <v>amld@kamstrup.com - Amalie Lund</v>
      </c>
      <c r="J48" t="str">
        <f>VLOOKUP(Processes[[#This Row],[Approver]],Tabels!BC:BF,3,FALSE)</f>
        <v xml:space="preserve"> Water</v>
      </c>
      <c r="L48" t="str">
        <f>VLOOKUP(Processes[[#This Row],[Document no SubProcess]],Processer280125!B:F,5,FALSE)</f>
        <v>Draft</v>
      </c>
      <c r="M48" t="str">
        <f>VLOOKUP(Processes[[#This Row],[Document no SubProcess]],Processer280125!B:B,1,)</f>
        <v>SP07.17</v>
      </c>
    </row>
    <row r="49" spans="3:15">
      <c r="C49" s="29" t="str">
        <f>_xlfn.CONCAT(Processes[[#This Row],[Document no]],"-",Processes[[#This Row],[Process]],"-",Processes[[#This Row],[Document no SubProcess]],"-",Processes[[#This Row],[SubProcess]])</f>
        <v>P07-Innovation &amp; Solution Development-SP07.18-Co-creation Projects</v>
      </c>
      <c r="D49" t="s">
        <v>7704</v>
      </c>
      <c r="E49" t="s">
        <v>7705</v>
      </c>
      <c r="F49" t="s">
        <v>7706</v>
      </c>
      <c r="G49" s="91" t="s">
        <v>7725</v>
      </c>
      <c r="H49" t="s">
        <v>7726</v>
      </c>
      <c r="I49" t="str">
        <f>VLOOKUP(Processes[[#This Row],[Document no SubProcess]],Processer280125!B:C,2,FALSE)</f>
        <v>amld@kamstrup.com - Amalie Lund</v>
      </c>
      <c r="J49" t="str">
        <f>VLOOKUP(Processes[[#This Row],[Approver]],Tabels!BC:BF,3,FALSE)</f>
        <v xml:space="preserve"> Water</v>
      </c>
      <c r="L49" t="str">
        <f>VLOOKUP(Processes[[#This Row],[Document no SubProcess]],Processer280125!B:F,5,FALSE)</f>
        <v>Draft</v>
      </c>
      <c r="M49" t="str">
        <f>VLOOKUP(Processes[[#This Row],[Document no SubProcess]],Processer280125!B:B,1,)</f>
        <v>SP07.18</v>
      </c>
    </row>
    <row r="50" spans="3:15">
      <c r="C50" s="29" t="str">
        <f>_xlfn.CONCAT(Processes[[#This Row],[Document no]],"-",Processes[[#This Row],[Process]],"-",Processes[[#This Row],[Document no SubProcess]],"-",Processes[[#This Row],[SubProcess]])</f>
        <v>P07-Innovation &amp; Solution Development-SP07.2-Solution Development Model</v>
      </c>
      <c r="D50" t="s">
        <v>7704</v>
      </c>
      <c r="E50" t="s">
        <v>7705</v>
      </c>
      <c r="F50" t="s">
        <v>7706</v>
      </c>
      <c r="G50" s="39" t="s">
        <v>7727</v>
      </c>
      <c r="H50" t="s">
        <v>7728</v>
      </c>
      <c r="I50" t="str">
        <f>VLOOKUP(Processes[[#This Row],[Document no SubProcess]],Processer280125!B:C,2,FALSE)</f>
        <v>brln@kamstrup.com - Brian Luckmann</v>
      </c>
      <c r="J50" t="str">
        <f>VLOOKUP(Processes[[#This Row],[Approver]],Tabels!BC:BF,3,FALSE)</f>
        <v xml:space="preserve"> Strategy &amp; Business Development</v>
      </c>
      <c r="L50" t="str">
        <f>VLOOKUP(Processes[[#This Row],[Document no SubProcess]],Processer280125!B:F,5,FALSE)</f>
        <v>Draft</v>
      </c>
      <c r="M50" t="str">
        <f>VLOOKUP(Processes[[#This Row],[Document no SubProcess]],Processer280125!B:B,1,)</f>
        <v>SP07.2</v>
      </c>
    </row>
    <row r="51" spans="3:15">
      <c r="C51" s="29" t="str">
        <f>_xlfn.CONCAT(Processes[[#This Row],[Document no]],"-",Processes[[#This Row],[Process]],"-",Processes[[#This Row],[Document no SubProcess]],"-",Processes[[#This Row],[SubProcess]])</f>
        <v>P07-Innovation &amp; Solution Development-SP07.22-Security Requirements in development</v>
      </c>
      <c r="D51" t="s">
        <v>7704</v>
      </c>
      <c r="E51" t="s">
        <v>7705</v>
      </c>
      <c r="F51" t="s">
        <v>7706</v>
      </c>
      <c r="G51" s="39" t="s">
        <v>7729</v>
      </c>
      <c r="H51" t="s">
        <v>7730</v>
      </c>
      <c r="I51" t="str">
        <f>VLOOKUP(Processes[[#This Row],[Document no SubProcess]],Processer280125!B:C,2,FALSE)</f>
        <v>erc@kamstrup.com - Erik Christensen</v>
      </c>
      <c r="J51" t="str">
        <f>VLOOKUP(Processes[[#This Row],[Approver]],Tabels!BC:BF,3,FALSE)</f>
        <v xml:space="preserve"> No information found</v>
      </c>
      <c r="L51" t="str">
        <f>VLOOKUP(Processes[[#This Row],[Document no SubProcess]],Processer280125!B:F,5,FALSE)</f>
        <v>Current</v>
      </c>
      <c r="M51" t="str">
        <f>VLOOKUP(Processes[[#This Row],[Document no SubProcess]],Processer280125!B:B,1,)</f>
        <v>SP07.22</v>
      </c>
    </row>
    <row r="52" spans="3:15">
      <c r="C52" s="29" t="str">
        <f>_xlfn.CONCAT(Processes[[#This Row],[Document no]],"-",Processes[[#This Row],[Process]],"-",Processes[[#This Row],[Document no SubProcess]],"-",Processes[[#This Row],[SubProcess]])</f>
        <v>P07-Innovation &amp; Solution Development-SP07.23-Kamstrup Packaging Standard</v>
      </c>
      <c r="D52" t="s">
        <v>7704</v>
      </c>
      <c r="E52" t="s">
        <v>7705</v>
      </c>
      <c r="F52" t="s">
        <v>7706</v>
      </c>
      <c r="G52" s="91" t="s">
        <v>7731</v>
      </c>
      <c r="H52" t="s">
        <v>7732</v>
      </c>
      <c r="I52" t="str">
        <f>VLOOKUP(Processes[[#This Row],[Document no SubProcess]],Processer280125!B:C,2,FALSE)</f>
        <v>moqp@kamstrup.com - Morten Qvortrup</v>
      </c>
      <c r="J52" t="str">
        <f>VLOOKUP(Processes[[#This Row],[Approver]],Tabels!BC:BF,3,FALSE)</f>
        <v xml:space="preserve"> Supply Chain</v>
      </c>
      <c r="L52" t="str">
        <f>VLOOKUP(Processes[[#This Row],[Document no SubProcess]],Processer280125!B:F,5,FALSE)</f>
        <v>Current</v>
      </c>
      <c r="M52" t="str">
        <f>VLOOKUP(Processes[[#This Row],[Document no SubProcess]],Processer280125!B:B,1,)</f>
        <v>SP07.23</v>
      </c>
    </row>
    <row r="53" spans="3:15">
      <c r="C53" s="29" t="str">
        <f>_xlfn.CONCAT(Processes[[#This Row],[Document no]],"-",Processes[[#This Row],[Process]],"-",Processes[[#This Row],[Document no SubProcess]],"-",Processes[[#This Row],[SubProcess]])</f>
        <v>P07-Innovation &amp; Solution Development-SP07.25-Secure Coding Requirements</v>
      </c>
      <c r="D53" t="s">
        <v>7704</v>
      </c>
      <c r="E53" t="s">
        <v>7705</v>
      </c>
      <c r="F53" t="s">
        <v>7706</v>
      </c>
      <c r="G53" s="39" t="s">
        <v>7733</v>
      </c>
      <c r="H53" t="s">
        <v>7734</v>
      </c>
      <c r="I53" t="str">
        <f>VLOOKUP(Processes[[#This Row],[Document no SubProcess]],Processer280125!B:C,2,FALSE)</f>
        <v>SAL@kamstrup.com - Simon Alexander Alsing</v>
      </c>
      <c r="J53" t="str">
        <f>VLOOKUP(Processes[[#This Row],[Approver]],Tabels!BC:BF,3,FALSE)</f>
        <v xml:space="preserve"> El/Combi Communication</v>
      </c>
      <c r="L53" t="str">
        <f>VLOOKUP(Processes[[#This Row],[Document no SubProcess]],Processer280125!B:F,5,FALSE)</f>
        <v>Current</v>
      </c>
      <c r="M53" t="str">
        <f>VLOOKUP(Processes[[#This Row],[Document no SubProcess]],Processer280125!B:B,1,)</f>
        <v>SP07.25</v>
      </c>
    </row>
    <row r="54" spans="3:15">
      <c r="C54" s="29" t="str">
        <f>_xlfn.CONCAT(Processes[[#This Row],[Document no]],"-",Processes[[#This Row],[Process]],"-",Processes[[#This Row],[Document no SubProcess]],"-",Processes[[#This Row],[SubProcess]])</f>
        <v>P07-Innovation &amp; Solution Development-SP07.26-Access Control and User Management for Source Code Repositories</v>
      </c>
      <c r="D54" t="s">
        <v>7704</v>
      </c>
      <c r="E54" t="s">
        <v>7705</v>
      </c>
      <c r="F54" t="s">
        <v>7706</v>
      </c>
      <c r="G54" s="39" t="s">
        <v>7735</v>
      </c>
      <c r="H54" t="s">
        <v>7736</v>
      </c>
      <c r="I54" t="str">
        <f>VLOOKUP(Processes[[#This Row],[Document no SubProcess]],Processer280125!B:C,2,FALSE)</f>
        <v>SAL@kamstrup.com - Simon Alexander Alsing</v>
      </c>
      <c r="J54" t="str">
        <f>VLOOKUP(Processes[[#This Row],[Approver]],Tabels!BC:BF,3,FALSE)</f>
        <v xml:space="preserve"> El/Combi Communication</v>
      </c>
      <c r="L54" t="str">
        <f>VLOOKUP(Processes[[#This Row],[Document no SubProcess]],Processer280125!B:F,5,FALSE)</f>
        <v>Current</v>
      </c>
      <c r="M54" t="str">
        <f>VLOOKUP(Processes[[#This Row],[Document no SubProcess]],Processer280125!B:B,1,)</f>
        <v>SP07.26</v>
      </c>
    </row>
    <row r="55" spans="3:15">
      <c r="C55" s="29" t="str">
        <f>_xlfn.CONCAT(Processes[[#This Row],[Document no]],"-",Processes[[#This Row],[Process]],"-",Processes[[#This Row],[Document no SubProcess]],"-",Processes[[#This Row],[SubProcess]])</f>
        <v>P07-Innovation &amp; Solution Development-SP07.27-Security Testing in Development and Acceptance</v>
      </c>
      <c r="D55" t="s">
        <v>7704</v>
      </c>
      <c r="E55" t="s">
        <v>7705</v>
      </c>
      <c r="F55" t="s">
        <v>7706</v>
      </c>
      <c r="G55" s="39" t="s">
        <v>7737</v>
      </c>
      <c r="H55" t="s">
        <v>7738</v>
      </c>
      <c r="I55" t="str">
        <f>VLOOKUP(Processes[[#This Row],[Document no SubProcess]],Processer280125!B:C,2,FALSE)</f>
        <v>erc@kamstrup.com - Erik Christensen</v>
      </c>
      <c r="J55" t="str">
        <f>VLOOKUP(Processes[[#This Row],[Approver]],Tabels!BC:BF,3,FALSE)</f>
        <v xml:space="preserve"> No information found</v>
      </c>
      <c r="L55" t="str">
        <f>VLOOKUP(Processes[[#This Row],[Document no SubProcess]],Processer280125!B:F,5,FALSE)</f>
        <v>Current</v>
      </c>
      <c r="M55" t="str">
        <f>VLOOKUP(Processes[[#This Row],[Document no SubProcess]],Processer280125!B:B,1,)</f>
        <v>SP07.27</v>
      </c>
    </row>
    <row r="56" spans="3:15">
      <c r="C56" s="29" t="str">
        <f>_xlfn.CONCAT(Processes[[#This Row],[Document no]],"-",Processes[[#This Row],[Process]],"-",Processes[[#This Row],[Document no SubProcess]],"-",Processes[[#This Row],[SubProcess]])</f>
        <v>P07-Innovation &amp; Solution Development-SP07.28-Product alterations - Water</v>
      </c>
      <c r="D56" t="s">
        <v>7704</v>
      </c>
      <c r="E56" t="s">
        <v>7705</v>
      </c>
      <c r="F56" t="s">
        <v>7706</v>
      </c>
      <c r="G56" s="91" t="s">
        <v>7739</v>
      </c>
      <c r="H56" t="s">
        <v>7740</v>
      </c>
      <c r="I56" t="str">
        <f>VLOOKUP(Processes[[#This Row],[Document no SubProcess]],Processer280125!B:C,2,FALSE)</f>
        <v>jrmn@kamstrup.com - Jonas Skafte Madsen</v>
      </c>
      <c r="J56" t="str">
        <f>VLOOKUP(Processes[[#This Row],[Approver]],Tabels!BC:BF,3,FALSE)</f>
        <v xml:space="preserve"> Water</v>
      </c>
      <c r="L56" t="str">
        <f>VLOOKUP(Processes[[#This Row],[Document no SubProcess]],Processer280125!B:F,5,FALSE)</f>
        <v>Pending approval</v>
      </c>
      <c r="M56" t="str">
        <f>VLOOKUP(Processes[[#This Row],[Document no SubProcess]],Processer280125!B:B,1,)</f>
        <v>SP07.28</v>
      </c>
    </row>
    <row r="57" spans="3:15">
      <c r="C57" s="29" t="str">
        <f>_xlfn.CONCAT(Processes[[#This Row],[Document no]],"-",Processes[[#This Row],[Process]],"-",Processes[[#This Row],[Document no SubProcess]],"-",Processes[[#This Row],[SubProcess]])</f>
        <v>P07-Innovation &amp; Solution Development-SP07.29-Product vulnerability incident handling</v>
      </c>
      <c r="D57" t="s">
        <v>7704</v>
      </c>
      <c r="E57" t="s">
        <v>7705</v>
      </c>
      <c r="F57" t="s">
        <v>7706</v>
      </c>
      <c r="G57" s="39" t="s">
        <v>7741</v>
      </c>
      <c r="H57" t="s">
        <v>7742</v>
      </c>
      <c r="I57" t="str">
        <f>VLOOKUP(Processes[[#This Row],[Document no SubProcess]],Processer280125!B:C,2,FALSE)</f>
        <v>kytw@kamstrup.com - Katy Thurlow</v>
      </c>
      <c r="J57" t="str">
        <f>VLOOKUP(Processes[[#This Row],[Approver]],Tabels!BC:BF,3,FALSE)</f>
        <v xml:space="preserve"> Digitalization</v>
      </c>
      <c r="L57" t="str">
        <f>VLOOKUP(Processes[[#This Row],[Document no SubProcess]],Processer280125!B:F,5,FALSE)</f>
        <v>Current</v>
      </c>
      <c r="M57" t="str">
        <f>VLOOKUP(Processes[[#This Row],[Document no SubProcess]],Processer280125!B:B,1,)</f>
        <v>SP07.29</v>
      </c>
    </row>
    <row r="58" spans="3:15">
      <c r="C58" s="29" t="str">
        <f>_xlfn.CONCAT(Processes[[#This Row],[Document no]],"-",Processes[[#This Row],[Process]],"-",Processes[[#This Row],[Document no SubProcess]],"-",Processes[[#This Row],[SubProcess]])</f>
        <v>P07-Innovation &amp; Solution Development-SP07.3-Solution Maintenance</v>
      </c>
      <c r="D58" t="s">
        <v>7704</v>
      </c>
      <c r="E58" t="s">
        <v>7705</v>
      </c>
      <c r="F58" t="s">
        <v>7706</v>
      </c>
      <c r="G58" s="39" t="s">
        <v>7743</v>
      </c>
      <c r="H58" t="s">
        <v>7744</v>
      </c>
      <c r="I58" t="str">
        <f>VLOOKUP(Processes[[#This Row],[Document no SubProcess]],Processer280125!B:C,2,FALSE)</f>
        <v>lst@kamstrup.com - Lasse Steensen</v>
      </c>
      <c r="J58" t="str">
        <f>VLOOKUP(Processes[[#This Row],[Approver]],Tabels!BC:BF,3,FALSE)</f>
        <v xml:space="preserve"> Digitalization</v>
      </c>
      <c r="L58" t="str">
        <f>VLOOKUP(Processes[[#This Row],[Document no SubProcess]],Processer280125!B:F,5,FALSE)</f>
        <v>Current</v>
      </c>
      <c r="M58" t="str">
        <f>VLOOKUP(Processes[[#This Row],[Document no SubProcess]],Processer280125!B:B,1,)</f>
        <v>SP07.3</v>
      </c>
    </row>
    <row r="59" spans="3:15">
      <c r="C59" s="29" t="str">
        <f>_xlfn.CONCAT(Processes[[#This Row],[Document no]],"-",Processes[[#This Row],[Process]],"-",Processes[[#This Row],[Document no SubProcess]],"-",Processes[[#This Row],[SubProcess]])</f>
        <v>P07-Innovation &amp; Solution Development-SP07.30-New documents - Water Products</v>
      </c>
      <c r="D59" t="s">
        <v>7704</v>
      </c>
      <c r="E59" t="s">
        <v>7705</v>
      </c>
      <c r="F59" t="s">
        <v>7706</v>
      </c>
      <c r="G59" s="91" t="s">
        <v>7745</v>
      </c>
      <c r="H59" t="s">
        <v>7746</v>
      </c>
      <c r="I59" t="str">
        <f>VLOOKUP(Processes[[#This Row],[Document no SubProcess]],Processer280125!B:C,2,FALSE)</f>
        <v>grp@kamstrup.com - Grethe Rishøj Petersen</v>
      </c>
      <c r="J59" t="str">
        <f>VLOOKUP(Processes[[#This Row],[Approver]],Tabels!BC:BF,3,FALSE)</f>
        <v xml:space="preserve"> Water</v>
      </c>
      <c r="L59" t="str">
        <f>VLOOKUP(Processes[[#This Row],[Document no SubProcess]],Processer280125!B:F,5,FALSE)</f>
        <v>Draft</v>
      </c>
      <c r="M59" t="str">
        <f>VLOOKUP(Processes[[#This Row],[Document no SubProcess]],Processer280125!B:B,1,)</f>
        <v>SP07.30</v>
      </c>
    </row>
    <row r="60" spans="3:15">
      <c r="C60" s="29" t="str">
        <f>_xlfn.CONCAT(Processes[[#This Row],[Document no]],"-",Processes[[#This Row],[Process]],"-",Processes[[#This Row],[Document no SubProcess]],"-",Processes[[#This Row],[SubProcess]])</f>
        <v>P07-Innovation &amp; Solution Development-SP07.31-New spare part/accessories</v>
      </c>
      <c r="D60" t="s">
        <v>7704</v>
      </c>
      <c r="E60" t="s">
        <v>7705</v>
      </c>
      <c r="F60" t="s">
        <v>7706</v>
      </c>
      <c r="G60" s="91" t="s">
        <v>7747</v>
      </c>
      <c r="H60" t="s">
        <v>7748</v>
      </c>
      <c r="I60" t="str">
        <f>VLOOKUP(Processes[[#This Row],[Document no SubProcess]],Processer280125!B:C,2,FALSE)</f>
        <v>fgrs@kamstrup.com - Frederik Grandt Søndergaard</v>
      </c>
      <c r="J60" t="str">
        <f>VLOOKUP(Processes[[#This Row],[Approver]],Tabels!BC:BF,3,FALSE)</f>
        <v xml:space="preserve"> Water</v>
      </c>
      <c r="L60" t="str">
        <f>VLOOKUP(Processes[[#This Row],[Document no SubProcess]],Processer280125!B:F,5,FALSE)</f>
        <v>Draft</v>
      </c>
      <c r="M60" t="str">
        <f>VLOOKUP(Processes[[#This Row],[Document no SubProcess]],Processer280125!B:B,1,)</f>
        <v>SP07.31</v>
      </c>
    </row>
    <row r="61" spans="3:15">
      <c r="C61" s="29" t="str">
        <f>_xlfn.CONCAT(Processes[[#This Row],[Document no]],"-",Processes[[#This Row],[Process]],"-",Processes[[#This Row],[Document no SubProcess]],"-",Processes[[#This Row],[SubProcess]])</f>
        <v>P07-Innovation &amp; Solution Development-SP07.33-Secure Development Life Cycle</v>
      </c>
      <c r="D61" t="s">
        <v>7704</v>
      </c>
      <c r="E61" t="s">
        <v>7705</v>
      </c>
      <c r="F61" t="s">
        <v>7706</v>
      </c>
      <c r="G61" s="39" t="s">
        <v>7749</v>
      </c>
      <c r="H61" t="s">
        <v>7750</v>
      </c>
      <c r="I61" t="str">
        <f>VLOOKUP(Processes[[#This Row],[Document no SubProcess]],Processer280125!B:C,2,FALSE)</f>
        <v>erc@kamstrup.com - Erik Christensen</v>
      </c>
      <c r="J61" t="str">
        <f>VLOOKUP(Processes[[#This Row],[Approver]],Tabels!BC:BF,3,FALSE)</f>
        <v xml:space="preserve"> No information found</v>
      </c>
      <c r="L61" t="str">
        <f>VLOOKUP(Processes[[#This Row],[Document no SubProcess]],Processer280125!B:F,5,FALSE)</f>
        <v>Current</v>
      </c>
      <c r="M61" t="str">
        <f>VLOOKUP(Processes[[#This Row],[Document no SubProcess]],Processer280125!B:B,1,)</f>
        <v>SP07.33</v>
      </c>
    </row>
    <row r="62" spans="3:15">
      <c r="C62" s="29" t="str">
        <f>_xlfn.CONCAT(Processes[[#This Row],[Document no]],"-",Processes[[#This Row],[Process]],"-",Processes[[#This Row],[Document no SubProcess]],"-",Processes[[#This Row],[SubProcess]])</f>
        <v>P07-Innovation &amp; Solution Development-SP07.34-Management of Outsourced Development Activities</v>
      </c>
      <c r="D62" t="s">
        <v>7704</v>
      </c>
      <c r="E62" t="s">
        <v>7705</v>
      </c>
      <c r="F62" t="s">
        <v>7706</v>
      </c>
      <c r="G62" s="91" t="s">
        <v>7751</v>
      </c>
      <c r="H62" t="s">
        <v>7752</v>
      </c>
      <c r="I62" t="str">
        <f>VLOOKUP(Processes[[#This Row],[Document no SubProcess]],Processer280125!B:C,2,FALSE)</f>
        <v>erc@kamstrup.com - Erik Christensen</v>
      </c>
      <c r="J62" t="str">
        <f>VLOOKUP(Processes[[#This Row],[Approver]],Tabels!BC:BF,3,FALSE)</f>
        <v xml:space="preserve"> No information found</v>
      </c>
      <c r="L62" t="str">
        <f>VLOOKUP(Processes[[#This Row],[Document no SubProcess]],Processer280125!B:F,5,FALSE)</f>
        <v>Current</v>
      </c>
      <c r="M62" t="str">
        <f>VLOOKUP(Processes[[#This Row],[Document no SubProcess]],Processer280125!B:B,1,)</f>
        <v>SP07.34</v>
      </c>
    </row>
    <row r="63" spans="3:15">
      <c r="C63" s="29" t="str">
        <f>_xlfn.CONCAT(Processes[[#This Row],[Document no]],"-",Processes[[#This Row],[Process]],"-",Processes[[#This Row],[Document no SubProcess]],"-",Processes[[#This Row],[SubProcess]])</f>
        <v>P07-Innovation &amp; Solution Development-SP07.35-Secure system architecture and engineering principles</v>
      </c>
      <c r="D63" t="s">
        <v>7704</v>
      </c>
      <c r="E63" t="s">
        <v>7705</v>
      </c>
      <c r="F63" t="s">
        <v>7706</v>
      </c>
      <c r="G63" s="39" t="s">
        <v>7753</v>
      </c>
      <c r="H63" t="s">
        <v>7754</v>
      </c>
      <c r="I63" t="str">
        <f>VLOOKUP(Processes[[#This Row],[Document no SubProcess]],Processer280125!B:C,2,FALSE)</f>
        <v>SAL@kamstrup.com - Simon Alexander Alsing</v>
      </c>
      <c r="J63" t="str">
        <f>VLOOKUP(Processes[[#This Row],[Approver]],Tabels!BC:BF,3,FALSE)</f>
        <v xml:space="preserve"> El/Combi Communication</v>
      </c>
      <c r="L63" t="str">
        <f>VLOOKUP(Processes[[#This Row],[Document no SubProcess]],Processer280125!B:F,5,FALSE)</f>
        <v>Draft</v>
      </c>
      <c r="M63" t="str">
        <f>VLOOKUP(Processes[[#This Row],[Document no SubProcess]],Processer280125!B:B,1,)</f>
        <v>SP07.35</v>
      </c>
    </row>
    <row r="64" spans="3:15">
      <c r="C64" s="29" t="str">
        <f>_xlfn.CONCAT(Processes[[#This Row],[Document no]],"-",Processes[[#This Row],[Process]],"-",Processes[[#This Row],[Document no SubProcess]],"-",Processes[[#This Row],[SubProcess]])</f>
        <v>P07-Innovation &amp; Solution Development-SP07.36-Managing user access and GitLab access groups</v>
      </c>
      <c r="D64" t="s">
        <v>7704</v>
      </c>
      <c r="E64" t="s">
        <v>7705</v>
      </c>
      <c r="F64" t="s">
        <v>7706</v>
      </c>
      <c r="G64" s="91" t="s">
        <v>7755</v>
      </c>
      <c r="H64" t="s">
        <v>7756</v>
      </c>
      <c r="I64" t="str">
        <f>VLOOKUP(Processes[[#This Row],[Document no SubProcess]],Processer280125!B:C,2,FALSE)</f>
        <v>SAL@kamstrup.com - Simon Alexander Alsing</v>
      </c>
      <c r="J64" t="str">
        <f>VLOOKUP(Processes[[#This Row],[Approver]],Tabels!BC:BF,3,FALSE)</f>
        <v xml:space="preserve"> El/Combi Communication</v>
      </c>
      <c r="L64" t="str">
        <f>VLOOKUP(Processes[[#This Row],[Document no SubProcess]],Processer280125!B:F,5,FALSE)</f>
        <v>Draft</v>
      </c>
      <c r="M64" t="str">
        <f>VLOOKUP(Processes[[#This Row],[Document no SubProcess]],Processer280125!B:B,1,)</f>
        <v>SP07.36</v>
      </c>
      <c r="O64" t="s">
        <v>7757</v>
      </c>
    </row>
    <row r="65" spans="3:13">
      <c r="C65" s="29" t="str">
        <f>_xlfn.CONCAT(Processes[[#This Row],[Document no]],"-",Processes[[#This Row],[Process]],"-",Processes[[#This Row],[Document no SubProcess]],"-",Processes[[#This Row],[SubProcess]])</f>
        <v>P07-Innovation &amp; Solution Development-SP07.37-Using Privileged access Groups in GitLab</v>
      </c>
      <c r="D65" t="s">
        <v>7704</v>
      </c>
      <c r="E65" t="s">
        <v>7705</v>
      </c>
      <c r="F65" t="s">
        <v>7706</v>
      </c>
      <c r="G65" s="91" t="s">
        <v>7758</v>
      </c>
      <c r="H65" t="s">
        <v>7759</v>
      </c>
      <c r="I65" t="str">
        <f>VLOOKUP(Processes[[#This Row],[Document no SubProcess]],Processer280125!B:C,2,FALSE)</f>
        <v>SAL@kamstrup.com - Simon Alexander Alsing</v>
      </c>
      <c r="J65" t="str">
        <f>VLOOKUP(Processes[[#This Row],[Approver]],Tabels!BC:BF,3,FALSE)</f>
        <v xml:space="preserve"> El/Combi Communication</v>
      </c>
      <c r="L65" t="str">
        <f>VLOOKUP(Processes[[#This Row],[Document no SubProcess]],Processer280125!B:F,5,FALSE)</f>
        <v>Current</v>
      </c>
      <c r="M65" t="str">
        <f>VLOOKUP(Processes[[#This Row],[Document no SubProcess]],Processer280125!B:B,1,)</f>
        <v>SP07.37</v>
      </c>
    </row>
    <row r="66" spans="3:13">
      <c r="C66" s="29" t="str">
        <f>_xlfn.CONCAT(Processes[[#This Row],[Document no]],"-",Processes[[#This Row],[Process]],"-",Processes[[#This Row],[Document no SubProcess]],"-",Processes[[#This Row],[SubProcess]])</f>
        <v>P07-Innovation &amp; Solution Development-SP07.38-Product Phase-out Execution</v>
      </c>
      <c r="D66" t="s">
        <v>7704</v>
      </c>
      <c r="E66" t="s">
        <v>7705</v>
      </c>
      <c r="F66" t="s">
        <v>7706</v>
      </c>
      <c r="G66" s="39" t="s">
        <v>7760</v>
      </c>
      <c r="H66" t="s">
        <v>7761</v>
      </c>
      <c r="I66" t="str">
        <f>VLOOKUP(Processes[[#This Row],[Document no SubProcess]],Processer280125!B:C,2,FALSE)</f>
        <v>LBPE@kamstrup.com - Line Back Jæger</v>
      </c>
      <c r="J66" t="str">
        <f>VLOOKUP(Processes[[#This Row],[Approver]],Tabels!BC:BF,3,FALSE)</f>
        <v xml:space="preserve"> No information found</v>
      </c>
      <c r="L66" t="str">
        <f>VLOOKUP(Processes[[#This Row],[Document no SubProcess]],Processer280125!B:F,5,FALSE)</f>
        <v>Draft</v>
      </c>
      <c r="M66" t="str">
        <f>VLOOKUP(Processes[[#This Row],[Document no SubProcess]],Processer280125!B:B,1,)</f>
        <v>SP07.38</v>
      </c>
    </row>
    <row r="67" spans="3:13">
      <c r="C67" s="29" t="str">
        <f>_xlfn.CONCAT(Processes[[#This Row],[Document no]],"-",Processes[[#This Row],[Process]],"-",Processes[[#This Row],[Document no SubProcess]],"-",Processes[[#This Row],[SubProcess]])</f>
        <v>P07-Innovation &amp; Solution Development-SP07.39-Creating new user in GitLab</v>
      </c>
      <c r="D67" t="s">
        <v>7704</v>
      </c>
      <c r="E67" t="s">
        <v>7705</v>
      </c>
      <c r="F67" t="s">
        <v>7706</v>
      </c>
      <c r="G67" s="91" t="s">
        <v>7762</v>
      </c>
      <c r="H67" t="s">
        <v>7763</v>
      </c>
      <c r="I67" t="str">
        <f>VLOOKUP(Processes[[#This Row],[Document no SubProcess]],Processer280125!B:C,2,FALSE)</f>
        <v>SAL@kamstrup.com - Simon Alexander Alsing</v>
      </c>
      <c r="J67" t="str">
        <f>VLOOKUP(Processes[[#This Row],[Approver]],Tabels!BC:BF,3,FALSE)</f>
        <v xml:space="preserve"> El/Combi Communication</v>
      </c>
      <c r="L67" t="str">
        <f>VLOOKUP(Processes[[#This Row],[Document no SubProcess]],Processer280125!B:F,5,FALSE)</f>
        <v>Current</v>
      </c>
      <c r="M67" t="str">
        <f>VLOOKUP(Processes[[#This Row],[Document no SubProcess]],Processer280125!B:B,1,)</f>
        <v>SP07.39</v>
      </c>
    </row>
    <row r="68" spans="3:13">
      <c r="C68" s="29" t="str">
        <f>_xlfn.CONCAT(Processes[[#This Row],[Document no]],"-",Processes[[#This Row],[Process]],"-",Processes[[#This Row],[Document no SubProcess]],"-",Processes[[#This Row],[SubProcess]])</f>
        <v>P07-Innovation &amp; Solution Development-SP07.4-Solution Development Model - Governance</v>
      </c>
      <c r="D68" t="s">
        <v>7704</v>
      </c>
      <c r="E68" t="s">
        <v>7705</v>
      </c>
      <c r="F68" t="s">
        <v>7706</v>
      </c>
      <c r="G68" s="91" t="s">
        <v>7764</v>
      </c>
      <c r="H68" t="s">
        <v>7765</v>
      </c>
      <c r="I68" t="str">
        <f>VLOOKUP(Processes[[#This Row],[Document no SubProcess]],Processer280125!B:C,2,FALSE)</f>
        <v>brln@kamstrup.com - Brian Luckmann</v>
      </c>
      <c r="J68" t="str">
        <f>VLOOKUP(Processes[[#This Row],[Approver]],Tabels!BC:BF,3,FALSE)</f>
        <v xml:space="preserve"> Strategy &amp; Business Development</v>
      </c>
      <c r="L68" t="str">
        <f>VLOOKUP(Processes[[#This Row],[Document no SubProcess]],Processer280125!B:F,5,FALSE)</f>
        <v>Current</v>
      </c>
      <c r="M68" t="str">
        <f>VLOOKUP(Processes[[#This Row],[Document no SubProcess]],Processer280125!B:B,1,)</f>
        <v>SP07.4</v>
      </c>
    </row>
    <row r="69" spans="3:13">
      <c r="C69" s="29" t="str">
        <f>_xlfn.CONCAT(Processes[[#This Row],[Document no]],"-",Processes[[#This Row],[Process]],"-",Processes[[#This Row],[Document no SubProcess]],"-",Processes[[#This Row],[SubProcess]])</f>
        <v>P07-Innovation &amp; Solution Development-SP07.40-Naming convention for source code</v>
      </c>
      <c r="D69" t="s">
        <v>7704</v>
      </c>
      <c r="E69" t="s">
        <v>7705</v>
      </c>
      <c r="F69" t="s">
        <v>7706</v>
      </c>
      <c r="G69" s="91" t="s">
        <v>7766</v>
      </c>
      <c r="H69" t="s">
        <v>7767</v>
      </c>
      <c r="I69" t="str">
        <f>VLOOKUP(Processes[[#This Row],[Document no SubProcess]],Processer280125!B:C,2,FALSE)</f>
        <v>SAL@kamstrup.com - Simon Alexander Alsing</v>
      </c>
      <c r="J69" t="str">
        <f>VLOOKUP(Processes[[#This Row],[Approver]],Tabels!BC:BF,3,FALSE)</f>
        <v xml:space="preserve"> El/Combi Communication</v>
      </c>
      <c r="L69" t="str">
        <f>VLOOKUP(Processes[[#This Row],[Document no SubProcess]],Processer280125!B:F,5,FALSE)</f>
        <v>Current</v>
      </c>
      <c r="M69" t="str">
        <f>VLOOKUP(Processes[[#This Row],[Document no SubProcess]],Processer280125!B:B,1,)</f>
        <v>SP07.40</v>
      </c>
    </row>
    <row r="70" spans="3:13">
      <c r="C70" s="29" t="str">
        <f>_xlfn.CONCAT(Processes[[#This Row],[Document no]],"-",Processes[[#This Row],[Process]],"-",Processes[[#This Row],[Document no SubProcess]],"-",Processes[[#This Row],[SubProcess]])</f>
        <v>P07-Innovation &amp; Solution Development-SP07.41-Development tasks in tenders</v>
      </c>
      <c r="D70" t="s">
        <v>7704</v>
      </c>
      <c r="E70" t="s">
        <v>7705</v>
      </c>
      <c r="F70" t="s">
        <v>7706</v>
      </c>
      <c r="G70" s="39" t="s">
        <v>7768</v>
      </c>
      <c r="H70" t="s">
        <v>7769</v>
      </c>
      <c r="I70" t="str">
        <f>VLOOKUP(Processes[[#This Row],[Document no SubProcess]],Processer280125!B:C,2,FALSE)</f>
        <v>rim@kamstrup.com - Rikke Mikkelsen</v>
      </c>
      <c r="J70" t="str">
        <f>VLOOKUP(Processes[[#This Row],[Approver]],Tabels!BC:BF,3,FALSE)</f>
        <v xml:space="preserve"> Heat/Cooling</v>
      </c>
      <c r="L70" t="str">
        <f>VLOOKUP(Processes[[#This Row],[Document no SubProcess]],Processer280125!B:F,5,FALSE)</f>
        <v>Current</v>
      </c>
      <c r="M70" t="str">
        <f>VLOOKUP(Processes[[#This Row],[Document no SubProcess]],Processer280125!B:B,1,)</f>
        <v>SP07.41</v>
      </c>
    </row>
    <row r="71" spans="3:13">
      <c r="C71" s="29" t="str">
        <f>_xlfn.CONCAT(Processes[[#This Row],[Document no]],"-",Processes[[#This Row],[Process]],"-",Processes[[#This Row],[Document no SubProcess]],"-",Processes[[#This Row],[SubProcess]])</f>
        <v>P07-Innovation &amp; Solution Development-SP07.42-System Requirements Establishment</v>
      </c>
      <c r="D71" t="s">
        <v>7704</v>
      </c>
      <c r="E71" t="s">
        <v>7705</v>
      </c>
      <c r="F71" t="s">
        <v>7706</v>
      </c>
      <c r="G71" s="39" t="s">
        <v>7770</v>
      </c>
      <c r="H71" t="s">
        <v>7771</v>
      </c>
      <c r="I71" t="str">
        <f>VLOOKUP(Processes[[#This Row],[Document no SubProcess]],Processer280125!B:C,2,FALSE)</f>
        <v>RDY@kamstrup.com - Rasmus Dyrberg</v>
      </c>
      <c r="J71" t="str">
        <f>VLOOKUP(Processes[[#This Row],[Approver]],Tabels!BC:BF,3,FALSE)</f>
        <v xml:space="preserve"> No information found</v>
      </c>
      <c r="L71" t="str">
        <f>VLOOKUP(Processes[[#This Row],[Document no SubProcess]],Processer280125!B:F,5,FALSE)</f>
        <v>Current</v>
      </c>
      <c r="M71" t="str">
        <f>VLOOKUP(Processes[[#This Row],[Document no SubProcess]],Processer280125!B:B,1,)</f>
        <v>SP07.42</v>
      </c>
    </row>
    <row r="72" spans="3:13">
      <c r="C72" s="29" t="str">
        <f>_xlfn.CONCAT(Processes[[#This Row],[Document no]],"-",Processes[[#This Row],[Process]],"-",Processes[[#This Row],[Document no SubProcess]],"-",Processes[[#This Row],[SubProcess]])</f>
        <v>P07-Innovation &amp; Solution Development-SP07.43-Code Review for High Level Software Development</v>
      </c>
      <c r="D72" t="s">
        <v>7704</v>
      </c>
      <c r="E72" t="s">
        <v>7705</v>
      </c>
      <c r="F72" t="s">
        <v>7706</v>
      </c>
      <c r="G72" s="39" t="s">
        <v>7772</v>
      </c>
      <c r="H72" t="s">
        <v>7773</v>
      </c>
      <c r="I72" t="str">
        <f>VLOOKUP(Processes[[#This Row],[Document no SubProcess]],Processer280125!B:C,2,FALSE)</f>
        <v>mhp@kamstrup.com - Michael Petersen</v>
      </c>
      <c r="J72" t="str">
        <f>VLOOKUP(Processes[[#This Row],[Approver]],Tabels!BC:BF,3,FALSE)</f>
        <v xml:space="preserve"> Heat/Cooling</v>
      </c>
      <c r="L72" t="str">
        <f>VLOOKUP(Processes[[#This Row],[Document no SubProcess]],Processer280125!B:F,5,FALSE)</f>
        <v>Current</v>
      </c>
      <c r="M72" t="str">
        <f>VLOOKUP(Processes[[#This Row],[Document no SubProcess]],Processer280125!B:B,1,)</f>
        <v>SP07.43</v>
      </c>
    </row>
    <row r="73" spans="3:13">
      <c r="C73" s="29" t="str">
        <f>_xlfn.CONCAT(Processes[[#This Row],[Document no]],"-",Processes[[#This Row],[Process]],"-",Processes[[#This Row],[Document no SubProcess]],"-",Processes[[#This Row],[SubProcess]])</f>
        <v>P07-Innovation &amp; Solution Development-SP07.44-Implementing a New Customer Label</v>
      </c>
      <c r="D73" t="s">
        <v>7704</v>
      </c>
      <c r="E73" t="s">
        <v>7705</v>
      </c>
      <c r="F73" t="s">
        <v>7706</v>
      </c>
      <c r="G73" s="39" t="s">
        <v>7774</v>
      </c>
      <c r="H73" t="s">
        <v>7775</v>
      </c>
      <c r="I73" t="str">
        <f>VLOOKUP(Processes[[#This Row],[Document no SubProcess]],Processer280125!B:C,2,FALSE)</f>
        <v>grp@kamstrup.com - Grethe Rishøj Petersen</v>
      </c>
      <c r="J73" t="str">
        <f>VLOOKUP(Processes[[#This Row],[Approver]],Tabels!BC:BF,3,FALSE)</f>
        <v xml:space="preserve"> Water</v>
      </c>
      <c r="L73" t="str">
        <f>VLOOKUP(Processes[[#This Row],[Document no SubProcess]],Processer280125!B:F,5,FALSE)</f>
        <v>Draft</v>
      </c>
      <c r="M73" t="str">
        <f>VLOOKUP(Processes[[#This Row],[Document no SubProcess]],Processer280125!B:B,1,)</f>
        <v>SP07.44</v>
      </c>
    </row>
    <row r="74" spans="3:13">
      <c r="C74" s="29" t="str">
        <f>_xlfn.CONCAT(Processes[[#This Row],[Document no]],"-",Processes[[#This Row],[Process]],"-",Processes[[#This Row],[Document no SubProcess]],"-",Processes[[#This Row],[SubProcess]])</f>
        <v>P07-Innovation &amp; Solution Development-SP07.45-Implementing a New Flow Part</v>
      </c>
      <c r="D74" t="s">
        <v>7704</v>
      </c>
      <c r="E74" t="s">
        <v>7705</v>
      </c>
      <c r="F74" t="s">
        <v>7706</v>
      </c>
      <c r="G74" s="39" t="s">
        <v>7776</v>
      </c>
      <c r="H74" t="s">
        <v>7777</v>
      </c>
      <c r="I74" t="str">
        <f>VLOOKUP(Processes[[#This Row],[Document no SubProcess]],Processer280125!B:C,2,FALSE)</f>
        <v>jrmn@kamstrup.com - Jonas Skafte Madsen</v>
      </c>
      <c r="J74" t="str">
        <f>VLOOKUP(Processes[[#This Row],[Approver]],Tabels!BC:BF,3,FALSE)</f>
        <v xml:space="preserve"> Water</v>
      </c>
      <c r="L74" t="str">
        <f>VLOOKUP(Processes[[#This Row],[Document no SubProcess]],Processer280125!B:F,5,FALSE)</f>
        <v>Current</v>
      </c>
      <c r="M74" t="str">
        <f>VLOOKUP(Processes[[#This Row],[Document no SubProcess]],Processer280125!B:B,1,)</f>
        <v>SP07.45</v>
      </c>
    </row>
    <row r="75" spans="3:13">
      <c r="C75" s="29" t="str">
        <f>_xlfn.CONCAT(Processes[[#This Row],[Document no]],"-",Processes[[#This Row],[Process]],"-",Processes[[#This Row],[Document no SubProcess]],"-",Processes[[#This Row],[SubProcess]])</f>
        <v>P07-Innovation &amp; Solution Development-SP07.46-Implementing a New Communication Module</v>
      </c>
      <c r="D75" t="s">
        <v>7704</v>
      </c>
      <c r="E75" t="s">
        <v>7705</v>
      </c>
      <c r="F75" t="s">
        <v>7706</v>
      </c>
      <c r="G75" s="39" t="s">
        <v>7778</v>
      </c>
      <c r="H75" t="s">
        <v>7779</v>
      </c>
      <c r="I75" t="str">
        <f>VLOOKUP(Processes[[#This Row],[Document no SubProcess]],Processer280125!B:C,2,FALSE)</f>
        <v>jrmn@kamstrup.com - Jonas Skafte Madsen</v>
      </c>
      <c r="J75" t="str">
        <f>VLOOKUP(Processes[[#This Row],[Approver]],Tabels!BC:BF,3,FALSE)</f>
        <v xml:space="preserve"> Water</v>
      </c>
      <c r="L75" t="str">
        <f>VLOOKUP(Processes[[#This Row],[Document no SubProcess]],Processer280125!B:F,5,FALSE)</f>
        <v>Draft</v>
      </c>
      <c r="M75" t="str">
        <f>VLOOKUP(Processes[[#This Row],[Document no SubProcess]],Processer280125!B:B,1,)</f>
        <v>SP07.46</v>
      </c>
    </row>
    <row r="76" spans="3:13">
      <c r="C76" s="29" t="str">
        <f>_xlfn.CONCAT(Processes[[#This Row],[Document no]],"-",Processes[[#This Row],[Process]],"-",Processes[[#This Row],[Document no SubProcess]],"-",Processes[[#This Row],[SubProcess]])</f>
        <v>P07-Innovation &amp; Solution Development-SP07.47-Implementing a New Radio Package</v>
      </c>
      <c r="D76" t="s">
        <v>7704</v>
      </c>
      <c r="E76" t="s">
        <v>7705</v>
      </c>
      <c r="F76" t="s">
        <v>7706</v>
      </c>
      <c r="G76" s="39" t="s">
        <v>7780</v>
      </c>
      <c r="H76" t="s">
        <v>7781</v>
      </c>
      <c r="I76" t="str">
        <f>VLOOKUP(Processes[[#This Row],[Document no SubProcess]],Processer280125!B:C,2,FALSE)</f>
        <v>jrmn@kamstrup.com - Jonas Skafte Madsen</v>
      </c>
      <c r="J76" t="str">
        <f>VLOOKUP(Processes[[#This Row],[Approver]],Tabels!BC:BF,3,FALSE)</f>
        <v xml:space="preserve"> Water</v>
      </c>
      <c r="L76" t="str">
        <f>VLOOKUP(Processes[[#This Row],[Document no SubProcess]],Processer280125!B:F,5,FALSE)</f>
        <v>Current</v>
      </c>
      <c r="M76" t="str">
        <f>VLOOKUP(Processes[[#This Row],[Document no SubProcess]],Processer280125!B:B,1,)</f>
        <v>SP07.47</v>
      </c>
    </row>
    <row r="77" spans="3:13">
      <c r="C77" s="29" t="str">
        <f>_xlfn.CONCAT(Processes[[#This Row],[Document no]],"-",Processes[[#This Row],[Process]],"-",Processes[[#This Row],[Document no SubProcess]],"-",Processes[[#This Row],[SubProcess]])</f>
        <v>P07-Innovation &amp; Solution Development-SP07.48-Implementing a New Top Label</v>
      </c>
      <c r="D77" t="s">
        <v>7704</v>
      </c>
      <c r="E77" t="s">
        <v>7705</v>
      </c>
      <c r="F77" t="s">
        <v>7706</v>
      </c>
      <c r="G77" s="39" t="s">
        <v>7782</v>
      </c>
      <c r="H77" t="s">
        <v>7783</v>
      </c>
      <c r="I77" t="str">
        <f>VLOOKUP(Processes[[#This Row],[Document no SubProcess]],Processer280125!B:C,2,FALSE)</f>
        <v>jrmn@kamstrup.com - Jonas Skafte Madsen</v>
      </c>
      <c r="J77" t="str">
        <f>VLOOKUP(Processes[[#This Row],[Approver]],Tabels!BC:BF,3,FALSE)</f>
        <v xml:space="preserve"> Water</v>
      </c>
      <c r="L77" t="str">
        <f>VLOOKUP(Processes[[#This Row],[Document no SubProcess]],Processer280125!B:F,5,FALSE)</f>
        <v>Draft</v>
      </c>
      <c r="M77" t="str">
        <f>VLOOKUP(Processes[[#This Row],[Document no SubProcess]],Processer280125!B:B,1,)</f>
        <v>SP07.48</v>
      </c>
    </row>
    <row r="78" spans="3:13">
      <c r="C78" s="29" t="str">
        <f>_xlfn.CONCAT(Processes[[#This Row],[Document no]],"-",Processes[[#This Row],[Process]],"-",Processes[[#This Row],[Document no SubProcess]],"-",Processes[[#This Row],[SubProcess]])</f>
        <v>P07-Innovation &amp; Solution Development-SP07.49-Implementing a New Tray Label</v>
      </c>
      <c r="D78" t="s">
        <v>7704</v>
      </c>
      <c r="E78" t="s">
        <v>7705</v>
      </c>
      <c r="F78" t="s">
        <v>7706</v>
      </c>
      <c r="G78" s="39" t="s">
        <v>7784</v>
      </c>
      <c r="H78" t="s">
        <v>7785</v>
      </c>
      <c r="I78" t="str">
        <f>VLOOKUP(Processes[[#This Row],[Document no SubProcess]],Processer280125!B:C,2,FALSE)</f>
        <v>jrmn@kamstrup.com - Jonas Skafte Madsen</v>
      </c>
      <c r="J78" t="str">
        <f>VLOOKUP(Processes[[#This Row],[Approver]],Tabels!BC:BF,3,FALSE)</f>
        <v xml:space="preserve"> Water</v>
      </c>
      <c r="L78" t="str">
        <f>VLOOKUP(Processes[[#This Row],[Document no SubProcess]],Processer280125!B:F,5,FALSE)</f>
        <v>Current</v>
      </c>
      <c r="M78" t="str">
        <f>VLOOKUP(Processes[[#This Row],[Document no SubProcess]],Processer280125!B:B,1,)</f>
        <v>SP07.49</v>
      </c>
    </row>
    <row r="79" spans="3:13">
      <c r="C79" s="29" t="str">
        <f>_xlfn.CONCAT(Processes[[#This Row],[Document no]],"-",Processes[[#This Row],[Process]],"-",Processes[[#This Row],[Document no SubProcess]],"-",Processes[[#This Row],[SubProcess]])</f>
        <v>P07-Innovation &amp; Solution Development-SP07.5-Solution Development Model Document Handling</v>
      </c>
      <c r="D79" t="s">
        <v>7704</v>
      </c>
      <c r="E79" t="s">
        <v>7705</v>
      </c>
      <c r="F79" t="s">
        <v>7706</v>
      </c>
      <c r="G79" s="91" t="s">
        <v>7786</v>
      </c>
      <c r="H79" t="s">
        <v>7787</v>
      </c>
      <c r="I79" t="str">
        <f>VLOOKUP(Processes[[#This Row],[Document no SubProcess]],Processer280125!B:C,2,FALSE)</f>
        <v>lst@kamstrup.com - Lasse Steensen</v>
      </c>
      <c r="J79" t="str">
        <f>VLOOKUP(Processes[[#This Row],[Approver]],Tabels!BC:BF,3,FALSE)</f>
        <v xml:space="preserve"> Digitalization</v>
      </c>
      <c r="L79" t="str">
        <f>VLOOKUP(Processes[[#This Row],[Document no SubProcess]],Processer280125!B:F,5,FALSE)</f>
        <v>Current</v>
      </c>
      <c r="M79" t="str">
        <f>VLOOKUP(Processes[[#This Row],[Document no SubProcess]],Processer280125!B:B,1,)</f>
        <v>SP07.5</v>
      </c>
    </row>
    <row r="80" spans="3:13">
      <c r="C80" s="29" t="str">
        <f>_xlfn.CONCAT(Processes[[#This Row],[Document no]],"-",Processes[[#This Row],[Process]],"-",Processes[[#This Row],[Document no SubProcess]],"-",Processes[[#This Row],[SubProcess]])</f>
        <v>P07-Innovation &amp; Solution Development-SP07.50-Implementing a New Country Code</v>
      </c>
      <c r="D80" t="s">
        <v>7704</v>
      </c>
      <c r="E80" t="s">
        <v>7705</v>
      </c>
      <c r="F80" t="s">
        <v>7706</v>
      </c>
      <c r="G80" s="39" t="s">
        <v>7788</v>
      </c>
      <c r="H80" t="s">
        <v>7789</v>
      </c>
      <c r="I80" t="str">
        <f>VLOOKUP(Processes[[#This Row],[Document no SubProcess]],Processer280125!B:C,2,FALSE)</f>
        <v>jrmn@kamstrup.com - Jonas Skafte Madsen</v>
      </c>
      <c r="J80" t="str">
        <f>VLOOKUP(Processes[[#This Row],[Approver]],Tabels!BC:BF,3,FALSE)</f>
        <v xml:space="preserve"> Water</v>
      </c>
      <c r="L80" t="str">
        <f>VLOOKUP(Processes[[#This Row],[Document no SubProcess]],Processer280125!B:F,5,FALSE)</f>
        <v>Current</v>
      </c>
      <c r="M80" t="str">
        <f>VLOOKUP(Processes[[#This Row],[Document no SubProcess]],Processer280125!B:B,1,)</f>
        <v>SP07.50</v>
      </c>
    </row>
    <row r="81" spans="3:15">
      <c r="C81" s="29" t="str">
        <f>_xlfn.CONCAT(Processes[[#This Row],[Document no]],"-",Processes[[#This Row],[Process]],"-",Processes[[#This Row],[Document no SubProcess]],"-",Processes[[#This Row],[SubProcess]])</f>
        <v>P07-Innovation &amp; Solution Development-SP07.51-New Meter Legislative Specifications</v>
      </c>
      <c r="D81" t="s">
        <v>7704</v>
      </c>
      <c r="E81" t="s">
        <v>7705</v>
      </c>
      <c r="F81" t="s">
        <v>7706</v>
      </c>
      <c r="G81" s="39" t="s">
        <v>7790</v>
      </c>
      <c r="H81" t="s">
        <v>7791</v>
      </c>
      <c r="I81" t="str">
        <f>VLOOKUP(Processes[[#This Row],[Document no SubProcess]],Processer280125!B:C,2,FALSE)</f>
        <v>jrmn@kamstrup.com - Jonas Skafte Madsen</v>
      </c>
      <c r="J81" t="str">
        <f>VLOOKUP(Processes[[#This Row],[Approver]],Tabels!BC:BF,3,FALSE)</f>
        <v xml:space="preserve"> Water</v>
      </c>
      <c r="L81" t="str">
        <f>VLOOKUP(Processes[[#This Row],[Document no SubProcess]],Processer280125!B:F,5,FALSE)</f>
        <v>Current</v>
      </c>
      <c r="M81" t="str">
        <f>VLOOKUP(Processes[[#This Row],[Document no SubProcess]],Processer280125!B:B,1,)</f>
        <v>SP07.51</v>
      </c>
    </row>
    <row r="82" spans="3:15">
      <c r="C82" s="29" t="str">
        <f>_xlfn.CONCAT(Processes[[#This Row],[Document no]],"-",Processes[[#This Row],[Process]],"-",Processes[[#This Row],[Document no SubProcess]],"-",Processes[[#This Row],[SubProcess]])</f>
        <v>P07-Innovation &amp; Solution Development-SP07.52-Termination of Parts and Products</v>
      </c>
      <c r="D82" t="s">
        <v>7704</v>
      </c>
      <c r="E82" t="s">
        <v>7705</v>
      </c>
      <c r="F82" t="s">
        <v>7706</v>
      </c>
      <c r="G82" s="91" t="s">
        <v>7792</v>
      </c>
      <c r="H82" t="s">
        <v>7793</v>
      </c>
      <c r="I82" t="str">
        <f>VLOOKUP(Processes[[#This Row],[Document no SubProcess]],Processer280125!B:C,2,FALSE)</f>
        <v>anda@kamstrup.com - Anne Møller Dahl</v>
      </c>
      <c r="J82" t="str">
        <f>VLOOKUP(Processes[[#This Row],[Approver]],Tabels!BC:BF,3,FALSE)</f>
        <v xml:space="preserve"> Digitalization</v>
      </c>
      <c r="L82" t="str">
        <f>VLOOKUP(Processes[[#This Row],[Document no SubProcess]],Processer280125!B:F,5,FALSE)</f>
        <v>Current</v>
      </c>
      <c r="M82" t="str">
        <f>VLOOKUP(Processes[[#This Row],[Document no SubProcess]],Processer280125!B:B,1,)</f>
        <v>SP07.52</v>
      </c>
    </row>
    <row r="83" spans="3:15">
      <c r="C83" s="29" t="str">
        <f>_xlfn.CONCAT(Processes[[#This Row],[Document no]],"-",Processes[[#This Row],[Process]],"-",Processes[[#This Row],[Document no SubProcess]],"-",Processes[[#This Row],[SubProcess]])</f>
        <v>P07-Innovation &amp; Solution Development-SP07.53-Solution Termination</v>
      </c>
      <c r="D83" t="s">
        <v>7704</v>
      </c>
      <c r="E83" t="s">
        <v>7705</v>
      </c>
      <c r="F83" t="s">
        <v>7706</v>
      </c>
      <c r="G83" s="39" t="s">
        <v>7794</v>
      </c>
      <c r="H83" t="s">
        <v>7795</v>
      </c>
      <c r="I83" t="str">
        <f>VLOOKUP(Processes[[#This Row],[Document no SubProcess]],Processer280125!B:C,2,FALSE)</f>
        <v>tsh@kamstrup.com - Tor Skjold</v>
      </c>
      <c r="J83" t="str">
        <f>VLOOKUP(Processes[[#This Row],[Approver]],Tabels!BC:BF,3,FALSE)</f>
        <v xml:space="preserve"> Sales &amp; Marketing</v>
      </c>
      <c r="L83" t="str">
        <f>VLOOKUP(Processes[[#This Row],[Document no SubProcess]],Processer280125!B:F,5,FALSE)</f>
        <v>Current</v>
      </c>
      <c r="M83" t="str">
        <f>VLOOKUP(Processes[[#This Row],[Document no SubProcess]],Processer280125!B:B,1,)</f>
        <v>SP07.53</v>
      </c>
    </row>
    <row r="84" spans="3:15">
      <c r="C84" s="29" t="str">
        <f>_xlfn.CONCAT(Processes[[#This Row],[Document no]],"-",Processes[[#This Row],[Process]],"-",Processes[[#This Row],[Document no SubProcess]],"-",Processes[[#This Row],[SubProcess]])</f>
        <v>P07-Innovation &amp; Solution Development-SP07.54-Product Management</v>
      </c>
      <c r="D84" t="s">
        <v>7704</v>
      </c>
      <c r="E84" t="s">
        <v>7705</v>
      </c>
      <c r="F84" t="s">
        <v>7706</v>
      </c>
      <c r="G84" s="39" t="s">
        <v>7796</v>
      </c>
      <c r="H84" t="s">
        <v>1869</v>
      </c>
      <c r="I84" t="str">
        <f>VLOOKUP(Processes[[#This Row],[Document no SubProcess]],Processer280125!B:C,2,FALSE)</f>
        <v>kri@kamstrup.com - Ketty Riis</v>
      </c>
      <c r="J84" t="str">
        <f>VLOOKUP(Processes[[#This Row],[Approver]],Tabels!BC:BF,3,FALSE)</f>
        <v xml:space="preserve"> Heat/Cooling</v>
      </c>
      <c r="L84" t="str">
        <f>VLOOKUP(Processes[[#This Row],[Document no SubProcess]],Processer280125!B:F,5,FALSE)</f>
        <v>Draft</v>
      </c>
      <c r="M84" t="str">
        <f>VLOOKUP(Processes[[#This Row],[Document no SubProcess]],Processer280125!B:B,1,)</f>
        <v>SP07.54</v>
      </c>
    </row>
    <row r="85" spans="3:15">
      <c r="C85" s="29" t="str">
        <f>_xlfn.CONCAT(Processes[[#This Row],[Document no]],"-",Processes[[#This Row],[Process]],"-",Processes[[#This Row],[Document no SubProcess]],"-",Processes[[#This Row],[SubProcess]])</f>
        <v>P07-Innovation &amp; Solution Development-SP07.55-Creating and maintaining parts</v>
      </c>
      <c r="D85" t="s">
        <v>7704</v>
      </c>
      <c r="E85" t="s">
        <v>7705</v>
      </c>
      <c r="F85" t="s">
        <v>7706</v>
      </c>
      <c r="G85" s="91" t="s">
        <v>7797</v>
      </c>
      <c r="H85" t="s">
        <v>7798</v>
      </c>
      <c r="I85" t="str">
        <f>VLOOKUP(Processes[[#This Row],[Document no SubProcess]],Processer280125!B:C,2,FALSE)</f>
        <v>fhb@kamstrup.com - Freja Holm Betak</v>
      </c>
      <c r="J85" t="str">
        <f>VLOOKUP(Processes[[#This Row],[Approver]],Tabels!BC:BF,3,FALSE)</f>
        <v xml:space="preserve"> Digitalization</v>
      </c>
      <c r="L85" t="str">
        <f>VLOOKUP(Processes[[#This Row],[Document no SubProcess]],Processer280125!B:F,5,FALSE)</f>
        <v>Draft</v>
      </c>
      <c r="M85" t="str">
        <f>VLOOKUP(Processes[[#This Row],[Document no SubProcess]],Processer280125!B:B,1,)</f>
        <v>SP07.55</v>
      </c>
    </row>
    <row r="86" spans="3:15">
      <c r="C86" s="29" t="str">
        <f>_xlfn.CONCAT(Processes[[#This Row],[Document no]],"-",Processes[[#This Row],[Process]],"-",Processes[[#This Row],[Document no SubProcess]],"-",Processes[[#This Row],[SubProcess]])</f>
        <v>P07-Innovation &amp; Solution Development-SP07.56-Part Verification Process (PVP)</v>
      </c>
      <c r="D86" t="s">
        <v>7704</v>
      </c>
      <c r="E86" t="s">
        <v>7705</v>
      </c>
      <c r="F86" t="s">
        <v>7706</v>
      </c>
      <c r="G86" s="91" t="s">
        <v>7799</v>
      </c>
      <c r="H86" t="s">
        <v>7800</v>
      </c>
      <c r="I86" t="str">
        <f>VLOOKUP(Processes[[#This Row],[Document no SubProcess]],Processer280125!B:C,2,FALSE)</f>
        <v>nlu@kamstrup.com - Nicolaj Lundtoft</v>
      </c>
      <c r="J86" t="str">
        <f>VLOOKUP(Processes[[#This Row],[Approver]],Tabels!BC:BF,3,FALSE)</f>
        <v xml:space="preserve"> Supply Chain</v>
      </c>
      <c r="L86" t="str">
        <f>VLOOKUP(Processes[[#This Row],[Document no SubProcess]],Processer280125!B:F,5,FALSE)</f>
        <v>Draft</v>
      </c>
      <c r="M86" t="str">
        <f>VLOOKUP(Processes[[#This Row],[Document no SubProcess]],Processer280125!B:B,1,)</f>
        <v>SP07.56</v>
      </c>
    </row>
    <row r="87" spans="3:15">
      <c r="C87" s="29" t="str">
        <f>_xlfn.CONCAT(Processes[[#This Row],[Document no]],"-",Processes[[#This Row],[Process]],"-",Processes[[#This Row],[Document no SubProcess]],"-",Processes[[#This Row],[SubProcess]])</f>
        <v>P07-Innovation &amp; Solution Development-SP07.57-Kamstrup Packaging Strategy</v>
      </c>
      <c r="D87" t="s">
        <v>7704</v>
      </c>
      <c r="E87" t="s">
        <v>7705</v>
      </c>
      <c r="F87" t="s">
        <v>7706</v>
      </c>
      <c r="G87" s="91" t="s">
        <v>7801</v>
      </c>
      <c r="H87" t="s">
        <v>7802</v>
      </c>
      <c r="I87" t="str">
        <f>VLOOKUP(Processes[[#This Row],[Document no SubProcess]],Processer280125!B:C,2,FALSE)</f>
        <v>moqp@kamstrup.com - Morten Qvortrup</v>
      </c>
      <c r="J87" t="str">
        <f>VLOOKUP(Processes[[#This Row],[Approver]],Tabels!BC:BF,3,FALSE)</f>
        <v xml:space="preserve"> Supply Chain</v>
      </c>
      <c r="L87" t="str">
        <f>VLOOKUP(Processes[[#This Row],[Document no SubProcess]],Processer280125!B:F,5,FALSE)</f>
        <v>Current</v>
      </c>
      <c r="M87" t="str">
        <f>VLOOKUP(Processes[[#This Row],[Document no SubProcess]],Processer280125!B:B,1,)</f>
        <v>SP07.57</v>
      </c>
    </row>
    <row r="88" spans="3:15">
      <c r="C88" s="29" t="str">
        <f>_xlfn.CONCAT(Processes[[#This Row],[Document no]],"-",Processes[[#This Row],[Process]],"-",Processes[[#This Row],[Document no SubProcess]],"-",Processes[[#This Row],[SubProcess]])</f>
        <v>P07-Innovation &amp; Solution Development-SP07.6-Development Documentation Management</v>
      </c>
      <c r="D88" t="s">
        <v>7704</v>
      </c>
      <c r="E88" t="s">
        <v>7705</v>
      </c>
      <c r="F88" t="s">
        <v>7706</v>
      </c>
      <c r="G88" s="91" t="s">
        <v>7803</v>
      </c>
      <c r="H88" t="s">
        <v>7804</v>
      </c>
      <c r="I88" t="str">
        <f>VLOOKUP(Processes[[#This Row],[Document no SubProcess]],Processer280125!B:C,2,FALSE)</f>
        <v>almn@kamstrup.com - Allan Mathiasen</v>
      </c>
      <c r="J88" t="str">
        <f>VLOOKUP(Processes[[#This Row],[Approver]],Tabels!BC:BF,3,FALSE)</f>
        <v xml:space="preserve"> Quality &amp; Sustainability</v>
      </c>
      <c r="L88" t="str">
        <f>VLOOKUP(Processes[[#This Row],[Document no SubProcess]],Processer280125!B:F,5,FALSE)</f>
        <v>Draft</v>
      </c>
      <c r="M88" t="str">
        <f>VLOOKUP(Processes[[#This Row],[Document no SubProcess]],Processer280125!B:B,1,)</f>
        <v>SP07.6</v>
      </c>
    </row>
    <row r="89" spans="3:15">
      <c r="C89" s="29" t="str">
        <f>_xlfn.CONCAT(Processes[[#This Row],[Document no]],"-",Processes[[#This Row],[Process]],"-",Processes[[#This Row],[Document no SubProcess]],"-",Processes[[#This Row],[SubProcess]])</f>
        <v>P07-Innovation &amp; Solution Development-SP07.7-Agile Software Development</v>
      </c>
      <c r="D89" t="s">
        <v>7704</v>
      </c>
      <c r="E89" t="s">
        <v>7705</v>
      </c>
      <c r="F89" t="s">
        <v>7706</v>
      </c>
      <c r="G89" s="39" t="s">
        <v>7805</v>
      </c>
      <c r="H89" t="s">
        <v>7806</v>
      </c>
      <c r="I89" t="str">
        <f>VLOOKUP(Processes[[#This Row],[Document no SubProcess]],Processer280125!B:C,2,FALSE)</f>
        <v>moep@kamstrup.com - Morten Ørris Poulsen</v>
      </c>
      <c r="J89" t="str">
        <f>VLOOKUP(Processes[[#This Row],[Approver]],Tabels!BC:BF,3,FALSE)</f>
        <v xml:space="preserve"> Heat/Cooling</v>
      </c>
      <c r="L89" t="str">
        <f>VLOOKUP(Processes[[#This Row],[Document no SubProcess]],Processer280125!B:F,5,FALSE)</f>
        <v>Current</v>
      </c>
      <c r="M89" t="str">
        <f>VLOOKUP(Processes[[#This Row],[Document no SubProcess]],Processer280125!B:B,1,)</f>
        <v>SP07.7</v>
      </c>
      <c r="O89" t="s">
        <v>7757</v>
      </c>
    </row>
    <row r="90" spans="3:15">
      <c r="C90" s="29" t="str">
        <f>_xlfn.CONCAT(Processes[[#This Row],[Document no]],"-",Processes[[#This Row],[Process]],"-",Processes[[#This Row],[Document no SubProcess]],"-",Processes[[#This Row],[SubProcess]])</f>
        <v>P07-Innovation &amp; Solution Development-SP07.8-Big Room Planning</v>
      </c>
      <c r="D90" t="s">
        <v>7704</v>
      </c>
      <c r="E90" t="s">
        <v>7705</v>
      </c>
      <c r="F90" t="s">
        <v>7706</v>
      </c>
      <c r="G90" s="39" t="s">
        <v>7807</v>
      </c>
      <c r="H90" t="s">
        <v>7808</v>
      </c>
      <c r="I90" t="str">
        <f>VLOOKUP(Processes[[#This Row],[Document no SubProcess]],Processer280125!B:C,2,FALSE)</f>
        <v>moep@kamstrup.com - Morten Ørris Poulsen</v>
      </c>
      <c r="J90" t="str">
        <f>VLOOKUP(Processes[[#This Row],[Approver]],Tabels!BC:BF,3,FALSE)</f>
        <v xml:space="preserve"> Heat/Cooling</v>
      </c>
      <c r="L90" t="str">
        <f>VLOOKUP(Processes[[#This Row],[Document no SubProcess]],Processer280125!B:F,5,FALSE)</f>
        <v>Current</v>
      </c>
      <c r="M90" t="str">
        <f>VLOOKUP(Processes[[#This Row],[Document no SubProcess]],Processer280125!B:B,1,)</f>
        <v>SP07.8</v>
      </c>
    </row>
    <row r="91" spans="3:15">
      <c r="C91" s="29" t="str">
        <f>_xlfn.CONCAT(Processes[[#This Row],[Document no]],"-",Processes[[#This Row],[Process]],"-",Processes[[#This Row],[Document no SubProcess]],"-",Processes[[#This Row],[SubProcess]])</f>
        <v>P07-Innovation &amp; Solution Development-SP07.9-Create new data declaration (workflow)</v>
      </c>
      <c r="D91" t="s">
        <v>7704</v>
      </c>
      <c r="E91" t="s">
        <v>7705</v>
      </c>
      <c r="F91" t="s">
        <v>7706</v>
      </c>
      <c r="G91" s="91" t="s">
        <v>7809</v>
      </c>
      <c r="H91" t="s">
        <v>7810</v>
      </c>
      <c r="I91" t="str">
        <f>VLOOKUP(Processes[[#This Row],[Document no SubProcess]],Processer280125!B:C,2,FALSE)</f>
        <v>karn@kamstrup.com - Karsten Schou Nielsen</v>
      </c>
      <c r="J91" t="str">
        <f>VLOOKUP(Processes[[#This Row],[Approver]],Tabels!BC:BF,3,FALSE)</f>
        <v xml:space="preserve"> Heat/Cooling</v>
      </c>
      <c r="L91" t="str">
        <f>VLOOKUP(Processes[[#This Row],[Document no SubProcess]],Processer280125!B:F,5,FALSE)</f>
        <v>Draft</v>
      </c>
      <c r="M91" t="str">
        <f>VLOOKUP(Processes[[#This Row],[Document no SubProcess]],Processer280125!B:B,1,)</f>
        <v>SP07.9</v>
      </c>
    </row>
    <row r="92" spans="3:15">
      <c r="C92" s="29" t="str">
        <f>_xlfn.CONCAT(Processes[[#This Row],[Document no]],"-",Processes[[#This Row],[Process]],"-",Processes[[#This Row],[Document no SubProcess]],"-",Processes[[#This Row],[SubProcess]])</f>
        <v>P07-Innovation &amp; Solution Development--</v>
      </c>
      <c r="D92" t="s">
        <v>7704</v>
      </c>
      <c r="E92" t="s">
        <v>7705</v>
      </c>
      <c r="F92" t="s">
        <v>7706</v>
      </c>
      <c r="I92" t="s">
        <v>2410</v>
      </c>
      <c r="J92">
        <f>VLOOKUP(Processes[[#This Row],[Approver]],Tabels!BC:BF,3,FALSE)</f>
        <v>0</v>
      </c>
      <c r="L92" t="s">
        <v>812</v>
      </c>
      <c r="M92" t="s">
        <v>812</v>
      </c>
    </row>
    <row r="93" spans="3:15">
      <c r="C93" s="29" t="str">
        <f>_xlfn.CONCAT(Processes[[#This Row],[Document no]],"-",Processes[[#This Row],[Process]],"-",Processes[[#This Row],[Document no SubProcess]],"-",Processes[[#This Row],[SubProcess]])</f>
        <v>P08-Marketing-SP08.1-Brand Management</v>
      </c>
      <c r="D93" t="s">
        <v>7811</v>
      </c>
      <c r="E93" t="s">
        <v>7705</v>
      </c>
      <c r="F93" t="s">
        <v>249</v>
      </c>
      <c r="G93" s="39" t="s">
        <v>7812</v>
      </c>
      <c r="H93" t="s">
        <v>7813</v>
      </c>
      <c r="I93" t="str">
        <f>VLOOKUP(Processes[[#This Row],[Document no SubProcess]],Processer280125!B:C,2,FALSE)</f>
        <v>lvh@kamstrup.com - Louise Vestergaard-Hansen</v>
      </c>
      <c r="J93" t="str">
        <f>VLOOKUP(Processes[[#This Row],[Approver]],Tabels!BC:BF,3,FALSE)</f>
        <v xml:space="preserve"> Sales &amp; Marketing</v>
      </c>
      <c r="L93" t="str">
        <f>VLOOKUP(Processes[[#This Row],[Document no SubProcess]],Processer280125!B:F,5,FALSE)</f>
        <v>Pending approval</v>
      </c>
      <c r="M93" t="str">
        <f>VLOOKUP(Processes[[#This Row],[Document no SubProcess]],Processer280125!B:B,1,)</f>
        <v>SP08.1</v>
      </c>
    </row>
    <row r="94" spans="3:15">
      <c r="C94" s="29" t="str">
        <f>_xlfn.CONCAT(Processes[[#This Row],[Document no]],"-",Processes[[#This Row],[Process]],"-",Processes[[#This Row],[Document no SubProcess]],"-",Processes[[#This Row],[SubProcess]])</f>
        <v>P08-Marketing-SP08.10-Kamstrup Brand positioning</v>
      </c>
      <c r="D94" t="s">
        <v>7811</v>
      </c>
      <c r="E94" t="s">
        <v>7705</v>
      </c>
      <c r="F94" t="s">
        <v>249</v>
      </c>
      <c r="G94" s="91" t="s">
        <v>7814</v>
      </c>
      <c r="H94" t="s">
        <v>7815</v>
      </c>
      <c r="I94" t="str">
        <f>VLOOKUP(Processes[[#This Row],[Document no SubProcess]],Processer280125!B:C,2,FALSE)</f>
        <v>lvh@kamstrup.com - Louise Vestergaard-Hansen</v>
      </c>
      <c r="J94" t="str">
        <f>VLOOKUP(Processes[[#This Row],[Approver]],Tabels!BC:BF,3,FALSE)</f>
        <v xml:space="preserve"> Sales &amp; Marketing</v>
      </c>
      <c r="L94" t="str">
        <f>VLOOKUP(Processes[[#This Row],[Document no SubProcess]],Processer280125!B:F,5,FALSE)</f>
        <v>Draft</v>
      </c>
      <c r="M94" t="str">
        <f>VLOOKUP(Processes[[#This Row],[Document no SubProcess]],Processer280125!B:B,1,)</f>
        <v>SP08.10</v>
      </c>
    </row>
    <row r="95" spans="3:15">
      <c r="C95" s="29" t="str">
        <f>_xlfn.CONCAT(Processes[[#This Row],[Document no]],"-",Processes[[#This Row],[Process]],"-",Processes[[#This Row],[Document no SubProcess]],"-",Processes[[#This Row],[SubProcess]])</f>
        <v>P08-Marketing-SP08.11-Factbook Electricity</v>
      </c>
      <c r="D95" t="s">
        <v>7811</v>
      </c>
      <c r="E95" t="s">
        <v>7705</v>
      </c>
      <c r="F95" t="s">
        <v>249</v>
      </c>
      <c r="G95" s="91" t="s">
        <v>7816</v>
      </c>
      <c r="H95" t="s">
        <v>7817</v>
      </c>
      <c r="I95" t="str">
        <f>VLOOKUP(Processes[[#This Row],[Document no SubProcess]],Processer280125!B:C,2,FALSE)</f>
        <v>lvh@kamstrup.com - Louise Vestergaard-Hansen</v>
      </c>
      <c r="J95" t="str">
        <f>VLOOKUP(Processes[[#This Row],[Approver]],Tabels!BC:BF,3,FALSE)</f>
        <v xml:space="preserve"> Sales &amp; Marketing</v>
      </c>
      <c r="L95" t="str">
        <f>VLOOKUP(Processes[[#This Row],[Document no SubProcess]],Processer280125!B:F,5,FALSE)</f>
        <v>Draft</v>
      </c>
      <c r="M95" t="str">
        <f>VLOOKUP(Processes[[#This Row],[Document no SubProcess]],Processer280125!B:B,1,)</f>
        <v>SP08.11</v>
      </c>
    </row>
    <row r="96" spans="3:15">
      <c r="C96" s="29" t="str">
        <f>_xlfn.CONCAT(Processes[[#This Row],[Document no]],"-",Processes[[#This Row],[Process]],"-",Processes[[#This Row],[Document no SubProcess]],"-",Processes[[#This Row],[SubProcess]])</f>
        <v>P08-Marketing-SP08.12-Factbook Heat</v>
      </c>
      <c r="D96" t="s">
        <v>7811</v>
      </c>
      <c r="E96" t="s">
        <v>7705</v>
      </c>
      <c r="F96" t="s">
        <v>249</v>
      </c>
      <c r="G96" s="91" t="s">
        <v>7818</v>
      </c>
      <c r="H96" t="s">
        <v>7819</v>
      </c>
      <c r="I96" t="str">
        <f>VLOOKUP(Processes[[#This Row],[Document no SubProcess]],Processer280125!B:C,2,FALSE)</f>
        <v>lvh@kamstrup.com - Louise Vestergaard-Hansen</v>
      </c>
      <c r="J96" t="str">
        <f>VLOOKUP(Processes[[#This Row],[Approver]],Tabels!BC:BF,3,FALSE)</f>
        <v xml:space="preserve"> Sales &amp; Marketing</v>
      </c>
      <c r="L96" t="str">
        <f>VLOOKUP(Processes[[#This Row],[Document no SubProcess]],Processer280125!B:F,5,FALSE)</f>
        <v>Draft</v>
      </c>
      <c r="M96" t="str">
        <f>VLOOKUP(Processes[[#This Row],[Document no SubProcess]],Processer280125!B:B,1,)</f>
        <v>SP08.12</v>
      </c>
    </row>
    <row r="97" spans="3:13">
      <c r="C97" s="29" t="str">
        <f>_xlfn.CONCAT(Processes[[#This Row],[Document no]],"-",Processes[[#This Row],[Process]],"-",Processes[[#This Row],[Document no SubProcess]],"-",Processes[[#This Row],[SubProcess]])</f>
        <v>P08-Marketing-SP08.13-Factbook Submetering</v>
      </c>
      <c r="D97" t="s">
        <v>7811</v>
      </c>
      <c r="E97" t="s">
        <v>7705</v>
      </c>
      <c r="F97" t="s">
        <v>249</v>
      </c>
      <c r="G97" s="91" t="s">
        <v>7820</v>
      </c>
      <c r="H97" t="s">
        <v>7821</v>
      </c>
      <c r="I97" t="str">
        <f>VLOOKUP(Processes[[#This Row],[Document no SubProcess]],Processer280125!B:C,2,FALSE)</f>
        <v>lvh@kamstrup.com - Louise Vestergaard-Hansen</v>
      </c>
      <c r="J97" t="str">
        <f>VLOOKUP(Processes[[#This Row],[Approver]],Tabels!BC:BF,3,FALSE)</f>
        <v xml:space="preserve"> Sales &amp; Marketing</v>
      </c>
      <c r="L97" t="str">
        <f>VLOOKUP(Processes[[#This Row],[Document no SubProcess]],Processer280125!B:F,5,FALSE)</f>
        <v>Draft</v>
      </c>
      <c r="M97" t="str">
        <f>VLOOKUP(Processes[[#This Row],[Document no SubProcess]],Processer280125!B:B,1,)</f>
        <v>SP08.13</v>
      </c>
    </row>
    <row r="98" spans="3:13">
      <c r="C98" s="29" t="str">
        <f>_xlfn.CONCAT(Processes[[#This Row],[Document no]],"-",Processes[[#This Row],[Process]],"-",Processes[[#This Row],[Document no SubProcess]],"-",Processes[[#This Row],[SubProcess]])</f>
        <v>P08-Marketing-SP08.14-Factbook Water EU</v>
      </c>
      <c r="D98" t="s">
        <v>7811</v>
      </c>
      <c r="E98" t="s">
        <v>7705</v>
      </c>
      <c r="F98" t="s">
        <v>249</v>
      </c>
      <c r="G98" s="91" t="s">
        <v>7822</v>
      </c>
      <c r="H98" t="s">
        <v>7823</v>
      </c>
      <c r="I98" t="str">
        <f>VLOOKUP(Processes[[#This Row],[Document no SubProcess]],Processer280125!B:C,2,FALSE)</f>
        <v>lvh@kamstrup.com - Louise Vestergaard-Hansen</v>
      </c>
      <c r="J98" t="str">
        <f>VLOOKUP(Processes[[#This Row],[Approver]],Tabels!BC:BF,3,FALSE)</f>
        <v xml:space="preserve"> Sales &amp; Marketing</v>
      </c>
      <c r="L98" t="str">
        <f>VLOOKUP(Processes[[#This Row],[Document no SubProcess]],Processer280125!B:F,5,FALSE)</f>
        <v>Draft</v>
      </c>
      <c r="M98" t="str">
        <f>VLOOKUP(Processes[[#This Row],[Document no SubProcess]],Processer280125!B:B,1,)</f>
        <v>SP08.14</v>
      </c>
    </row>
    <row r="99" spans="3:13">
      <c r="C99" s="29" t="str">
        <f>_xlfn.CONCAT(Processes[[#This Row],[Document no]],"-",Processes[[#This Row],[Process]],"-",Processes[[#This Row],[Document no SubProcess]],"-",Processes[[#This Row],[SubProcess]])</f>
        <v>P08-Marketing-SP08.15-Factbook Water US</v>
      </c>
      <c r="D99" t="s">
        <v>7811</v>
      </c>
      <c r="E99" t="s">
        <v>7705</v>
      </c>
      <c r="F99" t="s">
        <v>249</v>
      </c>
      <c r="G99" s="91" t="s">
        <v>7824</v>
      </c>
      <c r="H99" t="s">
        <v>7825</v>
      </c>
      <c r="I99" t="str">
        <f>VLOOKUP(Processes[[#This Row],[Document no SubProcess]],Processer280125!B:C,2,FALSE)</f>
        <v>lvh@kamstrup.com - Louise Vestergaard-Hansen</v>
      </c>
      <c r="J99" t="str">
        <f>VLOOKUP(Processes[[#This Row],[Approver]],Tabels!BC:BF,3,FALSE)</f>
        <v xml:space="preserve"> Sales &amp; Marketing</v>
      </c>
      <c r="L99" t="str">
        <f>VLOOKUP(Processes[[#This Row],[Document no SubProcess]],Processer280125!B:F,5,FALSE)</f>
        <v>Draft</v>
      </c>
      <c r="M99" t="str">
        <f>VLOOKUP(Processes[[#This Row],[Document no SubProcess]],Processer280125!B:B,1,)</f>
        <v>SP08.15</v>
      </c>
    </row>
    <row r="100" spans="3:13">
      <c r="C100" s="29" t="str">
        <f>_xlfn.CONCAT(Processes[[#This Row],[Document no]],"-",Processes[[#This Row],[Process]],"-",Processes[[#This Row],[Document no SubProcess]],"-",Processes[[#This Row],[SubProcess]])</f>
        <v>P08-Marketing-SP08.16-Messaging framework - Electricity</v>
      </c>
      <c r="D100" t="s">
        <v>7811</v>
      </c>
      <c r="E100" t="s">
        <v>7705</v>
      </c>
      <c r="F100" t="s">
        <v>249</v>
      </c>
      <c r="G100" s="91" t="s">
        <v>7826</v>
      </c>
      <c r="H100" t="s">
        <v>7827</v>
      </c>
      <c r="I100" t="str">
        <f>VLOOKUP(Processes[[#This Row],[Document no SubProcess]],Processer280125!B:C,2,FALSE)</f>
        <v>lvh@kamstrup.com - Louise Vestergaard-Hansen</v>
      </c>
      <c r="J100" t="str">
        <f>VLOOKUP(Processes[[#This Row],[Approver]],Tabels!BC:BF,3,FALSE)</f>
        <v xml:space="preserve"> Sales &amp; Marketing</v>
      </c>
      <c r="L100" t="str">
        <f>VLOOKUP(Processes[[#This Row],[Document no SubProcess]],Processer280125!B:F,5,FALSE)</f>
        <v>Draft</v>
      </c>
      <c r="M100" t="str">
        <f>VLOOKUP(Processes[[#This Row],[Document no SubProcess]],Processer280125!B:B,1,)</f>
        <v>SP08.16</v>
      </c>
    </row>
    <row r="101" spans="3:13">
      <c r="C101" s="29" t="str">
        <f>_xlfn.CONCAT(Processes[[#This Row],[Document no]],"-",Processes[[#This Row],[Process]],"-",Processes[[#This Row],[Document no SubProcess]],"-",Processes[[#This Row],[SubProcess]])</f>
        <v>P08-Marketing-SP08.17-Messaging framework - Heat</v>
      </c>
      <c r="D101" t="s">
        <v>7811</v>
      </c>
      <c r="E101" t="s">
        <v>7705</v>
      </c>
      <c r="F101" t="s">
        <v>249</v>
      </c>
      <c r="G101" s="91" t="s">
        <v>7828</v>
      </c>
      <c r="H101" t="s">
        <v>7829</v>
      </c>
      <c r="I101" t="str">
        <f>VLOOKUP(Processes[[#This Row],[Document no SubProcess]],Processer280125!B:C,2,FALSE)</f>
        <v>lvh@kamstrup.com - Louise Vestergaard-Hansen</v>
      </c>
      <c r="J101" t="str">
        <f>VLOOKUP(Processes[[#This Row],[Approver]],Tabels!BC:BF,3,FALSE)</f>
        <v xml:space="preserve"> Sales &amp; Marketing</v>
      </c>
      <c r="L101" t="str">
        <f>VLOOKUP(Processes[[#This Row],[Document no SubProcess]],Processer280125!B:F,5,FALSE)</f>
        <v>Draft</v>
      </c>
      <c r="M101" t="str">
        <f>VLOOKUP(Processes[[#This Row],[Document no SubProcess]],Processer280125!B:B,1,)</f>
        <v>SP08.17</v>
      </c>
    </row>
    <row r="102" spans="3:13">
      <c r="C102" s="29" t="str">
        <f>_xlfn.CONCAT(Processes[[#This Row],[Document no]],"-",Processes[[#This Row],[Process]],"-",Processes[[#This Row],[Document no SubProcess]],"-",Processes[[#This Row],[SubProcess]])</f>
        <v>P08-Marketing-SP08.18-Messaging framework - Water EU</v>
      </c>
      <c r="D102" t="s">
        <v>7811</v>
      </c>
      <c r="E102" t="s">
        <v>7705</v>
      </c>
      <c r="F102" t="s">
        <v>249</v>
      </c>
      <c r="G102" s="91" t="s">
        <v>7830</v>
      </c>
      <c r="H102" t="s">
        <v>7831</v>
      </c>
      <c r="I102" t="str">
        <f>VLOOKUP(Processes[[#This Row],[Document no SubProcess]],Processer280125!B:C,2,FALSE)</f>
        <v>lvh@kamstrup.com - Louise Vestergaard-Hansen</v>
      </c>
      <c r="J102" t="str">
        <f>VLOOKUP(Processes[[#This Row],[Approver]],Tabels!BC:BF,3,FALSE)</f>
        <v xml:space="preserve"> Sales &amp; Marketing</v>
      </c>
      <c r="L102" t="str">
        <f>VLOOKUP(Processes[[#This Row],[Document no SubProcess]],Processer280125!B:F,5,FALSE)</f>
        <v>Draft</v>
      </c>
      <c r="M102" t="str">
        <f>VLOOKUP(Processes[[#This Row],[Document no SubProcess]],Processer280125!B:B,1,)</f>
        <v>SP08.18</v>
      </c>
    </row>
    <row r="103" spans="3:13">
      <c r="C103" s="29" t="str">
        <f>_xlfn.CONCAT(Processes[[#This Row],[Document no]],"-",Processes[[#This Row],[Process]],"-",Processes[[#This Row],[Document no SubProcess]],"-",Processes[[#This Row],[SubProcess]])</f>
        <v>P08-Marketing-SP08.19-Messaging framework - Water US</v>
      </c>
      <c r="D103" t="s">
        <v>7811</v>
      </c>
      <c r="E103" t="s">
        <v>7705</v>
      </c>
      <c r="F103" t="s">
        <v>249</v>
      </c>
      <c r="G103" s="91" t="s">
        <v>7832</v>
      </c>
      <c r="H103" t="s">
        <v>7833</v>
      </c>
      <c r="I103" t="str">
        <f>VLOOKUP(Processes[[#This Row],[Document no SubProcess]],Processer280125!B:C,2,FALSE)</f>
        <v>lvh@kamstrup.com - Louise Vestergaard-Hansen</v>
      </c>
      <c r="J103" t="str">
        <f>VLOOKUP(Processes[[#This Row],[Approver]],Tabels!BC:BF,3,FALSE)</f>
        <v xml:space="preserve"> Sales &amp; Marketing</v>
      </c>
      <c r="L103" t="str">
        <f>VLOOKUP(Processes[[#This Row],[Document no SubProcess]],Processer280125!B:F,5,FALSE)</f>
        <v>Draft</v>
      </c>
      <c r="M103" t="str">
        <f>VLOOKUP(Processes[[#This Row],[Document no SubProcess]],Processer280125!B:B,1,)</f>
        <v>SP08.19</v>
      </c>
    </row>
    <row r="104" spans="3:13">
      <c r="C104" s="29" t="str">
        <f>_xlfn.CONCAT(Processes[[#This Row],[Document no]],"-",Processes[[#This Row],[Process]],"-",Processes[[#This Row],[Document no SubProcess]],"-",Processes[[#This Row],[SubProcess]])</f>
        <v>P08-Marketing-SP08.2-Offer Launch Marketing &amp; Commercialization</v>
      </c>
      <c r="D104" t="s">
        <v>7811</v>
      </c>
      <c r="E104" t="s">
        <v>7705</v>
      </c>
      <c r="F104" t="s">
        <v>249</v>
      </c>
      <c r="G104" s="39" t="s">
        <v>7834</v>
      </c>
      <c r="H104" t="s">
        <v>7835</v>
      </c>
      <c r="I104" t="str">
        <f>VLOOKUP(Processes[[#This Row],[Document no SubProcess]],Processer280125!B:C,2,FALSE)</f>
        <v>krro@kamstrup.com - Kristian Rokkjær</v>
      </c>
      <c r="J104" t="str">
        <f>VLOOKUP(Processes[[#This Row],[Approver]],Tabels!BC:BF,3,FALSE)</f>
        <v xml:space="preserve"> Sales &amp; Marketing</v>
      </c>
      <c r="L104" t="str">
        <f>VLOOKUP(Processes[[#This Row],[Document no SubProcess]],Processer280125!B:F,5,FALSE)</f>
        <v>Current</v>
      </c>
      <c r="M104" t="str">
        <f>VLOOKUP(Processes[[#This Row],[Document no SubProcess]],Processer280125!B:B,1,)</f>
        <v>SP08.2</v>
      </c>
    </row>
    <row r="105" spans="3:13">
      <c r="C105" s="29" t="str">
        <f>_xlfn.CONCAT(Processes[[#This Row],[Document no]],"-",Processes[[#This Row],[Process]],"-",Processes[[#This Row],[Document no SubProcess]],"-",Processes[[#This Row],[SubProcess]])</f>
        <v>P08-Marketing-SP08.20-Messaging framework - Submetering</v>
      </c>
      <c r="D105" t="s">
        <v>7811</v>
      </c>
      <c r="E105" t="s">
        <v>7705</v>
      </c>
      <c r="F105" t="s">
        <v>249</v>
      </c>
      <c r="G105" s="91" t="s">
        <v>7836</v>
      </c>
      <c r="H105" t="s">
        <v>7837</v>
      </c>
      <c r="I105" t="str">
        <f>VLOOKUP(Processes[[#This Row],[Document no SubProcess]],Processer280125!B:C,2,FALSE)</f>
        <v>lvh@kamstrup.com - Louise Vestergaard-Hansen</v>
      </c>
      <c r="J105" t="str">
        <f>VLOOKUP(Processes[[#This Row],[Approver]],Tabels!BC:BF,3,FALSE)</f>
        <v xml:space="preserve"> Sales &amp; Marketing</v>
      </c>
      <c r="L105" t="str">
        <f>VLOOKUP(Processes[[#This Row],[Document no SubProcess]],Processer280125!B:F,5,FALSE)</f>
        <v>Draft</v>
      </c>
      <c r="M105" t="str">
        <f>VLOOKUP(Processes[[#This Row],[Document no SubProcess]],Processer280125!B:B,1,)</f>
        <v>SP08.20</v>
      </c>
    </row>
    <row r="106" spans="3:13">
      <c r="C106" s="29" t="str">
        <f>_xlfn.CONCAT(Processes[[#This Row],[Document no]],"-",Processes[[#This Row],[Process]],"-",Processes[[#This Row],[Document no SubProcess]],"-",Processes[[#This Row],[SubProcess]])</f>
        <v>P08-Marketing-SP08.21-Interior Design Framework</v>
      </c>
      <c r="D106" t="s">
        <v>7811</v>
      </c>
      <c r="E106" t="s">
        <v>7705</v>
      </c>
      <c r="F106" t="s">
        <v>249</v>
      </c>
      <c r="G106" s="91" t="s">
        <v>7838</v>
      </c>
      <c r="H106" t="s">
        <v>7839</v>
      </c>
      <c r="I106" t="str">
        <f>VLOOKUP(Processes[[#This Row],[Document no SubProcess]],Processer280125!B:C,2,FALSE)</f>
        <v>lvh@kamstrup.com - Louise Vestergaard-Hansen</v>
      </c>
      <c r="J106" t="str">
        <f>VLOOKUP(Processes[[#This Row],[Approver]],Tabels!BC:BF,3,FALSE)</f>
        <v xml:space="preserve"> Sales &amp; Marketing</v>
      </c>
      <c r="L106" t="str">
        <f>VLOOKUP(Processes[[#This Row],[Document no SubProcess]],Processer280125!B:F,5,FALSE)</f>
        <v>Draft</v>
      </c>
      <c r="M106" t="str">
        <f>VLOOKUP(Processes[[#This Row],[Document no SubProcess]],Processer280125!B:B,1,)</f>
        <v>SP08.21</v>
      </c>
    </row>
    <row r="107" spans="3:13">
      <c r="C107" s="29" t="str">
        <f>_xlfn.CONCAT(Processes[[#This Row],[Document no]],"-",Processes[[#This Row],[Process]],"-",Processes[[#This Row],[Document no SubProcess]],"-",Processes[[#This Row],[SubProcess]])</f>
        <v>P08-Marketing-SP08.22-Use and Approval of External Resources for Marketing Activities</v>
      </c>
      <c r="D107" t="s">
        <v>7811</v>
      </c>
      <c r="E107" t="s">
        <v>7705</v>
      </c>
      <c r="F107" t="s">
        <v>249</v>
      </c>
      <c r="G107" s="91" t="s">
        <v>7840</v>
      </c>
      <c r="H107" t="s">
        <v>7841</v>
      </c>
      <c r="I107" t="str">
        <f>VLOOKUP(Processes[[#This Row],[Document no SubProcess]],Processer280125!B:C,2,FALSE)</f>
        <v>lvh@kamstrup.com - Louise Vestergaard-Hansen</v>
      </c>
      <c r="J107" t="str">
        <f>VLOOKUP(Processes[[#This Row],[Approver]],Tabels!BC:BF,3,FALSE)</f>
        <v xml:space="preserve"> Sales &amp; Marketing</v>
      </c>
      <c r="L107" t="str">
        <f>VLOOKUP(Processes[[#This Row],[Document no SubProcess]],Processer280125!B:F,5,FALSE)</f>
        <v>Pending approval</v>
      </c>
      <c r="M107" t="str">
        <f>VLOOKUP(Processes[[#This Row],[Document no SubProcess]],Processer280125!B:B,1,)</f>
        <v>SP08.22</v>
      </c>
    </row>
    <row r="108" spans="3:13">
      <c r="C108" s="29" t="str">
        <f>_xlfn.CONCAT(Processes[[#This Row],[Document no]],"-",Processes[[#This Row],[Process]],"-",Processes[[#This Row],[Document no SubProcess]],"-",Processes[[#This Row],[SubProcess]])</f>
        <v>P08-Marketing-SP08.23-Customer Experience Center</v>
      </c>
      <c r="D108" t="s">
        <v>7811</v>
      </c>
      <c r="E108" t="s">
        <v>7705</v>
      </c>
      <c r="F108" t="s">
        <v>249</v>
      </c>
      <c r="G108" s="91" t="s">
        <v>7842</v>
      </c>
      <c r="H108" t="s">
        <v>7843</v>
      </c>
      <c r="I108" t="str">
        <f>VLOOKUP(Processes[[#This Row],[Document no SubProcess]],Processer280125!B:C,2,FALSE)</f>
        <v>lvh@kamstrup.com - Louise Vestergaard-Hansen</v>
      </c>
      <c r="J108" t="str">
        <f>VLOOKUP(Processes[[#This Row],[Approver]],Tabels!BC:BF,3,FALSE)</f>
        <v xml:space="preserve"> Sales &amp; Marketing</v>
      </c>
      <c r="L108" t="str">
        <f>VLOOKUP(Processes[[#This Row],[Document no SubProcess]],Processer280125!B:F,5,FALSE)</f>
        <v>Draft</v>
      </c>
      <c r="M108" t="str">
        <f>VLOOKUP(Processes[[#This Row],[Document no SubProcess]],Processer280125!B:B,1,)</f>
        <v>SP08.23</v>
      </c>
    </row>
    <row r="109" spans="3:13">
      <c r="C109" s="29" t="str">
        <f>_xlfn.CONCAT(Processes[[#This Row],[Document no]],"-",Processes[[#This Row],[Process]],"-",Processes[[#This Row],[Document no SubProcess]],"-",Processes[[#This Row],[SubProcess]])</f>
        <v>P08-Marketing-SP08.3-Marketing Programs</v>
      </c>
      <c r="D109" t="s">
        <v>7811</v>
      </c>
      <c r="E109" t="s">
        <v>7705</v>
      </c>
      <c r="F109" t="s">
        <v>249</v>
      </c>
      <c r="G109" s="39" t="s">
        <v>7844</v>
      </c>
      <c r="H109" t="s">
        <v>7845</v>
      </c>
      <c r="I109" t="str">
        <f>VLOOKUP(Processes[[#This Row],[Document no SubProcess]],Processer280125!B:C,2,FALSE)</f>
        <v>krro@kamstrup.com - Kristian Rokkjær</v>
      </c>
      <c r="J109" t="str">
        <f>VLOOKUP(Processes[[#This Row],[Approver]],Tabels!BC:BF,3,FALSE)</f>
        <v xml:space="preserve"> Sales &amp; Marketing</v>
      </c>
      <c r="L109" t="str">
        <f>VLOOKUP(Processes[[#This Row],[Document no SubProcess]],Processer280125!B:F,5,FALSE)</f>
        <v>Current</v>
      </c>
      <c r="M109" t="str">
        <f>VLOOKUP(Processes[[#This Row],[Document no SubProcess]],Processer280125!B:B,1,)</f>
        <v>SP08.3</v>
      </c>
    </row>
    <row r="110" spans="3:13">
      <c r="C110" s="29" t="str">
        <f>_xlfn.CONCAT(Processes[[#This Row],[Document no]],"-",Processes[[#This Row],[Process]],"-",Processes[[#This Row],[Document no SubProcess]],"-",Processes[[#This Row],[SubProcess]])</f>
        <v>P08-Marketing-SP08.4-Digital Enablement and Channel Management</v>
      </c>
      <c r="D110" t="s">
        <v>7811</v>
      </c>
      <c r="E110" t="s">
        <v>7705</v>
      </c>
      <c r="F110" t="s">
        <v>249</v>
      </c>
      <c r="G110" s="39" t="s">
        <v>7846</v>
      </c>
      <c r="H110" t="s">
        <v>7847</v>
      </c>
      <c r="I110" t="str">
        <f>VLOOKUP(Processes[[#This Row],[Document no SubProcess]],Processer280125!B:C,2,FALSE)</f>
        <v>alk@kamstrup.com - Anne-Li Korsgaard</v>
      </c>
      <c r="J110" t="str">
        <f>VLOOKUP(Processes[[#This Row],[Approver]],Tabels!BC:BF,3,FALSE)</f>
        <v xml:space="preserve"> Digitalization</v>
      </c>
      <c r="L110" t="str">
        <f>VLOOKUP(Processes[[#This Row],[Document no SubProcess]],Processer280125!B:F,5,FALSE)</f>
        <v>Draft</v>
      </c>
      <c r="M110" t="str">
        <f>VLOOKUP(Processes[[#This Row],[Document no SubProcess]],Processer280125!B:B,1,)</f>
        <v>SP08.4</v>
      </c>
    </row>
    <row r="111" spans="3:13">
      <c r="C111" s="29" t="str">
        <f>_xlfn.CONCAT(Processes[[#This Row],[Document no]],"-",Processes[[#This Row],[Process]],"-",Processes[[#This Row],[Document no SubProcess]],"-",Processes[[#This Row],[SubProcess]])</f>
        <v>P08-Marketing-SP08.5-Customer Case Story</v>
      </c>
      <c r="D111" t="s">
        <v>7811</v>
      </c>
      <c r="E111" t="s">
        <v>7705</v>
      </c>
      <c r="F111" t="s">
        <v>249</v>
      </c>
      <c r="G111" s="91" t="s">
        <v>7848</v>
      </c>
      <c r="H111" t="s">
        <v>7849</v>
      </c>
      <c r="I111" t="str">
        <f>VLOOKUP(Processes[[#This Row],[Document no SubProcess]],Processer280125!B:C,2,FALSE)</f>
        <v>krro@kamstrup.com - Kristian Rokkjær</v>
      </c>
      <c r="J111" t="str">
        <f>VLOOKUP(Processes[[#This Row],[Approver]],Tabels!BC:BF,3,FALSE)</f>
        <v xml:space="preserve"> Sales &amp; Marketing</v>
      </c>
      <c r="L111" t="str">
        <f>VLOOKUP(Processes[[#This Row],[Document no SubProcess]],Processer280125!B:F,5,FALSE)</f>
        <v>Draft</v>
      </c>
      <c r="M111" t="str">
        <f>VLOOKUP(Processes[[#This Row],[Document no SubProcess]],Processer280125!B:B,1,)</f>
        <v>SP08.5</v>
      </c>
    </row>
    <row r="112" spans="3:13">
      <c r="C112" s="29" t="str">
        <f>_xlfn.CONCAT(Processes[[#This Row],[Document no]],"-",Processes[[#This Row],[Process]],"-",Processes[[#This Row],[Document no SubProcess]],"-",Processes[[#This Row],[SubProcess]])</f>
        <v>P08-Marketing-SP08.6-Marketing Campaign</v>
      </c>
      <c r="D112" t="s">
        <v>7811</v>
      </c>
      <c r="E112" t="s">
        <v>7705</v>
      </c>
      <c r="F112" t="s">
        <v>249</v>
      </c>
      <c r="G112" s="91" t="s">
        <v>7850</v>
      </c>
      <c r="H112" t="s">
        <v>7851</v>
      </c>
      <c r="I112" t="str">
        <f>VLOOKUP(Processes[[#This Row],[Document no SubProcess]],Processer280125!B:C,2,FALSE)</f>
        <v>krro@kamstrup.com - Kristian Rokkjær</v>
      </c>
      <c r="J112" t="str">
        <f>VLOOKUP(Processes[[#This Row],[Approver]],Tabels!BC:BF,3,FALSE)</f>
        <v xml:space="preserve"> Sales &amp; Marketing</v>
      </c>
      <c r="L112" t="str">
        <f>VLOOKUP(Processes[[#This Row],[Document no SubProcess]],Processer280125!B:F,5,FALSE)</f>
        <v>Draft</v>
      </c>
      <c r="M112" t="str">
        <f>VLOOKUP(Processes[[#This Row],[Document no SubProcess]],Processer280125!B:B,1,)</f>
        <v>SP08.6</v>
      </c>
    </row>
    <row r="113" spans="3:15">
      <c r="C113" s="29" t="str">
        <f>_xlfn.CONCAT(Processes[[#This Row],[Document no]],"-",Processes[[#This Row],[Process]],"-",Processes[[#This Row],[Document no SubProcess]],"-",Processes[[#This Row],[SubProcess]])</f>
        <v>P08-Marketing-SP08.7-It's Time To Know (ITTK) Playbook</v>
      </c>
      <c r="D113" t="s">
        <v>7811</v>
      </c>
      <c r="E113" t="s">
        <v>7705</v>
      </c>
      <c r="F113" t="s">
        <v>249</v>
      </c>
      <c r="G113" s="91" t="s">
        <v>7852</v>
      </c>
      <c r="H113" t="s">
        <v>7853</v>
      </c>
      <c r="I113" t="str">
        <f>VLOOKUP(Processes[[#This Row],[Document no SubProcess]],Processer280125!B:C,2,FALSE)</f>
        <v>lvh@kamstrup.com - Louise Vestergaard-Hansen</v>
      </c>
      <c r="J113" t="str">
        <f>VLOOKUP(Processes[[#This Row],[Approver]],Tabels!BC:BF,3,FALSE)</f>
        <v xml:space="preserve"> Sales &amp; Marketing</v>
      </c>
      <c r="L113" t="str">
        <f>VLOOKUP(Processes[[#This Row],[Document no SubProcess]],Processer280125!B:F,5,FALSE)</f>
        <v>Current</v>
      </c>
      <c r="M113" t="str">
        <f>VLOOKUP(Processes[[#This Row],[Document no SubProcess]],Processer280125!B:B,1,)</f>
        <v>SP08.7</v>
      </c>
    </row>
    <row r="114" spans="3:15">
      <c r="C114" s="29" t="str">
        <f>_xlfn.CONCAT(Processes[[#This Row],[Document no]],"-",Processes[[#This Row],[Process]],"-",Processes[[#This Row],[Document no SubProcess]],"-",Processes[[#This Row],[SubProcess]])</f>
        <v>P08-Marketing-SP08.8-Web shop - Ordering Merchandise and Company Clothing</v>
      </c>
      <c r="D114" t="s">
        <v>7811</v>
      </c>
      <c r="E114" t="s">
        <v>7705</v>
      </c>
      <c r="F114" t="s">
        <v>249</v>
      </c>
      <c r="G114" s="91" t="s">
        <v>7854</v>
      </c>
      <c r="H114" t="s">
        <v>7855</v>
      </c>
      <c r="I114" t="str">
        <f>VLOOKUP(Processes[[#This Row],[Document no SubProcess]],Processer280125!B:C,2,FALSE)</f>
        <v>melb@kamstrup.com - Mette Lund Lindbjerg</v>
      </c>
      <c r="J114" t="str">
        <f>VLOOKUP(Processes[[#This Row],[Approver]],Tabels!BC:BF,3,FALSE)</f>
        <v xml:space="preserve"> Sales &amp; Marketing</v>
      </c>
      <c r="L114" t="str">
        <f>VLOOKUP(Processes[[#This Row],[Document no SubProcess]],Processer280125!B:F,5,FALSE)</f>
        <v>Current</v>
      </c>
      <c r="M114" t="str">
        <f>VLOOKUP(Processes[[#This Row],[Document no SubProcess]],Processer280125!B:B,1,)</f>
        <v>SP08.8</v>
      </c>
    </row>
    <row r="115" spans="3:15">
      <c r="C115" s="29" t="str">
        <f>_xlfn.CONCAT(Processes[[#This Row],[Document no]],"-",Processes[[#This Row],[Process]],"-",Processes[[#This Row],[Document no SubProcess]],"-",Processes[[#This Row],[SubProcess]])</f>
        <v>P08-Marketing-SP08.9-Creative Hub Briefing</v>
      </c>
      <c r="D115" t="s">
        <v>7811</v>
      </c>
      <c r="E115" t="s">
        <v>7705</v>
      </c>
      <c r="F115" t="s">
        <v>249</v>
      </c>
      <c r="G115" s="39" t="s">
        <v>7856</v>
      </c>
      <c r="H115" t="s">
        <v>7857</v>
      </c>
      <c r="I115" t="str">
        <f>VLOOKUP(Processes[[#This Row],[Document no SubProcess]],Processer280125!B:C,2,FALSE)</f>
        <v>lvh@kamstrup.com - Louise Vestergaard-Hansen</v>
      </c>
      <c r="J115" t="str">
        <f>VLOOKUP(Processes[[#This Row],[Approver]],Tabels!BC:BF,3,FALSE)</f>
        <v xml:space="preserve"> Sales &amp; Marketing</v>
      </c>
      <c r="L115" t="str">
        <f>VLOOKUP(Processes[[#This Row],[Document no SubProcess]],Processer280125!B:F,5,FALSE)</f>
        <v>Current</v>
      </c>
      <c r="M115" t="str">
        <f>VLOOKUP(Processes[[#This Row],[Document no SubProcess]],Processer280125!B:B,1,)</f>
        <v>SP08.9</v>
      </c>
    </row>
    <row r="116" spans="3:15">
      <c r="C116" s="29" t="str">
        <f>_xlfn.CONCAT(Processes[[#This Row],[Document no]],"-",Processes[[#This Row],[Process]],"-",Processes[[#This Row],[Document no SubProcess]],"-",Processes[[#This Row],[SubProcess]])</f>
        <v>P08-Marketing--</v>
      </c>
      <c r="D116" t="s">
        <v>7811</v>
      </c>
      <c r="E116" t="s">
        <v>7705</v>
      </c>
      <c r="F116" t="s">
        <v>249</v>
      </c>
      <c r="I116" t="s">
        <v>2410</v>
      </c>
      <c r="J116">
        <f>VLOOKUP(Processes[[#This Row],[Approver]],Tabels!BC:BF,3,FALSE)</f>
        <v>0</v>
      </c>
      <c r="L116" t="s">
        <v>812</v>
      </c>
      <c r="M116" t="s">
        <v>812</v>
      </c>
    </row>
    <row r="117" spans="3:15">
      <c r="C117" s="29" t="str">
        <f>_xlfn.CONCAT(Processes[[#This Row],[Document no]],"-",Processes[[#This Row],[Process]],"-",Processes[[#This Row],[Document no SubProcess]],"-",Processes[[#This Row],[SubProcess]])</f>
        <v>P09-Sales &amp; Business Development-SP09.1-General Sales</v>
      </c>
      <c r="D117" t="s">
        <v>7858</v>
      </c>
      <c r="E117" t="s">
        <v>7705</v>
      </c>
      <c r="F117" t="s">
        <v>7859</v>
      </c>
      <c r="G117" s="39" t="s">
        <v>7860</v>
      </c>
      <c r="H117" t="s">
        <v>7861</v>
      </c>
      <c r="I117" t="str">
        <f>VLOOKUP(Processes[[#This Row],[Document no SubProcess]],Processer280125!B:C,2,FALSE)</f>
        <v>abrb@kamstrup.com - Ann Brix Bjerregaard</v>
      </c>
      <c r="J117" t="str">
        <f>VLOOKUP(Processes[[#This Row],[Approver]],Tabels!BC:BF,3,FALSE)</f>
        <v xml:space="preserve"> Sales &amp; Marketing</v>
      </c>
      <c r="L117" t="str">
        <f>VLOOKUP(Processes[[#This Row],[Document no SubProcess]],Processer280125!B:F,5,FALSE)</f>
        <v>Draft</v>
      </c>
      <c r="M117" t="str">
        <f>VLOOKUP(Processes[[#This Row],[Document no SubProcess]],Processer280125!B:B,1,)</f>
        <v>SP09.1</v>
      </c>
    </row>
    <row r="118" spans="3:15">
      <c r="C118" s="29" t="str">
        <f>_xlfn.CONCAT(Processes[[#This Row],[Document no]],"-",Processes[[#This Row],[Process]],"-",Processes[[#This Row],[Document no SubProcess]],"-",Processes[[#This Row],[SubProcess]])</f>
        <v>P09-Sales &amp; Business Development-SP09.10-Customer Classification</v>
      </c>
      <c r="D118" t="s">
        <v>7858</v>
      </c>
      <c r="E118" t="s">
        <v>7705</v>
      </c>
      <c r="F118" t="s">
        <v>7859</v>
      </c>
      <c r="G118" s="39" t="s">
        <v>7862</v>
      </c>
      <c r="H118" t="s">
        <v>7863</v>
      </c>
      <c r="I118" t="str">
        <f>VLOOKUP(Processes[[#This Row],[Document no SubProcess]],Processer280125!B:C,2,FALSE)</f>
        <v>abrb@kamstrup.com - Ann Brix Bjerregaard</v>
      </c>
      <c r="J118" t="str">
        <f>VLOOKUP(Processes[[#This Row],[Approver]],Tabels!BC:BF,3,FALSE)</f>
        <v xml:space="preserve"> Sales &amp; Marketing</v>
      </c>
      <c r="L118" t="str">
        <f>VLOOKUP(Processes[[#This Row],[Document no SubProcess]],Processer280125!B:F,5,FALSE)</f>
        <v>Draft</v>
      </c>
      <c r="M118" t="str">
        <f>VLOOKUP(Processes[[#This Row],[Document no SubProcess]],Processer280125!B:B,1,)</f>
        <v>SP09.10</v>
      </c>
    </row>
    <row r="119" spans="3:15">
      <c r="C119" s="29" t="str">
        <f>_xlfn.CONCAT(Processes[[#This Row],[Document no]],"-",Processes[[#This Row],[Process]],"-",Processes[[#This Row],[Document no SubProcess]],"-",Processes[[#This Row],[SubProcess]])</f>
        <v>P09-Sales &amp; Business Development-SP09.11-Business Development</v>
      </c>
      <c r="D119" t="s">
        <v>7858</v>
      </c>
      <c r="E119" t="s">
        <v>7705</v>
      </c>
      <c r="F119" t="s">
        <v>7859</v>
      </c>
      <c r="G119" s="39" t="s">
        <v>7864</v>
      </c>
      <c r="H119" t="s">
        <v>7569</v>
      </c>
      <c r="I119" t="str">
        <f>VLOOKUP(Processes[[#This Row],[Document no SubProcess]],Processer280125!B:C,2,FALSE)</f>
        <v>abrb@kamstrup.com - Ann Brix Bjerregaard</v>
      </c>
      <c r="J119" t="str">
        <f>VLOOKUP(Processes[[#This Row],[Approver]],Tabels!BC:BF,3,FALSE)</f>
        <v xml:space="preserve"> Sales &amp; Marketing</v>
      </c>
      <c r="L119" t="str">
        <f>VLOOKUP(Processes[[#This Row],[Document no SubProcess]],Processer280125!B:F,5,FALSE)</f>
        <v>Draft</v>
      </c>
      <c r="M119" t="str">
        <f>VLOOKUP(Processes[[#This Row],[Document no SubProcess]],Processer280125!B:B,1,)</f>
        <v>SP09.11</v>
      </c>
      <c r="O119" t="s">
        <v>7757</v>
      </c>
    </row>
    <row r="120" spans="3:15">
      <c r="C120" s="29" t="str">
        <f>_xlfn.CONCAT(Processes[[#This Row],[Document no]],"-",Processes[[#This Row],[Process]],"-",Processes[[#This Row],[Document no SubProcess]],"-",Processes[[#This Row],[SubProcess]])</f>
        <v>P09-Sales &amp; Business Development-SP09.12-Distributor Management - US</v>
      </c>
      <c r="D120" t="s">
        <v>7858</v>
      </c>
      <c r="E120" t="s">
        <v>7705</v>
      </c>
      <c r="F120" t="s">
        <v>7859</v>
      </c>
      <c r="G120" s="91" t="s">
        <v>7865</v>
      </c>
      <c r="H120" t="s">
        <v>7866</v>
      </c>
      <c r="I120" t="str">
        <f>VLOOKUP(Processes[[#This Row],[Document no SubProcess]],Processer280125!B:C,2,FALSE)</f>
        <v>trsm@kamstrup.com - Travis L Smith</v>
      </c>
      <c r="J120" t="str">
        <f>VLOOKUP(Processes[[#This Row],[Approver]],Tabels!BC:BF,3,FALSE)</f>
        <v xml:space="preserve"> Sales &amp; Marketing</v>
      </c>
      <c r="L120" t="str">
        <f>VLOOKUP(Processes[[#This Row],[Document no SubProcess]],Processer280125!B:F,5,FALSE)</f>
        <v>Draft</v>
      </c>
      <c r="M120" t="str">
        <f>VLOOKUP(Processes[[#This Row],[Document no SubProcess]],Processer280125!B:B,1,)</f>
        <v>SP09.12</v>
      </c>
    </row>
    <row r="121" spans="3:15">
      <c r="C121" s="29" t="str">
        <f>_xlfn.CONCAT(Processes[[#This Row],[Document no]],"-",Processes[[#This Row],[Process]],"-",Processes[[#This Row],[Document no SubProcess]],"-",Processes[[#This Row],[SubProcess]])</f>
        <v>P09-Sales &amp; Business Development-SP09.15-Business Planning</v>
      </c>
      <c r="D121" t="s">
        <v>7858</v>
      </c>
      <c r="E121" t="s">
        <v>7705</v>
      </c>
      <c r="F121" t="s">
        <v>7859</v>
      </c>
      <c r="G121" s="39" t="s">
        <v>7867</v>
      </c>
      <c r="H121" t="s">
        <v>6082</v>
      </c>
      <c r="I121" t="str">
        <f>VLOOKUP(Processes[[#This Row],[Document no SubProcess]],Processer280125!B:C,2,FALSE)</f>
        <v>abrb@kamstrup.com - Ann Brix Bjerregaard</v>
      </c>
      <c r="J121" t="str">
        <f>VLOOKUP(Processes[[#This Row],[Approver]],Tabels!BC:BF,3,FALSE)</f>
        <v xml:space="preserve"> Sales &amp; Marketing</v>
      </c>
      <c r="L121" t="str">
        <f>VLOOKUP(Processes[[#This Row],[Document no SubProcess]],Processer280125!B:F,5,FALSE)</f>
        <v>Current</v>
      </c>
      <c r="M121" t="str">
        <f>VLOOKUP(Processes[[#This Row],[Document no SubProcess]],Processer280125!B:B,1,)</f>
        <v>SP09.15</v>
      </c>
    </row>
    <row r="122" spans="3:15">
      <c r="C122" s="29" t="str">
        <f>_xlfn.CONCAT(Processes[[#This Row],[Document no]],"-",Processes[[#This Row],[Process]],"-",Processes[[#This Row],[Document no SubProcess]],"-",Processes[[#This Row],[SubProcess]])</f>
        <v>P09-Sales &amp; Business Development-SP09.16-Operational Sales Management</v>
      </c>
      <c r="D122" t="s">
        <v>7858</v>
      </c>
      <c r="E122" t="s">
        <v>7705</v>
      </c>
      <c r="F122" t="s">
        <v>7859</v>
      </c>
      <c r="G122" s="39" t="s">
        <v>7868</v>
      </c>
      <c r="H122" t="s">
        <v>7869</v>
      </c>
      <c r="I122" t="str">
        <f>VLOOKUP(Processes[[#This Row],[Document no SubProcess]],Processer280125!B:C,2,FALSE)</f>
        <v>abrb@kamstrup.com - Ann Brix Bjerregaard</v>
      </c>
      <c r="J122" t="str">
        <f>VLOOKUP(Processes[[#This Row],[Approver]],Tabels!BC:BF,3,FALSE)</f>
        <v xml:space="preserve"> Sales &amp; Marketing</v>
      </c>
      <c r="L122" t="str">
        <f>VLOOKUP(Processes[[#This Row],[Document no SubProcess]],Processer280125!B:F,5,FALSE)</f>
        <v>Draft</v>
      </c>
      <c r="M122" t="str">
        <f>VLOOKUP(Processes[[#This Row],[Document no SubProcess]],Processer280125!B:B,1,)</f>
        <v>SP09.16</v>
      </c>
    </row>
    <row r="123" spans="3:15">
      <c r="C123" s="29" t="str">
        <f>_xlfn.CONCAT(Processes[[#This Row],[Document no]],"-",Processes[[#This Row],[Process]],"-",Processes[[#This Row],[Document no SubProcess]],"-",Processes[[#This Row],[SubProcess]])</f>
        <v>P09-Sales &amp; Business Development-SP09.17-Customer Account Management</v>
      </c>
      <c r="D123" t="s">
        <v>7858</v>
      </c>
      <c r="E123" t="s">
        <v>7705</v>
      </c>
      <c r="F123" t="s">
        <v>7859</v>
      </c>
      <c r="G123" s="39" t="s">
        <v>7870</v>
      </c>
      <c r="H123" t="s">
        <v>7871</v>
      </c>
      <c r="I123" t="str">
        <f>VLOOKUP(Processes[[#This Row],[Document no SubProcess]],Processer280125!B:C,2,FALSE)</f>
        <v>arps@kamstrup.com - ps Rajendra Sharma</v>
      </c>
      <c r="J123" t="str">
        <f>VLOOKUP(Processes[[#This Row],[Approver]],Tabels!BC:BF,3,FALSE)</f>
        <v xml:space="preserve"> No information found</v>
      </c>
      <c r="L123" t="str">
        <f>VLOOKUP(Processes[[#This Row],[Document no SubProcess]],Processer280125!B:F,5,FALSE)</f>
        <v>Draft</v>
      </c>
      <c r="M123" t="str">
        <f>VLOOKUP(Processes[[#This Row],[Document no SubProcess]],Processer280125!B:B,1,)</f>
        <v>SP09.17</v>
      </c>
      <c r="O123" t="s">
        <v>7757</v>
      </c>
    </row>
    <row r="124" spans="3:15">
      <c r="C124" s="29" t="str">
        <f>_xlfn.CONCAT(Processes[[#This Row],[Document no]],"-",Processes[[#This Row],[Process]],"-",Processes[[#This Row],[Document no SubProcess]],"-",Processes[[#This Row],[SubProcess]])</f>
        <v>P09-Sales &amp; Business Development-SP09.18-Facilitate product training</v>
      </c>
      <c r="D124" t="s">
        <v>7858</v>
      </c>
      <c r="E124" t="s">
        <v>7705</v>
      </c>
      <c r="F124" t="s">
        <v>7859</v>
      </c>
      <c r="G124" s="91" t="s">
        <v>7872</v>
      </c>
      <c r="H124" t="s">
        <v>7873</v>
      </c>
      <c r="I124" t="str">
        <f>VLOOKUP(Processes[[#This Row],[Document no SubProcess]],Processer280125!B:C,2,FALSE)</f>
        <v>fgrs@kamstrup.com - Frederik Grandt Søndergaard</v>
      </c>
      <c r="J124" t="str">
        <f>VLOOKUP(Processes[[#This Row],[Approver]],Tabels!BC:BF,3,FALSE)</f>
        <v xml:space="preserve"> Water</v>
      </c>
      <c r="L124" t="str">
        <f>VLOOKUP(Processes[[#This Row],[Document no SubProcess]],Processer280125!B:F,5,FALSE)</f>
        <v>Draft</v>
      </c>
      <c r="M124" t="str">
        <f>VLOOKUP(Processes[[#This Row],[Document no SubProcess]],Processer280125!B:B,1,)</f>
        <v>SP09.18</v>
      </c>
    </row>
    <row r="125" spans="3:15">
      <c r="C125" s="29" t="str">
        <f>_xlfn.CONCAT(Processes[[#This Row],[Document no]],"-",Processes[[#This Row],[Process]],"-",Processes[[#This Row],[Document no SubProcess]],"-",Processes[[#This Row],[SubProcess]])</f>
        <v>P09-Sales &amp; Business Development-SP09.19-Power Intelligence onboarding – handover from Sales to Solution &amp; Service Delivery (SSD)</v>
      </c>
      <c r="D125" t="s">
        <v>7858</v>
      </c>
      <c r="E125" t="s">
        <v>7705</v>
      </c>
      <c r="F125" t="s">
        <v>7859</v>
      </c>
      <c r="G125" s="91" t="s">
        <v>7874</v>
      </c>
      <c r="H125" t="s">
        <v>7875</v>
      </c>
      <c r="I125" t="str">
        <f>VLOOKUP(Processes[[#This Row],[Document no SubProcess]],Processer280125!B:C,2,FALSE)</f>
        <v>HTA@kamstrup.com - Henrik Tinggaard Andersen</v>
      </c>
      <c r="J125" t="str">
        <f>VLOOKUP(Processes[[#This Row],[Approver]],Tabels!BC:BF,3,FALSE)</f>
        <v xml:space="preserve"> Electricity</v>
      </c>
      <c r="L125" t="str">
        <f>VLOOKUP(Processes[[#This Row],[Document no SubProcess]],Processer280125!B:F,5,FALSE)</f>
        <v>Current</v>
      </c>
      <c r="M125" t="str">
        <f>VLOOKUP(Processes[[#This Row],[Document no SubProcess]],Processer280125!B:B,1,)</f>
        <v>SP09.19</v>
      </c>
    </row>
    <row r="126" spans="3:15">
      <c r="C126" s="29" t="str">
        <f>_xlfn.CONCAT(Processes[[#This Row],[Document no]],"-",Processes[[#This Row],[Process]],"-",Processes[[#This Row],[Document no SubProcess]],"-",Processes[[#This Row],[SubProcess]])</f>
        <v>P09-Sales &amp; Business Development-SP09.2-Solution Sales Non-Standard</v>
      </c>
      <c r="D126" t="s">
        <v>7858</v>
      </c>
      <c r="E126" t="s">
        <v>7705</v>
      </c>
      <c r="F126" t="s">
        <v>7859</v>
      </c>
      <c r="G126" s="39" t="s">
        <v>7876</v>
      </c>
      <c r="H126" t="s">
        <v>7877</v>
      </c>
      <c r="I126" t="str">
        <f>VLOOKUP(Processes[[#This Row],[Document no SubProcess]],Processer280125!B:C,2,FALSE)</f>
        <v>abrb@kamstrup.com - Ann Brix Bjerregaard</v>
      </c>
      <c r="J126" t="str">
        <f>VLOOKUP(Processes[[#This Row],[Approver]],Tabels!BC:BF,3,FALSE)</f>
        <v xml:space="preserve"> Sales &amp; Marketing</v>
      </c>
      <c r="L126" t="str">
        <f>VLOOKUP(Processes[[#This Row],[Document no SubProcess]],Processer280125!B:F,5,FALSE)</f>
        <v>Pending approval</v>
      </c>
      <c r="M126" t="str">
        <f>VLOOKUP(Processes[[#This Row],[Document no SubProcess]],Processer280125!B:B,1,)</f>
        <v>SP09.2</v>
      </c>
    </row>
    <row r="127" spans="3:15">
      <c r="C127" s="29" t="str">
        <f>_xlfn.CONCAT(Processes[[#This Row],[Document no]],"-",Processes[[#This Row],[Process]],"-",Processes[[#This Row],[Document no SubProcess]],"-",Processes[[#This Row],[SubProcess]])</f>
        <v>P09-Sales &amp; Business Development-SP09.20-Channel Partner Program</v>
      </c>
      <c r="D127" t="s">
        <v>7858</v>
      </c>
      <c r="E127" t="s">
        <v>7705</v>
      </c>
      <c r="F127" t="s">
        <v>7859</v>
      </c>
      <c r="G127" s="91" t="s">
        <v>7878</v>
      </c>
      <c r="H127" t="s">
        <v>7879</v>
      </c>
      <c r="I127" t="str">
        <f>VLOOKUP(Processes[[#This Row],[Document no SubProcess]],Processer280125!B:C,2,FALSE)</f>
        <v>anl@kamstrup.com - Annabelle Leray Jakobsen</v>
      </c>
      <c r="J127" t="str">
        <f>VLOOKUP(Processes[[#This Row],[Approver]],Tabels!BC:BF,3,FALSE)</f>
        <v xml:space="preserve"> Sales &amp; Marketing</v>
      </c>
      <c r="L127" t="str">
        <f>VLOOKUP(Processes[[#This Row],[Document no SubProcess]],Processer280125!B:F,5,FALSE)</f>
        <v>Current</v>
      </c>
      <c r="M127" t="str">
        <f>VLOOKUP(Processes[[#This Row],[Document no SubProcess]],Processer280125!B:B,1,)</f>
        <v>SP09.20</v>
      </c>
    </row>
    <row r="128" spans="3:15">
      <c r="C128" s="29" t="str">
        <f>_xlfn.CONCAT(Processes[[#This Row],[Document no]],"-",Processes[[#This Row],[Process]],"-",Processes[[#This Row],[Document no SubProcess]],"-",Processes[[#This Row],[SubProcess]])</f>
        <v>P09-Sales &amp; Business Development-SP09.21-Solution Sales Distributors - North America</v>
      </c>
      <c r="D128" t="s">
        <v>7858</v>
      </c>
      <c r="E128" t="s">
        <v>7705</v>
      </c>
      <c r="F128" t="s">
        <v>7859</v>
      </c>
      <c r="G128" s="39" t="s">
        <v>7880</v>
      </c>
      <c r="H128" t="s">
        <v>7881</v>
      </c>
      <c r="I128" t="str">
        <f>VLOOKUP(Processes[[#This Row],[Document no SubProcess]],Processer280125!B:C,2,FALSE)</f>
        <v>jpba@kamstrup.com - Joe P Ball</v>
      </c>
      <c r="J128" t="str">
        <f>VLOOKUP(Processes[[#This Row],[Approver]],Tabels!BC:BF,3,FALSE)</f>
        <v>Product Management</v>
      </c>
      <c r="L128" t="str">
        <f>VLOOKUP(Processes[[#This Row],[Document no SubProcess]],Processer280125!B:F,5,FALSE)</f>
        <v>Current</v>
      </c>
      <c r="M128" t="str">
        <f>VLOOKUP(Processes[[#This Row],[Document no SubProcess]],Processer280125!B:B,1,)</f>
        <v>SP09.21</v>
      </c>
    </row>
    <row r="129" spans="3:15">
      <c r="C129" s="29" t="str">
        <f>_xlfn.CONCAT(Processes[[#This Row],[Document no]],"-",Processes[[#This Row],[Process]],"-",Processes[[#This Row],[Document no SubProcess]],"-",Processes[[#This Row],[SubProcess]])</f>
        <v>P09-Sales &amp; Business Development-SP09.22-Internal Sales</v>
      </c>
      <c r="D129" t="s">
        <v>7858</v>
      </c>
      <c r="E129" t="s">
        <v>7705</v>
      </c>
      <c r="F129" t="s">
        <v>7859</v>
      </c>
      <c r="G129" s="39" t="s">
        <v>7882</v>
      </c>
      <c r="H129" t="s">
        <v>1768</v>
      </c>
      <c r="I129" t="str">
        <f>VLOOKUP(Processes[[#This Row],[Document no SubProcess]],Processer280125!B:C,2,FALSE)</f>
        <v>vlp@kamstrup.com - Villy Lynge Pedersen</v>
      </c>
      <c r="J129" t="str">
        <f>VLOOKUP(Processes[[#This Row],[Approver]],Tabels!BC:BF,3,FALSE)</f>
        <v xml:space="preserve"> Sales &amp; Marketing</v>
      </c>
      <c r="L129" t="str">
        <f>VLOOKUP(Processes[[#This Row],[Document no SubProcess]],Processer280125!B:F,5,FALSE)</f>
        <v>Pending approval</v>
      </c>
      <c r="M129" t="str">
        <f>VLOOKUP(Processes[[#This Row],[Document no SubProcess]],Processer280125!B:B,1,)</f>
        <v>SP09.22</v>
      </c>
    </row>
    <row r="130" spans="3:15">
      <c r="C130" s="29" t="str">
        <f>_xlfn.CONCAT(Processes[[#This Row],[Document no]],"-",Processes[[#This Row],[Process]],"-",Processes[[#This Row],[Document no SubProcess]],"-",Processes[[#This Row],[SubProcess]])</f>
        <v>P09-Sales &amp; Business Development-SP09.23-General Sales Process - US</v>
      </c>
      <c r="D130" t="s">
        <v>7858</v>
      </c>
      <c r="E130" t="s">
        <v>7705</v>
      </c>
      <c r="F130" t="s">
        <v>7859</v>
      </c>
      <c r="G130" s="91" t="s">
        <v>7883</v>
      </c>
      <c r="H130" t="s">
        <v>7884</v>
      </c>
      <c r="I130" t="str">
        <f>VLOOKUP(Processes[[#This Row],[Document no SubProcess]],Processer280125!B:C,2,FALSE)</f>
        <v>tmpe@kamstrup.com - Tom Petrini</v>
      </c>
      <c r="J130" t="str">
        <f>VLOOKUP(Processes[[#This Row],[Approver]],Tabels!BC:BF,3,FALSE)</f>
        <v xml:space="preserve"> No information found</v>
      </c>
      <c r="L130" t="str">
        <f>VLOOKUP(Processes[[#This Row],[Document no SubProcess]],Processer280125!B:F,5,FALSE)</f>
        <v>Draft</v>
      </c>
      <c r="M130" t="str">
        <f>VLOOKUP(Processes[[#This Row],[Document no SubProcess]],Processer280125!B:B,1,)</f>
        <v>SP09.23</v>
      </c>
    </row>
    <row r="131" spans="3:15">
      <c r="C131" s="29" t="str">
        <f>_xlfn.CONCAT(Processes[[#This Row],[Document no]],"-",Processes[[#This Row],[Process]],"-",Processes[[#This Row],[Document no SubProcess]],"-",Processes[[#This Row],[SubProcess]])</f>
        <v>P09-Sales &amp; Business Development-SP09.24-How to handle Water Meter Samples and Pilots</v>
      </c>
      <c r="D131" t="s">
        <v>7858</v>
      </c>
      <c r="E131" t="s">
        <v>7705</v>
      </c>
      <c r="F131" t="s">
        <v>7859</v>
      </c>
      <c r="G131" s="91" t="s">
        <v>7885</v>
      </c>
      <c r="H131" t="s">
        <v>7886</v>
      </c>
      <c r="I131" t="str">
        <f>VLOOKUP(Processes[[#This Row],[Document no SubProcess]],Processer280125!B:C,2,FALSE)</f>
        <v>KRK@kamstrup.com - Kris Kaagaard</v>
      </c>
      <c r="J131" t="str">
        <f>VLOOKUP(Processes[[#This Row],[Approver]],Tabels!BC:BF,3,FALSE)</f>
        <v xml:space="preserve"> Water</v>
      </c>
      <c r="L131" t="str">
        <f>VLOOKUP(Processes[[#This Row],[Document no SubProcess]],Processer280125!B:F,5,FALSE)</f>
        <v>Draft</v>
      </c>
      <c r="M131" t="str">
        <f>VLOOKUP(Processes[[#This Row],[Document no SubProcess]],Processer280125!B:B,1,)</f>
        <v>SP09.24</v>
      </c>
    </row>
    <row r="132" spans="3:15">
      <c r="C132" s="29" t="str">
        <f>_xlfn.CONCAT(Processes[[#This Row],[Document no]],"-",Processes[[#This Row],[Process]],"-",Processes[[#This Row],[Document no SubProcess]],"-",Processes[[#This Row],[SubProcess]])</f>
        <v>P09-Sales &amp; Business Development-SP09.25-How to Order Elvaco LoRaWAN Module - Heat &amp; Cooling</v>
      </c>
      <c r="D132" t="s">
        <v>7858</v>
      </c>
      <c r="E132" t="s">
        <v>7705</v>
      </c>
      <c r="F132" t="s">
        <v>7859</v>
      </c>
      <c r="G132" s="91" t="s">
        <v>7887</v>
      </c>
      <c r="H132" t="s">
        <v>7888</v>
      </c>
      <c r="I132" t="str">
        <f>VLOOKUP(Processes[[#This Row],[Document no SubProcess]],Processer280125!B:C,2,FALSE)</f>
        <v>karn@kamstrup.com - Karsten Schou Nielsen</v>
      </c>
      <c r="J132" t="str">
        <f>VLOOKUP(Processes[[#This Row],[Approver]],Tabels!BC:BF,3,FALSE)</f>
        <v xml:space="preserve"> Heat/Cooling</v>
      </c>
      <c r="L132" t="str">
        <f>VLOOKUP(Processes[[#This Row],[Document no SubProcess]],Processer280125!B:F,5,FALSE)</f>
        <v>Draft</v>
      </c>
      <c r="M132" t="str">
        <f>VLOOKUP(Processes[[#This Row],[Document no SubProcess]],Processer280125!B:B,1,)</f>
        <v>SP09.25</v>
      </c>
    </row>
    <row r="133" spans="3:15">
      <c r="C133" s="29" t="str">
        <f>_xlfn.CONCAT(Processes[[#This Row],[Document no]],"-",Processes[[#This Row],[Process]],"-",Processes[[#This Row],[Document no SubProcess]],"-",Processes[[#This Row],[SubProcess]])</f>
        <v>P09-Sales &amp; Business Development-SP09.26-Market-Driven Product and Service Requests</v>
      </c>
      <c r="D133" t="s">
        <v>7858</v>
      </c>
      <c r="E133" t="s">
        <v>7705</v>
      </c>
      <c r="F133" t="s">
        <v>7859</v>
      </c>
      <c r="G133" s="91" t="s">
        <v>7889</v>
      </c>
      <c r="H133" t="s">
        <v>7890</v>
      </c>
      <c r="I133" t="str">
        <f>VLOOKUP(Processes[[#This Row],[Document no SubProcess]],Processer280125!B:C,2,FALSE)</f>
        <v>phhr@kamstrup.com - Philip Harder</v>
      </c>
      <c r="J133" t="str">
        <f>VLOOKUP(Processes[[#This Row],[Approver]],Tabels!BC:BF,3,FALSE)</f>
        <v xml:space="preserve"> Sales &amp; Marketing</v>
      </c>
      <c r="L133" t="str">
        <f>VLOOKUP(Processes[[#This Row],[Document no SubProcess]],Processer280125!B:F,5,FALSE)</f>
        <v>Current</v>
      </c>
      <c r="M133" t="str">
        <f>VLOOKUP(Processes[[#This Row],[Document no SubProcess]],Processer280125!B:B,1,)</f>
        <v>SP09.26</v>
      </c>
    </row>
    <row r="134" spans="3:15">
      <c r="C134" s="29" t="str">
        <f>_xlfn.CONCAT(Processes[[#This Row],[Document no]],"-",Processes[[#This Row],[Process]],"-",Processes[[#This Row],[Document no SubProcess]],"-",Processes[[#This Row],[SubProcess]])</f>
        <v>P09-Sales &amp; Business Development-SP09.3-Lead Management</v>
      </c>
      <c r="D134" t="s">
        <v>7858</v>
      </c>
      <c r="E134" t="s">
        <v>7705</v>
      </c>
      <c r="F134" t="s">
        <v>7859</v>
      </c>
      <c r="G134" s="39" t="s">
        <v>7891</v>
      </c>
      <c r="H134" t="s">
        <v>7892</v>
      </c>
      <c r="I134" t="str">
        <f>VLOOKUP(Processes[[#This Row],[Document no SubProcess]],Processer280125!B:C,2,FALSE)</f>
        <v>abrb@kamstrup.com - Ann Brix Bjerregaard</v>
      </c>
      <c r="J134" t="str">
        <f>VLOOKUP(Processes[[#This Row],[Approver]],Tabels!BC:BF,3,FALSE)</f>
        <v xml:space="preserve"> Sales &amp; Marketing</v>
      </c>
      <c r="L134" t="str">
        <f>VLOOKUP(Processes[[#This Row],[Document no SubProcess]],Processer280125!B:F,5,FALSE)</f>
        <v>Current</v>
      </c>
      <c r="M134" t="str">
        <f>VLOOKUP(Processes[[#This Row],[Document no SubProcess]],Processer280125!B:B,1,)</f>
        <v>SP09.3</v>
      </c>
      <c r="O134" t="s">
        <v>7757</v>
      </c>
    </row>
    <row r="135" spans="3:15">
      <c r="C135" s="29" t="str">
        <f>_xlfn.CONCAT(Processes[[#This Row],[Document no]],"-",Processes[[#This Row],[Process]],"-",Processes[[#This Row],[Document no SubProcess]],"-",Processes[[#This Row],[SubProcess]])</f>
        <v>P09-Sales &amp; Business Development-SP09.4-Value Pricing</v>
      </c>
      <c r="D135" t="s">
        <v>7858</v>
      </c>
      <c r="E135" t="s">
        <v>7705</v>
      </c>
      <c r="F135" t="s">
        <v>7859</v>
      </c>
      <c r="G135" s="39" t="s">
        <v>7893</v>
      </c>
      <c r="H135" t="s">
        <v>7894</v>
      </c>
      <c r="I135" t="str">
        <f>VLOOKUP(Processes[[#This Row],[Document no SubProcess]],Processer280125!B:C,2,FALSE)</f>
        <v>msmn@kamstrup.com - Martin Schmücker Madsen</v>
      </c>
      <c r="J135" t="str">
        <f>VLOOKUP(Processes[[#This Row],[Approver]],Tabels!BC:BF,3,FALSE)</f>
        <v xml:space="preserve"> Sales &amp; Marketing</v>
      </c>
      <c r="L135" t="str">
        <f>VLOOKUP(Processes[[#This Row],[Document no SubProcess]],Processer280125!B:F,5,FALSE)</f>
        <v>Draft</v>
      </c>
      <c r="M135" t="str">
        <f>VLOOKUP(Processes[[#This Row],[Document no SubProcess]],Processer280125!B:B,1,)</f>
        <v>SP09.4</v>
      </c>
    </row>
    <row r="136" spans="3:15">
      <c r="C136" s="29" t="str">
        <f>_xlfn.CONCAT(Processes[[#This Row],[Document no]],"-",Processes[[#This Row],[Process]],"-",Processes[[#This Row],[Document no SubProcess]],"-",Processes[[#This Row],[SubProcess]])</f>
        <v>P09-Sales &amp; Business Development-SP09.5-Channel Partner Sales</v>
      </c>
      <c r="D136" t="s">
        <v>7858</v>
      </c>
      <c r="E136" t="s">
        <v>7705</v>
      </c>
      <c r="F136" t="s">
        <v>7859</v>
      </c>
      <c r="G136" s="39" t="s">
        <v>7895</v>
      </c>
      <c r="H136" t="s">
        <v>7896</v>
      </c>
      <c r="I136" t="str">
        <f>VLOOKUP(Processes[[#This Row],[Document no SubProcess]],Processer280125!B:C,2,FALSE)</f>
        <v>anl@kamstrup.com - Annabelle Leray Jakobsen</v>
      </c>
      <c r="J136" t="str">
        <f>VLOOKUP(Processes[[#This Row],[Approver]],Tabels!BC:BF,3,FALSE)</f>
        <v xml:space="preserve"> Sales &amp; Marketing</v>
      </c>
      <c r="L136" t="str">
        <f>VLOOKUP(Processes[[#This Row],[Document no SubProcess]],Processer280125!B:F,5,FALSE)</f>
        <v>Current</v>
      </c>
      <c r="M136" t="str">
        <f>VLOOKUP(Processes[[#This Row],[Document no SubProcess]],Processer280125!B:B,1,)</f>
        <v>SP09.5</v>
      </c>
    </row>
    <row r="137" spans="3:15">
      <c r="C137" s="29" t="str">
        <f>_xlfn.CONCAT(Processes[[#This Row],[Document no]],"-",Processes[[#This Row],[Process]],"-",Processes[[#This Row],[Document no SubProcess]],"-",Processes[[#This Row],[SubProcess]])</f>
        <v>P09-Sales &amp; Business Development-SP09.6-Customized customer label for Water meters</v>
      </c>
      <c r="D137" t="s">
        <v>7858</v>
      </c>
      <c r="E137" t="s">
        <v>7705</v>
      </c>
      <c r="F137" t="s">
        <v>7859</v>
      </c>
      <c r="G137" s="91" t="s">
        <v>7897</v>
      </c>
      <c r="H137" t="s">
        <v>7898</v>
      </c>
      <c r="I137" t="str">
        <f>VLOOKUP(Processes[[#This Row],[Document no SubProcess]],Processer280125!B:C,2,FALSE)</f>
        <v>grp@kamstrup.com - Grethe Rishøj Petersen</v>
      </c>
      <c r="J137" t="str">
        <f>VLOOKUP(Processes[[#This Row],[Approver]],Tabels!BC:BF,3,FALSE)</f>
        <v xml:space="preserve"> Water</v>
      </c>
      <c r="L137" t="str">
        <f>VLOOKUP(Processes[[#This Row],[Document no SubProcess]],Processer280125!B:F,5,FALSE)</f>
        <v>Draft</v>
      </c>
      <c r="M137" t="str">
        <f>VLOOKUP(Processes[[#This Row],[Document no SubProcess]],Processer280125!B:B,1,)</f>
        <v>SP09.6</v>
      </c>
    </row>
    <row r="138" spans="3:15">
      <c r="C138" s="29" t="str">
        <f>_xlfn.CONCAT(Processes[[#This Row],[Document no]],"-",Processes[[#This Row],[Process]],"-",Processes[[#This Row],[Document no SubProcess]],"-",Processes[[#This Row],[SubProcess]])</f>
        <v>P09-Sales &amp; Business Development-SP09.7-Priority of ServiceNow requests in Configuration Management</v>
      </c>
      <c r="D138" t="s">
        <v>7858</v>
      </c>
      <c r="E138" t="s">
        <v>7705</v>
      </c>
      <c r="F138" t="s">
        <v>7859</v>
      </c>
      <c r="G138" s="91" t="s">
        <v>7899</v>
      </c>
      <c r="H138" t="s">
        <v>7900</v>
      </c>
      <c r="I138" t="str">
        <f>VLOOKUP(Processes[[#This Row],[Document no SubProcess]],Processer280125!B:C,2,FALSE)</f>
        <v>dbg@kamstrup.com - Dennis Breinholt Gylling</v>
      </c>
      <c r="J138" t="str">
        <f>VLOOKUP(Processes[[#This Row],[Approver]],Tabels!BC:BF,3,FALSE)</f>
        <v xml:space="preserve"> Digitalization</v>
      </c>
      <c r="L138" t="str">
        <f>VLOOKUP(Processes[[#This Row],[Document no SubProcess]],Processer280125!B:F,5,FALSE)</f>
        <v>Current</v>
      </c>
      <c r="M138" t="str">
        <f>VLOOKUP(Processes[[#This Row],[Document no SubProcess]],Processer280125!B:B,1,)</f>
        <v>SP09.7</v>
      </c>
    </row>
    <row r="139" spans="3:15">
      <c r="C139" s="29" t="str">
        <f>_xlfn.CONCAT(Processes[[#This Row],[Document no]],"-",Processes[[#This Row],[Process]],"-",Processes[[#This Row],[Document no SubProcess]],"-",Processes[[#This Row],[SubProcess]])</f>
        <v>P09-Sales &amp; Business Development-SP09.8-Solution Sales Standard</v>
      </c>
      <c r="D139" t="s">
        <v>7858</v>
      </c>
      <c r="E139" t="s">
        <v>7705</v>
      </c>
      <c r="F139" t="s">
        <v>7859</v>
      </c>
      <c r="G139" s="39" t="s">
        <v>7901</v>
      </c>
      <c r="H139" t="s">
        <v>7902</v>
      </c>
      <c r="I139" t="str">
        <f>VLOOKUP(Processes[[#This Row],[Document no SubProcess]],Processer280125!B:C,2,FALSE)</f>
        <v>ancn@kamstrup.com - Anna Christiansen</v>
      </c>
      <c r="J139" t="str">
        <f>VLOOKUP(Processes[[#This Row],[Approver]],Tabels!BC:BF,3,FALSE)</f>
        <v xml:space="preserve"> Commercial &amp; Legal Services</v>
      </c>
      <c r="L139" t="str">
        <f>VLOOKUP(Processes[[#This Row],[Document no SubProcess]],Processer280125!B:F,5,FALSE)</f>
        <v>Draft</v>
      </c>
      <c r="M139" t="str">
        <f>VLOOKUP(Processes[[#This Row],[Document no SubProcess]],Processer280125!B:B,1,)</f>
        <v>SP09.8</v>
      </c>
    </row>
    <row r="140" spans="3:15">
      <c r="C140" s="29" t="str">
        <f>_xlfn.CONCAT(Processes[[#This Row],[Document no]],"-",Processes[[#This Row],[Process]],"-",Processes[[#This Row],[Document no SubProcess]],"-",Processes[[#This Row],[SubProcess]])</f>
        <v>P09-Sales &amp; Business Development-SP09.9-Market Segmentation</v>
      </c>
      <c r="D140" t="s">
        <v>7858</v>
      </c>
      <c r="E140" t="s">
        <v>7705</v>
      </c>
      <c r="F140" t="s">
        <v>7859</v>
      </c>
      <c r="G140" s="39" t="s">
        <v>7903</v>
      </c>
      <c r="H140" t="s">
        <v>7904</v>
      </c>
      <c r="I140" t="str">
        <f>VLOOKUP(Processes[[#This Row],[Document no SubProcess]],Processer280125!B:C,2,FALSE)</f>
        <v>krro@kamstrup.com - Kristian Rokkjær</v>
      </c>
      <c r="J140" t="str">
        <f>VLOOKUP(Processes[[#This Row],[Approver]],Tabels!BC:BF,3,FALSE)</f>
        <v xml:space="preserve"> Sales &amp; Marketing</v>
      </c>
      <c r="L140" t="str">
        <f>VLOOKUP(Processes[[#This Row],[Document no SubProcess]],Processer280125!B:F,5,FALSE)</f>
        <v>Draft</v>
      </c>
      <c r="M140" t="str">
        <f>VLOOKUP(Processes[[#This Row],[Document no SubProcess]],Processer280125!B:B,1,)</f>
        <v>SP09.9</v>
      </c>
    </row>
    <row r="141" spans="3:15">
      <c r="C141" s="29" t="str">
        <f>_xlfn.CONCAT(Processes[[#This Row],[Document no]],"-",Processes[[#This Row],[Process]],"-",Processes[[#This Row],[Document no SubProcess]],"-",Processes[[#This Row],[SubProcess]])</f>
        <v>P09-Sales &amp; Business Development--</v>
      </c>
      <c r="D141" t="s">
        <v>7858</v>
      </c>
      <c r="E141" t="s">
        <v>7705</v>
      </c>
      <c r="F141" t="s">
        <v>7859</v>
      </c>
      <c r="I141" t="s">
        <v>2410</v>
      </c>
      <c r="J141">
        <f>VLOOKUP(Processes[[#This Row],[Approver]],Tabels!BC:BF,3,FALSE)</f>
        <v>0</v>
      </c>
      <c r="L141" t="s">
        <v>812</v>
      </c>
      <c r="M141" t="s">
        <v>812</v>
      </c>
    </row>
    <row r="142" spans="3:15">
      <c r="C142" s="29" t="str">
        <f>_xlfn.CONCAT(Processes[[#This Row],[Document no]],"-",Processes[[#This Row],[Process]],"-",Processes[[#This Row],[Document no SubProcess]],"-",Processes[[#This Row],[SubProcess]])</f>
        <v>P10-Sourcing-SP10.1-Supplier Introduction</v>
      </c>
      <c r="D142" t="s">
        <v>7905</v>
      </c>
      <c r="E142" t="s">
        <v>7705</v>
      </c>
      <c r="F142" t="s">
        <v>1420</v>
      </c>
      <c r="G142" s="39" t="s">
        <v>7906</v>
      </c>
      <c r="H142" t="s">
        <v>7907</v>
      </c>
      <c r="I142" t="str">
        <f>VLOOKUP(Processes[[#This Row],[Document no SubProcess]],Processer280125!B:C,2,FALSE)</f>
        <v>sikr@kamstrup.com - Simon Kristensen</v>
      </c>
      <c r="J142" t="str">
        <f>VLOOKUP(Processes[[#This Row],[Approver]],Tabels!BC:BF,3,FALSE)</f>
        <v xml:space="preserve"> Supply Chain</v>
      </c>
      <c r="K142" t="s">
        <v>253</v>
      </c>
      <c r="L142" t="str">
        <f>VLOOKUP(Processes[[#This Row],[Document no SubProcess]],Processer280125!B:F,5,FALSE)</f>
        <v>Current</v>
      </c>
      <c r="M142" t="str">
        <f>VLOOKUP(Processes[[#This Row],[Document no SubProcess]],Processer280125!B:B,1,)</f>
        <v>SP10.1</v>
      </c>
    </row>
    <row r="143" spans="3:15">
      <c r="C143" s="29" t="str">
        <f>_xlfn.CONCAT(Processes[[#This Row],[Document no]],"-",Processes[[#This Row],[Process]],"-",Processes[[#This Row],[Document no SubProcess]],"-",Processes[[#This Row],[SubProcess]])</f>
        <v>P10-Sourcing-SP10.10-Sourced Part Phase-Out</v>
      </c>
      <c r="D143" t="s">
        <v>7905</v>
      </c>
      <c r="E143" t="s">
        <v>7705</v>
      </c>
      <c r="F143" t="s">
        <v>1420</v>
      </c>
      <c r="G143" s="39" t="s">
        <v>7908</v>
      </c>
      <c r="H143" t="s">
        <v>7909</v>
      </c>
      <c r="I143" t="str">
        <f>VLOOKUP(Processes[[#This Row],[Document no SubProcess]],Processer280125!B:C,2,FALSE)</f>
        <v>bekc@kamstrup.com - Benny Kildegaard Christiansen</v>
      </c>
      <c r="J143" t="str">
        <f>VLOOKUP(Processes[[#This Row],[Approver]],Tabels!BC:BF,3,FALSE)</f>
        <v xml:space="preserve"> Supply Chain</v>
      </c>
      <c r="K143" t="s">
        <v>253</v>
      </c>
      <c r="L143" t="str">
        <f>VLOOKUP(Processes[[#This Row],[Document no SubProcess]],Processer280125!B:F,5,FALSE)</f>
        <v>Current</v>
      </c>
      <c r="M143" t="str">
        <f>VLOOKUP(Processes[[#This Row],[Document no SubProcess]],Processer280125!B:B,1,)</f>
        <v>SP10.10</v>
      </c>
    </row>
    <row r="144" spans="3:15">
      <c r="C144" s="29" t="str">
        <f>_xlfn.CONCAT(Processes[[#This Row],[Document no]],"-",Processes[[#This Row],[Process]],"-",Processes[[#This Row],[Document no SubProcess]],"-",Processes[[#This Row],[SubProcess]])</f>
        <v>P10-Sourcing-SP10.12-Requirements for Purchasing of Externally Provided Calibration - and Testing Services</v>
      </c>
      <c r="D144" t="s">
        <v>7905</v>
      </c>
      <c r="E144" t="s">
        <v>7705</v>
      </c>
      <c r="F144" t="s">
        <v>1420</v>
      </c>
      <c r="G144" s="91" t="s">
        <v>7910</v>
      </c>
      <c r="H144" t="s">
        <v>7911</v>
      </c>
      <c r="I144" t="str">
        <f>VLOOKUP(Processes[[#This Row],[Document no SubProcess]],Processer280125!B:C,2,FALSE)</f>
        <v>Mek@kamstrup.com - Mette Birch Kristensen</v>
      </c>
      <c r="J144" t="str">
        <f>VLOOKUP(Processes[[#This Row],[Approver]],Tabels!BC:BF,3,FALSE)</f>
        <v xml:space="preserve"> Quality &amp; Sustainability</v>
      </c>
      <c r="L144" t="str">
        <f>VLOOKUP(Processes[[#This Row],[Document no SubProcess]],Processer280125!B:F,5,FALSE)</f>
        <v>Current</v>
      </c>
      <c r="M144" t="str">
        <f>VLOOKUP(Processes[[#This Row],[Document no SubProcess]],Processer280125!B:B,1,)</f>
        <v>SP10.12</v>
      </c>
    </row>
    <row r="145" spans="3:13">
      <c r="C145" s="29" t="str">
        <f>_xlfn.CONCAT(Processes[[#This Row],[Document no]],"-",Processes[[#This Row],[Process]],"-",Processes[[#This Row],[Document no SubProcess]],"-",Processes[[#This Row],[SubProcess]])</f>
        <v>P10-Sourcing-SP10.2-Supplier Tendering</v>
      </c>
      <c r="D145" t="s">
        <v>7905</v>
      </c>
      <c r="E145" t="s">
        <v>7705</v>
      </c>
      <c r="F145" t="s">
        <v>1420</v>
      </c>
      <c r="G145" s="39" t="s">
        <v>7912</v>
      </c>
      <c r="H145" t="s">
        <v>7913</v>
      </c>
      <c r="I145" t="str">
        <f>VLOOKUP(Processes[[#This Row],[Document no SubProcess]],Processer280125!B:C,2,FALSE)</f>
        <v>sikr@kamstrup.com - Simon Kristensen</v>
      </c>
      <c r="J145" t="str">
        <f>VLOOKUP(Processes[[#This Row],[Approver]],Tabels!BC:BF,3,FALSE)</f>
        <v xml:space="preserve"> Supply Chain</v>
      </c>
      <c r="K145" t="s">
        <v>253</v>
      </c>
      <c r="L145" t="str">
        <f>VLOOKUP(Processes[[#This Row],[Document no SubProcess]],Processer280125!B:F,5,FALSE)</f>
        <v>Current</v>
      </c>
      <c r="M145" t="str">
        <f>VLOOKUP(Processes[[#This Row],[Document no SubProcess]],Processer280125!B:B,1,)</f>
        <v>SP10.2</v>
      </c>
    </row>
    <row r="146" spans="3:13">
      <c r="C146" s="29" t="str">
        <f>_xlfn.CONCAT(Processes[[#This Row],[Document no]],"-",Processes[[#This Row],[Process]],"-",Processes[[#This Row],[Document no SubProcess]],"-",Processes[[#This Row],[SubProcess]])</f>
        <v>P10-Sourcing-SP10.3-Sourced Part Introduction</v>
      </c>
      <c r="D146" t="s">
        <v>7905</v>
      </c>
      <c r="E146" t="s">
        <v>7705</v>
      </c>
      <c r="F146" t="s">
        <v>1420</v>
      </c>
      <c r="G146" s="39" t="s">
        <v>7914</v>
      </c>
      <c r="H146" t="s">
        <v>7915</v>
      </c>
      <c r="I146" t="str">
        <f>VLOOKUP(Processes[[#This Row],[Document no SubProcess]],Processer280125!B:C,2,FALSE)</f>
        <v>bekc@kamstrup.com - Benny Kildegaard Christiansen</v>
      </c>
      <c r="J146" t="str">
        <f>VLOOKUP(Processes[[#This Row],[Approver]],Tabels!BC:BF,3,FALSE)</f>
        <v xml:space="preserve"> Supply Chain</v>
      </c>
      <c r="K146" t="s">
        <v>253</v>
      </c>
      <c r="L146" t="str">
        <f>VLOOKUP(Processes[[#This Row],[Document no SubProcess]],Processer280125!B:F,5,FALSE)</f>
        <v>Current</v>
      </c>
      <c r="M146" t="str">
        <f>VLOOKUP(Processes[[#This Row],[Document no SubProcess]],Processer280125!B:B,1,)</f>
        <v>SP10.3</v>
      </c>
    </row>
    <row r="147" spans="3:13">
      <c r="C147" s="29" t="str">
        <f>_xlfn.CONCAT(Processes[[#This Row],[Document no]],"-",Processes[[#This Row],[Process]],"-",Processes[[#This Row],[Document no SubProcess]],"-",Processes[[#This Row],[SubProcess]])</f>
        <v>P10-Sourcing-SP10.4-Sourced Part Management</v>
      </c>
      <c r="D147" t="s">
        <v>7905</v>
      </c>
      <c r="E147" t="s">
        <v>7705</v>
      </c>
      <c r="F147" t="s">
        <v>1420</v>
      </c>
      <c r="G147" s="39" t="s">
        <v>7916</v>
      </c>
      <c r="H147" t="s">
        <v>7917</v>
      </c>
      <c r="I147" t="str">
        <f>VLOOKUP(Processes[[#This Row],[Document no SubProcess]],Processer280125!B:C,2,FALSE)</f>
        <v>bekc@kamstrup.com - Benny Kildegaard Christiansen</v>
      </c>
      <c r="J147" t="str">
        <f>VLOOKUP(Processes[[#This Row],[Approver]],Tabels!BC:BF,3,FALSE)</f>
        <v xml:space="preserve"> Supply Chain</v>
      </c>
      <c r="K147" t="s">
        <v>253</v>
      </c>
      <c r="L147" t="str">
        <f>VLOOKUP(Processes[[#This Row],[Document no SubProcess]],Processer280125!B:F,5,FALSE)</f>
        <v>Current</v>
      </c>
      <c r="M147" t="str">
        <f>VLOOKUP(Processes[[#This Row],[Document no SubProcess]],Processer280125!B:B,1,)</f>
        <v>SP10.4</v>
      </c>
    </row>
    <row r="148" spans="3:13">
      <c r="C148" s="29" t="str">
        <f>_xlfn.CONCAT(Processes[[#This Row],[Document no]],"-",Processes[[#This Row],[Process]],"-",Processes[[#This Row],[Document no SubProcess]],"-",Processes[[#This Row],[SubProcess]])</f>
        <v>P10-Sourcing-SP10.5-Category Management</v>
      </c>
      <c r="D148" t="s">
        <v>7905</v>
      </c>
      <c r="E148" t="s">
        <v>7705</v>
      </c>
      <c r="F148" t="s">
        <v>1420</v>
      </c>
      <c r="G148" s="39" t="s">
        <v>7918</v>
      </c>
      <c r="H148" t="s">
        <v>7919</v>
      </c>
      <c r="I148" t="str">
        <f>VLOOKUP(Processes[[#This Row],[Document no SubProcess]],Processer280125!B:C,2,FALSE)</f>
        <v>caku@kamstrup.com - Carsten Kusk</v>
      </c>
      <c r="J148" t="str">
        <f>VLOOKUP(Processes[[#This Row],[Approver]],Tabels!BC:BF,3,FALSE)</f>
        <v xml:space="preserve"> Supply Chain</v>
      </c>
      <c r="K148" t="s">
        <v>253</v>
      </c>
      <c r="L148" t="str">
        <f>VLOOKUP(Processes[[#This Row],[Document no SubProcess]],Processer280125!B:F,5,FALSE)</f>
        <v>Current</v>
      </c>
      <c r="M148" t="str">
        <f>VLOOKUP(Processes[[#This Row],[Document no SubProcess]],Processer280125!B:B,1,)</f>
        <v>SP10.5</v>
      </c>
    </row>
    <row r="149" spans="3:13">
      <c r="C149" s="29" t="str">
        <f>_xlfn.CONCAT(Processes[[#This Row],[Document no]],"-",Processes[[#This Row],[Process]],"-",Processes[[#This Row],[Document no SubProcess]],"-",Processes[[#This Row],[SubProcess]])</f>
        <v>P10-Sourcing-SP10.6-Sourcing Cost Management</v>
      </c>
      <c r="D149" t="s">
        <v>7905</v>
      </c>
      <c r="E149" t="s">
        <v>7705</v>
      </c>
      <c r="F149" t="s">
        <v>1420</v>
      </c>
      <c r="G149" s="39" t="s">
        <v>7920</v>
      </c>
      <c r="H149" t="s">
        <v>7921</v>
      </c>
      <c r="I149" t="str">
        <f>VLOOKUP(Processes[[#This Row],[Document no SubProcess]],Processer280125!B:C,2,FALSE)</f>
        <v>jema@kamstrup.com - Jesper Madsen</v>
      </c>
      <c r="J149" t="str">
        <f>VLOOKUP(Processes[[#This Row],[Approver]],Tabels!BC:BF,3,FALSE)</f>
        <v xml:space="preserve"> Supply Chain</v>
      </c>
      <c r="K149" t="s">
        <v>253</v>
      </c>
      <c r="L149" t="str">
        <f>VLOOKUP(Processes[[#This Row],[Document no SubProcess]],Processer280125!B:F,5,FALSE)</f>
        <v>Current</v>
      </c>
      <c r="M149" t="str">
        <f>VLOOKUP(Processes[[#This Row],[Document no SubProcess]],Processer280125!B:B,1,)</f>
        <v>SP10.6</v>
      </c>
    </row>
    <row r="150" spans="3:13">
      <c r="C150" s="29" t="str">
        <f>_xlfn.CONCAT(Processes[[#This Row],[Document no]],"-",Processes[[#This Row],[Process]],"-",Processes[[#This Row],[Document no SubProcess]],"-",Processes[[#This Row],[SubProcess]])</f>
        <v>P10-Sourcing-SP10.7-Supplier Management</v>
      </c>
      <c r="D150" t="s">
        <v>7905</v>
      </c>
      <c r="E150" t="s">
        <v>7705</v>
      </c>
      <c r="F150" t="s">
        <v>1420</v>
      </c>
      <c r="G150" s="39" t="s">
        <v>7922</v>
      </c>
      <c r="H150" t="s">
        <v>7923</v>
      </c>
      <c r="I150" t="str">
        <f>VLOOKUP(Processes[[#This Row],[Document no SubProcess]],Processer280125!B:C,2,FALSE)</f>
        <v>bekc@kamstrup.com - Benny Kildegaard Christiansen</v>
      </c>
      <c r="J150" t="str">
        <f>VLOOKUP(Processes[[#This Row],[Approver]],Tabels!BC:BF,3,FALSE)</f>
        <v xml:space="preserve"> Supply Chain</v>
      </c>
      <c r="K150" t="s">
        <v>253</v>
      </c>
      <c r="L150" t="str">
        <f>VLOOKUP(Processes[[#This Row],[Document no SubProcess]],Processer280125!B:F,5,FALSE)</f>
        <v>Current</v>
      </c>
      <c r="M150" t="str">
        <f>VLOOKUP(Processes[[#This Row],[Document no SubProcess]],Processer280125!B:B,1,)</f>
        <v>SP10.7</v>
      </c>
    </row>
    <row r="151" spans="3:13">
      <c r="C151" s="29" t="str">
        <f>_xlfn.CONCAT(Processes[[#This Row],[Document no]],"-",Processes[[#This Row],[Process]],"-",Processes[[#This Row],[Document no SubProcess]],"-",Processes[[#This Row],[SubProcess]])</f>
        <v>P10-Sourcing-SP10.9-Supplier Phase-Out</v>
      </c>
      <c r="D151" t="s">
        <v>7905</v>
      </c>
      <c r="E151" t="s">
        <v>7705</v>
      </c>
      <c r="F151" t="s">
        <v>1420</v>
      </c>
      <c r="G151" s="39" t="s">
        <v>7924</v>
      </c>
      <c r="H151" t="s">
        <v>7925</v>
      </c>
      <c r="I151" t="str">
        <f>VLOOKUP(Processes[[#This Row],[Document no SubProcess]],Processer280125!B:C,2,FALSE)</f>
        <v>sikr@kamstrup.com - Simon Kristensen</v>
      </c>
      <c r="J151" t="str">
        <f>VLOOKUP(Processes[[#This Row],[Approver]],Tabels!BC:BF,3,FALSE)</f>
        <v xml:space="preserve"> Supply Chain</v>
      </c>
      <c r="K151" t="s">
        <v>253</v>
      </c>
      <c r="L151" t="str">
        <f>VLOOKUP(Processes[[#This Row],[Document no SubProcess]],Processer280125!B:F,5,FALSE)</f>
        <v>Current</v>
      </c>
      <c r="M151" t="str">
        <f>VLOOKUP(Processes[[#This Row],[Document no SubProcess]],Processer280125!B:B,1,)</f>
        <v>SP10.9</v>
      </c>
    </row>
    <row r="152" spans="3:13">
      <c r="C152" s="29" t="str">
        <f>_xlfn.CONCAT(Processes[[#This Row],[Document no]],"-",Processes[[#This Row],[Process]],"-",Processes[[#This Row],[Document no SubProcess]],"-",Processes[[#This Row],[SubProcess]])</f>
        <v>P10-Sourcing--</v>
      </c>
      <c r="D152" t="s">
        <v>7905</v>
      </c>
      <c r="E152" t="s">
        <v>7705</v>
      </c>
      <c r="F152" t="s">
        <v>1420</v>
      </c>
      <c r="I152" t="s">
        <v>2410</v>
      </c>
      <c r="J152">
        <f>VLOOKUP(Processes[[#This Row],[Approver]],Tabels!BC:BF,3,FALSE)</f>
        <v>0</v>
      </c>
      <c r="K152" t="s">
        <v>253</v>
      </c>
      <c r="L152" t="s">
        <v>812</v>
      </c>
      <c r="M152" t="s">
        <v>812</v>
      </c>
    </row>
    <row r="153" spans="3:13">
      <c r="C153" s="29" t="str">
        <f>_xlfn.CONCAT(Processes[[#This Row],[Document no]],"-",Processes[[#This Row],[Process]],"-",Processes[[#This Row],[Document no SubProcess]],"-",Processes[[#This Row],[SubProcess]])</f>
        <v>P11-Operations-SP11.1-Purchasing</v>
      </c>
      <c r="D153" t="s">
        <v>7926</v>
      </c>
      <c r="E153" t="s">
        <v>7705</v>
      </c>
      <c r="F153" t="s">
        <v>5904</v>
      </c>
      <c r="G153" s="39" t="s">
        <v>7927</v>
      </c>
      <c r="H153" t="s">
        <v>6822</v>
      </c>
      <c r="I153" t="str">
        <f>VLOOKUP(Processes[[#This Row],[Document no SubProcess]],Processer280125!B:C,2,FALSE)</f>
        <v>FSC@kamstrup.com - Flemming Schnohr</v>
      </c>
      <c r="J153" t="str">
        <f>VLOOKUP(Processes[[#This Row],[Approver]],Tabels!BC:BF,3,FALSE)</f>
        <v xml:space="preserve"> Supply Chain</v>
      </c>
      <c r="K153" t="s">
        <v>253</v>
      </c>
      <c r="L153" t="str">
        <f>VLOOKUP(Processes[[#This Row],[Document no SubProcess]],Processer280125!B:F,5,FALSE)</f>
        <v>Current</v>
      </c>
      <c r="M153" t="str">
        <f>VLOOKUP(Processes[[#This Row],[Document no SubProcess]],Processer280125!B:B,1,)</f>
        <v>SP11.1</v>
      </c>
    </row>
    <row r="154" spans="3:13">
      <c r="C154" s="29" t="str">
        <f>_xlfn.CONCAT(Processes[[#This Row],[Document no]],"-",Processes[[#This Row],[Process]],"-",Processes[[#This Row],[Document no SubProcess]],"-",Processes[[#This Row],[SubProcess]])</f>
        <v>P11-Operations-SP11.15-Final Inspection</v>
      </c>
      <c r="D154" t="s">
        <v>7926</v>
      </c>
      <c r="E154" t="s">
        <v>7705</v>
      </c>
      <c r="F154" t="s">
        <v>5904</v>
      </c>
      <c r="G154" s="39" t="s">
        <v>7928</v>
      </c>
      <c r="H154" t="s">
        <v>7929</v>
      </c>
      <c r="I154" t="str">
        <f>VLOOKUP(Processes[[#This Row],[Document no SubProcess]],Processer280125!B:C,2,FALSE)</f>
        <v>hajn@kamstrup.com - Hans Jørgen Nielsen</v>
      </c>
      <c r="J154" t="str">
        <f>VLOOKUP(Processes[[#This Row],[Approver]],Tabels!BC:BF,3,FALSE)</f>
        <v xml:space="preserve"> Supply Chain</v>
      </c>
      <c r="K154" t="s">
        <v>253</v>
      </c>
      <c r="L154" t="str">
        <f>VLOOKUP(Processes[[#This Row],[Document no SubProcess]],Processer280125!B:F,5,FALSE)</f>
        <v>Draft</v>
      </c>
      <c r="M154" t="str">
        <f>VLOOKUP(Processes[[#This Row],[Document no SubProcess]],Processer280125!B:B,1,)</f>
        <v>SP11.15</v>
      </c>
    </row>
    <row r="155" spans="3:13">
      <c r="C155" s="29" t="str">
        <f>_xlfn.CONCAT(Processes[[#This Row],[Document no]],"-",Processes[[#This Row],[Process]],"-",Processes[[#This Row],[Document no SubProcess]],"-",Processes[[#This Row],[SubProcess]])</f>
        <v>P11-Operations-SP11.16-Inter company Order</v>
      </c>
      <c r="D155" t="s">
        <v>7926</v>
      </c>
      <c r="E155" t="s">
        <v>7705</v>
      </c>
      <c r="F155" t="s">
        <v>5904</v>
      </c>
      <c r="G155" s="39" t="s">
        <v>7930</v>
      </c>
      <c r="H155" t="s">
        <v>7931</v>
      </c>
      <c r="I155" t="str">
        <f>VLOOKUP(Processes[[#This Row],[Document no SubProcess]],Processer280125!B:C,2,FALSE)</f>
        <v>MODK@kamstrup.com - Morten Dragsbæk</v>
      </c>
      <c r="J155" t="str">
        <f>VLOOKUP(Processes[[#This Row],[Approver]],Tabels!BC:BF,3,FALSE)</f>
        <v xml:space="preserve"> Supply Chain</v>
      </c>
      <c r="K155" t="s">
        <v>253</v>
      </c>
      <c r="L155" t="str">
        <f>VLOOKUP(Processes[[#This Row],[Document no SubProcess]],Processer280125!B:F,5,FALSE)</f>
        <v>Current</v>
      </c>
      <c r="M155" t="str">
        <f>VLOOKUP(Processes[[#This Row],[Document no SubProcess]],Processer280125!B:B,1,)</f>
        <v>SP11.16</v>
      </c>
    </row>
    <row r="156" spans="3:13">
      <c r="C156" s="29" t="str">
        <f>_xlfn.CONCAT(Processes[[#This Row],[Document no]],"-",Processes[[#This Row],[Process]],"-",Processes[[#This Row],[Document no SubProcess]],"-",Processes[[#This Row],[SubProcess]])</f>
        <v>P11-Operations-SP11.17-Lean Tool - Factory flow</v>
      </c>
      <c r="D156" t="s">
        <v>7926</v>
      </c>
      <c r="E156" t="s">
        <v>7705</v>
      </c>
      <c r="F156" t="s">
        <v>5904</v>
      </c>
      <c r="G156" s="91" t="s">
        <v>7932</v>
      </c>
      <c r="H156" t="s">
        <v>7933</v>
      </c>
      <c r="I156" t="str">
        <f>VLOOKUP(Processes[[#This Row],[Document no SubProcess]],Processer280125!B:C,2,FALSE)</f>
        <v>HNO@kamstrup.com - Hamid Norasi</v>
      </c>
      <c r="J156" t="str">
        <f>VLOOKUP(Processes[[#This Row],[Approver]],Tabels!BC:BF,3,FALSE)</f>
        <v xml:space="preserve"> Supply Chain</v>
      </c>
      <c r="L156" t="str">
        <f>VLOOKUP(Processes[[#This Row],[Document no SubProcess]],Processer280125!B:F,5,FALSE)</f>
        <v>Current</v>
      </c>
      <c r="M156" t="str">
        <f>VLOOKUP(Processes[[#This Row],[Document no SubProcess]],Processer280125!B:B,1,)</f>
        <v>SP11.17</v>
      </c>
    </row>
    <row r="157" spans="3:13">
      <c r="C157" s="29" t="str">
        <f>_xlfn.CONCAT(Processes[[#This Row],[Document no]],"-",Processes[[#This Row],[Process]],"-",Processes[[#This Row],[Document no SubProcess]],"-",Processes[[#This Row],[SubProcess]])</f>
        <v>P11-Operations-SP11.18-Lean Tool - Kaizen</v>
      </c>
      <c r="D157" t="s">
        <v>7926</v>
      </c>
      <c r="E157" t="s">
        <v>7705</v>
      </c>
      <c r="F157" t="s">
        <v>5904</v>
      </c>
      <c r="G157" s="91" t="s">
        <v>7934</v>
      </c>
      <c r="H157" t="s">
        <v>7935</v>
      </c>
      <c r="I157" t="str">
        <f>VLOOKUP(Processes[[#This Row],[Document no SubProcess]],Processer280125!B:C,2,FALSE)</f>
        <v>HNO@kamstrup.com - Hamid Norasi</v>
      </c>
      <c r="J157" t="str">
        <f>VLOOKUP(Processes[[#This Row],[Approver]],Tabels!BC:BF,3,FALSE)</f>
        <v xml:space="preserve"> Supply Chain</v>
      </c>
      <c r="L157" t="str">
        <f>VLOOKUP(Processes[[#This Row],[Document no SubProcess]],Processer280125!B:F,5,FALSE)</f>
        <v>Current</v>
      </c>
      <c r="M157" t="str">
        <f>VLOOKUP(Processes[[#This Row],[Document no SubProcess]],Processer280125!B:B,1,)</f>
        <v>SP11.18</v>
      </c>
    </row>
    <row r="158" spans="3:13">
      <c r="C158" s="29" t="str">
        <f>_xlfn.CONCAT(Processes[[#This Row],[Document no]],"-",Processes[[#This Row],[Process]],"-",Processes[[#This Row],[Document no SubProcess]],"-",Processes[[#This Row],[SubProcess]])</f>
        <v>P11-Operations-SP11.19-Lean tool - Practical Problem Solving (PPS)</v>
      </c>
      <c r="D158" t="s">
        <v>7926</v>
      </c>
      <c r="E158" t="s">
        <v>7705</v>
      </c>
      <c r="F158" t="s">
        <v>5904</v>
      </c>
      <c r="G158" s="91" t="s">
        <v>7936</v>
      </c>
      <c r="H158" t="s">
        <v>7937</v>
      </c>
      <c r="I158" t="str">
        <f>VLOOKUP(Processes[[#This Row],[Document no SubProcess]],Processer280125!B:C,2,FALSE)</f>
        <v>nitp@kamstrup.com - Nicolai Tranberg Pedersen</v>
      </c>
      <c r="J158" t="str">
        <f>VLOOKUP(Processes[[#This Row],[Approver]],Tabels!BC:BF,3,FALSE)</f>
        <v xml:space="preserve"> Supply Chain</v>
      </c>
      <c r="L158" t="str">
        <f>VLOOKUP(Processes[[#This Row],[Document no SubProcess]],Processer280125!B:F,5,FALSE)</f>
        <v>Current</v>
      </c>
      <c r="M158" t="str">
        <f>VLOOKUP(Processes[[#This Row],[Document no SubProcess]],Processer280125!B:B,1,)</f>
        <v>SP11.19</v>
      </c>
    </row>
    <row r="159" spans="3:13">
      <c r="C159" s="29" t="str">
        <f>_xlfn.CONCAT(Processes[[#This Row],[Document no]],"-",Processes[[#This Row],[Process]],"-",Processes[[#This Row],[Document no SubProcess]],"-",Processes[[#This Row],[SubProcess]])</f>
        <v>P11-Operations-SP11.2-Incoming Inspection</v>
      </c>
      <c r="D159" t="s">
        <v>7926</v>
      </c>
      <c r="E159" t="s">
        <v>7705</v>
      </c>
      <c r="F159" t="s">
        <v>5904</v>
      </c>
      <c r="G159" s="39" t="s">
        <v>7938</v>
      </c>
      <c r="H159" t="s">
        <v>7939</v>
      </c>
      <c r="I159" t="str">
        <f>VLOOKUP(Processes[[#This Row],[Document no SubProcess]],Processer280125!B:C,2,FALSE)</f>
        <v>jmn@kamstrup.com - Jette Markussen</v>
      </c>
      <c r="J159" t="str">
        <f>VLOOKUP(Processes[[#This Row],[Approver]],Tabels!BC:BF,3,FALSE)</f>
        <v xml:space="preserve"> Supply Chain</v>
      </c>
      <c r="K159" t="s">
        <v>253</v>
      </c>
      <c r="L159" t="str">
        <f>VLOOKUP(Processes[[#This Row],[Document no SubProcess]],Processer280125!B:F,5,FALSE)</f>
        <v>Current</v>
      </c>
      <c r="M159" t="str">
        <f>VLOOKUP(Processes[[#This Row],[Document no SubProcess]],Processer280125!B:B,1,)</f>
        <v>SP11.2</v>
      </c>
    </row>
    <row r="160" spans="3:13">
      <c r="C160" s="29" t="str">
        <f>_xlfn.CONCAT(Processes[[#This Row],[Document no]],"-",Processes[[#This Row],[Process]],"-",Processes[[#This Row],[Document no SubProcess]],"-",Processes[[#This Row],[SubProcess]])</f>
        <v>P11-Operations-SP11.20-Lean Tool - Single-Minute Exchange of Die (SMED)</v>
      </c>
      <c r="D160" t="s">
        <v>7926</v>
      </c>
      <c r="E160" t="s">
        <v>7705</v>
      </c>
      <c r="F160" t="s">
        <v>5904</v>
      </c>
      <c r="G160" s="91" t="s">
        <v>7940</v>
      </c>
      <c r="H160" t="s">
        <v>7941</v>
      </c>
      <c r="I160" t="str">
        <f>VLOOKUP(Processes[[#This Row],[Document no SubProcess]],Processer280125!B:C,2,FALSE)</f>
        <v>HNO@kamstrup.com - Hamid Norasi</v>
      </c>
      <c r="J160" t="str">
        <f>VLOOKUP(Processes[[#This Row],[Approver]],Tabels!BC:BF,3,FALSE)</f>
        <v xml:space="preserve"> Supply Chain</v>
      </c>
      <c r="L160" t="str">
        <f>VLOOKUP(Processes[[#This Row],[Document no SubProcess]],Processer280125!B:F,5,FALSE)</f>
        <v>Current</v>
      </c>
      <c r="M160" t="str">
        <f>VLOOKUP(Processes[[#This Row],[Document no SubProcess]],Processer280125!B:B,1,)</f>
        <v>SP11.20</v>
      </c>
    </row>
    <row r="161" spans="3:13">
      <c r="C161" s="29" t="str">
        <f>_xlfn.CONCAT(Processes[[#This Row],[Document no]],"-",Processes[[#This Row],[Process]],"-",Processes[[#This Row],[Document no SubProcess]],"-",Processes[[#This Row],[SubProcess]])</f>
        <v>P11-Operations-SP11.21-Lean Tool - Value Stream Mapping (VSM)</v>
      </c>
      <c r="D161" t="s">
        <v>7926</v>
      </c>
      <c r="E161" t="s">
        <v>7705</v>
      </c>
      <c r="F161" t="s">
        <v>5904</v>
      </c>
      <c r="G161" s="91" t="s">
        <v>7942</v>
      </c>
      <c r="H161" t="s">
        <v>7943</v>
      </c>
      <c r="I161" t="str">
        <f>VLOOKUP(Processes[[#This Row],[Document no SubProcess]],Processer280125!B:C,2,FALSE)</f>
        <v>HNO@kamstrup.com - Hamid Norasi</v>
      </c>
      <c r="J161" t="str">
        <f>VLOOKUP(Processes[[#This Row],[Approver]],Tabels!BC:BF,3,FALSE)</f>
        <v xml:space="preserve"> Supply Chain</v>
      </c>
      <c r="L161" t="str">
        <f>VLOOKUP(Processes[[#This Row],[Document no SubProcess]],Processer280125!B:F,5,FALSE)</f>
        <v>Current</v>
      </c>
      <c r="M161" t="str">
        <f>VLOOKUP(Processes[[#This Row],[Document no SubProcess]],Processer280125!B:B,1,)</f>
        <v>SP11.21</v>
      </c>
    </row>
    <row r="162" spans="3:13">
      <c r="C162" s="29" t="str">
        <f>_xlfn.CONCAT(Processes[[#This Row],[Document no]],"-",Processes[[#This Row],[Process]],"-",Processes[[#This Row],[Document no SubProcess]],"-",Processes[[#This Row],[SubProcess]])</f>
        <v>P11-Operations-SP11.22-Process Confirmation</v>
      </c>
      <c r="D162" t="s">
        <v>7926</v>
      </c>
      <c r="E162" t="s">
        <v>7705</v>
      </c>
      <c r="F162" t="s">
        <v>5904</v>
      </c>
      <c r="G162" s="91" t="s">
        <v>7944</v>
      </c>
      <c r="H162" t="s">
        <v>7945</v>
      </c>
      <c r="I162" t="str">
        <f>VLOOKUP(Processes[[#This Row],[Document no SubProcess]],Processer280125!B:C,2,FALSE)</f>
        <v>HNO@kamstrup.com - Hamid Norasi</v>
      </c>
      <c r="J162" t="str">
        <f>VLOOKUP(Processes[[#This Row],[Approver]],Tabels!BC:BF,3,FALSE)</f>
        <v xml:space="preserve"> Supply Chain</v>
      </c>
      <c r="L162" t="str">
        <f>VLOOKUP(Processes[[#This Row],[Document no SubProcess]],Processer280125!B:F,5,FALSE)</f>
        <v>Current</v>
      </c>
      <c r="M162" t="str">
        <f>VLOOKUP(Processes[[#This Row],[Document no SubProcess]],Processer280125!B:B,1,)</f>
        <v>SP11.22</v>
      </c>
    </row>
    <row r="163" spans="3:13">
      <c r="C163" s="29" t="str">
        <f>_xlfn.CONCAT(Processes[[#This Row],[Document no]],"-",Processes[[#This Row],[Process]],"-",Processes[[#This Row],[Document no SubProcess]],"-",Processes[[#This Row],[SubProcess]])</f>
        <v>P11-Operations-SP11.23-Product Traceability</v>
      </c>
      <c r="D163" t="s">
        <v>7926</v>
      </c>
      <c r="E163" t="s">
        <v>7705</v>
      </c>
      <c r="F163" t="s">
        <v>5904</v>
      </c>
      <c r="G163" s="91" t="s">
        <v>7946</v>
      </c>
      <c r="H163" t="s">
        <v>7947</v>
      </c>
      <c r="I163" t="str">
        <f>VLOOKUP(Processes[[#This Row],[Document no SubProcess]],Processer280125!B:C,2,FALSE)</f>
        <v>abd@kamstrup.com - Andreas Bach Mørk Dam</v>
      </c>
      <c r="J163" t="str">
        <f>VLOOKUP(Processes[[#This Row],[Approver]],Tabels!BC:BF,3,FALSE)</f>
        <v xml:space="preserve"> Supply Chain</v>
      </c>
      <c r="L163" t="str">
        <f>VLOOKUP(Processes[[#This Row],[Document no SubProcess]],Processer280125!B:F,5,FALSE)</f>
        <v>Draft</v>
      </c>
      <c r="M163" t="str">
        <f>VLOOKUP(Processes[[#This Row],[Document no SubProcess]],Processer280125!B:B,1,)</f>
        <v>SP11.23</v>
      </c>
    </row>
    <row r="164" spans="3:13">
      <c r="C164" s="29" t="str">
        <f>_xlfn.CONCAT(Processes[[#This Row],[Document no]],"-",Processes[[#This Row],[Process]],"-",Processes[[#This Row],[Document no SubProcess]],"-",Processes[[#This Row],[SubProcess]])</f>
        <v>P11-Operations-SP11.24-Electro Static discharge (ESD)</v>
      </c>
      <c r="D164" t="s">
        <v>7926</v>
      </c>
      <c r="E164" t="s">
        <v>7705</v>
      </c>
      <c r="F164" t="s">
        <v>5904</v>
      </c>
      <c r="G164" s="91" t="s">
        <v>7948</v>
      </c>
      <c r="H164" t="s">
        <v>7949</v>
      </c>
      <c r="I164" t="str">
        <f>VLOOKUP(Processes[[#This Row],[Document no SubProcess]],Processer280125!B:C,2,FALSE)</f>
        <v>laal@kamstrup.com - Lars Abel</v>
      </c>
      <c r="J164" t="str">
        <f>VLOOKUP(Processes[[#This Row],[Approver]],Tabels!BC:BF,3,FALSE)</f>
        <v xml:space="preserve"> Supply Chain</v>
      </c>
      <c r="L164" t="str">
        <f>VLOOKUP(Processes[[#This Row],[Document no SubProcess]],Processer280125!B:F,5,FALSE)</f>
        <v>Current</v>
      </c>
      <c r="M164" t="str">
        <f>VLOOKUP(Processes[[#This Row],[Document no SubProcess]],Processer280125!B:B,1,)</f>
        <v>SP11.24</v>
      </c>
    </row>
    <row r="165" spans="3:13">
      <c r="C165" s="29" t="str">
        <f>_xlfn.CONCAT(Processes[[#This Row],[Document no]],"-",Processes[[#This Row],[Process]],"-",Processes[[#This Row],[Document no SubProcess]],"-",Processes[[#This Row],[SubProcess]])</f>
        <v>P11-Operations-SP11.25-Printed Circuit Board Assembly (PCBA) - IPC Standard Compliance</v>
      </c>
      <c r="D165" t="s">
        <v>7926</v>
      </c>
      <c r="E165" t="s">
        <v>7705</v>
      </c>
      <c r="F165" t="s">
        <v>5904</v>
      </c>
      <c r="G165" s="91" t="s">
        <v>7950</v>
      </c>
      <c r="H165" t="s">
        <v>7951</v>
      </c>
      <c r="I165" t="str">
        <f>VLOOKUP(Processes[[#This Row],[Document no SubProcess]],Processer280125!B:C,2,FALSE)</f>
        <v>fsh@kamstrup.com - Flemming Stenholt</v>
      </c>
      <c r="J165" t="str">
        <f>VLOOKUP(Processes[[#This Row],[Approver]],Tabels!BC:BF,3,FALSE)</f>
        <v xml:space="preserve"> Supply Chain</v>
      </c>
      <c r="L165" t="str">
        <f>VLOOKUP(Processes[[#This Row],[Document no SubProcess]],Processer280125!B:F,5,FALSE)</f>
        <v>Draft</v>
      </c>
      <c r="M165" t="str">
        <f>VLOOKUP(Processes[[#This Row],[Document no SubProcess]],Processer280125!B:B,1,)</f>
        <v>SP11.25</v>
      </c>
    </row>
    <row r="166" spans="3:13">
      <c r="C166" s="29" t="str">
        <f>_xlfn.CONCAT(Processes[[#This Row],[Document no]],"-",Processes[[#This Row],[Process]],"-",Processes[[#This Row],[Document no SubProcess]],"-",Processes[[#This Row],[SubProcess]])</f>
        <v>P11-Operations-SP11.26-Process Verification</v>
      </c>
      <c r="D166" t="s">
        <v>7926</v>
      </c>
      <c r="E166" t="s">
        <v>7705</v>
      </c>
      <c r="F166" t="s">
        <v>5904</v>
      </c>
      <c r="G166" s="39" t="s">
        <v>7952</v>
      </c>
      <c r="H166" t="s">
        <v>7953</v>
      </c>
      <c r="I166" t="str">
        <f>VLOOKUP(Processes[[#This Row],[Document no SubProcess]],Processer280125!B:C,2,FALSE)</f>
        <v>jekk@kamstrup.com - Jens Konradsen</v>
      </c>
      <c r="J166" t="str">
        <f>VLOOKUP(Processes[[#This Row],[Approver]],Tabels!BC:BF,3,FALSE)</f>
        <v xml:space="preserve"> Supply Chain</v>
      </c>
      <c r="K166" t="s">
        <v>253</v>
      </c>
      <c r="L166" t="str">
        <f>VLOOKUP(Processes[[#This Row],[Document no SubProcess]],Processer280125!B:F,5,FALSE)</f>
        <v>Current</v>
      </c>
      <c r="M166" t="str">
        <f>VLOOKUP(Processes[[#This Row],[Document no SubProcess]],Processer280125!B:B,1,)</f>
        <v>SP11.26</v>
      </c>
    </row>
    <row r="167" spans="3:13">
      <c r="C167" s="29" t="str">
        <f>_xlfn.CONCAT(Processes[[#This Row],[Document no]],"-",Processes[[#This Row],[Process]],"-",Processes[[#This Row],[Document no SubProcess]],"-",Processes[[#This Row],[SubProcess]])</f>
        <v>P11-Operations-SP11.27-Disinfection &amp; Bacterial Testing</v>
      </c>
      <c r="D167" t="s">
        <v>7926</v>
      </c>
      <c r="E167" t="s">
        <v>7705</v>
      </c>
      <c r="F167" t="s">
        <v>5904</v>
      </c>
      <c r="G167" s="91" t="s">
        <v>7954</v>
      </c>
      <c r="H167" t="s">
        <v>7955</v>
      </c>
      <c r="I167" t="str">
        <f>VLOOKUP(Processes[[#This Row],[Document no SubProcess]],Processer280125!B:C,2,FALSE)</f>
        <v>Mek@kamstrup.com - Mette Birch Kristensen</v>
      </c>
      <c r="J167" t="str">
        <f>VLOOKUP(Processes[[#This Row],[Approver]],Tabels!BC:BF,3,FALSE)</f>
        <v xml:space="preserve"> Quality &amp; Sustainability</v>
      </c>
      <c r="L167" t="str">
        <f>VLOOKUP(Processes[[#This Row],[Document no SubProcess]],Processer280125!B:F,5,FALSE)</f>
        <v>Current</v>
      </c>
      <c r="M167" t="str">
        <f>VLOOKUP(Processes[[#This Row],[Document no SubProcess]],Processer280125!B:B,1,)</f>
        <v>SP11.27</v>
      </c>
    </row>
    <row r="168" spans="3:13">
      <c r="C168" s="29" t="str">
        <f>_xlfn.CONCAT(Processes[[#This Row],[Document no]],"-",Processes[[#This Row],[Process]],"-",Processes[[#This Row],[Document no SubProcess]],"-",Processes[[#This Row],[SubProcess]])</f>
        <v>P11-Operations-SP11.28-Operational Monitoring</v>
      </c>
      <c r="D168" t="s">
        <v>7926</v>
      </c>
      <c r="E168" t="s">
        <v>7705</v>
      </c>
      <c r="F168" t="s">
        <v>5904</v>
      </c>
      <c r="G168" s="91" t="s">
        <v>7956</v>
      </c>
      <c r="H168" t="s">
        <v>7957</v>
      </c>
      <c r="I168" t="str">
        <f>VLOOKUP(Processes[[#This Row],[Document no SubProcess]],Processer280125!B:C,2,FALSE)</f>
        <v>micb@kamstrup.com - Michael Breumsø</v>
      </c>
      <c r="J168" t="str">
        <f>VLOOKUP(Processes[[#This Row],[Approver]],Tabels!BC:BF,3,FALSE)</f>
        <v xml:space="preserve"> Electricity</v>
      </c>
      <c r="L168" t="str">
        <f>VLOOKUP(Processes[[#This Row],[Document no SubProcess]],Processer280125!B:F,5,FALSE)</f>
        <v>Draft</v>
      </c>
      <c r="M168" t="str">
        <f>VLOOKUP(Processes[[#This Row],[Document no SubProcess]],Processer280125!B:B,1,)</f>
        <v>SP11.28</v>
      </c>
    </row>
    <row r="169" spans="3:13">
      <c r="C169" s="29" t="str">
        <f>_xlfn.CONCAT(Processes[[#This Row],[Document no]],"-",Processes[[#This Row],[Process]],"-",Processes[[#This Row],[Document no SubProcess]],"-",Processes[[#This Row],[SubProcess]])</f>
        <v>P11-Operations-SP11.3-Manufacturing Planning</v>
      </c>
      <c r="D169" t="s">
        <v>7926</v>
      </c>
      <c r="E169" t="s">
        <v>7705</v>
      </c>
      <c r="F169" t="s">
        <v>5904</v>
      </c>
      <c r="G169" s="39" t="s">
        <v>7958</v>
      </c>
      <c r="H169" t="s">
        <v>7959</v>
      </c>
      <c r="I169" t="str">
        <f>VLOOKUP(Processes[[#This Row],[Document no SubProcess]],Processer280125!B:C,2,FALSE)</f>
        <v>MIEN@kamstrup.com - Mia Ellegaard</v>
      </c>
      <c r="J169" t="str">
        <f>VLOOKUP(Processes[[#This Row],[Approver]],Tabels!BC:BF,3,FALSE)</f>
        <v xml:space="preserve"> Supply Chain</v>
      </c>
      <c r="K169" t="s">
        <v>253</v>
      </c>
      <c r="L169" t="str">
        <f>VLOOKUP(Processes[[#This Row],[Document no SubProcess]],Processer280125!B:F,5,FALSE)</f>
        <v>Draft</v>
      </c>
      <c r="M169" t="str">
        <f>VLOOKUP(Processes[[#This Row],[Document no SubProcess]],Processer280125!B:B,1,)</f>
        <v>SP11.3</v>
      </c>
    </row>
    <row r="170" spans="3:13">
      <c r="C170" s="29" t="str">
        <f>_xlfn.CONCAT(Processes[[#This Row],[Document no]],"-",Processes[[#This Row],[Process]],"-",Processes[[#This Row],[Document no SubProcess]],"-",Processes[[#This Row],[SubProcess]])</f>
        <v>P11-Operations-SP11.30-Manufacturing Software</v>
      </c>
      <c r="D170" t="s">
        <v>7926</v>
      </c>
      <c r="E170" t="s">
        <v>7705</v>
      </c>
      <c r="F170" t="s">
        <v>5904</v>
      </c>
      <c r="G170" s="39" t="s">
        <v>7960</v>
      </c>
      <c r="H170" t="s">
        <v>6288</v>
      </c>
      <c r="I170" t="str">
        <f>VLOOKUP(Processes[[#This Row],[Document no SubProcess]],Processer280125!B:C,2,FALSE)</f>
        <v>KJN@kamstrup.com - Kelvin Væver Jensen</v>
      </c>
      <c r="J170" t="str">
        <f>VLOOKUP(Processes[[#This Row],[Approver]],Tabels!BC:BF,3,FALSE)</f>
        <v xml:space="preserve"> Supply Chain</v>
      </c>
      <c r="K170" t="s">
        <v>253</v>
      </c>
      <c r="L170" t="str">
        <f>VLOOKUP(Processes[[#This Row],[Document no SubProcess]],Processer280125!B:F,5,FALSE)</f>
        <v>Draft</v>
      </c>
      <c r="M170" t="str">
        <f>VLOOKUP(Processes[[#This Row],[Document no SubProcess]],Processer280125!B:B,1,)</f>
        <v>SP11.30</v>
      </c>
    </row>
    <row r="171" spans="3:13">
      <c r="C171" s="29" t="str">
        <f>_xlfn.CONCAT(Processes[[#This Row],[Document no]],"-",Processes[[#This Row],[Process]],"-",Processes[[#This Row],[Document no SubProcess]],"-",Processes[[#This Row],[SubProcess]])</f>
        <v>P11-Operations-SP11.31-Sales and Operations Planning</v>
      </c>
      <c r="D171" t="s">
        <v>7926</v>
      </c>
      <c r="E171" t="s">
        <v>7705</v>
      </c>
      <c r="F171" t="s">
        <v>5904</v>
      </c>
      <c r="G171" s="39" t="s">
        <v>7961</v>
      </c>
      <c r="H171" t="s">
        <v>7962</v>
      </c>
      <c r="I171" t="str">
        <f>VLOOKUP(Processes[[#This Row],[Document no SubProcess]],Processer280125!B:C,2,FALSE)</f>
        <v>PEF@kamstrup.com - Peter Frølund</v>
      </c>
      <c r="J171" t="str">
        <f>VLOOKUP(Processes[[#This Row],[Approver]],Tabels!BC:BF,3,FALSE)</f>
        <v xml:space="preserve"> Supply Chain</v>
      </c>
      <c r="K171" t="s">
        <v>253</v>
      </c>
      <c r="L171" t="str">
        <f>VLOOKUP(Processes[[#This Row],[Document no SubProcess]],Processer280125!B:F,5,FALSE)</f>
        <v>Current</v>
      </c>
      <c r="M171" t="str">
        <f>VLOOKUP(Processes[[#This Row],[Document no SubProcess]],Processer280125!B:B,1,)</f>
        <v>SP11.31</v>
      </c>
    </row>
    <row r="172" spans="3:13">
      <c r="C172" s="29" t="str">
        <f>_xlfn.CONCAT(Processes[[#This Row],[Document no]],"-",Processes[[#This Row],[Process]],"-",Processes[[#This Row],[Document no SubProcess]],"-",Processes[[#This Row],[SubProcess]])</f>
        <v>P11-Operations-SP11.32-Strategic Demand and Capacity Planning</v>
      </c>
      <c r="D172" t="s">
        <v>7926</v>
      </c>
      <c r="E172" t="s">
        <v>7705</v>
      </c>
      <c r="F172" t="s">
        <v>5904</v>
      </c>
      <c r="G172" s="39" t="s">
        <v>7963</v>
      </c>
      <c r="H172" t="s">
        <v>7964</v>
      </c>
      <c r="I172" t="str">
        <f>VLOOKUP(Processes[[#This Row],[Document no SubProcess]],Processer280125!B:C,2,FALSE)</f>
        <v>PEF@kamstrup.com - Peter Frølund</v>
      </c>
      <c r="J172" t="str">
        <f>VLOOKUP(Processes[[#This Row],[Approver]],Tabels!BC:BF,3,FALSE)</f>
        <v xml:space="preserve"> Supply Chain</v>
      </c>
      <c r="K172" t="s">
        <v>253</v>
      </c>
      <c r="L172" t="str">
        <f>VLOOKUP(Processes[[#This Row],[Document no SubProcess]],Processer280125!B:F,5,FALSE)</f>
        <v>Current</v>
      </c>
      <c r="M172" t="str">
        <f>VLOOKUP(Processes[[#This Row],[Document no SubProcess]],Processer280125!B:B,1,)</f>
        <v>SP11.32</v>
      </c>
    </row>
    <row r="173" spans="3:13">
      <c r="C173" s="29" t="str">
        <f>_xlfn.CONCAT(Processes[[#This Row],[Document no]],"-",Processes[[#This Row],[Process]],"-",Processes[[#This Row],[Document no SubProcess]],"-",Processes[[#This Row],[SubProcess]])</f>
        <v>P11-Operations-SP11.33-Goods receive</v>
      </c>
      <c r="D173" t="s">
        <v>7926</v>
      </c>
      <c r="E173" t="s">
        <v>7705</v>
      </c>
      <c r="F173" t="s">
        <v>5904</v>
      </c>
      <c r="G173" s="39" t="s">
        <v>7965</v>
      </c>
      <c r="H173" t="s">
        <v>7966</v>
      </c>
      <c r="I173" t="str">
        <f>VLOOKUP(Processes[[#This Row],[Document no SubProcess]],Processer280125!B:C,2,FALSE)</f>
        <v>KEJ@kamstrup.com - Kirsten Ekkelund Juul</v>
      </c>
      <c r="J173">
        <f>VLOOKUP(Processes[[#This Row],[Approver]],Tabels!BC:BF,3,FALSE)</f>
        <v>0</v>
      </c>
      <c r="K173" t="s">
        <v>253</v>
      </c>
      <c r="L173" t="str">
        <f>VLOOKUP(Processes[[#This Row],[Document no SubProcess]],Processer280125!B:F,5,FALSE)</f>
        <v>Draft</v>
      </c>
      <c r="M173" t="str">
        <f>VLOOKUP(Processes[[#This Row],[Document no SubProcess]],Processer280125!B:B,1,)</f>
        <v>SP11.33</v>
      </c>
    </row>
    <row r="174" spans="3:13">
      <c r="C174" s="29" t="str">
        <f>_xlfn.CONCAT(Processes[[#This Row],[Document no]],"-",Processes[[#This Row],[Process]],"-",Processes[[#This Row],[Document no SubProcess]],"-",Processes[[#This Row],[SubProcess]])</f>
        <v>P11-Operations-SP11.34-Pick for production</v>
      </c>
      <c r="D174" t="s">
        <v>7926</v>
      </c>
      <c r="E174" t="s">
        <v>7705</v>
      </c>
      <c r="F174" t="s">
        <v>5904</v>
      </c>
      <c r="G174" s="39" t="s">
        <v>7967</v>
      </c>
      <c r="H174" t="s">
        <v>7968</v>
      </c>
      <c r="I174" t="str">
        <f>VLOOKUP(Processes[[#This Row],[Document no SubProcess]],Processer280125!B:C,2,FALSE)</f>
        <v>KEJ@kamstrup.com - Kirsten Ekkelund Juul</v>
      </c>
      <c r="J174">
        <f>VLOOKUP(Processes[[#This Row],[Approver]],Tabels!BC:BF,3,FALSE)</f>
        <v>0</v>
      </c>
      <c r="K174" t="s">
        <v>253</v>
      </c>
      <c r="L174" t="str">
        <f>VLOOKUP(Processes[[#This Row],[Document no SubProcess]],Processer280125!B:F,5,FALSE)</f>
        <v>Current</v>
      </c>
      <c r="M174" t="str">
        <f>VLOOKUP(Processes[[#This Row],[Document no SubProcess]],Processer280125!B:B,1,)</f>
        <v>SP11.34</v>
      </c>
    </row>
    <row r="175" spans="3:13">
      <c r="C175" s="29" t="str">
        <f>_xlfn.CONCAT(Processes[[#This Row],[Document no]],"-",Processes[[#This Row],[Process]],"-",Processes[[#This Row],[Document no SubProcess]],"-",Processes[[#This Row],[SubProcess]])</f>
        <v>P11-Operations-SP11.35-Warehouse Management</v>
      </c>
      <c r="D175" t="s">
        <v>7926</v>
      </c>
      <c r="E175" t="s">
        <v>7705</v>
      </c>
      <c r="F175" t="s">
        <v>5904</v>
      </c>
      <c r="G175" s="39" t="s">
        <v>7969</v>
      </c>
      <c r="H175" t="s">
        <v>6879</v>
      </c>
      <c r="I175" t="str">
        <f>VLOOKUP(Processes[[#This Row],[Document no SubProcess]],Processer280125!B:C,2,FALSE)</f>
        <v>KEJ@kamstrup.com - Kirsten Ekkelund Juul</v>
      </c>
      <c r="J175">
        <f>VLOOKUP(Processes[[#This Row],[Approver]],Tabels!BC:BF,3,FALSE)</f>
        <v>0</v>
      </c>
      <c r="K175" t="s">
        <v>253</v>
      </c>
      <c r="L175" t="str">
        <f>VLOOKUP(Processes[[#This Row],[Document no SubProcess]],Processer280125!B:F,5,FALSE)</f>
        <v>Current</v>
      </c>
      <c r="M175" t="str">
        <f>VLOOKUP(Processes[[#This Row],[Document no SubProcess]],Processer280125!B:B,1,)</f>
        <v>SP11.35</v>
      </c>
    </row>
    <row r="176" spans="3:13">
      <c r="C176" s="29" t="str">
        <f>_xlfn.CONCAT(Processes[[#This Row],[Document no]],"-",Processes[[#This Row],[Process]],"-",Processes[[#This Row],[Document no SubProcess]],"-",Processes[[#This Row],[SubProcess]])</f>
        <v>P11-Operations-SP11.36-Manufacturing Execution Printed Circuit Board Assembly (PCBA) DK</v>
      </c>
      <c r="D176" t="s">
        <v>7926</v>
      </c>
      <c r="E176" t="s">
        <v>7705</v>
      </c>
      <c r="F176" t="s">
        <v>5904</v>
      </c>
      <c r="G176" s="39" t="s">
        <v>7970</v>
      </c>
      <c r="H176" t="s">
        <v>7971</v>
      </c>
      <c r="I176" t="str">
        <f>VLOOKUP(Processes[[#This Row],[Document no SubProcess]],Processer280125!B:C,2,FALSE)</f>
        <v>jvo@kamstrup.com - Joseph Vella Ottosen</v>
      </c>
      <c r="J176">
        <f>VLOOKUP(Processes[[#This Row],[Approver]],Tabels!BC:BF,3,FALSE)</f>
        <v>0</v>
      </c>
      <c r="K176" t="s">
        <v>253</v>
      </c>
      <c r="L176" t="str">
        <f>VLOOKUP(Processes[[#This Row],[Document no SubProcess]],Processer280125!B:F,5,FALSE)</f>
        <v>Current</v>
      </c>
      <c r="M176" t="str">
        <f>VLOOKUP(Processes[[#This Row],[Document no SubProcess]],Processer280125!B:B,1,)</f>
        <v>SP11.36</v>
      </c>
    </row>
    <row r="177" spans="3:13">
      <c r="C177" s="29" t="str">
        <f>_xlfn.CONCAT(Processes[[#This Row],[Document no]],"-",Processes[[#This Row],[Process]],"-",Processes[[#This Row],[Document no SubProcess]],"-",Processes[[#This Row],[SubProcess]])</f>
        <v>P11-Operations-SP11.37-Pick and Packing</v>
      </c>
      <c r="D177" t="s">
        <v>7926</v>
      </c>
      <c r="E177" t="s">
        <v>7705</v>
      </c>
      <c r="F177" t="s">
        <v>5904</v>
      </c>
      <c r="G177" s="39" t="s">
        <v>7972</v>
      </c>
      <c r="H177" t="s">
        <v>7973</v>
      </c>
      <c r="I177" t="str">
        <f>VLOOKUP(Processes[[#This Row],[Document no SubProcess]],Processer280125!B:C,2,FALSE)</f>
        <v>KEJ@kamstrup.com - Kirsten Ekkelund Juul</v>
      </c>
      <c r="J177">
        <f>VLOOKUP(Processes[[#This Row],[Approver]],Tabels!BC:BF,3,FALSE)</f>
        <v>0</v>
      </c>
      <c r="K177" t="s">
        <v>253</v>
      </c>
      <c r="L177" t="str">
        <f>VLOOKUP(Processes[[#This Row],[Document no SubProcess]],Processer280125!B:F,5,FALSE)</f>
        <v>Current</v>
      </c>
      <c r="M177" t="str">
        <f>VLOOKUP(Processes[[#This Row],[Document no SubProcess]],Processer280125!B:B,1,)</f>
        <v>SP11.37</v>
      </c>
    </row>
    <row r="178" spans="3:13">
      <c r="C178" s="29" t="str">
        <f>_xlfn.CONCAT(Processes[[#This Row],[Document no]],"-",Processes[[#This Row],[Process]],"-",Processes[[#This Row],[Document no SubProcess]],"-",Processes[[#This Row],[SubProcess]])</f>
        <v>P11-Operations-SP11.38-Shipping</v>
      </c>
      <c r="D178" t="s">
        <v>7926</v>
      </c>
      <c r="E178" t="s">
        <v>7705</v>
      </c>
      <c r="F178" t="s">
        <v>5904</v>
      </c>
      <c r="G178" s="39" t="s">
        <v>7974</v>
      </c>
      <c r="H178" t="s">
        <v>6903</v>
      </c>
      <c r="I178" t="str">
        <f>VLOOKUP(Processes[[#This Row],[Document no SubProcess]],Processer280125!B:C,2,FALSE)</f>
        <v>vimm@kamstrup.com - Vivian Møller Morthorst</v>
      </c>
      <c r="J178" t="str">
        <f>VLOOKUP(Processes[[#This Row],[Approver]],Tabels!BC:BF,3,FALSE)</f>
        <v>Supply</v>
      </c>
      <c r="K178" t="s">
        <v>253</v>
      </c>
      <c r="L178" t="str">
        <f>VLOOKUP(Processes[[#This Row],[Document no SubProcess]],Processer280125!B:F,5,FALSE)</f>
        <v>Draft</v>
      </c>
      <c r="M178" t="str">
        <f>VLOOKUP(Processes[[#This Row],[Document no SubProcess]],Processer280125!B:B,1,)</f>
        <v>SP11.38</v>
      </c>
    </row>
    <row r="179" spans="3:13">
      <c r="C179" s="29" t="str">
        <f>_xlfn.CONCAT(Processes[[#This Row],[Document no]],"-",Processes[[#This Row],[Process]],"-",Processes[[#This Row],[Document no SubProcess]],"-",Processes[[#This Row],[SubProcess]])</f>
        <v>P11-Operations-SP11.39-Manufacturing Environment</v>
      </c>
      <c r="D179" t="s">
        <v>7926</v>
      </c>
      <c r="E179" t="s">
        <v>7705</v>
      </c>
      <c r="F179" t="s">
        <v>5904</v>
      </c>
      <c r="G179" s="91" t="s">
        <v>7975</v>
      </c>
      <c r="H179" t="s">
        <v>7976</v>
      </c>
      <c r="I179" t="str">
        <f>VLOOKUP(Processes[[#This Row],[Document no SubProcess]],Processer280125!B:C,2,FALSE)</f>
        <v>VIA@kamstrup.com - Viggo Søren Andersen</v>
      </c>
      <c r="J179" t="str">
        <f>VLOOKUP(Processes[[#This Row],[Approver]],Tabels!BC:BF,3,FALSE)</f>
        <v xml:space="preserve"> Quality &amp; Sustainability</v>
      </c>
      <c r="L179" t="str">
        <f>VLOOKUP(Processes[[#This Row],[Document no SubProcess]],Processer280125!B:F,5,FALSE)</f>
        <v>Current</v>
      </c>
      <c r="M179" t="str">
        <f>VLOOKUP(Processes[[#This Row],[Document no SubProcess]],Processer280125!B:B,1,)</f>
        <v>SP11.39</v>
      </c>
    </row>
    <row r="180" spans="3:13">
      <c r="C180" s="29" t="str">
        <f>_xlfn.CONCAT(Processes[[#This Row],[Document no]],"-",Processes[[#This Row],[Process]],"-",Processes[[#This Row],[Document no SubProcess]],"-",Processes[[#This Row],[SubProcess]])</f>
        <v>P11-Operations-SP11.4-Manufacturing execution Heat &amp; Cooling Temperature Sensors DK</v>
      </c>
      <c r="D180" t="s">
        <v>7926</v>
      </c>
      <c r="E180" t="s">
        <v>7705</v>
      </c>
      <c r="F180" t="s">
        <v>5904</v>
      </c>
      <c r="G180" s="39" t="s">
        <v>7977</v>
      </c>
      <c r="H180" t="s">
        <v>7978</v>
      </c>
      <c r="I180" t="str">
        <f>VLOOKUP(Processes[[#This Row],[Document no SubProcess]],Processer280125!B:C,2,FALSE)</f>
        <v>frdl@kamstrup.com - Frederik Dirach Lauritzen</v>
      </c>
      <c r="J180" t="str">
        <f>VLOOKUP(Processes[[#This Row],[Approver]],Tabels!BC:BF,3,FALSE)</f>
        <v>Supply</v>
      </c>
      <c r="K180" t="s">
        <v>253</v>
      </c>
      <c r="L180" t="str">
        <f>VLOOKUP(Processes[[#This Row],[Document no SubProcess]],Processer280125!B:F,5,FALSE)</f>
        <v>Draft</v>
      </c>
      <c r="M180" t="str">
        <f>VLOOKUP(Processes[[#This Row],[Document no SubProcess]],Processer280125!B:B,1,)</f>
        <v>SP11.4</v>
      </c>
    </row>
    <row r="181" spans="3:13">
      <c r="C181" s="29" t="str">
        <f>_xlfn.CONCAT(Processes[[#This Row],[Document no]],"-",Processes[[#This Row],[Process]],"-",Processes[[#This Row],[Document no SubProcess]],"-",Processes[[#This Row],[SubProcess]])</f>
        <v>P11-Operations-SP11.40-Product Reliability Test</v>
      </c>
      <c r="D181" t="s">
        <v>7926</v>
      </c>
      <c r="E181" t="s">
        <v>7705</v>
      </c>
      <c r="F181" t="s">
        <v>5904</v>
      </c>
      <c r="G181" s="91" t="s">
        <v>7979</v>
      </c>
      <c r="H181" t="s">
        <v>7980</v>
      </c>
      <c r="I181" t="str">
        <f>VLOOKUP(Processes[[#This Row],[Document no SubProcess]],Processer280125!B:C,2,FALSE)</f>
        <v>CNI@kamstrup.com - Carsten Svanberg Nielsen</v>
      </c>
      <c r="J181">
        <f>VLOOKUP(Processes[[#This Row],[Approver]],Tabels!BC:BF,3,FALSE)</f>
        <v>0</v>
      </c>
      <c r="L181" t="str">
        <f>VLOOKUP(Processes[[#This Row],[Document no SubProcess]],Processer280125!B:F,5,FALSE)</f>
        <v>Current</v>
      </c>
      <c r="M181" t="str">
        <f>VLOOKUP(Processes[[#This Row],[Document no SubProcess]],Processer280125!B:B,1,)</f>
        <v>SP11.40</v>
      </c>
    </row>
    <row r="182" spans="3:13">
      <c r="C182" s="29" t="str">
        <f>_xlfn.CONCAT(Processes[[#This Row],[Document no]],"-",Processes[[#This Row],[Process]],"-",Processes[[#This Row],[Document no SubProcess]],"-",Processes[[#This Row],[SubProcess]])</f>
        <v>P11-Operations-SP11.41-Dangerous Goods</v>
      </c>
      <c r="D182" t="s">
        <v>7926</v>
      </c>
      <c r="E182" t="s">
        <v>7705</v>
      </c>
      <c r="F182" t="s">
        <v>5904</v>
      </c>
      <c r="G182" s="91" t="s">
        <v>7981</v>
      </c>
      <c r="H182" t="s">
        <v>7982</v>
      </c>
      <c r="I182" t="str">
        <f>VLOOKUP(Processes[[#This Row],[Document no SubProcess]],Processer280125!B:C,2,FALSE)</f>
        <v>rirg@kamstrup.com - Rie Winther Rusbjerg</v>
      </c>
      <c r="J182">
        <f>VLOOKUP(Processes[[#This Row],[Approver]],Tabels!BC:BF,3,FALSE)</f>
        <v>0</v>
      </c>
      <c r="L182" t="str">
        <f>VLOOKUP(Processes[[#This Row],[Document no SubProcess]],Processer280125!B:F,5,FALSE)</f>
        <v>Current</v>
      </c>
      <c r="M182" t="str">
        <f>VLOOKUP(Processes[[#This Row],[Document no SubProcess]],Processer280125!B:B,1,)</f>
        <v>SP11.41</v>
      </c>
    </row>
    <row r="183" spans="3:13">
      <c r="C183" s="29" t="str">
        <f>_xlfn.CONCAT(Processes[[#This Row],[Document no]],"-",Processes[[#This Row],[Process]],"-",Processes[[#This Row],[Document no SubProcess]],"-",Processes[[#This Row],[SubProcess]])</f>
        <v>P11-Operations-SP11.5-Manufacturing execution Heat &amp; Cooling DK</v>
      </c>
      <c r="D183" t="s">
        <v>7926</v>
      </c>
      <c r="E183" t="s">
        <v>7705</v>
      </c>
      <c r="F183" t="s">
        <v>5904</v>
      </c>
      <c r="G183" s="39" t="s">
        <v>7983</v>
      </c>
      <c r="H183" t="s">
        <v>7984</v>
      </c>
      <c r="I183" t="str">
        <f>VLOOKUP(Processes[[#This Row],[Document no SubProcess]],Processer280125!B:C,2,FALSE)</f>
        <v>frdl@kamstrup.com - Frederik Dirach Lauritzen</v>
      </c>
      <c r="J183" t="str">
        <f>VLOOKUP(Processes[[#This Row],[Approver]],Tabels!BC:BF,3,FALSE)</f>
        <v>Supply</v>
      </c>
      <c r="K183" t="s">
        <v>253</v>
      </c>
      <c r="L183" t="str">
        <f>VLOOKUP(Processes[[#This Row],[Document no SubProcess]],Processer280125!B:F,5,FALSE)</f>
        <v>Current</v>
      </c>
      <c r="M183" t="str">
        <f>VLOOKUP(Processes[[#This Row],[Document no SubProcess]],Processer280125!B:B,1,)</f>
        <v>SP11.5</v>
      </c>
    </row>
    <row r="184" spans="3:13">
      <c r="C184" s="29" t="str">
        <f>_xlfn.CONCAT(Processes[[#This Row],[Document no]],"-",Processes[[#This Row],[Process]],"-",Processes[[#This Row],[Document no SubProcess]],"-",Processes[[#This Row],[SubProcess]])</f>
        <v>P11-Operations-SP11.55-Inspection plan for incoming inspection</v>
      </c>
      <c r="D184" t="s">
        <v>7926</v>
      </c>
      <c r="E184" t="s">
        <v>7705</v>
      </c>
      <c r="F184" t="s">
        <v>5904</v>
      </c>
      <c r="G184" s="39" t="s">
        <v>7985</v>
      </c>
      <c r="H184" t="s">
        <v>7986</v>
      </c>
      <c r="I184" t="str">
        <f>VLOOKUP(Processes[[#This Row],[Document no SubProcess]],Processer280125!B:C,2,FALSE)</f>
        <v>jmn@kamstrup.com - Jette Markussen</v>
      </c>
      <c r="J184" t="str">
        <f>VLOOKUP(Processes[[#This Row],[Approver]],Tabels!BC:BF,3,FALSE)</f>
        <v xml:space="preserve"> Supply Chain</v>
      </c>
      <c r="K184" t="s">
        <v>253</v>
      </c>
      <c r="L184" t="str">
        <f>VLOOKUP(Processes[[#This Row],[Document no SubProcess]],Processer280125!B:F,5,FALSE)</f>
        <v>Current</v>
      </c>
      <c r="M184" t="str">
        <f>VLOOKUP(Processes[[#This Row],[Document no SubProcess]],Processer280125!B:B,1,)</f>
        <v>SP11.55</v>
      </c>
    </row>
    <row r="185" spans="3:13">
      <c r="C185" s="29" t="str">
        <f>_xlfn.CONCAT(Processes[[#This Row],[Document no]],"-",Processes[[#This Row],[Process]],"-",Processes[[#This Row],[Document no SubProcess]],"-",Processes[[#This Row],[SubProcess]])</f>
        <v>P11-Operations-SP11.56-Manual Pick for Production</v>
      </c>
      <c r="D185" t="s">
        <v>7926</v>
      </c>
      <c r="E185" t="s">
        <v>7705</v>
      </c>
      <c r="F185" t="s">
        <v>5904</v>
      </c>
      <c r="G185" s="91" t="s">
        <v>7987</v>
      </c>
      <c r="H185" t="s">
        <v>7988</v>
      </c>
      <c r="I185" t="str">
        <f>VLOOKUP(Processes[[#This Row],[Document no SubProcess]],Processer280125!B:C,2,FALSE)</f>
        <v>KEJ@kamstrup.com - Kirsten Ekkelund Juul</v>
      </c>
      <c r="J185">
        <f>VLOOKUP(Processes[[#This Row],[Approver]],Tabels!BC:BF,3,FALSE)</f>
        <v>0</v>
      </c>
      <c r="L185" t="str">
        <f>VLOOKUP(Processes[[#This Row],[Document no SubProcess]],Processer280125!B:F,5,FALSE)</f>
        <v>Current</v>
      </c>
      <c r="M185" t="str">
        <f>VLOOKUP(Processes[[#This Row],[Document no SubProcess]],Processer280125!B:B,1,)</f>
        <v>SP11.56</v>
      </c>
    </row>
    <row r="186" spans="3:13">
      <c r="C186" s="29" t="str">
        <f>_xlfn.CONCAT(Processes[[#This Row],[Document no]],"-",Processes[[#This Row],[Process]],"-",Processes[[#This Row],[Document no SubProcess]],"-",Processes[[#This Row],[SubProcess]])</f>
        <v>P11-Operations-SP11.57-Storage Time Requirements for Products and Materials</v>
      </c>
      <c r="D186" t="s">
        <v>7926</v>
      </c>
      <c r="E186" t="s">
        <v>7705</v>
      </c>
      <c r="F186" t="s">
        <v>5904</v>
      </c>
      <c r="G186" s="91" t="s">
        <v>7989</v>
      </c>
      <c r="H186" t="s">
        <v>7990</v>
      </c>
      <c r="I186" t="str">
        <f>VLOOKUP(Processes[[#This Row],[Document no SubProcess]],Processer280125!B:C,2,FALSE)</f>
        <v>VIA@kamstrup.com - Viggo Søren Andersen</v>
      </c>
      <c r="J186" t="str">
        <f>VLOOKUP(Processes[[#This Row],[Approver]],Tabels!BC:BF,3,FALSE)</f>
        <v xml:space="preserve"> Quality &amp; Sustainability</v>
      </c>
      <c r="L186" t="str">
        <f>VLOOKUP(Processes[[#This Row],[Document no SubProcess]],Processer280125!B:F,5,FALSE)</f>
        <v>Current</v>
      </c>
      <c r="M186" t="str">
        <f>VLOOKUP(Processes[[#This Row],[Document no SubProcess]],Processer280125!B:B,1,)</f>
        <v>SP11.57</v>
      </c>
    </row>
    <row r="187" spans="3:13">
      <c r="C187" s="29" t="str">
        <f>_xlfn.CONCAT(Processes[[#This Row],[Document no]],"-",Processes[[#This Row],[Process]],"-",Processes[[#This Row],[Document no SubProcess]],"-",Processes[[#This Row],[SubProcess]])</f>
        <v>P11-Operations-SP11.58-Live Performance in Production</v>
      </c>
      <c r="D187" t="s">
        <v>7926</v>
      </c>
      <c r="E187" t="s">
        <v>7705</v>
      </c>
      <c r="F187" t="s">
        <v>5904</v>
      </c>
      <c r="G187" s="91" t="s">
        <v>7991</v>
      </c>
      <c r="H187" t="s">
        <v>7992</v>
      </c>
      <c r="I187" t="str">
        <f>VLOOKUP(Processes[[#This Row],[Document no SubProcess]],Processer280125!B:C,2,FALSE)</f>
        <v>nitp@kamstrup.com - Nicolai Tranberg Pedersen</v>
      </c>
      <c r="J187" t="str">
        <f>VLOOKUP(Processes[[#This Row],[Approver]],Tabels!BC:BF,3,FALSE)</f>
        <v xml:space="preserve"> Supply Chain</v>
      </c>
      <c r="L187" t="str">
        <f>VLOOKUP(Processes[[#This Row],[Document no SubProcess]],Processer280125!B:F,5,FALSE)</f>
        <v>Draft</v>
      </c>
      <c r="M187" t="str">
        <f>VLOOKUP(Processes[[#This Row],[Document no SubProcess]],Processer280125!B:B,1,)</f>
        <v>SP11.58</v>
      </c>
    </row>
    <row r="188" spans="3:13">
      <c r="C188" s="29" t="str">
        <f>_xlfn.CONCAT(Processes[[#This Row],[Document no]],"-",Processes[[#This Row],[Process]],"-",Processes[[#This Row],[Document no SubProcess]],"-",Processes[[#This Row],[SubProcess]])</f>
        <v>P11-Operations-SP11.6-Manufacturing execution Electricity DK</v>
      </c>
      <c r="D188" t="s">
        <v>7926</v>
      </c>
      <c r="E188" t="s">
        <v>7705</v>
      </c>
      <c r="F188" t="s">
        <v>5904</v>
      </c>
      <c r="G188" s="39" t="s">
        <v>7993</v>
      </c>
      <c r="H188" t="s">
        <v>7994</v>
      </c>
      <c r="I188" t="str">
        <f>VLOOKUP(Processes[[#This Row],[Document no SubProcess]],Processer280125!B:C,2,FALSE)</f>
        <v>bbj@kamstrup.com - Birgitte Berg Jakobsen</v>
      </c>
      <c r="J188" t="str">
        <f>VLOOKUP(Processes[[#This Row],[Approver]],Tabels!BC:BF,3,FALSE)</f>
        <v>Supply</v>
      </c>
      <c r="K188" t="s">
        <v>253</v>
      </c>
      <c r="L188" t="str">
        <f>VLOOKUP(Processes[[#This Row],[Document no SubProcess]],Processer280125!B:F,5,FALSE)</f>
        <v>Current</v>
      </c>
      <c r="M188" t="str">
        <f>VLOOKUP(Processes[[#This Row],[Document no SubProcess]],Processer280125!B:B,1,)</f>
        <v>SP11.6</v>
      </c>
    </row>
    <row r="189" spans="3:13">
      <c r="C189" s="29" t="str">
        <f>_xlfn.CONCAT(Processes[[#This Row],[Document no]],"-",Processes[[#This Row],[Process]],"-",Processes[[#This Row],[Document no SubProcess]],"-",Processes[[#This Row],[SubProcess]])</f>
        <v>P11-Operations-SP11.60-Lean Tool - 5S</v>
      </c>
      <c r="D189" t="s">
        <v>7926</v>
      </c>
      <c r="E189" t="s">
        <v>7705</v>
      </c>
      <c r="F189" t="s">
        <v>5904</v>
      </c>
      <c r="G189" s="39" t="s">
        <v>7995</v>
      </c>
      <c r="H189" t="s">
        <v>7996</v>
      </c>
      <c r="I189" t="str">
        <f>VLOOKUP(Processes[[#This Row],[Document no SubProcess]],Processer280125!B:C,2,FALSE)</f>
        <v>HNO@kamstrup.com - Hamid Norasi</v>
      </c>
      <c r="J189" t="str">
        <f>VLOOKUP(Processes[[#This Row],[Approver]],Tabels!BC:BF,3,FALSE)</f>
        <v xml:space="preserve"> Supply Chain</v>
      </c>
      <c r="K189" t="s">
        <v>253</v>
      </c>
      <c r="L189" t="str">
        <f>VLOOKUP(Processes[[#This Row],[Document no SubProcess]],Processer280125!B:F,5,FALSE)</f>
        <v>Current</v>
      </c>
      <c r="M189" t="str">
        <f>VLOOKUP(Processes[[#This Row],[Document no SubProcess]],Processer280125!B:B,1,)</f>
        <v>SP11.60</v>
      </c>
    </row>
    <row r="190" spans="3:13">
      <c r="C190" s="29" t="str">
        <f>_xlfn.CONCAT(Processes[[#This Row],[Document no]],"-",Processes[[#This Row],[Process]],"-",Processes[[#This Row],[Document no SubProcess]],"-",Processes[[#This Row],[SubProcess]])</f>
        <v>P11-Operations-SP11.66-Escalation process regarding delays customer orders</v>
      </c>
      <c r="D190" t="s">
        <v>7926</v>
      </c>
      <c r="E190" t="s">
        <v>7705</v>
      </c>
      <c r="F190" t="s">
        <v>5904</v>
      </c>
      <c r="G190" s="91" t="s">
        <v>7997</v>
      </c>
      <c r="H190" t="s">
        <v>7998</v>
      </c>
      <c r="I190" t="str">
        <f>VLOOKUP(Processes[[#This Row],[Document no SubProcess]],Processer280125!B:C,2,FALSE)</f>
        <v>MIEN@kamstrup.com - Mia Ellegaard</v>
      </c>
      <c r="J190" t="str">
        <f>VLOOKUP(Processes[[#This Row],[Approver]],Tabels!BC:BF,3,FALSE)</f>
        <v xml:space="preserve"> Supply Chain</v>
      </c>
      <c r="L190" t="str">
        <f>VLOOKUP(Processes[[#This Row],[Document no SubProcess]],Processer280125!B:F,5,FALSE)</f>
        <v>Current</v>
      </c>
      <c r="M190" t="str">
        <f>VLOOKUP(Processes[[#This Row],[Document no SubProcess]],Processer280125!B:B,1,)</f>
        <v>SP11.66</v>
      </c>
    </row>
    <row r="191" spans="3:13">
      <c r="C191" s="29" t="str">
        <f>_xlfn.CONCAT(Processes[[#This Row],[Document no]],"-",Processes[[#This Row],[Process]],"-",Processes[[#This Row],[Document no SubProcess]],"-",Processes[[#This Row],[SubProcess]])</f>
        <v>P11-Operations-SP11.7-Manufacturing execution Water DK</v>
      </c>
      <c r="D191" t="s">
        <v>7926</v>
      </c>
      <c r="E191" t="s">
        <v>7705</v>
      </c>
      <c r="F191" t="s">
        <v>5904</v>
      </c>
      <c r="G191" s="39" t="s">
        <v>7999</v>
      </c>
      <c r="H191" t="s">
        <v>8000</v>
      </c>
      <c r="I191" t="str">
        <f>VLOOKUP(Processes[[#This Row],[Document no SubProcess]],Processer280125!B:C,2,FALSE)</f>
        <v>madk@kamstrup.com - Marlene Damgaard Kristensen</v>
      </c>
      <c r="J191" t="str">
        <f>VLOOKUP(Processes[[#This Row],[Approver]],Tabels!BC:BF,3,FALSE)</f>
        <v>Water</v>
      </c>
      <c r="K191" t="s">
        <v>253</v>
      </c>
      <c r="L191" t="str">
        <f>VLOOKUP(Processes[[#This Row],[Document no SubProcess]],Processer280125!B:F,5,FALSE)</f>
        <v>Current</v>
      </c>
      <c r="M191" t="str">
        <f>VLOOKUP(Processes[[#This Row],[Document no SubProcess]],Processer280125!B:B,1,)</f>
        <v>SP11.7</v>
      </c>
    </row>
    <row r="192" spans="3:13">
      <c r="C192" s="29" t="str">
        <f>_xlfn.CONCAT(Processes[[#This Row],[Document no]],"-",Processes[[#This Row],[Process]],"-",Processes[[#This Row],[Document no SubProcess]],"-",Processes[[#This Row],[SubProcess]])</f>
        <v>P11-Operations-SP11.72-Local Stock Concept</v>
      </c>
      <c r="D192" t="s">
        <v>7926</v>
      </c>
      <c r="E192" t="s">
        <v>7705</v>
      </c>
      <c r="F192" t="s">
        <v>5904</v>
      </c>
      <c r="G192" s="91" t="s">
        <v>8001</v>
      </c>
      <c r="H192" t="s">
        <v>8002</v>
      </c>
      <c r="I192" t="str">
        <f>VLOOKUP(Processes[[#This Row],[Document no SubProcess]],Processer280125!B:C,2,FALSE)</f>
        <v>MODK@kamstrup.com - Morten Dragsbæk</v>
      </c>
      <c r="J192" t="str">
        <f>VLOOKUP(Processes[[#This Row],[Approver]],Tabels!BC:BF,3,FALSE)</f>
        <v xml:space="preserve"> Supply Chain</v>
      </c>
      <c r="L192" t="str">
        <f>VLOOKUP(Processes[[#This Row],[Document no SubProcess]],Processer280125!B:F,5,FALSE)</f>
        <v>Current</v>
      </c>
      <c r="M192" t="str">
        <f>VLOOKUP(Processes[[#This Row],[Document no SubProcess]],Processer280125!B:B,1,)</f>
        <v>SP11.72</v>
      </c>
    </row>
    <row r="193" spans="3:13">
      <c r="C193" s="29" t="str">
        <f>_xlfn.CONCAT(Processes[[#This Row],[Document no]],"-",Processes[[#This Row],[Process]],"-",Processes[[#This Row],[Document no SubProcess]],"-",Processes[[#This Row],[SubProcess]])</f>
        <v>P11-Operations-SP11.77-PCB Test Development</v>
      </c>
      <c r="D193" t="s">
        <v>7926</v>
      </c>
      <c r="E193" t="s">
        <v>7705</v>
      </c>
      <c r="F193" t="s">
        <v>5904</v>
      </c>
      <c r="G193" s="39" t="s">
        <v>8003</v>
      </c>
      <c r="H193" t="s">
        <v>8004</v>
      </c>
      <c r="I193" t="str">
        <f>VLOOKUP(Processes[[#This Row],[Document no SubProcess]],Processer280125!B:C,2,FALSE)</f>
        <v>KJN@kamstrup.com - Kelvin Væver Jensen</v>
      </c>
      <c r="J193" t="str">
        <f>VLOOKUP(Processes[[#This Row],[Approver]],Tabels!BC:BF,3,FALSE)</f>
        <v xml:space="preserve"> Supply Chain</v>
      </c>
      <c r="K193" t="s">
        <v>253</v>
      </c>
      <c r="L193" t="str">
        <f>VLOOKUP(Processes[[#This Row],[Document no SubProcess]],Processer280125!B:F,5,FALSE)</f>
        <v>Current</v>
      </c>
      <c r="M193" t="str">
        <f>VLOOKUP(Processes[[#This Row],[Document no SubProcess]],Processer280125!B:B,1,)</f>
        <v>SP11.77</v>
      </c>
    </row>
    <row r="194" spans="3:13">
      <c r="C194" s="29" t="str">
        <f>_xlfn.CONCAT(Processes[[#This Row],[Document no]],"-",Processes[[#This Row],[Process]],"-",Processes[[#This Row],[Document no SubProcess]],"-",Processes[[#This Row],[SubProcess]])</f>
        <v>P11-Operations-SP11.78-Requirements for Flow Curve Calibration (Bigtest) - Heat, Cooling and Water Meters</v>
      </c>
      <c r="D194" t="s">
        <v>7926</v>
      </c>
      <c r="E194" t="s">
        <v>7705</v>
      </c>
      <c r="F194" t="s">
        <v>5904</v>
      </c>
      <c r="G194" s="91" t="s">
        <v>8005</v>
      </c>
      <c r="H194" t="s">
        <v>8006</v>
      </c>
      <c r="I194" t="str">
        <f>VLOOKUP(Processes[[#This Row],[Document no SubProcess]],Processer280125!B:C,2,FALSE)</f>
        <v>Mek@kamstrup.com - Mette Birch Kristensen</v>
      </c>
      <c r="J194" t="str">
        <f>VLOOKUP(Processes[[#This Row],[Approver]],Tabels!BC:BF,3,FALSE)</f>
        <v xml:space="preserve"> Quality &amp; Sustainability</v>
      </c>
      <c r="L194" t="str">
        <f>VLOOKUP(Processes[[#This Row],[Document no SubProcess]],Processer280125!B:F,5,FALSE)</f>
        <v>Draft</v>
      </c>
      <c r="M194" t="str">
        <f>VLOOKUP(Processes[[#This Row],[Document no SubProcess]],Processer280125!B:B,1,)</f>
        <v>SP11.78</v>
      </c>
    </row>
    <row r="195" spans="3:13">
      <c r="C195" s="29" t="str">
        <f>_xlfn.CONCAT(Processes[[#This Row],[Document no]],"-",Processes[[#This Row],[Process]],"-",Processes[[#This Row],[Document no SubProcess]],"-",Processes[[#This Row],[SubProcess]])</f>
        <v>P11-Operations-SP11.79-Freight Governance</v>
      </c>
      <c r="D195" t="s">
        <v>7926</v>
      </c>
      <c r="E195" t="s">
        <v>7705</v>
      </c>
      <c r="F195" t="s">
        <v>5904</v>
      </c>
      <c r="G195" s="91" t="s">
        <v>8007</v>
      </c>
      <c r="H195" t="s">
        <v>8008</v>
      </c>
      <c r="I195" t="str">
        <f>VLOOKUP(Processes[[#This Row],[Document no SubProcess]],Processer280125!B:C,2,FALSE)</f>
        <v>PEF@kamstrup.com - Peter Frølund</v>
      </c>
      <c r="J195" t="str">
        <f>VLOOKUP(Processes[[#This Row],[Approver]],Tabels!BC:BF,3,FALSE)</f>
        <v xml:space="preserve"> Supply Chain</v>
      </c>
      <c r="L195" t="str">
        <f>VLOOKUP(Processes[[#This Row],[Document no SubProcess]],Processer280125!B:F,5,FALSE)</f>
        <v>Draft</v>
      </c>
      <c r="M195" t="str">
        <f>VLOOKUP(Processes[[#This Row],[Document no SubProcess]],Processer280125!B:B,1,)</f>
        <v>SP11.79</v>
      </c>
    </row>
    <row r="196" spans="3:13">
      <c r="C196" s="29" t="str">
        <f>_xlfn.CONCAT(Processes[[#This Row],[Document no]],"-",Processes[[#This Row],[Process]],"-",Processes[[#This Row],[Document no SubProcess]],"-",Processes[[#This Row],[SubProcess]])</f>
        <v>P11-Operations-SP11.8-Manufacturing execution Water US</v>
      </c>
      <c r="D196" t="s">
        <v>7926</v>
      </c>
      <c r="E196" t="s">
        <v>7705</v>
      </c>
      <c r="F196" t="s">
        <v>5904</v>
      </c>
      <c r="G196" s="39" t="s">
        <v>8009</v>
      </c>
      <c r="H196" t="s">
        <v>8010</v>
      </c>
      <c r="I196" t="str">
        <f>VLOOKUP(Processes[[#This Row],[Document no SubProcess]],Processer280125!B:C,2,FALSE)</f>
        <v>jebn@kamstrup.com - Jeremy M Brown</v>
      </c>
      <c r="J196" t="str">
        <f>VLOOKUP(Processes[[#This Row],[Approver]],Tabels!BC:BF,3,FALSE)</f>
        <v>Water</v>
      </c>
      <c r="K196" t="s">
        <v>253</v>
      </c>
      <c r="L196" t="str">
        <f>VLOOKUP(Processes[[#This Row],[Document no SubProcess]],Processer280125!B:F,5,FALSE)</f>
        <v>Current</v>
      </c>
      <c r="M196" t="str">
        <f>VLOOKUP(Processes[[#This Row],[Document no SubProcess]],Processer280125!B:B,1,)</f>
        <v>SP11.8</v>
      </c>
    </row>
    <row r="197" spans="3:13">
      <c r="C197" s="29" t="str">
        <f>_xlfn.CONCAT(Processes[[#This Row],[Document no]],"-",Processes[[#This Row],[Process]],"-",Processes[[#This Row],[Document no SubProcess]],"-",Processes[[#This Row],[SubProcess]])</f>
        <v>P11-Operations-SP11.80-Inventory Governance</v>
      </c>
      <c r="D197" t="s">
        <v>7926</v>
      </c>
      <c r="E197" t="s">
        <v>7705</v>
      </c>
      <c r="F197" t="s">
        <v>5904</v>
      </c>
      <c r="G197" s="91" t="s">
        <v>8011</v>
      </c>
      <c r="H197" t="s">
        <v>8012</v>
      </c>
      <c r="I197" t="str">
        <f>VLOOKUP(Processes[[#This Row],[Document no SubProcess]],Processer280125!B:C,2,FALSE)</f>
        <v>PEF@kamstrup.com - Peter Frølund</v>
      </c>
      <c r="J197" t="str">
        <f>VLOOKUP(Processes[[#This Row],[Approver]],Tabels!BC:BF,3,FALSE)</f>
        <v xml:space="preserve"> Supply Chain</v>
      </c>
      <c r="L197" t="str">
        <f>VLOOKUP(Processes[[#This Row],[Document no SubProcess]],Processer280125!B:F,5,FALSE)</f>
        <v>Current</v>
      </c>
      <c r="M197" t="str">
        <f>VLOOKUP(Processes[[#This Row],[Document no SubProcess]],Processer280125!B:B,1,)</f>
        <v>SP11.80</v>
      </c>
    </row>
    <row r="198" spans="3:13">
      <c r="C198" s="29" t="str">
        <f>_xlfn.CONCAT(Processes[[#This Row],[Document no]],"-",Processes[[#This Row],[Process]],"-",Processes[[#This Row],[Document no SubProcess]],"-",Processes[[#This Row],[SubProcess]])</f>
        <v>P11-Operations-SP11.82-Software Access and User Rights to FlowBench Software and Related Programs</v>
      </c>
      <c r="D198" t="s">
        <v>7926</v>
      </c>
      <c r="E198" t="s">
        <v>7705</v>
      </c>
      <c r="F198" t="s">
        <v>5904</v>
      </c>
      <c r="G198" s="91" t="s">
        <v>8013</v>
      </c>
      <c r="H198" t="s">
        <v>8014</v>
      </c>
      <c r="I198" t="str">
        <f>VLOOKUP(Processes[[#This Row],[Document no SubProcess]],Processer280125!B:C,2,FALSE)</f>
        <v>Mek@kamstrup.com - Mette Birch Kristensen</v>
      </c>
      <c r="J198" t="str">
        <f>VLOOKUP(Processes[[#This Row],[Approver]],Tabels!BC:BF,3,FALSE)</f>
        <v xml:space="preserve"> Quality &amp; Sustainability</v>
      </c>
      <c r="L198" t="str">
        <f>VLOOKUP(Processes[[#This Row],[Document no SubProcess]],Processer280125!B:F,5,FALSE)</f>
        <v>Draft</v>
      </c>
      <c r="M198" t="str">
        <f>VLOOKUP(Processes[[#This Row],[Document no SubProcess]],Processer280125!B:B,1,)</f>
        <v>SP11.82</v>
      </c>
    </row>
    <row r="199" spans="3:13">
      <c r="C199" s="29" t="str">
        <f>_xlfn.CONCAT(Processes[[#This Row],[Document no]],"-",Processes[[#This Row],[Process]],"-",Processes[[#This Row],[Document no SubProcess]],"-",Processes[[#This Row],[SubProcess]])</f>
        <v>P11-Operations-SP11.83-Tactical Implementation Plan - TIP</v>
      </c>
      <c r="D199" t="s">
        <v>7926</v>
      </c>
      <c r="E199" t="s">
        <v>7705</v>
      </c>
      <c r="F199" t="s">
        <v>5904</v>
      </c>
      <c r="G199" s="39" t="s">
        <v>8015</v>
      </c>
      <c r="H199" t="s">
        <v>8016</v>
      </c>
      <c r="I199" t="str">
        <f>VLOOKUP(Processes[[#This Row],[Document no SubProcess]],Processer280125!B:C,2,FALSE)</f>
        <v>mibc@kamstrup.com - Michael Bæk Christensen</v>
      </c>
      <c r="J199" t="str">
        <f>VLOOKUP(Processes[[#This Row],[Approver]],Tabels!BC:BF,3,FALSE)</f>
        <v>Supply</v>
      </c>
      <c r="K199" t="s">
        <v>253</v>
      </c>
      <c r="L199" t="str">
        <f>VLOOKUP(Processes[[#This Row],[Document no SubProcess]],Processer280125!B:F,5,FALSE)</f>
        <v>Current</v>
      </c>
      <c r="M199" t="str">
        <f>VLOOKUP(Processes[[#This Row],[Document no SubProcess]],Processer280125!B:B,1,)</f>
        <v>SP11.83</v>
      </c>
    </row>
    <row r="200" spans="3:13">
      <c r="C200" s="29" t="str">
        <f>_xlfn.CONCAT(Processes[[#This Row],[Document no]],"-",Processes[[#This Row],[Process]],"-",Processes[[#This Row],[Document no SubProcess]],"-",Processes[[#This Row],[SubProcess]])</f>
        <v>P11-Operations-SP11.84-ESD Requirements - Trays and Boxes</v>
      </c>
      <c r="D200" t="s">
        <v>7926</v>
      </c>
      <c r="E200" t="s">
        <v>7705</v>
      </c>
      <c r="F200" t="s">
        <v>5904</v>
      </c>
      <c r="G200" s="91" t="s">
        <v>8017</v>
      </c>
      <c r="H200" t="s">
        <v>8018</v>
      </c>
      <c r="I200" t="str">
        <f>VLOOKUP(Processes[[#This Row],[Document no SubProcess]],Processer280125!B:C,2,FALSE)</f>
        <v>HJC@kamstrup.com - Henrik Jul Christensen</v>
      </c>
      <c r="J200" t="str">
        <f>VLOOKUP(Processes[[#This Row],[Approver]],Tabels!BC:BF,3,FALSE)</f>
        <v>Supply</v>
      </c>
      <c r="L200" t="str">
        <f>VLOOKUP(Processes[[#This Row],[Document no SubProcess]],Processer280125!B:F,5,FALSE)</f>
        <v>Current</v>
      </c>
      <c r="M200" t="str">
        <f>VLOOKUP(Processes[[#This Row],[Document no SubProcess]],Processer280125!B:B,1,)</f>
        <v>SP11.84</v>
      </c>
    </row>
    <row r="201" spans="3:13">
      <c r="C201" s="29" t="str">
        <f>_xlfn.CONCAT(Processes[[#This Row],[Document no]],"-",Processes[[#This Row],[Process]],"-",Processes[[#This Row],[Document no SubProcess]],"-",Processes[[#This Row],[SubProcess]])</f>
        <v>P11-Operations-SP11.85-ESD Handbook - Requirements</v>
      </c>
      <c r="D201" t="s">
        <v>7926</v>
      </c>
      <c r="E201" t="s">
        <v>7705</v>
      </c>
      <c r="F201" t="s">
        <v>5904</v>
      </c>
      <c r="G201" s="91" t="s">
        <v>8019</v>
      </c>
      <c r="H201" t="s">
        <v>8020</v>
      </c>
      <c r="I201" t="str">
        <f>VLOOKUP(Processes[[#This Row],[Document no SubProcess]],Processer280125!B:C,2,FALSE)</f>
        <v>laal@kamstrup.com - Lars Abel</v>
      </c>
      <c r="J201" t="str">
        <f>VLOOKUP(Processes[[#This Row],[Approver]],Tabels!BC:BF,3,FALSE)</f>
        <v xml:space="preserve"> Supply Chain</v>
      </c>
      <c r="L201" t="str">
        <f>VLOOKUP(Processes[[#This Row],[Document no SubProcess]],Processer280125!B:F,5,FALSE)</f>
        <v>Current</v>
      </c>
      <c r="M201" t="str">
        <f>VLOOKUP(Processes[[#This Row],[Document no SubProcess]],Processer280125!B:B,1,)</f>
        <v>SP11.85</v>
      </c>
    </row>
    <row r="202" spans="3:13">
      <c r="C202" s="29" t="str">
        <f>_xlfn.CONCAT(Processes[[#This Row],[Document no]],"-",Processes[[#This Row],[Process]],"-",Processes[[#This Row],[Document no SubProcess]],"-",Processes[[#This Row],[SubProcess]])</f>
        <v>P11-Operations-SP11.86-Outsourcing to Sub Supplier</v>
      </c>
      <c r="D202" t="s">
        <v>7926</v>
      </c>
      <c r="E202" t="s">
        <v>7705</v>
      </c>
      <c r="F202" t="s">
        <v>5904</v>
      </c>
      <c r="G202" s="39" t="s">
        <v>8021</v>
      </c>
      <c r="H202" t="s">
        <v>8022</v>
      </c>
      <c r="I202" t="str">
        <f>VLOOKUP(Processes[[#This Row],[Document no SubProcess]],Processer280125!B:C,2,FALSE)</f>
        <v>PEF@kamstrup.com - Peter Frølund</v>
      </c>
      <c r="J202" t="str">
        <f>VLOOKUP(Processes[[#This Row],[Approver]],Tabels!BC:BF,3,FALSE)</f>
        <v xml:space="preserve"> Supply Chain</v>
      </c>
      <c r="K202" t="s">
        <v>253</v>
      </c>
      <c r="L202" t="str">
        <f>VLOOKUP(Processes[[#This Row],[Document no SubProcess]],Processer280125!B:F,5,FALSE)</f>
        <v>Pending approval</v>
      </c>
      <c r="M202" t="str">
        <f>VLOOKUP(Processes[[#This Row],[Document no SubProcess]],Processer280125!B:B,1,)</f>
        <v>SP11.86</v>
      </c>
    </row>
    <row r="203" spans="3:13">
      <c r="C203" s="29" t="str">
        <f>_xlfn.CONCAT(Processes[[#This Row],[Document no]],"-",Processes[[#This Row],[Process]],"-",Processes[[#This Row],[Document no SubProcess]],"-",Processes[[#This Row],[SubProcess]])</f>
        <v>P11-Operations-SP11.87-Escalation model for Purchased Part</v>
      </c>
      <c r="D203" t="s">
        <v>7926</v>
      </c>
      <c r="E203" t="s">
        <v>7705</v>
      </c>
      <c r="F203" t="s">
        <v>5904</v>
      </c>
      <c r="G203" s="39" t="s">
        <v>8023</v>
      </c>
      <c r="H203" t="s">
        <v>8024</v>
      </c>
      <c r="I203" t="str">
        <f>VLOOKUP(Processes[[#This Row],[Document no SubProcess]],Processer280125!B:C,2,FALSE)</f>
        <v>FSC@kamstrup.com - Flemming Schnohr</v>
      </c>
      <c r="J203" t="str">
        <f>VLOOKUP(Processes[[#This Row],[Approver]],Tabels!BC:BF,3,FALSE)</f>
        <v xml:space="preserve"> Supply Chain</v>
      </c>
      <c r="K203" t="s">
        <v>253</v>
      </c>
      <c r="L203" t="str">
        <f>VLOOKUP(Processes[[#This Row],[Document no SubProcess]],Processer280125!B:F,5,FALSE)</f>
        <v>Draft</v>
      </c>
      <c r="M203" t="str">
        <f>VLOOKUP(Processes[[#This Row],[Document no SubProcess]],Processer280125!B:B,1,)</f>
        <v>SP11.87</v>
      </c>
    </row>
    <row r="204" spans="3:13">
      <c r="C204" s="29" t="str">
        <f>_xlfn.CONCAT(Processes[[#This Row],[Document no]],"-",Processes[[#This Row],[Process]],"-",Processes[[#This Row],[Document no SubProcess]],"-",Processes[[#This Row],[SubProcess]])</f>
        <v>P11-Operations-SP11.9-Manufacturing Test &amp; Verification</v>
      </c>
      <c r="D204" t="s">
        <v>7926</v>
      </c>
      <c r="E204" t="s">
        <v>7705</v>
      </c>
      <c r="F204" t="s">
        <v>5904</v>
      </c>
      <c r="G204" s="39" t="s">
        <v>8025</v>
      </c>
      <c r="H204" t="s">
        <v>8026</v>
      </c>
      <c r="I204" t="str">
        <f>VLOOKUP(Processes[[#This Row],[Document no SubProcess]],Processer280125!B:C,2,FALSE)</f>
        <v>jekk@kamstrup.com - Jens Konradsen</v>
      </c>
      <c r="J204" t="str">
        <f>VLOOKUP(Processes[[#This Row],[Approver]],Tabels!BC:BF,3,FALSE)</f>
        <v xml:space="preserve"> Supply Chain</v>
      </c>
      <c r="K204" t="s">
        <v>253</v>
      </c>
      <c r="L204" t="str">
        <f>VLOOKUP(Processes[[#This Row],[Document no SubProcess]],Processer280125!B:F,5,FALSE)</f>
        <v>Current</v>
      </c>
      <c r="M204" t="str">
        <f>VLOOKUP(Processes[[#This Row],[Document no SubProcess]],Processer280125!B:B,1,)</f>
        <v>SP11.9</v>
      </c>
    </row>
    <row r="205" spans="3:13">
      <c r="C205" s="29" t="str">
        <f>_xlfn.CONCAT(Processes[[#This Row],[Document no]],"-",Processes[[#This Row],[Process]],"-",Processes[[#This Row],[Document no SubProcess]],"-",Processes[[#This Row],[SubProcess]])</f>
        <v>P11-Operations-SP11.90-Lean Tool - Focus Project - DK</v>
      </c>
      <c r="D205" t="s">
        <v>7926</v>
      </c>
      <c r="E205" t="s">
        <v>7705</v>
      </c>
      <c r="F205" t="s">
        <v>5904</v>
      </c>
      <c r="G205" s="39" t="s">
        <v>8027</v>
      </c>
      <c r="H205" t="s">
        <v>8028</v>
      </c>
      <c r="I205" t="str">
        <f>VLOOKUP(Processes[[#This Row],[Document no SubProcess]],Processer280125!B:C,2,FALSE)</f>
        <v>kvan@kamstrup.com - Kasper Vedel Andersen</v>
      </c>
      <c r="J205" t="str">
        <f>VLOOKUP(Processes[[#This Row],[Approver]],Tabels!BC:BF,3,FALSE)</f>
        <v>Water</v>
      </c>
      <c r="K205" t="s">
        <v>253</v>
      </c>
      <c r="L205" t="str">
        <f>VLOOKUP(Processes[[#This Row],[Document no SubProcess]],Processer280125!B:F,5,FALSE)</f>
        <v>Pending approval</v>
      </c>
      <c r="M205" t="str">
        <f>VLOOKUP(Processes[[#This Row],[Document no SubProcess]],Processer280125!B:B,1,)</f>
        <v>SP11.90</v>
      </c>
    </row>
    <row r="206" spans="3:13">
      <c r="C206" s="29" t="str">
        <f>_xlfn.CONCAT(Processes[[#This Row],[Document no]],"-",Processes[[#This Row],[Process]],"-",Processes[[#This Row],[Document no SubProcess]],"-",Processes[[#This Row],[SubProcess]])</f>
        <v>P11-Operations-SP11.91-Productivity Program - Supply Chain</v>
      </c>
      <c r="D206" t="s">
        <v>7926</v>
      </c>
      <c r="E206" t="s">
        <v>7705</v>
      </c>
      <c r="F206" t="s">
        <v>5904</v>
      </c>
      <c r="G206" s="39" t="s">
        <v>8029</v>
      </c>
      <c r="H206" t="s">
        <v>8030</v>
      </c>
      <c r="I206" t="str">
        <f>VLOOKUP(Processes[[#This Row],[Document no SubProcess]],Processer280125!B:C,2,FALSE)</f>
        <v>mibc@kamstrup.com - Michael Bæk Christensen</v>
      </c>
      <c r="J206" t="str">
        <f>VLOOKUP(Processes[[#This Row],[Approver]],Tabels!BC:BF,3,FALSE)</f>
        <v>Supply</v>
      </c>
      <c r="K206" t="s">
        <v>253</v>
      </c>
      <c r="L206" t="str">
        <f>VLOOKUP(Processes[[#This Row],[Document no SubProcess]],Processer280125!B:F,5,FALSE)</f>
        <v>Current</v>
      </c>
      <c r="M206" t="str">
        <f>VLOOKUP(Processes[[#This Row],[Document no SubProcess]],Processer280125!B:B,1,)</f>
        <v>SP11.91</v>
      </c>
    </row>
    <row r="207" spans="3:13">
      <c r="C207" s="29" t="str">
        <f>_xlfn.CONCAT(Processes[[#This Row],[Document no]],"-",Processes[[#This Row],[Process]],"-",Processes[[#This Row],[Document no SubProcess]],"-",Processes[[#This Row],[SubProcess]])</f>
        <v>P11-Operations--</v>
      </c>
      <c r="D207" t="s">
        <v>7926</v>
      </c>
      <c r="E207" t="s">
        <v>7705</v>
      </c>
      <c r="F207" t="s">
        <v>5904</v>
      </c>
      <c r="I207" t="s">
        <v>2410</v>
      </c>
      <c r="J207">
        <f>VLOOKUP(Processes[[#This Row],[Approver]],Tabels!BC:BF,3,FALSE)</f>
        <v>0</v>
      </c>
      <c r="K207" t="s">
        <v>253</v>
      </c>
      <c r="L207" t="s">
        <v>812</v>
      </c>
      <c r="M207" t="s">
        <v>812</v>
      </c>
    </row>
    <row r="208" spans="3:13">
      <c r="C208" s="29" t="str">
        <f>_xlfn.CONCAT(Processes[[#This Row],[Document no]],"-",Processes[[#This Row],[Process]],"-",Processes[[#This Row],[Document no SubProcess]],"-",Processes[[#This Row],[SubProcess]])</f>
        <v>P12-Customer Solution Deployment-SP12.10-Partner Delivery Model</v>
      </c>
      <c r="D208" t="s">
        <v>8031</v>
      </c>
      <c r="E208" t="s">
        <v>7705</v>
      </c>
      <c r="F208" t="s">
        <v>8032</v>
      </c>
      <c r="G208" s="39" t="s">
        <v>8033</v>
      </c>
      <c r="H208" t="s">
        <v>8034</v>
      </c>
      <c r="I208" t="str">
        <f>VLOOKUP(Processes[[#This Row],[Document no SubProcess]],Processer280125!B:C,2,FALSE)</f>
        <v>piht@kamstrup.com - Pia Holst</v>
      </c>
      <c r="J208" t="str">
        <f>VLOOKUP(Processes[[#This Row],[Approver]],Tabels!BC:BF,3,FALSE)</f>
        <v>Water</v>
      </c>
      <c r="L208" t="str">
        <f>VLOOKUP(Processes[[#This Row],[Document no SubProcess]],Processer280125!B:F,5,FALSE)</f>
        <v>Draft</v>
      </c>
      <c r="M208" t="str">
        <f>VLOOKUP(Processes[[#This Row],[Document no SubProcess]],Processer280125!B:B,1,)</f>
        <v>SP12.10</v>
      </c>
    </row>
    <row r="209" spans="3:13">
      <c r="C209" s="29" t="str">
        <f>_xlfn.CONCAT(Processes[[#This Row],[Document no]],"-",Processes[[#This Row],[Process]],"-",Processes[[#This Row],[Document no SubProcess]],"-",Processes[[#This Row],[SubProcess]])</f>
        <v>P12-Customer Solution Deployment-SP12.4-Customer Delivery Models</v>
      </c>
      <c r="D209" t="s">
        <v>8031</v>
      </c>
      <c r="E209" t="s">
        <v>7705</v>
      </c>
      <c r="F209" t="s">
        <v>8032</v>
      </c>
      <c r="G209" s="39" t="s">
        <v>8035</v>
      </c>
      <c r="H209" t="s">
        <v>8036</v>
      </c>
      <c r="I209" t="str">
        <f>VLOOKUP(Processes[[#This Row],[Document no SubProcess]],Processer280125!B:C,2,FALSE)</f>
        <v>fvje@kamstrup.com - Frank Vestergaard Jensen</v>
      </c>
      <c r="J209">
        <f>VLOOKUP(Processes[[#This Row],[Approver]],Tabels!BC:BF,3,FALSE)</f>
        <v>0</v>
      </c>
      <c r="L209" t="str">
        <f>VLOOKUP(Processes[[#This Row],[Document no SubProcess]],Processer280125!B:F,5,FALSE)</f>
        <v>Draft</v>
      </c>
      <c r="M209" t="str">
        <f>VLOOKUP(Processes[[#This Row],[Document no SubProcess]],Processer280125!B:B,1,)</f>
        <v>SP12.4</v>
      </c>
    </row>
    <row r="210" spans="3:13">
      <c r="C210" s="29" t="str">
        <f>_xlfn.CONCAT(Processes[[#This Row],[Document no]],"-",Processes[[#This Row],[Process]],"-",Processes[[#This Row],[Document no SubProcess]],"-",Processes[[#This Row],[SubProcess]])</f>
        <v>P12-Customer Solution Deployment-SP12.5-Flowchart OMNIA network planning</v>
      </c>
      <c r="D210" t="s">
        <v>8031</v>
      </c>
      <c r="E210" t="s">
        <v>7705</v>
      </c>
      <c r="F210" t="s">
        <v>8032</v>
      </c>
      <c r="G210" s="91" t="s">
        <v>8037</v>
      </c>
      <c r="H210" t="s">
        <v>8038</v>
      </c>
      <c r="I210" t="str">
        <f>VLOOKUP(Processes[[#This Row],[Document no SubProcess]],Processer280125!B:C,2,FALSE)</f>
        <v>prr@kamstrup.com - Peter Friche Rodler</v>
      </c>
      <c r="J210" t="str">
        <f>VLOOKUP(Processes[[#This Row],[Approver]],Tabels!BC:BF,3,FALSE)</f>
        <v>Unknown</v>
      </c>
      <c r="L210" t="str">
        <f>VLOOKUP(Processes[[#This Row],[Document no SubProcess]],Processer280125!B:F,5,FALSE)</f>
        <v>Draft</v>
      </c>
      <c r="M210" t="str">
        <f>VLOOKUP(Processes[[#This Row],[Document no SubProcess]],Processer280125!B:B,1,)</f>
        <v>SP12.5</v>
      </c>
    </row>
    <row r="211" spans="3:13">
      <c r="C211" s="29" t="str">
        <f>_xlfn.CONCAT(Processes[[#This Row],[Document no]],"-",Processes[[#This Row],[Process]],"-",Processes[[#This Row],[Document no SubProcess]],"-",Processes[[#This Row],[SubProcess]])</f>
        <v>P12-Customer Solution Deployment-SP12.7-Customer Project Factory Acceptance Test (FAT)</v>
      </c>
      <c r="D211" t="s">
        <v>8031</v>
      </c>
      <c r="E211" t="s">
        <v>7705</v>
      </c>
      <c r="F211" t="s">
        <v>8032</v>
      </c>
      <c r="G211" s="91" t="s">
        <v>8039</v>
      </c>
      <c r="H211" t="s">
        <v>8040</v>
      </c>
      <c r="I211" t="str">
        <f>VLOOKUP(Processes[[#This Row],[Document no SubProcess]],Processer280125!B:C,2,FALSE)</f>
        <v>jno@kamstrup.com - Jesper Freund Nothlev</v>
      </c>
      <c r="J211" t="str">
        <f>VLOOKUP(Processes[[#This Row],[Approver]],Tabels!BC:BF,3,FALSE)</f>
        <v>Electricity</v>
      </c>
      <c r="L211" t="str">
        <f>VLOOKUP(Processes[[#This Row],[Document no SubProcess]],Processer280125!B:F,5,FALSE)</f>
        <v>Current</v>
      </c>
      <c r="M211" t="str">
        <f>VLOOKUP(Processes[[#This Row],[Document no SubProcess]],Processer280125!B:B,1,)</f>
        <v>SP12.7</v>
      </c>
    </row>
    <row r="212" spans="3:13">
      <c r="C212" s="29" t="str">
        <f>_xlfn.CONCAT(Processes[[#This Row],[Document no]],"-",Processes[[#This Row],[Process]],"-",Processes[[#This Row],[Document no SubProcess]],"-",Processes[[#This Row],[SubProcess]])</f>
        <v>P12-Customer Solution Deployment-SP12.8-Onboarding new ALD customers</v>
      </c>
      <c r="D212" t="s">
        <v>8031</v>
      </c>
      <c r="E212" t="s">
        <v>7705</v>
      </c>
      <c r="F212" t="s">
        <v>8032</v>
      </c>
      <c r="G212" s="91" t="s">
        <v>8041</v>
      </c>
      <c r="H212" t="s">
        <v>8042</v>
      </c>
      <c r="I212" t="str">
        <f>VLOOKUP(Processes[[#This Row],[Document no SubProcess]],Processer280125!B:C,2,FALSE)</f>
        <v>mdmb@kamstrup.com - Michael Due Munk Berg</v>
      </c>
      <c r="J212" t="str">
        <f>VLOOKUP(Processes[[#This Row],[Approver]],Tabels!BC:BF,3,FALSE)</f>
        <v>Water</v>
      </c>
      <c r="L212" t="str">
        <f>VLOOKUP(Processes[[#This Row],[Document no SubProcess]],Processer280125!B:F,5,FALSE)</f>
        <v>Draft</v>
      </c>
      <c r="M212" t="str">
        <f>VLOOKUP(Processes[[#This Row],[Document no SubProcess]],Processer280125!B:B,1,)</f>
        <v>SP12.8</v>
      </c>
    </row>
    <row r="213" spans="3:13">
      <c r="C213" s="29" t="str">
        <f>_xlfn.CONCAT(Processes[[#This Row],[Document no]],"-",Processes[[#This Row],[Process]],"-",Processes[[#This Row],[Document no SubProcess]],"-",Processes[[#This Row],[SubProcess]])</f>
        <v>P12-Customer Solution Deployment-SP12.9-Handling Subscriptions in Customer Projects</v>
      </c>
      <c r="D213" t="s">
        <v>8031</v>
      </c>
      <c r="E213" t="s">
        <v>7705</v>
      </c>
      <c r="F213" t="s">
        <v>8032</v>
      </c>
      <c r="G213" s="39" t="s">
        <v>8043</v>
      </c>
      <c r="H213" t="s">
        <v>8044</v>
      </c>
      <c r="I213" t="str">
        <f>VLOOKUP(Processes[[#This Row],[Document no SubProcess]],Processer280125!B:C,2,FALSE)</f>
        <v>lpln@kamstrup.com - Liset Pank Laursen</v>
      </c>
      <c r="J213" t="str">
        <f>VLOOKUP(Processes[[#This Row],[Approver]],Tabels!BC:BF,3,FALSE)</f>
        <v>finans</v>
      </c>
      <c r="L213" t="str">
        <f>VLOOKUP(Processes[[#This Row],[Document no SubProcess]],Processer280125!B:F,5,FALSE)</f>
        <v>Current</v>
      </c>
      <c r="M213" t="str">
        <f>VLOOKUP(Processes[[#This Row],[Document no SubProcess]],Processer280125!B:B,1,)</f>
        <v>SP12.9</v>
      </c>
    </row>
    <row r="214" spans="3:13">
      <c r="C214" s="29" t="str">
        <f>_xlfn.CONCAT(Processes[[#This Row],[Document no]],"-",Processes[[#This Row],[Process]],"-",Processes[[#This Row],[Document no SubProcess]],"-",Processes[[#This Row],[SubProcess]])</f>
        <v>P12-Customer Solution Deployment--</v>
      </c>
      <c r="D214" t="s">
        <v>8031</v>
      </c>
      <c r="E214" t="s">
        <v>7705</v>
      </c>
      <c r="F214" t="s">
        <v>8032</v>
      </c>
      <c r="I214" t="s">
        <v>2410</v>
      </c>
      <c r="J214">
        <f>VLOOKUP(Processes[[#This Row],[Approver]],Tabels!BC:BF,3,FALSE)</f>
        <v>0</v>
      </c>
      <c r="L214" t="s">
        <v>812</v>
      </c>
      <c r="M214" t="s">
        <v>812</v>
      </c>
    </row>
    <row r="215" spans="3:13">
      <c r="C215" s="29" t="str">
        <f>_xlfn.CONCAT(Processes[[#This Row],[Document no]],"-",Processes[[#This Row],[Process]],"-",Processes[[#This Row],[Document no SubProcess]],"-",Processes[[#This Row],[SubProcess]])</f>
        <v>P13-Customer Service &amp; Operation-SP13.1-Customer Services - Case escalation process</v>
      </c>
      <c r="D215" t="s">
        <v>8045</v>
      </c>
      <c r="E215" t="s">
        <v>7705</v>
      </c>
      <c r="F215" t="s">
        <v>8046</v>
      </c>
      <c r="G215" s="39" t="s">
        <v>8047</v>
      </c>
      <c r="H215" t="s">
        <v>8048</v>
      </c>
      <c r="I215" t="str">
        <f>VLOOKUP(Processes[[#This Row],[Document no SubProcess]],Processer280125!B:C,2,FALSE)</f>
        <v>nidl@kamstrup.com - Niels Debel</v>
      </c>
      <c r="J215">
        <f>VLOOKUP(Processes[[#This Row],[Approver]],Tabels!BC:BF,3,FALSE)</f>
        <v>0</v>
      </c>
      <c r="L215" t="str">
        <f>VLOOKUP(Processes[[#This Row],[Document no SubProcess]],Processer280125!B:F,5,FALSE)</f>
        <v>Draft</v>
      </c>
      <c r="M215" t="str">
        <f>VLOOKUP(Processes[[#This Row],[Document no SubProcess]],Processer280125!B:B,1,)</f>
        <v>SP13.1</v>
      </c>
    </row>
    <row r="216" spans="3:13">
      <c r="C216" s="29" t="str">
        <f>_xlfn.CONCAT(Processes[[#This Row],[Document no]],"-",Processes[[#This Row],[Process]],"-",Processes[[#This Row],[Document no SubProcess]],"-",Processes[[#This Row],[SubProcess]])</f>
        <v>P13-Customer Service &amp; Operation-SP13.10-OMNIA - Storing, deleting and returning data</v>
      </c>
      <c r="D216" t="s">
        <v>8045</v>
      </c>
      <c r="E216" t="s">
        <v>7705</v>
      </c>
      <c r="F216" t="s">
        <v>8046</v>
      </c>
      <c r="G216" s="91" t="s">
        <v>8049</v>
      </c>
      <c r="H216" t="s">
        <v>8050</v>
      </c>
      <c r="I216" t="str">
        <f>VLOOKUP(Processes[[#This Row],[Document no SubProcess]],Processer280125!B:C,2,FALSE)</f>
        <v>rbjp@kamstrup.com - Rasmus Bjerre Buch</v>
      </c>
      <c r="J216">
        <f>VLOOKUP(Processes[[#This Row],[Approver]],Tabels!BC:BF,3,FALSE)</f>
        <v>0</v>
      </c>
      <c r="L216" t="str">
        <f>VLOOKUP(Processes[[#This Row],[Document no SubProcess]],Processer280125!B:F,5,FALSE)</f>
        <v>Pending approval</v>
      </c>
      <c r="M216" t="str">
        <f>VLOOKUP(Processes[[#This Row],[Document no SubProcess]],Processer280125!B:B,1,)</f>
        <v>SP13.10</v>
      </c>
    </row>
    <row r="217" spans="3:13">
      <c r="C217" s="29" t="str">
        <f>_xlfn.CONCAT(Processes[[#This Row],[Document no]],"-",Processes[[#This Row],[Process]],"-",Processes[[#This Row],[Document no SubProcess]],"-",Processes[[#This Row],[SubProcess]])</f>
        <v>P13-Customer Service &amp; Operation-SP13.11-Hosting - System Surveillance and logging</v>
      </c>
      <c r="D217" t="s">
        <v>8045</v>
      </c>
      <c r="E217" t="s">
        <v>7705</v>
      </c>
      <c r="F217" t="s">
        <v>8046</v>
      </c>
      <c r="G217" s="91" t="s">
        <v>8051</v>
      </c>
      <c r="H217" t="s">
        <v>8052</v>
      </c>
      <c r="I217" t="str">
        <f>VLOOKUP(Processes[[#This Row],[Document no SubProcess]],Processer280125!B:C,2,FALSE)</f>
        <v>rbjp@kamstrup.com - Rasmus Bjerre Buch</v>
      </c>
      <c r="J217">
        <f>VLOOKUP(Processes[[#This Row],[Approver]],Tabels!BC:BF,3,FALSE)</f>
        <v>0</v>
      </c>
      <c r="L217" t="str">
        <f>VLOOKUP(Processes[[#This Row],[Document no SubProcess]],Processer280125!B:F,5,FALSE)</f>
        <v>Pending approval</v>
      </c>
      <c r="M217" t="str">
        <f>VLOOKUP(Processes[[#This Row],[Document no SubProcess]],Processer280125!B:B,1,)</f>
        <v>SP13.11</v>
      </c>
    </row>
    <row r="218" spans="3:13">
      <c r="C218" s="29" t="str">
        <f>_xlfn.CONCAT(Processes[[#This Row],[Document no]],"-",Processes[[#This Row],[Process]],"-",Processes[[#This Row],[Document no SubProcess]],"-",Processes[[#This Row],[SubProcess]])</f>
        <v>P13-Customer Service &amp; Operation-SP13.12-READy - Test environment</v>
      </c>
      <c r="D218" t="s">
        <v>8045</v>
      </c>
      <c r="E218" t="s">
        <v>7705</v>
      </c>
      <c r="F218" t="s">
        <v>8046</v>
      </c>
      <c r="G218" s="91" t="s">
        <v>8053</v>
      </c>
      <c r="H218" t="s">
        <v>8054</v>
      </c>
      <c r="I218" t="str">
        <f>VLOOKUP(Processes[[#This Row],[Document no SubProcess]],Processer280125!B:C,2,FALSE)</f>
        <v>jemr@kamstrup.com - Jesper Rieneck Milner</v>
      </c>
      <c r="J218">
        <f>VLOOKUP(Processes[[#This Row],[Approver]],Tabels!BC:BF,3,FALSE)</f>
        <v>0</v>
      </c>
      <c r="L218" t="str">
        <f>VLOOKUP(Processes[[#This Row],[Document no SubProcess]],Processer280125!B:F,5,FALSE)</f>
        <v>Current</v>
      </c>
      <c r="M218" t="str">
        <f>VLOOKUP(Processes[[#This Row],[Document no SubProcess]],Processer280125!B:B,1,)</f>
        <v>SP13.12</v>
      </c>
    </row>
    <row r="219" spans="3:13">
      <c r="C219" s="29" t="str">
        <f>_xlfn.CONCAT(Processes[[#This Row],[Document no]],"-",Processes[[#This Row],[Process]],"-",Processes[[#This Row],[Document no SubProcess]],"-",Processes[[#This Row],[SubProcess]])</f>
        <v>P13-Customer Service &amp; Operation-SP13.13-READy - Procedure for Patch Management</v>
      </c>
      <c r="D219" t="s">
        <v>8045</v>
      </c>
      <c r="E219" t="s">
        <v>7705</v>
      </c>
      <c r="F219" t="s">
        <v>8046</v>
      </c>
      <c r="G219" s="91" t="s">
        <v>8055</v>
      </c>
      <c r="H219" t="s">
        <v>8056</v>
      </c>
      <c r="I219" t="str">
        <f>VLOOKUP(Processes[[#This Row],[Document no SubProcess]],Processer280125!B:C,2,FALSE)</f>
        <v>jemr@kamstrup.com - Jesper Rieneck Milner</v>
      </c>
      <c r="J219">
        <f>VLOOKUP(Processes[[#This Row],[Approver]],Tabels!BC:BF,3,FALSE)</f>
        <v>0</v>
      </c>
      <c r="L219" t="str">
        <f>VLOOKUP(Processes[[#This Row],[Document no SubProcess]],Processer280125!B:F,5,FALSE)</f>
        <v>Current</v>
      </c>
      <c r="M219" t="str">
        <f>VLOOKUP(Processes[[#This Row],[Document no SubProcess]],Processer280125!B:B,1,)</f>
        <v>SP13.13</v>
      </c>
    </row>
    <row r="220" spans="3:13">
      <c r="C220" s="29" t="str">
        <f>_xlfn.CONCAT(Processes[[#This Row],[Document no]],"-",Processes[[#This Row],[Process]],"-",Processes[[#This Row],[Document no SubProcess]],"-",Processes[[#This Row],[SubProcess]])</f>
        <v>P13-Customer Service &amp; Operation-SP13.14-OMNIA and READy - Multifactor authentication on systems with low risk customer data</v>
      </c>
      <c r="D220" t="s">
        <v>8045</v>
      </c>
      <c r="E220" t="s">
        <v>7705</v>
      </c>
      <c r="F220" t="s">
        <v>8046</v>
      </c>
      <c r="G220" s="91" t="s">
        <v>8057</v>
      </c>
      <c r="H220" t="s">
        <v>8058</v>
      </c>
      <c r="I220" t="str">
        <f>VLOOKUP(Processes[[#This Row],[Document no SubProcess]],Processer280125!B:C,2,FALSE)</f>
        <v>rbjp@kamstrup.com - Rasmus Bjerre Buch</v>
      </c>
      <c r="J220">
        <f>VLOOKUP(Processes[[#This Row],[Approver]],Tabels!BC:BF,3,FALSE)</f>
        <v>0</v>
      </c>
      <c r="L220" t="str">
        <f>VLOOKUP(Processes[[#This Row],[Document no SubProcess]],Processer280125!B:F,5,FALSE)</f>
        <v>Draft</v>
      </c>
      <c r="M220" t="str">
        <f>VLOOKUP(Processes[[#This Row],[Document no SubProcess]],Processer280125!B:B,1,)</f>
        <v>SP13.14</v>
      </c>
    </row>
    <row r="221" spans="3:13">
      <c r="C221" s="29" t="str">
        <f>_xlfn.CONCAT(Processes[[#This Row],[Document no]],"-",Processes[[#This Row],[Process]],"-",Processes[[#This Row],[Document no SubProcess]],"-",Processes[[#This Row],[SubProcess]])</f>
        <v>P13-Customer Service &amp; Operation-SP13.15-OMNIA and READy - Network segmentation, data security and firewalls</v>
      </c>
      <c r="D221" t="s">
        <v>8045</v>
      </c>
      <c r="E221" t="s">
        <v>7705</v>
      </c>
      <c r="F221" t="s">
        <v>8046</v>
      </c>
      <c r="G221" s="91" t="s">
        <v>8059</v>
      </c>
      <c r="H221" t="s">
        <v>8060</v>
      </c>
      <c r="I221" t="str">
        <f>VLOOKUP(Processes[[#This Row],[Document no SubProcess]],Processer280125!B:C,2,FALSE)</f>
        <v>rbjp@kamstrup.com - Rasmus Bjerre Buch</v>
      </c>
      <c r="J221">
        <f>VLOOKUP(Processes[[#This Row],[Approver]],Tabels!BC:BF,3,FALSE)</f>
        <v>0</v>
      </c>
      <c r="L221" t="str">
        <f>VLOOKUP(Processes[[#This Row],[Document no SubProcess]],Processer280125!B:F,5,FALSE)</f>
        <v>Pending approval</v>
      </c>
      <c r="M221" t="str">
        <f>VLOOKUP(Processes[[#This Row],[Document no SubProcess]],Processer280125!B:B,1,)</f>
        <v>SP13.15</v>
      </c>
    </row>
    <row r="222" spans="3:13">
      <c r="C222" s="29" t="str">
        <f>_xlfn.CONCAT(Processes[[#This Row],[Document no]],"-",Processes[[#This Row],[Process]],"-",Processes[[#This Row],[Document no SubProcess]],"-",Processes[[#This Row],[SubProcess]])</f>
        <v>P13-Customer Service &amp; Operation-SP13.16-READy - Internal user access based on work related demands</v>
      </c>
      <c r="D222" t="s">
        <v>8045</v>
      </c>
      <c r="E222" t="s">
        <v>7705</v>
      </c>
      <c r="F222" t="s">
        <v>8046</v>
      </c>
      <c r="G222" s="91" t="s">
        <v>8061</v>
      </c>
      <c r="H222" t="s">
        <v>8062</v>
      </c>
      <c r="I222" t="str">
        <f>VLOOKUP(Processes[[#This Row],[Document no SubProcess]],Processer280125!B:C,2,FALSE)</f>
        <v>jemr@kamstrup.com - Jesper Rieneck Milner</v>
      </c>
      <c r="J222">
        <f>VLOOKUP(Processes[[#This Row],[Approver]],Tabels!BC:BF,3,FALSE)</f>
        <v>0</v>
      </c>
      <c r="L222" t="str">
        <f>VLOOKUP(Processes[[#This Row],[Document no SubProcess]],Processer280125!B:F,5,FALSE)</f>
        <v>Current</v>
      </c>
      <c r="M222" t="str">
        <f>VLOOKUP(Processes[[#This Row],[Document no SubProcess]],Processer280125!B:B,1,)</f>
        <v>SP13.16</v>
      </c>
    </row>
    <row r="223" spans="3:13">
      <c r="C223" s="29" t="str">
        <f>_xlfn.CONCAT(Processes[[#This Row],[Document no]],"-",Processes[[#This Row],[Process]],"-",Processes[[#This Row],[Document no SubProcess]],"-",Processes[[#This Row],[SubProcess]])</f>
        <v>P13-Customer Service &amp; Operation-SP13.17-READy - Handling of Customer Data</v>
      </c>
      <c r="D223" t="s">
        <v>8045</v>
      </c>
      <c r="E223" t="s">
        <v>7705</v>
      </c>
      <c r="F223" t="s">
        <v>8046</v>
      </c>
      <c r="G223" s="91" t="s">
        <v>8063</v>
      </c>
      <c r="H223" t="s">
        <v>8064</v>
      </c>
      <c r="I223" t="str">
        <f>VLOOKUP(Processes[[#This Row],[Document no SubProcess]],Processer280125!B:C,2,FALSE)</f>
        <v>jemr@kamstrup.com - Jesper Rieneck Milner</v>
      </c>
      <c r="J223">
        <f>VLOOKUP(Processes[[#This Row],[Approver]],Tabels!BC:BF,3,FALSE)</f>
        <v>0</v>
      </c>
      <c r="L223" t="str">
        <f>VLOOKUP(Processes[[#This Row],[Document no SubProcess]],Processer280125!B:F,5,FALSE)</f>
        <v>Current</v>
      </c>
      <c r="M223" t="str">
        <f>VLOOKUP(Processes[[#This Row],[Document no SubProcess]],Processer280125!B:B,1,)</f>
        <v>SP13.17</v>
      </c>
    </row>
    <row r="224" spans="3:13">
      <c r="C224" s="29" t="str">
        <f>_xlfn.CONCAT(Processes[[#This Row],[Document no]],"-",Processes[[#This Row],[Process]],"-",Processes[[#This Row],[Document no SubProcess]],"-",Processes[[#This Row],[SubProcess]])</f>
        <v>P13-Customer Service &amp; Operation-SP13.18-READy - TSM Backup of READy Manager Databases</v>
      </c>
      <c r="D224" t="s">
        <v>8045</v>
      </c>
      <c r="E224" t="s">
        <v>7705</v>
      </c>
      <c r="F224" t="s">
        <v>8046</v>
      </c>
      <c r="G224" s="91" t="s">
        <v>8065</v>
      </c>
      <c r="H224" t="s">
        <v>8066</v>
      </c>
      <c r="I224" t="str">
        <f>VLOOKUP(Processes[[#This Row],[Document no SubProcess]],Processer280125!B:C,2,FALSE)</f>
        <v>jemr@kamstrup.com - Jesper Rieneck Milner</v>
      </c>
      <c r="J224">
        <f>VLOOKUP(Processes[[#This Row],[Approver]],Tabels!BC:BF,3,FALSE)</f>
        <v>0</v>
      </c>
      <c r="L224" t="str">
        <f>VLOOKUP(Processes[[#This Row],[Document no SubProcess]],Processer280125!B:F,5,FALSE)</f>
        <v>Current</v>
      </c>
      <c r="M224" t="str">
        <f>VLOOKUP(Processes[[#This Row],[Document no SubProcess]],Processer280125!B:B,1,)</f>
        <v>SP13.18</v>
      </c>
    </row>
    <row r="225" spans="3:13">
      <c r="C225" s="29" t="str">
        <f>_xlfn.CONCAT(Processes[[#This Row],[Document no]],"-",Processes[[#This Row],[Process]],"-",Processes[[#This Row],[Document no SubProcess]],"-",Processes[[#This Row],[SubProcess]])</f>
        <v>P13-Customer Service &amp; Operation-SP13.19-Product Service - Partner Concept</v>
      </c>
      <c r="D225" t="s">
        <v>8045</v>
      </c>
      <c r="E225" t="s">
        <v>7705</v>
      </c>
      <c r="F225" t="s">
        <v>8046</v>
      </c>
      <c r="G225" s="91" t="s">
        <v>8067</v>
      </c>
      <c r="H225" t="s">
        <v>8068</v>
      </c>
      <c r="I225" t="str">
        <f>VLOOKUP(Processes[[#This Row],[Document no SubProcess]],Processer280125!B:C,2,FALSE)</f>
        <v>THG@kamstrup.com - Thomas Peerstrup Graasten</v>
      </c>
      <c r="J225">
        <f>VLOOKUP(Processes[[#This Row],[Approver]],Tabels!BC:BF,3,FALSE)</f>
        <v>0</v>
      </c>
      <c r="L225" t="str">
        <f>VLOOKUP(Processes[[#This Row],[Document no SubProcess]],Processer280125!B:F,5,FALSE)</f>
        <v>Current</v>
      </c>
      <c r="M225" t="str">
        <f>VLOOKUP(Processes[[#This Row],[Document no SubProcess]],Processer280125!B:B,1,)</f>
        <v>SP13.19</v>
      </c>
    </row>
    <row r="226" spans="3:13">
      <c r="C226" s="29" t="str">
        <f>_xlfn.CONCAT(Processes[[#This Row],[Document no]],"-",Processes[[#This Row],[Process]],"-",Processes[[#This Row],[Document no SubProcess]],"-",Processes[[#This Row],[SubProcess]])</f>
        <v>P13-Customer Service &amp; Operation-SP13.2-Operation of Customer Systems</v>
      </c>
      <c r="D226" t="s">
        <v>8045</v>
      </c>
      <c r="E226" t="s">
        <v>7705</v>
      </c>
      <c r="F226" t="s">
        <v>8046</v>
      </c>
      <c r="G226" s="39" t="s">
        <v>8069</v>
      </c>
      <c r="H226" t="s">
        <v>8070</v>
      </c>
      <c r="I226" t="str">
        <f>VLOOKUP(Processes[[#This Row],[Document no SubProcess]],Processer280125!B:C,2,FALSE)</f>
        <v>mive@kamstrup.com - Michael Vejen</v>
      </c>
      <c r="J226" t="str">
        <f>VLOOKUP(Processes[[#This Row],[Approver]],Tabels!BC:BF,3,FALSE)</f>
        <v>Heat</v>
      </c>
      <c r="L226" t="str">
        <f>VLOOKUP(Processes[[#This Row],[Document no SubProcess]],Processer280125!B:F,5,FALSE)</f>
        <v>Draft</v>
      </c>
      <c r="M226" t="str">
        <f>VLOOKUP(Processes[[#This Row],[Document no SubProcess]],Processer280125!B:B,1,)</f>
        <v>SP13.2</v>
      </c>
    </row>
    <row r="227" spans="3:13">
      <c r="C227" s="29" t="str">
        <f>_xlfn.CONCAT(Processes[[#This Row],[Document no]],"-",Processes[[#This Row],[Process]],"-",Processes[[#This Row],[Document no SubProcess]],"-",Processes[[#This Row],[SubProcess]])</f>
        <v>P13-Customer Service &amp; Operation-SP13.20-Global warranty handling</v>
      </c>
      <c r="D227" t="s">
        <v>8045</v>
      </c>
      <c r="E227" t="s">
        <v>7705</v>
      </c>
      <c r="F227" t="s">
        <v>8046</v>
      </c>
      <c r="G227" s="91" t="s">
        <v>8071</v>
      </c>
      <c r="H227" t="s">
        <v>8072</v>
      </c>
      <c r="I227" t="str">
        <f>VLOOKUP(Processes[[#This Row],[Document no SubProcess]],Processer280125!B:C,2,FALSE)</f>
        <v>JKH@kamstrup.com - Jens Kristian Hørup Hildebrandt</v>
      </c>
      <c r="J227" t="str">
        <f>VLOOKUP(Processes[[#This Row],[Approver]],Tabels!BC:BF,3,FALSE)</f>
        <v>Water</v>
      </c>
      <c r="L227" t="str">
        <f>VLOOKUP(Processes[[#This Row],[Document no SubProcess]],Processer280125!B:F,5,FALSE)</f>
        <v>Current</v>
      </c>
      <c r="M227" t="str">
        <f>VLOOKUP(Processes[[#This Row],[Document no SubProcess]],Processer280125!B:B,1,)</f>
        <v>SP13.20</v>
      </c>
    </row>
    <row r="228" spans="3:13">
      <c r="C228" s="29" t="str">
        <f>_xlfn.CONCAT(Processes[[#This Row],[Document no]],"-",Processes[[#This Row],[Process]],"-",Processes[[#This Row],[Document no SubProcess]],"-",Processes[[#This Row],[SubProcess]])</f>
        <v>P13-Customer Service &amp; Operation-SP13.21-OMNIA and READy - Antivirus protection on servers that handle personal data</v>
      </c>
      <c r="D228" t="s">
        <v>8045</v>
      </c>
      <c r="E228" t="s">
        <v>7705</v>
      </c>
      <c r="F228" t="s">
        <v>8046</v>
      </c>
      <c r="G228" s="91" t="s">
        <v>8073</v>
      </c>
      <c r="H228" t="s">
        <v>8074</v>
      </c>
      <c r="I228" t="str">
        <f>VLOOKUP(Processes[[#This Row],[Document no SubProcess]],Processer280125!B:C,2,FALSE)</f>
        <v>rbjp@kamstrup.com - Rasmus Bjerre Buch</v>
      </c>
      <c r="J228">
        <f>VLOOKUP(Processes[[#This Row],[Approver]],Tabels!BC:BF,3,FALSE)</f>
        <v>0</v>
      </c>
      <c r="L228" t="str">
        <f>VLOOKUP(Processes[[#This Row],[Document no SubProcess]],Processer280125!B:F,5,FALSE)</f>
        <v>Pending approval</v>
      </c>
      <c r="M228" t="str">
        <f>VLOOKUP(Processes[[#This Row],[Document no SubProcess]],Processer280125!B:B,1,)</f>
        <v>SP13.21</v>
      </c>
    </row>
    <row r="229" spans="3:13">
      <c r="C229" s="29" t="str">
        <f>_xlfn.CONCAT(Processes[[#This Row],[Document no]],"-",Processes[[#This Row],[Process]],"-",Processes[[#This Row],[Document no SubProcess]],"-",Processes[[#This Row],[SubProcess]])</f>
        <v>P13-Customer Service &amp; Operation-SP13.22-OMNIA - Internal User Access Request Procedure</v>
      </c>
      <c r="D229" t="s">
        <v>8045</v>
      </c>
      <c r="E229" t="s">
        <v>7705</v>
      </c>
      <c r="F229" t="s">
        <v>8046</v>
      </c>
      <c r="G229" s="91" t="s">
        <v>8075</v>
      </c>
      <c r="H229" t="s">
        <v>8076</v>
      </c>
      <c r="I229" t="str">
        <f>VLOOKUP(Processes[[#This Row],[Document no SubProcess]],Processer280125!B:C,2,FALSE)</f>
        <v>rbjp@kamstrup.com - Rasmus Bjerre Buch</v>
      </c>
      <c r="J229">
        <f>VLOOKUP(Processes[[#This Row],[Approver]],Tabels!BC:BF,3,FALSE)</f>
        <v>0</v>
      </c>
      <c r="L229" t="str">
        <f>VLOOKUP(Processes[[#This Row],[Document no SubProcess]],Processer280125!B:F,5,FALSE)</f>
        <v>Pending approval</v>
      </c>
      <c r="M229" t="str">
        <f>VLOOKUP(Processes[[#This Row],[Document no SubProcess]],Processer280125!B:B,1,)</f>
        <v>SP13.22</v>
      </c>
    </row>
    <row r="230" spans="3:13">
      <c r="C230" s="29" t="str">
        <f>_xlfn.CONCAT(Processes[[#This Row],[Document no]],"-",Processes[[#This Row],[Process]],"-",Processes[[#This Row],[Document no SubProcess]],"-",Processes[[#This Row],[SubProcess]])</f>
        <v>P13-Customer Service &amp; Operation-SP13.23-OMNIA - Logging administrative access and changes to systems and infrastructure</v>
      </c>
      <c r="D230" t="s">
        <v>8045</v>
      </c>
      <c r="E230" t="s">
        <v>7705</v>
      </c>
      <c r="F230" t="s">
        <v>8046</v>
      </c>
      <c r="G230" s="91" t="s">
        <v>8077</v>
      </c>
      <c r="H230" t="s">
        <v>8078</v>
      </c>
      <c r="I230" t="str">
        <f>VLOOKUP(Processes[[#This Row],[Document no SubProcess]],Processer280125!B:C,2,FALSE)</f>
        <v>rbjp@kamstrup.com - Rasmus Bjerre Buch</v>
      </c>
      <c r="J230">
        <f>VLOOKUP(Processes[[#This Row],[Approver]],Tabels!BC:BF,3,FALSE)</f>
        <v>0</v>
      </c>
      <c r="L230" t="str">
        <f>VLOOKUP(Processes[[#This Row],[Document no SubProcess]],Processer280125!B:F,5,FALSE)</f>
        <v>Pending approval</v>
      </c>
      <c r="M230" t="str">
        <f>VLOOKUP(Processes[[#This Row],[Document no SubProcess]],Processer280125!B:B,1,)</f>
        <v>SP13.23</v>
      </c>
    </row>
    <row r="231" spans="3:13">
      <c r="C231" s="29" t="str">
        <f>_xlfn.CONCAT(Processes[[#This Row],[Document no]],"-",Processes[[#This Row],[Process]],"-",Processes[[#This Row],[Document no SubProcess]],"-",Processes[[#This Row],[SubProcess]])</f>
        <v>P13-Customer Service &amp; Operation-SP13.24-OMNIA - Test environment data responsibility and anonymity</v>
      </c>
      <c r="D231" t="s">
        <v>8045</v>
      </c>
      <c r="E231" t="s">
        <v>7705</v>
      </c>
      <c r="F231" t="s">
        <v>8046</v>
      </c>
      <c r="G231" s="91" t="s">
        <v>8079</v>
      </c>
      <c r="H231" t="s">
        <v>8080</v>
      </c>
      <c r="I231" t="str">
        <f>VLOOKUP(Processes[[#This Row],[Document no SubProcess]],Processer280125!B:C,2,FALSE)</f>
        <v>rbjp@kamstrup.com - Rasmus Bjerre Buch</v>
      </c>
      <c r="J231">
        <f>VLOOKUP(Processes[[#This Row],[Approver]],Tabels!BC:BF,3,FALSE)</f>
        <v>0</v>
      </c>
      <c r="L231" t="str">
        <f>VLOOKUP(Processes[[#This Row],[Document no SubProcess]],Processer280125!B:F,5,FALSE)</f>
        <v>Pending approval</v>
      </c>
      <c r="M231" t="str">
        <f>VLOOKUP(Processes[[#This Row],[Document no SubProcess]],Processer280125!B:B,1,)</f>
        <v>SP13.24</v>
      </c>
    </row>
    <row r="232" spans="3:13">
      <c r="C232" s="29" t="str">
        <f>_xlfn.CONCAT(Processes[[#This Row],[Document no]],"-",Processes[[#This Row],[Process]],"-",Processes[[#This Row],[Document no SubProcess]],"-",Processes[[#This Row],[SubProcess]])</f>
        <v>P13-Customer Service &amp; Operation-SP13.25-Security Auditing and Penetration Testing</v>
      </c>
      <c r="D232" t="s">
        <v>8045</v>
      </c>
      <c r="E232" t="s">
        <v>7705</v>
      </c>
      <c r="F232" t="s">
        <v>8046</v>
      </c>
      <c r="G232" s="91" t="s">
        <v>8081</v>
      </c>
      <c r="H232" t="s">
        <v>8082</v>
      </c>
      <c r="I232" t="str">
        <f>VLOOKUP(Processes[[#This Row],[Document no SubProcess]],Processer280125!B:C,2,FALSE)</f>
        <v>rbjp@kamstrup.com - Rasmus Bjerre Buch</v>
      </c>
      <c r="J232">
        <f>VLOOKUP(Processes[[#This Row],[Approver]],Tabels!BC:BF,3,FALSE)</f>
        <v>0</v>
      </c>
      <c r="L232" t="str">
        <f>VLOOKUP(Processes[[#This Row],[Document no SubProcess]],Processer280125!B:F,5,FALSE)</f>
        <v>Pending approval</v>
      </c>
      <c r="M232" t="str">
        <f>VLOOKUP(Processes[[#This Row],[Document no SubProcess]],Processer280125!B:B,1,)</f>
        <v>SP13.25</v>
      </c>
    </row>
    <row r="233" spans="3:13">
      <c r="C233" s="29" t="str">
        <f>_xlfn.CONCAT(Processes[[#This Row],[Document no]],"-",Processes[[#This Row],[Process]],"-",Processes[[#This Row],[Document no SubProcess]],"-",Processes[[#This Row],[SubProcess]])</f>
        <v>P13-Customer Service &amp; Operation-SP13.26-OMNIA - Procedure for system changes</v>
      </c>
      <c r="D233" t="s">
        <v>8045</v>
      </c>
      <c r="E233" t="s">
        <v>7705</v>
      </c>
      <c r="F233" t="s">
        <v>8046</v>
      </c>
      <c r="G233" s="91" t="s">
        <v>8083</v>
      </c>
      <c r="H233" t="s">
        <v>8084</v>
      </c>
      <c r="I233" t="str">
        <f>VLOOKUP(Processes[[#This Row],[Document no SubProcess]],Processer280125!B:C,2,FALSE)</f>
        <v>rbjp@kamstrup.com - Rasmus Bjerre Buch</v>
      </c>
      <c r="J233">
        <f>VLOOKUP(Processes[[#This Row],[Approver]],Tabels!BC:BF,3,FALSE)</f>
        <v>0</v>
      </c>
      <c r="L233" t="str">
        <f>VLOOKUP(Processes[[#This Row],[Document no SubProcess]],Processer280125!B:F,5,FALSE)</f>
        <v>Pending approval</v>
      </c>
      <c r="M233" t="str">
        <f>VLOOKUP(Processes[[#This Row],[Document no SubProcess]],Processer280125!B:B,1,)</f>
        <v>SP13.26</v>
      </c>
    </row>
    <row r="234" spans="3:13">
      <c r="C234" s="29" t="str">
        <f>_xlfn.CONCAT(Processes[[#This Row],[Document no]],"-",Processes[[#This Row],[Process]],"-",Processes[[#This Row],[Document no SubProcess]],"-",Processes[[#This Row],[SubProcess]])</f>
        <v>P13-Customer Service &amp; Operation-SP13.27-OMNIA - Handling user access to personal data</v>
      </c>
      <c r="D234" t="s">
        <v>8045</v>
      </c>
      <c r="E234" t="s">
        <v>7705</v>
      </c>
      <c r="F234" t="s">
        <v>8046</v>
      </c>
      <c r="G234" s="91" t="s">
        <v>8085</v>
      </c>
      <c r="H234" t="s">
        <v>8086</v>
      </c>
      <c r="I234" t="str">
        <f>VLOOKUP(Processes[[#This Row],[Document no SubProcess]],Processer280125!B:C,2,FALSE)</f>
        <v>rbjp@kamstrup.com - Rasmus Bjerre Buch</v>
      </c>
      <c r="J234">
        <f>VLOOKUP(Processes[[#This Row],[Approver]],Tabels!BC:BF,3,FALSE)</f>
        <v>0</v>
      </c>
      <c r="L234" t="str">
        <f>VLOOKUP(Processes[[#This Row],[Document no SubProcess]],Processer280125!B:F,5,FALSE)</f>
        <v>Pending approval</v>
      </c>
      <c r="M234" t="str">
        <f>VLOOKUP(Processes[[#This Row],[Document no SubProcess]],Processer280125!B:B,1,)</f>
        <v>SP13.27</v>
      </c>
    </row>
    <row r="235" spans="3:13">
      <c r="C235" s="29" t="str">
        <f>_xlfn.CONCAT(Processes[[#This Row],[Document no]],"-",Processes[[#This Row],[Process]],"-",Processes[[#This Row],[Document no SubProcess]],"-",Processes[[#This Row],[SubProcess]])</f>
        <v>P13-Customer Service &amp; Operation-SP13.28-Return Temperature Optimizer (RTO)</v>
      </c>
      <c r="D235" t="s">
        <v>8045</v>
      </c>
      <c r="E235" t="s">
        <v>7705</v>
      </c>
      <c r="F235" t="s">
        <v>8046</v>
      </c>
      <c r="G235" s="91" t="s">
        <v>8087</v>
      </c>
      <c r="H235" t="s">
        <v>8088</v>
      </c>
      <c r="I235" t="str">
        <f>VLOOKUP(Processes[[#This Row],[Document no SubProcess]],Processer280125!B:C,2,FALSE)</f>
        <v>CGL@kamstrup.com - Christian Glistrup</v>
      </c>
      <c r="J235" t="str">
        <f>VLOOKUP(Processes[[#This Row],[Approver]],Tabels!BC:BF,3,FALSE)</f>
        <v>Heat</v>
      </c>
      <c r="L235" t="str">
        <f>VLOOKUP(Processes[[#This Row],[Document no SubProcess]],Processer280125!B:F,5,FALSE)</f>
        <v>Draft</v>
      </c>
      <c r="M235" t="str">
        <f>VLOOKUP(Processes[[#This Row],[Document no SubProcess]],Processer280125!B:B,1,)</f>
        <v>SP13.28</v>
      </c>
    </row>
    <row r="236" spans="3:13">
      <c r="C236" s="29" t="str">
        <f>_xlfn.CONCAT(Processes[[#This Row],[Document no]],"-",Processes[[#This Row],[Process]],"-",Processes[[#This Row],[Document no SubProcess]],"-",Processes[[#This Row],[SubProcess]])</f>
        <v>P13-Customer Service &amp; Operation-SP13.29-How to handle Sample test / Control Measurement / Reverification in Product Service - DK</v>
      </c>
      <c r="D236" t="s">
        <v>8045</v>
      </c>
      <c r="E236" t="s">
        <v>7705</v>
      </c>
      <c r="F236" t="s">
        <v>8046</v>
      </c>
      <c r="G236" s="91" t="s">
        <v>8089</v>
      </c>
      <c r="H236" t="s">
        <v>8090</v>
      </c>
      <c r="I236" t="str">
        <f>VLOOKUP(Processes[[#This Row],[Document no SubProcess]],Processer280125!B:C,2,FALSE)</f>
        <v>CNI@kamstrup.com - Carsten Svanberg Nielsen</v>
      </c>
      <c r="J236">
        <f>VLOOKUP(Processes[[#This Row],[Approver]],Tabels!BC:BF,3,FALSE)</f>
        <v>0</v>
      </c>
      <c r="L236" t="str">
        <f>VLOOKUP(Processes[[#This Row],[Document no SubProcess]],Processer280125!B:F,5,FALSE)</f>
        <v>Current</v>
      </c>
      <c r="M236" t="str">
        <f>VLOOKUP(Processes[[#This Row],[Document no SubProcess]],Processer280125!B:B,1,)</f>
        <v>SP13.29</v>
      </c>
    </row>
    <row r="237" spans="3:13">
      <c r="C237" s="29" t="str">
        <f>_xlfn.CONCAT(Processes[[#This Row],[Document no]],"-",Processes[[#This Row],[Process]],"-",Processes[[#This Row],[Document no SubProcess]],"-",Processes[[#This Row],[SubProcess]])</f>
        <v>P13-Customer Service &amp; Operation-SP13.3-Customer Product Service</v>
      </c>
      <c r="D237" t="s">
        <v>8045</v>
      </c>
      <c r="E237" t="s">
        <v>7705</v>
      </c>
      <c r="F237" t="s">
        <v>8046</v>
      </c>
      <c r="G237" s="39" t="s">
        <v>8091</v>
      </c>
      <c r="H237" t="s">
        <v>8092</v>
      </c>
      <c r="I237" t="str">
        <f>VLOOKUP(Processes[[#This Row],[Document no SubProcess]],Processer280125!B:C,2,FALSE)</f>
        <v>THG@kamstrup.com - Thomas Peerstrup Graasten</v>
      </c>
      <c r="J237">
        <f>VLOOKUP(Processes[[#This Row],[Approver]],Tabels!BC:BF,3,FALSE)</f>
        <v>0</v>
      </c>
      <c r="L237" t="str">
        <f>VLOOKUP(Processes[[#This Row],[Document no SubProcess]],Processer280125!B:F,5,FALSE)</f>
        <v>Draft</v>
      </c>
      <c r="M237" t="str">
        <f>VLOOKUP(Processes[[#This Row],[Document no SubProcess]],Processer280125!B:B,1,)</f>
        <v>SP13.3</v>
      </c>
    </row>
    <row r="238" spans="3:13">
      <c r="C238" s="29" t="str">
        <f>_xlfn.CONCAT(Processes[[#This Row],[Document no]],"-",Processes[[#This Row],[Process]],"-",Processes[[#This Row],[Document no SubProcess]],"-",Processes[[#This Row],[SubProcess]])</f>
        <v>P13-Customer Service &amp; Operation-SP13.31-Heat Intelligence services</v>
      </c>
      <c r="D238" t="s">
        <v>8045</v>
      </c>
      <c r="E238" t="s">
        <v>7705</v>
      </c>
      <c r="F238" t="s">
        <v>8046</v>
      </c>
      <c r="G238" s="91" t="s">
        <v>8093</v>
      </c>
      <c r="H238" t="s">
        <v>8094</v>
      </c>
      <c r="I238" t="str">
        <f>VLOOKUP(Processes[[#This Row],[Document no SubProcess]],Processer280125!B:C,2,FALSE)</f>
        <v>CGL@kamstrup.com - Christian Glistrup</v>
      </c>
      <c r="J238" t="str">
        <f>VLOOKUP(Processes[[#This Row],[Approver]],Tabels!BC:BF,3,FALSE)</f>
        <v>Heat</v>
      </c>
      <c r="L238" t="str">
        <f>VLOOKUP(Processes[[#This Row],[Document no SubProcess]],Processer280125!B:F,5,FALSE)</f>
        <v>Draft</v>
      </c>
      <c r="M238" t="str">
        <f>VLOOKUP(Processes[[#This Row],[Document no SubProcess]],Processer280125!B:B,1,)</f>
        <v>SP13.31</v>
      </c>
    </row>
    <row r="239" spans="3:13">
      <c r="C239" s="29" t="str">
        <f>_xlfn.CONCAT(Processes[[#This Row],[Document no]],"-",Processes[[#This Row],[Process]],"-",Processes[[#This Row],[Document no SubProcess]],"-",Processes[[#This Row],[SubProcess]])</f>
        <v>P13-Customer Service &amp; Operation-SP13.32-Global Operation Control Center - Customer solution Governance</v>
      </c>
      <c r="D239" t="s">
        <v>8045</v>
      </c>
      <c r="E239" t="s">
        <v>7705</v>
      </c>
      <c r="F239" t="s">
        <v>8046</v>
      </c>
      <c r="G239" s="91" t="s">
        <v>8095</v>
      </c>
      <c r="H239" t="s">
        <v>8096</v>
      </c>
      <c r="I239" t="str">
        <f>VLOOKUP(Processes[[#This Row],[Document no SubProcess]],Processer280125!B:C,2,FALSE)</f>
        <v>CIV@kamstrup.com - Christian Norlyk Larsen</v>
      </c>
      <c r="J239" t="str">
        <f>VLOOKUP(Processes[[#This Row],[Approver]],Tabels!BC:BF,3,FALSE)</f>
        <v>Digitalization</v>
      </c>
      <c r="L239" t="str">
        <f>VLOOKUP(Processes[[#This Row],[Document no SubProcess]],Processer280125!B:F,5,FALSE)</f>
        <v>Draft</v>
      </c>
      <c r="M239" t="str">
        <f>VLOOKUP(Processes[[#This Row],[Document no SubProcess]],Processer280125!B:B,1,)</f>
        <v>SP13.32</v>
      </c>
    </row>
    <row r="240" spans="3:13">
      <c r="C240" s="29" t="str">
        <f>_xlfn.CONCAT(Processes[[#This Row],[Document no]],"-",Processes[[#This Row],[Process]],"-",Processes[[#This Row],[Document no SubProcess]],"-",Processes[[#This Row],[SubProcess]])</f>
        <v>P13-Customer Service &amp; Operation-SP13.33-Performance of Verification of Installation - FR</v>
      </c>
      <c r="D240" t="s">
        <v>8045</v>
      </c>
      <c r="E240" t="s">
        <v>7705</v>
      </c>
      <c r="F240" t="s">
        <v>8046</v>
      </c>
      <c r="G240" s="91" t="s">
        <v>8097</v>
      </c>
      <c r="H240" t="s">
        <v>8098</v>
      </c>
      <c r="I240" t="str">
        <f>VLOOKUP(Processes[[#This Row],[Document no SubProcess]],Processer280125!B:C,2,FALSE)</f>
        <v>jfd@kamstrup.com - Julien Ferrand</v>
      </c>
      <c r="J240" t="str">
        <f>VLOOKUP(Processes[[#This Row],[Approver]],Tabels!BC:BF,3,FALSE)</f>
        <v xml:space="preserve"> Sales &amp; Marketing</v>
      </c>
      <c r="L240" t="str">
        <f>VLOOKUP(Processes[[#This Row],[Document no SubProcess]],Processer280125!B:F,5,FALSE)</f>
        <v>Current</v>
      </c>
      <c r="M240" t="str">
        <f>VLOOKUP(Processes[[#This Row],[Document no SubProcess]],Processer280125!B:B,1,)</f>
        <v>SP13.33</v>
      </c>
    </row>
    <row r="241" spans="3:13">
      <c r="C241" s="29" t="str">
        <f>_xlfn.CONCAT(Processes[[#This Row],[Document no]],"-",Processes[[#This Row],[Process]],"-",Processes[[#This Row],[Document no SubProcess]],"-",Processes[[#This Row],[SubProcess]])</f>
        <v>P13-Customer Service &amp; Operation-SP13.34-Disinfection of Water Meters in Customer Service Processes (Reverification, Sample Testing etc.) - DK</v>
      </c>
      <c r="D241" t="s">
        <v>8045</v>
      </c>
      <c r="E241" t="s">
        <v>7705</v>
      </c>
      <c r="F241" t="s">
        <v>8046</v>
      </c>
      <c r="G241" s="91" t="s">
        <v>8099</v>
      </c>
      <c r="H241" t="s">
        <v>8100</v>
      </c>
      <c r="I241" t="str">
        <f>VLOOKUP(Processes[[#This Row],[Document no SubProcess]],Processer280125!B:C,2,FALSE)</f>
        <v>Mek@kamstrup.com - Mette Birch Kristensen</v>
      </c>
      <c r="J241" t="str">
        <f>VLOOKUP(Processes[[#This Row],[Approver]],Tabels!BC:BF,3,FALSE)</f>
        <v xml:space="preserve"> Quality &amp; Sustainability</v>
      </c>
      <c r="L241" t="str">
        <f>VLOOKUP(Processes[[#This Row],[Document no SubProcess]],Processer280125!B:F,5,FALSE)</f>
        <v>Draft</v>
      </c>
      <c r="M241" t="str">
        <f>VLOOKUP(Processes[[#This Row],[Document no SubProcess]],Processer280125!B:B,1,)</f>
        <v>SP13.34</v>
      </c>
    </row>
    <row r="242" spans="3:13">
      <c r="C242" s="29" t="str">
        <f>_xlfn.CONCAT(Processes[[#This Row],[Document no]],"-",Processes[[#This Row],[Process]],"-",Processes[[#This Row],[Document no SubProcess]],"-",Processes[[#This Row],[SubProcess]])</f>
        <v>P13-Customer Service &amp; Operation-SP13.35-Delivering on Intelligence Services</v>
      </c>
      <c r="D242" t="s">
        <v>8045</v>
      </c>
      <c r="E242" t="s">
        <v>7705</v>
      </c>
      <c r="F242" t="s">
        <v>8046</v>
      </c>
      <c r="G242" s="39" t="s">
        <v>8101</v>
      </c>
      <c r="H242" t="s">
        <v>8102</v>
      </c>
      <c r="I242" t="str">
        <f>VLOOKUP(Processes[[#This Row],[Document no SubProcess]],Processer280125!B:C,2,FALSE)</f>
        <v>jote@kamstrup.com - Johanne Tange</v>
      </c>
      <c r="J242" t="str">
        <f>VLOOKUP(Processes[[#This Row],[Approver]],Tabels!BC:BF,3,FALSE)</f>
        <v>Water</v>
      </c>
      <c r="L242" t="str">
        <f>VLOOKUP(Processes[[#This Row],[Document no SubProcess]],Processer280125!B:F,5,FALSE)</f>
        <v>Draft</v>
      </c>
      <c r="M242" t="str">
        <f>VLOOKUP(Processes[[#This Row],[Document no SubProcess]],Processer280125!B:B,1,)</f>
        <v>SP13.35</v>
      </c>
    </row>
    <row r="243" spans="3:13">
      <c r="C243" s="29" t="str">
        <f>_xlfn.CONCAT(Processes[[#This Row],[Document no]],"-",Processes[[#This Row],[Process]],"-",Processes[[#This Row],[Document no SubProcess]],"-",Processes[[#This Row],[SubProcess]])</f>
        <v>P13-Customer Service &amp; Operation-SP13.36-Supervision of meters operating – FR</v>
      </c>
      <c r="D243" t="s">
        <v>8045</v>
      </c>
      <c r="E243" t="s">
        <v>7705</v>
      </c>
      <c r="F243" t="s">
        <v>8046</v>
      </c>
      <c r="G243" s="91" t="s">
        <v>8103</v>
      </c>
      <c r="H243" t="s">
        <v>8104</v>
      </c>
      <c r="I243" t="str">
        <f>VLOOKUP(Processes[[#This Row],[Document no SubProcess]],Processer280125!B:C,2,FALSE)</f>
        <v>dcu@kamstrup.com - Damien Carreau</v>
      </c>
      <c r="J243">
        <f>VLOOKUP(Processes[[#This Row],[Approver]],Tabels!BC:BF,3,FALSE)</f>
        <v>0</v>
      </c>
      <c r="L243" t="str">
        <f>VLOOKUP(Processes[[#This Row],[Document no SubProcess]],Processer280125!B:F,5,FALSE)</f>
        <v>Current</v>
      </c>
      <c r="M243" t="str">
        <f>VLOOKUP(Processes[[#This Row],[Document no SubProcess]],Processer280125!B:B,1,)</f>
        <v>SP13.36</v>
      </c>
    </row>
    <row r="244" spans="3:13">
      <c r="C244" s="29" t="str">
        <f>_xlfn.CONCAT(Processes[[#This Row],[Document no]],"-",Processes[[#This Row],[Process]],"-",Processes[[#This Row],[Document no SubProcess]],"-",Processes[[#This Row],[SubProcess]])</f>
        <v>P13-Customer Service &amp; Operation-SP13.37-Weekly Stand-up - Customer Enquiries and Claims</v>
      </c>
      <c r="D244" t="s">
        <v>8045</v>
      </c>
      <c r="E244" t="s">
        <v>7705</v>
      </c>
      <c r="F244" t="s">
        <v>8046</v>
      </c>
      <c r="G244" s="91" t="s">
        <v>8105</v>
      </c>
      <c r="H244" t="s">
        <v>8106</v>
      </c>
      <c r="I244" t="str">
        <f>VLOOKUP(Processes[[#This Row],[Document no SubProcess]],Processer280125!B:C,2,FALSE)</f>
        <v>nidl@kamstrup.com - Niels Debel</v>
      </c>
      <c r="J244">
        <f>VLOOKUP(Processes[[#This Row],[Approver]],Tabels!BC:BF,3,FALSE)</f>
        <v>0</v>
      </c>
      <c r="L244" t="str">
        <f>VLOOKUP(Processes[[#This Row],[Document no SubProcess]],Processer280125!B:F,5,FALSE)</f>
        <v>Current</v>
      </c>
      <c r="M244" t="str">
        <f>VLOOKUP(Processes[[#This Row],[Document no SubProcess]],Processer280125!B:B,1,)</f>
        <v>SP13.37</v>
      </c>
    </row>
    <row r="245" spans="3:13">
      <c r="C245" s="29" t="str">
        <f>_xlfn.CONCAT(Processes[[#This Row],[Document no]],"-",Processes[[#This Row],[Process]],"-",Processes[[#This Row],[Document no SubProcess]],"-",Processes[[#This Row],[SubProcess]])</f>
        <v>P13-Customer Service &amp; Operation-SP13.38-OMNIA Migration Planning</v>
      </c>
      <c r="D245" t="s">
        <v>8045</v>
      </c>
      <c r="E245" t="s">
        <v>7705</v>
      </c>
      <c r="F245" t="s">
        <v>8046</v>
      </c>
      <c r="G245" s="39" t="s">
        <v>8107</v>
      </c>
      <c r="H245" t="s">
        <v>8108</v>
      </c>
      <c r="I245" t="str">
        <f>VLOOKUP(Processes[[#This Row],[Document no SubProcess]],Processer280125!B:C,2,FALSE)</f>
        <v>SST@kamstrup.com - Sarah Starheim</v>
      </c>
      <c r="J245">
        <f>VLOOKUP(Processes[[#This Row],[Approver]],Tabels!BC:BF,3,FALSE)</f>
        <v>0</v>
      </c>
      <c r="L245" t="str">
        <f>VLOOKUP(Processes[[#This Row],[Document no SubProcess]],Processer280125!B:F,5,FALSE)</f>
        <v>Draft</v>
      </c>
      <c r="M245" t="str">
        <f>VLOOKUP(Processes[[#This Row],[Document no SubProcess]],Processer280125!B:B,1,)</f>
        <v>SP13.38</v>
      </c>
    </row>
    <row r="246" spans="3:13">
      <c r="C246" s="29" t="str">
        <f>_xlfn.CONCAT(Processes[[#This Row],[Document no]],"-",Processes[[#This Row],[Process]],"-",Processes[[#This Row],[Document no SubProcess]],"-",Processes[[#This Row],[SubProcess]])</f>
        <v>P13-Customer Service &amp; Operation-SP13.39-Return Temperature Optimizer (RTO) Services</v>
      </c>
      <c r="D246" t="s">
        <v>8045</v>
      </c>
      <c r="E246" t="s">
        <v>7705</v>
      </c>
      <c r="F246" t="s">
        <v>8046</v>
      </c>
      <c r="G246" s="91" t="s">
        <v>8109</v>
      </c>
      <c r="H246" t="s">
        <v>8110</v>
      </c>
      <c r="I246" t="str">
        <f>VLOOKUP(Processes[[#This Row],[Document no SubProcess]],Processer280125!B:C,2,FALSE)</f>
        <v>CGL@kamstrup.com - Christian Glistrup</v>
      </c>
      <c r="J246" t="str">
        <f>VLOOKUP(Processes[[#This Row],[Approver]],Tabels!BC:BF,3,FALSE)</f>
        <v>Heat</v>
      </c>
      <c r="L246" t="str">
        <f>VLOOKUP(Processes[[#This Row],[Document no SubProcess]],Processer280125!B:F,5,FALSE)</f>
        <v>Draft</v>
      </c>
      <c r="M246" t="str">
        <f>VLOOKUP(Processes[[#This Row],[Document no SubProcess]],Processer280125!B:B,1,)</f>
        <v>SP13.39</v>
      </c>
    </row>
    <row r="247" spans="3:13">
      <c r="C247" s="29" t="str">
        <f>_xlfn.CONCAT(Processes[[#This Row],[Document no]],"-",Processes[[#This Row],[Process]],"-",Processes[[#This Row],[Document no SubProcess]],"-",Processes[[#This Row],[SubProcess]])</f>
        <v>P13-Customer Service &amp; Operation-SP13.4-Process landscape and interaction of Kamstrup Sp. z o.o. - PL</v>
      </c>
      <c r="D247" t="s">
        <v>8045</v>
      </c>
      <c r="E247" t="s">
        <v>7705</v>
      </c>
      <c r="F247" t="s">
        <v>8046</v>
      </c>
      <c r="G247" s="91" t="s">
        <v>8111</v>
      </c>
      <c r="H247" t="s">
        <v>8112</v>
      </c>
      <c r="I247" t="str">
        <f>VLOOKUP(Processes[[#This Row],[Document no SubProcess]],Processer280125!B:C,2,FALSE)</f>
        <v>MKW@kamstrup.com - Maciej Kwiatkowski</v>
      </c>
      <c r="J247" t="str">
        <f>VLOOKUP(Processes[[#This Row],[Approver]],Tabels!BC:BF,3,FALSE)</f>
        <v xml:space="preserve"> Sales &amp; Marketing</v>
      </c>
      <c r="L247" t="str">
        <f>VLOOKUP(Processes[[#This Row],[Document no SubProcess]],Processer280125!B:F,5,FALSE)</f>
        <v>Draft</v>
      </c>
      <c r="M247" t="str">
        <f>VLOOKUP(Processes[[#This Row],[Document no SubProcess]],Processer280125!B:B,1,)</f>
        <v>SP13.4</v>
      </c>
    </row>
    <row r="248" spans="3:13">
      <c r="C248" s="29" t="str">
        <f>_xlfn.CONCAT(Processes[[#This Row],[Document no]],"-",Processes[[#This Row],[Process]],"-",Processes[[#This Row],[Document no SubProcess]],"-",Processes[[#This Row],[SubProcess]])</f>
        <v>P13-Customer Service &amp; Operation-SP13.5-Delivering Customer Consultancy Services</v>
      </c>
      <c r="D248" t="s">
        <v>8045</v>
      </c>
      <c r="E248" t="s">
        <v>7705</v>
      </c>
      <c r="F248" t="s">
        <v>8046</v>
      </c>
      <c r="G248" s="39" t="s">
        <v>8113</v>
      </c>
      <c r="H248" t="s">
        <v>8114</v>
      </c>
      <c r="I248" t="str">
        <f>VLOOKUP(Processes[[#This Row],[Document no SubProcess]],Processer280125!B:C,2,FALSE)</f>
        <v>SLA@kamstrup.com - Sebastian Løvbom Larsen</v>
      </c>
      <c r="J248" t="str">
        <f>VLOOKUP(Processes[[#This Row],[Approver]],Tabels!BC:BF,3,FALSE)</f>
        <v>Electricity</v>
      </c>
      <c r="L248" t="str">
        <f>VLOOKUP(Processes[[#This Row],[Document no SubProcess]],Processer280125!B:F,5,FALSE)</f>
        <v>Current</v>
      </c>
      <c r="M248" t="str">
        <f>VLOOKUP(Processes[[#This Row],[Document no SubProcess]],Processer280125!B:B,1,)</f>
        <v>SP13.5</v>
      </c>
    </row>
    <row r="249" spans="3:13">
      <c r="C249" s="29" t="str">
        <f>_xlfn.CONCAT(Processes[[#This Row],[Document no]],"-",Processes[[#This Row],[Process]],"-",Processes[[#This Row],[Document no SubProcess]],"-",Processes[[#This Row],[SubProcess]])</f>
        <v>P13-Customer Service &amp; Operation-SP13.6-Hosting Services for Customers</v>
      </c>
      <c r="D249" t="s">
        <v>8045</v>
      </c>
      <c r="E249" t="s">
        <v>7705</v>
      </c>
      <c r="F249" t="s">
        <v>8046</v>
      </c>
      <c r="G249" s="39" t="s">
        <v>8115</v>
      </c>
      <c r="H249" t="s">
        <v>8116</v>
      </c>
      <c r="I249" t="str">
        <f>VLOOKUP(Processes[[#This Row],[Document no SubProcess]],Processer280125!B:C,2,FALSE)</f>
        <v>SST@kamstrup.com - Sarah Starheim</v>
      </c>
      <c r="J249">
        <f>VLOOKUP(Processes[[#This Row],[Approver]],Tabels!BC:BF,3,FALSE)</f>
        <v>0</v>
      </c>
      <c r="L249" t="str">
        <f>VLOOKUP(Processes[[#This Row],[Document no SubProcess]],Processer280125!B:F,5,FALSE)</f>
        <v>Current</v>
      </c>
      <c r="M249" t="str">
        <f>VLOOKUP(Processes[[#This Row],[Document no SubProcess]],Processer280125!B:B,1,)</f>
        <v>SP13.6</v>
      </c>
    </row>
    <row r="250" spans="3:13">
      <c r="C250" s="29" t="str">
        <f>_xlfn.CONCAT(Processes[[#This Row],[Document no]],"-",Processes[[#This Row],[Process]],"-",Processes[[#This Row],[Document no SubProcess]],"-",Processes[[#This Row],[SubProcess]])</f>
        <v>P13-Customer Service &amp; Operation-SP13.7-Customer Service Management</v>
      </c>
      <c r="D250" t="s">
        <v>8045</v>
      </c>
      <c r="E250" t="s">
        <v>7705</v>
      </c>
      <c r="F250" t="s">
        <v>8046</v>
      </c>
      <c r="G250" s="39" t="s">
        <v>8117</v>
      </c>
      <c r="H250" t="s">
        <v>8118</v>
      </c>
      <c r="I250" t="str">
        <f>VLOOKUP(Processes[[#This Row],[Document no SubProcess]],Processer280125!B:C,2,FALSE)</f>
        <v>LSM@kamstrup.com - Lissen Sahl Møller</v>
      </c>
      <c r="J250" t="str">
        <f>VLOOKUP(Processes[[#This Row],[Approver]],Tabels!BC:BF,3,FALSE)</f>
        <v>Water</v>
      </c>
      <c r="L250" t="str">
        <f>VLOOKUP(Processes[[#This Row],[Document no SubProcess]],Processer280125!B:F,5,FALSE)</f>
        <v>Draft</v>
      </c>
      <c r="M250" t="str">
        <f>VLOOKUP(Processes[[#This Row],[Document no SubProcess]],Processer280125!B:B,1,)</f>
        <v>SP13.7</v>
      </c>
    </row>
    <row r="251" spans="3:13">
      <c r="C251" s="29" t="str">
        <f>_xlfn.CONCAT(Processes[[#This Row],[Document no]],"-",Processes[[#This Row],[Process]],"-",Processes[[#This Row],[Document no SubProcess]],"-",Processes[[#This Row],[SubProcess]])</f>
        <v>P13-Customer Service &amp; Operation-SP13.8-Incident management - Customer Service &amp; Operation</v>
      </c>
      <c r="D251" t="s">
        <v>8045</v>
      </c>
      <c r="E251" t="s">
        <v>7705</v>
      </c>
      <c r="F251" t="s">
        <v>8046</v>
      </c>
      <c r="G251" s="39" t="s">
        <v>8119</v>
      </c>
      <c r="H251" t="s">
        <v>8120</v>
      </c>
      <c r="I251" t="str">
        <f>VLOOKUP(Processes[[#This Row],[Document no SubProcess]],Processer280125!B:C,2,FALSE)</f>
        <v>nidl@kamstrup.com - Niels Debel</v>
      </c>
      <c r="J251">
        <f>VLOOKUP(Processes[[#This Row],[Approver]],Tabels!BC:BF,3,FALSE)</f>
        <v>0</v>
      </c>
      <c r="L251" t="str">
        <f>VLOOKUP(Processes[[#This Row],[Document no SubProcess]],Processer280125!B:F,5,FALSE)</f>
        <v>Current</v>
      </c>
      <c r="M251" t="str">
        <f>VLOOKUP(Processes[[#This Row],[Document no SubProcess]],Processer280125!B:B,1,)</f>
        <v>SP13.8</v>
      </c>
    </row>
    <row r="252" spans="3:13">
      <c r="C252" s="29" t="str">
        <f>_xlfn.CONCAT(Processes[[#This Row],[Document no]],"-",Processes[[#This Row],[Process]],"-",Processes[[#This Row],[Document no SubProcess]],"-",Processes[[#This Row],[SubProcess]])</f>
        <v>P13-Customer Service &amp; Operation-SP13.9-Managing Customer Service Contracts</v>
      </c>
      <c r="D252" t="s">
        <v>8045</v>
      </c>
      <c r="E252" t="s">
        <v>7705</v>
      </c>
      <c r="F252" t="s">
        <v>8046</v>
      </c>
      <c r="G252" s="39" t="s">
        <v>8121</v>
      </c>
      <c r="H252" t="s">
        <v>8122</v>
      </c>
      <c r="I252" t="str">
        <f>VLOOKUP(Processes[[#This Row],[Document no SubProcess]],Processer280125!B:C,2,FALSE)</f>
        <v>lpln@kamstrup.com - Liset Pank Laursen</v>
      </c>
      <c r="J252" t="str">
        <f>VLOOKUP(Processes[[#This Row],[Approver]],Tabels!BC:BF,3,FALSE)</f>
        <v>finans</v>
      </c>
      <c r="L252" t="str">
        <f>VLOOKUP(Processes[[#This Row],[Document no SubProcess]],Processer280125!B:F,5,FALSE)</f>
        <v>Current</v>
      </c>
      <c r="M252" t="str">
        <f>VLOOKUP(Processes[[#This Row],[Document no SubProcess]],Processer280125!B:B,1,)</f>
        <v>SP13.9</v>
      </c>
    </row>
    <row r="253" spans="3:13">
      <c r="C253" s="29" t="str">
        <f>_xlfn.CONCAT(Processes[[#This Row],[Document no]],"-",Processes[[#This Row],[Process]],"-",Processes[[#This Row],[Document no SubProcess]],"-",Processes[[#This Row],[SubProcess]])</f>
        <v>P13-Customer Service &amp; Operation--</v>
      </c>
      <c r="D253" t="s">
        <v>8045</v>
      </c>
      <c r="E253" t="s">
        <v>7705</v>
      </c>
      <c r="F253" t="s">
        <v>8046</v>
      </c>
      <c r="I253" t="s">
        <v>2410</v>
      </c>
      <c r="J253">
        <f>VLOOKUP(Processes[[#This Row],[Approver]],Tabels!BC:BF,3,FALSE)</f>
        <v>0</v>
      </c>
      <c r="L253" t="s">
        <v>812</v>
      </c>
      <c r="M253" t="s">
        <v>812</v>
      </c>
    </row>
    <row r="254" spans="3:13">
      <c r="C254" s="29" t="str">
        <f>_xlfn.CONCAT(Processes[[#This Row],[Document no]],"-",Processes[[#This Row],[Process]],"-",Processes[[#This Row],[Document no SubProcess]],"-",Processes[[#This Row],[SubProcess]])</f>
        <v>P14-Accounting-SP14.1-Procure to Pay</v>
      </c>
      <c r="D254" t="s">
        <v>8123</v>
      </c>
      <c r="E254" t="s">
        <v>8124</v>
      </c>
      <c r="F254" t="s">
        <v>6035</v>
      </c>
      <c r="G254" s="39" t="s">
        <v>8125</v>
      </c>
      <c r="H254" t="s">
        <v>8126</v>
      </c>
      <c r="I254" t="str">
        <f>VLOOKUP(Processes[[#This Row],[Document no SubProcess]],Processer280125!B:C,2,FALSE)</f>
        <v>lblt@kamstrup.com - Lone Bladt Tvede</v>
      </c>
      <c r="J254">
        <f>VLOOKUP(Processes[[#This Row],[Approver]],Tabels!BC:BF,3,FALSE)</f>
        <v>0</v>
      </c>
      <c r="L254" t="str">
        <f>VLOOKUP(Processes[[#This Row],[Document no SubProcess]],Processer280125!B:F,5,FALSE)</f>
        <v>Current</v>
      </c>
      <c r="M254" t="str">
        <f>VLOOKUP(Processes[[#This Row],[Document no SubProcess]],Processer280125!B:B,1,)</f>
        <v>SP14.1</v>
      </c>
    </row>
    <row r="255" spans="3:13">
      <c r="C255" s="29" t="str">
        <f>_xlfn.CONCAT(Processes[[#This Row],[Document no]],"-",Processes[[#This Row],[Process]],"-",Processes[[#This Row],[Document no SubProcess]],"-",Processes[[#This Row],[SubProcess]])</f>
        <v>P14-Accounting-SP14.10-Pay Supplier Invoice</v>
      </c>
      <c r="D255" t="s">
        <v>8123</v>
      </c>
      <c r="E255" t="s">
        <v>8124</v>
      </c>
      <c r="F255" t="s">
        <v>6035</v>
      </c>
      <c r="G255" s="39" t="s">
        <v>8127</v>
      </c>
      <c r="H255" t="s">
        <v>8128</v>
      </c>
      <c r="I255" t="str">
        <f>VLOOKUP(Processes[[#This Row],[Document no SubProcess]],Processer280125!B:C,2,FALSE)</f>
        <v>lblt@kamstrup.com - Lone Bladt Tvede</v>
      </c>
      <c r="J255">
        <f>VLOOKUP(Processes[[#This Row],[Approver]],Tabels!BC:BF,3,FALSE)</f>
        <v>0</v>
      </c>
      <c r="L255" t="str">
        <f>VLOOKUP(Processes[[#This Row],[Document no SubProcess]],Processer280125!B:F,5,FALSE)</f>
        <v>Draft</v>
      </c>
      <c r="M255" t="str">
        <f>VLOOKUP(Processes[[#This Row],[Document no SubProcess]],Processer280125!B:B,1,)</f>
        <v>SP14.10</v>
      </c>
    </row>
    <row r="256" spans="3:13">
      <c r="C256" s="29" t="str">
        <f>_xlfn.CONCAT(Processes[[#This Row],[Document no]],"-",Processes[[#This Row],[Process]],"-",Processes[[#This Row],[Document no SubProcess]],"-",Processes[[#This Row],[SubProcess]])</f>
        <v>P14-Accounting-SP14.11-</v>
      </c>
      <c r="D256" t="s">
        <v>8123</v>
      </c>
      <c r="E256" t="s">
        <v>8124</v>
      </c>
      <c r="F256" t="s">
        <v>6035</v>
      </c>
      <c r="G256" s="39" t="s">
        <v>8129</v>
      </c>
      <c r="I256" t="s">
        <v>2410</v>
      </c>
      <c r="J256">
        <f>VLOOKUP(Processes[[#This Row],[Approver]],Tabels!BC:BF,3,FALSE)</f>
        <v>0</v>
      </c>
      <c r="L256" t="s">
        <v>812</v>
      </c>
      <c r="M256" t="s">
        <v>812</v>
      </c>
    </row>
    <row r="257" spans="3:15">
      <c r="C257" s="29" t="str">
        <f>_xlfn.CONCAT(Processes[[#This Row],[Document no]],"-",Processes[[#This Row],[Process]],"-",Processes[[#This Row],[Document no SubProcess]],"-",Processes[[#This Row],[SubProcess]])</f>
        <v>P14-Accounting-SP14.12-Accounting Principle</v>
      </c>
      <c r="D257" t="s">
        <v>8123</v>
      </c>
      <c r="E257" t="s">
        <v>8124</v>
      </c>
      <c r="F257" t="s">
        <v>6035</v>
      </c>
      <c r="G257" s="39" t="s">
        <v>8130</v>
      </c>
      <c r="H257" t="s">
        <v>8131</v>
      </c>
      <c r="I257" t="str">
        <f>VLOOKUP(Processes[[#This Row],[Document no SubProcess]],Processer280125!B:C,2,FALSE)</f>
        <v>suvl@kamstrup.com - Susanne Varrisboel</v>
      </c>
      <c r="J257" t="str">
        <f>VLOOKUP(Processes[[#This Row],[Approver]],Tabels!BC:BF,3,FALSE)</f>
        <v>Finance</v>
      </c>
      <c r="L257" t="str">
        <f>VLOOKUP(Processes[[#This Row],[Document no SubProcess]],Processer280125!B:F,5,FALSE)</f>
        <v>Draft</v>
      </c>
      <c r="M257" t="str">
        <f>VLOOKUP(Processes[[#This Row],[Document no SubProcess]],Processer280125!B:B,1,)</f>
        <v>SP14.12</v>
      </c>
    </row>
    <row r="258" spans="3:15">
      <c r="C258" s="29" t="str">
        <f>_xlfn.CONCAT(Processes[[#This Row],[Document no]],"-",Processes[[#This Row],[Process]],"-",Processes[[#This Row],[Document no SubProcess]],"-",Processes[[#This Row],[SubProcess]])</f>
        <v>P14-Accounting-SP14.13-Consolidation and Cost Allocation Playbook</v>
      </c>
      <c r="D258" t="s">
        <v>8123</v>
      </c>
      <c r="E258" t="s">
        <v>8124</v>
      </c>
      <c r="F258" t="s">
        <v>6035</v>
      </c>
      <c r="G258" s="39" t="s">
        <v>8132</v>
      </c>
      <c r="H258" t="s">
        <v>8133</v>
      </c>
      <c r="I258" t="str">
        <f>VLOOKUP(Processes[[#This Row],[Document no SubProcess]],Processer280125!B:C,2,FALSE)</f>
        <v>sngn@kamstrup.com - Søren Gregersen</v>
      </c>
      <c r="J258" t="str">
        <f>VLOOKUP(Processes[[#This Row],[Approver]],Tabels!BC:BF,3,FALSE)</f>
        <v>finans</v>
      </c>
      <c r="L258" t="str">
        <f>VLOOKUP(Processes[[#This Row],[Document no SubProcess]],Processer280125!B:F,5,FALSE)</f>
        <v>Draft</v>
      </c>
      <c r="M258" t="str">
        <f>VLOOKUP(Processes[[#This Row],[Document no SubProcess]],Processer280125!B:B,1,)</f>
        <v>SP14.13</v>
      </c>
    </row>
    <row r="259" spans="3:15">
      <c r="C259" s="29" t="str">
        <f>_xlfn.CONCAT(Processes[[#This Row],[Document no]],"-",Processes[[#This Row],[Process]],"-",Processes[[#This Row],[Document no SubProcess]],"-",Processes[[#This Row],[SubProcess]])</f>
        <v>P14-Accounting-SP14.14-Settle Supplier Payment</v>
      </c>
      <c r="D259" t="s">
        <v>8123</v>
      </c>
      <c r="E259" t="s">
        <v>8124</v>
      </c>
      <c r="F259" t="s">
        <v>6035</v>
      </c>
      <c r="G259" s="39" t="s">
        <v>8134</v>
      </c>
      <c r="H259" t="s">
        <v>8135</v>
      </c>
      <c r="I259" t="str">
        <f>VLOOKUP(Processes[[#This Row],[Document no SubProcess]],Processer280125!B:C,2,FALSE)</f>
        <v>lblt@kamstrup.com - Lone Bladt Tvede</v>
      </c>
      <c r="J259">
        <f>VLOOKUP(Processes[[#This Row],[Approver]],Tabels!BC:BF,3,FALSE)</f>
        <v>0</v>
      </c>
      <c r="L259" t="str">
        <f>VLOOKUP(Processes[[#This Row],[Document no SubProcess]],Processer280125!B:F,5,FALSE)</f>
        <v>Draft</v>
      </c>
      <c r="M259" t="str">
        <f>VLOOKUP(Processes[[#This Row],[Document no SubProcess]],Processer280125!B:B,1,)</f>
        <v>SP14.14</v>
      </c>
      <c r="O259" t="s">
        <v>7757</v>
      </c>
    </row>
    <row r="260" spans="3:15">
      <c r="C260" s="29" t="str">
        <f>_xlfn.CONCAT(Processes[[#This Row],[Document no]],"-",Processes[[#This Row],[Process]],"-",Processes[[#This Row],[Document no SubProcess]],"-",Processes[[#This Row],[SubProcess]])</f>
        <v>P14-Accounting-SP14.15-</v>
      </c>
      <c r="D260" t="s">
        <v>8123</v>
      </c>
      <c r="E260" t="s">
        <v>8124</v>
      </c>
      <c r="F260" t="s">
        <v>6035</v>
      </c>
      <c r="G260" s="39" t="s">
        <v>8136</v>
      </c>
      <c r="I260" t="s">
        <v>2410</v>
      </c>
      <c r="J260">
        <f>VLOOKUP(Processes[[#This Row],[Approver]],Tabels!BC:BF,3,FALSE)</f>
        <v>0</v>
      </c>
      <c r="L260" t="s">
        <v>812</v>
      </c>
      <c r="M260" t="s">
        <v>812</v>
      </c>
    </row>
    <row r="261" spans="3:15">
      <c r="C261" s="29" t="str">
        <f>_xlfn.CONCAT(Processes[[#This Row],[Document no]],"-",Processes[[#This Row],[Process]],"-",Processes[[#This Row],[Document no SubProcess]],"-",Processes[[#This Row],[SubProcess]])</f>
        <v>P14-Accounting-SP14.16-</v>
      </c>
      <c r="D261" t="s">
        <v>8123</v>
      </c>
      <c r="E261" t="s">
        <v>8124</v>
      </c>
      <c r="F261" t="s">
        <v>6035</v>
      </c>
      <c r="G261" s="39" t="s">
        <v>8137</v>
      </c>
      <c r="I261" t="s">
        <v>2410</v>
      </c>
      <c r="J261">
        <f>VLOOKUP(Processes[[#This Row],[Approver]],Tabels!BC:BF,3,FALSE)</f>
        <v>0</v>
      </c>
      <c r="L261" t="s">
        <v>812</v>
      </c>
      <c r="M261" t="s">
        <v>812</v>
      </c>
    </row>
    <row r="262" spans="3:15">
      <c r="C262" s="29" t="str">
        <f>_xlfn.CONCAT(Processes[[#This Row],[Document no]],"-",Processes[[#This Row],[Process]],"-",Processes[[#This Row],[Document no SubProcess]],"-",Processes[[#This Row],[SubProcess]])</f>
        <v>P14-Accounting-SP14.17-Month End Activities - AP</v>
      </c>
      <c r="D262" t="s">
        <v>8123</v>
      </c>
      <c r="E262" t="s">
        <v>8124</v>
      </c>
      <c r="F262" t="s">
        <v>6035</v>
      </c>
      <c r="G262" s="39" t="s">
        <v>8138</v>
      </c>
      <c r="H262" t="s">
        <v>8139</v>
      </c>
      <c r="I262" t="str">
        <f>VLOOKUP(Processes[[#This Row],[Document no SubProcess]],Processer280125!B:C,2,FALSE)</f>
        <v>lblt@kamstrup.com - Lone Bladt Tvede</v>
      </c>
      <c r="J262">
        <f>VLOOKUP(Processes[[#This Row],[Approver]],Tabels!BC:BF,3,FALSE)</f>
        <v>0</v>
      </c>
      <c r="L262" t="str">
        <f>VLOOKUP(Processes[[#This Row],[Document no SubProcess]],Processer280125!B:F,5,FALSE)</f>
        <v>Current</v>
      </c>
      <c r="M262" t="str">
        <f>VLOOKUP(Processes[[#This Row],[Document no SubProcess]],Processer280125!B:B,1,)</f>
        <v>SP14.17</v>
      </c>
    </row>
    <row r="263" spans="3:15">
      <c r="C263" s="29" t="str">
        <f>_xlfn.CONCAT(Processes[[#This Row],[Document no]],"-",Processes[[#This Row],[Process]],"-",Processes[[#This Row],[Document no SubProcess]],"-",Processes[[#This Row],[SubProcess]])</f>
        <v>P14-Accounting-SP14.18-Receive Customer Payment and Reconcile Bank Accounts</v>
      </c>
      <c r="D263" t="s">
        <v>8123</v>
      </c>
      <c r="E263" t="s">
        <v>8124</v>
      </c>
      <c r="F263" t="s">
        <v>6035</v>
      </c>
      <c r="G263" s="91" t="s">
        <v>8140</v>
      </c>
      <c r="H263" t="s">
        <v>8141</v>
      </c>
      <c r="I263" t="str">
        <f>VLOOKUP(Processes[[#This Row],[Document no SubProcess]],Processer280125!B:C,2,FALSE)</f>
        <v>lblt@kamstrup.com - Lone Bladt Tvede</v>
      </c>
      <c r="J263">
        <f>VLOOKUP(Processes[[#This Row],[Approver]],Tabels!BC:BF,3,FALSE)</f>
        <v>0</v>
      </c>
      <c r="L263" t="str">
        <f>VLOOKUP(Processes[[#This Row],[Document no SubProcess]],Processer280125!B:F,5,FALSE)</f>
        <v>Draft</v>
      </c>
      <c r="M263" t="str">
        <f>VLOOKUP(Processes[[#This Row],[Document no SubProcess]],Processer280125!B:B,1,)</f>
        <v>SP14.18</v>
      </c>
    </row>
    <row r="264" spans="3:15">
      <c r="C264" s="29" t="str">
        <f>_xlfn.CONCAT(Processes[[#This Row],[Document no]],"-",Processes[[#This Row],[Process]],"-",Processes[[#This Row],[Document no SubProcess]],"-",Processes[[#This Row],[SubProcess]])</f>
        <v>P14-Accounting-SP14.19-Receive Supplier Invoice</v>
      </c>
      <c r="D264" t="s">
        <v>8123</v>
      </c>
      <c r="E264" t="s">
        <v>8124</v>
      </c>
      <c r="F264" t="s">
        <v>6035</v>
      </c>
      <c r="G264" s="91" t="s">
        <v>8142</v>
      </c>
      <c r="H264" t="s">
        <v>8143</v>
      </c>
      <c r="I264" t="str">
        <f>VLOOKUP(Processes[[#This Row],[Document no SubProcess]],Processer280125!B:C,2,FALSE)</f>
        <v>lblt@kamstrup.com - Lone Bladt Tvede</v>
      </c>
      <c r="J264">
        <f>VLOOKUP(Processes[[#This Row],[Approver]],Tabels!BC:BF,3,FALSE)</f>
        <v>0</v>
      </c>
      <c r="L264" t="str">
        <f>VLOOKUP(Processes[[#This Row],[Document no SubProcess]],Processer280125!B:F,5,FALSE)</f>
        <v>Current</v>
      </c>
      <c r="M264" t="str">
        <f>VLOOKUP(Processes[[#This Row],[Document no SubProcess]],Processer280125!B:B,1,)</f>
        <v>SP14.19</v>
      </c>
    </row>
    <row r="265" spans="3:15">
      <c r="C265" s="29" t="str">
        <f>_xlfn.CONCAT(Processes[[#This Row],[Document no]],"-",Processes[[#This Row],[Process]],"-",Processes[[#This Row],[Document no SubProcess]],"-",Processes[[#This Row],[SubProcess]])</f>
        <v>P14-Accounting-SP14.2-Order to Cash</v>
      </c>
      <c r="D265" t="s">
        <v>8123</v>
      </c>
      <c r="E265" t="s">
        <v>8124</v>
      </c>
      <c r="F265" t="s">
        <v>6035</v>
      </c>
      <c r="G265" s="39" t="s">
        <v>8144</v>
      </c>
      <c r="H265" t="s">
        <v>8145</v>
      </c>
      <c r="I265" t="str">
        <f>VLOOKUP(Processes[[#This Row],[Document no SubProcess]],Processer280125!B:C,2,FALSE)</f>
        <v>lblt@kamstrup.com - Lone Bladt Tvede</v>
      </c>
      <c r="J265">
        <f>VLOOKUP(Processes[[#This Row],[Approver]],Tabels!BC:BF,3,FALSE)</f>
        <v>0</v>
      </c>
      <c r="L265" t="str">
        <f>VLOOKUP(Processes[[#This Row],[Document no SubProcess]],Processer280125!B:F,5,FALSE)</f>
        <v>Draft</v>
      </c>
      <c r="M265" t="str">
        <f>VLOOKUP(Processes[[#This Row],[Document no SubProcess]],Processer280125!B:B,1,)</f>
        <v>SP14.2</v>
      </c>
    </row>
    <row r="266" spans="3:15">
      <c r="C266" s="29" t="str">
        <f>_xlfn.CONCAT(Processes[[#This Row],[Document no]],"-",Processes[[#This Row],[Process]],"-",Processes[[#This Row],[Document no SubProcess]],"-",Processes[[#This Row],[SubProcess]])</f>
        <v>P14-Accounting-SP14.21-Request Credit Note to Customer</v>
      </c>
      <c r="D266" t="s">
        <v>8123</v>
      </c>
      <c r="E266" t="s">
        <v>8124</v>
      </c>
      <c r="F266" t="s">
        <v>6035</v>
      </c>
      <c r="G266" s="91" t="s">
        <v>8146</v>
      </c>
      <c r="H266" t="s">
        <v>8147</v>
      </c>
      <c r="I266" t="str">
        <f>VLOOKUP(Processes[[#This Row],[Document no SubProcess]],Processer280125!B:C,2,FALSE)</f>
        <v>lblt@kamstrup.com - Lone Bladt Tvede</v>
      </c>
      <c r="J266">
        <f>VLOOKUP(Processes[[#This Row],[Approver]],Tabels!BC:BF,3,FALSE)</f>
        <v>0</v>
      </c>
      <c r="L266" t="str">
        <f>VLOOKUP(Processes[[#This Row],[Document no SubProcess]],Processer280125!B:F,5,FALSE)</f>
        <v>Draft</v>
      </c>
      <c r="M266" t="str">
        <f>VLOOKUP(Processes[[#This Row],[Document no SubProcess]],Processer280125!B:B,1,)</f>
        <v>SP14.21</v>
      </c>
    </row>
    <row r="267" spans="3:15">
      <c r="C267" s="29" t="str">
        <f>_xlfn.CONCAT(Processes[[#This Row],[Document no]],"-",Processes[[#This Row],[Process]],"-",Processes[[#This Row],[Document no SubProcess]],"-",Processes[[#This Row],[SubProcess]])</f>
        <v>P14-Accounting-SP14.22-Account to report</v>
      </c>
      <c r="D267" t="s">
        <v>8123</v>
      </c>
      <c r="E267" t="s">
        <v>8124</v>
      </c>
      <c r="F267" t="s">
        <v>6035</v>
      </c>
      <c r="G267" s="91" t="s">
        <v>8148</v>
      </c>
      <c r="H267" t="s">
        <v>8149</v>
      </c>
      <c r="I267" t="str">
        <f>VLOOKUP(Processes[[#This Row],[Document no SubProcess]],Processer280125!B:C,2,FALSE)</f>
        <v>pstr@kamstrup.com - Peter Stenholt Randrup</v>
      </c>
      <c r="J267">
        <f>VLOOKUP(Processes[[#This Row],[Approver]],Tabels!BC:BF,3,FALSE)</f>
        <v>0</v>
      </c>
      <c r="L267" t="str">
        <f>VLOOKUP(Processes[[#This Row],[Document no SubProcess]],Processer280125!B:F,5,FALSE)</f>
        <v>Draft</v>
      </c>
      <c r="M267" t="str">
        <f>VLOOKUP(Processes[[#This Row],[Document no SubProcess]],Processer280125!B:B,1,)</f>
        <v>SP14.22</v>
      </c>
    </row>
    <row r="268" spans="3:15">
      <c r="C268" s="29" t="str">
        <f>_xlfn.CONCAT(Processes[[#This Row],[Document no]],"-",Processes[[#This Row],[Process]],"-",Processes[[#This Row],[Document no SubProcess]],"-",Processes[[#This Row],[SubProcess]])</f>
        <v>P14-Accounting-SP14.23-Period-end close - Finance</v>
      </c>
      <c r="D268" t="s">
        <v>8123</v>
      </c>
      <c r="E268" t="s">
        <v>8124</v>
      </c>
      <c r="F268" t="s">
        <v>6035</v>
      </c>
      <c r="G268" s="91" t="s">
        <v>8150</v>
      </c>
      <c r="H268" t="s">
        <v>8151</v>
      </c>
      <c r="I268" t="str">
        <f>VLOOKUP(Processes[[#This Row],[Document no SubProcess]],Processer280125!B:C,2,FALSE)</f>
        <v>pstr@kamstrup.com - Peter Stenholt Randrup</v>
      </c>
      <c r="J268">
        <f>VLOOKUP(Processes[[#This Row],[Approver]],Tabels!BC:BF,3,FALSE)</f>
        <v>0</v>
      </c>
      <c r="L268" t="str">
        <f>VLOOKUP(Processes[[#This Row],[Document no SubProcess]],Processer280125!B:F,5,FALSE)</f>
        <v>Draft</v>
      </c>
      <c r="M268" t="str">
        <f>VLOOKUP(Processes[[#This Row],[Document no SubProcess]],Processer280125!B:B,1,)</f>
        <v>SP14.23</v>
      </c>
    </row>
    <row r="269" spans="3:15">
      <c r="C269" s="29" t="str">
        <f>_xlfn.CONCAT(Processes[[#This Row],[Document no]],"-",Processes[[#This Row],[Process]],"-",Processes[[#This Row],[Document no SubProcess]],"-",Processes[[#This Row],[SubProcess]])</f>
        <v>P14-Accounting-SP14.24-Monthly Internal Financial Reporting</v>
      </c>
      <c r="D269" t="s">
        <v>8123</v>
      </c>
      <c r="E269" t="s">
        <v>8124</v>
      </c>
      <c r="F269" t="s">
        <v>6035</v>
      </c>
      <c r="G269" s="91" t="s">
        <v>8152</v>
      </c>
      <c r="H269" t="s">
        <v>8153</v>
      </c>
      <c r="I269" t="str">
        <f>VLOOKUP(Processes[[#This Row],[Document no SubProcess]],Processer280125!B:C,2,FALSE)</f>
        <v>pstr@kamstrup.com - Peter Stenholt Randrup</v>
      </c>
      <c r="J269">
        <f>VLOOKUP(Processes[[#This Row],[Approver]],Tabels!BC:BF,3,FALSE)</f>
        <v>0</v>
      </c>
      <c r="L269" t="str">
        <f>VLOOKUP(Processes[[#This Row],[Document no SubProcess]],Processer280125!B:F,5,FALSE)</f>
        <v>Draft</v>
      </c>
      <c r="M269" t="str">
        <f>VLOOKUP(Processes[[#This Row],[Document no SubProcess]],Processer280125!B:B,1,)</f>
        <v>SP14.24</v>
      </c>
    </row>
    <row r="270" spans="3:15">
      <c r="C270" s="29" t="str">
        <f>_xlfn.CONCAT(Processes[[#This Row],[Document no]],"-",Processes[[#This Row],[Process]],"-",Processes[[#This Row],[Document no SubProcess]],"-",Processes[[#This Row],[SubProcess]])</f>
        <v>P14-Accounting-SP14.25-Annual report - Finance</v>
      </c>
      <c r="D270" t="s">
        <v>8123</v>
      </c>
      <c r="E270" t="s">
        <v>8124</v>
      </c>
      <c r="F270" t="s">
        <v>6035</v>
      </c>
      <c r="G270" s="91" t="s">
        <v>8154</v>
      </c>
      <c r="H270" t="s">
        <v>8155</v>
      </c>
      <c r="I270" t="str">
        <f>VLOOKUP(Processes[[#This Row],[Document no SubProcess]],Processer280125!B:C,2,FALSE)</f>
        <v>pstr@kamstrup.com - Peter Stenholt Randrup</v>
      </c>
      <c r="J270">
        <f>VLOOKUP(Processes[[#This Row],[Approver]],Tabels!BC:BF,3,FALSE)</f>
        <v>0</v>
      </c>
      <c r="L270" t="str">
        <f>VLOOKUP(Processes[[#This Row],[Document no SubProcess]],Processer280125!B:F,5,FALSE)</f>
        <v>Draft</v>
      </c>
      <c r="M270" t="str">
        <f>VLOOKUP(Processes[[#This Row],[Document no SubProcess]],Processer280125!B:B,1,)</f>
        <v>SP14.25</v>
      </c>
    </row>
    <row r="271" spans="3:15">
      <c r="C271" s="29" t="str">
        <f>_xlfn.CONCAT(Processes[[#This Row],[Document no]],"-",Processes[[#This Row],[Process]],"-",Processes[[#This Row],[Document no SubProcess]],"-",Processes[[#This Row],[SubProcess]])</f>
        <v>P14-Accounting-SP14.26-Other external reporting - Finance</v>
      </c>
      <c r="D271" t="s">
        <v>8123</v>
      </c>
      <c r="E271" t="s">
        <v>8124</v>
      </c>
      <c r="F271" t="s">
        <v>6035</v>
      </c>
      <c r="G271" s="91" t="s">
        <v>8156</v>
      </c>
      <c r="H271" t="s">
        <v>8157</v>
      </c>
      <c r="I271" t="str">
        <f>VLOOKUP(Processes[[#This Row],[Document no SubProcess]],Processer280125!B:C,2,FALSE)</f>
        <v>pstr@kamstrup.com - Peter Stenholt Randrup</v>
      </c>
      <c r="J271">
        <f>VLOOKUP(Processes[[#This Row],[Approver]],Tabels!BC:BF,3,FALSE)</f>
        <v>0</v>
      </c>
      <c r="L271" t="str">
        <f>VLOOKUP(Processes[[#This Row],[Document no SubProcess]],Processer280125!B:F,5,FALSE)</f>
        <v>Draft</v>
      </c>
      <c r="M271" t="str">
        <f>VLOOKUP(Processes[[#This Row],[Document no SubProcess]],Processer280125!B:B,1,)</f>
        <v>SP14.26</v>
      </c>
    </row>
    <row r="272" spans="3:15">
      <c r="C272" s="29" t="str">
        <f>_xlfn.CONCAT(Processes[[#This Row],[Document no]],"-",Processes[[#This Row],[Process]],"-",Processes[[#This Row],[Document no SubProcess]],"-",Processes[[#This Row],[SubProcess]])</f>
        <v>P14-Accounting-SP14.27-Treasury</v>
      </c>
      <c r="D272" t="s">
        <v>8123</v>
      </c>
      <c r="E272" t="s">
        <v>8124</v>
      </c>
      <c r="F272" t="s">
        <v>6035</v>
      </c>
      <c r="G272" s="91" t="s">
        <v>8158</v>
      </c>
      <c r="H272" t="s">
        <v>6144</v>
      </c>
      <c r="I272" t="str">
        <f>VLOOKUP(Processes[[#This Row],[Document no SubProcess]],Processer280125!B:C,2,FALSE)</f>
        <v>pstr@kamstrup.com - Peter Stenholt Randrup</v>
      </c>
      <c r="J272">
        <f>VLOOKUP(Processes[[#This Row],[Approver]],Tabels!BC:BF,3,FALSE)</f>
        <v>0</v>
      </c>
      <c r="L272" t="str">
        <f>VLOOKUP(Processes[[#This Row],[Document no SubProcess]],Processer280125!B:F,5,FALSE)</f>
        <v>Current</v>
      </c>
      <c r="M272" t="str">
        <f>VLOOKUP(Processes[[#This Row],[Document no SubProcess]],Processer280125!B:B,1,)</f>
        <v>SP14.27</v>
      </c>
    </row>
    <row r="273" spans="3:13">
      <c r="C273" s="29" t="str">
        <f>_xlfn.CONCAT(Processes[[#This Row],[Document no]],"-",Processes[[#This Row],[Process]],"-",Processes[[#This Row],[Document no SubProcess]],"-",Processes[[#This Row],[SubProcess]])</f>
        <v>P14-Accounting-SP14.28-Tax and Transfer Pricing</v>
      </c>
      <c r="D273" t="s">
        <v>8123</v>
      </c>
      <c r="E273" t="s">
        <v>8124</v>
      </c>
      <c r="F273" t="s">
        <v>6035</v>
      </c>
      <c r="G273" s="91" t="s">
        <v>8159</v>
      </c>
      <c r="H273" t="s">
        <v>8160</v>
      </c>
      <c r="I273" t="str">
        <f>VLOOKUP(Processes[[#This Row],[Document no SubProcess]],Processer280125!B:C,2,FALSE)</f>
        <v>pstr@kamstrup.com - Peter Stenholt Randrup</v>
      </c>
      <c r="J273">
        <f>VLOOKUP(Processes[[#This Row],[Approver]],Tabels!BC:BF,3,FALSE)</f>
        <v>0</v>
      </c>
      <c r="L273" t="str">
        <f>VLOOKUP(Processes[[#This Row],[Document no SubProcess]],Processer280125!B:F,5,FALSE)</f>
        <v>Draft</v>
      </c>
      <c r="M273" t="str">
        <f>VLOOKUP(Processes[[#This Row],[Document no SubProcess]],Processer280125!B:B,1,)</f>
        <v>SP14.28</v>
      </c>
    </row>
    <row r="274" spans="3:13">
      <c r="C274" s="29" t="str">
        <f>_xlfn.CONCAT(Processes[[#This Row],[Document no]],"-",Processes[[#This Row],[Process]],"-",Processes[[#This Row],[Document no SubProcess]],"-",Processes[[#This Row],[SubProcess]])</f>
        <v>P14-Accounting-SP14.29-Corporate Income Tax</v>
      </c>
      <c r="D274" t="s">
        <v>8123</v>
      </c>
      <c r="E274" t="s">
        <v>8124</v>
      </c>
      <c r="F274" t="s">
        <v>6035</v>
      </c>
      <c r="G274" s="91" t="s">
        <v>8161</v>
      </c>
      <c r="H274" t="s">
        <v>8162</v>
      </c>
      <c r="I274" t="str">
        <f>VLOOKUP(Processes[[#This Row],[Document no SubProcess]],Processer280125!B:C,2,FALSE)</f>
        <v>pstr@kamstrup.com - Peter Stenholt Randrup</v>
      </c>
      <c r="J274">
        <f>VLOOKUP(Processes[[#This Row],[Approver]],Tabels!BC:BF,3,FALSE)</f>
        <v>0</v>
      </c>
      <c r="L274" t="str">
        <f>VLOOKUP(Processes[[#This Row],[Document no SubProcess]],Processer280125!B:F,5,FALSE)</f>
        <v>Draft</v>
      </c>
      <c r="M274" t="str">
        <f>VLOOKUP(Processes[[#This Row],[Document no SubProcess]],Processer280125!B:B,1,)</f>
        <v>SP14.29</v>
      </c>
    </row>
    <row r="275" spans="3:13">
      <c r="C275" s="29" t="str">
        <f>_xlfn.CONCAT(Processes[[#This Row],[Document no]],"-",Processes[[#This Row],[Process]],"-",Processes[[#This Row],[Document no SubProcess]],"-",Processes[[#This Row],[SubProcess]])</f>
        <v>P14-Accounting-SP14.3-Company Credit Card</v>
      </c>
      <c r="D275" t="s">
        <v>8123</v>
      </c>
      <c r="E275" t="s">
        <v>8124</v>
      </c>
      <c r="F275" t="s">
        <v>6035</v>
      </c>
      <c r="G275" s="39" t="s">
        <v>8163</v>
      </c>
      <c r="H275" t="s">
        <v>8164</v>
      </c>
      <c r="I275" t="str">
        <f>VLOOKUP(Processes[[#This Row],[Document no SubProcess]],Processer280125!B:C,2,FALSE)</f>
        <v>MHB@kamstrup.com - Margrethe Holub</v>
      </c>
      <c r="J275">
        <f>VLOOKUP(Processes[[#This Row],[Approver]],Tabels!BC:BF,3,FALSE)</f>
        <v>0</v>
      </c>
      <c r="L275" t="str">
        <f>VLOOKUP(Processes[[#This Row],[Document no SubProcess]],Processer280125!B:F,5,FALSE)</f>
        <v>Draft</v>
      </c>
      <c r="M275" t="str">
        <f>VLOOKUP(Processes[[#This Row],[Document no SubProcess]],Processer280125!B:B,1,)</f>
        <v>SP14.3</v>
      </c>
    </row>
    <row r="276" spans="3:13">
      <c r="C276" s="29" t="str">
        <f>_xlfn.CONCAT(Processes[[#This Row],[Document no]],"-",Processes[[#This Row],[Process]],"-",Processes[[#This Row],[Document no SubProcess]],"-",Processes[[#This Row],[SubProcess]])</f>
        <v>P14-Accounting-SP14.30-Transfer Pricing</v>
      </c>
      <c r="D276" t="s">
        <v>8123</v>
      </c>
      <c r="E276" t="s">
        <v>8124</v>
      </c>
      <c r="F276" t="s">
        <v>6035</v>
      </c>
      <c r="G276" s="91" t="s">
        <v>8165</v>
      </c>
      <c r="H276" t="s">
        <v>8166</v>
      </c>
      <c r="I276" t="str">
        <f>VLOOKUP(Processes[[#This Row],[Document no SubProcess]],Processer280125!B:C,2,FALSE)</f>
        <v>pstr@kamstrup.com - Peter Stenholt Randrup</v>
      </c>
      <c r="J276">
        <f>VLOOKUP(Processes[[#This Row],[Approver]],Tabels!BC:BF,3,FALSE)</f>
        <v>0</v>
      </c>
      <c r="L276" t="str">
        <f>VLOOKUP(Processes[[#This Row],[Document no SubProcess]],Processer280125!B:F,5,FALSE)</f>
        <v>Draft</v>
      </c>
      <c r="M276" t="str">
        <f>VLOOKUP(Processes[[#This Row],[Document no SubProcess]],Processer280125!B:B,1,)</f>
        <v>SP14.30</v>
      </c>
    </row>
    <row r="277" spans="3:13">
      <c r="C277" s="29" t="str">
        <f>_xlfn.CONCAT(Processes[[#This Row],[Document no]],"-",Processes[[#This Row],[Process]],"-",Processes[[#This Row],[Document no SubProcess]],"-",Processes[[#This Row],[SubProcess]])</f>
        <v>P14-Accounting-SP14.31-Cash Expenses</v>
      </c>
      <c r="D277" t="s">
        <v>8123</v>
      </c>
      <c r="E277" t="s">
        <v>8124</v>
      </c>
      <c r="F277" t="s">
        <v>6035</v>
      </c>
      <c r="G277" s="91" t="s">
        <v>8167</v>
      </c>
      <c r="H277" t="s">
        <v>8168</v>
      </c>
      <c r="I277" t="str">
        <f>VLOOKUP(Processes[[#This Row],[Document no SubProcess]],Processer280125!B:C,2,FALSE)</f>
        <v>fvje@kamstrup.com - Frank Vestergaard Jensen</v>
      </c>
      <c r="J277">
        <f>VLOOKUP(Processes[[#This Row],[Approver]],Tabels!BC:BF,3,FALSE)</f>
        <v>0</v>
      </c>
      <c r="L277" t="str">
        <f>VLOOKUP(Processes[[#This Row],[Document no SubProcess]],Processer280125!B:F,5,FALSE)</f>
        <v>Draft</v>
      </c>
      <c r="M277" t="str">
        <f>VLOOKUP(Processes[[#This Row],[Document no SubProcess]],Processer280125!B:B,1,)</f>
        <v>SP14.31</v>
      </c>
    </row>
    <row r="278" spans="3:13">
      <c r="C278" s="29" t="str">
        <f>_xlfn.CONCAT(Processes[[#This Row],[Document no]],"-",Processes[[#This Row],[Process]],"-",Processes[[#This Row],[Document no SubProcess]],"-",Processes[[#This Row],[SubProcess]])</f>
        <v>P14-Accounting-SP14.32-Environmental, Social, and Governance (ESG) Yearly Reporting</v>
      </c>
      <c r="D278" t="s">
        <v>8123</v>
      </c>
      <c r="E278" t="s">
        <v>8124</v>
      </c>
      <c r="F278" t="s">
        <v>6035</v>
      </c>
      <c r="G278" s="91" t="s">
        <v>8169</v>
      </c>
      <c r="H278" t="s">
        <v>8170</v>
      </c>
      <c r="I278" t="str">
        <f>VLOOKUP(Processes[[#This Row],[Document no SubProcess]],Processer280125!B:C,2,FALSE)</f>
        <v>rusn@kamstrup.com - Rune Riis von Spreckelsen</v>
      </c>
      <c r="J278" t="str">
        <f>VLOOKUP(Processes[[#This Row],[Approver]],Tabels!BC:BF,3,FALSE)</f>
        <v>Finance</v>
      </c>
      <c r="L278" t="str">
        <f>VLOOKUP(Processes[[#This Row],[Document no SubProcess]],Processer280125!B:F,5,FALSE)</f>
        <v>Draft</v>
      </c>
      <c r="M278" t="str">
        <f>VLOOKUP(Processes[[#This Row],[Document no SubProcess]],Processer280125!B:B,1,)</f>
        <v>SP14.32</v>
      </c>
    </row>
    <row r="279" spans="3:13">
      <c r="C279" s="29" t="str">
        <f>_xlfn.CONCAT(Processes[[#This Row],[Document no]],"-",Processes[[#This Row],[Process]],"-",Processes[[#This Row],[Document no SubProcess]],"-",Processes[[#This Row],[SubProcess]])</f>
        <v>P14-Accounting-SP14.4-Enroll Supplier</v>
      </c>
      <c r="D279" t="s">
        <v>8123</v>
      </c>
      <c r="E279" t="s">
        <v>8124</v>
      </c>
      <c r="F279" t="s">
        <v>6035</v>
      </c>
      <c r="G279" s="39" t="s">
        <v>8171</v>
      </c>
      <c r="H279" t="s">
        <v>8172</v>
      </c>
      <c r="I279" t="str">
        <f>VLOOKUP(Processes[[#This Row],[Document no SubProcess]],Processer280125!B:C,2,FALSE)</f>
        <v>lblt@kamstrup.com - Lone Bladt Tvede</v>
      </c>
      <c r="J279">
        <f>VLOOKUP(Processes[[#This Row],[Approver]],Tabels!BC:BF,3,FALSE)</f>
        <v>0</v>
      </c>
      <c r="L279" t="str">
        <f>VLOOKUP(Processes[[#This Row],[Document no SubProcess]],Processer280125!B:F,5,FALSE)</f>
        <v>Current</v>
      </c>
      <c r="M279" t="str">
        <f>VLOOKUP(Processes[[#This Row],[Document no SubProcess]],Processer280125!B:B,1,)</f>
        <v>SP14.4</v>
      </c>
    </row>
    <row r="280" spans="3:13">
      <c r="C280" s="29" t="str">
        <f>_xlfn.CONCAT(Processes[[#This Row],[Document no]],"-",Processes[[#This Row],[Process]],"-",Processes[[#This Row],[Document no SubProcess]],"-",Processes[[#This Row],[SubProcess]])</f>
        <v>P14-Accounting-SP14.5-Import Supplier Invoices to IFS</v>
      </c>
      <c r="D280" t="s">
        <v>8123</v>
      </c>
      <c r="E280" t="s">
        <v>8124</v>
      </c>
      <c r="F280" t="s">
        <v>6035</v>
      </c>
      <c r="G280" s="39" t="s">
        <v>8173</v>
      </c>
      <c r="H280" t="s">
        <v>8174</v>
      </c>
      <c r="I280" t="str">
        <f>VLOOKUP(Processes[[#This Row],[Document no SubProcess]],Processer280125!B:C,2,FALSE)</f>
        <v>lblt@kamstrup.com - Lone Bladt Tvede</v>
      </c>
      <c r="J280">
        <f>VLOOKUP(Processes[[#This Row],[Approver]],Tabels!BC:BF,3,FALSE)</f>
        <v>0</v>
      </c>
      <c r="L280" t="str">
        <f>VLOOKUP(Processes[[#This Row],[Document no SubProcess]],Processer280125!B:F,5,FALSE)</f>
        <v>Current</v>
      </c>
      <c r="M280" t="str">
        <f>VLOOKUP(Processes[[#This Row],[Document no SubProcess]],Processer280125!B:B,1,)</f>
        <v>SP14.5</v>
      </c>
    </row>
    <row r="281" spans="3:13">
      <c r="C281" s="29" t="str">
        <f>_xlfn.CONCAT(Processes[[#This Row],[Document no]],"-",Processes[[#This Row],[Process]],"-",Processes[[#This Row],[Document no SubProcess]],"-",Processes[[#This Row],[SubProcess]])</f>
        <v>P14-Accounting-SP14.6-Approval of Supplier Invoices</v>
      </c>
      <c r="D281" t="s">
        <v>8123</v>
      </c>
      <c r="E281" t="s">
        <v>8124</v>
      </c>
      <c r="F281" t="s">
        <v>6035</v>
      </c>
      <c r="G281" s="39" t="s">
        <v>8175</v>
      </c>
      <c r="H281" t="s">
        <v>8176</v>
      </c>
      <c r="I281" t="str">
        <f>VLOOKUP(Processes[[#This Row],[Document no SubProcess]],Processer280125!B:C,2,FALSE)</f>
        <v>lblt@kamstrup.com - Lone Bladt Tvede</v>
      </c>
      <c r="J281">
        <f>VLOOKUP(Processes[[#This Row],[Approver]],Tabels!BC:BF,3,FALSE)</f>
        <v>0</v>
      </c>
      <c r="L281" t="str">
        <f>VLOOKUP(Processes[[#This Row],[Document no SubProcess]],Processer280125!B:F,5,FALSE)</f>
        <v>Current</v>
      </c>
      <c r="M281" t="str">
        <f>VLOOKUP(Processes[[#This Row],[Document no SubProcess]],Processer280125!B:B,1,)</f>
        <v>SP14.6</v>
      </c>
    </row>
    <row r="282" spans="3:13">
      <c r="C282" s="29" t="str">
        <f>_xlfn.CONCAT(Processes[[#This Row],[Document no]],"-",Processes[[#This Row],[Process]],"-",Processes[[#This Row],[Document no SubProcess]],"-",Processes[[#This Row],[SubProcess]])</f>
        <v>P14-Accounting-SP14.7-Send reminders to approvers</v>
      </c>
      <c r="D282" t="s">
        <v>8123</v>
      </c>
      <c r="E282" t="s">
        <v>8124</v>
      </c>
      <c r="F282" t="s">
        <v>6035</v>
      </c>
      <c r="G282" s="39" t="s">
        <v>8177</v>
      </c>
      <c r="H282" t="s">
        <v>8178</v>
      </c>
      <c r="I282" t="str">
        <f>VLOOKUP(Processes[[#This Row],[Document no SubProcess]],Processer280125!B:C,2,FALSE)</f>
        <v>lblt@kamstrup.com - Lone Bladt Tvede</v>
      </c>
      <c r="J282">
        <f>VLOOKUP(Processes[[#This Row],[Approver]],Tabels!BC:BF,3,FALSE)</f>
        <v>0</v>
      </c>
      <c r="L282" t="str">
        <f>VLOOKUP(Processes[[#This Row],[Document no SubProcess]],Processer280125!B:F,5,FALSE)</f>
        <v>Current</v>
      </c>
      <c r="M282" t="str">
        <f>VLOOKUP(Processes[[#This Row],[Document no SubProcess]],Processer280125!B:B,1,)</f>
        <v>SP14.7</v>
      </c>
    </row>
    <row r="283" spans="3:13">
      <c r="C283" s="29" t="str">
        <f>_xlfn.CONCAT(Processes[[#This Row],[Document no]],"-",Processes[[#This Row],[Process]],"-",Processes[[#This Row],[Document no SubProcess]],"-",Processes[[#This Row],[SubProcess]])</f>
        <v>P14-Accounting-SP14.8-Post Supplier Invoices</v>
      </c>
      <c r="D283" t="s">
        <v>8123</v>
      </c>
      <c r="E283" t="s">
        <v>8124</v>
      </c>
      <c r="F283" t="s">
        <v>6035</v>
      </c>
      <c r="G283" s="39" t="s">
        <v>8179</v>
      </c>
      <c r="H283" t="s">
        <v>8180</v>
      </c>
      <c r="I283" t="str">
        <f>VLOOKUP(Processes[[#This Row],[Document no SubProcess]],Processer280125!B:C,2,FALSE)</f>
        <v>lblt@kamstrup.com - Lone Bladt Tvede</v>
      </c>
      <c r="J283">
        <f>VLOOKUP(Processes[[#This Row],[Approver]],Tabels!BC:BF,3,FALSE)</f>
        <v>0</v>
      </c>
      <c r="L283" t="str">
        <f>VLOOKUP(Processes[[#This Row],[Document no SubProcess]],Processer280125!B:F,5,FALSE)</f>
        <v>Current</v>
      </c>
      <c r="M283" t="str">
        <f>VLOOKUP(Processes[[#This Row],[Document no SubProcess]],Processer280125!B:B,1,)</f>
        <v>SP14.8</v>
      </c>
    </row>
    <row r="284" spans="3:13">
      <c r="C284" s="29" t="str">
        <f>_xlfn.CONCAT(Processes[[#This Row],[Document no]],"-",Processes[[#This Row],[Process]],"-",Processes[[#This Row],[Document no SubProcess]],"-",Processes[[#This Row],[SubProcess]])</f>
        <v>P14-Accounting-SP14.9-</v>
      </c>
      <c r="D284" t="s">
        <v>8123</v>
      </c>
      <c r="E284" t="s">
        <v>8124</v>
      </c>
      <c r="F284" t="s">
        <v>6035</v>
      </c>
      <c r="G284" s="39" t="s">
        <v>8181</v>
      </c>
      <c r="I284" t="s">
        <v>2410</v>
      </c>
      <c r="J284">
        <f>VLOOKUP(Processes[[#This Row],[Approver]],Tabels!BC:BF,3,FALSE)</f>
        <v>0</v>
      </c>
      <c r="L284" t="s">
        <v>812</v>
      </c>
      <c r="M284" t="s">
        <v>812</v>
      </c>
    </row>
    <row r="285" spans="3:13">
      <c r="C285" s="29" t="str">
        <f>_xlfn.CONCAT(Processes[[#This Row],[Document no]],"-",Processes[[#This Row],[Process]],"-",Processes[[#This Row],[Document no SubProcess]],"-",Processes[[#This Row],[SubProcess]])</f>
        <v>P14-Accounting--</v>
      </c>
      <c r="D285" t="s">
        <v>8123</v>
      </c>
      <c r="E285" t="s">
        <v>8124</v>
      </c>
      <c r="F285" t="s">
        <v>6035</v>
      </c>
      <c r="I285" t="s">
        <v>2410</v>
      </c>
      <c r="J285">
        <f>VLOOKUP(Processes[[#This Row],[Approver]],Tabels!BC:BF,3,FALSE)</f>
        <v>0</v>
      </c>
      <c r="L285" t="s">
        <v>812</v>
      </c>
      <c r="M285" t="s">
        <v>812</v>
      </c>
    </row>
    <row r="286" spans="3:13">
      <c r="C286" s="29" t="str">
        <f>_xlfn.CONCAT(Processes[[#This Row],[Document no]],"-",Processes[[#This Row],[Process]],"-",Processes[[#This Row],[Document no SubProcess]],"-",Processes[[#This Row],[SubProcess]])</f>
        <v>P15-Accreditations &amp; Authorisation-SP15.1-Accreditation ISO 17025</v>
      </c>
      <c r="D286" t="s">
        <v>8182</v>
      </c>
      <c r="E286" t="s">
        <v>8124</v>
      </c>
      <c r="F286" t="s">
        <v>8183</v>
      </c>
      <c r="G286" s="39" t="s">
        <v>8184</v>
      </c>
      <c r="H286" t="s">
        <v>8185</v>
      </c>
      <c r="I286" t="str">
        <f>VLOOKUP(Processes[[#This Row],[Document no SubProcess]],Processer280125!B:C,2,FALSE)</f>
        <v>Mek@kamstrup.com - Mette Birch Kristensen</v>
      </c>
      <c r="J286" t="str">
        <f>VLOOKUP(Processes[[#This Row],[Approver]],Tabels!BC:BF,3,FALSE)</f>
        <v xml:space="preserve"> Quality &amp; Sustainability</v>
      </c>
      <c r="L286" t="str">
        <f>VLOOKUP(Processes[[#This Row],[Document no SubProcess]],Processer280125!B:F,5,FALSE)</f>
        <v>Current</v>
      </c>
      <c r="M286" t="str">
        <f>VLOOKUP(Processes[[#This Row],[Document no SubProcess]],Processer280125!B:B,1,)</f>
        <v>SP15.1</v>
      </c>
    </row>
    <row r="287" spans="3:13">
      <c r="C287" s="29" t="str">
        <f>_xlfn.CONCAT(Processes[[#This Row],[Document no]],"-",Processes[[#This Row],[Process]],"-",Processes[[#This Row],[Document no SubProcess]],"-",Processes[[#This Row],[SubProcess]])</f>
        <v>P15-Accreditations &amp; Authorisation-SP15.10-Method for Accredited Calibration: Temperature</v>
      </c>
      <c r="D287" t="s">
        <v>8182</v>
      </c>
      <c r="E287" t="s">
        <v>8124</v>
      </c>
      <c r="F287" t="s">
        <v>8183</v>
      </c>
      <c r="G287" s="91" t="s">
        <v>8186</v>
      </c>
      <c r="H287" t="s">
        <v>8187</v>
      </c>
      <c r="I287" t="str">
        <f>VLOOKUP(Processes[[#This Row],[Document no SubProcess]],Processer280125!B:C,2,FALSE)</f>
        <v>jdo@kamstrup.com - John Domino</v>
      </c>
      <c r="J287">
        <f>VLOOKUP(Processes[[#This Row],[Approver]],Tabels!BC:BF,3,FALSE)</f>
        <v>0</v>
      </c>
      <c r="L287" t="str">
        <f>VLOOKUP(Processes[[#This Row],[Document no SubProcess]],Processer280125!B:F,5,FALSE)</f>
        <v>Current</v>
      </c>
      <c r="M287" t="str">
        <f>VLOOKUP(Processes[[#This Row],[Document no SubProcess]],Processer280125!B:B,1,)</f>
        <v>SP15.10</v>
      </c>
    </row>
    <row r="288" spans="3:13">
      <c r="C288" s="29" t="str">
        <f>_xlfn.CONCAT(Processes[[#This Row],[Document no]],"-",Processes[[#This Row],[Process]],"-",Processes[[#This Row],[Document no SubProcess]],"-",Processes[[#This Row],[SubProcess]])</f>
        <v>P15-Accreditations &amp; Authorisation-SP15.11-Method for Accredited Calibration: Electricity</v>
      </c>
      <c r="D288" t="s">
        <v>8182</v>
      </c>
      <c r="E288" t="s">
        <v>8124</v>
      </c>
      <c r="F288" t="s">
        <v>8183</v>
      </c>
      <c r="G288" s="91" t="s">
        <v>8188</v>
      </c>
      <c r="H288" t="s">
        <v>8189</v>
      </c>
      <c r="I288" t="str">
        <f>VLOOKUP(Processes[[#This Row],[Document no SubProcess]],Processer280125!B:C,2,FALSE)</f>
        <v>CNI@kamstrup.com - Carsten Svanberg Nielsen</v>
      </c>
      <c r="J288">
        <f>VLOOKUP(Processes[[#This Row],[Approver]],Tabels!BC:BF,3,FALSE)</f>
        <v>0</v>
      </c>
      <c r="L288" t="str">
        <f>VLOOKUP(Processes[[#This Row],[Document no SubProcess]],Processer280125!B:F,5,FALSE)</f>
        <v>Current</v>
      </c>
      <c r="M288" t="str">
        <f>VLOOKUP(Processes[[#This Row],[Document no SubProcess]],Processer280125!B:B,1,)</f>
        <v>SP15.11</v>
      </c>
    </row>
    <row r="289" spans="3:13">
      <c r="C289" s="29" t="str">
        <f>_xlfn.CONCAT(Processes[[#This Row],[Document no]],"-",Processes[[#This Row],[Process]],"-",Processes[[#This Row],[Document no SubProcess]],"-",Processes[[#This Row],[SubProcess]])</f>
        <v>P15-Accreditations &amp; Authorisation-SP15.12-Method for Accredited Calibration: Density</v>
      </c>
      <c r="D289" t="s">
        <v>8182</v>
      </c>
      <c r="E289" t="s">
        <v>8124</v>
      </c>
      <c r="F289" t="s">
        <v>8183</v>
      </c>
      <c r="G289" s="91" t="s">
        <v>8190</v>
      </c>
      <c r="H289" t="s">
        <v>8191</v>
      </c>
      <c r="I289" t="str">
        <f>VLOOKUP(Processes[[#This Row],[Document no SubProcess]],Processer280125!B:C,2,FALSE)</f>
        <v>jdo@kamstrup.com - John Domino</v>
      </c>
      <c r="J289">
        <f>VLOOKUP(Processes[[#This Row],[Approver]],Tabels!BC:BF,3,FALSE)</f>
        <v>0</v>
      </c>
      <c r="L289" t="str">
        <f>VLOOKUP(Processes[[#This Row],[Document no SubProcess]],Processer280125!B:F,5,FALSE)</f>
        <v>Current</v>
      </c>
      <c r="M289" t="str">
        <f>VLOOKUP(Processes[[#This Row],[Document no SubProcess]],Processer280125!B:B,1,)</f>
        <v>SP15.12</v>
      </c>
    </row>
    <row r="290" spans="3:13">
      <c r="C290" s="29" t="str">
        <f>_xlfn.CONCAT(Processes[[#This Row],[Document no]],"-",Processes[[#This Row],[Process]],"-",Processes[[#This Row],[Document no SubProcess]],"-",Processes[[#This Row],[SubProcess]])</f>
        <v>P15-Accreditations &amp; Authorisation-SP15.13-Method for Accredited Calibration: Energy (Calculators)</v>
      </c>
      <c r="D290" t="s">
        <v>8182</v>
      </c>
      <c r="E290" t="s">
        <v>8124</v>
      </c>
      <c r="F290" t="s">
        <v>8183</v>
      </c>
      <c r="G290" s="91" t="s">
        <v>8192</v>
      </c>
      <c r="H290" t="s">
        <v>8193</v>
      </c>
      <c r="I290" t="str">
        <f>VLOOKUP(Processes[[#This Row],[Document no SubProcess]],Processer280125!B:C,2,FALSE)</f>
        <v>jdo@kamstrup.com - John Domino</v>
      </c>
      <c r="J290">
        <f>VLOOKUP(Processes[[#This Row],[Approver]],Tabels!BC:BF,3,FALSE)</f>
        <v>0</v>
      </c>
      <c r="L290" t="str">
        <f>VLOOKUP(Processes[[#This Row],[Document no SubProcess]],Processer280125!B:F,5,FALSE)</f>
        <v>Current</v>
      </c>
      <c r="M290" t="str">
        <f>VLOOKUP(Processes[[#This Row],[Document no SubProcess]],Processer280125!B:B,1,)</f>
        <v>SP15.13</v>
      </c>
    </row>
    <row r="291" spans="3:13">
      <c r="C291" s="29" t="str">
        <f>_xlfn.CONCAT(Processes[[#This Row],[Document no]],"-",Processes[[#This Row],[Process]],"-",Processes[[#This Row],[Document no SubProcess]],"-",Processes[[#This Row],[SubProcess]])</f>
        <v>P15-Accreditations &amp; Authorisation-SP15.14-Method for Accredited Calibration: Temperature Sensor Difference</v>
      </c>
      <c r="D291" t="s">
        <v>8182</v>
      </c>
      <c r="E291" t="s">
        <v>8124</v>
      </c>
      <c r="F291" t="s">
        <v>8183</v>
      </c>
      <c r="G291" s="91" t="s">
        <v>8194</v>
      </c>
      <c r="H291" t="s">
        <v>8195</v>
      </c>
      <c r="I291" t="str">
        <f>VLOOKUP(Processes[[#This Row],[Document no SubProcess]],Processer280125!B:C,2,FALSE)</f>
        <v>jdo@kamstrup.com - John Domino</v>
      </c>
      <c r="J291">
        <f>VLOOKUP(Processes[[#This Row],[Approver]],Tabels!BC:BF,3,FALSE)</f>
        <v>0</v>
      </c>
      <c r="L291" t="str">
        <f>VLOOKUP(Processes[[#This Row],[Document no SubProcess]],Processer280125!B:F,5,FALSE)</f>
        <v>Current</v>
      </c>
      <c r="M291" t="str">
        <f>VLOOKUP(Processes[[#This Row],[Document no SubProcess]],Processer280125!B:B,1,)</f>
        <v>SP15.14</v>
      </c>
    </row>
    <row r="292" spans="3:13">
      <c r="C292" s="29" t="str">
        <f>_xlfn.CONCAT(Processes[[#This Row],[Document no]],"-",Processes[[#This Row],[Process]],"-",Processes[[#This Row],[Document no SubProcess]],"-",Processes[[#This Row],[SubProcess]])</f>
        <v>P15-Accreditations &amp; Authorisation-SP15.15-Method for Accredited Calibration: Resistance</v>
      </c>
      <c r="D292" t="s">
        <v>8182</v>
      </c>
      <c r="E292" t="s">
        <v>8124</v>
      </c>
      <c r="F292" t="s">
        <v>8183</v>
      </c>
      <c r="G292" s="91" t="s">
        <v>8196</v>
      </c>
      <c r="H292" t="s">
        <v>8197</v>
      </c>
      <c r="I292" t="str">
        <f>VLOOKUP(Processes[[#This Row],[Document no SubProcess]],Processer280125!B:C,2,FALSE)</f>
        <v>jdo@kamstrup.com - John Domino</v>
      </c>
      <c r="J292">
        <f>VLOOKUP(Processes[[#This Row],[Approver]],Tabels!BC:BF,3,FALSE)</f>
        <v>0</v>
      </c>
      <c r="L292" t="str">
        <f>VLOOKUP(Processes[[#This Row],[Document no SubProcess]],Processer280125!B:F,5,FALSE)</f>
        <v>Current</v>
      </c>
      <c r="M292" t="str">
        <f>VLOOKUP(Processes[[#This Row],[Document no SubProcess]],Processer280125!B:B,1,)</f>
        <v>SP15.15</v>
      </c>
    </row>
    <row r="293" spans="3:13">
      <c r="C293" s="29" t="str">
        <f>_xlfn.CONCAT(Processes[[#This Row],[Document no]],"-",Processes[[#This Row],[Process]],"-",Processes[[#This Row],[Document no SubProcess]],"-",Processes[[#This Row],[SubProcess]])</f>
        <v>P15-Accreditations &amp; Authorisation-SP15.16-Method for Accredited Testing: Leak Resistance for Temperature Sensors</v>
      </c>
      <c r="D293" t="s">
        <v>8182</v>
      </c>
      <c r="E293" t="s">
        <v>8124</v>
      </c>
      <c r="F293" t="s">
        <v>8183</v>
      </c>
      <c r="G293" s="91" t="s">
        <v>8198</v>
      </c>
      <c r="H293" t="s">
        <v>8199</v>
      </c>
      <c r="I293" t="str">
        <f>VLOOKUP(Processes[[#This Row],[Document no SubProcess]],Processer280125!B:C,2,FALSE)</f>
        <v>jdo@kamstrup.com - John Domino</v>
      </c>
      <c r="J293">
        <f>VLOOKUP(Processes[[#This Row],[Approver]],Tabels!BC:BF,3,FALSE)</f>
        <v>0</v>
      </c>
      <c r="L293" t="str">
        <f>VLOOKUP(Processes[[#This Row],[Document no SubProcess]],Processer280125!B:F,5,FALSE)</f>
        <v>Current</v>
      </c>
      <c r="M293" t="str">
        <f>VLOOKUP(Processes[[#This Row],[Document no SubProcess]],Processer280125!B:B,1,)</f>
        <v>SP15.16</v>
      </c>
    </row>
    <row r="294" spans="3:13">
      <c r="C294" s="29" t="str">
        <f>_xlfn.CONCAT(Processes[[#This Row],[Document no]],"-",Processes[[#This Row],[Process]],"-",Processes[[#This Row],[Document no SubProcess]],"-",Processes[[#This Row],[SubProcess]])</f>
        <v>P15-Accreditations &amp; Authorisation-SP15.17-Method for Accredited Testing: AC Voltage Insulation for Electricity Meters</v>
      </c>
      <c r="D294" t="s">
        <v>8182</v>
      </c>
      <c r="E294" t="s">
        <v>8124</v>
      </c>
      <c r="F294" t="s">
        <v>8183</v>
      </c>
      <c r="G294" s="91" t="s">
        <v>8200</v>
      </c>
      <c r="H294" t="s">
        <v>8201</v>
      </c>
      <c r="I294" t="str">
        <f>VLOOKUP(Processes[[#This Row],[Document no SubProcess]],Processer280125!B:C,2,FALSE)</f>
        <v>CNI@kamstrup.com - Carsten Svanberg Nielsen</v>
      </c>
      <c r="J294">
        <f>VLOOKUP(Processes[[#This Row],[Approver]],Tabels!BC:BF,3,FALSE)</f>
        <v>0</v>
      </c>
      <c r="L294" t="str">
        <f>VLOOKUP(Processes[[#This Row],[Document no SubProcess]],Processer280125!B:F,5,FALSE)</f>
        <v>Current</v>
      </c>
      <c r="M294" t="str">
        <f>VLOOKUP(Processes[[#This Row],[Document no SubProcess]],Processer280125!B:B,1,)</f>
        <v>SP15.17</v>
      </c>
    </row>
    <row r="295" spans="3:13">
      <c r="C295" s="29" t="str">
        <f>_xlfn.CONCAT(Processes[[#This Row],[Document no]],"-",Processes[[#This Row],[Process]],"-",Processes[[#This Row],[Document no SubProcess]],"-",Processes[[#This Row],[SubProcess]])</f>
        <v>P15-Accreditations &amp; Authorisation-SP15.18-Kamstrup Flow Meters: Measurement Uncertainty</v>
      </c>
      <c r="D295" t="s">
        <v>8182</v>
      </c>
      <c r="E295" t="s">
        <v>8124</v>
      </c>
      <c r="F295" t="s">
        <v>8183</v>
      </c>
      <c r="G295" s="91" t="s">
        <v>8202</v>
      </c>
      <c r="H295" t="s">
        <v>8203</v>
      </c>
      <c r="I295" t="str">
        <f>VLOOKUP(Processes[[#This Row],[Document no SubProcess]],Processer280125!B:C,2,FALSE)</f>
        <v>lahn@kamstrup.com - Lasse Holch Nielsen</v>
      </c>
      <c r="J295">
        <f>VLOOKUP(Processes[[#This Row],[Approver]],Tabels!BC:BF,3,FALSE)</f>
        <v>0</v>
      </c>
      <c r="L295" t="str">
        <f>VLOOKUP(Processes[[#This Row],[Document no SubProcess]],Processer280125!B:F,5,FALSE)</f>
        <v>Current</v>
      </c>
      <c r="M295" t="str">
        <f>VLOOKUP(Processes[[#This Row],[Document no SubProcess]],Processer280125!B:B,1,)</f>
        <v>SP15.18</v>
      </c>
    </row>
    <row r="296" spans="3:13">
      <c r="C296" s="29" t="str">
        <f>_xlfn.CONCAT(Processes[[#This Row],[Document no]],"-",Processes[[#This Row],[Process]],"-",Processes[[#This Row],[Document no SubProcess]],"-",Processes[[#This Row],[SubProcess]])</f>
        <v>P15-Accreditations &amp; Authorisation-SP15.19-Uncertainty Budget Contributions for Flow Benches</v>
      </c>
      <c r="D296" t="s">
        <v>8182</v>
      </c>
      <c r="E296" t="s">
        <v>8124</v>
      </c>
      <c r="F296" t="s">
        <v>8183</v>
      </c>
      <c r="G296" s="91" t="s">
        <v>8204</v>
      </c>
      <c r="H296" t="s">
        <v>8205</v>
      </c>
      <c r="I296" t="str">
        <f>VLOOKUP(Processes[[#This Row],[Document no SubProcess]],Processer280125!B:C,2,FALSE)</f>
        <v>lahn@kamstrup.com - Lasse Holch Nielsen</v>
      </c>
      <c r="J296">
        <f>VLOOKUP(Processes[[#This Row],[Approver]],Tabels!BC:BF,3,FALSE)</f>
        <v>0</v>
      </c>
      <c r="L296" t="str">
        <f>VLOOKUP(Processes[[#This Row],[Document no SubProcess]],Processer280125!B:F,5,FALSE)</f>
        <v>Current</v>
      </c>
      <c r="M296" t="str">
        <f>VLOOKUP(Processes[[#This Row],[Document no SubProcess]],Processer280125!B:B,1,)</f>
        <v>SP15.19</v>
      </c>
    </row>
    <row r="297" spans="3:13">
      <c r="C297" s="29" t="str">
        <f>_xlfn.CONCAT(Processes[[#This Row],[Document no]],"-",Processes[[#This Row],[Process]],"-",Processes[[#This Row],[Document no SubProcess]],"-",Processes[[#This Row],[SubProcess]])</f>
        <v>P15-Accreditations &amp; Authorisation-SP15.2-Requirements for Product Reverification in Denmark</v>
      </c>
      <c r="D297" t="s">
        <v>8182</v>
      </c>
      <c r="E297" t="s">
        <v>8124</v>
      </c>
      <c r="F297" t="s">
        <v>8183</v>
      </c>
      <c r="G297" s="39" t="s">
        <v>8206</v>
      </c>
      <c r="H297" t="s">
        <v>8207</v>
      </c>
      <c r="I297" t="str">
        <f>VLOOKUP(Processes[[#This Row],[Document no SubProcess]],Processer280125!B:C,2,FALSE)</f>
        <v>Mek@kamstrup.com - Mette Birch Kristensen</v>
      </c>
      <c r="J297" t="str">
        <f>VLOOKUP(Processes[[#This Row],[Approver]],Tabels!BC:BF,3,FALSE)</f>
        <v xml:space="preserve"> Quality &amp; Sustainability</v>
      </c>
      <c r="L297" t="str">
        <f>VLOOKUP(Processes[[#This Row],[Document no SubProcess]],Processer280125!B:F,5,FALSE)</f>
        <v>Current</v>
      </c>
      <c r="M297" t="str">
        <f>VLOOKUP(Processes[[#This Row],[Document no SubProcess]],Processer280125!B:B,1,)</f>
        <v>SP15.2</v>
      </c>
    </row>
    <row r="298" spans="3:13">
      <c r="C298" s="29" t="str">
        <f>_xlfn.CONCAT(Processes[[#This Row],[Document no]],"-",Processes[[#This Row],[Process]],"-",Processes[[#This Row],[Document no SubProcess]],"-",Processes[[#This Row],[SubProcess]])</f>
        <v>P15-Accreditations &amp; Authorisation-SP15.20-Calibration and Testing Certificates (pdf) and Test Reports (Excel) from Kamstrup's Accredited Laboratory</v>
      </c>
      <c r="D298" t="s">
        <v>8182</v>
      </c>
      <c r="E298" t="s">
        <v>8124</v>
      </c>
      <c r="F298" t="s">
        <v>8183</v>
      </c>
      <c r="G298" s="91" t="s">
        <v>8208</v>
      </c>
      <c r="H298" t="s">
        <v>8209</v>
      </c>
      <c r="I298" t="str">
        <f>VLOOKUP(Processes[[#This Row],[Document no SubProcess]],Processer280125!B:C,2,FALSE)</f>
        <v>Mek@kamstrup.com - Mette Birch Kristensen</v>
      </c>
      <c r="J298" t="str">
        <f>VLOOKUP(Processes[[#This Row],[Approver]],Tabels!BC:BF,3,FALSE)</f>
        <v xml:space="preserve"> Quality &amp; Sustainability</v>
      </c>
      <c r="L298" t="str">
        <f>VLOOKUP(Processes[[#This Row],[Document no SubProcess]],Processer280125!B:F,5,FALSE)</f>
        <v>Current</v>
      </c>
      <c r="M298" t="str">
        <f>VLOOKUP(Processes[[#This Row],[Document no SubProcess]],Processer280125!B:B,1,)</f>
        <v>SP15.20</v>
      </c>
    </row>
    <row r="299" spans="3:13">
      <c r="C299" s="29" t="str">
        <f>_xlfn.CONCAT(Processes[[#This Row],[Document no]],"-",Processes[[#This Row],[Process]],"-",Processes[[#This Row],[Document no SubProcess]],"-",Processes[[#This Row],[SubProcess]])</f>
        <v>P15-Accreditations &amp; Authorisation-SP15.21-Verification Settings on Accredited Equipment: Governance, Create and Maintain</v>
      </c>
      <c r="D299" t="s">
        <v>8182</v>
      </c>
      <c r="E299" t="s">
        <v>8124</v>
      </c>
      <c r="F299" t="s">
        <v>8183</v>
      </c>
      <c r="G299" s="91" t="s">
        <v>8210</v>
      </c>
      <c r="H299" t="s">
        <v>8211</v>
      </c>
      <c r="I299" t="str">
        <f>VLOOKUP(Processes[[#This Row],[Document no SubProcess]],Processer280125!B:C,2,FALSE)</f>
        <v>Mek@kamstrup.com - Mette Birch Kristensen</v>
      </c>
      <c r="J299" t="str">
        <f>VLOOKUP(Processes[[#This Row],[Approver]],Tabels!BC:BF,3,FALSE)</f>
        <v xml:space="preserve"> Quality &amp; Sustainability</v>
      </c>
      <c r="L299" t="str">
        <f>VLOOKUP(Processes[[#This Row],[Document no SubProcess]],Processer280125!B:F,5,FALSE)</f>
        <v>Draft</v>
      </c>
      <c r="M299" t="str">
        <f>VLOOKUP(Processes[[#This Row],[Document no SubProcess]],Processer280125!B:B,1,)</f>
        <v>SP15.21</v>
      </c>
    </row>
    <row r="300" spans="3:13">
      <c r="C300" s="29" t="str">
        <f>_xlfn.CONCAT(Processes[[#This Row],[Document no]],"-",Processes[[#This Row],[Process]],"-",Processes[[#This Row],[Document no SubProcess]],"-",Processes[[#This Row],[SubProcess]])</f>
        <v>P15-Accreditations &amp; Authorisation-SP15.22-Ring Calibration (Intralaboratory Comparison) and Proficiency Testing</v>
      </c>
      <c r="D300" t="s">
        <v>8182</v>
      </c>
      <c r="E300" t="s">
        <v>8124</v>
      </c>
      <c r="F300" t="s">
        <v>8183</v>
      </c>
      <c r="G300" s="91" t="s">
        <v>8212</v>
      </c>
      <c r="H300" t="s">
        <v>8213</v>
      </c>
      <c r="I300" t="str">
        <f>VLOOKUP(Processes[[#This Row],[Document no SubProcess]],Processer280125!B:C,2,FALSE)</f>
        <v>Mek@kamstrup.com - Mette Birch Kristensen</v>
      </c>
      <c r="J300" t="str">
        <f>VLOOKUP(Processes[[#This Row],[Approver]],Tabels!BC:BF,3,FALSE)</f>
        <v xml:space="preserve"> Quality &amp; Sustainability</v>
      </c>
      <c r="L300" t="str">
        <f>VLOOKUP(Processes[[#This Row],[Document no SubProcess]],Processer280125!B:F,5,FALSE)</f>
        <v>Current</v>
      </c>
      <c r="M300" t="str">
        <f>VLOOKUP(Processes[[#This Row],[Document no SubProcess]],Processer280125!B:B,1,)</f>
        <v>SP15.22</v>
      </c>
    </row>
    <row r="301" spans="3:13">
      <c r="C301" s="29" t="str">
        <f>_xlfn.CONCAT(Processes[[#This Row],[Document no]],"-",Processes[[#This Row],[Process]],"-",Processes[[#This Row],[Document no SubProcess]],"-",Processes[[#This Row],[SubProcess]])</f>
        <v>P15-Accreditations &amp; Authorisation-SP15.23-Uncertainty Budget Calculations for Piston Prover (3 Methods) on Flow Benches</v>
      </c>
      <c r="D301" t="s">
        <v>8182</v>
      </c>
      <c r="E301" t="s">
        <v>8124</v>
      </c>
      <c r="F301" t="s">
        <v>8183</v>
      </c>
      <c r="G301" s="91" t="s">
        <v>8214</v>
      </c>
      <c r="H301" t="s">
        <v>8215</v>
      </c>
      <c r="I301" t="str">
        <f>VLOOKUP(Processes[[#This Row],[Document no SubProcess]],Processer280125!B:C,2,FALSE)</f>
        <v>lahn@kamstrup.com - Lasse Holch Nielsen</v>
      </c>
      <c r="J301">
        <f>VLOOKUP(Processes[[#This Row],[Approver]],Tabels!BC:BF,3,FALSE)</f>
        <v>0</v>
      </c>
      <c r="L301" t="str">
        <f>VLOOKUP(Processes[[#This Row],[Document no SubProcess]],Processer280125!B:F,5,FALSE)</f>
        <v>Draft</v>
      </c>
      <c r="M301" t="str">
        <f>VLOOKUP(Processes[[#This Row],[Document no SubProcess]],Processer280125!B:B,1,)</f>
        <v>SP15.23</v>
      </c>
    </row>
    <row r="302" spans="3:13">
      <c r="C302" s="29" t="str">
        <f>_xlfn.CONCAT(Processes[[#This Row],[Document no]],"-",Processes[[#This Row],[Process]],"-",Processes[[#This Row],[Document no SubProcess]],"-",Processes[[#This Row],[SubProcess]])</f>
        <v>P15-Accreditations &amp; Authorisation-SP15.3-Quality Assurance of Production Processes and MID Module D</v>
      </c>
      <c r="D302" t="s">
        <v>8182</v>
      </c>
      <c r="E302" t="s">
        <v>8124</v>
      </c>
      <c r="F302" t="s">
        <v>8183</v>
      </c>
      <c r="G302" s="39" t="s">
        <v>8216</v>
      </c>
      <c r="H302" t="s">
        <v>8217</v>
      </c>
      <c r="I302" t="str">
        <f>VLOOKUP(Processes[[#This Row],[Document no SubProcess]],Processer280125!B:C,2,FALSE)</f>
        <v>VIA@kamstrup.com - Viggo Søren Andersen</v>
      </c>
      <c r="J302" t="str">
        <f>VLOOKUP(Processes[[#This Row],[Approver]],Tabels!BC:BF,3,FALSE)</f>
        <v xml:space="preserve"> Quality &amp; Sustainability</v>
      </c>
      <c r="L302" t="str">
        <f>VLOOKUP(Processes[[#This Row],[Document no SubProcess]],Processer280125!B:F,5,FALSE)</f>
        <v>Current</v>
      </c>
      <c r="M302" t="str">
        <f>VLOOKUP(Processes[[#This Row],[Document no SubProcess]],Processer280125!B:B,1,)</f>
        <v>SP15.3</v>
      </c>
    </row>
    <row r="303" spans="3:13">
      <c r="C303" s="29" t="str">
        <f>_xlfn.CONCAT(Processes[[#This Row],[Document no]],"-",Processes[[#This Row],[Process]],"-",Processes[[#This Row],[Document no SubProcess]],"-",Processes[[#This Row],[SubProcess]])</f>
        <v>P15-Accreditations &amp; Authorisation-SP15.4-Requirements for Initial Verification of Cooling Meters in Denmark</v>
      </c>
      <c r="D303" t="s">
        <v>8182</v>
      </c>
      <c r="E303" t="s">
        <v>8124</v>
      </c>
      <c r="F303" t="s">
        <v>8183</v>
      </c>
      <c r="G303" s="39" t="s">
        <v>8218</v>
      </c>
      <c r="H303" t="s">
        <v>8219</v>
      </c>
      <c r="I303" t="str">
        <f>VLOOKUP(Processes[[#This Row],[Document no SubProcess]],Processer280125!B:C,2,FALSE)</f>
        <v>VIA@kamstrup.com - Viggo Søren Andersen</v>
      </c>
      <c r="J303" t="str">
        <f>VLOOKUP(Processes[[#This Row],[Approver]],Tabels!BC:BF,3,FALSE)</f>
        <v xml:space="preserve"> Quality &amp; Sustainability</v>
      </c>
      <c r="L303" t="str">
        <f>VLOOKUP(Processes[[#This Row],[Document no SubProcess]],Processer280125!B:F,5,FALSE)</f>
        <v>Current</v>
      </c>
      <c r="M303" t="str">
        <f>VLOOKUP(Processes[[#This Row],[Document no SubProcess]],Processer280125!B:B,1,)</f>
        <v>SP15.4</v>
      </c>
    </row>
    <row r="304" spans="3:13">
      <c r="C304" s="29" t="str">
        <f>_xlfn.CONCAT(Processes[[#This Row],[Document no]],"-",Processes[[#This Row],[Process]],"-",Processes[[#This Row],[Document no SubProcess]],"-",Processes[[#This Row],[SubProcess]])</f>
        <v>P15-Accreditations &amp; Authorisation-SP15.5-Authorization for Electrical and Plumbing Installations in Denmark</v>
      </c>
      <c r="D304" t="s">
        <v>8182</v>
      </c>
      <c r="E304" t="s">
        <v>8124</v>
      </c>
      <c r="F304" t="s">
        <v>8183</v>
      </c>
      <c r="G304" s="39" t="s">
        <v>8220</v>
      </c>
      <c r="H304" t="s">
        <v>8221</v>
      </c>
      <c r="I304" t="str">
        <f>VLOOKUP(Processes[[#This Row],[Document no SubProcess]],Processer280125!B:C,2,FALSE)</f>
        <v>VIA@kamstrup.com - Viggo Søren Andersen</v>
      </c>
      <c r="J304" t="str">
        <f>VLOOKUP(Processes[[#This Row],[Approver]],Tabels!BC:BF,3,FALSE)</f>
        <v xml:space="preserve"> Quality &amp; Sustainability</v>
      </c>
      <c r="L304" t="str">
        <f>VLOOKUP(Processes[[#This Row],[Document no SubProcess]],Processer280125!B:F,5,FALSE)</f>
        <v>Current</v>
      </c>
      <c r="M304" t="str">
        <f>VLOOKUP(Processes[[#This Row],[Document no SubProcess]],Processer280125!B:B,1,)</f>
        <v>SP15.5</v>
      </c>
    </row>
    <row r="305" spans="3:13">
      <c r="C305" s="29" t="str">
        <f>_xlfn.CONCAT(Processes[[#This Row],[Document no]],"-",Processes[[#This Row],[Process]],"-",Processes[[#This Row],[Document no SubProcess]],"-",Processes[[#This Row],[SubProcess]])</f>
        <v>P15-Accreditations &amp; Authorisation-SP15.6-Verification of Meter Installations in France</v>
      </c>
      <c r="D305" t="s">
        <v>8182</v>
      </c>
      <c r="E305" t="s">
        <v>8124</v>
      </c>
      <c r="F305" t="s">
        <v>8183</v>
      </c>
      <c r="G305" s="39" t="s">
        <v>8222</v>
      </c>
      <c r="H305" t="s">
        <v>8223</v>
      </c>
      <c r="I305" t="str">
        <f>VLOOKUP(Processes[[#This Row],[Document no SubProcess]],Processer280125!B:C,2,FALSE)</f>
        <v>jfd@kamstrup.com - Julien Ferrand</v>
      </c>
      <c r="J305" t="str">
        <f>VLOOKUP(Processes[[#This Row],[Approver]],Tabels!BC:BF,3,FALSE)</f>
        <v xml:space="preserve"> Sales &amp; Marketing</v>
      </c>
      <c r="L305" t="str">
        <f>VLOOKUP(Processes[[#This Row],[Document no SubProcess]],Processer280125!B:F,5,FALSE)</f>
        <v>Current</v>
      </c>
      <c r="M305" t="str">
        <f>VLOOKUP(Processes[[#This Row],[Document no SubProcess]],Processer280125!B:B,1,)</f>
        <v>SP15.6</v>
      </c>
    </row>
    <row r="306" spans="3:13">
      <c r="C306" s="29" t="str">
        <f>_xlfn.CONCAT(Processes[[#This Row],[Document no]],"-",Processes[[#This Row],[Process]],"-",Processes[[#This Row],[Document no SubProcess]],"-",Processes[[#This Row],[SubProcess]])</f>
        <v>P15-Accreditations &amp; Authorisation-SP15.7-Requirements for Product Reverification in Poland</v>
      </c>
      <c r="D306" t="s">
        <v>8182</v>
      </c>
      <c r="E306" t="s">
        <v>8124</v>
      </c>
      <c r="F306" t="s">
        <v>8183</v>
      </c>
      <c r="G306" s="39" t="s">
        <v>8224</v>
      </c>
      <c r="H306" t="s">
        <v>8225</v>
      </c>
      <c r="I306" t="str">
        <f>VLOOKUP(Processes[[#This Row],[Document no SubProcess]],Processer280125!B:C,2,FALSE)</f>
        <v>MKW@kamstrup.com - Maciej Kwiatkowski</v>
      </c>
      <c r="J306" t="str">
        <f>VLOOKUP(Processes[[#This Row],[Approver]],Tabels!BC:BF,3,FALSE)</f>
        <v xml:space="preserve"> Sales &amp; Marketing</v>
      </c>
      <c r="L306" t="str">
        <f>VLOOKUP(Processes[[#This Row],[Document no SubProcess]],Processer280125!B:F,5,FALSE)</f>
        <v>Current</v>
      </c>
      <c r="M306" t="str">
        <f>VLOOKUP(Processes[[#This Row],[Document no SubProcess]],Processer280125!B:B,1,)</f>
        <v>SP15.7</v>
      </c>
    </row>
    <row r="307" spans="3:13">
      <c r="C307" s="29" t="str">
        <f>_xlfn.CONCAT(Processes[[#This Row],[Document no]],"-",Processes[[#This Row],[Process]],"-",Processes[[#This Row],[Document no SubProcess]],"-",Processes[[#This Row],[SubProcess]])</f>
        <v>P15-Accreditations &amp; Authorisation-SP15.9-Method for Accredited Calibration: Volume (Flow Benches)</v>
      </c>
      <c r="D307" t="s">
        <v>8182</v>
      </c>
      <c r="E307" t="s">
        <v>8124</v>
      </c>
      <c r="F307" t="s">
        <v>8183</v>
      </c>
      <c r="G307" s="91" t="s">
        <v>8226</v>
      </c>
      <c r="H307" t="s">
        <v>8227</v>
      </c>
      <c r="I307" t="str">
        <f>VLOOKUP(Processes[[#This Row],[Document no SubProcess]],Processer280125!B:C,2,FALSE)</f>
        <v>pmn@kamstrup.com - Preben Mønsted Nielsen</v>
      </c>
      <c r="J307">
        <f>VLOOKUP(Processes[[#This Row],[Approver]],Tabels!BC:BF,3,FALSE)</f>
        <v>0</v>
      </c>
      <c r="L307" t="str">
        <f>VLOOKUP(Processes[[#This Row],[Document no SubProcess]],Processer280125!B:F,5,FALSE)</f>
        <v>Current</v>
      </c>
      <c r="M307" t="str">
        <f>VLOOKUP(Processes[[#This Row],[Document no SubProcess]],Processer280125!B:B,1,)</f>
        <v>SP15.9</v>
      </c>
    </row>
    <row r="308" spans="3:13">
      <c r="C308" s="29" t="str">
        <f>_xlfn.CONCAT(Processes[[#This Row],[Document no]],"-",Processes[[#This Row],[Process]],"-",Processes[[#This Row],[Document no SubProcess]],"-",Processes[[#This Row],[SubProcess]])</f>
        <v>P15-Accreditations &amp; Authorisation--</v>
      </c>
      <c r="D308" t="s">
        <v>8182</v>
      </c>
      <c r="E308" t="s">
        <v>8124</v>
      </c>
      <c r="F308" t="s">
        <v>8183</v>
      </c>
      <c r="I308" t="s">
        <v>2410</v>
      </c>
      <c r="J308">
        <f>VLOOKUP(Processes[[#This Row],[Approver]],Tabels!BC:BF,3,FALSE)</f>
        <v>0</v>
      </c>
      <c r="L308" t="s">
        <v>812</v>
      </c>
      <c r="M308" t="s">
        <v>812</v>
      </c>
    </row>
    <row r="309" spans="3:13">
      <c r="C309" s="29" t="str">
        <f>_xlfn.CONCAT(Processes[[#This Row],[Document no]],"-",Processes[[#This Row],[Process]],"-",Processes[[#This Row],[Document no SubProcess]],"-",Processes[[#This Row],[SubProcess]])</f>
        <v>P16-Asset Management-SP16.1-Calibration</v>
      </c>
      <c r="D309" t="s">
        <v>8228</v>
      </c>
      <c r="E309" t="s">
        <v>8124</v>
      </c>
      <c r="F309" t="s">
        <v>6063</v>
      </c>
      <c r="G309" s="39" t="s">
        <v>8229</v>
      </c>
      <c r="H309" t="s">
        <v>8230</v>
      </c>
      <c r="I309" t="str">
        <f>VLOOKUP(Processes[[#This Row],[Document no SubProcess]],Processer280125!B:C,2,FALSE)</f>
        <v>jdo@kamstrup.com - John Domino</v>
      </c>
      <c r="J309">
        <f>VLOOKUP(Processes[[#This Row],[Approver]],Tabels!BC:BF,3,FALSE)</f>
        <v>0</v>
      </c>
      <c r="L309" t="str">
        <f>VLOOKUP(Processes[[#This Row],[Document no SubProcess]],Processer280125!B:F,5,FALSE)</f>
        <v>Current</v>
      </c>
      <c r="M309" t="str">
        <f>VLOOKUP(Processes[[#This Row],[Document no SubProcess]],Processer280125!B:B,1,)</f>
        <v>SP16.1</v>
      </c>
    </row>
    <row r="310" spans="3:13">
      <c r="C310" s="29" t="str">
        <f>_xlfn.CONCAT(Processes[[#This Row],[Document no]],"-",Processes[[#This Row],[Process]],"-",Processes[[#This Row],[Document no SubProcess]],"-",Processes[[#This Row],[SubProcess]])</f>
        <v>P16-Asset Management-SP16.10-Vehicle Fleet</v>
      </c>
      <c r="D310" t="s">
        <v>8228</v>
      </c>
      <c r="E310" t="s">
        <v>8124</v>
      </c>
      <c r="F310" t="s">
        <v>6063</v>
      </c>
      <c r="G310" s="39" t="s">
        <v>8231</v>
      </c>
      <c r="H310" t="s">
        <v>8232</v>
      </c>
      <c r="I310" t="str">
        <f>VLOOKUP(Processes[[#This Row],[Document no SubProcess]],Processer280125!B:C,2,FALSE)</f>
        <v>mahg@kamstrup.com - Mariann Høeg</v>
      </c>
      <c r="J310">
        <f>VLOOKUP(Processes[[#This Row],[Approver]],Tabels!BC:BF,3,FALSE)</f>
        <v>0</v>
      </c>
      <c r="L310" t="str">
        <f>VLOOKUP(Processes[[#This Row],[Document no SubProcess]],Processer280125!B:F,5,FALSE)</f>
        <v>Draft</v>
      </c>
      <c r="M310" t="str">
        <f>VLOOKUP(Processes[[#This Row],[Document no SubProcess]],Processer280125!B:B,1,)</f>
        <v>SP16.10</v>
      </c>
    </row>
    <row r="311" spans="3:13">
      <c r="C311" s="29" t="str">
        <f>_xlfn.CONCAT(Processes[[#This Row],[Document no]],"-",Processes[[#This Row],[Process]],"-",Processes[[#This Row],[Document no SubProcess]],"-",Processes[[#This Row],[SubProcess]])</f>
        <v>P16-Asset Management-SP16.11-Handling of accredited equipment used in GUM re-verification - PL</v>
      </c>
      <c r="D311" t="s">
        <v>8228</v>
      </c>
      <c r="E311" t="s">
        <v>8124</v>
      </c>
      <c r="F311" t="s">
        <v>6063</v>
      </c>
      <c r="G311" s="91" t="s">
        <v>8233</v>
      </c>
      <c r="H311" t="s">
        <v>8234</v>
      </c>
      <c r="I311" t="str">
        <f>VLOOKUP(Processes[[#This Row],[Document no SubProcess]],Processer280125!B:C,2,FALSE)</f>
        <v>MKW@kamstrup.com - Maciej Kwiatkowski</v>
      </c>
      <c r="J311" t="str">
        <f>VLOOKUP(Processes[[#This Row],[Approver]],Tabels!BC:BF,3,FALSE)</f>
        <v xml:space="preserve"> Sales &amp; Marketing</v>
      </c>
      <c r="L311" t="str">
        <f>VLOOKUP(Processes[[#This Row],[Document no SubProcess]],Processer280125!B:F,5,FALSE)</f>
        <v>Current</v>
      </c>
      <c r="M311" t="str">
        <f>VLOOKUP(Processes[[#This Row],[Document no SubProcess]],Processer280125!B:B,1,)</f>
        <v>SP16.11</v>
      </c>
    </row>
    <row r="312" spans="3:13">
      <c r="C312" s="29" t="str">
        <f>_xlfn.CONCAT(Processes[[#This Row],[Document no]],"-",Processes[[#This Row],[Process]],"-",Processes[[#This Row],[Document no SubProcess]],"-",Processes[[#This Row],[SubProcess]])</f>
        <v>P16-Asset Management-SP16.12-Technology Software Dev. Equipment &amp; Tools</v>
      </c>
      <c r="D312" t="s">
        <v>8228</v>
      </c>
      <c r="E312" t="s">
        <v>8124</v>
      </c>
      <c r="F312" t="s">
        <v>6063</v>
      </c>
      <c r="G312" s="91" t="s">
        <v>8235</v>
      </c>
      <c r="H312" t="s">
        <v>8236</v>
      </c>
      <c r="I312" t="str">
        <f>VLOOKUP(Processes[[#This Row],[Document no SubProcess]],Processer280125!B:C,2,FALSE)</f>
        <v>pss@kamstrup.com - Peter Stegenborg Steiness</v>
      </c>
      <c r="J312" t="str">
        <f>VLOOKUP(Processes[[#This Row],[Approver]],Tabels!BC:BF,3,FALSE)</f>
        <v>Digitalization</v>
      </c>
      <c r="L312" t="str">
        <f>VLOOKUP(Processes[[#This Row],[Document no SubProcess]],Processer280125!B:F,5,FALSE)</f>
        <v>Current</v>
      </c>
      <c r="M312" t="str">
        <f>VLOOKUP(Processes[[#This Row],[Document no SubProcess]],Processer280125!B:B,1,)</f>
        <v>SP16.12</v>
      </c>
    </row>
    <row r="313" spans="3:13">
      <c r="C313" s="29" t="str">
        <f>_xlfn.CONCAT(Processes[[#This Row],[Document no]],"-",Processes[[#This Row],[Process]],"-",Processes[[#This Row],[Document no SubProcess]],"-",Processes[[#This Row],[SubProcess]])</f>
        <v>P16-Asset Management-SP16.13-Service Equipment &amp; Tools</v>
      </c>
      <c r="D313" t="s">
        <v>8228</v>
      </c>
      <c r="E313" t="s">
        <v>8124</v>
      </c>
      <c r="F313" t="s">
        <v>6063</v>
      </c>
      <c r="G313" s="39" t="s">
        <v>8237</v>
      </c>
      <c r="H313" t="s">
        <v>8238</v>
      </c>
      <c r="I313" t="str">
        <f>VLOOKUP(Processes[[#This Row],[Document no SubProcess]],Processer280125!B:C,2,FALSE)</f>
        <v>THG@kamstrup.com - Thomas Peerstrup Graasten</v>
      </c>
      <c r="J313">
        <f>VLOOKUP(Processes[[#This Row],[Approver]],Tabels!BC:BF,3,FALSE)</f>
        <v>0</v>
      </c>
      <c r="L313" t="str">
        <f>VLOOKUP(Processes[[#This Row],[Document no SubProcess]],Processer280125!B:F,5,FALSE)</f>
        <v>Current</v>
      </c>
      <c r="M313" t="str">
        <f>VLOOKUP(Processes[[#This Row],[Document no SubProcess]],Processer280125!B:B,1,)</f>
        <v>SP16.13</v>
      </c>
    </row>
    <row r="314" spans="3:13">
      <c r="C314" s="29" t="str">
        <f>_xlfn.CONCAT(Processes[[#This Row],[Document no]],"-",Processes[[#This Row],[Process]],"-",Processes[[#This Row],[Document no SubProcess]],"-",Processes[[#This Row],[SubProcess]])</f>
        <v>P16-Asset Management-SP16.14-Flow Bench 5504-931: Equipment Description and Uncertainty Budget (Flowbænk 5504-931: Udstyrsbeskrivelse og Usikkerhedsbudget)</v>
      </c>
      <c r="D314" t="s">
        <v>8228</v>
      </c>
      <c r="E314" t="s">
        <v>8124</v>
      </c>
      <c r="F314" t="s">
        <v>6063</v>
      </c>
      <c r="G314" s="91" t="s">
        <v>8239</v>
      </c>
      <c r="H314" t="s">
        <v>8240</v>
      </c>
      <c r="I314" t="str">
        <f>VLOOKUP(Processes[[#This Row],[Document no SubProcess]],Processer280125!B:C,2,FALSE)</f>
        <v>pmn@kamstrup.com - Preben Mønsted Nielsen</v>
      </c>
      <c r="J314">
        <f>VLOOKUP(Processes[[#This Row],[Approver]],Tabels!BC:BF,3,FALSE)</f>
        <v>0</v>
      </c>
      <c r="L314" t="str">
        <f>VLOOKUP(Processes[[#This Row],[Document no SubProcess]],Processer280125!B:F,5,FALSE)</f>
        <v>Current</v>
      </c>
      <c r="M314" t="str">
        <f>VLOOKUP(Processes[[#This Row],[Document no SubProcess]],Processer280125!B:B,1,)</f>
        <v>SP16.14</v>
      </c>
    </row>
    <row r="315" spans="3:13">
      <c r="C315" s="29" t="str">
        <f>_xlfn.CONCAT(Processes[[#This Row],[Document no]],"-",Processes[[#This Row],[Process]],"-",Processes[[#This Row],[Document no SubProcess]],"-",Processes[[#This Row],[SubProcess]])</f>
        <v>P16-Asset Management-SP16.15-Flow Bench 5504-102x: Equipment Description and Uncertainty Budget (Flowbænk 5504-102x: Udstyrsbeskrivelse og Usikkerhedsbudget)</v>
      </c>
      <c r="D315" t="s">
        <v>8228</v>
      </c>
      <c r="E315" t="s">
        <v>8124</v>
      </c>
      <c r="F315" t="s">
        <v>6063</v>
      </c>
      <c r="G315" s="91" t="s">
        <v>8241</v>
      </c>
      <c r="H315" t="s">
        <v>8242</v>
      </c>
      <c r="I315" t="str">
        <f>VLOOKUP(Processes[[#This Row],[Document no SubProcess]],Processer280125!B:C,2,FALSE)</f>
        <v>pmn@kamstrup.com - Preben Mønsted Nielsen</v>
      </c>
      <c r="J315">
        <f>VLOOKUP(Processes[[#This Row],[Approver]],Tabels!BC:BF,3,FALSE)</f>
        <v>0</v>
      </c>
      <c r="L315" t="str">
        <f>VLOOKUP(Processes[[#This Row],[Document no SubProcess]],Processer280125!B:F,5,FALSE)</f>
        <v>Current</v>
      </c>
      <c r="M315" t="str">
        <f>VLOOKUP(Processes[[#This Row],[Document no SubProcess]],Processer280125!B:B,1,)</f>
        <v>SP16.15</v>
      </c>
    </row>
    <row r="316" spans="3:13">
      <c r="C316" s="29" t="str">
        <f>_xlfn.CONCAT(Processes[[#This Row],[Document no]],"-",Processes[[#This Row],[Process]],"-",Processes[[#This Row],[Document no SubProcess]],"-",Processes[[#This Row],[SubProcess]])</f>
        <v>P16-Asset Management-SP16.16-Flow Bench 5504-103x, -153x: Equipment Description and Uncertainty Budget - US</v>
      </c>
      <c r="D316" t="s">
        <v>8228</v>
      </c>
      <c r="E316" t="s">
        <v>8124</v>
      </c>
      <c r="F316" t="s">
        <v>6063</v>
      </c>
      <c r="G316" s="91" t="s">
        <v>8243</v>
      </c>
      <c r="H316" t="s">
        <v>8244</v>
      </c>
      <c r="I316" t="str">
        <f>VLOOKUP(Processes[[#This Row],[Document no SubProcess]],Processer280125!B:C,2,FALSE)</f>
        <v>rymo@kamstrup.com - Ryan A Mosley</v>
      </c>
      <c r="J316" t="str">
        <f>VLOOKUP(Processes[[#This Row],[Approver]],Tabels!BC:BF,3,FALSE)</f>
        <v>quality</v>
      </c>
      <c r="L316" t="str">
        <f>VLOOKUP(Processes[[#This Row],[Document no SubProcess]],Processer280125!B:F,5,FALSE)</f>
        <v>Current</v>
      </c>
      <c r="M316" t="str">
        <f>VLOOKUP(Processes[[#This Row],[Document no SubProcess]],Processer280125!B:B,1,)</f>
        <v>SP16.16</v>
      </c>
    </row>
    <row r="317" spans="3:13">
      <c r="C317" s="29" t="str">
        <f>_xlfn.CONCAT(Processes[[#This Row],[Document no]],"-",Processes[[#This Row],[Process]],"-",Processes[[#This Row],[Document no SubProcess]],"-",Processes[[#This Row],[SubProcess]])</f>
        <v>P16-Asset Management-SP16.17-Flow Bench 5504-1032: Equipment Description and Uncertainty Budget (Flowbænk 5504-1032: Udstyrsbeskrivelse og Usikkerhedsbudget)</v>
      </c>
      <c r="D317" t="s">
        <v>8228</v>
      </c>
      <c r="E317" t="s">
        <v>8124</v>
      </c>
      <c r="F317" t="s">
        <v>6063</v>
      </c>
      <c r="G317" s="91" t="s">
        <v>8245</v>
      </c>
      <c r="H317" t="s">
        <v>8246</v>
      </c>
      <c r="I317" t="str">
        <f>VLOOKUP(Processes[[#This Row],[Document no SubProcess]],Processer280125!B:C,2,FALSE)</f>
        <v>pmn@kamstrup.com - Preben Mønsted Nielsen</v>
      </c>
      <c r="J317">
        <f>VLOOKUP(Processes[[#This Row],[Approver]],Tabels!BC:BF,3,FALSE)</f>
        <v>0</v>
      </c>
      <c r="L317" t="str">
        <f>VLOOKUP(Processes[[#This Row],[Document no SubProcess]],Processer280125!B:F,5,FALSE)</f>
        <v>Current</v>
      </c>
      <c r="M317" t="str">
        <f>VLOOKUP(Processes[[#This Row],[Document no SubProcess]],Processer280125!B:B,1,)</f>
        <v>SP16.17</v>
      </c>
    </row>
    <row r="318" spans="3:13">
      <c r="C318" s="29" t="str">
        <f>_xlfn.CONCAT(Processes[[#This Row],[Document no]],"-",Processes[[#This Row],[Process]],"-",Processes[[#This Row],[Document no SubProcess]],"-",Processes[[#This Row],[SubProcess]])</f>
        <v>P16-Asset Management-SP16.18-Flow Bench 5504-440A/B: Equipment Description and Uncertainty Budget (Flowbænk 5504-440A/B: Udstyrsbeskrivelse og Usikkerhedsbudget)</v>
      </c>
      <c r="D318" t="s">
        <v>8228</v>
      </c>
      <c r="E318" t="s">
        <v>8124</v>
      </c>
      <c r="F318" t="s">
        <v>6063</v>
      </c>
      <c r="G318" s="91" t="s">
        <v>8247</v>
      </c>
      <c r="H318" t="s">
        <v>8248</v>
      </c>
      <c r="I318" t="str">
        <f>VLOOKUP(Processes[[#This Row],[Document no SubProcess]],Processer280125!B:C,2,FALSE)</f>
        <v>pmn@kamstrup.com - Preben Mønsted Nielsen</v>
      </c>
      <c r="J318">
        <f>VLOOKUP(Processes[[#This Row],[Approver]],Tabels!BC:BF,3,FALSE)</f>
        <v>0</v>
      </c>
      <c r="L318" t="str">
        <f>VLOOKUP(Processes[[#This Row],[Document no SubProcess]],Processer280125!B:F,5,FALSE)</f>
        <v>Current</v>
      </c>
      <c r="M318" t="str">
        <f>VLOOKUP(Processes[[#This Row],[Document no SubProcess]],Processer280125!B:B,1,)</f>
        <v>SP16.18</v>
      </c>
    </row>
    <row r="319" spans="3:13">
      <c r="C319" s="29" t="str">
        <f>_xlfn.CONCAT(Processes[[#This Row],[Document no]],"-",Processes[[#This Row],[Process]],"-",Processes[[#This Row],[Document no SubProcess]],"-",Processes[[#This Row],[SubProcess]])</f>
        <v>P16-Asset Management-SP16.19-Flow Bench 5504-547, -548, -549: Equipment Description and Uncertainty Budget (Flowbænk 5504-547, -548, -549: Udstyrsbeskrivelse og Usikkerhedsbudget)</v>
      </c>
      <c r="D319" t="s">
        <v>8228</v>
      </c>
      <c r="E319" t="s">
        <v>8124</v>
      </c>
      <c r="F319" t="s">
        <v>6063</v>
      </c>
      <c r="G319" s="91" t="s">
        <v>8249</v>
      </c>
      <c r="H319" t="s">
        <v>8250</v>
      </c>
      <c r="I319" t="str">
        <f>VLOOKUP(Processes[[#This Row],[Document no SubProcess]],Processer280125!B:C,2,FALSE)</f>
        <v>pmn@kamstrup.com - Preben Mønsted Nielsen</v>
      </c>
      <c r="J319">
        <f>VLOOKUP(Processes[[#This Row],[Approver]],Tabels!BC:BF,3,FALSE)</f>
        <v>0</v>
      </c>
      <c r="L319" t="str">
        <f>VLOOKUP(Processes[[#This Row],[Document no SubProcess]],Processer280125!B:F,5,FALSE)</f>
        <v>Current</v>
      </c>
      <c r="M319" t="str">
        <f>VLOOKUP(Processes[[#This Row],[Document no SubProcess]],Processer280125!B:B,1,)</f>
        <v>SP16.19</v>
      </c>
    </row>
    <row r="320" spans="3:13">
      <c r="C320" s="29" t="str">
        <f>_xlfn.CONCAT(Processes[[#This Row],[Document no]],"-",Processes[[#This Row],[Process]],"-",Processes[[#This Row],[Document no SubProcess]],"-",Processes[[#This Row],[SubProcess]])</f>
        <v>P16-Asset Management-SP16.2-Calibration of Measuring Instruments</v>
      </c>
      <c r="D320" t="s">
        <v>8228</v>
      </c>
      <c r="E320" t="s">
        <v>8124</v>
      </c>
      <c r="F320" t="s">
        <v>6063</v>
      </c>
      <c r="G320" s="91" t="s">
        <v>8251</v>
      </c>
      <c r="H320" t="s">
        <v>8252</v>
      </c>
      <c r="I320" t="str">
        <f>VLOOKUP(Processes[[#This Row],[Document no SubProcess]],Processer280125!B:C,2,FALSE)</f>
        <v>jdo@kamstrup.com - John Domino</v>
      </c>
      <c r="J320">
        <f>VLOOKUP(Processes[[#This Row],[Approver]],Tabels!BC:BF,3,FALSE)</f>
        <v>0</v>
      </c>
      <c r="L320" t="str">
        <f>VLOOKUP(Processes[[#This Row],[Document no SubProcess]],Processer280125!B:F,5,FALSE)</f>
        <v>Draft</v>
      </c>
      <c r="M320" t="str">
        <f>VLOOKUP(Processes[[#This Row],[Document no SubProcess]],Processer280125!B:B,1,)</f>
        <v>SP16.2</v>
      </c>
    </row>
    <row r="321" spans="3:13">
      <c r="C321" s="29" t="str">
        <f>_xlfn.CONCAT(Processes[[#This Row],[Document no]],"-",Processes[[#This Row],[Process]],"-",Processes[[#This Row],[Document no SubProcess]],"-",Processes[[#This Row],[SubProcess]])</f>
        <v>P16-Asset Management-SP16.20-Flow Bench 5504-810, -811: Equipment Description and Uncertainty Budget (Flowbænk 5504-810, -811: Udstyrsbeskrivelse og Usikkerhedsbudget)</v>
      </c>
      <c r="D321" t="s">
        <v>8228</v>
      </c>
      <c r="E321" t="s">
        <v>8124</v>
      </c>
      <c r="F321" t="s">
        <v>6063</v>
      </c>
      <c r="G321" s="91" t="s">
        <v>8253</v>
      </c>
      <c r="H321" t="s">
        <v>8254</v>
      </c>
      <c r="I321" t="str">
        <f>VLOOKUP(Processes[[#This Row],[Document no SubProcess]],Processer280125!B:C,2,FALSE)</f>
        <v>pmn@kamstrup.com - Preben Mønsted Nielsen</v>
      </c>
      <c r="J321">
        <f>VLOOKUP(Processes[[#This Row],[Approver]],Tabels!BC:BF,3,FALSE)</f>
        <v>0</v>
      </c>
      <c r="L321" t="str">
        <f>VLOOKUP(Processes[[#This Row],[Document no SubProcess]],Processer280125!B:F,5,FALSE)</f>
        <v>Current</v>
      </c>
      <c r="M321" t="str">
        <f>VLOOKUP(Processes[[#This Row],[Document no SubProcess]],Processer280125!B:B,1,)</f>
        <v>SP16.20</v>
      </c>
    </row>
    <row r="322" spans="3:13">
      <c r="C322" s="29" t="str">
        <f>_xlfn.CONCAT(Processes[[#This Row],[Document no]],"-",Processes[[#This Row],[Process]],"-",Processes[[#This Row],[Document no SubProcess]],"-",Processes[[#This Row],[SubProcess]])</f>
        <v>P16-Asset Management-SP16.21-Flow Bench 5504-145: Equipment Description and Uncertainty Budget (Flowbænk 5504-145: Udstyrsbeskrivelse og Usikkerhedsbudget)</v>
      </c>
      <c r="D322" t="s">
        <v>8228</v>
      </c>
      <c r="E322" t="s">
        <v>8124</v>
      </c>
      <c r="F322" t="s">
        <v>6063</v>
      </c>
      <c r="G322" s="91" t="s">
        <v>8255</v>
      </c>
      <c r="H322" t="s">
        <v>8256</v>
      </c>
      <c r="I322" t="str">
        <f>VLOOKUP(Processes[[#This Row],[Document no SubProcess]],Processer280125!B:C,2,FALSE)</f>
        <v>pmn@kamstrup.com - Preben Mønsted Nielsen</v>
      </c>
      <c r="J322">
        <f>VLOOKUP(Processes[[#This Row],[Approver]],Tabels!BC:BF,3,FALSE)</f>
        <v>0</v>
      </c>
      <c r="L322" t="str">
        <f>VLOOKUP(Processes[[#This Row],[Document no SubProcess]],Processer280125!B:F,5,FALSE)</f>
        <v>Current</v>
      </c>
      <c r="M322" t="str">
        <f>VLOOKUP(Processes[[#This Row],[Document no SubProcess]],Processer280125!B:B,1,)</f>
        <v>SP16.21</v>
      </c>
    </row>
    <row r="323" spans="3:13">
      <c r="C323" s="29" t="str">
        <f>_xlfn.CONCAT(Processes[[#This Row],[Document no]],"-",Processes[[#This Row],[Process]],"-",Processes[[#This Row],[Document no SubProcess]],"-",Processes[[#This Row],[SubProcess]])</f>
        <v>P16-Asset Management-SP16.22-Flow Bench 5504-135: Equipment Description and Uncertainty Budget (Flowbænk 5504-135: Udstyrsbeskrivelse og Usikkerhedsbudget)</v>
      </c>
      <c r="D323" t="s">
        <v>8228</v>
      </c>
      <c r="E323" t="s">
        <v>8124</v>
      </c>
      <c r="F323" t="s">
        <v>6063</v>
      </c>
      <c r="G323" s="91" t="s">
        <v>8257</v>
      </c>
      <c r="H323" t="s">
        <v>8258</v>
      </c>
      <c r="I323" t="str">
        <f>VLOOKUP(Processes[[#This Row],[Document no SubProcess]],Processer280125!B:C,2,FALSE)</f>
        <v>pmn@kamstrup.com - Preben Mønsted Nielsen</v>
      </c>
      <c r="J323">
        <f>VLOOKUP(Processes[[#This Row],[Approver]],Tabels!BC:BF,3,FALSE)</f>
        <v>0</v>
      </c>
      <c r="L323" t="str">
        <f>VLOOKUP(Processes[[#This Row],[Document no SubProcess]],Processer280125!B:F,5,FALSE)</f>
        <v>Current</v>
      </c>
      <c r="M323" t="str">
        <f>VLOOKUP(Processes[[#This Row],[Document no SubProcess]],Processer280125!B:B,1,)</f>
        <v>SP16.22</v>
      </c>
    </row>
    <row r="324" spans="3:13">
      <c r="C324" s="29" t="str">
        <f>_xlfn.CONCAT(Processes[[#This Row],[Document no]],"-",Processes[[#This Row],[Process]],"-",Processes[[#This Row],[Document no SubProcess]],"-",Processes[[#This Row],[SubProcess]])</f>
        <v>P16-Asset Management-SP16.23-Flow Bench 5504-032: Equipment Description and Uncertainty Budget (Flowbænk 5504-032: Udstyrsbeskrivelse og Usikkerhedsbudget)</v>
      </c>
      <c r="D324" t="s">
        <v>8228</v>
      </c>
      <c r="E324" t="s">
        <v>8124</v>
      </c>
      <c r="F324" t="s">
        <v>6063</v>
      </c>
      <c r="G324" s="91" t="s">
        <v>8259</v>
      </c>
      <c r="H324" t="s">
        <v>8260</v>
      </c>
      <c r="I324" t="str">
        <f>VLOOKUP(Processes[[#This Row],[Document no SubProcess]],Processer280125!B:C,2,FALSE)</f>
        <v>pmn@kamstrup.com - Preben Mønsted Nielsen</v>
      </c>
      <c r="J324">
        <f>VLOOKUP(Processes[[#This Row],[Approver]],Tabels!BC:BF,3,FALSE)</f>
        <v>0</v>
      </c>
      <c r="L324" t="str">
        <f>VLOOKUP(Processes[[#This Row],[Document no SubProcess]],Processer280125!B:F,5,FALSE)</f>
        <v>Draft</v>
      </c>
      <c r="M324" t="str">
        <f>VLOOKUP(Processes[[#This Row],[Document no SubProcess]],Processer280125!B:B,1,)</f>
        <v>SP16.23</v>
      </c>
    </row>
    <row r="325" spans="3:13">
      <c r="C325" s="29" t="str">
        <f>_xlfn.CONCAT(Processes[[#This Row],[Document no]],"-",Processes[[#This Row],[Process]],"-",Processes[[#This Row],[Document no SubProcess]],"-",Processes[[#This Row],[SubProcess]])</f>
        <v>P16-Asset Management-SP16.24-Flow Bench 5504-628: Equipment Description and Uncertainty Budget (Flowbænk 5504-628: Udstyrsbeskrivelse og Usikkerhedsbudget)</v>
      </c>
      <c r="D325" t="s">
        <v>8228</v>
      </c>
      <c r="E325" t="s">
        <v>8124</v>
      </c>
      <c r="F325" t="s">
        <v>6063</v>
      </c>
      <c r="G325" s="91" t="s">
        <v>8261</v>
      </c>
      <c r="H325" t="s">
        <v>8262</v>
      </c>
      <c r="I325" t="str">
        <f>VLOOKUP(Processes[[#This Row],[Document no SubProcess]],Processer280125!B:C,2,FALSE)</f>
        <v>pmn@kamstrup.com - Preben Mønsted Nielsen</v>
      </c>
      <c r="J325">
        <f>VLOOKUP(Processes[[#This Row],[Approver]],Tabels!BC:BF,3,FALSE)</f>
        <v>0</v>
      </c>
      <c r="L325" t="str">
        <f>VLOOKUP(Processes[[#This Row],[Document no SubProcess]],Processer280125!B:F,5,FALSE)</f>
        <v>Current</v>
      </c>
      <c r="M325" t="str">
        <f>VLOOKUP(Processes[[#This Row],[Document no SubProcess]],Processer280125!B:B,1,)</f>
        <v>SP16.24</v>
      </c>
    </row>
    <row r="326" spans="3:13">
      <c r="C326" s="29" t="str">
        <f>_xlfn.CONCAT(Processes[[#This Row],[Document no]],"-",Processes[[#This Row],[Process]],"-",Processes[[#This Row],[Document no SubProcess]],"-",Processes[[#This Row],[SubProcess]])</f>
        <v>P16-Asset Management-SP16.25-Flow Bench 5504-1031: Equipment Description and Uncertainty Budget (Flowbænk 5504-1031: Udstyrsbeskrivelse og Usikkerhedsbudget)</v>
      </c>
      <c r="D326" t="s">
        <v>8228</v>
      </c>
      <c r="E326" t="s">
        <v>8124</v>
      </c>
      <c r="F326" t="s">
        <v>6063</v>
      </c>
      <c r="G326" s="91" t="s">
        <v>8263</v>
      </c>
      <c r="H326" t="s">
        <v>8264</v>
      </c>
      <c r="I326" t="str">
        <f>VLOOKUP(Processes[[#This Row],[Document no SubProcess]],Processer280125!B:C,2,FALSE)</f>
        <v>pmn@kamstrup.com - Preben Mønsted Nielsen</v>
      </c>
      <c r="J326">
        <f>VLOOKUP(Processes[[#This Row],[Approver]],Tabels!BC:BF,3,FALSE)</f>
        <v>0</v>
      </c>
      <c r="L326" t="str">
        <f>VLOOKUP(Processes[[#This Row],[Document no SubProcess]],Processer280125!B:F,5,FALSE)</f>
        <v>Draft</v>
      </c>
      <c r="M326" t="str">
        <f>VLOOKUP(Processes[[#This Row],[Document no SubProcess]],Processer280125!B:B,1,)</f>
        <v>SP16.25</v>
      </c>
    </row>
    <row r="327" spans="3:13">
      <c r="C327" s="29" t="str">
        <f>_xlfn.CONCAT(Processes[[#This Row],[Document no]],"-",Processes[[#This Row],[Process]],"-",Processes[[#This Row],[Document no SubProcess]],"-",Processes[[#This Row],[SubProcess]])</f>
        <v>P16-Asset Management-SP16.26-Flow Bench 5504-181: Equipment Description and Uncertainty Budget (Flowbænk 5504-181: Udstyrsbeskrivelse og Usikkerhedsbudget)</v>
      </c>
      <c r="D327" t="s">
        <v>8228</v>
      </c>
      <c r="E327" t="s">
        <v>8124</v>
      </c>
      <c r="F327" t="s">
        <v>6063</v>
      </c>
      <c r="G327" s="91" t="s">
        <v>8265</v>
      </c>
      <c r="H327" t="s">
        <v>8266</v>
      </c>
      <c r="I327" t="str">
        <f>VLOOKUP(Processes[[#This Row],[Document no SubProcess]],Processer280125!B:C,2,FALSE)</f>
        <v>pmn@kamstrup.com - Preben Mønsted Nielsen</v>
      </c>
      <c r="J327">
        <f>VLOOKUP(Processes[[#This Row],[Approver]],Tabels!BC:BF,3,FALSE)</f>
        <v>0</v>
      </c>
      <c r="L327" t="str">
        <f>VLOOKUP(Processes[[#This Row],[Document no SubProcess]],Processer280125!B:F,5,FALSE)</f>
        <v>Draft</v>
      </c>
      <c r="M327" t="str">
        <f>VLOOKUP(Processes[[#This Row],[Document no SubProcess]],Processer280125!B:B,1,)</f>
        <v>SP16.26</v>
      </c>
    </row>
    <row r="328" spans="3:13">
      <c r="C328" s="29" t="str">
        <f>_xlfn.CONCAT(Processes[[#This Row],[Document no]],"-",Processes[[#This Row],[Process]],"-",Processes[[#This Row],[Document no SubProcess]],"-",Processes[[#This Row],[SubProcess]])</f>
        <v>P16-Asset Management-SP16.27-Flow Bench 5504-036: Equipment Description and Uncertainty Budget (Flowbænk 5504-036: Udstyrsbeskrivelse og Usikkerhedsbudget)</v>
      </c>
      <c r="D328" t="s">
        <v>8228</v>
      </c>
      <c r="E328" t="s">
        <v>8124</v>
      </c>
      <c r="F328" t="s">
        <v>6063</v>
      </c>
      <c r="G328" s="91" t="s">
        <v>8267</v>
      </c>
      <c r="H328" t="s">
        <v>8268</v>
      </c>
      <c r="I328" t="str">
        <f>VLOOKUP(Processes[[#This Row],[Document no SubProcess]],Processer280125!B:C,2,FALSE)</f>
        <v>pmn@kamstrup.com - Preben Mønsted Nielsen</v>
      </c>
      <c r="J328">
        <f>VLOOKUP(Processes[[#This Row],[Approver]],Tabels!BC:BF,3,FALSE)</f>
        <v>0</v>
      </c>
      <c r="L328" t="str">
        <f>VLOOKUP(Processes[[#This Row],[Document no SubProcess]],Processer280125!B:F,5,FALSE)</f>
        <v>Current</v>
      </c>
      <c r="M328" t="str">
        <f>VLOOKUP(Processes[[#This Row],[Document no SubProcess]],Processer280125!B:B,1,)</f>
        <v>SP16.27</v>
      </c>
    </row>
    <row r="329" spans="3:13">
      <c r="C329" s="29" t="str">
        <f>_xlfn.CONCAT(Processes[[#This Row],[Document no]],"-",Processes[[#This Row],[Process]],"-",Processes[[#This Row],[Document no SubProcess]],"-",Processes[[#This Row],[SubProcess]])</f>
        <v>P16-Asset Management-SP16.28-Density Meter 5504-1421: Equipment Description and Uncertainty Budget</v>
      </c>
      <c r="D329" t="s">
        <v>8228</v>
      </c>
      <c r="E329" t="s">
        <v>8124</v>
      </c>
      <c r="F329" t="s">
        <v>6063</v>
      </c>
      <c r="G329" s="91" t="s">
        <v>8269</v>
      </c>
      <c r="H329" t="s">
        <v>8270</v>
      </c>
      <c r="I329" t="str">
        <f>VLOOKUP(Processes[[#This Row],[Document no SubProcess]],Processer280125!B:C,2,FALSE)</f>
        <v>jdo@kamstrup.com - John Domino</v>
      </c>
      <c r="J329">
        <f>VLOOKUP(Processes[[#This Row],[Approver]],Tabels!BC:BF,3,FALSE)</f>
        <v>0</v>
      </c>
      <c r="L329" t="str">
        <f>VLOOKUP(Processes[[#This Row],[Document no SubProcess]],Processer280125!B:F,5,FALSE)</f>
        <v>Current</v>
      </c>
      <c r="M329" t="str">
        <f>VLOOKUP(Processes[[#This Row],[Document no SubProcess]],Processer280125!B:B,1,)</f>
        <v>SP16.28</v>
      </c>
    </row>
    <row r="330" spans="3:13">
      <c r="C330" s="29" t="str">
        <f>_xlfn.CONCAT(Processes[[#This Row],[Document no]],"-",Processes[[#This Row],[Process]],"-",Processes[[#This Row],[Document no SubProcess]],"-",Processes[[#This Row],[SubProcess]])</f>
        <v>P16-Asset Management-SP16.29-Resistance 5504-836: Equipment Description and Uncertainty Budget (Resistans 5504-836: Udstyrsbeskrivelse og Usikkerhedsbudget) - DK</v>
      </c>
      <c r="D330" t="s">
        <v>8228</v>
      </c>
      <c r="E330" t="s">
        <v>8124</v>
      </c>
      <c r="F330" t="s">
        <v>6063</v>
      </c>
      <c r="G330" s="91" t="s">
        <v>8271</v>
      </c>
      <c r="H330" t="s">
        <v>8272</v>
      </c>
      <c r="I330" t="str">
        <f>VLOOKUP(Processes[[#This Row],[Document no SubProcess]],Processer280125!B:C,2,FALSE)</f>
        <v>jdo@kamstrup.com - John Domino</v>
      </c>
      <c r="J330">
        <f>VLOOKUP(Processes[[#This Row],[Approver]],Tabels!BC:BF,3,FALSE)</f>
        <v>0</v>
      </c>
      <c r="L330" t="str">
        <f>VLOOKUP(Processes[[#This Row],[Document no SubProcess]],Processer280125!B:F,5,FALSE)</f>
        <v>Current</v>
      </c>
      <c r="M330" t="str">
        <f>VLOOKUP(Processes[[#This Row],[Document no SubProcess]],Processer280125!B:B,1,)</f>
        <v>SP16.29</v>
      </c>
    </row>
    <row r="331" spans="3:13">
      <c r="C331" s="29" t="str">
        <f>_xlfn.CONCAT(Processes[[#This Row],[Document no]],"-",Processes[[#This Row],[Process]],"-",Processes[[#This Row],[Document no SubProcess]],"-",Processes[[#This Row],[SubProcess]])</f>
        <v>P16-Asset Management-SP16.3-Manufacturing Asset Management</v>
      </c>
      <c r="D331" t="s">
        <v>8228</v>
      </c>
      <c r="E331" t="s">
        <v>8124</v>
      </c>
      <c r="F331" t="s">
        <v>6063</v>
      </c>
      <c r="G331" s="39" t="s">
        <v>8273</v>
      </c>
      <c r="H331" t="s">
        <v>1507</v>
      </c>
      <c r="I331" t="str">
        <f>VLOOKUP(Processes[[#This Row],[Document no SubProcess]],Processer280125!B:C,2,FALSE)</f>
        <v>thlm@kamstrup.com - Thomas Langer Mørch</v>
      </c>
      <c r="J331" t="str">
        <f>VLOOKUP(Processes[[#This Row],[Approver]],Tabels!BC:BF,3,FALSE)</f>
        <v>quality</v>
      </c>
      <c r="K331" t="s">
        <v>253</v>
      </c>
      <c r="L331" t="str">
        <f>VLOOKUP(Processes[[#This Row],[Document no SubProcess]],Processer280125!B:F,5,FALSE)</f>
        <v>Current</v>
      </c>
      <c r="M331" t="str">
        <f>VLOOKUP(Processes[[#This Row],[Document no SubProcess]],Processer280125!B:B,1,)</f>
        <v>SP16.3</v>
      </c>
    </row>
    <row r="332" spans="3:13">
      <c r="C332" s="29" t="str">
        <f>_xlfn.CONCAT(Processes[[#This Row],[Document no]],"-",Processes[[#This Row],[Process]],"-",Processes[[#This Row],[Document no SubProcess]],"-",Processes[[#This Row],[SubProcess]])</f>
        <v>P16-Asset Management-SP16.30-Verification Equipment: Equipment Description and Uncertainty Budget (Verifikationsbunde: Udstyrsbeskrivelse og Usikkerhedsbudget)</v>
      </c>
      <c r="D332" t="s">
        <v>8228</v>
      </c>
      <c r="E332" t="s">
        <v>8124</v>
      </c>
      <c r="F332" t="s">
        <v>6063</v>
      </c>
      <c r="G332" s="91" t="s">
        <v>8274</v>
      </c>
      <c r="H332" t="s">
        <v>8275</v>
      </c>
      <c r="I332" t="str">
        <f>VLOOKUP(Processes[[#This Row],[Document no SubProcess]],Processer280125!B:C,2,FALSE)</f>
        <v>jdo@kamstrup.com - John Domino</v>
      </c>
      <c r="J332">
        <f>VLOOKUP(Processes[[#This Row],[Approver]],Tabels!BC:BF,3,FALSE)</f>
        <v>0</v>
      </c>
      <c r="L332" t="str">
        <f>VLOOKUP(Processes[[#This Row],[Document no SubProcess]],Processer280125!B:F,5,FALSE)</f>
        <v>Current</v>
      </c>
      <c r="M332" t="str">
        <f>VLOOKUP(Processes[[#This Row],[Document no SubProcess]],Processer280125!B:B,1,)</f>
        <v>SP16.30</v>
      </c>
    </row>
    <row r="333" spans="3:13">
      <c r="C333" s="29" t="str">
        <f>_xlfn.CONCAT(Processes[[#This Row],[Document no]],"-",Processes[[#This Row],[Process]],"-",Processes[[#This Row],[Document no SubProcess]],"-",Processes[[#This Row],[SubProcess]])</f>
        <v>P16-Asset Management-SP16.31-SACK III 5504-516: Equipment Description and Uncertainty Budget (SACK III 5504-516: Udstyrsbeskrivelse og Usikkerhedsbudget)</v>
      </c>
      <c r="D333" t="s">
        <v>8228</v>
      </c>
      <c r="E333" t="s">
        <v>8124</v>
      </c>
      <c r="F333" t="s">
        <v>6063</v>
      </c>
      <c r="G333" s="91" t="s">
        <v>8276</v>
      </c>
      <c r="H333" t="s">
        <v>8277</v>
      </c>
      <c r="I333" t="str">
        <f>VLOOKUP(Processes[[#This Row],[Document no SubProcess]],Processer280125!B:C,2,FALSE)</f>
        <v>jdo@kamstrup.com - John Domino</v>
      </c>
      <c r="J333">
        <f>VLOOKUP(Processes[[#This Row],[Approver]],Tabels!BC:BF,3,FALSE)</f>
        <v>0</v>
      </c>
      <c r="L333" t="str">
        <f>VLOOKUP(Processes[[#This Row],[Document no SubProcess]],Processer280125!B:F,5,FALSE)</f>
        <v>Current</v>
      </c>
      <c r="M333" t="str">
        <f>VLOOKUP(Processes[[#This Row],[Document no SubProcess]],Processer280125!B:B,1,)</f>
        <v>SP16.31</v>
      </c>
    </row>
    <row r="334" spans="3:13">
      <c r="C334" s="29" t="str">
        <f>_xlfn.CONCAT(Processes[[#This Row],[Document no]],"-",Processes[[#This Row],[Process]],"-",Processes[[#This Row],[Document no SubProcess]],"-",Processes[[#This Row],[SubProcess]])</f>
        <v>P16-Asset Management-SP16.32-Leak Resistance Tester for Temperature Sensors 5504-217: Equipment Description and Uncertainty Budget (Isolationstester til Temperaturfølere 5504-217: Udstyrsbeskrivelse og Usikkerhedsbudget)</v>
      </c>
      <c r="D334" t="s">
        <v>8228</v>
      </c>
      <c r="E334" t="s">
        <v>8124</v>
      </c>
      <c r="F334" t="s">
        <v>6063</v>
      </c>
      <c r="G334" s="91" t="s">
        <v>8278</v>
      </c>
      <c r="H334" t="s">
        <v>8279</v>
      </c>
      <c r="I334" t="str">
        <f>VLOOKUP(Processes[[#This Row],[Document no SubProcess]],Processer280125!B:C,2,FALSE)</f>
        <v>jdo@kamstrup.com - John Domino</v>
      </c>
      <c r="J334">
        <f>VLOOKUP(Processes[[#This Row],[Approver]],Tabels!BC:BF,3,FALSE)</f>
        <v>0</v>
      </c>
      <c r="L334" t="str">
        <f>VLOOKUP(Processes[[#This Row],[Document no SubProcess]],Processer280125!B:F,5,FALSE)</f>
        <v>Current</v>
      </c>
      <c r="M334" t="str">
        <f>VLOOKUP(Processes[[#This Row],[Document no SubProcess]],Processer280125!B:B,1,)</f>
        <v>SP16.32</v>
      </c>
    </row>
    <row r="335" spans="3:13">
      <c r="C335" s="29" t="str">
        <f>_xlfn.CONCAT(Processes[[#This Row],[Document no]],"-",Processes[[#This Row],[Process]],"-",Processes[[#This Row],[Document no SubProcess]],"-",Processes[[#This Row],[SubProcess]])</f>
        <v>P16-Asset Management-SP16.34-Reverification Equipment for MC803 Calculators: Equipment Description and Uncertainty Budget (Reverifikationsudstyr til MC803 Regneværker: Udstyrsbeskrivelse og Usikkerhedsbudget)</v>
      </c>
      <c r="D335" t="s">
        <v>8228</v>
      </c>
      <c r="E335" t="s">
        <v>8124</v>
      </c>
      <c r="F335" t="s">
        <v>6063</v>
      </c>
      <c r="G335" s="91" t="s">
        <v>8280</v>
      </c>
      <c r="H335" t="s">
        <v>8281</v>
      </c>
      <c r="I335" t="str">
        <f>VLOOKUP(Processes[[#This Row],[Document no SubProcess]],Processer280125!B:C,2,FALSE)</f>
        <v>jdo@kamstrup.com - John Domino</v>
      </c>
      <c r="J335">
        <f>VLOOKUP(Processes[[#This Row],[Approver]],Tabels!BC:BF,3,FALSE)</f>
        <v>0</v>
      </c>
      <c r="L335" t="str">
        <f>VLOOKUP(Processes[[#This Row],[Document no SubProcess]],Processer280125!B:F,5,FALSE)</f>
        <v>Current</v>
      </c>
      <c r="M335" t="str">
        <f>VLOOKUP(Processes[[#This Row],[Document no SubProcess]],Processer280125!B:B,1,)</f>
        <v>SP16.34</v>
      </c>
    </row>
    <row r="336" spans="3:13">
      <c r="C336" s="29" t="str">
        <f>_xlfn.CONCAT(Processes[[#This Row],[Document no]],"-",Processes[[#This Row],[Process]],"-",Processes[[#This Row],[Document no SubProcess]],"-",Processes[[#This Row],[SubProcess]])</f>
        <v>P16-Asset Management-SP16.35-Electricity Benches: Equipment and Uncertainty budget(El-bænke: Udstyrsbeskrivelse og Usikkerhedsbudget)</v>
      </c>
      <c r="D336" t="s">
        <v>8228</v>
      </c>
      <c r="E336" t="s">
        <v>8124</v>
      </c>
      <c r="F336" t="s">
        <v>6063</v>
      </c>
      <c r="G336" s="91" t="s">
        <v>8282</v>
      </c>
      <c r="H336" t="s">
        <v>8283</v>
      </c>
      <c r="I336" t="str">
        <f>VLOOKUP(Processes[[#This Row],[Document no SubProcess]],Processer280125!B:C,2,FALSE)</f>
        <v>CNI@kamstrup.com - Carsten Svanberg Nielsen</v>
      </c>
      <c r="J336">
        <f>VLOOKUP(Processes[[#This Row],[Approver]],Tabels!BC:BF,3,FALSE)</f>
        <v>0</v>
      </c>
      <c r="L336" t="str">
        <f>VLOOKUP(Processes[[#This Row],[Document no SubProcess]],Processer280125!B:F,5,FALSE)</f>
        <v>Current</v>
      </c>
      <c r="M336" t="str">
        <f>VLOOKUP(Processes[[#This Row],[Document no SubProcess]],Processer280125!B:B,1,)</f>
        <v>SP16.35</v>
      </c>
    </row>
    <row r="337" spans="3:13">
      <c r="C337" s="29" t="str">
        <f>_xlfn.CONCAT(Processes[[#This Row],[Document no]],"-",Processes[[#This Row],[Process]],"-",Processes[[#This Row],[Document no SubProcess]],"-",Processes[[#This Row],[SubProcess]])</f>
        <v>P16-Asset Management-SP16.36-FUP II (Temperature) 5504-241: Equipment Description and Uncertainty Budget (FUP II (Temperatur) 5504-241: Udstyrsbeskrivelse og Usikkerhedsbudget)</v>
      </c>
      <c r="D337" t="s">
        <v>8228</v>
      </c>
      <c r="E337" t="s">
        <v>8124</v>
      </c>
      <c r="F337" t="s">
        <v>6063</v>
      </c>
      <c r="G337" s="91" t="s">
        <v>8284</v>
      </c>
      <c r="H337" t="s">
        <v>8285</v>
      </c>
      <c r="I337" t="str">
        <f>VLOOKUP(Processes[[#This Row],[Document no SubProcess]],Processer280125!B:C,2,FALSE)</f>
        <v>jdo@kamstrup.com - John Domino</v>
      </c>
      <c r="J337">
        <f>VLOOKUP(Processes[[#This Row],[Approver]],Tabels!BC:BF,3,FALSE)</f>
        <v>0</v>
      </c>
      <c r="L337" t="str">
        <f>VLOOKUP(Processes[[#This Row],[Document no SubProcess]],Processer280125!B:F,5,FALSE)</f>
        <v>Current</v>
      </c>
      <c r="M337" t="str">
        <f>VLOOKUP(Processes[[#This Row],[Document no SubProcess]],Processer280125!B:B,1,)</f>
        <v>SP16.36</v>
      </c>
    </row>
    <row r="338" spans="3:13">
      <c r="C338" s="29" t="str">
        <f>_xlfn.CONCAT(Processes[[#This Row],[Document no]],"-",Processes[[#This Row],[Process]],"-",Processes[[#This Row],[Document no SubProcess]],"-",Processes[[#This Row],[SubProcess]])</f>
        <v>P16-Asset Management-SP16.37-Temperature 5504-1000: Equipment Description (Temperatur 5504-1000: Udstyrsbeskrivelse)</v>
      </c>
      <c r="D338" t="s">
        <v>8228</v>
      </c>
      <c r="E338" t="s">
        <v>8124</v>
      </c>
      <c r="F338" t="s">
        <v>6063</v>
      </c>
      <c r="G338" s="91" t="s">
        <v>8286</v>
      </c>
      <c r="H338" t="s">
        <v>8287</v>
      </c>
      <c r="I338" t="str">
        <f>VLOOKUP(Processes[[#This Row],[Document no SubProcess]],Processer280125!B:C,2,FALSE)</f>
        <v>jdo@kamstrup.com - John Domino</v>
      </c>
      <c r="J338">
        <f>VLOOKUP(Processes[[#This Row],[Approver]],Tabels!BC:BF,3,FALSE)</f>
        <v>0</v>
      </c>
      <c r="L338" t="str">
        <f>VLOOKUP(Processes[[#This Row],[Document no SubProcess]],Processer280125!B:F,5,FALSE)</f>
        <v>Current</v>
      </c>
      <c r="M338" t="str">
        <f>VLOOKUP(Processes[[#This Row],[Document no SubProcess]],Processer280125!B:B,1,)</f>
        <v>SP16.37</v>
      </c>
    </row>
    <row r="339" spans="3:13">
      <c r="C339" s="29" t="str">
        <f>_xlfn.CONCAT(Processes[[#This Row],[Document no]],"-",Processes[[#This Row],[Process]],"-",Processes[[#This Row],[Document no SubProcess]],"-",Processes[[#This Row],[SubProcess]])</f>
        <v>P16-Asset Management-SP16.38-Leak Resistance Tester for Electricity Meters 5504-1157: Equipment Description and Uncertainty Budget (Isolationstester til elmålere 5504-1157: Udstyrsbeskrivelse og Usikkerhedsbudget)</v>
      </c>
      <c r="D339" t="s">
        <v>8228</v>
      </c>
      <c r="E339" t="s">
        <v>8124</v>
      </c>
      <c r="F339" t="s">
        <v>6063</v>
      </c>
      <c r="G339" s="91" t="s">
        <v>8288</v>
      </c>
      <c r="H339" t="s">
        <v>8289</v>
      </c>
      <c r="I339" t="str">
        <f>VLOOKUP(Processes[[#This Row],[Document no SubProcess]],Processer280125!B:C,2,FALSE)</f>
        <v>CNI@kamstrup.com - Carsten Svanberg Nielsen</v>
      </c>
      <c r="J339">
        <f>VLOOKUP(Processes[[#This Row],[Approver]],Tabels!BC:BF,3,FALSE)</f>
        <v>0</v>
      </c>
      <c r="L339" t="str">
        <f>VLOOKUP(Processes[[#This Row],[Document no SubProcess]],Processer280125!B:F,5,FALSE)</f>
        <v>Current</v>
      </c>
      <c r="M339" t="str">
        <f>VLOOKUP(Processes[[#This Row],[Document no SubProcess]],Processer280125!B:B,1,)</f>
        <v>SP16.38</v>
      </c>
    </row>
    <row r="340" spans="3:13">
      <c r="C340" s="29" t="str">
        <f>_xlfn.CONCAT(Processes[[#This Row],[Document no]],"-",Processes[[#This Row],[Process]],"-",Processes[[#This Row],[Document no SubProcess]],"-",Processes[[#This Row],[SubProcess]])</f>
        <v>P16-Asset Management-SP16.39-ASP II (Temperature) 5504-1231: Equipment Description and Uncertainty Budget</v>
      </c>
      <c r="D340" t="s">
        <v>8228</v>
      </c>
      <c r="E340" t="s">
        <v>8124</v>
      </c>
      <c r="F340" t="s">
        <v>6063</v>
      </c>
      <c r="G340" s="91" t="s">
        <v>8290</v>
      </c>
      <c r="H340" t="s">
        <v>8291</v>
      </c>
      <c r="I340" t="str">
        <f>VLOOKUP(Processes[[#This Row],[Document no SubProcess]],Processer280125!B:C,2,FALSE)</f>
        <v>jdo@kamstrup.com - John Domino</v>
      </c>
      <c r="J340">
        <f>VLOOKUP(Processes[[#This Row],[Approver]],Tabels!BC:BF,3,FALSE)</f>
        <v>0</v>
      </c>
      <c r="L340" t="str">
        <f>VLOOKUP(Processes[[#This Row],[Document no SubProcess]],Processer280125!B:F,5,FALSE)</f>
        <v>Current</v>
      </c>
      <c r="M340" t="str">
        <f>VLOOKUP(Processes[[#This Row],[Document no SubProcess]],Processer280125!B:B,1,)</f>
        <v>SP16.39</v>
      </c>
    </row>
    <row r="341" spans="3:13">
      <c r="C341" s="29" t="str">
        <f>_xlfn.CONCAT(Processes[[#This Row],[Document no]],"-",Processes[[#This Row],[Process]],"-",Processes[[#This Row],[Document no SubProcess]],"-",Processes[[#This Row],[SubProcess]])</f>
        <v>P16-Asset Management-SP16.4-Manufacturing Equipment Maintenance</v>
      </c>
      <c r="D341" t="s">
        <v>8228</v>
      </c>
      <c r="E341" t="s">
        <v>8124</v>
      </c>
      <c r="F341" t="s">
        <v>6063</v>
      </c>
      <c r="G341" s="91" t="s">
        <v>8292</v>
      </c>
      <c r="H341" t="s">
        <v>8293</v>
      </c>
      <c r="I341" t="str">
        <f>VLOOKUP(Processes[[#This Row],[Document no SubProcess]],Processer280125!B:C,2,FALSE)</f>
        <v>kamn@kamstrup.com - Kasper M Nielsen</v>
      </c>
      <c r="J341" t="str">
        <f>VLOOKUP(Processes[[#This Row],[Approver]],Tabels!BC:BF,3,FALSE)</f>
        <v>Heat</v>
      </c>
      <c r="L341" t="str">
        <f>VLOOKUP(Processes[[#This Row],[Document no SubProcess]],Processer280125!B:F,5,FALSE)</f>
        <v>Current</v>
      </c>
      <c r="M341" t="str">
        <f>VLOOKUP(Processes[[#This Row],[Document no SubProcess]],Processer280125!B:B,1,)</f>
        <v>SP16.4</v>
      </c>
    </row>
    <row r="342" spans="3:13">
      <c r="C342" s="29" t="str">
        <f>_xlfn.CONCAT(Processes[[#This Row],[Document no]],"-",Processes[[#This Row],[Process]],"-",Processes[[#This Row],[Document no SubProcess]],"-",Processes[[#This Row],[SubProcess]])</f>
        <v>P16-Asset Management-SP16.40-Leak Resistance Tester for Temperature Sensors 5504-1232: Equipment Description and Uncertainty Budget</v>
      </c>
      <c r="D342" t="s">
        <v>8228</v>
      </c>
      <c r="E342" t="s">
        <v>8124</v>
      </c>
      <c r="F342" t="s">
        <v>6063</v>
      </c>
      <c r="G342" s="91" t="s">
        <v>8294</v>
      </c>
      <c r="H342" t="s">
        <v>8295</v>
      </c>
      <c r="I342" t="str">
        <f>VLOOKUP(Processes[[#This Row],[Document no SubProcess]],Processer280125!B:C,2,FALSE)</f>
        <v>jdo@kamstrup.com - John Domino</v>
      </c>
      <c r="J342">
        <f>VLOOKUP(Processes[[#This Row],[Approver]],Tabels!BC:BF,3,FALSE)</f>
        <v>0</v>
      </c>
      <c r="L342" t="str">
        <f>VLOOKUP(Processes[[#This Row],[Document no SubProcess]],Processer280125!B:F,5,FALSE)</f>
        <v>Current</v>
      </c>
      <c r="M342" t="str">
        <f>VLOOKUP(Processes[[#This Row],[Document no SubProcess]],Processer280125!B:B,1,)</f>
        <v>SP16.40</v>
      </c>
    </row>
    <row r="343" spans="3:13">
      <c r="C343" s="29" t="str">
        <f>_xlfn.CONCAT(Processes[[#This Row],[Document no]],"-",Processes[[#This Row],[Process]],"-",Processes[[#This Row],[Document no SubProcess]],"-",Processes[[#This Row],[SubProcess]])</f>
        <v>P16-Asset Management-SP16.41-IT Asset Life Cycle Management</v>
      </c>
      <c r="D343" t="s">
        <v>8228</v>
      </c>
      <c r="E343" t="s">
        <v>8124</v>
      </c>
      <c r="F343" t="s">
        <v>6063</v>
      </c>
      <c r="G343" s="39" t="s">
        <v>8296</v>
      </c>
      <c r="H343" t="s">
        <v>8297</v>
      </c>
      <c r="I343" t="str">
        <f>VLOOKUP(Processes[[#This Row],[Document no SubProcess]],Processer280125!B:C,2,FALSE)</f>
        <v>spov@kamstrup.com - Susanne Povlsen</v>
      </c>
      <c r="J343">
        <f>VLOOKUP(Processes[[#This Row],[Approver]],Tabels!BC:BF,3,FALSE)</f>
        <v>0</v>
      </c>
      <c r="L343" t="str">
        <f>VLOOKUP(Processes[[#This Row],[Document no SubProcess]],Processer280125!B:F,5,FALSE)</f>
        <v>Current</v>
      </c>
      <c r="M343" t="str">
        <f>VLOOKUP(Processes[[#This Row],[Document no SubProcess]],Processer280125!B:B,1,)</f>
        <v>SP16.41</v>
      </c>
    </row>
    <row r="344" spans="3:13">
      <c r="C344" s="29" t="str">
        <f>_xlfn.CONCAT(Processes[[#This Row],[Document no]],"-",Processes[[#This Row],[Process]],"-",Processes[[#This Row],[Document no SubProcess]],"-",Processes[[#This Row],[SubProcess]])</f>
        <v>P16-Asset Management-SP16.42-System Life Cycle Management</v>
      </c>
      <c r="D344" t="s">
        <v>8228</v>
      </c>
      <c r="E344" t="s">
        <v>8124</v>
      </c>
      <c r="F344" t="s">
        <v>6063</v>
      </c>
      <c r="G344" s="39" t="s">
        <v>8298</v>
      </c>
      <c r="H344" t="s">
        <v>8299</v>
      </c>
      <c r="I344" t="str">
        <f>VLOOKUP(Processes[[#This Row],[Document no SubProcess]],Processer280125!B:C,2,FALSE)</f>
        <v>krno@kamstrup.com - Kristian Nørgaard</v>
      </c>
      <c r="J344">
        <f>VLOOKUP(Processes[[#This Row],[Approver]],Tabels!BC:BF,3,FALSE)</f>
        <v>0</v>
      </c>
      <c r="L344" t="str">
        <f>VLOOKUP(Processes[[#This Row],[Document no SubProcess]],Processer280125!B:F,5,FALSE)</f>
        <v>Current</v>
      </c>
      <c r="M344" t="str">
        <f>VLOOKUP(Processes[[#This Row],[Document no SubProcess]],Processer280125!B:B,1,)</f>
        <v>SP16.42</v>
      </c>
    </row>
    <row r="345" spans="3:13">
      <c r="C345" s="29" t="str">
        <f>_xlfn.CONCAT(Processes[[#This Row],[Document no]],"-",Processes[[#This Row],[Process]],"-",Processes[[#This Row],[Document no SubProcess]],"-",Processes[[#This Row],[SubProcess]])</f>
        <v>P16-Asset Management-SP16.43-Asset management: Intellectual property rights (IPR)</v>
      </c>
      <c r="D345" t="s">
        <v>8228</v>
      </c>
      <c r="E345" t="s">
        <v>8124</v>
      </c>
      <c r="F345" t="s">
        <v>6063</v>
      </c>
      <c r="G345" s="91" t="s">
        <v>8300</v>
      </c>
      <c r="H345" t="s">
        <v>8301</v>
      </c>
      <c r="I345" t="str">
        <f>VLOOKUP(Processes[[#This Row],[Document no SubProcess]],Processer280125!B:C,2,FALSE)</f>
        <v>frpn@kamstrup.com - Frank Petersen</v>
      </c>
      <c r="J345" t="str">
        <f>VLOOKUP(Processes[[#This Row],[Approver]],Tabels!BC:BF,3,FALSE)</f>
        <v>Legal</v>
      </c>
      <c r="L345" t="str">
        <f>VLOOKUP(Processes[[#This Row],[Document no SubProcess]],Processer280125!B:F,5,FALSE)</f>
        <v>Current</v>
      </c>
      <c r="M345" t="str">
        <f>VLOOKUP(Processes[[#This Row],[Document no SubProcess]],Processer280125!B:B,1,)</f>
        <v>SP16.43</v>
      </c>
    </row>
    <row r="346" spans="3:13">
      <c r="C346" s="29" t="str">
        <f>_xlfn.CONCAT(Processes[[#This Row],[Document no]],"-",Processes[[#This Row],[Process]],"-",Processes[[#This Row],[Document no SubProcess]],"-",Processes[[#This Row],[SubProcess]])</f>
        <v>P16-Asset Management-SP16.44-Operations Technology (OT) assets</v>
      </c>
      <c r="D346" t="s">
        <v>8228</v>
      </c>
      <c r="E346" t="s">
        <v>8124</v>
      </c>
      <c r="F346" t="s">
        <v>6063</v>
      </c>
      <c r="G346" s="39" t="s">
        <v>8302</v>
      </c>
      <c r="H346" t="s">
        <v>8303</v>
      </c>
      <c r="I346" t="str">
        <f>VLOOKUP(Processes[[#This Row],[Document no SubProcess]],Processer280125!B:C,2,FALSE)</f>
        <v>KJN@kamstrup.com - Kelvin Væver Jensen</v>
      </c>
      <c r="J346" t="str">
        <f>VLOOKUP(Processes[[#This Row],[Approver]],Tabels!BC:BF,3,FALSE)</f>
        <v xml:space="preserve"> Supply Chain</v>
      </c>
      <c r="K346" t="s">
        <v>253</v>
      </c>
      <c r="L346" t="str">
        <f>VLOOKUP(Processes[[#This Row],[Document no SubProcess]],Processer280125!B:F,5,FALSE)</f>
        <v>Current</v>
      </c>
      <c r="M346" t="str">
        <f>VLOOKUP(Processes[[#This Row],[Document no SubProcess]],Processer280125!B:B,1,)</f>
        <v>SP16.44</v>
      </c>
    </row>
    <row r="347" spans="3:13">
      <c r="C347" s="29" t="str">
        <f>_xlfn.CONCAT(Processes[[#This Row],[Document no]],"-",Processes[[#This Row],[Process]],"-",Processes[[#This Row],[Document no SubProcess]],"-",Processes[[#This Row],[SubProcess]])</f>
        <v>P16-Asset Management-SP16.46-Company Cars - SE</v>
      </c>
      <c r="D347" t="s">
        <v>8228</v>
      </c>
      <c r="E347" t="s">
        <v>8124</v>
      </c>
      <c r="F347" t="s">
        <v>6063</v>
      </c>
      <c r="G347" s="91" t="s">
        <v>8304</v>
      </c>
      <c r="H347" t="s">
        <v>8305</v>
      </c>
      <c r="I347" t="str">
        <f>VLOOKUP(Processes[[#This Row],[Document no SubProcess]],Processer280125!B:C,2,FALSE)</f>
        <v>ULTE@kamstrup.com - Ulrika Teemant</v>
      </c>
      <c r="J347" t="str">
        <f>VLOOKUP(Processes[[#This Row],[Approver]],Tabels!BC:BF,3,FALSE)</f>
        <v>Finance</v>
      </c>
      <c r="L347" t="str">
        <f>VLOOKUP(Processes[[#This Row],[Document no SubProcess]],Processer280125!B:F,5,FALSE)</f>
        <v>Current</v>
      </c>
      <c r="M347" t="str">
        <f>VLOOKUP(Processes[[#This Row],[Document no SubProcess]],Processer280125!B:B,1,)</f>
        <v>SP16.46</v>
      </c>
    </row>
    <row r="348" spans="3:13">
      <c r="C348" s="29" t="str">
        <f>_xlfn.CONCAT(Processes[[#This Row],[Document no]],"-",Processes[[#This Row],[Process]],"-",Processes[[#This Row],[Document no SubProcess]],"-",Processes[[#This Row],[SubProcess]])</f>
        <v>P16-Asset Management-SP16.47-Company Car - DK</v>
      </c>
      <c r="D348" t="s">
        <v>8228</v>
      </c>
      <c r="E348" t="s">
        <v>8124</v>
      </c>
      <c r="F348" t="s">
        <v>6063</v>
      </c>
      <c r="G348" s="91" t="s">
        <v>8306</v>
      </c>
      <c r="H348" t="s">
        <v>8307</v>
      </c>
      <c r="I348" t="str">
        <f>VLOOKUP(Processes[[#This Row],[Document no SubProcess]],Processer280125!B:C,2,FALSE)</f>
        <v>mcvb@kamstrup.com - Maria Cecilia Villa Albæk</v>
      </c>
      <c r="J348" t="str">
        <f>VLOOKUP(Processes[[#This Row],[Approver]],Tabels!BC:BF,3,FALSE)</f>
        <v>People</v>
      </c>
      <c r="L348" t="str">
        <f>VLOOKUP(Processes[[#This Row],[Document no SubProcess]],Processer280125!B:F,5,FALSE)</f>
        <v>Current</v>
      </c>
      <c r="M348" t="str">
        <f>VLOOKUP(Processes[[#This Row],[Document no SubProcess]],Processer280125!B:B,1,)</f>
        <v>SP16.47</v>
      </c>
    </row>
    <row r="349" spans="3:13">
      <c r="C349" s="29" t="str">
        <f>_xlfn.CONCAT(Processes[[#This Row],[Document no]],"-",Processes[[#This Row],[Process]],"-",Processes[[#This Row],[Document no SubProcess]],"-",Processes[[#This Row],[SubProcess]])</f>
        <v>P16-Asset Management-SP16.48-Company Car - DE</v>
      </c>
      <c r="D349" t="s">
        <v>8228</v>
      </c>
      <c r="E349" t="s">
        <v>8124</v>
      </c>
      <c r="F349" t="s">
        <v>6063</v>
      </c>
      <c r="G349" s="91" t="s">
        <v>8308</v>
      </c>
      <c r="H349" t="s">
        <v>8309</v>
      </c>
      <c r="I349" t="str">
        <f>VLOOKUP(Processes[[#This Row],[Document no SubProcess]],Processer280125!B:C,2,FALSE)</f>
        <v>inhu@kamstrup.com - Ingo Hundhausen</v>
      </c>
      <c r="J349" t="str">
        <f>VLOOKUP(Processes[[#This Row],[Approver]],Tabels!BC:BF,3,FALSE)</f>
        <v>Marketing</v>
      </c>
      <c r="L349" t="str">
        <f>VLOOKUP(Processes[[#This Row],[Document no SubProcess]],Processer280125!B:F,5,FALSE)</f>
        <v>Current</v>
      </c>
      <c r="M349" t="str">
        <f>VLOOKUP(Processes[[#This Row],[Document no SubProcess]],Processer280125!B:B,1,)</f>
        <v>SP16.48</v>
      </c>
    </row>
    <row r="350" spans="3:13">
      <c r="C350" s="29" t="str">
        <f>_xlfn.CONCAT(Processes[[#This Row],[Document no]],"-",Processes[[#This Row],[Process]],"-",Processes[[#This Row],[Document no SubProcess]],"-",Processes[[#This Row],[SubProcess]])</f>
        <v>P16-Asset Management-SP16.49-Operating Principle of Flow Benches</v>
      </c>
      <c r="D350" t="s">
        <v>8228</v>
      </c>
      <c r="E350" t="s">
        <v>8124</v>
      </c>
      <c r="F350" t="s">
        <v>6063</v>
      </c>
      <c r="G350" s="91" t="s">
        <v>8310</v>
      </c>
      <c r="H350" t="s">
        <v>8311</v>
      </c>
      <c r="I350" t="str">
        <f>VLOOKUP(Processes[[#This Row],[Document no SubProcess]],Processer280125!B:C,2,FALSE)</f>
        <v>marr@kamstrup.com - Martino Reclari</v>
      </c>
      <c r="J350">
        <f>VLOOKUP(Processes[[#This Row],[Approver]],Tabels!BC:BF,3,FALSE)</f>
        <v>0</v>
      </c>
      <c r="L350" t="str">
        <f>VLOOKUP(Processes[[#This Row],[Document no SubProcess]],Processer280125!B:F,5,FALSE)</f>
        <v>Draft</v>
      </c>
      <c r="M350" t="str">
        <f>VLOOKUP(Processes[[#This Row],[Document no SubProcess]],Processer280125!B:B,1,)</f>
        <v>SP16.49</v>
      </c>
    </row>
    <row r="351" spans="3:13">
      <c r="C351" s="29" t="str">
        <f>_xlfn.CONCAT(Processes[[#This Row],[Document no]],"-",Processes[[#This Row],[Process]],"-",Processes[[#This Row],[Document no SubProcess]],"-",Processes[[#This Row],[SubProcess]])</f>
        <v>P16-Asset Management-SP16.50-Validation and Verification of Hardware (HW) and Software (SW) on Accredited Equipment</v>
      </c>
      <c r="D351" t="s">
        <v>8228</v>
      </c>
      <c r="E351" t="s">
        <v>8124</v>
      </c>
      <c r="F351" t="s">
        <v>6063</v>
      </c>
      <c r="G351" s="39" t="s">
        <v>8312</v>
      </c>
      <c r="H351" t="s">
        <v>8313</v>
      </c>
      <c r="I351" t="str">
        <f>VLOOKUP(Processes[[#This Row],[Document no SubProcess]],Processer280125!B:C,2,FALSE)</f>
        <v>CNI@kamstrup.com - Carsten Svanberg Nielsen</v>
      </c>
      <c r="J351">
        <f>VLOOKUP(Processes[[#This Row],[Approver]],Tabels!BC:BF,3,FALSE)</f>
        <v>0</v>
      </c>
      <c r="L351" t="str">
        <f>VLOOKUP(Processes[[#This Row],[Document no SubProcess]],Processer280125!B:F,5,FALSE)</f>
        <v>Current</v>
      </c>
      <c r="M351" t="str">
        <f>VLOOKUP(Processes[[#This Row],[Document no SubProcess]],Processer280125!B:B,1,)</f>
        <v>SP16.50</v>
      </c>
    </row>
    <row r="352" spans="3:13">
      <c r="C352" s="29" t="str">
        <f>_xlfn.CONCAT(Processes[[#This Row],[Document no]],"-",Processes[[#This Row],[Process]],"-",Processes[[#This Row],[Document no SubProcess]],"-",Processes[[#This Row],[SubProcess]])</f>
        <v>P16-Asset Management-SP16.51-Company Cars - NL</v>
      </c>
      <c r="D352" t="s">
        <v>8228</v>
      </c>
      <c r="E352" t="s">
        <v>8124</v>
      </c>
      <c r="F352" t="s">
        <v>6063</v>
      </c>
      <c r="G352" s="39" t="s">
        <v>8314</v>
      </c>
      <c r="H352" t="s">
        <v>8315</v>
      </c>
      <c r="I352" t="str">
        <f>VLOOKUP(Processes[[#This Row],[Document no SubProcess]],Processer280125!B:C,2,FALSE)</f>
        <v>pas@kamstrup.com - Paul van Steenbrugge</v>
      </c>
      <c r="J352" t="str">
        <f>VLOOKUP(Processes[[#This Row],[Approver]],Tabels!BC:BF,3,FALSE)</f>
        <v>Finance</v>
      </c>
      <c r="L352" t="str">
        <f>VLOOKUP(Processes[[#This Row],[Document no SubProcess]],Processer280125!B:F,5,FALSE)</f>
        <v>Draft</v>
      </c>
      <c r="M352" t="str">
        <f>VLOOKUP(Processes[[#This Row],[Document no SubProcess]],Processer280125!B:B,1,)</f>
        <v>SP16.51</v>
      </c>
    </row>
    <row r="353" spans="3:13">
      <c r="C353" s="29" t="str">
        <f>_xlfn.CONCAT(Processes[[#This Row],[Document no]],"-",Processes[[#This Row],[Process]],"-",Processes[[#This Row],[Document no SubProcess]],"-",Processes[[#This Row],[SubProcess]])</f>
        <v>P16-Asset Management-SP16.6-Patents and Trademarks</v>
      </c>
      <c r="D353" t="s">
        <v>8228</v>
      </c>
      <c r="E353" t="s">
        <v>8124</v>
      </c>
      <c r="F353" t="s">
        <v>6063</v>
      </c>
      <c r="G353" s="39" t="s">
        <v>8316</v>
      </c>
      <c r="H353" t="s">
        <v>8317</v>
      </c>
      <c r="I353" t="str">
        <f>VLOOKUP(Processes[[#This Row],[Document no SubProcess]],Processer280125!B:C,2,FALSE)</f>
        <v>frpn@kamstrup.com - Frank Petersen</v>
      </c>
      <c r="J353" t="str">
        <f>VLOOKUP(Processes[[#This Row],[Approver]],Tabels!BC:BF,3,FALSE)</f>
        <v>Legal</v>
      </c>
      <c r="L353" t="str">
        <f>VLOOKUP(Processes[[#This Row],[Document no SubProcess]],Processer280125!B:F,5,FALSE)</f>
        <v>Current</v>
      </c>
      <c r="M353" t="str">
        <f>VLOOKUP(Processes[[#This Row],[Document no SubProcess]],Processer280125!B:B,1,)</f>
        <v>SP16.6</v>
      </c>
    </row>
    <row r="354" spans="3:13">
      <c r="C354" s="29" t="str">
        <f>_xlfn.CONCAT(Processes[[#This Row],[Document no]],"-",Processes[[#This Row],[Process]],"-",Processes[[#This Row],[Document no SubProcess]],"-",Processes[[#This Row],[SubProcess]])</f>
        <v>P16-Asset Management-SP16.7-Technology Hardware Dev. Equipment &amp; Tools</v>
      </c>
      <c r="D354" t="s">
        <v>8228</v>
      </c>
      <c r="E354" t="s">
        <v>8124</v>
      </c>
      <c r="F354" t="s">
        <v>6063</v>
      </c>
      <c r="G354" s="39" t="s">
        <v>8318</v>
      </c>
      <c r="H354" t="s">
        <v>8319</v>
      </c>
      <c r="I354" t="str">
        <f>VLOOKUP(Processes[[#This Row],[Document no SubProcess]],Processer280125!B:C,2,FALSE)</f>
        <v>jacl@kamstrup.com - Jan Clausen</v>
      </c>
      <c r="J354" t="str">
        <f>VLOOKUP(Processes[[#This Row],[Approver]],Tabels!BC:BF,3,FALSE)</f>
        <v>Electricity</v>
      </c>
      <c r="L354" t="str">
        <f>VLOOKUP(Processes[[#This Row],[Document no SubProcess]],Processer280125!B:F,5,FALSE)</f>
        <v>Draft</v>
      </c>
      <c r="M354" t="str">
        <f>VLOOKUP(Processes[[#This Row],[Document no SubProcess]],Processer280125!B:B,1,)</f>
        <v>SP16.7</v>
      </c>
    </row>
    <row r="355" spans="3:13">
      <c r="C355" s="29" t="str">
        <f>_xlfn.CONCAT(Processes[[#This Row],[Document no]],"-",Processes[[#This Row],[Process]],"-",Processes[[#This Row],[Document no SubProcess]],"-",Processes[[#This Row],[SubProcess]])</f>
        <v>P16-Asset Management-SP16.8-Supplier Tools Management</v>
      </c>
      <c r="D355" t="s">
        <v>8228</v>
      </c>
      <c r="E355" t="s">
        <v>8124</v>
      </c>
      <c r="F355" t="s">
        <v>6063</v>
      </c>
      <c r="G355" s="39" t="s">
        <v>8320</v>
      </c>
      <c r="H355" t="s">
        <v>8321</v>
      </c>
      <c r="I355" t="str">
        <f>VLOOKUP(Processes[[#This Row],[Document no SubProcess]],Processer280125!B:C,2,FALSE)</f>
        <v>bekc@kamstrup.com - Benny Kildegaard Christiansen</v>
      </c>
      <c r="J355" t="str">
        <f>VLOOKUP(Processes[[#This Row],[Approver]],Tabels!BC:BF,3,FALSE)</f>
        <v xml:space="preserve"> Supply Chain</v>
      </c>
      <c r="K355" t="s">
        <v>253</v>
      </c>
      <c r="L355" t="str">
        <f>VLOOKUP(Processes[[#This Row],[Document no SubProcess]],Processer280125!B:F,5,FALSE)</f>
        <v>Current</v>
      </c>
      <c r="M355" t="str">
        <f>VLOOKUP(Processes[[#This Row],[Document no SubProcess]],Processer280125!B:B,1,)</f>
        <v>SP16.8</v>
      </c>
    </row>
    <row r="356" spans="3:13">
      <c r="C356" s="29" t="str">
        <f>_xlfn.CONCAT(Processes[[#This Row],[Document no]],"-",Processes[[#This Row],[Process]],"-",Processes[[#This Row],[Document no SubProcess]],"-",Processes[[#This Row],[SubProcess]])</f>
        <v>P16-Asset Management-SP16.9-Facility and related installations</v>
      </c>
      <c r="D356" t="s">
        <v>8228</v>
      </c>
      <c r="E356" t="s">
        <v>8124</v>
      </c>
      <c r="F356" t="s">
        <v>6063</v>
      </c>
      <c r="G356" s="39" t="s">
        <v>8322</v>
      </c>
      <c r="H356" t="s">
        <v>8323</v>
      </c>
      <c r="I356" t="str">
        <f>VLOOKUP(Processes[[#This Row],[Document no SubProcess]],Processer280125!B:C,2,FALSE)</f>
        <v>ASO@kamstrup.com - Allan Søegaard</v>
      </c>
      <c r="J356">
        <f>VLOOKUP(Processes[[#This Row],[Approver]],Tabels!BC:BF,3,FALSE)</f>
        <v>0</v>
      </c>
      <c r="K356" t="s">
        <v>253</v>
      </c>
      <c r="L356" t="str">
        <f>VLOOKUP(Processes[[#This Row],[Document no SubProcess]],Processer280125!B:F,5,FALSE)</f>
        <v>Draft</v>
      </c>
      <c r="M356" t="str">
        <f>VLOOKUP(Processes[[#This Row],[Document no SubProcess]],Processer280125!B:B,1,)</f>
        <v>SP16.9</v>
      </c>
    </row>
    <row r="357" spans="3:13">
      <c r="C357" s="29" t="str">
        <f>_xlfn.CONCAT(Processes[[#This Row],[Document no]],"-",Processes[[#This Row],[Process]],"-",Processes[[#This Row],[Document no SubProcess]],"-",Processes[[#This Row],[SubProcess]])</f>
        <v>P16-Asset Management--</v>
      </c>
      <c r="D357" t="s">
        <v>8228</v>
      </c>
      <c r="E357" t="s">
        <v>8124</v>
      </c>
      <c r="F357" t="s">
        <v>6063</v>
      </c>
      <c r="I357" t="s">
        <v>2410</v>
      </c>
      <c r="J357">
        <f>VLOOKUP(Processes[[#This Row],[Approver]],Tabels!BC:BF,3,FALSE)</f>
        <v>0</v>
      </c>
      <c r="L357" t="s">
        <v>812</v>
      </c>
      <c r="M357" t="s">
        <v>812</v>
      </c>
    </row>
    <row r="358" spans="3:13">
      <c r="C358" s="29" t="str">
        <f>_xlfn.CONCAT(Processes[[#This Row],[Document no]],"-",Processes[[#This Row],[Process]],"-",Processes[[#This Row],[Document no SubProcess]],"-",Processes[[#This Row],[SubProcess]])</f>
        <v>P17-Audit-SP17.1-Process audit (Management system)</v>
      </c>
      <c r="D358" t="s">
        <v>8324</v>
      </c>
      <c r="E358" t="s">
        <v>8124</v>
      </c>
      <c r="F358" t="s">
        <v>8325</v>
      </c>
      <c r="G358" s="39" t="s">
        <v>8326</v>
      </c>
      <c r="H358" t="s">
        <v>8327</v>
      </c>
      <c r="I358" t="str">
        <f>VLOOKUP(Processes[[#This Row],[Document no SubProcess]],Processer280125!B:C,2,FALSE)</f>
        <v>almn@kamstrup.com - Allan Mathiasen</v>
      </c>
      <c r="J358" t="str">
        <f>VLOOKUP(Processes[[#This Row],[Approver]],Tabels!BC:BF,3,FALSE)</f>
        <v xml:space="preserve"> Quality &amp; Sustainability</v>
      </c>
      <c r="L358" t="str">
        <f>VLOOKUP(Processes[[#This Row],[Document no SubProcess]],Processer280125!B:F,5,FALSE)</f>
        <v>Draft</v>
      </c>
      <c r="M358" t="str">
        <f>VLOOKUP(Processes[[#This Row],[Document no SubProcess]],Processer280125!B:B,1,)</f>
        <v>SP17.1</v>
      </c>
    </row>
    <row r="359" spans="3:13">
      <c r="C359" s="29" t="str">
        <f>_xlfn.CONCAT(Processes[[#This Row],[Document no]],"-",Processes[[#This Row],[Process]],"-",Processes[[#This Row],[Document no SubProcess]],"-",Processes[[#This Row],[SubProcess]])</f>
        <v>P17-Audit-SP17.10-Factory Acceptance Test (FAT) - Water meters</v>
      </c>
      <c r="D359" t="s">
        <v>8324</v>
      </c>
      <c r="E359" t="s">
        <v>8124</v>
      </c>
      <c r="F359" t="s">
        <v>8325</v>
      </c>
      <c r="G359" s="39" t="s">
        <v>8328</v>
      </c>
      <c r="H359" t="s">
        <v>8329</v>
      </c>
      <c r="I359" t="str">
        <f>VLOOKUP(Processes[[#This Row],[Document no SubProcess]],Processer280125!B:C,2,FALSE)</f>
        <v>jrmn@kamstrup.com - Jonas Skafte Madsen</v>
      </c>
      <c r="J359" t="str">
        <f>VLOOKUP(Processes[[#This Row],[Approver]],Tabels!BC:BF,3,FALSE)</f>
        <v xml:space="preserve"> Water</v>
      </c>
      <c r="L359" t="str">
        <f>VLOOKUP(Processes[[#This Row],[Document no SubProcess]],Processer280125!B:F,5,FALSE)</f>
        <v>Current</v>
      </c>
      <c r="M359" t="str">
        <f>VLOOKUP(Processes[[#This Row],[Document no SubProcess]],Processer280125!B:B,1,)</f>
        <v>SP17.10</v>
      </c>
    </row>
    <row r="360" spans="3:13">
      <c r="C360" s="29" t="str">
        <f>_xlfn.CONCAT(Processes[[#This Row],[Document no]],"-",Processes[[#This Row],[Process]],"-",Processes[[#This Row],[Document no SubProcess]],"-",Processes[[#This Row],[SubProcess]])</f>
        <v>P17-Audit-SP17.11-Audit Team Onboarding and Offboarding</v>
      </c>
      <c r="D360" t="s">
        <v>8324</v>
      </c>
      <c r="E360" t="s">
        <v>8124</v>
      </c>
      <c r="F360" t="s">
        <v>8325</v>
      </c>
      <c r="G360" s="91" t="s">
        <v>8330</v>
      </c>
      <c r="H360" t="s">
        <v>8331</v>
      </c>
      <c r="I360" t="str">
        <f>VLOOKUP(Processes[[#This Row],[Document no SubProcess]],Processer280125!B:C,2,FALSE)</f>
        <v>almn@kamstrup.com - Allan Mathiasen</v>
      </c>
      <c r="J360" t="str">
        <f>VLOOKUP(Processes[[#This Row],[Approver]],Tabels!BC:BF,3,FALSE)</f>
        <v xml:space="preserve"> Quality &amp; Sustainability</v>
      </c>
      <c r="L360" t="str">
        <f>VLOOKUP(Processes[[#This Row],[Document no SubProcess]],Processer280125!B:F,5,FALSE)</f>
        <v>Draft</v>
      </c>
      <c r="M360" t="str">
        <f>VLOOKUP(Processes[[#This Row],[Document no SubProcess]],Processer280125!B:B,1,)</f>
        <v>SP17.11</v>
      </c>
    </row>
    <row r="361" spans="3:13">
      <c r="C361" s="29" t="str">
        <f>_xlfn.CONCAT(Processes[[#This Row],[Document no]],"-",Processes[[#This Row],[Process]],"-",Processes[[#This Row],[Document no SubProcess]],"-",Processes[[#This Row],[SubProcess]])</f>
        <v>P17-Audit-SP17.12-DNV Audit planning</v>
      </c>
      <c r="D361" t="s">
        <v>8324</v>
      </c>
      <c r="E361" t="s">
        <v>8124</v>
      </c>
      <c r="F361" t="s">
        <v>8325</v>
      </c>
      <c r="G361" s="91" t="s">
        <v>8332</v>
      </c>
      <c r="H361" t="s">
        <v>8333</v>
      </c>
      <c r="I361" t="str">
        <f>VLOOKUP(Processes[[#This Row],[Document no SubProcess]],Processer280125!B:C,2,FALSE)</f>
        <v>almn@kamstrup.com - Allan Mathiasen</v>
      </c>
      <c r="J361" t="str">
        <f>VLOOKUP(Processes[[#This Row],[Approver]],Tabels!BC:BF,3,FALSE)</f>
        <v xml:space="preserve"> Quality &amp; Sustainability</v>
      </c>
      <c r="L361" t="str">
        <f>VLOOKUP(Processes[[#This Row],[Document no SubProcess]],Processer280125!B:F,5,FALSE)</f>
        <v>Draft</v>
      </c>
      <c r="M361" t="str">
        <f>VLOOKUP(Processes[[#This Row],[Document no SubProcess]],Processer280125!B:B,1,)</f>
        <v>SP17.12</v>
      </c>
    </row>
    <row r="362" spans="3:13">
      <c r="C362" s="29" t="str">
        <f>_xlfn.CONCAT(Processes[[#This Row],[Document no]],"-",Processes[[#This Row],[Process]],"-",Processes[[#This Row],[Document no SubProcess]],"-",Processes[[#This Row],[SubProcess]])</f>
        <v>P17-Audit-SP17.13-Security Auditing (incl. Penetration Testing) as a Service</v>
      </c>
      <c r="D362" t="s">
        <v>8324</v>
      </c>
      <c r="E362" t="s">
        <v>8124</v>
      </c>
      <c r="F362" t="s">
        <v>8325</v>
      </c>
      <c r="G362" s="91" t="s">
        <v>8334</v>
      </c>
      <c r="H362" t="s">
        <v>8335</v>
      </c>
      <c r="I362" t="str">
        <f>VLOOKUP(Processes[[#This Row],[Document no SubProcess]],Processer280125!B:C,2,FALSE)</f>
        <v>kytw@kamstrup.com - Katy Thurlow</v>
      </c>
      <c r="J362" t="str">
        <f>VLOOKUP(Processes[[#This Row],[Approver]],Tabels!BC:BF,3,FALSE)</f>
        <v xml:space="preserve"> Digitalization</v>
      </c>
      <c r="L362" t="str">
        <f>VLOOKUP(Processes[[#This Row],[Document no SubProcess]],Processer280125!B:F,5,FALSE)</f>
        <v>Draft</v>
      </c>
      <c r="M362" t="str">
        <f>VLOOKUP(Processes[[#This Row],[Document no SubProcess]],Processer280125!B:B,1,)</f>
        <v>SP17.13</v>
      </c>
    </row>
    <row r="363" spans="3:13">
      <c r="C363" s="29" t="str">
        <f>_xlfn.CONCAT(Processes[[#This Row],[Document no]],"-",Processes[[#This Row],[Process]],"-",Processes[[#This Row],[Document no SubProcess]],"-",Processes[[#This Row],[SubProcess]])</f>
        <v>P17-Audit-SP17.2-Product Process verification audit</v>
      </c>
      <c r="D363" t="s">
        <v>8324</v>
      </c>
      <c r="E363" t="s">
        <v>8124</v>
      </c>
      <c r="F363" t="s">
        <v>8325</v>
      </c>
      <c r="G363" s="91" t="s">
        <v>8336</v>
      </c>
      <c r="H363" t="s">
        <v>8337</v>
      </c>
      <c r="I363" t="str">
        <f>VLOOKUP(Processes[[#This Row],[Document no SubProcess]],Processer280125!B:C,2,FALSE)</f>
        <v>almn@kamstrup.com - Allan Mathiasen</v>
      </c>
      <c r="J363" t="str">
        <f>VLOOKUP(Processes[[#This Row],[Approver]],Tabels!BC:BF,3,FALSE)</f>
        <v xml:space="preserve"> Quality &amp; Sustainability</v>
      </c>
      <c r="L363" t="str">
        <f>VLOOKUP(Processes[[#This Row],[Document no SubProcess]],Processer280125!B:F,5,FALSE)</f>
        <v>Current</v>
      </c>
      <c r="M363" t="str">
        <f>VLOOKUP(Processes[[#This Row],[Document no SubProcess]],Processer280125!B:B,1,)</f>
        <v>SP17.2</v>
      </c>
    </row>
    <row r="364" spans="3:13">
      <c r="C364" s="29" t="str">
        <f>_xlfn.CONCAT(Processes[[#This Row],[Document no]],"-",Processes[[#This Row],[Process]],"-",Processes[[#This Row],[Document no SubProcess]],"-",Processes[[#This Row],[SubProcess]])</f>
        <v>P17-Audit-SP17.3-Supplier Audit</v>
      </c>
      <c r="D364" t="s">
        <v>8324</v>
      </c>
      <c r="E364" t="s">
        <v>8124</v>
      </c>
      <c r="F364" t="s">
        <v>8325</v>
      </c>
      <c r="G364" s="91" t="s">
        <v>8338</v>
      </c>
      <c r="H364" t="s">
        <v>8339</v>
      </c>
      <c r="I364" t="str">
        <f>VLOOKUP(Processes[[#This Row],[Document no SubProcess]],Processer280125!B:C,2,FALSE)</f>
        <v>smsd@kamstrup.com - Shawn Mosby</v>
      </c>
      <c r="J364" t="str">
        <f>VLOOKUP(Processes[[#This Row],[Approver]],Tabels!BC:BF,3,FALSE)</f>
        <v>heat customer</v>
      </c>
      <c r="L364" t="str">
        <f>VLOOKUP(Processes[[#This Row],[Document no SubProcess]],Processer280125!B:F,5,FALSE)</f>
        <v>Draft</v>
      </c>
      <c r="M364" t="str">
        <f>VLOOKUP(Processes[[#This Row],[Document no SubProcess]],Processer280125!B:B,1,)</f>
        <v>SP17.3</v>
      </c>
    </row>
    <row r="365" spans="3:13">
      <c r="C365" s="29" t="str">
        <f>_xlfn.CONCAT(Processes[[#This Row],[Document no]],"-",Processes[[#This Row],[Process]],"-",Processes[[#This Row],[Document no SubProcess]],"-",Processes[[#This Row],[SubProcess]])</f>
        <v>P17-Audit-SP17.4-Lean 5S audit</v>
      </c>
      <c r="D365" t="s">
        <v>8324</v>
      </c>
      <c r="E365" t="s">
        <v>8124</v>
      </c>
      <c r="F365" t="s">
        <v>8325</v>
      </c>
      <c r="G365" s="39" t="s">
        <v>8340</v>
      </c>
      <c r="H365" t="s">
        <v>8341</v>
      </c>
      <c r="I365" t="str">
        <f>VLOOKUP(Processes[[#This Row],[Document no SubProcess]],Processer280125!B:C,2,FALSE)</f>
        <v>nitp@kamstrup.com - Nicolai Tranberg Pedersen</v>
      </c>
      <c r="J365" t="str">
        <f>VLOOKUP(Processes[[#This Row],[Approver]],Tabels!BC:BF,3,FALSE)</f>
        <v xml:space="preserve"> Supply Chain</v>
      </c>
      <c r="L365" t="str">
        <f>VLOOKUP(Processes[[#This Row],[Document no SubProcess]],Processer280125!B:F,5,FALSE)</f>
        <v>Current</v>
      </c>
      <c r="M365" t="str">
        <f>VLOOKUP(Processes[[#This Row],[Document no SubProcess]],Processer280125!B:B,1,)</f>
        <v>SP17.4</v>
      </c>
    </row>
    <row r="366" spans="3:13">
      <c r="C366" s="29" t="str">
        <f>_xlfn.CONCAT(Processes[[#This Row],[Document no]],"-",Processes[[#This Row],[Process]],"-",Processes[[#This Row],[Document no SubProcess]],"-",Processes[[#This Row],[SubProcess]])</f>
        <v>P17-Audit-SP17.5-Health &amp; Safety inspections</v>
      </c>
      <c r="D366" t="s">
        <v>8324</v>
      </c>
      <c r="E366" t="s">
        <v>8124</v>
      </c>
      <c r="F366" t="s">
        <v>8325</v>
      </c>
      <c r="G366" s="39" t="s">
        <v>8342</v>
      </c>
      <c r="H366" t="s">
        <v>8343</v>
      </c>
      <c r="I366" t="str">
        <f>VLOOKUP(Processes[[#This Row],[Document no SubProcess]],Processer280125!B:C,2,FALSE)</f>
        <v>tumn@kamstrup.com - Tue Hedegaard Madsen</v>
      </c>
      <c r="J366">
        <f>VLOOKUP(Processes[[#This Row],[Approver]],Tabels!BC:BF,3,FALSE)</f>
        <v>0</v>
      </c>
      <c r="L366" t="str">
        <f>VLOOKUP(Processes[[#This Row],[Document no SubProcess]],Processer280125!B:F,5,FALSE)</f>
        <v>Current</v>
      </c>
      <c r="M366" t="str">
        <f>VLOOKUP(Processes[[#This Row],[Document no SubProcess]],Processer280125!B:B,1,)</f>
        <v>SP17.5</v>
      </c>
    </row>
    <row r="367" spans="3:13">
      <c r="C367" s="29" t="str">
        <f>_xlfn.CONCAT(Processes[[#This Row],[Document no]],"-",Processes[[#This Row],[Process]],"-",Processes[[#This Row],[Document no SubProcess]],"-",Processes[[#This Row],[SubProcess]])</f>
        <v>P17-Audit-SP17.6-Certification, Accreditation &amp; Authorization audit</v>
      </c>
      <c r="D367" t="s">
        <v>8324</v>
      </c>
      <c r="E367" t="s">
        <v>8124</v>
      </c>
      <c r="F367" t="s">
        <v>8325</v>
      </c>
      <c r="G367" s="91" t="s">
        <v>8344</v>
      </c>
      <c r="H367" t="s">
        <v>8345</v>
      </c>
      <c r="I367" t="str">
        <f>VLOOKUP(Processes[[#This Row],[Document no SubProcess]],Processer280125!B:C,2,FALSE)</f>
        <v>almn@kamstrup.com - Allan Mathiasen</v>
      </c>
      <c r="J367" t="str">
        <f>VLOOKUP(Processes[[#This Row],[Approver]],Tabels!BC:BF,3,FALSE)</f>
        <v xml:space="preserve"> Quality &amp; Sustainability</v>
      </c>
      <c r="L367" t="str">
        <f>VLOOKUP(Processes[[#This Row],[Document no SubProcess]],Processer280125!B:F,5,FALSE)</f>
        <v>Current</v>
      </c>
      <c r="M367" t="str">
        <f>VLOOKUP(Processes[[#This Row],[Document no SubProcess]],Processer280125!B:B,1,)</f>
        <v>SP17.6</v>
      </c>
    </row>
    <row r="368" spans="3:13">
      <c r="C368" s="29" t="str">
        <f>_xlfn.CONCAT(Processes[[#This Row],[Document no]],"-",Processes[[#This Row],[Process]],"-",Processes[[#This Row],[Document no SubProcess]],"-",Processes[[#This Row],[SubProcess]])</f>
        <v>P17-Audit-SP17.7-Product &amp; Process Approval audit</v>
      </c>
      <c r="D368" t="s">
        <v>8324</v>
      </c>
      <c r="E368" t="s">
        <v>8124</v>
      </c>
      <c r="F368" t="s">
        <v>8325</v>
      </c>
      <c r="G368" s="91" t="s">
        <v>8346</v>
      </c>
      <c r="H368" t="s">
        <v>8347</v>
      </c>
      <c r="I368" t="str">
        <f>VLOOKUP(Processes[[#This Row],[Document no SubProcess]],Processer280125!B:C,2,FALSE)</f>
        <v>almn@kamstrup.com - Allan Mathiasen</v>
      </c>
      <c r="J368" t="str">
        <f>VLOOKUP(Processes[[#This Row],[Approver]],Tabels!BC:BF,3,FALSE)</f>
        <v xml:space="preserve"> Quality &amp; Sustainability</v>
      </c>
      <c r="L368" t="str">
        <f>VLOOKUP(Processes[[#This Row],[Document no SubProcess]],Processer280125!B:F,5,FALSE)</f>
        <v>Draft</v>
      </c>
      <c r="M368" t="str">
        <f>VLOOKUP(Processes[[#This Row],[Document no SubProcess]],Processer280125!B:B,1,)</f>
        <v>SP17.7</v>
      </c>
    </row>
    <row r="369" spans="3:13">
      <c r="C369" s="29" t="str">
        <f>_xlfn.CONCAT(Processes[[#This Row],[Document no]],"-",Processes[[#This Row],[Process]],"-",Processes[[#This Row],[Document no SubProcess]],"-",Processes[[#This Row],[SubProcess]])</f>
        <v>P17-Audit-SP17.8-Authority inspection audit</v>
      </c>
      <c r="D369" t="s">
        <v>8324</v>
      </c>
      <c r="E369" t="s">
        <v>8124</v>
      </c>
      <c r="F369" t="s">
        <v>8325</v>
      </c>
      <c r="G369" s="39" t="s">
        <v>8348</v>
      </c>
      <c r="H369" t="s">
        <v>8349</v>
      </c>
      <c r="I369" t="str">
        <f>VLOOKUP(Processes[[#This Row],[Document no SubProcess]],Processer280125!B:C,2,FALSE)</f>
        <v>almn@kamstrup.com - Allan Mathiasen</v>
      </c>
      <c r="J369" t="str">
        <f>VLOOKUP(Processes[[#This Row],[Approver]],Tabels!BC:BF,3,FALSE)</f>
        <v xml:space="preserve"> Quality &amp; Sustainability</v>
      </c>
      <c r="L369" t="str">
        <f>VLOOKUP(Processes[[#This Row],[Document no SubProcess]],Processer280125!B:F,5,FALSE)</f>
        <v>Draft</v>
      </c>
      <c r="M369" t="str">
        <f>VLOOKUP(Processes[[#This Row],[Document no SubProcess]],Processer280125!B:B,1,)</f>
        <v>SP17.8</v>
      </c>
    </row>
    <row r="370" spans="3:13">
      <c r="C370" s="29" t="str">
        <f>_xlfn.CONCAT(Processes[[#This Row],[Document no]],"-",Processes[[#This Row],[Process]],"-",Processes[[#This Row],[Document no SubProcess]],"-",Processes[[#This Row],[SubProcess]])</f>
        <v>P17-Audit-SP17.9-Customer audit</v>
      </c>
      <c r="D370" t="s">
        <v>8324</v>
      </c>
      <c r="E370" t="s">
        <v>8124</v>
      </c>
      <c r="F370" t="s">
        <v>8325</v>
      </c>
      <c r="G370" s="39" t="s">
        <v>8350</v>
      </c>
      <c r="H370" t="s">
        <v>8351</v>
      </c>
      <c r="I370" t="str">
        <f>VLOOKUP(Processes[[#This Row],[Document no SubProcess]],Processer280125!B:C,2,FALSE)</f>
        <v>almn@kamstrup.com - Allan Mathiasen</v>
      </c>
      <c r="J370" t="str">
        <f>VLOOKUP(Processes[[#This Row],[Approver]],Tabels!BC:BF,3,FALSE)</f>
        <v xml:space="preserve"> Quality &amp; Sustainability</v>
      </c>
      <c r="L370" t="str">
        <f>VLOOKUP(Processes[[#This Row],[Document no SubProcess]],Processer280125!B:F,5,FALSE)</f>
        <v>Current</v>
      </c>
      <c r="M370" t="str">
        <f>VLOOKUP(Processes[[#This Row],[Document no SubProcess]],Processer280125!B:B,1,)</f>
        <v>SP17.9</v>
      </c>
    </row>
    <row r="371" spans="3:13">
      <c r="C371" s="29" t="str">
        <f>_xlfn.CONCAT(Processes[[#This Row],[Document no]],"-",Processes[[#This Row],[Process]],"-",Processes[[#This Row],[Document no SubProcess]],"-",Processes[[#This Row],[SubProcess]])</f>
        <v>P17-Audit--</v>
      </c>
      <c r="D371" t="s">
        <v>8324</v>
      </c>
      <c r="E371" t="s">
        <v>8124</v>
      </c>
      <c r="F371" t="s">
        <v>8325</v>
      </c>
      <c r="I371" t="s">
        <v>2410</v>
      </c>
      <c r="J371">
        <f>VLOOKUP(Processes[[#This Row],[Approver]],Tabels!BC:BF,3,FALSE)</f>
        <v>0</v>
      </c>
      <c r="L371" t="s">
        <v>812</v>
      </c>
      <c r="M371" t="s">
        <v>812</v>
      </c>
    </row>
    <row r="372" spans="3:13">
      <c r="C372" s="29" t="str">
        <f>_xlfn.CONCAT(Processes[[#This Row],[Document no]],"-",Processes[[#This Row],[Process]],"-",Processes[[#This Row],[Document no SubProcess]],"-",Processes[[#This Row],[SubProcess]])</f>
        <v>P18-Budget--</v>
      </c>
      <c r="D372" t="s">
        <v>8352</v>
      </c>
      <c r="E372" t="s">
        <v>8124</v>
      </c>
      <c r="F372" t="s">
        <v>5524</v>
      </c>
      <c r="I372" t="s">
        <v>2410</v>
      </c>
      <c r="J372">
        <f>VLOOKUP(Processes[[#This Row],[Approver]],Tabels!BC:BF,3,FALSE)</f>
        <v>0</v>
      </c>
      <c r="L372" t="s">
        <v>812</v>
      </c>
      <c r="M372" t="s">
        <v>812</v>
      </c>
    </row>
    <row r="373" spans="3:13">
      <c r="C373" s="29" t="str">
        <f>_xlfn.CONCAT(Processes[[#This Row],[Document no]],"-",Processes[[#This Row],[Process]],"-",Processes[[#This Row],[Document no SubProcess]],"-",Processes[[#This Row],[SubProcess]])</f>
        <v>P19-Change Management-SP19.1-Engineering Change Management (ECM)</v>
      </c>
      <c r="D373" t="s">
        <v>8353</v>
      </c>
      <c r="E373" t="s">
        <v>8124</v>
      </c>
      <c r="F373" t="s">
        <v>6203</v>
      </c>
      <c r="G373" s="39" t="s">
        <v>8354</v>
      </c>
      <c r="H373" t="s">
        <v>8355</v>
      </c>
      <c r="I373" t="str">
        <f>VLOOKUP(Processes[[#This Row],[Document no SubProcess]],Processer280125!B:C,2,FALSE)</f>
        <v>lst@kamstrup.com - Lasse Steensen</v>
      </c>
      <c r="J373" t="str">
        <f>VLOOKUP(Processes[[#This Row],[Approver]],Tabels!BC:BF,3,FALSE)</f>
        <v xml:space="preserve"> Digitalization</v>
      </c>
      <c r="L373" t="str">
        <f>VLOOKUP(Processes[[#This Row],[Document no SubProcess]],Processer280125!B:F,5,FALSE)</f>
        <v>Current</v>
      </c>
      <c r="M373" t="str">
        <f>VLOOKUP(Processes[[#This Row],[Document no SubProcess]],Processer280125!B:B,1,)</f>
        <v>SP19.1</v>
      </c>
    </row>
    <row r="374" spans="3:13">
      <c r="C374" s="29" t="str">
        <f>_xlfn.CONCAT(Processes[[#This Row],[Document no]],"-",Processes[[#This Row],[Process]],"-",Processes[[#This Row],[Document no SubProcess]],"-",Processes[[#This Row],[SubProcess]])</f>
        <v>P19-Change Management-SP19.2-Equipment and Process Changes</v>
      </c>
      <c r="D374" t="s">
        <v>8353</v>
      </c>
      <c r="E374" t="s">
        <v>8124</v>
      </c>
      <c r="F374" t="s">
        <v>6203</v>
      </c>
      <c r="G374" s="91" t="s">
        <v>8356</v>
      </c>
      <c r="H374" t="s">
        <v>8357</v>
      </c>
      <c r="I374" t="str">
        <f>VLOOKUP(Processes[[#This Row],[Document no SubProcess]],Processer280125!B:C,2,FALSE)</f>
        <v>thlm@kamstrup.com - Thomas Langer Mørch</v>
      </c>
      <c r="J374" t="str">
        <f>VLOOKUP(Processes[[#This Row],[Approver]],Tabels!BC:BF,3,FALSE)</f>
        <v>quality</v>
      </c>
      <c r="L374" t="str">
        <f>VLOOKUP(Processes[[#This Row],[Document no SubProcess]],Processer280125!B:F,5,FALSE)</f>
        <v>Current</v>
      </c>
      <c r="M374" t="str">
        <f>VLOOKUP(Processes[[#This Row],[Document no SubProcess]],Processer280125!B:B,1,)</f>
        <v>SP19.2</v>
      </c>
    </row>
    <row r="375" spans="3:13">
      <c r="C375" s="29" t="str">
        <f>_xlfn.CONCAT(Processes[[#This Row],[Document no]],"-",Processes[[#This Row],[Process]],"-",Processes[[#This Row],[Document no SubProcess]],"-",Processes[[#This Row],[SubProcess]])</f>
        <v>P19-Change Management-SP19.3-Software Change Management</v>
      </c>
      <c r="D375" t="s">
        <v>8353</v>
      </c>
      <c r="E375" t="s">
        <v>8124</v>
      </c>
      <c r="F375" t="s">
        <v>6203</v>
      </c>
      <c r="G375" s="39" t="s">
        <v>8358</v>
      </c>
      <c r="H375" t="s">
        <v>8359</v>
      </c>
      <c r="I375" t="str">
        <f>VLOOKUP(Processes[[#This Row],[Document no SubProcess]],Processer280125!B:C,2,FALSE)</f>
        <v>pss@kamstrup.com - Peter Stegenborg Steiness</v>
      </c>
      <c r="J375" t="str">
        <f>VLOOKUP(Processes[[#This Row],[Approver]],Tabels!BC:BF,3,FALSE)</f>
        <v>Digitalization</v>
      </c>
      <c r="L375" t="str">
        <f>VLOOKUP(Processes[[#This Row],[Document no SubProcess]],Processer280125!B:F,5,FALSE)</f>
        <v>Draft</v>
      </c>
      <c r="M375" t="str">
        <f>VLOOKUP(Processes[[#This Row],[Document no SubProcess]],Processer280125!B:B,1,)</f>
        <v>SP19.3</v>
      </c>
    </row>
    <row r="376" spans="3:13">
      <c r="C376" s="29" t="str">
        <f>_xlfn.CONCAT(Processes[[#This Row],[Document no]],"-",Processes[[#This Row],[Process]],"-",Processes[[#This Row],[Document no SubProcess]],"-",Processes[[#This Row],[SubProcess]])</f>
        <v>P19-Change Management-SP19.4-Customer Service &amp; Operation Change Management</v>
      </c>
      <c r="D376" t="s">
        <v>8353</v>
      </c>
      <c r="E376" t="s">
        <v>8124</v>
      </c>
      <c r="F376" t="s">
        <v>6203</v>
      </c>
      <c r="G376" s="39" t="s">
        <v>8360</v>
      </c>
      <c r="H376" t="s">
        <v>8361</v>
      </c>
      <c r="I376" t="str">
        <f>VLOOKUP(Processes[[#This Row],[Document no SubProcess]],Processer280125!B:C,2,FALSE)</f>
        <v>SST@kamstrup.com - Sarah Starheim</v>
      </c>
      <c r="J376">
        <f>VLOOKUP(Processes[[#This Row],[Approver]],Tabels!BC:BF,3,FALSE)</f>
        <v>0</v>
      </c>
      <c r="L376" t="str">
        <f>VLOOKUP(Processes[[#This Row],[Document no SubProcess]],Processer280125!B:F,5,FALSE)</f>
        <v>Draft</v>
      </c>
      <c r="M376" t="str">
        <f>VLOOKUP(Processes[[#This Row],[Document no SubProcess]],Processer280125!B:B,1,)</f>
        <v>SP19.4</v>
      </c>
    </row>
    <row r="377" spans="3:13">
      <c r="C377" s="29" t="str">
        <f>_xlfn.CONCAT(Processes[[#This Row],[Document no]],"-",Processes[[#This Row],[Process]],"-",Processes[[#This Row],[Document no SubProcess]],"-",Processes[[#This Row],[SubProcess]])</f>
        <v>P19-Change Management-SP19.5-Environmental review of equipment and process changes</v>
      </c>
      <c r="D377" t="s">
        <v>8353</v>
      </c>
      <c r="E377" t="s">
        <v>8124</v>
      </c>
      <c r="F377" t="s">
        <v>6203</v>
      </c>
      <c r="G377" s="39" t="s">
        <v>8362</v>
      </c>
      <c r="H377" t="s">
        <v>8363</v>
      </c>
      <c r="I377" t="str">
        <f>VLOOKUP(Processes[[#This Row],[Document no SubProcess]],Processer280125!B:C,2,FALSE)</f>
        <v>rirg@kamstrup.com - Rie Winther Rusbjerg</v>
      </c>
      <c r="J377">
        <f>VLOOKUP(Processes[[#This Row],[Approver]],Tabels!BC:BF,3,FALSE)</f>
        <v>0</v>
      </c>
      <c r="L377" t="str">
        <f>VLOOKUP(Processes[[#This Row],[Document no SubProcess]],Processer280125!B:F,5,FALSE)</f>
        <v>Current</v>
      </c>
      <c r="M377" t="str">
        <f>VLOOKUP(Processes[[#This Row],[Document no SubProcess]],Processer280125!B:B,1,)</f>
        <v>SP19.5</v>
      </c>
    </row>
    <row r="378" spans="3:13">
      <c r="C378" s="29" t="str">
        <f>_xlfn.CONCAT(Processes[[#This Row],[Document no]],"-",Processes[[#This Row],[Process]],"-",Processes[[#This Row],[Document no SubProcess]],"-",Processes[[#This Row],[SubProcess]])</f>
        <v>P19-Change Management-SP19.6-Control and maintenance of installations</v>
      </c>
      <c r="D378" t="s">
        <v>8353</v>
      </c>
      <c r="E378" t="s">
        <v>8124</v>
      </c>
      <c r="F378" t="s">
        <v>6203</v>
      </c>
      <c r="G378" s="39" t="s">
        <v>8364</v>
      </c>
      <c r="H378" t="s">
        <v>8365</v>
      </c>
      <c r="I378" t="str">
        <f>VLOOKUP(Processes[[#This Row],[Document no SubProcess]],Processer280125!B:C,2,FALSE)</f>
        <v>ASO@kamstrup.com - Allan Søegaard</v>
      </c>
      <c r="J378">
        <f>VLOOKUP(Processes[[#This Row],[Approver]],Tabels!BC:BF,3,FALSE)</f>
        <v>0</v>
      </c>
      <c r="L378" t="str">
        <f>VLOOKUP(Processes[[#This Row],[Document no SubProcess]],Processer280125!B:F,5,FALSE)</f>
        <v>Draft</v>
      </c>
      <c r="M378" t="str">
        <f>VLOOKUP(Processes[[#This Row],[Document no SubProcess]],Processer280125!B:B,1,)</f>
        <v>SP19.6</v>
      </c>
    </row>
    <row r="379" spans="3:13">
      <c r="C379" s="29" t="str">
        <f>_xlfn.CONCAT(Processes[[#This Row],[Document no]],"-",Processes[[#This Row],[Process]],"-",Processes[[#This Row],[Document no SubProcess]],"-",Processes[[#This Row],[SubProcess]])</f>
        <v>P19-Change Management--</v>
      </c>
      <c r="D379" t="s">
        <v>8353</v>
      </c>
      <c r="E379" t="s">
        <v>8124</v>
      </c>
      <c r="F379" t="s">
        <v>6203</v>
      </c>
      <c r="I379" t="s">
        <v>2410</v>
      </c>
      <c r="J379">
        <f>VLOOKUP(Processes[[#This Row],[Approver]],Tabels!BC:BF,3,FALSE)</f>
        <v>0</v>
      </c>
      <c r="L379" t="s">
        <v>812</v>
      </c>
      <c r="M379" t="s">
        <v>812</v>
      </c>
    </row>
    <row r="380" spans="3:13">
      <c r="C380" s="29" t="str">
        <f>_xlfn.CONCAT(Processes[[#This Row],[Document no]],"-",Processes[[#This Row],[Process]],"-",Processes[[#This Row],[Document no SubProcess]],"-",Processes[[#This Row],[SubProcess]])</f>
        <v>P20-Communication Management-SP20.1-Kamstrup Corporate Language</v>
      </c>
      <c r="D380" t="s">
        <v>8366</v>
      </c>
      <c r="E380" t="s">
        <v>8124</v>
      </c>
      <c r="F380" t="s">
        <v>8367</v>
      </c>
      <c r="G380" s="91" t="s">
        <v>8368</v>
      </c>
      <c r="H380" t="s">
        <v>8369</v>
      </c>
      <c r="I380" t="str">
        <f>VLOOKUP(Processes[[#This Row],[Document no SubProcess]],Processer280125!B:C,2,FALSE)</f>
        <v>jhd@kamstrup.com - Jens Hørdum</v>
      </c>
      <c r="J380">
        <f>VLOOKUP(Processes[[#This Row],[Approver]],Tabels!BC:BF,3,FALSE)</f>
        <v>0</v>
      </c>
      <c r="L380" t="str">
        <f>VLOOKUP(Processes[[#This Row],[Document no SubProcess]],Processer280125!B:F,5,FALSE)</f>
        <v>Current</v>
      </c>
      <c r="M380" t="str">
        <f>VLOOKUP(Processes[[#This Row],[Document no SubProcess]],Processer280125!B:B,1,)</f>
        <v>SP20.1</v>
      </c>
    </row>
    <row r="381" spans="3:13">
      <c r="C381" s="29" t="str">
        <f>_xlfn.CONCAT(Processes[[#This Row],[Document no]],"-",Processes[[#This Row],[Process]],"-",Processes[[#This Row],[Document no SubProcess]],"-",Processes[[#This Row],[SubProcess]])</f>
        <v>P20-Communication Management-SP20.2-Sustainability communication &amp; reporting</v>
      </c>
      <c r="D381" t="s">
        <v>8366</v>
      </c>
      <c r="E381" t="s">
        <v>8124</v>
      </c>
      <c r="F381" t="s">
        <v>8367</v>
      </c>
      <c r="G381" s="39" t="s">
        <v>8370</v>
      </c>
      <c r="H381" t="s">
        <v>8371</v>
      </c>
      <c r="I381" t="str">
        <f>VLOOKUP(Processes[[#This Row],[Document no SubProcess]],Processer280125!B:C,2,FALSE)</f>
        <v>tikn@kamstrup.com - Tina Kaysen</v>
      </c>
      <c r="J381">
        <f>VLOOKUP(Processes[[#This Row],[Approver]],Tabels!BC:BF,3,FALSE)</f>
        <v>0</v>
      </c>
      <c r="L381" t="str">
        <f>VLOOKUP(Processes[[#This Row],[Document no SubProcess]],Processer280125!B:F,5,FALSE)</f>
        <v>Current</v>
      </c>
      <c r="M381" t="str">
        <f>VLOOKUP(Processes[[#This Row],[Document no SubProcess]],Processer280125!B:B,1,)</f>
        <v>SP20.2</v>
      </c>
    </row>
    <row r="382" spans="3:13">
      <c r="C382" s="29" t="str">
        <f>_xlfn.CONCAT(Processes[[#This Row],[Document no]],"-",Processes[[#This Row],[Process]],"-",Processes[[#This Row],[Document no SubProcess]],"-",Processes[[#This Row],[SubProcess]])</f>
        <v>P20-Communication Management-SP20.3-Communication governance</v>
      </c>
      <c r="D382" t="s">
        <v>8366</v>
      </c>
      <c r="E382" t="s">
        <v>8124</v>
      </c>
      <c r="F382" t="s">
        <v>8367</v>
      </c>
      <c r="G382" s="91" t="s">
        <v>8372</v>
      </c>
      <c r="H382" t="s">
        <v>8373</v>
      </c>
      <c r="I382" t="str">
        <f>VLOOKUP(Processes[[#This Row],[Document no SubProcess]],Processer280125!B:C,2,FALSE)</f>
        <v>mahd@kamstrup.com - Mads Husted Nielsen</v>
      </c>
      <c r="J382" t="str">
        <f>VLOOKUP(Processes[[#This Row],[Approver]],Tabels!BC:BF,3,FALSE)</f>
        <v>Marketing</v>
      </c>
      <c r="L382" t="str">
        <f>VLOOKUP(Processes[[#This Row],[Document no SubProcess]],Processer280125!B:F,5,FALSE)</f>
        <v>Current</v>
      </c>
      <c r="M382" t="str">
        <f>VLOOKUP(Processes[[#This Row],[Document no SubProcess]],Processer280125!B:B,1,)</f>
        <v>SP20.3</v>
      </c>
    </row>
    <row r="383" spans="3:13">
      <c r="C383" s="29" t="str">
        <f>_xlfn.CONCAT(Processes[[#This Row],[Document no]],"-",Processes[[#This Row],[Process]],"-",Processes[[#This Row],[Document no SubProcess]],"-",Processes[[#This Row],[SubProcess]])</f>
        <v>P20-Communication Management-SP20.4-Kamstrup Tone of Voice</v>
      </c>
      <c r="D383" t="s">
        <v>8366</v>
      </c>
      <c r="E383" t="s">
        <v>8124</v>
      </c>
      <c r="F383" t="s">
        <v>8367</v>
      </c>
      <c r="G383" s="91" t="s">
        <v>8374</v>
      </c>
      <c r="H383" t="s">
        <v>8375</v>
      </c>
      <c r="I383" t="str">
        <f>VLOOKUP(Processes[[#This Row],[Document no SubProcess]],Processer280125!B:C,2,FALSE)</f>
        <v>lvh@kamstrup.com - Louise Vestergaard-Hansen</v>
      </c>
      <c r="J383" t="str">
        <f>VLOOKUP(Processes[[#This Row],[Approver]],Tabels!BC:BF,3,FALSE)</f>
        <v xml:space="preserve"> Sales &amp; Marketing</v>
      </c>
      <c r="L383" t="str">
        <f>VLOOKUP(Processes[[#This Row],[Document no SubProcess]],Processer280125!B:F,5,FALSE)</f>
        <v>Draft</v>
      </c>
      <c r="M383" t="str">
        <f>VLOOKUP(Processes[[#This Row],[Document no SubProcess]],Processer280125!B:B,1,)</f>
        <v>SP20.4</v>
      </c>
    </row>
    <row r="384" spans="3:13">
      <c r="C384" s="29" t="str">
        <f>_xlfn.CONCAT(Processes[[#This Row],[Document no]],"-",Processes[[#This Row],[Process]],"-",Processes[[#This Row],[Document no SubProcess]],"-",Processes[[#This Row],[SubProcess]])</f>
        <v>P20-Communication Management-SP20.5-Kamstrup Media Management</v>
      </c>
      <c r="D384" t="s">
        <v>8366</v>
      </c>
      <c r="E384" t="s">
        <v>8124</v>
      </c>
      <c r="F384" t="s">
        <v>8367</v>
      </c>
      <c r="G384" s="91" t="s">
        <v>8376</v>
      </c>
      <c r="H384" t="s">
        <v>8377</v>
      </c>
      <c r="I384" t="str">
        <f>VLOOKUP(Processes[[#This Row],[Document no SubProcess]],Processer280125!B:C,2,FALSE)</f>
        <v>lvh@kamstrup.com - Louise Vestergaard-Hansen</v>
      </c>
      <c r="J384" t="str">
        <f>VLOOKUP(Processes[[#This Row],[Approver]],Tabels!BC:BF,3,FALSE)</f>
        <v xml:space="preserve"> Sales &amp; Marketing</v>
      </c>
      <c r="L384" t="str">
        <f>VLOOKUP(Processes[[#This Row],[Document no SubProcess]],Processer280125!B:F,5,FALSE)</f>
        <v>Draft</v>
      </c>
      <c r="M384" t="str">
        <f>VLOOKUP(Processes[[#This Row],[Document no SubProcess]],Processer280125!B:B,1,)</f>
        <v>SP20.5</v>
      </c>
    </row>
    <row r="385" spans="3:13">
      <c r="C385" s="29" t="str">
        <f>_xlfn.CONCAT(Processes[[#This Row],[Document no]],"-",Processes[[#This Row],[Process]],"-",Processes[[#This Row],[Document no SubProcess]],"-",Processes[[#This Row],[SubProcess]])</f>
        <v>P20-Communication Management-SP20.6-Regional Social Media Governance</v>
      </c>
      <c r="D385" t="s">
        <v>8366</v>
      </c>
      <c r="E385" t="s">
        <v>8124</v>
      </c>
      <c r="F385" t="s">
        <v>8367</v>
      </c>
      <c r="G385" s="91" t="s">
        <v>8378</v>
      </c>
      <c r="H385" t="s">
        <v>8379</v>
      </c>
      <c r="I385" t="str">
        <f>VLOOKUP(Processes[[#This Row],[Document no SubProcess]],Processer280125!B:C,2,FALSE)</f>
        <v>mahd@kamstrup.com - Mads Husted Nielsen</v>
      </c>
      <c r="J385" t="str">
        <f>VLOOKUP(Processes[[#This Row],[Approver]],Tabels!BC:BF,3,FALSE)</f>
        <v>Marketing</v>
      </c>
      <c r="L385" t="str">
        <f>VLOOKUP(Processes[[#This Row],[Document no SubProcess]],Processer280125!B:F,5,FALSE)</f>
        <v>Current</v>
      </c>
      <c r="M385" t="str">
        <f>VLOOKUP(Processes[[#This Row],[Document no SubProcess]],Processer280125!B:B,1,)</f>
        <v>SP20.6</v>
      </c>
    </row>
    <row r="386" spans="3:13">
      <c r="C386" s="29" t="str">
        <f>_xlfn.CONCAT(Processes[[#This Row],[Document no]],"-",Processes[[#This Row],[Process]],"-",Processes[[#This Row],[Document no SubProcess]],"-",Processes[[#This Row],[SubProcess]])</f>
        <v>P20-Communication Management--</v>
      </c>
      <c r="D386" t="s">
        <v>8366</v>
      </c>
      <c r="E386" t="s">
        <v>8124</v>
      </c>
      <c r="F386" t="s">
        <v>8367</v>
      </c>
      <c r="I386" t="s">
        <v>2410</v>
      </c>
      <c r="J386">
        <f>VLOOKUP(Processes[[#This Row],[Approver]],Tabels!BC:BF,3,FALSE)</f>
        <v>0</v>
      </c>
      <c r="L386" t="s">
        <v>812</v>
      </c>
      <c r="M386" t="s">
        <v>812</v>
      </c>
    </row>
    <row r="387" spans="3:13">
      <c r="C387" s="29" t="str">
        <f>_xlfn.CONCAT(Processes[[#This Row],[Document no]],"-",Processes[[#This Row],[Process]],"-",Processes[[#This Row],[Document no SubProcess]],"-",Processes[[#This Row],[SubProcess]])</f>
        <v>P21-Compliance-SP21.1-Contract Lifecycle Management</v>
      </c>
      <c r="D387" t="s">
        <v>8380</v>
      </c>
      <c r="E387" t="s">
        <v>8124</v>
      </c>
      <c r="F387" t="s">
        <v>1604</v>
      </c>
      <c r="G387" s="39" t="s">
        <v>8381</v>
      </c>
      <c r="H387" t="s">
        <v>8382</v>
      </c>
      <c r="I387" t="str">
        <f>VLOOKUP(Processes[[#This Row],[Document no SubProcess]],Processer280125!B:C,2,FALSE)</f>
        <v>tkb@kamstrup.com - Tina Kirkeby</v>
      </c>
      <c r="J387" t="str">
        <f>VLOOKUP(Processes[[#This Row],[Approver]],Tabels!BC:BF,3,FALSE)</f>
        <v xml:space="preserve"> Commercial &amp; Legal Services</v>
      </c>
      <c r="L387" t="str">
        <f>VLOOKUP(Processes[[#This Row],[Document no SubProcess]],Processer280125!B:F,5,FALSE)</f>
        <v>Current</v>
      </c>
      <c r="M387" t="str">
        <f>VLOOKUP(Processes[[#This Row],[Document no SubProcess]],Processer280125!B:B,1,)</f>
        <v>SP21.1</v>
      </c>
    </row>
    <row r="388" spans="3:13">
      <c r="C388" s="29" t="str">
        <f>_xlfn.CONCAT(Processes[[#This Row],[Document no]],"-",Processes[[#This Row],[Process]],"-",Processes[[#This Row],[Document no SubProcess]],"-",Processes[[#This Row],[SubProcess]])</f>
        <v>P21-Compliance-SP21.10-Open Source Software Compliance</v>
      </c>
      <c r="D388" t="s">
        <v>8380</v>
      </c>
      <c r="E388" t="s">
        <v>8124</v>
      </c>
      <c r="F388" t="s">
        <v>1604</v>
      </c>
      <c r="G388" s="91" t="s">
        <v>8383</v>
      </c>
      <c r="H388" t="s">
        <v>8384</v>
      </c>
      <c r="I388" t="str">
        <f>VLOOKUP(Processes[[#This Row],[Document no SubProcess]],Processer280125!B:C,2,FALSE)</f>
        <v>frpn@kamstrup.com - Frank Petersen</v>
      </c>
      <c r="J388" t="str">
        <f>VLOOKUP(Processes[[#This Row],[Approver]],Tabels!BC:BF,3,FALSE)</f>
        <v>Legal</v>
      </c>
      <c r="L388" t="str">
        <f>VLOOKUP(Processes[[#This Row],[Document no SubProcess]],Processer280125!B:F,5,FALSE)</f>
        <v>Current</v>
      </c>
      <c r="M388" t="str">
        <f>VLOOKUP(Processes[[#This Row],[Document no SubProcess]],Processer280125!B:B,1,)</f>
        <v>SP21.10</v>
      </c>
    </row>
    <row r="389" spans="3:13">
      <c r="C389" s="29" t="str">
        <f>_xlfn.CONCAT(Processes[[#This Row],[Document no]],"-",Processes[[#This Row],[Process]],"-",Processes[[#This Row],[Document no SubProcess]],"-",Processes[[#This Row],[SubProcess]])</f>
        <v>P21-Compliance-SP21.12-Privacy compliance Program</v>
      </c>
      <c r="D389" t="s">
        <v>8380</v>
      </c>
      <c r="E389" t="s">
        <v>8124</v>
      </c>
      <c r="F389" t="s">
        <v>1604</v>
      </c>
      <c r="G389" s="39" t="s">
        <v>8385</v>
      </c>
      <c r="H389" t="s">
        <v>8386</v>
      </c>
      <c r="I389" t="str">
        <f>VLOOKUP(Processes[[#This Row],[Document no SubProcess]],Processer280125!B:C,2,FALSE)</f>
        <v>cahs@kamstrup.com - Camilla Hovgaard Svare</v>
      </c>
      <c r="J389">
        <f>VLOOKUP(Processes[[#This Row],[Approver]],Tabels!BC:BF,3,FALSE)</f>
        <v>0</v>
      </c>
      <c r="L389" t="str">
        <f>VLOOKUP(Processes[[#This Row],[Document no SubProcess]],Processer280125!B:F,5,FALSE)</f>
        <v>Draft</v>
      </c>
      <c r="M389" t="str">
        <f>VLOOKUP(Processes[[#This Row],[Document no SubProcess]],Processer280125!B:B,1,)</f>
        <v>SP21.12</v>
      </c>
    </row>
    <row r="390" spans="3:13">
      <c r="C390" s="29" t="str">
        <f>_xlfn.CONCAT(Processes[[#This Row],[Document no]],"-",Processes[[#This Row],[Process]],"-",Processes[[#This Row],[Document no SubProcess]],"-",Processes[[#This Row],[SubProcess]])</f>
        <v>P21-Compliance-SP21.14-Competition law compliance</v>
      </c>
      <c r="D390" t="s">
        <v>8380</v>
      </c>
      <c r="E390" t="s">
        <v>8124</v>
      </c>
      <c r="F390" t="s">
        <v>1604</v>
      </c>
      <c r="G390" s="39" t="s">
        <v>8387</v>
      </c>
      <c r="H390" t="s">
        <v>8388</v>
      </c>
      <c r="I390" t="str">
        <f>VLOOKUP(Processes[[#This Row],[Document no SubProcess]],Processer280125!B:C,2,FALSE)</f>
        <v>medg@kamstrup.com - Mette Damgaard</v>
      </c>
      <c r="J390" t="str">
        <f>VLOOKUP(Processes[[#This Row],[Approver]],Tabels!BC:BF,3,FALSE)</f>
        <v>Legal</v>
      </c>
      <c r="L390" t="str">
        <f>VLOOKUP(Processes[[#This Row],[Document no SubProcess]],Processer280125!B:F,5,FALSE)</f>
        <v>Draft</v>
      </c>
      <c r="M390" t="str">
        <f>VLOOKUP(Processes[[#This Row],[Document no SubProcess]],Processer280125!B:B,1,)</f>
        <v>SP21.14</v>
      </c>
    </row>
    <row r="391" spans="3:13">
      <c r="C391" s="29" t="str">
        <f>_xlfn.CONCAT(Processes[[#This Row],[Document no]],"-",Processes[[#This Row],[Process]],"-",Processes[[#This Row],[Document no SubProcess]],"-",Processes[[#This Row],[SubProcess]])</f>
        <v>P21-Compliance-SP21.16-Financial compliance</v>
      </c>
      <c r="D391" t="s">
        <v>8380</v>
      </c>
      <c r="E391" t="s">
        <v>8124</v>
      </c>
      <c r="F391" t="s">
        <v>1604</v>
      </c>
      <c r="G391" s="91" t="s">
        <v>8389</v>
      </c>
      <c r="H391" t="s">
        <v>8390</v>
      </c>
      <c r="I391" t="str">
        <f>VLOOKUP(Processes[[#This Row],[Document no SubProcess]],Processer280125!B:C,2,FALSE)</f>
        <v>suvl@kamstrup.com - Susanne Varrisboel</v>
      </c>
      <c r="J391" t="str">
        <f>VLOOKUP(Processes[[#This Row],[Approver]],Tabels!BC:BF,3,FALSE)</f>
        <v>Finance</v>
      </c>
      <c r="L391" t="str">
        <f>VLOOKUP(Processes[[#This Row],[Document no SubProcess]],Processer280125!B:F,5,FALSE)</f>
        <v>Draft</v>
      </c>
      <c r="M391" t="str">
        <f>VLOOKUP(Processes[[#This Row],[Document no SubProcess]],Processer280125!B:B,1,)</f>
        <v>SP21.16</v>
      </c>
    </row>
    <row r="392" spans="3:13">
      <c r="C392" s="29" t="str">
        <f>_xlfn.CONCAT(Processes[[#This Row],[Document no]],"-",Processes[[#This Row],[Process]],"-",Processes[[#This Row],[Document no SubProcess]],"-",Processes[[#This Row],[SubProcess]])</f>
        <v>P21-Compliance-SP21.17-Tax compliance</v>
      </c>
      <c r="D392" t="s">
        <v>8380</v>
      </c>
      <c r="E392" t="s">
        <v>8124</v>
      </c>
      <c r="F392" t="s">
        <v>1604</v>
      </c>
      <c r="G392" s="91" t="s">
        <v>8391</v>
      </c>
      <c r="H392" t="s">
        <v>8392</v>
      </c>
      <c r="I392" t="str">
        <f>VLOOKUP(Processes[[#This Row],[Document no SubProcess]],Processer280125!B:C,2,FALSE)</f>
        <v>suvl@kamstrup.com - Susanne Varrisboel</v>
      </c>
      <c r="J392" t="str">
        <f>VLOOKUP(Processes[[#This Row],[Approver]],Tabels!BC:BF,3,FALSE)</f>
        <v>Finance</v>
      </c>
      <c r="L392" t="str">
        <f>VLOOKUP(Processes[[#This Row],[Document no SubProcess]],Processer280125!B:F,5,FALSE)</f>
        <v>Draft</v>
      </c>
      <c r="M392" t="str">
        <f>VLOOKUP(Processes[[#This Row],[Document no SubProcess]],Processer280125!B:B,1,)</f>
        <v>SP21.17</v>
      </c>
    </row>
    <row r="393" spans="3:13">
      <c r="C393" s="29" t="str">
        <f>_xlfn.CONCAT(Processes[[#This Row],[Document no]],"-",Processes[[#This Row],[Process]],"-",Processes[[#This Row],[Document no SubProcess]],"-",Processes[[#This Row],[SubProcess]])</f>
        <v>P21-Compliance-SP21.19-Legal metrology compliance / MID Module D</v>
      </c>
      <c r="D393" t="s">
        <v>8380</v>
      </c>
      <c r="E393" t="s">
        <v>8124</v>
      </c>
      <c r="F393" t="s">
        <v>1604</v>
      </c>
      <c r="G393" s="91" t="s">
        <v>8393</v>
      </c>
      <c r="H393" t="s">
        <v>8394</v>
      </c>
      <c r="I393" t="str">
        <f>VLOOKUP(Processes[[#This Row],[Document no SubProcess]],Processer280125!B:C,2,FALSE)</f>
        <v>marr@kamstrup.com - Martino Reclari</v>
      </c>
      <c r="J393">
        <f>VLOOKUP(Processes[[#This Row],[Approver]],Tabels!BC:BF,3,FALSE)</f>
        <v>0</v>
      </c>
      <c r="L393" t="str">
        <f>VLOOKUP(Processes[[#This Row],[Document no SubProcess]],Processer280125!B:F,5,FALSE)</f>
        <v>Draft</v>
      </c>
      <c r="M393" t="str">
        <f>VLOOKUP(Processes[[#This Row],[Document no SubProcess]],Processer280125!B:B,1,)</f>
        <v>SP21.19</v>
      </c>
    </row>
    <row r="394" spans="3:13">
      <c r="C394" s="29" t="str">
        <f>_xlfn.CONCAT(Processes[[#This Row],[Document no]],"-",Processes[[#This Row],[Process]],"-",Processes[[#This Row],[Document no SubProcess]],"-",Processes[[#This Row],[SubProcess]])</f>
        <v>P21-Compliance-SP21.2-Health &amp; Safety and Environment compliance obligations</v>
      </c>
      <c r="D394" t="s">
        <v>8380</v>
      </c>
      <c r="E394" t="s">
        <v>8124</v>
      </c>
      <c r="F394" t="s">
        <v>1604</v>
      </c>
      <c r="G394" s="39" t="s">
        <v>8395</v>
      </c>
      <c r="H394" t="s">
        <v>8396</v>
      </c>
      <c r="I394" t="str">
        <f>VLOOKUP(Processes[[#This Row],[Document no SubProcess]],Processer280125!B:C,2,FALSE)</f>
        <v>rirg@kamstrup.com - Rie Winther Rusbjerg</v>
      </c>
      <c r="J394">
        <f>VLOOKUP(Processes[[#This Row],[Approver]],Tabels!BC:BF,3,FALSE)</f>
        <v>0</v>
      </c>
      <c r="L394" t="str">
        <f>VLOOKUP(Processes[[#This Row],[Document no SubProcess]],Processer280125!B:F,5,FALSE)</f>
        <v>Current</v>
      </c>
      <c r="M394" t="str">
        <f>VLOOKUP(Processes[[#This Row],[Document no SubProcess]],Processer280125!B:B,1,)</f>
        <v>SP21.2</v>
      </c>
    </row>
    <row r="395" spans="3:13">
      <c r="C395" s="29" t="str">
        <f>_xlfn.CONCAT(Processes[[#This Row],[Document no]],"-",Processes[[#This Row],[Process]],"-",Processes[[#This Row],[Document no SubProcess]],"-",Processes[[#This Row],[SubProcess]])</f>
        <v>P21-Compliance-SP21.21-Product Market Compliance Risk Assessment</v>
      </c>
      <c r="D395" t="s">
        <v>8380</v>
      </c>
      <c r="E395" t="s">
        <v>8124</v>
      </c>
      <c r="F395" t="s">
        <v>1604</v>
      </c>
      <c r="G395" s="91" t="s">
        <v>8397</v>
      </c>
      <c r="H395" t="s">
        <v>8398</v>
      </c>
      <c r="I395" t="str">
        <f>VLOOKUP(Processes[[#This Row],[Document no SubProcess]],Processer280125!B:C,2,FALSE)</f>
        <v>afr@kamstrup.com - Anders Fiilsøe Falkeborg</v>
      </c>
      <c r="J395">
        <f>VLOOKUP(Processes[[#This Row],[Approver]],Tabels!BC:BF,3,FALSE)</f>
        <v>0</v>
      </c>
      <c r="L395" t="str">
        <f>VLOOKUP(Processes[[#This Row],[Document no SubProcess]],Processer280125!B:F,5,FALSE)</f>
        <v>Pending approval</v>
      </c>
      <c r="M395" t="str">
        <f>VLOOKUP(Processes[[#This Row],[Document no SubProcess]],Processer280125!B:B,1,)</f>
        <v>SP21.21</v>
      </c>
    </row>
    <row r="396" spans="3:13">
      <c r="C396" s="29" t="str">
        <f>_xlfn.CONCAT(Processes[[#This Row],[Document no]],"-",Processes[[#This Row],[Process]],"-",Processes[[#This Row],[Document no SubProcess]],"-",Processes[[#This Row],[SubProcess]])</f>
        <v>P21-Compliance-SP21.22-Privacy Notice - Employee</v>
      </c>
      <c r="D396" t="s">
        <v>8380</v>
      </c>
      <c r="E396" t="s">
        <v>8124</v>
      </c>
      <c r="F396" t="s">
        <v>1604</v>
      </c>
      <c r="G396" s="91" t="s">
        <v>8399</v>
      </c>
      <c r="H396" t="s">
        <v>8400</v>
      </c>
      <c r="I396" t="str">
        <f>VLOOKUP(Processes[[#This Row],[Document no SubProcess]],Processer280125!B:C,2,FALSE)</f>
        <v>cahs@kamstrup.com - Camilla Hovgaard Svare</v>
      </c>
      <c r="J396">
        <f>VLOOKUP(Processes[[#This Row],[Approver]],Tabels!BC:BF,3,FALSE)</f>
        <v>0</v>
      </c>
      <c r="L396" t="str">
        <f>VLOOKUP(Processes[[#This Row],[Document no SubProcess]],Processer280125!B:F,5,FALSE)</f>
        <v>Draft</v>
      </c>
      <c r="M396" t="str">
        <f>VLOOKUP(Processes[[#This Row],[Document no SubProcess]],Processer280125!B:B,1,)</f>
        <v>SP21.22</v>
      </c>
    </row>
    <row r="397" spans="3:13">
      <c r="C397" s="29" t="str">
        <f>_xlfn.CONCAT(Processes[[#This Row],[Document no]],"-",Processes[[#This Row],[Process]],"-",Processes[[#This Row],[Document no SubProcess]],"-",Processes[[#This Row],[SubProcess]])</f>
        <v>P21-Compliance-SP21.23-Product Chemical Compliance</v>
      </c>
      <c r="D397" t="s">
        <v>8380</v>
      </c>
      <c r="E397" t="s">
        <v>8124</v>
      </c>
      <c r="F397" t="s">
        <v>1604</v>
      </c>
      <c r="G397" s="91" t="s">
        <v>8401</v>
      </c>
      <c r="H397" t="s">
        <v>8402</v>
      </c>
      <c r="I397" t="str">
        <f>VLOOKUP(Processes[[#This Row],[Document no SubProcess]],Processer280125!B:C,2,FALSE)</f>
        <v>tikn@kamstrup.com - Tina Kaysen</v>
      </c>
      <c r="J397">
        <f>VLOOKUP(Processes[[#This Row],[Approver]],Tabels!BC:BF,3,FALSE)</f>
        <v>0</v>
      </c>
      <c r="L397" t="str">
        <f>VLOOKUP(Processes[[#This Row],[Document no SubProcess]],Processer280125!B:F,5,FALSE)</f>
        <v>Draft</v>
      </c>
      <c r="M397" t="str">
        <f>VLOOKUP(Processes[[#This Row],[Document no SubProcess]],Processer280125!B:B,1,)</f>
        <v>SP21.23</v>
      </c>
    </row>
    <row r="398" spans="3:13">
      <c r="C398" s="29" t="str">
        <f>_xlfn.CONCAT(Processes[[#This Row],[Document no]],"-",Processes[[#This Row],[Process]],"-",Processes[[#This Row],[Document no SubProcess]],"-",Processes[[#This Row],[SubProcess]])</f>
        <v>P21-Compliance-SP21.24-Management and Usage of Verification - , Year - , Security - and Calibration Labels</v>
      </c>
      <c r="D398" t="s">
        <v>8380</v>
      </c>
      <c r="E398" t="s">
        <v>8124</v>
      </c>
      <c r="F398" t="s">
        <v>1604</v>
      </c>
      <c r="G398" s="91" t="s">
        <v>8403</v>
      </c>
      <c r="H398" t="s">
        <v>8404</v>
      </c>
      <c r="I398" t="str">
        <f>VLOOKUP(Processes[[#This Row],[Document no SubProcess]],Processer280125!B:C,2,FALSE)</f>
        <v>JJB@kamstrup.com - John Jessen Brandt</v>
      </c>
      <c r="J398" t="str">
        <f>VLOOKUP(Processes[[#This Row],[Approver]],Tabels!BC:BF,3,FALSE)</f>
        <v>water customer</v>
      </c>
      <c r="L398" t="str">
        <f>VLOOKUP(Processes[[#This Row],[Document no SubProcess]],Processer280125!B:F,5,FALSE)</f>
        <v>Current</v>
      </c>
      <c r="M398" t="str">
        <f>VLOOKUP(Processes[[#This Row],[Document no SubProcess]],Processer280125!B:B,1,)</f>
        <v>SP21.24</v>
      </c>
    </row>
    <row r="399" spans="3:13">
      <c r="C399" s="29" t="str">
        <f>_xlfn.CONCAT(Processes[[#This Row],[Document no]],"-",Processes[[#This Row],[Process]],"-",Processes[[#This Row],[Document no SubProcess]],"-",Processes[[#This Row],[SubProcess]])</f>
        <v>P21-Compliance-SP21.25-Obtain Measuring Instrument Directive (MID) applications</v>
      </c>
      <c r="D399" t="s">
        <v>8380</v>
      </c>
      <c r="E399" t="s">
        <v>8124</v>
      </c>
      <c r="F399" t="s">
        <v>1604</v>
      </c>
      <c r="G399" s="91" t="s">
        <v>8405</v>
      </c>
      <c r="H399" t="s">
        <v>8406</v>
      </c>
      <c r="I399" t="str">
        <f>VLOOKUP(Processes[[#This Row],[Document no SubProcess]],Processer280125!B:C,2,FALSE)</f>
        <v>APS@kamstrup.com - Allan Svendsen</v>
      </c>
      <c r="J399" t="str">
        <f>VLOOKUP(Processes[[#This Row],[Approver]],Tabels!BC:BF,3,FALSE)</f>
        <v>Water</v>
      </c>
      <c r="L399" t="str">
        <f>VLOOKUP(Processes[[#This Row],[Document no SubProcess]],Processer280125!B:F,5,FALSE)</f>
        <v>Draft</v>
      </c>
      <c r="M399" t="str">
        <f>VLOOKUP(Processes[[#This Row],[Document no SubProcess]],Processer280125!B:B,1,)</f>
        <v>SP21.25</v>
      </c>
    </row>
    <row r="400" spans="3:13">
      <c r="C400" s="29" t="str">
        <f>_xlfn.CONCAT(Processes[[#This Row],[Document no]],"-",Processes[[#This Row],[Process]],"-",Processes[[#This Row],[Document no SubProcess]],"-",Processes[[#This Row],[SubProcess]])</f>
        <v>P21-Compliance-SP21.26-Privacy Notice - Kamstrup.com - US</v>
      </c>
      <c r="D400" t="s">
        <v>8380</v>
      </c>
      <c r="E400" t="s">
        <v>8124</v>
      </c>
      <c r="F400" t="s">
        <v>1604</v>
      </c>
      <c r="G400" s="91" t="s">
        <v>8407</v>
      </c>
      <c r="H400" t="s">
        <v>8408</v>
      </c>
      <c r="I400" t="str">
        <f>VLOOKUP(Processes[[#This Row],[Document no SubProcess]],Processer280125!B:C,2,FALSE)</f>
        <v>cahs@kamstrup.com - Camilla Hovgaard Svare</v>
      </c>
      <c r="J400">
        <f>VLOOKUP(Processes[[#This Row],[Approver]],Tabels!BC:BF,3,FALSE)</f>
        <v>0</v>
      </c>
      <c r="L400" t="str">
        <f>VLOOKUP(Processes[[#This Row],[Document no SubProcess]],Processer280125!B:F,5,FALSE)</f>
        <v>Current</v>
      </c>
      <c r="M400" t="str">
        <f>VLOOKUP(Processes[[#This Row],[Document no SubProcess]],Processer280125!B:B,1,)</f>
        <v>SP21.26</v>
      </c>
    </row>
    <row r="401" spans="3:13">
      <c r="C401" s="29" t="str">
        <f>_xlfn.CONCAT(Processes[[#This Row],[Document no]],"-",Processes[[#This Row],[Process]],"-",Processes[[#This Row],[Document no SubProcess]],"-",Processes[[#This Row],[SubProcess]])</f>
        <v>P21-Compliance-SP21.29-Kamstrup's 'Internal Measurement Instructions' based on Customer or Market Specific Requirements</v>
      </c>
      <c r="D401" t="s">
        <v>8380</v>
      </c>
      <c r="E401" t="s">
        <v>8124</v>
      </c>
      <c r="F401" t="s">
        <v>1604</v>
      </c>
      <c r="G401" s="91" t="s">
        <v>8409</v>
      </c>
      <c r="H401" t="s">
        <v>8410</v>
      </c>
      <c r="I401" t="str">
        <f>VLOOKUP(Processes[[#This Row],[Document no SubProcess]],Processer280125!B:C,2,FALSE)</f>
        <v>Mek@kamstrup.com - Mette Birch Kristensen</v>
      </c>
      <c r="J401" t="str">
        <f>VLOOKUP(Processes[[#This Row],[Approver]],Tabels!BC:BF,3,FALSE)</f>
        <v xml:space="preserve"> Quality &amp; Sustainability</v>
      </c>
      <c r="L401" t="str">
        <f>VLOOKUP(Processes[[#This Row],[Document no SubProcess]],Processer280125!B:F,5,FALSE)</f>
        <v>Current</v>
      </c>
      <c r="M401" t="str">
        <f>VLOOKUP(Processes[[#This Row],[Document no SubProcess]],Processer280125!B:B,1,)</f>
        <v>SP21.29</v>
      </c>
    </row>
    <row r="402" spans="3:13">
      <c r="C402" s="29" t="str">
        <f>_xlfn.CONCAT(Processes[[#This Row],[Document no]],"-",Processes[[#This Row],[Process]],"-",Processes[[#This Row],[Document no SubProcess]],"-",Processes[[#This Row],[SubProcess]])</f>
        <v>P21-Compliance-SP21.3-Company law compliance</v>
      </c>
      <c r="D402" t="s">
        <v>8380</v>
      </c>
      <c r="E402" t="s">
        <v>8124</v>
      </c>
      <c r="F402" t="s">
        <v>1604</v>
      </c>
      <c r="G402" s="39" t="s">
        <v>8411</v>
      </c>
      <c r="H402" t="s">
        <v>8412</v>
      </c>
      <c r="I402" t="str">
        <f>VLOOKUP(Processes[[#This Row],[Document no SubProcess]],Processer280125!B:C,2,FALSE)</f>
        <v>tkb@kamstrup.com - Tina Kirkeby</v>
      </c>
      <c r="J402" t="str">
        <f>VLOOKUP(Processes[[#This Row],[Approver]],Tabels!BC:BF,3,FALSE)</f>
        <v xml:space="preserve"> Commercial &amp; Legal Services</v>
      </c>
      <c r="L402" t="str">
        <f>VLOOKUP(Processes[[#This Row],[Document no SubProcess]],Processer280125!B:F,5,FALSE)</f>
        <v>Current</v>
      </c>
      <c r="M402" t="str">
        <f>VLOOKUP(Processes[[#This Row],[Document no SubProcess]],Processer280125!B:B,1,)</f>
        <v>SP21.3</v>
      </c>
    </row>
    <row r="403" spans="3:13">
      <c r="C403" s="29" t="str">
        <f>_xlfn.CONCAT(Processes[[#This Row],[Document no]],"-",Processes[[#This Row],[Process]],"-",Processes[[#This Row],[Document no SubProcess]],"-",Processes[[#This Row],[SubProcess]])</f>
        <v>P21-Compliance-SP21.30-Export control and sanctions compliance program</v>
      </c>
      <c r="D403" t="s">
        <v>8380</v>
      </c>
      <c r="E403" t="s">
        <v>8124</v>
      </c>
      <c r="F403" t="s">
        <v>1604</v>
      </c>
      <c r="G403" s="39" t="s">
        <v>8413</v>
      </c>
      <c r="H403" t="s">
        <v>8414</v>
      </c>
      <c r="I403" t="str">
        <f>VLOOKUP(Processes[[#This Row],[Document no SubProcess]],Processer280125!B:C,2,FALSE)</f>
        <v>mets@kamstrup.com - Mette Thejl Sørensen</v>
      </c>
      <c r="J403" t="str">
        <f>VLOOKUP(Processes[[#This Row],[Approver]],Tabels!BC:BF,3,FALSE)</f>
        <v>Legal</v>
      </c>
      <c r="L403" t="str">
        <f>VLOOKUP(Processes[[#This Row],[Document no SubProcess]],Processer280125!B:F,5,FALSE)</f>
        <v>Current</v>
      </c>
      <c r="M403" t="str">
        <f>VLOOKUP(Processes[[#This Row],[Document no SubProcess]],Processer280125!B:B,1,)</f>
        <v>SP21.30</v>
      </c>
    </row>
    <row r="404" spans="3:13">
      <c r="C404" s="29" t="str">
        <f>_xlfn.CONCAT(Processes[[#This Row],[Document no]],"-",Processes[[#This Row],[Process]],"-",Processes[[#This Row],[Document no SubProcess]],"-",Processes[[#This Row],[SubProcess]])</f>
        <v>P21-Compliance-SP21.31-Order handling  - export control</v>
      </c>
      <c r="D404" t="s">
        <v>8380</v>
      </c>
      <c r="E404" t="s">
        <v>8124</v>
      </c>
      <c r="F404" t="s">
        <v>1604</v>
      </c>
      <c r="G404" s="91" t="s">
        <v>8415</v>
      </c>
      <c r="H404" t="s">
        <v>8416</v>
      </c>
      <c r="I404" t="str">
        <f>VLOOKUP(Processes[[#This Row],[Document no SubProcess]],Processer280125!B:C,2,FALSE)</f>
        <v>pabt@kamstrup.com - Peter Abraham Thiele</v>
      </c>
      <c r="J404">
        <f>VLOOKUP(Processes[[#This Row],[Approver]],Tabels!BC:BF,3,FALSE)</f>
        <v>0</v>
      </c>
      <c r="L404" t="str">
        <f>VLOOKUP(Processes[[#This Row],[Document no SubProcess]],Processer280125!B:F,5,FALSE)</f>
        <v>Current</v>
      </c>
      <c r="M404" t="str">
        <f>VLOOKUP(Processes[[#This Row],[Document no SubProcess]],Processer280125!B:B,1,)</f>
        <v>SP21.31</v>
      </c>
    </row>
    <row r="405" spans="3:13">
      <c r="C405" s="29" t="str">
        <f>_xlfn.CONCAT(Processes[[#This Row],[Document no]],"-",Processes[[#This Row],[Process]],"-",Processes[[#This Row],[Document no SubProcess]],"-",Processes[[#This Row],[SubProcess]])</f>
        <v>P21-Compliance-SP21.32-Overview - Products and countries subject to trade restrictions</v>
      </c>
      <c r="D405" t="s">
        <v>8380</v>
      </c>
      <c r="E405" t="s">
        <v>8124</v>
      </c>
      <c r="F405" t="s">
        <v>1604</v>
      </c>
      <c r="G405" s="91" t="s">
        <v>8417</v>
      </c>
      <c r="H405" t="s">
        <v>8418</v>
      </c>
      <c r="I405" t="str">
        <f>VLOOKUP(Processes[[#This Row],[Document no SubProcess]],Processer280125!B:C,2,FALSE)</f>
        <v>mets@kamstrup.com - Mette Thejl Sørensen</v>
      </c>
      <c r="J405" t="str">
        <f>VLOOKUP(Processes[[#This Row],[Approver]],Tabels!BC:BF,3,FALSE)</f>
        <v>Legal</v>
      </c>
      <c r="L405" t="str">
        <f>VLOOKUP(Processes[[#This Row],[Document no SubProcess]],Processer280125!B:F,5,FALSE)</f>
        <v>Current</v>
      </c>
      <c r="M405" t="str">
        <f>VLOOKUP(Processes[[#This Row],[Document no SubProcess]],Processer280125!B:B,1,)</f>
        <v>SP21.32</v>
      </c>
    </row>
    <row r="406" spans="3:13">
      <c r="C406" s="29" t="str">
        <f>_xlfn.CONCAT(Processes[[#This Row],[Document no]],"-",Processes[[#This Row],[Process]],"-",Processes[[#This Row],[Document no SubProcess]],"-",Processes[[#This Row],[SubProcess]])</f>
        <v>P21-Compliance-SP21.34-Framework on data processing agreements</v>
      </c>
      <c r="D406" t="s">
        <v>8380</v>
      </c>
      <c r="E406" t="s">
        <v>8124</v>
      </c>
      <c r="F406" t="s">
        <v>1604</v>
      </c>
      <c r="G406" s="91" t="s">
        <v>8419</v>
      </c>
      <c r="H406" t="s">
        <v>8420</v>
      </c>
      <c r="I406" t="str">
        <f>VLOOKUP(Processes[[#This Row],[Document no SubProcess]],Processer280125!B:C,2,FALSE)</f>
        <v>cahs@kamstrup.com - Camilla Hovgaard Svare</v>
      </c>
      <c r="J406">
        <f>VLOOKUP(Processes[[#This Row],[Approver]],Tabels!BC:BF,3,FALSE)</f>
        <v>0</v>
      </c>
      <c r="L406" t="str">
        <f>VLOOKUP(Processes[[#This Row],[Document no SubProcess]],Processer280125!B:F,5,FALSE)</f>
        <v>Current</v>
      </c>
      <c r="M406" t="str">
        <f>VLOOKUP(Processes[[#This Row],[Document no SubProcess]],Processer280125!B:B,1,)</f>
        <v>SP21.34</v>
      </c>
    </row>
    <row r="407" spans="3:13">
      <c r="C407" s="29" t="str">
        <f>_xlfn.CONCAT(Processes[[#This Row],[Document no]],"-",Processes[[#This Row],[Process]],"-",Processes[[#This Row],[Document no SubProcess]],"-",Processes[[#This Row],[SubProcess]])</f>
        <v>P21-Compliance-SP21.35-Framework for processors and subprocessors</v>
      </c>
      <c r="D407" t="s">
        <v>8380</v>
      </c>
      <c r="E407" t="s">
        <v>8124</v>
      </c>
      <c r="F407" t="s">
        <v>1604</v>
      </c>
      <c r="G407" s="91" t="s">
        <v>8421</v>
      </c>
      <c r="H407" t="s">
        <v>8422</v>
      </c>
      <c r="I407" t="str">
        <f>VLOOKUP(Processes[[#This Row],[Document no SubProcess]],Processer280125!B:C,2,FALSE)</f>
        <v>cahs@kamstrup.com - Camilla Hovgaard Svare</v>
      </c>
      <c r="J407">
        <f>VLOOKUP(Processes[[#This Row],[Approver]],Tabels!BC:BF,3,FALSE)</f>
        <v>0</v>
      </c>
      <c r="L407" t="str">
        <f>VLOOKUP(Processes[[#This Row],[Document no SubProcess]],Processer280125!B:F,5,FALSE)</f>
        <v>Current</v>
      </c>
      <c r="M407" t="str">
        <f>VLOOKUP(Processes[[#This Row],[Document no SubProcess]],Processer280125!B:B,1,)</f>
        <v>SP21.35</v>
      </c>
    </row>
    <row r="408" spans="3:13">
      <c r="C408" s="29" t="str">
        <f>_xlfn.CONCAT(Processes[[#This Row],[Document no]],"-",Processes[[#This Row],[Process]],"-",Processes[[#This Row],[Document no SubProcess]],"-",Processes[[#This Row],[SubProcess]])</f>
        <v>P21-Compliance-SP21.36-Framework for data subject rights</v>
      </c>
      <c r="D408" t="s">
        <v>8380</v>
      </c>
      <c r="E408" t="s">
        <v>8124</v>
      </c>
      <c r="F408" t="s">
        <v>1604</v>
      </c>
      <c r="G408" s="91" t="s">
        <v>8423</v>
      </c>
      <c r="H408" t="s">
        <v>8424</v>
      </c>
      <c r="I408" t="str">
        <f>VLOOKUP(Processes[[#This Row],[Document no SubProcess]],Processer280125!B:C,2,FALSE)</f>
        <v>cahs@kamstrup.com - Camilla Hovgaard Svare</v>
      </c>
      <c r="J408">
        <f>VLOOKUP(Processes[[#This Row],[Approver]],Tabels!BC:BF,3,FALSE)</f>
        <v>0</v>
      </c>
      <c r="L408" t="str">
        <f>VLOOKUP(Processes[[#This Row],[Document no SubProcess]],Processer280125!B:F,5,FALSE)</f>
        <v>Current</v>
      </c>
      <c r="M408" t="str">
        <f>VLOOKUP(Processes[[#This Row],[Document no SubProcess]],Processer280125!B:B,1,)</f>
        <v>SP21.36</v>
      </c>
    </row>
    <row r="409" spans="3:13">
      <c r="C409" s="29" t="str">
        <f>_xlfn.CONCAT(Processes[[#This Row],[Document no]],"-",Processes[[#This Row],[Process]],"-",Processes[[#This Row],[Document no SubProcess]],"-",Processes[[#This Row],[SubProcess]])</f>
        <v>P21-Compliance-SP21.37-Framework for personal data breaches</v>
      </c>
      <c r="D409" t="s">
        <v>8380</v>
      </c>
      <c r="E409" t="s">
        <v>8124</v>
      </c>
      <c r="F409" t="s">
        <v>1604</v>
      </c>
      <c r="G409" s="91" t="s">
        <v>8425</v>
      </c>
      <c r="H409" t="s">
        <v>8426</v>
      </c>
      <c r="I409" t="str">
        <f>VLOOKUP(Processes[[#This Row],[Document no SubProcess]],Processer280125!B:C,2,FALSE)</f>
        <v>cahs@kamstrup.com - Camilla Hovgaard Svare</v>
      </c>
      <c r="J409">
        <f>VLOOKUP(Processes[[#This Row],[Approver]],Tabels!BC:BF,3,FALSE)</f>
        <v>0</v>
      </c>
      <c r="L409" t="str">
        <f>VLOOKUP(Processes[[#This Row],[Document no SubProcess]],Processer280125!B:F,5,FALSE)</f>
        <v>Current</v>
      </c>
      <c r="M409" t="str">
        <f>VLOOKUP(Processes[[#This Row],[Document no SubProcess]],Processer280125!B:B,1,)</f>
        <v>SP21.37</v>
      </c>
    </row>
    <row r="410" spans="3:13">
      <c r="C410" s="29" t="str">
        <f>_xlfn.CONCAT(Processes[[#This Row],[Document no]],"-",Processes[[#This Row],[Process]],"-",Processes[[#This Row],[Document no SubProcess]],"-",Processes[[#This Row],[SubProcess]])</f>
        <v>P21-Compliance-SP21.38-Framework for data processing records</v>
      </c>
      <c r="D410" t="s">
        <v>8380</v>
      </c>
      <c r="E410" t="s">
        <v>8124</v>
      </c>
      <c r="F410" t="s">
        <v>1604</v>
      </c>
      <c r="G410" s="91" t="s">
        <v>8427</v>
      </c>
      <c r="H410" t="s">
        <v>8428</v>
      </c>
      <c r="I410" t="str">
        <f>VLOOKUP(Processes[[#This Row],[Document no SubProcess]],Processer280125!B:C,2,FALSE)</f>
        <v>cahs@kamstrup.com - Camilla Hovgaard Svare</v>
      </c>
      <c r="J410">
        <f>VLOOKUP(Processes[[#This Row],[Approver]],Tabels!BC:BF,3,FALSE)</f>
        <v>0</v>
      </c>
      <c r="L410" t="str">
        <f>VLOOKUP(Processes[[#This Row],[Document no SubProcess]],Processer280125!B:F,5,FALSE)</f>
        <v>Draft</v>
      </c>
      <c r="M410" t="str">
        <f>VLOOKUP(Processes[[#This Row],[Document no SubProcess]],Processer280125!B:B,1,)</f>
        <v>SP21.38</v>
      </c>
    </row>
    <row r="411" spans="3:13">
      <c r="C411" s="29" t="str">
        <f>_xlfn.CONCAT(Processes[[#This Row],[Document no]],"-",Processes[[#This Row],[Process]],"-",Processes[[#This Row],[Document no SubProcess]],"-",Processes[[#This Row],[SubProcess]])</f>
        <v>P21-Compliance-SP21.39-Framework for protection of personal data</v>
      </c>
      <c r="D411" t="s">
        <v>8380</v>
      </c>
      <c r="E411" t="s">
        <v>8124</v>
      </c>
      <c r="F411" t="s">
        <v>1604</v>
      </c>
      <c r="G411" s="91" t="s">
        <v>8429</v>
      </c>
      <c r="H411" t="s">
        <v>8430</v>
      </c>
      <c r="I411" t="str">
        <f>VLOOKUP(Processes[[#This Row],[Document no SubProcess]],Processer280125!B:C,2,FALSE)</f>
        <v>cahs@kamstrup.com - Camilla Hovgaard Svare</v>
      </c>
      <c r="J411">
        <f>VLOOKUP(Processes[[#This Row],[Approver]],Tabels!BC:BF,3,FALSE)</f>
        <v>0</v>
      </c>
      <c r="L411" t="str">
        <f>VLOOKUP(Processes[[#This Row],[Document no SubProcess]],Processer280125!B:F,5,FALSE)</f>
        <v>Draft</v>
      </c>
      <c r="M411" t="str">
        <f>VLOOKUP(Processes[[#This Row],[Document no SubProcess]],Processer280125!B:B,1,)</f>
        <v>SP21.39</v>
      </c>
    </row>
    <row r="412" spans="3:13">
      <c r="C412" s="29" t="str">
        <f>_xlfn.CONCAT(Processes[[#This Row],[Document no]],"-",Processes[[#This Row],[Process]],"-",Processes[[#This Row],[Document no SubProcess]],"-",Processes[[#This Row],[SubProcess]])</f>
        <v>P21-Compliance-SP21.4-Corporate Insurance</v>
      </c>
      <c r="D412" t="s">
        <v>8380</v>
      </c>
      <c r="E412" t="s">
        <v>8124</v>
      </c>
      <c r="F412" t="s">
        <v>1604</v>
      </c>
      <c r="G412" s="39" t="s">
        <v>8431</v>
      </c>
      <c r="H412" t="s">
        <v>8432</v>
      </c>
      <c r="I412" t="str">
        <f>VLOOKUP(Processes[[#This Row],[Document no SubProcess]],Processer280125!B:C,2,FALSE)</f>
        <v>tkb@kamstrup.com - Tina Kirkeby</v>
      </c>
      <c r="J412" t="str">
        <f>VLOOKUP(Processes[[#This Row],[Approver]],Tabels!BC:BF,3,FALSE)</f>
        <v xml:space="preserve"> Commercial &amp; Legal Services</v>
      </c>
      <c r="L412" t="str">
        <f>VLOOKUP(Processes[[#This Row],[Document no SubProcess]],Processer280125!B:F,5,FALSE)</f>
        <v>Current</v>
      </c>
      <c r="M412" t="str">
        <f>VLOOKUP(Processes[[#This Row],[Document no SubProcess]],Processer280125!B:B,1,)</f>
        <v>SP21.4</v>
      </c>
    </row>
    <row r="413" spans="3:13">
      <c r="C413" s="29" t="str">
        <f>_xlfn.CONCAT(Processes[[#This Row],[Document no]],"-",Processes[[#This Row],[Process]],"-",Processes[[#This Row],[Document no SubProcess]],"-",Processes[[#This Row],[SubProcess]])</f>
        <v>P21-Compliance-SP21.41-Framework for privacy retention</v>
      </c>
      <c r="D413" t="s">
        <v>8380</v>
      </c>
      <c r="E413" t="s">
        <v>8124</v>
      </c>
      <c r="F413" t="s">
        <v>1604</v>
      </c>
      <c r="G413" s="91" t="s">
        <v>8433</v>
      </c>
      <c r="H413" t="s">
        <v>8434</v>
      </c>
      <c r="I413" t="str">
        <f>VLOOKUP(Processes[[#This Row],[Document no SubProcess]],Processer280125!B:C,2,FALSE)</f>
        <v>cahs@kamstrup.com - Camilla Hovgaard Svare</v>
      </c>
      <c r="J413">
        <f>VLOOKUP(Processes[[#This Row],[Approver]],Tabels!BC:BF,3,FALSE)</f>
        <v>0</v>
      </c>
      <c r="L413" t="str">
        <f>VLOOKUP(Processes[[#This Row],[Document no SubProcess]],Processer280125!B:F,5,FALSE)</f>
        <v>Current</v>
      </c>
      <c r="M413" t="str">
        <f>VLOOKUP(Processes[[#This Row],[Document no SubProcess]],Processer280125!B:B,1,)</f>
        <v>SP21.41</v>
      </c>
    </row>
    <row r="414" spans="3:13">
      <c r="C414" s="29" t="str">
        <f>_xlfn.CONCAT(Processes[[#This Row],[Document no]],"-",Processes[[#This Row],[Process]],"-",Processes[[#This Row],[Document no SubProcess]],"-",Processes[[#This Row],[SubProcess]])</f>
        <v>P21-Compliance-SP21.42-Framework for privacy awareness</v>
      </c>
      <c r="D414" t="s">
        <v>8380</v>
      </c>
      <c r="E414" t="s">
        <v>8124</v>
      </c>
      <c r="F414" t="s">
        <v>1604</v>
      </c>
      <c r="G414" s="91" t="s">
        <v>8435</v>
      </c>
      <c r="H414" t="s">
        <v>8436</v>
      </c>
      <c r="I414" t="str">
        <f>VLOOKUP(Processes[[#This Row],[Document no SubProcess]],Processer280125!B:C,2,FALSE)</f>
        <v>cahs@kamstrup.com - Camilla Hovgaard Svare</v>
      </c>
      <c r="J414">
        <f>VLOOKUP(Processes[[#This Row],[Approver]],Tabels!BC:BF,3,FALSE)</f>
        <v>0</v>
      </c>
      <c r="L414" t="str">
        <f>VLOOKUP(Processes[[#This Row],[Document no SubProcess]],Processer280125!B:F,5,FALSE)</f>
        <v>Current</v>
      </c>
      <c r="M414" t="str">
        <f>VLOOKUP(Processes[[#This Row],[Document no SubProcess]],Processer280125!B:B,1,)</f>
        <v>SP21.42</v>
      </c>
    </row>
    <row r="415" spans="3:13">
      <c r="C415" s="29" t="str">
        <f>_xlfn.CONCAT(Processes[[#This Row],[Document no]],"-",Processes[[#This Row],[Process]],"-",Processes[[#This Row],[Document no SubProcess]],"-",Processes[[#This Row],[SubProcess]])</f>
        <v>P21-Compliance-SP21.43-Framework for third country transfer of personal data</v>
      </c>
      <c r="D415" t="s">
        <v>8380</v>
      </c>
      <c r="E415" t="s">
        <v>8124</v>
      </c>
      <c r="F415" t="s">
        <v>1604</v>
      </c>
      <c r="G415" s="91" t="s">
        <v>8437</v>
      </c>
      <c r="H415" t="s">
        <v>8438</v>
      </c>
      <c r="I415" t="str">
        <f>VLOOKUP(Processes[[#This Row],[Document no SubProcess]],Processer280125!B:C,2,FALSE)</f>
        <v>cahs@kamstrup.com - Camilla Hovgaard Svare</v>
      </c>
      <c r="J415">
        <f>VLOOKUP(Processes[[#This Row],[Approver]],Tabels!BC:BF,3,FALSE)</f>
        <v>0</v>
      </c>
      <c r="L415" t="str">
        <f>VLOOKUP(Processes[[#This Row],[Document no SubProcess]],Processer280125!B:F,5,FALSE)</f>
        <v>Current</v>
      </c>
      <c r="M415" t="str">
        <f>VLOOKUP(Processes[[#This Row],[Document no SubProcess]],Processer280125!B:B,1,)</f>
        <v>SP21.43</v>
      </c>
    </row>
    <row r="416" spans="3:13">
      <c r="C416" s="29" t="str">
        <f>_xlfn.CONCAT(Processes[[#This Row],[Document no]],"-",Processes[[#This Row],[Process]],"-",Processes[[#This Row],[Document no SubProcess]],"-",Processes[[#This Row],[SubProcess]])</f>
        <v>P21-Compliance-SP21.44-Regulatory monitoring</v>
      </c>
      <c r="D416" t="s">
        <v>8380</v>
      </c>
      <c r="E416" t="s">
        <v>8124</v>
      </c>
      <c r="F416" t="s">
        <v>1604</v>
      </c>
      <c r="G416" s="91" t="s">
        <v>8439</v>
      </c>
      <c r="H416" t="s">
        <v>8440</v>
      </c>
      <c r="I416" t="str">
        <f>VLOOKUP(Processes[[#This Row],[Document no SubProcess]],Processer280125!B:C,2,FALSE)</f>
        <v>medg@kamstrup.com - Mette Damgaard</v>
      </c>
      <c r="J416" t="str">
        <f>VLOOKUP(Processes[[#This Row],[Approver]],Tabels!BC:BF,3,FALSE)</f>
        <v>Legal</v>
      </c>
      <c r="L416" t="str">
        <f>VLOOKUP(Processes[[#This Row],[Document no SubProcess]],Processer280125!B:F,5,FALSE)</f>
        <v>Current</v>
      </c>
      <c r="M416" t="str">
        <f>VLOOKUP(Processes[[#This Row],[Document no SubProcess]],Processer280125!B:B,1,)</f>
        <v>SP21.44</v>
      </c>
    </row>
    <row r="417" spans="3:13">
      <c r="C417" s="29" t="str">
        <f>_xlfn.CONCAT(Processes[[#This Row],[Document no]],"-",Processes[[#This Row],[Process]],"-",Processes[[#This Row],[Document no SubProcess]],"-",Processes[[#This Row],[SubProcess]])</f>
        <v>P21-Compliance-SP21.46-Retention and deletion (privacy) - Bid management</v>
      </c>
      <c r="D417" t="s">
        <v>8380</v>
      </c>
      <c r="E417" t="s">
        <v>8124</v>
      </c>
      <c r="F417" t="s">
        <v>1604</v>
      </c>
      <c r="G417" s="91" t="s">
        <v>8441</v>
      </c>
      <c r="H417" t="s">
        <v>8442</v>
      </c>
      <c r="I417" t="str">
        <f>VLOOKUP(Processes[[#This Row],[Document no SubProcess]],Processer280125!B:C,2,FALSE)</f>
        <v>cahs@kamstrup.com - Camilla Hovgaard Svare</v>
      </c>
      <c r="J417">
        <f>VLOOKUP(Processes[[#This Row],[Approver]],Tabels!BC:BF,3,FALSE)</f>
        <v>0</v>
      </c>
      <c r="L417" t="str">
        <f>VLOOKUP(Processes[[#This Row],[Document no SubProcess]],Processer280125!B:F,5,FALSE)</f>
        <v>Current</v>
      </c>
      <c r="M417" t="str">
        <f>VLOOKUP(Processes[[#This Row],[Document no SubProcess]],Processer280125!B:B,1,)</f>
        <v>SP21.46</v>
      </c>
    </row>
    <row r="418" spans="3:13">
      <c r="C418" s="29" t="str">
        <f>_xlfn.CONCAT(Processes[[#This Row],[Document no]],"-",Processes[[#This Row],[Process]],"-",Processes[[#This Row],[Document no SubProcess]],"-",Processes[[#This Row],[SubProcess]])</f>
        <v>P21-Compliance-SP21.47-Retention and deletion (privacy) - Contract management</v>
      </c>
      <c r="D418" t="s">
        <v>8380</v>
      </c>
      <c r="E418" t="s">
        <v>8124</v>
      </c>
      <c r="F418" t="s">
        <v>1604</v>
      </c>
      <c r="G418" s="91" t="s">
        <v>8443</v>
      </c>
      <c r="H418" t="s">
        <v>8444</v>
      </c>
      <c r="I418" t="str">
        <f>VLOOKUP(Processes[[#This Row],[Document no SubProcess]],Processer280125!B:C,2,FALSE)</f>
        <v>cahs@kamstrup.com - Camilla Hovgaard Svare</v>
      </c>
      <c r="J418">
        <f>VLOOKUP(Processes[[#This Row],[Approver]],Tabels!BC:BF,3,FALSE)</f>
        <v>0</v>
      </c>
      <c r="L418" t="str">
        <f>VLOOKUP(Processes[[#This Row],[Document no SubProcess]],Processer280125!B:F,5,FALSE)</f>
        <v>Current</v>
      </c>
      <c r="M418" t="str">
        <f>VLOOKUP(Processes[[#This Row],[Document no SubProcess]],Processer280125!B:B,1,)</f>
        <v>SP21.47</v>
      </c>
    </row>
    <row r="419" spans="3:13">
      <c r="C419" s="29" t="str">
        <f>_xlfn.CONCAT(Processes[[#This Row],[Document no]],"-",Processes[[#This Row],[Process]],"-",Processes[[#This Row],[Document no SubProcess]],"-",Processes[[#This Row],[SubProcess]])</f>
        <v>P21-Compliance-SP21.48-Retention and deletion (privacy) - Intellectual property</v>
      </c>
      <c r="D419" t="s">
        <v>8380</v>
      </c>
      <c r="E419" t="s">
        <v>8124</v>
      </c>
      <c r="F419" t="s">
        <v>1604</v>
      </c>
      <c r="G419" s="91" t="s">
        <v>8445</v>
      </c>
      <c r="H419" t="s">
        <v>8446</v>
      </c>
      <c r="I419" t="str">
        <f>VLOOKUP(Processes[[#This Row],[Document no SubProcess]],Processer280125!B:C,2,FALSE)</f>
        <v>cahs@kamstrup.com - Camilla Hovgaard Svare</v>
      </c>
      <c r="J419">
        <f>VLOOKUP(Processes[[#This Row],[Approver]],Tabels!BC:BF,3,FALSE)</f>
        <v>0</v>
      </c>
      <c r="L419" t="str">
        <f>VLOOKUP(Processes[[#This Row],[Document no SubProcess]],Processer280125!B:F,5,FALSE)</f>
        <v>Current</v>
      </c>
      <c r="M419" t="str">
        <f>VLOOKUP(Processes[[#This Row],[Document no SubProcess]],Processer280125!B:B,1,)</f>
        <v>SP21.48</v>
      </c>
    </row>
    <row r="420" spans="3:13">
      <c r="C420" s="29" t="str">
        <f>_xlfn.CONCAT(Processes[[#This Row],[Document no]],"-",Processes[[#This Row],[Process]],"-",Processes[[#This Row],[Document no SubProcess]],"-",Processes[[#This Row],[SubProcess]])</f>
        <v>P21-Compliance-SP21.49-Retention and deletion (privacy) - Regulatory Compliance</v>
      </c>
      <c r="D420" t="s">
        <v>8380</v>
      </c>
      <c r="E420" t="s">
        <v>8124</v>
      </c>
      <c r="F420" t="s">
        <v>1604</v>
      </c>
      <c r="G420" s="91" t="s">
        <v>8447</v>
      </c>
      <c r="H420" t="s">
        <v>8448</v>
      </c>
      <c r="I420" t="str">
        <f>VLOOKUP(Processes[[#This Row],[Document no SubProcess]],Processer280125!B:C,2,FALSE)</f>
        <v>cahs@kamstrup.com - Camilla Hovgaard Svare</v>
      </c>
      <c r="J420">
        <f>VLOOKUP(Processes[[#This Row],[Approver]],Tabels!BC:BF,3,FALSE)</f>
        <v>0</v>
      </c>
      <c r="L420" t="str">
        <f>VLOOKUP(Processes[[#This Row],[Document no SubProcess]],Processer280125!B:F,5,FALSE)</f>
        <v>Current</v>
      </c>
      <c r="M420" t="str">
        <f>VLOOKUP(Processes[[#This Row],[Document no SubProcess]],Processer280125!B:B,1,)</f>
        <v>SP21.49</v>
      </c>
    </row>
    <row r="421" spans="3:13">
      <c r="C421" s="29" t="str">
        <f>_xlfn.CONCAT(Processes[[#This Row],[Document no]],"-",Processes[[#This Row],[Process]],"-",Processes[[#This Row],[Document no SubProcess]],"-",Processes[[#This Row],[SubProcess]])</f>
        <v>P21-Compliance-SP21.5-Kamstrup insurance</v>
      </c>
      <c r="D421" t="s">
        <v>8380</v>
      </c>
      <c r="E421" t="s">
        <v>8124</v>
      </c>
      <c r="F421" t="s">
        <v>1604</v>
      </c>
      <c r="G421" s="39" t="s">
        <v>8449</v>
      </c>
      <c r="H421" t="s">
        <v>8450</v>
      </c>
      <c r="I421" t="str">
        <f>VLOOKUP(Processes[[#This Row],[Document no SubProcess]],Processer280125!B:C,2,FALSE)</f>
        <v>tkb@kamstrup.com - Tina Kirkeby</v>
      </c>
      <c r="J421" t="str">
        <f>VLOOKUP(Processes[[#This Row],[Approver]],Tabels!BC:BF,3,FALSE)</f>
        <v xml:space="preserve"> Commercial &amp; Legal Services</v>
      </c>
      <c r="L421" t="str">
        <f>VLOOKUP(Processes[[#This Row],[Document no SubProcess]],Processer280125!B:F,5,FALSE)</f>
        <v>Draft</v>
      </c>
      <c r="M421" t="str">
        <f>VLOOKUP(Processes[[#This Row],[Document no SubProcess]],Processer280125!B:B,1,)</f>
        <v>SP21.5</v>
      </c>
    </row>
    <row r="422" spans="3:13">
      <c r="C422" s="29" t="str">
        <f>_xlfn.CONCAT(Processes[[#This Row],[Document no]],"-",Processes[[#This Row],[Process]],"-",Processes[[#This Row],[Document no SubProcess]],"-",Processes[[#This Row],[SubProcess]])</f>
        <v>P21-Compliance-SP21.50-Retention and deletion (privacy) - Facility</v>
      </c>
      <c r="D422" t="s">
        <v>8380</v>
      </c>
      <c r="E422" t="s">
        <v>8124</v>
      </c>
      <c r="F422" t="s">
        <v>1604</v>
      </c>
      <c r="G422" s="91" t="s">
        <v>8451</v>
      </c>
      <c r="H422" t="s">
        <v>8452</v>
      </c>
      <c r="I422" t="str">
        <f>VLOOKUP(Processes[[#This Row],[Document no SubProcess]],Processer280125!B:C,2,FALSE)</f>
        <v>cahs@kamstrup.com - Camilla Hovgaard Svare</v>
      </c>
      <c r="J422">
        <f>VLOOKUP(Processes[[#This Row],[Approver]],Tabels!BC:BF,3,FALSE)</f>
        <v>0</v>
      </c>
      <c r="L422" t="str">
        <f>VLOOKUP(Processes[[#This Row],[Document no SubProcess]],Processer280125!B:F,5,FALSE)</f>
        <v>Current</v>
      </c>
      <c r="M422" t="str">
        <f>VLOOKUP(Processes[[#This Row],[Document no SubProcess]],Processer280125!B:B,1,)</f>
        <v>SP21.50</v>
      </c>
    </row>
    <row r="423" spans="3:13">
      <c r="C423" s="29" t="str">
        <f>_xlfn.CONCAT(Processes[[#This Row],[Document no]],"-",Processes[[#This Row],[Process]],"-",Processes[[#This Row],[Document no SubProcess]],"-",Processes[[#This Row],[SubProcess]])</f>
        <v>P21-Compliance-SP21.51-Retention and deletion (privacy) - Group Management</v>
      </c>
      <c r="D423" t="s">
        <v>8380</v>
      </c>
      <c r="E423" t="s">
        <v>8124</v>
      </c>
      <c r="F423" t="s">
        <v>1604</v>
      </c>
      <c r="G423" s="91" t="s">
        <v>8453</v>
      </c>
      <c r="H423" t="s">
        <v>8454</v>
      </c>
      <c r="I423" t="str">
        <f>VLOOKUP(Processes[[#This Row],[Document no SubProcess]],Processer280125!B:C,2,FALSE)</f>
        <v>cahs@kamstrup.com - Camilla Hovgaard Svare</v>
      </c>
      <c r="J423">
        <f>VLOOKUP(Processes[[#This Row],[Approver]],Tabels!BC:BF,3,FALSE)</f>
        <v>0</v>
      </c>
      <c r="L423" t="str">
        <f>VLOOKUP(Processes[[#This Row],[Document no SubProcess]],Processer280125!B:F,5,FALSE)</f>
        <v>Current</v>
      </c>
      <c r="M423" t="str">
        <f>VLOOKUP(Processes[[#This Row],[Document no SubProcess]],Processer280125!B:B,1,)</f>
        <v>SP21.51</v>
      </c>
    </row>
    <row r="424" spans="3:13">
      <c r="C424" s="29" t="str">
        <f>_xlfn.CONCAT(Processes[[#This Row],[Document no]],"-",Processes[[#This Row],[Process]],"-",Processes[[#This Row],[Document no SubProcess]],"-",Processes[[#This Row],[SubProcess]])</f>
        <v>P21-Compliance-SP21.52-Retention and deletion (privacy) - Core IT services, including helpdesk</v>
      </c>
      <c r="D424" t="s">
        <v>8380</v>
      </c>
      <c r="E424" t="s">
        <v>8124</v>
      </c>
      <c r="F424" t="s">
        <v>1604</v>
      </c>
      <c r="G424" s="91" t="s">
        <v>8455</v>
      </c>
      <c r="H424" t="s">
        <v>8456</v>
      </c>
      <c r="I424" t="str">
        <f>VLOOKUP(Processes[[#This Row],[Document no SubProcess]],Processer280125!B:C,2,FALSE)</f>
        <v>cahs@kamstrup.com - Camilla Hovgaard Svare</v>
      </c>
      <c r="J424">
        <f>VLOOKUP(Processes[[#This Row],[Approver]],Tabels!BC:BF,3,FALSE)</f>
        <v>0</v>
      </c>
      <c r="L424" t="str">
        <f>VLOOKUP(Processes[[#This Row],[Document no SubProcess]],Processer280125!B:F,5,FALSE)</f>
        <v>Current</v>
      </c>
      <c r="M424" t="str">
        <f>VLOOKUP(Processes[[#This Row],[Document no SubProcess]],Processer280125!B:B,1,)</f>
        <v>SP21.52</v>
      </c>
    </row>
    <row r="425" spans="3:13">
      <c r="C425" s="29" t="str">
        <f>_xlfn.CONCAT(Processes[[#This Row],[Document no]],"-",Processes[[#This Row],[Process]],"-",Processes[[#This Row],[Document no SubProcess]],"-",Processes[[#This Row],[SubProcess]])</f>
        <v>P21-Compliance-SP21.53-Retention and deletion (privacy) - Payroll</v>
      </c>
      <c r="D425" t="s">
        <v>8380</v>
      </c>
      <c r="E425" t="s">
        <v>8124</v>
      </c>
      <c r="F425" t="s">
        <v>1604</v>
      </c>
      <c r="G425" s="91" t="s">
        <v>8457</v>
      </c>
      <c r="H425" t="s">
        <v>8458</v>
      </c>
      <c r="I425" t="str">
        <f>VLOOKUP(Processes[[#This Row],[Document no SubProcess]],Processer280125!B:C,2,FALSE)</f>
        <v>cahs@kamstrup.com - Camilla Hovgaard Svare</v>
      </c>
      <c r="J425">
        <f>VLOOKUP(Processes[[#This Row],[Approver]],Tabels!BC:BF,3,FALSE)</f>
        <v>0</v>
      </c>
      <c r="L425" t="str">
        <f>VLOOKUP(Processes[[#This Row],[Document no SubProcess]],Processer280125!B:F,5,FALSE)</f>
        <v>Current</v>
      </c>
      <c r="M425" t="str">
        <f>VLOOKUP(Processes[[#This Row],[Document no SubProcess]],Processer280125!B:B,1,)</f>
        <v>SP21.53</v>
      </c>
    </row>
    <row r="426" spans="3:13">
      <c r="C426" s="29" t="str">
        <f>_xlfn.CONCAT(Processes[[#This Row],[Document no]],"-",Processes[[#This Row],[Process]],"-",Processes[[#This Row],[Document no SubProcess]],"-",Processes[[#This Row],[SubProcess]])</f>
        <v>P21-Compliance-SP21.54-Retention and deletion (privacy) - Metrology and Accreditation</v>
      </c>
      <c r="D426" t="s">
        <v>8380</v>
      </c>
      <c r="E426" t="s">
        <v>8124</v>
      </c>
      <c r="F426" t="s">
        <v>1604</v>
      </c>
      <c r="G426" s="91" t="s">
        <v>8459</v>
      </c>
      <c r="H426" t="s">
        <v>8460</v>
      </c>
      <c r="I426" t="str">
        <f>VLOOKUP(Processes[[#This Row],[Document no SubProcess]],Processer280125!B:C,2,FALSE)</f>
        <v>cahs@kamstrup.com - Camilla Hovgaard Svare</v>
      </c>
      <c r="J426">
        <f>VLOOKUP(Processes[[#This Row],[Approver]],Tabels!BC:BF,3,FALSE)</f>
        <v>0</v>
      </c>
      <c r="L426" t="str">
        <f>VLOOKUP(Processes[[#This Row],[Document no SubProcess]],Processer280125!B:F,5,FALSE)</f>
        <v>Draft</v>
      </c>
      <c r="M426" t="str">
        <f>VLOOKUP(Processes[[#This Row],[Document no SubProcess]],Processer280125!B:B,1,)</f>
        <v>SP21.54</v>
      </c>
    </row>
    <row r="427" spans="3:13">
      <c r="C427" s="29" t="str">
        <f>_xlfn.CONCAT(Processes[[#This Row],[Document no]],"-",Processes[[#This Row],[Process]],"-",Processes[[#This Row],[Document no SubProcess]],"-",Processes[[#This Row],[SubProcess]])</f>
        <v>P21-Compliance-SP21.55-Retention and deletion (privacy) - Health and safety</v>
      </c>
      <c r="D427" t="s">
        <v>8380</v>
      </c>
      <c r="E427" t="s">
        <v>8124</v>
      </c>
      <c r="F427" t="s">
        <v>1604</v>
      </c>
      <c r="G427" s="91" t="s">
        <v>8461</v>
      </c>
      <c r="H427" t="s">
        <v>8462</v>
      </c>
      <c r="I427" t="str">
        <f>VLOOKUP(Processes[[#This Row],[Document no SubProcess]],Processer280125!B:C,2,FALSE)</f>
        <v>cahs@kamstrup.com - Camilla Hovgaard Svare</v>
      </c>
      <c r="J427">
        <f>VLOOKUP(Processes[[#This Row],[Approver]],Tabels!BC:BF,3,FALSE)</f>
        <v>0</v>
      </c>
      <c r="L427" t="str">
        <f>VLOOKUP(Processes[[#This Row],[Document no SubProcess]],Processer280125!B:F,5,FALSE)</f>
        <v>Current</v>
      </c>
      <c r="M427" t="str">
        <f>VLOOKUP(Processes[[#This Row],[Document no SubProcess]],Processer280125!B:B,1,)</f>
        <v>SP21.55</v>
      </c>
    </row>
    <row r="428" spans="3:13">
      <c r="C428" s="29" t="str">
        <f>_xlfn.CONCAT(Processes[[#This Row],[Document no]],"-",Processes[[#This Row],[Process]],"-",Processes[[#This Row],[Document no SubProcess]],"-",Processes[[#This Row],[SubProcess]])</f>
        <v>P21-Compliance-SP21.56-Retention and deletion (privacy) - Solutions and services</v>
      </c>
      <c r="D428" t="s">
        <v>8380</v>
      </c>
      <c r="E428" t="s">
        <v>8124</v>
      </c>
      <c r="F428" t="s">
        <v>1604</v>
      </c>
      <c r="G428" s="91" t="s">
        <v>8463</v>
      </c>
      <c r="H428" t="s">
        <v>8464</v>
      </c>
      <c r="I428" t="str">
        <f>VLOOKUP(Processes[[#This Row],[Document no SubProcess]],Processer280125!B:C,2,FALSE)</f>
        <v>cahs@kamstrup.com - Camilla Hovgaard Svare</v>
      </c>
      <c r="J428">
        <f>VLOOKUP(Processes[[#This Row],[Approver]],Tabels!BC:BF,3,FALSE)</f>
        <v>0</v>
      </c>
      <c r="L428" t="str">
        <f>VLOOKUP(Processes[[#This Row],[Document no SubProcess]],Processer280125!B:F,5,FALSE)</f>
        <v>Current</v>
      </c>
      <c r="M428" t="str">
        <f>VLOOKUP(Processes[[#This Row],[Document no SubProcess]],Processer280125!B:B,1,)</f>
        <v>SP21.56</v>
      </c>
    </row>
    <row r="429" spans="3:13">
      <c r="C429" s="29" t="str">
        <f>_xlfn.CONCAT(Processes[[#This Row],[Document no]],"-",Processes[[#This Row],[Process]],"-",Processes[[#This Row],[Document no SubProcess]],"-",Processes[[#This Row],[SubProcess]])</f>
        <v>P21-Compliance-SP21.57-Retention and deletion (privacy) - Lean</v>
      </c>
      <c r="D429" t="s">
        <v>8380</v>
      </c>
      <c r="E429" t="s">
        <v>8124</v>
      </c>
      <c r="F429" t="s">
        <v>1604</v>
      </c>
      <c r="G429" s="91" t="s">
        <v>8465</v>
      </c>
      <c r="H429" t="s">
        <v>8466</v>
      </c>
      <c r="I429" t="str">
        <f>VLOOKUP(Processes[[#This Row],[Document no SubProcess]],Processer280125!B:C,2,FALSE)</f>
        <v>cahs@kamstrup.com - Camilla Hovgaard Svare</v>
      </c>
      <c r="J429">
        <f>VLOOKUP(Processes[[#This Row],[Approver]],Tabels!BC:BF,3,FALSE)</f>
        <v>0</v>
      </c>
      <c r="L429" t="str">
        <f>VLOOKUP(Processes[[#This Row],[Document no SubProcess]],Processer280125!B:F,5,FALSE)</f>
        <v>Current</v>
      </c>
      <c r="M429" t="str">
        <f>VLOOKUP(Processes[[#This Row],[Document no SubProcess]],Processer280125!B:B,1,)</f>
        <v>SP21.57</v>
      </c>
    </row>
    <row r="430" spans="3:13">
      <c r="C430" s="29" t="str">
        <f>_xlfn.CONCAT(Processes[[#This Row],[Document no]],"-",Processes[[#This Row],[Process]],"-",Processes[[#This Row],[Document no SubProcess]],"-",Processes[[#This Row],[SubProcess]])</f>
        <v>P21-Compliance-SP21.58-Retention and deletion (privacy) - Production</v>
      </c>
      <c r="D430" t="s">
        <v>8380</v>
      </c>
      <c r="E430" t="s">
        <v>8124</v>
      </c>
      <c r="F430" t="s">
        <v>1604</v>
      </c>
      <c r="G430" s="91" t="s">
        <v>8467</v>
      </c>
      <c r="H430" t="s">
        <v>8468</v>
      </c>
      <c r="I430" t="str">
        <f>VLOOKUP(Processes[[#This Row],[Document no SubProcess]],Processer280125!B:C,2,FALSE)</f>
        <v>cahs@kamstrup.com - Camilla Hovgaard Svare</v>
      </c>
      <c r="J430">
        <f>VLOOKUP(Processes[[#This Row],[Approver]],Tabels!BC:BF,3,FALSE)</f>
        <v>0</v>
      </c>
      <c r="L430" t="str">
        <f>VLOOKUP(Processes[[#This Row],[Document no SubProcess]],Processer280125!B:F,5,FALSE)</f>
        <v>Current</v>
      </c>
      <c r="M430" t="str">
        <f>VLOOKUP(Processes[[#This Row],[Document no SubProcess]],Processer280125!B:B,1,)</f>
        <v>SP21.58</v>
      </c>
    </row>
    <row r="431" spans="3:13">
      <c r="C431" s="29" t="str">
        <f>_xlfn.CONCAT(Processes[[#This Row],[Document no]],"-",Processes[[#This Row],[Process]],"-",Processes[[#This Row],[Document no SubProcess]],"-",Processes[[#This Row],[SubProcess]])</f>
        <v>P21-Compliance-SP21.59-Retention and deletion (privacy) - SC Test  Software Systems</v>
      </c>
      <c r="D431" t="s">
        <v>8380</v>
      </c>
      <c r="E431" t="s">
        <v>8124</v>
      </c>
      <c r="F431" t="s">
        <v>1604</v>
      </c>
      <c r="G431" s="91" t="s">
        <v>8469</v>
      </c>
      <c r="H431" t="s">
        <v>8470</v>
      </c>
      <c r="I431" t="str">
        <f>VLOOKUP(Processes[[#This Row],[Document no SubProcess]],Processer280125!B:C,2,FALSE)</f>
        <v>cahs@kamstrup.com - Camilla Hovgaard Svare</v>
      </c>
      <c r="J431">
        <f>VLOOKUP(Processes[[#This Row],[Approver]],Tabels!BC:BF,3,FALSE)</f>
        <v>0</v>
      </c>
      <c r="L431" t="str">
        <f>VLOOKUP(Processes[[#This Row],[Document no SubProcess]],Processer280125!B:F,5,FALSE)</f>
        <v>Current</v>
      </c>
      <c r="M431" t="str">
        <f>VLOOKUP(Processes[[#This Row],[Document no SubProcess]],Processer280125!B:B,1,)</f>
        <v>SP21.59</v>
      </c>
    </row>
    <row r="432" spans="3:13">
      <c r="C432" s="29" t="str">
        <f>_xlfn.CONCAT(Processes[[#This Row],[Document no]],"-",Processes[[#This Row],[Process]],"-",Processes[[#This Row],[Document no SubProcess]],"-",Processes[[#This Row],[SubProcess]])</f>
        <v>P21-Compliance-SP21.6-Information Security compliance</v>
      </c>
      <c r="D432" t="s">
        <v>8380</v>
      </c>
      <c r="E432" t="s">
        <v>8124</v>
      </c>
      <c r="F432" t="s">
        <v>1604</v>
      </c>
      <c r="G432" s="39" t="s">
        <v>8471</v>
      </c>
      <c r="H432" t="s">
        <v>8472</v>
      </c>
      <c r="I432" t="str">
        <f>VLOOKUP(Processes[[#This Row],[Document no SubProcess]],Processer280125!B:C,2,FALSE)</f>
        <v>kytw@kamstrup.com - Katy Thurlow</v>
      </c>
      <c r="J432" t="str">
        <f>VLOOKUP(Processes[[#This Row],[Approver]],Tabels!BC:BF,3,FALSE)</f>
        <v xml:space="preserve"> Digitalization</v>
      </c>
      <c r="L432" t="str">
        <f>VLOOKUP(Processes[[#This Row],[Document no SubProcess]],Processer280125!B:F,5,FALSE)</f>
        <v>Current</v>
      </c>
      <c r="M432" t="str">
        <f>VLOOKUP(Processes[[#This Row],[Document no SubProcess]],Processer280125!B:B,1,)</f>
        <v>SP21.6</v>
      </c>
    </row>
    <row r="433" spans="3:13">
      <c r="C433" s="29" t="str">
        <f>_xlfn.CONCAT(Processes[[#This Row],[Document no]],"-",Processes[[#This Row],[Process]],"-",Processes[[#This Row],[Document no SubProcess]],"-",Processes[[#This Row],[SubProcess]])</f>
        <v>P21-Compliance-SP21.60-Retention and deletion (privacy) - Sourcing</v>
      </c>
      <c r="D433" t="s">
        <v>8380</v>
      </c>
      <c r="E433" t="s">
        <v>8124</v>
      </c>
      <c r="F433" t="s">
        <v>1604</v>
      </c>
      <c r="G433" s="91" t="s">
        <v>8473</v>
      </c>
      <c r="H433" t="s">
        <v>8474</v>
      </c>
      <c r="I433" t="str">
        <f>VLOOKUP(Processes[[#This Row],[Document no SubProcess]],Processer280125!B:C,2,FALSE)</f>
        <v>cahs@kamstrup.com - Camilla Hovgaard Svare</v>
      </c>
      <c r="J433">
        <f>VLOOKUP(Processes[[#This Row],[Approver]],Tabels!BC:BF,3,FALSE)</f>
        <v>0</v>
      </c>
      <c r="L433" t="str">
        <f>VLOOKUP(Processes[[#This Row],[Document no SubProcess]],Processer280125!B:F,5,FALSE)</f>
        <v>Current</v>
      </c>
      <c r="M433" t="str">
        <f>VLOOKUP(Processes[[#This Row],[Document no SubProcess]],Processer280125!B:B,1,)</f>
        <v>SP21.60</v>
      </c>
    </row>
    <row r="434" spans="3:13">
      <c r="C434" s="29" t="str">
        <f>_xlfn.CONCAT(Processes[[#This Row],[Document no]],"-",Processes[[#This Row],[Process]],"-",Processes[[#This Row],[Document no SubProcess]],"-",Processes[[#This Row],[SubProcess]])</f>
        <v>P21-Compliance-SP21.61-Retention and deletion (privacy) - Water</v>
      </c>
      <c r="D434" t="s">
        <v>8380</v>
      </c>
      <c r="E434" t="s">
        <v>8124</v>
      </c>
      <c r="F434" t="s">
        <v>1604</v>
      </c>
      <c r="G434" s="91" t="s">
        <v>8475</v>
      </c>
      <c r="H434" t="s">
        <v>8476</v>
      </c>
      <c r="I434" t="str">
        <f>VLOOKUP(Processes[[#This Row],[Document no SubProcess]],Processer280125!B:C,2,FALSE)</f>
        <v>cahs@kamstrup.com - Camilla Hovgaard Svare</v>
      </c>
      <c r="J434">
        <f>VLOOKUP(Processes[[#This Row],[Approver]],Tabels!BC:BF,3,FALSE)</f>
        <v>0</v>
      </c>
      <c r="L434" t="str">
        <f>VLOOKUP(Processes[[#This Row],[Document no SubProcess]],Processer280125!B:F,5,FALSE)</f>
        <v>Current</v>
      </c>
      <c r="M434" t="str">
        <f>VLOOKUP(Processes[[#This Row],[Document no SubProcess]],Processer280125!B:B,1,)</f>
        <v>SP21.61</v>
      </c>
    </row>
    <row r="435" spans="3:13">
      <c r="C435" s="29" t="str">
        <f>_xlfn.CONCAT(Processes[[#This Row],[Document no]],"-",Processes[[#This Row],[Process]],"-",Processes[[#This Row],[Document no SubProcess]],"-",Processes[[#This Row],[SubProcess]])</f>
        <v>P21-Compliance-SP21.62-Privacy Notice - Applicants</v>
      </c>
      <c r="D435" t="s">
        <v>8380</v>
      </c>
      <c r="E435" t="s">
        <v>8124</v>
      </c>
      <c r="F435" t="s">
        <v>1604</v>
      </c>
      <c r="G435" s="91" t="s">
        <v>8477</v>
      </c>
      <c r="H435" t="s">
        <v>8478</v>
      </c>
      <c r="I435" t="str">
        <f>VLOOKUP(Processes[[#This Row],[Document no SubProcess]],Processer280125!B:C,2,FALSE)</f>
        <v>cahs@kamstrup.com - Camilla Hovgaard Svare</v>
      </c>
      <c r="J435">
        <f>VLOOKUP(Processes[[#This Row],[Approver]],Tabels!BC:BF,3,FALSE)</f>
        <v>0</v>
      </c>
      <c r="L435" t="str">
        <f>VLOOKUP(Processes[[#This Row],[Document no SubProcess]],Processer280125!B:F,5,FALSE)</f>
        <v>Draft</v>
      </c>
      <c r="M435" t="str">
        <f>VLOOKUP(Processes[[#This Row],[Document no SubProcess]],Processer280125!B:B,1,)</f>
        <v>SP21.62</v>
      </c>
    </row>
    <row r="436" spans="3:13">
      <c r="C436" s="29" t="str">
        <f>_xlfn.CONCAT(Processes[[#This Row],[Document no]],"-",Processes[[#This Row],[Process]],"-",Processes[[#This Row],[Document no SubProcess]],"-",Processes[[#This Row],[SubProcess]])</f>
        <v>P21-Compliance-SP21.64-Privacy Notice - Engagement survey</v>
      </c>
      <c r="D436" t="s">
        <v>8380</v>
      </c>
      <c r="E436" t="s">
        <v>8124</v>
      </c>
      <c r="F436" t="s">
        <v>1604</v>
      </c>
      <c r="G436" s="91" t="s">
        <v>8479</v>
      </c>
      <c r="H436" t="s">
        <v>8480</v>
      </c>
      <c r="I436" t="str">
        <f>VLOOKUP(Processes[[#This Row],[Document no SubProcess]],Processer280125!B:C,2,FALSE)</f>
        <v>cahs@kamstrup.com - Camilla Hovgaard Svare</v>
      </c>
      <c r="J436">
        <f>VLOOKUP(Processes[[#This Row],[Approver]],Tabels!BC:BF,3,FALSE)</f>
        <v>0</v>
      </c>
      <c r="L436" t="str">
        <f>VLOOKUP(Processes[[#This Row],[Document no SubProcess]],Processer280125!B:F,5,FALSE)</f>
        <v>Current</v>
      </c>
      <c r="M436" t="str">
        <f>VLOOKUP(Processes[[#This Row],[Document no SubProcess]],Processer280125!B:B,1,)</f>
        <v>SP21.64</v>
      </c>
    </row>
    <row r="437" spans="3:13">
      <c r="C437" s="29" t="str">
        <f>_xlfn.CONCAT(Processes[[#This Row],[Document no]],"-",Processes[[#This Row],[Process]],"-",Processes[[#This Row],[Document no SubProcess]],"-",Processes[[#This Row],[SubProcess]])</f>
        <v>P21-Compliance-SP21.65-Privacy Notice - READy Application</v>
      </c>
      <c r="D437" t="s">
        <v>8380</v>
      </c>
      <c r="E437" t="s">
        <v>8124</v>
      </c>
      <c r="F437" t="s">
        <v>1604</v>
      </c>
      <c r="G437" s="91" t="s">
        <v>8481</v>
      </c>
      <c r="H437" t="s">
        <v>8482</v>
      </c>
      <c r="I437" t="str">
        <f>VLOOKUP(Processes[[#This Row],[Document no SubProcess]],Processer280125!B:C,2,FALSE)</f>
        <v>cahs@kamstrup.com - Camilla Hovgaard Svare</v>
      </c>
      <c r="J437">
        <f>VLOOKUP(Processes[[#This Row],[Approver]],Tabels!BC:BF,3,FALSE)</f>
        <v>0</v>
      </c>
      <c r="L437" t="str">
        <f>VLOOKUP(Processes[[#This Row],[Document no SubProcess]],Processer280125!B:F,5,FALSE)</f>
        <v>Current</v>
      </c>
      <c r="M437" t="str">
        <f>VLOOKUP(Processes[[#This Row],[Document no SubProcess]],Processer280125!B:B,1,)</f>
        <v>SP21.65</v>
      </c>
    </row>
    <row r="438" spans="3:13">
      <c r="C438" s="29" t="str">
        <f>_xlfn.CONCAT(Processes[[#This Row],[Document no]],"-",Processes[[#This Row],[Process]],"-",Processes[[#This Row],[Document no SubProcess]],"-",Processes[[#This Row],[SubProcess]])</f>
        <v>P21-Compliance-SP21.66-Privacy Notice - Kamstrup.com</v>
      </c>
      <c r="D438" t="s">
        <v>8380</v>
      </c>
      <c r="E438" t="s">
        <v>8124</v>
      </c>
      <c r="F438" t="s">
        <v>1604</v>
      </c>
      <c r="G438" s="91" t="s">
        <v>8483</v>
      </c>
      <c r="H438" t="s">
        <v>8484</v>
      </c>
      <c r="I438" t="str">
        <f>VLOOKUP(Processes[[#This Row],[Document no SubProcess]],Processer280125!B:C,2,FALSE)</f>
        <v>cahs@kamstrup.com - Camilla Hovgaard Svare</v>
      </c>
      <c r="J438">
        <f>VLOOKUP(Processes[[#This Row],[Approver]],Tabels!BC:BF,3,FALSE)</f>
        <v>0</v>
      </c>
      <c r="L438" t="str">
        <f>VLOOKUP(Processes[[#This Row],[Document no SubProcess]],Processer280125!B:F,5,FALSE)</f>
        <v>Draft</v>
      </c>
      <c r="M438" t="str">
        <f>VLOOKUP(Processes[[#This Row],[Document no SubProcess]],Processer280125!B:B,1,)</f>
        <v>SP21.66</v>
      </c>
    </row>
    <row r="439" spans="3:13">
      <c r="C439" s="29" t="str">
        <f>_xlfn.CONCAT(Processes[[#This Row],[Document no]],"-",Processes[[#This Row],[Process]],"-",Processes[[#This Row],[Document no SubProcess]],"-",Processes[[#This Row],[SubProcess]])</f>
        <v>P21-Compliance-SP21.67-Privacy Notice - Kamstrup.com - CZ</v>
      </c>
      <c r="D439" t="s">
        <v>8380</v>
      </c>
      <c r="E439" t="s">
        <v>8124</v>
      </c>
      <c r="F439" t="s">
        <v>1604</v>
      </c>
      <c r="G439" s="91" t="s">
        <v>8485</v>
      </c>
      <c r="H439" t="s">
        <v>8486</v>
      </c>
      <c r="I439" t="str">
        <f>VLOOKUP(Processes[[#This Row],[Document no SubProcess]],Processer280125!B:C,2,FALSE)</f>
        <v>cahs@kamstrup.com - Camilla Hovgaard Svare</v>
      </c>
      <c r="J439">
        <f>VLOOKUP(Processes[[#This Row],[Approver]],Tabels!BC:BF,3,FALSE)</f>
        <v>0</v>
      </c>
      <c r="L439" t="str">
        <f>VLOOKUP(Processes[[#This Row],[Document no SubProcess]],Processer280125!B:F,5,FALSE)</f>
        <v>Current</v>
      </c>
      <c r="M439" t="str">
        <f>VLOOKUP(Processes[[#This Row],[Document no SubProcess]],Processer280125!B:B,1,)</f>
        <v>SP21.67</v>
      </c>
    </row>
    <row r="440" spans="3:13">
      <c r="C440" s="29" t="str">
        <f>_xlfn.CONCAT(Processes[[#This Row],[Document no]],"-",Processes[[#This Row],[Process]],"-",Processes[[#This Row],[Document no SubProcess]],"-",Processes[[#This Row],[SubProcess]])</f>
        <v>P21-Compliance-SP21.68-Privacy Notice - Kamstrup.com - DK</v>
      </c>
      <c r="D440" t="s">
        <v>8380</v>
      </c>
      <c r="E440" t="s">
        <v>8124</v>
      </c>
      <c r="F440" t="s">
        <v>1604</v>
      </c>
      <c r="G440" s="91" t="s">
        <v>8487</v>
      </c>
      <c r="H440" t="s">
        <v>8488</v>
      </c>
      <c r="I440" t="str">
        <f>VLOOKUP(Processes[[#This Row],[Document no SubProcess]],Processer280125!B:C,2,FALSE)</f>
        <v>cahs@kamstrup.com - Camilla Hovgaard Svare</v>
      </c>
      <c r="J440">
        <f>VLOOKUP(Processes[[#This Row],[Approver]],Tabels!BC:BF,3,FALSE)</f>
        <v>0</v>
      </c>
      <c r="L440" t="str">
        <f>VLOOKUP(Processes[[#This Row],[Document no SubProcess]],Processer280125!B:F,5,FALSE)</f>
        <v>Draft</v>
      </c>
      <c r="M440" t="str">
        <f>VLOOKUP(Processes[[#This Row],[Document no SubProcess]],Processer280125!B:B,1,)</f>
        <v>SP21.68</v>
      </c>
    </row>
    <row r="441" spans="3:13">
      <c r="C441" s="29" t="str">
        <f>_xlfn.CONCAT(Processes[[#This Row],[Document no]],"-",Processes[[#This Row],[Process]],"-",Processes[[#This Row],[Document no SubProcess]],"-",Processes[[#This Row],[SubProcess]])</f>
        <v>P21-Compliance-SP21.69-Privacy Notice - Kamstrup.com - DE</v>
      </c>
      <c r="D441" t="s">
        <v>8380</v>
      </c>
      <c r="E441" t="s">
        <v>8124</v>
      </c>
      <c r="F441" t="s">
        <v>1604</v>
      </c>
      <c r="G441" s="91" t="s">
        <v>8489</v>
      </c>
      <c r="H441" t="s">
        <v>8490</v>
      </c>
      <c r="I441" t="str">
        <f>VLOOKUP(Processes[[#This Row],[Document no SubProcess]],Processer280125!B:C,2,FALSE)</f>
        <v>cahs@kamstrup.com - Camilla Hovgaard Svare</v>
      </c>
      <c r="J441">
        <f>VLOOKUP(Processes[[#This Row],[Approver]],Tabels!BC:BF,3,FALSE)</f>
        <v>0</v>
      </c>
      <c r="L441" t="str">
        <f>VLOOKUP(Processes[[#This Row],[Document no SubProcess]],Processer280125!B:F,5,FALSE)</f>
        <v>Current</v>
      </c>
      <c r="M441" t="str">
        <f>VLOOKUP(Processes[[#This Row],[Document no SubProcess]],Processer280125!B:B,1,)</f>
        <v>SP21.69</v>
      </c>
    </row>
    <row r="442" spans="3:13">
      <c r="C442" s="29" t="str">
        <f>_xlfn.CONCAT(Processes[[#This Row],[Document no]],"-",Processes[[#This Row],[Process]],"-",Processes[[#This Row],[Document no SubProcess]],"-",Processes[[#This Row],[SubProcess]])</f>
        <v>P21-Compliance-SP21.7-Trade classification compliance</v>
      </c>
      <c r="D442" t="s">
        <v>8380</v>
      </c>
      <c r="E442" t="s">
        <v>8124</v>
      </c>
      <c r="F442" t="s">
        <v>1604</v>
      </c>
      <c r="G442" s="91" t="s">
        <v>8491</v>
      </c>
      <c r="H442" t="s">
        <v>8492</v>
      </c>
      <c r="I442" t="str">
        <f>VLOOKUP(Processes[[#This Row],[Document no SubProcess]],Processer280125!B:C,2,FALSE)</f>
        <v>mobi@kamstrup.com - Morten Krabbe Bisgaard</v>
      </c>
      <c r="J442" t="str">
        <f>VLOOKUP(Processes[[#This Row],[Approver]],Tabels!BC:BF,3,FALSE)</f>
        <v>heat customer</v>
      </c>
      <c r="L442" t="str">
        <f>VLOOKUP(Processes[[#This Row],[Document no SubProcess]],Processer280125!B:F,5,FALSE)</f>
        <v>Draft</v>
      </c>
      <c r="M442" t="str">
        <f>VLOOKUP(Processes[[#This Row],[Document no SubProcess]],Processer280125!B:B,1,)</f>
        <v>SP21.7</v>
      </c>
    </row>
    <row r="443" spans="3:13">
      <c r="C443" s="29" t="str">
        <f>_xlfn.CONCAT(Processes[[#This Row],[Document no]],"-",Processes[[#This Row],[Process]],"-",Processes[[#This Row],[Document no SubProcess]],"-",Processes[[#This Row],[SubProcess]])</f>
        <v>P21-Compliance-SP21.70-Privacy Notice - Kamstrup.com - ES</v>
      </c>
      <c r="D443" t="s">
        <v>8380</v>
      </c>
      <c r="E443" t="s">
        <v>8124</v>
      </c>
      <c r="F443" t="s">
        <v>1604</v>
      </c>
      <c r="G443" s="91" t="s">
        <v>8493</v>
      </c>
      <c r="H443" t="s">
        <v>8494</v>
      </c>
      <c r="I443" t="str">
        <f>VLOOKUP(Processes[[#This Row],[Document no SubProcess]],Processer280125!B:C,2,FALSE)</f>
        <v>cahs@kamstrup.com - Camilla Hovgaard Svare</v>
      </c>
      <c r="J443">
        <f>VLOOKUP(Processes[[#This Row],[Approver]],Tabels!BC:BF,3,FALSE)</f>
        <v>0</v>
      </c>
      <c r="L443" t="str">
        <f>VLOOKUP(Processes[[#This Row],[Document no SubProcess]],Processer280125!B:F,5,FALSE)</f>
        <v>Current</v>
      </c>
      <c r="M443" t="str">
        <f>VLOOKUP(Processes[[#This Row],[Document no SubProcess]],Processer280125!B:B,1,)</f>
        <v>SP21.70</v>
      </c>
    </row>
    <row r="444" spans="3:13">
      <c r="C444" s="29" t="str">
        <f>_xlfn.CONCAT(Processes[[#This Row],[Document no]],"-",Processes[[#This Row],[Process]],"-",Processes[[#This Row],[Document no SubProcess]],"-",Processes[[#This Row],[SubProcess]])</f>
        <v>P21-Compliance-SP21.71-Privacy Notice - Kamstrup.com - FI</v>
      </c>
      <c r="D444" t="s">
        <v>8380</v>
      </c>
      <c r="E444" t="s">
        <v>8124</v>
      </c>
      <c r="F444" t="s">
        <v>1604</v>
      </c>
      <c r="G444" s="91" t="s">
        <v>8495</v>
      </c>
      <c r="H444" t="s">
        <v>8496</v>
      </c>
      <c r="I444" t="str">
        <f>VLOOKUP(Processes[[#This Row],[Document no SubProcess]],Processer280125!B:C,2,FALSE)</f>
        <v>cahs@kamstrup.com - Camilla Hovgaard Svare</v>
      </c>
      <c r="J444">
        <f>VLOOKUP(Processes[[#This Row],[Approver]],Tabels!BC:BF,3,FALSE)</f>
        <v>0</v>
      </c>
      <c r="L444" t="str">
        <f>VLOOKUP(Processes[[#This Row],[Document no SubProcess]],Processer280125!B:F,5,FALSE)</f>
        <v>Current</v>
      </c>
      <c r="M444" t="str">
        <f>VLOOKUP(Processes[[#This Row],[Document no SubProcess]],Processer280125!B:B,1,)</f>
        <v>SP21.71</v>
      </c>
    </row>
    <row r="445" spans="3:13">
      <c r="C445" s="29" t="str">
        <f>_xlfn.CONCAT(Processes[[#This Row],[Document no]],"-",Processes[[#This Row],[Process]],"-",Processes[[#This Row],[Document no SubProcess]],"-",Processes[[#This Row],[SubProcess]])</f>
        <v>P21-Compliance-SP21.72-Privacy Notice - Kamstrup.com - FR</v>
      </c>
      <c r="D445" t="s">
        <v>8380</v>
      </c>
      <c r="E445" t="s">
        <v>8124</v>
      </c>
      <c r="F445" t="s">
        <v>1604</v>
      </c>
      <c r="G445" s="91" t="s">
        <v>8497</v>
      </c>
      <c r="H445" t="s">
        <v>8498</v>
      </c>
      <c r="I445" t="str">
        <f>VLOOKUP(Processes[[#This Row],[Document no SubProcess]],Processer280125!B:C,2,FALSE)</f>
        <v>cahs@kamstrup.com - Camilla Hovgaard Svare</v>
      </c>
      <c r="J445">
        <f>VLOOKUP(Processes[[#This Row],[Approver]],Tabels!BC:BF,3,FALSE)</f>
        <v>0</v>
      </c>
      <c r="L445" t="str">
        <f>VLOOKUP(Processes[[#This Row],[Document no SubProcess]],Processer280125!B:F,5,FALSE)</f>
        <v>Current</v>
      </c>
      <c r="M445" t="str">
        <f>VLOOKUP(Processes[[#This Row],[Document no SubProcess]],Processer280125!B:B,1,)</f>
        <v>SP21.72</v>
      </c>
    </row>
    <row r="446" spans="3:13">
      <c r="C446" s="29" t="str">
        <f>_xlfn.CONCAT(Processes[[#This Row],[Document no]],"-",Processes[[#This Row],[Process]],"-",Processes[[#This Row],[Document no SubProcess]],"-",Processes[[#This Row],[SubProcess]])</f>
        <v>P21-Compliance-SP21.73-Privacy Notice - Kamstrup.com - IT</v>
      </c>
      <c r="D446" t="s">
        <v>8380</v>
      </c>
      <c r="E446" t="s">
        <v>8124</v>
      </c>
      <c r="F446" t="s">
        <v>1604</v>
      </c>
      <c r="G446" s="91" t="s">
        <v>8499</v>
      </c>
      <c r="H446" t="s">
        <v>8500</v>
      </c>
      <c r="I446" t="str">
        <f>VLOOKUP(Processes[[#This Row],[Document no SubProcess]],Processer280125!B:C,2,FALSE)</f>
        <v>cahs@kamstrup.com - Camilla Hovgaard Svare</v>
      </c>
      <c r="J446">
        <f>VLOOKUP(Processes[[#This Row],[Approver]],Tabels!BC:BF,3,FALSE)</f>
        <v>0</v>
      </c>
      <c r="L446" t="str">
        <f>VLOOKUP(Processes[[#This Row],[Document no SubProcess]],Processer280125!B:F,5,FALSE)</f>
        <v>Current</v>
      </c>
      <c r="M446" t="str">
        <f>VLOOKUP(Processes[[#This Row],[Document no SubProcess]],Processer280125!B:B,1,)</f>
        <v>SP21.73</v>
      </c>
    </row>
    <row r="447" spans="3:13">
      <c r="C447" s="29" t="str">
        <f>_xlfn.CONCAT(Processes[[#This Row],[Document no]],"-",Processes[[#This Row],[Process]],"-",Processes[[#This Row],[Document no SubProcess]],"-",Processes[[#This Row],[SubProcess]])</f>
        <v>P21-Compliance-SP21.74-Privacy Notice - Kamstrup.com - NL</v>
      </c>
      <c r="D447" t="s">
        <v>8380</v>
      </c>
      <c r="E447" t="s">
        <v>8124</v>
      </c>
      <c r="F447" t="s">
        <v>1604</v>
      </c>
      <c r="G447" s="91" t="s">
        <v>8501</v>
      </c>
      <c r="H447" t="s">
        <v>8502</v>
      </c>
      <c r="I447" t="str">
        <f>VLOOKUP(Processes[[#This Row],[Document no SubProcess]],Processer280125!B:C,2,FALSE)</f>
        <v>cahs@kamstrup.com - Camilla Hovgaard Svare</v>
      </c>
      <c r="J447">
        <f>VLOOKUP(Processes[[#This Row],[Approver]],Tabels!BC:BF,3,FALSE)</f>
        <v>0</v>
      </c>
      <c r="L447" t="str">
        <f>VLOOKUP(Processes[[#This Row],[Document no SubProcess]],Processer280125!B:F,5,FALSE)</f>
        <v>Current</v>
      </c>
      <c r="M447" t="str">
        <f>VLOOKUP(Processes[[#This Row],[Document no SubProcess]],Processer280125!B:B,1,)</f>
        <v>SP21.74</v>
      </c>
    </row>
    <row r="448" spans="3:13">
      <c r="C448" s="29" t="str">
        <f>_xlfn.CONCAT(Processes[[#This Row],[Document no]],"-",Processes[[#This Row],[Process]],"-",Processes[[#This Row],[Document no SubProcess]],"-",Processes[[#This Row],[SubProcess]])</f>
        <v>P21-Compliance-SP21.75-Privacy Notice - Kamstrup.com - NO</v>
      </c>
      <c r="D448" t="s">
        <v>8380</v>
      </c>
      <c r="E448" t="s">
        <v>8124</v>
      </c>
      <c r="F448" t="s">
        <v>1604</v>
      </c>
      <c r="G448" s="91" t="s">
        <v>8503</v>
      </c>
      <c r="H448" t="s">
        <v>8504</v>
      </c>
      <c r="I448" t="str">
        <f>VLOOKUP(Processes[[#This Row],[Document no SubProcess]],Processer280125!B:C,2,FALSE)</f>
        <v>cahs@kamstrup.com - Camilla Hovgaard Svare</v>
      </c>
      <c r="J448">
        <f>VLOOKUP(Processes[[#This Row],[Approver]],Tabels!BC:BF,3,FALSE)</f>
        <v>0</v>
      </c>
      <c r="L448" t="str">
        <f>VLOOKUP(Processes[[#This Row],[Document no SubProcess]],Processer280125!B:F,5,FALSE)</f>
        <v>Current</v>
      </c>
      <c r="M448" t="str">
        <f>VLOOKUP(Processes[[#This Row],[Document no SubProcess]],Processer280125!B:B,1,)</f>
        <v>SP21.75</v>
      </c>
    </row>
    <row r="449" spans="3:13">
      <c r="C449" s="29" t="str">
        <f>_xlfn.CONCAT(Processes[[#This Row],[Document no]],"-",Processes[[#This Row],[Process]],"-",Processes[[#This Row],[Document no SubProcess]],"-",Processes[[#This Row],[SubProcess]])</f>
        <v>P21-Compliance-SP21.76-Privacy Notice - Kamstrup.com - PL</v>
      </c>
      <c r="D449" t="s">
        <v>8380</v>
      </c>
      <c r="E449" t="s">
        <v>8124</v>
      </c>
      <c r="F449" t="s">
        <v>1604</v>
      </c>
      <c r="G449" s="91" t="s">
        <v>8505</v>
      </c>
      <c r="H449" t="s">
        <v>8506</v>
      </c>
      <c r="I449" t="str">
        <f>VLOOKUP(Processes[[#This Row],[Document no SubProcess]],Processer280125!B:C,2,FALSE)</f>
        <v>cahs@kamstrup.com - Camilla Hovgaard Svare</v>
      </c>
      <c r="J449">
        <f>VLOOKUP(Processes[[#This Row],[Approver]],Tabels!BC:BF,3,FALSE)</f>
        <v>0</v>
      </c>
      <c r="L449" t="str">
        <f>VLOOKUP(Processes[[#This Row],[Document no SubProcess]],Processer280125!B:F,5,FALSE)</f>
        <v>Current</v>
      </c>
      <c r="M449" t="str">
        <f>VLOOKUP(Processes[[#This Row],[Document no SubProcess]],Processer280125!B:B,1,)</f>
        <v>SP21.76</v>
      </c>
    </row>
    <row r="450" spans="3:13">
      <c r="C450" s="29" t="str">
        <f>_xlfn.CONCAT(Processes[[#This Row],[Document no]],"-",Processes[[#This Row],[Process]],"-",Processes[[#This Row],[Document no SubProcess]],"-",Processes[[#This Row],[SubProcess]])</f>
        <v>P21-Compliance-SP21.77-Privacy Notice - Kamstrup.com - SE</v>
      </c>
      <c r="D450" t="s">
        <v>8380</v>
      </c>
      <c r="E450" t="s">
        <v>8124</v>
      </c>
      <c r="F450" t="s">
        <v>1604</v>
      </c>
      <c r="G450" s="91" t="s">
        <v>8507</v>
      </c>
      <c r="H450" t="s">
        <v>8508</v>
      </c>
      <c r="I450" t="str">
        <f>VLOOKUP(Processes[[#This Row],[Document no SubProcess]],Processer280125!B:C,2,FALSE)</f>
        <v>cahs@kamstrup.com - Camilla Hovgaard Svare</v>
      </c>
      <c r="J450">
        <f>VLOOKUP(Processes[[#This Row],[Approver]],Tabels!BC:BF,3,FALSE)</f>
        <v>0</v>
      </c>
      <c r="L450" t="str">
        <f>VLOOKUP(Processes[[#This Row],[Document no SubProcess]],Processer280125!B:F,5,FALSE)</f>
        <v>Current</v>
      </c>
      <c r="M450" t="str">
        <f>VLOOKUP(Processes[[#This Row],[Document no SubProcess]],Processer280125!B:B,1,)</f>
        <v>SP21.77</v>
      </c>
    </row>
    <row r="451" spans="3:13">
      <c r="C451" s="29" t="str">
        <f>_xlfn.CONCAT(Processes[[#This Row],[Document no]],"-",Processes[[#This Row],[Process]],"-",Processes[[#This Row],[Document no SubProcess]],"-",Processes[[#This Row],[SubProcess]])</f>
        <v>P21-Compliance-SP21.78-Privacy Notice - Kamstrup.com - CN</v>
      </c>
      <c r="D451" t="s">
        <v>8380</v>
      </c>
      <c r="E451" t="s">
        <v>8124</v>
      </c>
      <c r="F451" t="s">
        <v>1604</v>
      </c>
      <c r="G451" s="91" t="s">
        <v>8509</v>
      </c>
      <c r="H451" t="s">
        <v>8510</v>
      </c>
      <c r="I451" t="str">
        <f>VLOOKUP(Processes[[#This Row],[Document no SubProcess]],Processer280125!B:C,2,FALSE)</f>
        <v>cahs@kamstrup.com - Camilla Hovgaard Svare</v>
      </c>
      <c r="J451">
        <f>VLOOKUP(Processes[[#This Row],[Approver]],Tabels!BC:BF,3,FALSE)</f>
        <v>0</v>
      </c>
      <c r="L451" t="str">
        <f>VLOOKUP(Processes[[#This Row],[Document no SubProcess]],Processer280125!B:F,5,FALSE)</f>
        <v>Current</v>
      </c>
      <c r="M451" t="str">
        <f>VLOOKUP(Processes[[#This Row],[Document no SubProcess]],Processer280125!B:B,1,)</f>
        <v>SP21.78</v>
      </c>
    </row>
    <row r="452" spans="3:13">
      <c r="C452" s="29" t="str">
        <f>_xlfn.CONCAT(Processes[[#This Row],[Document no]],"-",Processes[[#This Row],[Process]],"-",Processes[[#This Row],[Document no SubProcess]],"-",Processes[[#This Row],[SubProcess]])</f>
        <v>P21-Compliance-SP21.79-Privacy Notice - Production of marketing material</v>
      </c>
      <c r="D452" t="s">
        <v>8380</v>
      </c>
      <c r="E452" t="s">
        <v>8124</v>
      </c>
      <c r="F452" t="s">
        <v>1604</v>
      </c>
      <c r="G452" s="91" t="s">
        <v>8511</v>
      </c>
      <c r="H452" t="s">
        <v>8512</v>
      </c>
      <c r="I452" t="str">
        <f>VLOOKUP(Processes[[#This Row],[Document no SubProcess]],Processer280125!B:C,2,FALSE)</f>
        <v>cahs@kamstrup.com - Camilla Hovgaard Svare</v>
      </c>
      <c r="J452">
        <f>VLOOKUP(Processes[[#This Row],[Approver]],Tabels!BC:BF,3,FALSE)</f>
        <v>0</v>
      </c>
      <c r="L452" t="str">
        <f>VLOOKUP(Processes[[#This Row],[Document no SubProcess]],Processer280125!B:F,5,FALSE)</f>
        <v>Current</v>
      </c>
      <c r="M452" t="str">
        <f>VLOOKUP(Processes[[#This Row],[Document no SubProcess]],Processer280125!B:B,1,)</f>
        <v>SP21.79</v>
      </c>
    </row>
    <row r="453" spans="3:13">
      <c r="C453" s="29" t="str">
        <f>_xlfn.CONCAT(Processes[[#This Row],[Document no]],"-",Processes[[#This Row],[Process]],"-",Processes[[#This Row],[Document no SubProcess]],"-",Processes[[#This Row],[SubProcess]])</f>
        <v>P21-Compliance-SP21.8-Customs duty compliance</v>
      </c>
      <c r="D453" t="s">
        <v>8380</v>
      </c>
      <c r="E453" t="s">
        <v>8124</v>
      </c>
      <c r="F453" t="s">
        <v>1604</v>
      </c>
      <c r="G453" s="91" t="s">
        <v>8513</v>
      </c>
      <c r="H453" t="s">
        <v>8514</v>
      </c>
      <c r="I453" t="str">
        <f>VLOOKUP(Processes[[#This Row],[Document no SubProcess]],Processer280125!B:C,2,FALSE)</f>
        <v>pabt@kamstrup.com - Peter Abraham Thiele</v>
      </c>
      <c r="J453">
        <f>VLOOKUP(Processes[[#This Row],[Approver]],Tabels!BC:BF,3,FALSE)</f>
        <v>0</v>
      </c>
      <c r="L453" t="str">
        <f>VLOOKUP(Processes[[#This Row],[Document no SubProcess]],Processer280125!B:F,5,FALSE)</f>
        <v>Current</v>
      </c>
      <c r="M453" t="str">
        <f>VLOOKUP(Processes[[#This Row],[Document no SubProcess]],Processer280125!B:B,1,)</f>
        <v>SP21.8</v>
      </c>
    </row>
    <row r="454" spans="3:13">
      <c r="C454" s="29" t="str">
        <f>_xlfn.CONCAT(Processes[[#This Row],[Document no]],"-",Processes[[#This Row],[Process]],"-",Processes[[#This Row],[Document no SubProcess]],"-",Processes[[#This Row],[SubProcess]])</f>
        <v>P21-Compliance-SP21.80-Privacy Notice - Kamstrup.com - RU</v>
      </c>
      <c r="D454" t="s">
        <v>8380</v>
      </c>
      <c r="E454" t="s">
        <v>8124</v>
      </c>
      <c r="F454" t="s">
        <v>1604</v>
      </c>
      <c r="G454" s="91" t="s">
        <v>8515</v>
      </c>
      <c r="H454" t="s">
        <v>8516</v>
      </c>
      <c r="I454" t="str">
        <f>VLOOKUP(Processes[[#This Row],[Document no SubProcess]],Processer280125!B:C,2,FALSE)</f>
        <v>cahs@kamstrup.com - Camilla Hovgaard Svare</v>
      </c>
      <c r="J454">
        <f>VLOOKUP(Processes[[#This Row],[Approver]],Tabels!BC:BF,3,FALSE)</f>
        <v>0</v>
      </c>
      <c r="L454" t="str">
        <f>VLOOKUP(Processes[[#This Row],[Document no SubProcess]],Processer280125!B:F,5,FALSE)</f>
        <v>Draft</v>
      </c>
      <c r="M454" t="str">
        <f>VLOOKUP(Processes[[#This Row],[Document no SubProcess]],Processer280125!B:B,1,)</f>
        <v>SP21.80</v>
      </c>
    </row>
    <row r="455" spans="3:13">
      <c r="C455" s="29" t="str">
        <f>_xlfn.CONCAT(Processes[[#This Row],[Document no]],"-",Processes[[#This Row],[Process]],"-",Processes[[#This Row],[Document no SubProcess]],"-",Processes[[#This Row],[SubProcess]])</f>
        <v>P21-Compliance-SP21.81-Security and verification seal for products</v>
      </c>
      <c r="D455" t="s">
        <v>8380</v>
      </c>
      <c r="E455" t="s">
        <v>8124</v>
      </c>
      <c r="F455" t="s">
        <v>1604</v>
      </c>
      <c r="G455" s="39" t="s">
        <v>8517</v>
      </c>
      <c r="H455" t="s">
        <v>8518</v>
      </c>
      <c r="I455" t="str">
        <f>VLOOKUP(Processes[[#This Row],[Document no SubProcess]],Processer280125!B:C,2,FALSE)</f>
        <v>GHA@kamstrup.com - Gitte Hyltoft Andersen</v>
      </c>
      <c r="J455" t="str">
        <f>VLOOKUP(Processes[[#This Row],[Approver]],Tabels!BC:BF,3,FALSE)</f>
        <v>Unknown</v>
      </c>
      <c r="L455" t="str">
        <f>VLOOKUP(Processes[[#This Row],[Document no SubProcess]],Processer280125!B:F,5,FALSE)</f>
        <v>Current</v>
      </c>
      <c r="M455" t="str">
        <f>VLOOKUP(Processes[[#This Row],[Document no SubProcess]],Processer280125!B:B,1,)</f>
        <v>SP21.81</v>
      </c>
    </row>
    <row r="456" spans="3:13">
      <c r="C456" s="29" t="str">
        <f>_xlfn.CONCAT(Processes[[#This Row],[Document no]],"-",Processes[[#This Row],[Process]],"-",Processes[[#This Row],[Document no SubProcess]],"-",Processes[[#This Row],[SubProcess]])</f>
        <v>P21-Compliance-SP21.82-Retention and deletion (privacy) - Finance</v>
      </c>
      <c r="D456" t="s">
        <v>8380</v>
      </c>
      <c r="E456" t="s">
        <v>8124</v>
      </c>
      <c r="F456" t="s">
        <v>1604</v>
      </c>
      <c r="G456" s="91" t="s">
        <v>8519</v>
      </c>
      <c r="H456" t="s">
        <v>8520</v>
      </c>
      <c r="I456" t="str">
        <f>VLOOKUP(Processes[[#This Row],[Document no SubProcess]],Processer280125!B:C,2,FALSE)</f>
        <v>cahs@kamstrup.com - Camilla Hovgaard Svare</v>
      </c>
      <c r="J456">
        <f>VLOOKUP(Processes[[#This Row],[Approver]],Tabels!BC:BF,3,FALSE)</f>
        <v>0</v>
      </c>
      <c r="L456" t="str">
        <f>VLOOKUP(Processes[[#This Row],[Document no SubProcess]],Processer280125!B:F,5,FALSE)</f>
        <v>Draft</v>
      </c>
      <c r="M456" t="str">
        <f>VLOOKUP(Processes[[#This Row],[Document no SubProcess]],Processer280125!B:B,1,)</f>
        <v>SP21.82</v>
      </c>
    </row>
    <row r="457" spans="3:13">
      <c r="C457" s="29" t="str">
        <f>_xlfn.CONCAT(Processes[[#This Row],[Document no]],"-",Processes[[#This Row],[Process]],"-",Processes[[#This Row],[Document no SubProcess]],"-",Processes[[#This Row],[SubProcess]])</f>
        <v>P21-Compliance-SP21.83-Retention and deletion (privacy) - People &amp; Culture</v>
      </c>
      <c r="D457" t="s">
        <v>8380</v>
      </c>
      <c r="E457" t="s">
        <v>8124</v>
      </c>
      <c r="F457" t="s">
        <v>1604</v>
      </c>
      <c r="G457" s="91" t="s">
        <v>8521</v>
      </c>
      <c r="H457" t="s">
        <v>8522</v>
      </c>
      <c r="I457" t="str">
        <f>VLOOKUP(Processes[[#This Row],[Document no SubProcess]],Processer280125!B:C,2,FALSE)</f>
        <v>lobr@kamstrup.com - Lotte Blanner</v>
      </c>
      <c r="J457">
        <f>VLOOKUP(Processes[[#This Row],[Approver]],Tabels!BC:BF,3,FALSE)</f>
        <v>0</v>
      </c>
      <c r="L457" t="str">
        <f>VLOOKUP(Processes[[#This Row],[Document no SubProcess]],Processer280125!B:F,5,FALSE)</f>
        <v>Current</v>
      </c>
      <c r="M457" t="str">
        <f>VLOOKUP(Processes[[#This Row],[Document no SubProcess]],Processer280125!B:B,1,)</f>
        <v>SP21.83</v>
      </c>
    </row>
    <row r="458" spans="3:13">
      <c r="C458" s="29" t="str">
        <f>_xlfn.CONCAT(Processes[[#This Row],[Document no]],"-",Processes[[#This Row],[Process]],"-",Processes[[#This Row],[Document no SubProcess]],"-",Processes[[#This Row],[SubProcess]])</f>
        <v>P21-Compliance-SP21.84-Privacy Notice -for data subjects who are a subject of a whistleblower report</v>
      </c>
      <c r="D458" t="s">
        <v>8380</v>
      </c>
      <c r="E458" t="s">
        <v>8124</v>
      </c>
      <c r="F458" t="s">
        <v>1604</v>
      </c>
      <c r="G458" s="91" t="s">
        <v>8523</v>
      </c>
      <c r="H458" t="s">
        <v>8524</v>
      </c>
      <c r="I458" t="str">
        <f>VLOOKUP(Processes[[#This Row],[Document no SubProcess]],Processer280125!B:C,2,FALSE)</f>
        <v>cahs@kamstrup.com - Camilla Hovgaard Svare</v>
      </c>
      <c r="J458">
        <f>VLOOKUP(Processes[[#This Row],[Approver]],Tabels!BC:BF,3,FALSE)</f>
        <v>0</v>
      </c>
      <c r="L458" t="str">
        <f>VLOOKUP(Processes[[#This Row],[Document no SubProcess]],Processer280125!B:F,5,FALSE)</f>
        <v>Draft</v>
      </c>
      <c r="M458" t="str">
        <f>VLOOKUP(Processes[[#This Row],[Document no SubProcess]],Processer280125!B:B,1,)</f>
        <v>SP21.84</v>
      </c>
    </row>
    <row r="459" spans="3:13">
      <c r="C459" s="29" t="str">
        <f>_xlfn.CONCAT(Processes[[#This Row],[Document no]],"-",Processes[[#This Row],[Process]],"-",Processes[[#This Row],[Document no SubProcess]],"-",Processes[[#This Row],[SubProcess]])</f>
        <v>P21-Compliance-SP21.85-People &amp; Culture Data Handling</v>
      </c>
      <c r="D459" t="s">
        <v>8380</v>
      </c>
      <c r="E459" t="s">
        <v>8124</v>
      </c>
      <c r="F459" t="s">
        <v>1604</v>
      </c>
      <c r="G459" s="39" t="s">
        <v>8525</v>
      </c>
      <c r="H459" t="s">
        <v>8526</v>
      </c>
      <c r="I459" t="str">
        <f>VLOOKUP(Processes[[#This Row],[Document no SubProcess]],Processer280125!B:C,2,FALSE)</f>
        <v>mnt@kamstrup.com - Mathilde Rønnow Thomsen</v>
      </c>
      <c r="J459" t="str">
        <f>VLOOKUP(Processes[[#This Row],[Approver]],Tabels!BC:BF,3,FALSE)</f>
        <v xml:space="preserve"> People &amp; Culture</v>
      </c>
      <c r="L459" t="str">
        <f>VLOOKUP(Processes[[#This Row],[Document no SubProcess]],Processer280125!B:F,5,FALSE)</f>
        <v>Current</v>
      </c>
      <c r="M459" t="str">
        <f>VLOOKUP(Processes[[#This Row],[Document no SubProcess]],Processer280125!B:B,1,)</f>
        <v>SP21.85</v>
      </c>
    </row>
    <row r="460" spans="3:13">
      <c r="C460" s="29" t="str">
        <f>_xlfn.CONCAT(Processes[[#This Row],[Document no]],"-",Processes[[#This Row],[Process]],"-",Processes[[#This Row],[Document no SubProcess]],"-",Processes[[#This Row],[SubProcess]])</f>
        <v>P21-Compliance-SP21.86-Requirements for Initial Product Verification</v>
      </c>
      <c r="D460" t="s">
        <v>8380</v>
      </c>
      <c r="E460" t="s">
        <v>8124</v>
      </c>
      <c r="F460" t="s">
        <v>1604</v>
      </c>
      <c r="G460" s="91" t="s">
        <v>8527</v>
      </c>
      <c r="H460" t="s">
        <v>8528</v>
      </c>
      <c r="I460" t="str">
        <f>VLOOKUP(Processes[[#This Row],[Document no SubProcess]],Processer280125!B:C,2,FALSE)</f>
        <v>marr@kamstrup.com - Martino Reclari</v>
      </c>
      <c r="J460">
        <f>VLOOKUP(Processes[[#This Row],[Approver]],Tabels!BC:BF,3,FALSE)</f>
        <v>0</v>
      </c>
      <c r="L460" t="str">
        <f>VLOOKUP(Processes[[#This Row],[Document no SubProcess]],Processer280125!B:F,5,FALSE)</f>
        <v>Draft</v>
      </c>
      <c r="M460" t="str">
        <f>VLOOKUP(Processes[[#This Row],[Document no SubProcess]],Processer280125!B:B,1,)</f>
        <v>SP21.86</v>
      </c>
    </row>
    <row r="461" spans="3:13">
      <c r="C461" s="29" t="str">
        <f>_xlfn.CONCAT(Processes[[#This Row],[Document no]],"-",Processes[[#This Row],[Process]],"-",Processes[[#This Row],[Document no SubProcess]],"-",Processes[[#This Row],[SubProcess]])</f>
        <v>P21-Compliance-SP21.87-Field Service Subcontractor Selection and Contract Management - Solution &amp; Service Delivery</v>
      </c>
      <c r="D461" t="s">
        <v>8380</v>
      </c>
      <c r="E461" t="s">
        <v>8124</v>
      </c>
      <c r="F461" t="s">
        <v>1604</v>
      </c>
      <c r="G461" s="39" t="s">
        <v>8529</v>
      </c>
      <c r="H461" t="s">
        <v>8530</v>
      </c>
      <c r="I461" t="str">
        <f>VLOOKUP(Processes[[#This Row],[Document no SubProcess]],Processer280125!B:C,2,FALSE)</f>
        <v>pbi@kamstrup.com - Peter Birk</v>
      </c>
      <c r="J461" t="str">
        <f>VLOOKUP(Processes[[#This Row],[Approver]],Tabels!BC:BF,3,FALSE)</f>
        <v>Heat</v>
      </c>
      <c r="L461" t="str">
        <f>VLOOKUP(Processes[[#This Row],[Document no SubProcess]],Processer280125!B:F,5,FALSE)</f>
        <v>Draft</v>
      </c>
      <c r="M461" t="str">
        <f>VLOOKUP(Processes[[#This Row],[Document no SubProcess]],Processer280125!B:B,1,)</f>
        <v>SP21.87</v>
      </c>
    </row>
    <row r="462" spans="3:13">
      <c r="C462" s="29" t="str">
        <f>_xlfn.CONCAT(Processes[[#This Row],[Document no]],"-",Processes[[#This Row],[Process]],"-",Processes[[#This Row],[Document no SubProcess]],"-",Processes[[#This Row],[SubProcess]])</f>
        <v>P21-Compliance-SP21.88-Product Market Compliance - Hardware and Communication</v>
      </c>
      <c r="D462" t="s">
        <v>8380</v>
      </c>
      <c r="E462" t="s">
        <v>8124</v>
      </c>
      <c r="F462" t="s">
        <v>1604</v>
      </c>
      <c r="G462" s="39" t="s">
        <v>8531</v>
      </c>
      <c r="H462" t="s">
        <v>8532</v>
      </c>
      <c r="I462" t="str">
        <f>VLOOKUP(Processes[[#This Row],[Document no SubProcess]],Processer280125!B:C,2,FALSE)</f>
        <v>aanh@kamstrup.com - Annica Sharma Nørmølle-Hansen</v>
      </c>
      <c r="J462" t="str">
        <f>VLOOKUP(Processes[[#This Row],[Approver]],Tabels!BC:BF,3,FALSE)</f>
        <v>quality</v>
      </c>
      <c r="L462" t="str">
        <f>VLOOKUP(Processes[[#This Row],[Document no SubProcess]],Processer280125!B:F,5,FALSE)</f>
        <v>Draft</v>
      </c>
      <c r="M462" t="str">
        <f>VLOOKUP(Processes[[#This Row],[Document no SubProcess]],Processer280125!B:B,1,)</f>
        <v>SP21.88</v>
      </c>
    </row>
    <row r="463" spans="3:13">
      <c r="C463" s="29" t="str">
        <f>_xlfn.CONCAT(Processes[[#This Row],[Document no]],"-",Processes[[#This Row],[Process]],"-",Processes[[#This Row],[Document no SubProcess]],"-",Processes[[#This Row],[SubProcess]])</f>
        <v>P21-Compliance-SP21.89-Product and Market Compliance</v>
      </c>
      <c r="D463" t="s">
        <v>8380</v>
      </c>
      <c r="E463" t="s">
        <v>8124</v>
      </c>
      <c r="F463" t="s">
        <v>1604</v>
      </c>
      <c r="G463" s="39" t="s">
        <v>8533</v>
      </c>
      <c r="H463" t="s">
        <v>8534</v>
      </c>
      <c r="I463" t="str">
        <f>VLOOKUP(Processes[[#This Row],[Document no SubProcess]],Processer280125!B:C,2,FALSE)</f>
        <v>jhd@kamstrup.com - Jens Hørdum</v>
      </c>
      <c r="J463">
        <f>VLOOKUP(Processes[[#This Row],[Approver]],Tabels!BC:BF,3,FALSE)</f>
        <v>0</v>
      </c>
      <c r="L463" t="str">
        <f>VLOOKUP(Processes[[#This Row],[Document no SubProcess]],Processer280125!B:F,5,FALSE)</f>
        <v>Draft</v>
      </c>
      <c r="M463" t="str">
        <f>VLOOKUP(Processes[[#This Row],[Document no SubProcess]],Processer280125!B:B,1,)</f>
        <v>SP21.89</v>
      </c>
    </row>
    <row r="464" spans="3:13">
      <c r="C464" s="29" t="str">
        <f>_xlfn.CONCAT(Processes[[#This Row],[Document no]],"-",Processes[[#This Row],[Process]],"-",Processes[[#This Row],[Document no SubProcess]],"-",Processes[[#This Row],[SubProcess]])</f>
        <v>P21-Compliance--</v>
      </c>
      <c r="D464" t="s">
        <v>8380</v>
      </c>
      <c r="E464" t="s">
        <v>8124</v>
      </c>
      <c r="F464" t="s">
        <v>1604</v>
      </c>
      <c r="G464" s="39"/>
      <c r="I464" t="s">
        <v>2410</v>
      </c>
      <c r="J464">
        <f>VLOOKUP(Processes[[#This Row],[Approver]],Tabels!BC:BF,3,FALSE)</f>
        <v>0</v>
      </c>
      <c r="L464" t="s">
        <v>812</v>
      </c>
      <c r="M464" t="s">
        <v>812</v>
      </c>
    </row>
    <row r="465" spans="3:13">
      <c r="C465" s="29" t="str">
        <f>_xlfn.CONCAT(Processes[[#This Row],[Document no]],"-",Processes[[#This Row],[Process]],"-",Processes[[#This Row],[Document no SubProcess]],"-",Processes[[#This Row],[SubProcess]])</f>
        <v>P22-Continuous Improvement-SP22.1-Lessons Learned for Customer Projects</v>
      </c>
      <c r="D465" t="s">
        <v>8535</v>
      </c>
      <c r="E465" t="s">
        <v>8124</v>
      </c>
      <c r="F465" t="s">
        <v>8536</v>
      </c>
      <c r="G465" s="39" t="s">
        <v>8537</v>
      </c>
      <c r="H465" t="s">
        <v>8538</v>
      </c>
      <c r="I465" t="str">
        <f>VLOOKUP(Processes[[#This Row],[Document no SubProcess]],Processer280125!B:C,2,FALSE)</f>
        <v>SMS@kamstrup.com - Søren Martin Sørensen</v>
      </c>
      <c r="J465" t="str">
        <f>VLOOKUP(Processes[[#This Row],[Approver]],Tabels!BC:BF,3,FALSE)</f>
        <v>Heat</v>
      </c>
      <c r="L465" t="str">
        <f>VLOOKUP(Processes[[#This Row],[Document no SubProcess]],Processer280125!B:F,5,FALSE)</f>
        <v>Current</v>
      </c>
      <c r="M465" t="str">
        <f>VLOOKUP(Processes[[#This Row],[Document no SubProcess]],Processer280125!B:B,1,)</f>
        <v>SP22.1</v>
      </c>
    </row>
    <row r="466" spans="3:13">
      <c r="C466" s="29" t="str">
        <f>_xlfn.CONCAT(Processes[[#This Row],[Document no]],"-",Processes[[#This Row],[Process]],"-",Processes[[#This Row],[Document no SubProcess]],"-",Processes[[#This Row],[SubProcess]])</f>
        <v>P22-Continuous Improvement--</v>
      </c>
      <c r="D466" t="s">
        <v>8535</v>
      </c>
      <c r="E466" t="s">
        <v>8124</v>
      </c>
      <c r="F466" t="s">
        <v>8536</v>
      </c>
      <c r="I466" t="s">
        <v>2410</v>
      </c>
      <c r="J466">
        <f>VLOOKUP(Processes[[#This Row],[Approver]],Tabels!BC:BF,3,FALSE)</f>
        <v>0</v>
      </c>
      <c r="L466" t="s">
        <v>812</v>
      </c>
      <c r="M466" t="s">
        <v>812</v>
      </c>
    </row>
    <row r="467" spans="3:13">
      <c r="C467" s="29" t="str">
        <f>_xlfn.CONCAT(Processes[[#This Row],[Document no]],"-",Processes[[#This Row],[Process]],"-",Processes[[#This Row],[Document no SubProcess]],"-",Processes[[#This Row],[SubProcess]])</f>
        <v>P23-Customer Experience-SP23.1-Customer Perception Study (CPS)</v>
      </c>
      <c r="D467" t="s">
        <v>8539</v>
      </c>
      <c r="E467" t="s">
        <v>8124</v>
      </c>
      <c r="F467" t="s">
        <v>2163</v>
      </c>
      <c r="G467" s="39" t="s">
        <v>8540</v>
      </c>
      <c r="H467" t="s">
        <v>8541</v>
      </c>
      <c r="I467" t="str">
        <f>VLOOKUP(Processes[[#This Row],[Document no SubProcess]],Processer280125!B:C,2,FALSE)</f>
        <v>hafm@kamstrup.com - Hans Steffens</v>
      </c>
      <c r="J467">
        <f>VLOOKUP(Processes[[#This Row],[Approver]],Tabels!BC:BF,3,FALSE)</f>
        <v>0</v>
      </c>
      <c r="L467" t="str">
        <f>VLOOKUP(Processes[[#This Row],[Document no SubProcess]],Processer280125!B:F,5,FALSE)</f>
        <v>Current</v>
      </c>
      <c r="M467" t="str">
        <f>VLOOKUP(Processes[[#This Row],[Document no SubProcess]],Processer280125!B:B,1,)</f>
        <v>SP23.1</v>
      </c>
    </row>
    <row r="468" spans="3:13">
      <c r="C468" s="29" t="str">
        <f>_xlfn.CONCAT(Processes[[#This Row],[Document no]],"-",Processes[[#This Row],[Process]],"-",Processes[[#This Row],[Document no SubProcess]],"-",Processes[[#This Row],[SubProcess]])</f>
        <v>P23-Customer Experience-SP23.2-Service Recovery of Dissatisfied Customers</v>
      </c>
      <c r="D468" t="s">
        <v>8539</v>
      </c>
      <c r="E468" t="s">
        <v>8124</v>
      </c>
      <c r="F468" t="s">
        <v>2163</v>
      </c>
      <c r="G468" s="39" t="s">
        <v>8542</v>
      </c>
      <c r="H468" t="s">
        <v>8543</v>
      </c>
      <c r="I468" t="str">
        <f>VLOOKUP(Processes[[#This Row],[Document no SubProcess]],Processer280125!B:C,2,FALSE)</f>
        <v>hafm@kamstrup.com - Hans Steffens</v>
      </c>
      <c r="J468">
        <f>VLOOKUP(Processes[[#This Row],[Approver]],Tabels!BC:BF,3,FALSE)</f>
        <v>0</v>
      </c>
      <c r="L468" t="str">
        <f>VLOOKUP(Processes[[#This Row],[Document no SubProcess]],Processer280125!B:F,5,FALSE)</f>
        <v>Draft</v>
      </c>
      <c r="M468" t="str">
        <f>VLOOKUP(Processes[[#This Row],[Document no SubProcess]],Processer280125!B:B,1,)</f>
        <v>SP23.2</v>
      </c>
    </row>
    <row r="469" spans="3:13">
      <c r="C469" s="29" t="str">
        <f>_xlfn.CONCAT(Processes[[#This Row],[Document no]],"-",Processes[[#This Row],[Process]],"-",Processes[[#This Row],[Document no SubProcess]],"-",Processes[[#This Row],[SubProcess]])</f>
        <v>P23-Customer Experience-SP23.3-Touch Point Customer Surveys</v>
      </c>
      <c r="D469" t="s">
        <v>8539</v>
      </c>
      <c r="E469" t="s">
        <v>8124</v>
      </c>
      <c r="F469" t="s">
        <v>2163</v>
      </c>
      <c r="G469" s="39" t="s">
        <v>8544</v>
      </c>
      <c r="H469" t="s">
        <v>8545</v>
      </c>
      <c r="I469" t="str">
        <f>VLOOKUP(Processes[[#This Row],[Document no SubProcess]],Processer280125!B:C,2,FALSE)</f>
        <v>hafm@kamstrup.com - Hans Steffens</v>
      </c>
      <c r="J469">
        <f>VLOOKUP(Processes[[#This Row],[Approver]],Tabels!BC:BF,3,FALSE)</f>
        <v>0</v>
      </c>
      <c r="L469" t="str">
        <f>VLOOKUP(Processes[[#This Row],[Document no SubProcess]],Processer280125!B:F,5,FALSE)</f>
        <v>Current</v>
      </c>
      <c r="M469" t="str">
        <f>VLOOKUP(Processes[[#This Row],[Document no SubProcess]],Processer280125!B:B,1,)</f>
        <v>SP23.3</v>
      </c>
    </row>
    <row r="470" spans="3:13">
      <c r="C470" s="29" t="str">
        <f>_xlfn.CONCAT(Processes[[#This Row],[Document no]],"-",Processes[[#This Row],[Process]],"-",Processes[[#This Row],[Document no SubProcess]],"-",Processes[[#This Row],[SubProcess]])</f>
        <v>P23-Customer Experience-SP23.4-Web Survey - User experience</v>
      </c>
      <c r="D470" t="s">
        <v>8539</v>
      </c>
      <c r="E470" t="s">
        <v>8124</v>
      </c>
      <c r="F470" t="s">
        <v>2163</v>
      </c>
      <c r="G470" s="39" t="s">
        <v>8546</v>
      </c>
      <c r="H470" t="s">
        <v>8547</v>
      </c>
      <c r="I470" t="str">
        <f>VLOOKUP(Processes[[#This Row],[Document no SubProcess]],Processer280125!B:C,2,FALSE)</f>
        <v>hafm@kamstrup.com - Hans Steffens</v>
      </c>
      <c r="J470">
        <f>VLOOKUP(Processes[[#This Row],[Approver]],Tabels!BC:BF,3,FALSE)</f>
        <v>0</v>
      </c>
      <c r="L470" t="str">
        <f>VLOOKUP(Processes[[#This Row],[Document no SubProcess]],Processer280125!B:F,5,FALSE)</f>
        <v>Current</v>
      </c>
      <c r="M470" t="str">
        <f>VLOOKUP(Processes[[#This Row],[Document no SubProcess]],Processer280125!B:B,1,)</f>
        <v>SP23.4</v>
      </c>
    </row>
    <row r="471" spans="3:13">
      <c r="C471" s="29" t="str">
        <f>_xlfn.CONCAT(Processes[[#This Row],[Document no]],"-",Processes[[#This Row],[Process]],"-",Processes[[#This Row],[Document no SubProcess]],"-",Processes[[#This Row],[SubProcess]])</f>
        <v>P23-Customer Experience-SP23.5-Customer Experience - Continuous Improvement</v>
      </c>
      <c r="D471" t="s">
        <v>8539</v>
      </c>
      <c r="E471" t="s">
        <v>8124</v>
      </c>
      <c r="F471" t="s">
        <v>2163</v>
      </c>
      <c r="G471" s="39" t="s">
        <v>8548</v>
      </c>
      <c r="H471" t="s">
        <v>8549</v>
      </c>
      <c r="I471" t="str">
        <f>VLOOKUP(Processes[[#This Row],[Document no SubProcess]],Processer280125!B:C,2,FALSE)</f>
        <v>hafm@kamstrup.com - Hans Steffens</v>
      </c>
      <c r="J471">
        <f>VLOOKUP(Processes[[#This Row],[Approver]],Tabels!BC:BF,3,FALSE)</f>
        <v>0</v>
      </c>
      <c r="L471" t="str">
        <f>VLOOKUP(Processes[[#This Row],[Document no SubProcess]],Processer280125!B:F,5,FALSE)</f>
        <v>Current</v>
      </c>
      <c r="M471" t="str">
        <f>VLOOKUP(Processes[[#This Row],[Document no SubProcess]],Processer280125!B:B,1,)</f>
        <v>SP23.5</v>
      </c>
    </row>
    <row r="472" spans="3:13">
      <c r="C472" s="29" t="str">
        <f>_xlfn.CONCAT(Processes[[#This Row],[Document no]],"-",Processes[[#This Row],[Process]],"-",Processes[[#This Row],[Document no SubProcess]],"-",Processes[[#This Row],[SubProcess]])</f>
        <v>P23-Customer Experience--</v>
      </c>
      <c r="D472" t="s">
        <v>8539</v>
      </c>
      <c r="E472" t="s">
        <v>8124</v>
      </c>
      <c r="F472" t="s">
        <v>2163</v>
      </c>
      <c r="I472" t="s">
        <v>2410</v>
      </c>
      <c r="J472">
        <f>VLOOKUP(Processes[[#This Row],[Approver]],Tabels!BC:BF,3,FALSE)</f>
        <v>0</v>
      </c>
      <c r="L472" t="s">
        <v>812</v>
      </c>
      <c r="M472" t="s">
        <v>812</v>
      </c>
    </row>
    <row r="473" spans="3:13">
      <c r="C473" s="29" t="str">
        <f>_xlfn.CONCAT(Processes[[#This Row],[Document no]],"-",Processes[[#This Row],[Process]],"-",Processes[[#This Row],[Document no SubProcess]],"-",Processes[[#This Row],[SubProcess]])</f>
        <v>P24-Document Control &amp; Registrations-SP24.1-KamWay - Document Control</v>
      </c>
      <c r="D473" t="s">
        <v>8550</v>
      </c>
      <c r="E473" t="s">
        <v>8124</v>
      </c>
      <c r="F473" t="s">
        <v>8551</v>
      </c>
      <c r="G473" s="39" t="s">
        <v>8552</v>
      </c>
      <c r="H473" t="s">
        <v>8553</v>
      </c>
      <c r="I473" t="str">
        <f>VLOOKUP(Processes[[#This Row],[Document no SubProcess]],Processer280125!B:C,2,FALSE)</f>
        <v>ahat@kamstrup.com - Annie Hattesen</v>
      </c>
      <c r="J473">
        <f>VLOOKUP(Processes[[#This Row],[Approver]],Tabels!BC:BF,3,FALSE)</f>
        <v>0</v>
      </c>
      <c r="L473" t="str">
        <f>VLOOKUP(Processes[[#This Row],[Document no SubProcess]],Processer280125!B:F,5,FALSE)</f>
        <v>Draft</v>
      </c>
      <c r="M473" t="str">
        <f>VLOOKUP(Processes[[#This Row],[Document no SubProcess]],Processer280125!B:B,1,)</f>
        <v>SP24.1</v>
      </c>
    </row>
    <row r="474" spans="3:13">
      <c r="C474" s="29" t="str">
        <f>_xlfn.CONCAT(Processes[[#This Row],[Document no]],"-",Processes[[#This Row],[Process]],"-",Processes[[#This Row],[Document no SubProcess]],"-",Processes[[#This Row],[SubProcess]])</f>
        <v>P24-Document Control &amp; Registrations-SP24.10-Classification of information</v>
      </c>
      <c r="D474" t="s">
        <v>8550</v>
      </c>
      <c r="E474" t="s">
        <v>8124</v>
      </c>
      <c r="F474" t="s">
        <v>8551</v>
      </c>
      <c r="G474" s="91" t="s">
        <v>8554</v>
      </c>
      <c r="H474" t="s">
        <v>8555</v>
      </c>
      <c r="I474" t="str">
        <f>VLOOKUP(Processes[[#This Row],[Document no SubProcess]],Processer280125!B:C,2,FALSE)</f>
        <v>frpn@kamstrup.com - Frank Petersen</v>
      </c>
      <c r="J474" t="str">
        <f>VLOOKUP(Processes[[#This Row],[Approver]],Tabels!BC:BF,3,FALSE)</f>
        <v>Legal</v>
      </c>
      <c r="L474" t="str">
        <f>VLOOKUP(Processes[[#This Row],[Document no SubProcess]],Processer280125!B:F,5,FALSE)</f>
        <v>Current</v>
      </c>
      <c r="M474" t="str">
        <f>VLOOKUP(Processes[[#This Row],[Document no SubProcess]],Processer280125!B:B,1,)</f>
        <v>SP24.10</v>
      </c>
    </row>
    <row r="475" spans="3:13">
      <c r="C475" s="29" t="str">
        <f>_xlfn.CONCAT(Processes[[#This Row],[Document no]],"-",Processes[[#This Row],[Process]],"-",Processes[[#This Row],[Document no SubProcess]],"-",Processes[[#This Row],[SubProcess]])</f>
        <v>P24-Document Control &amp; Registrations-SP24.11-Creating and updating manufacturing declarations and letters</v>
      </c>
      <c r="D475" t="s">
        <v>8550</v>
      </c>
      <c r="E475" t="s">
        <v>8124</v>
      </c>
      <c r="F475" t="s">
        <v>8551</v>
      </c>
      <c r="G475" s="39" t="s">
        <v>8556</v>
      </c>
      <c r="H475" t="s">
        <v>8557</v>
      </c>
      <c r="I475" t="str">
        <f>VLOOKUP(Processes[[#This Row],[Document no SubProcess]],Processer280125!B:C,2,FALSE)</f>
        <v>grp@kamstrup.com - Grethe Rishøj Petersen</v>
      </c>
      <c r="J475" t="str">
        <f>VLOOKUP(Processes[[#This Row],[Approver]],Tabels!BC:BF,3,FALSE)</f>
        <v xml:space="preserve"> Water</v>
      </c>
      <c r="L475" t="str">
        <f>VLOOKUP(Processes[[#This Row],[Document no SubProcess]],Processer280125!B:F,5,FALSE)</f>
        <v>Draft</v>
      </c>
      <c r="M475" t="str">
        <f>VLOOKUP(Processes[[#This Row],[Document no SubProcess]],Processer280125!B:B,1,)</f>
        <v>SP24.11</v>
      </c>
    </row>
    <row r="476" spans="3:13">
      <c r="C476" s="29" t="str">
        <f>_xlfn.CONCAT(Processes[[#This Row],[Document no]],"-",Processes[[#This Row],[Process]],"-",Processes[[#This Row],[Document no SubProcess]],"-",Processes[[#This Row],[SubProcess]])</f>
        <v>P24-Document Control &amp; Registrations-SP24.12-Creating and updating product documentation types - Electricity</v>
      </c>
      <c r="D476" t="s">
        <v>8550</v>
      </c>
      <c r="E476" t="s">
        <v>8124</v>
      </c>
      <c r="F476" t="s">
        <v>8551</v>
      </c>
      <c r="G476" s="39" t="s">
        <v>8558</v>
      </c>
      <c r="H476" t="s">
        <v>8559</v>
      </c>
      <c r="I476" t="str">
        <f>VLOOKUP(Processes[[#This Row],[Document no SubProcess]],Processer280125!B:C,2,FALSE)</f>
        <v>PLS@kamstrup.com - Pia Lykke Schumacher</v>
      </c>
      <c r="J476" t="str">
        <f>VLOOKUP(Processes[[#This Row],[Approver]],Tabels!BC:BF,3,FALSE)</f>
        <v>Unknown</v>
      </c>
      <c r="L476" t="str">
        <f>VLOOKUP(Processes[[#This Row],[Document no SubProcess]],Processer280125!B:F,5,FALSE)</f>
        <v>Draft</v>
      </c>
      <c r="M476" t="str">
        <f>VLOOKUP(Processes[[#This Row],[Document no SubProcess]],Processer280125!B:B,1,)</f>
        <v>SP24.12</v>
      </c>
    </row>
    <row r="477" spans="3:13">
      <c r="C477" s="29" t="str">
        <f>_xlfn.CONCAT(Processes[[#This Row],[Document no]],"-",Processes[[#This Row],[Process]],"-",Processes[[#This Row],[Document no SubProcess]],"-",Processes[[#This Row],[SubProcess]])</f>
        <v>P24-Document Control &amp; Registrations-SP24.13-Handling of Trade Secrets</v>
      </c>
      <c r="D477" t="s">
        <v>8550</v>
      </c>
      <c r="E477" t="s">
        <v>8124</v>
      </c>
      <c r="F477" t="s">
        <v>8551</v>
      </c>
      <c r="G477" s="91" t="s">
        <v>8560</v>
      </c>
      <c r="H477" t="s">
        <v>8561</v>
      </c>
      <c r="I477" t="str">
        <f>VLOOKUP(Processes[[#This Row],[Document no SubProcess]],Processer280125!B:C,2,FALSE)</f>
        <v>frpn@kamstrup.com - Frank Petersen</v>
      </c>
      <c r="J477" t="str">
        <f>VLOOKUP(Processes[[#This Row],[Approver]],Tabels!BC:BF,3,FALSE)</f>
        <v>Legal</v>
      </c>
      <c r="L477" t="str">
        <f>VLOOKUP(Processes[[#This Row],[Document no SubProcess]],Processer280125!B:F,5,FALSE)</f>
        <v>Draft</v>
      </c>
      <c r="M477" t="str">
        <f>VLOOKUP(Processes[[#This Row],[Document no SubProcess]],Processer280125!B:B,1,)</f>
        <v>SP24.13</v>
      </c>
    </row>
    <row r="478" spans="3:13">
      <c r="C478" s="29" t="str">
        <f>_xlfn.CONCAT(Processes[[#This Row],[Document no]],"-",Processes[[#This Row],[Process]],"-",Processes[[#This Row],[Document no SubProcess]],"-",Processes[[#This Row],[SubProcess]])</f>
        <v>P24-Document Control &amp; Registrations-SP24.14-KamWay - Naming Convention</v>
      </c>
      <c r="D478" t="s">
        <v>8550</v>
      </c>
      <c r="E478" t="s">
        <v>8124</v>
      </c>
      <c r="F478" t="s">
        <v>8551</v>
      </c>
      <c r="G478" s="91" t="s">
        <v>8562</v>
      </c>
      <c r="H478" t="s">
        <v>8563</v>
      </c>
      <c r="I478" t="str">
        <f>VLOOKUP(Processes[[#This Row],[Document no SubProcess]],Processer280125!B:C,2,FALSE)</f>
        <v>ahat@kamstrup.com - Annie Hattesen</v>
      </c>
      <c r="J478">
        <f>VLOOKUP(Processes[[#This Row],[Approver]],Tabels!BC:BF,3,FALSE)</f>
        <v>0</v>
      </c>
      <c r="L478" t="str">
        <f>VLOOKUP(Processes[[#This Row],[Document no SubProcess]],Processer280125!B:F,5,FALSE)</f>
        <v>Current</v>
      </c>
      <c r="M478" t="str">
        <f>VLOOKUP(Processes[[#This Row],[Document no SubProcess]],Processer280125!B:B,1,)</f>
        <v>SP24.14</v>
      </c>
    </row>
    <row r="479" spans="3:13">
      <c r="C479" s="29" t="str">
        <f>_xlfn.CONCAT(Processes[[#This Row],[Document no]],"-",Processes[[#This Row],[Process]],"-",Processes[[#This Row],[Document no SubProcess]],"-",Processes[[#This Row],[SubProcess]])</f>
        <v>P24-Document Control &amp; Registrations-SP24.15-Technical Considerations for Controlled Information in Solution and Service Delivery</v>
      </c>
      <c r="D479" t="s">
        <v>8550</v>
      </c>
      <c r="E479" t="s">
        <v>8124</v>
      </c>
      <c r="F479" t="s">
        <v>8551</v>
      </c>
      <c r="G479" s="91" t="s">
        <v>8564</v>
      </c>
      <c r="H479" t="s">
        <v>8565</v>
      </c>
      <c r="I479" t="str">
        <f>VLOOKUP(Processes[[#This Row],[Document no SubProcess]],Processer280125!B:C,2,FALSE)</f>
        <v>jemr@kamstrup.com - Jesper Rieneck Milner</v>
      </c>
      <c r="J479">
        <f>VLOOKUP(Processes[[#This Row],[Approver]],Tabels!BC:BF,3,FALSE)</f>
        <v>0</v>
      </c>
      <c r="L479" t="str">
        <f>VLOOKUP(Processes[[#This Row],[Document no SubProcess]],Processer280125!B:F,5,FALSE)</f>
        <v>Current</v>
      </c>
      <c r="M479" t="str">
        <f>VLOOKUP(Processes[[#This Row],[Document no SubProcess]],Processer280125!B:B,1,)</f>
        <v>SP24.15</v>
      </c>
    </row>
    <row r="480" spans="3:13">
      <c r="C480" s="29" t="str">
        <f>_xlfn.CONCAT(Processes[[#This Row],[Document no]],"-",Processes[[#This Row],[Process]],"-",Processes[[#This Row],[Document no SubProcess]],"-",Processes[[#This Row],[SubProcess]])</f>
        <v>P24-Document Control &amp; Registrations-SP24.16-External Distribution Channels Approved by IT - Classification of information</v>
      </c>
      <c r="D480" t="s">
        <v>8550</v>
      </c>
      <c r="E480" t="s">
        <v>8124</v>
      </c>
      <c r="F480" t="s">
        <v>8551</v>
      </c>
      <c r="G480" s="91" t="s">
        <v>8566</v>
      </c>
      <c r="H480" t="s">
        <v>8567</v>
      </c>
      <c r="I480" t="str">
        <f>VLOOKUP(Processes[[#This Row],[Document no SubProcess]],Processer280125!B:C,2,FALSE)</f>
        <v>kytw@kamstrup.com - Katy Thurlow</v>
      </c>
      <c r="J480" t="str">
        <f>VLOOKUP(Processes[[#This Row],[Approver]],Tabels!BC:BF,3,FALSE)</f>
        <v xml:space="preserve"> Digitalization</v>
      </c>
      <c r="L480" t="str">
        <f>VLOOKUP(Processes[[#This Row],[Document no SubProcess]],Processer280125!B:F,5,FALSE)</f>
        <v>Current</v>
      </c>
      <c r="M480" t="str">
        <f>VLOOKUP(Processes[[#This Row],[Document no SubProcess]],Processer280125!B:B,1,)</f>
        <v>SP24.16</v>
      </c>
    </row>
    <row r="481" spans="3:13">
      <c r="C481" s="29" t="str">
        <f>_xlfn.CONCAT(Processes[[#This Row],[Document no]],"-",Processes[[#This Row],[Process]],"-",Processes[[#This Row],[Document no SubProcess]],"-",Processes[[#This Row],[SubProcess]])</f>
        <v>P24-Document Control &amp; Registrations-SP24.17-Revision Management in Aras Innovator</v>
      </c>
      <c r="D481" t="s">
        <v>8550</v>
      </c>
      <c r="E481" t="s">
        <v>8124</v>
      </c>
      <c r="F481" t="s">
        <v>8551</v>
      </c>
      <c r="G481" s="91" t="s">
        <v>8568</v>
      </c>
      <c r="H481" t="s">
        <v>8569</v>
      </c>
      <c r="I481" t="str">
        <f>VLOOKUP(Processes[[#This Row],[Document no SubProcess]],Processer280125!B:C,2,FALSE)</f>
        <v>fhb@kamstrup.com - Freja Holm Betak</v>
      </c>
      <c r="J481" t="str">
        <f>VLOOKUP(Processes[[#This Row],[Approver]],Tabels!BC:BF,3,FALSE)</f>
        <v xml:space="preserve"> Digitalization</v>
      </c>
      <c r="L481" t="str">
        <f>VLOOKUP(Processes[[#This Row],[Document no SubProcess]],Processer280125!B:F,5,FALSE)</f>
        <v>Current</v>
      </c>
      <c r="M481" t="str">
        <f>VLOOKUP(Processes[[#This Row],[Document no SubProcess]],Processer280125!B:B,1,)</f>
        <v>SP24.17</v>
      </c>
    </row>
    <row r="482" spans="3:13">
      <c r="C482" s="29" t="str">
        <f>_xlfn.CONCAT(Processes[[#This Row],[Document no]],"-",Processes[[#This Row],[Process]],"-",Processes[[#This Row],[Document no SubProcess]],"-",Processes[[#This Row],[SubProcess]])</f>
        <v>P24-Document Control &amp; Registrations-SP24.18-KamWay - Admin team relation to SuperUser role</v>
      </c>
      <c r="D482" t="s">
        <v>8550</v>
      </c>
      <c r="E482" t="s">
        <v>8124</v>
      </c>
      <c r="F482" t="s">
        <v>8551</v>
      </c>
      <c r="G482" s="91" t="s">
        <v>8570</v>
      </c>
      <c r="H482" t="s">
        <v>8571</v>
      </c>
      <c r="I482" t="str">
        <f>VLOOKUP(Processes[[#This Row],[Document no SubProcess]],Processer280125!B:C,2,FALSE)</f>
        <v>ahat@kamstrup.com - Annie Hattesen</v>
      </c>
      <c r="J482">
        <f>VLOOKUP(Processes[[#This Row],[Approver]],Tabels!BC:BF,3,FALSE)</f>
        <v>0</v>
      </c>
      <c r="L482" t="str">
        <f>VLOOKUP(Processes[[#This Row],[Document no SubProcess]],Processer280125!B:F,5,FALSE)</f>
        <v>Draft</v>
      </c>
      <c r="M482" t="str">
        <f>VLOOKUP(Processes[[#This Row],[Document no SubProcess]],Processer280125!B:B,1,)</f>
        <v>SP24.18</v>
      </c>
    </row>
    <row r="483" spans="3:13">
      <c r="C483" s="29" t="str">
        <f>_xlfn.CONCAT(Processes[[#This Row],[Document no]],"-",Processes[[#This Row],[Process]],"-",Processes[[#This Row],[Document no SubProcess]],"-",Processes[[#This Row],[SubProcess]])</f>
        <v>P24-Document Control &amp; Registrations-SP24.19-KamWay System - structure &amp; maintenance</v>
      </c>
      <c r="D483" t="s">
        <v>8550</v>
      </c>
      <c r="E483" t="s">
        <v>8124</v>
      </c>
      <c r="F483" t="s">
        <v>8551</v>
      </c>
      <c r="G483" s="91" t="s">
        <v>8572</v>
      </c>
      <c r="H483" t="s">
        <v>8573</v>
      </c>
      <c r="I483" t="str">
        <f>VLOOKUP(Processes[[#This Row],[Document no SubProcess]],Processer280125!B:C,2,FALSE)</f>
        <v>ahat@kamstrup.com - Annie Hattesen</v>
      </c>
      <c r="J483">
        <f>VLOOKUP(Processes[[#This Row],[Approver]],Tabels!BC:BF,3,FALSE)</f>
        <v>0</v>
      </c>
      <c r="L483" t="str">
        <f>VLOOKUP(Processes[[#This Row],[Document no SubProcess]],Processer280125!B:F,5,FALSE)</f>
        <v>Draft</v>
      </c>
      <c r="M483" t="str">
        <f>VLOOKUP(Processes[[#This Row],[Document no SubProcess]],Processer280125!B:B,1,)</f>
        <v>SP24.19</v>
      </c>
    </row>
    <row r="484" spans="3:13">
      <c r="C484" s="29" t="str">
        <f>_xlfn.CONCAT(Processes[[#This Row],[Document no]],"-",Processes[[#This Row],[Process]],"-",Processes[[#This Row],[Document no SubProcess]],"-",Processes[[#This Row],[SubProcess]])</f>
        <v>P24-Document Control &amp; Registrations-SP24.2-Documentation Records Governance</v>
      </c>
      <c r="D484" t="s">
        <v>8550</v>
      </c>
      <c r="E484" t="s">
        <v>8124</v>
      </c>
      <c r="F484" t="s">
        <v>8551</v>
      </c>
      <c r="G484" s="91" t="s">
        <v>8574</v>
      </c>
      <c r="H484" t="s">
        <v>8575</v>
      </c>
      <c r="I484" t="str">
        <f>VLOOKUP(Processes[[#This Row],[Document no SubProcess]],Processer280125!B:C,2,FALSE)</f>
        <v>almn@kamstrup.com - Allan Mathiasen</v>
      </c>
      <c r="J484" t="str">
        <f>VLOOKUP(Processes[[#This Row],[Approver]],Tabels!BC:BF,3,FALSE)</f>
        <v xml:space="preserve"> Quality &amp; Sustainability</v>
      </c>
      <c r="L484" t="str">
        <f>VLOOKUP(Processes[[#This Row],[Document no SubProcess]],Processer280125!B:F,5,FALSE)</f>
        <v>Draft</v>
      </c>
      <c r="M484" t="str">
        <f>VLOOKUP(Processes[[#This Row],[Document no SubProcess]],Processer280125!B:B,1,)</f>
        <v>SP24.2</v>
      </c>
    </row>
    <row r="485" spans="3:13">
      <c r="C485" s="29" t="str">
        <f>_xlfn.CONCAT(Processes[[#This Row],[Document no]],"-",Processes[[#This Row],[Process]],"-",Processes[[#This Row],[Document no SubProcess]],"-",Processes[[#This Row],[SubProcess]])</f>
        <v>P24-Document Control &amp; Registrations-SP24.5-Knowledge Base Document Control</v>
      </c>
      <c r="D485" t="s">
        <v>8550</v>
      </c>
      <c r="E485" t="s">
        <v>8124</v>
      </c>
      <c r="F485" t="s">
        <v>8551</v>
      </c>
      <c r="G485" s="39" t="s">
        <v>8576</v>
      </c>
      <c r="H485" t="s">
        <v>8577</v>
      </c>
      <c r="I485" t="str">
        <f>VLOOKUP(Processes[[#This Row],[Document no SubProcess]],Processer280125!B:C,2,FALSE)</f>
        <v>CIV@kamstrup.com - Christian Norlyk Larsen</v>
      </c>
      <c r="J485" t="str">
        <f>VLOOKUP(Processes[[#This Row],[Approver]],Tabels!BC:BF,3,FALSE)</f>
        <v>Digitalization</v>
      </c>
      <c r="L485" t="str">
        <f>VLOOKUP(Processes[[#This Row],[Document no SubProcess]],Processer280125!B:F,5,FALSE)</f>
        <v>Current</v>
      </c>
      <c r="M485" t="str">
        <f>VLOOKUP(Processes[[#This Row],[Document no SubProcess]],Processer280125!B:B,1,)</f>
        <v>SP24.5</v>
      </c>
    </row>
    <row r="486" spans="3:13">
      <c r="C486" s="29" t="str">
        <f>_xlfn.CONCAT(Processes[[#This Row],[Document no]],"-",Processes[[#This Row],[Process]],"-",Processes[[#This Row],[Document no SubProcess]],"-",Processes[[#This Row],[SubProcess]])</f>
        <v>P24-Document Control &amp; Registrations-SP24.6-Documentation Management in Technology</v>
      </c>
      <c r="D486" t="s">
        <v>8550</v>
      </c>
      <c r="E486" t="s">
        <v>8124</v>
      </c>
      <c r="F486" t="s">
        <v>8551</v>
      </c>
      <c r="G486" s="39" t="s">
        <v>8578</v>
      </c>
      <c r="H486" t="s">
        <v>8579</v>
      </c>
      <c r="I486" t="str">
        <f>VLOOKUP(Processes[[#This Row],[Document no SubProcess]],Processer280125!B:C,2,FALSE)</f>
        <v>lst@kamstrup.com - Lasse Steensen</v>
      </c>
      <c r="J486" t="str">
        <f>VLOOKUP(Processes[[#This Row],[Approver]],Tabels!BC:BF,3,FALSE)</f>
        <v xml:space="preserve"> Digitalization</v>
      </c>
      <c r="L486" t="str">
        <f>VLOOKUP(Processes[[#This Row],[Document no SubProcess]],Processer280125!B:F,5,FALSE)</f>
        <v>Current</v>
      </c>
      <c r="M486" t="str">
        <f>VLOOKUP(Processes[[#This Row],[Document no SubProcess]],Processer280125!B:B,1,)</f>
        <v>SP24.6</v>
      </c>
    </row>
    <row r="487" spans="3:13">
      <c r="C487" s="29" t="str">
        <f>_xlfn.CONCAT(Processes[[#This Row],[Document no]],"-",Processes[[#This Row],[Process]],"-",Processes[[#This Row],[Document no SubProcess]],"-",Processes[[#This Row],[SubProcess]])</f>
        <v>P24-Document Control &amp; Registrations-SP24.7-Technical Product Documentation</v>
      </c>
      <c r="D487" t="s">
        <v>8550</v>
      </c>
      <c r="E487" t="s">
        <v>8124</v>
      </c>
      <c r="F487" t="s">
        <v>8551</v>
      </c>
      <c r="G487" s="91" t="s">
        <v>8580</v>
      </c>
      <c r="H487" t="s">
        <v>8581</v>
      </c>
      <c r="I487" t="str">
        <f>VLOOKUP(Processes[[#This Row],[Document no SubProcess]],Processer280125!B:C,2,FALSE)</f>
        <v>fhb@kamstrup.com - Freja Holm Betak</v>
      </c>
      <c r="J487" t="str">
        <f>VLOOKUP(Processes[[#This Row],[Approver]],Tabels!BC:BF,3,FALSE)</f>
        <v xml:space="preserve"> Digitalization</v>
      </c>
      <c r="L487" t="str">
        <f>VLOOKUP(Processes[[#This Row],[Document no SubProcess]],Processer280125!B:F,5,FALSE)</f>
        <v>Current</v>
      </c>
      <c r="M487" t="str">
        <f>VLOOKUP(Processes[[#This Row],[Document no SubProcess]],Processer280125!B:B,1,)</f>
        <v>SP24.7</v>
      </c>
    </row>
    <row r="488" spans="3:13">
      <c r="C488" s="29" t="str">
        <f>_xlfn.CONCAT(Processes[[#This Row],[Document no]],"-",Processes[[#This Row],[Process]],"-",Processes[[#This Row],[Document no SubProcess]],"-",Processes[[#This Row],[SubProcess]])</f>
        <v>P24-Document Control &amp; Registrations-SP24.8-Documentation in Technology Software</v>
      </c>
      <c r="D488" t="s">
        <v>8550</v>
      </c>
      <c r="E488" t="s">
        <v>8124</v>
      </c>
      <c r="F488" t="s">
        <v>8551</v>
      </c>
      <c r="G488" s="91" t="s">
        <v>8582</v>
      </c>
      <c r="H488" t="s">
        <v>8583</v>
      </c>
      <c r="I488" t="str">
        <f>VLOOKUP(Processes[[#This Row],[Document no SubProcess]],Processer280125!B:C,2,FALSE)</f>
        <v>pss@kamstrup.com - Peter Stegenborg Steiness</v>
      </c>
      <c r="J488" t="str">
        <f>VLOOKUP(Processes[[#This Row],[Approver]],Tabels!BC:BF,3,FALSE)</f>
        <v>Digitalization</v>
      </c>
      <c r="L488" t="str">
        <f>VLOOKUP(Processes[[#This Row],[Document no SubProcess]],Processer280125!B:F,5,FALSE)</f>
        <v>Pending approval</v>
      </c>
      <c r="M488" t="str">
        <f>VLOOKUP(Processes[[#This Row],[Document no SubProcess]],Processer280125!B:B,1,)</f>
        <v>SP24.8</v>
      </c>
    </row>
    <row r="489" spans="3:13">
      <c r="C489" s="29" t="str">
        <f>_xlfn.CONCAT(Processes[[#This Row],[Document no]],"-",Processes[[#This Row],[Process]],"-",Processes[[#This Row],[Document no SubProcess]],"-",Processes[[#This Row],[SubProcess]])</f>
        <v>P24-Document Control &amp; Registrations-SP24.85-Privacy Notice - Board members</v>
      </c>
      <c r="D489" t="s">
        <v>8550</v>
      </c>
      <c r="E489" t="s">
        <v>8124</v>
      </c>
      <c r="F489" t="s">
        <v>8551</v>
      </c>
      <c r="G489" s="91" t="s">
        <v>8584</v>
      </c>
      <c r="H489" t="s">
        <v>8585</v>
      </c>
      <c r="I489" t="str">
        <f>VLOOKUP(Processes[[#This Row],[Document no SubProcess]],Processer280125!B:C,2,FALSE)</f>
        <v>cahs@kamstrup.com - Camilla Hovgaard Svare</v>
      </c>
      <c r="J489">
        <f>VLOOKUP(Processes[[#This Row],[Approver]],Tabels!BC:BF,3,FALSE)</f>
        <v>0</v>
      </c>
      <c r="L489" t="str">
        <f>VLOOKUP(Processes[[#This Row],[Document no SubProcess]],Processer280125!B:F,5,FALSE)</f>
        <v>Current</v>
      </c>
      <c r="M489" t="str">
        <f>VLOOKUP(Processes[[#This Row],[Document no SubProcess]],Processer280125!B:B,1,)</f>
        <v>SP24.85</v>
      </c>
    </row>
    <row r="490" spans="3:13">
      <c r="C490" s="29" t="str">
        <f>_xlfn.CONCAT(Processes[[#This Row],[Document no]],"-",Processes[[#This Row],[Process]],"-",Processes[[#This Row],[Document no SubProcess]],"-",Processes[[#This Row],[SubProcess]])</f>
        <v>P24-Document Control &amp; Registrations-SP24.9-Classification Framework for technical documentation in Aras Innovator</v>
      </c>
      <c r="D490" t="s">
        <v>8550</v>
      </c>
      <c r="E490" t="s">
        <v>8124</v>
      </c>
      <c r="F490" t="s">
        <v>8551</v>
      </c>
      <c r="G490" s="91" t="s">
        <v>8586</v>
      </c>
      <c r="H490" t="s">
        <v>8587</v>
      </c>
      <c r="I490" t="str">
        <f>VLOOKUP(Processes[[#This Row],[Document no SubProcess]],Processer280125!B:C,2,FALSE)</f>
        <v>fhb@kamstrup.com - Freja Holm Betak</v>
      </c>
      <c r="J490" t="str">
        <f>VLOOKUP(Processes[[#This Row],[Approver]],Tabels!BC:BF,3,FALSE)</f>
        <v xml:space="preserve"> Digitalization</v>
      </c>
      <c r="L490" t="str">
        <f>VLOOKUP(Processes[[#This Row],[Document no SubProcess]],Processer280125!B:F,5,FALSE)</f>
        <v>Current</v>
      </c>
      <c r="M490" t="str">
        <f>VLOOKUP(Processes[[#This Row],[Document no SubProcess]],Processer280125!B:B,1,)</f>
        <v>SP24.9</v>
      </c>
    </row>
    <row r="491" spans="3:13">
      <c r="C491" s="29" t="str">
        <f>_xlfn.CONCAT(Processes[[#This Row],[Document no]],"-",Processes[[#This Row],[Process]],"-",Processes[[#This Row],[Document no SubProcess]],"-",Processes[[#This Row],[SubProcess]])</f>
        <v>P24-Document Control &amp; Registrations--</v>
      </c>
      <c r="D491" t="s">
        <v>8550</v>
      </c>
      <c r="E491" t="s">
        <v>8124</v>
      </c>
      <c r="F491" t="s">
        <v>8551</v>
      </c>
      <c r="I491" t="s">
        <v>2410</v>
      </c>
      <c r="J491">
        <f>VLOOKUP(Processes[[#This Row],[Approver]],Tabels!BC:BF,3,FALSE)</f>
        <v>0</v>
      </c>
      <c r="L491" t="s">
        <v>812</v>
      </c>
      <c r="M491" t="s">
        <v>812</v>
      </c>
    </row>
    <row r="492" spans="3:13">
      <c r="C492" s="29" t="str">
        <f>_xlfn.CONCAT(Processes[[#This Row],[Document no]],"-",Processes[[#This Row],[Process]],"-",Processes[[#This Row],[Document no SubProcess]],"-",Processes[[#This Row],[SubProcess]])</f>
        <v>P25-Emergency Preparedness-SP25.10-Emergency Preparedness &amp; Business Continuity Contacts Management</v>
      </c>
      <c r="D492" t="s">
        <v>8588</v>
      </c>
      <c r="E492" t="s">
        <v>8124</v>
      </c>
      <c r="F492" t="s">
        <v>8589</v>
      </c>
      <c r="G492" s="91" t="s">
        <v>8590</v>
      </c>
      <c r="H492" t="s">
        <v>8591</v>
      </c>
      <c r="I492" t="str">
        <f>VLOOKUP(Processes[[#This Row],[Document no SubProcess]],Processer280125!B:C,2,FALSE)</f>
        <v>jhd@kamstrup.com - Jens Hørdum</v>
      </c>
      <c r="J492">
        <f>VLOOKUP(Processes[[#This Row],[Approver]],Tabels!BC:BF,3,FALSE)</f>
        <v>0</v>
      </c>
      <c r="L492" t="str">
        <f>VLOOKUP(Processes[[#This Row],[Document no SubProcess]],Processer280125!B:F,5,FALSE)</f>
        <v>Current</v>
      </c>
      <c r="M492" t="str">
        <f>VLOOKUP(Processes[[#This Row],[Document no SubProcess]],Processer280125!B:B,1,)</f>
        <v>SP25.10</v>
      </c>
    </row>
    <row r="493" spans="3:13">
      <c r="C493" s="29" t="str">
        <f>_xlfn.CONCAT(Processes[[#This Row],[Document no]],"-",Processes[[#This Row],[Process]],"-",Processes[[#This Row],[Document no SubProcess]],"-",Processes[[#This Row],[SubProcess]])</f>
        <v>P25-Emergency Preparedness-SP25.11-Crisis Communication</v>
      </c>
      <c r="D493" t="s">
        <v>8588</v>
      </c>
      <c r="E493" t="s">
        <v>8124</v>
      </c>
      <c r="F493" t="s">
        <v>8589</v>
      </c>
      <c r="G493" s="91" t="s">
        <v>8592</v>
      </c>
      <c r="H493" t="s">
        <v>8593</v>
      </c>
      <c r="I493" t="str">
        <f>VLOOKUP(Processes[[#This Row],[Document no SubProcess]],Processer280125!B:C,2,FALSE)</f>
        <v>krro@kamstrup.com - Kristian Rokkjær</v>
      </c>
      <c r="J493" t="str">
        <f>VLOOKUP(Processes[[#This Row],[Approver]],Tabels!BC:BF,3,FALSE)</f>
        <v xml:space="preserve"> Sales &amp; Marketing</v>
      </c>
      <c r="L493" t="str">
        <f>VLOOKUP(Processes[[#This Row],[Document no SubProcess]],Processer280125!B:F,5,FALSE)</f>
        <v>Draft</v>
      </c>
      <c r="M493" t="str">
        <f>VLOOKUP(Processes[[#This Row],[Document no SubProcess]],Processer280125!B:B,1,)</f>
        <v>SP25.11</v>
      </c>
    </row>
    <row r="494" spans="3:13">
      <c r="C494" s="29" t="str">
        <f>_xlfn.CONCAT(Processes[[#This Row],[Document no]],"-",Processes[[#This Row],[Process]],"-",Processes[[#This Row],[Document no SubProcess]],"-",Processes[[#This Row],[SubProcess]])</f>
        <v>P25-Emergency Preparedness-SP25.2-Business Continuity Plan - IT</v>
      </c>
      <c r="D494" t="s">
        <v>8588</v>
      </c>
      <c r="E494" t="s">
        <v>8124</v>
      </c>
      <c r="F494" t="s">
        <v>8589</v>
      </c>
      <c r="G494" s="91" t="s">
        <v>8594</v>
      </c>
      <c r="H494" t="s">
        <v>8595</v>
      </c>
      <c r="I494" t="str">
        <f>VLOOKUP(Processes[[#This Row],[Document no SubProcess]],Processer280125!B:C,2,FALSE)</f>
        <v>anjl@kamstrup.com - Annette Jelle</v>
      </c>
      <c r="J494">
        <f>VLOOKUP(Processes[[#This Row],[Approver]],Tabels!BC:BF,3,FALSE)</f>
        <v>0</v>
      </c>
      <c r="L494" t="str">
        <f>VLOOKUP(Processes[[#This Row],[Document no SubProcess]],Processer280125!B:F,5,FALSE)</f>
        <v>Current</v>
      </c>
      <c r="M494" t="str">
        <f>VLOOKUP(Processes[[#This Row],[Document no SubProcess]],Processer280125!B:B,1,)</f>
        <v>SP25.2</v>
      </c>
    </row>
    <row r="495" spans="3:13">
      <c r="C495" s="29" t="str">
        <f>_xlfn.CONCAT(Processes[[#This Row],[Document no]],"-",Processes[[#This Row],[Process]],"-",Processes[[#This Row],[Document no SubProcess]],"-",Processes[[#This Row],[SubProcess]])</f>
        <v>P25-Emergency Preparedness-SP25.3-Business Continuity Plan - Service Solution Delivery</v>
      </c>
      <c r="D495" t="s">
        <v>8588</v>
      </c>
      <c r="E495" t="s">
        <v>8124</v>
      </c>
      <c r="F495" t="s">
        <v>8589</v>
      </c>
      <c r="G495" s="91" t="s">
        <v>8596</v>
      </c>
      <c r="H495" t="s">
        <v>8597</v>
      </c>
      <c r="I495" t="str">
        <f>VLOOKUP(Processes[[#This Row],[Document no SubProcess]],Processer280125!B:C,2,FALSE)</f>
        <v>todp@kamstrup.com - Torben Duvald Prang</v>
      </c>
      <c r="J495">
        <f>VLOOKUP(Processes[[#This Row],[Approver]],Tabels!BC:BF,3,FALSE)</f>
        <v>0</v>
      </c>
      <c r="L495" t="str">
        <f>VLOOKUP(Processes[[#This Row],[Document no SubProcess]],Processer280125!B:F,5,FALSE)</f>
        <v>Draft</v>
      </c>
      <c r="M495" t="str">
        <f>VLOOKUP(Processes[[#This Row],[Document no SubProcess]],Processer280125!B:B,1,)</f>
        <v>SP25.3</v>
      </c>
    </row>
    <row r="496" spans="3:13">
      <c r="C496" s="29" t="str">
        <f>_xlfn.CONCAT(Processes[[#This Row],[Document no]],"-",Processes[[#This Row],[Process]],"-",Processes[[#This Row],[Document no SubProcess]],"-",Processes[[#This Row],[SubProcess]])</f>
        <v>P25-Emergency Preparedness-SP25.4-Business Continuity Plan - Supply Chain</v>
      </c>
      <c r="D496" t="s">
        <v>8588</v>
      </c>
      <c r="E496" t="s">
        <v>8124</v>
      </c>
      <c r="F496" t="s">
        <v>8589</v>
      </c>
      <c r="G496" s="91" t="s">
        <v>8598</v>
      </c>
      <c r="H496" t="s">
        <v>8599</v>
      </c>
      <c r="I496" t="str">
        <f>VLOOKUP(Processes[[#This Row],[Document no SubProcess]],Processer280125!B:C,2,FALSE)</f>
        <v>KJN@kamstrup.com - Kelvin Væver Jensen</v>
      </c>
      <c r="J496" t="str">
        <f>VLOOKUP(Processes[[#This Row],[Approver]],Tabels!BC:BF,3,FALSE)</f>
        <v xml:space="preserve"> Supply Chain</v>
      </c>
      <c r="L496" t="str">
        <f>VLOOKUP(Processes[[#This Row],[Document no SubProcess]],Processer280125!B:F,5,FALSE)</f>
        <v>Current</v>
      </c>
      <c r="M496" t="str">
        <f>VLOOKUP(Processes[[#This Row],[Document no SubProcess]],Processer280125!B:B,1,)</f>
        <v>SP25.4</v>
      </c>
    </row>
    <row r="497" spans="3:13">
      <c r="C497" s="29" t="str">
        <f>_xlfn.CONCAT(Processes[[#This Row],[Document no]],"-",Processes[[#This Row],[Process]],"-",Processes[[#This Row],[Document no SubProcess]],"-",Processes[[#This Row],[SubProcess]])</f>
        <v>P25-Emergency Preparedness-SP25.5-IT Disaster Recovery</v>
      </c>
      <c r="D497" t="s">
        <v>8588</v>
      </c>
      <c r="E497" t="s">
        <v>8124</v>
      </c>
      <c r="F497" t="s">
        <v>8589</v>
      </c>
      <c r="G497" s="91" t="s">
        <v>8600</v>
      </c>
      <c r="H497" t="s">
        <v>8601</v>
      </c>
      <c r="I497" t="str">
        <f>VLOOKUP(Processes[[#This Row],[Document no SubProcess]],Processer280125!B:C,2,FALSE)</f>
        <v>anjl@kamstrup.com - Annette Jelle</v>
      </c>
      <c r="J497">
        <f>VLOOKUP(Processes[[#This Row],[Approver]],Tabels!BC:BF,3,FALSE)</f>
        <v>0</v>
      </c>
      <c r="L497" t="str">
        <f>VLOOKUP(Processes[[#This Row],[Document no SubProcess]],Processer280125!B:F,5,FALSE)</f>
        <v>Pending approval</v>
      </c>
      <c r="M497" t="str">
        <f>VLOOKUP(Processes[[#This Row],[Document no SubProcess]],Processer280125!B:B,1,)</f>
        <v>SP25.5</v>
      </c>
    </row>
    <row r="498" spans="3:13">
      <c r="C498" s="29" t="str">
        <f>_xlfn.CONCAT(Processes[[#This Row],[Document no]],"-",Processes[[#This Row],[Process]],"-",Processes[[#This Row],[Document no SubProcess]],"-",Processes[[#This Row],[SubProcess]])</f>
        <v>P25-Emergency Preparedness-SP25.6-Handling the Escrow Service</v>
      </c>
      <c r="D498" t="s">
        <v>8588</v>
      </c>
      <c r="E498" t="s">
        <v>8124</v>
      </c>
      <c r="F498" t="s">
        <v>8589</v>
      </c>
      <c r="G498" s="39" t="s">
        <v>8602</v>
      </c>
      <c r="H498" t="s">
        <v>8603</v>
      </c>
      <c r="I498" t="str">
        <f>VLOOKUP(Processes[[#This Row],[Document no SubProcess]],Processer280125!B:C,2,FALSE)</f>
        <v>SST@kamstrup.com - Sarah Starheim</v>
      </c>
      <c r="J498">
        <f>VLOOKUP(Processes[[#This Row],[Approver]],Tabels!BC:BF,3,FALSE)</f>
        <v>0</v>
      </c>
      <c r="L498" t="str">
        <f>VLOOKUP(Processes[[#This Row],[Document no SubProcess]],Processer280125!B:F,5,FALSE)</f>
        <v>Draft</v>
      </c>
      <c r="M498" t="str">
        <f>VLOOKUP(Processes[[#This Row],[Document no SubProcess]],Processer280125!B:B,1,)</f>
        <v>SP25.6</v>
      </c>
    </row>
    <row r="499" spans="3:13">
      <c r="C499" s="29" t="str">
        <f>_xlfn.CONCAT(Processes[[#This Row],[Document no]],"-",Processes[[#This Row],[Process]],"-",Processes[[#This Row],[Document no SubProcess]],"-",Processes[[#This Row],[SubProcess]])</f>
        <v>P25-Emergency Preparedness-SP25.7-Incident Response Plan for Production - Crisis Management</v>
      </c>
      <c r="D499" t="s">
        <v>8588</v>
      </c>
      <c r="E499" t="s">
        <v>8124</v>
      </c>
      <c r="F499" t="s">
        <v>8589</v>
      </c>
      <c r="G499" s="91" t="s">
        <v>8604</v>
      </c>
      <c r="H499" t="s">
        <v>8605</v>
      </c>
      <c r="I499" t="str">
        <f>VLOOKUP(Processes[[#This Row],[Document no SubProcess]],Processer280125!B:C,2,FALSE)</f>
        <v>KJN@kamstrup.com - Kelvin Væver Jensen</v>
      </c>
      <c r="J499" t="str">
        <f>VLOOKUP(Processes[[#This Row],[Approver]],Tabels!BC:BF,3,FALSE)</f>
        <v xml:space="preserve"> Supply Chain</v>
      </c>
      <c r="L499" t="str">
        <f>VLOOKUP(Processes[[#This Row],[Document no SubProcess]],Processer280125!B:F,5,FALSE)</f>
        <v>Draft</v>
      </c>
      <c r="M499" t="str">
        <f>VLOOKUP(Processes[[#This Row],[Document no SubProcess]],Processer280125!B:B,1,)</f>
        <v>SP25.7</v>
      </c>
    </row>
    <row r="500" spans="3:13">
      <c r="C500" s="29" t="str">
        <f>_xlfn.CONCAT(Processes[[#This Row],[Document no]],"-",Processes[[#This Row],[Process]],"-",Processes[[#This Row],[Document no SubProcess]],"-",Processes[[#This Row],[SubProcess]])</f>
        <v>P25-Emergency Preparedness-SP25.8-Emergency Preparedness - related to information security</v>
      </c>
      <c r="D500" t="s">
        <v>8588</v>
      </c>
      <c r="E500" t="s">
        <v>8124</v>
      </c>
      <c r="F500" t="s">
        <v>8589</v>
      </c>
      <c r="G500" s="91" t="s">
        <v>8606</v>
      </c>
      <c r="H500" t="s">
        <v>8607</v>
      </c>
      <c r="I500" t="str">
        <f>VLOOKUP(Processes[[#This Row],[Document no SubProcess]],Processer280125!B:C,2,FALSE)</f>
        <v>todp@kamstrup.com - Torben Duvald Prang</v>
      </c>
      <c r="J500">
        <f>VLOOKUP(Processes[[#This Row],[Approver]],Tabels!BC:BF,3,FALSE)</f>
        <v>0</v>
      </c>
      <c r="L500" t="str">
        <f>VLOOKUP(Processes[[#This Row],[Document no SubProcess]],Processer280125!B:F,5,FALSE)</f>
        <v>Draft</v>
      </c>
      <c r="M500" t="str">
        <f>VLOOKUP(Processes[[#This Row],[Document no SubProcess]],Processer280125!B:B,1,)</f>
        <v>SP25.8</v>
      </c>
    </row>
    <row r="501" spans="3:13">
      <c r="C501" s="29" t="str">
        <f>_xlfn.CONCAT(Processes[[#This Row],[Document no]],"-",Processes[[#This Row],[Process]],"-",Processes[[#This Row],[Document no SubProcess]],"-",Processes[[#This Row],[SubProcess]])</f>
        <v>P25-Emergency Preparedness-SP25.9-Business Continuity Plans</v>
      </c>
      <c r="D501" t="s">
        <v>8588</v>
      </c>
      <c r="E501" t="s">
        <v>8124</v>
      </c>
      <c r="F501" t="s">
        <v>8589</v>
      </c>
      <c r="G501" s="91" t="s">
        <v>8608</v>
      </c>
      <c r="H501" t="s">
        <v>8609</v>
      </c>
      <c r="I501" t="str">
        <f>VLOOKUP(Processes[[#This Row],[Document no SubProcess]],Processer280125!B:C,2,FALSE)</f>
        <v>jhd@kamstrup.com - Jens Hørdum</v>
      </c>
      <c r="J501">
        <f>VLOOKUP(Processes[[#This Row],[Approver]],Tabels!BC:BF,3,FALSE)</f>
        <v>0</v>
      </c>
      <c r="L501" t="str">
        <f>VLOOKUP(Processes[[#This Row],[Document no SubProcess]],Processer280125!B:F,5,FALSE)</f>
        <v>Current</v>
      </c>
      <c r="M501" t="str">
        <f>VLOOKUP(Processes[[#This Row],[Document no SubProcess]],Processer280125!B:B,1,)</f>
        <v>SP25.9</v>
      </c>
    </row>
    <row r="502" spans="3:13">
      <c r="C502" s="29" t="str">
        <f>_xlfn.CONCAT(Processes[[#This Row],[Document no]],"-",Processes[[#This Row],[Process]],"-",Processes[[#This Row],[Document no SubProcess]],"-",Processes[[#This Row],[SubProcess]])</f>
        <v>P25-Emergency Preparedness--</v>
      </c>
      <c r="D502" t="s">
        <v>8588</v>
      </c>
      <c r="E502" t="s">
        <v>8124</v>
      </c>
      <c r="F502" t="s">
        <v>8589</v>
      </c>
      <c r="I502" t="s">
        <v>2410</v>
      </c>
      <c r="J502">
        <f>VLOOKUP(Processes[[#This Row],[Approver]],Tabels!BC:BF,3,FALSE)</f>
        <v>0</v>
      </c>
      <c r="L502" t="s">
        <v>812</v>
      </c>
      <c r="M502" t="s">
        <v>812</v>
      </c>
    </row>
    <row r="503" spans="3:13">
      <c r="C503" s="29" t="str">
        <f>_xlfn.CONCAT(Processes[[#This Row],[Document no]],"-",Processes[[#This Row],[Process]],"-",Processes[[#This Row],[Document no SubProcess]],"-",Processes[[#This Row],[SubProcess]])</f>
        <v>P26-Enterprise Risk Management-SP26.1-Sourcing Risk Management</v>
      </c>
      <c r="D503" t="s">
        <v>8610</v>
      </c>
      <c r="E503" t="s">
        <v>8124</v>
      </c>
      <c r="F503" t="s">
        <v>5963</v>
      </c>
      <c r="G503" s="39" t="s">
        <v>8611</v>
      </c>
      <c r="H503" t="s">
        <v>8612</v>
      </c>
      <c r="I503" t="str">
        <f>VLOOKUP(Processes[[#This Row],[Document no SubProcess]],Processer280125!B:C,2,FALSE)</f>
        <v>bekc@kamstrup.com - Benny Kildegaard Christiansen</v>
      </c>
      <c r="J503" t="str">
        <f>VLOOKUP(Processes[[#This Row],[Approver]],Tabels!BC:BF,3,FALSE)</f>
        <v xml:space="preserve"> Supply Chain</v>
      </c>
      <c r="K503" t="s">
        <v>253</v>
      </c>
      <c r="L503" t="str">
        <f>VLOOKUP(Processes[[#This Row],[Document no SubProcess]],Processer280125!B:F,5,FALSE)</f>
        <v>Draft</v>
      </c>
      <c r="M503" t="str">
        <f>VLOOKUP(Processes[[#This Row],[Document no SubProcess]],Processer280125!B:B,1,)</f>
        <v>SP26.1</v>
      </c>
    </row>
    <row r="504" spans="3:13">
      <c r="C504" s="29" t="str">
        <f>_xlfn.CONCAT(Processes[[#This Row],[Document no]],"-",Processes[[#This Row],[Process]],"-",Processes[[#This Row],[Document no SubProcess]],"-",Processes[[#This Row],[SubProcess]])</f>
        <v>P26-Enterprise Risk Management-SP26.2-Environmental risk and opportunities</v>
      </c>
      <c r="D504" t="s">
        <v>8610</v>
      </c>
      <c r="E504" t="s">
        <v>8124</v>
      </c>
      <c r="F504" t="s">
        <v>5963</v>
      </c>
      <c r="G504" s="39" t="s">
        <v>8613</v>
      </c>
      <c r="H504" t="s">
        <v>8614</v>
      </c>
      <c r="I504" t="str">
        <f>VLOOKUP(Processes[[#This Row],[Document no SubProcess]],Processer280125!B:C,2,FALSE)</f>
        <v>rirg@kamstrup.com - Rie Winther Rusbjerg</v>
      </c>
      <c r="J504">
        <f>VLOOKUP(Processes[[#This Row],[Approver]],Tabels!BC:BF,3,FALSE)</f>
        <v>0</v>
      </c>
      <c r="L504" t="str">
        <f>VLOOKUP(Processes[[#This Row],[Document no SubProcess]],Processer280125!B:F,5,FALSE)</f>
        <v>Current</v>
      </c>
      <c r="M504" t="str">
        <f>VLOOKUP(Processes[[#This Row],[Document no SubProcess]],Processer280125!B:B,1,)</f>
        <v>SP26.2</v>
      </c>
    </row>
    <row r="505" spans="3:13">
      <c r="C505" s="29" t="str">
        <f>_xlfn.CONCAT(Processes[[#This Row],[Document no]],"-",Processes[[#This Row],[Process]],"-",Processes[[#This Row],[Document no SubProcess]],"-",Processes[[#This Row],[SubProcess]])</f>
        <v>P26-Enterprise Risk Management-SP26.3-Quality Risk Management</v>
      </c>
      <c r="D505" t="s">
        <v>8610</v>
      </c>
      <c r="E505" t="s">
        <v>8124</v>
      </c>
      <c r="F505" t="s">
        <v>5963</v>
      </c>
      <c r="G505" s="39" t="s">
        <v>8615</v>
      </c>
      <c r="H505" t="s">
        <v>8616</v>
      </c>
      <c r="I505" t="str">
        <f>VLOOKUP(Processes[[#This Row],[Document no SubProcess]],Processer280125!B:C,2,FALSE)</f>
        <v>hajn@kamstrup.com - Hans Jørgen Nielsen</v>
      </c>
      <c r="J505" t="str">
        <f>VLOOKUP(Processes[[#This Row],[Approver]],Tabels!BC:BF,3,FALSE)</f>
        <v xml:space="preserve"> Supply Chain</v>
      </c>
      <c r="K505" t="s">
        <v>253</v>
      </c>
      <c r="L505" t="str">
        <f>VLOOKUP(Processes[[#This Row],[Document no SubProcess]],Processer280125!B:F,5,FALSE)</f>
        <v>Current</v>
      </c>
      <c r="M505" t="str">
        <f>VLOOKUP(Processes[[#This Row],[Document no SubProcess]],Processer280125!B:B,1,)</f>
        <v>SP26.3</v>
      </c>
    </row>
    <row r="506" spans="3:13">
      <c r="C506" s="29" t="str">
        <f>_xlfn.CONCAT(Processes[[#This Row],[Document no]],"-",Processes[[#This Row],[Process]],"-",Processes[[#This Row],[Document no SubProcess]],"-",Processes[[#This Row],[SubProcess]])</f>
        <v>P26-Enterprise Risk Management-SP26.4-Threat intelligence</v>
      </c>
      <c r="D506" t="s">
        <v>8610</v>
      </c>
      <c r="E506" t="s">
        <v>8124</v>
      </c>
      <c r="F506" t="s">
        <v>5963</v>
      </c>
      <c r="G506" s="91" t="s">
        <v>8617</v>
      </c>
      <c r="H506" t="s">
        <v>8618</v>
      </c>
      <c r="I506" t="str">
        <f>VLOOKUP(Processes[[#This Row],[Document no SubProcess]],Processer280125!B:C,2,FALSE)</f>
        <v>kytw@kamstrup.com - Katy Thurlow</v>
      </c>
      <c r="J506" t="str">
        <f>VLOOKUP(Processes[[#This Row],[Approver]],Tabels!BC:BF,3,FALSE)</f>
        <v xml:space="preserve"> Digitalization</v>
      </c>
      <c r="L506" t="str">
        <f>VLOOKUP(Processes[[#This Row],[Document no SubProcess]],Processer280125!B:F,5,FALSE)</f>
        <v>Current</v>
      </c>
      <c r="M506" t="str">
        <f>VLOOKUP(Processes[[#This Row],[Document no SubProcess]],Processer280125!B:B,1,)</f>
        <v>SP26.4</v>
      </c>
    </row>
    <row r="507" spans="3:13">
      <c r="C507" s="29" t="str">
        <f>_xlfn.CONCAT(Processes[[#This Row],[Document no]],"-",Processes[[#This Row],[Process]],"-",Processes[[#This Row],[Document no SubProcess]],"-",Processes[[#This Row],[SubProcess]])</f>
        <v>P26-Enterprise Risk Management-SP26.5-Health &amp; Safety risk management</v>
      </c>
      <c r="D507" t="s">
        <v>8610</v>
      </c>
      <c r="E507" t="s">
        <v>8124</v>
      </c>
      <c r="F507" t="s">
        <v>5963</v>
      </c>
      <c r="G507" s="39" t="s">
        <v>8619</v>
      </c>
      <c r="H507" t="s">
        <v>8620</v>
      </c>
      <c r="I507" t="str">
        <f>VLOOKUP(Processes[[#This Row],[Document no SubProcess]],Processer280125!B:C,2,FALSE)</f>
        <v>tumn@kamstrup.com - Tue Hedegaard Madsen</v>
      </c>
      <c r="J507">
        <f>VLOOKUP(Processes[[#This Row],[Approver]],Tabels!BC:BF,3,FALSE)</f>
        <v>0</v>
      </c>
      <c r="L507" t="str">
        <f>VLOOKUP(Processes[[#This Row],[Document no SubProcess]],Processer280125!B:F,5,FALSE)</f>
        <v>Draft</v>
      </c>
      <c r="M507" t="str">
        <f>VLOOKUP(Processes[[#This Row],[Document no SubProcess]],Processer280125!B:B,1,)</f>
        <v>SP26.5</v>
      </c>
    </row>
    <row r="508" spans="3:13">
      <c r="C508" s="29" t="str">
        <f>_xlfn.CONCAT(Processes[[#This Row],[Document no]],"-",Processes[[#This Row],[Process]],"-",Processes[[#This Row],[Document no SubProcess]],"-",Processes[[#This Row],[SubProcess]])</f>
        <v>P26-Enterprise Risk Management-SP26.6-Context of the organization incl. stakeholder requirements</v>
      </c>
      <c r="D508" t="s">
        <v>8610</v>
      </c>
      <c r="E508" t="s">
        <v>8124</v>
      </c>
      <c r="F508" t="s">
        <v>5963</v>
      </c>
      <c r="G508" s="39" t="s">
        <v>8621</v>
      </c>
      <c r="H508" t="s">
        <v>8622</v>
      </c>
      <c r="I508" t="str">
        <f>VLOOKUP(Processes[[#This Row],[Document no SubProcess]],Processer280125!B:C,2,FALSE)</f>
        <v>almn@kamstrup.com - Allan Mathiasen</v>
      </c>
      <c r="J508" t="str">
        <f>VLOOKUP(Processes[[#This Row],[Approver]],Tabels!BC:BF,3,FALSE)</f>
        <v xml:space="preserve"> Quality &amp; Sustainability</v>
      </c>
      <c r="L508" t="str">
        <f>VLOOKUP(Processes[[#This Row],[Document no SubProcess]],Processer280125!B:F,5,FALSE)</f>
        <v>Current</v>
      </c>
      <c r="M508" t="str">
        <f>VLOOKUP(Processes[[#This Row],[Document no SubProcess]],Processer280125!B:B,1,)</f>
        <v>SP26.6</v>
      </c>
    </row>
    <row r="509" spans="3:13">
      <c r="C509" s="29" t="str">
        <f>_xlfn.CONCAT(Processes[[#This Row],[Document no]],"-",Processes[[#This Row],[Process]],"-",Processes[[#This Row],[Document no SubProcess]],"-",Processes[[#This Row],[SubProcess]])</f>
        <v>P26-Enterprise Risk Management-SP26.7-Information Security Risk Management</v>
      </c>
      <c r="D509" t="s">
        <v>8610</v>
      </c>
      <c r="E509" t="s">
        <v>8124</v>
      </c>
      <c r="F509" t="s">
        <v>5963</v>
      </c>
      <c r="G509" s="39" t="s">
        <v>8623</v>
      </c>
      <c r="H509" t="s">
        <v>8624</v>
      </c>
      <c r="I509" t="str">
        <f>VLOOKUP(Processes[[#This Row],[Document no SubProcess]],Processer280125!B:C,2,FALSE)</f>
        <v>kytw@kamstrup.com - Katy Thurlow</v>
      </c>
      <c r="J509" t="str">
        <f>VLOOKUP(Processes[[#This Row],[Approver]],Tabels!BC:BF,3,FALSE)</f>
        <v xml:space="preserve"> Digitalization</v>
      </c>
      <c r="L509" t="str">
        <f>VLOOKUP(Processes[[#This Row],[Document no SubProcess]],Processer280125!B:F,5,FALSE)</f>
        <v>Draft</v>
      </c>
      <c r="M509" t="str">
        <f>VLOOKUP(Processes[[#This Row],[Document no SubProcess]],Processer280125!B:B,1,)</f>
        <v>SP26.7</v>
      </c>
    </row>
    <row r="510" spans="3:13">
      <c r="C510" s="29" t="str">
        <f>_xlfn.CONCAT(Processes[[#This Row],[Document no]],"-",Processes[[#This Row],[Process]],"-",Processes[[#This Row],[Document no SubProcess]],"-",Processes[[#This Row],[SubProcess]])</f>
        <v>P26-Enterprise Risk Management--</v>
      </c>
      <c r="D510" t="s">
        <v>8610</v>
      </c>
      <c r="E510" t="s">
        <v>8124</v>
      </c>
      <c r="F510" t="s">
        <v>5963</v>
      </c>
      <c r="I510" t="s">
        <v>2410</v>
      </c>
      <c r="J510">
        <f>VLOOKUP(Processes[[#This Row],[Approver]],Tabels!BC:BF,3,FALSE)</f>
        <v>0</v>
      </c>
      <c r="L510" t="s">
        <v>812</v>
      </c>
      <c r="M510" t="s">
        <v>812</v>
      </c>
    </row>
    <row r="511" spans="3:13">
      <c r="C511" s="29" t="str">
        <f>_xlfn.CONCAT(Processes[[#This Row],[Document no]],"-",Processes[[#This Row],[Process]],"-",Processes[[#This Row],[Document no SubProcess]],"-",Processes[[#This Row],[SubProcess]])</f>
        <v>P27-Environment-SP27.1-Environmental mapping</v>
      </c>
      <c r="D511" t="s">
        <v>8625</v>
      </c>
      <c r="E511" t="s">
        <v>8124</v>
      </c>
      <c r="F511" t="s">
        <v>8626</v>
      </c>
      <c r="G511" s="39" t="s">
        <v>8627</v>
      </c>
      <c r="H511" t="s">
        <v>8628</v>
      </c>
      <c r="I511" t="str">
        <f>VLOOKUP(Processes[[#This Row],[Document no SubProcess]],Processer280125!B:C,2,FALSE)</f>
        <v>rirg@kamstrup.com - Rie Winther Rusbjerg</v>
      </c>
      <c r="J511">
        <f>VLOOKUP(Processes[[#This Row],[Approver]],Tabels!BC:BF,3,FALSE)</f>
        <v>0</v>
      </c>
      <c r="L511" t="str">
        <f>VLOOKUP(Processes[[#This Row],[Document no SubProcess]],Processer280125!B:F,5,FALSE)</f>
        <v>Draft</v>
      </c>
      <c r="M511" t="str">
        <f>VLOOKUP(Processes[[#This Row],[Document no SubProcess]],Processer280125!B:B,1,)</f>
        <v>SP27.1</v>
      </c>
    </row>
    <row r="512" spans="3:13">
      <c r="C512" s="29" t="str">
        <f>_xlfn.CONCAT(Processes[[#This Row],[Document no]],"-",Processes[[#This Row],[Process]],"-",Processes[[#This Row],[Document no SubProcess]],"-",Processes[[#This Row],[SubProcess]])</f>
        <v>P27-Environment-SP27.2-Environmental Monitoring and operational control</v>
      </c>
      <c r="D512" t="s">
        <v>8625</v>
      </c>
      <c r="E512" t="s">
        <v>8124</v>
      </c>
      <c r="F512" t="s">
        <v>8626</v>
      </c>
      <c r="G512" s="39" t="s">
        <v>8629</v>
      </c>
      <c r="H512" t="s">
        <v>8630</v>
      </c>
      <c r="I512" t="str">
        <f>VLOOKUP(Processes[[#This Row],[Document no SubProcess]],Processer280125!B:C,2,FALSE)</f>
        <v>rirg@kamstrup.com - Rie Winther Rusbjerg</v>
      </c>
      <c r="J512">
        <f>VLOOKUP(Processes[[#This Row],[Approver]],Tabels!BC:BF,3,FALSE)</f>
        <v>0</v>
      </c>
      <c r="L512" t="str">
        <f>VLOOKUP(Processes[[#This Row],[Document no SubProcess]],Processer280125!B:F,5,FALSE)</f>
        <v>Current</v>
      </c>
      <c r="M512" t="str">
        <f>VLOOKUP(Processes[[#This Row],[Document no SubProcess]],Processer280125!B:B,1,)</f>
        <v>SP27.2</v>
      </c>
    </row>
    <row r="513" spans="3:13">
      <c r="C513" s="29" t="str">
        <f>_xlfn.CONCAT(Processes[[#This Row],[Document no]],"-",Processes[[#This Row],[Process]],"-",Processes[[#This Row],[Document no SubProcess]],"-",Processes[[#This Row],[SubProcess]])</f>
        <v>P27-Environment-SP27.3-Energy mapping and monitoring</v>
      </c>
      <c r="D513" t="s">
        <v>8625</v>
      </c>
      <c r="E513" t="s">
        <v>8124</v>
      </c>
      <c r="F513" t="s">
        <v>8626</v>
      </c>
      <c r="G513" s="39" t="s">
        <v>8631</v>
      </c>
      <c r="H513" t="s">
        <v>8632</v>
      </c>
      <c r="I513" t="str">
        <f>VLOOKUP(Processes[[#This Row],[Document no SubProcess]],Processer280125!B:C,2,FALSE)</f>
        <v>rirg@kamstrup.com - Rie Winther Rusbjerg</v>
      </c>
      <c r="J513">
        <f>VLOOKUP(Processes[[#This Row],[Approver]],Tabels!BC:BF,3,FALSE)</f>
        <v>0</v>
      </c>
      <c r="L513" t="str">
        <f>VLOOKUP(Processes[[#This Row],[Document no SubProcess]],Processer280125!B:F,5,FALSE)</f>
        <v>Draft</v>
      </c>
      <c r="M513" t="str">
        <f>VLOOKUP(Processes[[#This Row],[Document no SubProcess]],Processer280125!B:B,1,)</f>
        <v>SP27.3</v>
      </c>
    </row>
    <row r="514" spans="3:13">
      <c r="C514" s="29" t="str">
        <f>_xlfn.CONCAT(Processes[[#This Row],[Document no]],"-",Processes[[#This Row],[Process]],"-",Processes[[#This Row],[Document no SubProcess]],"-",Processes[[#This Row],[SubProcess]])</f>
        <v>P27-Environment-SP27.5-Substances of Concern In Products (SCIP) registration EU</v>
      </c>
      <c r="D514" t="s">
        <v>8625</v>
      </c>
      <c r="E514" t="s">
        <v>8124</v>
      </c>
      <c r="F514" t="s">
        <v>8626</v>
      </c>
      <c r="G514" s="91" t="s">
        <v>8633</v>
      </c>
      <c r="H514" t="s">
        <v>8634</v>
      </c>
      <c r="I514" t="str">
        <f>VLOOKUP(Processes[[#This Row],[Document no SubProcess]],Processer280125!B:C,2,FALSE)</f>
        <v>rirg@kamstrup.com - Rie Winther Rusbjerg</v>
      </c>
      <c r="J514">
        <f>VLOOKUP(Processes[[#This Row],[Approver]],Tabels!BC:BF,3,FALSE)</f>
        <v>0</v>
      </c>
      <c r="L514" t="str">
        <f>VLOOKUP(Processes[[#This Row],[Document no SubProcess]],Processer280125!B:F,5,FALSE)</f>
        <v>Draft</v>
      </c>
      <c r="M514" t="str">
        <f>VLOOKUP(Processes[[#This Row],[Document no SubProcess]],Processer280125!B:B,1,)</f>
        <v>SP27.5</v>
      </c>
    </row>
    <row r="515" spans="3:13">
      <c r="C515" s="29" t="str">
        <f>_xlfn.CONCAT(Processes[[#This Row],[Document no]],"-",Processes[[#This Row],[Process]],"-",Processes[[#This Row],[Document no SubProcess]],"-",Processes[[#This Row],[SubProcess]])</f>
        <v>P27-Environment-SP27.6-Extended Producer Responsibility (EPR)</v>
      </c>
      <c r="D515" t="s">
        <v>8625</v>
      </c>
      <c r="E515" t="s">
        <v>8124</v>
      </c>
      <c r="F515" t="s">
        <v>8626</v>
      </c>
      <c r="G515" s="39" t="s">
        <v>8635</v>
      </c>
      <c r="H515" t="s">
        <v>8636</v>
      </c>
      <c r="I515" t="str">
        <f>VLOOKUP(Processes[[#This Row],[Document no SubProcess]],Processer280125!B:C,2,FALSE)</f>
        <v>rirg@kamstrup.com - Rie Winther Rusbjerg</v>
      </c>
      <c r="J515">
        <f>VLOOKUP(Processes[[#This Row],[Approver]],Tabels!BC:BF,3,FALSE)</f>
        <v>0</v>
      </c>
      <c r="L515" t="str">
        <f>VLOOKUP(Processes[[#This Row],[Document no SubProcess]],Processer280125!B:F,5,FALSE)</f>
        <v>Current</v>
      </c>
      <c r="M515" t="str">
        <f>VLOOKUP(Processes[[#This Row],[Document no SubProcess]],Processer280125!B:B,1,)</f>
        <v>SP27.6</v>
      </c>
    </row>
    <row r="516" spans="3:13">
      <c r="C516" s="29" t="str">
        <f>_xlfn.CONCAT(Processes[[#This Row],[Document no]],"-",Processes[[#This Row],[Process]],"-",Processes[[#This Row],[Document no SubProcess]],"-",Processes[[#This Row],[SubProcess]])</f>
        <v>P27-Environment-SP27.7-Greenhouse Gas mapping</v>
      </c>
      <c r="D516" t="s">
        <v>8625</v>
      </c>
      <c r="E516" t="s">
        <v>8124</v>
      </c>
      <c r="F516" t="s">
        <v>8626</v>
      </c>
      <c r="G516" s="39" t="s">
        <v>8637</v>
      </c>
      <c r="H516" t="s">
        <v>8638</v>
      </c>
      <c r="I516" t="str">
        <f>VLOOKUP(Processes[[#This Row],[Document no SubProcess]],Processer280125!B:C,2,FALSE)</f>
        <v>rirg@kamstrup.com - Rie Winther Rusbjerg</v>
      </c>
      <c r="J516">
        <f>VLOOKUP(Processes[[#This Row],[Approver]],Tabels!BC:BF,3,FALSE)</f>
        <v>0</v>
      </c>
      <c r="L516" t="str">
        <f>VLOOKUP(Processes[[#This Row],[Document no SubProcess]],Processer280125!B:F,5,FALSE)</f>
        <v>Draft</v>
      </c>
      <c r="M516" t="str">
        <f>VLOOKUP(Processes[[#This Row],[Document no SubProcess]],Processer280125!B:B,1,)</f>
        <v>SP27.7</v>
      </c>
    </row>
    <row r="517" spans="3:13">
      <c r="C517" s="29" t="str">
        <f>_xlfn.CONCAT(Processes[[#This Row],[Document no]],"-",Processes[[#This Row],[Process]],"-",Processes[[#This Row],[Document no SubProcess]],"-",Processes[[#This Row],[SubProcess]])</f>
        <v>P27-Environment-SP27.8-Significant Environmental Aspects</v>
      </c>
      <c r="D517" t="s">
        <v>8625</v>
      </c>
      <c r="E517" t="s">
        <v>8124</v>
      </c>
      <c r="F517" t="s">
        <v>8626</v>
      </c>
      <c r="G517" s="91" t="s">
        <v>8639</v>
      </c>
      <c r="H517" t="s">
        <v>8640</v>
      </c>
      <c r="I517" t="str">
        <f>VLOOKUP(Processes[[#This Row],[Document no SubProcess]],Processer280125!B:C,2,FALSE)</f>
        <v>rirg@kamstrup.com - Rie Winther Rusbjerg</v>
      </c>
      <c r="J517">
        <f>VLOOKUP(Processes[[#This Row],[Approver]],Tabels!BC:BF,3,FALSE)</f>
        <v>0</v>
      </c>
      <c r="L517" t="str">
        <f>VLOOKUP(Processes[[#This Row],[Document no SubProcess]],Processer280125!B:F,5,FALSE)</f>
        <v>Draft</v>
      </c>
      <c r="M517" t="str">
        <f>VLOOKUP(Processes[[#This Row],[Document no SubProcess]],Processer280125!B:B,1,)</f>
        <v>SP27.8</v>
      </c>
    </row>
    <row r="518" spans="3:13">
      <c r="C518" s="29" t="str">
        <f>_xlfn.CONCAT(Processes[[#This Row],[Document no]],"-",Processes[[#This Row],[Process]],"-",Processes[[#This Row],[Document no SubProcess]],"-",Processes[[#This Row],[SubProcess]])</f>
        <v>P27-Environment-SP27.9-</v>
      </c>
      <c r="D518" t="s">
        <v>8625</v>
      </c>
      <c r="E518" t="s">
        <v>8124</v>
      </c>
      <c r="F518" t="s">
        <v>8626</v>
      </c>
      <c r="G518" s="39" t="s">
        <v>8641</v>
      </c>
      <c r="I518" t="s">
        <v>2410</v>
      </c>
      <c r="J518">
        <f>VLOOKUP(Processes[[#This Row],[Approver]],Tabels!BC:BF,3,FALSE)</f>
        <v>0</v>
      </c>
      <c r="L518" t="s">
        <v>812</v>
      </c>
      <c r="M518" t="s">
        <v>812</v>
      </c>
    </row>
    <row r="519" spans="3:13">
      <c r="C519" s="29" t="str">
        <f>_xlfn.CONCAT(Processes[[#This Row],[Document no]],"-",Processes[[#This Row],[Process]],"-",Processes[[#This Row],[Document no SubProcess]],"-",Processes[[#This Row],[SubProcess]])</f>
        <v>P27-Environment--</v>
      </c>
      <c r="D519" t="s">
        <v>8625</v>
      </c>
      <c r="E519" t="s">
        <v>8124</v>
      </c>
      <c r="F519" t="s">
        <v>8626</v>
      </c>
      <c r="I519" t="s">
        <v>2410</v>
      </c>
      <c r="J519">
        <f>VLOOKUP(Processes[[#This Row],[Approver]],Tabels!BC:BF,3,FALSE)</f>
        <v>0</v>
      </c>
      <c r="L519" t="s">
        <v>812</v>
      </c>
      <c r="M519" t="s">
        <v>812</v>
      </c>
    </row>
    <row r="520" spans="3:13">
      <c r="C520" s="29" t="str">
        <f>_xlfn.CONCAT(Processes[[#This Row],[Document no]],"-",Processes[[#This Row],[Process]],"-",Processes[[#This Row],[Document no SubProcess]],"-",Processes[[#This Row],[SubProcess]])</f>
        <v>P28-Health &amp; Safety-SP28.1-Working from home</v>
      </c>
      <c r="D520" t="s">
        <v>8642</v>
      </c>
      <c r="E520" t="s">
        <v>8124</v>
      </c>
      <c r="F520" t="s">
        <v>8643</v>
      </c>
      <c r="G520" s="91" t="s">
        <v>8644</v>
      </c>
      <c r="H520" t="s">
        <v>8645</v>
      </c>
      <c r="I520" t="str">
        <f>VLOOKUP(Processes[[#This Row],[Document no SubProcess]],Processer280125!B:C,2,FALSE)</f>
        <v>tumn@kamstrup.com - Tue Hedegaard Madsen</v>
      </c>
      <c r="J520">
        <f>VLOOKUP(Processes[[#This Row],[Approver]],Tabels!BC:BF,3,FALSE)</f>
        <v>0</v>
      </c>
      <c r="L520" t="str">
        <f>VLOOKUP(Processes[[#This Row],[Document no SubProcess]],Processer280125!B:F,5,FALSE)</f>
        <v>Current</v>
      </c>
      <c r="M520" t="str">
        <f>VLOOKUP(Processes[[#This Row],[Document no SubProcess]],Processer280125!B:B,1,)</f>
        <v>SP28.1</v>
      </c>
    </row>
    <row r="521" spans="3:13">
      <c r="C521" s="29" t="str">
        <f>_xlfn.CONCAT(Processes[[#This Row],[Document no]],"-",Processes[[#This Row],[Process]],"-",Processes[[#This Row],[Document no SubProcess]],"-",Processes[[#This Row],[SubProcess]])</f>
        <v>P28-Health &amp; Safety-SP28.10-Hot work (Drilling, Soldering, Welding, Grinding etc.)</v>
      </c>
      <c r="D521" t="s">
        <v>8642</v>
      </c>
      <c r="E521" t="s">
        <v>8124</v>
      </c>
      <c r="F521" t="s">
        <v>8643</v>
      </c>
      <c r="G521" s="91" t="s">
        <v>8646</v>
      </c>
      <c r="H521" t="s">
        <v>8647</v>
      </c>
      <c r="I521" t="str">
        <f>VLOOKUP(Processes[[#This Row],[Document no SubProcess]],Processer280125!B:C,2,FALSE)</f>
        <v>tumn@kamstrup.com - Tue Hedegaard Madsen</v>
      </c>
      <c r="J521">
        <f>VLOOKUP(Processes[[#This Row],[Approver]],Tabels!BC:BF,3,FALSE)</f>
        <v>0</v>
      </c>
      <c r="L521" t="str">
        <f>VLOOKUP(Processes[[#This Row],[Document no SubProcess]],Processer280125!B:F,5,FALSE)</f>
        <v>Draft</v>
      </c>
      <c r="M521" t="str">
        <f>VLOOKUP(Processes[[#This Row],[Document no SubProcess]],Processer280125!B:B,1,)</f>
        <v>SP28.10</v>
      </c>
    </row>
    <row r="522" spans="3:13">
      <c r="C522" s="29" t="str">
        <f>_xlfn.CONCAT(Processes[[#This Row],[Document no]],"-",Processes[[#This Row],[Process]],"-",Processes[[#This Row],[Document no SubProcess]],"-",Processes[[#This Row],[SubProcess]])</f>
        <v>P28-Health &amp; Safety-SP28.11-Health checks</v>
      </c>
      <c r="D522" t="s">
        <v>8642</v>
      </c>
      <c r="E522" t="s">
        <v>8124</v>
      </c>
      <c r="F522" t="s">
        <v>8643</v>
      </c>
      <c r="G522" s="91" t="s">
        <v>8648</v>
      </c>
      <c r="H522" t="s">
        <v>8649</v>
      </c>
      <c r="I522" t="str">
        <f>VLOOKUP(Processes[[#This Row],[Document no SubProcess]],Processer280125!B:C,2,FALSE)</f>
        <v>tumn@kamstrup.com - Tue Hedegaard Madsen</v>
      </c>
      <c r="J522">
        <f>VLOOKUP(Processes[[#This Row],[Approver]],Tabels!BC:BF,3,FALSE)</f>
        <v>0</v>
      </c>
      <c r="L522" t="str">
        <f>VLOOKUP(Processes[[#This Row],[Document no SubProcess]],Processer280125!B:F,5,FALSE)</f>
        <v>Draft</v>
      </c>
      <c r="M522" t="str">
        <f>VLOOKUP(Processes[[#This Row],[Document no SubProcess]],Processer280125!B:B,1,)</f>
        <v>SP28.11</v>
      </c>
    </row>
    <row r="523" spans="3:13">
      <c r="C523" s="29" t="str">
        <f>_xlfn.CONCAT(Processes[[#This Row],[Document no]],"-",Processes[[#This Row],[Process]],"-",Processes[[#This Row],[Document no SubProcess]],"-",Processes[[#This Row],[SubProcess]])</f>
        <v>P28-Health &amp; Safety-SP28.12-Internal traffic</v>
      </c>
      <c r="D523" t="s">
        <v>8642</v>
      </c>
      <c r="E523" t="s">
        <v>8124</v>
      </c>
      <c r="F523" t="s">
        <v>8643</v>
      </c>
      <c r="G523" s="91" t="s">
        <v>8650</v>
      </c>
      <c r="H523" t="s">
        <v>8651</v>
      </c>
      <c r="I523" t="str">
        <f>VLOOKUP(Processes[[#This Row],[Document no SubProcess]],Processer280125!B:C,2,FALSE)</f>
        <v>tumn@kamstrup.com - Tue Hedegaard Madsen</v>
      </c>
      <c r="J523">
        <f>VLOOKUP(Processes[[#This Row],[Approver]],Tabels!BC:BF,3,FALSE)</f>
        <v>0</v>
      </c>
      <c r="L523" t="str">
        <f>VLOOKUP(Processes[[#This Row],[Document no SubProcess]],Processer280125!B:F,5,FALSE)</f>
        <v>Draft</v>
      </c>
      <c r="M523" t="str">
        <f>VLOOKUP(Processes[[#This Row],[Document no SubProcess]],Processer280125!B:B,1,)</f>
        <v>SP28.12</v>
      </c>
    </row>
    <row r="524" spans="3:13">
      <c r="C524" s="29" t="str">
        <f>_xlfn.CONCAT(Processes[[#This Row],[Document no]],"-",Processes[[#This Row],[Process]],"-",Processes[[#This Row],[Document no SubProcess]],"-",Processes[[#This Row],[SubProcess]])</f>
        <v>P28-Health &amp; Safety-SP28.13-Use of knives &amp; scissors</v>
      </c>
      <c r="D524" t="s">
        <v>8642</v>
      </c>
      <c r="E524" t="s">
        <v>8124</v>
      </c>
      <c r="F524" t="s">
        <v>8643</v>
      </c>
      <c r="G524" s="91" t="s">
        <v>8652</v>
      </c>
      <c r="H524" t="s">
        <v>8653</v>
      </c>
      <c r="I524" t="str">
        <f>VLOOKUP(Processes[[#This Row],[Document no SubProcess]],Processer280125!B:C,2,FALSE)</f>
        <v>tumn@kamstrup.com - Tue Hedegaard Madsen</v>
      </c>
      <c r="J524">
        <f>VLOOKUP(Processes[[#This Row],[Approver]],Tabels!BC:BF,3,FALSE)</f>
        <v>0</v>
      </c>
      <c r="L524" t="str">
        <f>VLOOKUP(Processes[[#This Row],[Document no SubProcess]],Processer280125!B:F,5,FALSE)</f>
        <v>Draft</v>
      </c>
      <c r="M524" t="str">
        <f>VLOOKUP(Processes[[#This Row],[Document no SubProcess]],Processer280125!B:B,1,)</f>
        <v>SP28.13</v>
      </c>
    </row>
    <row r="525" spans="3:13">
      <c r="C525" s="29" t="str">
        <f>_xlfn.CONCAT(Processes[[#This Row],[Document no]],"-",Processes[[#This Row],[Process]],"-",Processes[[#This Row],[Document no SubProcess]],"-",Processes[[#This Row],[SubProcess]])</f>
        <v>P28-Health &amp; Safety-SP28.14-External subcontractors - Health &amp; Safety and Environment Requirements</v>
      </c>
      <c r="D525" t="s">
        <v>8642</v>
      </c>
      <c r="E525" t="s">
        <v>8124</v>
      </c>
      <c r="F525" t="s">
        <v>8643</v>
      </c>
      <c r="G525" s="91" t="s">
        <v>8654</v>
      </c>
      <c r="H525" t="s">
        <v>8655</v>
      </c>
      <c r="I525" t="str">
        <f>VLOOKUP(Processes[[#This Row],[Document no SubProcess]],Processer280125!B:C,2,FALSE)</f>
        <v>tumn@kamstrup.com - Tue Hedegaard Madsen</v>
      </c>
      <c r="J525">
        <f>VLOOKUP(Processes[[#This Row],[Approver]],Tabels!BC:BF,3,FALSE)</f>
        <v>0</v>
      </c>
      <c r="L525" t="str">
        <f>VLOOKUP(Processes[[#This Row],[Document no SubProcess]],Processer280125!B:F,5,FALSE)</f>
        <v>Draft</v>
      </c>
      <c r="M525" t="str">
        <f>VLOOKUP(Processes[[#This Row],[Document no SubProcess]],Processer280125!B:B,1,)</f>
        <v>SP28.14</v>
      </c>
    </row>
    <row r="526" spans="3:13">
      <c r="C526" s="29" t="str">
        <f>_xlfn.CONCAT(Processes[[#This Row],[Document no]],"-",Processes[[#This Row],[Process]],"-",Processes[[#This Row],[Document no SubProcess]],"-",Processes[[#This Row],[SubProcess]])</f>
        <v>P28-Health &amp; Safety-SP28.15-Customer on Site Safety and Environment</v>
      </c>
      <c r="D526" t="s">
        <v>8642</v>
      </c>
      <c r="E526" t="s">
        <v>8124</v>
      </c>
      <c r="F526" t="s">
        <v>8643</v>
      </c>
      <c r="G526" s="91" t="s">
        <v>8656</v>
      </c>
      <c r="H526" t="s">
        <v>8657</v>
      </c>
      <c r="I526" t="str">
        <f>VLOOKUP(Processes[[#This Row],[Document no SubProcess]],Processer280125!B:C,2,FALSE)</f>
        <v>tumn@kamstrup.com - Tue Hedegaard Madsen</v>
      </c>
      <c r="J526">
        <f>VLOOKUP(Processes[[#This Row],[Approver]],Tabels!BC:BF,3,FALSE)</f>
        <v>0</v>
      </c>
      <c r="L526" t="str">
        <f>VLOOKUP(Processes[[#This Row],[Document no SubProcess]],Processer280125!B:F,5,FALSE)</f>
        <v>Current</v>
      </c>
      <c r="M526" t="str">
        <f>VLOOKUP(Processes[[#This Row],[Document no SubProcess]],Processer280125!B:B,1,)</f>
        <v>SP28.15</v>
      </c>
    </row>
    <row r="527" spans="3:13">
      <c r="C527" s="29" t="str">
        <f>_xlfn.CONCAT(Processes[[#This Row],[Document no]],"-",Processes[[#This Row],[Process]],"-",Processes[[#This Row],[Document no SubProcess]],"-",Processes[[#This Row],[SubProcess]])</f>
        <v>P28-Health &amp; Safety-SP28.16-Working at heights</v>
      </c>
      <c r="D527" t="s">
        <v>8642</v>
      </c>
      <c r="E527" t="s">
        <v>8124</v>
      </c>
      <c r="F527" t="s">
        <v>8643</v>
      </c>
      <c r="G527" s="91" t="s">
        <v>8658</v>
      </c>
      <c r="H527" t="s">
        <v>8659</v>
      </c>
      <c r="I527" t="str">
        <f>VLOOKUP(Processes[[#This Row],[Document no SubProcess]],Processer280125!B:C,2,FALSE)</f>
        <v>tumn@kamstrup.com - Tue Hedegaard Madsen</v>
      </c>
      <c r="J527">
        <f>VLOOKUP(Processes[[#This Row],[Approver]],Tabels!BC:BF,3,FALSE)</f>
        <v>0</v>
      </c>
      <c r="L527" t="str">
        <f>VLOOKUP(Processes[[#This Row],[Document no SubProcess]],Processer280125!B:F,5,FALSE)</f>
        <v>Draft</v>
      </c>
      <c r="M527" t="str">
        <f>VLOOKUP(Processes[[#This Row],[Document no SubProcess]],Processer280125!B:B,1,)</f>
        <v>SP28.16</v>
      </c>
    </row>
    <row r="528" spans="3:13">
      <c r="C528" s="29" t="str">
        <f>_xlfn.CONCAT(Processes[[#This Row],[Document no]],"-",Processes[[#This Row],[Process]],"-",Processes[[#This Row],[Document no SubProcess]],"-",Processes[[#This Row],[SubProcess]])</f>
        <v>P28-Health &amp; Safety-SP28.17-Machine Safety</v>
      </c>
      <c r="D528" t="s">
        <v>8642</v>
      </c>
      <c r="E528" t="s">
        <v>8124</v>
      </c>
      <c r="F528" t="s">
        <v>8643</v>
      </c>
      <c r="G528" s="91" t="s">
        <v>8660</v>
      </c>
      <c r="H528" t="s">
        <v>8661</v>
      </c>
      <c r="I528" t="str">
        <f>VLOOKUP(Processes[[#This Row],[Document no SubProcess]],Processer280125!B:C,2,FALSE)</f>
        <v>tumn@kamstrup.com - Tue Hedegaard Madsen</v>
      </c>
      <c r="J528">
        <f>VLOOKUP(Processes[[#This Row],[Approver]],Tabels!BC:BF,3,FALSE)</f>
        <v>0</v>
      </c>
      <c r="L528" t="str">
        <f>VLOOKUP(Processes[[#This Row],[Document no SubProcess]],Processer280125!B:F,5,FALSE)</f>
        <v>Draft</v>
      </c>
      <c r="M528" t="str">
        <f>VLOOKUP(Processes[[#This Row],[Document no SubProcess]],Processer280125!B:B,1,)</f>
        <v>SP28.17</v>
      </c>
    </row>
    <row r="529" spans="3:13">
      <c r="C529" s="29" t="str">
        <f>_xlfn.CONCAT(Processes[[#This Row],[Document no]],"-",Processes[[#This Row],[Process]],"-",Processes[[#This Row],[Document no SubProcess]],"-",Processes[[#This Row],[SubProcess]])</f>
        <v>P28-Health &amp; Safety-SP28.18-Machinery - Safety override</v>
      </c>
      <c r="D529" t="s">
        <v>8642</v>
      </c>
      <c r="E529" t="s">
        <v>8124</v>
      </c>
      <c r="F529" t="s">
        <v>8643</v>
      </c>
      <c r="G529" s="91" t="s">
        <v>8662</v>
      </c>
      <c r="H529" t="s">
        <v>8663</v>
      </c>
      <c r="I529" t="str">
        <f>VLOOKUP(Processes[[#This Row],[Document no SubProcess]],Processer280125!B:C,2,FALSE)</f>
        <v>tumn@kamstrup.com - Tue Hedegaard Madsen</v>
      </c>
      <c r="J529">
        <f>VLOOKUP(Processes[[#This Row],[Approver]],Tabels!BC:BF,3,FALSE)</f>
        <v>0</v>
      </c>
      <c r="L529" t="str">
        <f>VLOOKUP(Processes[[#This Row],[Document no SubProcess]],Processer280125!B:F,5,FALSE)</f>
        <v>Draft</v>
      </c>
      <c r="M529" t="str">
        <f>VLOOKUP(Processes[[#This Row],[Document no SubProcess]],Processer280125!B:B,1,)</f>
        <v>SP28.18</v>
      </c>
    </row>
    <row r="530" spans="3:13">
      <c r="C530" s="29" t="str">
        <f>_xlfn.CONCAT(Processes[[#This Row],[Document no]],"-",Processes[[#This Row],[Process]],"-",Processes[[#This Row],[Document no SubProcess]],"-",Processes[[#This Row],[SubProcess]])</f>
        <v>P28-Health &amp; Safety-SP28.19-Safety Signs</v>
      </c>
      <c r="D530" t="s">
        <v>8642</v>
      </c>
      <c r="E530" t="s">
        <v>8124</v>
      </c>
      <c r="F530" t="s">
        <v>8643</v>
      </c>
      <c r="G530" s="91" t="s">
        <v>8664</v>
      </c>
      <c r="H530" t="s">
        <v>8665</v>
      </c>
      <c r="I530" t="str">
        <f>VLOOKUP(Processes[[#This Row],[Document no SubProcess]],Processer280125!B:C,2,FALSE)</f>
        <v>tumn@kamstrup.com - Tue Hedegaard Madsen</v>
      </c>
      <c r="J530">
        <f>VLOOKUP(Processes[[#This Row],[Approver]],Tabels!BC:BF,3,FALSE)</f>
        <v>0</v>
      </c>
      <c r="L530" t="str">
        <f>VLOOKUP(Processes[[#This Row],[Document no SubProcess]],Processer280125!B:F,5,FALSE)</f>
        <v>Current</v>
      </c>
      <c r="M530" t="str">
        <f>VLOOKUP(Processes[[#This Row],[Document no SubProcess]],Processer280125!B:B,1,)</f>
        <v>SP28.19</v>
      </c>
    </row>
    <row r="531" spans="3:13">
      <c r="C531" s="29" t="str">
        <f>_xlfn.CONCAT(Processes[[#This Row],[Document no]],"-",Processes[[#This Row],[Process]],"-",Processes[[#This Row],[Document no SubProcess]],"-",Processes[[#This Row],[SubProcess]])</f>
        <v>P28-Health &amp; Safety-SP28.2-Workplace Assessment</v>
      </c>
      <c r="D531" t="s">
        <v>8642</v>
      </c>
      <c r="E531" t="s">
        <v>8124</v>
      </c>
      <c r="F531" t="s">
        <v>8643</v>
      </c>
      <c r="G531" s="91" t="s">
        <v>8666</v>
      </c>
      <c r="H531" t="s">
        <v>8667</v>
      </c>
      <c r="I531" t="str">
        <f>VLOOKUP(Processes[[#This Row],[Document no SubProcess]],Processer280125!B:C,2,FALSE)</f>
        <v>tumn@kamstrup.com - Tue Hedegaard Madsen</v>
      </c>
      <c r="J531">
        <f>VLOOKUP(Processes[[#This Row],[Approver]],Tabels!BC:BF,3,FALSE)</f>
        <v>0</v>
      </c>
      <c r="L531" t="str">
        <f>VLOOKUP(Processes[[#This Row],[Document no SubProcess]],Processer280125!B:F,5,FALSE)</f>
        <v>Draft</v>
      </c>
      <c r="M531" t="str">
        <f>VLOOKUP(Processes[[#This Row],[Document no SubProcess]],Processer280125!B:B,1,)</f>
        <v>SP28.2</v>
      </c>
    </row>
    <row r="532" spans="3:13">
      <c r="C532" s="29" t="str">
        <f>_xlfn.CONCAT(Processes[[#This Row],[Document no]],"-",Processes[[#This Row],[Process]],"-",Processes[[#This Row],[Document no SubProcess]],"-",Processes[[#This Row],[SubProcess]])</f>
        <v>P28-Health &amp; Safety-SP28.20-Safe working with X-ray machines</v>
      </c>
      <c r="D532" t="s">
        <v>8642</v>
      </c>
      <c r="E532" t="s">
        <v>8124</v>
      </c>
      <c r="F532" t="s">
        <v>8643</v>
      </c>
      <c r="G532" s="91" t="s">
        <v>8668</v>
      </c>
      <c r="H532" t="s">
        <v>8669</v>
      </c>
      <c r="I532" t="str">
        <f>VLOOKUP(Processes[[#This Row],[Document no SubProcess]],Processer280125!B:C,2,FALSE)</f>
        <v>tumn@kamstrup.com - Tue Hedegaard Madsen</v>
      </c>
      <c r="J532">
        <f>VLOOKUP(Processes[[#This Row],[Approver]],Tabels!BC:BF,3,FALSE)</f>
        <v>0</v>
      </c>
      <c r="L532" t="str">
        <f>VLOOKUP(Processes[[#This Row],[Document no SubProcess]],Processer280125!B:F,5,FALSE)</f>
        <v>Draft</v>
      </c>
      <c r="M532" t="str">
        <f>VLOOKUP(Processes[[#This Row],[Document no SubProcess]],Processer280125!B:B,1,)</f>
        <v>SP28.20</v>
      </c>
    </row>
    <row r="533" spans="3:13">
      <c r="C533" s="29" t="str">
        <f>_xlfn.CONCAT(Processes[[#This Row],[Document no]],"-",Processes[[#This Row],[Process]],"-",Processes[[#This Row],[Document no SubProcess]],"-",Processes[[#This Row],[SubProcess]])</f>
        <v>P28-Health &amp; Safety-SP28.21-Working hours rules</v>
      </c>
      <c r="D533" t="s">
        <v>8642</v>
      </c>
      <c r="E533" t="s">
        <v>8124</v>
      </c>
      <c r="F533" t="s">
        <v>8643</v>
      </c>
      <c r="G533" s="91" t="s">
        <v>8670</v>
      </c>
      <c r="H533" t="s">
        <v>8671</v>
      </c>
      <c r="I533" t="str">
        <f>VLOOKUP(Processes[[#This Row],[Document no SubProcess]],Processer280125!B:C,2,FALSE)</f>
        <v>tumn@kamstrup.com - Tue Hedegaard Madsen</v>
      </c>
      <c r="J533">
        <f>VLOOKUP(Processes[[#This Row],[Approver]],Tabels!BC:BF,3,FALSE)</f>
        <v>0</v>
      </c>
      <c r="L533" t="str">
        <f>VLOOKUP(Processes[[#This Row],[Document no SubProcess]],Processer280125!B:F,5,FALSE)</f>
        <v>Draft</v>
      </c>
      <c r="M533" t="str">
        <f>VLOOKUP(Processes[[#This Row],[Document no SubProcess]],Processer280125!B:B,1,)</f>
        <v>SP28.21</v>
      </c>
    </row>
    <row r="534" spans="3:13">
      <c r="C534" s="29" t="str">
        <f>_xlfn.CONCAT(Processes[[#This Row],[Document no]],"-",Processes[[#This Row],[Process]],"-",Processes[[#This Row],[Document no SubProcess]],"-",Processes[[#This Row],[SubProcess]])</f>
        <v>P28-Health &amp; Safety-SP28.23-Working alone</v>
      </c>
      <c r="D534" t="s">
        <v>8642</v>
      </c>
      <c r="E534" t="s">
        <v>8124</v>
      </c>
      <c r="F534" t="s">
        <v>8643</v>
      </c>
      <c r="G534" s="91" t="s">
        <v>8672</v>
      </c>
      <c r="H534" t="s">
        <v>8673</v>
      </c>
      <c r="I534" t="str">
        <f>VLOOKUP(Processes[[#This Row],[Document no SubProcess]],Processer280125!B:C,2,FALSE)</f>
        <v>tumn@kamstrup.com - Tue Hedegaard Madsen</v>
      </c>
      <c r="J534">
        <f>VLOOKUP(Processes[[#This Row],[Approver]],Tabels!BC:BF,3,FALSE)</f>
        <v>0</v>
      </c>
      <c r="L534" t="str">
        <f>VLOOKUP(Processes[[#This Row],[Document no SubProcess]],Processer280125!B:F,5,FALSE)</f>
        <v>Draft</v>
      </c>
      <c r="M534" t="str">
        <f>VLOOKUP(Processes[[#This Row],[Document no SubProcess]],Processer280125!B:B,1,)</f>
        <v>SP28.23</v>
      </c>
    </row>
    <row r="535" spans="3:13">
      <c r="C535" s="29" t="str">
        <f>_xlfn.CONCAT(Processes[[#This Row],[Document no]],"-",Processes[[#This Row],[Process]],"-",Processes[[#This Row],[Document no SubProcess]],"-",Processes[[#This Row],[SubProcess]])</f>
        <v>P28-Health &amp; Safety-SP28.24-Office layout - DK</v>
      </c>
      <c r="D535" t="s">
        <v>8642</v>
      </c>
      <c r="E535" t="s">
        <v>8124</v>
      </c>
      <c r="F535" t="s">
        <v>8643</v>
      </c>
      <c r="G535" s="91" t="s">
        <v>8674</v>
      </c>
      <c r="H535" t="s">
        <v>8675</v>
      </c>
      <c r="I535" t="str">
        <f>VLOOKUP(Processes[[#This Row],[Document no SubProcess]],Processer280125!B:C,2,FALSE)</f>
        <v>ASO@kamstrup.com - Allan Søegaard</v>
      </c>
      <c r="J535">
        <f>VLOOKUP(Processes[[#This Row],[Approver]],Tabels!BC:BF,3,FALSE)</f>
        <v>0</v>
      </c>
      <c r="L535" t="str">
        <f>VLOOKUP(Processes[[#This Row],[Document no SubProcess]],Processer280125!B:F,5,FALSE)</f>
        <v>Current</v>
      </c>
      <c r="M535" t="str">
        <f>VLOOKUP(Processes[[#This Row],[Document no SubProcess]],Processer280125!B:B,1,)</f>
        <v>SP28.24</v>
      </c>
    </row>
    <row r="536" spans="3:13">
      <c r="C536" s="29" t="str">
        <f>_xlfn.CONCAT(Processes[[#This Row],[Document no]],"-",Processes[[#This Row],[Process]],"-",Processes[[#This Row],[Document no SubProcess]],"-",Processes[[#This Row],[SubProcess]])</f>
        <v>P28-Health &amp; Safety-SP28.25-Storage - Lithium batteries - DK</v>
      </c>
      <c r="D536" t="s">
        <v>8642</v>
      </c>
      <c r="E536" t="s">
        <v>8124</v>
      </c>
      <c r="F536" t="s">
        <v>8643</v>
      </c>
      <c r="G536" s="91" t="s">
        <v>8676</v>
      </c>
      <c r="H536" t="s">
        <v>8677</v>
      </c>
      <c r="I536" t="str">
        <f>VLOOKUP(Processes[[#This Row],[Document no SubProcess]],Processer280125!B:C,2,FALSE)</f>
        <v>jlha@kamstrup.com - Jonas Linschou Hannibal</v>
      </c>
      <c r="J536" t="str">
        <f>VLOOKUP(Processes[[#This Row],[Approver]],Tabels!BC:BF,3,FALSE)</f>
        <v>quality</v>
      </c>
      <c r="L536" t="str">
        <f>VLOOKUP(Processes[[#This Row],[Document no SubProcess]],Processer280125!B:F,5,FALSE)</f>
        <v>Draft</v>
      </c>
      <c r="M536" t="str">
        <f>VLOOKUP(Processes[[#This Row],[Document no SubProcess]],Processer280125!B:B,1,)</f>
        <v>SP28.25</v>
      </c>
    </row>
    <row r="537" spans="3:13">
      <c r="C537" s="29" t="str">
        <f>_xlfn.CONCAT(Processes[[#This Row],[Document no]],"-",Processes[[#This Row],[Process]],"-",Processes[[#This Row],[Document no SubProcess]],"-",Processes[[#This Row],[SubProcess]])</f>
        <v>P28-Health &amp; Safety-SP28.26-Safe Shut Down of Technical Equipment - Lock Out Tack Out Try Out (LOTOTO)</v>
      </c>
      <c r="D537" t="s">
        <v>8642</v>
      </c>
      <c r="E537" t="s">
        <v>8124</v>
      </c>
      <c r="F537" t="s">
        <v>8643</v>
      </c>
      <c r="G537" s="91" t="s">
        <v>8678</v>
      </c>
      <c r="H537" t="s">
        <v>8679</v>
      </c>
      <c r="I537" t="str">
        <f>VLOOKUP(Processes[[#This Row],[Document no SubProcess]],Processer280125!B:C,2,FALSE)</f>
        <v>tumn@kamstrup.com - Tue Hedegaard Madsen</v>
      </c>
      <c r="J537">
        <f>VLOOKUP(Processes[[#This Row],[Approver]],Tabels!BC:BF,3,FALSE)</f>
        <v>0</v>
      </c>
      <c r="L537" t="str">
        <f>VLOOKUP(Processes[[#This Row],[Document no SubProcess]],Processer280125!B:F,5,FALSE)</f>
        <v>Draft</v>
      </c>
      <c r="M537" t="str">
        <f>VLOOKUP(Processes[[#This Row],[Document no SubProcess]],Processer280125!B:B,1,)</f>
        <v>SP28.26</v>
      </c>
    </row>
    <row r="538" spans="3:13">
      <c r="C538" s="29" t="str">
        <f>_xlfn.CONCAT(Processes[[#This Row],[Document no]],"-",Processes[[#This Row],[Process]],"-",Processes[[#This Row],[Document no SubProcess]],"-",Processes[[#This Row],[SubProcess]])</f>
        <v>P28-Health &amp; Safety-SP28.27-Admittance to production areas</v>
      </c>
      <c r="D538" t="s">
        <v>8642</v>
      </c>
      <c r="E538" t="s">
        <v>8124</v>
      </c>
      <c r="F538" t="s">
        <v>8643</v>
      </c>
      <c r="G538" s="39" t="s">
        <v>8680</v>
      </c>
      <c r="H538" t="s">
        <v>8681</v>
      </c>
      <c r="I538" t="str">
        <f>VLOOKUP(Processes[[#This Row],[Document no SubProcess]],Processer280125!B:C,2,FALSE)</f>
        <v>tumn@kamstrup.com - Tue Hedegaard Madsen</v>
      </c>
      <c r="J538">
        <f>VLOOKUP(Processes[[#This Row],[Approver]],Tabels!BC:BF,3,FALSE)</f>
        <v>0</v>
      </c>
      <c r="L538" t="str">
        <f>VLOOKUP(Processes[[#This Row],[Document no SubProcess]],Processer280125!B:F,5,FALSE)</f>
        <v>Current</v>
      </c>
      <c r="M538" t="str">
        <f>VLOOKUP(Processes[[#This Row],[Document no SubProcess]],Processer280125!B:B,1,)</f>
        <v>SP28.27</v>
      </c>
    </row>
    <row r="539" spans="3:13">
      <c r="C539" s="29" t="str">
        <f>_xlfn.CONCAT(Processes[[#This Row],[Document no]],"-",Processes[[#This Row],[Process]],"-",Processes[[#This Row],[Document no SubProcess]],"-",Processes[[#This Row],[SubProcess]])</f>
        <v>P28-Health &amp; Safety-SP28.28-Annual Work Environment Dialogue</v>
      </c>
      <c r="D539" t="s">
        <v>8642</v>
      </c>
      <c r="E539" t="s">
        <v>8124</v>
      </c>
      <c r="F539" t="s">
        <v>8643</v>
      </c>
      <c r="G539" s="39" t="s">
        <v>8682</v>
      </c>
      <c r="H539" t="s">
        <v>8683</v>
      </c>
      <c r="I539" t="str">
        <f>VLOOKUP(Processes[[#This Row],[Document no SubProcess]],Processer280125!B:C,2,FALSE)</f>
        <v>amsc@kamstrup.com - Amalie Schüsler</v>
      </c>
      <c r="J539" t="str">
        <f>VLOOKUP(Processes[[#This Row],[Approver]],Tabels!BC:BF,3,FALSE)</f>
        <v>quality</v>
      </c>
      <c r="L539" t="str">
        <f>VLOOKUP(Processes[[#This Row],[Document no SubProcess]],Processer280125!B:F,5,FALSE)</f>
        <v>Current</v>
      </c>
      <c r="M539" t="str">
        <f>VLOOKUP(Processes[[#This Row],[Document no SubProcess]],Processer280125!B:B,1,)</f>
        <v>SP28.28</v>
      </c>
    </row>
    <row r="540" spans="3:13">
      <c r="C540" s="29" t="str">
        <f>_xlfn.CONCAT(Processes[[#This Row],[Document no]],"-",Processes[[#This Row],[Process]],"-",Processes[[#This Row],[Document no SubProcess]],"-",Processes[[#This Row],[SubProcess]])</f>
        <v>P28-Health &amp; Safety-SP28.29-Health &amp; Safety Organizational Structure</v>
      </c>
      <c r="D540" t="s">
        <v>8642</v>
      </c>
      <c r="E540" t="s">
        <v>8124</v>
      </c>
      <c r="F540" t="s">
        <v>8643</v>
      </c>
      <c r="G540" s="91" t="s">
        <v>8684</v>
      </c>
      <c r="H540" t="s">
        <v>8685</v>
      </c>
      <c r="I540" t="str">
        <f>VLOOKUP(Processes[[#This Row],[Document no SubProcess]],Processer280125!B:C,2,FALSE)</f>
        <v>tumn@kamstrup.com - Tue Hedegaard Madsen</v>
      </c>
      <c r="J540">
        <f>VLOOKUP(Processes[[#This Row],[Approver]],Tabels!BC:BF,3,FALSE)</f>
        <v>0</v>
      </c>
      <c r="L540" t="str">
        <f>VLOOKUP(Processes[[#This Row],[Document no SubProcess]],Processer280125!B:F,5,FALSE)</f>
        <v>Draft</v>
      </c>
      <c r="M540" t="str">
        <f>VLOOKUP(Processes[[#This Row],[Document no SubProcess]],Processer280125!B:B,1,)</f>
        <v>SP28.29</v>
      </c>
    </row>
    <row r="541" spans="3:13">
      <c r="C541" s="29" t="str">
        <f>_xlfn.CONCAT(Processes[[#This Row],[Document no]],"-",Processes[[#This Row],[Process]],"-",Processes[[#This Row],[Document no SubProcess]],"-",Processes[[#This Row],[SubProcess]])</f>
        <v>P28-Health &amp; Safety-SP28.3-Office Workplace</v>
      </c>
      <c r="D541" t="s">
        <v>8642</v>
      </c>
      <c r="E541" t="s">
        <v>8124</v>
      </c>
      <c r="F541" t="s">
        <v>8643</v>
      </c>
      <c r="G541" s="91" t="s">
        <v>8686</v>
      </c>
      <c r="H541" t="s">
        <v>8687</v>
      </c>
      <c r="I541" t="str">
        <f>VLOOKUP(Processes[[#This Row],[Document no SubProcess]],Processer280125!B:C,2,FALSE)</f>
        <v>tumn@kamstrup.com - Tue Hedegaard Madsen</v>
      </c>
      <c r="J541">
        <f>VLOOKUP(Processes[[#This Row],[Approver]],Tabels!BC:BF,3,FALSE)</f>
        <v>0</v>
      </c>
      <c r="L541" t="str">
        <f>VLOOKUP(Processes[[#This Row],[Document no SubProcess]],Processer280125!B:F,5,FALSE)</f>
        <v>Current</v>
      </c>
      <c r="M541" t="str">
        <f>VLOOKUP(Processes[[#This Row],[Document no SubProcess]],Processer280125!B:B,1,)</f>
        <v>SP28.3</v>
      </c>
    </row>
    <row r="542" spans="3:13">
      <c r="C542" s="29" t="str">
        <f>_xlfn.CONCAT(Processes[[#This Row],[Document no]],"-",Processes[[#This Row],[Process]],"-",Processes[[#This Row],[Document no SubProcess]],"-",Processes[[#This Row],[SubProcess]])</f>
        <v>P28-Health &amp; Safety-SP28.4-Air Quality, Light, Temperature &amp; Noise</v>
      </c>
      <c r="D542" t="s">
        <v>8642</v>
      </c>
      <c r="E542" t="s">
        <v>8124</v>
      </c>
      <c r="F542" t="s">
        <v>8643</v>
      </c>
      <c r="G542" s="91" t="s">
        <v>8688</v>
      </c>
      <c r="H542" t="s">
        <v>8689</v>
      </c>
      <c r="I542" t="str">
        <f>VLOOKUP(Processes[[#This Row],[Document no SubProcess]],Processer280125!B:C,2,FALSE)</f>
        <v>tumn@kamstrup.com - Tue Hedegaard Madsen</v>
      </c>
      <c r="J542">
        <f>VLOOKUP(Processes[[#This Row],[Approver]],Tabels!BC:BF,3,FALSE)</f>
        <v>0</v>
      </c>
      <c r="L542" t="str">
        <f>VLOOKUP(Processes[[#This Row],[Document no SubProcess]],Processer280125!B:F,5,FALSE)</f>
        <v>Draft</v>
      </c>
      <c r="M542" t="str">
        <f>VLOOKUP(Processes[[#This Row],[Document no SubProcess]],Processer280125!B:B,1,)</f>
        <v>SP28.4</v>
      </c>
    </row>
    <row r="543" spans="3:13">
      <c r="C543" s="29" t="str">
        <f>_xlfn.CONCAT(Processes[[#This Row],[Document no]],"-",Processes[[#This Row],[Process]],"-",Processes[[#This Row],[Document no SubProcess]],"-",Processes[[#This Row],[SubProcess]])</f>
        <v>P28-Health &amp; Safety-SP28.5-Ergonomics</v>
      </c>
      <c r="D543" t="s">
        <v>8642</v>
      </c>
      <c r="E543" t="s">
        <v>8124</v>
      </c>
      <c r="F543" t="s">
        <v>8643</v>
      </c>
      <c r="G543" s="91" t="s">
        <v>8690</v>
      </c>
      <c r="H543" t="s">
        <v>8691</v>
      </c>
      <c r="I543" t="str">
        <f>VLOOKUP(Processes[[#This Row],[Document no SubProcess]],Processer280125!B:C,2,FALSE)</f>
        <v>jlha@kamstrup.com - Jonas Linschou Hannibal</v>
      </c>
      <c r="J543" t="str">
        <f>VLOOKUP(Processes[[#This Row],[Approver]],Tabels!BC:BF,3,FALSE)</f>
        <v>quality</v>
      </c>
      <c r="L543" t="str">
        <f>VLOOKUP(Processes[[#This Row],[Document no SubProcess]],Processer280125!B:F,5,FALSE)</f>
        <v>Draft</v>
      </c>
      <c r="M543" t="str">
        <f>VLOOKUP(Processes[[#This Row],[Document no SubProcess]],Processer280125!B:B,1,)</f>
        <v>SP28.5</v>
      </c>
    </row>
    <row r="544" spans="3:13">
      <c r="C544" s="29" t="str">
        <f>_xlfn.CONCAT(Processes[[#This Row],[Document no]],"-",Processes[[#This Row],[Process]],"-",Processes[[#This Row],[Document no SubProcess]],"-",Processes[[#This Row],[SubProcess]])</f>
        <v>P28-Health &amp; Safety-SP28.6-Electrical safety</v>
      </c>
      <c r="D544" t="s">
        <v>8642</v>
      </c>
      <c r="E544" t="s">
        <v>8124</v>
      </c>
      <c r="F544" t="s">
        <v>8643</v>
      </c>
      <c r="G544" s="91" t="s">
        <v>8692</v>
      </c>
      <c r="H544" t="s">
        <v>8693</v>
      </c>
      <c r="I544" t="str">
        <f>VLOOKUP(Processes[[#This Row],[Document no SubProcess]],Processer280125!B:C,2,FALSE)</f>
        <v>tumn@kamstrup.com - Tue Hedegaard Madsen</v>
      </c>
      <c r="J544">
        <f>VLOOKUP(Processes[[#This Row],[Approver]],Tabels!BC:BF,3,FALSE)</f>
        <v>0</v>
      </c>
      <c r="L544" t="str">
        <f>VLOOKUP(Processes[[#This Row],[Document no SubProcess]],Processer280125!B:F,5,FALSE)</f>
        <v>Draft</v>
      </c>
      <c r="M544" t="str">
        <f>VLOOKUP(Processes[[#This Row],[Document no SubProcess]],Processer280125!B:B,1,)</f>
        <v>SP28.6</v>
      </c>
    </row>
    <row r="545" spans="3:13">
      <c r="C545" s="29" t="str">
        <f>_xlfn.CONCAT(Processes[[#This Row],[Document no]],"-",Processes[[#This Row],[Process]],"-",Processes[[#This Row],[Document no SubProcess]],"-",Processes[[#This Row],[SubProcess]])</f>
        <v>P28-Health &amp; Safety-SP28.7-Chemical Management</v>
      </c>
      <c r="D545" t="s">
        <v>8642</v>
      </c>
      <c r="E545" t="s">
        <v>8124</v>
      </c>
      <c r="F545" t="s">
        <v>8643</v>
      </c>
      <c r="G545" s="39" t="s">
        <v>8694</v>
      </c>
      <c r="H545" t="s">
        <v>8695</v>
      </c>
      <c r="I545" t="str">
        <f>VLOOKUP(Processes[[#This Row],[Document no SubProcess]],Processer280125!B:C,2,FALSE)</f>
        <v>tumn@kamstrup.com - Tue Hedegaard Madsen</v>
      </c>
      <c r="J545">
        <f>VLOOKUP(Processes[[#This Row],[Approver]],Tabels!BC:BF,3,FALSE)</f>
        <v>0</v>
      </c>
      <c r="L545" t="str">
        <f>VLOOKUP(Processes[[#This Row],[Document no SubProcess]],Processer280125!B:F,5,FALSE)</f>
        <v>Draft</v>
      </c>
      <c r="M545" t="str">
        <f>VLOOKUP(Processes[[#This Row],[Document no SubProcess]],Processer280125!B:B,1,)</f>
        <v>SP28.7</v>
      </c>
    </row>
    <row r="546" spans="3:13">
      <c r="C546" s="29" t="str">
        <f>_xlfn.CONCAT(Processes[[#This Row],[Document no]],"-",Processes[[#This Row],[Process]],"-",Processes[[#This Row],[Document no SubProcess]],"-",Processes[[#This Row],[SubProcess]])</f>
        <v>P28-Health &amp; Safety-SP28.8-Personal Protective Equipment</v>
      </c>
      <c r="D546" t="s">
        <v>8642</v>
      </c>
      <c r="E546" t="s">
        <v>8124</v>
      </c>
      <c r="F546" t="s">
        <v>8643</v>
      </c>
      <c r="G546" s="91" t="s">
        <v>8696</v>
      </c>
      <c r="H546" t="s">
        <v>8697</v>
      </c>
      <c r="I546" t="str">
        <f>VLOOKUP(Processes[[#This Row],[Document no SubProcess]],Processer280125!B:C,2,FALSE)</f>
        <v>tumn@kamstrup.com - Tue Hedegaard Madsen</v>
      </c>
      <c r="J546">
        <f>VLOOKUP(Processes[[#This Row],[Approver]],Tabels!BC:BF,3,FALSE)</f>
        <v>0</v>
      </c>
      <c r="L546" t="str">
        <f>VLOOKUP(Processes[[#This Row],[Document no SubProcess]],Processer280125!B:F,5,FALSE)</f>
        <v>Draft</v>
      </c>
      <c r="M546" t="str">
        <f>VLOOKUP(Processes[[#This Row],[Document no SubProcess]],Processer280125!B:B,1,)</f>
        <v>SP28.8</v>
      </c>
    </row>
    <row r="547" spans="3:13">
      <c r="C547" s="29" t="str">
        <f>_xlfn.CONCAT(Processes[[#This Row],[Document no]],"-",Processes[[#This Row],[Process]],"-",Processes[[#This Row],[Document no SubProcess]],"-",Processes[[#This Row],[SubProcess]])</f>
        <v>P28-Health &amp; Safety-SP28.9-Stress Management</v>
      </c>
      <c r="D547" t="s">
        <v>8642</v>
      </c>
      <c r="E547" t="s">
        <v>8124</v>
      </c>
      <c r="F547" t="s">
        <v>8643</v>
      </c>
      <c r="G547" s="91" t="s">
        <v>8698</v>
      </c>
      <c r="H547" t="s">
        <v>8699</v>
      </c>
      <c r="I547" t="str">
        <f>VLOOKUP(Processes[[#This Row],[Document no SubProcess]],Processer280125!B:C,2,FALSE)</f>
        <v>tumn@kamstrup.com - Tue Hedegaard Madsen</v>
      </c>
      <c r="J547">
        <f>VLOOKUP(Processes[[#This Row],[Approver]],Tabels!BC:BF,3,FALSE)</f>
        <v>0</v>
      </c>
      <c r="L547" t="str">
        <f>VLOOKUP(Processes[[#This Row],[Document no SubProcess]],Processer280125!B:F,5,FALSE)</f>
        <v>Draft</v>
      </c>
      <c r="M547" t="str">
        <f>VLOOKUP(Processes[[#This Row],[Document no SubProcess]],Processer280125!B:B,1,)</f>
        <v>SP28.9</v>
      </c>
    </row>
    <row r="548" spans="3:13">
      <c r="C548" s="29" t="str">
        <f>_xlfn.CONCAT(Processes[[#This Row],[Document no]],"-",Processes[[#This Row],[Process]],"-",Processes[[#This Row],[Document no SubProcess]],"-",Processes[[#This Row],[SubProcess]])</f>
        <v>P28-Health &amp; Safety--</v>
      </c>
      <c r="D548" t="s">
        <v>8642</v>
      </c>
      <c r="E548" t="s">
        <v>8124</v>
      </c>
      <c r="F548" t="s">
        <v>8643</v>
      </c>
      <c r="I548" t="s">
        <v>2410</v>
      </c>
      <c r="J548">
        <f>VLOOKUP(Processes[[#This Row],[Approver]],Tabels!BC:BF,3,FALSE)</f>
        <v>0</v>
      </c>
      <c r="L548" t="s">
        <v>812</v>
      </c>
      <c r="M548" t="s">
        <v>812</v>
      </c>
    </row>
    <row r="549" spans="3:13">
      <c r="C549" s="29" t="str">
        <f>_xlfn.CONCAT(Processes[[#This Row],[Document no]],"-",Processes[[#This Row],[Process]],"-",Processes[[#This Row],[Document no SubProcess]],"-",Processes[[#This Row],[SubProcess]])</f>
        <v>P29-IT Services &amp; Support-SP29.1-IT Enhancement &amp; Optimization</v>
      </c>
      <c r="D549" t="s">
        <v>8700</v>
      </c>
      <c r="E549" t="s">
        <v>8124</v>
      </c>
      <c r="F549" t="s">
        <v>8701</v>
      </c>
      <c r="G549" s="39" t="s">
        <v>8702</v>
      </c>
      <c r="H549" t="s">
        <v>8703</v>
      </c>
      <c r="I549" t="str">
        <f>VLOOKUP(Processes[[#This Row],[Document no SubProcess]],Processer280125!B:C,2,FALSE)</f>
        <v>krno@kamstrup.com - Kristian Nørgaard</v>
      </c>
      <c r="J549">
        <f>VLOOKUP(Processes[[#This Row],[Approver]],Tabels!BC:BF,3,FALSE)</f>
        <v>0</v>
      </c>
      <c r="L549" t="str">
        <f>VLOOKUP(Processes[[#This Row],[Document no SubProcess]],Processer280125!B:F,5,FALSE)</f>
        <v>Current</v>
      </c>
      <c r="M549" t="str">
        <f>VLOOKUP(Processes[[#This Row],[Document no SubProcess]],Processer280125!B:B,1,)</f>
        <v>SP29.1</v>
      </c>
    </row>
    <row r="550" spans="3:13">
      <c r="C550" s="29" t="str">
        <f>_xlfn.CONCAT(Processes[[#This Row],[Document no]],"-",Processes[[#This Row],[Process]],"-",Processes[[#This Row],[Document no SubProcess]],"-",Processes[[#This Row],[SubProcess]])</f>
        <v>P29-IT Services &amp; Support-SP29.10-IT Application Landscape</v>
      </c>
      <c r="D550" t="s">
        <v>8700</v>
      </c>
      <c r="E550" t="s">
        <v>8124</v>
      </c>
      <c r="F550" t="s">
        <v>8701</v>
      </c>
      <c r="G550" s="91" t="s">
        <v>8704</v>
      </c>
      <c r="H550" t="s">
        <v>8705</v>
      </c>
      <c r="I550" t="str">
        <f>VLOOKUP(Processes[[#This Row],[Document no SubProcess]],Processer280125!B:C,2,FALSE)</f>
        <v>krno@kamstrup.com - Kristian Nørgaard</v>
      </c>
      <c r="J550">
        <f>VLOOKUP(Processes[[#This Row],[Approver]],Tabels!BC:BF,3,FALSE)</f>
        <v>0</v>
      </c>
      <c r="L550" t="str">
        <f>VLOOKUP(Processes[[#This Row],[Document no SubProcess]],Processer280125!B:F,5,FALSE)</f>
        <v>Current</v>
      </c>
      <c r="M550" t="str">
        <f>VLOOKUP(Processes[[#This Row],[Document no SubProcess]],Processer280125!B:B,1,)</f>
        <v>SP29.10</v>
      </c>
    </row>
    <row r="551" spans="3:13">
      <c r="C551" s="29" t="str">
        <f>_xlfn.CONCAT(Processes[[#This Row],[Document no]],"-",Processes[[#This Row],[Process]],"-",Processes[[#This Row],[Document no SubProcess]],"-",Processes[[#This Row],[SubProcess]])</f>
        <v>P29-IT Services &amp; Support-SP29.11-IT Governance Model</v>
      </c>
      <c r="D551" t="s">
        <v>8700</v>
      </c>
      <c r="E551" t="s">
        <v>8124</v>
      </c>
      <c r="F551" t="s">
        <v>8701</v>
      </c>
      <c r="G551" s="91" t="s">
        <v>8706</v>
      </c>
      <c r="H551" t="s">
        <v>8707</v>
      </c>
      <c r="I551" t="str">
        <f>VLOOKUP(Processes[[#This Row],[Document no SubProcess]],Processer280125!B:C,2,FALSE)</f>
        <v>tinr@kamstrup.com - Tina Rosholm</v>
      </c>
      <c r="J551">
        <f>VLOOKUP(Processes[[#This Row],[Approver]],Tabels!BC:BF,3,FALSE)</f>
        <v>0</v>
      </c>
      <c r="L551" t="str">
        <f>VLOOKUP(Processes[[#This Row],[Document no SubProcess]],Processer280125!B:F,5,FALSE)</f>
        <v>Draft</v>
      </c>
      <c r="M551" t="str">
        <f>VLOOKUP(Processes[[#This Row],[Document no SubProcess]],Processer280125!B:B,1,)</f>
        <v>SP29.11</v>
      </c>
    </row>
    <row r="552" spans="3:13">
      <c r="C552" s="29" t="str">
        <f>_xlfn.CONCAT(Processes[[#This Row],[Document no]],"-",Processes[[#This Row],[Process]],"-",Processes[[#This Row],[Document no SubProcess]],"-",Processes[[#This Row],[SubProcess]])</f>
        <v>P29-IT Services &amp; Support-SP29.12-KamWay - System Ownership &amp; Governance</v>
      </c>
      <c r="D552" t="s">
        <v>8700</v>
      </c>
      <c r="E552" t="s">
        <v>8124</v>
      </c>
      <c r="F552" t="s">
        <v>8701</v>
      </c>
      <c r="G552" s="91" t="s">
        <v>8708</v>
      </c>
      <c r="H552" t="s">
        <v>8709</v>
      </c>
      <c r="I552" t="str">
        <f>VLOOKUP(Processes[[#This Row],[Document no SubProcess]],Processer280125!B:C,2,FALSE)</f>
        <v>krti@kamstrup.com - Kristian Tingleff</v>
      </c>
      <c r="J552">
        <f>VLOOKUP(Processes[[#This Row],[Approver]],Tabels!BC:BF,3,FALSE)</f>
        <v>0</v>
      </c>
      <c r="L552" t="str">
        <f>VLOOKUP(Processes[[#This Row],[Document no SubProcess]],Processer280125!B:F,5,FALSE)</f>
        <v>Current</v>
      </c>
      <c r="M552" t="str">
        <f>VLOOKUP(Processes[[#This Row],[Document no SubProcess]],Processer280125!B:B,1,)</f>
        <v>SP29.12</v>
      </c>
    </row>
    <row r="553" spans="3:13">
      <c r="C553" s="29" t="str">
        <f>_xlfn.CONCAT(Processes[[#This Row],[Document no]],"-",Processes[[#This Row],[Process]],"-",Processes[[#This Row],[Document no SubProcess]],"-",Processes[[#This Row],[SubProcess]])</f>
        <v>P29-IT Services &amp; Support-SP29.13-Vulnerability Management</v>
      </c>
      <c r="D553" t="s">
        <v>8700</v>
      </c>
      <c r="E553" t="s">
        <v>8124</v>
      </c>
      <c r="F553" t="s">
        <v>8701</v>
      </c>
      <c r="G553" s="91" t="s">
        <v>8710</v>
      </c>
      <c r="H553" t="s">
        <v>8711</v>
      </c>
      <c r="I553" t="str">
        <f>VLOOKUP(Processes[[#This Row],[Document no SubProcess]],Processer280125!B:C,2,FALSE)</f>
        <v>krwi@kamstrup.com - Kristian Wilbrink</v>
      </c>
      <c r="J553" t="str">
        <f>VLOOKUP(Processes[[#This Row],[Approver]],Tabels!BC:BF,3,FALSE)</f>
        <v>Digitalization</v>
      </c>
      <c r="L553" t="str">
        <f>VLOOKUP(Processes[[#This Row],[Document no SubProcess]],Processer280125!B:F,5,FALSE)</f>
        <v>Current</v>
      </c>
      <c r="M553" t="str">
        <f>VLOOKUP(Processes[[#This Row],[Document no SubProcess]],Processer280125!B:B,1,)</f>
        <v>SP29.13</v>
      </c>
    </row>
    <row r="554" spans="3:13">
      <c r="C554" s="29" t="str">
        <f>_xlfn.CONCAT(Processes[[#This Row],[Document no]],"-",Processes[[#This Row],[Process]],"-",Processes[[#This Row],[Document no SubProcess]],"-",Processes[[#This Row],[SubProcess]])</f>
        <v>P29-IT Services &amp; Support-SP29.14-Windows Patch Management</v>
      </c>
      <c r="D554" t="s">
        <v>8700</v>
      </c>
      <c r="E554" t="s">
        <v>8124</v>
      </c>
      <c r="F554" t="s">
        <v>8701</v>
      </c>
      <c r="G554" s="91" t="s">
        <v>8712</v>
      </c>
      <c r="H554" t="s">
        <v>8713</v>
      </c>
      <c r="I554" t="str">
        <f>VLOOKUP(Processes[[#This Row],[Document no SubProcess]],Processer280125!B:C,2,FALSE)</f>
        <v>pedn@kamstrup.com - Peter Ditlevsen</v>
      </c>
      <c r="J554">
        <f>VLOOKUP(Processes[[#This Row],[Approver]],Tabels!BC:BF,3,FALSE)</f>
        <v>0</v>
      </c>
      <c r="L554" t="str">
        <f>VLOOKUP(Processes[[#This Row],[Document no SubProcess]],Processer280125!B:F,5,FALSE)</f>
        <v>Current</v>
      </c>
      <c r="M554" t="str">
        <f>VLOOKUP(Processes[[#This Row],[Document no SubProcess]],Processer280125!B:B,1,)</f>
        <v>SP29.14</v>
      </c>
    </row>
    <row r="555" spans="3:13">
      <c r="C555" s="29" t="str">
        <f>_xlfn.CONCAT(Processes[[#This Row],[Document no]],"-",Processes[[#This Row],[Process]],"-",Processes[[#This Row],[Document no SubProcess]],"-",Processes[[#This Row],[SubProcess]])</f>
        <v>P29-IT Services &amp; Support-SP29.15-Management of IT Records - FR</v>
      </c>
      <c r="D555" t="s">
        <v>8700</v>
      </c>
      <c r="E555" t="s">
        <v>8124</v>
      </c>
      <c r="F555" t="s">
        <v>8701</v>
      </c>
      <c r="G555" s="91" t="s">
        <v>8714</v>
      </c>
      <c r="H555" t="s">
        <v>8715</v>
      </c>
      <c r="I555" t="str">
        <f>VLOOKUP(Processes[[#This Row],[Document no SubProcess]],Processer280125!B:C,2,FALSE)</f>
        <v>jfd@kamstrup.com - Julien Ferrand</v>
      </c>
      <c r="J555" t="str">
        <f>VLOOKUP(Processes[[#This Row],[Approver]],Tabels!BC:BF,3,FALSE)</f>
        <v xml:space="preserve"> Sales &amp; Marketing</v>
      </c>
      <c r="L555" t="str">
        <f>VLOOKUP(Processes[[#This Row],[Document no SubProcess]],Processer280125!B:F,5,FALSE)</f>
        <v>Current</v>
      </c>
      <c r="M555" t="str">
        <f>VLOOKUP(Processes[[#This Row],[Document no SubProcess]],Processer280125!B:B,1,)</f>
        <v>SP29.15</v>
      </c>
    </row>
    <row r="556" spans="3:13">
      <c r="C556" s="29" t="str">
        <f>_xlfn.CONCAT(Processes[[#This Row],[Document no]],"-",Processes[[#This Row],[Process]],"-",Processes[[#This Row],[Document no SubProcess]],"-",Processes[[#This Row],[SubProcess]])</f>
        <v>P29-IT Services &amp; Support-SP29.16-Backup and Restore of IT Systems</v>
      </c>
      <c r="D556" t="s">
        <v>8700</v>
      </c>
      <c r="E556" t="s">
        <v>8124</v>
      </c>
      <c r="F556" t="s">
        <v>8701</v>
      </c>
      <c r="G556" s="91" t="s">
        <v>8716</v>
      </c>
      <c r="H556" t="s">
        <v>8717</v>
      </c>
      <c r="I556" t="str">
        <f>VLOOKUP(Processes[[#This Row],[Document no SubProcess]],Processer280125!B:C,2,FALSE)</f>
        <v>mkje@kamstrup.com - Mikael Korsgaard Jensen</v>
      </c>
      <c r="J556">
        <f>VLOOKUP(Processes[[#This Row],[Approver]],Tabels!BC:BF,3,FALSE)</f>
        <v>0</v>
      </c>
      <c r="L556" t="str">
        <f>VLOOKUP(Processes[[#This Row],[Document no SubProcess]],Processer280125!B:F,5,FALSE)</f>
        <v>Current</v>
      </c>
      <c r="M556" t="str">
        <f>VLOOKUP(Processes[[#This Row],[Document no SubProcess]],Processer280125!B:B,1,)</f>
        <v>SP29.16</v>
      </c>
    </row>
    <row r="557" spans="3:13">
      <c r="C557" s="29" t="str">
        <f>_xlfn.CONCAT(Processes[[#This Row],[Document no]],"-",Processes[[#This Row],[Process]],"-",Processes[[#This Row],[Document no SubProcess]],"-",Processes[[#This Row],[SubProcess]])</f>
        <v>P29-IT Services &amp; Support-SP29.17-ServiceNow - Ordering Privileged access groups</v>
      </c>
      <c r="D557" t="s">
        <v>8700</v>
      </c>
      <c r="E557" t="s">
        <v>8124</v>
      </c>
      <c r="F557" t="s">
        <v>8701</v>
      </c>
      <c r="G557" s="91" t="s">
        <v>8718</v>
      </c>
      <c r="H557" t="s">
        <v>8719</v>
      </c>
      <c r="I557" t="str">
        <f>VLOOKUP(Processes[[#This Row],[Document no SubProcess]],Processer280125!B:C,2,FALSE)</f>
        <v>SAL@kamstrup.com - Simon Alexander Alsing</v>
      </c>
      <c r="J557" t="str">
        <f>VLOOKUP(Processes[[#This Row],[Approver]],Tabels!BC:BF,3,FALSE)</f>
        <v xml:space="preserve"> El/Combi Communication</v>
      </c>
      <c r="L557" t="str">
        <f>VLOOKUP(Processes[[#This Row],[Document no SubProcess]],Processer280125!B:F,5,FALSE)</f>
        <v>Current</v>
      </c>
      <c r="M557" t="str">
        <f>VLOOKUP(Processes[[#This Row],[Document no SubProcess]],Processer280125!B:B,1,)</f>
        <v>SP29.17</v>
      </c>
    </row>
    <row r="558" spans="3:13">
      <c r="C558" s="29" t="str">
        <f>_xlfn.CONCAT(Processes[[#This Row],[Document no]],"-",Processes[[#This Row],[Process]],"-",Processes[[#This Row],[Document no SubProcess]],"-",Processes[[#This Row],[SubProcess]])</f>
        <v>P29-IT Services &amp; Support-SP29.18-IT Enhancement Request</v>
      </c>
      <c r="D558" t="s">
        <v>8700</v>
      </c>
      <c r="E558" t="s">
        <v>8124</v>
      </c>
      <c r="F558" t="s">
        <v>8701</v>
      </c>
      <c r="G558" s="91" t="s">
        <v>8720</v>
      </c>
      <c r="H558" t="s">
        <v>8721</v>
      </c>
      <c r="I558" t="str">
        <f>VLOOKUP(Processes[[#This Row],[Document no SubProcess]],Processer280125!B:C,2,FALSE)</f>
        <v>krno@kamstrup.com - Kristian Nørgaard</v>
      </c>
      <c r="J558">
        <f>VLOOKUP(Processes[[#This Row],[Approver]],Tabels!BC:BF,3,FALSE)</f>
        <v>0</v>
      </c>
      <c r="L558" t="str">
        <f>VLOOKUP(Processes[[#This Row],[Document no SubProcess]],Processer280125!B:F,5,FALSE)</f>
        <v>Current</v>
      </c>
      <c r="M558" t="str">
        <f>VLOOKUP(Processes[[#This Row],[Document no SubProcess]],Processer280125!B:B,1,)</f>
        <v>SP29.18</v>
      </c>
    </row>
    <row r="559" spans="3:13">
      <c r="C559" s="29" t="str">
        <f>_xlfn.CONCAT(Processes[[#This Row],[Document no]],"-",Processes[[#This Row],[Process]],"-",Processes[[#This Row],[Document no SubProcess]],"-",Processes[[#This Row],[SubProcess]])</f>
        <v>P29-IT Services &amp; Support-SP29.19-IT Standard Request</v>
      </c>
      <c r="D559" t="s">
        <v>8700</v>
      </c>
      <c r="E559" t="s">
        <v>8124</v>
      </c>
      <c r="F559" t="s">
        <v>8701</v>
      </c>
      <c r="G559" s="91" t="s">
        <v>8722</v>
      </c>
      <c r="H559" t="s">
        <v>8723</v>
      </c>
      <c r="I559" t="str">
        <f>VLOOKUP(Processes[[#This Row],[Document no SubProcess]],Processer280125!B:C,2,FALSE)</f>
        <v>krno@kamstrup.com - Kristian Nørgaard</v>
      </c>
      <c r="J559">
        <f>VLOOKUP(Processes[[#This Row],[Approver]],Tabels!BC:BF,3,FALSE)</f>
        <v>0</v>
      </c>
      <c r="L559" t="str">
        <f>VLOOKUP(Processes[[#This Row],[Document no SubProcess]],Processer280125!B:F,5,FALSE)</f>
        <v>Current</v>
      </c>
      <c r="M559" t="str">
        <f>VLOOKUP(Processes[[#This Row],[Document no SubProcess]],Processer280125!B:B,1,)</f>
        <v>SP29.19</v>
      </c>
    </row>
    <row r="560" spans="3:13">
      <c r="C560" s="29" t="str">
        <f>_xlfn.CONCAT(Processes[[#This Row],[Document no]],"-",Processes[[#This Row],[Process]],"-",Processes[[#This Row],[Document no SubProcess]],"-",Processes[[#This Row],[SubProcess]])</f>
        <v>P29-IT Services &amp; Support-SP29.2-IT Operations &amp; Maintenance</v>
      </c>
      <c r="D560" t="s">
        <v>8700</v>
      </c>
      <c r="E560" t="s">
        <v>8124</v>
      </c>
      <c r="F560" t="s">
        <v>8701</v>
      </c>
      <c r="G560" s="39" t="s">
        <v>8724</v>
      </c>
      <c r="H560" t="s">
        <v>8725</v>
      </c>
      <c r="I560" t="str">
        <f>VLOOKUP(Processes[[#This Row],[Document no SubProcess]],Processer280125!B:C,2,FALSE)</f>
        <v>spov@kamstrup.com - Susanne Povlsen</v>
      </c>
      <c r="J560">
        <f>VLOOKUP(Processes[[#This Row],[Approver]],Tabels!BC:BF,3,FALSE)</f>
        <v>0</v>
      </c>
      <c r="L560" t="str">
        <f>VLOOKUP(Processes[[#This Row],[Document no SubProcess]],Processer280125!B:F,5,FALSE)</f>
        <v>Current</v>
      </c>
      <c r="M560" t="str">
        <f>VLOOKUP(Processes[[#This Row],[Document no SubProcess]],Processer280125!B:B,1,)</f>
        <v>SP29.2</v>
      </c>
    </row>
    <row r="561" spans="3:13">
      <c r="C561" s="29" t="str">
        <f>_xlfn.CONCAT(Processes[[#This Row],[Document no]],"-",Processes[[#This Row],[Process]],"-",Processes[[#This Row],[Document no SubProcess]],"-",Processes[[#This Row],[SubProcess]])</f>
        <v>P29-IT Services &amp; Support-SP29.20-CPQ - Quote Lines Explained</v>
      </c>
      <c r="D561" t="s">
        <v>8700</v>
      </c>
      <c r="E561" t="s">
        <v>8124</v>
      </c>
      <c r="F561" t="s">
        <v>8701</v>
      </c>
      <c r="G561" s="91" t="s">
        <v>8726</v>
      </c>
      <c r="H561" t="s">
        <v>8727</v>
      </c>
      <c r="I561" t="str">
        <f>VLOOKUP(Processes[[#This Row],[Document no SubProcess]],Processer280125!B:C,2,FALSE)</f>
        <v>juh@kamstrup.com - Julie Hald</v>
      </c>
      <c r="J561" t="str">
        <f>VLOOKUP(Processes[[#This Row],[Approver]],Tabels!BC:BF,3,FALSE)</f>
        <v>Heat</v>
      </c>
      <c r="L561" t="str">
        <f>VLOOKUP(Processes[[#This Row],[Document no SubProcess]],Processer280125!B:F,5,FALSE)</f>
        <v>Current</v>
      </c>
      <c r="M561" t="str">
        <f>VLOOKUP(Processes[[#This Row],[Document no SubProcess]],Processer280125!B:B,1,)</f>
        <v>SP29.20</v>
      </c>
    </row>
    <row r="562" spans="3:13">
      <c r="C562" s="29" t="str">
        <f>_xlfn.CONCAT(Processes[[#This Row],[Document no]],"-",Processes[[#This Row],[Process]],"-",Processes[[#This Row],[Document no SubProcess]],"-",Processes[[#This Row],[SubProcess]])</f>
        <v>P29-IT Services &amp; Support-SP29.21-CPQ - How to copy Orders and Quotes</v>
      </c>
      <c r="D562" t="s">
        <v>8700</v>
      </c>
      <c r="E562" t="s">
        <v>8124</v>
      </c>
      <c r="F562" t="s">
        <v>8701</v>
      </c>
      <c r="G562" s="91" t="s">
        <v>8728</v>
      </c>
      <c r="H562" t="s">
        <v>8729</v>
      </c>
      <c r="I562" t="str">
        <f>VLOOKUP(Processes[[#This Row],[Document no SubProcess]],Processer280125!B:C,2,FALSE)</f>
        <v>juh@kamstrup.com - Julie Hald</v>
      </c>
      <c r="J562" t="str">
        <f>VLOOKUP(Processes[[#This Row],[Approver]],Tabels!BC:BF,3,FALSE)</f>
        <v>Heat</v>
      </c>
      <c r="L562" t="str">
        <f>VLOOKUP(Processes[[#This Row],[Document no SubProcess]],Processer280125!B:F,5,FALSE)</f>
        <v>Current</v>
      </c>
      <c r="M562" t="str">
        <f>VLOOKUP(Processes[[#This Row],[Document no SubProcess]],Processer280125!B:B,1,)</f>
        <v>SP29.21</v>
      </c>
    </row>
    <row r="563" spans="3:13">
      <c r="C563" s="29" t="str">
        <f>_xlfn.CONCAT(Processes[[#This Row],[Document no]],"-",Processes[[#This Row],[Process]],"-",Processes[[#This Row],[Document no SubProcess]],"-",Processes[[#This Row],[SubProcess]])</f>
        <v>P29-IT Services &amp; Support-SP29.22-CRM - How to track from Outlook to CRM</v>
      </c>
      <c r="D563" t="s">
        <v>8700</v>
      </c>
      <c r="E563" t="s">
        <v>8124</v>
      </c>
      <c r="F563" t="s">
        <v>8701</v>
      </c>
      <c r="G563" s="91" t="s">
        <v>8730</v>
      </c>
      <c r="H563" t="s">
        <v>8731</v>
      </c>
      <c r="I563" t="str">
        <f>VLOOKUP(Processes[[#This Row],[Document no SubProcess]],Processer280125!B:C,2,FALSE)</f>
        <v>bepl@kamstrup.com - Benedita Leopoldo Portugal</v>
      </c>
      <c r="J563">
        <f>VLOOKUP(Processes[[#This Row],[Approver]],Tabels!BC:BF,3,FALSE)</f>
        <v>0</v>
      </c>
      <c r="L563" t="str">
        <f>VLOOKUP(Processes[[#This Row],[Document no SubProcess]],Processer280125!B:F,5,FALSE)</f>
        <v>Current</v>
      </c>
      <c r="M563" t="str">
        <f>VLOOKUP(Processes[[#This Row],[Document no SubProcess]],Processer280125!B:B,1,)</f>
        <v>SP29.22</v>
      </c>
    </row>
    <row r="564" spans="3:13">
      <c r="C564" s="29" t="str">
        <f>_xlfn.CONCAT(Processes[[#This Row],[Document no]],"-",Processes[[#This Row],[Process]],"-",Processes[[#This Row],[Document no SubProcess]],"-",Processes[[#This Row],[SubProcess]])</f>
        <v>P29-IT Services &amp; Support-SP29.23-Handover to operation in IT</v>
      </c>
      <c r="D564" t="s">
        <v>8700</v>
      </c>
      <c r="E564" t="s">
        <v>8124</v>
      </c>
      <c r="F564" t="s">
        <v>8701</v>
      </c>
      <c r="G564" s="39" t="s">
        <v>8732</v>
      </c>
      <c r="H564" t="s">
        <v>8733</v>
      </c>
      <c r="I564" t="str">
        <f>VLOOKUP(Processes[[#This Row],[Document no SubProcess]],Processer280125!B:C,2,FALSE)</f>
        <v>krno@kamstrup.com - Kristian Nørgaard</v>
      </c>
      <c r="J564">
        <f>VLOOKUP(Processes[[#This Row],[Approver]],Tabels!BC:BF,3,FALSE)</f>
        <v>0</v>
      </c>
      <c r="L564" t="str">
        <f>VLOOKUP(Processes[[#This Row],[Document no SubProcess]],Processer280125!B:F,5,FALSE)</f>
        <v>Current</v>
      </c>
      <c r="M564" t="str">
        <f>VLOOKUP(Processes[[#This Row],[Document no SubProcess]],Processer280125!B:B,1,)</f>
        <v>SP29.23</v>
      </c>
    </row>
    <row r="565" spans="3:13">
      <c r="C565" s="29" t="str">
        <f>_xlfn.CONCAT(Processes[[#This Row],[Document no]],"-",Processes[[#This Row],[Process]],"-",Processes[[#This Row],[Document no SubProcess]],"-",Processes[[#This Row],[SubProcess]])</f>
        <v>P29-IT Services &amp; Support-SP29.24-DocuSign Ownership &amp; Governance</v>
      </c>
      <c r="D565" t="s">
        <v>8700</v>
      </c>
      <c r="E565" t="s">
        <v>8124</v>
      </c>
      <c r="F565" t="s">
        <v>8701</v>
      </c>
      <c r="G565" s="91" t="s">
        <v>8734</v>
      </c>
      <c r="H565" t="s">
        <v>8735</v>
      </c>
      <c r="I565" t="str">
        <f>VLOOKUP(Processes[[#This Row],[Document no SubProcess]],Processer280125!B:C,2,FALSE)</f>
        <v>jsst@kamstrup.com - Jonas Engelsbak Stampe</v>
      </c>
      <c r="J565">
        <f>VLOOKUP(Processes[[#This Row],[Approver]],Tabels!BC:BF,3,FALSE)</f>
        <v>0</v>
      </c>
      <c r="L565" t="str">
        <f>VLOOKUP(Processes[[#This Row],[Document no SubProcess]],Processer280125!B:F,5,FALSE)</f>
        <v>Draft</v>
      </c>
      <c r="M565" t="str">
        <f>VLOOKUP(Processes[[#This Row],[Document no SubProcess]],Processer280125!B:B,1,)</f>
        <v>SP29.24</v>
      </c>
    </row>
    <row r="566" spans="3:13">
      <c r="C566" s="29" t="str">
        <f>_xlfn.CONCAT(Processes[[#This Row],[Document no]],"-",Processes[[#This Row],[Process]],"-",Processes[[#This Row],[Document no SubProcess]],"-",Processes[[#This Row],[SubProcess]])</f>
        <v>P29-IT Services &amp; Support-SP29.25-Content Hub Ownership &amp; Governance</v>
      </c>
      <c r="D566" t="s">
        <v>8700</v>
      </c>
      <c r="E566" t="s">
        <v>8124</v>
      </c>
      <c r="F566" t="s">
        <v>8701</v>
      </c>
      <c r="G566" s="91" t="s">
        <v>8736</v>
      </c>
      <c r="H566" t="s">
        <v>8737</v>
      </c>
      <c r="I566" t="str">
        <f>VLOOKUP(Processes[[#This Row],[Document no SubProcess]],Processer280125!B:C,2,FALSE)</f>
        <v>sksr@kamstrup.com - Søren Kjær Sommer</v>
      </c>
      <c r="J566">
        <f>VLOOKUP(Processes[[#This Row],[Approver]],Tabels!BC:BF,3,FALSE)</f>
        <v>0</v>
      </c>
      <c r="L566" t="str">
        <f>VLOOKUP(Processes[[#This Row],[Document no SubProcess]],Processer280125!B:F,5,FALSE)</f>
        <v>Current</v>
      </c>
      <c r="M566" t="str">
        <f>VLOOKUP(Processes[[#This Row],[Document no SubProcess]],Processer280125!B:B,1,)</f>
        <v>SP29.25</v>
      </c>
    </row>
    <row r="567" spans="3:13">
      <c r="C567" s="29" t="str">
        <f>_xlfn.CONCAT(Processes[[#This Row],[Document no]],"-",Processes[[#This Row],[Process]],"-",Processes[[#This Row],[Document no SubProcess]],"-",Processes[[#This Row],[SubProcess]])</f>
        <v>P29-IT Services &amp; Support-SP29.26-CMDB Governance - Solution &amp; Service Delivery</v>
      </c>
      <c r="D567" t="s">
        <v>8700</v>
      </c>
      <c r="E567" t="s">
        <v>8124</v>
      </c>
      <c r="F567" t="s">
        <v>8701</v>
      </c>
      <c r="G567" s="91" t="s">
        <v>8738</v>
      </c>
      <c r="H567" t="s">
        <v>8739</v>
      </c>
      <c r="I567" t="str">
        <f>VLOOKUP(Processes[[#This Row],[Document no SubProcess]],Processer280125!B:C,2,FALSE)</f>
        <v>AKB@kamstrup.com - Anders Kirkholm Bøgh Mortensen</v>
      </c>
      <c r="J567">
        <f>VLOOKUP(Processes[[#This Row],[Approver]],Tabels!BC:BF,3,FALSE)</f>
        <v>0</v>
      </c>
      <c r="L567" t="str">
        <f>VLOOKUP(Processes[[#This Row],[Document no SubProcess]],Processer280125!B:F,5,FALSE)</f>
        <v>Draft</v>
      </c>
      <c r="M567" t="str">
        <f>VLOOKUP(Processes[[#This Row],[Document no SubProcess]],Processer280125!B:B,1,)</f>
        <v>SP29.26</v>
      </c>
    </row>
    <row r="568" spans="3:13">
      <c r="C568" s="29" t="str">
        <f>_xlfn.CONCAT(Processes[[#This Row],[Document no]],"-",Processes[[#This Row],[Process]],"-",Processes[[#This Row],[Document no SubProcess]],"-",Processes[[#This Row],[SubProcess]])</f>
        <v>P29-IT Services &amp; Support-SP29.27-KamWay - Usergroup Ownership and Governance</v>
      </c>
      <c r="D568" t="s">
        <v>8700</v>
      </c>
      <c r="E568" t="s">
        <v>8124</v>
      </c>
      <c r="F568" t="s">
        <v>8701</v>
      </c>
      <c r="G568" s="91" t="s">
        <v>8740</v>
      </c>
      <c r="H568" t="s">
        <v>8741</v>
      </c>
      <c r="I568" t="str">
        <f>VLOOKUP(Processes[[#This Row],[Document no SubProcess]],Processer280125!B:C,2,FALSE)</f>
        <v>zoms@kamstrup.com - Zoe Marie Sanchez</v>
      </c>
      <c r="J568">
        <f>VLOOKUP(Processes[[#This Row],[Approver]],Tabels!BC:BF,3,FALSE)</f>
        <v>0</v>
      </c>
      <c r="L568" t="str">
        <f>VLOOKUP(Processes[[#This Row],[Document no SubProcess]],Processer280125!B:F,5,FALSE)</f>
        <v>Current</v>
      </c>
      <c r="M568" t="str">
        <f>VLOOKUP(Processes[[#This Row],[Document no SubProcess]],Processer280125!B:B,1,)</f>
        <v>SP29.27</v>
      </c>
    </row>
    <row r="569" spans="3:13">
      <c r="C569" s="29" t="str">
        <f>_xlfn.CONCAT(Processes[[#This Row],[Document no]],"-",Processes[[#This Row],[Process]],"-",Processes[[#This Row],[Document no SubProcess]],"-",Processes[[#This Row],[SubProcess]])</f>
        <v>P29-IT Services &amp; Support-SP29.28-Kamstrup Connect - SIM Management - Merging Of Customers</v>
      </c>
      <c r="D569" t="s">
        <v>8700</v>
      </c>
      <c r="E569" t="s">
        <v>8124</v>
      </c>
      <c r="F569" t="s">
        <v>8701</v>
      </c>
      <c r="G569" s="39" t="s">
        <v>8742</v>
      </c>
      <c r="H569" t="s">
        <v>8743</v>
      </c>
      <c r="I569" t="str">
        <f>VLOOKUP(Processes[[#This Row],[Document no SubProcess]],Processer280125!B:C,2,FALSE)</f>
        <v>mrst@kamstrup.com - Mark Stokkebæk</v>
      </c>
      <c r="J569" t="str">
        <f>VLOOKUP(Processes[[#This Row],[Approver]],Tabels!BC:BF,3,FALSE)</f>
        <v>Water</v>
      </c>
      <c r="L569" t="str">
        <f>VLOOKUP(Processes[[#This Row],[Document no SubProcess]],Processer280125!B:F,5,FALSE)</f>
        <v>Draft</v>
      </c>
      <c r="M569" t="str">
        <f>VLOOKUP(Processes[[#This Row],[Document no SubProcess]],Processer280125!B:B,1,)</f>
        <v>SP29.28</v>
      </c>
    </row>
    <row r="570" spans="3:13">
      <c r="C570" s="29" t="str">
        <f>_xlfn.CONCAT(Processes[[#This Row],[Document no]],"-",Processes[[#This Row],[Process]],"-",Processes[[#This Row],[Document no SubProcess]],"-",Processes[[#This Row],[SubProcess]])</f>
        <v>P29-IT Services &amp; Support-SP29.29-Termination of SIM / eSIM for production devices</v>
      </c>
      <c r="D570" t="s">
        <v>8700</v>
      </c>
      <c r="E570" t="s">
        <v>8124</v>
      </c>
      <c r="F570" t="s">
        <v>8701</v>
      </c>
      <c r="G570" s="39" t="s">
        <v>8744</v>
      </c>
      <c r="H570" t="s">
        <v>8745</v>
      </c>
      <c r="I570" t="str">
        <f>VLOOKUP(Processes[[#This Row],[Document no SubProcess]],Processer280125!B:C,2,FALSE)</f>
        <v>mrst@kamstrup.com - Mark Stokkebæk</v>
      </c>
      <c r="J570" t="str">
        <f>VLOOKUP(Processes[[#This Row],[Approver]],Tabels!BC:BF,3,FALSE)</f>
        <v>Water</v>
      </c>
      <c r="L570" t="str">
        <f>VLOOKUP(Processes[[#This Row],[Document no SubProcess]],Processer280125!B:F,5,FALSE)</f>
        <v>Current</v>
      </c>
      <c r="M570" t="str">
        <f>VLOOKUP(Processes[[#This Row],[Document no SubProcess]],Processer280125!B:B,1,)</f>
        <v>SP29.29</v>
      </c>
    </row>
    <row r="571" spans="3:13">
      <c r="C571" s="29" t="str">
        <f>_xlfn.CONCAT(Processes[[#This Row],[Document no]],"-",Processes[[#This Row],[Process]],"-",Processes[[#This Row],[Document no SubProcess]],"-",Processes[[#This Row],[SubProcess]])</f>
        <v>P29-IT Services &amp; Support-SP29.3-IT Support and Equipment Delivery</v>
      </c>
      <c r="D571" t="s">
        <v>8700</v>
      </c>
      <c r="E571" t="s">
        <v>8124</v>
      </c>
      <c r="F571" t="s">
        <v>8701</v>
      </c>
      <c r="G571" s="39" t="s">
        <v>8746</v>
      </c>
      <c r="H571" t="s">
        <v>8747</v>
      </c>
      <c r="I571" t="str">
        <f>VLOOKUP(Processes[[#This Row],[Document no SubProcess]],Processer280125!B:C,2,FALSE)</f>
        <v>bwlh@kamstrup.com - Brian Würtz Leth</v>
      </c>
      <c r="J571">
        <f>VLOOKUP(Processes[[#This Row],[Approver]],Tabels!BC:BF,3,FALSE)</f>
        <v>0</v>
      </c>
      <c r="L571" t="str">
        <f>VLOOKUP(Processes[[#This Row],[Document no SubProcess]],Processer280125!B:F,5,FALSE)</f>
        <v>Current</v>
      </c>
      <c r="M571" t="str">
        <f>VLOOKUP(Processes[[#This Row],[Document no SubProcess]],Processer280125!B:B,1,)</f>
        <v>SP29.3</v>
      </c>
    </row>
    <row r="572" spans="3:13">
      <c r="C572" s="29" t="str">
        <f>_xlfn.CONCAT(Processes[[#This Row],[Document no]],"-",Processes[[#This Row],[Process]],"-",Processes[[#This Row],[Document no SubProcess]],"-",Processes[[#This Row],[SubProcess]])</f>
        <v>P29-IT Services &amp; Support-SP29.30-Software Intake</v>
      </c>
      <c r="D572" t="s">
        <v>8700</v>
      </c>
      <c r="E572" t="s">
        <v>8124</v>
      </c>
      <c r="F572" t="s">
        <v>8701</v>
      </c>
      <c r="G572" s="91" t="s">
        <v>8748</v>
      </c>
      <c r="H572" t="s">
        <v>8749</v>
      </c>
      <c r="I572" t="str">
        <f>VLOOKUP(Processes[[#This Row],[Document no SubProcess]],Processer280125!B:C,2,FALSE)</f>
        <v>mibt@kamstrup.com - Michael Bladt Tvede</v>
      </c>
      <c r="J572">
        <f>VLOOKUP(Processes[[#This Row],[Approver]],Tabels!BC:BF,3,FALSE)</f>
        <v>0</v>
      </c>
      <c r="L572" t="str">
        <f>VLOOKUP(Processes[[#This Row],[Document no SubProcess]],Processer280125!B:F,5,FALSE)</f>
        <v>Draft</v>
      </c>
      <c r="M572" t="str">
        <f>VLOOKUP(Processes[[#This Row],[Document no SubProcess]],Processer280125!B:B,1,)</f>
        <v>SP29.30</v>
      </c>
    </row>
    <row r="573" spans="3:13">
      <c r="C573" s="29" t="str">
        <f>_xlfn.CONCAT(Processes[[#This Row],[Document no]],"-",Processes[[#This Row],[Process]],"-",Processes[[#This Row],[Document no SubProcess]],"-",Processes[[#This Row],[SubProcess]])</f>
        <v>P29-IT Services &amp; Support-SP29.4-User Life Cycle Management</v>
      </c>
      <c r="D573" t="s">
        <v>8700</v>
      </c>
      <c r="E573" t="s">
        <v>8124</v>
      </c>
      <c r="F573" t="s">
        <v>8701</v>
      </c>
      <c r="G573" s="39" t="s">
        <v>8750</v>
      </c>
      <c r="H573" t="s">
        <v>8751</v>
      </c>
      <c r="I573" t="str">
        <f>VLOOKUP(Processes[[#This Row],[Document no SubProcess]],Processer280125!B:C,2,FALSE)</f>
        <v>bwlh@kamstrup.com - Brian Würtz Leth</v>
      </c>
      <c r="J573">
        <f>VLOOKUP(Processes[[#This Row],[Approver]],Tabels!BC:BF,3,FALSE)</f>
        <v>0</v>
      </c>
      <c r="L573" t="str">
        <f>VLOOKUP(Processes[[#This Row],[Document no SubProcess]],Processer280125!B:F,5,FALSE)</f>
        <v>Current</v>
      </c>
      <c r="M573" t="str">
        <f>VLOOKUP(Processes[[#This Row],[Document no SubProcess]],Processer280125!B:B,1,)</f>
        <v>SP29.4</v>
      </c>
    </row>
    <row r="574" spans="3:13">
      <c r="C574" s="29" t="str">
        <f>_xlfn.CONCAT(Processes[[#This Row],[Document no]],"-",Processes[[#This Row],[Process]],"-",Processes[[#This Row],[Document no SubProcess]],"-",Processes[[#This Row],[SubProcess]])</f>
        <v>P29-IT Services &amp; Support-SP29.6-Learning Management System (LMS)</v>
      </c>
      <c r="D574" t="s">
        <v>8700</v>
      </c>
      <c r="E574" t="s">
        <v>8124</v>
      </c>
      <c r="F574" t="s">
        <v>8701</v>
      </c>
      <c r="G574" s="39" t="s">
        <v>8752</v>
      </c>
      <c r="H574" t="s">
        <v>8753</v>
      </c>
      <c r="I574" t="str">
        <f>VLOOKUP(Processes[[#This Row],[Document no SubProcess]],Processer280125!B:C,2,FALSE)</f>
        <v>lobr@kamstrup.com - Lotte Blanner</v>
      </c>
      <c r="J574">
        <f>VLOOKUP(Processes[[#This Row],[Approver]],Tabels!BC:BF,3,FALSE)</f>
        <v>0</v>
      </c>
      <c r="L574" t="str">
        <f>VLOOKUP(Processes[[#This Row],[Document no SubProcess]],Processer280125!B:F,5,FALSE)</f>
        <v>Current</v>
      </c>
      <c r="M574" t="str">
        <f>VLOOKUP(Processes[[#This Row],[Document no SubProcess]],Processer280125!B:B,1,)</f>
        <v>SP29.6</v>
      </c>
    </row>
    <row r="575" spans="3:13">
      <c r="C575" s="29" t="str">
        <f>_xlfn.CONCAT(Processes[[#This Row],[Document no]],"-",Processes[[#This Row],[Process]],"-",Processes[[#This Row],[Document no SubProcess]],"-",Processes[[#This Row],[SubProcess]])</f>
        <v>P29-IT Services &amp; Support-SP29.8-ServiceNow – How to Handover Customer Service related Case or Incident</v>
      </c>
      <c r="D575" t="s">
        <v>8700</v>
      </c>
      <c r="E575" t="s">
        <v>8124</v>
      </c>
      <c r="F575" t="s">
        <v>8701</v>
      </c>
      <c r="G575" s="91" t="s">
        <v>8754</v>
      </c>
      <c r="H575" t="s">
        <v>8755</v>
      </c>
      <c r="I575" t="str">
        <f>VLOOKUP(Processes[[#This Row],[Document no SubProcess]],Processer280125!B:C,2,FALSE)</f>
        <v>nidl@kamstrup.com - Niels Debel</v>
      </c>
      <c r="J575">
        <f>VLOOKUP(Processes[[#This Row],[Approver]],Tabels!BC:BF,3,FALSE)</f>
        <v>0</v>
      </c>
      <c r="L575" t="str">
        <f>VLOOKUP(Processes[[#This Row],[Document no SubProcess]],Processer280125!B:F,5,FALSE)</f>
        <v>Current</v>
      </c>
      <c r="M575" t="str">
        <f>VLOOKUP(Processes[[#This Row],[Document no SubProcess]],Processer280125!B:B,1,)</f>
        <v>SP29.8</v>
      </c>
    </row>
    <row r="576" spans="3:13">
      <c r="C576" s="29" t="str">
        <f>_xlfn.CONCAT(Processes[[#This Row],[Document no]],"-",Processes[[#This Row],[Process]],"-",Processes[[#This Row],[Document no SubProcess]],"-",Processes[[#This Row],[SubProcess]])</f>
        <v>P29-IT Services &amp; Support--</v>
      </c>
      <c r="D576" t="s">
        <v>8700</v>
      </c>
      <c r="E576" t="s">
        <v>8124</v>
      </c>
      <c r="F576" t="s">
        <v>8701</v>
      </c>
      <c r="I576" t="s">
        <v>2410</v>
      </c>
      <c r="J576">
        <f>VLOOKUP(Processes[[#This Row],[Approver]],Tabels!BC:BF,3,FALSE)</f>
        <v>0</v>
      </c>
      <c r="L576" t="s">
        <v>812</v>
      </c>
      <c r="M576" t="s">
        <v>812</v>
      </c>
    </row>
    <row r="577" spans="3:13">
      <c r="C577" s="29" t="str">
        <f>_xlfn.CONCAT(Processes[[#This Row],[Document no]],"-",Processes[[#This Row],[Process]],"-",Processes[[#This Row],[Document no SubProcess]],"-",Processes[[#This Row],[SubProcess]])</f>
        <v>P30-Master Data Management-SP30.1-Classification Framework for Parts &amp; Products in Aras Innovator</v>
      </c>
      <c r="D577" t="s">
        <v>8756</v>
      </c>
      <c r="E577" t="s">
        <v>8124</v>
      </c>
      <c r="F577" t="s">
        <v>5825</v>
      </c>
      <c r="G577" s="91" t="s">
        <v>8757</v>
      </c>
      <c r="H577" t="s">
        <v>8758</v>
      </c>
      <c r="I577" t="str">
        <f>VLOOKUP(Processes[[#This Row],[Document no SubProcess]],Processer280125!B:C,2,FALSE)</f>
        <v>fhb@kamstrup.com - Freja Holm Betak</v>
      </c>
      <c r="J577" t="str">
        <f>VLOOKUP(Processes[[#This Row],[Approver]],Tabels!BC:BF,3,FALSE)</f>
        <v xml:space="preserve"> Digitalization</v>
      </c>
      <c r="L577" t="str">
        <f>VLOOKUP(Processes[[#This Row],[Document no SubProcess]],Processer280125!B:F,5,FALSE)</f>
        <v>Current</v>
      </c>
      <c r="M577" t="str">
        <f>VLOOKUP(Processes[[#This Row],[Document no SubProcess]],Processer280125!B:B,1,)</f>
        <v>SP30.1</v>
      </c>
    </row>
    <row r="578" spans="3:13">
      <c r="C578" s="29" t="str">
        <f>_xlfn.CONCAT(Processes[[#This Row],[Document no]],"-",Processes[[#This Row],[Process]],"-",Processes[[#This Row],[Document no SubProcess]],"-",Processes[[#This Row],[SubProcess]])</f>
        <v>P30-Master Data Management-SP30.2-Strategic Product Lifecycle (SPL) Master Data - DK</v>
      </c>
      <c r="D578" t="s">
        <v>8756</v>
      </c>
      <c r="E578" t="s">
        <v>8124</v>
      </c>
      <c r="F578" t="s">
        <v>5825</v>
      </c>
      <c r="G578" s="91" t="s">
        <v>8759</v>
      </c>
      <c r="H578" t="s">
        <v>8760</v>
      </c>
      <c r="I578" t="str">
        <f>VLOOKUP(Processes[[#This Row],[Document no SubProcess]],Processer280125!B:C,2,FALSE)</f>
        <v>kri@kamstrup.com - Ketty Riis</v>
      </c>
      <c r="J578" t="str">
        <f>VLOOKUP(Processes[[#This Row],[Approver]],Tabels!BC:BF,3,FALSE)</f>
        <v xml:space="preserve"> Heat/Cooling</v>
      </c>
      <c r="L578" t="str">
        <f>VLOOKUP(Processes[[#This Row],[Document no SubProcess]],Processer280125!B:F,5,FALSE)</f>
        <v>Draft</v>
      </c>
      <c r="M578" t="str">
        <f>VLOOKUP(Processes[[#This Row],[Document no SubProcess]],Processer280125!B:B,1,)</f>
        <v>SP30.2</v>
      </c>
    </row>
    <row r="579" spans="3:13">
      <c r="C579" s="29" t="str">
        <f>_xlfn.CONCAT(Processes[[#This Row],[Document no]],"-",Processes[[#This Row],[Process]],"-",Processes[[#This Row],[Document no SubProcess]],"-",Processes[[#This Row],[SubProcess]])</f>
        <v>P30-Master Data Management-SP30.3-Product line hierarchy Master Data - Heat &amp; Cooling</v>
      </c>
      <c r="D579" t="s">
        <v>8756</v>
      </c>
      <c r="E579" t="s">
        <v>8124</v>
      </c>
      <c r="F579" t="s">
        <v>5825</v>
      </c>
      <c r="G579" s="91" t="s">
        <v>8761</v>
      </c>
      <c r="H579" t="s">
        <v>8762</v>
      </c>
      <c r="I579" t="str">
        <f>VLOOKUP(Processes[[#This Row],[Document no SubProcess]],Processer280125!B:C,2,FALSE)</f>
        <v>kri@kamstrup.com - Ketty Riis</v>
      </c>
      <c r="J579" t="str">
        <f>VLOOKUP(Processes[[#This Row],[Approver]],Tabels!BC:BF,3,FALSE)</f>
        <v xml:space="preserve"> Heat/Cooling</v>
      </c>
      <c r="L579" t="str">
        <f>VLOOKUP(Processes[[#This Row],[Document no SubProcess]],Processer280125!B:F,5,FALSE)</f>
        <v>Current</v>
      </c>
      <c r="M579" t="str">
        <f>VLOOKUP(Processes[[#This Row],[Document no SubProcess]],Processer280125!B:B,1,)</f>
        <v>SP30.3</v>
      </c>
    </row>
    <row r="580" spans="3:13">
      <c r="C580" s="29" t="str">
        <f>_xlfn.CONCAT(Processes[[#This Row],[Document no]],"-",Processes[[#This Row],[Process]],"-",Processes[[#This Row],[Document no SubProcess]],"-",Processes[[#This Row],[SubProcess]])</f>
        <v>P30-Master Data Management-SP30.4-Maintenance of master data</v>
      </c>
      <c r="D580" t="s">
        <v>8756</v>
      </c>
      <c r="E580" t="s">
        <v>8124</v>
      </c>
      <c r="F580" t="s">
        <v>5825</v>
      </c>
      <c r="G580" s="91" t="s">
        <v>8763</v>
      </c>
      <c r="H580" t="s">
        <v>8764</v>
      </c>
      <c r="I580" t="str">
        <f>VLOOKUP(Processes[[#This Row],[Document no SubProcess]],Processer280125!B:C,2,FALSE)</f>
        <v>kif@kamstrup.com - Kim Frederiksen</v>
      </c>
      <c r="J580">
        <f>VLOOKUP(Processes[[#This Row],[Approver]],Tabels!BC:BF,3,FALSE)</f>
        <v>0</v>
      </c>
      <c r="L580" t="str">
        <f>VLOOKUP(Processes[[#This Row],[Document no SubProcess]],Processer280125!B:F,5,FALSE)</f>
        <v>Current</v>
      </c>
      <c r="M580" t="str">
        <f>VLOOKUP(Processes[[#This Row],[Document no SubProcess]],Processer280125!B:B,1,)</f>
        <v>SP30.4</v>
      </c>
    </row>
    <row r="581" spans="3:13">
      <c r="C581" s="29" t="str">
        <f>_xlfn.CONCAT(Processes[[#This Row],[Document no]],"-",Processes[[#This Row],[Process]],"-",Processes[[#This Row],[Document no SubProcess]],"-",Processes[[#This Row],[SubProcess]])</f>
        <v>P30-Master Data Management-SP30.8-Item Number Groups</v>
      </c>
      <c r="D581" t="s">
        <v>8756</v>
      </c>
      <c r="E581" t="s">
        <v>8124</v>
      </c>
      <c r="F581" t="s">
        <v>5825</v>
      </c>
      <c r="G581" s="91" t="s">
        <v>8765</v>
      </c>
      <c r="H581" t="s">
        <v>8766</v>
      </c>
      <c r="I581" t="str">
        <f>VLOOKUP(Processes[[#This Row],[Document no SubProcess]],Processer280125!B:C,2,FALSE)</f>
        <v>fhb@kamstrup.com - Freja Holm Betak</v>
      </c>
      <c r="J581" t="str">
        <f>VLOOKUP(Processes[[#This Row],[Approver]],Tabels!BC:BF,3,FALSE)</f>
        <v xml:space="preserve"> Digitalization</v>
      </c>
      <c r="L581" t="str">
        <f>VLOOKUP(Processes[[#This Row],[Document no SubProcess]],Processer280125!B:F,5,FALSE)</f>
        <v>Current</v>
      </c>
      <c r="M581" t="str">
        <f>VLOOKUP(Processes[[#This Row],[Document no SubProcess]],Processer280125!B:B,1,)</f>
        <v>SP30.8</v>
      </c>
    </row>
    <row r="582" spans="3:13">
      <c r="C582" s="29" t="str">
        <f>_xlfn.CONCAT(Processes[[#This Row],[Document no]],"-",Processes[[#This Row],[Process]],"-",Processes[[#This Row],[Document no SubProcess]],"-",Processes[[#This Row],[SubProcess]])</f>
        <v>P30-Master Data Management--</v>
      </c>
      <c r="D582" t="s">
        <v>8756</v>
      </c>
      <c r="E582" t="s">
        <v>8124</v>
      </c>
      <c r="F582" t="s">
        <v>5825</v>
      </c>
      <c r="I582" t="s">
        <v>2410</v>
      </c>
      <c r="J582">
        <f>VLOOKUP(Processes[[#This Row],[Approver]],Tabels!BC:BF,3,FALSE)</f>
        <v>0</v>
      </c>
      <c r="L582" t="s">
        <v>812</v>
      </c>
      <c r="M582" t="s">
        <v>812</v>
      </c>
    </row>
    <row r="583" spans="3:13">
      <c r="C583" s="29" t="str">
        <f>_xlfn.CONCAT(Processes[[#This Row],[Document no]],"-",Processes[[#This Row],[Process]],"-",Processes[[#This Row],[Document no SubProcess]],"-",Processes[[#This Row],[SubProcess]])</f>
        <v>P31-Non-Conformance Management-SP31.1-Order and Delivery Claims</v>
      </c>
      <c r="D583" t="s">
        <v>8767</v>
      </c>
      <c r="E583" t="s">
        <v>8124</v>
      </c>
      <c r="F583" t="s">
        <v>8768</v>
      </c>
      <c r="G583" s="91" t="s">
        <v>8769</v>
      </c>
      <c r="H583" t="s">
        <v>8770</v>
      </c>
      <c r="I583" t="str">
        <f>VLOOKUP(Processes[[#This Row],[Document no SubProcess]],Processer280125!B:C,2,FALSE)</f>
        <v>THG@kamstrup.com - Thomas Peerstrup Graasten</v>
      </c>
      <c r="J583">
        <f>VLOOKUP(Processes[[#This Row],[Approver]],Tabels!BC:BF,3,FALSE)</f>
        <v>0</v>
      </c>
      <c r="L583" t="str">
        <f>VLOOKUP(Processes[[#This Row],[Document no SubProcess]],Processer280125!B:F,5,FALSE)</f>
        <v>Current</v>
      </c>
      <c r="M583" t="str">
        <f>VLOOKUP(Processes[[#This Row],[Document no SubProcess]],Processer280125!B:B,1,)</f>
        <v>SP31.1</v>
      </c>
    </row>
    <row r="584" spans="3:13">
      <c r="C584" s="29" t="str">
        <f>_xlfn.CONCAT(Processes[[#This Row],[Document no]],"-",Processes[[#This Row],[Process]],"-",Processes[[#This Row],[Document no SubProcess]],"-",Processes[[#This Row],[SubProcess]])</f>
        <v>P31-Non-Conformance Management-SP31.10-Health &amp; Safety Incident Management</v>
      </c>
      <c r="D584" t="s">
        <v>8767</v>
      </c>
      <c r="E584" t="s">
        <v>8124</v>
      </c>
      <c r="F584" t="s">
        <v>8768</v>
      </c>
      <c r="G584" s="39" t="s">
        <v>8771</v>
      </c>
      <c r="H584" t="s">
        <v>8772</v>
      </c>
      <c r="I584" t="str">
        <f>VLOOKUP(Processes[[#This Row],[Document no SubProcess]],Processer280125!B:C,2,FALSE)</f>
        <v>tumn@kamstrup.com - Tue Hedegaard Madsen</v>
      </c>
      <c r="J584">
        <f>VLOOKUP(Processes[[#This Row],[Approver]],Tabels!BC:BF,3,FALSE)</f>
        <v>0</v>
      </c>
      <c r="L584" t="str">
        <f>VLOOKUP(Processes[[#This Row],[Document no SubProcess]],Processer280125!B:F,5,FALSE)</f>
        <v>Current</v>
      </c>
      <c r="M584" t="str">
        <f>VLOOKUP(Processes[[#This Row],[Document no SubProcess]],Processer280125!B:B,1,)</f>
        <v>SP31.10</v>
      </c>
    </row>
    <row r="585" spans="3:13">
      <c r="C585" s="29" t="str">
        <f>_xlfn.CONCAT(Processes[[#This Row],[Document no]],"-",Processes[[#This Row],[Process]],"-",Processes[[#This Row],[Document no SubProcess]],"-",Processes[[#This Row],[SubProcess]])</f>
        <v>P31-Non-Conformance Management-SP31.11-Reporting a non-conformance to Supplier Compliance Management (non-released parts) - DK</v>
      </c>
      <c r="D585" t="s">
        <v>8767</v>
      </c>
      <c r="E585" t="s">
        <v>8124</v>
      </c>
      <c r="F585" t="s">
        <v>8768</v>
      </c>
      <c r="G585" s="91" t="s">
        <v>8773</v>
      </c>
      <c r="H585" t="s">
        <v>8774</v>
      </c>
      <c r="I585" t="str">
        <f>VLOOKUP(Processes[[#This Row],[Document no SubProcess]],Processer280125!B:C,2,FALSE)</f>
        <v>jvo@kamstrup.com - Joseph Vella Ottosen</v>
      </c>
      <c r="J585">
        <f>VLOOKUP(Processes[[#This Row],[Approver]],Tabels!BC:BF,3,FALSE)</f>
        <v>0</v>
      </c>
      <c r="L585" t="str">
        <f>VLOOKUP(Processes[[#This Row],[Document no SubProcess]],Processer280125!B:F,5,FALSE)</f>
        <v>Current</v>
      </c>
      <c r="M585" t="str">
        <f>VLOOKUP(Processes[[#This Row],[Document no SubProcess]],Processer280125!B:B,1,)</f>
        <v>SP31.11</v>
      </c>
    </row>
    <row r="586" spans="3:13">
      <c r="C586" s="29" t="str">
        <f>_xlfn.CONCAT(Processes[[#This Row],[Document no]],"-",Processes[[#This Row],[Process]],"-",Processes[[#This Row],[Document no SubProcess]],"-",Processes[[#This Row],[SubProcess]])</f>
        <v>P31-Non-Conformance Management-SP31.12-IT/Security Incidents</v>
      </c>
      <c r="D586" t="s">
        <v>8767</v>
      </c>
      <c r="E586" t="s">
        <v>8124</v>
      </c>
      <c r="F586" t="s">
        <v>8768</v>
      </c>
      <c r="G586" s="39" t="s">
        <v>8775</v>
      </c>
      <c r="H586" t="s">
        <v>8776</v>
      </c>
      <c r="I586" t="str">
        <f>VLOOKUP(Processes[[#This Row],[Document no SubProcess]],Processer280125!B:C,2,FALSE)</f>
        <v>spov@kamstrup.com - Susanne Povlsen</v>
      </c>
      <c r="J586">
        <f>VLOOKUP(Processes[[#This Row],[Approver]],Tabels!BC:BF,3,FALSE)</f>
        <v>0</v>
      </c>
      <c r="L586" t="str">
        <f>VLOOKUP(Processes[[#This Row],[Document no SubProcess]],Processer280125!B:F,5,FALSE)</f>
        <v>Pending approval</v>
      </c>
      <c r="M586" t="str">
        <f>VLOOKUP(Processes[[#This Row],[Document no SubProcess]],Processer280125!B:B,1,)</f>
        <v>SP31.12</v>
      </c>
    </row>
    <row r="587" spans="3:13">
      <c r="C587" s="29" t="str">
        <f>_xlfn.CONCAT(Processes[[#This Row],[Document no]],"-",Processes[[#This Row],[Process]],"-",Processes[[#This Row],[Document no SubProcess]],"-",Processes[[#This Row],[SubProcess]])</f>
        <v>P31-Non-Conformance Management-SP31.13-Handling of an IT incident</v>
      </c>
      <c r="D587" t="s">
        <v>8767</v>
      </c>
      <c r="E587" t="s">
        <v>8124</v>
      </c>
      <c r="F587" t="s">
        <v>8768</v>
      </c>
      <c r="G587" s="91" t="s">
        <v>8777</v>
      </c>
      <c r="H587" t="s">
        <v>8778</v>
      </c>
      <c r="I587" t="str">
        <f>VLOOKUP(Processes[[#This Row],[Document no SubProcess]],Processer280125!B:C,2,FALSE)</f>
        <v>mibt@kamstrup.com - Michael Bladt Tvede</v>
      </c>
      <c r="J587">
        <f>VLOOKUP(Processes[[#This Row],[Approver]],Tabels!BC:BF,3,FALSE)</f>
        <v>0</v>
      </c>
      <c r="L587" t="str">
        <f>VLOOKUP(Processes[[#This Row],[Document no SubProcess]],Processer280125!B:F,5,FALSE)</f>
        <v>Current</v>
      </c>
      <c r="M587" t="str">
        <f>VLOOKUP(Processes[[#This Row],[Document no SubProcess]],Processer280125!B:B,1,)</f>
        <v>SP31.13</v>
      </c>
    </row>
    <row r="588" spans="3:13">
      <c r="C588" s="29" t="str">
        <f>_xlfn.CONCAT(Processes[[#This Row],[Document no]],"-",Processes[[#This Row],[Process]],"-",Processes[[#This Row],[Document no SubProcess]],"-",Processes[[#This Row],[SubProcess]])</f>
        <v>P31-Non-Conformance Management-SP31.15-Product Recall</v>
      </c>
      <c r="D588" t="s">
        <v>8767</v>
      </c>
      <c r="E588" t="s">
        <v>8124</v>
      </c>
      <c r="F588" t="s">
        <v>8768</v>
      </c>
      <c r="G588" s="91" t="s">
        <v>8779</v>
      </c>
      <c r="H588" t="s">
        <v>8780</v>
      </c>
      <c r="I588" t="str">
        <f>VLOOKUP(Processes[[#This Row],[Document no SubProcess]],Processer280125!B:C,2,FALSE)</f>
        <v>kevr@kamstrup.com - Kenneth Vinther</v>
      </c>
      <c r="J588">
        <f>VLOOKUP(Processes[[#This Row],[Approver]],Tabels!BC:BF,3,FALSE)</f>
        <v>0</v>
      </c>
      <c r="L588" t="str">
        <f>VLOOKUP(Processes[[#This Row],[Document no SubProcess]],Processer280125!B:F,5,FALSE)</f>
        <v>Current</v>
      </c>
      <c r="M588" t="str">
        <f>VLOOKUP(Processes[[#This Row],[Document no SubProcess]],Processer280125!B:B,1,)</f>
        <v>SP31.15</v>
      </c>
    </row>
    <row r="589" spans="3:13">
      <c r="C589" s="29" t="str">
        <f>_xlfn.CONCAT(Processes[[#This Row],[Document no]],"-",Processes[[#This Row],[Process]],"-",Processes[[#This Row],[Document no SubProcess]],"-",Processes[[#This Row],[SubProcess]])</f>
        <v>P31-Non-Conformance Management-SP31.16-IT Major Incident Management</v>
      </c>
      <c r="D589" t="s">
        <v>8767</v>
      </c>
      <c r="E589" t="s">
        <v>8124</v>
      </c>
      <c r="F589" t="s">
        <v>8768</v>
      </c>
      <c r="G589" s="91" t="s">
        <v>8781</v>
      </c>
      <c r="H589" t="s">
        <v>8782</v>
      </c>
      <c r="I589" t="str">
        <f>VLOOKUP(Processes[[#This Row],[Document no SubProcess]],Processer280125!B:C,2,FALSE)</f>
        <v>stnu@kamstrup.com - Stamatia Ntonopoulou</v>
      </c>
      <c r="J589">
        <f>VLOOKUP(Processes[[#This Row],[Approver]],Tabels!BC:BF,3,FALSE)</f>
        <v>0</v>
      </c>
      <c r="L589" t="str">
        <f>VLOOKUP(Processes[[#This Row],[Document no SubProcess]],Processer280125!B:F,5,FALSE)</f>
        <v>Current</v>
      </c>
      <c r="M589" t="str">
        <f>VLOOKUP(Processes[[#This Row],[Document no SubProcess]],Processer280125!B:B,1,)</f>
        <v>SP31.16</v>
      </c>
    </row>
    <row r="590" spans="3:13">
      <c r="C590" s="29" t="str">
        <f>_xlfn.CONCAT(Processes[[#This Row],[Document no]],"-",Processes[[#This Row],[Process]],"-",Processes[[#This Row],[Document no SubProcess]],"-",Processes[[#This Row],[SubProcess]])</f>
        <v>P31-Non-Conformance Management-SP31.17-IT Incident Priority and Response Matrix</v>
      </c>
      <c r="D590" t="s">
        <v>8767</v>
      </c>
      <c r="E590" t="s">
        <v>8124</v>
      </c>
      <c r="F590" t="s">
        <v>8768</v>
      </c>
      <c r="G590" s="91" t="s">
        <v>8783</v>
      </c>
      <c r="H590" t="s">
        <v>8784</v>
      </c>
      <c r="I590" t="str">
        <f>VLOOKUP(Processes[[#This Row],[Document no SubProcess]],Processer280125!B:C,2,FALSE)</f>
        <v>stnu@kamstrup.com - Stamatia Ntonopoulou</v>
      </c>
      <c r="J590">
        <f>VLOOKUP(Processes[[#This Row],[Approver]],Tabels!BC:BF,3,FALSE)</f>
        <v>0</v>
      </c>
      <c r="L590" t="str">
        <f>VLOOKUP(Processes[[#This Row],[Document no SubProcess]],Processer280125!B:F,5,FALSE)</f>
        <v>Current</v>
      </c>
      <c r="M590" t="str">
        <f>VLOOKUP(Processes[[#This Row],[Document no SubProcess]],Processer280125!B:B,1,)</f>
        <v>SP31.17</v>
      </c>
    </row>
    <row r="591" spans="3:13">
      <c r="C591" s="29" t="str">
        <f>_xlfn.CONCAT(Processes[[#This Row],[Document no]],"-",Processes[[#This Row],[Process]],"-",Processes[[#This Row],[Document no SubProcess]],"-",Processes[[#This Row],[SubProcess]])</f>
        <v>P31-Non-Conformance Management-SP31.18-Communication During Major Incident Management - Solution &amp; Service Delivery</v>
      </c>
      <c r="D591" t="s">
        <v>8767</v>
      </c>
      <c r="E591" t="s">
        <v>8124</v>
      </c>
      <c r="F591" t="s">
        <v>8768</v>
      </c>
      <c r="G591" s="91" t="s">
        <v>8785</v>
      </c>
      <c r="H591" t="s">
        <v>8786</v>
      </c>
      <c r="I591" t="str">
        <f>VLOOKUP(Processes[[#This Row],[Document no SubProcess]],Processer280125!B:C,2,FALSE)</f>
        <v>bsta@kamstrup.com - Berit Stenholt Andersen</v>
      </c>
      <c r="J591">
        <f>VLOOKUP(Processes[[#This Row],[Approver]],Tabels!BC:BF,3,FALSE)</f>
        <v>0</v>
      </c>
      <c r="L591" t="str">
        <f>VLOOKUP(Processes[[#This Row],[Document no SubProcess]],Processer280125!B:F,5,FALSE)</f>
        <v>Current</v>
      </c>
      <c r="M591" t="str">
        <f>VLOOKUP(Processes[[#This Row],[Document no SubProcess]],Processer280125!B:B,1,)</f>
        <v>SP31.18</v>
      </c>
    </row>
    <row r="592" spans="3:13">
      <c r="C592" s="29" t="str">
        <f>_xlfn.CONCAT(Processes[[#This Row],[Document no]],"-",Processes[[#This Row],[Process]],"-",Processes[[#This Row],[Document no SubProcess]],"-",Processes[[#This Row],[SubProcess]])</f>
        <v>P31-Non-Conformance Management-SP31.19-Major Incident Customer Communication Process</v>
      </c>
      <c r="D592" t="s">
        <v>8767</v>
      </c>
      <c r="E592" t="s">
        <v>8124</v>
      </c>
      <c r="F592" t="s">
        <v>8768</v>
      </c>
      <c r="G592" s="91" t="s">
        <v>8787</v>
      </c>
      <c r="H592" t="s">
        <v>8788</v>
      </c>
      <c r="I592" t="str">
        <f>VLOOKUP(Processes[[#This Row],[Document no SubProcess]],Processer280125!B:C,2,FALSE)</f>
        <v>nidl@kamstrup.com - Niels Debel</v>
      </c>
      <c r="J592">
        <f>VLOOKUP(Processes[[#This Row],[Approver]],Tabels!BC:BF,3,FALSE)</f>
        <v>0</v>
      </c>
      <c r="L592" t="str">
        <f>VLOOKUP(Processes[[#This Row],[Document no SubProcess]],Processer280125!B:F,5,FALSE)</f>
        <v>Draft</v>
      </c>
      <c r="M592" t="str">
        <f>VLOOKUP(Processes[[#This Row],[Document no SubProcess]],Processer280125!B:B,1,)</f>
        <v>SP31.19</v>
      </c>
    </row>
    <row r="593" spans="3:13">
      <c r="C593" s="29" t="str">
        <f>_xlfn.CONCAT(Processes[[#This Row],[Document no]],"-",Processes[[#This Row],[Process]],"-",Processes[[#This Row],[Document no SubProcess]],"-",Processes[[#This Row],[SubProcess]])</f>
        <v>P31-Non-Conformance Management-SP31.2-Hardware Related Claims</v>
      </c>
      <c r="D593" t="s">
        <v>8767</v>
      </c>
      <c r="E593" t="s">
        <v>8124</v>
      </c>
      <c r="F593" t="s">
        <v>8768</v>
      </c>
      <c r="G593" s="39" t="s">
        <v>8789</v>
      </c>
      <c r="H593" t="s">
        <v>8790</v>
      </c>
      <c r="I593" t="str">
        <f>VLOOKUP(Processes[[#This Row],[Document no SubProcess]],Processer280125!B:C,2,FALSE)</f>
        <v>kevr@kamstrup.com - Kenneth Vinther</v>
      </c>
      <c r="J593">
        <f>VLOOKUP(Processes[[#This Row],[Approver]],Tabels!BC:BF,3,FALSE)</f>
        <v>0</v>
      </c>
      <c r="L593" t="str">
        <f>VLOOKUP(Processes[[#This Row],[Document no SubProcess]],Processer280125!B:F,5,FALSE)</f>
        <v>Draft</v>
      </c>
      <c r="M593" t="str">
        <f>VLOOKUP(Processes[[#This Row],[Document no SubProcess]],Processer280125!B:B,1,)</f>
        <v>SP31.2</v>
      </c>
    </row>
    <row r="594" spans="3:13">
      <c r="C594" s="29" t="str">
        <f>_xlfn.CONCAT(Processes[[#This Row],[Document no]],"-",Processes[[#This Row],[Process]],"-",Processes[[#This Row],[Document no SubProcess]],"-",Processes[[#This Row],[SubProcess]])</f>
        <v>P31-Non-Conformance Management-SP31.3-Software Related Claims/Incidents</v>
      </c>
      <c r="D594" t="s">
        <v>8767</v>
      </c>
      <c r="E594" t="s">
        <v>8124</v>
      </c>
      <c r="F594" t="s">
        <v>8768</v>
      </c>
      <c r="G594" s="39" t="s">
        <v>8791</v>
      </c>
      <c r="H594" t="s">
        <v>8792</v>
      </c>
      <c r="I594" t="str">
        <f>VLOOKUP(Processes[[#This Row],[Document no SubProcess]],Processer280125!B:C,2,FALSE)</f>
        <v>fvje@kamstrup.com - Frank Vestergaard Jensen</v>
      </c>
      <c r="J594">
        <f>VLOOKUP(Processes[[#This Row],[Approver]],Tabels!BC:BF,3,FALSE)</f>
        <v>0</v>
      </c>
      <c r="L594" t="str">
        <f>VLOOKUP(Processes[[#This Row],[Document no SubProcess]],Processer280125!B:F,5,FALSE)</f>
        <v>Current</v>
      </c>
      <c r="M594" t="str">
        <f>VLOOKUP(Processes[[#This Row],[Document no SubProcess]],Processer280125!B:B,1,)</f>
        <v>SP31.3</v>
      </c>
    </row>
    <row r="595" spans="3:13">
      <c r="C595" s="29" t="str">
        <f>_xlfn.CONCAT(Processes[[#This Row],[Document no]],"-",Processes[[#This Row],[Process]],"-",Processes[[#This Row],[Document no SubProcess]],"-",Processes[[#This Row],[SubProcess]])</f>
        <v>P31-Non-Conformance Management-SP31.4-Supplier Claims (direct sourcing)</v>
      </c>
      <c r="D595" t="s">
        <v>8767</v>
      </c>
      <c r="E595" t="s">
        <v>8124</v>
      </c>
      <c r="F595" t="s">
        <v>8768</v>
      </c>
      <c r="G595" s="39" t="s">
        <v>8793</v>
      </c>
      <c r="H595" t="s">
        <v>8794</v>
      </c>
      <c r="I595" t="str">
        <f>VLOOKUP(Processes[[#This Row],[Document no SubProcess]],Processer280125!B:C,2,FALSE)</f>
        <v>jmn@kamstrup.com - Jette Markussen</v>
      </c>
      <c r="J595" t="str">
        <f>VLOOKUP(Processes[[#This Row],[Approver]],Tabels!BC:BF,3,FALSE)</f>
        <v xml:space="preserve"> Supply Chain</v>
      </c>
      <c r="K595" t="s">
        <v>253</v>
      </c>
      <c r="L595" t="str">
        <f>VLOOKUP(Processes[[#This Row],[Document no SubProcess]],Processer280125!B:F,5,FALSE)</f>
        <v>Draft</v>
      </c>
      <c r="M595" t="str">
        <f>VLOOKUP(Processes[[#This Row],[Document no SubProcess]],Processer280125!B:B,1,)</f>
        <v>SP31.4</v>
      </c>
    </row>
    <row r="596" spans="3:13">
      <c r="C596" s="29" t="str">
        <f>_xlfn.CONCAT(Processes[[#This Row],[Document no]],"-",Processes[[#This Row],[Process]],"-",Processes[[#This Row],[Document no SubProcess]],"-",Processes[[#This Row],[SubProcess]])</f>
        <v>P31-Non-Conformance Management-SP31.5-Handling of deviating products</v>
      </c>
      <c r="D596" t="s">
        <v>8767</v>
      </c>
      <c r="E596" t="s">
        <v>8124</v>
      </c>
      <c r="F596" t="s">
        <v>8768</v>
      </c>
      <c r="G596" s="91" t="s">
        <v>8795</v>
      </c>
      <c r="H596" t="s">
        <v>8796</v>
      </c>
      <c r="I596" t="str">
        <f>VLOOKUP(Processes[[#This Row],[Document no SubProcess]],Processer280125!B:C,2,FALSE)</f>
        <v>abd@kamstrup.com - Andreas Bach Mørk Dam</v>
      </c>
      <c r="J596" t="str">
        <f>VLOOKUP(Processes[[#This Row],[Approver]],Tabels!BC:BF,3,FALSE)</f>
        <v xml:space="preserve"> Supply Chain</v>
      </c>
      <c r="L596" t="str">
        <f>VLOOKUP(Processes[[#This Row],[Document no SubProcess]],Processer280125!B:F,5,FALSE)</f>
        <v>Current</v>
      </c>
      <c r="M596" t="str">
        <f>VLOOKUP(Processes[[#This Row],[Document no SubProcess]],Processer280125!B:B,1,)</f>
        <v>SP31.5</v>
      </c>
    </row>
    <row r="597" spans="3:13">
      <c r="C597" s="29" t="str">
        <f>_xlfn.CONCAT(Processes[[#This Row],[Document no]],"-",Processes[[#This Row],[Process]],"-",Processes[[#This Row],[Document no SubProcess]],"-",Processes[[#This Row],[SubProcess]])</f>
        <v>P31-Non-Conformance Management-SP31.6-Major Incident Management - Solution &amp; Service Delivery</v>
      </c>
      <c r="D597" t="s">
        <v>8767</v>
      </c>
      <c r="E597" t="s">
        <v>8124</v>
      </c>
      <c r="F597" t="s">
        <v>8768</v>
      </c>
      <c r="G597" s="91" t="s">
        <v>8797</v>
      </c>
      <c r="H597" t="s">
        <v>8798</v>
      </c>
      <c r="I597" t="str">
        <f>VLOOKUP(Processes[[#This Row],[Document no SubProcess]],Processer280125!B:C,2,FALSE)</f>
        <v>bsta@kamstrup.com - Berit Stenholt Andersen</v>
      </c>
      <c r="J597">
        <f>VLOOKUP(Processes[[#This Row],[Approver]],Tabels!BC:BF,3,FALSE)</f>
        <v>0</v>
      </c>
      <c r="L597" t="str">
        <f>VLOOKUP(Processes[[#This Row],[Document no SubProcess]],Processer280125!B:F,5,FALSE)</f>
        <v>Current</v>
      </c>
      <c r="M597" t="str">
        <f>VLOOKUP(Processes[[#This Row],[Document no SubProcess]],Processer280125!B:B,1,)</f>
        <v>SP31.6</v>
      </c>
    </row>
    <row r="598" spans="3:13">
      <c r="C598" s="29" t="str">
        <f>_xlfn.CONCAT(Processes[[#This Row],[Document no]],"-",Processes[[#This Row],[Process]],"-",Processes[[#This Row],[Document no SubProcess]],"-",Processes[[#This Row],[SubProcess]])</f>
        <v>P31-Non-Conformance Management-SP31.7-Internal Non Conformance</v>
      </c>
      <c r="D598" t="s">
        <v>8767</v>
      </c>
      <c r="E598" t="s">
        <v>8124</v>
      </c>
      <c r="F598" t="s">
        <v>8768</v>
      </c>
      <c r="G598" s="39" t="s">
        <v>8799</v>
      </c>
      <c r="H598" t="s">
        <v>8800</v>
      </c>
      <c r="I598" t="str">
        <f>VLOOKUP(Processes[[#This Row],[Document no SubProcess]],Processer280125!B:C,2,FALSE)</f>
        <v>kevr@kamstrup.com - Kenneth Vinther</v>
      </c>
      <c r="J598">
        <f>VLOOKUP(Processes[[#This Row],[Approver]],Tabels!BC:BF,3,FALSE)</f>
        <v>0</v>
      </c>
      <c r="L598" t="str">
        <f>VLOOKUP(Processes[[#This Row],[Document no SubProcess]],Processer280125!B:F,5,FALSE)</f>
        <v>Current</v>
      </c>
      <c r="M598" t="str">
        <f>VLOOKUP(Processes[[#This Row],[Document no SubProcess]],Processer280125!B:B,1,)</f>
        <v>SP31.7</v>
      </c>
    </row>
    <row r="599" spans="3:13">
      <c r="C599" s="29" t="str">
        <f>_xlfn.CONCAT(Processes[[#This Row],[Document no]],"-",Processes[[#This Row],[Process]],"-",Processes[[#This Row],[Document no SubProcess]],"-",Processes[[#This Row],[SubProcess]])</f>
        <v>P31-Non-Conformance Management-SP31.9-Production Dispensation</v>
      </c>
      <c r="D599" t="s">
        <v>8767</v>
      </c>
      <c r="E599" t="s">
        <v>8124</v>
      </c>
      <c r="F599" t="s">
        <v>8768</v>
      </c>
      <c r="G599" s="39" t="s">
        <v>8801</v>
      </c>
      <c r="H599" t="s">
        <v>8802</v>
      </c>
      <c r="I599" t="str">
        <f>VLOOKUP(Processes[[#This Row],[Document no SubProcess]],Processer280125!B:C,2,FALSE)</f>
        <v>laal@kamstrup.com - Lars Abel</v>
      </c>
      <c r="J599" t="str">
        <f>VLOOKUP(Processes[[#This Row],[Approver]],Tabels!BC:BF,3,FALSE)</f>
        <v xml:space="preserve"> Supply Chain</v>
      </c>
      <c r="K599" t="s">
        <v>253</v>
      </c>
      <c r="L599" t="str">
        <f>VLOOKUP(Processes[[#This Row],[Document no SubProcess]],Processer280125!B:F,5,FALSE)</f>
        <v>Current</v>
      </c>
      <c r="M599" t="str">
        <f>VLOOKUP(Processes[[#This Row],[Document no SubProcess]],Processer280125!B:B,1,)</f>
        <v>SP31.9</v>
      </c>
    </row>
    <row r="600" spans="3:13">
      <c r="C600" s="29" t="str">
        <f>_xlfn.CONCAT(Processes[[#This Row],[Document no]],"-",Processes[[#This Row],[Process]],"-",Processes[[#This Row],[Document no SubProcess]],"-",Processes[[#This Row],[SubProcess]])</f>
        <v>P31-Non-Conformance Management--</v>
      </c>
      <c r="D600" t="s">
        <v>8767</v>
      </c>
      <c r="E600" t="s">
        <v>8124</v>
      </c>
      <c r="F600" t="s">
        <v>8768</v>
      </c>
      <c r="I600" t="s">
        <v>2410</v>
      </c>
      <c r="J600">
        <f>VLOOKUP(Processes[[#This Row],[Approver]],Tabels!BC:BF,3,FALSE)</f>
        <v>0</v>
      </c>
      <c r="L600" t="s">
        <v>812</v>
      </c>
      <c r="M600" t="s">
        <v>812</v>
      </c>
    </row>
    <row r="601" spans="3:13">
      <c r="C601" s="29" t="str">
        <f>_xlfn.CONCAT(Processes[[#This Row],[Document no]],"-",Processes[[#This Row],[Process]],"-",Processes[[#This Row],[Document no SubProcess]],"-",Processes[[#This Row],[SubProcess]])</f>
        <v>P32-People Development-SP32.1-Employee development &amp; performance dialogue - office employees</v>
      </c>
      <c r="D601" t="s">
        <v>8803</v>
      </c>
      <c r="E601" t="s">
        <v>8124</v>
      </c>
      <c r="F601" t="s">
        <v>8804</v>
      </c>
      <c r="G601" s="91" t="s">
        <v>8805</v>
      </c>
      <c r="H601" t="s">
        <v>8806</v>
      </c>
      <c r="I601" t="str">
        <f>VLOOKUP(Processes[[#This Row],[Document no SubProcess]],Processer280125!B:C,2,FALSE)</f>
        <v>lobr@kamstrup.com - Lotte Blanner</v>
      </c>
      <c r="J601">
        <f>VLOOKUP(Processes[[#This Row],[Approver]],Tabels!BC:BF,3,FALSE)</f>
        <v>0</v>
      </c>
      <c r="L601" t="str">
        <f>VLOOKUP(Processes[[#This Row],[Document no SubProcess]],Processer280125!B:F,5,FALSE)</f>
        <v>Draft</v>
      </c>
      <c r="M601" t="str">
        <f>VLOOKUP(Processes[[#This Row],[Document no SubProcess]],Processer280125!B:B,1,)</f>
        <v>SP32.1</v>
      </c>
    </row>
    <row r="602" spans="3:13">
      <c r="C602" s="29" t="str">
        <f>_xlfn.CONCAT(Processes[[#This Row],[Document no]],"-",Processes[[#This Row],[Process]],"-",Processes[[#This Row],[Document no SubProcess]],"-",Processes[[#This Row],[SubProcess]])</f>
        <v>P32-People Development-SP32.2-Employee development &amp; performance dialogue - production employees</v>
      </c>
      <c r="D602" t="s">
        <v>8803</v>
      </c>
      <c r="E602" t="s">
        <v>8124</v>
      </c>
      <c r="F602" t="s">
        <v>8804</v>
      </c>
      <c r="G602" s="91" t="s">
        <v>8807</v>
      </c>
      <c r="H602" t="s">
        <v>8808</v>
      </c>
      <c r="I602" t="str">
        <f>VLOOKUP(Processes[[#This Row],[Document no SubProcess]],Processer280125!B:C,2,FALSE)</f>
        <v>lobr@kamstrup.com - Lotte Blanner</v>
      </c>
      <c r="J602">
        <f>VLOOKUP(Processes[[#This Row],[Approver]],Tabels!BC:BF,3,FALSE)</f>
        <v>0</v>
      </c>
      <c r="L602" t="str">
        <f>VLOOKUP(Processes[[#This Row],[Document no SubProcess]],Processer280125!B:F,5,FALSE)</f>
        <v>Current</v>
      </c>
      <c r="M602" t="str">
        <f>VLOOKUP(Processes[[#This Row],[Document no SubProcess]],Processer280125!B:B,1,)</f>
        <v>SP32.2</v>
      </c>
    </row>
    <row r="603" spans="3:13">
      <c r="C603" s="29" t="str">
        <f>_xlfn.CONCAT(Processes[[#This Row],[Document no]],"-",Processes[[#This Row],[Process]],"-",Processes[[#This Row],[Document no SubProcess]],"-",Processes[[#This Row],[SubProcess]])</f>
        <v>P32-People Development-SP32.3-Legally required training</v>
      </c>
      <c r="D603" t="s">
        <v>8803</v>
      </c>
      <c r="E603" t="s">
        <v>8124</v>
      </c>
      <c r="F603" t="s">
        <v>8804</v>
      </c>
      <c r="G603" s="39" t="s">
        <v>8809</v>
      </c>
      <c r="H603" t="s">
        <v>8810</v>
      </c>
      <c r="I603" t="str">
        <f>VLOOKUP(Processes[[#This Row],[Document no SubProcess]],Processer280125!B:C,2,FALSE)</f>
        <v>tumn@kamstrup.com - Tue Hedegaard Madsen</v>
      </c>
      <c r="J603">
        <f>VLOOKUP(Processes[[#This Row],[Approver]],Tabels!BC:BF,3,FALSE)</f>
        <v>0</v>
      </c>
      <c r="L603" t="str">
        <f>VLOOKUP(Processes[[#This Row],[Document no SubProcess]],Processer280125!B:F,5,FALSE)</f>
        <v>Current</v>
      </c>
      <c r="M603" t="str">
        <f>VLOOKUP(Processes[[#This Row],[Document no SubProcess]],Processer280125!B:B,1,)</f>
        <v>SP32.3</v>
      </c>
    </row>
    <row r="604" spans="3:13">
      <c r="C604" s="29" t="str">
        <f>_xlfn.CONCAT(Processes[[#This Row],[Document no]],"-",Processes[[#This Row],[Process]],"-",Processes[[#This Row],[Document no SubProcess]],"-",Processes[[#This Row],[SubProcess]])</f>
        <v>P32-People Development-SP32.4-Education and Competences for Personnel Working in Accredited Areas</v>
      </c>
      <c r="D604" t="s">
        <v>8803</v>
      </c>
      <c r="E604" t="s">
        <v>8124</v>
      </c>
      <c r="F604" t="s">
        <v>8804</v>
      </c>
      <c r="G604" s="91" t="s">
        <v>8811</v>
      </c>
      <c r="H604" t="s">
        <v>8812</v>
      </c>
      <c r="I604" t="str">
        <f>VLOOKUP(Processes[[#This Row],[Document no SubProcess]],Processer280125!B:C,2,FALSE)</f>
        <v>Mek@kamstrup.com - Mette Birch Kristensen</v>
      </c>
      <c r="J604" t="str">
        <f>VLOOKUP(Processes[[#This Row],[Approver]],Tabels!BC:BF,3,FALSE)</f>
        <v xml:space="preserve"> Quality &amp; Sustainability</v>
      </c>
      <c r="L604" t="str">
        <f>VLOOKUP(Processes[[#This Row],[Document no SubProcess]],Processer280125!B:F,5,FALSE)</f>
        <v>Current</v>
      </c>
      <c r="M604" t="str">
        <f>VLOOKUP(Processes[[#This Row],[Document no SubProcess]],Processer280125!B:B,1,)</f>
        <v>SP32.4</v>
      </c>
    </row>
    <row r="605" spans="3:13">
      <c r="C605" s="29" t="str">
        <f>_xlfn.CONCAT(Processes[[#This Row],[Document no]],"-",Processes[[#This Row],[Process]],"-",Processes[[#This Row],[Document no SubProcess]],"-",Processes[[#This Row],[SubProcess]])</f>
        <v>P32-People Development-SP32.5-Monitoring of Competences for Personnel Associated with Accredited Equipment</v>
      </c>
      <c r="D605" t="s">
        <v>8803</v>
      </c>
      <c r="E605" t="s">
        <v>8124</v>
      </c>
      <c r="F605" t="s">
        <v>8804</v>
      </c>
      <c r="G605" s="91" t="s">
        <v>8813</v>
      </c>
      <c r="H605" t="s">
        <v>8814</v>
      </c>
      <c r="I605" t="str">
        <f>VLOOKUP(Processes[[#This Row],[Document no SubProcess]],Processer280125!B:C,2,FALSE)</f>
        <v>Mek@kamstrup.com - Mette Birch Kristensen</v>
      </c>
      <c r="J605" t="str">
        <f>VLOOKUP(Processes[[#This Row],[Approver]],Tabels!BC:BF,3,FALSE)</f>
        <v xml:space="preserve"> Quality &amp; Sustainability</v>
      </c>
      <c r="L605" t="str">
        <f>VLOOKUP(Processes[[#This Row],[Document no SubProcess]],Processer280125!B:F,5,FALSE)</f>
        <v>Current</v>
      </c>
      <c r="M605" t="str">
        <f>VLOOKUP(Processes[[#This Row],[Document no SubProcess]],Processer280125!B:B,1,)</f>
        <v>SP32.5</v>
      </c>
    </row>
    <row r="606" spans="3:13">
      <c r="C606" s="29" t="str">
        <f>_xlfn.CONCAT(Processes[[#This Row],[Document no]],"-",Processes[[#This Row],[Process]],"-",Processes[[#This Row],[Document no SubProcess]],"-",Processes[[#This Row],[SubProcess]])</f>
        <v>P32-People Development-SP32.6-Educational Curriculum for Authorized Signatories on Accredited Equipment</v>
      </c>
      <c r="D606" t="s">
        <v>8803</v>
      </c>
      <c r="E606" t="s">
        <v>8124</v>
      </c>
      <c r="F606" t="s">
        <v>8804</v>
      </c>
      <c r="G606" s="91" t="s">
        <v>8815</v>
      </c>
      <c r="H606" t="s">
        <v>8816</v>
      </c>
      <c r="I606" t="str">
        <f>VLOOKUP(Processes[[#This Row],[Document no SubProcess]],Processer280125!B:C,2,FALSE)</f>
        <v>Mek@kamstrup.com - Mette Birch Kristensen</v>
      </c>
      <c r="J606" t="str">
        <f>VLOOKUP(Processes[[#This Row],[Approver]],Tabels!BC:BF,3,FALSE)</f>
        <v xml:space="preserve"> Quality &amp; Sustainability</v>
      </c>
      <c r="L606" t="str">
        <f>VLOOKUP(Processes[[#This Row],[Document no SubProcess]],Processer280125!B:F,5,FALSE)</f>
        <v>Draft</v>
      </c>
      <c r="M606" t="str">
        <f>VLOOKUP(Processes[[#This Row],[Document no SubProcess]],Processer280125!B:B,1,)</f>
        <v>SP32.6</v>
      </c>
    </row>
    <row r="607" spans="3:13">
      <c r="C607" s="29" t="str">
        <f>_xlfn.CONCAT(Processes[[#This Row],[Document no]],"-",Processes[[#This Row],[Process]],"-",Processes[[#This Row],[Document no SubProcess]],"-",Processes[[#This Row],[SubProcess]])</f>
        <v>P32-People Development-SP32.8-Education and Competences for Personnel Working with Product Compliance in Supply Chain</v>
      </c>
      <c r="D607" t="s">
        <v>8803</v>
      </c>
      <c r="E607" t="s">
        <v>8124</v>
      </c>
      <c r="F607" t="s">
        <v>8804</v>
      </c>
      <c r="G607" s="91" t="s">
        <v>8817</v>
      </c>
      <c r="H607" t="s">
        <v>8818</v>
      </c>
      <c r="I607" t="str">
        <f>VLOOKUP(Processes[[#This Row],[Document no SubProcess]],Processer280125!B:C,2,FALSE)</f>
        <v>VIA@kamstrup.com - Viggo Søren Andersen</v>
      </c>
      <c r="J607" t="str">
        <f>VLOOKUP(Processes[[#This Row],[Approver]],Tabels!BC:BF,3,FALSE)</f>
        <v xml:space="preserve"> Quality &amp; Sustainability</v>
      </c>
      <c r="L607" t="str">
        <f>VLOOKUP(Processes[[#This Row],[Document no SubProcess]],Processer280125!B:F,5,FALSE)</f>
        <v>Current</v>
      </c>
      <c r="M607" t="str">
        <f>VLOOKUP(Processes[[#This Row],[Document no SubProcess]],Processer280125!B:B,1,)</f>
        <v>SP32.8</v>
      </c>
    </row>
    <row r="608" spans="3:13">
      <c r="C608" s="29" t="str">
        <f>_xlfn.CONCAT(Processes[[#This Row],[Document no]],"-",Processes[[#This Row],[Process]],"-",Processes[[#This Row],[Document no SubProcess]],"-",Processes[[#This Row],[SubProcess]])</f>
        <v>P32-People Development--</v>
      </c>
      <c r="D608" t="s">
        <v>8803</v>
      </c>
      <c r="E608" t="s">
        <v>8124</v>
      </c>
      <c r="F608" t="s">
        <v>8804</v>
      </c>
      <c r="I608" t="s">
        <v>2410</v>
      </c>
      <c r="J608">
        <f>VLOOKUP(Processes[[#This Row],[Approver]],Tabels!BC:BF,3,FALSE)</f>
        <v>0</v>
      </c>
      <c r="L608" t="s">
        <v>812</v>
      </c>
      <c r="M608" t="s">
        <v>812</v>
      </c>
    </row>
    <row r="609" spans="3:13">
      <c r="C609" s="29" t="str">
        <f>_xlfn.CONCAT(Processes[[#This Row],[Document no]],"-",Processes[[#This Row],[Process]],"-",Processes[[#This Row],[Document no SubProcess]],"-",Processes[[#This Row],[SubProcess]])</f>
        <v>P33-Project Management-SP33.10-Onboarding of New Countries &amp; New ISO Certificates</v>
      </c>
      <c r="D609" t="s">
        <v>8819</v>
      </c>
      <c r="E609" t="s">
        <v>8124</v>
      </c>
      <c r="F609" t="s">
        <v>5657</v>
      </c>
      <c r="G609" s="39" t="s">
        <v>8820</v>
      </c>
      <c r="H609" t="s">
        <v>8821</v>
      </c>
      <c r="I609" t="str">
        <f>VLOOKUP(Processes[[#This Row],[Document no SubProcess]],Processer280125!B:C,2,FALSE)</f>
        <v>almn@kamstrup.com - Allan Mathiasen</v>
      </c>
      <c r="J609" t="str">
        <f>VLOOKUP(Processes[[#This Row],[Approver]],Tabels!BC:BF,3,FALSE)</f>
        <v xml:space="preserve"> Quality &amp; Sustainability</v>
      </c>
      <c r="L609" t="str">
        <f>VLOOKUP(Processes[[#This Row],[Document no SubProcess]],Processer280125!B:F,5,FALSE)</f>
        <v>Draft</v>
      </c>
      <c r="M609" t="str">
        <f>VLOOKUP(Processes[[#This Row],[Document no SubProcess]],Processer280125!B:B,1,)</f>
        <v>SP33.10</v>
      </c>
    </row>
    <row r="610" spans="3:13">
      <c r="C610" s="29" t="str">
        <f>_xlfn.CONCAT(Processes[[#This Row],[Document no]],"-",Processes[[#This Row],[Process]],"-",Processes[[#This Row],[Document no SubProcess]],"-",Processes[[#This Row],[SubProcess]])</f>
        <v>P33-Project Management-SP33.11-Project Portfolio Management - Supply Chain</v>
      </c>
      <c r="D610" t="s">
        <v>8819</v>
      </c>
      <c r="E610" t="s">
        <v>8124</v>
      </c>
      <c r="F610" t="s">
        <v>5657</v>
      </c>
      <c r="G610" s="39" t="s">
        <v>8822</v>
      </c>
      <c r="H610" t="s">
        <v>8823</v>
      </c>
      <c r="I610" t="str">
        <f>VLOOKUP(Processes[[#This Row],[Document no SubProcess]],Processer280125!B:C,2,FALSE)</f>
        <v>chk@kamstrup.com - Christian Koefoed</v>
      </c>
      <c r="J610">
        <f>VLOOKUP(Processes[[#This Row],[Approver]],Tabels!BC:BF,3,FALSE)</f>
        <v>0</v>
      </c>
      <c r="K610" t="s">
        <v>253</v>
      </c>
      <c r="L610" t="str">
        <f>VLOOKUP(Processes[[#This Row],[Document no SubProcess]],Processer280125!B:F,5,FALSE)</f>
        <v>Current</v>
      </c>
      <c r="M610" t="str">
        <f>VLOOKUP(Processes[[#This Row],[Document no SubProcess]],Processer280125!B:B,1,)</f>
        <v>SP33.11</v>
      </c>
    </row>
    <row r="611" spans="3:13">
      <c r="C611" s="29" t="str">
        <f>_xlfn.CONCAT(Processes[[#This Row],[Document no]],"-",Processes[[#This Row],[Process]],"-",Processes[[#This Row],[Document no SubProcess]],"-",Processes[[#This Row],[SubProcess]])</f>
        <v>P33-Project Management-SP33.12-IT Project Portfolio Management</v>
      </c>
      <c r="D611" t="s">
        <v>8819</v>
      </c>
      <c r="E611" t="s">
        <v>8124</v>
      </c>
      <c r="F611" t="s">
        <v>5657</v>
      </c>
      <c r="G611" s="39" t="s">
        <v>8824</v>
      </c>
      <c r="H611" t="s">
        <v>8825</v>
      </c>
      <c r="I611" t="str">
        <f>VLOOKUP(Processes[[#This Row],[Document no SubProcess]],Processer280125!B:C,2,FALSE)</f>
        <v>lacn@kamstrup.com - Laura Steen Christiansen</v>
      </c>
      <c r="J611">
        <f>VLOOKUP(Processes[[#This Row],[Approver]],Tabels!BC:BF,3,FALSE)</f>
        <v>0</v>
      </c>
      <c r="L611" t="str">
        <f>VLOOKUP(Processes[[#This Row],[Document no SubProcess]],Processer280125!B:F,5,FALSE)</f>
        <v>Draft</v>
      </c>
      <c r="M611" t="str">
        <f>VLOOKUP(Processes[[#This Row],[Document no SubProcess]],Processer280125!B:B,1,)</f>
        <v>SP33.12</v>
      </c>
    </row>
    <row r="612" spans="3:13">
      <c r="C612" s="29" t="str">
        <f>_xlfn.CONCAT(Processes[[#This Row],[Document no]],"-",Processes[[#This Row],[Process]],"-",Processes[[#This Row],[Document no SubProcess]],"-",Processes[[#This Row],[SubProcess]])</f>
        <v>P33-Project Management-SP33.4-IT Projects</v>
      </c>
      <c r="D612" t="s">
        <v>8819</v>
      </c>
      <c r="E612" t="s">
        <v>8124</v>
      </c>
      <c r="F612" t="s">
        <v>5657</v>
      </c>
      <c r="G612" s="39" t="s">
        <v>8826</v>
      </c>
      <c r="H612" t="s">
        <v>8827</v>
      </c>
      <c r="I612" t="str">
        <f>VLOOKUP(Processes[[#This Row],[Document no SubProcess]],Processer280125!B:C,2,FALSE)</f>
        <v>lacn@kamstrup.com - Laura Steen Christiansen</v>
      </c>
      <c r="J612">
        <f>VLOOKUP(Processes[[#This Row],[Approver]],Tabels!BC:BF,3,FALSE)</f>
        <v>0</v>
      </c>
      <c r="L612" t="str">
        <f>VLOOKUP(Processes[[#This Row],[Document no SubProcess]],Processer280125!B:F,5,FALSE)</f>
        <v>Draft</v>
      </c>
      <c r="M612" t="str">
        <f>VLOOKUP(Processes[[#This Row],[Document no SubProcess]],Processer280125!B:B,1,)</f>
        <v>SP33.4</v>
      </c>
    </row>
    <row r="613" spans="3:13">
      <c r="C613" s="29" t="str">
        <f>_xlfn.CONCAT(Processes[[#This Row],[Document no]],"-",Processes[[#This Row],[Process]],"-",Processes[[#This Row],[Document no SubProcess]],"-",Processes[[#This Row],[SubProcess]])</f>
        <v>P33-Project Management-SP33.5-Supply Chain (SC) Projects</v>
      </c>
      <c r="D613" t="s">
        <v>8819</v>
      </c>
      <c r="E613" t="s">
        <v>8124</v>
      </c>
      <c r="F613" t="s">
        <v>5657</v>
      </c>
      <c r="G613" s="39" t="s">
        <v>8828</v>
      </c>
      <c r="H613" t="s">
        <v>8829</v>
      </c>
      <c r="I613" t="str">
        <f>VLOOKUP(Processes[[#This Row],[Document no SubProcess]],Processer280125!B:C,2,FALSE)</f>
        <v>chk@kamstrup.com - Christian Koefoed</v>
      </c>
      <c r="J613">
        <f>VLOOKUP(Processes[[#This Row],[Approver]],Tabels!BC:BF,3,FALSE)</f>
        <v>0</v>
      </c>
      <c r="K613" t="s">
        <v>253</v>
      </c>
      <c r="L613" t="str">
        <f>VLOOKUP(Processes[[#This Row],[Document no SubProcess]],Processer280125!B:F,5,FALSE)</f>
        <v>Current</v>
      </c>
      <c r="M613" t="str">
        <f>VLOOKUP(Processes[[#This Row],[Document no SubProcess]],Processer280125!B:B,1,)</f>
        <v>SP33.5</v>
      </c>
    </row>
    <row r="614" spans="3:13">
      <c r="C614" s="29" t="str">
        <f>_xlfn.CONCAT(Processes[[#This Row],[Document no]],"-",Processes[[#This Row],[Process]],"-",Processes[[#This Row],[Document no SubProcess]],"-",Processes[[#This Row],[SubProcess]])</f>
        <v>P33-Project Management-SP33.8-Front-Loading Process – Supply Chain</v>
      </c>
      <c r="D614" t="s">
        <v>8819</v>
      </c>
      <c r="E614" t="s">
        <v>8124</v>
      </c>
      <c r="F614" t="s">
        <v>5657</v>
      </c>
      <c r="G614" s="39" t="s">
        <v>8830</v>
      </c>
      <c r="H614" t="s">
        <v>8831</v>
      </c>
      <c r="I614" t="str">
        <f>VLOOKUP(Processes[[#This Row],[Document no SubProcess]],Processer280125!B:C,2,FALSE)</f>
        <v>tssn@kamstrup.com - Thomas Sell Sørensen</v>
      </c>
      <c r="J614" t="str">
        <f>VLOOKUP(Processes[[#This Row],[Approver]],Tabels!BC:BF,3,FALSE)</f>
        <v>Unknown</v>
      </c>
      <c r="K614" t="s">
        <v>253</v>
      </c>
      <c r="L614" t="str">
        <f>VLOOKUP(Processes[[#This Row],[Document no SubProcess]],Processer280125!B:F,5,FALSE)</f>
        <v>Draft</v>
      </c>
      <c r="M614" t="str">
        <f>VLOOKUP(Processes[[#This Row],[Document no SubProcess]],Processer280125!B:B,1,)</f>
        <v>SP33.8</v>
      </c>
    </row>
    <row r="615" spans="3:13">
      <c r="C615" s="29" t="str">
        <f>_xlfn.CONCAT(Processes[[#This Row],[Document no]],"-",Processes[[#This Row],[Process]],"-",Processes[[#This Row],[Document no SubProcess]],"-",Processes[[#This Row],[SubProcess]])</f>
        <v>P33-Project Management-SP33.9-Product transfer</v>
      </c>
      <c r="D615" t="s">
        <v>8819</v>
      </c>
      <c r="E615" t="s">
        <v>8124</v>
      </c>
      <c r="F615" t="s">
        <v>5657</v>
      </c>
      <c r="G615" s="39" t="s">
        <v>8832</v>
      </c>
      <c r="H615" t="s">
        <v>8833</v>
      </c>
      <c r="I615" t="str">
        <f>VLOOKUP(Processes[[#This Row],[Document no SubProcess]],Processer280125!B:C,2,FALSE)</f>
        <v>JMSK@kamstrup.com - Jane Middelhede Skytte</v>
      </c>
      <c r="J615" t="str">
        <f>VLOOKUP(Processes[[#This Row],[Approver]],Tabels!BC:BF,3,FALSE)</f>
        <v xml:space="preserve"> Supply Chain</v>
      </c>
      <c r="K615" t="s">
        <v>253</v>
      </c>
      <c r="L615" t="str">
        <f>VLOOKUP(Processes[[#This Row],[Document no SubProcess]],Processer280125!B:F,5,FALSE)</f>
        <v>Draft</v>
      </c>
      <c r="M615" t="str">
        <f>VLOOKUP(Processes[[#This Row],[Document no SubProcess]],Processer280125!B:B,1,)</f>
        <v>SP33.9</v>
      </c>
    </row>
    <row r="616" spans="3:13">
      <c r="C616" s="29" t="str">
        <f>_xlfn.CONCAT(Processes[[#This Row],[Document no]],"-",Processes[[#This Row],[Process]],"-",Processes[[#This Row],[Document no SubProcess]],"-",Processes[[#This Row],[SubProcess]])</f>
        <v>P33-Project Management--</v>
      </c>
      <c r="D616" t="s">
        <v>8819</v>
      </c>
      <c r="E616" t="s">
        <v>8124</v>
      </c>
      <c r="F616" t="s">
        <v>5657</v>
      </c>
      <c r="I616" t="s">
        <v>2410</v>
      </c>
      <c r="J616">
        <f>VLOOKUP(Processes[[#This Row],[Approver]],Tabels!BC:BF,3,FALSE)</f>
        <v>0</v>
      </c>
      <c r="L616" t="s">
        <v>812</v>
      </c>
      <c r="M616" t="s">
        <v>812</v>
      </c>
    </row>
    <row r="617" spans="3:13">
      <c r="C617" s="29" t="str">
        <f>_xlfn.CONCAT(Processes[[#This Row],[Document no]],"-",Processes[[#This Row],[Process]],"-",Processes[[#This Row],[Document no SubProcess]],"-",Processes[[#This Row],[SubProcess]])</f>
        <v>P34-Salary &amp; Incentives-SP34.1-Annual Sales Bonus Updates</v>
      </c>
      <c r="D617" t="s">
        <v>8834</v>
      </c>
      <c r="E617" t="s">
        <v>8124</v>
      </c>
      <c r="F617" t="s">
        <v>8835</v>
      </c>
      <c r="G617" s="39" t="s">
        <v>8836</v>
      </c>
      <c r="H617" t="s">
        <v>8837</v>
      </c>
      <c r="I617" t="str">
        <f>VLOOKUP(Processes[[#This Row],[Document no SubProcess]],Processer280125!B:C,2,FALSE)</f>
        <v>PTR@kamstrup.com - Per Trøjbo</v>
      </c>
      <c r="J617" t="str">
        <f>VLOOKUP(Processes[[#This Row],[Approver]],Tabels!BC:BF,3,FALSE)</f>
        <v>Unknown</v>
      </c>
      <c r="L617" t="str">
        <f>VLOOKUP(Processes[[#This Row],[Document no SubProcess]],Processer280125!B:F,5,FALSE)</f>
        <v>Current</v>
      </c>
      <c r="M617" t="str">
        <f>VLOOKUP(Processes[[#This Row],[Document no SubProcess]],Processer280125!B:B,1,)</f>
        <v>SP34.1</v>
      </c>
    </row>
    <row r="618" spans="3:13">
      <c r="C618" s="29" t="str">
        <f>_xlfn.CONCAT(Processes[[#This Row],[Document no]],"-",Processes[[#This Row],[Process]],"-",Processes[[#This Row],[Document no SubProcess]],"-",Processes[[#This Row],[SubProcess]])</f>
        <v>P34-Salary &amp; Incentives-SP34.2-Maternity &amp; Paternity leave - DK</v>
      </c>
      <c r="D618" t="s">
        <v>8834</v>
      </c>
      <c r="E618" t="s">
        <v>8124</v>
      </c>
      <c r="F618" t="s">
        <v>8835</v>
      </c>
      <c r="G618" s="39" t="s">
        <v>8838</v>
      </c>
      <c r="H618" t="s">
        <v>8839</v>
      </c>
      <c r="I618" t="str">
        <f>VLOOKUP(Processes[[#This Row],[Document no SubProcess]],Processer280125!B:C,2,FALSE)</f>
        <v>haa@kamstrup.com - Hanne Høgh Andersen</v>
      </c>
      <c r="J618">
        <f>VLOOKUP(Processes[[#This Row],[Approver]],Tabels!BC:BF,3,FALSE)</f>
        <v>0</v>
      </c>
      <c r="L618" t="str">
        <f>VLOOKUP(Processes[[#This Row],[Document no SubProcess]],Processer280125!B:F,5,FALSE)</f>
        <v>Current</v>
      </c>
      <c r="M618" t="str">
        <f>VLOOKUP(Processes[[#This Row],[Document no SubProcess]],Processer280125!B:B,1,)</f>
        <v>SP34.2</v>
      </c>
    </row>
    <row r="619" spans="3:13">
      <c r="C619" s="29" t="str">
        <f>_xlfn.CONCAT(Processes[[#This Row],[Document no]],"-",Processes[[#This Row],[Process]],"-",Processes[[#This Row],[Document no SubProcess]],"-",Processes[[#This Row],[SubProcess]])</f>
        <v>P34-Salary &amp; Incentives-SP34.3-Reimbursement - DK</v>
      </c>
      <c r="D619" t="s">
        <v>8834</v>
      </c>
      <c r="E619" t="s">
        <v>8124</v>
      </c>
      <c r="F619" t="s">
        <v>8835</v>
      </c>
      <c r="G619" s="39" t="s">
        <v>8840</v>
      </c>
      <c r="H619" t="s">
        <v>8841</v>
      </c>
      <c r="I619" t="str">
        <f>VLOOKUP(Processes[[#This Row],[Document no SubProcess]],Processer280125!B:C,2,FALSE)</f>
        <v>haa@kamstrup.com - Hanne Høgh Andersen</v>
      </c>
      <c r="J619">
        <f>VLOOKUP(Processes[[#This Row],[Approver]],Tabels!BC:BF,3,FALSE)</f>
        <v>0</v>
      </c>
      <c r="L619" t="str">
        <f>VLOOKUP(Processes[[#This Row],[Document no SubProcess]],Processer280125!B:F,5,FALSE)</f>
        <v>Current</v>
      </c>
      <c r="M619" t="str">
        <f>VLOOKUP(Processes[[#This Row],[Document no SubProcess]],Processer280125!B:B,1,)</f>
        <v>SP34.3</v>
      </c>
    </row>
    <row r="620" spans="3:13">
      <c r="C620" s="29" t="str">
        <f>_xlfn.CONCAT(Processes[[#This Row],[Document no]],"-",Processes[[#This Row],[Process]],"-",Processes[[#This Row],[Document no SubProcess]],"-",Processes[[#This Row],[SubProcess]])</f>
        <v>P34-Salary &amp; Incentives-SP34.4-Maternity &amp; Paternity leave - SE</v>
      </c>
      <c r="D620" t="s">
        <v>8834</v>
      </c>
      <c r="E620" t="s">
        <v>8124</v>
      </c>
      <c r="F620" t="s">
        <v>8835</v>
      </c>
      <c r="G620" s="39" t="s">
        <v>8842</v>
      </c>
      <c r="H620" t="s">
        <v>8843</v>
      </c>
      <c r="I620" t="str">
        <f>VLOOKUP(Processes[[#This Row],[Document no SubProcess]],Processer280125!B:C,2,FALSE)</f>
        <v>ULTE@kamstrup.com - Ulrika Teemant</v>
      </c>
      <c r="J620" t="str">
        <f>VLOOKUP(Processes[[#This Row],[Approver]],Tabels!BC:BF,3,FALSE)</f>
        <v>Finance</v>
      </c>
      <c r="L620" t="str">
        <f>VLOOKUP(Processes[[#This Row],[Document no SubProcess]],Processer280125!B:F,5,FALSE)</f>
        <v>Draft</v>
      </c>
      <c r="M620" t="str">
        <f>VLOOKUP(Processes[[#This Row],[Document no SubProcess]],Processer280125!B:B,1,)</f>
        <v>SP34.4</v>
      </c>
    </row>
    <row r="621" spans="3:13">
      <c r="C621" s="29" t="str">
        <f>_xlfn.CONCAT(Processes[[#This Row],[Document no]],"-",Processes[[#This Row],[Process]],"-",Processes[[#This Row],[Document no SubProcess]],"-",Processes[[#This Row],[SubProcess]])</f>
        <v>P34-Salary &amp; Incentives-SP34.5-Reimbursement - SE</v>
      </c>
      <c r="D621" t="s">
        <v>8834</v>
      </c>
      <c r="E621" t="s">
        <v>8124</v>
      </c>
      <c r="F621" t="s">
        <v>8835</v>
      </c>
      <c r="G621" s="39" t="s">
        <v>8844</v>
      </c>
      <c r="H621" t="s">
        <v>8845</v>
      </c>
      <c r="I621" t="str">
        <f>VLOOKUP(Processes[[#This Row],[Document no SubProcess]],Processer280125!B:C,2,FALSE)</f>
        <v>ULTE@kamstrup.com - Ulrika Teemant</v>
      </c>
      <c r="J621" t="str">
        <f>VLOOKUP(Processes[[#This Row],[Approver]],Tabels!BC:BF,3,FALSE)</f>
        <v>Finance</v>
      </c>
      <c r="L621" t="str">
        <f>VLOOKUP(Processes[[#This Row],[Document no SubProcess]],Processer280125!B:F,5,FALSE)</f>
        <v>Draft</v>
      </c>
      <c r="M621" t="str">
        <f>VLOOKUP(Processes[[#This Row],[Document no SubProcess]],Processer280125!B:B,1,)</f>
        <v>SP34.5</v>
      </c>
    </row>
    <row r="622" spans="3:13">
      <c r="C622" s="29" t="str">
        <f>_xlfn.CONCAT(Processes[[#This Row],[Document no]],"-",Processes[[#This Row],[Process]],"-",Processes[[#This Row],[Document no SubProcess]],"-",Processes[[#This Row],[SubProcess]])</f>
        <v>P34-Salary &amp; Incentives-SP34.6-Collective agreements and free choice account – DK</v>
      </c>
      <c r="D622" t="s">
        <v>8834</v>
      </c>
      <c r="E622" t="s">
        <v>8124</v>
      </c>
      <c r="F622" t="s">
        <v>8835</v>
      </c>
      <c r="G622" s="91" t="s">
        <v>8846</v>
      </c>
      <c r="H622" t="s">
        <v>8847</v>
      </c>
      <c r="I622" t="str">
        <f>VLOOKUP(Processes[[#This Row],[Document no SubProcess]],Processer280125!B:C,2,FALSE)</f>
        <v>haa@kamstrup.com - Hanne Høgh Andersen</v>
      </c>
      <c r="J622">
        <f>VLOOKUP(Processes[[#This Row],[Approver]],Tabels!BC:BF,3,FALSE)</f>
        <v>0</v>
      </c>
      <c r="L622" t="str">
        <f>VLOOKUP(Processes[[#This Row],[Document no SubProcess]],Processer280125!B:F,5,FALSE)</f>
        <v>Current</v>
      </c>
      <c r="M622" t="str">
        <f>VLOOKUP(Processes[[#This Row],[Document no SubProcess]],Processer280125!B:B,1,)</f>
        <v>SP34.6</v>
      </c>
    </row>
    <row r="623" spans="3:13">
      <c r="C623" s="29" t="str">
        <f>_xlfn.CONCAT(Processes[[#This Row],[Document no]],"-",Processes[[#This Row],[Process]],"-",Processes[[#This Row],[Document no SubProcess]],"-",Processes[[#This Row],[SubProcess]])</f>
        <v>P34-Salary &amp; Incentives-SP34.7-Registration of working hours</v>
      </c>
      <c r="D623" t="s">
        <v>8834</v>
      </c>
      <c r="E623" t="s">
        <v>8124</v>
      </c>
      <c r="F623" t="s">
        <v>8835</v>
      </c>
      <c r="G623" s="91" t="s">
        <v>8848</v>
      </c>
      <c r="H623" t="s">
        <v>8849</v>
      </c>
      <c r="I623" t="str">
        <f>VLOOKUP(Processes[[#This Row],[Document no SubProcess]],Processer280125!B:C,2,FALSE)</f>
        <v>brl@kamstrup.com - Britta Lemming</v>
      </c>
      <c r="J623" t="str">
        <f>VLOOKUP(Processes[[#This Row],[Approver]],Tabels!BC:BF,3,FALSE)</f>
        <v>People</v>
      </c>
      <c r="L623" t="str">
        <f>VLOOKUP(Processes[[#This Row],[Document no SubProcess]],Processer280125!B:F,5,FALSE)</f>
        <v>Current</v>
      </c>
      <c r="M623" t="str">
        <f>VLOOKUP(Processes[[#This Row],[Document no SubProcess]],Processer280125!B:B,1,)</f>
        <v>SP34.7</v>
      </c>
    </row>
    <row r="624" spans="3:13">
      <c r="C624" s="29" t="str">
        <f>_xlfn.CONCAT(Processes[[#This Row],[Document no]],"-",Processes[[#This Row],[Process]],"-",Processes[[#This Row],[Document no SubProcess]],"-",Processes[[#This Row],[SubProcess]])</f>
        <v>P34-Salary &amp; Incentives--</v>
      </c>
      <c r="D624" t="s">
        <v>8834</v>
      </c>
      <c r="E624" t="s">
        <v>8124</v>
      </c>
      <c r="F624" t="s">
        <v>8835</v>
      </c>
      <c r="I624" t="s">
        <v>2410</v>
      </c>
      <c r="J624">
        <f>VLOOKUP(Processes[[#This Row],[Approver]],Tabels!BC:BF,3,FALSE)</f>
        <v>0</v>
      </c>
      <c r="L624" t="s">
        <v>812</v>
      </c>
      <c r="M624" t="s">
        <v>812</v>
      </c>
    </row>
    <row r="625" spans="3:13">
      <c r="C625" s="29" t="str">
        <f>_xlfn.CONCAT(Processes[[#This Row],[Document no]],"-",Processes[[#This Row],[Process]],"-",Processes[[#This Row],[Document no SubProcess]],"-",Processes[[#This Row],[SubProcess]])</f>
        <v>P35-Security-SP35.1-Information security roles and responsibilities</v>
      </c>
      <c r="D625" t="s">
        <v>8850</v>
      </c>
      <c r="E625" t="s">
        <v>8124</v>
      </c>
      <c r="F625" t="s">
        <v>5263</v>
      </c>
      <c r="G625" s="91" t="s">
        <v>8851</v>
      </c>
      <c r="H625" t="s">
        <v>8852</v>
      </c>
      <c r="I625" t="str">
        <f>VLOOKUP(Processes[[#This Row],[Document no SubProcess]],Processer280125!B:C,2,FALSE)</f>
        <v>kytw@kamstrup.com - Katy Thurlow</v>
      </c>
      <c r="J625" t="str">
        <f>VLOOKUP(Processes[[#This Row],[Approver]],Tabels!BC:BF,3,FALSE)</f>
        <v xml:space="preserve"> Digitalization</v>
      </c>
      <c r="L625" t="str">
        <f>VLOOKUP(Processes[[#This Row],[Document no SubProcess]],Processer280125!B:F,5,FALSE)</f>
        <v>Review</v>
      </c>
      <c r="M625" t="str">
        <f>VLOOKUP(Processes[[#This Row],[Document no SubProcess]],Processer280125!B:B,1,)</f>
        <v>SP35.1</v>
      </c>
    </row>
    <row r="626" spans="3:13">
      <c r="C626" s="29" t="str">
        <f>_xlfn.CONCAT(Processes[[#This Row],[Document no]],"-",Processes[[#This Row],[Process]],"-",Processes[[#This Row],[Document no SubProcess]],"-",Processes[[#This Row],[SubProcess]])</f>
        <v>P35-Security-SP35.10-General Access Control in Solution and Service Delivery</v>
      </c>
      <c r="D626" t="s">
        <v>8850</v>
      </c>
      <c r="E626" t="s">
        <v>8124</v>
      </c>
      <c r="F626" t="s">
        <v>5263</v>
      </c>
      <c r="G626" s="91" t="s">
        <v>8853</v>
      </c>
      <c r="H626" t="s">
        <v>8854</v>
      </c>
      <c r="I626" t="str">
        <f>VLOOKUP(Processes[[#This Row],[Document no SubProcess]],Processer280125!B:C,2,FALSE)</f>
        <v>jemr@kamstrup.com - Jesper Rieneck Milner</v>
      </c>
      <c r="J626">
        <f>VLOOKUP(Processes[[#This Row],[Approver]],Tabels!BC:BF,3,FALSE)</f>
        <v>0</v>
      </c>
      <c r="L626" t="str">
        <f>VLOOKUP(Processes[[#This Row],[Document no SubProcess]],Processer280125!B:F,5,FALSE)</f>
        <v>Current</v>
      </c>
      <c r="M626" t="str">
        <f>VLOOKUP(Processes[[#This Row],[Document no SubProcess]],Processer280125!B:B,1,)</f>
        <v>SP35.10</v>
      </c>
    </row>
    <row r="627" spans="3:13">
      <c r="C627" s="29" t="str">
        <f>_xlfn.CONCAT(Processes[[#This Row],[Document no]],"-",Processes[[#This Row],[Process]],"-",Processes[[#This Row],[Document no SubProcess]],"-",Processes[[#This Row],[SubProcess]])</f>
        <v>P35-Security-SP35.11-Security Events and Incident Response - SSD</v>
      </c>
      <c r="D627" t="s">
        <v>8850</v>
      </c>
      <c r="E627" t="s">
        <v>8124</v>
      </c>
      <c r="F627" t="s">
        <v>5263</v>
      </c>
      <c r="G627" s="91" t="s">
        <v>8855</v>
      </c>
      <c r="H627" t="s">
        <v>8856</v>
      </c>
      <c r="I627" t="str">
        <f>VLOOKUP(Processes[[#This Row],[Document no SubProcess]],Processer280125!B:C,2,FALSE)</f>
        <v>tila@kamstrup.com - Timm Lautrup</v>
      </c>
      <c r="J627" t="str">
        <f>VLOOKUP(Processes[[#This Row],[Approver]],Tabels!BC:BF,3,FALSE)</f>
        <v>Digitalization</v>
      </c>
      <c r="L627" t="str">
        <f>VLOOKUP(Processes[[#This Row],[Document no SubProcess]],Processer280125!B:F,5,FALSE)</f>
        <v>Current</v>
      </c>
      <c r="M627" t="str">
        <f>VLOOKUP(Processes[[#This Row],[Document no SubProcess]],Processer280125!B:B,1,)</f>
        <v>SP35.11</v>
      </c>
    </row>
    <row r="628" spans="3:13">
      <c r="C628" s="29" t="str">
        <f>_xlfn.CONCAT(Processes[[#This Row],[Document no]],"-",Processes[[#This Row],[Process]],"-",Processes[[#This Row],[Document no SubProcess]],"-",Processes[[#This Row],[SubProcess]])</f>
        <v>P35-Security-SP35.12-IT System Access Management</v>
      </c>
      <c r="D628" t="s">
        <v>8850</v>
      </c>
      <c r="E628" t="s">
        <v>8124</v>
      </c>
      <c r="F628" t="s">
        <v>5263</v>
      </c>
      <c r="G628" s="91" t="s">
        <v>8857</v>
      </c>
      <c r="H628" t="s">
        <v>8858</v>
      </c>
      <c r="I628" t="str">
        <f>VLOOKUP(Processes[[#This Row],[Document no SubProcess]],Processer280125!B:C,2,FALSE)</f>
        <v>kytw@kamstrup.com - Katy Thurlow</v>
      </c>
      <c r="J628" t="str">
        <f>VLOOKUP(Processes[[#This Row],[Approver]],Tabels!BC:BF,3,FALSE)</f>
        <v xml:space="preserve"> Digitalization</v>
      </c>
      <c r="L628" t="str">
        <f>VLOOKUP(Processes[[#This Row],[Document no SubProcess]],Processer280125!B:F,5,FALSE)</f>
        <v>Current</v>
      </c>
      <c r="M628" t="str">
        <f>VLOOKUP(Processes[[#This Row],[Document no SubProcess]],Processer280125!B:B,1,)</f>
        <v>SP35.12</v>
      </c>
    </row>
    <row r="629" spans="3:13">
      <c r="C629" s="29" t="str">
        <f>_xlfn.CONCAT(Processes[[#This Row],[Document no]],"-",Processes[[#This Row],[Process]],"-",Processes[[#This Row],[Document no SubProcess]],"-",Processes[[#This Row],[SubProcess]])</f>
        <v>P35-Security-SP35.13-Security in IT enhancements and IT projects</v>
      </c>
      <c r="D629" t="s">
        <v>8850</v>
      </c>
      <c r="E629" t="s">
        <v>8124</v>
      </c>
      <c r="F629" t="s">
        <v>5263</v>
      </c>
      <c r="G629" s="91" t="s">
        <v>8859</v>
      </c>
      <c r="H629" t="s">
        <v>8860</v>
      </c>
      <c r="I629" t="str">
        <f>VLOOKUP(Processes[[#This Row],[Document no SubProcess]],Processer280125!B:C,2,FALSE)</f>
        <v>krno@kamstrup.com - Kristian Nørgaard</v>
      </c>
      <c r="J629">
        <f>VLOOKUP(Processes[[#This Row],[Approver]],Tabels!BC:BF,3,FALSE)</f>
        <v>0</v>
      </c>
      <c r="L629" t="str">
        <f>VLOOKUP(Processes[[#This Row],[Document no SubProcess]],Processer280125!B:F,5,FALSE)</f>
        <v>Current</v>
      </c>
      <c r="M629" t="str">
        <f>VLOOKUP(Processes[[#This Row],[Document no SubProcess]],Processer280125!B:B,1,)</f>
        <v>SP35.13</v>
      </c>
    </row>
    <row r="630" spans="3:13">
      <c r="C630" s="29" t="str">
        <f>_xlfn.CONCAT(Processes[[#This Row],[Document no]],"-",Processes[[#This Row],[Process]],"-",Processes[[#This Row],[Document no SubProcess]],"-",Processes[[#This Row],[SubProcess]])</f>
        <v>P35-Security-SP35.14-Secure IT network infrastructure</v>
      </c>
      <c r="D630" t="s">
        <v>8850</v>
      </c>
      <c r="E630" t="s">
        <v>8124</v>
      </c>
      <c r="F630" t="s">
        <v>5263</v>
      </c>
      <c r="G630" s="91" t="s">
        <v>8861</v>
      </c>
      <c r="H630" t="s">
        <v>8862</v>
      </c>
      <c r="I630" t="str">
        <f>VLOOKUP(Processes[[#This Row],[Document no SubProcess]],Processer280125!B:C,2,FALSE)</f>
        <v>palr@kamstrup.com - Palle Lyng Raun</v>
      </c>
      <c r="J630">
        <f>VLOOKUP(Processes[[#This Row],[Approver]],Tabels!BC:BF,3,FALSE)</f>
        <v>0</v>
      </c>
      <c r="L630" t="str">
        <f>VLOOKUP(Processes[[#This Row],[Document no SubProcess]],Processer280125!B:F,5,FALSE)</f>
        <v>Current</v>
      </c>
      <c r="M630" t="str">
        <f>VLOOKUP(Processes[[#This Row],[Document no SubProcess]],Processer280125!B:B,1,)</f>
        <v>SP35.14</v>
      </c>
    </row>
    <row r="631" spans="3:13">
      <c r="C631" s="29" t="str">
        <f>_xlfn.CONCAT(Processes[[#This Row],[Document no]],"-",Processes[[#This Row],[Process]],"-",Processes[[#This Row],[Document no SubProcess]],"-",Processes[[#This Row],[SubProcess]])</f>
        <v>P35-Security-SP35.15-IT System Security Review</v>
      </c>
      <c r="D631" t="s">
        <v>8850</v>
      </c>
      <c r="E631" t="s">
        <v>8124</v>
      </c>
      <c r="F631" t="s">
        <v>5263</v>
      </c>
      <c r="G631" s="91" t="s">
        <v>8863</v>
      </c>
      <c r="H631" t="s">
        <v>8864</v>
      </c>
      <c r="I631" t="str">
        <f>VLOOKUP(Processes[[#This Row],[Document no SubProcess]],Processer280125!B:C,2,FALSE)</f>
        <v>krno@kamstrup.com - Kristian Nørgaard</v>
      </c>
      <c r="J631">
        <f>VLOOKUP(Processes[[#This Row],[Approver]],Tabels!BC:BF,3,FALSE)</f>
        <v>0</v>
      </c>
      <c r="L631" t="str">
        <f>VLOOKUP(Processes[[#This Row],[Document no SubProcess]],Processer280125!B:F,5,FALSE)</f>
        <v>Current</v>
      </c>
      <c r="M631" t="str">
        <f>VLOOKUP(Processes[[#This Row],[Document no SubProcess]],Processer280125!B:B,1,)</f>
        <v>SP35.15</v>
      </c>
    </row>
    <row r="632" spans="3:13">
      <c r="C632" s="29" t="str">
        <f>_xlfn.CONCAT(Processes[[#This Row],[Document no]],"-",Processes[[#This Row],[Process]],"-",Processes[[#This Row],[Document no SubProcess]],"-",Processes[[#This Row],[SubProcess]])</f>
        <v>P35-Security-SP35.16-IT Logging and monitoring</v>
      </c>
      <c r="D632" t="s">
        <v>8850</v>
      </c>
      <c r="E632" t="s">
        <v>8124</v>
      </c>
      <c r="F632" t="s">
        <v>5263</v>
      </c>
      <c r="G632" s="91" t="s">
        <v>8865</v>
      </c>
      <c r="H632" t="s">
        <v>8866</v>
      </c>
      <c r="I632" t="str">
        <f>VLOOKUP(Processes[[#This Row],[Document no SubProcess]],Processer280125!B:C,2,FALSE)</f>
        <v>CAME@kamstrup.com - Carl Melgaard</v>
      </c>
      <c r="J632">
        <f>VLOOKUP(Processes[[#This Row],[Approver]],Tabels!BC:BF,3,FALSE)</f>
        <v>0</v>
      </c>
      <c r="L632" t="str">
        <f>VLOOKUP(Processes[[#This Row],[Document no SubProcess]],Processer280125!B:F,5,FALSE)</f>
        <v>Current</v>
      </c>
      <c r="M632" t="str">
        <f>VLOOKUP(Processes[[#This Row],[Document no SubProcess]],Processer280125!B:B,1,)</f>
        <v>SP35.16</v>
      </c>
    </row>
    <row r="633" spans="3:13">
      <c r="C633" s="29" t="str">
        <f>_xlfn.CONCAT(Processes[[#This Row],[Document no]],"-",Processes[[#This Row],[Process]],"-",Processes[[#This Row],[Document no SubProcess]],"-",Processes[[#This Row],[SubProcess]])</f>
        <v>P35-Security-SP35.17-IT Security configuration baseline</v>
      </c>
      <c r="D633" t="s">
        <v>8850</v>
      </c>
      <c r="E633" t="s">
        <v>8124</v>
      </c>
      <c r="F633" t="s">
        <v>5263</v>
      </c>
      <c r="G633" s="91" t="s">
        <v>8867</v>
      </c>
      <c r="H633" t="s">
        <v>8868</v>
      </c>
      <c r="I633" t="str">
        <f>VLOOKUP(Processes[[#This Row],[Document no SubProcess]],Processer280125!B:C,2,FALSE)</f>
        <v>CAME@kamstrup.com - Carl Melgaard</v>
      </c>
      <c r="J633">
        <f>VLOOKUP(Processes[[#This Row],[Approver]],Tabels!BC:BF,3,FALSE)</f>
        <v>0</v>
      </c>
      <c r="L633" t="str">
        <f>VLOOKUP(Processes[[#This Row],[Document no SubProcess]],Processer280125!B:F,5,FALSE)</f>
        <v>Current</v>
      </c>
      <c r="M633" t="str">
        <f>VLOOKUP(Processes[[#This Row],[Document no SubProcess]],Processer280125!B:B,1,)</f>
        <v>SP35.17</v>
      </c>
    </row>
    <row r="634" spans="3:13">
      <c r="C634" s="29" t="str">
        <f>_xlfn.CONCAT(Processes[[#This Row],[Document no]],"-",Processes[[#This Row],[Process]],"-",Processes[[#This Row],[Document no SubProcess]],"-",Processes[[#This Row],[SubProcess]])</f>
        <v>P35-Security-SP35.18-Framework for Working within Facility – DK</v>
      </c>
      <c r="D634" t="s">
        <v>8850</v>
      </c>
      <c r="E634" t="s">
        <v>8124</v>
      </c>
      <c r="F634" t="s">
        <v>5263</v>
      </c>
      <c r="G634" s="91" t="s">
        <v>8869</v>
      </c>
      <c r="H634" t="s">
        <v>8870</v>
      </c>
      <c r="I634" t="str">
        <f>VLOOKUP(Processes[[#This Row],[Document no SubProcess]],Processer280125!B:C,2,FALSE)</f>
        <v>kytw@kamstrup.com - Katy Thurlow</v>
      </c>
      <c r="J634" t="str">
        <f>VLOOKUP(Processes[[#This Row],[Approver]],Tabels!BC:BF,3,FALSE)</f>
        <v xml:space="preserve"> Digitalization</v>
      </c>
      <c r="L634" t="str">
        <f>VLOOKUP(Processes[[#This Row],[Document no SubProcess]],Processer280125!B:F,5,FALSE)</f>
        <v>Pending approval</v>
      </c>
      <c r="M634" t="str">
        <f>VLOOKUP(Processes[[#This Row],[Document no SubProcess]],Processer280125!B:B,1,)</f>
        <v>SP35.18</v>
      </c>
    </row>
    <row r="635" spans="3:13">
      <c r="C635" s="29" t="str">
        <f>_xlfn.CONCAT(Processes[[#This Row],[Document no]],"-",Processes[[#This Row],[Process]],"-",Processes[[#This Row],[Document no SubProcess]],"-",Processes[[#This Row],[SubProcess]])</f>
        <v>P35-Security-SP35.19-Major Security Incidents</v>
      </c>
      <c r="D635" t="s">
        <v>8850</v>
      </c>
      <c r="E635" t="s">
        <v>8124</v>
      </c>
      <c r="F635" t="s">
        <v>5263</v>
      </c>
      <c r="G635" s="39" t="s">
        <v>8871</v>
      </c>
      <c r="H635" t="s">
        <v>8872</v>
      </c>
      <c r="I635" t="str">
        <f>VLOOKUP(Processes[[#This Row],[Document no SubProcess]],Processer280125!B:C,2,FALSE)</f>
        <v>kytw@kamstrup.com - Katy Thurlow</v>
      </c>
      <c r="J635" t="str">
        <f>VLOOKUP(Processes[[#This Row],[Approver]],Tabels!BC:BF,3,FALSE)</f>
        <v xml:space="preserve"> Digitalization</v>
      </c>
      <c r="L635" t="str">
        <f>VLOOKUP(Processes[[#This Row],[Document no SubProcess]],Processer280125!B:F,5,FALSE)</f>
        <v>Current</v>
      </c>
      <c r="M635" t="str">
        <f>VLOOKUP(Processes[[#This Row],[Document no SubProcess]],Processer280125!B:B,1,)</f>
        <v>SP35.19</v>
      </c>
    </row>
    <row r="636" spans="3:13">
      <c r="C636" s="29" t="str">
        <f>_xlfn.CONCAT(Processes[[#This Row],[Document no]],"-",Processes[[#This Row],[Process]],"-",Processes[[#This Row],[Document no SubProcess]],"-",Processes[[#This Row],[SubProcess]])</f>
        <v>P35-Security-SP35.5-Access cards and codes</v>
      </c>
      <c r="D636" t="s">
        <v>8850</v>
      </c>
      <c r="E636" t="s">
        <v>8124</v>
      </c>
      <c r="F636" t="s">
        <v>5263</v>
      </c>
      <c r="G636" s="91" t="s">
        <v>8873</v>
      </c>
      <c r="H636" t="s">
        <v>8874</v>
      </c>
      <c r="I636" t="str">
        <f>VLOOKUP(Processes[[#This Row],[Document no SubProcess]],Processer280125!B:C,2,FALSE)</f>
        <v>ASO@kamstrup.com - Allan Søegaard</v>
      </c>
      <c r="J636">
        <f>VLOOKUP(Processes[[#This Row],[Approver]],Tabels!BC:BF,3,FALSE)</f>
        <v>0</v>
      </c>
      <c r="L636" t="str">
        <f>VLOOKUP(Processes[[#This Row],[Document no SubProcess]],Processer280125!B:F,5,FALSE)</f>
        <v>Draft</v>
      </c>
      <c r="M636" t="str">
        <f>VLOOKUP(Processes[[#This Row],[Document no SubProcess]],Processer280125!B:B,1,)</f>
        <v>SP35.5</v>
      </c>
    </row>
    <row r="637" spans="3:13">
      <c r="C637" s="29" t="str">
        <f>_xlfn.CONCAT(Processes[[#This Row],[Document no]],"-",Processes[[#This Row],[Process]],"-",Processes[[#This Row],[Document no SubProcess]],"-",Processes[[#This Row],[SubProcess]])</f>
        <v>P35-Security-SP35.6-Behavior within information security Operation Technology (OT)</v>
      </c>
      <c r="D637" t="s">
        <v>8850</v>
      </c>
      <c r="E637" t="s">
        <v>8124</v>
      </c>
      <c r="F637" t="s">
        <v>5263</v>
      </c>
      <c r="G637" s="39" t="s">
        <v>8875</v>
      </c>
      <c r="H637" t="s">
        <v>8876</v>
      </c>
      <c r="I637" t="str">
        <f>VLOOKUP(Processes[[#This Row],[Document no SubProcess]],Processer280125!B:C,2,FALSE)</f>
        <v>KJN@kamstrup.com - Kelvin Væver Jensen</v>
      </c>
      <c r="J637" t="str">
        <f>VLOOKUP(Processes[[#This Row],[Approver]],Tabels!BC:BF,3,FALSE)</f>
        <v xml:space="preserve"> Supply Chain</v>
      </c>
      <c r="K637" t="s">
        <v>253</v>
      </c>
      <c r="L637" t="str">
        <f>VLOOKUP(Processes[[#This Row],[Document no SubProcess]],Processer280125!B:F,5,FALSE)</f>
        <v>Current</v>
      </c>
      <c r="M637" t="str">
        <f>VLOOKUP(Processes[[#This Row],[Document no SubProcess]],Processer280125!B:B,1,)</f>
        <v>SP35.6</v>
      </c>
    </row>
    <row r="638" spans="3:13">
      <c r="C638" s="29" t="str">
        <f>_xlfn.CONCAT(Processes[[#This Row],[Document no]],"-",Processes[[#This Row],[Process]],"-",Processes[[#This Row],[Document no SubProcess]],"-",Processes[[#This Row],[SubProcess]])</f>
        <v>P35-Security-SP35.7-Code signing certificate handling</v>
      </c>
      <c r="D638" t="s">
        <v>8850</v>
      </c>
      <c r="E638" t="s">
        <v>8124</v>
      </c>
      <c r="F638" t="s">
        <v>5263</v>
      </c>
      <c r="G638" s="39" t="s">
        <v>8877</v>
      </c>
      <c r="H638" t="s">
        <v>8878</v>
      </c>
      <c r="I638" t="str">
        <f>VLOOKUP(Processes[[#This Row],[Document no SubProcess]],Processer280125!B:C,2,FALSE)</f>
        <v>kytw@kamstrup.com - Katy Thurlow</v>
      </c>
      <c r="J638" t="str">
        <f>VLOOKUP(Processes[[#This Row],[Approver]],Tabels!BC:BF,3,FALSE)</f>
        <v xml:space="preserve"> Digitalization</v>
      </c>
      <c r="L638" t="str">
        <f>VLOOKUP(Processes[[#This Row],[Document no SubProcess]],Processer280125!B:F,5,FALSE)</f>
        <v>Current</v>
      </c>
      <c r="M638" t="str">
        <f>VLOOKUP(Processes[[#This Row],[Document no SubProcess]],Processer280125!B:B,1,)</f>
        <v>SP35.7</v>
      </c>
    </row>
    <row r="639" spans="3:13">
      <c r="C639" s="29" t="str">
        <f>_xlfn.CONCAT(Processes[[#This Row],[Document no]],"-",Processes[[#This Row],[Process]],"-",Processes[[#This Row],[Document no SubProcess]],"-",Processes[[#This Row],[SubProcess]])</f>
        <v>P35-Security-SP35.8-Cryptographic Certificates Life Cycle</v>
      </c>
      <c r="D639" t="s">
        <v>8850</v>
      </c>
      <c r="E639" t="s">
        <v>8124</v>
      </c>
      <c r="F639" t="s">
        <v>5263</v>
      </c>
      <c r="G639" s="39" t="s">
        <v>8879</v>
      </c>
      <c r="H639" t="s">
        <v>8880</v>
      </c>
      <c r="I639" t="str">
        <f>VLOOKUP(Processes[[#This Row],[Document no SubProcess]],Processer280125!B:C,2,FALSE)</f>
        <v>kytw@kamstrup.com - Katy Thurlow</v>
      </c>
      <c r="J639" t="str">
        <f>VLOOKUP(Processes[[#This Row],[Approver]],Tabels!BC:BF,3,FALSE)</f>
        <v xml:space="preserve"> Digitalization</v>
      </c>
      <c r="L639" t="str">
        <f>VLOOKUP(Processes[[#This Row],[Document no SubProcess]],Processer280125!B:F,5,FALSE)</f>
        <v>Current</v>
      </c>
      <c r="M639" t="str">
        <f>VLOOKUP(Processes[[#This Row],[Document no SubProcess]],Processer280125!B:B,1,)</f>
        <v>SP35.8</v>
      </c>
    </row>
    <row r="640" spans="3:13">
      <c r="C640" s="29" t="str">
        <f>_xlfn.CONCAT(Processes[[#This Row],[Document no]],"-",Processes[[#This Row],[Process]],"-",Processes[[#This Row],[Document no SubProcess]],"-",Processes[[#This Row],[SubProcess]])</f>
        <v>P35-Security-SP35.9-Cryptography Baseline</v>
      </c>
      <c r="D640" t="s">
        <v>8850</v>
      </c>
      <c r="E640" t="s">
        <v>8124</v>
      </c>
      <c r="F640" t="s">
        <v>5263</v>
      </c>
      <c r="G640" s="91" t="s">
        <v>8881</v>
      </c>
      <c r="H640" t="s">
        <v>8882</v>
      </c>
      <c r="I640" t="str">
        <f>VLOOKUP(Processes[[#This Row],[Document no SubProcess]],Processer280125!B:C,2,FALSE)</f>
        <v>kytw@kamstrup.com - Katy Thurlow</v>
      </c>
      <c r="J640" t="str">
        <f>VLOOKUP(Processes[[#This Row],[Approver]],Tabels!BC:BF,3,FALSE)</f>
        <v xml:space="preserve"> Digitalization</v>
      </c>
      <c r="L640" t="str">
        <f>VLOOKUP(Processes[[#This Row],[Document no SubProcess]],Processer280125!B:F,5,FALSE)</f>
        <v>Draft</v>
      </c>
      <c r="M640" t="str">
        <f>VLOOKUP(Processes[[#This Row],[Document no SubProcess]],Processer280125!B:B,1,)</f>
        <v>SP35.9</v>
      </c>
    </row>
    <row r="641" spans="3:13">
      <c r="C641" s="29" t="str">
        <f>_xlfn.CONCAT(Processes[[#This Row],[Document no]],"-",Processes[[#This Row],[Process]],"-",Processes[[#This Row],[Document no SubProcess]],"-",Processes[[#This Row],[SubProcess]])</f>
        <v>P35-Security--</v>
      </c>
      <c r="D641" t="s">
        <v>8850</v>
      </c>
      <c r="E641" t="s">
        <v>8124</v>
      </c>
      <c r="F641" t="s">
        <v>5263</v>
      </c>
      <c r="I641" t="s">
        <v>2410</v>
      </c>
      <c r="J641">
        <f>VLOOKUP(Processes[[#This Row],[Approver]],Tabels!BC:BF,3,FALSE)</f>
        <v>0</v>
      </c>
      <c r="L641" t="s">
        <v>812</v>
      </c>
      <c r="M641" t="s">
        <v>812</v>
      </c>
    </row>
    <row r="642" spans="3:13">
      <c r="C642" s="29" t="str">
        <f>_xlfn.CONCAT(Processes[[#This Row],[Document no]],"-",Processes[[#This Row],[Process]],"-",Processes[[#This Row],[Document no SubProcess]],"-",Processes[[#This Row],[SubProcess]])</f>
        <v>P36-Talent attraction, Recruitment &amp; Exit-SP36.1-Recruitment</v>
      </c>
      <c r="D642" t="s">
        <v>8883</v>
      </c>
      <c r="E642" t="s">
        <v>8124</v>
      </c>
      <c r="F642" t="s">
        <v>8884</v>
      </c>
      <c r="G642" s="39" t="s">
        <v>8885</v>
      </c>
      <c r="H642" t="s">
        <v>8886</v>
      </c>
      <c r="I642" t="str">
        <f>VLOOKUP(Processes[[#This Row],[Document no SubProcess]],Processer280125!B:C,2,FALSE)</f>
        <v>suvg@kamstrup.com - Sune Vig</v>
      </c>
      <c r="J642">
        <f>VLOOKUP(Processes[[#This Row],[Approver]],Tabels!BC:BF,3,FALSE)</f>
        <v>0</v>
      </c>
      <c r="L642" t="str">
        <f>VLOOKUP(Processes[[#This Row],[Document no SubProcess]],Processer280125!B:F,5,FALSE)</f>
        <v>Current</v>
      </c>
      <c r="M642" t="str">
        <f>VLOOKUP(Processes[[#This Row],[Document no SubProcess]],Processer280125!B:B,1,)</f>
        <v>SP36.1</v>
      </c>
    </row>
    <row r="643" spans="3:13">
      <c r="C643" s="29" t="str">
        <f>_xlfn.CONCAT(Processes[[#This Row],[Document no]],"-",Processes[[#This Row],[Process]],"-",Processes[[#This Row],[Document no SubProcess]],"-",Processes[[#This Row],[SubProcess]])</f>
        <v>P36-Talent attraction, Recruitment &amp; Exit-SP36.10-Master Thesis collaboration</v>
      </c>
      <c r="D643" t="s">
        <v>8883</v>
      </c>
      <c r="E643" t="s">
        <v>8124</v>
      </c>
      <c r="F643" t="s">
        <v>8884</v>
      </c>
      <c r="G643" s="91" t="s">
        <v>8887</v>
      </c>
      <c r="H643" t="s">
        <v>8888</v>
      </c>
      <c r="I643" t="str">
        <f>VLOOKUP(Processes[[#This Row],[Document no SubProcess]],Processer280125!B:C,2,FALSE)</f>
        <v>ansh@kamstrup.com - Anne Staal Højer</v>
      </c>
      <c r="J643">
        <f>VLOOKUP(Processes[[#This Row],[Approver]],Tabels!BC:BF,3,FALSE)</f>
        <v>0</v>
      </c>
      <c r="L643" t="str">
        <f>VLOOKUP(Processes[[#This Row],[Document no SubProcess]],Processer280125!B:F,5,FALSE)</f>
        <v>Draft</v>
      </c>
      <c r="M643" t="str">
        <f>VLOOKUP(Processes[[#This Row],[Document no SubProcess]],Processer280125!B:B,1,)</f>
        <v>SP36.10</v>
      </c>
    </row>
    <row r="644" spans="3:13">
      <c r="C644" s="29" t="str">
        <f>_xlfn.CONCAT(Processes[[#This Row],[Document no]],"-",Processes[[#This Row],[Process]],"-",Processes[[#This Row],[Document no SubProcess]],"-",Processes[[#This Row],[SubProcess]])</f>
        <v>P36-Talent attraction, Recruitment &amp; Exit-SP36.12-Onboarding of new employees</v>
      </c>
      <c r="D644" t="s">
        <v>8883</v>
      </c>
      <c r="E644" t="s">
        <v>8124</v>
      </c>
      <c r="F644" t="s">
        <v>8884</v>
      </c>
      <c r="G644" s="91" t="s">
        <v>8889</v>
      </c>
      <c r="H644" t="s">
        <v>8890</v>
      </c>
      <c r="I644" t="str">
        <f>VLOOKUP(Processes[[#This Row],[Document no SubProcess]],Processer280125!B:C,2,FALSE)</f>
        <v>mnt@kamstrup.com - Mathilde Rønnow Thomsen</v>
      </c>
      <c r="J644" t="str">
        <f>VLOOKUP(Processes[[#This Row],[Approver]],Tabels!BC:BF,3,FALSE)</f>
        <v xml:space="preserve"> People &amp; Culture</v>
      </c>
      <c r="L644" t="str">
        <f>VLOOKUP(Processes[[#This Row],[Document no SubProcess]],Processer280125!B:F,5,FALSE)</f>
        <v>Current</v>
      </c>
      <c r="M644" t="str">
        <f>VLOOKUP(Processes[[#This Row],[Document no SubProcess]],Processer280125!B:B,1,)</f>
        <v>SP36.12</v>
      </c>
    </row>
    <row r="645" spans="3:13">
      <c r="C645" s="29" t="str">
        <f>_xlfn.CONCAT(Processes[[#This Row],[Document no]],"-",Processes[[#This Row],[Process]],"-",Processes[[#This Row],[Document no SubProcess]],"-",Processes[[#This Row],[SubProcess]])</f>
        <v>P36-Talent attraction, Recruitment &amp; Exit-SP36.13-Employment termination US &amp; CA</v>
      </c>
      <c r="D645" t="s">
        <v>8883</v>
      </c>
      <c r="E645" t="s">
        <v>8124</v>
      </c>
      <c r="F645" t="s">
        <v>8884</v>
      </c>
      <c r="G645" s="91" t="s">
        <v>8891</v>
      </c>
      <c r="H645" t="s">
        <v>8892</v>
      </c>
      <c r="I645" t="str">
        <f>VLOOKUP(Processes[[#This Row],[Document no SubProcess]],Processer280125!B:C,2,FALSE)</f>
        <v>mbst@kamstrup.com - Merry Beth Stephens</v>
      </c>
      <c r="J645" t="str">
        <f>VLOOKUP(Processes[[#This Row],[Approver]],Tabels!BC:BF,3,FALSE)</f>
        <v>People</v>
      </c>
      <c r="L645" t="str">
        <f>VLOOKUP(Processes[[#This Row],[Document no SubProcess]],Processer280125!B:F,5,FALSE)</f>
        <v>Current</v>
      </c>
      <c r="M645" t="str">
        <f>VLOOKUP(Processes[[#This Row],[Document no SubProcess]],Processer280125!B:B,1,)</f>
        <v>SP36.13</v>
      </c>
    </row>
    <row r="646" spans="3:13">
      <c r="C646" s="29" t="str">
        <f>_xlfn.CONCAT(Processes[[#This Row],[Document no]],"-",Processes[[#This Row],[Process]],"-",Processes[[#This Row],[Document no SubProcess]],"-",Processes[[#This Row],[SubProcess]])</f>
        <v>P36-Talent attraction, Recruitment &amp; Exit-SP36.14-Recruitment of production employees DK</v>
      </c>
      <c r="D646" t="s">
        <v>8883</v>
      </c>
      <c r="E646" t="s">
        <v>8124</v>
      </c>
      <c r="F646" t="s">
        <v>8884</v>
      </c>
      <c r="G646" s="91" t="s">
        <v>8893</v>
      </c>
      <c r="H646" t="s">
        <v>8894</v>
      </c>
      <c r="I646" t="str">
        <f>VLOOKUP(Processes[[#This Row],[Document no SubProcess]],Processer280125!B:C,2,FALSE)</f>
        <v>henl@kamstrup.com - Henrik Lassen</v>
      </c>
      <c r="J646" t="str">
        <f>VLOOKUP(Processes[[#This Row],[Approver]],Tabels!BC:BF,3,FALSE)</f>
        <v>People</v>
      </c>
      <c r="L646" t="str">
        <f>VLOOKUP(Processes[[#This Row],[Document no SubProcess]],Processer280125!B:F,5,FALSE)</f>
        <v>Draft</v>
      </c>
      <c r="M646" t="str">
        <f>VLOOKUP(Processes[[#This Row],[Document no SubProcess]],Processer280125!B:B,1,)</f>
        <v>SP36.14</v>
      </c>
    </row>
    <row r="647" spans="3:13">
      <c r="C647" s="29" t="str">
        <f>_xlfn.CONCAT(Processes[[#This Row],[Document no]],"-",Processes[[#This Row],[Process]],"-",Processes[[#This Row],[Document no SubProcess]],"-",Processes[[#This Row],[SubProcess]])</f>
        <v>P36-Talent attraction, Recruitment &amp; Exit-SP36.2-Employee exit</v>
      </c>
      <c r="D647" t="s">
        <v>8883</v>
      </c>
      <c r="E647" t="s">
        <v>8124</v>
      </c>
      <c r="F647" t="s">
        <v>8884</v>
      </c>
      <c r="G647" s="39" t="s">
        <v>8895</v>
      </c>
      <c r="H647" t="s">
        <v>8896</v>
      </c>
      <c r="I647" t="str">
        <f>VLOOKUP(Processes[[#This Row],[Document no SubProcess]],Processer280125!B:C,2,FALSE)</f>
        <v>mnt@kamstrup.com - Mathilde Rønnow Thomsen</v>
      </c>
      <c r="J647" t="str">
        <f>VLOOKUP(Processes[[#This Row],[Approver]],Tabels!BC:BF,3,FALSE)</f>
        <v xml:space="preserve"> People &amp; Culture</v>
      </c>
      <c r="L647" t="str">
        <f>VLOOKUP(Processes[[#This Row],[Document no SubProcess]],Processer280125!B:F,5,FALSE)</f>
        <v>Pending approval</v>
      </c>
      <c r="M647" t="str">
        <f>VLOOKUP(Processes[[#This Row],[Document no SubProcess]],Processer280125!B:B,1,)</f>
        <v>SP36.2</v>
      </c>
    </row>
    <row r="648" spans="3:13">
      <c r="C648" s="29" t="str">
        <f>_xlfn.CONCAT(Processes[[#This Row],[Document no]],"-",Processes[[#This Row],[Process]],"-",Processes[[#This Row],[Document no SubProcess]],"-",Processes[[#This Row],[SubProcess]])</f>
        <v>P36-Talent attraction, Recruitment &amp; Exit-SP36.3-Talent Attraction</v>
      </c>
      <c r="D648" t="s">
        <v>8883</v>
      </c>
      <c r="E648" t="s">
        <v>8124</v>
      </c>
      <c r="F648" t="s">
        <v>8884</v>
      </c>
      <c r="G648" s="39" t="s">
        <v>8897</v>
      </c>
      <c r="H648" t="s">
        <v>8898</v>
      </c>
      <c r="I648" t="str">
        <f>VLOOKUP(Processes[[#This Row],[Document no SubProcess]],Processer280125!B:C,2,FALSE)</f>
        <v>mnt@kamstrup.com - Mathilde Rønnow Thomsen</v>
      </c>
      <c r="J648" t="str">
        <f>VLOOKUP(Processes[[#This Row],[Approver]],Tabels!BC:BF,3,FALSE)</f>
        <v xml:space="preserve"> People &amp; Culture</v>
      </c>
      <c r="L648" t="str">
        <f>VLOOKUP(Processes[[#This Row],[Document no SubProcess]],Processer280125!B:F,5,FALSE)</f>
        <v>Draft</v>
      </c>
      <c r="M648" t="str">
        <f>VLOOKUP(Processes[[#This Row],[Document no SubProcess]],Processer280125!B:B,1,)</f>
        <v>SP36.3</v>
      </c>
    </row>
    <row r="649" spans="3:13">
      <c r="C649" s="29" t="str">
        <f>_xlfn.CONCAT(Processes[[#This Row],[Document no]],"-",Processes[[#This Row],[Process]],"-",Processes[[#This Row],[Document no SubProcess]],"-",Processes[[#This Row],[SubProcess]])</f>
        <v>P36-Talent attraction, Recruitment &amp; Exit-SP36.4-Recruitment of Interns, Student workers and Graduates</v>
      </c>
      <c r="D649" t="s">
        <v>8883</v>
      </c>
      <c r="E649" t="s">
        <v>8124</v>
      </c>
      <c r="F649" t="s">
        <v>8884</v>
      </c>
      <c r="G649" s="91" t="s">
        <v>8899</v>
      </c>
      <c r="H649" t="s">
        <v>8900</v>
      </c>
      <c r="I649" t="str">
        <f>VLOOKUP(Processes[[#This Row],[Document no SubProcess]],Processer280125!B:C,2,FALSE)</f>
        <v>ansh@kamstrup.com - Anne Staal Højer</v>
      </c>
      <c r="J649">
        <f>VLOOKUP(Processes[[#This Row],[Approver]],Tabels!BC:BF,3,FALSE)</f>
        <v>0</v>
      </c>
      <c r="L649" t="str">
        <f>VLOOKUP(Processes[[#This Row],[Document no SubProcess]],Processer280125!B:F,5,FALSE)</f>
        <v>Current</v>
      </c>
      <c r="M649" t="str">
        <f>VLOOKUP(Processes[[#This Row],[Document no SubProcess]],Processer280125!B:B,1,)</f>
        <v>SP36.4</v>
      </c>
    </row>
    <row r="650" spans="3:13">
      <c r="C650" s="29" t="str">
        <f>_xlfn.CONCAT(Processes[[#This Row],[Document no]],"-",Processes[[#This Row],[Process]],"-",Processes[[#This Row],[Document no SubProcess]],"-",Processes[[#This Row],[SubProcess]])</f>
        <v>P36-Talent attraction, Recruitment &amp; Exit-SP36.6-Job transfer</v>
      </c>
      <c r="D650" t="s">
        <v>8883</v>
      </c>
      <c r="E650" t="s">
        <v>8124</v>
      </c>
      <c r="F650" t="s">
        <v>8884</v>
      </c>
      <c r="G650" s="91" t="s">
        <v>8901</v>
      </c>
      <c r="H650" t="s">
        <v>8902</v>
      </c>
      <c r="I650" t="str">
        <f>VLOOKUP(Processes[[#This Row],[Document no SubProcess]],Processer280125!B:C,2,FALSE)</f>
        <v>mnt@kamstrup.com - Mathilde Rønnow Thomsen</v>
      </c>
      <c r="J650" t="str">
        <f>VLOOKUP(Processes[[#This Row],[Approver]],Tabels!BC:BF,3,FALSE)</f>
        <v xml:space="preserve"> People &amp; Culture</v>
      </c>
      <c r="L650" t="str">
        <f>VLOOKUP(Processes[[#This Row],[Document no SubProcess]],Processer280125!B:F,5,FALSE)</f>
        <v>Current</v>
      </c>
      <c r="M650" t="str">
        <f>VLOOKUP(Processes[[#This Row],[Document no SubProcess]],Processer280125!B:B,1,)</f>
        <v>SP36.6</v>
      </c>
    </row>
    <row r="651" spans="3:13">
      <c r="C651" s="29" t="str">
        <f>_xlfn.CONCAT(Processes[[#This Row],[Document no]],"-",Processes[[#This Row],[Process]],"-",Processes[[#This Row],[Document no SubProcess]],"-",Processes[[#This Row],[SubProcess]])</f>
        <v>P36-Talent attraction, Recruitment &amp; Exit-SP36.7-Internship program</v>
      </c>
      <c r="D651" t="s">
        <v>8883</v>
      </c>
      <c r="E651" t="s">
        <v>8124</v>
      </c>
      <c r="F651" t="s">
        <v>8884</v>
      </c>
      <c r="G651" s="91" t="s">
        <v>8903</v>
      </c>
      <c r="H651" t="s">
        <v>8904</v>
      </c>
      <c r="I651" t="str">
        <f>VLOOKUP(Processes[[#This Row],[Document no SubProcess]],Processer280125!B:C,2,FALSE)</f>
        <v>ansh@kamstrup.com - Anne Staal Højer</v>
      </c>
      <c r="J651">
        <f>VLOOKUP(Processes[[#This Row],[Approver]],Tabels!BC:BF,3,FALSE)</f>
        <v>0</v>
      </c>
      <c r="L651" t="str">
        <f>VLOOKUP(Processes[[#This Row],[Document no SubProcess]],Processer280125!B:F,5,FALSE)</f>
        <v>Current</v>
      </c>
      <c r="M651" t="str">
        <f>VLOOKUP(Processes[[#This Row],[Document no SubProcess]],Processer280125!B:B,1,)</f>
        <v>SP36.7</v>
      </c>
    </row>
    <row r="652" spans="3:13">
      <c r="C652" s="29" t="str">
        <f>_xlfn.CONCAT(Processes[[#This Row],[Document no]],"-",Processes[[#This Row],[Process]],"-",Processes[[#This Row],[Document no SubProcess]],"-",Processes[[#This Row],[SubProcess]])</f>
        <v>P36-Talent attraction, Recruitment &amp; Exit-SP36.8-Kamstrups mentoring program regarding interns</v>
      </c>
      <c r="D652" t="s">
        <v>8883</v>
      </c>
      <c r="E652" t="s">
        <v>8124</v>
      </c>
      <c r="F652" t="s">
        <v>8884</v>
      </c>
      <c r="G652" s="91" t="s">
        <v>8905</v>
      </c>
      <c r="H652" t="s">
        <v>8906</v>
      </c>
      <c r="I652" t="str">
        <f>VLOOKUP(Processes[[#This Row],[Document no SubProcess]],Processer280125!B:C,2,FALSE)</f>
        <v>ansh@kamstrup.com - Anne Staal Højer</v>
      </c>
      <c r="J652">
        <f>VLOOKUP(Processes[[#This Row],[Approver]],Tabels!BC:BF,3,FALSE)</f>
        <v>0</v>
      </c>
      <c r="L652" t="str">
        <f>VLOOKUP(Processes[[#This Row],[Document no SubProcess]],Processer280125!B:F,5,FALSE)</f>
        <v>Current</v>
      </c>
      <c r="M652" t="str">
        <f>VLOOKUP(Processes[[#This Row],[Document no SubProcess]],Processer280125!B:B,1,)</f>
        <v>SP36.8</v>
      </c>
    </row>
    <row r="653" spans="3:13">
      <c r="C653" s="29" t="str">
        <f>_xlfn.CONCAT(Processes[[#This Row],[Document no]],"-",Processes[[#This Row],[Process]],"-",Processes[[#This Row],[Document no SubProcess]],"-",Processes[[#This Row],[SubProcess]])</f>
        <v>P36-Talent attraction, Recruitment &amp; Exit-SP36.9-Graduate Program</v>
      </c>
      <c r="D653" t="s">
        <v>8883</v>
      </c>
      <c r="E653" t="s">
        <v>8124</v>
      </c>
      <c r="F653" t="s">
        <v>8884</v>
      </c>
      <c r="G653" s="91" t="s">
        <v>8907</v>
      </c>
      <c r="H653" t="s">
        <v>8908</v>
      </c>
      <c r="I653" t="str">
        <f>VLOOKUP(Processes[[#This Row],[Document no SubProcess]],Processer280125!B:C,2,FALSE)</f>
        <v>mnt@kamstrup.com - Mathilde Rønnow Thomsen</v>
      </c>
      <c r="J653" t="str">
        <f>VLOOKUP(Processes[[#This Row],[Approver]],Tabels!BC:BF,3,FALSE)</f>
        <v xml:space="preserve"> People &amp; Culture</v>
      </c>
      <c r="L653" t="str">
        <f>VLOOKUP(Processes[[#This Row],[Document no SubProcess]],Processer280125!B:F,5,FALSE)</f>
        <v>Draft</v>
      </c>
      <c r="M653" t="str">
        <f>VLOOKUP(Processes[[#This Row],[Document no SubProcess]],Processer280125!B:B,1,)</f>
        <v>SP36.9</v>
      </c>
    </row>
    <row r="654" spans="3:13">
      <c r="C654" s="29" t="str">
        <f>_xlfn.CONCAT(Processes[[#This Row],[Document no]],"-",Processes[[#This Row],[Process]],"-",Processes[[#This Row],[Document no SubProcess]],"-",Processes[[#This Row],[SubProcess]])</f>
        <v>P36-Talent attraction, Recruitment &amp; Exit--</v>
      </c>
      <c r="D654" t="s">
        <v>8883</v>
      </c>
      <c r="E654" t="s">
        <v>8124</v>
      </c>
      <c r="F654" t="s">
        <v>8884</v>
      </c>
      <c r="G654" s="39"/>
      <c r="I654" t="s">
        <v>2410</v>
      </c>
      <c r="J654">
        <f>VLOOKUP(Processes[[#This Row],[Approver]],Tabels!BC:BF,3,FALSE)</f>
        <v>0</v>
      </c>
      <c r="L654" t="s">
        <v>812</v>
      </c>
      <c r="M654" t="s">
        <v>812</v>
      </c>
    </row>
    <row r="655" spans="3:13">
      <c r="C655" s="29" t="str">
        <f>_xlfn.CONCAT(Processes[[#This Row],[Document no]],"-",Processes[[#This Row],[Process]],"-",Processes[[#This Row],[Document no SubProcess]],"-",Processes[[#This Row],[SubProcess]])</f>
        <v>P37-Travel-SP37.1-Hotel Agreements</v>
      </c>
      <c r="D655" t="s">
        <v>8909</v>
      </c>
      <c r="E655" t="s">
        <v>8124</v>
      </c>
      <c r="F655" t="s">
        <v>3268</v>
      </c>
      <c r="G655" s="91" t="s">
        <v>8910</v>
      </c>
      <c r="H655" t="s">
        <v>8911</v>
      </c>
      <c r="I655" t="str">
        <f>VLOOKUP(Processes[[#This Row],[Document no SubProcess]],Processer280125!B:C,2,FALSE)</f>
        <v>gfs@kamstrup.com - Gitte Fogh Sørensen</v>
      </c>
      <c r="J655" t="str">
        <f>VLOOKUP(Processes[[#This Row],[Approver]],Tabels!BC:BF,3,FALSE)</f>
        <v>exec</v>
      </c>
      <c r="L655" t="str">
        <f>VLOOKUP(Processes[[#This Row],[Document no SubProcess]],Processer280125!B:F,5,FALSE)</f>
        <v>Draft</v>
      </c>
      <c r="M655" t="str">
        <f>VLOOKUP(Processes[[#This Row],[Document no SubProcess]],Processer280125!B:B,1,)</f>
        <v>SP37.1</v>
      </c>
    </row>
    <row r="656" spans="3:13">
      <c r="C656" s="29" t="str">
        <f>_xlfn.CONCAT(Processes[[#This Row],[Document no]],"-",Processes[[#This Row],[Process]],"-",Processes[[#This Row],[Document no SubProcess]],"-",Processes[[#This Row],[SubProcess]])</f>
        <v>P37-Travel--</v>
      </c>
      <c r="D656" t="s">
        <v>8909</v>
      </c>
      <c r="E656" t="s">
        <v>8124</v>
      </c>
      <c r="F656" t="s">
        <v>3268</v>
      </c>
      <c r="I656" t="s">
        <v>2410</v>
      </c>
      <c r="J656">
        <f>VLOOKUP(Processes[[#This Row],[Approver]],Tabels!BC:BF,3,FALSE)</f>
        <v>0</v>
      </c>
      <c r="L656" t="s">
        <v>812</v>
      </c>
      <c r="M656" t="s">
        <v>812</v>
      </c>
    </row>
  </sheetData>
  <sheetProtection autoFilter="0"/>
  <phoneticPr fontId="7" type="noConversion"/>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1CB5531D-EA82-4E34-AE99-27F4BA7B2E60}">
          <x14:formula1>
            <xm:f>'O-Organization'!$L$3:$L$20</xm:f>
          </x14:formula1>
          <xm:sqref>K3:K656</xm:sqref>
        </x14:dataValidation>
        <x14:dataValidation type="list" allowBlank="1" showInputMessage="1" showErrorMessage="1" xr:uid="{30113505-59CA-4647-A2CD-F54D984F0E06}">
          <x14:formula1>
            <xm:f>'O-Organization'!$B$3:$B$143</xm:f>
          </x14:formula1>
          <xm:sqref>J3:J656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AAA46-0126-4F4A-8A94-82EF3D8F9714}">
  <sheetPr>
    <tabColor rgb="FF92D050"/>
  </sheetPr>
  <dimension ref="B1:L44"/>
  <sheetViews>
    <sheetView topLeftCell="B1" zoomScale="110" zoomScaleNormal="110" workbookViewId="0">
      <selection activeCell="K11" sqref="K11"/>
    </sheetView>
  </sheetViews>
  <sheetFormatPr defaultRowHeight="15"/>
  <cols>
    <col min="2" max="2" width="18.140625" customWidth="1"/>
    <col min="3" max="3" width="15.42578125" customWidth="1"/>
    <col min="4" max="4" width="19.5703125" customWidth="1"/>
    <col min="5" max="5" width="36.42578125" customWidth="1"/>
    <col min="6" max="6" width="36.28515625" customWidth="1"/>
    <col min="7" max="7" width="14.7109375" customWidth="1"/>
    <col min="8" max="8" width="22.5703125" customWidth="1"/>
    <col min="9" max="9" width="9.28515625" customWidth="1"/>
    <col min="10" max="10" width="17.5703125" bestFit="1" customWidth="1"/>
    <col min="11" max="11" width="49.140625" customWidth="1"/>
  </cols>
  <sheetData>
    <row r="1" spans="2:12">
      <c r="B1" t="s">
        <v>8912</v>
      </c>
    </row>
    <row r="2" spans="2:12" ht="60">
      <c r="B2" s="58" t="s">
        <v>8913</v>
      </c>
      <c r="C2" s="58" t="s">
        <v>8914</v>
      </c>
      <c r="D2" s="58" t="s">
        <v>8915</v>
      </c>
      <c r="G2" s="58" t="s">
        <v>8916</v>
      </c>
      <c r="H2" s="58" t="s">
        <v>8917</v>
      </c>
      <c r="K2" s="58" t="s">
        <v>8918</v>
      </c>
      <c r="L2" s="58" t="s">
        <v>8919</v>
      </c>
    </row>
    <row r="3" spans="2:12">
      <c r="G3" t="s">
        <v>8920</v>
      </c>
    </row>
    <row r="4" spans="2:12">
      <c r="B4" s="81" t="s">
        <v>2066</v>
      </c>
      <c r="C4" s="81" t="s">
        <v>8921</v>
      </c>
      <c r="D4" s="81" t="s">
        <v>8922</v>
      </c>
      <c r="E4" s="81" t="s">
        <v>5520</v>
      </c>
      <c r="F4" s="81" t="s">
        <v>8923</v>
      </c>
      <c r="G4" t="s">
        <v>8924</v>
      </c>
      <c r="H4" t="s">
        <v>27</v>
      </c>
      <c r="I4" t="s">
        <v>2064</v>
      </c>
      <c r="J4" t="s">
        <v>8925</v>
      </c>
      <c r="K4" t="s">
        <v>8926</v>
      </c>
      <c r="L4" t="s">
        <v>8927</v>
      </c>
    </row>
    <row r="5" spans="2:12">
      <c r="B5" t="s">
        <v>2111</v>
      </c>
      <c r="C5" s="81" t="s">
        <v>2066</v>
      </c>
      <c r="D5" s="81" t="s">
        <v>8928</v>
      </c>
      <c r="E5" s="81"/>
      <c r="G5" t="s">
        <v>8924</v>
      </c>
      <c r="H5" s="81"/>
      <c r="I5" s="81"/>
      <c r="J5" s="81" t="s">
        <v>8929</v>
      </c>
      <c r="K5" s="81" t="s">
        <v>8930</v>
      </c>
      <c r="L5" s="81" t="s">
        <v>8931</v>
      </c>
    </row>
    <row r="6" spans="2:12">
      <c r="B6" t="s">
        <v>2173</v>
      </c>
      <c r="C6" s="81" t="s">
        <v>2066</v>
      </c>
      <c r="D6" s="81"/>
      <c r="E6" s="81"/>
      <c r="F6" t="s">
        <v>8932</v>
      </c>
      <c r="G6" t="s">
        <v>8924</v>
      </c>
      <c r="H6" s="81" t="s">
        <v>8933</v>
      </c>
      <c r="I6" s="81" t="s">
        <v>2089</v>
      </c>
      <c r="J6" s="81" t="s">
        <v>3531</v>
      </c>
      <c r="K6" s="81" t="s">
        <v>8934</v>
      </c>
      <c r="L6" s="81" t="s">
        <v>8935</v>
      </c>
    </row>
    <row r="7" spans="2:12">
      <c r="B7" t="s">
        <v>2079</v>
      </c>
      <c r="C7" s="81" t="s">
        <v>2066</v>
      </c>
      <c r="D7" s="81" t="s">
        <v>8936</v>
      </c>
      <c r="E7" s="81"/>
      <c r="G7" t="s">
        <v>8924</v>
      </c>
      <c r="H7" s="81"/>
      <c r="I7" s="81"/>
      <c r="J7" s="81" t="s">
        <v>8937</v>
      </c>
      <c r="K7" s="81" t="s">
        <v>8938</v>
      </c>
      <c r="L7" s="81" t="s">
        <v>8939</v>
      </c>
    </row>
    <row r="8" spans="2:12" hidden="1">
      <c r="B8" t="s">
        <v>3057</v>
      </c>
      <c r="C8" s="81" t="s">
        <v>2066</v>
      </c>
      <c r="D8" s="81" t="s">
        <v>8940</v>
      </c>
      <c r="E8" s="81"/>
      <c r="G8" t="s">
        <v>8941</v>
      </c>
      <c r="H8" s="81"/>
      <c r="I8" s="81"/>
      <c r="J8" s="81"/>
      <c r="K8" s="81"/>
      <c r="L8" s="81" t="s">
        <v>8942</v>
      </c>
    </row>
    <row r="9" spans="2:12" ht="60">
      <c r="B9" t="s">
        <v>2128</v>
      </c>
      <c r="C9" s="81" t="s">
        <v>2066</v>
      </c>
      <c r="D9" s="81" t="s">
        <v>2128</v>
      </c>
      <c r="E9" s="81"/>
      <c r="F9" s="8" t="s">
        <v>8943</v>
      </c>
      <c r="G9" t="s">
        <v>8924</v>
      </c>
      <c r="H9" s="81"/>
      <c r="I9" s="81" t="s">
        <v>2089</v>
      </c>
      <c r="J9" s="81" t="s">
        <v>8944</v>
      </c>
      <c r="K9" s="81" t="s">
        <v>8945</v>
      </c>
      <c r="L9" s="81"/>
    </row>
    <row r="10" spans="2:12">
      <c r="B10" t="s">
        <v>2129</v>
      </c>
      <c r="C10" s="81" t="s">
        <v>2066</v>
      </c>
      <c r="D10" s="81" t="s">
        <v>2129</v>
      </c>
      <c r="E10" s="81"/>
      <c r="G10" t="s">
        <v>8924</v>
      </c>
      <c r="H10" s="81"/>
      <c r="I10" s="81" t="s">
        <v>2089</v>
      </c>
      <c r="J10" s="81" t="s">
        <v>8946</v>
      </c>
      <c r="K10" s="81" t="s">
        <v>8947</v>
      </c>
      <c r="L10" s="81" t="s">
        <v>8948</v>
      </c>
    </row>
    <row r="11" spans="2:12">
      <c r="B11" t="s">
        <v>2121</v>
      </c>
      <c r="C11" s="81" t="s">
        <v>2066</v>
      </c>
      <c r="D11" s="81" t="s">
        <v>8949</v>
      </c>
      <c r="E11" s="81" t="s">
        <v>8950</v>
      </c>
      <c r="F11" t="s">
        <v>8951</v>
      </c>
      <c r="G11" t="s">
        <v>8924</v>
      </c>
      <c r="H11" s="81"/>
      <c r="I11" s="81" t="s">
        <v>2089</v>
      </c>
      <c r="J11" s="81"/>
      <c r="K11" s="81" t="s">
        <v>8952</v>
      </c>
      <c r="L11" s="81" t="s">
        <v>8942</v>
      </c>
    </row>
    <row r="12" spans="2:12">
      <c r="B12" t="s">
        <v>2723</v>
      </c>
      <c r="C12" s="81" t="s">
        <v>2066</v>
      </c>
      <c r="D12" s="81"/>
      <c r="E12" s="81"/>
      <c r="F12" t="s">
        <v>8951</v>
      </c>
      <c r="G12" t="s">
        <v>8924</v>
      </c>
      <c r="H12" s="81"/>
      <c r="I12" s="81"/>
      <c r="J12" s="81" t="s">
        <v>3531</v>
      </c>
      <c r="K12" s="81" t="s">
        <v>8934</v>
      </c>
      <c r="L12" s="81" t="s">
        <v>8935</v>
      </c>
    </row>
    <row r="13" spans="2:12">
      <c r="B13" t="s">
        <v>2478</v>
      </c>
      <c r="C13" s="81" t="s">
        <v>2066</v>
      </c>
      <c r="D13" s="81"/>
      <c r="E13" s="81" t="s">
        <v>8953</v>
      </c>
      <c r="F13" t="s">
        <v>8951</v>
      </c>
      <c r="G13" t="s">
        <v>8924</v>
      </c>
      <c r="H13" s="81"/>
      <c r="I13" s="81"/>
      <c r="J13" s="81"/>
      <c r="K13" s="81"/>
      <c r="L13" s="81"/>
    </row>
    <row r="14" spans="2:12">
      <c r="B14" t="s">
        <v>2961</v>
      </c>
      <c r="C14" s="81" t="s">
        <v>2066</v>
      </c>
      <c r="D14" s="81"/>
      <c r="E14" s="81" t="s">
        <v>8954</v>
      </c>
      <c r="F14" t="s">
        <v>8951</v>
      </c>
      <c r="G14" t="s">
        <v>8924</v>
      </c>
      <c r="H14" s="81"/>
      <c r="I14" s="81"/>
      <c r="J14" s="81"/>
      <c r="K14" s="81"/>
      <c r="L14" s="81"/>
    </row>
    <row r="15" spans="2:12">
      <c r="B15" t="s">
        <v>3009</v>
      </c>
      <c r="C15" s="81" t="s">
        <v>2066</v>
      </c>
      <c r="D15" s="81"/>
      <c r="E15" s="81" t="s">
        <v>8955</v>
      </c>
      <c r="F15" t="s">
        <v>8951</v>
      </c>
      <c r="G15" t="s">
        <v>8924</v>
      </c>
      <c r="H15" s="81"/>
      <c r="I15" s="81"/>
      <c r="J15" s="81"/>
      <c r="K15" s="81"/>
      <c r="L15" s="81"/>
    </row>
    <row r="16" spans="2:12">
      <c r="B16" t="s">
        <v>3882</v>
      </c>
      <c r="C16" s="81" t="s">
        <v>2066</v>
      </c>
      <c r="D16" s="81"/>
      <c r="E16" s="81"/>
      <c r="G16" t="s">
        <v>8924</v>
      </c>
      <c r="H16" s="81"/>
      <c r="I16" s="81"/>
      <c r="J16" s="81"/>
      <c r="K16" s="81"/>
      <c r="L16" s="81"/>
    </row>
    <row r="17" spans="2:12">
      <c r="B17" t="s">
        <v>4183</v>
      </c>
      <c r="C17" s="81" t="s">
        <v>2066</v>
      </c>
      <c r="D17" s="81" t="s">
        <v>4183</v>
      </c>
      <c r="E17" s="81"/>
      <c r="F17" s="81" t="s">
        <v>8956</v>
      </c>
      <c r="G17" t="s">
        <v>8924</v>
      </c>
      <c r="H17" s="81"/>
      <c r="I17" s="81"/>
      <c r="J17" s="81"/>
      <c r="K17" s="81" t="s">
        <v>8934</v>
      </c>
      <c r="L17" s="81"/>
    </row>
    <row r="18" spans="2:12">
      <c r="B18" t="s">
        <v>4191</v>
      </c>
      <c r="C18" s="81" t="s">
        <v>2066</v>
      </c>
      <c r="D18" s="81" t="s">
        <v>4191</v>
      </c>
      <c r="E18" s="81"/>
      <c r="G18" t="s">
        <v>8924</v>
      </c>
      <c r="H18" s="81"/>
      <c r="I18" s="81"/>
      <c r="J18" s="81"/>
      <c r="K18" s="81" t="s">
        <v>8957</v>
      </c>
      <c r="L18" s="81" t="s">
        <v>8942</v>
      </c>
    </row>
    <row r="19" spans="2:12" hidden="1">
      <c r="B19" t="s">
        <v>4728</v>
      </c>
      <c r="C19" s="81" t="s">
        <v>2066</v>
      </c>
      <c r="D19" s="81"/>
      <c r="E19" s="81" t="s">
        <v>4729</v>
      </c>
      <c r="G19" t="s">
        <v>8941</v>
      </c>
      <c r="H19" s="81"/>
      <c r="I19" s="81"/>
      <c r="J19" s="81"/>
      <c r="K19" s="81"/>
      <c r="L19" s="81"/>
    </row>
    <row r="20" spans="2:12" hidden="1">
      <c r="B20" t="s">
        <v>4739</v>
      </c>
      <c r="C20" s="81" t="s">
        <v>2066</v>
      </c>
      <c r="D20" s="81"/>
      <c r="E20" s="81" t="s">
        <v>8958</v>
      </c>
      <c r="G20" t="s">
        <v>8941</v>
      </c>
      <c r="H20" s="81"/>
      <c r="I20" s="81"/>
      <c r="J20" s="81"/>
      <c r="K20" s="81"/>
      <c r="L20" s="81"/>
    </row>
    <row r="21" spans="2:12" hidden="1">
      <c r="B21" t="s">
        <v>2101</v>
      </c>
      <c r="C21" s="81" t="s">
        <v>2066</v>
      </c>
      <c r="D21" s="81"/>
      <c r="E21" s="81" t="s">
        <v>8959</v>
      </c>
      <c r="G21" t="s">
        <v>8941</v>
      </c>
      <c r="H21" s="81"/>
      <c r="I21" s="81"/>
      <c r="J21" s="81"/>
      <c r="K21" s="81"/>
      <c r="L21" s="81"/>
    </row>
    <row r="22" spans="2:12" hidden="1">
      <c r="B22" t="s">
        <v>2136</v>
      </c>
      <c r="C22" s="81" t="s">
        <v>2066</v>
      </c>
      <c r="D22" s="81"/>
      <c r="E22" s="81"/>
      <c r="G22" t="s">
        <v>8941</v>
      </c>
      <c r="H22" s="81"/>
      <c r="I22" s="81"/>
      <c r="J22" s="81"/>
      <c r="K22" s="81"/>
      <c r="L22" s="81"/>
    </row>
    <row r="23" spans="2:12" hidden="1">
      <c r="B23" t="s">
        <v>2240</v>
      </c>
      <c r="C23" s="81" t="s">
        <v>2066</v>
      </c>
      <c r="D23" s="81"/>
      <c r="E23" s="81" t="s">
        <v>8960</v>
      </c>
      <c r="G23" t="s">
        <v>8941</v>
      </c>
      <c r="H23" s="81"/>
      <c r="I23" s="81"/>
      <c r="J23" s="81"/>
      <c r="K23" s="81"/>
      <c r="L23" s="81"/>
    </row>
    <row r="24" spans="2:12" hidden="1">
      <c r="B24" t="s">
        <v>3730</v>
      </c>
      <c r="C24" s="81" t="s">
        <v>2066</v>
      </c>
      <c r="D24" s="81" t="s">
        <v>3730</v>
      </c>
      <c r="E24" s="81"/>
      <c r="F24" t="s">
        <v>8961</v>
      </c>
      <c r="G24" t="s">
        <v>8941</v>
      </c>
      <c r="H24" s="81"/>
      <c r="I24" s="81"/>
      <c r="J24" s="81"/>
      <c r="K24" s="81"/>
      <c r="L24" s="81"/>
    </row>
    <row r="25" spans="2:12" hidden="1">
      <c r="B25" t="s">
        <v>3345</v>
      </c>
      <c r="C25" s="81" t="s">
        <v>2066</v>
      </c>
      <c r="D25" s="81"/>
      <c r="E25" s="81"/>
      <c r="F25" s="81" t="s">
        <v>8951</v>
      </c>
      <c r="G25" t="s">
        <v>8941</v>
      </c>
      <c r="H25" s="81"/>
      <c r="I25" s="81"/>
      <c r="J25" s="81"/>
      <c r="K25" s="81"/>
      <c r="L25" s="81"/>
    </row>
    <row r="26" spans="2:12" hidden="1">
      <c r="B26" t="s">
        <v>2323</v>
      </c>
      <c r="C26" s="81" t="s">
        <v>2066</v>
      </c>
      <c r="D26" s="81" t="s">
        <v>8962</v>
      </c>
      <c r="E26" s="81"/>
      <c r="F26" s="81" t="s">
        <v>8951</v>
      </c>
      <c r="G26" t="s">
        <v>8941</v>
      </c>
      <c r="H26" s="81"/>
      <c r="I26" s="81" t="s">
        <v>2089</v>
      </c>
      <c r="J26" s="81"/>
      <c r="K26" s="81"/>
      <c r="L26" s="81"/>
    </row>
    <row r="27" spans="2:12" hidden="1">
      <c r="B27" t="s">
        <v>2194</v>
      </c>
      <c r="C27" s="81" t="s">
        <v>2066</v>
      </c>
      <c r="D27" s="81"/>
      <c r="E27" s="81" t="s">
        <v>8963</v>
      </c>
      <c r="F27" s="81" t="s">
        <v>8951</v>
      </c>
      <c r="G27" t="s">
        <v>8941</v>
      </c>
      <c r="H27" s="81"/>
      <c r="I27" s="81"/>
      <c r="J27" s="81"/>
      <c r="K27" s="81"/>
      <c r="L27" s="81"/>
    </row>
    <row r="28" spans="2:12" hidden="1">
      <c r="B28" t="s">
        <v>3190</v>
      </c>
      <c r="C28" s="81" t="s">
        <v>2066</v>
      </c>
      <c r="D28" s="81"/>
      <c r="E28" s="81"/>
      <c r="F28" s="81" t="s">
        <v>8951</v>
      </c>
      <c r="G28" t="s">
        <v>8941</v>
      </c>
      <c r="H28" s="81"/>
      <c r="I28" s="81"/>
      <c r="J28" s="81"/>
      <c r="K28" s="81"/>
      <c r="L28" s="81"/>
    </row>
    <row r="29" spans="2:12" hidden="1">
      <c r="B29" t="s">
        <v>8964</v>
      </c>
      <c r="C29" s="81" t="s">
        <v>8965</v>
      </c>
      <c r="D29" s="81"/>
      <c r="E29" s="81"/>
      <c r="H29" s="81"/>
      <c r="I29" s="81"/>
      <c r="J29" s="81"/>
      <c r="K29" s="81"/>
      <c r="L29" s="81"/>
    </row>
    <row r="30" spans="2:12" hidden="1">
      <c r="B30" t="s">
        <v>8966</v>
      </c>
      <c r="C30" s="81" t="s">
        <v>8965</v>
      </c>
      <c r="D30" s="81"/>
      <c r="E30" s="81"/>
      <c r="H30" s="81"/>
      <c r="I30" s="81"/>
      <c r="J30" s="81"/>
      <c r="K30" s="81"/>
      <c r="L30" s="81"/>
    </row>
    <row r="31" spans="2:12" hidden="1">
      <c r="B31" t="s">
        <v>3853</v>
      </c>
      <c r="C31" s="81" t="s">
        <v>8965</v>
      </c>
      <c r="D31" s="81"/>
      <c r="E31" s="81"/>
      <c r="H31" s="81"/>
      <c r="I31" s="81"/>
      <c r="J31" s="81"/>
      <c r="K31" s="81"/>
      <c r="L31" s="81"/>
    </row>
    <row r="32" spans="2:12" hidden="1">
      <c r="B32" t="s">
        <v>2550</v>
      </c>
      <c r="C32" s="81" t="s">
        <v>8965</v>
      </c>
      <c r="D32" s="81"/>
      <c r="E32" s="81"/>
      <c r="H32" s="81"/>
      <c r="I32" s="81"/>
      <c r="J32" s="81"/>
      <c r="K32" s="81"/>
      <c r="L32" s="81"/>
    </row>
    <row r="33" spans="2:12" hidden="1">
      <c r="B33" t="s">
        <v>4176</v>
      </c>
      <c r="C33" s="81" t="s">
        <v>8965</v>
      </c>
      <c r="D33" s="81"/>
      <c r="E33" s="81"/>
      <c r="H33" s="81"/>
      <c r="I33" s="81"/>
      <c r="J33" s="81"/>
      <c r="K33" s="81"/>
      <c r="L33" s="81"/>
    </row>
    <row r="34" spans="2:12" hidden="1">
      <c r="B34" t="s">
        <v>4762</v>
      </c>
      <c r="C34" s="81" t="s">
        <v>8965</v>
      </c>
      <c r="D34" s="81"/>
      <c r="E34" s="81"/>
      <c r="H34" s="81"/>
      <c r="I34" s="81"/>
      <c r="J34" s="81"/>
      <c r="K34" s="81"/>
      <c r="L34" s="81"/>
    </row>
    <row r="35" spans="2:12" hidden="1">
      <c r="B35" t="s">
        <v>8967</v>
      </c>
      <c r="C35" s="81" t="s">
        <v>8967</v>
      </c>
      <c r="D35" s="81"/>
      <c r="E35" s="81"/>
      <c r="H35" s="81"/>
      <c r="I35" s="81"/>
      <c r="J35" s="81"/>
      <c r="K35" s="81"/>
      <c r="L35" s="81"/>
    </row>
    <row r="36" spans="2:12" hidden="1">
      <c r="B36" t="s">
        <v>8968</v>
      </c>
      <c r="C36" s="81" t="s">
        <v>8969</v>
      </c>
      <c r="D36" s="81"/>
      <c r="E36" s="81"/>
      <c r="H36" s="81"/>
      <c r="I36" s="81"/>
      <c r="J36" s="81"/>
      <c r="K36" s="81"/>
      <c r="L36" s="81"/>
    </row>
    <row r="37" spans="2:12" hidden="1">
      <c r="B37" t="s">
        <v>8970</v>
      </c>
      <c r="C37" s="81" t="s">
        <v>8971</v>
      </c>
      <c r="D37" s="81"/>
      <c r="E37" s="81"/>
      <c r="H37" s="81"/>
      <c r="I37" s="81"/>
      <c r="J37" s="81"/>
      <c r="K37" s="81"/>
      <c r="L37" s="81"/>
    </row>
    <row r="44" spans="2:12">
      <c r="B44" t="s">
        <v>8972</v>
      </c>
    </row>
  </sheetData>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4A662217-A62C-4038-BD86-7EF1251CCA4A}">
          <x14:formula1>
            <xm:f>Tabels!$F$4:$F$5</xm:f>
          </x14:formula1>
          <xm:sqref>G5:G37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E7722-6DC2-47BF-9972-260C51995B42}">
  <sheetPr>
    <tabColor rgb="FF92D050"/>
  </sheetPr>
  <dimension ref="B1:Q450"/>
  <sheetViews>
    <sheetView topLeftCell="A11" zoomScale="70" zoomScaleNormal="70" workbookViewId="0">
      <selection activeCell="A25" sqref="A25"/>
    </sheetView>
  </sheetViews>
  <sheetFormatPr defaultRowHeight="15"/>
  <cols>
    <col min="2" max="2" width="20.7109375" customWidth="1"/>
    <col min="3" max="3" width="103.7109375" customWidth="1"/>
    <col min="4" max="4" width="35.28515625" customWidth="1"/>
    <col min="5" max="5" width="31.7109375" customWidth="1"/>
    <col min="6" max="6" width="8.28515625" customWidth="1"/>
    <col min="7" max="7" width="9.7109375" customWidth="1"/>
    <col min="8" max="9" width="12.28515625" customWidth="1"/>
    <col min="10" max="10" width="9.7109375" customWidth="1"/>
    <col min="11" max="11" width="78.42578125" customWidth="1"/>
    <col min="13" max="13" width="15.7109375" customWidth="1"/>
    <col min="14" max="14" width="11.5703125" bestFit="1" customWidth="1"/>
    <col min="16" max="16" width="19.5703125" customWidth="1"/>
    <col min="17" max="17" width="15.42578125" customWidth="1"/>
  </cols>
  <sheetData>
    <row r="1" spans="2:4" ht="22.5">
      <c r="B1" s="105" t="s">
        <v>8973</v>
      </c>
    </row>
    <row r="2" spans="2:4">
      <c r="D2" t="s">
        <v>8974</v>
      </c>
    </row>
    <row r="3" spans="2:4" ht="15.75" thickBot="1">
      <c r="C3" s="87" t="s">
        <v>8975</v>
      </c>
      <c r="D3" s="87" t="s">
        <v>8976</v>
      </c>
    </row>
    <row r="4" spans="2:4" ht="16.5" thickTop="1" thickBot="1">
      <c r="C4" s="87" t="s">
        <v>8977</v>
      </c>
      <c r="D4" s="208" t="s">
        <v>8978</v>
      </c>
    </row>
    <row r="5" spans="2:4" ht="15.75" thickTop="1">
      <c r="C5" s="87" t="s">
        <v>415</v>
      </c>
      <c r="D5" s="87" t="s">
        <v>8979</v>
      </c>
    </row>
    <row r="6" spans="2:4">
      <c r="C6" s="87" t="s">
        <v>8980</v>
      </c>
      <c r="D6" s="87" t="s">
        <v>1246</v>
      </c>
    </row>
    <row r="7" spans="2:4" ht="15.75" thickBot="1">
      <c r="C7" s="87" t="s">
        <v>907</v>
      </c>
      <c r="D7" s="87" t="s">
        <v>6908</v>
      </c>
    </row>
    <row r="8" spans="2:4" ht="16.5" thickTop="1" thickBot="1">
      <c r="C8" s="87" t="s">
        <v>195</v>
      </c>
      <c r="D8" s="208" t="s">
        <v>3217</v>
      </c>
    </row>
    <row r="9" spans="2:4" ht="16.5" thickTop="1" thickBot="1">
      <c r="C9" s="87" t="s">
        <v>719</v>
      </c>
      <c r="D9" s="208" t="s">
        <v>1409</v>
      </c>
    </row>
    <row r="10" spans="2:4" ht="15.75" thickTop="1">
      <c r="C10" s="87" t="s">
        <v>1401</v>
      </c>
      <c r="D10" s="87" t="s">
        <v>249</v>
      </c>
    </row>
    <row r="11" spans="2:4">
      <c r="C11" s="87" t="s">
        <v>1243</v>
      </c>
      <c r="D11" s="87" t="s">
        <v>3020</v>
      </c>
    </row>
    <row r="12" spans="2:4">
      <c r="C12" s="87" t="s">
        <v>8981</v>
      </c>
      <c r="D12" s="87" t="s">
        <v>8982</v>
      </c>
    </row>
    <row r="13" spans="2:4">
      <c r="C13" s="87" t="s">
        <v>115</v>
      </c>
      <c r="D13" s="87" t="s">
        <v>8976</v>
      </c>
    </row>
    <row r="14" spans="2:4" ht="15.75" thickBot="1">
      <c r="C14" s="87" t="s">
        <v>1390</v>
      </c>
      <c r="D14" s="87" t="s">
        <v>8976</v>
      </c>
    </row>
    <row r="15" spans="2:4" ht="16.5" thickTop="1" thickBot="1">
      <c r="C15" s="87" t="s">
        <v>8983</v>
      </c>
      <c r="D15" s="208" t="s">
        <v>5904</v>
      </c>
    </row>
    <row r="16" spans="2:4" ht="16.5" thickTop="1" thickBot="1">
      <c r="C16" s="87" t="s">
        <v>8984</v>
      </c>
      <c r="D16" s="208" t="s">
        <v>5904</v>
      </c>
    </row>
    <row r="17" spans="2:17" ht="15.75" thickTop="1">
      <c r="C17" s="87" t="s">
        <v>8985</v>
      </c>
      <c r="D17" s="87" t="s">
        <v>1246</v>
      </c>
    </row>
    <row r="18" spans="2:17">
      <c r="C18" s="134"/>
    </row>
    <row r="19" spans="2:17">
      <c r="C19" s="135" t="s">
        <v>6908</v>
      </c>
    </row>
    <row r="20" spans="2:17" ht="44.25" customHeight="1">
      <c r="B20" s="81" t="s">
        <v>2066</v>
      </c>
      <c r="C20" s="136" t="s">
        <v>8986</v>
      </c>
      <c r="D20" s="81" t="s">
        <v>8987</v>
      </c>
      <c r="E20" s="81" t="s">
        <v>8988</v>
      </c>
      <c r="F20" s="145" t="s">
        <v>8989</v>
      </c>
      <c r="G20" s="145" t="s">
        <v>8990</v>
      </c>
      <c r="H20" s="145" t="s">
        <v>8991</v>
      </c>
      <c r="I20" s="145" t="s">
        <v>8992</v>
      </c>
      <c r="J20" s="81" t="s">
        <v>5520</v>
      </c>
      <c r="K20" s="81" t="s">
        <v>8923</v>
      </c>
      <c r="L20" s="145" t="s">
        <v>8993</v>
      </c>
      <c r="M20" s="145" t="s">
        <v>8994</v>
      </c>
      <c r="N20" s="145" t="s">
        <v>8995</v>
      </c>
      <c r="O20" t="s">
        <v>39</v>
      </c>
      <c r="P20" s="65" t="s">
        <v>8996</v>
      </c>
      <c r="Q20" s="28" t="s">
        <v>2047</v>
      </c>
    </row>
    <row r="21" spans="2:17">
      <c r="B21" s="81" t="s">
        <v>2129</v>
      </c>
      <c r="C21" s="81" t="s">
        <v>8975</v>
      </c>
      <c r="D21" s="81" t="s">
        <v>8997</v>
      </c>
      <c r="E21" s="81"/>
      <c r="F21" s="81" t="s">
        <v>2090</v>
      </c>
      <c r="G21" s="81" t="s">
        <v>8998</v>
      </c>
      <c r="H21" s="81" t="s">
        <v>8999</v>
      </c>
      <c r="I21" s="81" t="s">
        <v>2089</v>
      </c>
      <c r="J21" s="81"/>
      <c r="L21" s="81"/>
      <c r="M21" s="81"/>
      <c r="N21" s="81"/>
      <c r="O21" s="81"/>
      <c r="P21" s="81" t="str">
        <f>VLOOKUP(PPlatformData[[#This Row],[Can support capability]],'B-Business Capability'!B:G,6,FALSE)</f>
        <v/>
      </c>
      <c r="Q21" s="83" t="e">
        <f>VLOOKUP(PPlatformData[[#This Row],[NoApplication]],'A-Applications'!B:O,14,FALSE)</f>
        <v>#N/A</v>
      </c>
    </row>
    <row r="22" spans="2:17">
      <c r="B22" s="81" t="s">
        <v>2129</v>
      </c>
      <c r="C22" s="81" t="s">
        <v>417</v>
      </c>
      <c r="D22" s="81" t="s">
        <v>9000</v>
      </c>
      <c r="E22" s="81"/>
      <c r="F22" s="81" t="s">
        <v>9001</v>
      </c>
      <c r="G22" s="81" t="s">
        <v>8998</v>
      </c>
      <c r="H22" s="81" t="s">
        <v>9002</v>
      </c>
      <c r="I22" s="81" t="s">
        <v>2089</v>
      </c>
      <c r="J22" s="81"/>
      <c r="L22" s="81"/>
      <c r="M22" s="81"/>
      <c r="N22" s="81"/>
      <c r="O22" s="81"/>
      <c r="P22" s="81">
        <f>VLOOKUP(PPlatformData[[#This Row],[Can support capability]],'B-Business Capability'!B:G,6,FALSE)</f>
        <v>0</v>
      </c>
      <c r="Q22" s="83" t="e">
        <f>VLOOKUP(PPlatformData[[#This Row],[NoApplication]],'A-Applications'!B:O,14,FALSE)</f>
        <v>#N/A</v>
      </c>
    </row>
    <row r="23" spans="2:17">
      <c r="B23" s="81" t="s">
        <v>2129</v>
      </c>
      <c r="C23" s="81" t="s">
        <v>8983</v>
      </c>
      <c r="D23" s="81"/>
      <c r="E23" s="81"/>
      <c r="F23" s="81" t="s">
        <v>9003</v>
      </c>
      <c r="G23" s="81" t="s">
        <v>9004</v>
      </c>
      <c r="H23" s="81" t="s">
        <v>8999</v>
      </c>
      <c r="I23" s="81" t="s">
        <v>2089</v>
      </c>
      <c r="J23" s="81"/>
      <c r="K23" t="s">
        <v>9005</v>
      </c>
      <c r="L23" s="81"/>
      <c r="M23" s="81"/>
      <c r="N23" s="81"/>
      <c r="O23" s="81"/>
      <c r="P23" s="81" t="e">
        <f>VLOOKUP(PPlatformData[[#This Row],[Can support capability]],'B-Business Capability'!B:G,6,FALSE)</f>
        <v>#N/A</v>
      </c>
      <c r="Q23" s="83" t="e">
        <f>VLOOKUP(PPlatformData[[#This Row],[NoApplication]],'A-Applications'!B:O,14,FALSE)</f>
        <v>#N/A</v>
      </c>
    </row>
    <row r="24" spans="2:17">
      <c r="B24" s="81" t="s">
        <v>2129</v>
      </c>
      <c r="C24" s="81" t="s">
        <v>8980</v>
      </c>
      <c r="D24" s="81" t="s">
        <v>9006</v>
      </c>
      <c r="E24" s="81"/>
      <c r="F24" s="81"/>
      <c r="G24" s="81"/>
      <c r="H24" s="81"/>
      <c r="I24" s="81" t="s">
        <v>2089</v>
      </c>
      <c r="J24" s="81"/>
      <c r="L24" s="81"/>
      <c r="M24" s="81"/>
      <c r="N24" s="81"/>
      <c r="O24" s="81"/>
      <c r="P24" s="81">
        <f>VLOOKUP(PPlatformData[[#This Row],[Can support capability]],'B-Business Capability'!B:G,6,FALSE)</f>
        <v>0</v>
      </c>
      <c r="Q24" s="83" t="e">
        <f>VLOOKUP(PPlatformData[[#This Row],[NoApplication]],'A-Applications'!B:O,14,FALSE)</f>
        <v>#N/A</v>
      </c>
    </row>
    <row r="25" spans="2:17">
      <c r="B25" s="81" t="s">
        <v>2129</v>
      </c>
      <c r="C25" s="81" t="s">
        <v>907</v>
      </c>
      <c r="D25" s="81"/>
      <c r="E25" s="81"/>
      <c r="F25" s="81"/>
      <c r="G25" s="81"/>
      <c r="H25" s="81"/>
      <c r="I25" s="81" t="s">
        <v>2089</v>
      </c>
      <c r="J25" s="81"/>
      <c r="L25" s="81"/>
      <c r="M25" s="81"/>
      <c r="N25" s="81"/>
      <c r="O25" s="81"/>
      <c r="P25" s="81">
        <f>VLOOKUP(PPlatformData[[#This Row],[Can support capability]],'B-Business Capability'!B:G,6,FALSE)</f>
        <v>0</v>
      </c>
      <c r="Q25" s="83" t="e">
        <f>VLOOKUP(PPlatformData[[#This Row],[NoApplication]],'A-Applications'!B:O,14,FALSE)</f>
        <v>#N/A</v>
      </c>
    </row>
    <row r="26" spans="2:17">
      <c r="B26" s="81" t="s">
        <v>2129</v>
      </c>
      <c r="C26" s="81" t="s">
        <v>907</v>
      </c>
      <c r="D26" s="81" t="s">
        <v>6980</v>
      </c>
      <c r="E26" s="81"/>
      <c r="F26" s="81" t="s">
        <v>2037</v>
      </c>
      <c r="G26" s="81" t="s">
        <v>9007</v>
      </c>
      <c r="H26" s="81" t="s">
        <v>9008</v>
      </c>
      <c r="I26" s="81" t="s">
        <v>2089</v>
      </c>
      <c r="J26" s="81"/>
      <c r="K26" t="s">
        <v>9009</v>
      </c>
      <c r="L26" s="81"/>
      <c r="M26" s="81"/>
      <c r="N26" s="81"/>
      <c r="O26" s="81"/>
      <c r="P26" s="81">
        <f>VLOOKUP(PPlatformData[[#This Row],[Can support capability]],'B-Business Capability'!B:G,6,FALSE)</f>
        <v>0</v>
      </c>
      <c r="Q26" s="83" t="e">
        <f>VLOOKUP(PPlatformData[[#This Row],[NoApplication]],'A-Applications'!B:O,14,FALSE)</f>
        <v>#N/A</v>
      </c>
    </row>
    <row r="27" spans="2:17">
      <c r="B27" s="81" t="s">
        <v>2129</v>
      </c>
      <c r="C27" s="81" t="s">
        <v>907</v>
      </c>
      <c r="D27" s="81" t="s">
        <v>6998</v>
      </c>
      <c r="E27" s="81"/>
      <c r="F27" s="81" t="s">
        <v>2037</v>
      </c>
      <c r="G27" s="81" t="s">
        <v>9007</v>
      </c>
      <c r="H27" s="81" t="s">
        <v>9008</v>
      </c>
      <c r="I27" s="81" t="s">
        <v>2089</v>
      </c>
      <c r="J27" s="81"/>
      <c r="K27" t="s">
        <v>9010</v>
      </c>
      <c r="L27" s="81"/>
      <c r="M27" s="81"/>
      <c r="N27" s="81"/>
      <c r="O27" s="81"/>
      <c r="P27" s="81">
        <f>VLOOKUP(PPlatformData[[#This Row],[Can support capability]],'B-Business Capability'!B:G,6,FALSE)</f>
        <v>0</v>
      </c>
      <c r="Q27" s="83" t="e">
        <f>VLOOKUP(PPlatformData[[#This Row],[NoApplication]],'A-Applications'!B:O,14,FALSE)</f>
        <v>#N/A</v>
      </c>
    </row>
    <row r="28" spans="2:17">
      <c r="B28" s="81" t="s">
        <v>2129</v>
      </c>
      <c r="C28" s="81" t="s">
        <v>907</v>
      </c>
      <c r="D28" s="81" t="s">
        <v>7016</v>
      </c>
      <c r="E28" s="81"/>
      <c r="F28" s="81" t="s">
        <v>2037</v>
      </c>
      <c r="G28" s="81" t="s">
        <v>9007</v>
      </c>
      <c r="H28" s="81" t="s">
        <v>9008</v>
      </c>
      <c r="I28" s="81" t="s">
        <v>2089</v>
      </c>
      <c r="J28" s="81"/>
      <c r="K28" t="s">
        <v>9011</v>
      </c>
      <c r="L28" s="81"/>
      <c r="M28" s="81"/>
      <c r="N28" s="81"/>
      <c r="O28" s="81"/>
      <c r="P28" s="81">
        <f>VLOOKUP(PPlatformData[[#This Row],[Can support capability]],'B-Business Capability'!B:G,6,FALSE)</f>
        <v>0</v>
      </c>
      <c r="Q28" s="83" t="e">
        <f>VLOOKUP(PPlatformData[[#This Row],[NoApplication]],'A-Applications'!B:O,14,FALSE)</f>
        <v>#N/A</v>
      </c>
    </row>
    <row r="29" spans="2:17">
      <c r="B29" s="81" t="s">
        <v>2129</v>
      </c>
      <c r="C29" s="81" t="s">
        <v>907</v>
      </c>
      <c r="D29" s="81" t="s">
        <v>7032</v>
      </c>
      <c r="E29" s="81"/>
      <c r="F29" s="81" t="s">
        <v>9003</v>
      </c>
      <c r="G29" s="81" t="s">
        <v>9004</v>
      </c>
      <c r="H29" s="81" t="s">
        <v>8999</v>
      </c>
      <c r="I29" s="81" t="s">
        <v>2089</v>
      </c>
      <c r="J29" s="81" t="s">
        <v>9012</v>
      </c>
      <c r="K29" t="s">
        <v>9013</v>
      </c>
      <c r="L29" s="81"/>
      <c r="M29" s="81"/>
      <c r="N29" s="81"/>
      <c r="O29" s="81"/>
      <c r="P29" s="81">
        <f>VLOOKUP(PPlatformData[[#This Row],[Can support capability]],'B-Business Capability'!B:G,6,FALSE)</f>
        <v>0</v>
      </c>
      <c r="Q29" s="83" t="e">
        <f>VLOOKUP(PPlatformData[[#This Row],[NoApplication]],'A-Applications'!B:O,14,FALSE)</f>
        <v>#N/A</v>
      </c>
    </row>
    <row r="30" spans="2:17">
      <c r="B30" s="81" t="s">
        <v>2129</v>
      </c>
      <c r="C30" s="81" t="s">
        <v>907</v>
      </c>
      <c r="D30" s="81" t="s">
        <v>6910</v>
      </c>
      <c r="E30" s="81"/>
      <c r="F30" s="81" t="s">
        <v>2037</v>
      </c>
      <c r="G30" s="81" t="s">
        <v>9007</v>
      </c>
      <c r="H30" s="81" t="s">
        <v>9008</v>
      </c>
      <c r="I30" s="81" t="s">
        <v>2089</v>
      </c>
      <c r="J30" s="81"/>
      <c r="K30" t="s">
        <v>9014</v>
      </c>
      <c r="L30" s="81"/>
      <c r="M30" s="81"/>
      <c r="N30" s="81"/>
      <c r="O30" s="81"/>
      <c r="P30" s="81">
        <f>VLOOKUP(PPlatformData[[#This Row],[Can support capability]],'B-Business Capability'!B:G,6,FALSE)</f>
        <v>0</v>
      </c>
      <c r="Q30" s="83" t="e">
        <f>VLOOKUP(PPlatformData[[#This Row],[NoApplication]],'A-Applications'!B:O,14,FALSE)</f>
        <v>#N/A</v>
      </c>
    </row>
    <row r="31" spans="2:17">
      <c r="B31" s="81" t="s">
        <v>2129</v>
      </c>
      <c r="C31" s="81" t="s">
        <v>907</v>
      </c>
      <c r="D31" s="81" t="s">
        <v>6929</v>
      </c>
      <c r="E31" s="81"/>
      <c r="F31" s="81" t="s">
        <v>2037</v>
      </c>
      <c r="G31" s="81" t="s">
        <v>9007</v>
      </c>
      <c r="H31" s="81" t="s">
        <v>9008</v>
      </c>
      <c r="I31" s="81" t="s">
        <v>2089</v>
      </c>
      <c r="J31" s="81"/>
      <c r="K31" t="s">
        <v>9015</v>
      </c>
      <c r="L31" s="81"/>
      <c r="M31" s="81"/>
      <c r="N31" s="81"/>
      <c r="O31" s="81"/>
      <c r="P31" s="81">
        <f>VLOOKUP(PPlatformData[[#This Row],[Can support capability]],'B-Business Capability'!B:G,6,FALSE)</f>
        <v>0</v>
      </c>
      <c r="Q31" s="83" t="e">
        <f>VLOOKUP(PPlatformData[[#This Row],[NoApplication]],'A-Applications'!B:O,14,FALSE)</f>
        <v>#N/A</v>
      </c>
    </row>
    <row r="32" spans="2:17">
      <c r="B32" s="81" t="s">
        <v>2129</v>
      </c>
      <c r="C32" s="81" t="s">
        <v>907</v>
      </c>
      <c r="D32" s="81" t="s">
        <v>6945</v>
      </c>
      <c r="E32" s="81"/>
      <c r="F32" s="81" t="s">
        <v>2037</v>
      </c>
      <c r="G32" s="81" t="s">
        <v>9004</v>
      </c>
      <c r="H32" s="81" t="s">
        <v>8999</v>
      </c>
      <c r="I32" s="81" t="s">
        <v>2089</v>
      </c>
      <c r="J32" s="81"/>
      <c r="K32" t="s">
        <v>9016</v>
      </c>
      <c r="L32" s="81"/>
      <c r="M32" s="81"/>
      <c r="N32" s="81"/>
      <c r="O32" s="81"/>
      <c r="P32" s="81">
        <f>VLOOKUP(PPlatformData[[#This Row],[Can support capability]],'B-Business Capability'!B:G,6,FALSE)</f>
        <v>0</v>
      </c>
      <c r="Q32" s="83" t="e">
        <f>VLOOKUP(PPlatformData[[#This Row],[NoApplication]],'A-Applications'!B:O,14,FALSE)</f>
        <v>#N/A</v>
      </c>
    </row>
    <row r="33" spans="2:17">
      <c r="B33" s="81" t="s">
        <v>2129</v>
      </c>
      <c r="C33" s="81" t="s">
        <v>907</v>
      </c>
      <c r="D33" s="81" t="s">
        <v>6962</v>
      </c>
      <c r="E33" s="81"/>
      <c r="F33" s="81" t="s">
        <v>2037</v>
      </c>
      <c r="G33" s="81" t="s">
        <v>9004</v>
      </c>
      <c r="H33" s="81" t="s">
        <v>8999</v>
      </c>
      <c r="I33" s="81" t="s">
        <v>2089</v>
      </c>
      <c r="J33" s="81"/>
      <c r="K33" t="s">
        <v>9017</v>
      </c>
      <c r="L33" s="81"/>
      <c r="M33" s="81"/>
      <c r="N33" s="81"/>
      <c r="O33" s="81"/>
      <c r="P33" s="81">
        <f>VLOOKUP(PPlatformData[[#This Row],[Can support capability]],'B-Business Capability'!B:G,6,FALSE)</f>
        <v>0</v>
      </c>
      <c r="Q33" s="83" t="e">
        <f>VLOOKUP(PPlatformData[[#This Row],[NoApplication]],'A-Applications'!B:O,14,FALSE)</f>
        <v>#N/A</v>
      </c>
    </row>
    <row r="34" spans="2:17">
      <c r="B34" s="81" t="s">
        <v>2129</v>
      </c>
      <c r="C34" s="81" t="s">
        <v>195</v>
      </c>
      <c r="D34" s="81"/>
      <c r="E34" s="81"/>
      <c r="F34" s="81"/>
      <c r="G34" s="81"/>
      <c r="H34" s="81"/>
      <c r="I34" s="81" t="s">
        <v>2089</v>
      </c>
      <c r="J34" s="81"/>
      <c r="L34" s="81"/>
      <c r="M34" s="81"/>
      <c r="N34" s="81"/>
      <c r="O34" s="81"/>
      <c r="P34" s="81">
        <f>VLOOKUP(PPlatformData[[#This Row],[Can support capability]],'B-Business Capability'!B:G,6,FALSE)</f>
        <v>0</v>
      </c>
      <c r="Q34" s="83" t="e">
        <f>VLOOKUP(PPlatformData[[#This Row],[NoApplication]],'A-Applications'!B:O,14,FALSE)</f>
        <v>#N/A</v>
      </c>
    </row>
    <row r="35" spans="2:17">
      <c r="B35" s="81" t="s">
        <v>2129</v>
      </c>
      <c r="C35" s="81" t="s">
        <v>195</v>
      </c>
      <c r="D35" s="81" t="s">
        <v>6203</v>
      </c>
      <c r="E35" s="81"/>
      <c r="F35" s="81" t="s">
        <v>9001</v>
      </c>
      <c r="G35" s="81" t="s">
        <v>8998</v>
      </c>
      <c r="H35" s="81" t="s">
        <v>9002</v>
      </c>
      <c r="I35" s="81" t="s">
        <v>2089</v>
      </c>
      <c r="J35" s="81"/>
      <c r="K35" t="s">
        <v>9018</v>
      </c>
      <c r="L35" s="81"/>
      <c r="M35" s="81"/>
      <c r="N35" s="81"/>
      <c r="O35" s="81"/>
      <c r="P35" s="81">
        <f>VLOOKUP(PPlatformData[[#This Row],[Can support capability]],'B-Business Capability'!B:G,6,FALSE)</f>
        <v>0</v>
      </c>
      <c r="Q35" s="83" t="e">
        <f>VLOOKUP(PPlatformData[[#This Row],[NoApplication]],'A-Applications'!B:O,14,FALSE)</f>
        <v>#N/A</v>
      </c>
    </row>
    <row r="36" spans="2:17">
      <c r="B36" s="81" t="s">
        <v>2129</v>
      </c>
      <c r="C36" s="81" t="s">
        <v>195</v>
      </c>
      <c r="D36" s="81" t="s">
        <v>6224</v>
      </c>
      <c r="E36" s="81"/>
      <c r="F36" s="81"/>
      <c r="G36" s="81" t="s">
        <v>9007</v>
      </c>
      <c r="H36" s="81" t="s">
        <v>9008</v>
      </c>
      <c r="I36" s="81" t="s">
        <v>2089</v>
      </c>
      <c r="J36" s="81"/>
      <c r="K36" t="s">
        <v>9019</v>
      </c>
      <c r="L36" s="81"/>
      <c r="M36" s="81"/>
      <c r="N36" s="81"/>
      <c r="O36" s="81"/>
      <c r="P36" s="81">
        <f>VLOOKUP(PPlatformData[[#This Row],[Can support capability]],'B-Business Capability'!B:G,6,FALSE)</f>
        <v>0</v>
      </c>
      <c r="Q36" s="83" t="e">
        <f>VLOOKUP(PPlatformData[[#This Row],[NoApplication]],'A-Applications'!B:O,14,FALSE)</f>
        <v>#N/A</v>
      </c>
    </row>
    <row r="37" spans="2:17">
      <c r="B37" s="81" t="s">
        <v>2129</v>
      </c>
      <c r="C37" s="81" t="s">
        <v>195</v>
      </c>
      <c r="D37" s="81" t="s">
        <v>6239</v>
      </c>
      <c r="E37" s="81"/>
      <c r="F37" s="81"/>
      <c r="G37" s="81" t="s">
        <v>9007</v>
      </c>
      <c r="H37" s="81" t="s">
        <v>9008</v>
      </c>
      <c r="I37" s="81" t="s">
        <v>2089</v>
      </c>
      <c r="J37" s="81"/>
      <c r="K37" t="s">
        <v>9020</v>
      </c>
      <c r="L37" s="81"/>
      <c r="M37" s="81"/>
      <c r="N37" s="81"/>
      <c r="O37" s="81"/>
      <c r="P37" s="81">
        <f>VLOOKUP(PPlatformData[[#This Row],[Can support capability]],'B-Business Capability'!B:G,6,FALSE)</f>
        <v>0</v>
      </c>
      <c r="Q37" s="83" t="e">
        <f>VLOOKUP(PPlatformData[[#This Row],[NoApplication]],'A-Applications'!B:O,14,FALSE)</f>
        <v>#N/A</v>
      </c>
    </row>
    <row r="38" spans="2:17">
      <c r="B38" s="81" t="s">
        <v>2129</v>
      </c>
      <c r="C38" s="81" t="s">
        <v>195</v>
      </c>
      <c r="D38" s="81" t="s">
        <v>6257</v>
      </c>
      <c r="E38" s="81"/>
      <c r="F38" s="81"/>
      <c r="G38" s="81" t="s">
        <v>9007</v>
      </c>
      <c r="H38" s="81" t="s">
        <v>9008</v>
      </c>
      <c r="I38" s="81" t="s">
        <v>2089</v>
      </c>
      <c r="J38" s="81"/>
      <c r="K38" t="s">
        <v>9021</v>
      </c>
      <c r="L38" s="81"/>
      <c r="M38" s="81"/>
      <c r="N38" s="81"/>
      <c r="O38" s="81"/>
      <c r="P38" s="81">
        <f>VLOOKUP(PPlatformData[[#This Row],[Can support capability]],'B-Business Capability'!B:G,6,FALSE)</f>
        <v>0</v>
      </c>
      <c r="Q38" s="83" t="e">
        <f>VLOOKUP(PPlatformData[[#This Row],[NoApplication]],'A-Applications'!B:O,14,FALSE)</f>
        <v>#N/A</v>
      </c>
    </row>
    <row r="39" spans="2:17">
      <c r="B39" s="81" t="s">
        <v>2129</v>
      </c>
      <c r="C39" s="81" t="s">
        <v>195</v>
      </c>
      <c r="D39" s="81" t="s">
        <v>6319</v>
      </c>
      <c r="E39" s="81"/>
      <c r="F39" s="81"/>
      <c r="G39" s="81" t="s">
        <v>9007</v>
      </c>
      <c r="H39" s="81" t="s">
        <v>9008</v>
      </c>
      <c r="I39" s="81" t="s">
        <v>2089</v>
      </c>
      <c r="J39" s="81"/>
      <c r="K39" t="s">
        <v>9022</v>
      </c>
      <c r="L39" s="81"/>
      <c r="M39" s="81"/>
      <c r="N39" s="81"/>
      <c r="O39" s="81"/>
      <c r="P39" s="81">
        <f>VLOOKUP(PPlatformData[[#This Row],[Can support capability]],'B-Business Capability'!B:G,6,FALSE)</f>
        <v>0</v>
      </c>
      <c r="Q39" s="83" t="e">
        <f>VLOOKUP(PPlatformData[[#This Row],[NoApplication]],'A-Applications'!B:O,14,FALSE)</f>
        <v>#N/A</v>
      </c>
    </row>
    <row r="40" spans="2:17">
      <c r="B40" s="81" t="s">
        <v>2129</v>
      </c>
      <c r="C40" s="81" t="s">
        <v>195</v>
      </c>
      <c r="D40" s="81" t="s">
        <v>6337</v>
      </c>
      <c r="E40" s="81"/>
      <c r="F40" s="81"/>
      <c r="G40" s="81" t="s">
        <v>9007</v>
      </c>
      <c r="H40" s="81" t="s">
        <v>9008</v>
      </c>
      <c r="I40" s="81" t="s">
        <v>2089</v>
      </c>
      <c r="J40" s="81"/>
      <c r="K40" t="s">
        <v>9023</v>
      </c>
      <c r="L40" s="81"/>
      <c r="M40" s="81"/>
      <c r="N40" s="81"/>
      <c r="O40" s="81"/>
      <c r="P40" s="81">
        <f>VLOOKUP(PPlatformData[[#This Row],[Can support capability]],'B-Business Capability'!B:G,6,FALSE)</f>
        <v>0</v>
      </c>
      <c r="Q40" s="83" t="e">
        <f>VLOOKUP(PPlatformData[[#This Row],[NoApplication]],'A-Applications'!B:O,14,FALSE)</f>
        <v>#N/A</v>
      </c>
    </row>
    <row r="41" spans="2:17">
      <c r="B41" s="81" t="s">
        <v>2129</v>
      </c>
      <c r="C41" s="81" t="s">
        <v>195</v>
      </c>
      <c r="D41" s="81" t="s">
        <v>6270</v>
      </c>
      <c r="E41" s="81"/>
      <c r="F41" s="81"/>
      <c r="G41" s="81" t="s">
        <v>9007</v>
      </c>
      <c r="H41" s="81" t="s">
        <v>9008</v>
      </c>
      <c r="I41" s="81" t="s">
        <v>2089</v>
      </c>
      <c r="J41" s="81"/>
      <c r="K41" t="s">
        <v>9024</v>
      </c>
      <c r="L41" s="81"/>
      <c r="M41" s="81"/>
      <c r="N41" s="81"/>
      <c r="O41" s="81"/>
      <c r="P41" s="81">
        <f>VLOOKUP(PPlatformData[[#This Row],[Can support capability]],'B-Business Capability'!B:G,6,FALSE)</f>
        <v>0</v>
      </c>
      <c r="Q41" s="83" t="e">
        <f>VLOOKUP(PPlatformData[[#This Row],[NoApplication]],'A-Applications'!B:O,14,FALSE)</f>
        <v>#N/A</v>
      </c>
    </row>
    <row r="42" spans="2:17">
      <c r="B42" s="81" t="s">
        <v>2129</v>
      </c>
      <c r="C42" s="81" t="s">
        <v>195</v>
      </c>
      <c r="D42" s="81" t="s">
        <v>6301</v>
      </c>
      <c r="E42" s="81"/>
      <c r="F42" s="81"/>
      <c r="G42" s="81" t="s">
        <v>9007</v>
      </c>
      <c r="H42" s="81" t="s">
        <v>9008</v>
      </c>
      <c r="I42" s="81" t="s">
        <v>2089</v>
      </c>
      <c r="J42" s="81"/>
      <c r="K42" t="s">
        <v>9025</v>
      </c>
      <c r="L42" s="81"/>
      <c r="M42" s="81"/>
      <c r="N42" s="81"/>
      <c r="O42" s="81"/>
      <c r="P42" s="81">
        <f>VLOOKUP(PPlatformData[[#This Row],[Can support capability]],'B-Business Capability'!B:G,6,FALSE)</f>
        <v>0</v>
      </c>
      <c r="Q42" s="83" t="e">
        <f>VLOOKUP(PPlatformData[[#This Row],[NoApplication]],'A-Applications'!B:O,14,FALSE)</f>
        <v>#N/A</v>
      </c>
    </row>
    <row r="43" spans="2:17">
      <c r="B43" s="81" t="s">
        <v>2129</v>
      </c>
      <c r="C43" s="81" t="s">
        <v>195</v>
      </c>
      <c r="D43" s="81" t="s">
        <v>6288</v>
      </c>
      <c r="E43" s="81"/>
      <c r="F43" s="81"/>
      <c r="G43" s="81" t="s">
        <v>9004</v>
      </c>
      <c r="H43" s="81" t="s">
        <v>8999</v>
      </c>
      <c r="I43" s="81" t="s">
        <v>2089</v>
      </c>
      <c r="J43" s="81"/>
      <c r="K43" t="s">
        <v>9026</v>
      </c>
      <c r="L43" s="81"/>
      <c r="M43" s="81"/>
      <c r="N43" s="81"/>
      <c r="O43" s="81"/>
      <c r="P43" s="81">
        <f>VLOOKUP(PPlatformData[[#This Row],[Can support capability]],'B-Business Capability'!B:G,6,FALSE)</f>
        <v>0</v>
      </c>
      <c r="Q43" s="83" t="e">
        <f>VLOOKUP(PPlatformData[[#This Row],[NoApplication]],'A-Applications'!B:O,14,FALSE)</f>
        <v>#N/A</v>
      </c>
    </row>
    <row r="44" spans="2:17">
      <c r="B44" s="81" t="s">
        <v>2129</v>
      </c>
      <c r="C44" s="81" t="s">
        <v>719</v>
      </c>
      <c r="D44" s="81"/>
      <c r="E44" s="81"/>
      <c r="F44" s="81" t="s">
        <v>2037</v>
      </c>
      <c r="G44" s="81" t="s">
        <v>9027</v>
      </c>
      <c r="H44" s="81" t="s">
        <v>9007</v>
      </c>
      <c r="I44" s="81" t="s">
        <v>2089</v>
      </c>
      <c r="J44" s="81"/>
      <c r="L44" s="81"/>
      <c r="M44" s="81"/>
      <c r="N44" s="81"/>
      <c r="O44" s="81"/>
      <c r="P44" s="81">
        <f>VLOOKUP(PPlatformData[[#This Row],[Can support capability]],'B-Business Capability'!B:G,6,FALSE)</f>
        <v>0</v>
      </c>
      <c r="Q44" s="83" t="e">
        <f>VLOOKUP(PPlatformData[[#This Row],[NoApplication]],'A-Applications'!B:O,14,FALSE)</f>
        <v>#N/A</v>
      </c>
    </row>
    <row r="45" spans="2:17">
      <c r="B45" s="81" t="s">
        <v>2129</v>
      </c>
      <c r="C45" s="81" t="s">
        <v>8984</v>
      </c>
      <c r="D45" s="81"/>
      <c r="E45" s="81"/>
      <c r="F45" s="81" t="s">
        <v>2037</v>
      </c>
      <c r="G45" s="81" t="s">
        <v>9007</v>
      </c>
      <c r="H45" s="81" t="s">
        <v>9008</v>
      </c>
      <c r="I45" s="81" t="s">
        <v>2089</v>
      </c>
      <c r="J45" s="81"/>
      <c r="L45" s="81"/>
      <c r="M45" s="81"/>
      <c r="N45" s="81"/>
      <c r="O45" s="81"/>
      <c r="P45" s="81" t="e">
        <f>VLOOKUP(PPlatformData[[#This Row],[Can support capability]],'B-Business Capability'!B:G,6,FALSE)</f>
        <v>#N/A</v>
      </c>
      <c r="Q45" s="83" t="e">
        <f>VLOOKUP(PPlatformData[[#This Row],[NoApplication]],'A-Applications'!B:O,14,FALSE)</f>
        <v>#N/A</v>
      </c>
    </row>
    <row r="46" spans="2:17">
      <c r="B46" s="81" t="s">
        <v>2129</v>
      </c>
      <c r="C46" s="81" t="s">
        <v>9028</v>
      </c>
      <c r="D46" s="81" t="s">
        <v>6806</v>
      </c>
      <c r="E46" s="81"/>
      <c r="F46" s="81" t="s">
        <v>2037</v>
      </c>
      <c r="G46" s="81" t="s">
        <v>9007</v>
      </c>
      <c r="H46" s="81" t="s">
        <v>9008</v>
      </c>
      <c r="I46" s="81" t="s">
        <v>2089</v>
      </c>
      <c r="J46" s="81"/>
      <c r="K46" t="s">
        <v>9029</v>
      </c>
      <c r="L46" s="81"/>
      <c r="M46" s="81"/>
      <c r="N46" s="81"/>
      <c r="O46" s="81"/>
      <c r="P46" s="81" t="str">
        <f>VLOOKUP(PPlatformData[[#This Row],[Can support capability]],'B-Business Capability'!B:G,6,FALSE)</f>
        <v>Logistics Management</v>
      </c>
      <c r="Q46" s="83" t="e">
        <f>VLOOKUP(PPlatformData[[#This Row],[NoApplication]],'A-Applications'!B:O,14,FALSE)</f>
        <v>#N/A</v>
      </c>
    </row>
    <row r="47" spans="2:17">
      <c r="B47" s="81" t="s">
        <v>2129</v>
      </c>
      <c r="C47" s="81" t="s">
        <v>1419</v>
      </c>
      <c r="D47" s="81" t="s">
        <v>6822</v>
      </c>
      <c r="E47" s="81"/>
      <c r="F47" s="81" t="s">
        <v>2037</v>
      </c>
      <c r="G47" s="81" t="s">
        <v>9004</v>
      </c>
      <c r="H47" s="81" t="s">
        <v>8999</v>
      </c>
      <c r="I47" s="81" t="s">
        <v>2089</v>
      </c>
      <c r="J47" s="81"/>
      <c r="K47" t="s">
        <v>9030</v>
      </c>
      <c r="L47" s="81"/>
      <c r="M47" s="81"/>
      <c r="N47" s="81"/>
      <c r="O47" s="81"/>
      <c r="P47" s="81" t="str">
        <f>VLOOKUP(PPlatformData[[#This Row],[Can support capability]],'B-Business Capability'!B:G,6,FALSE)</f>
        <v>Purchasing</v>
      </c>
      <c r="Q47" s="83" t="e">
        <f>VLOOKUP(PPlatformData[[#This Row],[NoApplication]],'A-Applications'!B:O,14,FALSE)</f>
        <v>#N/A</v>
      </c>
    </row>
    <row r="48" spans="2:17">
      <c r="B48" s="81" t="s">
        <v>2129</v>
      </c>
      <c r="C48" s="81" t="s">
        <v>1423</v>
      </c>
      <c r="D48" s="81" t="s">
        <v>1420</v>
      </c>
      <c r="E48" s="81"/>
      <c r="F48" s="81" t="s">
        <v>2037</v>
      </c>
      <c r="G48" s="81" t="s">
        <v>9007</v>
      </c>
      <c r="H48" s="81" t="s">
        <v>9008</v>
      </c>
      <c r="I48" s="81" t="s">
        <v>2089</v>
      </c>
      <c r="J48" s="81"/>
      <c r="K48" t="s">
        <v>9031</v>
      </c>
      <c r="L48" s="81"/>
      <c r="M48" s="81"/>
      <c r="N48" s="81"/>
      <c r="O48" s="81"/>
      <c r="P48" s="81" t="str">
        <f>VLOOKUP(PPlatformData[[#This Row],[Can support capability]],'B-Business Capability'!B:G,6,FALSE)</f>
        <v>Sourcing</v>
      </c>
      <c r="Q48" s="83" t="e">
        <f>VLOOKUP(PPlatformData[[#This Row],[NoApplication]],'A-Applications'!B:O,14,FALSE)</f>
        <v>#N/A</v>
      </c>
    </row>
    <row r="49" spans="2:17">
      <c r="B49" s="81" t="s">
        <v>2129</v>
      </c>
      <c r="C49" s="81" t="s">
        <v>9032</v>
      </c>
      <c r="D49" s="81" t="s">
        <v>6864</v>
      </c>
      <c r="E49" s="81"/>
      <c r="F49" s="81" t="s">
        <v>2037</v>
      </c>
      <c r="G49" s="81" t="s">
        <v>9004</v>
      </c>
      <c r="H49" s="81" t="s">
        <v>8999</v>
      </c>
      <c r="I49" s="81" t="s">
        <v>2089</v>
      </c>
      <c r="J49" s="81"/>
      <c r="K49" t="s">
        <v>9033</v>
      </c>
      <c r="L49" s="81"/>
      <c r="M49" s="81"/>
      <c r="N49" s="81"/>
      <c r="O49" s="81"/>
      <c r="P49" s="81" t="str">
        <f>VLOOKUP(PPlatformData[[#This Row],[Can support capability]],'B-Business Capability'!B:G,6,FALSE)</f>
        <v>Supplier Contact Management</v>
      </c>
      <c r="Q49" s="83" t="e">
        <f>VLOOKUP(PPlatformData[[#This Row],[NoApplication]],'A-Applications'!B:O,14,FALSE)</f>
        <v>#N/A</v>
      </c>
    </row>
    <row r="50" spans="2:17">
      <c r="B50" s="81" t="s">
        <v>2129</v>
      </c>
      <c r="C50" s="81" t="s">
        <v>1401</v>
      </c>
      <c r="D50" s="81"/>
      <c r="E50" s="81"/>
      <c r="F50" s="81"/>
      <c r="G50" s="81"/>
      <c r="H50" s="81"/>
      <c r="I50" s="81" t="s">
        <v>2089</v>
      </c>
      <c r="J50" s="81"/>
      <c r="L50" s="81"/>
      <c r="M50" s="81"/>
      <c r="N50" s="81"/>
      <c r="O50" s="81"/>
      <c r="P50" s="81">
        <f>VLOOKUP(PPlatformData[[#This Row],[Can support capability]],'B-Business Capability'!B:G,6,FALSE)</f>
        <v>0</v>
      </c>
      <c r="Q50" s="83" t="e">
        <f>VLOOKUP(PPlatformData[[#This Row],[NoApplication]],'A-Applications'!B:O,14,FALSE)</f>
        <v>#N/A</v>
      </c>
    </row>
    <row r="51" spans="2:17">
      <c r="B51" s="81" t="s">
        <v>2129</v>
      </c>
      <c r="C51" s="81" t="s">
        <v>1401</v>
      </c>
      <c r="D51" s="81" t="s">
        <v>6415</v>
      </c>
      <c r="E51" s="81"/>
      <c r="F51" s="81" t="s">
        <v>2090</v>
      </c>
      <c r="G51" s="81" t="s">
        <v>9004</v>
      </c>
      <c r="H51" s="81" t="s">
        <v>8999</v>
      </c>
      <c r="I51" s="81" t="s">
        <v>2089</v>
      </c>
      <c r="J51" s="81"/>
      <c r="L51" s="81"/>
      <c r="M51" s="81"/>
      <c r="N51" s="81"/>
      <c r="O51" s="81"/>
      <c r="P51" s="81">
        <f>VLOOKUP(PPlatformData[[#This Row],[Can support capability]],'B-Business Capability'!B:G,6,FALSE)</f>
        <v>0</v>
      </c>
      <c r="Q51" s="83" t="e">
        <f>VLOOKUP(PPlatformData[[#This Row],[NoApplication]],'A-Applications'!B:O,14,FALSE)</f>
        <v>#N/A</v>
      </c>
    </row>
    <row r="52" spans="2:17">
      <c r="B52" s="81" t="s">
        <v>2129</v>
      </c>
      <c r="C52" s="81" t="s">
        <v>1401</v>
      </c>
      <c r="D52" s="81" t="s">
        <v>6398</v>
      </c>
      <c r="E52" s="81"/>
      <c r="F52" s="81" t="s">
        <v>2090</v>
      </c>
      <c r="G52" s="81" t="s">
        <v>9004</v>
      </c>
      <c r="H52" s="81" t="s">
        <v>8999</v>
      </c>
      <c r="I52" s="81" t="s">
        <v>2089</v>
      </c>
      <c r="J52" s="81"/>
      <c r="L52" s="81"/>
      <c r="M52" s="81"/>
      <c r="N52" s="81"/>
      <c r="O52" s="81"/>
      <c r="P52" s="81">
        <f>VLOOKUP(PPlatformData[[#This Row],[Can support capability]],'B-Business Capability'!B:G,6,FALSE)</f>
        <v>0</v>
      </c>
      <c r="Q52" s="83" t="e">
        <f>VLOOKUP(PPlatformData[[#This Row],[NoApplication]],'A-Applications'!B:O,14,FALSE)</f>
        <v>#N/A</v>
      </c>
    </row>
    <row r="53" spans="2:17">
      <c r="B53" s="81" t="s">
        <v>2129</v>
      </c>
      <c r="C53" s="81" t="s">
        <v>1390</v>
      </c>
      <c r="D53" s="81"/>
      <c r="E53" s="81"/>
      <c r="F53" s="81"/>
      <c r="G53" s="81"/>
      <c r="H53" s="81"/>
      <c r="I53" s="81" t="s">
        <v>2089</v>
      </c>
      <c r="J53" s="81"/>
      <c r="L53" s="81"/>
      <c r="M53" s="81"/>
      <c r="N53" s="81"/>
      <c r="O53" s="81"/>
      <c r="P53" s="81">
        <f>VLOOKUP(PPlatformData[[#This Row],[Can support capability]],'B-Business Capability'!B:G,6,FALSE)</f>
        <v>0</v>
      </c>
      <c r="Q53" s="83" t="e">
        <f>VLOOKUP(PPlatformData[[#This Row],[NoApplication]],'A-Applications'!B:O,14,FALSE)</f>
        <v>#N/A</v>
      </c>
    </row>
    <row r="54" spans="2:17">
      <c r="B54" s="81" t="s">
        <v>2129</v>
      </c>
      <c r="C54" s="81" t="s">
        <v>1390</v>
      </c>
      <c r="D54" s="81" t="s">
        <v>7104</v>
      </c>
      <c r="E54" s="81"/>
      <c r="F54" s="81" t="s">
        <v>9001</v>
      </c>
      <c r="G54" s="81" t="s">
        <v>9004</v>
      </c>
      <c r="H54" s="81" t="s">
        <v>8999</v>
      </c>
      <c r="I54" s="81" t="s">
        <v>2089</v>
      </c>
      <c r="J54" s="81"/>
      <c r="K54" t="s">
        <v>9034</v>
      </c>
      <c r="L54" s="81"/>
      <c r="M54" s="81"/>
      <c r="N54" s="81"/>
      <c r="O54" s="81"/>
      <c r="P54" s="81">
        <f>VLOOKUP(PPlatformData[[#This Row],[Can support capability]],'B-Business Capability'!B:G,6,FALSE)</f>
        <v>0</v>
      </c>
      <c r="Q54" s="83" t="e">
        <f>VLOOKUP(PPlatformData[[#This Row],[NoApplication]],'A-Applications'!B:O,14,FALSE)</f>
        <v>#N/A</v>
      </c>
    </row>
    <row r="55" spans="2:17">
      <c r="B55" s="81" t="s">
        <v>2129</v>
      </c>
      <c r="C55" s="81" t="s">
        <v>1243</v>
      </c>
      <c r="D55" s="81"/>
      <c r="E55" s="81"/>
      <c r="F55" s="81" t="s">
        <v>2037</v>
      </c>
      <c r="G55" s="81"/>
      <c r="H55" s="81"/>
      <c r="I55" s="81" t="s">
        <v>2089</v>
      </c>
      <c r="J55" s="81"/>
      <c r="L55" s="81"/>
      <c r="M55" s="81"/>
      <c r="N55" s="81"/>
      <c r="O55" s="81"/>
      <c r="P55" s="81">
        <f>VLOOKUP(PPlatformData[[#This Row],[Can support capability]],'B-Business Capability'!B:G,6,FALSE)</f>
        <v>0</v>
      </c>
      <c r="Q55" s="83" t="e">
        <f>VLOOKUP(PPlatformData[[#This Row],[NoApplication]],'A-Applications'!B:O,14,FALSE)</f>
        <v>#N/A</v>
      </c>
    </row>
    <row r="56" spans="2:17">
      <c r="B56" s="81" t="s">
        <v>2129</v>
      </c>
      <c r="C56" s="81" t="s">
        <v>1243</v>
      </c>
      <c r="D56" s="81" t="s">
        <v>6158</v>
      </c>
      <c r="E56" s="81"/>
      <c r="F56" s="81"/>
      <c r="G56" s="81" t="s">
        <v>8998</v>
      </c>
      <c r="H56" s="81" t="s">
        <v>8999</v>
      </c>
      <c r="I56" s="81" t="s">
        <v>2089</v>
      </c>
      <c r="J56" s="81"/>
      <c r="K56" t="s">
        <v>9035</v>
      </c>
      <c r="L56" s="81"/>
      <c r="M56" s="81"/>
      <c r="N56" s="81"/>
      <c r="O56" s="81"/>
      <c r="P56" s="81">
        <f>VLOOKUP(PPlatformData[[#This Row],[Can support capability]],'B-Business Capability'!B:G,6,FALSE)</f>
        <v>0</v>
      </c>
      <c r="Q56" s="83" t="e">
        <f>VLOOKUP(PPlatformData[[#This Row],[NoApplication]],'A-Applications'!B:O,14,FALSE)</f>
        <v>#N/A</v>
      </c>
    </row>
    <row r="57" spans="2:17">
      <c r="B57" s="81" t="s">
        <v>2129</v>
      </c>
      <c r="C57" s="81" t="s">
        <v>1243</v>
      </c>
      <c r="D57" s="81" t="s">
        <v>9036</v>
      </c>
      <c r="E57" s="81"/>
      <c r="F57" s="81"/>
      <c r="G57" s="81" t="s">
        <v>8998</v>
      </c>
      <c r="H57" s="81" t="s">
        <v>8999</v>
      </c>
      <c r="I57" s="81" t="s">
        <v>2089</v>
      </c>
      <c r="J57" s="81"/>
      <c r="K57" t="s">
        <v>9037</v>
      </c>
      <c r="L57" s="81"/>
      <c r="M57" s="81"/>
      <c r="N57" s="81"/>
      <c r="O57" s="81"/>
      <c r="P57" s="81">
        <f>VLOOKUP(PPlatformData[[#This Row],[Can support capability]],'B-Business Capability'!B:G,6,FALSE)</f>
        <v>0</v>
      </c>
      <c r="Q57" s="83" t="e">
        <f>VLOOKUP(PPlatformData[[#This Row],[NoApplication]],'A-Applications'!B:O,14,FALSE)</f>
        <v>#N/A</v>
      </c>
    </row>
    <row r="58" spans="2:17">
      <c r="B58" s="81" t="s">
        <v>2129</v>
      </c>
      <c r="C58" s="81" t="s">
        <v>1243</v>
      </c>
      <c r="D58" s="81" t="s">
        <v>6183</v>
      </c>
      <c r="E58" s="81"/>
      <c r="F58" s="81" t="s">
        <v>2037</v>
      </c>
      <c r="G58" s="81" t="s">
        <v>9027</v>
      </c>
      <c r="H58" s="81" t="s">
        <v>9007</v>
      </c>
      <c r="I58" s="81" t="s">
        <v>2089</v>
      </c>
      <c r="J58" s="81"/>
      <c r="L58" s="81"/>
      <c r="M58" s="81"/>
      <c r="N58" s="81"/>
      <c r="O58" s="81"/>
      <c r="P58" s="81">
        <f>VLOOKUP(PPlatformData[[#This Row],[Can support capability]],'B-Business Capability'!B:G,6,FALSE)</f>
        <v>0</v>
      </c>
      <c r="Q58" s="83" t="e">
        <f>VLOOKUP(PPlatformData[[#This Row],[NoApplication]],'A-Applications'!B:O,14,FALSE)</f>
        <v>#N/A</v>
      </c>
    </row>
    <row r="59" spans="2:17">
      <c r="B59" s="81" t="s">
        <v>2129</v>
      </c>
      <c r="C59" s="81" t="s">
        <v>8981</v>
      </c>
      <c r="D59" s="81"/>
      <c r="E59" s="81"/>
      <c r="F59" s="81" t="s">
        <v>2037</v>
      </c>
      <c r="G59" s="81" t="s">
        <v>9007</v>
      </c>
      <c r="H59" s="81" t="s">
        <v>9008</v>
      </c>
      <c r="I59" s="81" t="s">
        <v>2089</v>
      </c>
      <c r="J59" s="81"/>
      <c r="L59" s="81"/>
      <c r="M59" s="81"/>
      <c r="N59" s="81"/>
      <c r="O59" s="81"/>
      <c r="P59" s="81">
        <f>VLOOKUP(PPlatformData[[#This Row],[Can support capability]],'B-Business Capability'!B:G,6,FALSE)</f>
        <v>0</v>
      </c>
      <c r="Q59" s="83" t="e">
        <f>VLOOKUP(PPlatformData[[#This Row],[NoApplication]],'A-Applications'!B:O,14,FALSE)</f>
        <v>#N/A</v>
      </c>
    </row>
    <row r="60" spans="2:17">
      <c r="B60" s="81" t="s">
        <v>2129</v>
      </c>
      <c r="C60" s="81" t="s">
        <v>115</v>
      </c>
      <c r="D60" s="81"/>
      <c r="E60" s="81"/>
      <c r="F60" s="81" t="s">
        <v>9001</v>
      </c>
      <c r="G60" s="81" t="s">
        <v>8998</v>
      </c>
      <c r="H60" s="81" t="s">
        <v>9002</v>
      </c>
      <c r="I60" s="81" t="s">
        <v>2089</v>
      </c>
      <c r="J60" s="81"/>
      <c r="L60" s="81"/>
      <c r="M60" s="81"/>
      <c r="N60" s="81"/>
      <c r="O60" s="81"/>
      <c r="P60" s="81">
        <f>VLOOKUP(PPlatformData[[#This Row],[Can support capability]],'B-Business Capability'!B:G,6,FALSE)</f>
        <v>0</v>
      </c>
      <c r="Q60" s="83" t="e">
        <f>VLOOKUP(PPlatformData[[#This Row],[NoApplication]],'A-Applications'!B:O,14,FALSE)</f>
        <v>#N/A</v>
      </c>
    </row>
    <row r="61" spans="2:17">
      <c r="B61" s="81" t="s">
        <v>2129</v>
      </c>
      <c r="C61" s="81" t="s">
        <v>90</v>
      </c>
      <c r="D61" s="81"/>
      <c r="E61" s="81"/>
      <c r="F61" s="81" t="s">
        <v>9001</v>
      </c>
      <c r="G61" s="81" t="s">
        <v>8998</v>
      </c>
      <c r="H61" s="81" t="s">
        <v>9002</v>
      </c>
      <c r="I61" s="81" t="s">
        <v>2089</v>
      </c>
      <c r="J61" s="81"/>
      <c r="K61" t="s">
        <v>9038</v>
      </c>
      <c r="L61" s="81"/>
      <c r="M61" s="81"/>
      <c r="N61" s="81"/>
      <c r="O61" s="81"/>
      <c r="P61" s="81" t="str">
        <f>VLOOKUP(PPlatformData[[#This Row],[Can support capability]],'B-Business Capability'!B:G,6,FALSE)</f>
        <v>Customer Service and Support</v>
      </c>
      <c r="Q61" s="83" t="e">
        <f>VLOOKUP(PPlatformData[[#This Row],[NoApplication]],'A-Applications'!B:O,14,FALSE)</f>
        <v>#N/A</v>
      </c>
    </row>
    <row r="62" spans="2:17">
      <c r="B62" s="81" t="s">
        <v>2129</v>
      </c>
      <c r="C62" s="81" t="s">
        <v>1034</v>
      </c>
      <c r="D62" s="81"/>
      <c r="E62" s="81"/>
      <c r="F62" s="81" t="s">
        <v>9001</v>
      </c>
      <c r="G62" s="81" t="s">
        <v>8998</v>
      </c>
      <c r="H62" s="81" t="s">
        <v>9002</v>
      </c>
      <c r="I62" s="81" t="s">
        <v>2089</v>
      </c>
      <c r="J62" s="81"/>
      <c r="K62" t="s">
        <v>9038</v>
      </c>
      <c r="L62" s="81"/>
      <c r="M62" s="81"/>
      <c r="N62" s="81"/>
      <c r="O62" s="81"/>
      <c r="P62" s="81" t="str">
        <f>VLOOKUP(PPlatformData[[#This Row],[Can support capability]],'B-Business Capability'!B:G,6,FALSE)</f>
        <v>Customer Service Strategy and Planning</v>
      </c>
      <c r="Q62" s="83" t="e">
        <f>VLOOKUP(PPlatformData[[#This Row],[NoApplication]],'A-Applications'!B:O,14,FALSE)</f>
        <v>#N/A</v>
      </c>
    </row>
    <row r="63" spans="2:17">
      <c r="B63" s="81" t="s">
        <v>2129</v>
      </c>
      <c r="C63" s="81" t="s">
        <v>1031</v>
      </c>
      <c r="D63" s="81"/>
      <c r="E63" s="81"/>
      <c r="F63" s="81" t="s">
        <v>9001</v>
      </c>
      <c r="G63" s="81" t="s">
        <v>8998</v>
      </c>
      <c r="H63" s="81" t="s">
        <v>9002</v>
      </c>
      <c r="I63" s="81" t="s">
        <v>2089</v>
      </c>
      <c r="J63" s="81"/>
      <c r="K63" t="s">
        <v>9038</v>
      </c>
      <c r="L63" s="81"/>
      <c r="M63" s="81"/>
      <c r="N63" s="81"/>
      <c r="O63" s="81"/>
      <c r="P63" s="81" t="str">
        <f>VLOOKUP(PPlatformData[[#This Row],[Can support capability]],'B-Business Capability'!B:G,6,FALSE)</f>
        <v>Customer Project Management</v>
      </c>
      <c r="Q63" s="83" t="e">
        <f>VLOOKUP(PPlatformData[[#This Row],[NoApplication]],'A-Applications'!B:O,14,FALSE)</f>
        <v>#N/A</v>
      </c>
    </row>
    <row r="64" spans="2:17">
      <c r="B64" s="81" t="s">
        <v>2129</v>
      </c>
      <c r="C64" s="81" t="s">
        <v>8985</v>
      </c>
      <c r="D64" s="81"/>
      <c r="E64" s="81"/>
      <c r="F64" s="81" t="s">
        <v>2037</v>
      </c>
      <c r="G64" s="81" t="s">
        <v>9007</v>
      </c>
      <c r="H64" s="81" t="s">
        <v>9008</v>
      </c>
      <c r="I64" s="81" t="s">
        <v>2089</v>
      </c>
      <c r="J64" s="81"/>
      <c r="L64" s="81"/>
      <c r="M64" s="81"/>
      <c r="N64" s="81"/>
      <c r="O64" s="81"/>
      <c r="P64" s="81">
        <f>VLOOKUP(PPlatformData[[#This Row],[Can support capability]],'B-Business Capability'!B:G,6,FALSE)</f>
        <v>0</v>
      </c>
      <c r="Q64" s="83" t="e">
        <f>VLOOKUP(PPlatformData[[#This Row],[NoApplication]],'A-Applications'!B:O,14,FALSE)</f>
        <v>#N/A</v>
      </c>
    </row>
    <row r="65" spans="2:17">
      <c r="B65" s="81" t="s">
        <v>8967</v>
      </c>
      <c r="C65" s="81" t="s">
        <v>141</v>
      </c>
      <c r="D65" s="81" t="str">
        <f>VLOOKUP(PPlatformData[[#This Row],[NoApplication]],'A-Applications'!B:D,3,FALSE)</f>
        <v>Ennova</v>
      </c>
      <c r="E65" s="81" t="str">
        <f>VLOOKUP(PPlatformData[[#This Row],[NoApplication]],'A-Applications'!B:D,3,FALSE)</f>
        <v>Ennova</v>
      </c>
      <c r="F65" s="81"/>
      <c r="G65" s="81"/>
      <c r="H65" s="81"/>
      <c r="I65" s="81"/>
      <c r="J65" s="81"/>
      <c r="L65" s="81"/>
      <c r="M65" s="83">
        <v>45658</v>
      </c>
      <c r="N65" s="83">
        <v>46203</v>
      </c>
      <c r="O65" s="81" t="s">
        <v>424</v>
      </c>
      <c r="P65" s="81" t="str">
        <f>VLOOKUP(PPlatformData[[#This Row],[Can support capability]],'B-Business Capability'!B:G,6,FALSE)</f>
        <v>Retentation</v>
      </c>
      <c r="Q65" s="83">
        <f>VLOOKUP(PPlatformData[[#This Row],[NoApplication]],'A-Applications'!B:O,14,FALSE)</f>
        <v>54788</v>
      </c>
    </row>
    <row r="66" spans="2:17">
      <c r="B66" s="81" t="s">
        <v>8967</v>
      </c>
      <c r="C66" s="81" t="s">
        <v>284</v>
      </c>
      <c r="D66" s="81" t="str">
        <f>VLOOKUP(PPlatformData[[#This Row],[NoApplication]],'A-Applications'!B:D,3,FALSE)</f>
        <v>Articulate Rise</v>
      </c>
      <c r="E66" s="81" t="str">
        <f>VLOOKUP(PPlatformData[[#This Row],[NoApplication]],'A-Applications'!B:D,3,FALSE)</f>
        <v>Articulate Rise</v>
      </c>
      <c r="F66" s="81"/>
      <c r="G66" s="81"/>
      <c r="H66" s="81"/>
      <c r="I66" s="81"/>
      <c r="J66" s="81"/>
      <c r="L66" s="81"/>
      <c r="M66" s="83">
        <v>45658</v>
      </c>
      <c r="N66" s="83">
        <v>46630</v>
      </c>
      <c r="O66" s="81" t="s">
        <v>818</v>
      </c>
      <c r="P66" s="81" t="str">
        <f>VLOOKUP(PPlatformData[[#This Row],[Can support capability]],'B-Business Capability'!B:G,6,FALSE)</f>
        <v>Learning &amp; Development</v>
      </c>
      <c r="Q66" s="83">
        <f>VLOOKUP(PPlatformData[[#This Row],[NoApplication]],'A-Applications'!B:O,14,FALSE)</f>
        <v>54788</v>
      </c>
    </row>
    <row r="67" spans="2:17">
      <c r="B67" s="81" t="s">
        <v>8967</v>
      </c>
      <c r="C67" s="81" t="s">
        <v>284</v>
      </c>
      <c r="D67" s="81" t="str">
        <f>VLOOKUP(PPlatformData[[#This Row],[NoApplication]],'A-Applications'!B:D,3,FALSE)</f>
        <v>Microsoft Forms</v>
      </c>
      <c r="E67" s="81" t="str">
        <f>VLOOKUP(PPlatformData[[#This Row],[NoApplication]],'A-Applications'!B:D,3,FALSE)</f>
        <v>Microsoft Forms</v>
      </c>
      <c r="F67" s="81"/>
      <c r="G67" s="81"/>
      <c r="H67" s="81"/>
      <c r="I67" s="81"/>
      <c r="J67" s="81"/>
      <c r="L67" s="81"/>
      <c r="M67" s="83">
        <v>45658</v>
      </c>
      <c r="N67" s="83">
        <v>46630</v>
      </c>
      <c r="O67" s="81" t="s">
        <v>285</v>
      </c>
      <c r="P67" s="81" t="str">
        <f>VLOOKUP(PPlatformData[[#This Row],[Can support capability]],'B-Business Capability'!B:G,6,FALSE)</f>
        <v>Learning &amp; Development</v>
      </c>
      <c r="Q67" s="83">
        <f>VLOOKUP(PPlatformData[[#This Row],[NoApplication]],'A-Applications'!B:O,14,FALSE)</f>
        <v>54788</v>
      </c>
    </row>
    <row r="68" spans="2:17">
      <c r="B68" s="81" t="s">
        <v>8967</v>
      </c>
      <c r="C68" s="81" t="s">
        <v>284</v>
      </c>
      <c r="D68" s="81" t="str">
        <f>VLOOKUP(PPlatformData[[#This Row],[NoApplication]],'A-Applications'!B:D,3,FALSE)</f>
        <v>LMS365 (Kamstrup-Learning)</v>
      </c>
      <c r="E68" s="81" t="str">
        <f>VLOOKUP(PPlatformData[[#This Row],[NoApplication]],'A-Applications'!B:D,3,FALSE)</f>
        <v>LMS365 (Kamstrup-Learning)</v>
      </c>
      <c r="F68" s="81"/>
      <c r="G68" s="81"/>
      <c r="H68" s="81"/>
      <c r="I68" s="81"/>
      <c r="J68" s="81"/>
      <c r="L68" s="81"/>
      <c r="M68" s="83">
        <v>45658</v>
      </c>
      <c r="N68" s="83">
        <v>46844</v>
      </c>
      <c r="O68" s="81" t="s">
        <v>306</v>
      </c>
      <c r="P68" s="81" t="str">
        <f>VLOOKUP(PPlatformData[[#This Row],[Can support capability]],'B-Business Capability'!B:G,6,FALSE)</f>
        <v>Learning &amp; Development</v>
      </c>
      <c r="Q68" s="83">
        <f>VLOOKUP(PPlatformData[[#This Row],[NoApplication]],'A-Applications'!B:O,14,FALSE)</f>
        <v>46844</v>
      </c>
    </row>
    <row r="69" spans="2:17">
      <c r="B69" s="81" t="s">
        <v>8967</v>
      </c>
      <c r="C69" s="81" t="s">
        <v>284</v>
      </c>
      <c r="D69" s="81" t="str">
        <f>VLOOKUP(PPlatformData[[#This Row],[NoApplication]],'A-Applications'!B:D,3,FALSE)</f>
        <v>Pluralsight Skills</v>
      </c>
      <c r="E69" s="81" t="str">
        <f>VLOOKUP(PPlatformData[[#This Row],[NoApplication]],'A-Applications'!B:D,3,FALSE)</f>
        <v>Pluralsight Skills</v>
      </c>
      <c r="F69" s="81"/>
      <c r="G69" s="81"/>
      <c r="H69" s="81"/>
      <c r="I69" s="81"/>
      <c r="J69" s="81"/>
      <c r="L69" s="81"/>
      <c r="M69" s="83">
        <v>45658</v>
      </c>
      <c r="N69" s="83">
        <v>46630</v>
      </c>
      <c r="O69" s="81" t="s">
        <v>389</v>
      </c>
      <c r="P69" s="81" t="str">
        <f>VLOOKUP(PPlatformData[[#This Row],[Can support capability]],'B-Business Capability'!B:G,6,FALSE)</f>
        <v>Learning &amp; Development</v>
      </c>
      <c r="Q69" s="83">
        <f>VLOOKUP(PPlatformData[[#This Row],[NoApplication]],'A-Applications'!B:O,14,FALSE)</f>
        <v>54788</v>
      </c>
    </row>
    <row r="70" spans="2:17">
      <c r="B70" s="81" t="s">
        <v>8967</v>
      </c>
      <c r="C70" s="81" t="s">
        <v>256</v>
      </c>
      <c r="D70" s="81" t="str">
        <f>VLOOKUP(PPlatformData[[#This Row],[NoApplication]],'A-Applications'!B:D,3,FALSE)</f>
        <v>HR-ON</v>
      </c>
      <c r="E70" s="81" t="str">
        <f>VLOOKUP(PPlatformData[[#This Row],[NoApplication]],'A-Applications'!B:D,3,FALSE)</f>
        <v>HR-ON</v>
      </c>
      <c r="F70" s="81"/>
      <c r="G70" s="81"/>
      <c r="H70" s="81"/>
      <c r="I70" s="81"/>
      <c r="J70" s="81"/>
      <c r="K70" t="s">
        <v>9039</v>
      </c>
      <c r="L70" s="81"/>
      <c r="M70" s="83">
        <v>45658</v>
      </c>
      <c r="N70" s="83">
        <v>47057</v>
      </c>
      <c r="O70" s="81" t="s">
        <v>257</v>
      </c>
      <c r="P70" s="81" t="str">
        <f>VLOOKUP(PPlatformData[[#This Row],[Can support capability]],'B-Business Capability'!B:G,6,FALSE)</f>
        <v>Recruiting</v>
      </c>
      <c r="Q70" s="83">
        <f>VLOOKUP(PPlatformData[[#This Row],[NoApplication]],'A-Applications'!B:O,14,FALSE)</f>
        <v>47118</v>
      </c>
    </row>
    <row r="71" spans="2:17">
      <c r="B71" s="81" t="s">
        <v>8967</v>
      </c>
      <c r="C71" s="81" t="s">
        <v>256</v>
      </c>
      <c r="D71" s="81" t="str">
        <f>VLOOKUP(PPlatformData[[#This Row],[NoApplication]],'A-Applications'!B:D,3,FALSE)</f>
        <v>DocuSign</v>
      </c>
      <c r="E71" s="81" t="str">
        <f>VLOOKUP(PPlatformData[[#This Row],[NoApplication]],'A-Applications'!B:D,3,FALSE)</f>
        <v>DocuSign</v>
      </c>
      <c r="F71" s="81"/>
      <c r="G71" s="81"/>
      <c r="H71" s="81"/>
      <c r="I71" s="81"/>
      <c r="J71" s="81"/>
      <c r="K71" t="s">
        <v>9040</v>
      </c>
      <c r="L71" s="81"/>
      <c r="M71" s="83">
        <v>45658</v>
      </c>
      <c r="N71" s="83">
        <v>46691</v>
      </c>
      <c r="O71" s="81" t="s">
        <v>123</v>
      </c>
      <c r="P71" s="81" t="str">
        <f>VLOOKUP(PPlatformData[[#This Row],[Can support capability]],'B-Business Capability'!B:G,6,FALSE)</f>
        <v>Recruiting</v>
      </c>
      <c r="Q71" s="83">
        <f>VLOOKUP(PPlatformData[[#This Row],[NoApplication]],'A-Applications'!B:O,14,FALSE)</f>
        <v>54788</v>
      </c>
    </row>
    <row r="72" spans="2:17">
      <c r="B72" s="81" t="s">
        <v>8967</v>
      </c>
      <c r="C72" s="81" t="s">
        <v>256</v>
      </c>
      <c r="D72" s="81" t="str">
        <f>VLOOKUP(PPlatformData[[#This Row],[NoApplication]],'A-Applications'!B:D,3,FALSE)</f>
        <v>Hogrefe</v>
      </c>
      <c r="E72" s="81" t="str">
        <f>VLOOKUP(PPlatformData[[#This Row],[NoApplication]],'A-Applications'!B:D,3,FALSE)</f>
        <v>Hogrefe</v>
      </c>
      <c r="F72" s="81"/>
      <c r="G72" s="81"/>
      <c r="H72" s="81"/>
      <c r="I72" s="81"/>
      <c r="J72" s="81"/>
      <c r="K72" t="s">
        <v>9041</v>
      </c>
      <c r="L72" s="81"/>
      <c r="M72" s="83">
        <v>45658</v>
      </c>
      <c r="N72" s="83">
        <v>47118</v>
      </c>
      <c r="O72" s="81" t="s">
        <v>831</v>
      </c>
      <c r="P72" s="81" t="str">
        <f>VLOOKUP(PPlatformData[[#This Row],[Can support capability]],'B-Business Capability'!B:G,6,FALSE)</f>
        <v>Recruiting</v>
      </c>
      <c r="Q72" s="83">
        <f>VLOOKUP(PPlatformData[[#This Row],[NoApplication]],'A-Applications'!B:O,14,FALSE)</f>
        <v>47118</v>
      </c>
    </row>
    <row r="73" spans="2:17">
      <c r="B73" s="81" t="s">
        <v>8967</v>
      </c>
      <c r="C73" s="81" t="s">
        <v>256</v>
      </c>
      <c r="D73" s="81" t="str">
        <f>VLOOKUP(PPlatformData[[#This Row],[NoApplication]],'A-Applications'!B:D,3,FALSE)</f>
        <v>ServiceNow</v>
      </c>
      <c r="E73" s="81" t="str">
        <f>VLOOKUP(PPlatformData[[#This Row],[NoApplication]],'A-Applications'!B:D,3,FALSE)</f>
        <v>ServiceNow</v>
      </c>
      <c r="F73" s="81"/>
      <c r="G73" s="81"/>
      <c r="H73" s="81"/>
      <c r="I73" s="81"/>
      <c r="J73" s="81"/>
      <c r="K73" t="s">
        <v>9042</v>
      </c>
      <c r="L73" s="81"/>
      <c r="M73" s="83">
        <v>45658</v>
      </c>
      <c r="N73" s="83">
        <v>54788</v>
      </c>
      <c r="O73" s="81" t="s">
        <v>157</v>
      </c>
      <c r="P73" s="81" t="str">
        <f>VLOOKUP(PPlatformData[[#This Row],[Can support capability]],'B-Business Capability'!B:G,6,FALSE)</f>
        <v>Recruiting</v>
      </c>
      <c r="Q73" s="83">
        <f>VLOOKUP(PPlatformData[[#This Row],[NoApplication]],'A-Applications'!B:O,14,FALSE)</f>
        <v>54788</v>
      </c>
    </row>
    <row r="74" spans="2:17">
      <c r="B74" s="81" t="s">
        <v>8967</v>
      </c>
      <c r="C74" s="81" t="s">
        <v>610</v>
      </c>
      <c r="D74" s="81" t="str">
        <f>VLOOKUP(PPlatformData[[#This Row],[NoApplication]],'A-Applications'!B:D,3,FALSE)</f>
        <v>LMS365 (Kamstrup-Learning)</v>
      </c>
      <c r="E74" s="81" t="str">
        <f>VLOOKUP(PPlatformData[[#This Row],[NoApplication]],'A-Applications'!B:D,3,FALSE)</f>
        <v>LMS365 (Kamstrup-Learning)</v>
      </c>
      <c r="F74" s="81"/>
      <c r="G74" s="81"/>
      <c r="H74" s="81"/>
      <c r="I74" s="81"/>
      <c r="J74" s="81"/>
      <c r="L74" s="81"/>
      <c r="M74" s="83">
        <v>45658</v>
      </c>
      <c r="N74" s="83">
        <v>46751</v>
      </c>
      <c r="O74" s="81" t="s">
        <v>306</v>
      </c>
      <c r="P74" s="81" t="str">
        <f>VLOOKUP(PPlatformData[[#This Row],[Can support capability]],'B-Business Capability'!B:G,6,FALSE)</f>
        <v>Onboarding</v>
      </c>
      <c r="Q74" s="83">
        <f>VLOOKUP(PPlatformData[[#This Row],[NoApplication]],'A-Applications'!B:O,14,FALSE)</f>
        <v>46844</v>
      </c>
    </row>
    <row r="75" spans="2:17">
      <c r="B75" s="81" t="s">
        <v>8967</v>
      </c>
      <c r="C75" s="81" t="s">
        <v>610</v>
      </c>
      <c r="D75" s="81" t="e">
        <f>VLOOKUP(PPlatformData[[#This Row],[NoApplication]],'A-Applications'!B:D,3,FALSE)</f>
        <v>#N/A</v>
      </c>
      <c r="E75" s="81" t="e">
        <f>VLOOKUP(PPlatformData[[#This Row],[NoApplication]],'A-Applications'!B:D,3,FALSE)</f>
        <v>#N/A</v>
      </c>
      <c r="F75" s="81"/>
      <c r="G75" s="81"/>
      <c r="H75" s="81"/>
      <c r="I75" s="81"/>
      <c r="J75" s="81"/>
      <c r="L75" s="81"/>
      <c r="M75" s="83">
        <v>45658</v>
      </c>
      <c r="N75" s="83">
        <v>46751</v>
      </c>
      <c r="O75" s="81" t="s">
        <v>9043</v>
      </c>
      <c r="P75" s="81" t="str">
        <f>VLOOKUP(PPlatformData[[#This Row],[Can support capability]],'B-Business Capability'!B:G,6,FALSE)</f>
        <v>Onboarding</v>
      </c>
      <c r="Q75" s="83" t="e">
        <f>VLOOKUP(PPlatformData[[#This Row],[NoApplication]],'A-Applications'!B:O,14,FALSE)</f>
        <v>#N/A</v>
      </c>
    </row>
    <row r="76" spans="2:17">
      <c r="B76" s="81" t="s">
        <v>8967</v>
      </c>
      <c r="C76" s="81" t="s">
        <v>980</v>
      </c>
      <c r="D76" s="81" t="str">
        <f>PPlatformData[[#This Row],[NoApplication]]</f>
        <v>429 - Microsoft Excel</v>
      </c>
      <c r="E76" s="81" t="str">
        <f>PPlatformData[[#This Row],[Module or Application in Platform]]</f>
        <v>429 - Microsoft Excel</v>
      </c>
      <c r="F76" s="81"/>
      <c r="G76" s="81"/>
      <c r="H76" s="81"/>
      <c r="I76" s="81"/>
      <c r="J76" s="81"/>
      <c r="L76" s="81"/>
      <c r="M76" s="83">
        <v>45658</v>
      </c>
      <c r="N76" s="83">
        <v>46477</v>
      </c>
      <c r="O76" s="81" t="s">
        <v>58</v>
      </c>
      <c r="P76" s="81" t="str">
        <f>VLOOKUP(PPlatformData[[#This Row],[Can support capability]],'B-Business Capability'!B:G,6,FALSE)</f>
        <v>Requirements Definition</v>
      </c>
      <c r="Q76" s="83">
        <f>VLOOKUP(PPlatformData[[#This Row],[NoApplication]],'A-Applications'!B:O,14,FALSE)</f>
        <v>54788</v>
      </c>
    </row>
    <row r="77" spans="2:17">
      <c r="B77" s="81" t="s">
        <v>8967</v>
      </c>
      <c r="C77" s="81" t="s">
        <v>980</v>
      </c>
      <c r="D77" s="81" t="str">
        <f>PPlatformData[[#This Row],[NoApplication]]</f>
        <v>299 - Microsoft Teams</v>
      </c>
      <c r="E77" s="81" t="str">
        <f>PPlatformData[[#This Row],[Module or Application in Platform]]</f>
        <v>299 - Microsoft Teams</v>
      </c>
      <c r="F77" s="81"/>
      <c r="G77" s="81"/>
      <c r="H77" s="81"/>
      <c r="I77" s="81"/>
      <c r="J77" s="81"/>
      <c r="L77" s="81"/>
      <c r="M77" s="83">
        <v>45658</v>
      </c>
      <c r="N77" s="83">
        <v>46477</v>
      </c>
      <c r="O77" s="81" t="s">
        <v>52</v>
      </c>
      <c r="P77" s="81" t="str">
        <f>VLOOKUP(PPlatformData[[#This Row],[Can support capability]],'B-Business Capability'!B:G,6,FALSE)</f>
        <v>Requirements Definition</v>
      </c>
      <c r="Q77" s="83">
        <f>VLOOKUP(PPlatformData[[#This Row],[NoApplication]],'A-Applications'!B:O,14,FALSE)</f>
        <v>54788</v>
      </c>
    </row>
    <row r="78" spans="2:17">
      <c r="B78" s="81" t="s">
        <v>8967</v>
      </c>
      <c r="C78" s="81" t="s">
        <v>980</v>
      </c>
      <c r="D78" s="81" t="str">
        <f>PPlatformData[[#This Row],[NoApplication]]</f>
        <v>328 - Sharepoint</v>
      </c>
      <c r="E78" s="81" t="str">
        <f>PPlatformData[[#This Row],[Module or Application in Platform]]</f>
        <v>328 - Sharepoint</v>
      </c>
      <c r="F78" s="81"/>
      <c r="G78" s="81"/>
      <c r="H78" s="81"/>
      <c r="I78" s="81"/>
      <c r="J78" s="81"/>
      <c r="L78" s="81"/>
      <c r="M78" s="83">
        <v>45658</v>
      </c>
      <c r="N78" s="83">
        <v>46477</v>
      </c>
      <c r="O78" s="81" t="s">
        <v>266</v>
      </c>
      <c r="P78" s="81" t="str">
        <f>VLOOKUP(PPlatformData[[#This Row],[Can support capability]],'B-Business Capability'!B:G,6,FALSE)</f>
        <v>Requirements Definition</v>
      </c>
      <c r="Q78" s="83">
        <f>VLOOKUP(PPlatformData[[#This Row],[NoApplication]],'A-Applications'!B:O,14,FALSE)</f>
        <v>54788</v>
      </c>
    </row>
    <row r="79" spans="2:17">
      <c r="B79" s="81" t="s">
        <v>2128</v>
      </c>
      <c r="C79" s="81" t="s">
        <v>417</v>
      </c>
      <c r="D79" s="81" t="s">
        <v>9044</v>
      </c>
      <c r="E79" s="81"/>
      <c r="F79" s="81" t="s">
        <v>2090</v>
      </c>
      <c r="G79" s="81"/>
      <c r="H79" s="81" t="s">
        <v>9002</v>
      </c>
      <c r="I79" s="81"/>
      <c r="J79" s="81"/>
      <c r="L79" s="81" t="s">
        <v>2089</v>
      </c>
      <c r="M79" s="81"/>
      <c r="N79" s="81"/>
      <c r="O79" s="81"/>
      <c r="P79" s="81">
        <f>VLOOKUP(PPlatformData[[#This Row],[Can support capability]],'B-Business Capability'!B:G,6,FALSE)</f>
        <v>0</v>
      </c>
      <c r="Q79" s="83" t="e">
        <f>VLOOKUP(PPlatformData[[#This Row],[NoApplication]],'A-Applications'!B:O,14,FALSE)</f>
        <v>#N/A</v>
      </c>
    </row>
    <row r="80" spans="2:17">
      <c r="B80" s="81" t="s">
        <v>2128</v>
      </c>
      <c r="C80" s="81" t="s">
        <v>417</v>
      </c>
      <c r="D80" s="81" t="s">
        <v>9045</v>
      </c>
      <c r="E80" s="81" t="s">
        <v>9046</v>
      </c>
      <c r="F80" s="81" t="s">
        <v>2037</v>
      </c>
      <c r="G80" s="81"/>
      <c r="H80" s="81" t="s">
        <v>9002</v>
      </c>
      <c r="I80" s="81"/>
      <c r="J80" s="81"/>
      <c r="K80" s="81" t="s">
        <v>9047</v>
      </c>
      <c r="L80" s="81" t="s">
        <v>2037</v>
      </c>
      <c r="M80" s="83">
        <v>47484</v>
      </c>
      <c r="N80" s="83">
        <v>54788</v>
      </c>
      <c r="O80" s="81"/>
      <c r="P80" s="81">
        <f>VLOOKUP(PPlatformData[[#This Row],[Can support capability]],'B-Business Capability'!B:G,6,FALSE)</f>
        <v>0</v>
      </c>
      <c r="Q80" s="83" t="e">
        <f>VLOOKUP(PPlatformData[[#This Row],[NoApplication]],'A-Applications'!B:O,14,FALSE)</f>
        <v>#N/A</v>
      </c>
    </row>
    <row r="81" spans="2:17">
      <c r="B81" s="81" t="s">
        <v>2128</v>
      </c>
      <c r="C81" s="81" t="s">
        <v>417</v>
      </c>
      <c r="D81" s="81" t="s">
        <v>9045</v>
      </c>
      <c r="E81" s="81" t="s">
        <v>9048</v>
      </c>
      <c r="F81" s="81" t="s">
        <v>2037</v>
      </c>
      <c r="G81" s="81"/>
      <c r="H81" s="81" t="s">
        <v>9002</v>
      </c>
      <c r="I81" s="81"/>
      <c r="J81" s="81"/>
      <c r="K81" s="81" t="s">
        <v>9049</v>
      </c>
      <c r="L81" s="81" t="s">
        <v>2037</v>
      </c>
      <c r="M81" s="83">
        <v>47484</v>
      </c>
      <c r="N81" s="83">
        <v>54788</v>
      </c>
      <c r="O81" s="81"/>
      <c r="P81" s="81">
        <f>VLOOKUP(PPlatformData[[#This Row],[Can support capability]],'B-Business Capability'!B:G,6,FALSE)</f>
        <v>0</v>
      </c>
      <c r="Q81" s="83" t="e">
        <f>VLOOKUP(PPlatformData[[#This Row],[NoApplication]],'A-Applications'!B:O,14,FALSE)</f>
        <v>#N/A</v>
      </c>
    </row>
    <row r="82" spans="2:17">
      <c r="B82" s="81" t="s">
        <v>2128</v>
      </c>
      <c r="C82" s="81" t="s">
        <v>233</v>
      </c>
      <c r="D82" s="81" t="s">
        <v>6091</v>
      </c>
      <c r="E82" s="81" t="s">
        <v>9050</v>
      </c>
      <c r="F82" s="81" t="s">
        <v>2037</v>
      </c>
      <c r="G82" s="81"/>
      <c r="H82" s="81" t="s">
        <v>9002</v>
      </c>
      <c r="I82" s="81"/>
      <c r="J82" s="81"/>
      <c r="K82" s="81" t="s">
        <v>9051</v>
      </c>
      <c r="L82" s="81" t="s">
        <v>2037</v>
      </c>
      <c r="M82" s="81"/>
      <c r="N82" s="81"/>
      <c r="O82" s="81"/>
      <c r="P82" s="81" t="str">
        <f>VLOOKUP(PPlatformData[[#This Row],[Can support capability]],'B-Business Capability'!B:G,6,FALSE)</f>
        <v>Payroll</v>
      </c>
      <c r="Q82" s="83" t="e">
        <f>VLOOKUP(PPlatformData[[#This Row],[NoApplication]],'A-Applications'!B:O,14,FALSE)</f>
        <v>#N/A</v>
      </c>
    </row>
    <row r="83" spans="2:17">
      <c r="B83" s="81" t="s">
        <v>2128</v>
      </c>
      <c r="C83" s="81" t="s">
        <v>233</v>
      </c>
      <c r="D83" s="81" t="s">
        <v>6091</v>
      </c>
      <c r="E83" s="81" t="s">
        <v>9052</v>
      </c>
      <c r="F83" s="81" t="s">
        <v>2037</v>
      </c>
      <c r="G83" s="81"/>
      <c r="H83" s="81" t="s">
        <v>9002</v>
      </c>
      <c r="I83" s="81"/>
      <c r="J83" s="81"/>
      <c r="K83" s="81" t="s">
        <v>9053</v>
      </c>
      <c r="L83" s="81" t="s">
        <v>2037</v>
      </c>
      <c r="M83" s="81"/>
      <c r="N83" s="81"/>
      <c r="O83" s="81"/>
      <c r="P83" s="81" t="str">
        <f>VLOOKUP(PPlatformData[[#This Row],[Can support capability]],'B-Business Capability'!B:G,6,FALSE)</f>
        <v>Payroll</v>
      </c>
      <c r="Q83" s="83" t="e">
        <f>VLOOKUP(PPlatformData[[#This Row],[NoApplication]],'A-Applications'!B:O,14,FALSE)</f>
        <v>#N/A</v>
      </c>
    </row>
    <row r="84" spans="2:17">
      <c r="B84" s="81" t="s">
        <v>2128</v>
      </c>
      <c r="C84" s="81" t="s">
        <v>233</v>
      </c>
      <c r="D84" s="81" t="s">
        <v>6091</v>
      </c>
      <c r="E84" s="81" t="s">
        <v>2150</v>
      </c>
      <c r="F84" s="81" t="s">
        <v>2037</v>
      </c>
      <c r="G84" s="81"/>
      <c r="H84" s="81" t="s">
        <v>9002</v>
      </c>
      <c r="I84" s="81"/>
      <c r="J84" s="81"/>
      <c r="K84" s="81" t="s">
        <v>9054</v>
      </c>
      <c r="L84" s="81" t="s">
        <v>2037</v>
      </c>
      <c r="M84" s="81"/>
      <c r="N84" s="81"/>
      <c r="O84" s="81"/>
      <c r="P84" s="81" t="str">
        <f>VLOOKUP(PPlatformData[[#This Row],[Can support capability]],'B-Business Capability'!B:G,6,FALSE)</f>
        <v>Payroll</v>
      </c>
      <c r="Q84" s="83" t="e">
        <f>VLOOKUP(PPlatformData[[#This Row],[NoApplication]],'A-Applications'!B:O,14,FALSE)</f>
        <v>#N/A</v>
      </c>
    </row>
    <row r="85" spans="2:17">
      <c r="B85" s="81" t="s">
        <v>2128</v>
      </c>
      <c r="C85" t="s">
        <v>828</v>
      </c>
      <c r="D85" s="81" t="s">
        <v>9044</v>
      </c>
      <c r="E85" t="s">
        <v>9055</v>
      </c>
      <c r="F85" s="81" t="s">
        <v>9003</v>
      </c>
      <c r="G85" s="81"/>
      <c r="H85" s="81" t="s">
        <v>9002</v>
      </c>
      <c r="I85" s="81"/>
      <c r="J85" s="81"/>
      <c r="K85" t="s">
        <v>9056</v>
      </c>
      <c r="L85" s="81" t="s">
        <v>2089</v>
      </c>
      <c r="M85" s="83">
        <v>45658</v>
      </c>
      <c r="N85" s="83">
        <v>54788</v>
      </c>
      <c r="O85" s="81"/>
      <c r="P85" s="81" t="str">
        <f>VLOOKUP(PPlatformData[[#This Row],[Can support capability]],'B-Business Capability'!B:G,6,FALSE)</f>
        <v>HR Policies &amp; Processes</v>
      </c>
      <c r="Q85" s="83" t="e">
        <f>VLOOKUP(PPlatformData[[#This Row],[NoApplication]],'A-Applications'!B:O,14,FALSE)</f>
        <v>#N/A</v>
      </c>
    </row>
    <row r="86" spans="2:17">
      <c r="B86" s="81" t="s">
        <v>2128</v>
      </c>
      <c r="C86" t="s">
        <v>828</v>
      </c>
      <c r="D86" s="81" t="s">
        <v>9057</v>
      </c>
      <c r="E86" s="81" t="s">
        <v>9058</v>
      </c>
      <c r="F86" s="81" t="s">
        <v>2037</v>
      </c>
      <c r="G86" s="81"/>
      <c r="H86" s="81" t="s">
        <v>9002</v>
      </c>
      <c r="I86" s="81"/>
      <c r="J86" s="81"/>
      <c r="K86" s="81" t="s">
        <v>9059</v>
      </c>
      <c r="L86" s="81" t="s">
        <v>2037</v>
      </c>
      <c r="M86" s="83">
        <v>47484</v>
      </c>
      <c r="N86" s="83">
        <v>54788</v>
      </c>
      <c r="O86" s="81"/>
      <c r="P86" s="81" t="str">
        <f>VLOOKUP(PPlatformData[[#This Row],[Can support capability]],'B-Business Capability'!B:G,6,FALSE)</f>
        <v>HR Policies &amp; Processes</v>
      </c>
      <c r="Q86" s="83" t="e">
        <f>VLOOKUP(PPlatformData[[#This Row],[NoApplication]],'A-Applications'!B:O,14,FALSE)</f>
        <v>#N/A</v>
      </c>
    </row>
    <row r="87" spans="2:17">
      <c r="B87" s="81" t="s">
        <v>2128</v>
      </c>
      <c r="C87" t="s">
        <v>828</v>
      </c>
      <c r="D87" s="81" t="s">
        <v>9057</v>
      </c>
      <c r="E87" s="81" t="s">
        <v>9060</v>
      </c>
      <c r="F87" s="81" t="s">
        <v>2037</v>
      </c>
      <c r="G87" s="81"/>
      <c r="H87" s="81" t="s">
        <v>9002</v>
      </c>
      <c r="I87" s="81"/>
      <c r="J87" s="81"/>
      <c r="K87" s="81" t="s">
        <v>9061</v>
      </c>
      <c r="L87" s="81" t="s">
        <v>2037</v>
      </c>
      <c r="M87" s="83">
        <v>47484</v>
      </c>
      <c r="N87" s="83">
        <v>54788</v>
      </c>
      <c r="O87" s="81"/>
      <c r="P87" s="81" t="str">
        <f>VLOOKUP(PPlatformData[[#This Row],[Can support capability]],'B-Business Capability'!B:G,6,FALSE)</f>
        <v>HR Policies &amp; Processes</v>
      </c>
      <c r="Q87" s="83" t="e">
        <f>VLOOKUP(PPlatformData[[#This Row],[NoApplication]],'A-Applications'!B:O,14,FALSE)</f>
        <v>#N/A</v>
      </c>
    </row>
    <row r="88" spans="2:17">
      <c r="B88" s="81" t="s">
        <v>2128</v>
      </c>
      <c r="C88" s="81" t="s">
        <v>141</v>
      </c>
      <c r="D88" s="81" t="s">
        <v>9044</v>
      </c>
      <c r="E88" t="s">
        <v>9062</v>
      </c>
      <c r="F88" s="81" t="s">
        <v>9003</v>
      </c>
      <c r="G88" s="81"/>
      <c r="H88" s="81" t="s">
        <v>9002</v>
      </c>
      <c r="I88" s="81"/>
      <c r="J88" s="81"/>
      <c r="K88" t="s">
        <v>9063</v>
      </c>
      <c r="L88" s="81" t="s">
        <v>2089</v>
      </c>
      <c r="M88" s="83">
        <v>45658</v>
      </c>
      <c r="N88" s="83">
        <v>54788</v>
      </c>
      <c r="O88" s="81"/>
      <c r="P88" s="81" t="str">
        <f>VLOOKUP(PPlatformData[[#This Row],[Can support capability]],'B-Business Capability'!B:G,6,FALSE)</f>
        <v>Retentation</v>
      </c>
      <c r="Q88" s="83" t="e">
        <f>VLOOKUP(PPlatformData[[#This Row],[NoApplication]],'A-Applications'!B:O,14,FALSE)</f>
        <v>#N/A</v>
      </c>
    </row>
    <row r="89" spans="2:17">
      <c r="B89" s="81" t="s">
        <v>2128</v>
      </c>
      <c r="C89" s="81" t="s">
        <v>141</v>
      </c>
      <c r="D89" s="81" t="s">
        <v>9044</v>
      </c>
      <c r="E89" t="s">
        <v>9064</v>
      </c>
      <c r="F89" s="81" t="s">
        <v>9003</v>
      </c>
      <c r="G89" s="81"/>
      <c r="H89" s="81" t="s">
        <v>9002</v>
      </c>
      <c r="I89" s="81"/>
      <c r="J89" s="81"/>
      <c r="K89" t="s">
        <v>9065</v>
      </c>
      <c r="L89" s="81" t="s">
        <v>2089</v>
      </c>
      <c r="M89" s="83">
        <v>45658</v>
      </c>
      <c r="N89" s="83">
        <v>54788</v>
      </c>
      <c r="O89" s="81"/>
      <c r="P89" s="81" t="str">
        <f>VLOOKUP(PPlatformData[[#This Row],[Can support capability]],'B-Business Capability'!B:G,6,FALSE)</f>
        <v>Retentation</v>
      </c>
      <c r="Q89" s="83" t="e">
        <f>VLOOKUP(PPlatformData[[#This Row],[NoApplication]],'A-Applications'!B:O,14,FALSE)</f>
        <v>#N/A</v>
      </c>
    </row>
    <row r="90" spans="2:17">
      <c r="B90" s="81" t="s">
        <v>2128</v>
      </c>
      <c r="C90" s="81" t="s">
        <v>141</v>
      </c>
      <c r="D90" s="81" t="s">
        <v>9044</v>
      </c>
      <c r="E90" t="s">
        <v>9066</v>
      </c>
      <c r="F90" s="81" t="s">
        <v>2090</v>
      </c>
      <c r="G90" s="81"/>
      <c r="H90" s="81" t="s">
        <v>9002</v>
      </c>
      <c r="I90" s="81"/>
      <c r="J90" s="81"/>
      <c r="K90" t="s">
        <v>9067</v>
      </c>
      <c r="L90" s="81" t="s">
        <v>2089</v>
      </c>
      <c r="M90" s="83">
        <v>45658</v>
      </c>
      <c r="N90" s="83">
        <v>54788</v>
      </c>
      <c r="O90" s="81"/>
      <c r="P90" s="81" t="str">
        <f>VLOOKUP(PPlatformData[[#This Row],[Can support capability]],'B-Business Capability'!B:G,6,FALSE)</f>
        <v>Retentation</v>
      </c>
      <c r="Q90" s="83" t="e">
        <f>VLOOKUP(PPlatformData[[#This Row],[NoApplication]],'A-Applications'!B:O,14,FALSE)</f>
        <v>#N/A</v>
      </c>
    </row>
    <row r="91" spans="2:17">
      <c r="B91" s="81" t="s">
        <v>2128</v>
      </c>
      <c r="C91" s="81" t="s">
        <v>141</v>
      </c>
      <c r="D91" s="81" t="s">
        <v>9068</v>
      </c>
      <c r="E91" s="81" t="s">
        <v>9069</v>
      </c>
      <c r="F91" s="81" t="s">
        <v>2037</v>
      </c>
      <c r="G91" s="81"/>
      <c r="H91" s="81" t="s">
        <v>9002</v>
      </c>
      <c r="I91" s="81"/>
      <c r="J91" s="81"/>
      <c r="K91" s="81" t="s">
        <v>9070</v>
      </c>
      <c r="L91" s="81" t="s">
        <v>2089</v>
      </c>
      <c r="M91" s="83">
        <v>46204</v>
      </c>
      <c r="N91" s="83">
        <v>54788</v>
      </c>
      <c r="O91" s="81"/>
      <c r="P91" s="81" t="str">
        <f>VLOOKUP(PPlatformData[[#This Row],[Can support capability]],'B-Business Capability'!B:G,6,FALSE)</f>
        <v>Retentation</v>
      </c>
      <c r="Q91" s="83" t="e">
        <f>VLOOKUP(PPlatformData[[#This Row],[NoApplication]],'A-Applications'!B:O,14,FALSE)</f>
        <v>#N/A</v>
      </c>
    </row>
    <row r="92" spans="2:17">
      <c r="B92" s="81" t="s">
        <v>2128</v>
      </c>
      <c r="C92" s="81" t="s">
        <v>141</v>
      </c>
      <c r="D92" s="81" t="s">
        <v>9068</v>
      </c>
      <c r="E92" s="81" t="s">
        <v>9071</v>
      </c>
      <c r="F92" s="81" t="s">
        <v>2037</v>
      </c>
      <c r="G92" s="81"/>
      <c r="H92" s="81" t="s">
        <v>9002</v>
      </c>
      <c r="I92" s="81"/>
      <c r="J92" s="81"/>
      <c r="K92" s="81" t="s">
        <v>9072</v>
      </c>
      <c r="L92" s="81" t="s">
        <v>2089</v>
      </c>
      <c r="M92" s="83">
        <v>46204</v>
      </c>
      <c r="N92" s="83">
        <v>54788</v>
      </c>
      <c r="O92" s="81"/>
      <c r="P92" s="81" t="str">
        <f>VLOOKUP(PPlatformData[[#This Row],[Can support capability]],'B-Business Capability'!B:G,6,FALSE)</f>
        <v>Retentation</v>
      </c>
      <c r="Q92" s="83" t="e">
        <f>VLOOKUP(PPlatformData[[#This Row],[NoApplication]],'A-Applications'!B:O,14,FALSE)</f>
        <v>#N/A</v>
      </c>
    </row>
    <row r="93" spans="2:17">
      <c r="B93" s="81" t="s">
        <v>2128</v>
      </c>
      <c r="C93" s="81" t="s">
        <v>236</v>
      </c>
      <c r="D93" s="81" t="s">
        <v>9073</v>
      </c>
      <c r="E93" s="81" t="s">
        <v>9074</v>
      </c>
      <c r="F93" s="81" t="s">
        <v>2037</v>
      </c>
      <c r="G93" s="81"/>
      <c r="H93" s="81" t="s">
        <v>9002</v>
      </c>
      <c r="I93" s="81"/>
      <c r="J93" s="81"/>
      <c r="K93" s="81" t="s">
        <v>9075</v>
      </c>
      <c r="L93" s="81" t="s">
        <v>2089</v>
      </c>
      <c r="M93" s="83">
        <v>46204</v>
      </c>
      <c r="N93" s="83">
        <v>54788</v>
      </c>
      <c r="O93" s="81"/>
      <c r="P93" s="81" t="str">
        <f>VLOOKUP(PPlatformData[[#This Row],[Can support capability]],'B-Business Capability'!B:G,6,FALSE)</f>
        <v>Compensation &amp; Benefits</v>
      </c>
      <c r="Q93" s="83" t="e">
        <f>VLOOKUP(PPlatformData[[#This Row],[NoApplication]],'A-Applications'!B:O,14,FALSE)</f>
        <v>#N/A</v>
      </c>
    </row>
    <row r="94" spans="2:17">
      <c r="B94" s="81" t="s">
        <v>2128</v>
      </c>
      <c r="C94" s="81" t="s">
        <v>236</v>
      </c>
      <c r="D94" s="81" t="s">
        <v>9073</v>
      </c>
      <c r="E94" s="81" t="s">
        <v>9076</v>
      </c>
      <c r="F94" s="81" t="s">
        <v>2037</v>
      </c>
      <c r="G94" s="81"/>
      <c r="H94" s="81" t="s">
        <v>9002</v>
      </c>
      <c r="I94" s="81"/>
      <c r="J94" s="81"/>
      <c r="K94" s="81" t="s">
        <v>9077</v>
      </c>
      <c r="L94" s="81" t="s">
        <v>2089</v>
      </c>
      <c r="M94" s="83">
        <v>46204</v>
      </c>
      <c r="N94" s="83">
        <v>54788</v>
      </c>
      <c r="O94" s="81"/>
      <c r="P94" s="81" t="str">
        <f>VLOOKUP(PPlatformData[[#This Row],[Can support capability]],'B-Business Capability'!B:G,6,FALSE)</f>
        <v>Compensation &amp; Benefits</v>
      </c>
      <c r="Q94" s="83" t="e">
        <f>VLOOKUP(PPlatformData[[#This Row],[NoApplication]],'A-Applications'!B:O,14,FALSE)</f>
        <v>#N/A</v>
      </c>
    </row>
    <row r="95" spans="2:17">
      <c r="B95" s="81" t="s">
        <v>2128</v>
      </c>
      <c r="C95" s="81" t="s">
        <v>236</v>
      </c>
      <c r="D95" s="81" t="s">
        <v>9073</v>
      </c>
      <c r="E95" s="81" t="s">
        <v>9078</v>
      </c>
      <c r="F95" s="81" t="s">
        <v>2037</v>
      </c>
      <c r="G95" s="81"/>
      <c r="H95" s="81" t="s">
        <v>9002</v>
      </c>
      <c r="I95" s="81"/>
      <c r="J95" s="81"/>
      <c r="K95" s="81" t="s">
        <v>9079</v>
      </c>
      <c r="L95" s="81" t="s">
        <v>2089</v>
      </c>
      <c r="M95" s="83">
        <v>46204</v>
      </c>
      <c r="N95" s="83">
        <v>54788</v>
      </c>
      <c r="O95" s="81"/>
      <c r="P95" s="81" t="str">
        <f>VLOOKUP(PPlatformData[[#This Row],[Can support capability]],'B-Business Capability'!B:G,6,FALSE)</f>
        <v>Compensation &amp; Benefits</v>
      </c>
      <c r="Q95" s="83" t="e">
        <f>VLOOKUP(PPlatformData[[#This Row],[NoApplication]],'A-Applications'!B:O,14,FALSE)</f>
        <v>#N/A</v>
      </c>
    </row>
    <row r="96" spans="2:17">
      <c r="B96" s="81" t="s">
        <v>2128</v>
      </c>
      <c r="C96" s="81" t="s">
        <v>236</v>
      </c>
      <c r="D96" s="81" t="s">
        <v>6091</v>
      </c>
      <c r="E96" s="81" t="s">
        <v>9050</v>
      </c>
      <c r="F96" s="81" t="s">
        <v>2037</v>
      </c>
      <c r="G96" s="81"/>
      <c r="H96" s="81" t="s">
        <v>9002</v>
      </c>
      <c r="I96" s="81"/>
      <c r="J96" s="81"/>
      <c r="K96" s="81" t="s">
        <v>9051</v>
      </c>
      <c r="L96" s="81" t="s">
        <v>2037</v>
      </c>
      <c r="M96" s="83">
        <v>46753</v>
      </c>
      <c r="N96" s="83">
        <v>54788</v>
      </c>
      <c r="O96" s="81"/>
      <c r="P96" s="81" t="str">
        <f>VLOOKUP(PPlatformData[[#This Row],[Can support capability]],'B-Business Capability'!B:G,6,FALSE)</f>
        <v>Compensation &amp; Benefits</v>
      </c>
      <c r="Q96" s="83" t="e">
        <f>VLOOKUP(PPlatformData[[#This Row],[NoApplication]],'A-Applications'!B:O,14,FALSE)</f>
        <v>#N/A</v>
      </c>
    </row>
    <row r="97" spans="2:17">
      <c r="B97" s="81" t="s">
        <v>2128</v>
      </c>
      <c r="C97" s="81" t="s">
        <v>236</v>
      </c>
      <c r="D97" s="81" t="s">
        <v>6091</v>
      </c>
      <c r="E97" s="81" t="s">
        <v>9052</v>
      </c>
      <c r="F97" s="81" t="s">
        <v>2037</v>
      </c>
      <c r="G97" s="81"/>
      <c r="H97" s="81" t="s">
        <v>9002</v>
      </c>
      <c r="I97" s="81"/>
      <c r="J97" s="81"/>
      <c r="K97" s="81" t="s">
        <v>9053</v>
      </c>
      <c r="L97" s="81" t="s">
        <v>2037</v>
      </c>
      <c r="M97" s="83">
        <v>46753</v>
      </c>
      <c r="N97" s="83">
        <v>54788</v>
      </c>
      <c r="O97" s="81"/>
      <c r="P97" s="81" t="str">
        <f>VLOOKUP(PPlatformData[[#This Row],[Can support capability]],'B-Business Capability'!B:G,6,FALSE)</f>
        <v>Compensation &amp; Benefits</v>
      </c>
      <c r="Q97" s="83" t="e">
        <f>VLOOKUP(PPlatformData[[#This Row],[NoApplication]],'A-Applications'!B:O,14,FALSE)</f>
        <v>#N/A</v>
      </c>
    </row>
    <row r="98" spans="2:17">
      <c r="B98" s="81" t="s">
        <v>2128</v>
      </c>
      <c r="C98" s="81" t="s">
        <v>236</v>
      </c>
      <c r="D98" s="81" t="s">
        <v>6091</v>
      </c>
      <c r="E98" s="81" t="s">
        <v>2150</v>
      </c>
      <c r="F98" s="81" t="s">
        <v>2037</v>
      </c>
      <c r="G98" s="81"/>
      <c r="H98" s="81" t="s">
        <v>9002</v>
      </c>
      <c r="I98" s="81"/>
      <c r="J98" s="81"/>
      <c r="K98" s="81" t="s">
        <v>9054</v>
      </c>
      <c r="L98" s="81" t="s">
        <v>2037</v>
      </c>
      <c r="M98" s="83">
        <v>46753</v>
      </c>
      <c r="N98" s="83">
        <v>54788</v>
      </c>
      <c r="O98" s="81"/>
      <c r="P98" s="81" t="str">
        <f>VLOOKUP(PPlatformData[[#This Row],[Can support capability]],'B-Business Capability'!B:G,6,FALSE)</f>
        <v>Compensation &amp; Benefits</v>
      </c>
      <c r="Q98" s="83" t="e">
        <f>VLOOKUP(PPlatformData[[#This Row],[NoApplication]],'A-Applications'!B:O,14,FALSE)</f>
        <v>#N/A</v>
      </c>
    </row>
    <row r="99" spans="2:17">
      <c r="B99" s="81" t="s">
        <v>2128</v>
      </c>
      <c r="C99" s="81" t="s">
        <v>236</v>
      </c>
      <c r="D99" s="81" t="s">
        <v>9080</v>
      </c>
      <c r="E99" s="81" t="s">
        <v>9081</v>
      </c>
      <c r="F99" s="81" t="s">
        <v>2037</v>
      </c>
      <c r="G99" s="81"/>
      <c r="H99" s="81" t="s">
        <v>9002</v>
      </c>
      <c r="I99" s="81"/>
      <c r="J99" s="81"/>
      <c r="K99" s="81" t="s">
        <v>9082</v>
      </c>
      <c r="L99" s="81" t="s">
        <v>2037</v>
      </c>
      <c r="M99" s="83">
        <v>47484</v>
      </c>
      <c r="N99" s="83">
        <v>54788</v>
      </c>
      <c r="O99" s="81"/>
      <c r="P99" s="81" t="str">
        <f>VLOOKUP(PPlatformData[[#This Row],[Can support capability]],'B-Business Capability'!B:G,6,FALSE)</f>
        <v>Compensation &amp; Benefits</v>
      </c>
      <c r="Q99" s="83" t="e">
        <f>VLOOKUP(PPlatformData[[#This Row],[NoApplication]],'A-Applications'!B:O,14,FALSE)</f>
        <v>#N/A</v>
      </c>
    </row>
    <row r="100" spans="2:17">
      <c r="B100" s="81" t="s">
        <v>2128</v>
      </c>
      <c r="C100" s="81" t="s">
        <v>236</v>
      </c>
      <c r="D100" s="81" t="s">
        <v>9080</v>
      </c>
      <c r="E100" s="81" t="s">
        <v>9083</v>
      </c>
      <c r="F100" s="81" t="s">
        <v>2037</v>
      </c>
      <c r="G100" s="81"/>
      <c r="H100" s="81" t="s">
        <v>9002</v>
      </c>
      <c r="I100" s="81"/>
      <c r="J100" s="81"/>
      <c r="K100" s="81" t="s">
        <v>9084</v>
      </c>
      <c r="L100" s="81" t="s">
        <v>2037</v>
      </c>
      <c r="M100" s="83">
        <v>47484</v>
      </c>
      <c r="N100" s="83">
        <v>54788</v>
      </c>
      <c r="O100" s="81"/>
      <c r="P100" s="81" t="str">
        <f>VLOOKUP(PPlatformData[[#This Row],[Can support capability]],'B-Business Capability'!B:G,6,FALSE)</f>
        <v>Compensation &amp; Benefits</v>
      </c>
      <c r="Q100" s="83" t="e">
        <f>VLOOKUP(PPlatformData[[#This Row],[NoApplication]],'A-Applications'!B:O,14,FALSE)</f>
        <v>#N/A</v>
      </c>
    </row>
    <row r="101" spans="2:17">
      <c r="B101" s="81" t="s">
        <v>2128</v>
      </c>
      <c r="C101" s="81" t="s">
        <v>236</v>
      </c>
      <c r="D101" s="81" t="s">
        <v>9080</v>
      </c>
      <c r="E101" s="81" t="s">
        <v>1604</v>
      </c>
      <c r="F101" s="81" t="s">
        <v>2037</v>
      </c>
      <c r="G101" s="81"/>
      <c r="H101" s="81" t="s">
        <v>9002</v>
      </c>
      <c r="I101" s="81"/>
      <c r="J101" s="81"/>
      <c r="K101" s="81" t="s">
        <v>9085</v>
      </c>
      <c r="L101" s="81" t="s">
        <v>2037</v>
      </c>
      <c r="M101" s="83">
        <v>47484</v>
      </c>
      <c r="N101" s="83">
        <v>54788</v>
      </c>
      <c r="O101" s="81"/>
      <c r="P101" s="81" t="str">
        <f>VLOOKUP(PPlatformData[[#This Row],[Can support capability]],'B-Business Capability'!B:G,6,FALSE)</f>
        <v>Compensation &amp; Benefits</v>
      </c>
      <c r="Q101" s="83" t="e">
        <f>VLOOKUP(PPlatformData[[#This Row],[NoApplication]],'A-Applications'!B:O,14,FALSE)</f>
        <v>#N/A</v>
      </c>
    </row>
    <row r="102" spans="2:17">
      <c r="B102" s="81" t="s">
        <v>2128</v>
      </c>
      <c r="C102" s="81" t="s">
        <v>236</v>
      </c>
      <c r="D102" s="81" t="s">
        <v>9086</v>
      </c>
      <c r="E102" s="81" t="s">
        <v>9087</v>
      </c>
      <c r="F102" s="81" t="s">
        <v>2037</v>
      </c>
      <c r="G102" s="81"/>
      <c r="H102" s="81" t="s">
        <v>9002</v>
      </c>
      <c r="I102" s="81"/>
      <c r="J102" s="81"/>
      <c r="K102" s="81" t="s">
        <v>9088</v>
      </c>
      <c r="L102" s="81" t="s">
        <v>2037</v>
      </c>
      <c r="M102" s="83">
        <v>47484</v>
      </c>
      <c r="N102" s="83">
        <v>54788</v>
      </c>
      <c r="O102" s="81"/>
      <c r="P102" s="81" t="str">
        <f>VLOOKUP(PPlatformData[[#This Row],[Can support capability]],'B-Business Capability'!B:G,6,FALSE)</f>
        <v>Compensation &amp; Benefits</v>
      </c>
      <c r="Q102" s="83" t="e">
        <f>VLOOKUP(PPlatformData[[#This Row],[NoApplication]],'A-Applications'!B:O,14,FALSE)</f>
        <v>#N/A</v>
      </c>
    </row>
    <row r="103" spans="2:17">
      <c r="B103" s="81" t="s">
        <v>2128</v>
      </c>
      <c r="C103" s="81" t="s">
        <v>236</v>
      </c>
      <c r="D103" s="81" t="s">
        <v>9086</v>
      </c>
      <c r="E103" s="81" t="s">
        <v>9089</v>
      </c>
      <c r="F103" s="81" t="s">
        <v>2037</v>
      </c>
      <c r="G103" s="81"/>
      <c r="H103" s="81" t="s">
        <v>9002</v>
      </c>
      <c r="I103" s="81"/>
      <c r="J103" s="81"/>
      <c r="K103" s="81" t="s">
        <v>9090</v>
      </c>
      <c r="L103" s="81" t="s">
        <v>2037</v>
      </c>
      <c r="M103" s="83">
        <v>47484</v>
      </c>
      <c r="N103" s="83">
        <v>54788</v>
      </c>
      <c r="O103" s="81"/>
      <c r="P103" s="81" t="str">
        <f>VLOOKUP(PPlatformData[[#This Row],[Can support capability]],'B-Business Capability'!B:G,6,FALSE)</f>
        <v>Compensation &amp; Benefits</v>
      </c>
      <c r="Q103" s="83" t="e">
        <f>VLOOKUP(PPlatformData[[#This Row],[NoApplication]],'A-Applications'!B:O,14,FALSE)</f>
        <v>#N/A</v>
      </c>
    </row>
    <row r="104" spans="2:17">
      <c r="B104" s="81" t="s">
        <v>2128</v>
      </c>
      <c r="C104" s="81" t="s">
        <v>236</v>
      </c>
      <c r="D104" s="81" t="s">
        <v>9086</v>
      </c>
      <c r="E104" s="81" t="s">
        <v>9091</v>
      </c>
      <c r="F104" s="81" t="s">
        <v>2037</v>
      </c>
      <c r="G104" s="81"/>
      <c r="H104" s="81" t="s">
        <v>9002</v>
      </c>
      <c r="I104" s="81"/>
      <c r="J104" s="81"/>
      <c r="K104" s="81" t="s">
        <v>9092</v>
      </c>
      <c r="L104" s="81" t="s">
        <v>2037</v>
      </c>
      <c r="M104" s="83">
        <v>47484</v>
      </c>
      <c r="N104" s="83">
        <v>54788</v>
      </c>
      <c r="O104" s="81"/>
      <c r="P104" s="81" t="str">
        <f>VLOOKUP(PPlatformData[[#This Row],[Can support capability]],'B-Business Capability'!B:G,6,FALSE)</f>
        <v>Compensation &amp; Benefits</v>
      </c>
      <c r="Q104" s="83" t="e">
        <f>VLOOKUP(PPlatformData[[#This Row],[NoApplication]],'A-Applications'!B:O,14,FALSE)</f>
        <v>#N/A</v>
      </c>
    </row>
    <row r="105" spans="2:17">
      <c r="B105" s="81" t="s">
        <v>2128</v>
      </c>
      <c r="C105" s="81" t="s">
        <v>284</v>
      </c>
      <c r="D105" s="81" t="s">
        <v>9093</v>
      </c>
      <c r="E105" s="81" t="s">
        <v>9094</v>
      </c>
      <c r="F105" s="81" t="s">
        <v>2037</v>
      </c>
      <c r="G105" s="81"/>
      <c r="H105" s="81" t="s">
        <v>9002</v>
      </c>
      <c r="I105" s="81"/>
      <c r="J105" s="81"/>
      <c r="K105" s="81" t="s">
        <v>9095</v>
      </c>
      <c r="L105" s="81" t="s">
        <v>2089</v>
      </c>
      <c r="M105" s="83">
        <v>46690</v>
      </c>
      <c r="N105" s="83">
        <v>54788</v>
      </c>
      <c r="O105" s="81"/>
      <c r="P105" s="81" t="str">
        <f>VLOOKUP(PPlatformData[[#This Row],[Can support capability]],'B-Business Capability'!B:G,6,FALSE)</f>
        <v>Learning &amp; Development</v>
      </c>
      <c r="Q105" s="83" t="e">
        <f>VLOOKUP(PPlatformData[[#This Row],[NoApplication]],'A-Applications'!B:O,14,FALSE)</f>
        <v>#N/A</v>
      </c>
    </row>
    <row r="106" spans="2:17">
      <c r="B106" s="81" t="s">
        <v>2128</v>
      </c>
      <c r="C106" s="81" t="s">
        <v>284</v>
      </c>
      <c r="D106" s="81" t="s">
        <v>9093</v>
      </c>
      <c r="E106" s="81" t="s">
        <v>9096</v>
      </c>
      <c r="F106" s="81" t="s">
        <v>2037</v>
      </c>
      <c r="G106" s="81"/>
      <c r="H106" s="81" t="s">
        <v>9002</v>
      </c>
      <c r="I106" s="81"/>
      <c r="J106" s="81"/>
      <c r="K106" s="81" t="s">
        <v>9097</v>
      </c>
      <c r="L106" s="81" t="s">
        <v>2089</v>
      </c>
      <c r="M106" s="83">
        <v>46327</v>
      </c>
      <c r="N106" s="83">
        <v>54788</v>
      </c>
      <c r="O106" s="81"/>
      <c r="P106" s="81" t="str">
        <f>VLOOKUP(PPlatformData[[#This Row],[Can support capability]],'B-Business Capability'!B:G,6,FALSE)</f>
        <v>Learning &amp; Development</v>
      </c>
      <c r="Q106" s="83" t="e">
        <f>VLOOKUP(PPlatformData[[#This Row],[NoApplication]],'A-Applications'!B:O,14,FALSE)</f>
        <v>#N/A</v>
      </c>
    </row>
    <row r="107" spans="2:17">
      <c r="B107" s="81" t="s">
        <v>2128</v>
      </c>
      <c r="C107" s="81" t="s">
        <v>284</v>
      </c>
      <c r="D107" s="81" t="s">
        <v>9093</v>
      </c>
      <c r="E107" s="81" t="s">
        <v>9098</v>
      </c>
      <c r="F107" s="81" t="s">
        <v>2037</v>
      </c>
      <c r="G107" s="81"/>
      <c r="H107" s="81" t="s">
        <v>9002</v>
      </c>
      <c r="I107" s="81"/>
      <c r="J107" s="81"/>
      <c r="K107" s="81" t="s">
        <v>9099</v>
      </c>
      <c r="L107" s="81" t="s">
        <v>2089</v>
      </c>
      <c r="M107" s="83">
        <v>46478</v>
      </c>
      <c r="N107" s="83">
        <v>54788</v>
      </c>
      <c r="O107" s="81"/>
      <c r="P107" s="81" t="str">
        <f>VLOOKUP(PPlatformData[[#This Row],[Can support capability]],'B-Business Capability'!B:G,6,FALSE)</f>
        <v>Learning &amp; Development</v>
      </c>
      <c r="Q107" s="83" t="e">
        <f>VLOOKUP(PPlatformData[[#This Row],[NoApplication]],'A-Applications'!B:O,14,FALSE)</f>
        <v>#N/A</v>
      </c>
    </row>
    <row r="108" spans="2:17">
      <c r="B108" s="81" t="s">
        <v>2128</v>
      </c>
      <c r="C108" s="81" t="s">
        <v>256</v>
      </c>
      <c r="D108" s="81" t="s">
        <v>5989</v>
      </c>
      <c r="E108" t="s">
        <v>8886</v>
      </c>
      <c r="F108" s="81" t="s">
        <v>2037</v>
      </c>
      <c r="G108" s="81"/>
      <c r="H108" s="81" t="s">
        <v>9002</v>
      </c>
      <c r="I108" s="81"/>
      <c r="J108" s="81"/>
      <c r="K108" t="s">
        <v>9100</v>
      </c>
      <c r="L108" s="81" t="s">
        <v>2089</v>
      </c>
      <c r="M108" s="83">
        <v>46935</v>
      </c>
      <c r="N108" s="83">
        <v>54788</v>
      </c>
      <c r="O108" s="81"/>
      <c r="P108" s="81" t="str">
        <f>VLOOKUP(PPlatformData[[#This Row],[Can support capability]],'B-Business Capability'!B:G,6,FALSE)</f>
        <v>Recruiting</v>
      </c>
      <c r="Q108" s="83" t="e">
        <f>VLOOKUP(PPlatformData[[#This Row],[NoApplication]],'A-Applications'!B:O,14,FALSE)</f>
        <v>#N/A</v>
      </c>
    </row>
    <row r="109" spans="2:17">
      <c r="B109" s="81" t="s">
        <v>2128</v>
      </c>
      <c r="C109" s="81" t="s">
        <v>190</v>
      </c>
      <c r="D109" s="81" t="s">
        <v>9101</v>
      </c>
      <c r="E109" s="81"/>
      <c r="F109" s="81" t="s">
        <v>9003</v>
      </c>
      <c r="G109" s="81"/>
      <c r="H109" s="81" t="s">
        <v>8999</v>
      </c>
      <c r="I109" s="81"/>
      <c r="J109" s="81"/>
      <c r="L109" s="81" t="s">
        <v>2089</v>
      </c>
      <c r="M109" s="81"/>
      <c r="N109" s="81"/>
      <c r="O109" s="81"/>
      <c r="P109" s="81" t="str">
        <f>VLOOKUP(PPlatformData[[#This Row],[Can support capability]],'B-Business Capability'!B:G,6,FALSE)</f>
        <v>Sales Operations</v>
      </c>
      <c r="Q109" s="83" t="e">
        <f>VLOOKUP(PPlatformData[[#This Row],[NoApplication]],'A-Applications'!B:O,14,FALSE)</f>
        <v>#N/A</v>
      </c>
    </row>
    <row r="110" spans="2:17">
      <c r="B110" s="81" t="s">
        <v>2128</v>
      </c>
      <c r="C110" s="81" t="s">
        <v>192</v>
      </c>
      <c r="D110" s="81" t="s">
        <v>9101</v>
      </c>
      <c r="E110" s="81"/>
      <c r="F110" s="81" t="s">
        <v>9003</v>
      </c>
      <c r="G110" s="81"/>
      <c r="H110" s="81" t="s">
        <v>8999</v>
      </c>
      <c r="I110" s="81"/>
      <c r="J110" s="81"/>
      <c r="L110" s="81" t="s">
        <v>2089</v>
      </c>
      <c r="M110" s="81"/>
      <c r="N110" s="81"/>
      <c r="O110" s="81"/>
      <c r="P110" s="81" t="str">
        <f>VLOOKUP(PPlatformData[[#This Row],[Can support capability]],'B-Business Capability'!B:G,6,FALSE)</f>
        <v>Sales Execution and Customer Engagement</v>
      </c>
      <c r="Q110" s="83" t="e">
        <f>VLOOKUP(PPlatformData[[#This Row],[NoApplication]],'A-Applications'!B:O,14,FALSE)</f>
        <v>#N/A</v>
      </c>
    </row>
    <row r="111" spans="2:17">
      <c r="B111" s="81" t="s">
        <v>2128</v>
      </c>
      <c r="C111" s="81" t="s">
        <v>193</v>
      </c>
      <c r="D111" s="81" t="s">
        <v>9101</v>
      </c>
      <c r="E111" s="81"/>
      <c r="F111" s="81" t="s">
        <v>9001</v>
      </c>
      <c r="G111" s="81"/>
      <c r="H111" s="81" t="s">
        <v>8999</v>
      </c>
      <c r="I111" s="81"/>
      <c r="J111" s="81"/>
      <c r="L111" s="81" t="s">
        <v>2089</v>
      </c>
      <c r="M111" s="81"/>
      <c r="N111" s="81"/>
      <c r="O111" s="81"/>
      <c r="P111" s="81" t="str">
        <f>VLOOKUP(PPlatformData[[#This Row],[Can support capability]],'B-Business Capability'!B:G,6,FALSE)</f>
        <v>Quotation, Order, and Contract Management</v>
      </c>
      <c r="Q111" s="83" t="e">
        <f>VLOOKUP(PPlatformData[[#This Row],[NoApplication]],'A-Applications'!B:O,14,FALSE)</f>
        <v>#N/A</v>
      </c>
    </row>
    <row r="112" spans="2:17">
      <c r="B112" s="81" t="s">
        <v>2128</v>
      </c>
      <c r="C112" s="81" t="s">
        <v>1390</v>
      </c>
      <c r="D112" s="81" t="s">
        <v>9101</v>
      </c>
      <c r="E112" s="81"/>
      <c r="F112" s="81" t="s">
        <v>9003</v>
      </c>
      <c r="G112" s="81"/>
      <c r="H112" s="81" t="s">
        <v>8999</v>
      </c>
      <c r="I112" s="81"/>
      <c r="J112" s="81"/>
      <c r="L112" s="81" t="s">
        <v>2089</v>
      </c>
      <c r="M112" s="81"/>
      <c r="N112" s="81"/>
      <c r="O112" s="81"/>
      <c r="P112" s="81">
        <f>VLOOKUP(PPlatformData[[#This Row],[Can support capability]],'B-Business Capability'!B:G,6,FALSE)</f>
        <v>0</v>
      </c>
      <c r="Q112" s="83" t="e">
        <f>VLOOKUP(PPlatformData[[#This Row],[NoApplication]],'A-Applications'!B:O,14,FALSE)</f>
        <v>#N/A</v>
      </c>
    </row>
    <row r="113" spans="2:17">
      <c r="B113" s="81" t="s">
        <v>2128</v>
      </c>
      <c r="C113" s="81" t="s">
        <v>610</v>
      </c>
      <c r="D113" s="81" t="s">
        <v>9044</v>
      </c>
      <c r="E113" t="s">
        <v>5992</v>
      </c>
      <c r="F113" s="81" t="s">
        <v>2037</v>
      </c>
      <c r="G113" s="81"/>
      <c r="H113" s="81" t="s">
        <v>9002</v>
      </c>
      <c r="I113" s="81"/>
      <c r="J113" s="81"/>
      <c r="K113" t="s">
        <v>9102</v>
      </c>
      <c r="L113" s="81" t="s">
        <v>2089</v>
      </c>
      <c r="M113" s="83">
        <v>46569</v>
      </c>
      <c r="N113" s="83">
        <v>54788</v>
      </c>
      <c r="O113" s="81"/>
      <c r="P113" s="81" t="str">
        <f>VLOOKUP(PPlatformData[[#This Row],[Can support capability]],'B-Business Capability'!B:G,6,FALSE)</f>
        <v>Onboarding</v>
      </c>
      <c r="Q113" s="83" t="e">
        <f>VLOOKUP(PPlatformData[[#This Row],[NoApplication]],'A-Applications'!B:O,14,FALSE)</f>
        <v>#N/A</v>
      </c>
    </row>
    <row r="114" spans="2:17">
      <c r="B114" s="81" t="s">
        <v>2128</v>
      </c>
      <c r="C114" s="81" t="s">
        <v>833</v>
      </c>
      <c r="D114" s="81" t="s">
        <v>9044</v>
      </c>
      <c r="E114" t="s">
        <v>9062</v>
      </c>
      <c r="F114" s="81" t="s">
        <v>2037</v>
      </c>
      <c r="G114" s="81"/>
      <c r="H114" s="81" t="s">
        <v>9002</v>
      </c>
      <c r="I114" s="81"/>
      <c r="J114" s="81"/>
      <c r="K114" t="s">
        <v>9063</v>
      </c>
      <c r="L114" s="81" t="s">
        <v>2089</v>
      </c>
      <c r="M114" s="83">
        <v>46203</v>
      </c>
      <c r="N114" s="83">
        <v>54788</v>
      </c>
      <c r="O114" s="81"/>
      <c r="P114" s="81" t="str">
        <f>VLOOKUP(PPlatformData[[#This Row],[Can support capability]],'B-Business Capability'!B:G,6,FALSE)</f>
        <v>Seperation</v>
      </c>
      <c r="Q114" s="83" t="e">
        <f>VLOOKUP(PPlatformData[[#This Row],[NoApplication]],'A-Applications'!B:O,14,FALSE)</f>
        <v>#N/A</v>
      </c>
    </row>
    <row r="115" spans="2:17">
      <c r="B115" s="81" t="s">
        <v>2128</v>
      </c>
      <c r="C115" s="81" t="s">
        <v>833</v>
      </c>
      <c r="D115" s="81" t="s">
        <v>9044</v>
      </c>
      <c r="E115" t="s">
        <v>9066</v>
      </c>
      <c r="F115" s="81" t="s">
        <v>2037</v>
      </c>
      <c r="G115" s="81"/>
      <c r="H115" s="81" t="s">
        <v>9002</v>
      </c>
      <c r="I115" s="81"/>
      <c r="J115" s="81"/>
      <c r="K115" t="s">
        <v>9067</v>
      </c>
      <c r="L115" s="81" t="s">
        <v>2089</v>
      </c>
      <c r="M115" s="83">
        <v>46203</v>
      </c>
      <c r="N115" s="83">
        <v>54788</v>
      </c>
      <c r="O115" s="81"/>
      <c r="P115" s="81" t="str">
        <f>VLOOKUP(PPlatformData[[#This Row],[Can support capability]],'B-Business Capability'!B:G,6,FALSE)</f>
        <v>Seperation</v>
      </c>
      <c r="Q115" s="83" t="e">
        <f>VLOOKUP(PPlatformData[[#This Row],[NoApplication]],'A-Applications'!B:O,14,FALSE)</f>
        <v>#N/A</v>
      </c>
    </row>
    <row r="116" spans="2:17">
      <c r="B116" s="81" t="s">
        <v>8970</v>
      </c>
      <c r="C116" s="81" t="s">
        <v>256</v>
      </c>
      <c r="D116" s="81" t="str">
        <f>VLOOKUP(PPlatformData[[#This Row],[NoApplication]],'A-Applications'!B:D,3,FALSE)</f>
        <v>Lumina</v>
      </c>
      <c r="E116" s="81" t="str">
        <f>VLOOKUP(PPlatformData[[#This Row],[NoApplication]],'A-Applications'!B:D,3,FALSE)</f>
        <v>Lumina</v>
      </c>
      <c r="F116" s="81"/>
      <c r="G116" s="81"/>
      <c r="H116" s="81"/>
      <c r="I116" s="81"/>
      <c r="J116" s="81"/>
      <c r="K116" t="s">
        <v>9103</v>
      </c>
      <c r="L116" s="81"/>
      <c r="M116" s="83">
        <v>46935</v>
      </c>
      <c r="N116" s="83">
        <v>54788</v>
      </c>
      <c r="O116" s="81" t="s">
        <v>9104</v>
      </c>
      <c r="P116" s="81" t="str">
        <f>VLOOKUP(PPlatformData[[#This Row],[Can support capability]],'B-Business Capability'!B:G,6,FALSE)</f>
        <v>Recruiting</v>
      </c>
      <c r="Q116" s="83">
        <f>VLOOKUP(PPlatformData[[#This Row],[NoApplication]],'A-Applications'!B:O,14,FALSE)</f>
        <v>54788</v>
      </c>
    </row>
    <row r="117" spans="2:17">
      <c r="B117" s="81" t="s">
        <v>2961</v>
      </c>
      <c r="C117" s="81" t="s">
        <v>284</v>
      </c>
      <c r="D117" s="81" t="str">
        <f>VLOOKUP(PPlatformData[[#This Row],[NoApplication]],'A-Applications'!B:D,3,FALSE)</f>
        <v>Microsoft Viva Glint</v>
      </c>
      <c r="E117" s="81" t="str">
        <f>VLOOKUP(PPlatformData[[#This Row],[NoApplication]],'A-Applications'!B:D,3,FALSE)</f>
        <v>Microsoft Viva Glint</v>
      </c>
      <c r="F117" s="81"/>
      <c r="G117" s="81"/>
      <c r="H117" s="81"/>
      <c r="I117" s="81"/>
      <c r="J117" s="81"/>
      <c r="L117" s="81"/>
      <c r="M117" s="83">
        <v>46539</v>
      </c>
      <c r="N117" s="83">
        <v>54788</v>
      </c>
      <c r="O117" s="81" t="s">
        <v>9105</v>
      </c>
      <c r="P117" s="81" t="str">
        <f>VLOOKUP(PPlatformData[[#This Row],[Can support capability]],'B-Business Capability'!B:G,6,FALSE)</f>
        <v>Learning &amp; Development</v>
      </c>
      <c r="Q117" s="83">
        <f>VLOOKUP(PPlatformData[[#This Row],[NoApplication]],'A-Applications'!B:O,14,FALSE)</f>
        <v>54788</v>
      </c>
    </row>
    <row r="118" spans="2:17">
      <c r="B118" s="81" t="s">
        <v>2961</v>
      </c>
      <c r="C118" s="81" t="s">
        <v>141</v>
      </c>
      <c r="D118" s="81" t="str">
        <f>VLOOKUP(PPlatformData[[#This Row],[NoApplication]],'A-Applications'!B:D,3,FALSE)</f>
        <v>Microsoft Viva Glint</v>
      </c>
      <c r="E118" s="81" t="str">
        <f>VLOOKUP(PPlatformData[[#This Row],[NoApplication]],'A-Applications'!B:D,3,FALSE)</f>
        <v>Microsoft Viva Glint</v>
      </c>
      <c r="F118" s="81"/>
      <c r="G118" s="81"/>
      <c r="H118" s="81"/>
      <c r="I118" s="81"/>
      <c r="J118" s="81"/>
      <c r="L118" s="81"/>
      <c r="M118" s="83">
        <v>46539</v>
      </c>
      <c r="N118" s="83">
        <v>54788</v>
      </c>
      <c r="O118" s="81" t="s">
        <v>9105</v>
      </c>
      <c r="P118" s="81" t="str">
        <f>VLOOKUP(PPlatformData[[#This Row],[Can support capability]],'B-Business Capability'!B:G,6,FALSE)</f>
        <v>Retentation</v>
      </c>
      <c r="Q118" s="83">
        <f>VLOOKUP(PPlatformData[[#This Row],[NoApplication]],'A-Applications'!B:O,14,FALSE)</f>
        <v>54788</v>
      </c>
    </row>
    <row r="119" spans="2:17">
      <c r="B119" s="81" t="s">
        <v>4183</v>
      </c>
      <c r="C119" s="81" t="s">
        <v>907</v>
      </c>
      <c r="D119" s="81"/>
      <c r="E119" s="81"/>
      <c r="F119" s="81"/>
      <c r="G119" s="81"/>
      <c r="H119" s="81"/>
      <c r="I119" s="81"/>
      <c r="J119" s="81"/>
      <c r="L119" s="81"/>
      <c r="M119" s="81"/>
      <c r="N119" s="81"/>
      <c r="O119" s="81"/>
      <c r="P119" s="81">
        <f>VLOOKUP(PPlatformData[[#This Row],[Can support capability]],'B-Business Capability'!B:G,6,FALSE)</f>
        <v>0</v>
      </c>
      <c r="Q119" s="83" t="e">
        <f>VLOOKUP(PPlatformData[[#This Row],[NoApplication]],'A-Applications'!B:O,14,FALSE)</f>
        <v>#N/A</v>
      </c>
    </row>
    <row r="120" spans="2:17">
      <c r="B120" s="81" t="s">
        <v>9106</v>
      </c>
      <c r="C120" s="81" t="s">
        <v>907</v>
      </c>
      <c r="D120" s="81"/>
      <c r="E120" s="81"/>
      <c r="F120" s="81"/>
      <c r="G120" s="81"/>
      <c r="H120" s="81"/>
      <c r="I120" s="81"/>
      <c r="J120" s="81"/>
      <c r="L120" s="81"/>
      <c r="M120" s="81"/>
      <c r="N120" s="81"/>
      <c r="O120" s="81"/>
      <c r="P120" s="81">
        <f>VLOOKUP(PPlatformData[[#This Row],[Can support capability]],'B-Business Capability'!B:G,6,FALSE)</f>
        <v>0</v>
      </c>
      <c r="Q120" s="83" t="e">
        <f>VLOOKUP(PPlatformData[[#This Row],[NoApplication]],'A-Applications'!B:O,14,FALSE)</f>
        <v>#N/A</v>
      </c>
    </row>
    <row r="121" spans="2:17">
      <c r="B121" s="81" t="s">
        <v>2079</v>
      </c>
      <c r="C121" s="81" t="s">
        <v>8975</v>
      </c>
      <c r="D121" s="81" t="s">
        <v>9107</v>
      </c>
      <c r="E121" s="81" t="s">
        <v>9108</v>
      </c>
      <c r="F121" s="81" t="s">
        <v>2037</v>
      </c>
      <c r="G121" s="81" t="s">
        <v>9004</v>
      </c>
      <c r="H121" s="81" t="s">
        <v>8999</v>
      </c>
      <c r="I121" s="81"/>
      <c r="J121" s="81"/>
      <c r="L121" s="81"/>
      <c r="M121" s="81"/>
      <c r="N121" s="81"/>
      <c r="O121" s="81"/>
      <c r="P121" s="81" t="str">
        <f>VLOOKUP(PPlatformData[[#This Row],[Can support capability]],'B-Business Capability'!B:G,6,FALSE)</f>
        <v/>
      </c>
      <c r="Q121" s="83" t="e">
        <f>VLOOKUP(PPlatformData[[#This Row],[NoApplication]],'A-Applications'!B:O,14,FALSE)</f>
        <v>#N/A</v>
      </c>
    </row>
    <row r="122" spans="2:17">
      <c r="B122" s="81" t="s">
        <v>2079</v>
      </c>
      <c r="C122" s="81" t="s">
        <v>417</v>
      </c>
      <c r="D122" s="81" t="s">
        <v>9109</v>
      </c>
      <c r="E122" s="81"/>
      <c r="F122" s="81" t="s">
        <v>2090</v>
      </c>
      <c r="G122" s="81" t="s">
        <v>9004</v>
      </c>
      <c r="H122" s="81"/>
      <c r="I122" s="81"/>
      <c r="J122" s="81"/>
      <c r="L122" s="81"/>
      <c r="M122" s="81"/>
      <c r="N122" s="81"/>
      <c r="O122" s="81"/>
      <c r="P122" s="81">
        <f>VLOOKUP(PPlatformData[[#This Row],[Can support capability]],'B-Business Capability'!B:G,6,FALSE)</f>
        <v>0</v>
      </c>
      <c r="Q122" s="83" t="e">
        <f>VLOOKUP(PPlatformData[[#This Row],[NoApplication]],'A-Applications'!B:O,14,FALSE)</f>
        <v>#N/A</v>
      </c>
    </row>
    <row r="123" spans="2:17">
      <c r="B123" s="81" t="s">
        <v>2079</v>
      </c>
      <c r="C123" s="81" t="s">
        <v>415</v>
      </c>
      <c r="D123" s="81" t="s">
        <v>6034</v>
      </c>
      <c r="E123" s="81"/>
      <c r="F123" s="81" t="s">
        <v>9001</v>
      </c>
      <c r="G123" s="81" t="s">
        <v>8998</v>
      </c>
      <c r="H123" s="81" t="s">
        <v>9002</v>
      </c>
      <c r="I123" s="81"/>
      <c r="J123" s="81"/>
      <c r="L123" s="81"/>
      <c r="M123" s="81"/>
      <c r="N123" s="81"/>
      <c r="O123" s="81"/>
      <c r="P123" s="81">
        <f>VLOOKUP(PPlatformData[[#This Row],[Can support capability]],'B-Business Capability'!B:G,6,FALSE)</f>
        <v>0</v>
      </c>
      <c r="Q123" s="83" t="e">
        <f>VLOOKUP(PPlatformData[[#This Row],[NoApplication]],'A-Applications'!B:O,14,FALSE)</f>
        <v>#N/A</v>
      </c>
    </row>
    <row r="124" spans="2:17">
      <c r="B124" s="81" t="s">
        <v>2079</v>
      </c>
      <c r="C124" s="81" t="s">
        <v>8980</v>
      </c>
      <c r="D124" s="81" t="s">
        <v>9110</v>
      </c>
      <c r="E124" s="81" t="s">
        <v>9111</v>
      </c>
      <c r="F124" s="81" t="s">
        <v>2037</v>
      </c>
      <c r="G124" s="81" t="s">
        <v>8998</v>
      </c>
      <c r="H124" s="81" t="s">
        <v>9002</v>
      </c>
      <c r="I124" s="81"/>
      <c r="J124" s="81"/>
      <c r="L124" s="81"/>
      <c r="M124" s="81"/>
      <c r="N124" s="81"/>
      <c r="O124" s="81"/>
      <c r="P124" s="81">
        <f>VLOOKUP(PPlatformData[[#This Row],[Can support capability]],'B-Business Capability'!B:G,6,FALSE)</f>
        <v>0</v>
      </c>
      <c r="Q124" s="83" t="e">
        <f>VLOOKUP(PPlatformData[[#This Row],[NoApplication]],'A-Applications'!B:O,14,FALSE)</f>
        <v>#N/A</v>
      </c>
    </row>
    <row r="125" spans="2:17">
      <c r="B125" s="81" t="s">
        <v>2079</v>
      </c>
      <c r="C125" s="81" t="s">
        <v>8980</v>
      </c>
      <c r="D125" s="81" t="s">
        <v>9110</v>
      </c>
      <c r="E125" s="81" t="s">
        <v>9112</v>
      </c>
      <c r="F125" s="81" t="s">
        <v>2090</v>
      </c>
      <c r="G125" s="81" t="s">
        <v>8998</v>
      </c>
      <c r="H125" s="81" t="s">
        <v>9002</v>
      </c>
      <c r="I125" s="81"/>
      <c r="J125" s="81"/>
      <c r="L125" s="81"/>
      <c r="M125" s="81"/>
      <c r="N125" s="81"/>
      <c r="O125" s="81"/>
      <c r="P125" s="81">
        <f>VLOOKUP(PPlatformData[[#This Row],[Can support capability]],'B-Business Capability'!B:G,6,FALSE)</f>
        <v>0</v>
      </c>
      <c r="Q125" s="83" t="e">
        <f>VLOOKUP(PPlatformData[[#This Row],[NoApplication]],'A-Applications'!B:O,14,FALSE)</f>
        <v>#N/A</v>
      </c>
    </row>
    <row r="126" spans="2:17">
      <c r="B126" s="81" t="s">
        <v>2079</v>
      </c>
      <c r="C126" s="81" t="s">
        <v>8980</v>
      </c>
      <c r="D126" s="81" t="s">
        <v>9110</v>
      </c>
      <c r="E126" s="81"/>
      <c r="F126" s="81" t="s">
        <v>9001</v>
      </c>
      <c r="G126" s="81" t="s">
        <v>8998</v>
      </c>
      <c r="H126" s="81" t="s">
        <v>9002</v>
      </c>
      <c r="I126" s="81"/>
      <c r="J126" s="81"/>
      <c r="L126" s="81"/>
      <c r="M126" s="81"/>
      <c r="N126" s="81"/>
      <c r="O126" s="81"/>
      <c r="P126" s="81">
        <f>VLOOKUP(PPlatformData[[#This Row],[Can support capability]],'B-Business Capability'!B:G,6,FALSE)</f>
        <v>0</v>
      </c>
      <c r="Q126" s="83" t="e">
        <f>VLOOKUP(PPlatformData[[#This Row],[NoApplication]],'A-Applications'!B:O,14,FALSE)</f>
        <v>#N/A</v>
      </c>
    </row>
    <row r="127" spans="2:17">
      <c r="B127" s="81" t="s">
        <v>2079</v>
      </c>
      <c r="C127" s="81" t="s">
        <v>8980</v>
      </c>
      <c r="D127" s="147" t="s">
        <v>9113</v>
      </c>
      <c r="E127" s="147" t="s">
        <v>9114</v>
      </c>
      <c r="F127" s="81" t="s">
        <v>9001</v>
      </c>
      <c r="G127" s="81" t="s">
        <v>8998</v>
      </c>
      <c r="H127" s="81" t="s">
        <v>9002</v>
      </c>
      <c r="I127" s="81"/>
      <c r="J127" s="81"/>
      <c r="L127" s="81"/>
      <c r="M127" s="81"/>
      <c r="N127" s="81"/>
      <c r="O127" s="81"/>
      <c r="P127" s="81">
        <f>VLOOKUP(PPlatformData[[#This Row],[Can support capability]],'B-Business Capability'!B:G,6,FALSE)</f>
        <v>0</v>
      </c>
      <c r="Q127" s="83" t="e">
        <f>VLOOKUP(PPlatformData[[#This Row],[NoApplication]],'A-Applications'!B:O,14,FALSE)</f>
        <v>#N/A</v>
      </c>
    </row>
    <row r="128" spans="2:17">
      <c r="B128" s="81" t="s">
        <v>2079</v>
      </c>
      <c r="C128" s="81" t="s">
        <v>8980</v>
      </c>
      <c r="D128" s="147" t="s">
        <v>9113</v>
      </c>
      <c r="E128" s="147"/>
      <c r="F128" s="81" t="s">
        <v>9001</v>
      </c>
      <c r="G128" s="81" t="s">
        <v>8998</v>
      </c>
      <c r="H128" s="81" t="s">
        <v>9002</v>
      </c>
      <c r="I128" s="81"/>
      <c r="J128" s="81"/>
      <c r="L128" s="81"/>
      <c r="M128" s="81"/>
      <c r="N128" s="81"/>
      <c r="O128" s="81"/>
      <c r="P128" s="81">
        <f>VLOOKUP(PPlatformData[[#This Row],[Can support capability]],'B-Business Capability'!B:G,6,FALSE)</f>
        <v>0</v>
      </c>
      <c r="Q128" s="83" t="e">
        <f>VLOOKUP(PPlatformData[[#This Row],[NoApplication]],'A-Applications'!B:O,14,FALSE)</f>
        <v>#N/A</v>
      </c>
    </row>
    <row r="129" spans="2:17">
      <c r="B129" s="81" t="s">
        <v>2079</v>
      </c>
      <c r="C129" s="81" t="s">
        <v>195</v>
      </c>
      <c r="D129" s="81" t="s">
        <v>3217</v>
      </c>
      <c r="E129" s="81" t="s">
        <v>9115</v>
      </c>
      <c r="F129" s="81" t="s">
        <v>9001</v>
      </c>
      <c r="G129" s="81" t="s">
        <v>8998</v>
      </c>
      <c r="H129" s="81" t="s">
        <v>8999</v>
      </c>
      <c r="I129" s="81"/>
      <c r="J129" s="81"/>
      <c r="L129" s="81"/>
      <c r="M129" s="81"/>
      <c r="N129" s="81"/>
      <c r="O129" s="81"/>
      <c r="P129" s="81">
        <f>VLOOKUP(PPlatformData[[#This Row],[Can support capability]],'B-Business Capability'!B:G,6,FALSE)</f>
        <v>0</v>
      </c>
      <c r="Q129" s="83" t="e">
        <f>VLOOKUP(PPlatformData[[#This Row],[NoApplication]],'A-Applications'!B:O,14,FALSE)</f>
        <v>#N/A</v>
      </c>
    </row>
    <row r="130" spans="2:17">
      <c r="B130" s="81" t="s">
        <v>2079</v>
      </c>
      <c r="C130" s="81" t="s">
        <v>195</v>
      </c>
      <c r="D130" s="81" t="s">
        <v>3217</v>
      </c>
      <c r="E130" s="81"/>
      <c r="F130" s="81" t="s">
        <v>9003</v>
      </c>
      <c r="G130" s="81" t="s">
        <v>8998</v>
      </c>
      <c r="H130" s="81" t="s">
        <v>8999</v>
      </c>
      <c r="I130" s="81"/>
      <c r="J130" s="81"/>
      <c r="L130" s="81"/>
      <c r="M130" s="81"/>
      <c r="N130" s="81"/>
      <c r="O130" s="81"/>
      <c r="P130" s="81">
        <f>VLOOKUP(PPlatformData[[#This Row],[Can support capability]],'B-Business Capability'!B:G,6,FALSE)</f>
        <v>0</v>
      </c>
      <c r="Q130" s="83" t="e">
        <f>VLOOKUP(PPlatformData[[#This Row],[NoApplication]],'A-Applications'!B:O,14,FALSE)</f>
        <v>#N/A</v>
      </c>
    </row>
    <row r="131" spans="2:17">
      <c r="B131" s="81" t="s">
        <v>2079</v>
      </c>
      <c r="C131" s="81" t="s">
        <v>438</v>
      </c>
      <c r="D131" s="81" t="s">
        <v>9107</v>
      </c>
      <c r="E131" s="81" t="s">
        <v>9116</v>
      </c>
      <c r="F131" s="81" t="s">
        <v>2037</v>
      </c>
      <c r="G131" s="81" t="s">
        <v>9004</v>
      </c>
      <c r="H131" s="81" t="s">
        <v>8999</v>
      </c>
      <c r="I131" s="81"/>
      <c r="J131" s="81"/>
      <c r="L131" s="81"/>
      <c r="M131" s="81"/>
      <c r="N131" s="81"/>
      <c r="O131" s="81"/>
      <c r="P131" s="81" t="str">
        <f>VLOOKUP(PPlatformData[[#This Row],[Can support capability]],'B-Business Capability'!B:G,6,FALSE)</f>
        <v>Contact Management</v>
      </c>
      <c r="Q131" s="83" t="e">
        <f>VLOOKUP(PPlatformData[[#This Row],[NoApplication]],'A-Applications'!B:O,14,FALSE)</f>
        <v>#N/A</v>
      </c>
    </row>
    <row r="132" spans="2:17">
      <c r="B132" s="81" t="s">
        <v>2079</v>
      </c>
      <c r="C132" s="81" t="s">
        <v>517</v>
      </c>
      <c r="D132" s="81" t="s">
        <v>9107</v>
      </c>
      <c r="E132" s="81" t="s">
        <v>9117</v>
      </c>
      <c r="F132" s="81" t="s">
        <v>2037</v>
      </c>
      <c r="G132" s="81" t="s">
        <v>9004</v>
      </c>
      <c r="H132" s="81" t="s">
        <v>8999</v>
      </c>
      <c r="I132" s="81"/>
      <c r="J132" s="81"/>
      <c r="L132" s="81"/>
      <c r="M132" s="81"/>
      <c r="N132" s="81"/>
      <c r="O132" s="81"/>
      <c r="P132" s="81" t="str">
        <f>VLOOKUP(PPlatformData[[#This Row],[Can support capability]],'B-Business Capability'!B:G,6,FALSE)</f>
        <v>Contract Management</v>
      </c>
      <c r="Q132" s="83" t="e">
        <f>VLOOKUP(PPlatformData[[#This Row],[NoApplication]],'A-Applications'!B:O,14,FALSE)</f>
        <v>#N/A</v>
      </c>
    </row>
    <row r="133" spans="2:17">
      <c r="B133" s="81" t="s">
        <v>2079</v>
      </c>
      <c r="C133" s="81" t="s">
        <v>517</v>
      </c>
      <c r="D133" s="81" t="s">
        <v>46</v>
      </c>
      <c r="E133" s="81" t="s">
        <v>9118</v>
      </c>
      <c r="F133" s="81"/>
      <c r="G133" s="81" t="s">
        <v>8998</v>
      </c>
      <c r="H133" s="81" t="s">
        <v>8999</v>
      </c>
      <c r="I133" s="81"/>
      <c r="J133" s="81"/>
      <c r="L133" s="81"/>
      <c r="M133" s="81"/>
      <c r="N133" s="81"/>
      <c r="O133" s="81"/>
      <c r="P133" s="81" t="str">
        <f>VLOOKUP(PPlatformData[[#This Row],[Can support capability]],'B-Business Capability'!B:G,6,FALSE)</f>
        <v>Contract Management</v>
      </c>
      <c r="Q133" s="83" t="e">
        <f>VLOOKUP(PPlatformData[[#This Row],[NoApplication]],'A-Applications'!B:O,14,FALSE)</f>
        <v>#N/A</v>
      </c>
    </row>
    <row r="134" spans="2:17">
      <c r="B134" s="81" t="s">
        <v>2079</v>
      </c>
      <c r="C134" s="81" t="s">
        <v>418</v>
      </c>
      <c r="D134" s="81" t="s">
        <v>9107</v>
      </c>
      <c r="E134" s="81" t="s">
        <v>9116</v>
      </c>
      <c r="F134" s="81" t="s">
        <v>2037</v>
      </c>
      <c r="G134" s="81" t="s">
        <v>9004</v>
      </c>
      <c r="H134" s="81" t="s">
        <v>8999</v>
      </c>
      <c r="I134" s="81"/>
      <c r="J134" s="81"/>
      <c r="L134" s="81"/>
      <c r="M134" s="81"/>
      <c r="N134" s="81"/>
      <c r="O134" s="81"/>
      <c r="P134" s="81" t="str">
        <f>VLOOKUP(PPlatformData[[#This Row],[Can support capability]],'B-Business Capability'!B:G,6,FALSE)</f>
        <v>Customer Management</v>
      </c>
      <c r="Q134" s="83" t="e">
        <f>VLOOKUP(PPlatformData[[#This Row],[NoApplication]],'A-Applications'!B:O,14,FALSE)</f>
        <v>#N/A</v>
      </c>
    </row>
    <row r="135" spans="2:17">
      <c r="B135" s="81" t="s">
        <v>2079</v>
      </c>
      <c r="C135" s="81" t="s">
        <v>9119</v>
      </c>
      <c r="D135" s="81" t="s">
        <v>9107</v>
      </c>
      <c r="E135" s="81" t="s">
        <v>9108</v>
      </c>
      <c r="F135" s="81" t="s">
        <v>2037</v>
      </c>
      <c r="G135" s="81" t="s">
        <v>9004</v>
      </c>
      <c r="H135" s="81" t="s">
        <v>8999</v>
      </c>
      <c r="I135" s="81"/>
      <c r="J135" s="81"/>
      <c r="L135" s="81"/>
      <c r="M135" s="81"/>
      <c r="N135" s="81"/>
      <c r="O135" s="81"/>
      <c r="P135" s="81" t="str">
        <f>VLOOKUP(PPlatformData[[#This Row],[Can support capability]],'B-Business Capability'!B:G,6,FALSE)</f>
        <v>Customer Scoring</v>
      </c>
      <c r="Q135" s="83" t="e">
        <f>VLOOKUP(PPlatformData[[#This Row],[NoApplication]],'A-Applications'!B:O,14,FALSE)</f>
        <v>#N/A</v>
      </c>
    </row>
    <row r="136" spans="2:17">
      <c r="B136" s="81" t="s">
        <v>2079</v>
      </c>
      <c r="C136" s="81" t="s">
        <v>9120</v>
      </c>
      <c r="D136" s="147" t="s">
        <v>9113</v>
      </c>
      <c r="E136" s="81" t="s">
        <v>9121</v>
      </c>
      <c r="F136" s="81" t="s">
        <v>9001</v>
      </c>
      <c r="G136" s="81" t="s">
        <v>9004</v>
      </c>
      <c r="H136" s="81" t="s">
        <v>8999</v>
      </c>
      <c r="I136" s="81"/>
      <c r="J136" s="81"/>
      <c r="L136" s="81"/>
      <c r="M136" s="81"/>
      <c r="N136" s="81"/>
      <c r="O136" s="81"/>
      <c r="P136" s="81" t="str">
        <f>VLOOKUP(PPlatformData[[#This Row],[Can support capability]],'B-Business Capability'!B:G,6,FALSE)</f>
        <v>Order Management</v>
      </c>
      <c r="Q136" s="83" t="e">
        <f>VLOOKUP(PPlatformData[[#This Row],[NoApplication]],'A-Applications'!B:O,14,FALSE)</f>
        <v>#N/A</v>
      </c>
    </row>
    <row r="137" spans="2:17">
      <c r="B137" s="81" t="s">
        <v>2079</v>
      </c>
      <c r="C137" s="81" t="s">
        <v>9122</v>
      </c>
      <c r="D137" s="81" t="s">
        <v>9123</v>
      </c>
      <c r="E137" s="81" t="s">
        <v>9124</v>
      </c>
      <c r="F137" s="81" t="s">
        <v>9003</v>
      </c>
      <c r="G137" s="81" t="s">
        <v>9004</v>
      </c>
      <c r="H137" s="81" t="s">
        <v>8999</v>
      </c>
      <c r="I137" s="81"/>
      <c r="J137" s="81"/>
      <c r="L137" s="81"/>
      <c r="M137" s="81"/>
      <c r="N137" s="81"/>
      <c r="O137" s="81"/>
      <c r="P137" s="81" t="str">
        <f>VLOOKUP(PPlatformData[[#This Row],[Can support capability]],'B-Business Capability'!B:G,6,FALSE)</f>
        <v>SLA Management</v>
      </c>
      <c r="Q137" s="83" t="e">
        <f>VLOOKUP(PPlatformData[[#This Row],[NoApplication]],'A-Applications'!B:O,14,FALSE)</f>
        <v>#N/A</v>
      </c>
    </row>
    <row r="138" spans="2:17">
      <c r="B138" s="81" t="s">
        <v>2079</v>
      </c>
      <c r="C138" s="81" t="s">
        <v>291</v>
      </c>
      <c r="D138" s="81" t="s">
        <v>46</v>
      </c>
      <c r="E138" s="81" t="s">
        <v>9125</v>
      </c>
      <c r="F138" s="81" t="s">
        <v>2037</v>
      </c>
      <c r="G138" s="81" t="s">
        <v>8998</v>
      </c>
      <c r="H138" s="81" t="s">
        <v>8999</v>
      </c>
      <c r="I138" s="81"/>
      <c r="J138" s="81"/>
      <c r="L138" s="81"/>
      <c r="M138" s="81"/>
      <c r="N138" s="81"/>
      <c r="O138" s="81"/>
      <c r="P138" s="81" t="str">
        <f>VLOOKUP(PPlatformData[[#This Row],[Can support capability]],'B-Business Capability'!B:G,6,FALSE)</f>
        <v>Enterprise Effectiveness &amp; Project Management</v>
      </c>
      <c r="Q138" s="83" t="e">
        <f>VLOOKUP(PPlatformData[[#This Row],[NoApplication]],'A-Applications'!B:O,14,FALSE)</f>
        <v>#N/A</v>
      </c>
    </row>
    <row r="139" spans="2:17">
      <c r="B139" s="81" t="s">
        <v>2079</v>
      </c>
      <c r="C139" s="81" t="s">
        <v>291</v>
      </c>
      <c r="D139" s="81" t="s">
        <v>46</v>
      </c>
      <c r="E139" s="81" t="s">
        <v>9126</v>
      </c>
      <c r="F139" s="81" t="s">
        <v>2037</v>
      </c>
      <c r="G139" s="81" t="s">
        <v>8998</v>
      </c>
      <c r="H139" s="81" t="s">
        <v>8999</v>
      </c>
      <c r="I139" s="81"/>
      <c r="J139" s="81"/>
      <c r="L139" s="81"/>
      <c r="M139" s="81"/>
      <c r="N139" s="81"/>
      <c r="O139" s="81"/>
      <c r="P139" s="81" t="str">
        <f>VLOOKUP(PPlatformData[[#This Row],[Can support capability]],'B-Business Capability'!B:G,6,FALSE)</f>
        <v>Enterprise Effectiveness &amp; Project Management</v>
      </c>
      <c r="Q139" s="83" t="e">
        <f>VLOOKUP(PPlatformData[[#This Row],[NoApplication]],'A-Applications'!B:O,14,FALSE)</f>
        <v>#N/A</v>
      </c>
    </row>
    <row r="140" spans="2:17">
      <c r="B140" s="81" t="s">
        <v>2079</v>
      </c>
      <c r="C140" s="81" t="s">
        <v>291</v>
      </c>
      <c r="D140" s="81" t="s">
        <v>46</v>
      </c>
      <c r="E140" s="81" t="s">
        <v>9127</v>
      </c>
      <c r="F140" s="81" t="s">
        <v>1409</v>
      </c>
      <c r="G140" s="81" t="s">
        <v>8998</v>
      </c>
      <c r="H140" s="81" t="s">
        <v>8999</v>
      </c>
      <c r="I140" s="81"/>
      <c r="J140" s="81"/>
      <c r="L140" s="81"/>
      <c r="M140" s="81"/>
      <c r="N140" s="81"/>
      <c r="O140" s="81"/>
      <c r="P140" s="81" t="str">
        <f>VLOOKUP(PPlatformData[[#This Row],[Can support capability]],'B-Business Capability'!B:G,6,FALSE)</f>
        <v>Enterprise Effectiveness &amp; Project Management</v>
      </c>
      <c r="Q140" s="83" t="e">
        <f>VLOOKUP(PPlatformData[[#This Row],[NoApplication]],'A-Applications'!B:O,14,FALSE)</f>
        <v>#N/A</v>
      </c>
    </row>
    <row r="141" spans="2:17">
      <c r="B141" s="81" t="s">
        <v>2079</v>
      </c>
      <c r="C141" s="81" t="s">
        <v>291</v>
      </c>
      <c r="D141" s="81" t="s">
        <v>46</v>
      </c>
      <c r="E141" s="81" t="s">
        <v>9128</v>
      </c>
      <c r="F141" s="81" t="s">
        <v>9003</v>
      </c>
      <c r="G141" s="81" t="s">
        <v>8998</v>
      </c>
      <c r="H141" s="81" t="s">
        <v>8999</v>
      </c>
      <c r="I141" s="81"/>
      <c r="J141" s="81"/>
      <c r="L141" s="81"/>
      <c r="M141" s="81"/>
      <c r="N141" s="81"/>
      <c r="O141" s="81"/>
      <c r="P141" s="81" t="str">
        <f>VLOOKUP(PPlatformData[[#This Row],[Can support capability]],'B-Business Capability'!B:G,6,FALSE)</f>
        <v>Enterprise Effectiveness &amp; Project Management</v>
      </c>
      <c r="Q141" s="83" t="e">
        <f>VLOOKUP(PPlatformData[[#This Row],[NoApplication]],'A-Applications'!B:O,14,FALSE)</f>
        <v>#N/A</v>
      </c>
    </row>
    <row r="142" spans="2:17">
      <c r="B142" s="81" t="s">
        <v>2079</v>
      </c>
      <c r="C142" s="81" t="s">
        <v>291</v>
      </c>
      <c r="D142" s="81" t="s">
        <v>46</v>
      </c>
      <c r="E142" s="81" t="s">
        <v>9129</v>
      </c>
      <c r="F142" s="81" t="s">
        <v>2037</v>
      </c>
      <c r="G142" s="81" t="s">
        <v>8998</v>
      </c>
      <c r="H142" s="81" t="s">
        <v>8999</v>
      </c>
      <c r="I142" s="81"/>
      <c r="J142" s="81"/>
      <c r="L142" s="81"/>
      <c r="M142" s="81"/>
      <c r="N142" s="81"/>
      <c r="O142" s="81"/>
      <c r="P142" s="81" t="str">
        <f>VLOOKUP(PPlatformData[[#This Row],[Can support capability]],'B-Business Capability'!B:G,6,FALSE)</f>
        <v>Enterprise Effectiveness &amp; Project Management</v>
      </c>
      <c r="Q142" s="83" t="e">
        <f>VLOOKUP(PPlatformData[[#This Row],[NoApplication]],'A-Applications'!B:O,14,FALSE)</f>
        <v>#N/A</v>
      </c>
    </row>
    <row r="143" spans="2:17">
      <c r="B143" s="81" t="s">
        <v>2079</v>
      </c>
      <c r="C143" s="81" t="s">
        <v>291</v>
      </c>
      <c r="D143" s="81" t="s">
        <v>46</v>
      </c>
      <c r="E143" s="81" t="s">
        <v>9130</v>
      </c>
      <c r="F143" s="81" t="s">
        <v>2037</v>
      </c>
      <c r="G143" s="81" t="s">
        <v>8998</v>
      </c>
      <c r="H143" s="81" t="s">
        <v>8999</v>
      </c>
      <c r="I143" s="81"/>
      <c r="J143" s="81"/>
      <c r="L143" s="81"/>
      <c r="M143" s="81"/>
      <c r="N143" s="81"/>
      <c r="O143" s="81"/>
      <c r="P143" s="81" t="str">
        <f>VLOOKUP(PPlatformData[[#This Row],[Can support capability]],'B-Business Capability'!B:G,6,FALSE)</f>
        <v>Enterprise Effectiveness &amp; Project Management</v>
      </c>
      <c r="Q143" s="83" t="e">
        <f>VLOOKUP(PPlatformData[[#This Row],[NoApplication]],'A-Applications'!B:O,14,FALSE)</f>
        <v>#N/A</v>
      </c>
    </row>
    <row r="144" spans="2:17">
      <c r="B144" s="81" t="s">
        <v>2079</v>
      </c>
      <c r="C144" s="81" t="s">
        <v>291</v>
      </c>
      <c r="D144" s="81" t="s">
        <v>46</v>
      </c>
      <c r="E144" s="81"/>
      <c r="F144" s="81" t="s">
        <v>9003</v>
      </c>
      <c r="G144" s="81" t="s">
        <v>8998</v>
      </c>
      <c r="H144" s="81" t="s">
        <v>8999</v>
      </c>
      <c r="I144" s="81"/>
      <c r="J144" s="81"/>
      <c r="L144" s="81"/>
      <c r="M144" s="81"/>
      <c r="N144" s="81"/>
      <c r="O144" s="81"/>
      <c r="P144" s="81" t="str">
        <f>VLOOKUP(PPlatformData[[#This Row],[Can support capability]],'B-Business Capability'!B:G,6,FALSE)</f>
        <v>Enterprise Effectiveness &amp; Project Management</v>
      </c>
      <c r="Q144" s="83" t="e">
        <f>VLOOKUP(PPlatformData[[#This Row],[NoApplication]],'A-Applications'!B:O,14,FALSE)</f>
        <v>#N/A</v>
      </c>
    </row>
    <row r="145" spans="2:17">
      <c r="B145" s="81" t="s">
        <v>2079</v>
      </c>
      <c r="C145" s="81" t="s">
        <v>417</v>
      </c>
      <c r="D145" s="81" t="s">
        <v>9109</v>
      </c>
      <c r="E145" s="81"/>
      <c r="F145" s="81" t="s">
        <v>2037</v>
      </c>
      <c r="G145" s="81" t="s">
        <v>9004</v>
      </c>
      <c r="H145" s="81"/>
      <c r="I145" s="81"/>
      <c r="J145" s="81"/>
      <c r="L145" s="81"/>
      <c r="M145" s="81"/>
      <c r="N145" s="81"/>
      <c r="O145" s="81"/>
      <c r="P145" s="81">
        <f>VLOOKUP(PPlatformData[[#This Row],[Can support capability]],'B-Business Capability'!B:G,6,FALSE)</f>
        <v>0</v>
      </c>
      <c r="Q145" s="83" t="e">
        <f>VLOOKUP(PPlatformData[[#This Row],[NoApplication]],'A-Applications'!B:O,14,FALSE)</f>
        <v>#N/A</v>
      </c>
    </row>
    <row r="146" spans="2:17">
      <c r="B146" s="81" t="s">
        <v>2079</v>
      </c>
      <c r="C146" s="81" t="s">
        <v>9131</v>
      </c>
      <c r="D146" s="81" t="s">
        <v>6063</v>
      </c>
      <c r="E146" s="81" t="s">
        <v>9132</v>
      </c>
      <c r="F146" s="81" t="s">
        <v>2037</v>
      </c>
      <c r="G146" s="81"/>
      <c r="H146" s="81" t="s">
        <v>8999</v>
      </c>
      <c r="I146" s="81"/>
      <c r="J146" s="81"/>
      <c r="L146" s="81"/>
      <c r="M146" s="81"/>
      <c r="N146" s="81"/>
      <c r="O146" s="81"/>
      <c r="P146" s="81" t="e">
        <f>VLOOKUP(PPlatformData[[#This Row],[Can support capability]],'B-Business Capability'!B:G,6,FALSE)</f>
        <v>#N/A</v>
      </c>
      <c r="Q146" s="83" t="e">
        <f>VLOOKUP(PPlatformData[[#This Row],[NoApplication]],'A-Applications'!B:O,14,FALSE)</f>
        <v>#N/A</v>
      </c>
    </row>
    <row r="147" spans="2:17">
      <c r="B147" s="81" t="s">
        <v>2079</v>
      </c>
      <c r="C147" s="81" t="s">
        <v>9133</v>
      </c>
      <c r="D147" s="81" t="s">
        <v>6034</v>
      </c>
      <c r="E147" s="81"/>
      <c r="F147" s="81" t="s">
        <v>9003</v>
      </c>
      <c r="G147" s="81" t="s">
        <v>8998</v>
      </c>
      <c r="H147" s="81"/>
      <c r="I147" s="81"/>
      <c r="J147" s="81"/>
      <c r="L147" s="81"/>
      <c r="M147" s="81"/>
      <c r="N147" s="81"/>
      <c r="O147" s="81"/>
      <c r="P147" s="81">
        <f>VLOOKUP(PPlatformData[[#This Row],[Can support capability]],'B-Business Capability'!B:G,6,FALSE)</f>
        <v>0</v>
      </c>
      <c r="Q147" s="83" t="e">
        <f>VLOOKUP(PPlatformData[[#This Row],[NoApplication]],'A-Applications'!B:O,14,FALSE)</f>
        <v>#N/A</v>
      </c>
    </row>
    <row r="148" spans="2:17">
      <c r="B148" s="81" t="s">
        <v>2079</v>
      </c>
      <c r="C148" s="81" t="s">
        <v>9133</v>
      </c>
      <c r="D148" s="81" t="s">
        <v>9113</v>
      </c>
      <c r="E148" s="81"/>
      <c r="F148" s="81" t="s">
        <v>2090</v>
      </c>
      <c r="G148" s="81"/>
      <c r="H148" s="81"/>
      <c r="I148" s="81"/>
      <c r="J148" s="81"/>
      <c r="L148" s="81"/>
      <c r="M148" s="81"/>
      <c r="N148" s="81"/>
      <c r="O148" s="81"/>
      <c r="P148" s="81">
        <f>VLOOKUP(PPlatformData[[#This Row],[Can support capability]],'B-Business Capability'!B:G,6,FALSE)</f>
        <v>0</v>
      </c>
      <c r="Q148" s="83" t="e">
        <f>VLOOKUP(PPlatformData[[#This Row],[NoApplication]],'A-Applications'!B:O,14,FALSE)</f>
        <v>#N/A</v>
      </c>
    </row>
    <row r="149" spans="2:17">
      <c r="B149" s="81" t="s">
        <v>2079</v>
      </c>
      <c r="C149" s="81" t="s">
        <v>9134</v>
      </c>
      <c r="D149" s="81" t="s">
        <v>9109</v>
      </c>
      <c r="E149" s="81"/>
      <c r="F149" s="81" t="s">
        <v>2090</v>
      </c>
      <c r="G149" s="81" t="s">
        <v>9004</v>
      </c>
      <c r="H149" s="81"/>
      <c r="I149" s="81"/>
      <c r="J149" s="81"/>
      <c r="L149" s="81"/>
      <c r="M149" s="81"/>
      <c r="N149" s="81"/>
      <c r="O149" s="81"/>
      <c r="P149" s="81" t="e">
        <f>VLOOKUP(PPlatformData[[#This Row],[Can support capability]],'B-Business Capability'!B:G,6,FALSE)</f>
        <v>#N/A</v>
      </c>
      <c r="Q149" s="83" t="e">
        <f>VLOOKUP(PPlatformData[[#This Row],[NoApplication]],'A-Applications'!B:O,14,FALSE)</f>
        <v>#N/A</v>
      </c>
    </row>
    <row r="150" spans="2:17">
      <c r="B150" s="81" t="s">
        <v>2079</v>
      </c>
      <c r="C150" s="81" t="s">
        <v>484</v>
      </c>
      <c r="D150" s="81" t="s">
        <v>6034</v>
      </c>
      <c r="E150" s="81" t="s">
        <v>9135</v>
      </c>
      <c r="F150" s="81" t="s">
        <v>9001</v>
      </c>
      <c r="G150" s="81" t="s">
        <v>8998</v>
      </c>
      <c r="H150" s="81" t="s">
        <v>9002</v>
      </c>
      <c r="I150" s="81"/>
      <c r="J150" s="81"/>
      <c r="L150" s="81"/>
      <c r="M150" s="81"/>
      <c r="N150" s="81"/>
      <c r="O150" s="81"/>
      <c r="P150" s="81" t="str">
        <f>VLOOKUP(PPlatformData[[#This Row],[Can support capability]],'B-Business Capability'!B:G,6,FALSE)</f>
        <v>Accounting</v>
      </c>
      <c r="Q150" s="83" t="e">
        <f>VLOOKUP(PPlatformData[[#This Row],[NoApplication]],'A-Applications'!B:O,14,FALSE)</f>
        <v>#N/A</v>
      </c>
    </row>
    <row r="151" spans="2:17">
      <c r="B151" s="81" t="s">
        <v>2079</v>
      </c>
      <c r="C151" s="81" t="s">
        <v>484</v>
      </c>
      <c r="D151" s="81" t="s">
        <v>6034</v>
      </c>
      <c r="E151" s="81" t="s">
        <v>9136</v>
      </c>
      <c r="F151" s="81" t="s">
        <v>2090</v>
      </c>
      <c r="G151" s="81" t="s">
        <v>8998</v>
      </c>
      <c r="H151" s="81" t="s">
        <v>9002</v>
      </c>
      <c r="I151" s="81"/>
      <c r="J151" s="81"/>
      <c r="L151" s="81"/>
      <c r="M151" s="81"/>
      <c r="N151" s="81"/>
      <c r="O151" s="81"/>
      <c r="P151" s="81" t="str">
        <f>VLOOKUP(PPlatformData[[#This Row],[Can support capability]],'B-Business Capability'!B:G,6,FALSE)</f>
        <v>Accounting</v>
      </c>
      <c r="Q151" s="83" t="e">
        <f>VLOOKUP(PPlatformData[[#This Row],[NoApplication]],'A-Applications'!B:O,14,FALSE)</f>
        <v>#N/A</v>
      </c>
    </row>
    <row r="152" spans="2:17">
      <c r="B152" s="81" t="s">
        <v>2079</v>
      </c>
      <c r="C152" s="81" t="s">
        <v>9137</v>
      </c>
      <c r="D152" s="81" t="s">
        <v>6063</v>
      </c>
      <c r="E152" s="81" t="s">
        <v>9138</v>
      </c>
      <c r="F152" s="81" t="s">
        <v>9003</v>
      </c>
      <c r="G152" s="81" t="s">
        <v>8998</v>
      </c>
      <c r="H152" s="81" t="s">
        <v>9002</v>
      </c>
      <c r="I152" s="81"/>
      <c r="J152" s="81"/>
      <c r="L152" s="81"/>
      <c r="M152" s="81"/>
      <c r="N152" s="81"/>
      <c r="O152" s="81"/>
      <c r="P152" s="81" t="str">
        <f>VLOOKUP(PPlatformData[[#This Row],[Can support capability]],'B-Business Capability'!B:G,6,FALSE)</f>
        <v>Asset Management</v>
      </c>
      <c r="Q152" s="83" t="e">
        <f>VLOOKUP(PPlatformData[[#This Row],[NoApplication]],'A-Applications'!B:O,14,FALSE)</f>
        <v>#N/A</v>
      </c>
    </row>
    <row r="153" spans="2:17">
      <c r="B153" s="81" t="s">
        <v>2079</v>
      </c>
      <c r="C153" s="81" t="s">
        <v>9137</v>
      </c>
      <c r="D153" s="81" t="s">
        <v>6063</v>
      </c>
      <c r="E153" s="81" t="s">
        <v>9139</v>
      </c>
      <c r="F153" s="81" t="s">
        <v>9003</v>
      </c>
      <c r="G153" s="81" t="s">
        <v>8998</v>
      </c>
      <c r="H153" s="81" t="s">
        <v>9002</v>
      </c>
      <c r="I153" s="81"/>
      <c r="J153" s="81"/>
      <c r="L153" s="81"/>
      <c r="M153" s="81"/>
      <c r="N153" s="81"/>
      <c r="O153" s="81"/>
      <c r="P153" s="81" t="str">
        <f>VLOOKUP(PPlatformData[[#This Row],[Can support capability]],'B-Business Capability'!B:G,6,FALSE)</f>
        <v>Asset Management</v>
      </c>
      <c r="Q153" s="83" t="e">
        <f>VLOOKUP(PPlatformData[[#This Row],[NoApplication]],'A-Applications'!B:O,14,FALSE)</f>
        <v>#N/A</v>
      </c>
    </row>
    <row r="154" spans="2:17">
      <c r="B154" s="81" t="s">
        <v>2079</v>
      </c>
      <c r="C154" s="81" t="s">
        <v>9137</v>
      </c>
      <c r="D154" s="81" t="s">
        <v>6063</v>
      </c>
      <c r="E154" s="81"/>
      <c r="F154" s="81" t="s">
        <v>9003</v>
      </c>
      <c r="G154" s="81" t="s">
        <v>8998</v>
      </c>
      <c r="H154" s="81" t="s">
        <v>9002</v>
      </c>
      <c r="I154" s="81"/>
      <c r="J154" s="81"/>
      <c r="L154" s="81"/>
      <c r="M154" s="81"/>
      <c r="N154" s="81"/>
      <c r="O154" s="81"/>
      <c r="P154" s="81" t="str">
        <f>VLOOKUP(PPlatformData[[#This Row],[Can support capability]],'B-Business Capability'!B:G,6,FALSE)</f>
        <v>Asset Management</v>
      </c>
      <c r="Q154" s="83" t="e">
        <f>VLOOKUP(PPlatformData[[#This Row],[NoApplication]],'A-Applications'!B:O,14,FALSE)</f>
        <v>#N/A</v>
      </c>
    </row>
    <row r="155" spans="2:17">
      <c r="B155" s="81" t="s">
        <v>2079</v>
      </c>
      <c r="C155" s="81" t="s">
        <v>9137</v>
      </c>
      <c r="D155" s="81" t="s">
        <v>6034</v>
      </c>
      <c r="E155" s="81" t="s">
        <v>9140</v>
      </c>
      <c r="F155" s="81" t="s">
        <v>9003</v>
      </c>
      <c r="G155" s="81" t="s">
        <v>8998</v>
      </c>
      <c r="H155" s="81" t="s">
        <v>9002</v>
      </c>
      <c r="I155" s="81"/>
      <c r="J155" s="81"/>
      <c r="L155" s="81"/>
      <c r="M155" s="81"/>
      <c r="N155" s="81"/>
      <c r="O155" s="81"/>
      <c r="P155" s="81" t="str">
        <f>VLOOKUP(PPlatformData[[#This Row],[Can support capability]],'B-Business Capability'!B:G,6,FALSE)</f>
        <v>Asset Management</v>
      </c>
      <c r="Q155" s="83" t="e">
        <f>VLOOKUP(PPlatformData[[#This Row],[NoApplication]],'A-Applications'!B:O,14,FALSE)</f>
        <v>#N/A</v>
      </c>
    </row>
    <row r="156" spans="2:17">
      <c r="B156" s="81" t="s">
        <v>2079</v>
      </c>
      <c r="C156" s="81" t="s">
        <v>426</v>
      </c>
      <c r="D156" s="81" t="s">
        <v>6034</v>
      </c>
      <c r="E156" s="81" t="s">
        <v>9141</v>
      </c>
      <c r="F156" s="81" t="s">
        <v>2037</v>
      </c>
      <c r="G156" s="81" t="s">
        <v>8998</v>
      </c>
      <c r="H156" s="81" t="s">
        <v>8999</v>
      </c>
      <c r="I156" s="81"/>
      <c r="J156" s="81"/>
      <c r="L156" s="81"/>
      <c r="M156" s="81"/>
      <c r="N156" s="81"/>
      <c r="O156" s="81"/>
      <c r="P156" s="81" t="str">
        <f>VLOOKUP(PPlatformData[[#This Row],[Can support capability]],'B-Business Capability'!B:G,6,FALSE)</f>
        <v>Financial Planning &amp; Analysis</v>
      </c>
      <c r="Q156" s="83" t="e">
        <f>VLOOKUP(PPlatformData[[#This Row],[NoApplication]],'A-Applications'!B:O,14,FALSE)</f>
        <v>#N/A</v>
      </c>
    </row>
    <row r="157" spans="2:17">
      <c r="B157" s="81" t="s">
        <v>2079</v>
      </c>
      <c r="C157" s="81" t="s">
        <v>426</v>
      </c>
      <c r="D157" s="81" t="s">
        <v>6034</v>
      </c>
      <c r="E157" s="81" t="s">
        <v>9142</v>
      </c>
      <c r="F157" s="81" t="s">
        <v>2037</v>
      </c>
      <c r="G157" s="81" t="s">
        <v>8998</v>
      </c>
      <c r="H157" s="81" t="s">
        <v>9002</v>
      </c>
      <c r="I157" s="81"/>
      <c r="J157" s="81"/>
      <c r="L157" s="81"/>
      <c r="M157" s="81"/>
      <c r="N157" s="81"/>
      <c r="O157" s="81"/>
      <c r="P157" s="81" t="str">
        <f>VLOOKUP(PPlatformData[[#This Row],[Can support capability]],'B-Business Capability'!B:G,6,FALSE)</f>
        <v>Financial Planning &amp; Analysis</v>
      </c>
      <c r="Q157" s="83" t="e">
        <f>VLOOKUP(PPlatformData[[#This Row],[NoApplication]],'A-Applications'!B:O,14,FALSE)</f>
        <v>#N/A</v>
      </c>
    </row>
    <row r="158" spans="2:17">
      <c r="B158" s="81" t="s">
        <v>2079</v>
      </c>
      <c r="C158" s="81" t="s">
        <v>426</v>
      </c>
      <c r="D158" s="81" t="s">
        <v>6034</v>
      </c>
      <c r="E158" s="81" t="s">
        <v>9143</v>
      </c>
      <c r="F158" s="81" t="s">
        <v>9003</v>
      </c>
      <c r="G158" s="81" t="s">
        <v>8998</v>
      </c>
      <c r="H158" s="81" t="s">
        <v>9002</v>
      </c>
      <c r="I158" s="81"/>
      <c r="J158" s="81"/>
      <c r="L158" s="81"/>
      <c r="M158" s="81"/>
      <c r="N158" s="81"/>
      <c r="O158" s="81"/>
      <c r="P158" s="81" t="str">
        <f>VLOOKUP(PPlatformData[[#This Row],[Can support capability]],'B-Business Capability'!B:G,6,FALSE)</f>
        <v>Financial Planning &amp; Analysis</v>
      </c>
      <c r="Q158" s="83" t="e">
        <f>VLOOKUP(PPlatformData[[#This Row],[NoApplication]],'A-Applications'!B:O,14,FALSE)</f>
        <v>#N/A</v>
      </c>
    </row>
    <row r="159" spans="2:17">
      <c r="B159" s="81" t="s">
        <v>2079</v>
      </c>
      <c r="C159" s="81" t="s">
        <v>233</v>
      </c>
      <c r="D159" s="81" t="s">
        <v>9109</v>
      </c>
      <c r="E159" s="81" t="s">
        <v>9144</v>
      </c>
      <c r="F159" s="81" t="s">
        <v>2037</v>
      </c>
      <c r="G159" s="81" t="s">
        <v>8998</v>
      </c>
      <c r="H159" s="81" t="s">
        <v>9002</v>
      </c>
      <c r="I159" s="81"/>
      <c r="J159" s="81"/>
      <c r="L159" s="81"/>
      <c r="M159" s="81"/>
      <c r="N159" s="81"/>
      <c r="O159" s="81"/>
      <c r="P159" s="81" t="str">
        <f>VLOOKUP(PPlatformData[[#This Row],[Can support capability]],'B-Business Capability'!B:G,6,FALSE)</f>
        <v>Payroll</v>
      </c>
      <c r="Q159" s="83" t="e">
        <f>VLOOKUP(PPlatformData[[#This Row],[NoApplication]],'A-Applications'!B:O,14,FALSE)</f>
        <v>#N/A</v>
      </c>
    </row>
    <row r="160" spans="2:17">
      <c r="B160" s="81" t="s">
        <v>2079</v>
      </c>
      <c r="C160" s="81" t="s">
        <v>9145</v>
      </c>
      <c r="D160" s="81" t="s">
        <v>6034</v>
      </c>
      <c r="E160" s="81" t="s">
        <v>9146</v>
      </c>
      <c r="F160" s="81" t="s">
        <v>9001</v>
      </c>
      <c r="G160" s="81" t="s">
        <v>8998</v>
      </c>
      <c r="H160" s="81" t="s">
        <v>9002</v>
      </c>
      <c r="I160" s="81"/>
      <c r="J160" s="81"/>
      <c r="L160" s="81"/>
      <c r="M160" s="81"/>
      <c r="N160" s="81"/>
      <c r="O160" s="81"/>
      <c r="P160" s="81" t="str">
        <f>VLOOKUP(PPlatformData[[#This Row],[Can support capability]],'B-Business Capability'!B:G,6,FALSE)</f>
        <v>Settlements &amp; Payments</v>
      </c>
      <c r="Q160" s="83" t="e">
        <f>VLOOKUP(PPlatformData[[#This Row],[NoApplication]],'A-Applications'!B:O,14,FALSE)</f>
        <v>#N/A</v>
      </c>
    </row>
    <row r="161" spans="2:17">
      <c r="B161" s="81" t="s">
        <v>2079</v>
      </c>
      <c r="C161" s="81" t="s">
        <v>1963</v>
      </c>
      <c r="D161" s="81" t="s">
        <v>6034</v>
      </c>
      <c r="E161" s="81"/>
      <c r="F161" s="81" t="s">
        <v>9001</v>
      </c>
      <c r="G161" s="81" t="s">
        <v>8998</v>
      </c>
      <c r="H161" s="81" t="s">
        <v>8999</v>
      </c>
      <c r="I161" s="81"/>
      <c r="J161" s="81"/>
      <c r="L161" s="81"/>
      <c r="M161" s="81"/>
      <c r="N161" s="81"/>
      <c r="O161" s="81"/>
      <c r="P161" s="81" t="str">
        <f>VLOOKUP(PPlatformData[[#This Row],[Can support capability]],'B-Business Capability'!B:G,6,FALSE)</f>
        <v>Tax Management</v>
      </c>
      <c r="Q161" s="83" t="e">
        <f>VLOOKUP(PPlatformData[[#This Row],[NoApplication]],'A-Applications'!B:O,14,FALSE)</f>
        <v>#N/A</v>
      </c>
    </row>
    <row r="162" spans="2:17">
      <c r="B162" s="81" t="s">
        <v>2079</v>
      </c>
      <c r="C162" s="81" t="s">
        <v>9147</v>
      </c>
      <c r="D162" s="81" t="s">
        <v>6034</v>
      </c>
      <c r="E162" s="81"/>
      <c r="F162" s="81" t="s">
        <v>2037</v>
      </c>
      <c r="G162" s="81" t="s">
        <v>8998</v>
      </c>
      <c r="H162" s="81" t="s">
        <v>9008</v>
      </c>
      <c r="I162" s="81"/>
      <c r="J162" s="81"/>
      <c r="L162" s="81"/>
      <c r="M162" s="81"/>
      <c r="N162" s="81"/>
      <c r="O162" s="81"/>
      <c r="P162" s="81" t="str">
        <f>VLOOKUP(PPlatformData[[#This Row],[Can support capability]],'B-Business Capability'!B:G,6,FALSE)</f>
        <v>Treasury</v>
      </c>
      <c r="Q162" s="83" t="e">
        <f>VLOOKUP(PPlatformData[[#This Row],[NoApplication]],'A-Applications'!B:O,14,FALSE)</f>
        <v>#N/A</v>
      </c>
    </row>
    <row r="163" spans="2:17">
      <c r="B163" s="81" t="s">
        <v>2079</v>
      </c>
      <c r="C163" s="81" t="s">
        <v>9028</v>
      </c>
      <c r="D163" s="147" t="s">
        <v>9113</v>
      </c>
      <c r="E163" s="147" t="s">
        <v>9114</v>
      </c>
      <c r="F163" s="81" t="s">
        <v>9001</v>
      </c>
      <c r="G163" s="81" t="s">
        <v>8998</v>
      </c>
      <c r="H163" s="81" t="s">
        <v>9002</v>
      </c>
      <c r="I163" s="81"/>
      <c r="J163" s="81"/>
      <c r="L163" s="81"/>
      <c r="M163" s="81"/>
      <c r="N163" s="81"/>
      <c r="O163" s="81"/>
      <c r="P163" s="81" t="str">
        <f>VLOOKUP(PPlatformData[[#This Row],[Can support capability]],'B-Business Capability'!B:G,6,FALSE)</f>
        <v>Logistics Management</v>
      </c>
      <c r="Q163" s="83" t="e">
        <f>VLOOKUP(PPlatformData[[#This Row],[NoApplication]],'A-Applications'!B:O,14,FALSE)</f>
        <v>#N/A</v>
      </c>
    </row>
    <row r="164" spans="2:17">
      <c r="B164" s="81" t="s">
        <v>2079</v>
      </c>
      <c r="C164" s="81" t="s">
        <v>9028</v>
      </c>
      <c r="D164" s="147" t="s">
        <v>9113</v>
      </c>
      <c r="E164" s="147"/>
      <c r="F164" s="81" t="s">
        <v>9001</v>
      </c>
      <c r="G164" s="81" t="s">
        <v>8998</v>
      </c>
      <c r="H164" s="81" t="s">
        <v>9002</v>
      </c>
      <c r="I164" s="81"/>
      <c r="J164" s="81"/>
      <c r="L164" s="81"/>
      <c r="M164" s="81"/>
      <c r="N164" s="81"/>
      <c r="O164" s="81"/>
      <c r="P164" s="81" t="str">
        <f>VLOOKUP(PPlatformData[[#This Row],[Can support capability]],'B-Business Capability'!B:G,6,FALSE)</f>
        <v>Logistics Management</v>
      </c>
      <c r="Q164" s="83" t="e">
        <f>VLOOKUP(PPlatformData[[#This Row],[NoApplication]],'A-Applications'!B:O,14,FALSE)</f>
        <v>#N/A</v>
      </c>
    </row>
    <row r="165" spans="2:17">
      <c r="B165" s="81" t="s">
        <v>2079</v>
      </c>
      <c r="C165" s="81" t="s">
        <v>1419</v>
      </c>
      <c r="D165" s="81" t="s">
        <v>9110</v>
      </c>
      <c r="E165" s="81" t="s">
        <v>9148</v>
      </c>
      <c r="F165" s="81" t="s">
        <v>9001</v>
      </c>
      <c r="G165" s="81" t="s">
        <v>8998</v>
      </c>
      <c r="H165" s="81" t="s">
        <v>9002</v>
      </c>
      <c r="I165" s="81"/>
      <c r="J165" s="81"/>
      <c r="L165" s="81"/>
      <c r="M165" s="81"/>
      <c r="N165" s="81"/>
      <c r="O165" s="81"/>
      <c r="P165" s="81" t="str">
        <f>VLOOKUP(PPlatformData[[#This Row],[Can support capability]],'B-Business Capability'!B:G,6,FALSE)</f>
        <v>Purchasing</v>
      </c>
      <c r="Q165" s="83" t="e">
        <f>VLOOKUP(PPlatformData[[#This Row],[NoApplication]],'A-Applications'!B:O,14,FALSE)</f>
        <v>#N/A</v>
      </c>
    </row>
    <row r="166" spans="2:17">
      <c r="B166" s="81" t="s">
        <v>2079</v>
      </c>
      <c r="C166" s="81" t="s">
        <v>1419</v>
      </c>
      <c r="D166" s="147" t="s">
        <v>9113</v>
      </c>
      <c r="E166" s="81"/>
      <c r="F166" s="81" t="s">
        <v>9001</v>
      </c>
      <c r="G166" s="81" t="s">
        <v>8998</v>
      </c>
      <c r="H166" s="81" t="s">
        <v>9002</v>
      </c>
      <c r="I166" s="81"/>
      <c r="J166" s="81"/>
      <c r="L166" s="81"/>
      <c r="M166" s="81"/>
      <c r="N166" s="81"/>
      <c r="O166" s="81"/>
      <c r="P166" s="81" t="str">
        <f>VLOOKUP(PPlatformData[[#This Row],[Can support capability]],'B-Business Capability'!B:G,6,FALSE)</f>
        <v>Purchasing</v>
      </c>
      <c r="Q166" s="83" t="e">
        <f>VLOOKUP(PPlatformData[[#This Row],[NoApplication]],'A-Applications'!B:O,14,FALSE)</f>
        <v>#N/A</v>
      </c>
    </row>
    <row r="167" spans="2:17">
      <c r="B167" s="81" t="s">
        <v>2079</v>
      </c>
      <c r="C167" s="81" t="s">
        <v>1423</v>
      </c>
      <c r="D167" s="81" t="s">
        <v>9110</v>
      </c>
      <c r="E167" s="81" t="s">
        <v>1420</v>
      </c>
      <c r="F167" s="81" t="s">
        <v>9001</v>
      </c>
      <c r="G167" s="81" t="s">
        <v>8998</v>
      </c>
      <c r="H167" s="81" t="s">
        <v>9002</v>
      </c>
      <c r="I167" s="81"/>
      <c r="J167" s="81"/>
      <c r="L167" s="81"/>
      <c r="M167" s="81"/>
      <c r="N167" s="81"/>
      <c r="O167" s="81"/>
      <c r="P167" s="81" t="str">
        <f>VLOOKUP(PPlatformData[[#This Row],[Can support capability]],'B-Business Capability'!B:G,6,FALSE)</f>
        <v>Sourcing</v>
      </c>
      <c r="Q167" s="83" t="e">
        <f>VLOOKUP(PPlatformData[[#This Row],[NoApplication]],'A-Applications'!B:O,14,FALSE)</f>
        <v>#N/A</v>
      </c>
    </row>
    <row r="168" spans="2:17">
      <c r="B168" s="81" t="s">
        <v>2079</v>
      </c>
      <c r="C168" s="81" t="s">
        <v>1423</v>
      </c>
      <c r="D168" s="81" t="s">
        <v>9110</v>
      </c>
      <c r="E168" s="81" t="s">
        <v>9149</v>
      </c>
      <c r="F168" s="81" t="s">
        <v>9003</v>
      </c>
      <c r="G168" s="81" t="s">
        <v>8998</v>
      </c>
      <c r="H168" s="81" t="s">
        <v>9002</v>
      </c>
      <c r="I168" s="81"/>
      <c r="J168" s="81"/>
      <c r="L168" s="81"/>
      <c r="M168" s="81"/>
      <c r="N168" s="81"/>
      <c r="O168" s="81"/>
      <c r="P168" s="81" t="str">
        <f>VLOOKUP(PPlatformData[[#This Row],[Can support capability]],'B-Business Capability'!B:G,6,FALSE)</f>
        <v>Sourcing</v>
      </c>
      <c r="Q168" s="83" t="e">
        <f>VLOOKUP(PPlatformData[[#This Row],[NoApplication]],'A-Applications'!B:O,14,FALSE)</f>
        <v>#N/A</v>
      </c>
    </row>
    <row r="169" spans="2:17">
      <c r="B169" s="81" t="s">
        <v>2079</v>
      </c>
      <c r="C169" s="81" t="s">
        <v>1423</v>
      </c>
      <c r="D169" s="81" t="s">
        <v>9110</v>
      </c>
      <c r="E169" s="81" t="s">
        <v>9150</v>
      </c>
      <c r="F169" s="81" t="s">
        <v>9003</v>
      </c>
      <c r="G169" s="81" t="s">
        <v>8998</v>
      </c>
      <c r="H169" s="81" t="s">
        <v>9002</v>
      </c>
      <c r="I169" s="81"/>
      <c r="J169" s="81"/>
      <c r="L169" s="81"/>
      <c r="M169" s="81"/>
      <c r="N169" s="81"/>
      <c r="O169" s="81"/>
      <c r="P169" s="81" t="str">
        <f>VLOOKUP(PPlatformData[[#This Row],[Can support capability]],'B-Business Capability'!B:G,6,FALSE)</f>
        <v>Sourcing</v>
      </c>
      <c r="Q169" s="83" t="e">
        <f>VLOOKUP(PPlatformData[[#This Row],[NoApplication]],'A-Applications'!B:O,14,FALSE)</f>
        <v>#N/A</v>
      </c>
    </row>
    <row r="170" spans="2:17">
      <c r="B170" s="81" t="s">
        <v>2079</v>
      </c>
      <c r="C170" s="81" t="s">
        <v>1423</v>
      </c>
      <c r="D170" s="147" t="s">
        <v>9113</v>
      </c>
      <c r="E170" s="81"/>
      <c r="F170" s="81" t="s">
        <v>9001</v>
      </c>
      <c r="G170" s="81" t="s">
        <v>8998</v>
      </c>
      <c r="H170" s="81" t="s">
        <v>9002</v>
      </c>
      <c r="I170" s="81"/>
      <c r="J170" s="81"/>
      <c r="L170" s="81"/>
      <c r="M170" s="81"/>
      <c r="N170" s="81"/>
      <c r="O170" s="81"/>
      <c r="P170" s="81" t="str">
        <f>VLOOKUP(PPlatformData[[#This Row],[Can support capability]],'B-Business Capability'!B:G,6,FALSE)</f>
        <v>Sourcing</v>
      </c>
      <c r="Q170" s="83" t="e">
        <f>VLOOKUP(PPlatformData[[#This Row],[NoApplication]],'A-Applications'!B:O,14,FALSE)</f>
        <v>#N/A</v>
      </c>
    </row>
    <row r="171" spans="2:17">
      <c r="B171" s="81" t="s">
        <v>2079</v>
      </c>
      <c r="C171" s="81" t="s">
        <v>9032</v>
      </c>
      <c r="D171" s="81" t="s">
        <v>9110</v>
      </c>
      <c r="E171" s="81" t="s">
        <v>9117</v>
      </c>
      <c r="F171" s="81" t="s">
        <v>2037</v>
      </c>
      <c r="G171" s="81" t="s">
        <v>8998</v>
      </c>
      <c r="H171" s="81" t="s">
        <v>8999</v>
      </c>
      <c r="I171" s="81"/>
      <c r="J171" s="81"/>
      <c r="L171" s="81"/>
      <c r="M171" s="81"/>
      <c r="N171" s="81"/>
      <c r="O171" s="81"/>
      <c r="P171" s="81" t="str">
        <f>VLOOKUP(PPlatformData[[#This Row],[Can support capability]],'B-Business Capability'!B:G,6,FALSE)</f>
        <v>Supplier Contact Management</v>
      </c>
      <c r="Q171" s="83" t="e">
        <f>VLOOKUP(PPlatformData[[#This Row],[NoApplication]],'A-Applications'!B:O,14,FALSE)</f>
        <v>#N/A</v>
      </c>
    </row>
    <row r="172" spans="2:17">
      <c r="B172" s="81" t="s">
        <v>2079</v>
      </c>
      <c r="C172" s="81" t="s">
        <v>9032</v>
      </c>
      <c r="D172" s="147" t="s">
        <v>9113</v>
      </c>
      <c r="E172" s="81"/>
      <c r="F172" s="81" t="s">
        <v>2037</v>
      </c>
      <c r="G172" s="81" t="s">
        <v>8998</v>
      </c>
      <c r="H172" s="81" t="s">
        <v>9008</v>
      </c>
      <c r="I172" s="81"/>
      <c r="J172" s="81"/>
      <c r="L172" s="81"/>
      <c r="M172" s="81"/>
      <c r="N172" s="81"/>
      <c r="O172" s="81"/>
      <c r="P172" s="81" t="str">
        <f>VLOOKUP(PPlatformData[[#This Row],[Can support capability]],'B-Business Capability'!B:G,6,FALSE)</f>
        <v>Supplier Contact Management</v>
      </c>
      <c r="Q172" s="83" t="e">
        <f>VLOOKUP(PPlatformData[[#This Row],[NoApplication]],'A-Applications'!B:O,14,FALSE)</f>
        <v>#N/A</v>
      </c>
    </row>
    <row r="173" spans="2:17">
      <c r="B173" s="81" t="s">
        <v>2079</v>
      </c>
      <c r="C173" s="81" t="s">
        <v>9151</v>
      </c>
      <c r="D173" s="147" t="s">
        <v>9113</v>
      </c>
      <c r="E173" s="147" t="s">
        <v>9152</v>
      </c>
      <c r="F173" s="81" t="s">
        <v>9001</v>
      </c>
      <c r="G173" s="81" t="s">
        <v>8998</v>
      </c>
      <c r="H173" s="81" t="s">
        <v>9002</v>
      </c>
      <c r="I173" s="81"/>
      <c r="J173" s="81"/>
      <c r="L173" s="81"/>
      <c r="M173" s="81"/>
      <c r="N173" s="81"/>
      <c r="O173" s="81"/>
      <c r="P173" s="81" t="str">
        <f>VLOOKUP(PPlatformData[[#This Row],[Can support capability]],'B-Business Capability'!B:G,6,FALSE)</f>
        <v>Warehouse Management</v>
      </c>
      <c r="Q173" s="83" t="e">
        <f>VLOOKUP(PPlatformData[[#This Row],[NoApplication]],'A-Applications'!B:O,14,FALSE)</f>
        <v>#N/A</v>
      </c>
    </row>
    <row r="174" spans="2:17">
      <c r="B174" s="81" t="s">
        <v>2079</v>
      </c>
      <c r="C174" s="81" t="s">
        <v>597</v>
      </c>
      <c r="D174" s="81" t="s">
        <v>4685</v>
      </c>
      <c r="E174" s="81"/>
      <c r="F174" s="81" t="s">
        <v>2037</v>
      </c>
      <c r="G174" s="81" t="s">
        <v>9004</v>
      </c>
      <c r="H174" s="81"/>
      <c r="I174" s="81"/>
      <c r="J174" s="81"/>
      <c r="K174" t="s">
        <v>9153</v>
      </c>
      <c r="L174" s="81"/>
      <c r="M174" s="81"/>
      <c r="N174" s="81"/>
      <c r="O174" s="81"/>
      <c r="P174" s="81" t="str">
        <f>VLOOKUP(PPlatformData[[#This Row],[Can support capability]],'B-Business Capability'!B:G,6,FALSE)</f>
        <v>Engineering</v>
      </c>
      <c r="Q174" s="83" t="e">
        <f>VLOOKUP(PPlatformData[[#This Row],[NoApplication]],'A-Applications'!B:O,14,FALSE)</f>
        <v>#N/A</v>
      </c>
    </row>
    <row r="175" spans="2:17">
      <c r="B175" s="81" t="s">
        <v>2079</v>
      </c>
      <c r="C175" s="81" t="s">
        <v>421</v>
      </c>
      <c r="D175" s="81" t="s">
        <v>4685</v>
      </c>
      <c r="E175" s="81"/>
      <c r="F175" s="81" t="s">
        <v>2037</v>
      </c>
      <c r="G175" s="81" t="s">
        <v>9004</v>
      </c>
      <c r="H175" s="81"/>
      <c r="I175" s="81"/>
      <c r="J175" s="81"/>
      <c r="K175" t="s">
        <v>9153</v>
      </c>
      <c r="L175" s="81"/>
      <c r="M175" s="81"/>
      <c r="N175" s="81"/>
      <c r="O175" s="81"/>
      <c r="P175" s="81" t="str">
        <f>VLOOKUP(PPlatformData[[#This Row],[Can support capability]],'B-Business Capability'!B:G,6,FALSE)</f>
        <v>Product &amp; Software Delivery</v>
      </c>
      <c r="Q175" s="83" t="e">
        <f>VLOOKUP(PPlatformData[[#This Row],[NoApplication]],'A-Applications'!B:O,14,FALSE)</f>
        <v>#N/A</v>
      </c>
    </row>
    <row r="176" spans="2:17">
      <c r="B176" s="81" t="s">
        <v>2079</v>
      </c>
      <c r="C176" s="81" t="s">
        <v>977</v>
      </c>
      <c r="D176" s="81" t="s">
        <v>3217</v>
      </c>
      <c r="E176" s="81" t="s">
        <v>7714</v>
      </c>
      <c r="F176" s="81" t="s">
        <v>2037</v>
      </c>
      <c r="G176" s="81" t="s">
        <v>9004</v>
      </c>
      <c r="H176" s="81" t="s">
        <v>8999</v>
      </c>
      <c r="I176" s="81"/>
      <c r="J176" s="81"/>
      <c r="L176" s="81"/>
      <c r="M176" s="81"/>
      <c r="N176" s="81"/>
      <c r="O176" s="81"/>
      <c r="P176" s="81" t="str">
        <f>VLOOKUP(PPlatformData[[#This Row],[Can support capability]],'B-Business Capability'!B:G,6,FALSE)</f>
        <v>Product Preparation</v>
      </c>
      <c r="Q176" s="83" t="e">
        <f>VLOOKUP(PPlatformData[[#This Row],[NoApplication]],'A-Applications'!B:O,14,FALSE)</f>
        <v>#N/A</v>
      </c>
    </row>
    <row r="177" spans="2:17">
      <c r="B177" s="81" t="s">
        <v>2079</v>
      </c>
      <c r="C177" s="81" t="s">
        <v>978</v>
      </c>
      <c r="D177" s="81" t="s">
        <v>4685</v>
      </c>
      <c r="E177" s="81"/>
      <c r="F177" s="81" t="s">
        <v>2037</v>
      </c>
      <c r="G177" s="81" t="s">
        <v>9004</v>
      </c>
      <c r="H177" s="81"/>
      <c r="I177" s="81"/>
      <c r="J177" s="81"/>
      <c r="K177" t="s">
        <v>9153</v>
      </c>
      <c r="L177" s="81"/>
      <c r="M177" s="81"/>
      <c r="N177" s="81"/>
      <c r="O177" s="81"/>
      <c r="P177" s="81" t="str">
        <f>VLOOKUP(PPlatformData[[#This Row],[Can support capability]],'B-Business Capability'!B:G,6,FALSE)</f>
        <v>Quality Management</v>
      </c>
      <c r="Q177" s="83" t="e">
        <f>VLOOKUP(PPlatformData[[#This Row],[NoApplication]],'A-Applications'!B:O,14,FALSE)</f>
        <v>#N/A</v>
      </c>
    </row>
    <row r="178" spans="2:17">
      <c r="B178" s="81" t="s">
        <v>2079</v>
      </c>
      <c r="C178" s="81" t="s">
        <v>980</v>
      </c>
      <c r="D178" s="81" t="s">
        <v>4685</v>
      </c>
      <c r="E178" s="81"/>
      <c r="F178" s="81" t="s">
        <v>2037</v>
      </c>
      <c r="G178" s="81" t="s">
        <v>9004</v>
      </c>
      <c r="H178" s="81"/>
      <c r="I178" s="81"/>
      <c r="J178" s="81"/>
      <c r="K178" t="s">
        <v>9153</v>
      </c>
      <c r="L178" s="81"/>
      <c r="M178" s="81"/>
      <c r="N178" s="81"/>
      <c r="O178" s="81"/>
      <c r="P178" s="81" t="str">
        <f>VLOOKUP(PPlatformData[[#This Row],[Can support capability]],'B-Business Capability'!B:G,6,FALSE)</f>
        <v>Requirements Definition</v>
      </c>
      <c r="Q178" s="83" t="e">
        <f>VLOOKUP(PPlatformData[[#This Row],[NoApplication]],'A-Applications'!B:O,14,FALSE)</f>
        <v>#N/A</v>
      </c>
    </row>
    <row r="179" spans="2:17">
      <c r="B179" s="81" t="s">
        <v>2079</v>
      </c>
      <c r="C179" s="81" t="s">
        <v>1426</v>
      </c>
      <c r="D179" s="81" t="s">
        <v>3217</v>
      </c>
      <c r="E179" s="81"/>
      <c r="F179" s="81" t="s">
        <v>2037</v>
      </c>
      <c r="G179" s="81" t="s">
        <v>8998</v>
      </c>
      <c r="H179" s="81" t="s">
        <v>8999</v>
      </c>
      <c r="I179" s="81"/>
      <c r="J179" s="81"/>
      <c r="L179" s="81"/>
      <c r="M179" s="81"/>
      <c r="N179" s="81"/>
      <c r="O179" s="81"/>
      <c r="P179" s="81" t="str">
        <f>VLOOKUP(PPlatformData[[#This Row],[Can support capability]],'B-Business Capability'!B:G,6,FALSE)</f>
        <v>Change Management</v>
      </c>
      <c r="Q179" s="83" t="e">
        <f>VLOOKUP(PPlatformData[[#This Row],[NoApplication]],'A-Applications'!B:O,14,FALSE)</f>
        <v>#N/A</v>
      </c>
    </row>
    <row r="180" spans="2:17">
      <c r="B180" s="81" t="s">
        <v>2079</v>
      </c>
      <c r="C180" s="81" t="s">
        <v>9154</v>
      </c>
      <c r="D180" s="81" t="s">
        <v>3217</v>
      </c>
      <c r="E180" s="81"/>
      <c r="F180" s="81" t="s">
        <v>2037</v>
      </c>
      <c r="G180" s="81" t="s">
        <v>8998</v>
      </c>
      <c r="H180" s="81" t="s">
        <v>9008</v>
      </c>
      <c r="I180" s="81"/>
      <c r="J180" s="81"/>
      <c r="K180" t="s">
        <v>9155</v>
      </c>
      <c r="L180" s="81"/>
      <c r="M180" s="81"/>
      <c r="N180" s="81"/>
      <c r="O180" s="81"/>
      <c r="P180" s="81" t="str">
        <f>VLOOKUP(PPlatformData[[#This Row],[Can support capability]],'B-Business Capability'!B:G,6,FALSE)</f>
        <v>Machine Management</v>
      </c>
      <c r="Q180" s="83" t="e">
        <f>VLOOKUP(PPlatformData[[#This Row],[NoApplication]],'A-Applications'!B:O,14,FALSE)</f>
        <v>#N/A</v>
      </c>
    </row>
    <row r="181" spans="2:17">
      <c r="B181" s="81" t="s">
        <v>2079</v>
      </c>
      <c r="C181" s="81" t="s">
        <v>9156</v>
      </c>
      <c r="D181" s="81" t="s">
        <v>6063</v>
      </c>
      <c r="E181" s="81" t="s">
        <v>9157</v>
      </c>
      <c r="F181" s="81" t="s">
        <v>2037</v>
      </c>
      <c r="G181" s="81"/>
      <c r="H181" s="81" t="s">
        <v>8999</v>
      </c>
      <c r="I181" s="81"/>
      <c r="J181" s="81"/>
      <c r="L181" s="81"/>
      <c r="M181" s="81"/>
      <c r="N181" s="81"/>
      <c r="O181" s="81"/>
      <c r="P181" s="81" t="str">
        <f>VLOOKUP(PPlatformData[[#This Row],[Can support capability]],'B-Business Capability'!B:G,6,FALSE)</f>
        <v>Maintenance</v>
      </c>
      <c r="Q181" s="83" t="e">
        <f>VLOOKUP(PPlatformData[[#This Row],[NoApplication]],'A-Applications'!B:O,14,FALSE)</f>
        <v>#N/A</v>
      </c>
    </row>
    <row r="182" spans="2:17">
      <c r="B182" s="81" t="s">
        <v>2079</v>
      </c>
      <c r="C182" s="81" t="s">
        <v>9156</v>
      </c>
      <c r="D182" s="81" t="s">
        <v>6063</v>
      </c>
      <c r="E182" s="81" t="s">
        <v>9138</v>
      </c>
      <c r="F182" s="81" t="s">
        <v>2037</v>
      </c>
      <c r="G182" s="81"/>
      <c r="H182" s="81" t="s">
        <v>8999</v>
      </c>
      <c r="I182" s="81"/>
      <c r="J182" s="81"/>
      <c r="L182" s="81"/>
      <c r="M182" s="81"/>
      <c r="N182" s="81"/>
      <c r="O182" s="81"/>
      <c r="P182" s="81" t="str">
        <f>VLOOKUP(PPlatformData[[#This Row],[Can support capability]],'B-Business Capability'!B:G,6,FALSE)</f>
        <v>Maintenance</v>
      </c>
      <c r="Q182" s="83" t="e">
        <f>VLOOKUP(PPlatformData[[#This Row],[NoApplication]],'A-Applications'!B:O,14,FALSE)</f>
        <v>#N/A</v>
      </c>
    </row>
    <row r="183" spans="2:17">
      <c r="B183" s="81" t="s">
        <v>2079</v>
      </c>
      <c r="C183" s="81" t="s">
        <v>9156</v>
      </c>
      <c r="D183" s="81" t="s">
        <v>6063</v>
      </c>
      <c r="E183" s="81" t="s">
        <v>9139</v>
      </c>
      <c r="F183" s="81" t="s">
        <v>2037</v>
      </c>
      <c r="G183" s="81"/>
      <c r="H183" s="81" t="s">
        <v>8999</v>
      </c>
      <c r="I183" s="81"/>
      <c r="J183" s="81"/>
      <c r="L183" s="81"/>
      <c r="M183" s="81"/>
      <c r="N183" s="81"/>
      <c r="O183" s="81"/>
      <c r="P183" s="81" t="str">
        <f>VLOOKUP(PPlatformData[[#This Row],[Can support capability]],'B-Business Capability'!B:G,6,FALSE)</f>
        <v>Maintenance</v>
      </c>
      <c r="Q183" s="83" t="e">
        <f>VLOOKUP(PPlatformData[[#This Row],[NoApplication]],'A-Applications'!B:O,14,FALSE)</f>
        <v>#N/A</v>
      </c>
    </row>
    <row r="184" spans="2:17">
      <c r="B184" s="81" t="s">
        <v>2079</v>
      </c>
      <c r="C184" s="81" t="s">
        <v>9156</v>
      </c>
      <c r="D184" s="81" t="s">
        <v>6063</v>
      </c>
      <c r="E184" s="81" t="s">
        <v>9158</v>
      </c>
      <c r="F184" s="81" t="s">
        <v>2037</v>
      </c>
      <c r="G184" s="81"/>
      <c r="H184" s="81" t="s">
        <v>8999</v>
      </c>
      <c r="I184" s="81"/>
      <c r="J184" s="81"/>
      <c r="L184" s="81"/>
      <c r="M184" s="81"/>
      <c r="N184" s="81"/>
      <c r="O184" s="81"/>
      <c r="P184" s="81" t="str">
        <f>VLOOKUP(PPlatformData[[#This Row],[Can support capability]],'B-Business Capability'!B:G,6,FALSE)</f>
        <v>Maintenance</v>
      </c>
      <c r="Q184" s="83" t="e">
        <f>VLOOKUP(PPlatformData[[#This Row],[NoApplication]],'A-Applications'!B:O,14,FALSE)</f>
        <v>#N/A</v>
      </c>
    </row>
    <row r="185" spans="2:17">
      <c r="B185" s="81" t="s">
        <v>2079</v>
      </c>
      <c r="C185" s="81" t="s">
        <v>9156</v>
      </c>
      <c r="D185" s="81" t="s">
        <v>6063</v>
      </c>
      <c r="E185" s="81" t="s">
        <v>9132</v>
      </c>
      <c r="F185" s="81" t="s">
        <v>2037</v>
      </c>
      <c r="G185" s="81"/>
      <c r="H185" s="81" t="s">
        <v>8999</v>
      </c>
      <c r="I185" s="81"/>
      <c r="J185" s="81"/>
      <c r="L185" s="81"/>
      <c r="M185" s="81"/>
      <c r="N185" s="81"/>
      <c r="O185" s="81"/>
      <c r="P185" s="81" t="str">
        <f>VLOOKUP(PPlatformData[[#This Row],[Can support capability]],'B-Business Capability'!B:G,6,FALSE)</f>
        <v>Maintenance</v>
      </c>
      <c r="Q185" s="83" t="e">
        <f>VLOOKUP(PPlatformData[[#This Row],[NoApplication]],'A-Applications'!B:O,14,FALSE)</f>
        <v>#N/A</v>
      </c>
    </row>
    <row r="186" spans="2:17">
      <c r="B186" s="81" t="s">
        <v>2079</v>
      </c>
      <c r="C186" s="81" t="s">
        <v>9156</v>
      </c>
      <c r="D186" s="81" t="s">
        <v>6063</v>
      </c>
      <c r="E186" s="81" t="s">
        <v>9159</v>
      </c>
      <c r="F186" s="81" t="s">
        <v>2037</v>
      </c>
      <c r="G186" s="81"/>
      <c r="H186" s="81" t="s">
        <v>8999</v>
      </c>
      <c r="I186" s="81"/>
      <c r="J186" s="81"/>
      <c r="L186" s="81"/>
      <c r="M186" s="81"/>
      <c r="N186" s="81"/>
      <c r="O186" s="81"/>
      <c r="P186" s="81" t="str">
        <f>VLOOKUP(PPlatformData[[#This Row],[Can support capability]],'B-Business Capability'!B:G,6,FALSE)</f>
        <v>Maintenance</v>
      </c>
      <c r="Q186" s="83" t="e">
        <f>VLOOKUP(PPlatformData[[#This Row],[NoApplication]],'A-Applications'!B:O,14,FALSE)</f>
        <v>#N/A</v>
      </c>
    </row>
    <row r="187" spans="2:17">
      <c r="B187" s="81" t="s">
        <v>2079</v>
      </c>
      <c r="C187" s="81" t="s">
        <v>9156</v>
      </c>
      <c r="D187" s="81" t="s">
        <v>6063</v>
      </c>
      <c r="E187" s="81"/>
      <c r="F187" s="81" t="s">
        <v>2037</v>
      </c>
      <c r="G187" s="81"/>
      <c r="H187" s="81" t="s">
        <v>8999</v>
      </c>
      <c r="I187" s="81"/>
      <c r="J187" s="81"/>
      <c r="L187" s="81"/>
      <c r="M187" s="81"/>
      <c r="N187" s="81"/>
      <c r="O187" s="81"/>
      <c r="P187" s="81" t="str">
        <f>VLOOKUP(PPlatformData[[#This Row],[Can support capability]],'B-Business Capability'!B:G,6,FALSE)</f>
        <v>Maintenance</v>
      </c>
      <c r="Q187" s="83" t="e">
        <f>VLOOKUP(PPlatformData[[#This Row],[NoApplication]],'A-Applications'!B:O,14,FALSE)</f>
        <v>#N/A</v>
      </c>
    </row>
    <row r="188" spans="2:17">
      <c r="B188" s="81" t="s">
        <v>2079</v>
      </c>
      <c r="C188" s="81" t="s">
        <v>1957</v>
      </c>
      <c r="D188" s="81" t="s">
        <v>3217</v>
      </c>
      <c r="E188" s="81"/>
      <c r="F188" s="81" t="s">
        <v>9001</v>
      </c>
      <c r="G188" s="81" t="s">
        <v>8998</v>
      </c>
      <c r="H188" s="81" t="s">
        <v>9002</v>
      </c>
      <c r="I188" s="81"/>
      <c r="J188" s="81"/>
      <c r="L188" s="81"/>
      <c r="M188" s="81"/>
      <c r="N188" s="81"/>
      <c r="O188" s="81"/>
      <c r="P188" s="81" t="str">
        <f>VLOOKUP(PPlatformData[[#This Row],[Can support capability]],'B-Business Capability'!B:G,6,FALSE)</f>
        <v>Materials Management</v>
      </c>
      <c r="Q188" s="83" t="e">
        <f>VLOOKUP(PPlatformData[[#This Row],[NoApplication]],'A-Applications'!B:O,14,FALSE)</f>
        <v>#N/A</v>
      </c>
    </row>
    <row r="189" spans="2:17">
      <c r="B189" s="81" t="s">
        <v>2079</v>
      </c>
      <c r="C189" s="81" t="s">
        <v>576</v>
      </c>
      <c r="D189" s="81" t="s">
        <v>3217</v>
      </c>
      <c r="E189" s="81" t="s">
        <v>9160</v>
      </c>
      <c r="F189" s="81" t="s">
        <v>9001</v>
      </c>
      <c r="G189" s="81" t="s">
        <v>8998</v>
      </c>
      <c r="H189" s="81" t="s">
        <v>8999</v>
      </c>
      <c r="I189" s="81"/>
      <c r="J189" s="81"/>
      <c r="L189" s="81"/>
      <c r="M189" s="81"/>
      <c r="N189" s="81"/>
      <c r="O189" s="81"/>
      <c r="P189" s="81" t="str">
        <f>VLOOKUP(PPlatformData[[#This Row],[Can support capability]],'B-Business Capability'!B:G,6,FALSE)</f>
        <v>Product Design &amp; Planning</v>
      </c>
      <c r="Q189" s="83" t="e">
        <f>VLOOKUP(PPlatformData[[#This Row],[NoApplication]],'A-Applications'!B:O,14,FALSE)</f>
        <v>#N/A</v>
      </c>
    </row>
    <row r="190" spans="2:17">
      <c r="B190" s="81" t="s">
        <v>2079</v>
      </c>
      <c r="C190" s="81" t="s">
        <v>576</v>
      </c>
      <c r="D190" s="81" t="s">
        <v>3217</v>
      </c>
      <c r="E190" s="81" t="s">
        <v>9161</v>
      </c>
      <c r="F190" s="81" t="s">
        <v>2037</v>
      </c>
      <c r="G190" s="81" t="s">
        <v>8998</v>
      </c>
      <c r="H190" s="81" t="s">
        <v>8999</v>
      </c>
      <c r="I190" s="81"/>
      <c r="J190" s="81"/>
      <c r="L190" s="81"/>
      <c r="M190" s="81"/>
      <c r="N190" s="81"/>
      <c r="O190" s="81"/>
      <c r="P190" s="81" t="str">
        <f>VLOOKUP(PPlatformData[[#This Row],[Can support capability]],'B-Business Capability'!B:G,6,FALSE)</f>
        <v>Product Design &amp; Planning</v>
      </c>
      <c r="Q190" s="83" t="e">
        <f>VLOOKUP(PPlatformData[[#This Row],[NoApplication]],'A-Applications'!B:O,14,FALSE)</f>
        <v>#N/A</v>
      </c>
    </row>
    <row r="191" spans="2:17">
      <c r="B191" s="81" t="s">
        <v>2079</v>
      </c>
      <c r="C191" s="81" t="s">
        <v>576</v>
      </c>
      <c r="D191" s="81" t="s">
        <v>3217</v>
      </c>
      <c r="E191" s="81" t="s">
        <v>9162</v>
      </c>
      <c r="F191" s="81" t="s">
        <v>9001</v>
      </c>
      <c r="G191" s="81" t="s">
        <v>8998</v>
      </c>
      <c r="H191" s="81" t="s">
        <v>8999</v>
      </c>
      <c r="I191" s="81"/>
      <c r="J191" s="81"/>
      <c r="L191" s="81"/>
      <c r="M191" s="81"/>
      <c r="N191" s="81"/>
      <c r="O191" s="81"/>
      <c r="P191" s="81" t="str">
        <f>VLOOKUP(PPlatformData[[#This Row],[Can support capability]],'B-Business Capability'!B:G,6,FALSE)</f>
        <v>Product Design &amp; Planning</v>
      </c>
      <c r="Q191" s="83" t="e">
        <f>VLOOKUP(PPlatformData[[#This Row],[NoApplication]],'A-Applications'!B:O,14,FALSE)</f>
        <v>#N/A</v>
      </c>
    </row>
    <row r="192" spans="2:17">
      <c r="B192" s="81" t="s">
        <v>2079</v>
      </c>
      <c r="C192" s="81" t="s">
        <v>561</v>
      </c>
      <c r="D192" s="81" t="s">
        <v>3217</v>
      </c>
      <c r="E192" s="81" t="s">
        <v>9163</v>
      </c>
      <c r="F192" s="81" t="s">
        <v>9001</v>
      </c>
      <c r="G192" s="81" t="s">
        <v>8998</v>
      </c>
      <c r="H192" s="81" t="s">
        <v>8999</v>
      </c>
      <c r="I192" s="81"/>
      <c r="J192" s="81"/>
      <c r="L192" s="81"/>
      <c r="M192" s="81"/>
      <c r="N192" s="81"/>
      <c r="O192" s="81"/>
      <c r="P192" s="81" t="str">
        <f>VLOOKUP(PPlatformData[[#This Row],[Can support capability]],'B-Business Capability'!B:G,6,FALSE)</f>
        <v>Manufacturing Order Management</v>
      </c>
      <c r="Q192" s="83" t="e">
        <f>VLOOKUP(PPlatformData[[#This Row],[NoApplication]],'A-Applications'!B:O,14,FALSE)</f>
        <v>#N/A</v>
      </c>
    </row>
    <row r="193" spans="2:17">
      <c r="B193" s="81" t="s">
        <v>2079</v>
      </c>
      <c r="C193" s="81" t="s">
        <v>1427</v>
      </c>
      <c r="D193" s="81" t="s">
        <v>3217</v>
      </c>
      <c r="E193" s="81" t="s">
        <v>9164</v>
      </c>
      <c r="F193" s="81" t="s">
        <v>2037</v>
      </c>
      <c r="G193" s="81" t="s">
        <v>8998</v>
      </c>
      <c r="H193" s="81" t="s">
        <v>8999</v>
      </c>
      <c r="I193" s="81"/>
      <c r="J193" s="81"/>
      <c r="L193" s="81"/>
      <c r="M193" s="81"/>
      <c r="N193" s="81"/>
      <c r="O193" s="81"/>
      <c r="P193" s="81" t="str">
        <f>VLOOKUP(PPlatformData[[#This Row],[Can support capability]],'B-Business Capability'!B:G,6,FALSE)</f>
        <v>Manufacturing Steering</v>
      </c>
      <c r="Q193" s="83" t="e">
        <f>VLOOKUP(PPlatformData[[#This Row],[NoApplication]],'A-Applications'!B:O,14,FALSE)</f>
        <v>#N/A</v>
      </c>
    </row>
    <row r="194" spans="2:17">
      <c r="B194" s="81" t="s">
        <v>2079</v>
      </c>
      <c r="C194" s="81" t="s">
        <v>1427</v>
      </c>
      <c r="D194" s="81" t="s">
        <v>3217</v>
      </c>
      <c r="E194" s="81" t="s">
        <v>9165</v>
      </c>
      <c r="F194" s="81" t="s">
        <v>9001</v>
      </c>
      <c r="G194" s="81" t="s">
        <v>8998</v>
      </c>
      <c r="H194" s="81" t="s">
        <v>8999</v>
      </c>
      <c r="I194" s="81"/>
      <c r="J194" s="81"/>
      <c r="L194" s="81"/>
      <c r="M194" s="81"/>
      <c r="N194" s="81"/>
      <c r="O194" s="81"/>
      <c r="P194" s="81" t="str">
        <f>VLOOKUP(PPlatformData[[#This Row],[Can support capability]],'B-Business Capability'!B:G,6,FALSE)</f>
        <v>Manufacturing Steering</v>
      </c>
      <c r="Q194" s="83" t="e">
        <f>VLOOKUP(PPlatformData[[#This Row],[NoApplication]],'A-Applications'!B:O,14,FALSE)</f>
        <v>#N/A</v>
      </c>
    </row>
    <row r="195" spans="2:17">
      <c r="B195" s="81" t="s">
        <v>2079</v>
      </c>
      <c r="C195" s="81" t="s">
        <v>1427</v>
      </c>
      <c r="D195" s="81" t="s">
        <v>3217</v>
      </c>
      <c r="E195" s="81" t="s">
        <v>9166</v>
      </c>
      <c r="F195" s="81" t="s">
        <v>2037</v>
      </c>
      <c r="G195" s="81" t="s">
        <v>8998</v>
      </c>
      <c r="H195" s="81" t="s">
        <v>8999</v>
      </c>
      <c r="I195" s="81"/>
      <c r="J195" s="81"/>
      <c r="L195" s="81"/>
      <c r="M195" s="81"/>
      <c r="N195" s="81"/>
      <c r="O195" s="81"/>
      <c r="P195" s="81" t="str">
        <f>VLOOKUP(PPlatformData[[#This Row],[Can support capability]],'B-Business Capability'!B:G,6,FALSE)</f>
        <v>Manufacturing Steering</v>
      </c>
      <c r="Q195" s="83" t="e">
        <f>VLOOKUP(PPlatformData[[#This Row],[NoApplication]],'A-Applications'!B:O,14,FALSE)</f>
        <v>#N/A</v>
      </c>
    </row>
    <row r="196" spans="2:17">
      <c r="B196" s="81" t="s">
        <v>2079</v>
      </c>
      <c r="C196" s="81" t="s">
        <v>9167</v>
      </c>
      <c r="D196" s="81" t="s">
        <v>46</v>
      </c>
      <c r="E196" s="81"/>
      <c r="F196" s="81" t="s">
        <v>9003</v>
      </c>
      <c r="G196" s="81" t="s">
        <v>8998</v>
      </c>
      <c r="H196" s="81" t="s">
        <v>8999</v>
      </c>
      <c r="I196" s="81"/>
      <c r="J196" s="81"/>
      <c r="L196" s="81"/>
      <c r="M196" s="81"/>
      <c r="N196" s="81"/>
      <c r="O196" s="81"/>
      <c r="P196" s="81" t="str">
        <f>VLOOKUP(PPlatformData[[#This Row],[Can support capability]],'B-Business Capability'!B:G,6,FALSE)</f>
        <v>Manage Core Business</v>
      </c>
      <c r="Q196" s="83" t="e">
        <f>VLOOKUP(PPlatformData[[#This Row],[NoApplication]],'A-Applications'!B:O,14,FALSE)</f>
        <v>#N/A</v>
      </c>
    </row>
    <row r="197" spans="2:17">
      <c r="B197" s="81" t="s">
        <v>2079</v>
      </c>
      <c r="C197" s="81" t="s">
        <v>828</v>
      </c>
      <c r="D197" s="81" t="s">
        <v>9109</v>
      </c>
      <c r="E197" s="81" t="s">
        <v>9168</v>
      </c>
      <c r="F197" s="81" t="s">
        <v>2037</v>
      </c>
      <c r="G197" s="81" t="s">
        <v>9004</v>
      </c>
      <c r="H197" s="81" t="s">
        <v>9008</v>
      </c>
      <c r="I197" s="81"/>
      <c r="J197" s="81"/>
      <c r="L197" s="81"/>
      <c r="M197" s="81"/>
      <c r="N197" s="81"/>
      <c r="O197" s="81"/>
      <c r="P197" s="81" t="str">
        <f>VLOOKUP(PPlatformData[[#This Row],[Can support capability]],'B-Business Capability'!B:G,6,FALSE)</f>
        <v>HR Policies &amp; Processes</v>
      </c>
      <c r="Q197" s="83" t="e">
        <f>VLOOKUP(PPlatformData[[#This Row],[NoApplication]],'A-Applications'!B:O,14,FALSE)</f>
        <v>#N/A</v>
      </c>
    </row>
    <row r="198" spans="2:17">
      <c r="B198" s="81" t="s">
        <v>2079</v>
      </c>
      <c r="C198" s="81" t="s">
        <v>141</v>
      </c>
      <c r="D198" s="81" t="s">
        <v>9109</v>
      </c>
      <c r="E198" s="81" t="s">
        <v>9169</v>
      </c>
      <c r="F198" s="81" t="s">
        <v>2037</v>
      </c>
      <c r="G198" s="81" t="s">
        <v>9004</v>
      </c>
      <c r="H198" s="81" t="s">
        <v>8999</v>
      </c>
      <c r="I198" s="81"/>
      <c r="J198" s="81"/>
      <c r="L198" s="81"/>
      <c r="M198" s="81"/>
      <c r="N198" s="81"/>
      <c r="O198" s="81"/>
      <c r="P198" s="81" t="str">
        <f>VLOOKUP(PPlatformData[[#This Row],[Can support capability]],'B-Business Capability'!B:G,6,FALSE)</f>
        <v>Retentation</v>
      </c>
      <c r="Q198" s="83" t="e">
        <f>VLOOKUP(PPlatformData[[#This Row],[NoApplication]],'A-Applications'!B:O,14,FALSE)</f>
        <v>#N/A</v>
      </c>
    </row>
    <row r="199" spans="2:17">
      <c r="B199" s="81" t="s">
        <v>2079</v>
      </c>
      <c r="C199" s="81" t="s">
        <v>141</v>
      </c>
      <c r="D199" s="81" t="s">
        <v>9109</v>
      </c>
      <c r="E199" s="81" t="s">
        <v>9168</v>
      </c>
      <c r="F199" s="81" t="s">
        <v>2037</v>
      </c>
      <c r="G199" s="81" t="s">
        <v>9004</v>
      </c>
      <c r="H199" s="81" t="s">
        <v>8999</v>
      </c>
      <c r="I199" s="81"/>
      <c r="J199" s="81"/>
      <c r="L199" s="81"/>
      <c r="M199" s="81"/>
      <c r="N199" s="81"/>
      <c r="O199" s="81"/>
      <c r="P199" s="81" t="str">
        <f>VLOOKUP(PPlatformData[[#This Row],[Can support capability]],'B-Business Capability'!B:G,6,FALSE)</f>
        <v>Retentation</v>
      </c>
      <c r="Q199" s="83" t="e">
        <f>VLOOKUP(PPlatformData[[#This Row],[NoApplication]],'A-Applications'!B:O,14,FALSE)</f>
        <v>#N/A</v>
      </c>
    </row>
    <row r="200" spans="2:17">
      <c r="B200" s="81" t="s">
        <v>2079</v>
      </c>
      <c r="C200" s="81" t="s">
        <v>236</v>
      </c>
      <c r="D200" s="81" t="s">
        <v>9109</v>
      </c>
      <c r="E200" s="81" t="s">
        <v>9170</v>
      </c>
      <c r="F200" s="81" t="s">
        <v>2037</v>
      </c>
      <c r="G200" s="81" t="s">
        <v>9004</v>
      </c>
      <c r="H200" s="81" t="s">
        <v>8999</v>
      </c>
      <c r="I200" s="81"/>
      <c r="J200" s="81"/>
      <c r="L200" s="81"/>
      <c r="M200" s="81"/>
      <c r="N200" s="81"/>
      <c r="O200" s="81"/>
      <c r="P200" s="81" t="str">
        <f>VLOOKUP(PPlatformData[[#This Row],[Can support capability]],'B-Business Capability'!B:G,6,FALSE)</f>
        <v>Compensation &amp; Benefits</v>
      </c>
      <c r="Q200" s="83" t="e">
        <f>VLOOKUP(PPlatformData[[#This Row],[NoApplication]],'A-Applications'!B:O,14,FALSE)</f>
        <v>#N/A</v>
      </c>
    </row>
    <row r="201" spans="2:17">
      <c r="B201" s="81" t="s">
        <v>2079</v>
      </c>
      <c r="C201" s="81" t="s">
        <v>284</v>
      </c>
      <c r="D201" s="81" t="s">
        <v>9109</v>
      </c>
      <c r="E201" s="81" t="s">
        <v>9171</v>
      </c>
      <c r="F201" s="81" t="s">
        <v>2037</v>
      </c>
      <c r="G201" s="81" t="s">
        <v>9004</v>
      </c>
      <c r="H201" s="81" t="s">
        <v>8999</v>
      </c>
      <c r="I201" s="81"/>
      <c r="J201" s="81"/>
      <c r="L201" s="81"/>
      <c r="M201" s="81"/>
      <c r="N201" s="81"/>
      <c r="O201" s="81"/>
      <c r="P201" s="81" t="str">
        <f>VLOOKUP(PPlatformData[[#This Row],[Can support capability]],'B-Business Capability'!B:G,6,FALSE)</f>
        <v>Learning &amp; Development</v>
      </c>
      <c r="Q201" s="83" t="e">
        <f>VLOOKUP(PPlatformData[[#This Row],[NoApplication]],'A-Applications'!B:O,14,FALSE)</f>
        <v>#N/A</v>
      </c>
    </row>
    <row r="202" spans="2:17">
      <c r="B202" s="81" t="s">
        <v>2079</v>
      </c>
      <c r="C202" s="81" t="s">
        <v>256</v>
      </c>
      <c r="D202" s="81" t="s">
        <v>9109</v>
      </c>
      <c r="E202" s="81" t="s">
        <v>8886</v>
      </c>
      <c r="F202" s="81" t="s">
        <v>2037</v>
      </c>
      <c r="G202" s="81" t="s">
        <v>9004</v>
      </c>
      <c r="H202" s="81" t="s">
        <v>9008</v>
      </c>
      <c r="I202" s="81"/>
      <c r="J202" s="81"/>
      <c r="L202" s="81"/>
      <c r="M202" s="81"/>
      <c r="N202" s="81"/>
      <c r="O202" s="81"/>
      <c r="P202" s="81" t="str">
        <f>VLOOKUP(PPlatformData[[#This Row],[Can support capability]],'B-Business Capability'!B:G,6,FALSE)</f>
        <v>Recruiting</v>
      </c>
      <c r="Q202" s="83" t="e">
        <f>VLOOKUP(PPlatformData[[#This Row],[NoApplication]],'A-Applications'!B:O,14,FALSE)</f>
        <v>#N/A</v>
      </c>
    </row>
    <row r="203" spans="2:17">
      <c r="B203" s="81" t="s">
        <v>2079</v>
      </c>
      <c r="C203" s="81" t="s">
        <v>801</v>
      </c>
      <c r="D203" s="81" t="s">
        <v>6034</v>
      </c>
      <c r="E203" s="81" t="s">
        <v>9172</v>
      </c>
      <c r="F203" s="81" t="s">
        <v>2090</v>
      </c>
      <c r="G203" s="81" t="s">
        <v>8998</v>
      </c>
      <c r="H203" s="81" t="s">
        <v>9008</v>
      </c>
      <c r="I203" s="81"/>
      <c r="J203" s="81"/>
      <c r="L203" s="81"/>
      <c r="M203" s="81"/>
      <c r="N203" s="81"/>
      <c r="O203" s="81"/>
      <c r="P203" s="81" t="str">
        <f>VLOOKUP(PPlatformData[[#This Row],[Can support capability]],'B-Business Capability'!B:G,6,FALSE)</f>
        <v>Accounting</v>
      </c>
      <c r="Q203" s="83" t="e">
        <f>VLOOKUP(PPlatformData[[#This Row],[NoApplication]],'A-Applications'!B:O,14,FALSE)</f>
        <v>#N/A</v>
      </c>
    </row>
    <row r="204" spans="2:17">
      <c r="B204" s="81" t="s">
        <v>2079</v>
      </c>
      <c r="C204" s="81" t="s">
        <v>119</v>
      </c>
      <c r="D204" s="81" t="s">
        <v>9109</v>
      </c>
      <c r="E204" s="81" t="s">
        <v>9173</v>
      </c>
      <c r="F204" s="81" t="s">
        <v>2037</v>
      </c>
      <c r="G204" s="81" t="s">
        <v>8998</v>
      </c>
      <c r="H204" s="81" t="s">
        <v>9002</v>
      </c>
      <c r="I204" s="81"/>
      <c r="J204" s="81"/>
      <c r="L204" s="81"/>
      <c r="M204" s="81"/>
      <c r="N204" s="81"/>
      <c r="O204" s="81"/>
      <c r="P204" s="81" t="str">
        <f>VLOOKUP(PPlatformData[[#This Row],[Can support capability]],'B-Business Capability'!B:G,6,FALSE)</f>
        <v>Settlements &amp; Payments</v>
      </c>
      <c r="Q204" s="83" t="e">
        <f>VLOOKUP(PPlatformData[[#This Row],[NoApplication]],'A-Applications'!B:O,14,FALSE)</f>
        <v>#N/A</v>
      </c>
    </row>
    <row r="205" spans="2:17">
      <c r="B205" s="81" t="s">
        <v>2079</v>
      </c>
      <c r="C205" s="81" t="s">
        <v>1466</v>
      </c>
      <c r="D205" s="81" t="s">
        <v>3217</v>
      </c>
      <c r="E205" s="81" t="s">
        <v>9174</v>
      </c>
      <c r="F205" s="81" t="s">
        <v>2037</v>
      </c>
      <c r="G205" s="81" t="s">
        <v>8998</v>
      </c>
      <c r="H205" s="81" t="s">
        <v>8999</v>
      </c>
      <c r="I205" s="81"/>
      <c r="J205" s="81"/>
      <c r="L205" s="81"/>
      <c r="M205" s="81"/>
      <c r="N205" s="81"/>
      <c r="O205" s="81"/>
      <c r="P205" s="81" t="str">
        <f>VLOOKUP(PPlatformData[[#This Row],[Can support capability]],'B-Business Capability'!B:G,6,FALSE)</f>
        <v>Materials Management</v>
      </c>
      <c r="Q205" s="83" t="e">
        <f>VLOOKUP(PPlatformData[[#This Row],[NoApplication]],'A-Applications'!B:O,14,FALSE)</f>
        <v>#N/A</v>
      </c>
    </row>
    <row r="206" spans="2:17">
      <c r="B206" s="81" t="s">
        <v>2079</v>
      </c>
      <c r="C206" s="81" t="s">
        <v>9175</v>
      </c>
      <c r="D206" s="147" t="s">
        <v>9113</v>
      </c>
      <c r="E206" s="147" t="s">
        <v>9176</v>
      </c>
      <c r="F206" s="81" t="s">
        <v>9001</v>
      </c>
      <c r="G206" s="81" t="s">
        <v>8998</v>
      </c>
      <c r="H206" s="81" t="s">
        <v>9002</v>
      </c>
      <c r="I206" s="81"/>
      <c r="J206" s="81"/>
      <c r="L206" s="81"/>
      <c r="M206" s="81"/>
      <c r="N206" s="81"/>
      <c r="O206" s="81"/>
      <c r="P206" s="81" t="str">
        <f>VLOOKUP(PPlatformData[[#This Row],[Can support capability]],'B-Business Capability'!B:G,6,FALSE)</f>
        <v>Warehouse Management</v>
      </c>
      <c r="Q206" s="83" t="e">
        <f>VLOOKUP(PPlatformData[[#This Row],[NoApplication]],'A-Applications'!B:O,14,FALSE)</f>
        <v>#N/A</v>
      </c>
    </row>
    <row r="207" spans="2:17">
      <c r="B207" s="81" t="s">
        <v>2079</v>
      </c>
      <c r="C207" s="81" t="s">
        <v>9175</v>
      </c>
      <c r="D207" s="147" t="s">
        <v>9113</v>
      </c>
      <c r="E207" s="147" t="s">
        <v>9152</v>
      </c>
      <c r="F207" s="81" t="s">
        <v>9001</v>
      </c>
      <c r="G207" s="81" t="s">
        <v>8998</v>
      </c>
      <c r="H207" s="81" t="s">
        <v>9002</v>
      </c>
      <c r="I207" s="81"/>
      <c r="J207" s="81"/>
      <c r="L207" s="81"/>
      <c r="M207" s="81"/>
      <c r="N207" s="81"/>
      <c r="O207" s="81"/>
      <c r="P207" s="81" t="str">
        <f>VLOOKUP(PPlatformData[[#This Row],[Can support capability]],'B-Business Capability'!B:G,6,FALSE)</f>
        <v>Warehouse Management</v>
      </c>
      <c r="Q207" s="83" t="e">
        <f>VLOOKUP(PPlatformData[[#This Row],[NoApplication]],'A-Applications'!B:O,14,FALSE)</f>
        <v>#N/A</v>
      </c>
    </row>
    <row r="208" spans="2:17">
      <c r="B208" s="81" t="s">
        <v>2079</v>
      </c>
      <c r="C208" s="81" t="s">
        <v>9028</v>
      </c>
      <c r="D208" s="147" t="s">
        <v>9113</v>
      </c>
      <c r="E208" s="147" t="s">
        <v>9114</v>
      </c>
      <c r="F208" s="81" t="s">
        <v>9001</v>
      </c>
      <c r="G208" s="81" t="s">
        <v>8998</v>
      </c>
      <c r="H208" s="81" t="s">
        <v>9002</v>
      </c>
      <c r="I208" s="81"/>
      <c r="J208" s="81"/>
      <c r="L208" s="81"/>
      <c r="M208" s="81"/>
      <c r="N208" s="81"/>
      <c r="O208" s="81"/>
      <c r="P208" s="81" t="str">
        <f>VLOOKUP(PPlatformData[[#This Row],[Can support capability]],'B-Business Capability'!B:G,6,FALSE)</f>
        <v>Logistics Management</v>
      </c>
      <c r="Q208" s="83" t="e">
        <f>VLOOKUP(PPlatformData[[#This Row],[NoApplication]],'A-Applications'!B:O,14,FALSE)</f>
        <v>#N/A</v>
      </c>
    </row>
    <row r="209" spans="2:17">
      <c r="B209" s="81" t="s">
        <v>2079</v>
      </c>
      <c r="C209" s="81" t="s">
        <v>9028</v>
      </c>
      <c r="D209" s="147" t="s">
        <v>9113</v>
      </c>
      <c r="E209" s="147"/>
      <c r="F209" s="81" t="s">
        <v>9001</v>
      </c>
      <c r="G209" s="81" t="s">
        <v>8998</v>
      </c>
      <c r="H209" s="81" t="s">
        <v>9002</v>
      </c>
      <c r="I209" s="81"/>
      <c r="J209" s="81"/>
      <c r="L209" s="81"/>
      <c r="M209" s="81"/>
      <c r="N209" s="81"/>
      <c r="O209" s="81"/>
      <c r="P209" s="81" t="str">
        <f>VLOOKUP(PPlatformData[[#This Row],[Can support capability]],'B-Business Capability'!B:G,6,FALSE)</f>
        <v>Logistics Management</v>
      </c>
      <c r="Q209" s="83" t="e">
        <f>VLOOKUP(PPlatformData[[#This Row],[NoApplication]],'A-Applications'!B:O,14,FALSE)</f>
        <v>#N/A</v>
      </c>
    </row>
    <row r="210" spans="2:17">
      <c r="B210" s="81" t="s">
        <v>2079</v>
      </c>
      <c r="C210" s="81" t="s">
        <v>9177</v>
      </c>
      <c r="D210" s="147" t="s">
        <v>9113</v>
      </c>
      <c r="E210" s="147"/>
      <c r="F210" s="81" t="s">
        <v>2037</v>
      </c>
      <c r="G210" s="81" t="s">
        <v>8998</v>
      </c>
      <c r="H210" s="81" t="s">
        <v>8999</v>
      </c>
      <c r="I210" s="81"/>
      <c r="J210" s="81"/>
      <c r="L210" s="81"/>
      <c r="M210" s="81"/>
      <c r="N210" s="81"/>
      <c r="O210" s="81"/>
      <c r="P210" s="81" t="e">
        <f>VLOOKUP(PPlatformData[[#This Row],[Can support capability]],'B-Business Capability'!B:G,6,FALSE)</f>
        <v>#N/A</v>
      </c>
      <c r="Q210" s="83" t="e">
        <f>VLOOKUP(PPlatformData[[#This Row],[NoApplication]],'A-Applications'!B:O,14,FALSE)</f>
        <v>#N/A</v>
      </c>
    </row>
    <row r="211" spans="2:17">
      <c r="B211" s="81" t="s">
        <v>2079</v>
      </c>
      <c r="C211" s="81" t="s">
        <v>1423</v>
      </c>
      <c r="D211" s="147" t="s">
        <v>9113</v>
      </c>
      <c r="E211" s="81"/>
      <c r="F211" s="81" t="s">
        <v>9001</v>
      </c>
      <c r="G211" s="81" t="s">
        <v>8998</v>
      </c>
      <c r="H211" s="81" t="s">
        <v>9002</v>
      </c>
      <c r="I211" s="81"/>
      <c r="J211" s="81"/>
      <c r="L211" s="81"/>
      <c r="M211" s="81"/>
      <c r="N211" s="81"/>
      <c r="O211" s="81"/>
      <c r="P211" s="81" t="str">
        <f>VLOOKUP(PPlatformData[[#This Row],[Can support capability]],'B-Business Capability'!B:G,6,FALSE)</f>
        <v>Sourcing</v>
      </c>
      <c r="Q211" s="83" t="e">
        <f>VLOOKUP(PPlatformData[[#This Row],[NoApplication]],'A-Applications'!B:O,14,FALSE)</f>
        <v>#N/A</v>
      </c>
    </row>
    <row r="212" spans="2:17">
      <c r="B212" s="81" t="s">
        <v>2079</v>
      </c>
      <c r="C212" s="81" t="s">
        <v>1498</v>
      </c>
      <c r="D212" s="147" t="s">
        <v>9113</v>
      </c>
      <c r="E212" s="81"/>
      <c r="F212" s="81" t="s">
        <v>2090</v>
      </c>
      <c r="G212" s="81" t="s">
        <v>8998</v>
      </c>
      <c r="H212" s="81" t="s">
        <v>8999</v>
      </c>
      <c r="I212" s="81"/>
      <c r="J212" s="81"/>
      <c r="L212" s="81"/>
      <c r="M212" s="81"/>
      <c r="N212" s="81"/>
      <c r="O212" s="81"/>
      <c r="P212" s="81" t="str">
        <f>VLOOKUP(PPlatformData[[#This Row],[Can support capability]],'B-Business Capability'!B:G,6,FALSE)</f>
        <v>Supplier Contact Management</v>
      </c>
      <c r="Q212" s="83" t="e">
        <f>VLOOKUP(PPlatformData[[#This Row],[NoApplication]],'A-Applications'!B:O,14,FALSE)</f>
        <v>#N/A</v>
      </c>
    </row>
    <row r="213" spans="2:17">
      <c r="B213" s="81" t="s">
        <v>2079</v>
      </c>
      <c r="C213" s="81" t="s">
        <v>1511</v>
      </c>
      <c r="D213" s="147" t="s">
        <v>9113</v>
      </c>
      <c r="E213" s="81"/>
      <c r="F213" s="81" t="s">
        <v>9001</v>
      </c>
      <c r="G213" s="81" t="s">
        <v>8998</v>
      </c>
      <c r="H213" s="81" t="s">
        <v>9002</v>
      </c>
      <c r="I213" s="81"/>
      <c r="J213" s="81"/>
      <c r="L213" s="81"/>
      <c r="M213" s="81"/>
      <c r="N213" s="81"/>
      <c r="O213" s="81"/>
      <c r="P213" s="81" t="str">
        <f>VLOOKUP(PPlatformData[[#This Row],[Can support capability]],'B-Business Capability'!B:G,6,FALSE)</f>
        <v>Supply Chain Performance Monitoring</v>
      </c>
      <c r="Q213" s="83" t="e">
        <f>VLOOKUP(PPlatformData[[#This Row],[NoApplication]],'A-Applications'!B:O,14,FALSE)</f>
        <v>#N/A</v>
      </c>
    </row>
    <row r="214" spans="2:17">
      <c r="B214" s="81" t="s">
        <v>2079</v>
      </c>
      <c r="C214" s="81" t="s">
        <v>1542</v>
      </c>
      <c r="D214" s="147" t="s">
        <v>9113</v>
      </c>
      <c r="E214" s="147" t="s">
        <v>9178</v>
      </c>
      <c r="F214" s="81" t="s">
        <v>9001</v>
      </c>
      <c r="G214" s="81" t="s">
        <v>8998</v>
      </c>
      <c r="H214" s="81" t="s">
        <v>9002</v>
      </c>
      <c r="I214" s="81"/>
      <c r="J214" s="81"/>
      <c r="L214" s="81"/>
      <c r="M214" s="81"/>
      <c r="N214" s="81"/>
      <c r="O214" s="81"/>
      <c r="P214" s="81" t="str">
        <f>VLOOKUP(PPlatformData[[#This Row],[Can support capability]],'B-Business Capability'!B:G,6,FALSE)</f>
        <v>Supply Chain Strategy &amp; Planning</v>
      </c>
      <c r="Q214" s="83" t="e">
        <f>VLOOKUP(PPlatformData[[#This Row],[NoApplication]],'A-Applications'!B:O,14,FALSE)</f>
        <v>#N/A</v>
      </c>
    </row>
    <row r="215" spans="2:17">
      <c r="B215" s="81" t="s">
        <v>2079</v>
      </c>
      <c r="C215" s="81" t="s">
        <v>1542</v>
      </c>
      <c r="D215" s="147" t="s">
        <v>9113</v>
      </c>
      <c r="E215" s="147" t="s">
        <v>9179</v>
      </c>
      <c r="F215" s="81" t="s">
        <v>9001</v>
      </c>
      <c r="G215" s="81" t="s">
        <v>8998</v>
      </c>
      <c r="H215" s="81" t="s">
        <v>9002</v>
      </c>
      <c r="I215" s="81"/>
      <c r="J215" s="81"/>
      <c r="L215" s="81"/>
      <c r="M215" s="81"/>
      <c r="N215" s="81"/>
      <c r="O215" s="81"/>
      <c r="P215" s="81" t="str">
        <f>VLOOKUP(PPlatformData[[#This Row],[Can support capability]],'B-Business Capability'!B:G,6,FALSE)</f>
        <v>Supply Chain Strategy &amp; Planning</v>
      </c>
      <c r="Q215" s="83" t="e">
        <f>VLOOKUP(PPlatformData[[#This Row],[NoApplication]],'A-Applications'!B:O,14,FALSE)</f>
        <v>#N/A</v>
      </c>
    </row>
    <row r="216" spans="2:17">
      <c r="B216" s="81" t="s">
        <v>2079</v>
      </c>
      <c r="C216" s="81" t="s">
        <v>1491</v>
      </c>
      <c r="D216" s="147" t="s">
        <v>9113</v>
      </c>
      <c r="E216" s="81"/>
      <c r="F216" s="81" t="s">
        <v>9003</v>
      </c>
      <c r="G216" s="81" t="s">
        <v>8998</v>
      </c>
      <c r="H216" s="81" t="s">
        <v>8999</v>
      </c>
      <c r="I216" s="81"/>
      <c r="J216" s="81"/>
      <c r="L216" s="81"/>
      <c r="M216" s="81"/>
      <c r="N216" s="81"/>
      <c r="O216" s="81"/>
      <c r="P216" s="81" t="str">
        <f>VLOOKUP(PPlatformData[[#This Row],[Can support capability]],'B-Business Capability'!B:G,6,FALSE)</f>
        <v>Logistics Management</v>
      </c>
      <c r="Q216" s="83" t="e">
        <f>VLOOKUP(PPlatformData[[#This Row],[NoApplication]],'A-Applications'!B:O,14,FALSE)</f>
        <v>#N/A</v>
      </c>
    </row>
    <row r="217" spans="2:17">
      <c r="B217" s="81" t="s">
        <v>2079</v>
      </c>
      <c r="C217" s="81" t="s">
        <v>9151</v>
      </c>
      <c r="D217" s="147" t="s">
        <v>9113</v>
      </c>
      <c r="E217" s="147" t="s">
        <v>9152</v>
      </c>
      <c r="F217" s="81" t="s">
        <v>9001</v>
      </c>
      <c r="G217" s="81" t="s">
        <v>8998</v>
      </c>
      <c r="H217" s="81" t="s">
        <v>9002</v>
      </c>
      <c r="I217" s="81"/>
      <c r="J217" s="81"/>
      <c r="L217" s="81"/>
      <c r="M217" s="81"/>
      <c r="N217" s="81"/>
      <c r="O217" s="81"/>
      <c r="P217" s="81" t="str">
        <f>VLOOKUP(PPlatformData[[#This Row],[Can support capability]],'B-Business Capability'!B:G,6,FALSE)</f>
        <v>Warehouse Management</v>
      </c>
      <c r="Q217" s="83" t="e">
        <f>VLOOKUP(PPlatformData[[#This Row],[NoApplication]],'A-Applications'!B:O,14,FALSE)</f>
        <v>#N/A</v>
      </c>
    </row>
    <row r="218" spans="2:17">
      <c r="B218" s="81" t="s">
        <v>2079</v>
      </c>
      <c r="C218" s="81" t="s">
        <v>9180</v>
      </c>
      <c r="D218" s="81" t="s">
        <v>9107</v>
      </c>
      <c r="E218" s="81" t="s">
        <v>9181</v>
      </c>
      <c r="F218" s="81" t="s">
        <v>2037</v>
      </c>
      <c r="G218" s="81" t="s">
        <v>9004</v>
      </c>
      <c r="H218" s="81" t="s">
        <v>8999</v>
      </c>
      <c r="I218" s="81"/>
      <c r="J218" s="81"/>
      <c r="L218" s="81"/>
      <c r="M218" s="81"/>
      <c r="N218" s="81"/>
      <c r="O218" s="81"/>
      <c r="P218" s="81" t="str">
        <f>VLOOKUP(PPlatformData[[#This Row],[Can support capability]],'B-Business Capability'!B:G,6,FALSE)</f>
        <v>Marketing demand management</v>
      </c>
      <c r="Q218" s="83" t="e">
        <f>VLOOKUP(PPlatformData[[#This Row],[NoApplication]],'A-Applications'!B:O,14,FALSE)</f>
        <v>#N/A</v>
      </c>
    </row>
    <row r="219" spans="2:17">
      <c r="B219" s="81" t="s">
        <v>2079</v>
      </c>
      <c r="C219" s="81" t="s">
        <v>679</v>
      </c>
      <c r="D219" s="81" t="s">
        <v>9107</v>
      </c>
      <c r="E219" s="81" t="s">
        <v>9182</v>
      </c>
      <c r="F219" s="81" t="s">
        <v>2037</v>
      </c>
      <c r="G219" s="81" t="s">
        <v>9004</v>
      </c>
      <c r="H219" s="81" t="s">
        <v>8999</v>
      </c>
      <c r="I219" s="81"/>
      <c r="J219" s="81"/>
      <c r="L219" s="81"/>
      <c r="M219" s="81"/>
      <c r="N219" s="81"/>
      <c r="O219" s="81"/>
      <c r="P219" s="81" t="str">
        <f>VLOOKUP(PPlatformData[[#This Row],[Can support capability]],'B-Business Capability'!B:G,6,FALSE)</f>
        <v>Marketing demand management</v>
      </c>
      <c r="Q219" s="83" t="e">
        <f>VLOOKUP(PPlatformData[[#This Row],[NoApplication]],'A-Applications'!B:O,14,FALSE)</f>
        <v>#N/A</v>
      </c>
    </row>
    <row r="220" spans="2:17">
      <c r="B220" s="81" t="s">
        <v>2079</v>
      </c>
      <c r="C220" s="81" t="s">
        <v>446</v>
      </c>
      <c r="D220" s="81" t="s">
        <v>9107</v>
      </c>
      <c r="E220" s="81" t="s">
        <v>9183</v>
      </c>
      <c r="F220" s="81" t="s">
        <v>2037</v>
      </c>
      <c r="G220" s="81" t="s">
        <v>9004</v>
      </c>
      <c r="H220" s="81" t="s">
        <v>8999</v>
      </c>
      <c r="I220" s="81"/>
      <c r="J220" s="81"/>
      <c r="L220" s="81"/>
      <c r="M220" s="81"/>
      <c r="N220" s="81"/>
      <c r="O220" s="81"/>
      <c r="P220" s="81" t="str">
        <f>VLOOKUP(PPlatformData[[#This Row],[Can support capability]],'B-Business Capability'!B:G,6,FALSE)</f>
        <v>Data and insights management</v>
      </c>
      <c r="Q220" s="83" t="e">
        <f>VLOOKUP(PPlatformData[[#This Row],[NoApplication]],'A-Applications'!B:O,14,FALSE)</f>
        <v>#N/A</v>
      </c>
    </row>
    <row r="221" spans="2:17">
      <c r="B221" s="81" t="s">
        <v>2079</v>
      </c>
      <c r="C221" s="81" t="s">
        <v>1285</v>
      </c>
      <c r="D221" s="81" t="s">
        <v>46</v>
      </c>
      <c r="E221" s="81" t="s">
        <v>9184</v>
      </c>
      <c r="F221" s="81" t="s">
        <v>9001</v>
      </c>
      <c r="G221" s="81" t="s">
        <v>8998</v>
      </c>
      <c r="H221" s="81" t="s">
        <v>8999</v>
      </c>
      <c r="I221" s="81"/>
      <c r="J221" s="81"/>
      <c r="L221" s="81"/>
      <c r="M221" s="81"/>
      <c r="N221" s="81"/>
      <c r="O221" s="81"/>
      <c r="P221" s="81" t="str">
        <f>VLOOKUP(PPlatformData[[#This Row],[Can support capability]],'B-Business Capability'!B:G,6,FALSE)</f>
        <v>Sales Operations</v>
      </c>
      <c r="Q221" s="83" t="e">
        <f>VLOOKUP(PPlatformData[[#This Row],[NoApplication]],'A-Applications'!B:O,14,FALSE)</f>
        <v>#N/A</v>
      </c>
    </row>
    <row r="222" spans="2:17">
      <c r="B222" s="81" t="s">
        <v>2079</v>
      </c>
      <c r="C222" s="81" t="s">
        <v>1285</v>
      </c>
      <c r="D222" s="81" t="s">
        <v>46</v>
      </c>
      <c r="E222" s="81" t="s">
        <v>9185</v>
      </c>
      <c r="F222" s="81" t="s">
        <v>9001</v>
      </c>
      <c r="G222" s="81" t="s">
        <v>8998</v>
      </c>
      <c r="H222" s="81" t="s">
        <v>8999</v>
      </c>
      <c r="I222" s="81"/>
      <c r="J222" s="81"/>
      <c r="L222" s="81"/>
      <c r="M222" s="81"/>
      <c r="N222" s="81"/>
      <c r="O222" s="81"/>
      <c r="P222" s="81" t="str">
        <f>VLOOKUP(PPlatformData[[#This Row],[Can support capability]],'B-Business Capability'!B:G,6,FALSE)</f>
        <v>Sales Operations</v>
      </c>
      <c r="Q222" s="83" t="e">
        <f>VLOOKUP(PPlatformData[[#This Row],[NoApplication]],'A-Applications'!B:O,14,FALSE)</f>
        <v>#N/A</v>
      </c>
    </row>
    <row r="223" spans="2:17">
      <c r="B223" s="81" t="s">
        <v>2079</v>
      </c>
      <c r="C223" s="81" t="s">
        <v>652</v>
      </c>
      <c r="D223" s="81" t="s">
        <v>9123</v>
      </c>
      <c r="E223" s="81" t="s">
        <v>9124</v>
      </c>
      <c r="F223" s="81" t="s">
        <v>9001</v>
      </c>
      <c r="G223" s="81" t="s">
        <v>9004</v>
      </c>
      <c r="H223" s="81" t="s">
        <v>8999</v>
      </c>
      <c r="I223" s="81"/>
      <c r="J223" s="81"/>
      <c r="L223" s="81"/>
      <c r="M223" s="81"/>
      <c r="N223" s="81"/>
      <c r="O223" s="81"/>
      <c r="P223" s="81" t="str">
        <f>VLOOKUP(PPlatformData[[#This Row],[Can support capability]],'B-Business Capability'!B:G,6,FALSE)</f>
        <v>Sales Operations</v>
      </c>
      <c r="Q223" s="83" t="e">
        <f>VLOOKUP(PPlatformData[[#This Row],[NoApplication]],'A-Applications'!B:O,14,FALSE)</f>
        <v>#N/A</v>
      </c>
    </row>
    <row r="224" spans="2:17">
      <c r="B224" s="81" t="s">
        <v>2079</v>
      </c>
      <c r="C224" s="81" t="s">
        <v>655</v>
      </c>
      <c r="D224" s="81" t="s">
        <v>9123</v>
      </c>
      <c r="E224" s="81" t="s">
        <v>9124</v>
      </c>
      <c r="F224" s="81" t="s">
        <v>9001</v>
      </c>
      <c r="G224" s="81" t="s">
        <v>9004</v>
      </c>
      <c r="H224" s="81" t="s">
        <v>9008</v>
      </c>
      <c r="I224" s="81"/>
      <c r="J224" s="81"/>
      <c r="L224" s="81"/>
      <c r="M224" s="81"/>
      <c r="N224" s="81"/>
      <c r="O224" s="81"/>
      <c r="P224" s="81" t="str">
        <f>VLOOKUP(PPlatformData[[#This Row],[Can support capability]],'B-Business Capability'!B:G,6,FALSE)</f>
        <v>Sales Operations</v>
      </c>
      <c r="Q224" s="83" t="e">
        <f>VLOOKUP(PPlatformData[[#This Row],[NoApplication]],'A-Applications'!B:O,14,FALSE)</f>
        <v>#N/A</v>
      </c>
    </row>
    <row r="225" spans="2:17">
      <c r="B225" s="81" t="s">
        <v>2079</v>
      </c>
      <c r="C225" s="81" t="s">
        <v>1298</v>
      </c>
      <c r="D225" s="81" t="s">
        <v>9107</v>
      </c>
      <c r="E225" s="81" t="s">
        <v>9186</v>
      </c>
      <c r="F225" s="81" t="s">
        <v>2037</v>
      </c>
      <c r="G225" s="81" t="s">
        <v>9004</v>
      </c>
      <c r="H225" s="81" t="s">
        <v>8999</v>
      </c>
      <c r="I225" s="81"/>
      <c r="J225" s="81"/>
      <c r="L225" s="81"/>
      <c r="M225" s="81"/>
      <c r="N225" s="81"/>
      <c r="O225" s="81"/>
      <c r="P225" s="81" t="str">
        <f>VLOOKUP(PPlatformData[[#This Row],[Can support capability]],'B-Business Capability'!B:G,6,FALSE)</f>
        <v>Sales Execution and Customer Engagement</v>
      </c>
      <c r="Q225" s="83" t="e">
        <f>VLOOKUP(PPlatformData[[#This Row],[NoApplication]],'A-Applications'!B:O,14,FALSE)</f>
        <v>#N/A</v>
      </c>
    </row>
    <row r="226" spans="2:17">
      <c r="B226" s="81" t="s">
        <v>2079</v>
      </c>
      <c r="C226" s="81" t="s">
        <v>1341</v>
      </c>
      <c r="D226" s="81" t="s">
        <v>9107</v>
      </c>
      <c r="E226" s="81" t="s">
        <v>9182</v>
      </c>
      <c r="F226" s="81" t="s">
        <v>2037</v>
      </c>
      <c r="G226" s="81" t="s">
        <v>9004</v>
      </c>
      <c r="H226" s="81" t="s">
        <v>8999</v>
      </c>
      <c r="I226" s="81"/>
      <c r="J226" s="81"/>
      <c r="L226" s="81"/>
      <c r="M226" s="81"/>
      <c r="N226" s="81"/>
      <c r="O226" s="81"/>
      <c r="P226" s="81" t="str">
        <f>VLOOKUP(PPlatformData[[#This Row],[Can support capability]],'B-Business Capability'!B:G,6,FALSE)</f>
        <v>Sales Execution and Customer Engagement</v>
      </c>
      <c r="Q226" s="83" t="e">
        <f>VLOOKUP(PPlatformData[[#This Row],[NoApplication]],'A-Applications'!B:O,14,FALSE)</f>
        <v>#N/A</v>
      </c>
    </row>
    <row r="227" spans="2:17">
      <c r="B227" s="81" t="s">
        <v>2079</v>
      </c>
      <c r="C227" s="81" t="s">
        <v>215</v>
      </c>
      <c r="D227" s="81" t="s">
        <v>9123</v>
      </c>
      <c r="E227" s="81" t="s">
        <v>9124</v>
      </c>
      <c r="F227" s="81" t="s">
        <v>9001</v>
      </c>
      <c r="G227" s="81" t="s">
        <v>9004</v>
      </c>
      <c r="H227" s="81" t="s">
        <v>9008</v>
      </c>
      <c r="I227" s="81"/>
      <c r="J227" s="81"/>
      <c r="L227" s="81"/>
      <c r="M227" s="81"/>
      <c r="N227" s="81"/>
      <c r="O227" s="81"/>
      <c r="P227" s="81" t="str">
        <f>VLOOKUP(PPlatformData[[#This Row],[Can support capability]],'B-Business Capability'!B:G,6,FALSE)</f>
        <v>Quotation, Order, and Contract Management</v>
      </c>
      <c r="Q227" s="83" t="e">
        <f>VLOOKUP(PPlatformData[[#This Row],[NoApplication]],'A-Applications'!B:O,14,FALSE)</f>
        <v>#N/A</v>
      </c>
    </row>
    <row r="228" spans="2:17">
      <c r="B228" s="81" t="s">
        <v>2079</v>
      </c>
      <c r="C228" s="81" t="s">
        <v>221</v>
      </c>
      <c r="D228" s="81" t="s">
        <v>46</v>
      </c>
      <c r="E228" s="81" t="s">
        <v>9118</v>
      </c>
      <c r="F228" s="81" t="s">
        <v>2037</v>
      </c>
      <c r="G228" s="81" t="s">
        <v>8998</v>
      </c>
      <c r="H228" s="81" t="s">
        <v>8999</v>
      </c>
      <c r="I228" s="81"/>
      <c r="J228" s="81"/>
      <c r="L228" s="81"/>
      <c r="M228" s="81"/>
      <c r="N228" s="81"/>
      <c r="O228" s="81"/>
      <c r="P228" s="81" t="str">
        <f>VLOOKUP(PPlatformData[[#This Row],[Can support capability]],'B-Business Capability'!B:G,6,FALSE)</f>
        <v>Quotation, Order, and Contract Management</v>
      </c>
      <c r="Q228" s="83" t="e">
        <f>VLOOKUP(PPlatformData[[#This Row],[NoApplication]],'A-Applications'!B:O,14,FALSE)</f>
        <v>#N/A</v>
      </c>
    </row>
    <row r="229" spans="2:17">
      <c r="B229" s="81" t="s">
        <v>2079</v>
      </c>
      <c r="C229" s="81" t="s">
        <v>223</v>
      </c>
      <c r="D229" s="81" t="s">
        <v>9123</v>
      </c>
      <c r="E229" s="81" t="s">
        <v>9124</v>
      </c>
      <c r="F229" s="81" t="s">
        <v>9001</v>
      </c>
      <c r="G229" s="81" t="s">
        <v>9004</v>
      </c>
      <c r="H229" s="81" t="s">
        <v>9008</v>
      </c>
      <c r="I229" s="81"/>
      <c r="J229" s="81"/>
      <c r="L229" s="81"/>
      <c r="M229" s="81"/>
      <c r="N229" s="81"/>
      <c r="O229" s="81"/>
      <c r="P229" s="81" t="str">
        <f>VLOOKUP(PPlatformData[[#This Row],[Can support capability]],'B-Business Capability'!B:G,6,FALSE)</f>
        <v>Quotation, Order, and Contract Management</v>
      </c>
      <c r="Q229" s="83" t="e">
        <f>VLOOKUP(PPlatformData[[#This Row],[NoApplication]],'A-Applications'!B:O,14,FALSE)</f>
        <v>#N/A</v>
      </c>
    </row>
    <row r="230" spans="2:17">
      <c r="B230" s="81" t="s">
        <v>2079</v>
      </c>
      <c r="C230" s="81" t="s">
        <v>9187</v>
      </c>
      <c r="D230" s="81" t="s">
        <v>46</v>
      </c>
      <c r="E230" s="81" t="s">
        <v>9188</v>
      </c>
      <c r="F230" s="81" t="s">
        <v>9003</v>
      </c>
      <c r="G230" s="81" t="s">
        <v>8998</v>
      </c>
      <c r="H230" s="81" t="s">
        <v>8999</v>
      </c>
      <c r="I230" s="81"/>
      <c r="J230" s="81"/>
      <c r="L230" s="81"/>
      <c r="M230" s="81"/>
      <c r="N230" s="81"/>
      <c r="O230" s="81"/>
      <c r="P230" s="81" t="e">
        <f>VLOOKUP(PPlatformData[[#This Row],[Can support capability]],'B-Business Capability'!B:G,6,FALSE)</f>
        <v>#N/A</v>
      </c>
      <c r="Q230" s="83" t="e">
        <f>VLOOKUP(PPlatformData[[#This Row],[NoApplication]],'A-Applications'!B:O,14,FALSE)</f>
        <v>#N/A</v>
      </c>
    </row>
    <row r="231" spans="2:17">
      <c r="B231" s="81" t="s">
        <v>2079</v>
      </c>
      <c r="C231" s="81" t="s">
        <v>1401</v>
      </c>
      <c r="D231" s="81" t="s">
        <v>9107</v>
      </c>
      <c r="E231" s="81"/>
      <c r="F231" s="81" t="s">
        <v>2037</v>
      </c>
      <c r="G231" s="81" t="s">
        <v>9004</v>
      </c>
      <c r="H231" s="81" t="s">
        <v>9008</v>
      </c>
      <c r="I231" s="81"/>
      <c r="J231" s="81"/>
      <c r="L231" s="81"/>
      <c r="M231" s="81"/>
      <c r="N231" s="81"/>
      <c r="O231" s="81"/>
      <c r="P231" s="81">
        <f>VLOOKUP(PPlatformData[[#This Row],[Can support capability]],'B-Business Capability'!B:G,6,FALSE)</f>
        <v>0</v>
      </c>
      <c r="Q231" s="83" t="e">
        <f>VLOOKUP(PPlatformData[[#This Row],[NoApplication]],'A-Applications'!B:O,14,FALSE)</f>
        <v>#N/A</v>
      </c>
    </row>
    <row r="232" spans="2:17">
      <c r="B232" s="81" t="s">
        <v>2079</v>
      </c>
      <c r="C232" s="81" t="s">
        <v>190</v>
      </c>
      <c r="D232" s="81" t="s">
        <v>9189</v>
      </c>
      <c r="E232" s="81" t="s">
        <v>9190</v>
      </c>
      <c r="F232" s="81" t="s">
        <v>9003</v>
      </c>
      <c r="G232" s="81" t="s">
        <v>9004</v>
      </c>
      <c r="H232" s="81" t="s">
        <v>8999</v>
      </c>
      <c r="I232" s="81"/>
      <c r="J232" s="81"/>
      <c r="L232" s="81"/>
      <c r="M232" s="81"/>
      <c r="N232" s="81"/>
      <c r="O232" s="81"/>
      <c r="P232" s="81" t="str">
        <f>VLOOKUP(PPlatformData[[#This Row],[Can support capability]],'B-Business Capability'!B:G,6,FALSE)</f>
        <v>Sales Operations</v>
      </c>
      <c r="Q232" s="83" t="e">
        <f>VLOOKUP(PPlatformData[[#This Row],[NoApplication]],'A-Applications'!B:O,14,FALSE)</f>
        <v>#N/A</v>
      </c>
    </row>
    <row r="233" spans="2:17">
      <c r="B233" s="81" t="s">
        <v>2079</v>
      </c>
      <c r="C233" s="81" t="s">
        <v>190</v>
      </c>
      <c r="D233" s="81" t="s">
        <v>9189</v>
      </c>
      <c r="E233" s="81" t="s">
        <v>9191</v>
      </c>
      <c r="F233" s="81" t="s">
        <v>9003</v>
      </c>
      <c r="G233" s="81" t="s">
        <v>9004</v>
      </c>
      <c r="H233" s="81" t="s">
        <v>9002</v>
      </c>
      <c r="I233" s="81"/>
      <c r="J233" s="81"/>
      <c r="L233" s="81"/>
      <c r="M233" s="81"/>
      <c r="N233" s="81"/>
      <c r="O233" s="81"/>
      <c r="P233" s="81" t="str">
        <f>VLOOKUP(PPlatformData[[#This Row],[Can support capability]],'B-Business Capability'!B:G,6,FALSE)</f>
        <v>Sales Operations</v>
      </c>
      <c r="Q233" s="83" t="e">
        <f>VLOOKUP(PPlatformData[[#This Row],[NoApplication]],'A-Applications'!B:O,14,FALSE)</f>
        <v>#N/A</v>
      </c>
    </row>
    <row r="234" spans="2:17">
      <c r="B234" s="81" t="s">
        <v>2079</v>
      </c>
      <c r="C234" s="81" t="s">
        <v>192</v>
      </c>
      <c r="D234" s="81" t="s">
        <v>9189</v>
      </c>
      <c r="E234" s="81" t="s">
        <v>9192</v>
      </c>
      <c r="F234" s="81" t="s">
        <v>2037</v>
      </c>
      <c r="G234" s="81"/>
      <c r="H234" s="81"/>
      <c r="I234" s="81"/>
      <c r="J234" s="81"/>
      <c r="L234" s="81"/>
      <c r="M234" s="81"/>
      <c r="N234" s="81"/>
      <c r="O234" s="81"/>
      <c r="P234" s="81" t="str">
        <f>VLOOKUP(PPlatformData[[#This Row],[Can support capability]],'B-Business Capability'!B:G,6,FALSE)</f>
        <v>Sales Execution and Customer Engagement</v>
      </c>
      <c r="Q234" s="83" t="e">
        <f>VLOOKUP(PPlatformData[[#This Row],[NoApplication]],'A-Applications'!B:O,14,FALSE)</f>
        <v>#N/A</v>
      </c>
    </row>
    <row r="235" spans="2:17">
      <c r="B235" s="81" t="s">
        <v>2079</v>
      </c>
      <c r="C235" s="81" t="s">
        <v>192</v>
      </c>
      <c r="D235" s="81" t="s">
        <v>9189</v>
      </c>
      <c r="E235" s="81" t="s">
        <v>9193</v>
      </c>
      <c r="F235" s="81" t="s">
        <v>2037</v>
      </c>
      <c r="G235" s="81"/>
      <c r="H235" s="81"/>
      <c r="I235" s="81"/>
      <c r="J235" s="81"/>
      <c r="L235" s="81"/>
      <c r="M235" s="81"/>
      <c r="N235" s="81"/>
      <c r="O235" s="81"/>
      <c r="P235" s="81" t="str">
        <f>VLOOKUP(PPlatformData[[#This Row],[Can support capability]],'B-Business Capability'!B:G,6,FALSE)</f>
        <v>Sales Execution and Customer Engagement</v>
      </c>
      <c r="Q235" s="83" t="e">
        <f>VLOOKUP(PPlatformData[[#This Row],[NoApplication]],'A-Applications'!B:O,14,FALSE)</f>
        <v>#N/A</v>
      </c>
    </row>
    <row r="236" spans="2:17">
      <c r="B236" s="81" t="s">
        <v>2079</v>
      </c>
      <c r="C236" s="81" t="s">
        <v>192</v>
      </c>
      <c r="D236" s="81" t="s">
        <v>9107</v>
      </c>
      <c r="E236" s="81" t="s">
        <v>9194</v>
      </c>
      <c r="F236" s="81" t="s">
        <v>2037</v>
      </c>
      <c r="G236" s="81" t="s">
        <v>9004</v>
      </c>
      <c r="H236" s="81" t="s">
        <v>8999</v>
      </c>
      <c r="I236" s="81"/>
      <c r="J236" s="81"/>
      <c r="L236" s="81"/>
      <c r="M236" s="81"/>
      <c r="N236" s="81"/>
      <c r="O236" s="81"/>
      <c r="P236" s="81" t="str">
        <f>VLOOKUP(PPlatformData[[#This Row],[Can support capability]],'B-Business Capability'!B:G,6,FALSE)</f>
        <v>Sales Execution and Customer Engagement</v>
      </c>
      <c r="Q236" s="83" t="e">
        <f>VLOOKUP(PPlatformData[[#This Row],[NoApplication]],'A-Applications'!B:O,14,FALSE)</f>
        <v>#N/A</v>
      </c>
    </row>
    <row r="237" spans="2:17">
      <c r="B237" s="81" t="s">
        <v>2079</v>
      </c>
      <c r="C237" s="81" t="s">
        <v>1905</v>
      </c>
      <c r="D237" s="81" t="s">
        <v>9107</v>
      </c>
      <c r="E237" s="81" t="s">
        <v>9195</v>
      </c>
      <c r="F237" s="81" t="s">
        <v>2037</v>
      </c>
      <c r="G237" s="81" t="s">
        <v>9004</v>
      </c>
      <c r="H237" s="81" t="s">
        <v>8999</v>
      </c>
      <c r="I237" s="81"/>
      <c r="J237" s="81"/>
      <c r="L237" s="81"/>
      <c r="M237" s="81"/>
      <c r="N237" s="81"/>
      <c r="O237" s="81"/>
      <c r="P237" s="81" t="str">
        <f>VLOOKUP(PPlatformData[[#This Row],[Can support capability]],'B-Business Capability'!B:G,6,FALSE)</f>
        <v>Business Process Management</v>
      </c>
      <c r="Q237" s="83" t="e">
        <f>VLOOKUP(PPlatformData[[#This Row],[NoApplication]],'A-Applications'!B:O,14,FALSE)</f>
        <v>#N/A</v>
      </c>
    </row>
    <row r="238" spans="2:17">
      <c r="B238" s="81" t="s">
        <v>2079</v>
      </c>
      <c r="C238" s="81" t="s">
        <v>193</v>
      </c>
      <c r="D238" s="147" t="s">
        <v>9113</v>
      </c>
      <c r="E238" s="147" t="s">
        <v>9121</v>
      </c>
      <c r="F238" s="81" t="s">
        <v>9001</v>
      </c>
      <c r="G238" s="81" t="s">
        <v>9004</v>
      </c>
      <c r="H238" s="81" t="s">
        <v>8999</v>
      </c>
      <c r="I238" s="81"/>
      <c r="J238" s="81"/>
      <c r="L238" s="81"/>
      <c r="M238" s="81"/>
      <c r="N238" s="81"/>
      <c r="O238" s="81"/>
      <c r="P238" s="81" t="str">
        <f>VLOOKUP(PPlatformData[[#This Row],[Can support capability]],'B-Business Capability'!B:G,6,FALSE)</f>
        <v>Quotation, Order, and Contract Management</v>
      </c>
      <c r="Q238" s="83" t="e">
        <f>VLOOKUP(PPlatformData[[#This Row],[NoApplication]],'A-Applications'!B:O,14,FALSE)</f>
        <v>#N/A</v>
      </c>
    </row>
    <row r="239" spans="2:17">
      <c r="B239" s="81" t="s">
        <v>2079</v>
      </c>
      <c r="C239" s="81" t="s">
        <v>194</v>
      </c>
      <c r="D239" s="147" t="s">
        <v>9113</v>
      </c>
      <c r="E239" s="147" t="s">
        <v>9121</v>
      </c>
      <c r="F239" s="81" t="s">
        <v>9001</v>
      </c>
      <c r="G239" s="81" t="s">
        <v>9004</v>
      </c>
      <c r="H239" s="81" t="s">
        <v>8999</v>
      </c>
      <c r="I239" s="81"/>
      <c r="J239" s="81"/>
      <c r="L239" s="81"/>
      <c r="M239" s="81"/>
      <c r="N239" s="81"/>
      <c r="O239" s="81"/>
      <c r="P239" s="81" t="str">
        <f>VLOOKUP(PPlatformData[[#This Row],[Can support capability]],'B-Business Capability'!B:G,6,FALSE)</f>
        <v>Sales Management of Indirect Sales</v>
      </c>
      <c r="Q239" s="83" t="e">
        <f>VLOOKUP(PPlatformData[[#This Row],[NoApplication]],'A-Applications'!B:O,14,FALSE)</f>
        <v>#N/A</v>
      </c>
    </row>
    <row r="240" spans="2:17">
      <c r="B240" s="81" t="s">
        <v>2079</v>
      </c>
      <c r="C240" s="81" t="s">
        <v>658</v>
      </c>
      <c r="D240" s="81" t="s">
        <v>9123</v>
      </c>
      <c r="E240" s="81" t="s">
        <v>9124</v>
      </c>
      <c r="F240" s="81" t="s">
        <v>9001</v>
      </c>
      <c r="G240" s="81" t="s">
        <v>9004</v>
      </c>
      <c r="H240" s="81" t="s">
        <v>8999</v>
      </c>
      <c r="I240" s="81"/>
      <c r="J240" s="81"/>
      <c r="L240" s="81"/>
      <c r="M240" s="81"/>
      <c r="N240" s="81"/>
      <c r="O240" s="81"/>
      <c r="P240" s="81" t="str">
        <f>VLOOKUP(PPlatformData[[#This Row],[Can support capability]],'B-Business Capability'!B:G,6,FALSE)</f>
        <v>Quotation, Order, and Contract Management</v>
      </c>
      <c r="Q240" s="83" t="e">
        <f>VLOOKUP(PPlatformData[[#This Row],[NoApplication]],'A-Applications'!B:O,14,FALSE)</f>
        <v>#N/A</v>
      </c>
    </row>
    <row r="241" spans="2:17">
      <c r="B241" s="81" t="s">
        <v>2079</v>
      </c>
      <c r="C241" s="81" t="s">
        <v>1390</v>
      </c>
      <c r="D241" s="147" t="s">
        <v>9113</v>
      </c>
      <c r="E241" s="147" t="s">
        <v>9121</v>
      </c>
      <c r="F241" s="81" t="s">
        <v>9001</v>
      </c>
      <c r="G241" s="81" t="s">
        <v>9004</v>
      </c>
      <c r="H241" s="81" t="s">
        <v>8999</v>
      </c>
      <c r="I241" s="81"/>
      <c r="J241" s="81"/>
      <c r="L241" s="81"/>
      <c r="M241" s="81"/>
      <c r="N241" s="81"/>
      <c r="O241" s="81"/>
      <c r="P241" s="81">
        <f>VLOOKUP(PPlatformData[[#This Row],[Can support capability]],'B-Business Capability'!B:G,6,FALSE)</f>
        <v>0</v>
      </c>
      <c r="Q241" s="83" t="e">
        <f>VLOOKUP(PPlatformData[[#This Row],[NoApplication]],'A-Applications'!B:O,14,FALSE)</f>
        <v>#N/A</v>
      </c>
    </row>
    <row r="242" spans="2:17">
      <c r="B242" s="81" t="s">
        <v>2079</v>
      </c>
      <c r="C242" s="81" t="s">
        <v>857</v>
      </c>
      <c r="D242" s="81" t="s">
        <v>9113</v>
      </c>
      <c r="E242" s="81"/>
      <c r="F242" s="81" t="s">
        <v>2037</v>
      </c>
      <c r="G242" s="81" t="s">
        <v>8998</v>
      </c>
      <c r="H242" s="81" t="s">
        <v>8999</v>
      </c>
      <c r="I242" s="81"/>
      <c r="J242" s="81"/>
      <c r="L242" s="81"/>
      <c r="M242" s="81"/>
      <c r="N242" s="81"/>
      <c r="O242" s="81"/>
      <c r="P242" s="81" t="str">
        <f>VLOOKUP(PPlatformData[[#This Row],[Can support capability]],'B-Business Capability'!B:G,6,FALSE)</f>
        <v>Product Market Compliance</v>
      </c>
      <c r="Q242" s="83" t="e">
        <f>VLOOKUP(PPlatformData[[#This Row],[NoApplication]],'A-Applications'!B:O,14,FALSE)</f>
        <v>#N/A</v>
      </c>
    </row>
    <row r="243" spans="2:17">
      <c r="B243" s="81" t="s">
        <v>2079</v>
      </c>
      <c r="C243" s="81" t="s">
        <v>8981</v>
      </c>
      <c r="D243" s="81" t="s">
        <v>3217</v>
      </c>
      <c r="E243" s="81" t="s">
        <v>9196</v>
      </c>
      <c r="F243" s="81" t="s">
        <v>2090</v>
      </c>
      <c r="G243" s="81" t="s">
        <v>8998</v>
      </c>
      <c r="H243" s="81" t="s">
        <v>8999</v>
      </c>
      <c r="I243" s="81"/>
      <c r="J243" s="81"/>
      <c r="K243" t="s">
        <v>9197</v>
      </c>
      <c r="L243" s="81"/>
      <c r="M243" s="81"/>
      <c r="N243" s="81"/>
      <c r="O243" s="81"/>
      <c r="P243" s="81">
        <f>VLOOKUP(PPlatformData[[#This Row],[Can support capability]],'B-Business Capability'!B:G,6,FALSE)</f>
        <v>0</v>
      </c>
      <c r="Q243" s="83" t="e">
        <f>VLOOKUP(PPlatformData[[#This Row],[NoApplication]],'A-Applications'!B:O,14,FALSE)</f>
        <v>#N/A</v>
      </c>
    </row>
    <row r="244" spans="2:17">
      <c r="B244" s="81" t="s">
        <v>2079</v>
      </c>
      <c r="C244" s="81" t="s">
        <v>9198</v>
      </c>
      <c r="D244" s="81" t="s">
        <v>3217</v>
      </c>
      <c r="E244" s="81" t="s">
        <v>9196</v>
      </c>
      <c r="F244" s="81" t="s">
        <v>2037</v>
      </c>
      <c r="G244" s="81" t="s">
        <v>8998</v>
      </c>
      <c r="H244" s="81" t="s">
        <v>8999</v>
      </c>
      <c r="I244" s="81"/>
      <c r="J244" s="81"/>
      <c r="L244" s="81"/>
      <c r="M244" s="81"/>
      <c r="N244" s="81"/>
      <c r="O244" s="81"/>
      <c r="P244" s="81" t="str">
        <f>VLOOKUP(PPlatformData[[#This Row],[Can support capability]],'B-Business Capability'!B:G,6,FALSE)</f>
        <v>Circular Economy</v>
      </c>
      <c r="Q244" s="83" t="e">
        <f>VLOOKUP(PPlatformData[[#This Row],[NoApplication]],'A-Applications'!B:O,14,FALSE)</f>
        <v>#N/A</v>
      </c>
    </row>
    <row r="245" spans="2:17">
      <c r="B245" s="81" t="s">
        <v>2079</v>
      </c>
      <c r="C245" s="81" t="s">
        <v>1256</v>
      </c>
      <c r="D245" s="81" t="s">
        <v>3217</v>
      </c>
      <c r="E245" s="81" t="s">
        <v>9196</v>
      </c>
      <c r="F245" s="81" t="s">
        <v>2090</v>
      </c>
      <c r="G245" s="81" t="s">
        <v>8998</v>
      </c>
      <c r="H245" s="81" t="s">
        <v>8999</v>
      </c>
      <c r="I245" s="81"/>
      <c r="J245" s="81"/>
      <c r="L245" s="81"/>
      <c r="M245" s="81"/>
      <c r="N245" s="81"/>
      <c r="O245" s="81"/>
      <c r="P245" s="81" t="str">
        <f>VLOOKUP(PPlatformData[[#This Row],[Can support capability]],'B-Business Capability'!B:G,6,FALSE)</f>
        <v>Environmental Footprint Management</v>
      </c>
      <c r="Q245" s="83" t="e">
        <f>VLOOKUP(PPlatformData[[#This Row],[NoApplication]],'A-Applications'!B:O,14,FALSE)</f>
        <v>#N/A</v>
      </c>
    </row>
    <row r="246" spans="2:17">
      <c r="B246" s="81" t="s">
        <v>2079</v>
      </c>
      <c r="C246" s="81" t="s">
        <v>9199</v>
      </c>
      <c r="D246" s="81" t="s">
        <v>3217</v>
      </c>
      <c r="E246" s="81" t="s">
        <v>9196</v>
      </c>
      <c r="F246" s="81" t="s">
        <v>2037</v>
      </c>
      <c r="G246" s="81" t="s">
        <v>8998</v>
      </c>
      <c r="H246" s="81" t="s">
        <v>8999</v>
      </c>
      <c r="I246" s="81"/>
      <c r="J246" s="81"/>
      <c r="L246" s="81"/>
      <c r="M246" s="81"/>
      <c r="N246" s="81"/>
      <c r="O246" s="81"/>
      <c r="P246" s="81" t="str">
        <f>VLOOKUP(PPlatformData[[#This Row],[Can support capability]],'B-Business Capability'!B:G,6,FALSE)</f>
        <v>Sustainability Collaboration</v>
      </c>
      <c r="Q246" s="83" t="e">
        <f>VLOOKUP(PPlatformData[[#This Row],[NoApplication]],'A-Applications'!B:O,14,FALSE)</f>
        <v>#N/A</v>
      </c>
    </row>
    <row r="247" spans="2:17">
      <c r="B247" s="81" t="s">
        <v>2079</v>
      </c>
      <c r="C247" s="81" t="s">
        <v>9200</v>
      </c>
      <c r="D247" s="81" t="s">
        <v>3217</v>
      </c>
      <c r="E247" s="81" t="s">
        <v>9196</v>
      </c>
      <c r="F247" s="81" t="s">
        <v>2037</v>
      </c>
      <c r="G247" s="81" t="s">
        <v>8998</v>
      </c>
      <c r="H247" s="81" t="s">
        <v>8999</v>
      </c>
      <c r="I247" s="81"/>
      <c r="J247" s="81"/>
      <c r="L247" s="81"/>
      <c r="M247" s="81"/>
      <c r="N247" s="81"/>
      <c r="O247" s="81"/>
      <c r="P247" s="81" t="str">
        <f>VLOOKUP(PPlatformData[[#This Row],[Can support capability]],'B-Business Capability'!B:G,6,FALSE)</f>
        <v>Sustainability Performance Management</v>
      </c>
      <c r="Q247" s="83" t="e">
        <f>VLOOKUP(PPlatformData[[#This Row],[NoApplication]],'A-Applications'!B:O,14,FALSE)</f>
        <v>#N/A</v>
      </c>
    </row>
    <row r="248" spans="2:17">
      <c r="B248" s="81" t="s">
        <v>2079</v>
      </c>
      <c r="C248" s="81" t="s">
        <v>9201</v>
      </c>
      <c r="D248" s="81" t="s">
        <v>9109</v>
      </c>
      <c r="E248" s="81" t="s">
        <v>8643</v>
      </c>
      <c r="F248" s="81" t="s">
        <v>2037</v>
      </c>
      <c r="G248" s="81" t="s">
        <v>9007</v>
      </c>
      <c r="H248" s="81" t="s">
        <v>8999</v>
      </c>
      <c r="I248" s="81"/>
      <c r="J248" s="81"/>
      <c r="K248" t="s">
        <v>9202</v>
      </c>
      <c r="L248" s="81"/>
      <c r="M248" s="81"/>
      <c r="N248" s="81"/>
      <c r="O248" s="81"/>
      <c r="P248" s="81" t="str">
        <f>VLOOKUP(PPlatformData[[#This Row],[Can support capability]],'B-Business Capability'!B:G,6,FALSE)</f>
        <v>Sustainable Operations</v>
      </c>
      <c r="Q248" s="83" t="e">
        <f>VLOOKUP(PPlatformData[[#This Row],[NoApplication]],'A-Applications'!B:O,14,FALSE)</f>
        <v>#N/A</v>
      </c>
    </row>
    <row r="249" spans="2:17">
      <c r="B249" s="81" t="s">
        <v>2079</v>
      </c>
      <c r="C249" s="81" t="s">
        <v>115</v>
      </c>
      <c r="D249" s="81" t="s">
        <v>9203</v>
      </c>
      <c r="E249" s="81"/>
      <c r="F249" s="81" t="s">
        <v>2090</v>
      </c>
      <c r="G249" s="81" t="s">
        <v>8998</v>
      </c>
      <c r="H249" s="81" t="s">
        <v>8999</v>
      </c>
      <c r="I249" s="81"/>
      <c r="J249" s="81"/>
      <c r="L249" s="81"/>
      <c r="M249" s="81"/>
      <c r="N249" s="81"/>
      <c r="O249" s="81"/>
      <c r="P249" s="81">
        <f>VLOOKUP(PPlatformData[[#This Row],[Can support capability]],'B-Business Capability'!B:G,6,FALSE)</f>
        <v>0</v>
      </c>
      <c r="Q249" s="83" t="e">
        <f>VLOOKUP(PPlatformData[[#This Row],[NoApplication]],'A-Applications'!B:O,14,FALSE)</f>
        <v>#N/A</v>
      </c>
    </row>
    <row r="250" spans="2:17">
      <c r="B250" s="81" t="s">
        <v>2079</v>
      </c>
      <c r="C250" s="81" t="s">
        <v>90</v>
      </c>
      <c r="D250" s="81" t="s">
        <v>9123</v>
      </c>
      <c r="E250" s="81" t="s">
        <v>9204</v>
      </c>
      <c r="F250" s="81" t="s">
        <v>2037</v>
      </c>
      <c r="G250" s="81" t="s">
        <v>8998</v>
      </c>
      <c r="H250" s="81" t="s">
        <v>9008</v>
      </c>
      <c r="I250" s="81"/>
      <c r="J250" s="81"/>
      <c r="L250" s="81"/>
      <c r="M250" s="81"/>
      <c r="N250" s="81"/>
      <c r="O250" s="81"/>
      <c r="P250" s="81" t="str">
        <f>VLOOKUP(PPlatformData[[#This Row],[Can support capability]],'B-Business Capability'!B:G,6,FALSE)</f>
        <v>Customer Service and Support</v>
      </c>
      <c r="Q250" s="83" t="e">
        <f>VLOOKUP(PPlatformData[[#This Row],[NoApplication]],'A-Applications'!B:O,14,FALSE)</f>
        <v>#N/A</v>
      </c>
    </row>
    <row r="251" spans="2:17">
      <c r="B251" s="81" t="s">
        <v>2079</v>
      </c>
      <c r="C251" s="81" t="s">
        <v>90</v>
      </c>
      <c r="D251" s="81" t="s">
        <v>9123</v>
      </c>
      <c r="E251" s="81" t="s">
        <v>9205</v>
      </c>
      <c r="F251" s="81" t="s">
        <v>9001</v>
      </c>
      <c r="G251" s="81" t="s">
        <v>8998</v>
      </c>
      <c r="H251" s="81" t="s">
        <v>8999</v>
      </c>
      <c r="I251" s="81"/>
      <c r="J251" s="81"/>
      <c r="L251" s="81"/>
      <c r="M251" s="81"/>
      <c r="N251" s="81"/>
      <c r="O251" s="81"/>
      <c r="P251" s="81" t="str">
        <f>VLOOKUP(PPlatformData[[#This Row],[Can support capability]],'B-Business Capability'!B:G,6,FALSE)</f>
        <v>Customer Service and Support</v>
      </c>
      <c r="Q251" s="83" t="e">
        <f>VLOOKUP(PPlatformData[[#This Row],[NoApplication]],'A-Applications'!B:O,14,FALSE)</f>
        <v>#N/A</v>
      </c>
    </row>
    <row r="252" spans="2:17">
      <c r="B252" s="81" t="s">
        <v>2079</v>
      </c>
      <c r="C252" s="81" t="s">
        <v>1034</v>
      </c>
      <c r="D252" s="81" t="s">
        <v>9123</v>
      </c>
      <c r="E252" s="81" t="s">
        <v>9206</v>
      </c>
      <c r="F252" s="81" t="s">
        <v>2037</v>
      </c>
      <c r="G252" s="81" t="s">
        <v>8998</v>
      </c>
      <c r="H252" s="81" t="s">
        <v>9002</v>
      </c>
      <c r="I252" s="81"/>
      <c r="J252" s="81"/>
      <c r="L252" s="81"/>
      <c r="M252" s="81"/>
      <c r="N252" s="81"/>
      <c r="O252" s="81"/>
      <c r="P252" s="81" t="str">
        <f>VLOOKUP(PPlatformData[[#This Row],[Can support capability]],'B-Business Capability'!B:G,6,FALSE)</f>
        <v>Customer Service Strategy and Planning</v>
      </c>
      <c r="Q252" s="83" t="e">
        <f>VLOOKUP(PPlatformData[[#This Row],[NoApplication]],'A-Applications'!B:O,14,FALSE)</f>
        <v>#N/A</v>
      </c>
    </row>
    <row r="253" spans="2:17">
      <c r="B253" s="81" t="s">
        <v>2079</v>
      </c>
      <c r="C253" s="81" t="s">
        <v>1034</v>
      </c>
      <c r="D253" s="81" t="s">
        <v>9123</v>
      </c>
      <c r="E253" s="81" t="s">
        <v>9207</v>
      </c>
      <c r="F253" s="81" t="s">
        <v>2037</v>
      </c>
      <c r="G253" s="81" t="s">
        <v>8998</v>
      </c>
      <c r="H253" s="81" t="s">
        <v>9002</v>
      </c>
      <c r="I253" s="81"/>
      <c r="J253" s="81"/>
      <c r="L253" s="81"/>
      <c r="M253" s="81"/>
      <c r="N253" s="81"/>
      <c r="O253" s="81"/>
      <c r="P253" s="81" t="str">
        <f>VLOOKUP(PPlatformData[[#This Row],[Can support capability]],'B-Business Capability'!B:G,6,FALSE)</f>
        <v>Customer Service Strategy and Planning</v>
      </c>
      <c r="Q253" s="83" t="e">
        <f>VLOOKUP(PPlatformData[[#This Row],[NoApplication]],'A-Applications'!B:O,14,FALSE)</f>
        <v>#N/A</v>
      </c>
    </row>
    <row r="254" spans="2:17">
      <c r="B254" s="81" t="s">
        <v>2079</v>
      </c>
      <c r="C254" s="81" t="s">
        <v>1034</v>
      </c>
      <c r="D254" s="81" t="s">
        <v>9123</v>
      </c>
      <c r="E254" s="81" t="s">
        <v>9208</v>
      </c>
      <c r="F254" s="81" t="s">
        <v>2090</v>
      </c>
      <c r="G254" s="81" t="s">
        <v>8998</v>
      </c>
      <c r="H254" s="81" t="s">
        <v>8999</v>
      </c>
      <c r="I254" s="81"/>
      <c r="J254" s="81"/>
      <c r="L254" s="81"/>
      <c r="M254" s="81"/>
      <c r="N254" s="81"/>
      <c r="O254" s="81"/>
      <c r="P254" s="81" t="str">
        <f>VLOOKUP(PPlatformData[[#This Row],[Can support capability]],'B-Business Capability'!B:G,6,FALSE)</f>
        <v>Customer Service Strategy and Planning</v>
      </c>
      <c r="Q254" s="83" t="e">
        <f>VLOOKUP(PPlatformData[[#This Row],[NoApplication]],'A-Applications'!B:O,14,FALSE)</f>
        <v>#N/A</v>
      </c>
    </row>
    <row r="255" spans="2:17">
      <c r="B255" s="81" t="s">
        <v>2079</v>
      </c>
      <c r="C255" s="81" t="s">
        <v>1034</v>
      </c>
      <c r="D255" s="81" t="s">
        <v>9123</v>
      </c>
      <c r="E255" s="81" t="s">
        <v>9209</v>
      </c>
      <c r="F255" s="81" t="s">
        <v>2037</v>
      </c>
      <c r="G255" s="81" t="s">
        <v>8998</v>
      </c>
      <c r="H255" s="81" t="s">
        <v>9002</v>
      </c>
      <c r="I255" s="81"/>
      <c r="J255" s="81"/>
      <c r="L255" s="81"/>
      <c r="M255" s="81"/>
      <c r="N255" s="81"/>
      <c r="O255" s="81"/>
      <c r="P255" s="81" t="str">
        <f>VLOOKUP(PPlatformData[[#This Row],[Can support capability]],'B-Business Capability'!B:G,6,FALSE)</f>
        <v>Customer Service Strategy and Planning</v>
      </c>
      <c r="Q255" s="83" t="e">
        <f>VLOOKUP(PPlatformData[[#This Row],[NoApplication]],'A-Applications'!B:O,14,FALSE)</f>
        <v>#N/A</v>
      </c>
    </row>
    <row r="256" spans="2:17">
      <c r="B256" s="81" t="s">
        <v>2079</v>
      </c>
      <c r="C256" s="81" t="s">
        <v>1034</v>
      </c>
      <c r="D256" s="81" t="s">
        <v>9123</v>
      </c>
      <c r="E256" s="81" t="s">
        <v>9210</v>
      </c>
      <c r="F256" s="81" t="s">
        <v>2037</v>
      </c>
      <c r="G256" s="81" t="s">
        <v>8998</v>
      </c>
      <c r="H256" s="81" t="s">
        <v>9002</v>
      </c>
      <c r="I256" s="81"/>
      <c r="J256" s="81"/>
      <c r="L256" s="81"/>
      <c r="M256" s="81"/>
      <c r="N256" s="81"/>
      <c r="O256" s="81"/>
      <c r="P256" s="81" t="str">
        <f>VLOOKUP(PPlatformData[[#This Row],[Can support capability]],'B-Business Capability'!B:G,6,FALSE)</f>
        <v>Customer Service Strategy and Planning</v>
      </c>
      <c r="Q256" s="83" t="e">
        <f>VLOOKUP(PPlatformData[[#This Row],[NoApplication]],'A-Applications'!B:O,14,FALSE)</f>
        <v>#N/A</v>
      </c>
    </row>
    <row r="257" spans="2:17">
      <c r="B257" s="81" t="s">
        <v>2079</v>
      </c>
      <c r="C257" s="81" t="s">
        <v>1034</v>
      </c>
      <c r="D257" s="81" t="s">
        <v>9123</v>
      </c>
      <c r="E257" s="81" t="s">
        <v>9211</v>
      </c>
      <c r="F257" s="81" t="s">
        <v>9003</v>
      </c>
      <c r="G257" s="81" t="s">
        <v>8998</v>
      </c>
      <c r="H257" s="81" t="s">
        <v>9002</v>
      </c>
      <c r="I257" s="81"/>
      <c r="J257" s="81"/>
      <c r="L257" s="81"/>
      <c r="M257" s="81"/>
      <c r="N257" s="81"/>
      <c r="O257" s="81"/>
      <c r="P257" s="81" t="str">
        <f>VLOOKUP(PPlatformData[[#This Row],[Can support capability]],'B-Business Capability'!B:G,6,FALSE)</f>
        <v>Customer Service Strategy and Planning</v>
      </c>
      <c r="Q257" s="83" t="e">
        <f>VLOOKUP(PPlatformData[[#This Row],[NoApplication]],'A-Applications'!B:O,14,FALSE)</f>
        <v>#N/A</v>
      </c>
    </row>
    <row r="258" spans="2:17">
      <c r="B258" s="81" t="s">
        <v>2079</v>
      </c>
      <c r="C258" s="81" t="s">
        <v>1031</v>
      </c>
      <c r="D258" s="81" t="s">
        <v>9123</v>
      </c>
      <c r="E258" s="81"/>
      <c r="F258" s="81" t="s">
        <v>9003</v>
      </c>
      <c r="G258" s="81" t="s">
        <v>8998</v>
      </c>
      <c r="H258" s="81" t="s">
        <v>8999</v>
      </c>
      <c r="I258" s="81"/>
      <c r="J258" s="81"/>
      <c r="L258" s="81"/>
      <c r="M258" s="81"/>
      <c r="N258" s="81"/>
      <c r="O258" s="81"/>
      <c r="P258" s="81" t="str">
        <f>VLOOKUP(PPlatformData[[#This Row],[Can support capability]],'B-Business Capability'!B:G,6,FALSE)</f>
        <v>Customer Project Management</v>
      </c>
      <c r="Q258" s="83" t="e">
        <f>VLOOKUP(PPlatformData[[#This Row],[NoApplication]],'A-Applications'!B:O,14,FALSE)</f>
        <v>#N/A</v>
      </c>
    </row>
    <row r="259" spans="2:17">
      <c r="B259" s="81" t="s">
        <v>2079</v>
      </c>
      <c r="C259" s="81" t="s">
        <v>1480</v>
      </c>
      <c r="D259" s="81" t="s">
        <v>3217</v>
      </c>
      <c r="E259" s="81" t="s">
        <v>9212</v>
      </c>
      <c r="F259" s="81" t="s">
        <v>2090</v>
      </c>
      <c r="G259" s="81" t="s">
        <v>8998</v>
      </c>
      <c r="H259" s="81" t="s">
        <v>9008</v>
      </c>
      <c r="I259" s="81"/>
      <c r="J259" s="81"/>
      <c r="K259" t="s">
        <v>9213</v>
      </c>
      <c r="L259" s="81"/>
      <c r="M259" s="81"/>
      <c r="N259" s="81"/>
      <c r="O259" s="81"/>
      <c r="P259" s="81" t="str">
        <f>VLOOKUP(PPlatformData[[#This Row],[Can support capability]],'B-Business Capability'!B:G,6,FALSE)</f>
        <v>Manufacturing Software</v>
      </c>
      <c r="Q259" s="83" t="e">
        <f>VLOOKUP(PPlatformData[[#This Row],[NoApplication]],'A-Applications'!B:O,14,FALSE)</f>
        <v>#N/A</v>
      </c>
    </row>
    <row r="260" spans="2:17">
      <c r="B260" s="81" t="s">
        <v>2079</v>
      </c>
      <c r="C260" s="81" t="s">
        <v>8985</v>
      </c>
      <c r="D260" s="81" t="s">
        <v>9214</v>
      </c>
      <c r="E260" s="81"/>
      <c r="F260" s="81" t="s">
        <v>9001</v>
      </c>
      <c r="G260" s="81" t="s">
        <v>8998</v>
      </c>
      <c r="H260" s="81" t="s">
        <v>9002</v>
      </c>
      <c r="I260" s="81"/>
      <c r="J260" s="81"/>
      <c r="L260" s="81"/>
      <c r="M260" s="81"/>
      <c r="N260" s="81"/>
      <c r="O260" s="81"/>
      <c r="P260" s="81">
        <f>VLOOKUP(PPlatformData[[#This Row],[Can support capability]],'B-Business Capability'!B:G,6,FALSE)</f>
        <v>0</v>
      </c>
      <c r="Q260" s="83" t="e">
        <f>VLOOKUP(PPlatformData[[#This Row],[NoApplication]],'A-Applications'!B:O,14,FALSE)</f>
        <v>#N/A</v>
      </c>
    </row>
    <row r="261" spans="2:17">
      <c r="B261" s="81" t="s">
        <v>2079</v>
      </c>
      <c r="C261" s="81" t="s">
        <v>8985</v>
      </c>
      <c r="D261" s="147" t="s">
        <v>9113</v>
      </c>
      <c r="E261" s="81"/>
      <c r="F261" s="81" t="s">
        <v>9001</v>
      </c>
      <c r="G261" s="81" t="s">
        <v>8998</v>
      </c>
      <c r="H261" s="81" t="s">
        <v>9002</v>
      </c>
      <c r="I261" s="81"/>
      <c r="J261" s="81"/>
      <c r="L261" s="81"/>
      <c r="M261" s="81"/>
      <c r="N261" s="81"/>
      <c r="O261" s="81"/>
      <c r="P261" s="81">
        <f>VLOOKUP(PPlatformData[[#This Row],[Can support capability]],'B-Business Capability'!B:G,6,FALSE)</f>
        <v>0</v>
      </c>
      <c r="Q261" s="83" t="e">
        <f>VLOOKUP(PPlatformData[[#This Row],[NoApplication]],'A-Applications'!B:O,14,FALSE)</f>
        <v>#N/A</v>
      </c>
    </row>
    <row r="262" spans="2:17">
      <c r="B262" s="81" t="s">
        <v>8968</v>
      </c>
      <c r="C262" s="81" t="s">
        <v>610</v>
      </c>
      <c r="D262" s="81" t="str">
        <f>VLOOKUP(PPlatformData[[#This Row],[NoApplication]],'A-Applications'!B:D,3,FALSE)</f>
        <v>ServiceNow</v>
      </c>
      <c r="E262" s="81" t="str">
        <f>VLOOKUP(PPlatformData[[#This Row],[NoApplication]],'A-Applications'!B:D,3,FALSE)</f>
        <v>ServiceNow</v>
      </c>
      <c r="F262" s="81"/>
      <c r="G262" s="81"/>
      <c r="H262" s="81"/>
      <c r="I262" s="81"/>
      <c r="J262" s="81"/>
      <c r="K262" t="s">
        <v>9042</v>
      </c>
      <c r="L262" s="81"/>
      <c r="M262" s="83">
        <v>45658</v>
      </c>
      <c r="N262" s="83">
        <v>54788</v>
      </c>
      <c r="O262" s="81" t="s">
        <v>157</v>
      </c>
      <c r="P262" s="81" t="str">
        <f>VLOOKUP(PPlatformData[[#This Row],[Can support capability]],'B-Business Capability'!B:G,6,FALSE)</f>
        <v>Onboarding</v>
      </c>
      <c r="Q262" s="83">
        <f>VLOOKUP(PPlatformData[[#This Row],[NoApplication]],'A-Applications'!B:O,14,FALSE)</f>
        <v>54788</v>
      </c>
    </row>
    <row r="263" spans="2:17">
      <c r="B263" s="81" t="s">
        <v>8968</v>
      </c>
      <c r="C263" s="81" t="s">
        <v>833</v>
      </c>
      <c r="D263" s="81" t="str">
        <f>VLOOKUP(PPlatformData[[#This Row],[NoApplication]],'A-Applications'!B:D,3,FALSE)</f>
        <v>ServiceNow</v>
      </c>
      <c r="E263" s="81" t="str">
        <f>VLOOKUP(PPlatformData[[#This Row],[NoApplication]],'A-Applications'!B:D,3,FALSE)</f>
        <v>ServiceNow</v>
      </c>
      <c r="F263" s="81"/>
      <c r="G263" s="81"/>
      <c r="H263" s="81"/>
      <c r="I263" s="81"/>
      <c r="J263" s="81"/>
      <c r="K263" t="s">
        <v>9042</v>
      </c>
      <c r="L263" s="81"/>
      <c r="M263" s="83">
        <v>45658</v>
      </c>
      <c r="N263" s="83">
        <v>54788</v>
      </c>
      <c r="O263" s="81" t="s">
        <v>157</v>
      </c>
      <c r="P263" s="81" t="str">
        <f>VLOOKUP(PPlatformData[[#This Row],[Can support capability]],'B-Business Capability'!B:G,6,FALSE)</f>
        <v>Seperation</v>
      </c>
      <c r="Q263" s="83">
        <f>VLOOKUP(PPlatformData[[#This Row],[NoApplication]],'A-Applications'!B:O,14,FALSE)</f>
        <v>54788</v>
      </c>
    </row>
    <row r="264" spans="2:17">
      <c r="B264" s="81" t="s">
        <v>8968</v>
      </c>
      <c r="C264" s="81" t="s">
        <v>827</v>
      </c>
      <c r="D264" s="81" t="str">
        <f>VLOOKUP(PPlatformData[[#This Row],[NoApplication]],'A-Applications'!B:D,3,FALSE)</f>
        <v>Linkedin</v>
      </c>
      <c r="E264" s="81" t="str">
        <f>VLOOKUP(PPlatformData[[#This Row],[NoApplication]],'A-Applications'!B:D,3,FALSE)</f>
        <v>Linkedin</v>
      </c>
      <c r="F264" s="81"/>
      <c r="G264" s="81"/>
      <c r="H264" s="81"/>
      <c r="I264" s="81"/>
      <c r="J264" s="81"/>
      <c r="L264" s="81"/>
      <c r="M264" s="83">
        <v>45658</v>
      </c>
      <c r="N264" s="83">
        <v>54788</v>
      </c>
      <c r="O264" s="81" t="s">
        <v>825</v>
      </c>
      <c r="P264" s="81" t="str">
        <f>VLOOKUP(PPlatformData[[#This Row],[Can support capability]],'B-Business Capability'!B:G,6,FALSE)</f>
        <v>Attraction</v>
      </c>
      <c r="Q264" s="83">
        <f>VLOOKUP(PPlatformData[[#This Row],[NoApplication]],'A-Applications'!B:O,14,FALSE)</f>
        <v>54788</v>
      </c>
    </row>
    <row r="265" spans="2:17">
      <c r="B265" s="81" t="s">
        <v>8968</v>
      </c>
      <c r="C265" s="81" t="s">
        <v>256</v>
      </c>
      <c r="D265" s="81" t="str">
        <f>VLOOKUP(PPlatformData[[#This Row],[NoApplication]],'A-Applications'!B:D,3,FALSE)</f>
        <v>Linkedin</v>
      </c>
      <c r="E265" s="81" t="str">
        <f>VLOOKUP(PPlatformData[[#This Row],[NoApplication]],'A-Applications'!B:D,3,FALSE)</f>
        <v>Linkedin</v>
      </c>
      <c r="F265" s="81"/>
      <c r="G265" s="81"/>
      <c r="H265" s="81"/>
      <c r="I265" s="81"/>
      <c r="J265" s="81"/>
      <c r="L265" s="81"/>
      <c r="M265" s="83">
        <v>45658</v>
      </c>
      <c r="N265" s="83">
        <v>54788</v>
      </c>
      <c r="O265" s="81" t="s">
        <v>825</v>
      </c>
      <c r="P265" s="81" t="str">
        <f>VLOOKUP(PPlatformData[[#This Row],[Can support capability]],'B-Business Capability'!B:G,6,FALSE)</f>
        <v>Recruiting</v>
      </c>
      <c r="Q265" s="83">
        <f>VLOOKUP(PPlatformData[[#This Row],[NoApplication]],'A-Applications'!B:O,14,FALSE)</f>
        <v>54788</v>
      </c>
    </row>
    <row r="266" spans="2:17">
      <c r="B266" s="81" t="s">
        <v>2121</v>
      </c>
      <c r="C266" s="81" t="s">
        <v>8975</v>
      </c>
      <c r="D266" s="81"/>
      <c r="E266" s="81"/>
      <c r="F266" s="81"/>
      <c r="G266" s="81"/>
      <c r="H266" s="81" t="s">
        <v>9002</v>
      </c>
      <c r="I266" s="81" t="s">
        <v>2089</v>
      </c>
      <c r="J266" s="81"/>
      <c r="L266" s="81"/>
      <c r="M266" s="81"/>
      <c r="N266" s="81"/>
      <c r="O266" s="81"/>
      <c r="P266" s="81" t="str">
        <f>VLOOKUP(PPlatformData[[#This Row],[Can support capability]],'B-Business Capability'!B:G,6,FALSE)</f>
        <v/>
      </c>
      <c r="Q266" s="83" t="e">
        <f>VLOOKUP(PPlatformData[[#This Row],[NoApplication]],'A-Applications'!B:O,14,FALSE)</f>
        <v>#N/A</v>
      </c>
    </row>
    <row r="267" spans="2:17">
      <c r="B267" s="81" t="s">
        <v>2121</v>
      </c>
      <c r="C267" s="81" t="s">
        <v>1390</v>
      </c>
      <c r="D267" s="81"/>
      <c r="E267" s="81"/>
      <c r="F267" s="81"/>
      <c r="G267" s="81"/>
      <c r="H267" s="81"/>
      <c r="I267" s="81"/>
      <c r="J267" s="81"/>
      <c r="L267" s="81"/>
      <c r="M267" s="81"/>
      <c r="N267" s="81"/>
      <c r="O267" s="81"/>
      <c r="P267" s="81">
        <f>VLOOKUP(PPlatformData[[#This Row],[Can support capability]],'B-Business Capability'!B:G,6,FALSE)</f>
        <v>0</v>
      </c>
      <c r="Q267" s="83" t="e">
        <f>VLOOKUP(PPlatformData[[#This Row],[NoApplication]],'A-Applications'!B:O,14,FALSE)</f>
        <v>#N/A</v>
      </c>
    </row>
    <row r="268" spans="2:17">
      <c r="B268" s="81" t="s">
        <v>2121</v>
      </c>
      <c r="C268" s="81" t="s">
        <v>115</v>
      </c>
      <c r="D268" s="81"/>
      <c r="E268" s="81"/>
      <c r="F268" s="81"/>
      <c r="G268" s="81"/>
      <c r="H268" s="81"/>
      <c r="I268" s="81"/>
      <c r="J268" s="81"/>
      <c r="L268" s="81"/>
      <c r="M268" s="81"/>
      <c r="N268" s="81"/>
      <c r="O268" s="81"/>
      <c r="P268" s="81">
        <f>VLOOKUP(PPlatformData[[#This Row],[Can support capability]],'B-Business Capability'!B:G,6,FALSE)</f>
        <v>0</v>
      </c>
      <c r="Q268" s="83" t="e">
        <f>VLOOKUP(PPlatformData[[#This Row],[NoApplication]],'A-Applications'!B:O,14,FALSE)</f>
        <v>#N/A</v>
      </c>
    </row>
    <row r="269" spans="2:17">
      <c r="B269" s="81" t="s">
        <v>3882</v>
      </c>
      <c r="C269" s="81" t="s">
        <v>1243</v>
      </c>
      <c r="D269" s="81"/>
      <c r="E269" s="81"/>
      <c r="F269" s="81"/>
      <c r="G269" s="81"/>
      <c r="H269" s="81"/>
      <c r="I269" s="81"/>
      <c r="J269" s="81"/>
      <c r="L269" s="81"/>
      <c r="M269" s="81"/>
      <c r="N269" s="81"/>
      <c r="O269" s="81"/>
      <c r="P269" s="81">
        <f>VLOOKUP(PPlatformData[[#This Row],[Can support capability]],'B-Business Capability'!B:G,6,FALSE)</f>
        <v>0</v>
      </c>
      <c r="Q269" s="83" t="e">
        <f>VLOOKUP(PPlatformData[[#This Row],[NoApplication]],'A-Applications'!B:O,14,FALSE)</f>
        <v>#N/A</v>
      </c>
    </row>
    <row r="270" spans="2:17">
      <c r="B270" s="81" t="s">
        <v>3345</v>
      </c>
      <c r="C270" s="81" t="s">
        <v>1401</v>
      </c>
      <c r="D270" s="81"/>
      <c r="E270" s="81"/>
      <c r="F270" s="81"/>
      <c r="G270" s="81"/>
      <c r="H270" s="81"/>
      <c r="I270" s="81"/>
      <c r="J270" s="81"/>
      <c r="L270" s="81"/>
      <c r="M270" s="81"/>
      <c r="N270" s="81"/>
      <c r="O270" s="81"/>
      <c r="P270" s="81">
        <f>VLOOKUP(PPlatformData[[#This Row],[Can support capability]],'B-Business Capability'!B:G,6,FALSE)</f>
        <v>0</v>
      </c>
      <c r="Q270" s="83" t="e">
        <f>VLOOKUP(PPlatformData[[#This Row],[NoApplication]],'A-Applications'!B:O,14,FALSE)</f>
        <v>#N/A</v>
      </c>
    </row>
    <row r="271" spans="2:17">
      <c r="B271" s="81" t="s">
        <v>2111</v>
      </c>
      <c r="C271" s="81" t="s">
        <v>8980</v>
      </c>
      <c r="D271" s="81" t="s">
        <v>9215</v>
      </c>
      <c r="E271" s="81" t="s">
        <v>9215</v>
      </c>
      <c r="F271" s="81" t="s">
        <v>2037</v>
      </c>
      <c r="G271" s="81"/>
      <c r="H271" s="81" t="s">
        <v>9002</v>
      </c>
      <c r="I271" s="81"/>
      <c r="J271" s="81" t="s">
        <v>9216</v>
      </c>
      <c r="L271" s="81" t="s">
        <v>2089</v>
      </c>
      <c r="M271" s="83">
        <v>46753</v>
      </c>
      <c r="N271" s="83">
        <v>54788</v>
      </c>
      <c r="O271" s="81"/>
      <c r="P271" s="81">
        <f>VLOOKUP(PPlatformData[[#This Row],[Can support capability]],'B-Business Capability'!B:G,6,FALSE)</f>
        <v>0</v>
      </c>
      <c r="Q271" s="83" t="e">
        <f>VLOOKUP(PPlatformData[[#This Row],[NoApplication]],'A-Applications'!B:O,14,FALSE)</f>
        <v>#N/A</v>
      </c>
    </row>
    <row r="272" spans="2:17">
      <c r="B272" s="81" t="s">
        <v>2111</v>
      </c>
      <c r="C272" s="81" t="s">
        <v>8980</v>
      </c>
      <c r="D272" s="81" t="s">
        <v>9217</v>
      </c>
      <c r="E272" s="81" t="s">
        <v>9217</v>
      </c>
      <c r="F272" s="81" t="s">
        <v>2037</v>
      </c>
      <c r="G272" s="81"/>
      <c r="H272" s="81" t="s">
        <v>8999</v>
      </c>
      <c r="I272" s="81"/>
      <c r="J272" s="81" t="s">
        <v>9218</v>
      </c>
      <c r="L272" s="81"/>
      <c r="M272" s="83">
        <v>46905</v>
      </c>
      <c r="N272" s="83">
        <v>54788</v>
      </c>
      <c r="O272" s="81"/>
      <c r="P272" s="81">
        <f>VLOOKUP(PPlatformData[[#This Row],[Can support capability]],'B-Business Capability'!B:G,6,FALSE)</f>
        <v>0</v>
      </c>
      <c r="Q272" s="83" t="e">
        <f>VLOOKUP(PPlatformData[[#This Row],[NoApplication]],'A-Applications'!B:O,14,FALSE)</f>
        <v>#N/A</v>
      </c>
    </row>
    <row r="273" spans="2:17">
      <c r="B273" s="81" t="s">
        <v>2111</v>
      </c>
      <c r="C273" s="81" t="s">
        <v>907</v>
      </c>
      <c r="D273" s="81" t="s">
        <v>9219</v>
      </c>
      <c r="E273" s="81" t="s">
        <v>9219</v>
      </c>
      <c r="F273" s="81" t="s">
        <v>9003</v>
      </c>
      <c r="G273" s="81"/>
      <c r="H273" s="81" t="s">
        <v>9002</v>
      </c>
      <c r="I273" s="81"/>
      <c r="J273" s="81" t="s">
        <v>9220</v>
      </c>
      <c r="L273" s="81" t="s">
        <v>2089</v>
      </c>
      <c r="M273" s="83">
        <v>45658</v>
      </c>
      <c r="N273" s="83">
        <v>54788</v>
      </c>
      <c r="O273" s="81"/>
      <c r="P273" s="81">
        <f>VLOOKUP(PPlatformData[[#This Row],[Can support capability]],'B-Business Capability'!B:G,6,FALSE)</f>
        <v>0</v>
      </c>
      <c r="Q273" s="83" t="e">
        <f>VLOOKUP(PPlatformData[[#This Row],[NoApplication]],'A-Applications'!B:O,14,FALSE)</f>
        <v>#N/A</v>
      </c>
    </row>
    <row r="274" spans="2:17">
      <c r="B274" s="81" t="s">
        <v>2111</v>
      </c>
      <c r="C274" s="81" t="s">
        <v>907</v>
      </c>
      <c r="D274" s="81" t="s">
        <v>9221</v>
      </c>
      <c r="E274" s="81" t="s">
        <v>9221</v>
      </c>
      <c r="F274" s="81" t="s">
        <v>2037</v>
      </c>
      <c r="G274" s="81"/>
      <c r="H274" s="81" t="s">
        <v>8999</v>
      </c>
      <c r="I274" s="81"/>
      <c r="J274" s="81" t="s">
        <v>9222</v>
      </c>
      <c r="L274" s="81" t="s">
        <v>2089</v>
      </c>
      <c r="M274" s="83">
        <v>46388</v>
      </c>
      <c r="N274" s="83">
        <v>54788</v>
      </c>
      <c r="O274" s="81"/>
      <c r="P274" s="81">
        <f>VLOOKUP(PPlatformData[[#This Row],[Can support capability]],'B-Business Capability'!B:G,6,FALSE)</f>
        <v>0</v>
      </c>
      <c r="Q274" s="83" t="e">
        <f>VLOOKUP(PPlatformData[[#This Row],[NoApplication]],'A-Applications'!B:O,14,FALSE)</f>
        <v>#N/A</v>
      </c>
    </row>
    <row r="275" spans="2:17">
      <c r="B275" s="81" t="s">
        <v>2111</v>
      </c>
      <c r="C275" s="81" t="s">
        <v>907</v>
      </c>
      <c r="D275" s="81" t="s">
        <v>9223</v>
      </c>
      <c r="E275" s="81" t="s">
        <v>9223</v>
      </c>
      <c r="F275" s="81" t="s">
        <v>2037</v>
      </c>
      <c r="G275" s="81"/>
      <c r="H275" s="81" t="s">
        <v>8999</v>
      </c>
      <c r="I275" s="81"/>
      <c r="J275" s="81" t="s">
        <v>9224</v>
      </c>
      <c r="L275" s="81" t="s">
        <v>2089</v>
      </c>
      <c r="M275" s="83">
        <v>46447</v>
      </c>
      <c r="N275" s="83">
        <v>54788</v>
      </c>
      <c r="O275" s="81"/>
      <c r="P275" s="81">
        <f>VLOOKUP(PPlatformData[[#This Row],[Can support capability]],'B-Business Capability'!B:G,6,FALSE)</f>
        <v>0</v>
      </c>
      <c r="Q275" s="83" t="e">
        <f>VLOOKUP(PPlatformData[[#This Row],[NoApplication]],'A-Applications'!B:O,14,FALSE)</f>
        <v>#N/A</v>
      </c>
    </row>
    <row r="276" spans="2:17">
      <c r="B276" s="81" t="s">
        <v>2111</v>
      </c>
      <c r="C276" s="81" t="s">
        <v>907</v>
      </c>
      <c r="D276" s="81" t="s">
        <v>9225</v>
      </c>
      <c r="E276" s="81" t="s">
        <v>9225</v>
      </c>
      <c r="F276" s="81" t="s">
        <v>2037</v>
      </c>
      <c r="G276" s="81"/>
      <c r="H276" s="81" t="s">
        <v>8999</v>
      </c>
      <c r="I276" s="81"/>
      <c r="J276" s="81" t="s">
        <v>9226</v>
      </c>
      <c r="K276" t="s">
        <v>9227</v>
      </c>
      <c r="L276" s="81" t="s">
        <v>2089</v>
      </c>
      <c r="M276" s="83"/>
      <c r="N276" s="83"/>
      <c r="O276" s="81"/>
      <c r="P276" s="81">
        <f>VLOOKUP(PPlatformData[[#This Row],[Can support capability]],'B-Business Capability'!B:G,6,FALSE)</f>
        <v>0</v>
      </c>
      <c r="Q276" s="83" t="e">
        <f>VLOOKUP(PPlatformData[[#This Row],[NoApplication]],'A-Applications'!B:O,14,FALSE)</f>
        <v>#N/A</v>
      </c>
    </row>
    <row r="277" spans="2:17">
      <c r="B277" s="81" t="s">
        <v>2111</v>
      </c>
      <c r="C277" s="81" t="s">
        <v>907</v>
      </c>
      <c r="D277" s="81" t="s">
        <v>9228</v>
      </c>
      <c r="E277" s="81" t="s">
        <v>9228</v>
      </c>
      <c r="F277" s="81" t="s">
        <v>2037</v>
      </c>
      <c r="G277" s="81"/>
      <c r="H277" s="81" t="s">
        <v>9002</v>
      </c>
      <c r="I277" s="81"/>
      <c r="J277" s="81" t="s">
        <v>9229</v>
      </c>
      <c r="K277" t="s">
        <v>9227</v>
      </c>
      <c r="L277" s="81" t="s">
        <v>2089</v>
      </c>
      <c r="M277" s="83">
        <v>46539</v>
      </c>
      <c r="N277" s="83">
        <v>54788</v>
      </c>
      <c r="O277" s="81"/>
      <c r="P277" s="81">
        <f>VLOOKUP(PPlatformData[[#This Row],[Can support capability]],'B-Business Capability'!B:G,6,FALSE)</f>
        <v>0</v>
      </c>
      <c r="Q277" s="83" t="e">
        <f>VLOOKUP(PPlatformData[[#This Row],[NoApplication]],'A-Applications'!B:O,14,FALSE)</f>
        <v>#N/A</v>
      </c>
    </row>
    <row r="278" spans="2:17">
      <c r="B278" s="81" t="s">
        <v>2111</v>
      </c>
      <c r="C278" s="81" t="s">
        <v>195</v>
      </c>
      <c r="D278" s="81" t="s">
        <v>9230</v>
      </c>
      <c r="E278" s="81" t="s">
        <v>9230</v>
      </c>
      <c r="F278" s="81" t="s">
        <v>2037</v>
      </c>
      <c r="G278" s="81"/>
      <c r="H278" s="81" t="s">
        <v>8999</v>
      </c>
      <c r="I278" s="81"/>
      <c r="J278" s="81" t="s">
        <v>9231</v>
      </c>
      <c r="K278" t="s">
        <v>9232</v>
      </c>
      <c r="L278" s="81"/>
      <c r="M278" s="83"/>
      <c r="N278" s="83"/>
      <c r="O278" s="81"/>
      <c r="P278" s="81">
        <f>VLOOKUP(PPlatformData[[#This Row],[Can support capability]],'B-Business Capability'!B:G,6,FALSE)</f>
        <v>0</v>
      </c>
      <c r="Q278" s="83" t="e">
        <f>VLOOKUP(PPlatformData[[#This Row],[NoApplication]],'A-Applications'!B:O,14,FALSE)</f>
        <v>#N/A</v>
      </c>
    </row>
    <row r="279" spans="2:17">
      <c r="B279" s="81" t="s">
        <v>2111</v>
      </c>
      <c r="C279" s="81" t="s">
        <v>517</v>
      </c>
      <c r="D279" s="81" t="s">
        <v>9217</v>
      </c>
      <c r="E279" s="81" t="s">
        <v>9217</v>
      </c>
      <c r="F279" s="81" t="s">
        <v>2037</v>
      </c>
      <c r="G279" s="81"/>
      <c r="H279" s="81" t="s">
        <v>9002</v>
      </c>
      <c r="I279" s="81"/>
      <c r="J279" s="81"/>
      <c r="L279" s="81"/>
      <c r="M279" s="83">
        <v>46753</v>
      </c>
      <c r="N279" s="83">
        <v>54788</v>
      </c>
      <c r="O279" s="81"/>
      <c r="P279" s="81" t="str">
        <f>VLOOKUP(PPlatformData[[#This Row],[Can support capability]],'B-Business Capability'!B:G,6,FALSE)</f>
        <v>Contract Management</v>
      </c>
      <c r="Q279" s="83" t="e">
        <f>VLOOKUP(PPlatformData[[#This Row],[NoApplication]],'A-Applications'!B:O,14,FALSE)</f>
        <v>#N/A</v>
      </c>
    </row>
    <row r="280" spans="2:17">
      <c r="B280" s="81" t="s">
        <v>2111</v>
      </c>
      <c r="C280" s="81" t="s">
        <v>291</v>
      </c>
      <c r="D280" s="81" t="s">
        <v>9223</v>
      </c>
      <c r="E280" s="81" t="s">
        <v>9223</v>
      </c>
      <c r="F280" s="81" t="s">
        <v>2037</v>
      </c>
      <c r="G280" s="81"/>
      <c r="H280" s="81" t="s">
        <v>8999</v>
      </c>
      <c r="I280" s="81"/>
      <c r="J280" s="81"/>
      <c r="L280" s="81" t="s">
        <v>2089</v>
      </c>
      <c r="M280" s="83">
        <v>46447</v>
      </c>
      <c r="N280" s="83">
        <v>54788</v>
      </c>
      <c r="O280" s="81"/>
      <c r="P280" s="81" t="str">
        <f>VLOOKUP(PPlatformData[[#This Row],[Can support capability]],'B-Business Capability'!B:G,6,FALSE)</f>
        <v>Enterprise Effectiveness &amp; Project Management</v>
      </c>
      <c r="Q280" s="83" t="e">
        <f>VLOOKUP(PPlatformData[[#This Row],[NoApplication]],'A-Applications'!B:O,14,FALSE)</f>
        <v>#N/A</v>
      </c>
    </row>
    <row r="281" spans="2:17">
      <c r="B281" s="81" t="s">
        <v>2111</v>
      </c>
      <c r="C281" s="81" t="s">
        <v>9233</v>
      </c>
      <c r="D281" s="81" t="s">
        <v>9234</v>
      </c>
      <c r="E281" s="81" t="s">
        <v>9234</v>
      </c>
      <c r="F281" s="81" t="s">
        <v>2037</v>
      </c>
      <c r="G281" s="81"/>
      <c r="H281" s="81" t="s">
        <v>8999</v>
      </c>
      <c r="I281" s="81"/>
      <c r="J281" s="81" t="s">
        <v>9235</v>
      </c>
      <c r="K281" t="s">
        <v>9236</v>
      </c>
      <c r="L281" s="81" t="s">
        <v>2089</v>
      </c>
      <c r="M281" s="83">
        <v>46235</v>
      </c>
      <c r="N281" s="83">
        <v>54788</v>
      </c>
      <c r="O281" s="81"/>
      <c r="P281" s="81" t="e">
        <f>VLOOKUP(PPlatformData[[#This Row],[Can support capability]],'B-Business Capability'!B:G,6,FALSE)</f>
        <v>#N/A</v>
      </c>
      <c r="Q281" s="83" t="e">
        <f>VLOOKUP(PPlatformData[[#This Row],[NoApplication]],'A-Applications'!B:O,14,FALSE)</f>
        <v>#N/A</v>
      </c>
    </row>
    <row r="282" spans="2:17">
      <c r="B282" s="81" t="s">
        <v>2111</v>
      </c>
      <c r="C282" s="81" t="s">
        <v>9028</v>
      </c>
      <c r="D282" s="81" t="s">
        <v>9237</v>
      </c>
      <c r="E282" s="81"/>
      <c r="F282" s="81"/>
      <c r="G282" s="81"/>
      <c r="H282" s="81"/>
      <c r="I282" s="81"/>
      <c r="J282" s="81"/>
      <c r="L282" s="81"/>
      <c r="M282" s="83"/>
      <c r="N282" s="83"/>
      <c r="O282" s="81"/>
      <c r="P282" s="81" t="str">
        <f>VLOOKUP(PPlatformData[[#This Row],[Can support capability]],'B-Business Capability'!B:G,6,FALSE)</f>
        <v>Logistics Management</v>
      </c>
      <c r="Q282" s="83" t="e">
        <f>VLOOKUP(PPlatformData[[#This Row],[NoApplication]],'A-Applications'!B:O,14,FALSE)</f>
        <v>#N/A</v>
      </c>
    </row>
    <row r="283" spans="2:17">
      <c r="B283" s="81" t="s">
        <v>2111</v>
      </c>
      <c r="C283" s="81" t="s">
        <v>1419</v>
      </c>
      <c r="D283" s="81" t="s">
        <v>9237</v>
      </c>
      <c r="E283" s="81"/>
      <c r="F283" s="81"/>
      <c r="G283" s="81"/>
      <c r="H283" s="81"/>
      <c r="I283" s="81"/>
      <c r="J283" s="81"/>
      <c r="L283" s="81"/>
      <c r="M283" s="83"/>
      <c r="N283" s="83"/>
      <c r="O283" s="81"/>
      <c r="P283" s="81" t="str">
        <f>VLOOKUP(PPlatformData[[#This Row],[Can support capability]],'B-Business Capability'!B:G,6,FALSE)</f>
        <v>Purchasing</v>
      </c>
      <c r="Q283" s="83" t="e">
        <f>VLOOKUP(PPlatformData[[#This Row],[NoApplication]],'A-Applications'!B:O,14,FALSE)</f>
        <v>#N/A</v>
      </c>
    </row>
    <row r="284" spans="2:17">
      <c r="B284" s="81" t="s">
        <v>2111</v>
      </c>
      <c r="C284" s="81" t="s">
        <v>1423</v>
      </c>
      <c r="D284" s="81" t="s">
        <v>9215</v>
      </c>
      <c r="E284" s="81" t="s">
        <v>9215</v>
      </c>
      <c r="F284" s="81" t="s">
        <v>2037</v>
      </c>
      <c r="G284" s="81"/>
      <c r="H284" s="81" t="s">
        <v>9002</v>
      </c>
      <c r="I284" s="81"/>
      <c r="J284" s="81" t="s">
        <v>9238</v>
      </c>
      <c r="L284" s="81" t="s">
        <v>2089</v>
      </c>
      <c r="M284" s="83">
        <v>46753</v>
      </c>
      <c r="N284" s="83">
        <v>54788</v>
      </c>
      <c r="O284" s="81"/>
      <c r="P284" s="81" t="str">
        <f>VLOOKUP(PPlatformData[[#This Row],[Can support capability]],'B-Business Capability'!B:G,6,FALSE)</f>
        <v>Sourcing</v>
      </c>
      <c r="Q284" s="83" t="e">
        <f>VLOOKUP(PPlatformData[[#This Row],[NoApplication]],'A-Applications'!B:O,14,FALSE)</f>
        <v>#N/A</v>
      </c>
    </row>
    <row r="285" spans="2:17">
      <c r="B285" s="81" t="s">
        <v>2111</v>
      </c>
      <c r="C285" s="81" t="s">
        <v>9032</v>
      </c>
      <c r="D285" s="81" t="s">
        <v>9217</v>
      </c>
      <c r="E285" s="81" t="s">
        <v>9217</v>
      </c>
      <c r="F285" s="81" t="s">
        <v>2037</v>
      </c>
      <c r="G285" s="81"/>
      <c r="H285" s="81" t="s">
        <v>9002</v>
      </c>
      <c r="I285" s="81"/>
      <c r="J285" s="81"/>
      <c r="L285" s="81"/>
      <c r="M285" s="83">
        <v>46753</v>
      </c>
      <c r="N285" s="83">
        <v>54788</v>
      </c>
      <c r="O285" s="81"/>
      <c r="P285" s="81" t="str">
        <f>VLOOKUP(PPlatformData[[#This Row],[Can support capability]],'B-Business Capability'!B:G,6,FALSE)</f>
        <v>Supplier Contact Management</v>
      </c>
      <c r="Q285" s="83" t="e">
        <f>VLOOKUP(PPlatformData[[#This Row],[NoApplication]],'A-Applications'!B:O,14,FALSE)</f>
        <v>#N/A</v>
      </c>
    </row>
    <row r="286" spans="2:17">
      <c r="B286" s="81" t="s">
        <v>2111</v>
      </c>
      <c r="C286" s="81" t="s">
        <v>9151</v>
      </c>
      <c r="D286" s="81" t="s">
        <v>9237</v>
      </c>
      <c r="E286" s="81"/>
      <c r="F286" s="81"/>
      <c r="G286" s="81"/>
      <c r="H286" s="81"/>
      <c r="I286" s="81"/>
      <c r="J286" s="81"/>
      <c r="L286" s="81"/>
      <c r="M286" s="83"/>
      <c r="N286" s="83"/>
      <c r="O286" s="81"/>
      <c r="P286" s="81" t="str">
        <f>VLOOKUP(PPlatformData[[#This Row],[Can support capability]],'B-Business Capability'!B:G,6,FALSE)</f>
        <v>Warehouse Management</v>
      </c>
      <c r="Q286" s="83" t="e">
        <f>VLOOKUP(PPlatformData[[#This Row],[NoApplication]],'A-Applications'!B:O,14,FALSE)</f>
        <v>#N/A</v>
      </c>
    </row>
    <row r="287" spans="2:17">
      <c r="B287" s="81" t="s">
        <v>2111</v>
      </c>
      <c r="C287" s="81" t="s">
        <v>597</v>
      </c>
      <c r="D287" s="81" t="s">
        <v>9219</v>
      </c>
      <c r="E287" s="81" t="s">
        <v>9219</v>
      </c>
      <c r="F287" s="81" t="s">
        <v>2037</v>
      </c>
      <c r="G287" s="81"/>
      <c r="H287" s="81" t="s">
        <v>8999</v>
      </c>
      <c r="I287" s="81"/>
      <c r="J287" s="81" t="s">
        <v>9239</v>
      </c>
      <c r="L287" s="81" t="s">
        <v>2089</v>
      </c>
      <c r="M287" s="83">
        <v>46539</v>
      </c>
      <c r="N287" s="83">
        <v>54788</v>
      </c>
      <c r="O287" s="81"/>
      <c r="P287" s="81" t="str">
        <f>VLOOKUP(PPlatformData[[#This Row],[Can support capability]],'B-Business Capability'!B:G,6,FALSE)</f>
        <v>Engineering</v>
      </c>
      <c r="Q287" s="83" t="e">
        <f>VLOOKUP(PPlatformData[[#This Row],[NoApplication]],'A-Applications'!B:O,14,FALSE)</f>
        <v>#N/A</v>
      </c>
    </row>
    <row r="288" spans="2:17">
      <c r="B288" s="81" t="s">
        <v>2111</v>
      </c>
      <c r="C288" s="81" t="s">
        <v>975</v>
      </c>
      <c r="D288" s="81" t="s">
        <v>9221</v>
      </c>
      <c r="E288" s="81" t="s">
        <v>9221</v>
      </c>
      <c r="F288" s="81" t="s">
        <v>2037</v>
      </c>
      <c r="G288" s="81"/>
      <c r="H288" s="81" t="s">
        <v>8999</v>
      </c>
      <c r="I288" s="81"/>
      <c r="J288" s="81"/>
      <c r="L288" s="81" t="s">
        <v>2089</v>
      </c>
      <c r="M288" s="83">
        <v>46539</v>
      </c>
      <c r="N288" s="83">
        <v>54788</v>
      </c>
      <c r="O288" s="81"/>
      <c r="P288" s="81" t="str">
        <f>VLOOKUP(PPlatformData[[#This Row],[Can support capability]],'B-Business Capability'!B:G,6,FALSE)</f>
        <v>Marketing Testing</v>
      </c>
      <c r="Q288" s="83" t="e">
        <f>VLOOKUP(PPlatformData[[#This Row],[NoApplication]],'A-Applications'!B:O,14,FALSE)</f>
        <v>#N/A</v>
      </c>
    </row>
    <row r="289" spans="2:17">
      <c r="B289" s="81" t="s">
        <v>2111</v>
      </c>
      <c r="C289" s="81" t="s">
        <v>975</v>
      </c>
      <c r="D289" s="81" t="s">
        <v>5660</v>
      </c>
      <c r="E289" s="81" t="s">
        <v>5660</v>
      </c>
      <c r="F289" s="81" t="s">
        <v>2037</v>
      </c>
      <c r="G289" s="81"/>
      <c r="H289" s="81" t="s">
        <v>8999</v>
      </c>
      <c r="I289" s="81"/>
      <c r="J289" s="81" t="s">
        <v>9240</v>
      </c>
      <c r="L289" s="81"/>
      <c r="M289" s="83"/>
      <c r="N289" s="83"/>
      <c r="O289" s="81"/>
      <c r="P289" s="81" t="str">
        <f>VLOOKUP(PPlatformData[[#This Row],[Can support capability]],'B-Business Capability'!B:G,6,FALSE)</f>
        <v>Marketing Testing</v>
      </c>
      <c r="Q289" s="83" t="e">
        <f>VLOOKUP(PPlatformData[[#This Row],[NoApplication]],'A-Applications'!B:O,14,FALSE)</f>
        <v>#N/A</v>
      </c>
    </row>
    <row r="290" spans="2:17">
      <c r="B290" s="81" t="s">
        <v>2111</v>
      </c>
      <c r="C290" s="81" t="s">
        <v>976</v>
      </c>
      <c r="D290" s="81" t="s">
        <v>9219</v>
      </c>
      <c r="E290" s="81" t="s">
        <v>9219</v>
      </c>
      <c r="F290" s="81" t="s">
        <v>2037</v>
      </c>
      <c r="G290" s="81"/>
      <c r="H290" s="81" t="s">
        <v>8999</v>
      </c>
      <c r="I290" s="81"/>
      <c r="J290" s="81" t="s">
        <v>9241</v>
      </c>
      <c r="L290" s="81" t="s">
        <v>2089</v>
      </c>
      <c r="M290" s="83">
        <v>46539</v>
      </c>
      <c r="N290" s="83">
        <v>54788</v>
      </c>
      <c r="O290" s="81"/>
      <c r="P290" s="81" t="str">
        <f>VLOOKUP(PPlatformData[[#This Row],[Can support capability]],'B-Business Capability'!B:G,6,FALSE)</f>
        <v>Method Development</v>
      </c>
      <c r="Q290" s="83" t="e">
        <f>VLOOKUP(PPlatformData[[#This Row],[NoApplication]],'A-Applications'!B:O,14,FALSE)</f>
        <v>#N/A</v>
      </c>
    </row>
    <row r="291" spans="2:17">
      <c r="B291" s="81" t="s">
        <v>2111</v>
      </c>
      <c r="C291" s="81" t="s">
        <v>421</v>
      </c>
      <c r="D291" s="81" t="s">
        <v>9237</v>
      </c>
      <c r="E291" s="81"/>
      <c r="F291" s="81" t="s">
        <v>2037</v>
      </c>
      <c r="G291" s="81"/>
      <c r="H291" s="81"/>
      <c r="I291" s="81"/>
      <c r="J291" s="81"/>
      <c r="L291" s="81"/>
      <c r="M291" s="83"/>
      <c r="N291" s="83"/>
      <c r="O291" s="81"/>
      <c r="P291" s="81" t="str">
        <f>VLOOKUP(PPlatformData[[#This Row],[Can support capability]],'B-Business Capability'!B:G,6,FALSE)</f>
        <v>Product &amp; Software Delivery</v>
      </c>
      <c r="Q291" s="83" t="e">
        <f>VLOOKUP(PPlatformData[[#This Row],[NoApplication]],'A-Applications'!B:O,14,FALSE)</f>
        <v>#N/A</v>
      </c>
    </row>
    <row r="292" spans="2:17">
      <c r="B292" s="81" t="s">
        <v>2111</v>
      </c>
      <c r="C292" s="81" t="s">
        <v>977</v>
      </c>
      <c r="D292" s="81" t="s">
        <v>9242</v>
      </c>
      <c r="E292" s="81" t="s">
        <v>9242</v>
      </c>
      <c r="F292" s="81" t="s">
        <v>2037</v>
      </c>
      <c r="G292" s="81"/>
      <c r="H292" s="81" t="s">
        <v>9002</v>
      </c>
      <c r="I292" s="81"/>
      <c r="J292" s="81" t="s">
        <v>9243</v>
      </c>
      <c r="L292" s="81"/>
      <c r="M292" s="83">
        <v>47119</v>
      </c>
      <c r="N292" s="83">
        <v>54788</v>
      </c>
      <c r="O292" s="81"/>
      <c r="P292" s="81" t="str">
        <f>VLOOKUP(PPlatformData[[#This Row],[Can support capability]],'B-Business Capability'!B:G,6,FALSE)</f>
        <v>Product Preparation</v>
      </c>
      <c r="Q292" s="83" t="e">
        <f>VLOOKUP(PPlatformData[[#This Row],[NoApplication]],'A-Applications'!B:O,14,FALSE)</f>
        <v>#N/A</v>
      </c>
    </row>
    <row r="293" spans="2:17">
      <c r="B293" s="81" t="s">
        <v>2111</v>
      </c>
      <c r="C293" s="81" t="s">
        <v>978</v>
      </c>
      <c r="D293" s="81" t="s">
        <v>2137</v>
      </c>
      <c r="E293" s="81" t="s">
        <v>2137</v>
      </c>
      <c r="F293" s="81" t="s">
        <v>2037</v>
      </c>
      <c r="G293" s="81"/>
      <c r="H293" s="81" t="s">
        <v>9002</v>
      </c>
      <c r="I293" s="81"/>
      <c r="J293" s="81"/>
      <c r="L293" s="81" t="s">
        <v>2089</v>
      </c>
      <c r="M293" s="83">
        <v>46753</v>
      </c>
      <c r="N293" s="83">
        <v>54788</v>
      </c>
      <c r="O293" s="81"/>
      <c r="P293" s="81" t="str">
        <f>VLOOKUP(PPlatformData[[#This Row],[Can support capability]],'B-Business Capability'!B:G,6,FALSE)</f>
        <v>Quality Management</v>
      </c>
      <c r="Q293" s="83" t="e">
        <f>VLOOKUP(PPlatformData[[#This Row],[NoApplication]],'A-Applications'!B:O,14,FALSE)</f>
        <v>#N/A</v>
      </c>
    </row>
    <row r="294" spans="2:17">
      <c r="B294" s="81" t="s">
        <v>2111</v>
      </c>
      <c r="C294" s="81" t="s">
        <v>978</v>
      </c>
      <c r="D294" s="81" t="s">
        <v>9244</v>
      </c>
      <c r="E294" s="81" t="s">
        <v>9244</v>
      </c>
      <c r="F294" s="81" t="s">
        <v>2037</v>
      </c>
      <c r="G294" s="81"/>
      <c r="H294" s="81" t="s">
        <v>9002</v>
      </c>
      <c r="I294" s="81"/>
      <c r="J294" s="81"/>
      <c r="L294" s="81" t="s">
        <v>2089</v>
      </c>
      <c r="M294" s="83">
        <v>46539</v>
      </c>
      <c r="N294" s="83">
        <v>54788</v>
      </c>
      <c r="O294" s="81"/>
      <c r="P294" s="81" t="str">
        <f>VLOOKUP(PPlatformData[[#This Row],[Can support capability]],'B-Business Capability'!B:G,6,FALSE)</f>
        <v>Quality Management</v>
      </c>
      <c r="Q294" s="83" t="e">
        <f>VLOOKUP(PPlatformData[[#This Row],[NoApplication]],'A-Applications'!B:O,14,FALSE)</f>
        <v>#N/A</v>
      </c>
    </row>
    <row r="295" spans="2:17">
      <c r="B295" s="81" t="s">
        <v>2111</v>
      </c>
      <c r="C295" s="81" t="s">
        <v>979</v>
      </c>
      <c r="D295" s="81" t="s">
        <v>9219</v>
      </c>
      <c r="E295" s="81" t="s">
        <v>9219</v>
      </c>
      <c r="F295" s="81" t="s">
        <v>2037</v>
      </c>
      <c r="G295" s="81"/>
      <c r="H295" s="81" t="s">
        <v>9002</v>
      </c>
      <c r="I295" s="81"/>
      <c r="J295" s="81"/>
      <c r="L295" s="81" t="s">
        <v>2089</v>
      </c>
      <c r="M295" s="83">
        <v>45658</v>
      </c>
      <c r="N295" s="83">
        <v>54788</v>
      </c>
      <c r="O295" s="81"/>
      <c r="P295" s="81" t="str">
        <f>VLOOKUP(PPlatformData[[#This Row],[Can support capability]],'B-Business Capability'!B:G,6,FALSE)</f>
        <v>R&amp;D</v>
      </c>
      <c r="Q295" s="83" t="e">
        <f>VLOOKUP(PPlatformData[[#This Row],[NoApplication]],'A-Applications'!B:O,14,FALSE)</f>
        <v>#N/A</v>
      </c>
    </row>
    <row r="296" spans="2:17">
      <c r="B296" s="81" t="s">
        <v>2111</v>
      </c>
      <c r="C296" s="81" t="s">
        <v>979</v>
      </c>
      <c r="D296" s="81" t="s">
        <v>9221</v>
      </c>
      <c r="E296" s="81" t="s">
        <v>9221</v>
      </c>
      <c r="F296" s="81" t="s">
        <v>2037</v>
      </c>
      <c r="G296" s="81"/>
      <c r="H296" s="81" t="s">
        <v>9002</v>
      </c>
      <c r="I296" s="81"/>
      <c r="J296" s="81"/>
      <c r="L296" s="81" t="s">
        <v>2089</v>
      </c>
      <c r="M296" s="83">
        <v>46753</v>
      </c>
      <c r="N296" s="83">
        <v>54788</v>
      </c>
      <c r="O296" s="81"/>
      <c r="P296" s="81" t="str">
        <f>VLOOKUP(PPlatformData[[#This Row],[Can support capability]],'B-Business Capability'!B:G,6,FALSE)</f>
        <v>R&amp;D</v>
      </c>
      <c r="Q296" s="83" t="e">
        <f>VLOOKUP(PPlatformData[[#This Row],[NoApplication]],'A-Applications'!B:O,14,FALSE)</f>
        <v>#N/A</v>
      </c>
    </row>
    <row r="297" spans="2:17">
      <c r="B297" s="81" t="s">
        <v>2111</v>
      </c>
      <c r="C297" s="81" t="s">
        <v>979</v>
      </c>
      <c r="D297" s="81" t="s">
        <v>9244</v>
      </c>
      <c r="E297" s="81" t="s">
        <v>9244</v>
      </c>
      <c r="F297" s="81" t="s">
        <v>2037</v>
      </c>
      <c r="G297" s="81"/>
      <c r="H297" s="81" t="s">
        <v>9002</v>
      </c>
      <c r="I297" s="81"/>
      <c r="J297" s="81"/>
      <c r="L297" s="81" t="s">
        <v>2089</v>
      </c>
      <c r="M297" s="83">
        <v>46539</v>
      </c>
      <c r="N297" s="83">
        <v>54788</v>
      </c>
      <c r="O297" s="81"/>
      <c r="P297" s="81" t="str">
        <f>VLOOKUP(PPlatformData[[#This Row],[Can support capability]],'B-Business Capability'!B:G,6,FALSE)</f>
        <v>R&amp;D</v>
      </c>
      <c r="Q297" s="83" t="e">
        <f>VLOOKUP(PPlatformData[[#This Row],[NoApplication]],'A-Applications'!B:O,14,FALSE)</f>
        <v>#N/A</v>
      </c>
    </row>
    <row r="298" spans="2:17">
      <c r="B298" s="81" t="s">
        <v>2111</v>
      </c>
      <c r="C298" s="81" t="s">
        <v>979</v>
      </c>
      <c r="D298" s="81" t="s">
        <v>9245</v>
      </c>
      <c r="E298" s="81" t="s">
        <v>9245</v>
      </c>
      <c r="F298" s="81" t="s">
        <v>2037</v>
      </c>
      <c r="G298" s="81"/>
      <c r="H298" s="81" t="s">
        <v>8999</v>
      </c>
      <c r="I298" s="81"/>
      <c r="J298" s="81"/>
      <c r="L298" s="81" t="s">
        <v>2089</v>
      </c>
      <c r="M298" s="83">
        <v>46753</v>
      </c>
      <c r="N298" s="83">
        <v>54788</v>
      </c>
      <c r="O298" s="81"/>
      <c r="P298" s="81" t="str">
        <f>VLOOKUP(PPlatformData[[#This Row],[Can support capability]],'B-Business Capability'!B:G,6,FALSE)</f>
        <v>R&amp;D</v>
      </c>
      <c r="Q298" s="83" t="e">
        <f>VLOOKUP(PPlatformData[[#This Row],[NoApplication]],'A-Applications'!B:O,14,FALSE)</f>
        <v>#N/A</v>
      </c>
    </row>
    <row r="299" spans="2:17">
      <c r="B299" s="81" t="s">
        <v>2111</v>
      </c>
      <c r="C299" s="81" t="s">
        <v>980</v>
      </c>
      <c r="D299" s="81" t="s">
        <v>9221</v>
      </c>
      <c r="E299" s="81" t="s">
        <v>9221</v>
      </c>
      <c r="F299" s="81" t="s">
        <v>2037</v>
      </c>
      <c r="G299" s="81"/>
      <c r="H299" s="81" t="s">
        <v>9002</v>
      </c>
      <c r="I299" s="81"/>
      <c r="J299" s="81" t="s">
        <v>9246</v>
      </c>
      <c r="K299" t="s">
        <v>9227</v>
      </c>
      <c r="L299" s="81" t="s">
        <v>2089</v>
      </c>
      <c r="M299" s="83">
        <v>46388</v>
      </c>
      <c r="N299" s="83">
        <v>54788</v>
      </c>
      <c r="O299" s="81"/>
      <c r="P299" s="81" t="str">
        <f>VLOOKUP(PPlatformData[[#This Row],[Can support capability]],'B-Business Capability'!B:G,6,FALSE)</f>
        <v>Requirements Definition</v>
      </c>
      <c r="Q299" s="83" t="e">
        <f>VLOOKUP(PPlatformData[[#This Row],[NoApplication]],'A-Applications'!B:O,14,FALSE)</f>
        <v>#N/A</v>
      </c>
    </row>
    <row r="300" spans="2:17">
      <c r="B300" s="81" t="s">
        <v>2111</v>
      </c>
      <c r="C300" s="81" t="s">
        <v>1426</v>
      </c>
      <c r="D300" s="81" t="s">
        <v>9247</v>
      </c>
      <c r="E300" s="81" t="s">
        <v>9247</v>
      </c>
      <c r="F300" s="81" t="s">
        <v>2037</v>
      </c>
      <c r="G300" s="81"/>
      <c r="H300" s="81" t="s">
        <v>9002</v>
      </c>
      <c r="I300" s="81"/>
      <c r="J300" s="81"/>
      <c r="K300" t="s">
        <v>9248</v>
      </c>
      <c r="L300" s="81" t="s">
        <v>2089</v>
      </c>
      <c r="M300" s="83">
        <v>46388</v>
      </c>
      <c r="N300" s="83">
        <v>54788</v>
      </c>
      <c r="O300" s="81"/>
      <c r="P300" s="81" t="str">
        <f>VLOOKUP(PPlatformData[[#This Row],[Can support capability]],'B-Business Capability'!B:G,6,FALSE)</f>
        <v>Change Management</v>
      </c>
      <c r="Q300" s="83" t="e">
        <f>VLOOKUP(PPlatformData[[#This Row],[NoApplication]],'A-Applications'!B:O,14,FALSE)</f>
        <v>#N/A</v>
      </c>
    </row>
    <row r="301" spans="2:17">
      <c r="B301" s="81" t="s">
        <v>2111</v>
      </c>
      <c r="C301" s="81" t="s">
        <v>1426</v>
      </c>
      <c r="D301" s="81" t="s">
        <v>9219</v>
      </c>
      <c r="E301" s="81" t="s">
        <v>9219</v>
      </c>
      <c r="F301" s="81" t="s">
        <v>2089</v>
      </c>
      <c r="G301" s="81"/>
      <c r="H301" s="81" t="s">
        <v>8999</v>
      </c>
      <c r="I301" s="81"/>
      <c r="J301" s="81"/>
      <c r="K301" t="s">
        <v>9248</v>
      </c>
      <c r="L301" s="81" t="s">
        <v>2089</v>
      </c>
      <c r="M301" s="83">
        <v>45658</v>
      </c>
      <c r="N301" s="83">
        <v>54788</v>
      </c>
      <c r="O301" s="81"/>
      <c r="P301" s="81" t="str">
        <f>VLOOKUP(PPlatformData[[#This Row],[Can support capability]],'B-Business Capability'!B:G,6,FALSE)</f>
        <v>Change Management</v>
      </c>
      <c r="Q301" s="83" t="e">
        <f>VLOOKUP(PPlatformData[[#This Row],[NoApplication]],'A-Applications'!B:O,14,FALSE)</f>
        <v>#N/A</v>
      </c>
    </row>
    <row r="302" spans="2:17">
      <c r="B302" s="81" t="s">
        <v>2111</v>
      </c>
      <c r="C302" s="81" t="s">
        <v>9249</v>
      </c>
      <c r="D302" s="81" t="s">
        <v>9237</v>
      </c>
      <c r="E302" s="81"/>
      <c r="F302" s="81"/>
      <c r="G302" s="81"/>
      <c r="H302" s="81"/>
      <c r="I302" s="81"/>
      <c r="J302" s="81"/>
      <c r="L302" s="81"/>
      <c r="M302" s="83"/>
      <c r="N302" s="83"/>
      <c r="O302" s="81"/>
      <c r="P302" s="81" t="str">
        <f>VLOOKUP(PPlatformData[[#This Row],[Can support capability]],'B-Business Capability'!B:G,6,FALSE)</f>
        <v>Infrastructure Management</v>
      </c>
      <c r="Q302" s="83" t="e">
        <f>VLOOKUP(PPlatformData[[#This Row],[NoApplication]],'A-Applications'!B:O,14,FALSE)</f>
        <v>#N/A</v>
      </c>
    </row>
    <row r="303" spans="2:17">
      <c r="B303" s="81" t="s">
        <v>2111</v>
      </c>
      <c r="C303" s="81" t="s">
        <v>9154</v>
      </c>
      <c r="D303" s="81" t="s">
        <v>9237</v>
      </c>
      <c r="E303" s="81"/>
      <c r="F303" s="81"/>
      <c r="G303" s="81"/>
      <c r="H303" s="81"/>
      <c r="I303" s="81"/>
      <c r="J303" s="81"/>
      <c r="L303" s="81"/>
      <c r="M303" s="83"/>
      <c r="N303" s="83"/>
      <c r="O303" s="81"/>
      <c r="P303" s="81" t="str">
        <f>VLOOKUP(PPlatformData[[#This Row],[Can support capability]],'B-Business Capability'!B:G,6,FALSE)</f>
        <v>Machine Management</v>
      </c>
      <c r="Q303" s="83" t="e">
        <f>VLOOKUP(PPlatformData[[#This Row],[NoApplication]],'A-Applications'!B:O,14,FALSE)</f>
        <v>#N/A</v>
      </c>
    </row>
    <row r="304" spans="2:17">
      <c r="B304" s="81" t="s">
        <v>2111</v>
      </c>
      <c r="C304" s="81" t="s">
        <v>9156</v>
      </c>
      <c r="D304" s="81" t="s">
        <v>9237</v>
      </c>
      <c r="E304" s="81"/>
      <c r="F304" s="81"/>
      <c r="G304" s="81"/>
      <c r="H304" s="81"/>
      <c r="I304" s="81"/>
      <c r="J304" s="81"/>
      <c r="L304" s="81"/>
      <c r="M304" s="83"/>
      <c r="N304" s="83"/>
      <c r="O304" s="81"/>
      <c r="P304" s="81" t="str">
        <f>VLOOKUP(PPlatformData[[#This Row],[Can support capability]],'B-Business Capability'!B:G,6,FALSE)</f>
        <v>Maintenance</v>
      </c>
      <c r="Q304" s="83" t="e">
        <f>VLOOKUP(PPlatformData[[#This Row],[NoApplication]],'A-Applications'!B:O,14,FALSE)</f>
        <v>#N/A</v>
      </c>
    </row>
    <row r="305" spans="2:17">
      <c r="B305" s="81" t="s">
        <v>2111</v>
      </c>
      <c r="C305" s="81" t="s">
        <v>1957</v>
      </c>
      <c r="D305" s="81" t="s">
        <v>9237</v>
      </c>
      <c r="E305" s="81"/>
      <c r="F305" s="81"/>
      <c r="G305" s="81"/>
      <c r="H305" s="81"/>
      <c r="I305" s="81"/>
      <c r="J305" s="81"/>
      <c r="L305" s="81"/>
      <c r="M305" s="83"/>
      <c r="N305" s="83"/>
      <c r="O305" s="81"/>
      <c r="P305" s="81" t="str">
        <f>VLOOKUP(PPlatformData[[#This Row],[Can support capability]],'B-Business Capability'!B:G,6,FALSE)</f>
        <v>Materials Management</v>
      </c>
      <c r="Q305" s="83" t="e">
        <f>VLOOKUP(PPlatformData[[#This Row],[NoApplication]],'A-Applications'!B:O,14,FALSE)</f>
        <v>#N/A</v>
      </c>
    </row>
    <row r="306" spans="2:17">
      <c r="B306" s="81" t="s">
        <v>2111</v>
      </c>
      <c r="C306" s="81" t="s">
        <v>1957</v>
      </c>
      <c r="D306" s="81" t="s">
        <v>9245</v>
      </c>
      <c r="E306" s="81" t="s">
        <v>9245</v>
      </c>
      <c r="F306" s="81" t="s">
        <v>2037</v>
      </c>
      <c r="G306" s="81"/>
      <c r="H306" s="81" t="s">
        <v>8999</v>
      </c>
      <c r="I306" s="81"/>
      <c r="J306" s="81"/>
      <c r="L306" s="81" t="s">
        <v>2089</v>
      </c>
      <c r="M306" s="83">
        <v>46753</v>
      </c>
      <c r="N306" s="83">
        <v>54788</v>
      </c>
      <c r="O306" s="81"/>
      <c r="P306" s="81" t="str">
        <f>VLOOKUP(PPlatformData[[#This Row],[Can support capability]],'B-Business Capability'!B:G,6,FALSE)</f>
        <v>Materials Management</v>
      </c>
      <c r="Q306" s="83" t="e">
        <f>VLOOKUP(PPlatformData[[#This Row],[NoApplication]],'A-Applications'!B:O,14,FALSE)</f>
        <v>#N/A</v>
      </c>
    </row>
    <row r="307" spans="2:17">
      <c r="B307" s="81" t="s">
        <v>2111</v>
      </c>
      <c r="C307" s="81" t="s">
        <v>576</v>
      </c>
      <c r="D307" s="81" t="s">
        <v>2137</v>
      </c>
      <c r="E307" s="81" t="s">
        <v>2137</v>
      </c>
      <c r="F307" s="81" t="s">
        <v>2037</v>
      </c>
      <c r="G307" s="81"/>
      <c r="H307" s="81" t="s">
        <v>9002</v>
      </c>
      <c r="I307" s="81"/>
      <c r="J307" s="81"/>
      <c r="K307" t="s">
        <v>9250</v>
      </c>
      <c r="L307" s="81" t="s">
        <v>2089</v>
      </c>
      <c r="M307" s="83">
        <v>46388</v>
      </c>
      <c r="N307" s="83">
        <v>54788</v>
      </c>
      <c r="O307" s="81"/>
      <c r="P307" s="81" t="str">
        <f>VLOOKUP(PPlatformData[[#This Row],[Can support capability]],'B-Business Capability'!B:G,6,FALSE)</f>
        <v>Product Design &amp; Planning</v>
      </c>
      <c r="Q307" s="83" t="e">
        <f>VLOOKUP(PPlatformData[[#This Row],[NoApplication]],'A-Applications'!B:O,14,FALSE)</f>
        <v>#N/A</v>
      </c>
    </row>
    <row r="308" spans="2:17">
      <c r="B308" s="81" t="s">
        <v>2111</v>
      </c>
      <c r="C308" s="81" t="s">
        <v>561</v>
      </c>
      <c r="D308" s="81" t="s">
        <v>9237</v>
      </c>
      <c r="E308" s="81"/>
      <c r="F308" s="81"/>
      <c r="G308" s="81"/>
      <c r="H308" s="81"/>
      <c r="I308" s="81"/>
      <c r="J308" s="81"/>
      <c r="L308" s="81"/>
      <c r="M308" s="83"/>
      <c r="N308" s="83"/>
      <c r="O308" s="81"/>
      <c r="P308" s="81" t="str">
        <f>VLOOKUP(PPlatformData[[#This Row],[Can support capability]],'B-Business Capability'!B:G,6,FALSE)</f>
        <v>Manufacturing Order Management</v>
      </c>
      <c r="Q308" s="83" t="e">
        <f>VLOOKUP(PPlatformData[[#This Row],[NoApplication]],'A-Applications'!B:O,14,FALSE)</f>
        <v>#N/A</v>
      </c>
    </row>
    <row r="309" spans="2:17">
      <c r="B309" s="81" t="s">
        <v>2111</v>
      </c>
      <c r="C309" s="81" t="s">
        <v>1427</v>
      </c>
      <c r="D309" s="81" t="s">
        <v>9237</v>
      </c>
      <c r="E309" s="81"/>
      <c r="F309" s="81"/>
      <c r="G309" s="81"/>
      <c r="H309" s="81"/>
      <c r="I309" s="81"/>
      <c r="J309" s="81"/>
      <c r="L309" s="81"/>
      <c r="M309" s="83"/>
      <c r="N309" s="83"/>
      <c r="O309" s="81"/>
      <c r="P309" s="81" t="str">
        <f>VLOOKUP(PPlatformData[[#This Row],[Can support capability]],'B-Business Capability'!B:G,6,FALSE)</f>
        <v>Manufacturing Steering</v>
      </c>
      <c r="Q309" s="83" t="e">
        <f>VLOOKUP(PPlatformData[[#This Row],[NoApplication]],'A-Applications'!B:O,14,FALSE)</f>
        <v>#N/A</v>
      </c>
    </row>
    <row r="310" spans="2:17">
      <c r="B310" s="81" t="s">
        <v>2111</v>
      </c>
      <c r="C310" s="81" t="s">
        <v>9251</v>
      </c>
      <c r="D310" s="81" t="s">
        <v>9237</v>
      </c>
      <c r="E310" s="81"/>
      <c r="F310" s="81"/>
      <c r="G310" s="81"/>
      <c r="H310" s="81"/>
      <c r="I310" s="81"/>
      <c r="J310" s="81"/>
      <c r="L310" s="81"/>
      <c r="M310" s="83"/>
      <c r="N310" s="83"/>
      <c r="O310" s="81"/>
      <c r="P310" s="81" t="str">
        <f>VLOOKUP(PPlatformData[[#This Row],[Can support capability]],'B-Business Capability'!B:G,6,FALSE)</f>
        <v>Business Concept</v>
      </c>
      <c r="Q310" s="83" t="e">
        <f>VLOOKUP(PPlatformData[[#This Row],[NoApplication]],'A-Applications'!B:O,14,FALSE)</f>
        <v>#N/A</v>
      </c>
    </row>
    <row r="311" spans="2:17">
      <c r="B311" s="81" t="s">
        <v>2111</v>
      </c>
      <c r="C311" s="81" t="s">
        <v>9252</v>
      </c>
      <c r="D311" s="81" t="s">
        <v>9237</v>
      </c>
      <c r="E311" s="81"/>
      <c r="F311" s="81"/>
      <c r="G311" s="81"/>
      <c r="H311" s="81"/>
      <c r="I311" s="81"/>
      <c r="J311" s="81"/>
      <c r="L311" s="81"/>
      <c r="M311" s="83"/>
      <c r="N311" s="83"/>
      <c r="O311" s="81"/>
      <c r="P311" s="81" t="str">
        <f>VLOOKUP(PPlatformData[[#This Row],[Can support capability]],'B-Business Capability'!B:G,6,FALSE)</f>
        <v>Externals Management</v>
      </c>
      <c r="Q311" s="83" t="e">
        <f>VLOOKUP(PPlatformData[[#This Row],[NoApplication]],'A-Applications'!B:O,14,FALSE)</f>
        <v>#N/A</v>
      </c>
    </row>
    <row r="312" spans="2:17">
      <c r="B312" s="81" t="s">
        <v>2111</v>
      </c>
      <c r="C312" s="81" t="s">
        <v>9253</v>
      </c>
      <c r="D312" s="81" t="s">
        <v>9254</v>
      </c>
      <c r="E312" s="81" t="s">
        <v>9254</v>
      </c>
      <c r="F312" s="81" t="s">
        <v>2090</v>
      </c>
      <c r="G312" s="81"/>
      <c r="H312" s="81" t="s">
        <v>8999</v>
      </c>
      <c r="I312" s="81"/>
      <c r="J312" s="81"/>
      <c r="L312" s="81"/>
      <c r="M312" s="83">
        <v>45658</v>
      </c>
      <c r="N312" s="83">
        <v>54788</v>
      </c>
      <c r="O312" s="81"/>
      <c r="P312" s="81" t="str">
        <f>VLOOKUP(PPlatformData[[#This Row],[Can support capability]],'B-Business Capability'!B:G,6,FALSE)</f>
        <v>Innovation &amp; Technology Management</v>
      </c>
      <c r="Q312" s="83" t="e">
        <f>VLOOKUP(PPlatformData[[#This Row],[NoApplication]],'A-Applications'!B:O,14,FALSE)</f>
        <v>#N/A</v>
      </c>
    </row>
    <row r="313" spans="2:17">
      <c r="B313" s="81" t="s">
        <v>2111</v>
      </c>
      <c r="C313" s="81" t="s">
        <v>9253</v>
      </c>
      <c r="D313" s="81" t="s">
        <v>9255</v>
      </c>
      <c r="E313" s="81" t="s">
        <v>9255</v>
      </c>
      <c r="F313" s="81" t="s">
        <v>2037</v>
      </c>
      <c r="G313" s="81"/>
      <c r="H313" s="81" t="s">
        <v>8999</v>
      </c>
      <c r="I313" s="81"/>
      <c r="J313" s="81" t="s">
        <v>9256</v>
      </c>
      <c r="L313" s="81"/>
      <c r="M313" s="83"/>
      <c r="N313" s="83"/>
      <c r="O313" s="81"/>
      <c r="P313" s="81" t="str">
        <f>VLOOKUP(PPlatformData[[#This Row],[Can support capability]],'B-Business Capability'!B:G,6,FALSE)</f>
        <v>Innovation &amp; Technology Management</v>
      </c>
      <c r="Q313" s="83" t="e">
        <f>VLOOKUP(PPlatformData[[#This Row],[NoApplication]],'A-Applications'!B:O,14,FALSE)</f>
        <v>#N/A</v>
      </c>
    </row>
    <row r="314" spans="2:17">
      <c r="B314" s="81" t="s">
        <v>2111</v>
      </c>
      <c r="C314" s="81" t="s">
        <v>9253</v>
      </c>
      <c r="D314" s="81" t="s">
        <v>9237</v>
      </c>
      <c r="E314" s="81"/>
      <c r="F314" s="81"/>
      <c r="G314" s="81"/>
      <c r="H314" s="81"/>
      <c r="I314" s="81"/>
      <c r="J314" s="81"/>
      <c r="L314" s="81"/>
      <c r="M314" s="83"/>
      <c r="N314" s="83"/>
      <c r="O314" s="81"/>
      <c r="P314" s="81" t="str">
        <f>VLOOKUP(PPlatformData[[#This Row],[Can support capability]],'B-Business Capability'!B:G,6,FALSE)</f>
        <v>Innovation &amp; Technology Management</v>
      </c>
      <c r="Q314" s="83" t="e">
        <f>VLOOKUP(PPlatformData[[#This Row],[NoApplication]],'A-Applications'!B:O,14,FALSE)</f>
        <v>#N/A</v>
      </c>
    </row>
    <row r="315" spans="2:17">
      <c r="B315" s="81" t="s">
        <v>2111</v>
      </c>
      <c r="C315" s="81" t="s">
        <v>9257</v>
      </c>
      <c r="D315" s="81" t="s">
        <v>9237</v>
      </c>
      <c r="E315" s="81"/>
      <c r="F315" s="81"/>
      <c r="G315" s="81"/>
      <c r="H315" s="81"/>
      <c r="I315" s="81"/>
      <c r="J315" s="81"/>
      <c r="L315" s="81"/>
      <c r="M315" s="83"/>
      <c r="N315" s="83"/>
      <c r="O315" s="81"/>
      <c r="P315" s="81" t="str">
        <f>VLOOKUP(PPlatformData[[#This Row],[Can support capability]],'B-Business Capability'!B:G,6,FALSE)</f>
        <v>Mergers &amp; Acquisitions</v>
      </c>
      <c r="Q315" s="83" t="e">
        <f>VLOOKUP(PPlatformData[[#This Row],[NoApplication]],'A-Applications'!B:O,14,FALSE)</f>
        <v>#N/A</v>
      </c>
    </row>
    <row r="316" spans="2:17">
      <c r="B316" s="81" t="s">
        <v>2111</v>
      </c>
      <c r="C316" s="81" t="s">
        <v>9258</v>
      </c>
      <c r="D316" s="81" t="s">
        <v>9237</v>
      </c>
      <c r="E316" s="81"/>
      <c r="F316" s="81"/>
      <c r="G316" s="81"/>
      <c r="H316" s="81"/>
      <c r="I316" s="81"/>
      <c r="J316" s="81"/>
      <c r="L316" s="81"/>
      <c r="M316" s="83"/>
      <c r="N316" s="83"/>
      <c r="O316" s="81"/>
      <c r="P316" s="81" t="str">
        <f>VLOOKUP(PPlatformData[[#This Row],[Can support capability]],'B-Business Capability'!B:G,6,FALSE)</f>
        <v>Organization Development</v>
      </c>
      <c r="Q316" s="83" t="e">
        <f>VLOOKUP(PPlatformData[[#This Row],[NoApplication]],'A-Applications'!B:O,14,FALSE)</f>
        <v>#N/A</v>
      </c>
    </row>
    <row r="317" spans="2:17">
      <c r="B317" s="81" t="s">
        <v>2111</v>
      </c>
      <c r="C317" s="81" t="s">
        <v>9259</v>
      </c>
      <c r="D317" s="81" t="s">
        <v>9237</v>
      </c>
      <c r="E317" s="81"/>
      <c r="F317" s="81"/>
      <c r="G317" s="81"/>
      <c r="H317" s="81"/>
      <c r="I317" s="81"/>
      <c r="J317" s="81"/>
      <c r="L317" s="81"/>
      <c r="M317" s="83"/>
      <c r="N317" s="83"/>
      <c r="O317" s="81"/>
      <c r="P317" s="81" t="str">
        <f>VLOOKUP(PPlatformData[[#This Row],[Can support capability]],'B-Business Capability'!B:G,6,FALSE)</f>
        <v>Strategic Business Initiatives</v>
      </c>
      <c r="Q317" s="83" t="e">
        <f>VLOOKUP(PPlatformData[[#This Row],[NoApplication]],'A-Applications'!B:O,14,FALSE)</f>
        <v>#N/A</v>
      </c>
    </row>
    <row r="318" spans="2:17">
      <c r="B318" s="81" t="s">
        <v>2111</v>
      </c>
      <c r="C318" s="81" t="s">
        <v>9260</v>
      </c>
      <c r="D318" s="81" t="s">
        <v>9237</v>
      </c>
      <c r="E318" s="81"/>
      <c r="F318" s="81"/>
      <c r="G318" s="81"/>
      <c r="H318" s="81"/>
      <c r="I318" s="81"/>
      <c r="J318" s="81"/>
      <c r="L318" s="81"/>
      <c r="M318" s="83"/>
      <c r="N318" s="83"/>
      <c r="O318" s="81"/>
      <c r="P318" s="81" t="str">
        <f>VLOOKUP(PPlatformData[[#This Row],[Can support capability]],'B-Business Capability'!B:G,6,FALSE)</f>
        <v>Strategy Development</v>
      </c>
      <c r="Q318" s="83" t="e">
        <f>VLOOKUP(PPlatformData[[#This Row],[NoApplication]],'A-Applications'!B:O,14,FALSE)</f>
        <v>#N/A</v>
      </c>
    </row>
    <row r="319" spans="2:17">
      <c r="B319" s="81" t="s">
        <v>2111</v>
      </c>
      <c r="C319" s="81" t="s">
        <v>1498</v>
      </c>
      <c r="D319" s="81" t="s">
        <v>9217</v>
      </c>
      <c r="E319" s="81" t="s">
        <v>9217</v>
      </c>
      <c r="F319" s="81" t="s">
        <v>2037</v>
      </c>
      <c r="G319" s="81"/>
      <c r="H319" s="81" t="s">
        <v>8999</v>
      </c>
      <c r="I319" s="81"/>
      <c r="J319" s="81" t="s">
        <v>9261</v>
      </c>
      <c r="L319" s="81"/>
      <c r="M319" s="83">
        <v>46905</v>
      </c>
      <c r="N319" s="83">
        <v>54788</v>
      </c>
      <c r="O319" s="81"/>
      <c r="P319" s="81" t="str">
        <f>VLOOKUP(PPlatformData[[#This Row],[Can support capability]],'B-Business Capability'!B:G,6,FALSE)</f>
        <v>Supplier Contact Management</v>
      </c>
      <c r="Q319" s="83" t="e">
        <f>VLOOKUP(PPlatformData[[#This Row],[NoApplication]],'A-Applications'!B:O,14,FALSE)</f>
        <v>#N/A</v>
      </c>
    </row>
    <row r="320" spans="2:17">
      <c r="B320" s="81" t="s">
        <v>2111</v>
      </c>
      <c r="C320" s="81" t="s">
        <v>853</v>
      </c>
      <c r="D320" s="81" t="s">
        <v>9244</v>
      </c>
      <c r="E320" s="81" t="s">
        <v>9244</v>
      </c>
      <c r="F320" s="81" t="s">
        <v>2037</v>
      </c>
      <c r="G320" s="81"/>
      <c r="H320" s="81" t="s">
        <v>9002</v>
      </c>
      <c r="I320" s="81"/>
      <c r="J320" s="81"/>
      <c r="K320" t="s">
        <v>9262</v>
      </c>
      <c r="L320" s="81" t="s">
        <v>2089</v>
      </c>
      <c r="M320" s="83">
        <v>46539</v>
      </c>
      <c r="N320" s="83">
        <v>54788</v>
      </c>
      <c r="O320" s="81"/>
      <c r="P320" s="81" t="str">
        <f>VLOOKUP(PPlatformData[[#This Row],[Can support capability]],'B-Business Capability'!B:G,6,FALSE)</f>
        <v>Quality Management</v>
      </c>
      <c r="Q320" s="83" t="e">
        <f>VLOOKUP(PPlatformData[[#This Row],[NoApplication]],'A-Applications'!B:O,14,FALSE)</f>
        <v>#N/A</v>
      </c>
    </row>
    <row r="321" spans="2:17">
      <c r="B321" s="81" t="s">
        <v>2111</v>
      </c>
      <c r="C321" s="81" t="s">
        <v>224</v>
      </c>
      <c r="D321" s="81" t="s">
        <v>9228</v>
      </c>
      <c r="E321" s="81" t="s">
        <v>9228</v>
      </c>
      <c r="F321" s="81" t="s">
        <v>2037</v>
      </c>
      <c r="G321" s="81"/>
      <c r="H321" s="81" t="s">
        <v>9002</v>
      </c>
      <c r="I321" s="81"/>
      <c r="J321" s="81" t="s">
        <v>9263</v>
      </c>
      <c r="K321" t="s">
        <v>9264</v>
      </c>
      <c r="L321" s="81"/>
      <c r="M321" s="83">
        <v>46539</v>
      </c>
      <c r="N321" s="83">
        <v>54788</v>
      </c>
      <c r="O321" s="81"/>
      <c r="P321" s="81" t="str">
        <f>VLOOKUP(PPlatformData[[#This Row],[Can support capability]],'B-Business Capability'!B:G,6,FALSE)</f>
        <v>Quotation, Order, and Contract Management</v>
      </c>
      <c r="Q321" s="83" t="e">
        <f>VLOOKUP(PPlatformData[[#This Row],[NoApplication]],'A-Applications'!B:O,14,FALSE)</f>
        <v>#N/A</v>
      </c>
    </row>
    <row r="322" spans="2:17">
      <c r="B322" s="81" t="s">
        <v>2111</v>
      </c>
      <c r="C322" s="81" t="s">
        <v>9265</v>
      </c>
      <c r="D322" s="81" t="s">
        <v>9237</v>
      </c>
      <c r="E322" s="81"/>
      <c r="F322" s="81"/>
      <c r="G322" s="81"/>
      <c r="H322" s="81"/>
      <c r="I322" s="81"/>
      <c r="J322" s="81"/>
      <c r="L322" s="81"/>
      <c r="M322" s="83"/>
      <c r="N322" s="83"/>
      <c r="O322" s="81"/>
      <c r="P322" s="81" t="str">
        <f>VLOOKUP(PPlatformData[[#This Row],[Can support capability]],'B-Business Capability'!B:G,6,FALSE)</f>
        <v>Business Process Management</v>
      </c>
      <c r="Q322" s="83" t="e">
        <f>VLOOKUP(PPlatformData[[#This Row],[NoApplication]],'A-Applications'!B:O,14,FALSE)</f>
        <v>#N/A</v>
      </c>
    </row>
    <row r="323" spans="2:17">
      <c r="B323" s="81" t="s">
        <v>2111</v>
      </c>
      <c r="C323" s="81" t="s">
        <v>1243</v>
      </c>
      <c r="D323" s="81" t="s">
        <v>2137</v>
      </c>
      <c r="E323" s="81" t="s">
        <v>2137</v>
      </c>
      <c r="F323" s="81" t="s">
        <v>2037</v>
      </c>
      <c r="G323" s="81"/>
      <c r="H323" s="81" t="s">
        <v>9008</v>
      </c>
      <c r="I323" s="81"/>
      <c r="J323" s="81" t="s">
        <v>9266</v>
      </c>
      <c r="L323" s="81" t="s">
        <v>2089</v>
      </c>
      <c r="M323" s="83"/>
      <c r="N323" s="83"/>
      <c r="O323" s="81"/>
      <c r="P323" s="81">
        <f>VLOOKUP(PPlatformData[[#This Row],[Can support capability]],'B-Business Capability'!B:G,6,FALSE)</f>
        <v>0</v>
      </c>
      <c r="Q323" s="83" t="e">
        <f>VLOOKUP(PPlatformData[[#This Row],[NoApplication]],'A-Applications'!B:O,14,FALSE)</f>
        <v>#N/A</v>
      </c>
    </row>
    <row r="324" spans="2:17">
      <c r="B324" s="81" t="s">
        <v>2111</v>
      </c>
      <c r="C324" s="81" t="s">
        <v>9267</v>
      </c>
      <c r="D324" s="81" t="s">
        <v>9237</v>
      </c>
      <c r="E324" s="81"/>
      <c r="F324" s="81"/>
      <c r="G324" s="81"/>
      <c r="H324" s="81"/>
      <c r="I324" s="81"/>
      <c r="J324" s="81"/>
      <c r="L324" s="81"/>
      <c r="M324" s="83"/>
      <c r="N324" s="83"/>
      <c r="O324" s="81"/>
      <c r="P324" s="81" t="str">
        <f>VLOOKUP(PPlatformData[[#This Row],[Can support capability]],'B-Business Capability'!B:G,6,FALSE)</f>
        <v>Enterprise Risk and Compliance</v>
      </c>
      <c r="Q324" s="83" t="e">
        <f>VLOOKUP(PPlatformData[[#This Row],[NoApplication]],'A-Applications'!B:O,14,FALSE)</f>
        <v>#N/A</v>
      </c>
    </row>
    <row r="325" spans="2:17">
      <c r="B325" s="81" t="s">
        <v>2111</v>
      </c>
      <c r="C325" s="81" t="s">
        <v>1249</v>
      </c>
      <c r="D325" s="81" t="s">
        <v>9268</v>
      </c>
      <c r="E325" s="81" t="s">
        <v>9268</v>
      </c>
      <c r="F325" s="81" t="s">
        <v>2037</v>
      </c>
      <c r="G325" s="81"/>
      <c r="H325" s="81" t="s">
        <v>8999</v>
      </c>
      <c r="I325" s="81"/>
      <c r="J325" s="81"/>
      <c r="L325" s="81"/>
      <c r="M325" s="83"/>
      <c r="N325" s="83"/>
      <c r="O325" s="81"/>
      <c r="P325" s="81" t="str">
        <f>VLOOKUP(PPlatformData[[#This Row],[Can support capability]],'B-Business Capability'!B:G,6,FALSE)</f>
        <v>Enterprise Risk and Compliance</v>
      </c>
      <c r="Q325" s="83" t="e">
        <f>VLOOKUP(PPlatformData[[#This Row],[NoApplication]],'A-Applications'!B:O,14,FALSE)</f>
        <v>#N/A</v>
      </c>
    </row>
    <row r="326" spans="2:17">
      <c r="B326" s="81" t="s">
        <v>2111</v>
      </c>
      <c r="C326" s="81" t="s">
        <v>9269</v>
      </c>
      <c r="D326" s="81" t="s">
        <v>9237</v>
      </c>
      <c r="E326" s="81"/>
      <c r="F326" s="81"/>
      <c r="G326" s="81"/>
      <c r="H326" s="81"/>
      <c r="I326" s="81"/>
      <c r="J326" s="81"/>
      <c r="L326" s="81"/>
      <c r="M326" s="83"/>
      <c r="N326" s="83"/>
      <c r="O326" s="81"/>
      <c r="P326" s="81" t="e">
        <f>VLOOKUP(PPlatformData[[#This Row],[Can support capability]],'B-Business Capability'!B:G,6,FALSE)</f>
        <v>#N/A</v>
      </c>
      <c r="Q326" s="83" t="e">
        <f>VLOOKUP(PPlatformData[[#This Row],[NoApplication]],'A-Applications'!B:O,14,FALSE)</f>
        <v>#N/A</v>
      </c>
    </row>
    <row r="327" spans="2:17">
      <c r="B327" s="81" t="s">
        <v>2111</v>
      </c>
      <c r="C327" s="81" t="s">
        <v>9270</v>
      </c>
      <c r="D327" s="81" t="s">
        <v>9237</v>
      </c>
      <c r="E327" s="81"/>
      <c r="F327" s="81"/>
      <c r="G327" s="81"/>
      <c r="H327" s="81"/>
      <c r="I327" s="81"/>
      <c r="J327" s="81"/>
      <c r="L327" s="81"/>
      <c r="M327" s="83"/>
      <c r="N327" s="83"/>
      <c r="O327" s="81"/>
      <c r="P327" s="81" t="e">
        <f>VLOOKUP(PPlatformData[[#This Row],[Can support capability]],'B-Business Capability'!B:G,6,FALSE)</f>
        <v>#N/A</v>
      </c>
      <c r="Q327" s="83" t="e">
        <f>VLOOKUP(PPlatformData[[#This Row],[NoApplication]],'A-Applications'!B:O,14,FALSE)</f>
        <v>#N/A</v>
      </c>
    </row>
    <row r="328" spans="2:17">
      <c r="B328" s="81" t="s">
        <v>2111</v>
      </c>
      <c r="C328" s="81" t="s">
        <v>857</v>
      </c>
      <c r="D328" s="81" t="s">
        <v>9271</v>
      </c>
      <c r="E328" s="81"/>
      <c r="F328" s="81"/>
      <c r="G328" s="81"/>
      <c r="H328" s="81"/>
      <c r="I328" s="81"/>
      <c r="J328" s="81" t="s">
        <v>9272</v>
      </c>
      <c r="L328" s="81"/>
      <c r="M328" s="83"/>
      <c r="N328" s="83"/>
      <c r="O328" s="81"/>
      <c r="P328" s="81" t="str">
        <f>VLOOKUP(PPlatformData[[#This Row],[Can support capability]],'B-Business Capability'!B:G,6,FALSE)</f>
        <v>Product Market Compliance</v>
      </c>
      <c r="Q328" s="83" t="e">
        <f>VLOOKUP(PPlatformData[[#This Row],[NoApplication]],'A-Applications'!B:O,14,FALSE)</f>
        <v>#N/A</v>
      </c>
    </row>
    <row r="329" spans="2:17">
      <c r="B329" s="81" t="s">
        <v>2111</v>
      </c>
      <c r="C329" s="81" t="s">
        <v>9198</v>
      </c>
      <c r="D329" s="81" t="s">
        <v>9273</v>
      </c>
      <c r="E329" s="81" t="s">
        <v>9273</v>
      </c>
      <c r="F329" s="81" t="s">
        <v>2037</v>
      </c>
      <c r="G329" s="81"/>
      <c r="H329" s="81" t="s">
        <v>8999</v>
      </c>
      <c r="I329" s="81"/>
      <c r="J329" s="81" t="s">
        <v>9274</v>
      </c>
      <c r="L329" s="81"/>
      <c r="M329" s="83">
        <v>47119</v>
      </c>
      <c r="N329" s="83">
        <v>54788</v>
      </c>
      <c r="O329" s="81"/>
      <c r="P329" s="81" t="str">
        <f>VLOOKUP(PPlatformData[[#This Row],[Can support capability]],'B-Business Capability'!B:G,6,FALSE)</f>
        <v>Circular Economy</v>
      </c>
      <c r="Q329" s="83" t="e">
        <f>VLOOKUP(PPlatformData[[#This Row],[NoApplication]],'A-Applications'!B:O,14,FALSE)</f>
        <v>#N/A</v>
      </c>
    </row>
    <row r="330" spans="2:17">
      <c r="B330" s="81" t="s">
        <v>2111</v>
      </c>
      <c r="C330" s="81" t="s">
        <v>9198</v>
      </c>
      <c r="D330" s="81" t="s">
        <v>9275</v>
      </c>
      <c r="E330" s="81" t="s">
        <v>9275</v>
      </c>
      <c r="F330" s="81" t="s">
        <v>2037</v>
      </c>
      <c r="G330" s="81"/>
      <c r="H330" s="81" t="s">
        <v>8999</v>
      </c>
      <c r="I330" s="81"/>
      <c r="J330" s="81"/>
      <c r="L330" s="81" t="s">
        <v>2089</v>
      </c>
      <c r="M330" s="83">
        <v>46539</v>
      </c>
      <c r="N330" s="83">
        <v>54788</v>
      </c>
      <c r="O330" s="81"/>
      <c r="P330" s="81" t="str">
        <f>VLOOKUP(PPlatformData[[#This Row],[Can support capability]],'B-Business Capability'!B:G,6,FALSE)</f>
        <v>Circular Economy</v>
      </c>
      <c r="Q330" s="83" t="e">
        <f>VLOOKUP(PPlatformData[[#This Row],[NoApplication]],'A-Applications'!B:O,14,FALSE)</f>
        <v>#N/A</v>
      </c>
    </row>
    <row r="331" spans="2:17">
      <c r="B331" s="81" t="s">
        <v>2111</v>
      </c>
      <c r="C331" s="81" t="s">
        <v>1256</v>
      </c>
      <c r="D331" s="81" t="s">
        <v>9273</v>
      </c>
      <c r="E331" s="81"/>
      <c r="F331" s="81" t="s">
        <v>2037</v>
      </c>
      <c r="G331" s="81"/>
      <c r="H331" s="81" t="s">
        <v>8999</v>
      </c>
      <c r="I331" s="81"/>
      <c r="J331" s="81" t="s">
        <v>9274</v>
      </c>
      <c r="L331" s="81"/>
      <c r="M331" s="83">
        <v>47119</v>
      </c>
      <c r="N331" s="83">
        <v>54788</v>
      </c>
      <c r="O331" s="81"/>
      <c r="P331" s="81" t="str">
        <f>VLOOKUP(PPlatformData[[#This Row],[Can support capability]],'B-Business Capability'!B:G,6,FALSE)</f>
        <v>Environmental Footprint Management</v>
      </c>
      <c r="Q331" s="83" t="e">
        <f>VLOOKUP(PPlatformData[[#This Row],[NoApplication]],'A-Applications'!B:O,14,FALSE)</f>
        <v>#N/A</v>
      </c>
    </row>
    <row r="332" spans="2:17">
      <c r="B332" s="81" t="s">
        <v>2111</v>
      </c>
      <c r="C332" s="81" t="s">
        <v>1256</v>
      </c>
      <c r="D332" s="81" t="s">
        <v>9275</v>
      </c>
      <c r="E332" s="81" t="s">
        <v>9275</v>
      </c>
      <c r="F332" s="81" t="s">
        <v>2037</v>
      </c>
      <c r="G332" s="81"/>
      <c r="H332" s="81" t="s">
        <v>8999</v>
      </c>
      <c r="I332" s="81"/>
      <c r="J332" s="81"/>
      <c r="L332" s="81" t="s">
        <v>2089</v>
      </c>
      <c r="M332" s="83">
        <v>46539</v>
      </c>
      <c r="N332" s="83">
        <v>54788</v>
      </c>
      <c r="O332" s="81"/>
      <c r="P332" s="81" t="str">
        <f>VLOOKUP(PPlatformData[[#This Row],[Can support capability]],'B-Business Capability'!B:G,6,FALSE)</f>
        <v>Environmental Footprint Management</v>
      </c>
      <c r="Q332" s="83" t="e">
        <f>VLOOKUP(PPlatformData[[#This Row],[NoApplication]],'A-Applications'!B:O,14,FALSE)</f>
        <v>#N/A</v>
      </c>
    </row>
    <row r="333" spans="2:17">
      <c r="B333" s="81" t="s">
        <v>2111</v>
      </c>
      <c r="C333" s="81" t="s">
        <v>9199</v>
      </c>
      <c r="D333" s="81" t="s">
        <v>9276</v>
      </c>
      <c r="E333" s="81"/>
      <c r="F333" s="81" t="s">
        <v>2037</v>
      </c>
      <c r="G333" s="81"/>
      <c r="H333" s="81" t="s">
        <v>8999</v>
      </c>
      <c r="I333" s="81"/>
      <c r="J333" s="81"/>
      <c r="L333" s="81" t="s">
        <v>2037</v>
      </c>
      <c r="M333" s="83"/>
      <c r="N333" s="83"/>
      <c r="O333" s="81"/>
      <c r="P333" s="81" t="str">
        <f>VLOOKUP(PPlatformData[[#This Row],[Can support capability]],'B-Business Capability'!B:G,6,FALSE)</f>
        <v>Sustainability Collaboration</v>
      </c>
      <c r="Q333" s="83" t="e">
        <f>VLOOKUP(PPlatformData[[#This Row],[NoApplication]],'A-Applications'!B:O,14,FALSE)</f>
        <v>#N/A</v>
      </c>
    </row>
    <row r="334" spans="2:17">
      <c r="B334" s="81" t="s">
        <v>2111</v>
      </c>
      <c r="C334" s="81" t="s">
        <v>9200</v>
      </c>
      <c r="D334" s="81" t="s">
        <v>9237</v>
      </c>
      <c r="E334" s="81"/>
      <c r="F334" s="81"/>
      <c r="G334" s="81"/>
      <c r="H334" s="81"/>
      <c r="I334" s="81"/>
      <c r="J334" s="81"/>
      <c r="L334" s="81"/>
      <c r="M334" s="83"/>
      <c r="N334" s="83"/>
      <c r="O334" s="81"/>
      <c r="P334" s="81" t="str">
        <f>VLOOKUP(PPlatformData[[#This Row],[Can support capability]],'B-Business Capability'!B:G,6,FALSE)</f>
        <v>Sustainability Performance Management</v>
      </c>
      <c r="Q334" s="83" t="e">
        <f>VLOOKUP(PPlatformData[[#This Row],[NoApplication]],'A-Applications'!B:O,14,FALSE)</f>
        <v>#N/A</v>
      </c>
    </row>
    <row r="335" spans="2:17">
      <c r="B335" s="81" t="s">
        <v>2111</v>
      </c>
      <c r="C335" s="81" t="s">
        <v>9201</v>
      </c>
      <c r="D335" s="81" t="s">
        <v>9237</v>
      </c>
      <c r="E335" s="81"/>
      <c r="F335" s="81"/>
      <c r="G335" s="81"/>
      <c r="H335" s="81"/>
      <c r="I335" s="81"/>
      <c r="J335" s="81"/>
      <c r="L335" s="81"/>
      <c r="M335" s="83"/>
      <c r="N335" s="83"/>
      <c r="O335" s="81"/>
      <c r="P335" s="81" t="str">
        <f>VLOOKUP(PPlatformData[[#This Row],[Can support capability]],'B-Business Capability'!B:G,6,FALSE)</f>
        <v>Sustainable Operations</v>
      </c>
      <c r="Q335" s="83" t="e">
        <f>VLOOKUP(PPlatformData[[#This Row],[NoApplication]],'A-Applications'!B:O,14,FALSE)</f>
        <v>#N/A</v>
      </c>
    </row>
    <row r="336" spans="2:17">
      <c r="B336" s="81" t="s">
        <v>2111</v>
      </c>
      <c r="C336" s="81" t="s">
        <v>9277</v>
      </c>
      <c r="D336" s="81" t="s">
        <v>2137</v>
      </c>
      <c r="E336" s="81" t="s">
        <v>2137</v>
      </c>
      <c r="F336" s="81" t="s">
        <v>2037</v>
      </c>
      <c r="G336" s="81"/>
      <c r="H336" s="81" t="s">
        <v>9008</v>
      </c>
      <c r="I336" s="81"/>
      <c r="J336" s="81"/>
      <c r="L336" s="81" t="s">
        <v>2089</v>
      </c>
      <c r="M336" s="83"/>
      <c r="N336" s="83"/>
      <c r="O336" s="81"/>
      <c r="P336" s="81" t="str">
        <f>VLOOKUP(PPlatformData[[#This Row],[Can support capability]],'B-Business Capability'!B:G,6,FALSE)</f>
        <v>Sustainable Operations</v>
      </c>
      <c r="Q336" s="83" t="e">
        <f>VLOOKUP(PPlatformData[[#This Row],[NoApplication]],'A-Applications'!B:O,14,FALSE)</f>
        <v>#N/A</v>
      </c>
    </row>
    <row r="337" spans="2:17">
      <c r="B337" s="81" t="s">
        <v>2111</v>
      </c>
      <c r="C337" s="81" t="s">
        <v>90</v>
      </c>
      <c r="D337" s="81" t="s">
        <v>9219</v>
      </c>
      <c r="E337" s="81" t="s">
        <v>9219</v>
      </c>
      <c r="F337" s="81" t="s">
        <v>2037</v>
      </c>
      <c r="G337" s="81"/>
      <c r="H337" s="81" t="s">
        <v>8999</v>
      </c>
      <c r="I337" s="81"/>
      <c r="J337" s="81" t="s">
        <v>9278</v>
      </c>
      <c r="L337" s="81" t="s">
        <v>2089</v>
      </c>
      <c r="M337" s="83">
        <v>46539</v>
      </c>
      <c r="N337" s="83">
        <v>54788</v>
      </c>
      <c r="O337" s="81"/>
      <c r="P337" s="81" t="str">
        <f>VLOOKUP(PPlatformData[[#This Row],[Can support capability]],'B-Business Capability'!B:G,6,FALSE)</f>
        <v>Customer Service and Support</v>
      </c>
      <c r="Q337" s="83" t="e">
        <f>VLOOKUP(PPlatformData[[#This Row],[NoApplication]],'A-Applications'!B:O,14,FALSE)</f>
        <v>#N/A</v>
      </c>
    </row>
    <row r="338" spans="2:17">
      <c r="B338" s="81" t="s">
        <v>2111</v>
      </c>
      <c r="C338" s="81" t="s">
        <v>1034</v>
      </c>
      <c r="D338" s="81" t="s">
        <v>9237</v>
      </c>
      <c r="E338" s="81"/>
      <c r="F338" s="81"/>
      <c r="G338" s="81"/>
      <c r="H338" s="81"/>
      <c r="I338" s="81"/>
      <c r="J338" s="81"/>
      <c r="L338" s="81"/>
      <c r="M338" s="83"/>
      <c r="N338" s="83"/>
      <c r="O338" s="81"/>
      <c r="P338" s="81" t="str">
        <f>VLOOKUP(PPlatformData[[#This Row],[Can support capability]],'B-Business Capability'!B:G,6,FALSE)</f>
        <v>Customer Service Strategy and Planning</v>
      </c>
      <c r="Q338" s="83" t="e">
        <f>VLOOKUP(PPlatformData[[#This Row],[NoApplication]],'A-Applications'!B:O,14,FALSE)</f>
        <v>#N/A</v>
      </c>
    </row>
    <row r="339" spans="2:17">
      <c r="B339" s="81" t="s">
        <v>2111</v>
      </c>
      <c r="C339" s="81" t="s">
        <v>1031</v>
      </c>
      <c r="D339" s="81" t="s">
        <v>9223</v>
      </c>
      <c r="E339" s="81" t="s">
        <v>9223</v>
      </c>
      <c r="F339" s="81" t="s">
        <v>2037</v>
      </c>
      <c r="G339" s="81"/>
      <c r="H339" s="81" t="s">
        <v>8999</v>
      </c>
      <c r="I339" s="81"/>
      <c r="J339" s="81" t="s">
        <v>9279</v>
      </c>
      <c r="L339" s="81"/>
      <c r="M339" s="83">
        <v>46447</v>
      </c>
      <c r="N339" s="83">
        <v>54788</v>
      </c>
      <c r="O339" s="81"/>
      <c r="P339" s="81" t="str">
        <f>VLOOKUP(PPlatformData[[#This Row],[Can support capability]],'B-Business Capability'!B:G,6,FALSE)</f>
        <v>Customer Project Management</v>
      </c>
      <c r="Q339" s="83" t="e">
        <f>VLOOKUP(PPlatformData[[#This Row],[NoApplication]],'A-Applications'!B:O,14,FALSE)</f>
        <v>#N/A</v>
      </c>
    </row>
    <row r="340" spans="2:17">
      <c r="B340" s="81" t="s">
        <v>2111</v>
      </c>
      <c r="C340" s="81" t="s">
        <v>1480</v>
      </c>
      <c r="D340" s="81" t="s">
        <v>9237</v>
      </c>
      <c r="E340" s="81"/>
      <c r="F340" s="81"/>
      <c r="G340" s="81"/>
      <c r="H340" s="81"/>
      <c r="I340" s="81"/>
      <c r="J340" s="81"/>
      <c r="L340" s="81"/>
      <c r="M340" s="83"/>
      <c r="N340" s="83"/>
      <c r="O340" s="81"/>
      <c r="P340" s="81" t="str">
        <f>VLOOKUP(PPlatformData[[#This Row],[Can support capability]],'B-Business Capability'!B:G,6,FALSE)</f>
        <v>Manufacturing Software</v>
      </c>
      <c r="Q340" s="83" t="e">
        <f>VLOOKUP(PPlatformData[[#This Row],[NoApplication]],'A-Applications'!B:O,14,FALSE)</f>
        <v>#N/A</v>
      </c>
    </row>
    <row r="341" spans="2:17">
      <c r="B341" s="81" t="s">
        <v>2111</v>
      </c>
      <c r="C341" s="81"/>
      <c r="D341" s="81" t="s">
        <v>9275</v>
      </c>
      <c r="E341" s="81"/>
      <c r="F341" s="81" t="s">
        <v>2037</v>
      </c>
      <c r="G341" s="81"/>
      <c r="H341" s="81"/>
      <c r="I341" s="81"/>
      <c r="J341" s="81"/>
      <c r="K341" t="s">
        <v>9280</v>
      </c>
      <c r="L341" s="81"/>
      <c r="M341" s="83"/>
      <c r="N341" s="83"/>
      <c r="O341" s="81"/>
      <c r="P341" s="81" t="e">
        <f>VLOOKUP(PPlatformData[[#This Row],[Can support capability]],'B-Business Capability'!B:G,6,FALSE)</f>
        <v>#N/A</v>
      </c>
      <c r="Q341" s="83" t="e">
        <f>VLOOKUP(PPlatformData[[#This Row],[NoApplication]],'A-Applications'!B:O,14,FALSE)</f>
        <v>#N/A</v>
      </c>
    </row>
    <row r="342" spans="2:17">
      <c r="B342" s="81" t="s">
        <v>2111</v>
      </c>
      <c r="C342" s="81" t="s">
        <v>597</v>
      </c>
      <c r="D342" s="81" t="s">
        <v>9219</v>
      </c>
      <c r="E342" s="81" t="s">
        <v>9281</v>
      </c>
      <c r="F342" s="81" t="s">
        <v>2037</v>
      </c>
      <c r="G342" s="81"/>
      <c r="H342" s="81" t="s">
        <v>9002</v>
      </c>
      <c r="I342" s="81"/>
      <c r="J342" s="81" t="s">
        <v>9282</v>
      </c>
      <c r="L342" s="81" t="s">
        <v>2037</v>
      </c>
      <c r="M342" s="83">
        <v>46113</v>
      </c>
      <c r="N342" s="83">
        <v>54788</v>
      </c>
      <c r="O342" s="81"/>
      <c r="P342" s="81" t="str">
        <f>VLOOKUP(PPlatformData[[#This Row],[Can support capability]],'B-Business Capability'!B:G,6,FALSE)</f>
        <v>Engineering</v>
      </c>
      <c r="Q342" s="83" t="e">
        <f>VLOOKUP(PPlatformData[[#This Row],[NoApplication]],'A-Applications'!B:O,14,FALSE)</f>
        <v>#N/A</v>
      </c>
    </row>
    <row r="343" spans="2:17">
      <c r="B343" s="81" t="s">
        <v>2111</v>
      </c>
      <c r="C343" s="81" t="s">
        <v>9199</v>
      </c>
      <c r="D343" s="81" t="s">
        <v>9283</v>
      </c>
      <c r="E343" s="81" t="s">
        <v>9283</v>
      </c>
      <c r="F343" s="81" t="s">
        <v>2089</v>
      </c>
      <c r="G343" s="81"/>
      <c r="H343" s="81" t="s">
        <v>9002</v>
      </c>
      <c r="I343" s="81"/>
      <c r="J343" s="81"/>
      <c r="L343" s="81" t="s">
        <v>2089</v>
      </c>
      <c r="M343" s="83">
        <v>46023</v>
      </c>
      <c r="N343" s="83">
        <v>54788</v>
      </c>
      <c r="O343" s="81"/>
      <c r="P343" s="81" t="str">
        <f>VLOOKUP(PPlatformData[[#This Row],[Can support capability]],'B-Business Capability'!B:G,6,FALSE)</f>
        <v>Sustainability Collaboration</v>
      </c>
      <c r="Q343" s="83" t="e">
        <f>VLOOKUP(PPlatformData[[#This Row],[NoApplication]],'A-Applications'!B:O,14,FALSE)</f>
        <v>#N/A</v>
      </c>
    </row>
    <row r="344" spans="2:17">
      <c r="B344" s="81" t="s">
        <v>8967</v>
      </c>
      <c r="C344" s="81" t="s">
        <v>291</v>
      </c>
      <c r="D344" s="81" t="str">
        <f>PPlatformData[[#This Row],[NoApplication]]</f>
        <v>328 - Sharepoint</v>
      </c>
      <c r="E344" s="81" t="str">
        <f>PPlatformData[[#This Row],[Module or Application in Platform]]</f>
        <v>328 - Sharepoint</v>
      </c>
      <c r="F344" s="81"/>
      <c r="G344" s="81"/>
      <c r="H344" s="81"/>
      <c r="I344" s="81"/>
      <c r="J344" s="81"/>
      <c r="L344" s="81"/>
      <c r="M344" s="83">
        <v>45658</v>
      </c>
      <c r="N344" s="83">
        <v>46446</v>
      </c>
      <c r="O344" s="81" t="s">
        <v>266</v>
      </c>
      <c r="P344" s="81" t="str">
        <f>VLOOKUP(PPlatformData[[#This Row],[Can support capability]],'B-Business Capability'!B:G,6,FALSE)</f>
        <v>Enterprise Effectiveness &amp; Project Management</v>
      </c>
      <c r="Q344" s="83">
        <f>VLOOKUP(PPlatformData[[#This Row],[NoApplication]],'A-Applications'!B:O,14,FALSE)</f>
        <v>54788</v>
      </c>
    </row>
    <row r="345" spans="2:17">
      <c r="B345" s="81" t="s">
        <v>8967</v>
      </c>
      <c r="C345" s="81" t="s">
        <v>291</v>
      </c>
      <c r="D345" s="81" t="str">
        <f>PPlatformData[[#This Row],[NoApplication]]</f>
        <v>299 - Microsoft Teams</v>
      </c>
      <c r="E345" s="81" t="str">
        <f>PPlatformData[[#This Row],[Module or Application in Platform]]</f>
        <v>299 - Microsoft Teams</v>
      </c>
      <c r="F345" s="81"/>
      <c r="G345" s="81"/>
      <c r="H345" s="81"/>
      <c r="I345" s="81"/>
      <c r="J345" s="81"/>
      <c r="L345" s="81"/>
      <c r="M345" s="83">
        <v>45658</v>
      </c>
      <c r="N345" s="83">
        <v>46446</v>
      </c>
      <c r="O345" s="81" t="s">
        <v>52</v>
      </c>
      <c r="P345" s="81" t="str">
        <f>VLOOKUP(PPlatformData[[#This Row],[Can support capability]],'B-Business Capability'!B:G,6,FALSE)</f>
        <v>Enterprise Effectiveness &amp; Project Management</v>
      </c>
      <c r="Q345" s="83">
        <f>VLOOKUP(PPlatformData[[#This Row],[NoApplication]],'A-Applications'!B:O,14,FALSE)</f>
        <v>54788</v>
      </c>
    </row>
    <row r="346" spans="2:17">
      <c r="B346" s="81" t="s">
        <v>8968</v>
      </c>
      <c r="C346" s="81" t="s">
        <v>236</v>
      </c>
      <c r="D346" s="81" t="str">
        <f>VLOOKUP(PPlatformData[[#This Row],[NoApplication]],'A-Applications'!B:D,3,FALSE)</f>
        <v>Lessor PM</v>
      </c>
      <c r="E346" s="81" t="str">
        <f>VLOOKUP(PPlatformData[[#This Row],[NoApplication]],'A-Applications'!B:D,3,FALSE)</f>
        <v>Lessor PM</v>
      </c>
      <c r="F346" s="81"/>
      <c r="G346" s="81"/>
      <c r="H346" s="81"/>
      <c r="I346" s="81"/>
      <c r="J346" s="81"/>
      <c r="L346" s="81"/>
      <c r="M346" s="83">
        <v>45658</v>
      </c>
      <c r="N346" s="83">
        <v>46752</v>
      </c>
      <c r="O346" s="81" t="s">
        <v>606</v>
      </c>
      <c r="P346" s="81" t="str">
        <f>VLOOKUP(PPlatformData[[#This Row],[Can support capability]],'B-Business Capability'!B:G,6,FALSE)</f>
        <v>Compensation &amp; Benefits</v>
      </c>
      <c r="Q346" s="83">
        <f>VLOOKUP(PPlatformData[[#This Row],[NoApplication]],'A-Applications'!B:O,14,FALSE)</f>
        <v>46752</v>
      </c>
    </row>
    <row r="347" spans="2:17">
      <c r="B347" s="81" t="s">
        <v>8970</v>
      </c>
      <c r="C347" s="81" t="s">
        <v>236</v>
      </c>
      <c r="D347" s="81" t="s">
        <v>9284</v>
      </c>
      <c r="E347" s="81" t="s">
        <v>9284</v>
      </c>
      <c r="F347" s="81"/>
      <c r="G347" s="81"/>
      <c r="H347" s="81"/>
      <c r="I347" s="81"/>
      <c r="J347" s="81"/>
      <c r="L347" s="81"/>
      <c r="M347" s="83">
        <v>46661</v>
      </c>
      <c r="N347" s="83">
        <v>54788</v>
      </c>
      <c r="O347" s="81"/>
      <c r="P347" s="81" t="str">
        <f>VLOOKUP(PPlatformData[[#This Row],[Can support capability]],'B-Business Capability'!B:G,6,FALSE)</f>
        <v>Compensation &amp; Benefits</v>
      </c>
      <c r="Q347" s="83" t="e">
        <f>VLOOKUP(PPlatformData[[#This Row],[NoApplication]],'A-Applications'!B:O,14,FALSE)</f>
        <v>#N/A</v>
      </c>
    </row>
    <row r="348" spans="2:17">
      <c r="B348" s="81" t="s">
        <v>8968</v>
      </c>
      <c r="C348" s="81" t="s">
        <v>236</v>
      </c>
      <c r="D348" s="81" t="str">
        <f>VLOOKUP(PPlatformData[[#This Row],[NoApplication]],'A-Applications'!B:D,3,FALSE)</f>
        <v>Lessor SP</v>
      </c>
      <c r="E348" s="81" t="str">
        <f>VLOOKUP(PPlatformData[[#This Row],[NoApplication]],'A-Applications'!B:D,3,FALSE)</f>
        <v>Lessor SP</v>
      </c>
      <c r="F348" s="81"/>
      <c r="G348" s="81"/>
      <c r="H348" s="81"/>
      <c r="I348" s="81"/>
      <c r="J348" s="81"/>
      <c r="L348" s="81"/>
      <c r="M348" s="83">
        <v>45658</v>
      </c>
      <c r="N348" s="83">
        <v>47118</v>
      </c>
      <c r="O348" s="81" t="s">
        <v>830</v>
      </c>
      <c r="P348" s="81" t="str">
        <f>VLOOKUP(PPlatformData[[#This Row],[Can support capability]],'B-Business Capability'!B:G,6,FALSE)</f>
        <v>Compensation &amp; Benefits</v>
      </c>
      <c r="Q348" s="83">
        <f>VLOOKUP(PPlatformData[[#This Row],[NoApplication]],'A-Applications'!B:O,14,FALSE)</f>
        <v>47118</v>
      </c>
    </row>
    <row r="349" spans="2:17">
      <c r="B349" s="81" t="s">
        <v>8970</v>
      </c>
      <c r="C349" s="81" t="s">
        <v>236</v>
      </c>
      <c r="D349" s="81" t="s">
        <v>9285</v>
      </c>
      <c r="E349" s="81" t="s">
        <v>9285</v>
      </c>
      <c r="F349" s="81"/>
      <c r="G349" s="81"/>
      <c r="H349" s="81"/>
      <c r="I349" s="81"/>
      <c r="J349" s="81"/>
      <c r="L349" s="81"/>
      <c r="M349" s="83">
        <v>47027</v>
      </c>
      <c r="N349" s="83">
        <v>54788</v>
      </c>
      <c r="O349" s="81"/>
      <c r="P349" s="81" t="str">
        <f>VLOOKUP(PPlatformData[[#This Row],[Can support capability]],'B-Business Capability'!B:G,6,FALSE)</f>
        <v>Compensation &amp; Benefits</v>
      </c>
      <c r="Q349" s="83" t="e">
        <f>VLOOKUP(PPlatformData[[#This Row],[NoApplication]],'A-Applications'!B:O,14,FALSE)</f>
        <v>#N/A</v>
      </c>
    </row>
    <row r="350" spans="2:17">
      <c r="B350" s="81" t="s">
        <v>8968</v>
      </c>
      <c r="C350" s="81" t="s">
        <v>236</v>
      </c>
      <c r="D350" s="81" t="str">
        <f>VLOOKUP(PPlatformData[[#This Row],[NoApplication]],'A-Applications'!B:D,3,FALSE)</f>
        <v>Lessor Portal</v>
      </c>
      <c r="E350" s="81" t="str">
        <f>VLOOKUP(PPlatformData[[#This Row],[NoApplication]],'A-Applications'!B:D,3,FALSE)</f>
        <v>Lessor Portal</v>
      </c>
      <c r="F350" s="81"/>
      <c r="G350" s="81"/>
      <c r="H350" s="81"/>
      <c r="I350" s="81"/>
      <c r="J350" s="81"/>
      <c r="L350" s="81"/>
      <c r="M350" s="83">
        <v>45658</v>
      </c>
      <c r="N350" s="83">
        <v>46935</v>
      </c>
      <c r="O350" s="81" t="s">
        <v>428</v>
      </c>
      <c r="P350" s="81" t="str">
        <f>VLOOKUP(PPlatformData[[#This Row],[Can support capability]],'B-Business Capability'!B:G,6,FALSE)</f>
        <v>Compensation &amp; Benefits</v>
      </c>
      <c r="Q350" s="83">
        <f>VLOOKUP(PPlatformData[[#This Row],[NoApplication]],'A-Applications'!B:O,14,FALSE)</f>
        <v>46935</v>
      </c>
    </row>
    <row r="351" spans="2:17">
      <c r="B351" s="81" t="s">
        <v>8970</v>
      </c>
      <c r="C351" s="81" t="s">
        <v>236</v>
      </c>
      <c r="D351" s="81" t="s">
        <v>9285</v>
      </c>
      <c r="E351" s="81" t="s">
        <v>9285</v>
      </c>
      <c r="F351" s="81"/>
      <c r="G351" s="81"/>
      <c r="H351" s="81"/>
      <c r="I351" s="81"/>
      <c r="J351" s="81"/>
      <c r="L351" s="81"/>
      <c r="M351" s="83">
        <v>46874</v>
      </c>
      <c r="N351" s="83">
        <v>54788</v>
      </c>
      <c r="O351" s="81"/>
      <c r="P351" s="81" t="str">
        <f>VLOOKUP(PPlatformData[[#This Row],[Can support capability]],'B-Business Capability'!B:G,6,FALSE)</f>
        <v>Compensation &amp; Benefits</v>
      </c>
      <c r="Q351" s="83" t="e">
        <f>VLOOKUP(PPlatformData[[#This Row],[NoApplication]],'A-Applications'!B:O,14,FALSE)</f>
        <v>#N/A</v>
      </c>
    </row>
    <row r="378" spans="2:16">
      <c r="B378" t="s">
        <v>2111</v>
      </c>
      <c r="C378" t="s">
        <v>8980</v>
      </c>
      <c r="D378" t="s">
        <v>9215</v>
      </c>
      <c r="E378" t="s">
        <v>9215</v>
      </c>
      <c r="F378" t="s">
        <v>2037</v>
      </c>
      <c r="H378" t="s">
        <v>9002</v>
      </c>
      <c r="J378" t="s">
        <v>9216</v>
      </c>
      <c r="L378" t="s">
        <v>2089</v>
      </c>
      <c r="M378" s="28">
        <v>46753</v>
      </c>
      <c r="N378" s="28">
        <v>54788</v>
      </c>
      <c r="P378">
        <v>0</v>
      </c>
    </row>
    <row r="379" spans="2:16">
      <c r="B379" t="s">
        <v>2111</v>
      </c>
      <c r="C379" t="s">
        <v>8980</v>
      </c>
      <c r="D379" t="s">
        <v>9217</v>
      </c>
      <c r="E379" t="s">
        <v>9217</v>
      </c>
      <c r="F379" t="s">
        <v>2037</v>
      </c>
      <c r="H379" t="s">
        <v>8999</v>
      </c>
      <c r="J379" t="s">
        <v>9218</v>
      </c>
      <c r="M379" s="28">
        <v>46905</v>
      </c>
      <c r="N379" s="28">
        <v>54788</v>
      </c>
      <c r="P379">
        <v>0</v>
      </c>
    </row>
    <row r="380" spans="2:16">
      <c r="B380" t="s">
        <v>2111</v>
      </c>
      <c r="C380" t="s">
        <v>907</v>
      </c>
      <c r="D380" t="s">
        <v>9219</v>
      </c>
      <c r="E380" t="s">
        <v>9219</v>
      </c>
      <c r="F380" t="s">
        <v>9003</v>
      </c>
      <c r="H380" t="s">
        <v>9002</v>
      </c>
      <c r="J380" t="s">
        <v>9220</v>
      </c>
      <c r="L380" t="s">
        <v>2089</v>
      </c>
      <c r="M380" s="28">
        <v>45658</v>
      </c>
      <c r="N380" s="28">
        <v>54788</v>
      </c>
      <c r="P380">
        <v>0</v>
      </c>
    </row>
    <row r="381" spans="2:16">
      <c r="B381" t="s">
        <v>2111</v>
      </c>
      <c r="C381" t="s">
        <v>907</v>
      </c>
      <c r="D381" t="s">
        <v>9221</v>
      </c>
      <c r="E381" t="s">
        <v>9221</v>
      </c>
      <c r="F381" t="s">
        <v>2037</v>
      </c>
      <c r="H381" t="s">
        <v>8999</v>
      </c>
      <c r="J381" t="s">
        <v>9222</v>
      </c>
      <c r="L381" t="s">
        <v>2089</v>
      </c>
      <c r="M381" s="28">
        <v>46388</v>
      </c>
      <c r="N381" s="28">
        <v>54788</v>
      </c>
      <c r="P381">
        <v>0</v>
      </c>
    </row>
    <row r="382" spans="2:16">
      <c r="B382" t="s">
        <v>2111</v>
      </c>
      <c r="C382" t="s">
        <v>907</v>
      </c>
      <c r="D382" t="s">
        <v>9223</v>
      </c>
      <c r="E382" t="s">
        <v>9223</v>
      </c>
      <c r="F382" t="s">
        <v>2037</v>
      </c>
      <c r="H382" t="s">
        <v>8999</v>
      </c>
      <c r="J382" t="s">
        <v>9224</v>
      </c>
      <c r="L382" t="s">
        <v>2089</v>
      </c>
      <c r="M382" s="28">
        <v>46447</v>
      </c>
      <c r="N382" s="28">
        <v>54788</v>
      </c>
      <c r="P382">
        <v>0</v>
      </c>
    </row>
    <row r="383" spans="2:16">
      <c r="B383" t="s">
        <v>2111</v>
      </c>
      <c r="C383" t="s">
        <v>907</v>
      </c>
      <c r="D383" t="s">
        <v>9225</v>
      </c>
      <c r="E383" t="s">
        <v>9225</v>
      </c>
      <c r="F383" t="s">
        <v>2037</v>
      </c>
      <c r="H383" t="s">
        <v>8999</v>
      </c>
      <c r="J383" t="s">
        <v>9226</v>
      </c>
      <c r="K383" t="s">
        <v>9227</v>
      </c>
      <c r="L383" t="s">
        <v>2089</v>
      </c>
      <c r="M383" s="28"/>
      <c r="N383" s="28"/>
      <c r="P383">
        <v>0</v>
      </c>
    </row>
    <row r="384" spans="2:16">
      <c r="B384" t="s">
        <v>2111</v>
      </c>
      <c r="C384" t="s">
        <v>907</v>
      </c>
      <c r="D384" t="s">
        <v>9228</v>
      </c>
      <c r="E384" t="s">
        <v>9228</v>
      </c>
      <c r="F384" t="s">
        <v>2037</v>
      </c>
      <c r="H384" t="s">
        <v>9002</v>
      </c>
      <c r="J384" t="s">
        <v>9229</v>
      </c>
      <c r="K384" t="s">
        <v>9227</v>
      </c>
      <c r="L384" t="s">
        <v>2089</v>
      </c>
      <c r="M384" s="28">
        <v>46539</v>
      </c>
      <c r="N384" s="28">
        <v>54788</v>
      </c>
      <c r="P384">
        <v>0</v>
      </c>
    </row>
    <row r="385" spans="2:16">
      <c r="B385" t="s">
        <v>2111</v>
      </c>
      <c r="C385" t="s">
        <v>195</v>
      </c>
      <c r="D385" t="s">
        <v>9230</v>
      </c>
      <c r="E385" t="s">
        <v>9230</v>
      </c>
      <c r="F385" t="s">
        <v>2037</v>
      </c>
      <c r="H385" t="s">
        <v>8999</v>
      </c>
      <c r="J385" t="s">
        <v>9231</v>
      </c>
      <c r="K385" t="s">
        <v>9232</v>
      </c>
      <c r="M385" s="28"/>
      <c r="N385" s="28"/>
      <c r="P385">
        <v>0</v>
      </c>
    </row>
    <row r="386" spans="2:16">
      <c r="B386" t="s">
        <v>2111</v>
      </c>
      <c r="C386" t="s">
        <v>517</v>
      </c>
      <c r="D386" t="s">
        <v>9217</v>
      </c>
      <c r="E386" t="s">
        <v>9217</v>
      </c>
      <c r="F386" t="s">
        <v>2037</v>
      </c>
      <c r="H386" t="s">
        <v>9002</v>
      </c>
      <c r="M386" s="28">
        <v>46753</v>
      </c>
      <c r="N386" s="28">
        <v>54788</v>
      </c>
      <c r="P386" t="s">
        <v>5576</v>
      </c>
    </row>
    <row r="387" spans="2:16">
      <c r="B387" t="s">
        <v>2111</v>
      </c>
      <c r="C387" t="s">
        <v>291</v>
      </c>
      <c r="D387" t="s">
        <v>9223</v>
      </c>
      <c r="E387" t="s">
        <v>9223</v>
      </c>
      <c r="F387" t="s">
        <v>2037</v>
      </c>
      <c r="H387" t="s">
        <v>8999</v>
      </c>
      <c r="L387" t="s">
        <v>2089</v>
      </c>
      <c r="M387" s="28">
        <v>46447</v>
      </c>
      <c r="N387" s="28">
        <v>54788</v>
      </c>
      <c r="P387" t="s">
        <v>5944</v>
      </c>
    </row>
    <row r="388" spans="2:16">
      <c r="B388" t="s">
        <v>2111</v>
      </c>
      <c r="C388" t="s">
        <v>9233</v>
      </c>
      <c r="D388" t="s">
        <v>9234</v>
      </c>
      <c r="E388" t="s">
        <v>9234</v>
      </c>
      <c r="F388" t="s">
        <v>2037</v>
      </c>
      <c r="H388" t="s">
        <v>8999</v>
      </c>
      <c r="J388" t="s">
        <v>9235</v>
      </c>
      <c r="K388" t="s">
        <v>9236</v>
      </c>
      <c r="L388" t="s">
        <v>2089</v>
      </c>
      <c r="M388" s="28">
        <v>46235</v>
      </c>
      <c r="N388" s="28">
        <v>54788</v>
      </c>
      <c r="P388" t="e">
        <v>#N/A</v>
      </c>
    </row>
    <row r="389" spans="2:16">
      <c r="B389" t="s">
        <v>2111</v>
      </c>
      <c r="C389" t="s">
        <v>9028</v>
      </c>
      <c r="D389" t="s">
        <v>9237</v>
      </c>
      <c r="M389" s="28"/>
      <c r="N389" s="28"/>
      <c r="P389" t="s">
        <v>6806</v>
      </c>
    </row>
    <row r="390" spans="2:16">
      <c r="B390" t="s">
        <v>2111</v>
      </c>
      <c r="C390" t="s">
        <v>1419</v>
      </c>
      <c r="D390" t="s">
        <v>9237</v>
      </c>
      <c r="M390" s="28"/>
      <c r="N390" s="28"/>
      <c r="P390" t="s">
        <v>6822</v>
      </c>
    </row>
    <row r="391" spans="2:16">
      <c r="B391" t="s">
        <v>2111</v>
      </c>
      <c r="C391" t="s">
        <v>1423</v>
      </c>
      <c r="D391" t="s">
        <v>9215</v>
      </c>
      <c r="E391" t="s">
        <v>9215</v>
      </c>
      <c r="F391" t="s">
        <v>2037</v>
      </c>
      <c r="H391" t="s">
        <v>9002</v>
      </c>
      <c r="J391" t="s">
        <v>9238</v>
      </c>
      <c r="L391" t="s">
        <v>2089</v>
      </c>
      <c r="M391" s="28">
        <v>46753</v>
      </c>
      <c r="N391" s="28">
        <v>54788</v>
      </c>
      <c r="P391" t="s">
        <v>1420</v>
      </c>
    </row>
    <row r="392" spans="2:16">
      <c r="B392" t="s">
        <v>2111</v>
      </c>
      <c r="C392" t="s">
        <v>9032</v>
      </c>
      <c r="D392" t="s">
        <v>9217</v>
      </c>
      <c r="E392" t="s">
        <v>9217</v>
      </c>
      <c r="F392" t="s">
        <v>2037</v>
      </c>
      <c r="H392" t="s">
        <v>9002</v>
      </c>
      <c r="M392" s="28">
        <v>46753</v>
      </c>
      <c r="N392" s="28">
        <v>54788</v>
      </c>
      <c r="P392" t="s">
        <v>6864</v>
      </c>
    </row>
    <row r="393" spans="2:16">
      <c r="B393" t="s">
        <v>2111</v>
      </c>
      <c r="C393" t="s">
        <v>9151</v>
      </c>
      <c r="D393" t="s">
        <v>9237</v>
      </c>
      <c r="M393" s="28"/>
      <c r="N393" s="28"/>
      <c r="P393" t="s">
        <v>6879</v>
      </c>
    </row>
    <row r="394" spans="2:16">
      <c r="B394" t="s">
        <v>2111</v>
      </c>
      <c r="C394" t="s">
        <v>597</v>
      </c>
      <c r="D394" t="s">
        <v>9219</v>
      </c>
      <c r="E394" t="s">
        <v>9219</v>
      </c>
      <c r="F394" t="s">
        <v>2037</v>
      </c>
      <c r="H394" t="s">
        <v>8999</v>
      </c>
      <c r="J394" t="s">
        <v>9239</v>
      </c>
      <c r="L394" t="s">
        <v>2089</v>
      </c>
      <c r="M394" s="28">
        <v>46539</v>
      </c>
      <c r="N394" s="28">
        <v>54788</v>
      </c>
      <c r="P394" t="s">
        <v>6910</v>
      </c>
    </row>
    <row r="395" spans="2:16">
      <c r="B395" t="s">
        <v>2111</v>
      </c>
      <c r="C395" t="s">
        <v>975</v>
      </c>
      <c r="D395" t="s">
        <v>9221</v>
      </c>
      <c r="E395" t="s">
        <v>9221</v>
      </c>
      <c r="F395" t="s">
        <v>2037</v>
      </c>
      <c r="H395" t="s">
        <v>8999</v>
      </c>
      <c r="L395" t="s">
        <v>2089</v>
      </c>
      <c r="M395" s="28">
        <v>46539</v>
      </c>
      <c r="N395" s="28">
        <v>54788</v>
      </c>
      <c r="P395" t="s">
        <v>6929</v>
      </c>
    </row>
    <row r="396" spans="2:16">
      <c r="B396" t="s">
        <v>2111</v>
      </c>
      <c r="C396" t="s">
        <v>975</v>
      </c>
      <c r="D396" t="s">
        <v>5660</v>
      </c>
      <c r="E396" t="s">
        <v>5660</v>
      </c>
      <c r="F396" t="s">
        <v>2037</v>
      </c>
      <c r="H396" t="s">
        <v>8999</v>
      </c>
      <c r="J396" t="s">
        <v>9240</v>
      </c>
      <c r="M396" s="28"/>
      <c r="N396" s="28"/>
      <c r="P396" t="s">
        <v>6929</v>
      </c>
    </row>
    <row r="397" spans="2:16">
      <c r="B397" t="s">
        <v>2111</v>
      </c>
      <c r="C397" t="s">
        <v>976</v>
      </c>
      <c r="D397" t="s">
        <v>9219</v>
      </c>
      <c r="E397" t="s">
        <v>9219</v>
      </c>
      <c r="F397" t="s">
        <v>2037</v>
      </c>
      <c r="H397" t="s">
        <v>8999</v>
      </c>
      <c r="J397" t="s">
        <v>9241</v>
      </c>
      <c r="L397" t="s">
        <v>2089</v>
      </c>
      <c r="M397" s="28">
        <v>46539</v>
      </c>
      <c r="N397" s="28">
        <v>54788</v>
      </c>
      <c r="P397" t="s">
        <v>6945</v>
      </c>
    </row>
    <row r="398" spans="2:16">
      <c r="B398" t="s">
        <v>2111</v>
      </c>
      <c r="C398" t="s">
        <v>421</v>
      </c>
      <c r="D398" t="s">
        <v>9237</v>
      </c>
      <c r="F398" t="s">
        <v>2037</v>
      </c>
      <c r="M398" s="28"/>
      <c r="N398" s="28"/>
      <c r="P398" t="s">
        <v>6962</v>
      </c>
    </row>
    <row r="399" spans="2:16">
      <c r="B399" t="s">
        <v>2111</v>
      </c>
      <c r="C399" t="s">
        <v>977</v>
      </c>
      <c r="D399" t="s">
        <v>9242</v>
      </c>
      <c r="E399" t="s">
        <v>9242</v>
      </c>
      <c r="F399" t="s">
        <v>2037</v>
      </c>
      <c r="H399" t="s">
        <v>9002</v>
      </c>
      <c r="J399" t="s">
        <v>9243</v>
      </c>
      <c r="M399" s="28">
        <v>47119</v>
      </c>
      <c r="N399" s="28">
        <v>54788</v>
      </c>
      <c r="P399" t="s">
        <v>6980</v>
      </c>
    </row>
    <row r="400" spans="2:16">
      <c r="B400" t="s">
        <v>2111</v>
      </c>
      <c r="C400" t="s">
        <v>978</v>
      </c>
      <c r="D400" t="s">
        <v>2137</v>
      </c>
      <c r="E400" t="s">
        <v>2137</v>
      </c>
      <c r="F400" t="s">
        <v>2037</v>
      </c>
      <c r="H400" t="s">
        <v>9002</v>
      </c>
      <c r="L400" t="s">
        <v>2089</v>
      </c>
      <c r="M400" s="28">
        <v>46753</v>
      </c>
      <c r="N400" s="28">
        <v>54788</v>
      </c>
      <c r="P400" t="s">
        <v>6998</v>
      </c>
    </row>
    <row r="401" spans="2:16">
      <c r="B401" t="s">
        <v>2111</v>
      </c>
      <c r="C401" t="s">
        <v>978</v>
      </c>
      <c r="D401" t="s">
        <v>9244</v>
      </c>
      <c r="E401" t="s">
        <v>9244</v>
      </c>
      <c r="F401" t="s">
        <v>2037</v>
      </c>
      <c r="H401" t="s">
        <v>9002</v>
      </c>
      <c r="L401" t="s">
        <v>2089</v>
      </c>
      <c r="M401" s="28">
        <v>46539</v>
      </c>
      <c r="N401" s="28">
        <v>54788</v>
      </c>
      <c r="P401" t="s">
        <v>6998</v>
      </c>
    </row>
    <row r="402" spans="2:16">
      <c r="B402" t="s">
        <v>2111</v>
      </c>
      <c r="C402" t="s">
        <v>979</v>
      </c>
      <c r="D402" t="s">
        <v>9219</v>
      </c>
      <c r="E402" t="s">
        <v>9219</v>
      </c>
      <c r="F402" t="s">
        <v>2037</v>
      </c>
      <c r="H402" t="s">
        <v>9002</v>
      </c>
      <c r="L402" t="s">
        <v>2089</v>
      </c>
      <c r="M402" s="28">
        <v>45658</v>
      </c>
      <c r="N402" s="28">
        <v>54788</v>
      </c>
      <c r="P402" t="s">
        <v>7016</v>
      </c>
    </row>
    <row r="403" spans="2:16">
      <c r="B403" t="s">
        <v>2111</v>
      </c>
      <c r="C403" t="s">
        <v>979</v>
      </c>
      <c r="D403" t="s">
        <v>9221</v>
      </c>
      <c r="E403" t="s">
        <v>9221</v>
      </c>
      <c r="F403" t="s">
        <v>2037</v>
      </c>
      <c r="H403" t="s">
        <v>9002</v>
      </c>
      <c r="L403" t="s">
        <v>2089</v>
      </c>
      <c r="M403" s="28">
        <v>46753</v>
      </c>
      <c r="N403" s="28">
        <v>54788</v>
      </c>
      <c r="P403" t="s">
        <v>7016</v>
      </c>
    </row>
    <row r="404" spans="2:16">
      <c r="B404" t="s">
        <v>2111</v>
      </c>
      <c r="C404" t="s">
        <v>979</v>
      </c>
      <c r="D404" t="s">
        <v>9244</v>
      </c>
      <c r="E404" t="s">
        <v>9244</v>
      </c>
      <c r="F404" t="s">
        <v>2037</v>
      </c>
      <c r="H404" t="s">
        <v>9002</v>
      </c>
      <c r="L404" t="s">
        <v>2089</v>
      </c>
      <c r="M404" s="28">
        <v>46539</v>
      </c>
      <c r="N404" s="28">
        <v>54788</v>
      </c>
      <c r="P404" t="s">
        <v>7016</v>
      </c>
    </row>
    <row r="405" spans="2:16">
      <c r="B405" t="s">
        <v>2111</v>
      </c>
      <c r="C405" t="s">
        <v>979</v>
      </c>
      <c r="D405" t="s">
        <v>9245</v>
      </c>
      <c r="E405" t="s">
        <v>9245</v>
      </c>
      <c r="F405" t="s">
        <v>2037</v>
      </c>
      <c r="H405" t="s">
        <v>8999</v>
      </c>
      <c r="L405" t="s">
        <v>2089</v>
      </c>
      <c r="M405" s="28">
        <v>46753</v>
      </c>
      <c r="N405" s="28">
        <v>54788</v>
      </c>
      <c r="P405" t="s">
        <v>7016</v>
      </c>
    </row>
    <row r="406" spans="2:16">
      <c r="B406" t="s">
        <v>2111</v>
      </c>
      <c r="C406" t="s">
        <v>980</v>
      </c>
      <c r="D406" t="s">
        <v>9221</v>
      </c>
      <c r="E406" t="s">
        <v>9221</v>
      </c>
      <c r="F406" t="s">
        <v>2037</v>
      </c>
      <c r="H406" t="s">
        <v>9002</v>
      </c>
      <c r="J406" t="s">
        <v>9246</v>
      </c>
      <c r="K406" t="s">
        <v>9227</v>
      </c>
      <c r="L406" t="s">
        <v>2089</v>
      </c>
      <c r="M406" s="28">
        <v>46388</v>
      </c>
      <c r="N406" s="28">
        <v>54788</v>
      </c>
      <c r="P406" t="s">
        <v>7032</v>
      </c>
    </row>
    <row r="407" spans="2:16">
      <c r="B407" t="s">
        <v>2111</v>
      </c>
      <c r="C407" t="s">
        <v>1426</v>
      </c>
      <c r="D407" t="s">
        <v>9247</v>
      </c>
      <c r="E407" t="s">
        <v>9247</v>
      </c>
      <c r="F407" t="s">
        <v>2037</v>
      </c>
      <c r="H407" t="s">
        <v>9002</v>
      </c>
      <c r="K407" t="s">
        <v>9248</v>
      </c>
      <c r="L407" t="s">
        <v>2089</v>
      </c>
      <c r="M407" s="28">
        <v>46388</v>
      </c>
      <c r="N407" s="28">
        <v>54788</v>
      </c>
      <c r="P407" t="s">
        <v>6203</v>
      </c>
    </row>
    <row r="408" spans="2:16">
      <c r="B408" t="s">
        <v>2111</v>
      </c>
      <c r="C408" t="s">
        <v>1426</v>
      </c>
      <c r="D408" t="s">
        <v>9219</v>
      </c>
      <c r="E408" t="s">
        <v>9219</v>
      </c>
      <c r="F408" t="s">
        <v>2089</v>
      </c>
      <c r="H408" t="s">
        <v>8999</v>
      </c>
      <c r="K408" t="s">
        <v>9248</v>
      </c>
      <c r="L408" t="s">
        <v>2089</v>
      </c>
      <c r="M408" s="28">
        <v>45658</v>
      </c>
      <c r="N408" s="28">
        <v>54788</v>
      </c>
      <c r="P408" t="s">
        <v>6203</v>
      </c>
    </row>
    <row r="409" spans="2:16">
      <c r="B409" t="s">
        <v>2111</v>
      </c>
      <c r="C409" t="s">
        <v>9249</v>
      </c>
      <c r="D409" t="s">
        <v>9237</v>
      </c>
      <c r="M409" s="28"/>
      <c r="N409" s="28"/>
      <c r="P409" t="s">
        <v>6224</v>
      </c>
    </row>
    <row r="410" spans="2:16">
      <c r="B410" t="s">
        <v>2111</v>
      </c>
      <c r="C410" t="s">
        <v>9154</v>
      </c>
      <c r="D410" t="s">
        <v>9237</v>
      </c>
      <c r="M410" s="28"/>
      <c r="N410" s="28"/>
      <c r="P410" t="s">
        <v>6239</v>
      </c>
    </row>
    <row r="411" spans="2:16">
      <c r="B411" t="s">
        <v>2111</v>
      </c>
      <c r="C411" t="s">
        <v>9156</v>
      </c>
      <c r="D411" t="s">
        <v>9237</v>
      </c>
      <c r="M411" s="28"/>
      <c r="N411" s="28"/>
      <c r="P411" t="s">
        <v>6257</v>
      </c>
    </row>
    <row r="412" spans="2:16">
      <c r="B412" t="s">
        <v>2111</v>
      </c>
      <c r="C412" t="s">
        <v>1957</v>
      </c>
      <c r="D412" t="s">
        <v>9237</v>
      </c>
      <c r="M412" s="28"/>
      <c r="N412" s="28"/>
      <c r="P412" t="s">
        <v>6319</v>
      </c>
    </row>
    <row r="413" spans="2:16">
      <c r="B413" t="s">
        <v>2111</v>
      </c>
      <c r="C413" t="s">
        <v>1957</v>
      </c>
      <c r="D413" t="s">
        <v>9245</v>
      </c>
      <c r="E413" t="s">
        <v>9245</v>
      </c>
      <c r="F413" t="s">
        <v>2037</v>
      </c>
      <c r="H413" t="s">
        <v>8999</v>
      </c>
      <c r="L413" t="s">
        <v>2089</v>
      </c>
      <c r="M413" s="28">
        <v>46753</v>
      </c>
      <c r="N413" s="28">
        <v>54788</v>
      </c>
      <c r="P413" t="s">
        <v>6319</v>
      </c>
    </row>
    <row r="414" spans="2:16">
      <c r="B414" t="s">
        <v>2111</v>
      </c>
      <c r="C414" t="s">
        <v>576</v>
      </c>
      <c r="D414" t="s">
        <v>2137</v>
      </c>
      <c r="E414" t="s">
        <v>2137</v>
      </c>
      <c r="F414" t="s">
        <v>2037</v>
      </c>
      <c r="H414" t="s">
        <v>9002</v>
      </c>
      <c r="K414" t="s">
        <v>9250</v>
      </c>
      <c r="L414" t="s">
        <v>2089</v>
      </c>
      <c r="M414" s="28">
        <v>46388</v>
      </c>
      <c r="N414" s="28">
        <v>54788</v>
      </c>
      <c r="P414" t="s">
        <v>6337</v>
      </c>
    </row>
    <row r="415" spans="2:16">
      <c r="B415" t="s">
        <v>2111</v>
      </c>
      <c r="C415" t="s">
        <v>561</v>
      </c>
      <c r="D415" t="s">
        <v>9237</v>
      </c>
      <c r="M415" s="28"/>
      <c r="N415" s="28"/>
      <c r="P415" t="s">
        <v>6270</v>
      </c>
    </row>
    <row r="416" spans="2:16">
      <c r="B416" t="s">
        <v>2111</v>
      </c>
      <c r="C416" t="s">
        <v>1427</v>
      </c>
      <c r="D416" t="s">
        <v>9237</v>
      </c>
      <c r="M416" s="28"/>
      <c r="N416" s="28"/>
      <c r="P416" t="s">
        <v>6301</v>
      </c>
    </row>
    <row r="417" spans="2:16">
      <c r="B417" t="s">
        <v>2111</v>
      </c>
      <c r="C417" t="s">
        <v>9251</v>
      </c>
      <c r="D417" t="s">
        <v>9237</v>
      </c>
      <c r="M417" s="28"/>
      <c r="N417" s="28"/>
      <c r="P417" t="s">
        <v>7281</v>
      </c>
    </row>
    <row r="418" spans="2:16">
      <c r="B418" t="s">
        <v>2111</v>
      </c>
      <c r="C418" t="s">
        <v>9252</v>
      </c>
      <c r="D418" t="s">
        <v>9237</v>
      </c>
      <c r="M418" s="28"/>
      <c r="N418" s="28"/>
      <c r="P418" t="s">
        <v>7323</v>
      </c>
    </row>
    <row r="419" spans="2:16">
      <c r="B419" t="s">
        <v>2111</v>
      </c>
      <c r="C419" t="s">
        <v>9253</v>
      </c>
      <c r="D419" t="s">
        <v>9254</v>
      </c>
      <c r="E419" t="s">
        <v>9254</v>
      </c>
      <c r="F419" t="s">
        <v>2090</v>
      </c>
      <c r="H419" t="s">
        <v>8999</v>
      </c>
      <c r="M419" s="28">
        <v>45658</v>
      </c>
      <c r="N419" s="28">
        <v>54788</v>
      </c>
      <c r="P419" t="s">
        <v>7341</v>
      </c>
    </row>
    <row r="420" spans="2:16">
      <c r="B420" t="s">
        <v>2111</v>
      </c>
      <c r="C420" t="s">
        <v>9253</v>
      </c>
      <c r="D420" t="s">
        <v>9255</v>
      </c>
      <c r="E420" t="s">
        <v>9255</v>
      </c>
      <c r="F420" t="s">
        <v>2037</v>
      </c>
      <c r="H420" t="s">
        <v>8999</v>
      </c>
      <c r="J420" t="s">
        <v>9256</v>
      </c>
      <c r="M420" s="28"/>
      <c r="N420" s="28"/>
      <c r="P420" t="s">
        <v>7341</v>
      </c>
    </row>
    <row r="421" spans="2:16">
      <c r="B421" t="s">
        <v>2111</v>
      </c>
      <c r="C421" t="s">
        <v>9253</v>
      </c>
      <c r="D421" t="s">
        <v>9237</v>
      </c>
      <c r="M421" s="28"/>
      <c r="N421" s="28"/>
      <c r="P421" t="s">
        <v>7341</v>
      </c>
    </row>
    <row r="422" spans="2:16">
      <c r="B422" t="s">
        <v>2111</v>
      </c>
      <c r="C422" t="s">
        <v>9257</v>
      </c>
      <c r="D422" t="s">
        <v>9237</v>
      </c>
      <c r="M422" s="28"/>
      <c r="N422" s="28"/>
      <c r="P422" t="s">
        <v>7377</v>
      </c>
    </row>
    <row r="423" spans="2:16">
      <c r="B423" t="s">
        <v>2111</v>
      </c>
      <c r="C423" t="s">
        <v>9258</v>
      </c>
      <c r="D423" t="s">
        <v>9237</v>
      </c>
      <c r="M423" s="28"/>
      <c r="N423" s="28"/>
      <c r="P423" t="s">
        <v>7392</v>
      </c>
    </row>
    <row r="424" spans="2:16">
      <c r="B424" t="s">
        <v>2111</v>
      </c>
      <c r="C424" t="s">
        <v>9259</v>
      </c>
      <c r="D424" t="s">
        <v>9237</v>
      </c>
      <c r="M424" s="28"/>
      <c r="N424" s="28"/>
      <c r="P424" t="s">
        <v>7407</v>
      </c>
    </row>
    <row r="425" spans="2:16">
      <c r="B425" t="s">
        <v>2111</v>
      </c>
      <c r="C425" t="s">
        <v>9260</v>
      </c>
      <c r="D425" t="s">
        <v>9237</v>
      </c>
      <c r="M425" s="28"/>
      <c r="N425" s="28"/>
      <c r="P425" t="s">
        <v>7422</v>
      </c>
    </row>
    <row r="426" spans="2:16">
      <c r="B426" t="s">
        <v>2111</v>
      </c>
      <c r="C426" t="s">
        <v>1498</v>
      </c>
      <c r="D426" t="s">
        <v>9217</v>
      </c>
      <c r="E426" t="s">
        <v>9217</v>
      </c>
      <c r="F426" t="s">
        <v>2037</v>
      </c>
      <c r="H426" t="s">
        <v>8999</v>
      </c>
      <c r="J426" t="s">
        <v>9261</v>
      </c>
      <c r="M426" s="28">
        <v>46905</v>
      </c>
      <c r="N426" s="28">
        <v>54788</v>
      </c>
      <c r="P426" t="s">
        <v>6864</v>
      </c>
    </row>
    <row r="427" spans="2:16">
      <c r="B427" t="s">
        <v>2111</v>
      </c>
      <c r="C427" t="s">
        <v>853</v>
      </c>
      <c r="D427" t="s">
        <v>9244</v>
      </c>
      <c r="E427" t="s">
        <v>9244</v>
      </c>
      <c r="F427" t="s">
        <v>2037</v>
      </c>
      <c r="H427" t="s">
        <v>9002</v>
      </c>
      <c r="K427" t="s">
        <v>9262</v>
      </c>
      <c r="L427" t="s">
        <v>2089</v>
      </c>
      <c r="M427" s="28">
        <v>46539</v>
      </c>
      <c r="N427" s="28">
        <v>54788</v>
      </c>
      <c r="P427" t="s">
        <v>6998</v>
      </c>
    </row>
    <row r="428" spans="2:16">
      <c r="B428" t="s">
        <v>2111</v>
      </c>
      <c r="C428" t="s">
        <v>224</v>
      </c>
      <c r="D428" t="s">
        <v>9228</v>
      </c>
      <c r="E428" t="s">
        <v>9228</v>
      </c>
      <c r="F428" t="s">
        <v>2037</v>
      </c>
      <c r="H428" t="s">
        <v>9002</v>
      </c>
      <c r="J428" t="s">
        <v>9263</v>
      </c>
      <c r="K428" t="s">
        <v>9264</v>
      </c>
      <c r="M428" s="28">
        <v>46539</v>
      </c>
      <c r="N428" s="28">
        <v>54788</v>
      </c>
      <c r="P428" t="s">
        <v>7050</v>
      </c>
    </row>
    <row r="429" spans="2:16">
      <c r="B429" t="s">
        <v>2111</v>
      </c>
      <c r="C429" t="s">
        <v>9265</v>
      </c>
      <c r="D429" t="s">
        <v>9237</v>
      </c>
      <c r="M429" s="28"/>
      <c r="N429" s="28"/>
      <c r="P429" t="s">
        <v>7299</v>
      </c>
    </row>
    <row r="430" spans="2:16">
      <c r="B430" t="s">
        <v>2111</v>
      </c>
      <c r="C430" t="s">
        <v>1243</v>
      </c>
      <c r="D430" t="s">
        <v>2137</v>
      </c>
      <c r="E430" t="s">
        <v>2137</v>
      </c>
      <c r="F430" t="s">
        <v>2037</v>
      </c>
      <c r="H430" t="s">
        <v>9008</v>
      </c>
      <c r="J430" t="s">
        <v>9266</v>
      </c>
      <c r="L430" t="s">
        <v>2089</v>
      </c>
      <c r="M430" s="28"/>
      <c r="N430" s="28"/>
      <c r="P430">
        <v>0</v>
      </c>
    </row>
    <row r="431" spans="2:16">
      <c r="B431" t="s">
        <v>2111</v>
      </c>
      <c r="C431" t="s">
        <v>9267</v>
      </c>
      <c r="D431" t="s">
        <v>9237</v>
      </c>
      <c r="M431" s="28"/>
      <c r="N431" s="28"/>
      <c r="P431" t="s">
        <v>6158</v>
      </c>
    </row>
    <row r="432" spans="2:16">
      <c r="B432" t="s">
        <v>2111</v>
      </c>
      <c r="C432" t="s">
        <v>1249</v>
      </c>
      <c r="D432" t="s">
        <v>9268</v>
      </c>
      <c r="E432" t="s">
        <v>9268</v>
      </c>
      <c r="F432" t="s">
        <v>2037</v>
      </c>
      <c r="H432" t="s">
        <v>8999</v>
      </c>
      <c r="M432" s="28"/>
      <c r="N432" s="28"/>
      <c r="P432" t="s">
        <v>6158</v>
      </c>
    </row>
    <row r="433" spans="2:16">
      <c r="B433" t="s">
        <v>2111</v>
      </c>
      <c r="C433" t="s">
        <v>9269</v>
      </c>
      <c r="D433" t="s">
        <v>9237</v>
      </c>
      <c r="M433" s="28"/>
      <c r="N433" s="28"/>
      <c r="P433" t="e">
        <v>#N/A</v>
      </c>
    </row>
    <row r="434" spans="2:16">
      <c r="B434" t="s">
        <v>2111</v>
      </c>
      <c r="C434" t="s">
        <v>9270</v>
      </c>
      <c r="D434" t="s">
        <v>9237</v>
      </c>
      <c r="M434" s="28"/>
      <c r="N434" s="28"/>
      <c r="P434" t="e">
        <v>#N/A</v>
      </c>
    </row>
    <row r="435" spans="2:16">
      <c r="B435" t="s">
        <v>2111</v>
      </c>
      <c r="C435" t="s">
        <v>857</v>
      </c>
      <c r="D435" t="s">
        <v>9271</v>
      </c>
      <c r="J435" t="s">
        <v>9272</v>
      </c>
      <c r="M435" s="28"/>
      <c r="N435" s="28"/>
      <c r="P435" t="s">
        <v>6198</v>
      </c>
    </row>
    <row r="436" spans="2:16">
      <c r="B436" t="s">
        <v>2111</v>
      </c>
      <c r="C436" t="s">
        <v>9198</v>
      </c>
      <c r="D436" t="s">
        <v>9273</v>
      </c>
      <c r="E436" t="s">
        <v>9273</v>
      </c>
      <c r="F436" t="s">
        <v>2037</v>
      </c>
      <c r="H436" t="s">
        <v>8999</v>
      </c>
      <c r="J436" t="s">
        <v>9274</v>
      </c>
      <c r="M436" s="28">
        <v>47119</v>
      </c>
      <c r="N436" s="28">
        <v>54788</v>
      </c>
      <c r="P436" t="s">
        <v>7452</v>
      </c>
    </row>
    <row r="437" spans="2:16">
      <c r="B437" t="s">
        <v>2111</v>
      </c>
      <c r="C437" t="s">
        <v>9198</v>
      </c>
      <c r="D437" t="s">
        <v>9275</v>
      </c>
      <c r="E437" t="s">
        <v>9275</v>
      </c>
      <c r="F437" t="s">
        <v>2037</v>
      </c>
      <c r="H437" t="s">
        <v>8999</v>
      </c>
      <c r="L437" t="s">
        <v>2089</v>
      </c>
      <c r="M437" s="28">
        <v>46539</v>
      </c>
      <c r="N437" s="28">
        <v>54788</v>
      </c>
      <c r="P437" t="s">
        <v>7452</v>
      </c>
    </row>
    <row r="438" spans="2:16">
      <c r="B438" t="s">
        <v>2111</v>
      </c>
      <c r="C438" t="s">
        <v>1256</v>
      </c>
      <c r="D438" t="s">
        <v>9273</v>
      </c>
      <c r="F438" t="s">
        <v>2037</v>
      </c>
      <c r="H438" t="s">
        <v>8999</v>
      </c>
      <c r="J438" t="s">
        <v>9274</v>
      </c>
      <c r="M438" s="28">
        <v>47119</v>
      </c>
      <c r="N438" s="28">
        <v>54788</v>
      </c>
      <c r="P438" t="s">
        <v>7467</v>
      </c>
    </row>
    <row r="439" spans="2:16">
      <c r="B439" t="s">
        <v>2111</v>
      </c>
      <c r="C439" t="s">
        <v>1256</v>
      </c>
      <c r="D439" t="s">
        <v>9275</v>
      </c>
      <c r="E439" t="s">
        <v>9275</v>
      </c>
      <c r="F439" t="s">
        <v>2037</v>
      </c>
      <c r="H439" t="s">
        <v>8999</v>
      </c>
      <c r="L439" t="s">
        <v>2089</v>
      </c>
      <c r="M439" s="28">
        <v>46539</v>
      </c>
      <c r="N439" s="28">
        <v>54788</v>
      </c>
      <c r="P439" t="s">
        <v>7467</v>
      </c>
    </row>
    <row r="440" spans="2:16">
      <c r="B440" t="s">
        <v>2111</v>
      </c>
      <c r="C440" t="s">
        <v>9199</v>
      </c>
      <c r="D440" t="s">
        <v>9276</v>
      </c>
      <c r="F440" t="s">
        <v>2037</v>
      </c>
      <c r="H440" t="s">
        <v>8999</v>
      </c>
      <c r="L440" t="s">
        <v>2037</v>
      </c>
      <c r="M440" s="28"/>
      <c r="N440" s="28"/>
      <c r="P440" t="s">
        <v>7482</v>
      </c>
    </row>
    <row r="441" spans="2:16">
      <c r="B441" t="s">
        <v>2111</v>
      </c>
      <c r="C441" t="s">
        <v>9200</v>
      </c>
      <c r="D441" t="s">
        <v>9237</v>
      </c>
      <c r="M441" s="28"/>
      <c r="N441" s="28"/>
      <c r="P441" t="s">
        <v>7491</v>
      </c>
    </row>
    <row r="442" spans="2:16">
      <c r="B442" t="s">
        <v>2111</v>
      </c>
      <c r="C442" t="s">
        <v>9201</v>
      </c>
      <c r="D442" t="s">
        <v>9237</v>
      </c>
      <c r="M442" s="28"/>
      <c r="N442" s="28"/>
      <c r="P442" t="s">
        <v>7515</v>
      </c>
    </row>
    <row r="443" spans="2:16">
      <c r="B443" t="s">
        <v>2111</v>
      </c>
      <c r="C443" t="s">
        <v>9277</v>
      </c>
      <c r="D443" t="s">
        <v>2137</v>
      </c>
      <c r="E443" t="s">
        <v>2137</v>
      </c>
      <c r="F443" t="s">
        <v>2037</v>
      </c>
      <c r="H443" t="s">
        <v>9008</v>
      </c>
      <c r="L443" t="s">
        <v>2089</v>
      </c>
      <c r="M443" s="28"/>
      <c r="N443" s="28"/>
      <c r="P443" t="s">
        <v>7515</v>
      </c>
    </row>
    <row r="444" spans="2:16">
      <c r="B444" t="s">
        <v>2111</v>
      </c>
      <c r="C444" t="s">
        <v>90</v>
      </c>
      <c r="D444" t="s">
        <v>9219</v>
      </c>
      <c r="E444" t="s">
        <v>9219</v>
      </c>
      <c r="F444" t="s">
        <v>2037</v>
      </c>
      <c r="H444" t="s">
        <v>8999</v>
      </c>
      <c r="J444" t="s">
        <v>9278</v>
      </c>
      <c r="L444" t="s">
        <v>2089</v>
      </c>
      <c r="M444" s="28">
        <v>46539</v>
      </c>
      <c r="N444" s="28">
        <v>54788</v>
      </c>
      <c r="P444" t="s">
        <v>5553</v>
      </c>
    </row>
    <row r="445" spans="2:16">
      <c r="B445" t="s">
        <v>2111</v>
      </c>
      <c r="C445" t="s">
        <v>1034</v>
      </c>
      <c r="D445" t="s">
        <v>9237</v>
      </c>
      <c r="M445" s="28"/>
      <c r="N445" s="28"/>
      <c r="P445" t="s">
        <v>5703</v>
      </c>
    </row>
    <row r="446" spans="2:16">
      <c r="B446" t="s">
        <v>2111</v>
      </c>
      <c r="C446" t="s">
        <v>1031</v>
      </c>
      <c r="D446" t="s">
        <v>9223</v>
      </c>
      <c r="E446" t="s">
        <v>9223</v>
      </c>
      <c r="F446" t="s">
        <v>2037</v>
      </c>
      <c r="H446" t="s">
        <v>8999</v>
      </c>
      <c r="J446" t="s">
        <v>9279</v>
      </c>
      <c r="M446" s="28">
        <v>46447</v>
      </c>
      <c r="N446" s="28">
        <v>54788</v>
      </c>
      <c r="P446" t="s">
        <v>5651</v>
      </c>
    </row>
    <row r="447" spans="2:16">
      <c r="B447" t="s">
        <v>2111</v>
      </c>
      <c r="C447" t="s">
        <v>1480</v>
      </c>
      <c r="D447" t="s">
        <v>9237</v>
      </c>
      <c r="M447" s="28"/>
      <c r="N447" s="28"/>
      <c r="P447" t="s">
        <v>6288</v>
      </c>
    </row>
    <row r="448" spans="2:16">
      <c r="B448" t="s">
        <v>2111</v>
      </c>
      <c r="D448" t="s">
        <v>9275</v>
      </c>
      <c r="F448" t="s">
        <v>2037</v>
      </c>
      <c r="K448" t="s">
        <v>9280</v>
      </c>
      <c r="M448" s="28"/>
      <c r="N448" s="28"/>
      <c r="P448" t="e">
        <v>#N/A</v>
      </c>
    </row>
    <row r="449" spans="2:16">
      <c r="B449" t="s">
        <v>2111</v>
      </c>
      <c r="C449" t="s">
        <v>597</v>
      </c>
      <c r="D449" t="s">
        <v>9219</v>
      </c>
      <c r="E449" t="s">
        <v>9281</v>
      </c>
      <c r="F449" t="s">
        <v>2037</v>
      </c>
      <c r="H449" t="s">
        <v>9002</v>
      </c>
      <c r="J449" t="s">
        <v>9282</v>
      </c>
      <c r="L449" t="s">
        <v>2037</v>
      </c>
      <c r="M449" s="28">
        <v>46113</v>
      </c>
      <c r="N449" s="28">
        <v>54788</v>
      </c>
      <c r="P449" t="s">
        <v>6910</v>
      </c>
    </row>
    <row r="450" spans="2:16">
      <c r="B450" t="s">
        <v>2111</v>
      </c>
      <c r="C450" t="s">
        <v>9199</v>
      </c>
      <c r="D450" t="s">
        <v>9283</v>
      </c>
      <c r="E450" t="s">
        <v>9283</v>
      </c>
      <c r="F450" t="s">
        <v>2089</v>
      </c>
      <c r="H450" t="s">
        <v>9002</v>
      </c>
      <c r="L450" t="s">
        <v>2089</v>
      </c>
      <c r="M450" s="28">
        <v>46023</v>
      </c>
      <c r="N450" s="28">
        <v>54788</v>
      </c>
    </row>
  </sheetData>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InputMessage="1" showErrorMessage="1" xr:uid="{6E8AF8F3-15B8-4513-82F4-A1E39F5C3016}">
          <x14:formula1>
            <xm:f>'B-Business Capability'!$B:$B</xm:f>
          </x14:formula1>
          <xm:sqref>C1:C18 C21:C157 C158:D158 D124:D127 D129:D136 D138:D146 D149:D150 D152:D154 C159:C1048576</xm:sqref>
        </x14:dataValidation>
        <x14:dataValidation type="list" allowBlank="1" showInputMessage="1" showErrorMessage="1" xr:uid="{77E2C0A2-4C76-438B-BB3E-19AB93A2D38C}">
          <x14:formula1>
            <xm:f>Tabels!$S$4:$S$7</xm:f>
          </x14:formula1>
          <xm:sqref>G21:G1048576</xm:sqref>
        </x14:dataValidation>
        <x14:dataValidation type="list" allowBlank="1" showInputMessage="1" showErrorMessage="1" xr:uid="{F0A1D750-1C30-4944-80AF-92A820FED30A}">
          <x14:formula1>
            <xm:f>Tabels!$V$4:$V$7</xm:f>
          </x14:formula1>
          <xm:sqref>H21:H1048576</xm:sqref>
        </x14:dataValidation>
        <x14:dataValidation type="list" allowBlank="1" showInputMessage="1" showErrorMessage="1" xr:uid="{A0E49F05-B21A-4BAD-BAA1-010B10F5A387}">
          <x14:formula1>
            <xm:f>Tabels!$B$4:$B$5</xm:f>
          </x14:formula1>
          <xm:sqref>L21:L1048576</xm:sqref>
        </x14:dataValidation>
        <x14:dataValidation type="list" allowBlank="1" showInputMessage="1" showErrorMessage="1" xr:uid="{A154B3CC-66EA-48F0-8901-9BFB68D6A432}">
          <x14:formula1>
            <xm:f>P_Platform!$B:$B</xm:f>
          </x14:formula1>
          <xm:sqref>B1:B1048576</xm:sqref>
        </x14:dataValidation>
        <x14:dataValidation type="list" allowBlank="1" showInputMessage="1" showErrorMessage="1" xr:uid="{B199BA17-BD00-4DC2-A962-6343961CF9FC}">
          <x14:formula1>
            <xm:f>'A-Applications'!$B:$B</xm:f>
          </x14:formula1>
          <xm:sqref>O1:O1048576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1DB2-E158-4827-AA0F-06AFA14C34FA}">
  <sheetPr codeName="Sheet8"/>
  <dimension ref="B1:CM231"/>
  <sheetViews>
    <sheetView zoomScale="90" zoomScaleNormal="90" workbookViewId="0">
      <selection activeCell="J9" sqref="J9"/>
    </sheetView>
  </sheetViews>
  <sheetFormatPr defaultRowHeight="15"/>
  <cols>
    <col min="2" max="2" width="51.28515625" customWidth="1"/>
    <col min="4" max="4" width="11.5703125" customWidth="1"/>
    <col min="6" max="6" width="13.28515625" bestFit="1" customWidth="1"/>
    <col min="8" max="8" width="11" customWidth="1"/>
    <col min="10" max="10" width="23.42578125" bestFit="1" customWidth="1"/>
    <col min="12" max="12" width="24.28515625" customWidth="1"/>
    <col min="13" max="13" width="28.28515625" customWidth="1"/>
    <col min="15" max="15" width="14.5703125" customWidth="1"/>
    <col min="16" max="16" width="62.5703125" bestFit="1" customWidth="1"/>
    <col min="17" max="17" width="28.28515625" customWidth="1"/>
    <col min="18" max="18" width="26.5703125" customWidth="1"/>
    <col min="19" max="19" width="36.5703125" customWidth="1"/>
    <col min="20" max="20" width="34.42578125" customWidth="1"/>
    <col min="21" max="21" width="26.5703125" customWidth="1"/>
    <col min="22" max="22" width="31.7109375" customWidth="1"/>
    <col min="23" max="24" width="26.5703125" customWidth="1"/>
    <col min="25" max="25" width="32" customWidth="1"/>
    <col min="41" max="41" width="10.42578125" customWidth="1"/>
    <col min="42" max="42" width="16" customWidth="1"/>
    <col min="44" max="44" width="12.28515625" bestFit="1" customWidth="1"/>
    <col min="46" max="46" width="21.42578125" bestFit="1" customWidth="1"/>
    <col min="47" max="48" width="100.7109375" customWidth="1"/>
    <col min="51" max="51" width="43.7109375" bestFit="1" customWidth="1"/>
    <col min="52" max="52" width="46" customWidth="1"/>
    <col min="55" max="55" width="49.28515625" bestFit="1" customWidth="1"/>
    <col min="56" max="56" width="49.28515625" customWidth="1"/>
    <col min="57" max="57" width="32" bestFit="1" customWidth="1"/>
    <col min="58" max="58" width="25.28515625" customWidth="1"/>
    <col min="59" max="59" width="15" bestFit="1" customWidth="1"/>
    <col min="62" max="62" width="22" bestFit="1" customWidth="1"/>
    <col min="63" max="63" width="93.42578125" style="8" customWidth="1"/>
    <col min="69" max="69" width="13" customWidth="1"/>
    <col min="82" max="82" width="24.42578125" customWidth="1"/>
    <col min="83" max="83" width="19.5703125" customWidth="1"/>
    <col min="86" max="86" width="39.5703125" bestFit="1" customWidth="1"/>
    <col min="87" max="87" width="38.140625" style="8" customWidth="1"/>
    <col min="88" max="88" width="25.5703125" bestFit="1" customWidth="1"/>
    <col min="89" max="89" width="20.85546875" bestFit="1" customWidth="1"/>
    <col min="90" max="90" width="26.5703125" customWidth="1"/>
    <col min="91" max="91" width="24.28515625" customWidth="1"/>
  </cols>
  <sheetData>
    <row r="1" spans="2:91" ht="75">
      <c r="B1" t="s">
        <v>24</v>
      </c>
      <c r="D1" t="s">
        <v>9286</v>
      </c>
      <c r="F1" t="s">
        <v>7626</v>
      </c>
      <c r="N1" s="8"/>
      <c r="S1" s="146" t="s">
        <v>9287</v>
      </c>
      <c r="T1" s="146" t="s">
        <v>9288</v>
      </c>
      <c r="V1" s="146" t="s">
        <v>9289</v>
      </c>
    </row>
    <row r="3" spans="2:91">
      <c r="B3" t="s">
        <v>9290</v>
      </c>
      <c r="D3" t="s">
        <v>9291</v>
      </c>
      <c r="F3" t="s">
        <v>7626</v>
      </c>
      <c r="H3" t="s">
        <v>2045</v>
      </c>
      <c r="J3" t="s">
        <v>2046</v>
      </c>
      <c r="L3" t="s">
        <v>2040</v>
      </c>
      <c r="M3" t="s">
        <v>9292</v>
      </c>
      <c r="O3" t="s">
        <v>41</v>
      </c>
      <c r="P3" t="s">
        <v>5520</v>
      </c>
      <c r="Q3" t="s">
        <v>9293</v>
      </c>
      <c r="S3" t="s">
        <v>9294</v>
      </c>
      <c r="T3" t="s">
        <v>5520</v>
      </c>
      <c r="V3" t="s">
        <v>9295</v>
      </c>
      <c r="W3" t="s">
        <v>5520</v>
      </c>
      <c r="Y3" t="s">
        <v>5543</v>
      </c>
      <c r="AO3" t="s">
        <v>5015</v>
      </c>
      <c r="AP3" t="s">
        <v>9296</v>
      </c>
      <c r="AR3" t="s">
        <v>5009</v>
      </c>
      <c r="AT3" t="s">
        <v>42</v>
      </c>
      <c r="AU3" t="s">
        <v>5520</v>
      </c>
      <c r="AV3" t="s">
        <v>9297</v>
      </c>
      <c r="AY3" t="s">
        <v>2038</v>
      </c>
      <c r="AZ3" t="s">
        <v>9298</v>
      </c>
      <c r="BC3" t="s">
        <v>9299</v>
      </c>
      <c r="BD3" t="s">
        <v>9300</v>
      </c>
      <c r="BE3" t="s">
        <v>9301</v>
      </c>
      <c r="BF3" t="s">
        <v>9302</v>
      </c>
      <c r="BG3" t="s">
        <v>36</v>
      </c>
      <c r="BJ3" t="s">
        <v>2064</v>
      </c>
      <c r="BK3" s="8" t="s">
        <v>9303</v>
      </c>
      <c r="CD3" t="s">
        <v>9304</v>
      </c>
      <c r="CE3" t="s">
        <v>9305</v>
      </c>
      <c r="CH3" t="s">
        <v>2052</v>
      </c>
      <c r="CI3" s="8" t="s">
        <v>9306</v>
      </c>
      <c r="CJ3" t="s">
        <v>9307</v>
      </c>
      <c r="CK3" t="s">
        <v>9308</v>
      </c>
      <c r="CL3" t="s">
        <v>9309</v>
      </c>
      <c r="CM3" t="s">
        <v>9310</v>
      </c>
    </row>
    <row r="4" spans="2:91" ht="42.75" customHeight="1">
      <c r="B4" t="s">
        <v>2089</v>
      </c>
      <c r="D4" t="s">
        <v>9001</v>
      </c>
      <c r="F4" t="s">
        <v>8924</v>
      </c>
      <c r="H4" t="s">
        <v>2243</v>
      </c>
      <c r="J4" t="s">
        <v>9311</v>
      </c>
      <c r="L4" t="s">
        <v>2076</v>
      </c>
      <c r="O4" t="s">
        <v>53</v>
      </c>
      <c r="P4" t="s">
        <v>9312</v>
      </c>
      <c r="Q4" s="8" t="str">
        <f>_xlfn.CONCAT(GartnerTIME[[#This Row],[Gartner TIME]]," - ",GartnerTIME[[#This Row],[Description]])</f>
        <v>Tolerate - Accept the application in its current state for the time being</v>
      </c>
      <c r="S4" t="s">
        <v>8998</v>
      </c>
      <c r="V4" t="s">
        <v>9002</v>
      </c>
      <c r="Y4" t="s">
        <v>7020</v>
      </c>
      <c r="AO4" t="s">
        <v>5032</v>
      </c>
      <c r="AP4">
        <v>1</v>
      </c>
      <c r="AR4" t="s">
        <v>5025</v>
      </c>
      <c r="AT4" t="s">
        <v>62</v>
      </c>
      <c r="AU4" s="8" t="s">
        <v>9313</v>
      </c>
      <c r="AV4" s="8" t="str">
        <f>_xlfn.CONCAT(Table22[[#This Row],[Business Criticality]]," - ",Table22[[#This Row],[Description]])</f>
        <v>Administrative Service - Low-priority and non-critical to everyday business operations. When these applications fail it can cause some problems but it will not affect the customer and can be tolerated a bit more.
Factors include applications for record keeping, mail services, and office upkeep.</v>
      </c>
      <c r="AY4" t="s">
        <v>2093</v>
      </c>
      <c r="AZ4" s="8" t="s">
        <v>9314</v>
      </c>
      <c r="BC4" t="s">
        <v>9315</v>
      </c>
      <c r="BD4" t="str">
        <f>_xlfn.TEXTBEFORE(Table28[[#This Row],[User]],"@",1,1,0,"N/A")</f>
        <v>tkb</v>
      </c>
      <c r="BE4" t="s">
        <v>9316</v>
      </c>
      <c r="BF4" t="s">
        <v>260</v>
      </c>
      <c r="BG4" t="s">
        <v>253</v>
      </c>
      <c r="BJ4" t="s">
        <v>2037</v>
      </c>
      <c r="CD4" t="s">
        <v>2486</v>
      </c>
      <c r="CE4" s="8" t="s">
        <v>9317</v>
      </c>
      <c r="CH4" t="s">
        <v>2083</v>
      </c>
      <c r="CI4" s="8" t="s">
        <v>9318</v>
      </c>
      <c r="CJ4" t="s">
        <v>2089</v>
      </c>
      <c r="CK4" t="s">
        <v>2037</v>
      </c>
      <c r="CL4" t="s">
        <v>2089</v>
      </c>
      <c r="CM4" t="s">
        <v>2037</v>
      </c>
    </row>
    <row r="5" spans="2:91" ht="74.25" customHeight="1">
      <c r="B5" t="s">
        <v>2037</v>
      </c>
      <c r="D5" t="s">
        <v>9003</v>
      </c>
      <c r="F5" t="s">
        <v>8941</v>
      </c>
      <c r="H5" s="21" t="s">
        <v>2210</v>
      </c>
      <c r="J5" t="s">
        <v>2081</v>
      </c>
      <c r="L5" t="s">
        <v>2113</v>
      </c>
      <c r="O5" t="s">
        <v>147</v>
      </c>
      <c r="P5" t="s">
        <v>9319</v>
      </c>
      <c r="Q5" s="8" t="str">
        <f>_xlfn.CONCAT(GartnerTIME[[#This Row],[Gartner TIME]]," - ",GartnerTIME[[#This Row],[Description]])</f>
        <v>Invest - Prioritize gaining maximum value from this high-priority application</v>
      </c>
      <c r="S5" t="s">
        <v>9004</v>
      </c>
      <c r="V5" t="s">
        <v>8999</v>
      </c>
      <c r="Y5" t="s">
        <v>5728</v>
      </c>
      <c r="AO5" t="s">
        <v>5048</v>
      </c>
      <c r="AP5">
        <v>6.76</v>
      </c>
      <c r="AR5" t="s">
        <v>1745</v>
      </c>
      <c r="AT5" t="s">
        <v>54</v>
      </c>
      <c r="AU5" s="8" t="s">
        <v>9320</v>
      </c>
      <c r="AV5" s="8" t="str">
        <f>_xlfn.CONCAT(Table22[[#This Row],[Business Criticality]]," - ",Table22[[#This Row],[Description]])</f>
        <v>Business Operational - These are also fairly non-critical applications that contribute to running efficient business operations.
When they are disrupted it can cause problems within the organization. However, they are out of the direct line of service to the customer.
Business operational applications provide business functionality such as communication tools, CRM applications, finance services, and other applications that help the organization function.</v>
      </c>
      <c r="AY5" t="s">
        <v>3163</v>
      </c>
      <c r="AZ5" s="8" t="s">
        <v>9321</v>
      </c>
      <c r="BC5" t="s">
        <v>9322</v>
      </c>
      <c r="BD5" t="str">
        <f>_xlfn.TEXTBEFORE(Table28[[#This Row],[User]],"@",1,1,0,"N/A")</f>
        <v>ancn</v>
      </c>
      <c r="BE5" t="s">
        <v>9316</v>
      </c>
      <c r="BF5" t="s">
        <v>260</v>
      </c>
      <c r="BG5" t="s">
        <v>253</v>
      </c>
      <c r="BJ5" t="s">
        <v>3056</v>
      </c>
      <c r="BK5" s="104" t="s">
        <v>9323</v>
      </c>
      <c r="BQ5" s="99"/>
      <c r="CD5" t="s">
        <v>2103</v>
      </c>
      <c r="CE5" s="8" t="s">
        <v>9324</v>
      </c>
      <c r="CH5" t="s">
        <v>2099</v>
      </c>
      <c r="CI5" s="8" t="s">
        <v>9325</v>
      </c>
      <c r="CJ5" t="s">
        <v>2089</v>
      </c>
      <c r="CK5" t="s">
        <v>2037</v>
      </c>
      <c r="CL5" t="s">
        <v>2089</v>
      </c>
      <c r="CM5" t="s">
        <v>2037</v>
      </c>
    </row>
    <row r="6" spans="2:91" ht="105">
      <c r="D6" t="s">
        <v>2090</v>
      </c>
      <c r="H6" t="s">
        <v>2096</v>
      </c>
      <c r="J6" t="s">
        <v>2168</v>
      </c>
      <c r="L6" t="s">
        <v>9326</v>
      </c>
      <c r="O6" t="s">
        <v>103</v>
      </c>
      <c r="P6" t="s">
        <v>9327</v>
      </c>
      <c r="Q6" s="8" t="str">
        <f>_xlfn.CONCAT(GartnerTIME[[#This Row],[Gartner TIME]]," - ",GartnerTIME[[#This Row],[Description]])</f>
        <v>Migrate - Work on finding a better application to fulfill the business need(s)</v>
      </c>
      <c r="S6" t="s">
        <v>9007</v>
      </c>
      <c r="V6" t="s">
        <v>9008</v>
      </c>
      <c r="Y6" t="s">
        <v>5665</v>
      </c>
      <c r="AO6" t="s">
        <v>5027</v>
      </c>
      <c r="AP6">
        <v>7.45</v>
      </c>
      <c r="AR6" t="s">
        <v>5097</v>
      </c>
      <c r="AT6" t="s">
        <v>66</v>
      </c>
      <c r="AU6" s="8" t="s">
        <v>9328</v>
      </c>
      <c r="AV6" s="8" t="str">
        <f>_xlfn.CONCAT(Table22[[#This Row],[Business Criticality]]," - ",Table22[[#This Row],[Description]])</f>
        <v>Business Critical - Label given to business-critical processes, software, and services that require consistent availability. While breaks in service are not catastrophic, they are highly undesirable. Business-critical applications should be consistent and reliable.
Factors that determine business-critical applications are whether they can cause reputation damage, sensitive information loss, financial loss, or some kind of operational risk.</v>
      </c>
      <c r="AY6" t="s">
        <v>2154</v>
      </c>
      <c r="AZ6" s="8" t="s">
        <v>9329</v>
      </c>
      <c r="BC6" t="s">
        <v>9330</v>
      </c>
      <c r="BD6" t="str">
        <f>_xlfn.TEXTBEFORE(Table28[[#This Row],[User]],"@",1,1,0,"N/A")</f>
        <v>asbr</v>
      </c>
      <c r="BE6" t="s">
        <v>9331</v>
      </c>
      <c r="BF6" t="s">
        <v>2151</v>
      </c>
      <c r="BG6" t="s">
        <v>253</v>
      </c>
      <c r="BJ6" t="s">
        <v>2135</v>
      </c>
      <c r="BK6" s="8" t="s">
        <v>9332</v>
      </c>
      <c r="BQ6" s="100"/>
      <c r="CD6" t="s">
        <v>9333</v>
      </c>
      <c r="CE6" s="8" t="s">
        <v>9334</v>
      </c>
      <c r="CH6" t="s">
        <v>9335</v>
      </c>
      <c r="CI6" s="8" t="s">
        <v>9325</v>
      </c>
      <c r="CJ6" t="s">
        <v>2089</v>
      </c>
      <c r="CK6" t="s">
        <v>2037</v>
      </c>
      <c r="CL6" t="s">
        <v>2037</v>
      </c>
      <c r="CM6" t="s">
        <v>2089</v>
      </c>
    </row>
    <row r="7" spans="2:91" ht="105">
      <c r="D7" t="s">
        <v>9336</v>
      </c>
      <c r="H7" t="s">
        <v>2107</v>
      </c>
      <c r="J7" t="s">
        <v>2504</v>
      </c>
      <c r="L7" t="s">
        <v>4829</v>
      </c>
      <c r="O7" t="s">
        <v>390</v>
      </c>
      <c r="P7" t="s">
        <v>9337</v>
      </c>
      <c r="Q7" s="8" t="str">
        <f>_xlfn.CONCAT(GartnerTIME[[#This Row],[Gartner TIME]]," - ",GartnerTIME[[#This Row],[Description]])</f>
        <v>Eliminate - Remove the application, as it is not needed</v>
      </c>
      <c r="S7" t="s">
        <v>9027</v>
      </c>
      <c r="V7" t="s">
        <v>9007</v>
      </c>
      <c r="AO7" t="s">
        <v>5120</v>
      </c>
      <c r="AP7">
        <v>0.62</v>
      </c>
      <c r="AR7" t="s">
        <v>5214</v>
      </c>
      <c r="AT7" t="s">
        <v>369</v>
      </c>
      <c r="AU7" s="8" t="s">
        <v>9338</v>
      </c>
      <c r="AV7" s="8" t="str">
        <f>_xlfn.CONCAT(Table22[[#This Row],[Business Criticality]]," - ",Table22[[#This Row],[Description]])</f>
        <v>Mission Critical - Software applications that perform an essential function in business operations. Mission-critical systems can consist of any kind of IT component including software, hardware, processes, applications, etc.
Organizations rely on mission-critical applications to run their business activities successfully, and any failure or disruption can be catastrophic. These applications must be available to run at any cost. </v>
      </c>
      <c r="AY7" t="s">
        <v>1604</v>
      </c>
      <c r="BC7" t="s">
        <v>9339</v>
      </c>
      <c r="BD7" t="str">
        <f>_xlfn.TEXTBEFORE(Table28[[#This Row],[User]],"@",1,1,0,"N/A")</f>
        <v>kytw</v>
      </c>
      <c r="BE7" t="s">
        <v>9331</v>
      </c>
      <c r="BF7" t="s">
        <v>2151</v>
      </c>
      <c r="BG7" t="s">
        <v>253</v>
      </c>
      <c r="BJ7" t="s">
        <v>3471</v>
      </c>
      <c r="BK7" s="8" t="s">
        <v>9340</v>
      </c>
      <c r="BQ7" s="101"/>
      <c r="CD7" t="s">
        <v>2236</v>
      </c>
      <c r="CE7" s="8" t="s">
        <v>9341</v>
      </c>
      <c r="CH7" t="s">
        <v>2166</v>
      </c>
      <c r="CI7" s="8" t="s">
        <v>9342</v>
      </c>
      <c r="CJ7" t="s">
        <v>2037</v>
      </c>
      <c r="CK7" t="s">
        <v>2089</v>
      </c>
      <c r="CL7" t="s">
        <v>2037</v>
      </c>
      <c r="CM7" t="s">
        <v>2089</v>
      </c>
    </row>
    <row r="8" spans="2:91" ht="180">
      <c r="B8" s="8" t="s">
        <v>9343</v>
      </c>
      <c r="H8" t="s">
        <v>2175</v>
      </c>
      <c r="J8" t="s">
        <v>2164</v>
      </c>
      <c r="L8" t="s">
        <v>2189</v>
      </c>
      <c r="AO8" t="s">
        <v>5060</v>
      </c>
      <c r="AP8">
        <v>0.68</v>
      </c>
      <c r="AR8" t="s">
        <v>5361</v>
      </c>
      <c r="AY8" t="s">
        <v>4184</v>
      </c>
      <c r="AZ8" t="s">
        <v>9344</v>
      </c>
      <c r="BC8" t="s">
        <v>9345</v>
      </c>
      <c r="BD8" t="str">
        <f>_xlfn.TEXTBEFORE(Table28[[#This Row],[User]],"@",1,1,0,"N/A")</f>
        <v>lst</v>
      </c>
      <c r="BE8" t="s">
        <v>9331</v>
      </c>
      <c r="BF8" t="s">
        <v>2151</v>
      </c>
      <c r="BG8" t="s">
        <v>253</v>
      </c>
      <c r="BJ8" t="s">
        <v>9346</v>
      </c>
      <c r="BK8" s="8" t="s">
        <v>9347</v>
      </c>
      <c r="BQ8" s="101"/>
      <c r="CD8" t="s">
        <v>2153</v>
      </c>
      <c r="CE8" s="8" t="s">
        <v>9348</v>
      </c>
      <c r="CH8" t="s">
        <v>2204</v>
      </c>
      <c r="CI8" s="8" t="s">
        <v>9349</v>
      </c>
      <c r="CJ8" t="s">
        <v>2037</v>
      </c>
      <c r="CK8" t="s">
        <v>2089</v>
      </c>
      <c r="CL8" t="s">
        <v>2037</v>
      </c>
      <c r="CM8" t="s">
        <v>2089</v>
      </c>
    </row>
    <row r="9" spans="2:91" ht="105">
      <c r="H9" t="s">
        <v>2080</v>
      </c>
      <c r="J9" t="s">
        <v>3807</v>
      </c>
      <c r="AR9" t="s">
        <v>9350</v>
      </c>
      <c r="AY9" t="s">
        <v>2422</v>
      </c>
      <c r="AZ9" s="8" t="s">
        <v>9351</v>
      </c>
      <c r="BC9" t="s">
        <v>9352</v>
      </c>
      <c r="BD9" t="str">
        <f>_xlfn.TEXTBEFORE(Table28[[#This Row],[User]],"@",1,1,0,"N/A")</f>
        <v>anda</v>
      </c>
      <c r="BE9" t="s">
        <v>9331</v>
      </c>
      <c r="BF9" t="s">
        <v>2151</v>
      </c>
      <c r="BG9" t="s">
        <v>253</v>
      </c>
      <c r="BJ9" t="s">
        <v>9353</v>
      </c>
      <c r="BK9" s="8" t="s">
        <v>9354</v>
      </c>
      <c r="BQ9" s="102"/>
      <c r="CD9" t="s">
        <v>2143</v>
      </c>
      <c r="CE9" s="8" t="s">
        <v>9348</v>
      </c>
    </row>
    <row r="10" spans="2:91">
      <c r="B10" s="59" t="s">
        <v>9355</v>
      </c>
      <c r="J10" t="s">
        <v>2201</v>
      </c>
      <c r="AR10" t="s">
        <v>5071</v>
      </c>
      <c r="AT10" s="16" t="s">
        <v>9356</v>
      </c>
      <c r="AY10" t="s">
        <v>4187</v>
      </c>
      <c r="AZ10" t="s">
        <v>9357</v>
      </c>
      <c r="BC10" t="s">
        <v>9358</v>
      </c>
      <c r="BD10" t="str">
        <f>_xlfn.TEXTBEFORE(Table28[[#This Row],[User]],"@",1,1,0,"N/A")</f>
        <v>fhb</v>
      </c>
      <c r="BE10" t="s">
        <v>9331</v>
      </c>
      <c r="BF10" t="s">
        <v>2151</v>
      </c>
      <c r="BG10" t="s">
        <v>253</v>
      </c>
      <c r="BJ10" t="s">
        <v>2410</v>
      </c>
      <c r="BK10" t="s">
        <v>2410</v>
      </c>
      <c r="BQ10" s="103"/>
    </row>
    <row r="11" spans="2:91" ht="105">
      <c r="B11" s="8" t="s">
        <v>9359</v>
      </c>
      <c r="J11" t="s">
        <v>2182</v>
      </c>
      <c r="AR11" t="s">
        <v>5043</v>
      </c>
      <c r="AY11" t="s">
        <v>2828</v>
      </c>
      <c r="AZ11" s="8" t="s">
        <v>9360</v>
      </c>
      <c r="BC11" t="s">
        <v>9361</v>
      </c>
      <c r="BD11" t="str">
        <f>_xlfn.TEXTBEFORE(Table28[[#This Row],[User]],"@",1,1,0,"N/A")</f>
        <v>alk</v>
      </c>
      <c r="BE11" t="s">
        <v>9331</v>
      </c>
      <c r="BF11" t="s">
        <v>2151</v>
      </c>
      <c r="BG11" t="s">
        <v>253</v>
      </c>
      <c r="BQ11" s="103"/>
    </row>
    <row r="12" spans="2:91" ht="150">
      <c r="B12" s="43" t="s">
        <v>9362</v>
      </c>
      <c r="J12" t="s">
        <v>2157</v>
      </c>
      <c r="AR12" t="s">
        <v>9363</v>
      </c>
      <c r="AY12" t="s">
        <v>2181</v>
      </c>
      <c r="AZ12" s="8" t="s">
        <v>9364</v>
      </c>
      <c r="BC12" t="s">
        <v>9365</v>
      </c>
      <c r="BD12" t="str">
        <f>_xlfn.TEXTBEFORE(Table28[[#This Row],[User]],"@",1,1,0,"N/A")</f>
        <v>dbg</v>
      </c>
      <c r="BE12" t="s">
        <v>9331</v>
      </c>
      <c r="BF12" t="s">
        <v>2151</v>
      </c>
      <c r="BG12" t="s">
        <v>253</v>
      </c>
      <c r="BQ12" s="103"/>
    </row>
    <row r="13" spans="2:91" ht="30">
      <c r="J13" t="s">
        <v>2097</v>
      </c>
      <c r="AY13" t="s">
        <v>2502</v>
      </c>
      <c r="AZ13" s="8" t="s">
        <v>9366</v>
      </c>
      <c r="BC13" t="s">
        <v>9367</v>
      </c>
      <c r="BD13" t="str">
        <f>_xlfn.TEXTBEFORE(Table28[[#This Row],[User]],"@",1,1,0,"N/A")</f>
        <v>SAL</v>
      </c>
      <c r="BE13" t="s">
        <v>9368</v>
      </c>
      <c r="BF13" t="s">
        <v>7603</v>
      </c>
      <c r="BG13" t="s">
        <v>253</v>
      </c>
      <c r="BQ13" s="103"/>
    </row>
    <row r="14" spans="2:91" ht="75">
      <c r="J14" s="8" t="s">
        <v>4521</v>
      </c>
      <c r="AY14" t="s">
        <v>3389</v>
      </c>
      <c r="AZ14" s="8" t="s">
        <v>9369</v>
      </c>
      <c r="BC14" t="s">
        <v>9370</v>
      </c>
      <c r="BD14" t="str">
        <f>_xlfn.TEXTBEFORE(Table28[[#This Row],[User]],"@",1,1,0,"N/A")</f>
        <v>mlnn</v>
      </c>
      <c r="BE14" t="s">
        <v>9371</v>
      </c>
      <c r="BF14" t="s">
        <v>966</v>
      </c>
      <c r="BG14" t="s">
        <v>253</v>
      </c>
      <c r="BQ14" s="103"/>
    </row>
    <row r="15" spans="2:91">
      <c r="J15" t="s">
        <v>2480</v>
      </c>
      <c r="AY15" t="s">
        <v>2075</v>
      </c>
      <c r="AZ15" t="s">
        <v>9372</v>
      </c>
      <c r="BC15" t="s">
        <v>9373</v>
      </c>
      <c r="BD15" t="str">
        <f>_xlfn.TEXTBEFORE(Table28[[#This Row],[User]],"@",1,1,0,"N/A")</f>
        <v>HTA</v>
      </c>
      <c r="BE15" t="s">
        <v>9371</v>
      </c>
      <c r="BF15" t="s">
        <v>7603</v>
      </c>
      <c r="BG15" t="s">
        <v>253</v>
      </c>
      <c r="BQ15" s="103"/>
    </row>
    <row r="16" spans="2:91">
      <c r="J16" t="s">
        <v>9374</v>
      </c>
      <c r="L16" t="s">
        <v>9375</v>
      </c>
      <c r="AY16" t="s">
        <v>2145</v>
      </c>
      <c r="AZ16" t="s">
        <v>9376</v>
      </c>
      <c r="BC16" t="s">
        <v>9377</v>
      </c>
      <c r="BD16" t="str">
        <f>_xlfn.TEXTBEFORE(Table28[[#This Row],[User]],"@",1,1,0,"N/A")</f>
        <v>micb</v>
      </c>
      <c r="BE16" t="s">
        <v>9371</v>
      </c>
      <c r="BF16" t="s">
        <v>7603</v>
      </c>
      <c r="BG16" t="s">
        <v>253</v>
      </c>
      <c r="BQ16" s="103"/>
    </row>
    <row r="17" spans="12:69" ht="30">
      <c r="L17" t="s">
        <v>9378</v>
      </c>
      <c r="AY17" t="s">
        <v>2162</v>
      </c>
      <c r="AZ17" s="8" t="s">
        <v>9379</v>
      </c>
      <c r="BC17" t="s">
        <v>9380</v>
      </c>
      <c r="BD17" t="str">
        <f>_xlfn.TEXTBEFORE(Table28[[#This Row],[User]],"@",1,1,0,"N/A")</f>
        <v>brr</v>
      </c>
      <c r="BE17" t="s">
        <v>9381</v>
      </c>
      <c r="BF17" t="s">
        <v>1176</v>
      </c>
      <c r="BG17" t="s">
        <v>253</v>
      </c>
      <c r="BQ17" s="101"/>
    </row>
    <row r="18" spans="12:69" ht="15.75">
      <c r="L18" t="s">
        <v>9382</v>
      </c>
      <c r="AY18" t="s">
        <v>4899</v>
      </c>
      <c r="AZ18" s="8" t="s">
        <v>9383</v>
      </c>
      <c r="BC18" t="s">
        <v>9384</v>
      </c>
      <c r="BD18" t="str">
        <f>_xlfn.TEXTBEFORE(Table28[[#This Row],[User]],"@",1,1,0,"N/A")</f>
        <v>rim</v>
      </c>
      <c r="BE18" t="s">
        <v>9381</v>
      </c>
      <c r="BF18" t="s">
        <v>1048</v>
      </c>
      <c r="BG18" t="s">
        <v>253</v>
      </c>
      <c r="BQ18" s="101"/>
    </row>
    <row r="19" spans="12:69" ht="30">
      <c r="AY19" t="s">
        <v>3059</v>
      </c>
      <c r="AZ19" s="8" t="s">
        <v>9385</v>
      </c>
      <c r="BC19" t="s">
        <v>9386</v>
      </c>
      <c r="BD19" t="str">
        <f>_xlfn.TEXTBEFORE(Table28[[#This Row],[User]],"@",1,1,0,"N/A")</f>
        <v>mhp</v>
      </c>
      <c r="BE19" t="s">
        <v>9381</v>
      </c>
      <c r="BF19" t="s">
        <v>1176</v>
      </c>
      <c r="BG19" t="s">
        <v>253</v>
      </c>
    </row>
    <row r="20" spans="12:69">
      <c r="L20" t="s">
        <v>9387</v>
      </c>
      <c r="AY20" t="s">
        <v>3217</v>
      </c>
      <c r="AZ20" t="s">
        <v>9388</v>
      </c>
      <c r="BC20" t="s">
        <v>9389</v>
      </c>
      <c r="BD20" t="str">
        <f>_xlfn.TEXTBEFORE(Table28[[#This Row],[User]],"@",1,1,0,"N/A")</f>
        <v>kri</v>
      </c>
      <c r="BE20" t="s">
        <v>9381</v>
      </c>
      <c r="BF20" t="s">
        <v>1048</v>
      </c>
      <c r="BG20" t="s">
        <v>253</v>
      </c>
      <c r="BQ20" s="99"/>
    </row>
    <row r="21" spans="12:69" ht="90">
      <c r="L21" t="s">
        <v>9390</v>
      </c>
      <c r="AY21" t="s">
        <v>2684</v>
      </c>
      <c r="AZ21" s="8" t="s">
        <v>9391</v>
      </c>
      <c r="BC21" t="s">
        <v>9392</v>
      </c>
      <c r="BD21" t="str">
        <f>_xlfn.TEXTBEFORE(Table28[[#This Row],[User]],"@",1,1,0,"N/A")</f>
        <v>moep</v>
      </c>
      <c r="BE21" t="s">
        <v>9381</v>
      </c>
      <c r="BF21" t="s">
        <v>1176</v>
      </c>
      <c r="BG21" t="s">
        <v>253</v>
      </c>
    </row>
    <row r="22" spans="12:69" ht="75">
      <c r="L22" t="s">
        <v>9393</v>
      </c>
      <c r="AY22" t="s">
        <v>2565</v>
      </c>
      <c r="AZ22" s="8" t="s">
        <v>9394</v>
      </c>
      <c r="BC22" t="s">
        <v>9395</v>
      </c>
      <c r="BD22" t="str">
        <f>_xlfn.TEXTBEFORE(Table28[[#This Row],[User]],"@",1,1,0,"N/A")</f>
        <v>karn</v>
      </c>
      <c r="BE22" t="s">
        <v>9381</v>
      </c>
      <c r="BF22" t="s">
        <v>1048</v>
      </c>
      <c r="BG22" t="s">
        <v>253</v>
      </c>
    </row>
    <row r="23" spans="12:69">
      <c r="L23" t="s">
        <v>9396</v>
      </c>
      <c r="AY23" t="s">
        <v>2137</v>
      </c>
      <c r="AZ23" t="s">
        <v>9397</v>
      </c>
      <c r="BC23" t="s">
        <v>9398</v>
      </c>
      <c r="BD23" t="str">
        <f>_xlfn.TEXTBEFORE(Table28[[#This Row],[User]],"@",1,1,0,"N/A")</f>
        <v>erc</v>
      </c>
      <c r="BE23" t="s">
        <v>9399</v>
      </c>
      <c r="BF23" t="s">
        <v>2410</v>
      </c>
      <c r="BG23" t="s">
        <v>253</v>
      </c>
    </row>
    <row r="24" spans="12:69" ht="120">
      <c r="L24" t="s">
        <v>9400</v>
      </c>
      <c r="AY24" t="s">
        <v>4740</v>
      </c>
      <c r="AZ24" s="8" t="s">
        <v>9401</v>
      </c>
      <c r="BC24" t="s">
        <v>9402</v>
      </c>
      <c r="BD24" t="str">
        <f>_xlfn.TEXTBEFORE(Table28[[#This Row],[User]],"@",1,1,0,"N/A")</f>
        <v>LBPE</v>
      </c>
      <c r="BE24" t="s">
        <v>9399</v>
      </c>
      <c r="BF24" t="s">
        <v>2410</v>
      </c>
      <c r="BG24" t="s">
        <v>253</v>
      </c>
    </row>
    <row r="25" spans="12:69" ht="90">
      <c r="L25" t="s">
        <v>9403</v>
      </c>
      <c r="AY25" t="s">
        <v>2316</v>
      </c>
      <c r="AZ25" s="8" t="s">
        <v>9404</v>
      </c>
      <c r="BC25" t="s">
        <v>9405</v>
      </c>
      <c r="BD25" t="str">
        <f>_xlfn.TEXTBEFORE(Table28[[#This Row],[User]],"@",1,1,0,"N/A")</f>
        <v>RDY</v>
      </c>
      <c r="BE25" t="s">
        <v>9399</v>
      </c>
      <c r="BF25" t="s">
        <v>2410</v>
      </c>
      <c r="BG25" t="s">
        <v>253</v>
      </c>
    </row>
    <row r="26" spans="12:69">
      <c r="L26" t="s">
        <v>9406</v>
      </c>
      <c r="AY26" t="s">
        <v>2918</v>
      </c>
      <c r="AZ26" t="s">
        <v>9407</v>
      </c>
      <c r="BC26" t="s">
        <v>9408</v>
      </c>
      <c r="BD26" t="str">
        <f>_xlfn.TEXTBEFORE(Table28[[#This Row],[User]],"@",1,1,0,"N/A")</f>
        <v>arps</v>
      </c>
      <c r="BE26" t="s">
        <v>9399</v>
      </c>
      <c r="BF26" t="s">
        <v>2410</v>
      </c>
      <c r="BG26" t="s">
        <v>253</v>
      </c>
    </row>
    <row r="27" spans="12:69" ht="45">
      <c r="L27" t="s">
        <v>9409</v>
      </c>
      <c r="AY27" t="s">
        <v>2198</v>
      </c>
      <c r="AZ27" s="8" t="s">
        <v>9410</v>
      </c>
      <c r="BC27" t="s">
        <v>9411</v>
      </c>
      <c r="BD27" t="str">
        <f>_xlfn.TEXTBEFORE(Table28[[#This Row],[User]],"@",1,1,0,"N/A")</f>
        <v>tmpe</v>
      </c>
      <c r="BE27" t="s">
        <v>9399</v>
      </c>
      <c r="BF27" t="s">
        <v>2410</v>
      </c>
      <c r="BG27" t="s">
        <v>253</v>
      </c>
    </row>
    <row r="28" spans="12:69">
      <c r="L28" t="s">
        <v>9412</v>
      </c>
      <c r="BC28" t="s">
        <v>9413</v>
      </c>
      <c r="BD28" t="str">
        <f>_xlfn.TEXTBEFORE(Table28[[#This Row],[User]],"@",1,1,0,"N/A")</f>
        <v>mnt</v>
      </c>
      <c r="BE28" t="s">
        <v>9414</v>
      </c>
      <c r="BF28" t="s">
        <v>7596</v>
      </c>
      <c r="BG28" t="s">
        <v>253</v>
      </c>
    </row>
    <row r="29" spans="12:69">
      <c r="L29" t="s">
        <v>9415</v>
      </c>
      <c r="BC29" t="s">
        <v>9416</v>
      </c>
      <c r="BD29" t="str">
        <f>_xlfn.TEXTBEFORE(Table28[[#This Row],[User]],"@",1,1,0,"N/A")</f>
        <v>Mek</v>
      </c>
      <c r="BE29" t="s">
        <v>9417</v>
      </c>
      <c r="BF29" t="s">
        <v>1223</v>
      </c>
      <c r="BG29" t="s">
        <v>253</v>
      </c>
    </row>
    <row r="30" spans="12:69">
      <c r="L30" t="s">
        <v>9418</v>
      </c>
      <c r="BC30" t="s">
        <v>9419</v>
      </c>
      <c r="BD30" t="str">
        <f>_xlfn.TEXTBEFORE(Table28[[#This Row],[User]],"@",1,1,0,"N/A")</f>
        <v>VIA</v>
      </c>
      <c r="BE30" t="s">
        <v>9417</v>
      </c>
      <c r="BF30" t="s">
        <v>1223</v>
      </c>
      <c r="BG30" t="s">
        <v>253</v>
      </c>
    </row>
    <row r="31" spans="12:69">
      <c r="L31" t="s">
        <v>9420</v>
      </c>
      <c r="BC31" t="s">
        <v>9421</v>
      </c>
      <c r="BD31" t="str">
        <f>_xlfn.TEXTBEFORE(Table28[[#This Row],[User]],"@",1,1,0,"N/A")</f>
        <v>almn</v>
      </c>
      <c r="BE31" t="s">
        <v>9417</v>
      </c>
      <c r="BF31" t="s">
        <v>1223</v>
      </c>
      <c r="BG31" t="s">
        <v>253</v>
      </c>
    </row>
    <row r="32" spans="12:69">
      <c r="L32" t="s">
        <v>9422</v>
      </c>
      <c r="BC32" t="s">
        <v>9423</v>
      </c>
      <c r="BD32" t="str">
        <f>_xlfn.TEXTBEFORE(Table28[[#This Row],[User]],"@",1,1,0,"N/A")</f>
        <v>NLS</v>
      </c>
      <c r="BE32" t="s">
        <v>9424</v>
      </c>
      <c r="BF32" t="s">
        <v>189</v>
      </c>
      <c r="BG32" t="s">
        <v>253</v>
      </c>
    </row>
    <row r="33" spans="12:59">
      <c r="BC33" t="s">
        <v>9425</v>
      </c>
      <c r="BD33" t="str">
        <f>_xlfn.TEXTBEFORE(Table28[[#This Row],[User]],"@",1,1,0,"N/A")</f>
        <v>jfd</v>
      </c>
      <c r="BE33" t="s">
        <v>9424</v>
      </c>
      <c r="BF33" t="s">
        <v>189</v>
      </c>
      <c r="BG33" t="s">
        <v>253</v>
      </c>
    </row>
    <row r="34" spans="12:59">
      <c r="L34" t="s">
        <v>9426</v>
      </c>
      <c r="BC34" t="s">
        <v>9427</v>
      </c>
      <c r="BD34" t="str">
        <f>_xlfn.TEXTBEFORE(Table28[[#This Row],[User]],"@",1,1,0,"N/A")</f>
        <v>MKW</v>
      </c>
      <c r="BE34" t="s">
        <v>9424</v>
      </c>
      <c r="BF34" t="s">
        <v>189</v>
      </c>
      <c r="BG34" t="s">
        <v>253</v>
      </c>
    </row>
    <row r="35" spans="12:59">
      <c r="L35" t="s">
        <v>9428</v>
      </c>
      <c r="BC35" t="s">
        <v>9429</v>
      </c>
      <c r="BD35" t="str">
        <f>_xlfn.TEXTBEFORE(Table28[[#This Row],[User]],"@",1,1,0,"N/A")</f>
        <v>krro</v>
      </c>
      <c r="BE35" t="s">
        <v>9424</v>
      </c>
      <c r="BF35" t="s">
        <v>189</v>
      </c>
      <c r="BG35" t="s">
        <v>253</v>
      </c>
    </row>
    <row r="36" spans="12:59">
      <c r="L36" t="s">
        <v>9430</v>
      </c>
      <c r="BC36" t="s">
        <v>9431</v>
      </c>
      <c r="BD36" t="str">
        <f>_xlfn.TEXTBEFORE(Table28[[#This Row],[User]],"@",1,1,0,"N/A")</f>
        <v>tsh</v>
      </c>
      <c r="BE36" t="s">
        <v>9424</v>
      </c>
      <c r="BF36" t="s">
        <v>189</v>
      </c>
      <c r="BG36" t="s">
        <v>253</v>
      </c>
    </row>
    <row r="37" spans="12:59">
      <c r="BC37" t="s">
        <v>9432</v>
      </c>
      <c r="BD37" t="str">
        <f>_xlfn.TEXTBEFORE(Table28[[#This Row],[User]],"@",1,1,0,"N/A")</f>
        <v>lvh</v>
      </c>
      <c r="BE37" t="s">
        <v>9424</v>
      </c>
      <c r="BF37" t="s">
        <v>189</v>
      </c>
      <c r="BG37" t="s">
        <v>253</v>
      </c>
    </row>
    <row r="38" spans="12:59">
      <c r="L38" t="s">
        <v>9433</v>
      </c>
      <c r="BC38" t="s">
        <v>9434</v>
      </c>
      <c r="BD38" t="str">
        <f>_xlfn.TEXTBEFORE(Table28[[#This Row],[User]],"@",1,1,0,"N/A")</f>
        <v>melb</v>
      </c>
      <c r="BE38" t="s">
        <v>9424</v>
      </c>
      <c r="BF38" t="s">
        <v>189</v>
      </c>
      <c r="BG38" t="s">
        <v>253</v>
      </c>
    </row>
    <row r="39" spans="12:59">
      <c r="L39" t="s">
        <v>9435</v>
      </c>
      <c r="BC39" t="s">
        <v>9436</v>
      </c>
      <c r="BD39" t="str">
        <f>_xlfn.TEXTBEFORE(Table28[[#This Row],[User]],"@",1,1,0,"N/A")</f>
        <v>abrb</v>
      </c>
      <c r="BE39" t="s">
        <v>9424</v>
      </c>
      <c r="BF39" t="s">
        <v>189</v>
      </c>
      <c r="BG39" t="s">
        <v>253</v>
      </c>
    </row>
    <row r="40" spans="12:59">
      <c r="L40" t="s">
        <v>9437</v>
      </c>
      <c r="BC40" t="s">
        <v>9438</v>
      </c>
      <c r="BD40" t="str">
        <f>_xlfn.TEXTBEFORE(Table28[[#This Row],[User]],"@",1,1,0,"N/A")</f>
        <v>trsm</v>
      </c>
      <c r="BE40" t="s">
        <v>9424</v>
      </c>
      <c r="BF40" t="s">
        <v>189</v>
      </c>
      <c r="BG40" t="s">
        <v>253</v>
      </c>
    </row>
    <row r="41" spans="12:59">
      <c r="BC41" t="s">
        <v>9439</v>
      </c>
      <c r="BD41" t="str">
        <f>_xlfn.TEXTBEFORE(Table28[[#This Row],[User]],"@",1,1,0,"N/A")</f>
        <v>anl</v>
      </c>
      <c r="BE41" t="s">
        <v>9424</v>
      </c>
      <c r="BF41" t="s">
        <v>189</v>
      </c>
      <c r="BG41" t="s">
        <v>253</v>
      </c>
    </row>
    <row r="42" spans="12:59">
      <c r="L42" t="s">
        <v>9440</v>
      </c>
      <c r="BC42" t="s">
        <v>9441</v>
      </c>
      <c r="BD42" t="str">
        <f>_xlfn.TEXTBEFORE(Table28[[#This Row],[User]],"@",1,1,0,"N/A")</f>
        <v>vlp</v>
      </c>
      <c r="BE42" t="s">
        <v>9424</v>
      </c>
      <c r="BF42" t="s">
        <v>189</v>
      </c>
      <c r="BG42" t="s">
        <v>253</v>
      </c>
    </row>
    <row r="43" spans="12:59">
      <c r="BC43" t="s">
        <v>9442</v>
      </c>
      <c r="BD43" t="str">
        <f>_xlfn.TEXTBEFORE(Table28[[#This Row],[User]],"@",1,1,0,"N/A")</f>
        <v>phhr</v>
      </c>
      <c r="BE43" t="s">
        <v>9424</v>
      </c>
      <c r="BF43" t="s">
        <v>189</v>
      </c>
      <c r="BG43" t="s">
        <v>253</v>
      </c>
    </row>
    <row r="44" spans="12:59">
      <c r="BC44" t="s">
        <v>9443</v>
      </c>
      <c r="BD44" t="str">
        <f>_xlfn.TEXTBEFORE(Table28[[#This Row],[User]],"@",1,1,0,"N/A")</f>
        <v>msmn</v>
      </c>
      <c r="BE44" t="s">
        <v>9424</v>
      </c>
      <c r="BF44" t="s">
        <v>189</v>
      </c>
      <c r="BG44" t="s">
        <v>253</v>
      </c>
    </row>
    <row r="45" spans="12:59">
      <c r="BC45" t="s">
        <v>9444</v>
      </c>
      <c r="BD45" t="str">
        <f>_xlfn.TEXTBEFORE(Table28[[#This Row],[User]],"@",1,1,0,"N/A")</f>
        <v>chly</v>
      </c>
      <c r="BE45" t="s">
        <v>9445</v>
      </c>
      <c r="BF45" t="s">
        <v>7588</v>
      </c>
      <c r="BG45" t="s">
        <v>253</v>
      </c>
    </row>
    <row r="46" spans="12:59">
      <c r="BC46" t="s">
        <v>9446</v>
      </c>
      <c r="BD46" t="str">
        <f>_xlfn.TEXTBEFORE(Table28[[#This Row],[User]],"@",1,1,0,"N/A")</f>
        <v>brln</v>
      </c>
      <c r="BE46" t="s">
        <v>9445</v>
      </c>
      <c r="BF46" t="s">
        <v>7588</v>
      </c>
      <c r="BG46" t="s">
        <v>253</v>
      </c>
    </row>
    <row r="47" spans="12:59">
      <c r="BC47" t="s">
        <v>9447</v>
      </c>
      <c r="BD47" t="str">
        <f>_xlfn.TEXTBEFORE(Table28[[#This Row],[User]],"@",1,1,0,"N/A")</f>
        <v>simd</v>
      </c>
      <c r="BE47" t="s">
        <v>9448</v>
      </c>
      <c r="BF47" t="s">
        <v>1246</v>
      </c>
      <c r="BG47" t="s">
        <v>253</v>
      </c>
    </row>
    <row r="48" spans="12:59">
      <c r="BC48" t="s">
        <v>9449</v>
      </c>
      <c r="BD48" t="str">
        <f>_xlfn.TEXTBEFORE(Table28[[#This Row],[User]],"@",1,1,0,"N/A")</f>
        <v>litn</v>
      </c>
      <c r="BE48" t="s">
        <v>9448</v>
      </c>
      <c r="BF48" t="s">
        <v>1246</v>
      </c>
      <c r="BG48" t="s">
        <v>253</v>
      </c>
    </row>
    <row r="49" spans="55:59">
      <c r="BC49" t="s">
        <v>9450</v>
      </c>
      <c r="BD49" t="str">
        <f>_xlfn.TEXTBEFORE(Table28[[#This Row],[User]],"@",1,1,0,"N/A")</f>
        <v>JMSK</v>
      </c>
      <c r="BE49" t="s">
        <v>9448</v>
      </c>
      <c r="BF49" t="s">
        <v>1246</v>
      </c>
      <c r="BG49" t="s">
        <v>253</v>
      </c>
    </row>
    <row r="50" spans="55:59">
      <c r="BC50" t="s">
        <v>9451</v>
      </c>
      <c r="BD50" t="str">
        <f>_xlfn.TEXTBEFORE(Table28[[#This Row],[User]],"@",1,1,0,"N/A")</f>
        <v>moqp</v>
      </c>
      <c r="BE50" t="s">
        <v>9448</v>
      </c>
      <c r="BF50" t="s">
        <v>1246</v>
      </c>
      <c r="BG50" t="s">
        <v>253</v>
      </c>
    </row>
    <row r="51" spans="55:59">
      <c r="BC51" t="s">
        <v>9452</v>
      </c>
      <c r="BD51" t="str">
        <f>_xlfn.TEXTBEFORE(Table28[[#This Row],[User]],"@",1,1,0,"N/A")</f>
        <v>nlu</v>
      </c>
      <c r="BE51" t="s">
        <v>9448</v>
      </c>
      <c r="BF51" t="s">
        <v>1246</v>
      </c>
      <c r="BG51" t="s">
        <v>253</v>
      </c>
    </row>
    <row r="52" spans="55:59">
      <c r="BC52" t="s">
        <v>9453</v>
      </c>
      <c r="BD52" t="str">
        <f>_xlfn.TEXTBEFORE(Table28[[#This Row],[User]],"@",1,1,0,"N/A")</f>
        <v>sikr</v>
      </c>
      <c r="BE52" t="s">
        <v>9448</v>
      </c>
      <c r="BF52" t="s">
        <v>1246</v>
      </c>
      <c r="BG52" t="s">
        <v>253</v>
      </c>
    </row>
    <row r="53" spans="55:59">
      <c r="BC53" t="s">
        <v>9454</v>
      </c>
      <c r="BD53" t="str">
        <f>_xlfn.TEXTBEFORE(Table28[[#This Row],[User]],"@",1,1,0,"N/A")</f>
        <v>bekc</v>
      </c>
      <c r="BE53" t="s">
        <v>9448</v>
      </c>
      <c r="BF53" t="s">
        <v>1246</v>
      </c>
      <c r="BG53" t="s">
        <v>253</v>
      </c>
    </row>
    <row r="54" spans="55:59">
      <c r="BC54" t="s">
        <v>9455</v>
      </c>
      <c r="BD54" t="str">
        <f>_xlfn.TEXTBEFORE(Table28[[#This Row],[User]],"@",1,1,0,"N/A")</f>
        <v>caku</v>
      </c>
      <c r="BE54" t="s">
        <v>9448</v>
      </c>
      <c r="BF54" t="s">
        <v>1246</v>
      </c>
      <c r="BG54" t="s">
        <v>253</v>
      </c>
    </row>
    <row r="55" spans="55:59">
      <c r="BC55" t="s">
        <v>9456</v>
      </c>
      <c r="BD55" t="str">
        <f>_xlfn.TEXTBEFORE(Table28[[#This Row],[User]],"@",1,1,0,"N/A")</f>
        <v>jema</v>
      </c>
      <c r="BE55" t="s">
        <v>9448</v>
      </c>
      <c r="BF55" t="s">
        <v>1246</v>
      </c>
      <c r="BG55" t="s">
        <v>253</v>
      </c>
    </row>
    <row r="56" spans="55:59">
      <c r="BC56" t="s">
        <v>9457</v>
      </c>
      <c r="BD56" t="str">
        <f>_xlfn.TEXTBEFORE(Table28[[#This Row],[User]],"@",1,1,0,"N/A")</f>
        <v>FSC</v>
      </c>
      <c r="BE56" t="s">
        <v>9448</v>
      </c>
      <c r="BF56" t="s">
        <v>1246</v>
      </c>
      <c r="BG56" t="s">
        <v>253</v>
      </c>
    </row>
    <row r="57" spans="55:59">
      <c r="BC57" t="s">
        <v>9458</v>
      </c>
      <c r="BD57" t="str">
        <f>_xlfn.TEXTBEFORE(Table28[[#This Row],[User]],"@",1,1,0,"N/A")</f>
        <v>hajn</v>
      </c>
      <c r="BE57" t="s">
        <v>9448</v>
      </c>
      <c r="BF57" t="s">
        <v>1246</v>
      </c>
      <c r="BG57" t="s">
        <v>253</v>
      </c>
    </row>
    <row r="58" spans="55:59">
      <c r="BC58" t="s">
        <v>9459</v>
      </c>
      <c r="BD58" t="str">
        <f>_xlfn.TEXTBEFORE(Table28[[#This Row],[User]],"@",1,1,0,"N/A")</f>
        <v>MODK</v>
      </c>
      <c r="BE58" t="s">
        <v>9448</v>
      </c>
      <c r="BF58" t="s">
        <v>1246</v>
      </c>
      <c r="BG58" t="s">
        <v>253</v>
      </c>
    </row>
    <row r="59" spans="55:59">
      <c r="BC59" t="s">
        <v>9460</v>
      </c>
      <c r="BD59" t="str">
        <f>_xlfn.TEXTBEFORE(Table28[[#This Row],[User]],"@",1,1,0,"N/A")</f>
        <v>HNO</v>
      </c>
      <c r="BE59" t="s">
        <v>9448</v>
      </c>
      <c r="BF59" t="s">
        <v>1246</v>
      </c>
      <c r="BG59" t="s">
        <v>253</v>
      </c>
    </row>
    <row r="60" spans="55:59">
      <c r="BC60" t="s">
        <v>9461</v>
      </c>
      <c r="BD60" t="str">
        <f>_xlfn.TEXTBEFORE(Table28[[#This Row],[User]],"@",1,1,0,"N/A")</f>
        <v>nitp</v>
      </c>
      <c r="BE60" t="s">
        <v>9448</v>
      </c>
      <c r="BF60" t="s">
        <v>1246</v>
      </c>
      <c r="BG60" t="s">
        <v>253</v>
      </c>
    </row>
    <row r="61" spans="55:59">
      <c r="BC61" t="s">
        <v>9462</v>
      </c>
      <c r="BD61" t="str">
        <f>_xlfn.TEXTBEFORE(Table28[[#This Row],[User]],"@",1,1,0,"N/A")</f>
        <v>jmn</v>
      </c>
      <c r="BE61" t="s">
        <v>9448</v>
      </c>
      <c r="BF61" t="s">
        <v>1246</v>
      </c>
      <c r="BG61" t="s">
        <v>253</v>
      </c>
    </row>
    <row r="62" spans="55:59">
      <c r="BC62" t="s">
        <v>9463</v>
      </c>
      <c r="BD62" t="str">
        <f>_xlfn.TEXTBEFORE(Table28[[#This Row],[User]],"@",1,1,0,"N/A")</f>
        <v>abd</v>
      </c>
      <c r="BE62" t="s">
        <v>9448</v>
      </c>
      <c r="BF62" t="s">
        <v>1246</v>
      </c>
      <c r="BG62" t="s">
        <v>253</v>
      </c>
    </row>
    <row r="63" spans="55:59">
      <c r="BC63" t="s">
        <v>9464</v>
      </c>
      <c r="BD63" t="str">
        <f>_xlfn.TEXTBEFORE(Table28[[#This Row],[User]],"@",1,1,0,"N/A")</f>
        <v>laal</v>
      </c>
      <c r="BE63" t="s">
        <v>9448</v>
      </c>
      <c r="BF63" t="s">
        <v>1246</v>
      </c>
      <c r="BG63" t="s">
        <v>253</v>
      </c>
    </row>
    <row r="64" spans="55:59">
      <c r="BC64" t="s">
        <v>9465</v>
      </c>
      <c r="BD64" t="str">
        <f>_xlfn.TEXTBEFORE(Table28[[#This Row],[User]],"@",1,1,0,"N/A")</f>
        <v>fsh</v>
      </c>
      <c r="BE64" t="s">
        <v>9448</v>
      </c>
      <c r="BF64" t="s">
        <v>1246</v>
      </c>
      <c r="BG64" t="s">
        <v>253</v>
      </c>
    </row>
    <row r="65" spans="55:59">
      <c r="BC65" t="s">
        <v>9466</v>
      </c>
      <c r="BD65" t="str">
        <f>_xlfn.TEXTBEFORE(Table28[[#This Row],[User]],"@",1,1,0,"N/A")</f>
        <v>jekk</v>
      </c>
      <c r="BE65" t="s">
        <v>9448</v>
      </c>
      <c r="BF65" t="s">
        <v>1246</v>
      </c>
      <c r="BG65" t="s">
        <v>253</v>
      </c>
    </row>
    <row r="66" spans="55:59">
      <c r="BC66" t="s">
        <v>9467</v>
      </c>
      <c r="BD66" t="str">
        <f>_xlfn.TEXTBEFORE(Table28[[#This Row],[User]],"@",1,1,0,"N/A")</f>
        <v>MIEN</v>
      </c>
      <c r="BE66" t="s">
        <v>9448</v>
      </c>
      <c r="BF66" t="s">
        <v>1246</v>
      </c>
      <c r="BG66" t="s">
        <v>253</v>
      </c>
    </row>
    <row r="67" spans="55:59">
      <c r="BC67" t="s">
        <v>9468</v>
      </c>
      <c r="BD67" t="str">
        <f>_xlfn.TEXTBEFORE(Table28[[#This Row],[User]],"@",1,1,0,"N/A")</f>
        <v>KJN</v>
      </c>
      <c r="BE67" t="s">
        <v>9448</v>
      </c>
      <c r="BF67" t="s">
        <v>1246</v>
      </c>
      <c r="BG67" t="s">
        <v>253</v>
      </c>
    </row>
    <row r="68" spans="55:59">
      <c r="BC68" t="s">
        <v>9469</v>
      </c>
      <c r="BD68" t="str">
        <f>_xlfn.TEXTBEFORE(Table28[[#This Row],[User]],"@",1,1,0,"N/A")</f>
        <v>PEF</v>
      </c>
      <c r="BE68" t="s">
        <v>9448</v>
      </c>
      <c r="BF68" t="s">
        <v>1246</v>
      </c>
      <c r="BG68" t="s">
        <v>253</v>
      </c>
    </row>
    <row r="69" spans="55:59">
      <c r="BC69" t="s">
        <v>9470</v>
      </c>
      <c r="BD69" t="str">
        <f>_xlfn.TEXTBEFORE(Table28[[#This Row],[User]],"@",1,1,0,"N/A")</f>
        <v>amld</v>
      </c>
      <c r="BE69" t="s">
        <v>9471</v>
      </c>
      <c r="BF69" t="s">
        <v>1598</v>
      </c>
      <c r="BG69" t="s">
        <v>253</v>
      </c>
    </row>
    <row r="70" spans="55:59">
      <c r="BC70" t="s">
        <v>9472</v>
      </c>
      <c r="BD70" t="str">
        <f>_xlfn.TEXTBEFORE(Table28[[#This Row],[User]],"@",1,1,0,"N/A")</f>
        <v>jrmn</v>
      </c>
      <c r="BE70" t="s">
        <v>9471</v>
      </c>
      <c r="BF70" t="s">
        <v>1598</v>
      </c>
      <c r="BG70" t="s">
        <v>253</v>
      </c>
    </row>
    <row r="71" spans="55:59">
      <c r="BC71" t="s">
        <v>9473</v>
      </c>
      <c r="BD71" t="str">
        <f>_xlfn.TEXTBEFORE(Table28[[#This Row],[User]],"@",1,1,0,"N/A")</f>
        <v>grp</v>
      </c>
      <c r="BE71" t="s">
        <v>9471</v>
      </c>
      <c r="BF71" t="s">
        <v>1598</v>
      </c>
      <c r="BG71" t="s">
        <v>253</v>
      </c>
    </row>
    <row r="72" spans="55:59">
      <c r="BC72" t="s">
        <v>9474</v>
      </c>
      <c r="BD72" t="str">
        <f>_xlfn.TEXTBEFORE(Table28[[#This Row],[User]],"@",1,1,0,"N/A")</f>
        <v>fgrs</v>
      </c>
      <c r="BE72" t="s">
        <v>9471</v>
      </c>
      <c r="BF72" t="s">
        <v>1598</v>
      </c>
      <c r="BG72" t="s">
        <v>253</v>
      </c>
    </row>
    <row r="73" spans="55:59">
      <c r="BC73" t="s">
        <v>9475</v>
      </c>
      <c r="BD73" t="str">
        <f>_xlfn.TEXTBEFORE(Table28[[#This Row],[User]],"@",1,1,0,"N/A")</f>
        <v>KRK</v>
      </c>
      <c r="BE73" t="s">
        <v>9471</v>
      </c>
      <c r="BF73" t="s">
        <v>1598</v>
      </c>
      <c r="BG73" t="s">
        <v>253</v>
      </c>
    </row>
    <row r="74" spans="55:59">
      <c r="BC74" t="s">
        <v>9476</v>
      </c>
      <c r="BD74" t="str">
        <f>_xlfn.TEXTBEFORE(Table28[[#This Row],[User]],"@",1,1,0,"N/A")</f>
        <v>CIV</v>
      </c>
      <c r="BE74" t="s">
        <v>2151</v>
      </c>
      <c r="BF74" t="s">
        <v>2151</v>
      </c>
      <c r="BG74" t="s">
        <v>253</v>
      </c>
    </row>
    <row r="75" spans="55:59">
      <c r="BC75" t="s">
        <v>9477</v>
      </c>
      <c r="BD75" t="str">
        <f>_xlfn.TEXTBEFORE(Table28[[#This Row],[User]],"@",1,1,0,"N/A")</f>
        <v>pss</v>
      </c>
      <c r="BE75" t="s">
        <v>2151</v>
      </c>
      <c r="BF75" t="s">
        <v>2151</v>
      </c>
      <c r="BG75" t="s">
        <v>253</v>
      </c>
    </row>
    <row r="76" spans="55:59">
      <c r="BC76" t="s">
        <v>9478</v>
      </c>
      <c r="BD76" t="str">
        <f>_xlfn.TEXTBEFORE(Table28[[#This Row],[User]],"@",1,1,0,"N/A")</f>
        <v>krwi</v>
      </c>
      <c r="BE76" t="s">
        <v>2151</v>
      </c>
      <c r="BF76" t="s">
        <v>2151</v>
      </c>
      <c r="BG76" t="s">
        <v>253</v>
      </c>
    </row>
    <row r="77" spans="55:59">
      <c r="BC77" t="s">
        <v>9479</v>
      </c>
      <c r="BD77" t="str">
        <f>_xlfn.TEXTBEFORE(Table28[[#This Row],[User]],"@",1,1,0,"N/A")</f>
        <v>tila</v>
      </c>
      <c r="BE77" t="s">
        <v>2151</v>
      </c>
      <c r="BF77" t="s">
        <v>2151</v>
      </c>
      <c r="BG77" t="s">
        <v>253</v>
      </c>
    </row>
    <row r="78" spans="55:59">
      <c r="BC78" t="s">
        <v>9480</v>
      </c>
      <c r="BD78" t="str">
        <f>_xlfn.TEXTBEFORE(Table28[[#This Row],[User]],"@",1,1,0,"N/A")</f>
        <v>jno</v>
      </c>
      <c r="BE78" t="s">
        <v>7603</v>
      </c>
      <c r="BF78" t="s">
        <v>7603</v>
      </c>
      <c r="BG78" t="s">
        <v>253</v>
      </c>
    </row>
    <row r="79" spans="55:59">
      <c r="BC79" t="s">
        <v>9481</v>
      </c>
      <c r="BD79" t="str">
        <f>_xlfn.TEXTBEFORE(Table28[[#This Row],[User]],"@",1,1,0,"N/A")</f>
        <v>SLA</v>
      </c>
      <c r="BE79" t="s">
        <v>7603</v>
      </c>
      <c r="BF79" t="s">
        <v>7603</v>
      </c>
      <c r="BG79" t="s">
        <v>253</v>
      </c>
    </row>
    <row r="80" spans="55:59">
      <c r="BC80" t="s">
        <v>9482</v>
      </c>
      <c r="BD80" t="str">
        <f>_xlfn.TEXTBEFORE(Table28[[#This Row],[User]],"@",1,1,0,"N/A")</f>
        <v>jacl</v>
      </c>
      <c r="BE80" t="s">
        <v>7603</v>
      </c>
      <c r="BF80" t="s">
        <v>7603</v>
      </c>
      <c r="BG80" t="s">
        <v>253</v>
      </c>
    </row>
    <row r="81" spans="55:59">
      <c r="BC81" t="s">
        <v>9483</v>
      </c>
      <c r="BD81" t="str">
        <f>_xlfn.TEXTBEFORE(Table28[[#This Row],[User]],"@",1,1,0,"N/A")</f>
        <v>gfs</v>
      </c>
      <c r="BE81" t="s">
        <v>9484</v>
      </c>
      <c r="BF81" t="s">
        <v>7588</v>
      </c>
      <c r="BG81" t="s">
        <v>253</v>
      </c>
    </row>
    <row r="82" spans="55:59">
      <c r="BC82" t="s">
        <v>9485</v>
      </c>
      <c r="BD82" t="str">
        <f>_xlfn.TEXTBEFORE(Table28[[#This Row],[User]],"@",1,1,0,"N/A")</f>
        <v>suvl</v>
      </c>
      <c r="BE82" t="s">
        <v>6034</v>
      </c>
      <c r="BF82" t="s">
        <v>6034</v>
      </c>
      <c r="BG82" t="s">
        <v>253</v>
      </c>
    </row>
    <row r="83" spans="55:59">
      <c r="BC83" t="s">
        <v>9486</v>
      </c>
      <c r="BD83" t="str">
        <f>_xlfn.TEXTBEFORE(Table28[[#This Row],[User]],"@",1,1,0,"N/A")</f>
        <v>rusn</v>
      </c>
      <c r="BE83" t="s">
        <v>6034</v>
      </c>
      <c r="BF83" t="s">
        <v>6034</v>
      </c>
      <c r="BG83" t="s">
        <v>253</v>
      </c>
    </row>
    <row r="84" spans="55:59">
      <c r="BC84" t="s">
        <v>9487</v>
      </c>
      <c r="BD84" t="str">
        <f>_xlfn.TEXTBEFORE(Table28[[#This Row],[User]],"@",1,1,0,"N/A")</f>
        <v>ULTE</v>
      </c>
      <c r="BE84" t="s">
        <v>6034</v>
      </c>
      <c r="BF84" t="s">
        <v>6034</v>
      </c>
      <c r="BG84" t="s">
        <v>253</v>
      </c>
    </row>
    <row r="85" spans="55:59">
      <c r="BC85" t="s">
        <v>9488</v>
      </c>
      <c r="BD85" t="str">
        <f>_xlfn.TEXTBEFORE(Table28[[#This Row],[User]],"@",1,1,0,"N/A")</f>
        <v>pas</v>
      </c>
      <c r="BE85" t="s">
        <v>6034</v>
      </c>
      <c r="BF85" t="s">
        <v>6034</v>
      </c>
      <c r="BG85" t="s">
        <v>253</v>
      </c>
    </row>
    <row r="86" spans="55:59">
      <c r="BC86" t="s">
        <v>9489</v>
      </c>
      <c r="BD86" t="str">
        <f>_xlfn.TEXTBEFORE(Table28[[#This Row],[User]],"@",1,1,0,"N/A")</f>
        <v>lpln</v>
      </c>
      <c r="BE86" t="s">
        <v>9490</v>
      </c>
      <c r="BF86" t="s">
        <v>6034</v>
      </c>
      <c r="BG86" t="s">
        <v>253</v>
      </c>
    </row>
    <row r="87" spans="55:59">
      <c r="BC87" t="s">
        <v>9491</v>
      </c>
      <c r="BD87" t="str">
        <f>_xlfn.TEXTBEFORE(Table28[[#This Row],[User]],"@",1,1,0,"N/A")</f>
        <v>sngn</v>
      </c>
      <c r="BE87" t="s">
        <v>9490</v>
      </c>
      <c r="BF87" t="s">
        <v>6034</v>
      </c>
      <c r="BG87" t="s">
        <v>253</v>
      </c>
    </row>
    <row r="88" spans="55:59">
      <c r="BC88" t="s">
        <v>9492</v>
      </c>
      <c r="BD88" t="str">
        <f>_xlfn.TEXTBEFORE(Table28[[#This Row],[User]],"@",1,1,0,"N/A")</f>
        <v>mive</v>
      </c>
      <c r="BE88" t="s">
        <v>9493</v>
      </c>
      <c r="BF88" t="s">
        <v>7601</v>
      </c>
      <c r="BG88" t="s">
        <v>253</v>
      </c>
    </row>
    <row r="89" spans="55:59">
      <c r="BC89" t="s">
        <v>9494</v>
      </c>
      <c r="BD89" t="str">
        <f>_xlfn.TEXTBEFORE(Table28[[#This Row],[User]],"@",1,1,0,"N/A")</f>
        <v>CGL</v>
      </c>
      <c r="BE89" t="s">
        <v>9493</v>
      </c>
      <c r="BF89" t="s">
        <v>7601</v>
      </c>
      <c r="BG89" t="s">
        <v>253</v>
      </c>
    </row>
    <row r="90" spans="55:59">
      <c r="BC90" t="s">
        <v>9495</v>
      </c>
      <c r="BD90" t="str">
        <f>_xlfn.TEXTBEFORE(Table28[[#This Row],[User]],"@",1,1,0,"N/A")</f>
        <v>kamn</v>
      </c>
      <c r="BE90" t="s">
        <v>9493</v>
      </c>
      <c r="BF90" t="s">
        <v>7601</v>
      </c>
      <c r="BG90" t="s">
        <v>253</v>
      </c>
    </row>
    <row r="91" spans="55:59">
      <c r="BC91" t="s">
        <v>9496</v>
      </c>
      <c r="BD91" t="str">
        <f>_xlfn.TEXTBEFORE(Table28[[#This Row],[User]],"@",1,1,0,"N/A")</f>
        <v>pbi</v>
      </c>
      <c r="BE91" t="s">
        <v>9493</v>
      </c>
      <c r="BF91" t="s">
        <v>7601</v>
      </c>
      <c r="BG91" t="s">
        <v>253</v>
      </c>
    </row>
    <row r="92" spans="55:59">
      <c r="BC92" t="s">
        <v>9497</v>
      </c>
      <c r="BD92" t="str">
        <f>_xlfn.TEXTBEFORE(Table28[[#This Row],[User]],"@",1,1,0,"N/A")</f>
        <v>SMS</v>
      </c>
      <c r="BE92" t="s">
        <v>9493</v>
      </c>
      <c r="BF92" t="s">
        <v>7601</v>
      </c>
      <c r="BG92" t="s">
        <v>253</v>
      </c>
    </row>
    <row r="93" spans="55:59">
      <c r="BC93" t="s">
        <v>9498</v>
      </c>
      <c r="BD93" t="str">
        <f>_xlfn.TEXTBEFORE(Table28[[#This Row],[User]],"@",1,1,0,"N/A")</f>
        <v>juh</v>
      </c>
      <c r="BE93" t="s">
        <v>9493</v>
      </c>
      <c r="BF93" t="s">
        <v>7601</v>
      </c>
      <c r="BG93" t="s">
        <v>253</v>
      </c>
    </row>
    <row r="94" spans="55:59">
      <c r="BC94" t="s">
        <v>9499</v>
      </c>
      <c r="BD94" t="str">
        <f>_xlfn.TEXTBEFORE(Table28[[#This Row],[User]],"@",1,1,0,"N/A")</f>
        <v>smsd</v>
      </c>
      <c r="BE94" t="s">
        <v>9500</v>
      </c>
      <c r="BF94" t="s">
        <v>1008</v>
      </c>
      <c r="BG94" t="s">
        <v>253</v>
      </c>
    </row>
    <row r="95" spans="55:59">
      <c r="BC95" t="s">
        <v>9501</v>
      </c>
      <c r="BD95" t="str">
        <f>_xlfn.TEXTBEFORE(Table28[[#This Row],[User]],"@",1,1,0,"N/A")</f>
        <v>mobi</v>
      </c>
      <c r="BE95" t="s">
        <v>9500</v>
      </c>
      <c r="BF95" t="s">
        <v>1008</v>
      </c>
      <c r="BG95" t="s">
        <v>253</v>
      </c>
    </row>
    <row r="96" spans="55:59">
      <c r="BC96" t="s">
        <v>9502</v>
      </c>
      <c r="BD96" t="str">
        <f>_xlfn.TEXTBEFORE(Table28[[#This Row],[User]],"@",1,1,0,"N/A")</f>
        <v>frpn</v>
      </c>
      <c r="BE96" t="s">
        <v>3020</v>
      </c>
      <c r="BF96" t="s">
        <v>260</v>
      </c>
      <c r="BG96" t="s">
        <v>253</v>
      </c>
    </row>
    <row r="97" spans="55:59">
      <c r="BC97" t="s">
        <v>9503</v>
      </c>
      <c r="BD97" t="str">
        <f>_xlfn.TEXTBEFORE(Table28[[#This Row],[User]],"@",1,1,0,"N/A")</f>
        <v>medg</v>
      </c>
      <c r="BE97" t="s">
        <v>3020</v>
      </c>
      <c r="BF97" t="s">
        <v>260</v>
      </c>
      <c r="BG97" t="s">
        <v>253</v>
      </c>
    </row>
    <row r="98" spans="55:59">
      <c r="BC98" t="s">
        <v>9504</v>
      </c>
      <c r="BD98" t="str">
        <f>_xlfn.TEXTBEFORE(Table28[[#This Row],[User]],"@",1,1,0,"N/A")</f>
        <v>mets</v>
      </c>
      <c r="BE98" t="s">
        <v>3020</v>
      </c>
      <c r="BF98" t="s">
        <v>260</v>
      </c>
      <c r="BG98" t="s">
        <v>253</v>
      </c>
    </row>
    <row r="99" spans="55:59">
      <c r="BC99" t="s">
        <v>9505</v>
      </c>
      <c r="BD99" t="str">
        <f>_xlfn.TEXTBEFORE(Table28[[#This Row],[User]],"@",1,1,0,"N/A")</f>
        <v>inhu</v>
      </c>
      <c r="BE99" t="s">
        <v>249</v>
      </c>
      <c r="BF99" t="s">
        <v>189</v>
      </c>
      <c r="BG99" t="s">
        <v>253</v>
      </c>
    </row>
    <row r="100" spans="55:59">
      <c r="BC100" t="s">
        <v>9506</v>
      </c>
      <c r="BD100" t="str">
        <f>_xlfn.TEXTBEFORE(Table28[[#This Row],[User]],"@",1,1,0,"N/A")</f>
        <v>mahd</v>
      </c>
      <c r="BE100" t="s">
        <v>249</v>
      </c>
      <c r="BF100" t="s">
        <v>189</v>
      </c>
      <c r="BG100" t="s">
        <v>253</v>
      </c>
    </row>
    <row r="101" spans="55:59">
      <c r="BC101" t="s">
        <v>9507</v>
      </c>
      <c r="BD101" t="str">
        <f>_xlfn.TEXTBEFORE(Table28[[#This Row],[User]],"@",1,1,0,"N/A")</f>
        <v>mcvb</v>
      </c>
      <c r="BE101" t="s">
        <v>2233</v>
      </c>
      <c r="BF101" t="s">
        <v>7596</v>
      </c>
      <c r="BG101" t="s">
        <v>253</v>
      </c>
    </row>
    <row r="102" spans="55:59">
      <c r="BC102" t="s">
        <v>9508</v>
      </c>
      <c r="BD102" t="str">
        <f>_xlfn.TEXTBEFORE(Table28[[#This Row],[User]],"@",1,1,0,"N/A")</f>
        <v>brl</v>
      </c>
      <c r="BE102" t="s">
        <v>2233</v>
      </c>
      <c r="BF102" t="s">
        <v>7596</v>
      </c>
      <c r="BG102" t="s">
        <v>253</v>
      </c>
    </row>
    <row r="103" spans="55:59">
      <c r="BC103" t="s">
        <v>9509</v>
      </c>
      <c r="BD103" t="str">
        <f>_xlfn.TEXTBEFORE(Table28[[#This Row],[User]],"@",1,1,0,"N/A")</f>
        <v>mbst</v>
      </c>
      <c r="BE103" t="s">
        <v>2233</v>
      </c>
      <c r="BF103" t="s">
        <v>7596</v>
      </c>
      <c r="BG103" t="s">
        <v>253</v>
      </c>
    </row>
    <row r="104" spans="55:59">
      <c r="BC104" t="s">
        <v>9510</v>
      </c>
      <c r="BD104" t="str">
        <f>_xlfn.TEXTBEFORE(Table28[[#This Row],[User]],"@",1,1,0,"N/A")</f>
        <v>henl</v>
      </c>
      <c r="BE104" t="s">
        <v>2233</v>
      </c>
      <c r="BF104" t="s">
        <v>7596</v>
      </c>
      <c r="BG104" t="s">
        <v>253</v>
      </c>
    </row>
    <row r="105" spans="55:59">
      <c r="BC105" t="s">
        <v>9511</v>
      </c>
      <c r="BD105" t="str">
        <f>_xlfn.TEXTBEFORE(Table28[[#This Row],[User]],"@",1,1,0,"N/A")</f>
        <v>jpba</v>
      </c>
      <c r="BE105" t="s">
        <v>1869</v>
      </c>
      <c r="BF105" t="s">
        <v>1869</v>
      </c>
      <c r="BG105" t="s">
        <v>1864</v>
      </c>
    </row>
    <row r="106" spans="55:59">
      <c r="BC106" t="s">
        <v>9512</v>
      </c>
      <c r="BD106" t="str">
        <f>_xlfn.TEXTBEFORE(Table28[[#This Row],[User]],"@",1,1,0,"N/A")</f>
        <v>rymo</v>
      </c>
      <c r="BE106" t="s">
        <v>9513</v>
      </c>
      <c r="BF106" t="s">
        <v>1223</v>
      </c>
      <c r="BG106" t="s">
        <v>253</v>
      </c>
    </row>
    <row r="107" spans="55:59">
      <c r="BC107" t="s">
        <v>9514</v>
      </c>
      <c r="BD107" t="str">
        <f>_xlfn.TEXTBEFORE(Table28[[#This Row],[User]],"@",1,1,0,"N/A")</f>
        <v>thlm</v>
      </c>
      <c r="BE107" t="s">
        <v>9513</v>
      </c>
      <c r="BF107" t="s">
        <v>1223</v>
      </c>
      <c r="BG107" t="s">
        <v>253</v>
      </c>
    </row>
    <row r="108" spans="55:59">
      <c r="BC108" t="s">
        <v>9515</v>
      </c>
      <c r="BD108" t="str">
        <f>_xlfn.TEXTBEFORE(Table28[[#This Row],[User]],"@",1,1,0,"N/A")</f>
        <v>aanh</v>
      </c>
      <c r="BE108" t="s">
        <v>9513</v>
      </c>
      <c r="BF108" t="s">
        <v>1223</v>
      </c>
      <c r="BG108" t="s">
        <v>253</v>
      </c>
    </row>
    <row r="109" spans="55:59">
      <c r="BC109" t="s">
        <v>9516</v>
      </c>
      <c r="BD109" t="str">
        <f>_xlfn.TEXTBEFORE(Table28[[#This Row],[User]],"@",1,1,0,"N/A")</f>
        <v>jlha</v>
      </c>
      <c r="BE109" t="s">
        <v>9513</v>
      </c>
      <c r="BF109" t="s">
        <v>1223</v>
      </c>
      <c r="BG109" t="s">
        <v>253</v>
      </c>
    </row>
    <row r="110" spans="55:59">
      <c r="BC110" t="s">
        <v>9517</v>
      </c>
      <c r="BD110" t="str">
        <f>_xlfn.TEXTBEFORE(Table28[[#This Row],[User]],"@",1,1,0,"N/A")</f>
        <v>amsc</v>
      </c>
      <c r="BE110" t="s">
        <v>9513</v>
      </c>
      <c r="BF110" t="s">
        <v>1223</v>
      </c>
      <c r="BG110" t="s">
        <v>253</v>
      </c>
    </row>
    <row r="111" spans="55:59">
      <c r="BC111" t="s">
        <v>9518</v>
      </c>
      <c r="BD111" t="str">
        <f>_xlfn.TEXTBEFORE(Table28[[#This Row],[User]],"@",1,1,0,"N/A")</f>
        <v>vimm</v>
      </c>
      <c r="BE111" t="s">
        <v>9519</v>
      </c>
      <c r="BF111" t="s">
        <v>1246</v>
      </c>
      <c r="BG111" t="s">
        <v>253</v>
      </c>
    </row>
    <row r="112" spans="55:59">
      <c r="BC112" t="s">
        <v>9520</v>
      </c>
      <c r="BD112" t="str">
        <f>_xlfn.TEXTBEFORE(Table28[[#This Row],[User]],"@",1,1,0,"N/A")</f>
        <v>frdl</v>
      </c>
      <c r="BE112" t="s">
        <v>9519</v>
      </c>
      <c r="BF112" t="s">
        <v>1246</v>
      </c>
      <c r="BG112" t="s">
        <v>253</v>
      </c>
    </row>
    <row r="113" spans="55:59">
      <c r="BC113" t="s">
        <v>9521</v>
      </c>
      <c r="BD113" t="str">
        <f>_xlfn.TEXTBEFORE(Table28[[#This Row],[User]],"@",1,1,0,"N/A")</f>
        <v>bbj</v>
      </c>
      <c r="BE113" t="s">
        <v>9519</v>
      </c>
      <c r="BF113" t="s">
        <v>1246</v>
      </c>
      <c r="BG113" t="s">
        <v>253</v>
      </c>
    </row>
    <row r="114" spans="55:59">
      <c r="BC114" t="s">
        <v>9522</v>
      </c>
      <c r="BD114" t="str">
        <f>_xlfn.TEXTBEFORE(Table28[[#This Row],[User]],"@",1,1,0,"N/A")</f>
        <v>mibc</v>
      </c>
      <c r="BE114" t="s">
        <v>9519</v>
      </c>
      <c r="BF114" t="s">
        <v>1246</v>
      </c>
      <c r="BG114" t="s">
        <v>253</v>
      </c>
    </row>
    <row r="115" spans="55:59">
      <c r="BC115" t="s">
        <v>9523</v>
      </c>
      <c r="BD115" t="str">
        <f>_xlfn.TEXTBEFORE(Table28[[#This Row],[User]],"@",1,1,0,"N/A")</f>
        <v>HJC</v>
      </c>
      <c r="BE115" t="s">
        <v>9519</v>
      </c>
      <c r="BF115" t="s">
        <v>1246</v>
      </c>
      <c r="BG115" t="s">
        <v>253</v>
      </c>
    </row>
    <row r="116" spans="55:59">
      <c r="BC116" t="s">
        <v>9524</v>
      </c>
      <c r="BD116" t="str">
        <f>_xlfn.TEXTBEFORE(Table28[[#This Row],[User]],"@",1,1,0,"N/A")</f>
        <v>prr</v>
      </c>
      <c r="BE116" t="s">
        <v>2410</v>
      </c>
      <c r="BF116" t="s">
        <v>2410</v>
      </c>
      <c r="BG116" t="s">
        <v>253</v>
      </c>
    </row>
    <row r="117" spans="55:59">
      <c r="BC117" t="s">
        <v>9525</v>
      </c>
      <c r="BD117" t="str">
        <f>_xlfn.TEXTBEFORE(Table28[[#This Row],[User]],"@",1,1,0,"N/A")</f>
        <v>GHA</v>
      </c>
      <c r="BE117" t="s">
        <v>2410</v>
      </c>
      <c r="BF117" t="s">
        <v>2410</v>
      </c>
      <c r="BG117" t="s">
        <v>253</v>
      </c>
    </row>
    <row r="118" spans="55:59">
      <c r="BC118" t="s">
        <v>9526</v>
      </c>
      <c r="BD118" t="str">
        <f>_xlfn.TEXTBEFORE(Table28[[#This Row],[User]],"@",1,1,0,"N/A")</f>
        <v>PLS</v>
      </c>
      <c r="BE118" t="s">
        <v>2410</v>
      </c>
      <c r="BF118" t="s">
        <v>2410</v>
      </c>
      <c r="BG118" t="s">
        <v>253</v>
      </c>
    </row>
    <row r="119" spans="55:59">
      <c r="BC119" t="s">
        <v>9527</v>
      </c>
      <c r="BD119" t="str">
        <f>_xlfn.TEXTBEFORE(Table28[[#This Row],[User]],"@",1,1,0,"N/A")</f>
        <v>tssn</v>
      </c>
      <c r="BE119" t="s">
        <v>2410</v>
      </c>
      <c r="BF119" t="s">
        <v>2410</v>
      </c>
      <c r="BG119" t="s">
        <v>253</v>
      </c>
    </row>
    <row r="120" spans="55:59">
      <c r="BC120" t="s">
        <v>9528</v>
      </c>
      <c r="BD120" t="str">
        <f>_xlfn.TEXTBEFORE(Table28[[#This Row],[User]],"@",1,1,0,"N/A")</f>
        <v>PTR</v>
      </c>
      <c r="BE120" t="s">
        <v>2410</v>
      </c>
      <c r="BF120" t="s">
        <v>2410</v>
      </c>
      <c r="BG120" t="s">
        <v>253</v>
      </c>
    </row>
    <row r="121" spans="55:59">
      <c r="BC121" t="s">
        <v>9529</v>
      </c>
      <c r="BD121" t="str">
        <f>_xlfn.TEXTBEFORE(Table28[[#This Row],[User]],"@",1,1,0,"N/A")</f>
        <v>madk</v>
      </c>
      <c r="BE121" t="s">
        <v>7597</v>
      </c>
      <c r="BF121" t="s">
        <v>7597</v>
      </c>
      <c r="BG121" t="s">
        <v>253</v>
      </c>
    </row>
    <row r="122" spans="55:59">
      <c r="BC122" t="s">
        <v>9530</v>
      </c>
      <c r="BD122" t="str">
        <f>_xlfn.TEXTBEFORE(Table28[[#This Row],[User]],"@",1,1,0,"N/A")</f>
        <v>jebn</v>
      </c>
      <c r="BE122" t="s">
        <v>7597</v>
      </c>
      <c r="BF122" t="s">
        <v>7597</v>
      </c>
      <c r="BG122" t="s">
        <v>253</v>
      </c>
    </row>
    <row r="123" spans="55:59">
      <c r="BC123" t="s">
        <v>9531</v>
      </c>
      <c r="BD123" t="str">
        <f>_xlfn.TEXTBEFORE(Table28[[#This Row],[User]],"@",1,1,0,"N/A")</f>
        <v>kvan</v>
      </c>
      <c r="BE123" t="s">
        <v>7597</v>
      </c>
      <c r="BF123" t="s">
        <v>7597</v>
      </c>
      <c r="BG123" t="s">
        <v>253</v>
      </c>
    </row>
    <row r="124" spans="55:59">
      <c r="BC124" t="s">
        <v>9532</v>
      </c>
      <c r="BD124" t="str">
        <f>_xlfn.TEXTBEFORE(Table28[[#This Row],[User]],"@",1,1,0,"N/A")</f>
        <v>piht</v>
      </c>
      <c r="BE124" t="s">
        <v>7597</v>
      </c>
      <c r="BF124" t="s">
        <v>7597</v>
      </c>
      <c r="BG124" t="s">
        <v>253</v>
      </c>
    </row>
    <row r="125" spans="55:59">
      <c r="BC125" t="s">
        <v>9533</v>
      </c>
      <c r="BD125" t="str">
        <f>_xlfn.TEXTBEFORE(Table28[[#This Row],[User]],"@",1,1,0,"N/A")</f>
        <v>mdmb</v>
      </c>
      <c r="BE125" t="s">
        <v>7597</v>
      </c>
      <c r="BF125" t="s">
        <v>7597</v>
      </c>
      <c r="BG125" t="s">
        <v>253</v>
      </c>
    </row>
    <row r="126" spans="55:59">
      <c r="BC126" t="s">
        <v>9534</v>
      </c>
      <c r="BD126" t="str">
        <f>_xlfn.TEXTBEFORE(Table28[[#This Row],[User]],"@",1,1,0,"N/A")</f>
        <v>JKH</v>
      </c>
      <c r="BE126" t="s">
        <v>7597</v>
      </c>
      <c r="BF126" t="s">
        <v>7597</v>
      </c>
      <c r="BG126" t="s">
        <v>253</v>
      </c>
    </row>
    <row r="127" spans="55:59">
      <c r="BC127" t="s">
        <v>9535</v>
      </c>
      <c r="BD127" t="str">
        <f>_xlfn.TEXTBEFORE(Table28[[#This Row],[User]],"@",1,1,0,"N/A")</f>
        <v>jote</v>
      </c>
      <c r="BE127" t="s">
        <v>7597</v>
      </c>
      <c r="BF127" t="s">
        <v>7597</v>
      </c>
      <c r="BG127" t="s">
        <v>253</v>
      </c>
    </row>
    <row r="128" spans="55:59">
      <c r="BC128" t="s">
        <v>9536</v>
      </c>
      <c r="BD128" t="str">
        <f>_xlfn.TEXTBEFORE(Table28[[#This Row],[User]],"@",1,1,0,"N/A")</f>
        <v>LSM</v>
      </c>
      <c r="BE128" t="s">
        <v>7597</v>
      </c>
      <c r="BF128" t="s">
        <v>7597</v>
      </c>
      <c r="BG128" t="s">
        <v>253</v>
      </c>
    </row>
    <row r="129" spans="55:59">
      <c r="BC129" t="s">
        <v>9537</v>
      </c>
      <c r="BD129" t="str">
        <f>_xlfn.TEXTBEFORE(Table28[[#This Row],[User]],"@",1,1,0,"N/A")</f>
        <v>APS</v>
      </c>
      <c r="BE129" t="s">
        <v>7597</v>
      </c>
      <c r="BF129" t="s">
        <v>7597</v>
      </c>
      <c r="BG129" t="s">
        <v>253</v>
      </c>
    </row>
    <row r="130" spans="55:59">
      <c r="BC130" t="s">
        <v>9538</v>
      </c>
      <c r="BD130" t="str">
        <f>_xlfn.TEXTBEFORE(Table28[[#This Row],[User]],"@",1,1,0,"N/A")</f>
        <v>mrst</v>
      </c>
      <c r="BE130" t="s">
        <v>7597</v>
      </c>
      <c r="BF130" t="s">
        <v>7597</v>
      </c>
      <c r="BG130" t="s">
        <v>253</v>
      </c>
    </row>
    <row r="131" spans="55:59">
      <c r="BC131" t="s">
        <v>9539</v>
      </c>
      <c r="BD131" t="str">
        <f>_xlfn.TEXTBEFORE(Table28[[#This Row],[User]],"@",1,1,0,"N/A")</f>
        <v>JJB</v>
      </c>
      <c r="BE131" t="s">
        <v>9540</v>
      </c>
      <c r="BF131" t="s">
        <v>1596</v>
      </c>
      <c r="BG131" t="s">
        <v>253</v>
      </c>
    </row>
    <row r="132" spans="55:59">
      <c r="BC132" t="s">
        <v>9541</v>
      </c>
      <c r="BD132" t="str">
        <f>_xlfn.TEXTBEFORE(Table28[[#This Row],[User]],"@",1,1,0,"N/A")</f>
        <v>suvg</v>
      </c>
      <c r="BF132" t="s">
        <v>7596</v>
      </c>
      <c r="BG132" t="s">
        <v>253</v>
      </c>
    </row>
    <row r="133" spans="55:59">
      <c r="BC133" t="s">
        <v>9542</v>
      </c>
      <c r="BD133" t="str">
        <f>_xlfn.TEXTBEFORE(Table28[[#This Row],[User]],"@",1,1,0,"N/A")</f>
        <v>ansh</v>
      </c>
      <c r="BF133" t="s">
        <v>7596</v>
      </c>
      <c r="BG133" t="s">
        <v>253</v>
      </c>
    </row>
    <row r="134" spans="55:59">
      <c r="BC134" t="s">
        <v>9543</v>
      </c>
      <c r="BD134" t="str">
        <f>_xlfn.TEXTBEFORE(Table28[[#This Row],[User]],"@",1,1,0,"N/A")</f>
        <v>tumn</v>
      </c>
      <c r="BF134" t="s">
        <v>1223</v>
      </c>
      <c r="BG134" t="s">
        <v>253</v>
      </c>
    </row>
    <row r="135" spans="55:59">
      <c r="BC135" t="s">
        <v>9544</v>
      </c>
      <c r="BD135" t="str">
        <f>_xlfn.TEXTBEFORE(Table28[[#This Row],[User]],"@",1,1,0,"N/A")</f>
        <v>krno</v>
      </c>
      <c r="BF135" t="s">
        <v>2151</v>
      </c>
      <c r="BG135" t="s">
        <v>253</v>
      </c>
    </row>
    <row r="136" spans="55:59">
      <c r="BC136" t="s">
        <v>9545</v>
      </c>
      <c r="BD136" t="str">
        <f>_xlfn.TEXTBEFORE(Table28[[#This Row],[User]],"@",1,1,0,"N/A")</f>
        <v>rirg</v>
      </c>
      <c r="BF136" t="s">
        <v>1223</v>
      </c>
      <c r="BG136" t="s">
        <v>253</v>
      </c>
    </row>
    <row r="137" spans="55:59">
      <c r="BC137" t="s">
        <v>9546</v>
      </c>
      <c r="BD137" t="str">
        <f>_xlfn.TEXTBEFORE(Table28[[#This Row],[User]],"@",1,1,0,"N/A")</f>
        <v>jhd</v>
      </c>
      <c r="BF137" t="s">
        <v>1223</v>
      </c>
      <c r="BG137" t="s">
        <v>253</v>
      </c>
    </row>
    <row r="138" spans="55:59">
      <c r="BC138" t="s">
        <v>9547</v>
      </c>
      <c r="BD138" t="str">
        <f>_xlfn.TEXTBEFORE(Table28[[#This Row],[User]],"@",1,1,0,"N/A")</f>
        <v>anjl</v>
      </c>
      <c r="BF138" t="s">
        <v>2151</v>
      </c>
      <c r="BG138" t="s">
        <v>253</v>
      </c>
    </row>
    <row r="139" spans="55:59">
      <c r="BC139" t="s">
        <v>9548</v>
      </c>
      <c r="BD139" t="str">
        <f>_xlfn.TEXTBEFORE(Table28[[#This Row],[User]],"@",1,1,0,"N/A")</f>
        <v>todp</v>
      </c>
      <c r="BF139" t="s">
        <v>2151</v>
      </c>
      <c r="BG139" t="s">
        <v>253</v>
      </c>
    </row>
    <row r="140" spans="55:59">
      <c r="BC140" t="s">
        <v>9549</v>
      </c>
      <c r="BD140" t="str">
        <f>_xlfn.TEXTBEFORE(Table28[[#This Row],[User]],"@",1,1,0,"N/A")</f>
        <v>SST</v>
      </c>
      <c r="BF140" t="s">
        <v>2151</v>
      </c>
      <c r="BG140" t="s">
        <v>253</v>
      </c>
    </row>
    <row r="141" spans="55:59">
      <c r="BC141" t="s">
        <v>9550</v>
      </c>
      <c r="BD141" t="str">
        <f>_xlfn.TEXTBEFORE(Table28[[#This Row],[User]],"@",1,1,0,"N/A")</f>
        <v>THG</v>
      </c>
      <c r="BF141" t="s">
        <v>1246</v>
      </c>
      <c r="BG141" t="s">
        <v>253</v>
      </c>
    </row>
    <row r="142" spans="55:59">
      <c r="BC142" t="s">
        <v>9551</v>
      </c>
      <c r="BD142" t="str">
        <f>_xlfn.TEXTBEFORE(Table28[[#This Row],[User]],"@",1,1,0,"N/A")</f>
        <v>jvo</v>
      </c>
      <c r="BF142" t="s">
        <v>1246</v>
      </c>
      <c r="BG142" t="s">
        <v>253</v>
      </c>
    </row>
    <row r="143" spans="55:59">
      <c r="BC143" t="s">
        <v>9552</v>
      </c>
      <c r="BD143" t="str">
        <f>_xlfn.TEXTBEFORE(Table28[[#This Row],[User]],"@",1,1,0,"N/A")</f>
        <v>spov</v>
      </c>
      <c r="BF143" t="s">
        <v>2151</v>
      </c>
      <c r="BG143" t="s">
        <v>253</v>
      </c>
    </row>
    <row r="144" spans="55:59">
      <c r="BC144" t="s">
        <v>9553</v>
      </c>
      <c r="BD144" t="str">
        <f>_xlfn.TEXTBEFORE(Table28[[#This Row],[User]],"@",1,1,0,"N/A")</f>
        <v>mibt</v>
      </c>
      <c r="BF144" t="s">
        <v>2151</v>
      </c>
      <c r="BG144" t="s">
        <v>253</v>
      </c>
    </row>
    <row r="145" spans="55:59">
      <c r="BC145" t="s">
        <v>9554</v>
      </c>
      <c r="BD145" t="str">
        <f>_xlfn.TEXTBEFORE(Table28[[#This Row],[User]],"@",1,1,0,"N/A")</f>
        <v>kevr</v>
      </c>
      <c r="BF145" t="s">
        <v>1223</v>
      </c>
      <c r="BG145" t="s">
        <v>253</v>
      </c>
    </row>
    <row r="146" spans="55:59">
      <c r="BC146" t="s">
        <v>9555</v>
      </c>
      <c r="BD146" t="str">
        <f>_xlfn.TEXTBEFORE(Table28[[#This Row],[User]],"@",1,1,0,"N/A")</f>
        <v>stnu</v>
      </c>
      <c r="BF146" t="s">
        <v>2151</v>
      </c>
      <c r="BG146" t="s">
        <v>253</v>
      </c>
    </row>
    <row r="147" spans="55:59">
      <c r="BC147" t="s">
        <v>9556</v>
      </c>
      <c r="BD147" t="str">
        <f>_xlfn.TEXTBEFORE(Table28[[#This Row],[User]],"@",1,1,0,"N/A")</f>
        <v>bsta</v>
      </c>
      <c r="BF147" t="s">
        <v>2151</v>
      </c>
      <c r="BG147" t="s">
        <v>253</v>
      </c>
    </row>
    <row r="148" spans="55:59">
      <c r="BC148" t="s">
        <v>9557</v>
      </c>
      <c r="BD148" t="str">
        <f>_xlfn.TEXTBEFORE(Table28[[#This Row],[User]],"@",1,1,0,"N/A")</f>
        <v>nidl</v>
      </c>
      <c r="BF148" t="s">
        <v>1008</v>
      </c>
      <c r="BG148" t="s">
        <v>253</v>
      </c>
    </row>
    <row r="149" spans="55:59">
      <c r="BC149" t="s">
        <v>9558</v>
      </c>
      <c r="BD149" t="str">
        <f>_xlfn.TEXTBEFORE(Table28[[#This Row],[User]],"@",1,1,0,"N/A")</f>
        <v>fvje</v>
      </c>
      <c r="BF149" t="s">
        <v>6034</v>
      </c>
      <c r="BG149" t="s">
        <v>253</v>
      </c>
    </row>
    <row r="150" spans="55:59">
      <c r="BC150" t="s">
        <v>2410</v>
      </c>
      <c r="BD150" t="str">
        <f>_xlfn.TEXTBEFORE(Table28[[#This Row],[User]],"@",1,1,0,"N/A")</f>
        <v>N/A</v>
      </c>
      <c r="BF150" t="s">
        <v>2410</v>
      </c>
      <c r="BG150" t="s">
        <v>253</v>
      </c>
    </row>
    <row r="151" spans="55:59">
      <c r="BC151" t="s">
        <v>9559</v>
      </c>
      <c r="BD151" t="str">
        <f>_xlfn.TEXTBEFORE(Table28[[#This Row],[User]],"@",1,1,0,"N/A")</f>
        <v>lblt</v>
      </c>
      <c r="BF151" t="s">
        <v>6034</v>
      </c>
      <c r="BG151" t="s">
        <v>253</v>
      </c>
    </row>
    <row r="152" spans="55:59">
      <c r="BC152" t="s">
        <v>9560</v>
      </c>
      <c r="BD152" t="str">
        <f>_xlfn.TEXTBEFORE(Table28[[#This Row],[User]],"@",1,1,0,"N/A")</f>
        <v>cahs</v>
      </c>
      <c r="BF152" t="s">
        <v>260</v>
      </c>
      <c r="BG152" t="s">
        <v>253</v>
      </c>
    </row>
    <row r="153" spans="55:59">
      <c r="BC153" t="s">
        <v>9561</v>
      </c>
      <c r="BD153" t="str">
        <f>_xlfn.TEXTBEFORE(Table28[[#This Row],[User]],"@",1,1,0,"N/A")</f>
        <v>chk</v>
      </c>
      <c r="BF153" t="s">
        <v>1246</v>
      </c>
      <c r="BG153" t="s">
        <v>253</v>
      </c>
    </row>
    <row r="154" spans="55:59">
      <c r="BC154" t="s">
        <v>9562</v>
      </c>
      <c r="BD154" t="str">
        <f>_xlfn.TEXTBEFORE(Table28[[#This Row],[User]],"@",1,1,0,"N/A")</f>
        <v>bwlh</v>
      </c>
      <c r="BF154" t="s">
        <v>2151</v>
      </c>
      <c r="BG154" t="s">
        <v>253</v>
      </c>
    </row>
    <row r="155" spans="55:59">
      <c r="BC155" t="s">
        <v>9563</v>
      </c>
      <c r="BD155" t="str">
        <f>_xlfn.TEXTBEFORE(Table28[[#This Row],[User]],"@",1,1,0,"N/A")</f>
        <v>pmn</v>
      </c>
      <c r="BF155" t="s">
        <v>1246</v>
      </c>
      <c r="BG155" t="s">
        <v>253</v>
      </c>
    </row>
    <row r="156" spans="55:59">
      <c r="BC156" t="s">
        <v>9564</v>
      </c>
      <c r="BD156" t="str">
        <f>_xlfn.TEXTBEFORE(Table28[[#This Row],[User]],"@",1,1,0,"N/A")</f>
        <v>jdo</v>
      </c>
      <c r="BF156" t="s">
        <v>1246</v>
      </c>
      <c r="BG156" t="s">
        <v>253</v>
      </c>
    </row>
    <row r="157" spans="55:59">
      <c r="BC157" t="s">
        <v>9565</v>
      </c>
      <c r="BD157" t="str">
        <f>_xlfn.TEXTBEFORE(Table28[[#This Row],[User]],"@",1,1,0,"N/A")</f>
        <v>marr</v>
      </c>
      <c r="BF157" t="s">
        <v>1246</v>
      </c>
      <c r="BG157" t="s">
        <v>253</v>
      </c>
    </row>
    <row r="158" spans="55:59">
      <c r="BC158" t="s">
        <v>9566</v>
      </c>
      <c r="BD158" t="str">
        <f>_xlfn.TEXTBEFORE(Table28[[#This Row],[User]],"@",1,1,0,"N/A")</f>
        <v>ASO</v>
      </c>
      <c r="BF158" t="s">
        <v>6034</v>
      </c>
      <c r="BG158" t="s">
        <v>253</v>
      </c>
    </row>
    <row r="159" spans="55:59">
      <c r="BC159" t="s">
        <v>9567</v>
      </c>
      <c r="BD159" t="str">
        <f>_xlfn.TEXTBEFORE(Table28[[#This Row],[User]],"@",1,1,0,"N/A")</f>
        <v>tikn</v>
      </c>
      <c r="BF159" t="s">
        <v>1246</v>
      </c>
      <c r="BG159" t="s">
        <v>253</v>
      </c>
    </row>
    <row r="160" spans="55:59">
      <c r="BC160" t="s">
        <v>9568</v>
      </c>
      <c r="BD160" t="str">
        <f>_xlfn.TEXTBEFORE(Table28[[#This Row],[User]],"@",1,1,0,"N/A")</f>
        <v>lahn</v>
      </c>
      <c r="BF160" t="s">
        <v>1223</v>
      </c>
      <c r="BG160" t="s">
        <v>253</v>
      </c>
    </row>
    <row r="161" spans="55:59">
      <c r="BC161" t="s">
        <v>9569</v>
      </c>
      <c r="BD161" t="str">
        <f>_xlfn.TEXTBEFORE(Table28[[#This Row],[User]],"@",1,1,0,"N/A")</f>
        <v>hafm</v>
      </c>
      <c r="BF161" t="s">
        <v>189</v>
      </c>
      <c r="BG161" t="s">
        <v>253</v>
      </c>
    </row>
    <row r="162" spans="55:59">
      <c r="BC162" t="s">
        <v>9570</v>
      </c>
      <c r="BD162" t="str">
        <f>_xlfn.TEXTBEFORE(Table28[[#This Row],[User]],"@",1,1,0,"N/A")</f>
        <v>pstr</v>
      </c>
      <c r="BF162" t="s">
        <v>6034</v>
      </c>
      <c r="BG162" t="s">
        <v>253</v>
      </c>
    </row>
    <row r="163" spans="55:59">
      <c r="BC163" t="s">
        <v>9571</v>
      </c>
      <c r="BD163" t="str">
        <f>_xlfn.TEXTBEFORE(Table28[[#This Row],[User]],"@",1,1,0,"N/A")</f>
        <v>MHB</v>
      </c>
      <c r="BF163" t="s">
        <v>6034</v>
      </c>
      <c r="BG163" t="s">
        <v>253</v>
      </c>
    </row>
    <row r="164" spans="55:59">
      <c r="BC164" t="s">
        <v>9572</v>
      </c>
      <c r="BD164" t="str">
        <f>_xlfn.TEXTBEFORE(Table28[[#This Row],[User]],"@",1,1,0,"N/A")</f>
        <v>mahg</v>
      </c>
      <c r="BF164" t="s">
        <v>7588</v>
      </c>
      <c r="BG164" t="s">
        <v>253</v>
      </c>
    </row>
    <row r="165" spans="55:59">
      <c r="BC165" t="s">
        <v>9573</v>
      </c>
      <c r="BD165" t="str">
        <f>_xlfn.TEXTBEFORE(Table28[[#This Row],[User]],"@",1,1,0,"N/A")</f>
        <v>rbjp</v>
      </c>
      <c r="BF165" t="s">
        <v>2151</v>
      </c>
      <c r="BG165" t="s">
        <v>253</v>
      </c>
    </row>
    <row r="166" spans="55:59">
      <c r="BC166" t="s">
        <v>9574</v>
      </c>
      <c r="BD166" t="str">
        <f>_xlfn.TEXTBEFORE(Table28[[#This Row],[User]],"@",1,1,0,"N/A")</f>
        <v>jemr</v>
      </c>
      <c r="BF166" t="s">
        <v>2151</v>
      </c>
      <c r="BG166" t="s">
        <v>253</v>
      </c>
    </row>
    <row r="167" spans="55:59">
      <c r="BC167" t="s">
        <v>9575</v>
      </c>
      <c r="BD167" t="str">
        <f>_xlfn.TEXTBEFORE(Table28[[#This Row],[User]],"@",1,1,0,"N/A")</f>
        <v>lobr</v>
      </c>
      <c r="BF167" t="s">
        <v>7596</v>
      </c>
      <c r="BG167" t="s">
        <v>253</v>
      </c>
    </row>
    <row r="168" spans="55:59">
      <c r="BC168" t="s">
        <v>9576</v>
      </c>
      <c r="BD168" t="str">
        <f>_xlfn.TEXTBEFORE(Table28[[#This Row],[User]],"@",1,1,0,"N/A")</f>
        <v>lacn</v>
      </c>
      <c r="BF168" t="s">
        <v>2151</v>
      </c>
      <c r="BG168" t="s">
        <v>253</v>
      </c>
    </row>
    <row r="169" spans="55:59">
      <c r="BC169" t="s">
        <v>9577</v>
      </c>
      <c r="BD169" t="str">
        <f>_xlfn.TEXTBEFORE(Table28[[#This Row],[User]],"@",1,1,0,"N/A")</f>
        <v>tinr</v>
      </c>
      <c r="BF169" t="s">
        <v>2151</v>
      </c>
      <c r="BG169" t="s">
        <v>253</v>
      </c>
    </row>
    <row r="170" spans="55:59">
      <c r="BC170" t="s">
        <v>9578</v>
      </c>
      <c r="BD170" t="str">
        <f>_xlfn.TEXTBEFORE(Table28[[#This Row],[User]],"@",1,1,0,"N/A")</f>
        <v>krti</v>
      </c>
      <c r="BF170" t="s">
        <v>2151</v>
      </c>
      <c r="BG170" t="s">
        <v>253</v>
      </c>
    </row>
    <row r="171" spans="55:59">
      <c r="BC171" t="s">
        <v>9579</v>
      </c>
      <c r="BD171" t="str">
        <f>_xlfn.TEXTBEFORE(Table28[[#This Row],[User]],"@",1,1,0,"N/A")</f>
        <v>pedn</v>
      </c>
      <c r="BF171" t="s">
        <v>2151</v>
      </c>
      <c r="BG171" t="s">
        <v>253</v>
      </c>
    </row>
    <row r="172" spans="55:59">
      <c r="BC172" t="s">
        <v>9580</v>
      </c>
      <c r="BD172" t="str">
        <f>_xlfn.TEXTBEFORE(Table28[[#This Row],[User]],"@",1,1,0,"N/A")</f>
        <v>mkje</v>
      </c>
      <c r="BF172" t="s">
        <v>2151</v>
      </c>
      <c r="BG172" t="s">
        <v>253</v>
      </c>
    </row>
    <row r="173" spans="55:59">
      <c r="BC173" t="s">
        <v>9581</v>
      </c>
      <c r="BD173" t="str">
        <f>_xlfn.TEXTBEFORE(Table28[[#This Row],[User]],"@",1,1,0,"N/A")</f>
        <v>bepl</v>
      </c>
      <c r="BF173" t="s">
        <v>2151</v>
      </c>
      <c r="BG173" t="s">
        <v>253</v>
      </c>
    </row>
    <row r="174" spans="55:59">
      <c r="BC174" t="s">
        <v>9582</v>
      </c>
      <c r="BD174" t="str">
        <f>_xlfn.TEXTBEFORE(Table28[[#This Row],[User]],"@",1,1,0,"N/A")</f>
        <v>jsst</v>
      </c>
      <c r="BF174" t="s">
        <v>2151</v>
      </c>
      <c r="BG174" t="s">
        <v>253</v>
      </c>
    </row>
    <row r="175" spans="55:59">
      <c r="BC175" t="s">
        <v>9583</v>
      </c>
      <c r="BD175" t="str">
        <f>_xlfn.TEXTBEFORE(Table28[[#This Row],[User]],"@",1,1,0,"N/A")</f>
        <v>sksr</v>
      </c>
      <c r="BF175" t="s">
        <v>2151</v>
      </c>
      <c r="BG175" t="s">
        <v>253</v>
      </c>
    </row>
    <row r="176" spans="55:59">
      <c r="BC176" t="s">
        <v>9584</v>
      </c>
      <c r="BD176" t="str">
        <f>_xlfn.TEXTBEFORE(Table28[[#This Row],[User]],"@",1,1,0,"N/A")</f>
        <v>AKB</v>
      </c>
      <c r="BF176" t="s">
        <v>2151</v>
      </c>
      <c r="BG176" t="s">
        <v>253</v>
      </c>
    </row>
    <row r="177" spans="55:59">
      <c r="BC177" t="s">
        <v>9585</v>
      </c>
      <c r="BD177" t="str">
        <f>_xlfn.TEXTBEFORE(Table28[[#This Row],[User]],"@",1,1,0,"N/A")</f>
        <v>zoms</v>
      </c>
      <c r="BF177" t="s">
        <v>2151</v>
      </c>
      <c r="BG177" t="s">
        <v>253</v>
      </c>
    </row>
    <row r="178" spans="55:59">
      <c r="BC178" t="s">
        <v>9586</v>
      </c>
      <c r="BD178" t="str">
        <f>_xlfn.TEXTBEFORE(Table28[[#This Row],[User]],"@",1,1,0,"N/A")</f>
        <v>kif</v>
      </c>
      <c r="BF178" t="s">
        <v>2151</v>
      </c>
      <c r="BG178" t="s">
        <v>253</v>
      </c>
    </row>
    <row r="179" spans="55:59">
      <c r="BC179" t="s">
        <v>9587</v>
      </c>
      <c r="BD179" t="str">
        <f>_xlfn.TEXTBEFORE(Table28[[#This Row],[User]],"@",1,1,0,"N/A")</f>
        <v>palr</v>
      </c>
      <c r="BF179" t="s">
        <v>2151</v>
      </c>
      <c r="BG179" t="s">
        <v>253</v>
      </c>
    </row>
    <row r="180" spans="55:59">
      <c r="BC180" t="s">
        <v>9588</v>
      </c>
      <c r="BD180" t="str">
        <f>_xlfn.TEXTBEFORE(Table28[[#This Row],[User]],"@",1,1,0,"N/A")</f>
        <v>CAME</v>
      </c>
      <c r="BF180" t="s">
        <v>2151</v>
      </c>
      <c r="BG180" t="s">
        <v>253</v>
      </c>
    </row>
    <row r="181" spans="55:59">
      <c r="BC181" t="s">
        <v>9589</v>
      </c>
      <c r="BD181" t="str">
        <f>_xlfn.TEXTBEFORE(Table28[[#This Row],[User]],"@",1,1,0,"N/A")</f>
        <v>KEJ</v>
      </c>
      <c r="BF181" t="s">
        <v>1246</v>
      </c>
      <c r="BG181" t="s">
        <v>253</v>
      </c>
    </row>
    <row r="182" spans="55:59">
      <c r="BC182" t="s">
        <v>9590</v>
      </c>
      <c r="BD182" t="str">
        <f>_xlfn.TEXTBEFORE(Table28[[#This Row],[User]],"@",1,1,0,"N/A")</f>
        <v>CNI</v>
      </c>
      <c r="BF182" t="s">
        <v>1223</v>
      </c>
      <c r="BG182" t="s">
        <v>253</v>
      </c>
    </row>
    <row r="183" spans="55:59">
      <c r="BC183" t="s">
        <v>9591</v>
      </c>
      <c r="BD183" t="str">
        <f>_xlfn.TEXTBEFORE(Table28[[#This Row],[User]],"@",1,1,0,"N/A")</f>
        <v>afr</v>
      </c>
      <c r="BF183" t="s">
        <v>1048</v>
      </c>
      <c r="BG183" t="s">
        <v>253</v>
      </c>
    </row>
    <row r="184" spans="55:59">
      <c r="BC184" t="s">
        <v>9592</v>
      </c>
      <c r="BD184" t="str">
        <f>_xlfn.TEXTBEFORE(Table28[[#This Row],[User]],"@",1,1,0,"N/A")</f>
        <v>ahat</v>
      </c>
      <c r="BF184" t="s">
        <v>1223</v>
      </c>
      <c r="BG184" t="s">
        <v>253</v>
      </c>
    </row>
    <row r="185" spans="55:59">
      <c r="BC185" t="s">
        <v>9593</v>
      </c>
      <c r="BD185" t="str">
        <f>_xlfn.TEXTBEFORE(Table28[[#This Row],[User]],"@",1,1,0,"N/A")</f>
        <v>haa</v>
      </c>
      <c r="BF185" t="s">
        <v>7596</v>
      </c>
      <c r="BG185" t="s">
        <v>253</v>
      </c>
    </row>
    <row r="186" spans="55:59">
      <c r="BC186" t="s">
        <v>9594</v>
      </c>
      <c r="BD186" t="str">
        <f>_xlfn.TEXTBEFORE(Table28[[#This Row],[User]],"@",1,1,0,"N/A")</f>
        <v>dcu</v>
      </c>
      <c r="BF186" t="s">
        <v>189</v>
      </c>
      <c r="BG186" t="s">
        <v>1743</v>
      </c>
    </row>
    <row r="187" spans="55:59">
      <c r="BC187" t="s">
        <v>9595</v>
      </c>
      <c r="BD187" t="str">
        <f>_xlfn.TEXTBEFORE(Table28[[#This Row],[User]],"@",1,1,0,"N/A")</f>
        <v>pabt</v>
      </c>
      <c r="BF187" t="s">
        <v>1246</v>
      </c>
      <c r="BG187" t="s">
        <v>253</v>
      </c>
    </row>
    <row r="188" spans="55:59">
      <c r="BC188" t="s">
        <v>9596</v>
      </c>
      <c r="BD188" t="s">
        <v>1065</v>
      </c>
      <c r="BF188" t="s">
        <v>1060</v>
      </c>
      <c r="BG188" t="s">
        <v>253</v>
      </c>
    </row>
    <row r="189" spans="55:59">
      <c r="BC189" t="s">
        <v>9597</v>
      </c>
      <c r="BD189" t="s">
        <v>5113</v>
      </c>
      <c r="BF189" t="s">
        <v>1614</v>
      </c>
      <c r="BG189" t="s">
        <v>253</v>
      </c>
    </row>
    <row r="190" spans="55:59">
      <c r="BC190" t="s">
        <v>9598</v>
      </c>
      <c r="BD190" t="str">
        <f>_xlfn.TEXTBEFORE(Table28[[#This Row],[User]],"@",1,1,0,"N/A")</f>
        <v>mlnn</v>
      </c>
      <c r="BF190" t="s">
        <v>966</v>
      </c>
      <c r="BG190" t="s">
        <v>253</v>
      </c>
    </row>
    <row r="191" spans="55:59">
      <c r="BC191" t="s">
        <v>9599</v>
      </c>
      <c r="BD191" t="str">
        <f>_xlfn.TEXTBEFORE(Table28[[#This Row],[User]],"@",1,1,0,"N/A")</f>
        <v>vie</v>
      </c>
      <c r="BF191" t="s">
        <v>1698</v>
      </c>
      <c r="BG191" t="s">
        <v>253</v>
      </c>
    </row>
    <row r="192" spans="55:59">
      <c r="BC192" t="s">
        <v>9600</v>
      </c>
      <c r="BD192" t="str">
        <f>_xlfn.TEXTBEFORE(Table28[[#This Row],[User]],"@",1,1,0,"N/A")</f>
        <v>anup</v>
      </c>
      <c r="BF192" t="s">
        <v>2151</v>
      </c>
      <c r="BG192" t="s">
        <v>253</v>
      </c>
    </row>
    <row r="193" spans="55:59">
      <c r="BC193" t="s">
        <v>9601</v>
      </c>
      <c r="BD193" t="str">
        <f>_xlfn.TEXTBEFORE(Table28[[#This Row],[User]],"@",1,1,0,"N/A")</f>
        <v>pss</v>
      </c>
      <c r="BF193" t="s">
        <v>2151</v>
      </c>
      <c r="BG193" t="s">
        <v>253</v>
      </c>
    </row>
    <row r="194" spans="55:59">
      <c r="BC194" t="s">
        <v>9602</v>
      </c>
      <c r="BD194" t="str">
        <f>_xlfn.TEXTBEFORE(Table28[[#This Row],[User]],"@",1,1,0,"N/A")</f>
        <v>sora</v>
      </c>
      <c r="BF194" t="s">
        <v>7596</v>
      </c>
      <c r="BG194" t="s">
        <v>253</v>
      </c>
    </row>
    <row r="195" spans="55:59">
      <c r="BC195" t="s">
        <v>9603</v>
      </c>
      <c r="BD195" t="str">
        <f>_xlfn.TEXTBEFORE(Table28[[#This Row],[User]],"@",1,1,0,"N/A")</f>
        <v>thy</v>
      </c>
      <c r="BF195" t="s">
        <v>6034</v>
      </c>
      <c r="BG195" t="s">
        <v>1864</v>
      </c>
    </row>
    <row r="196" spans="55:59">
      <c r="BC196" t="s">
        <v>9604</v>
      </c>
      <c r="BD196" t="str">
        <f>_xlfn.TEXTBEFORE(Table28[[#This Row],[User]],"@",1,1,0,"N/A")</f>
        <v>jedt</v>
      </c>
      <c r="BF196" t="s">
        <v>2151</v>
      </c>
      <c r="BG196" t="s">
        <v>253</v>
      </c>
    </row>
    <row r="197" spans="55:59">
      <c r="BC197" t="s">
        <v>9605</v>
      </c>
      <c r="BD197" t="str">
        <f>_xlfn.TEXTBEFORE(Table28[[#This Row],[User]],"@",1,1,0,"N/A")</f>
        <v>cnfr</v>
      </c>
      <c r="BF197" t="s">
        <v>2151</v>
      </c>
      <c r="BG197" t="s">
        <v>253</v>
      </c>
    </row>
    <row r="198" spans="55:59">
      <c r="BC198" t="s">
        <v>9606</v>
      </c>
      <c r="BD198" t="str">
        <f>_xlfn.TEXTBEFORE(Table28[[#This Row],[User]],"@",1,1,0,"N/A")</f>
        <v>lucb</v>
      </c>
      <c r="BF198" t="s">
        <v>2151</v>
      </c>
      <c r="BG198" t="s">
        <v>253</v>
      </c>
    </row>
    <row r="199" spans="55:59">
      <c r="BC199" t="s">
        <v>9607</v>
      </c>
      <c r="BD199" t="str">
        <f>_xlfn.TEXTBEFORE(Table28[[#This Row],[User]],"@",1,1,0,"N/A")</f>
        <v>brbt</v>
      </c>
      <c r="BF199" t="s">
        <v>189</v>
      </c>
      <c r="BG199" t="s">
        <v>1864</v>
      </c>
    </row>
    <row r="200" spans="55:59">
      <c r="BC200" s="16" t="s">
        <v>9608</v>
      </c>
      <c r="BD200" t="str">
        <f>_xlfn.TEXTBEFORE(Table28[[#This Row],[User]],"@",1,1,0,"N/A")</f>
        <v>bjcl</v>
      </c>
      <c r="BF200" t="s">
        <v>1048</v>
      </c>
      <c r="BG200" t="s">
        <v>253</v>
      </c>
    </row>
    <row r="201" spans="55:59">
      <c r="BC201" t="s">
        <v>9609</v>
      </c>
      <c r="BD201" t="str">
        <f>_xlfn.TEXTBEFORE(Table28[[#This Row],[User]],"@",1,1,0,"N/A")</f>
        <v>fmh</v>
      </c>
      <c r="BF201" t="s">
        <v>1246</v>
      </c>
      <c r="BG201" t="s">
        <v>253</v>
      </c>
    </row>
    <row r="202" spans="55:59">
      <c r="BC202" t="s">
        <v>9610</v>
      </c>
      <c r="BD202" t="str">
        <f>_xlfn.TEXTBEFORE(Table28[[#This Row],[User]],"@",1,1,0,"N/A")</f>
        <v>mki</v>
      </c>
      <c r="BF202" t="s">
        <v>1614</v>
      </c>
      <c r="BG202" t="s">
        <v>253</v>
      </c>
    </row>
    <row r="203" spans="55:59">
      <c r="BC203" t="s">
        <v>9611</v>
      </c>
      <c r="BD203" t="str">
        <f>_xlfn.TEXTBEFORE(Table28[[#This Row],[User]],"@",1,1,0,"N/A")</f>
        <v>jki</v>
      </c>
      <c r="BF203" t="s">
        <v>873</v>
      </c>
      <c r="BG203" t="s">
        <v>253</v>
      </c>
    </row>
    <row r="204" spans="55:59">
      <c r="BC204" s="16" t="s">
        <v>9612</v>
      </c>
      <c r="BD204" t="str">
        <f>_xlfn.TEXTBEFORE(Table28[[#This Row],[User]],"@",1,1,0,"N/A")</f>
        <v>mia</v>
      </c>
      <c r="BF204" t="s">
        <v>2151</v>
      </c>
      <c r="BG204" t="s">
        <v>253</v>
      </c>
    </row>
    <row r="205" spans="55:59">
      <c r="BC205" t="s">
        <v>9613</v>
      </c>
      <c r="BD205" t="str">
        <f>_xlfn.TEXTBEFORE(Table28[[#This Row],[User]],"@",1,1,0,"N/A")</f>
        <v>sndt</v>
      </c>
      <c r="BF205" t="s">
        <v>189</v>
      </c>
      <c r="BG205" t="s">
        <v>50</v>
      </c>
    </row>
    <row r="206" spans="55:59">
      <c r="BC206" t="s">
        <v>9614</v>
      </c>
      <c r="BD206" t="str">
        <f>_xlfn.TEXTBEFORE(Table28[[#This Row],[User]],"@",1,1,0,"N/A")</f>
        <v>jehs</v>
      </c>
      <c r="BF206" t="s">
        <v>189</v>
      </c>
      <c r="BG206" t="s">
        <v>1844</v>
      </c>
    </row>
    <row r="207" spans="55:59">
      <c r="BC207" t="s">
        <v>9615</v>
      </c>
      <c r="BD207" t="str">
        <f>_xlfn.TEXTBEFORE(Table28[[#This Row],[User]],"@",1,1,0,"N/A")</f>
        <v>tang</v>
      </c>
      <c r="BF207" t="s">
        <v>6034</v>
      </c>
      <c r="BG207" t="s">
        <v>253</v>
      </c>
    </row>
    <row r="208" spans="55:59">
      <c r="BC208" t="s">
        <v>9606</v>
      </c>
      <c r="BD208" t="str">
        <f>_xlfn.TEXTBEFORE(Table28[[#This Row],[User]],"@",1,1,0,"N/A")</f>
        <v>lucb</v>
      </c>
      <c r="BF208" t="s">
        <v>2151</v>
      </c>
      <c r="BG208" t="s">
        <v>253</v>
      </c>
    </row>
    <row r="209" spans="55:59">
      <c r="BC209" t="s">
        <v>9616</v>
      </c>
      <c r="BD209" t="str">
        <f>_xlfn.TEXTBEFORE(Table28[[#This Row],[User]],"@",1,1,0,"N/A")</f>
        <v>krln</v>
      </c>
      <c r="BF209" t="s">
        <v>843</v>
      </c>
      <c r="BG209" t="s">
        <v>253</v>
      </c>
    </row>
    <row r="210" spans="55:59">
      <c r="BC210" s="16" t="s">
        <v>9617</v>
      </c>
      <c r="BD210" t="str">
        <f>_xlfn.TEXTBEFORE(Table28[[#This Row],[User]],"@",1,1,0,"N/A")</f>
        <v>TSSN</v>
      </c>
      <c r="BF210" t="s">
        <v>1598</v>
      </c>
      <c r="BG210" t="s">
        <v>253</v>
      </c>
    </row>
    <row r="211" spans="55:59">
      <c r="BC211" s="16" t="s">
        <v>9618</v>
      </c>
      <c r="BD211" t="str">
        <f>_xlfn.TEXTBEFORE(Table28[[#This Row],[User]],"@",1,1,0,"N/A")</f>
        <v>MEG</v>
      </c>
      <c r="BF211" t="s">
        <v>1246</v>
      </c>
      <c r="BG211" t="s">
        <v>253</v>
      </c>
    </row>
    <row r="212" spans="55:59">
      <c r="BC212" s="16" t="s">
        <v>9619</v>
      </c>
      <c r="BD212" t="str">
        <f>_xlfn.TEXTBEFORE(Table28[[#This Row],[User]],"@",1,1,0,"N/A")</f>
        <v>CLB</v>
      </c>
      <c r="BF212" t="s">
        <v>189</v>
      </c>
      <c r="BG212" t="s">
        <v>50</v>
      </c>
    </row>
    <row r="213" spans="55:59">
      <c r="BC213" s="16" t="s">
        <v>9620</v>
      </c>
      <c r="BD213" t="str">
        <f>_xlfn.TEXTBEFORE(Table28[[#This Row],[User]],"@",1,1,0,"N/A")</f>
        <v>ULNI</v>
      </c>
      <c r="BF213" t="s">
        <v>1246</v>
      </c>
      <c r="BG213" t="s">
        <v>253</v>
      </c>
    </row>
    <row r="214" spans="55:59">
      <c r="BC214" s="16" t="s">
        <v>9621</v>
      </c>
      <c r="BD214" t="str">
        <f>_xlfn.TEXTBEFORE(Table28[[#This Row],[User]],"@",1,1,0,"N/A")</f>
        <v>GEK</v>
      </c>
      <c r="BF214" t="s">
        <v>873</v>
      </c>
      <c r="BG214" t="s">
        <v>253</v>
      </c>
    </row>
    <row r="215" spans="55:59">
      <c r="BC215" s="16" t="s">
        <v>9622</v>
      </c>
      <c r="BD215" t="str">
        <f>_xlfn.TEXTBEFORE(Table28[[#This Row],[User]],"@",1,1,0,"N/A")</f>
        <v>PRBG</v>
      </c>
      <c r="BF215" t="s">
        <v>189</v>
      </c>
      <c r="BG215" t="s">
        <v>1831</v>
      </c>
    </row>
    <row r="216" spans="55:59">
      <c r="BC216" s="16" t="s">
        <v>9623</v>
      </c>
      <c r="BD216" t="str">
        <f>_xlfn.TEXTBEFORE(Table28[[#This Row],[User]],"@",1,1,0,"N/A")</f>
        <v>KIH</v>
      </c>
      <c r="BF216" t="s">
        <v>6034</v>
      </c>
      <c r="BG216" t="s">
        <v>1831</v>
      </c>
    </row>
    <row r="217" spans="55:59">
      <c r="BC217" s="16" t="s">
        <v>9624</v>
      </c>
      <c r="BD217" t="str">
        <f>_xlfn.TEXTBEFORE(Table28[[#This Row],[User]],"@",1,1,0,"N/A")</f>
        <v>JLY</v>
      </c>
      <c r="BF217" t="s">
        <v>1246</v>
      </c>
      <c r="BG217" t="s">
        <v>253</v>
      </c>
    </row>
    <row r="218" spans="55:59">
      <c r="BC218" s="16" t="s">
        <v>9625</v>
      </c>
      <c r="BD218" t="str">
        <f>_xlfn.TEXTBEFORE(Table28[[#This Row],[User]],"@",1,1,0,"N/A")</f>
        <v>JEBL</v>
      </c>
      <c r="BF218" t="s">
        <v>6034</v>
      </c>
      <c r="BG218" t="s">
        <v>1864</v>
      </c>
    </row>
    <row r="219" spans="55:59">
      <c r="BC219" s="16" t="s">
        <v>9626</v>
      </c>
      <c r="BD219" t="str">
        <f>_xlfn.TEXTBEFORE(Table28[[#This Row],[User]],"@",1,1,0,"N/A")</f>
        <v>ankr</v>
      </c>
      <c r="BF219" t="s">
        <v>1246</v>
      </c>
      <c r="BG219" t="s">
        <v>253</v>
      </c>
    </row>
    <row r="220" spans="55:59">
      <c r="BC220" s="16" t="s">
        <v>9627</v>
      </c>
      <c r="BD220" t="str">
        <f>_xlfn.TEXTBEFORE(Table28[[#This Row],[User]],"@",1,1,0,"N/A")</f>
        <v>krke</v>
      </c>
      <c r="BF220" t="s">
        <v>2151</v>
      </c>
      <c r="BG220" t="s">
        <v>253</v>
      </c>
    </row>
    <row r="221" spans="55:59">
      <c r="BC221" s="16" t="s">
        <v>9628</v>
      </c>
      <c r="BD221" t="str">
        <f>_xlfn.TEXTBEFORE(Table28[[#This Row],[User]],"@",1,1,0,"N/A")</f>
        <v>krtr</v>
      </c>
      <c r="BF221" t="s">
        <v>1008</v>
      </c>
      <c r="BG221" t="s">
        <v>253</v>
      </c>
    </row>
    <row r="222" spans="55:59">
      <c r="BC222" s="16" t="s">
        <v>9629</v>
      </c>
      <c r="BD222" t="str">
        <f>_xlfn.TEXTBEFORE(Table28[[#This Row],[User]],"@",1,1,0,"N/A")</f>
        <v>bcar</v>
      </c>
      <c r="BF222" t="s">
        <v>2151</v>
      </c>
      <c r="BG222" t="s">
        <v>253</v>
      </c>
    </row>
    <row r="223" spans="55:59">
      <c r="BC223" s="16" t="s">
        <v>9630</v>
      </c>
      <c r="BD223" t="str">
        <f>_xlfn.TEXTBEFORE(Table28[[#This Row],[User]],"@",1,1,0,"N/A")</f>
        <v>soco</v>
      </c>
      <c r="BF223" t="s">
        <v>1869</v>
      </c>
      <c r="BG223" t="s">
        <v>1864</v>
      </c>
    </row>
    <row r="224" spans="55:59">
      <c r="BC224" s="16" t="s">
        <v>9631</v>
      </c>
      <c r="BD224" t="str">
        <f>_xlfn.TEXTBEFORE(Table28[[#This Row],[User]],"@",1,1,0,"N/A")</f>
        <v>mabk</v>
      </c>
      <c r="BF224" t="s">
        <v>1176</v>
      </c>
      <c r="BG224" t="s">
        <v>253</v>
      </c>
    </row>
    <row r="225" spans="55:59">
      <c r="BC225" s="16" t="s">
        <v>9632</v>
      </c>
      <c r="BD225" t="str">
        <f>_xlfn.TEXTBEFORE(Table28[[#This Row],[User]],"@",1,1,0,"N/A")</f>
        <v>mig</v>
      </c>
      <c r="BF225" t="s">
        <v>189</v>
      </c>
      <c r="BG225" t="s">
        <v>245</v>
      </c>
    </row>
    <row r="226" spans="55:59">
      <c r="BC226" s="16" t="s">
        <v>9633</v>
      </c>
      <c r="BD226" t="str">
        <f>_xlfn.TEXTBEFORE(Table28[[#This Row],[User]],"@",1,1,0,"N/A")</f>
        <v>dtkr</v>
      </c>
      <c r="BF226" t="s">
        <v>7601</v>
      </c>
      <c r="BG226" t="s">
        <v>253</v>
      </c>
    </row>
    <row r="227" spans="55:59">
      <c r="BC227" s="16" t="s">
        <v>9634</v>
      </c>
      <c r="BD227" t="str">
        <f>_xlfn.TEXTBEFORE(Table28[[#This Row],[User]],"@",1,1,0,"N/A")</f>
        <v>jize</v>
      </c>
      <c r="BF227" t="s">
        <v>7601</v>
      </c>
      <c r="BG227" t="s">
        <v>253</v>
      </c>
    </row>
    <row r="228" spans="55:59">
      <c r="BC228" s="16" t="s">
        <v>9635</v>
      </c>
      <c r="BD228" t="str">
        <f>_xlfn.TEXTBEFORE(Table28[[#This Row],[User]],"@",1,1,0,"N/A")</f>
        <v>rlf</v>
      </c>
      <c r="BF228" t="s">
        <v>1732</v>
      </c>
      <c r="BG228" t="s">
        <v>1718</v>
      </c>
    </row>
    <row r="229" spans="55:59">
      <c r="BC229" s="16" t="s">
        <v>9636</v>
      </c>
      <c r="BD229" t="str">
        <f>_xlfn.TEXTBEFORE(Table28[[#This Row],[User]],"@",1,1,0,"N/A")</f>
        <v>rve</v>
      </c>
      <c r="BF229" t="s">
        <v>1826</v>
      </c>
      <c r="BG229" t="s">
        <v>1820</v>
      </c>
    </row>
    <row r="230" spans="55:59">
      <c r="BC230" s="16" t="s">
        <v>9637</v>
      </c>
      <c r="BD230" t="str">
        <f>_xlfn.TEXTBEFORE(Table28[[#This Row],[User]],"@",1,1,0,"N/A")</f>
        <v>jabe</v>
      </c>
      <c r="BF230" t="s">
        <v>189</v>
      </c>
      <c r="BG230" t="s">
        <v>1864</v>
      </c>
    </row>
    <row r="231" spans="55:59">
      <c r="BC231" s="16" t="s">
        <v>9638</v>
      </c>
      <c r="BD231" t="str">
        <f>_xlfn.TEXTBEFORE(Table28[[#This Row],[User]],"@",1,1,0,"N/A")</f>
        <v>frmu</v>
      </c>
      <c r="BF231" t="s">
        <v>1767</v>
      </c>
      <c r="BG231" t="s">
        <v>1743</v>
      </c>
    </row>
  </sheetData>
  <sortState xmlns:xlrd2="http://schemas.microsoft.com/office/spreadsheetml/2017/richdata2" ref="AY4:AY27">
    <sortCondition ref="AY4:AY27"/>
  </sortState>
  <hyperlinks>
    <hyperlink ref="AT10" r:id="rId1" location="What-is-the-application-criticality-matrix" xr:uid="{A9B1B655-E00A-4CEA-BCEA-543D3B061376}"/>
    <hyperlink ref="BC200" r:id="rId2" xr:uid="{F2C7819B-3412-41C9-B477-125A084573DB}"/>
    <hyperlink ref="BC204" r:id="rId3" xr:uid="{B25B8724-64CC-456F-83AD-6B617D1EB6FB}"/>
    <hyperlink ref="BC210" r:id="rId4" xr:uid="{DD6760BE-E1F7-4FAE-B2C2-28848F9B2785}"/>
    <hyperlink ref="BC211" r:id="rId5" xr:uid="{DD3A4DC0-F4F5-4810-BE04-D3C1663EC7CE}"/>
    <hyperlink ref="BC212" r:id="rId6" xr:uid="{423792CE-0FAF-42DF-BF3B-64C844A2361A}"/>
    <hyperlink ref="BC213" r:id="rId7" xr:uid="{F7832547-155A-42E4-899C-697D77A6875C}"/>
    <hyperlink ref="BC214" r:id="rId8" xr:uid="{5D4FE550-1FCE-4DB9-A253-DAD8573C481C}"/>
    <hyperlink ref="BC215" r:id="rId9" xr:uid="{7DD39D79-4D7F-4A27-885A-ECB684C7A029}"/>
    <hyperlink ref="BC216" r:id="rId10" xr:uid="{D1B1F8AC-3E72-4D23-AFFB-2D9C1A8E8349}"/>
    <hyperlink ref="BC217" r:id="rId11" xr:uid="{E338CA53-ABD6-4CAA-B2EA-428A384DBEE5}"/>
    <hyperlink ref="BC218" r:id="rId12" xr:uid="{8601A5FF-BBC4-4907-A768-FBFC39EF3222}"/>
    <hyperlink ref="BC219" r:id="rId13" xr:uid="{96E63D7F-BE72-49BA-859C-9B9B826A260A}"/>
    <hyperlink ref="BC220" r:id="rId14" xr:uid="{4D45B682-6C75-4895-88D6-E6C138090C5F}"/>
    <hyperlink ref="BC221" r:id="rId15" xr:uid="{4BC9815D-8F50-4D31-9E63-87E5D155FF31}"/>
    <hyperlink ref="BC222" r:id="rId16" xr:uid="{8C1E97CC-8EB8-44C1-BA04-3FE1A07BB6CB}"/>
    <hyperlink ref="BC223" r:id="rId17" xr:uid="{4E0AAF39-A7A3-446C-91E9-029D471FA55F}"/>
    <hyperlink ref="BC224" r:id="rId18" xr:uid="{E295D672-C998-4992-A979-6FD173382ADF}"/>
    <hyperlink ref="BC225" r:id="rId19" xr:uid="{B16F84DC-EC99-46CE-A76E-258C333CD974}"/>
    <hyperlink ref="BC226" r:id="rId20" xr:uid="{191B619B-0913-4DDD-928A-D4551043B645}"/>
    <hyperlink ref="BC227" r:id="rId21" xr:uid="{EF430AD0-1190-4924-87C5-77B33F90493D}"/>
    <hyperlink ref="BC228" r:id="rId22" xr:uid="{D7F2E4FC-E988-48A6-91D3-546AE464BCE9}"/>
    <hyperlink ref="BC229" r:id="rId23" xr:uid="{512D5432-1411-4251-B541-E35DE7BA6127}"/>
    <hyperlink ref="BC230" r:id="rId24" xr:uid="{3213FCCE-7CD9-4048-8F02-535270E5085E}"/>
    <hyperlink ref="BC231" r:id="rId25" xr:uid="{E133D76F-DAA4-429A-A9F1-52486FBF2DC1}"/>
  </hyperlinks>
  <pageMargins left="0.7" right="0.7" top="0.75" bottom="0.75" header="0.3" footer="0.3"/>
  <drawing r:id="rId26"/>
  <tableParts count="18">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s>
  <extLst>
    <ext xmlns:x14="http://schemas.microsoft.com/office/spreadsheetml/2009/9/main" uri="{CCE6A557-97BC-4b89-ADB6-D9C93CAAB3DF}">
      <x14:dataValidations xmlns:xm="http://schemas.microsoft.com/office/excel/2006/main" count="2">
        <x14:dataValidation type="list" allowBlank="1" showInputMessage="1" showErrorMessage="1" xr:uid="{66F5C53D-90B5-4662-A632-BA7A2532D5F2}">
          <x14:formula1>
            <xm:f>'O-Organization'!$L$3:$L$19</xm:f>
          </x14:formula1>
          <xm:sqref>BG1:BG1048576</xm:sqref>
        </x14:dataValidation>
        <x14:dataValidation type="list" allowBlank="1" showInputMessage="1" showErrorMessage="1" xr:uid="{E3BE8C67-A5FE-4CA9-92C5-38541B5B35E8}">
          <x14:formula1>
            <xm:f>'O-Organization'!$C$3:$C$143</xm:f>
          </x14:formula1>
          <xm:sqref>BF1:BF1048576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96C0D-45B8-408A-9CD9-2F97CCEF28F2}">
  <sheetPr codeName="Sheet7">
    <tabColor rgb="FF7030A0"/>
  </sheetPr>
  <dimension ref="B4:H186"/>
  <sheetViews>
    <sheetView topLeftCell="A4" workbookViewId="0">
      <pane xSplit="1" ySplit="1" topLeftCell="B157" activePane="bottomRight" state="frozen"/>
      <selection pane="bottomRight" activeCell="F186" sqref="F186"/>
      <selection pane="bottomLeft" activeCell="A5" sqref="A5"/>
      <selection pane="topRight" activeCell="B4" sqref="B4"/>
    </sheetView>
  </sheetViews>
  <sheetFormatPr defaultRowHeight="15"/>
  <cols>
    <col min="2" max="2" width="43" customWidth="1"/>
    <col min="3" max="3" width="24.5703125" customWidth="1"/>
    <col min="4" max="4" width="46.42578125" customWidth="1"/>
    <col min="5" max="5" width="34.140625" style="8" customWidth="1"/>
    <col min="6" max="6" width="22" customWidth="1"/>
    <col min="7" max="7" width="31.28515625" customWidth="1"/>
    <col min="8" max="8" width="17.140625" customWidth="1"/>
  </cols>
  <sheetData>
    <row r="4" spans="2:8" ht="15.75" thickBot="1">
      <c r="B4" s="71" t="s">
        <v>9639</v>
      </c>
      <c r="C4" s="71" t="s">
        <v>9640</v>
      </c>
      <c r="D4" s="71" t="s">
        <v>9641</v>
      </c>
      <c r="E4" s="94" t="s">
        <v>5537</v>
      </c>
      <c r="F4" s="71" t="s">
        <v>2054</v>
      </c>
      <c r="G4" s="71" t="s">
        <v>9642</v>
      </c>
      <c r="H4" s="71" t="s">
        <v>2066</v>
      </c>
    </row>
    <row r="5" spans="2:8" ht="15.75" thickTop="1">
      <c r="B5" t="s">
        <v>701</v>
      </c>
      <c r="C5" t="s">
        <v>701</v>
      </c>
      <c r="D5" t="s">
        <v>9643</v>
      </c>
      <c r="F5" t="s">
        <v>9644</v>
      </c>
      <c r="H5" t="s">
        <v>9645</v>
      </c>
    </row>
    <row r="6" spans="2:8">
      <c r="B6" t="s">
        <v>701</v>
      </c>
      <c r="C6" t="s">
        <v>9646</v>
      </c>
      <c r="D6" t="s">
        <v>9643</v>
      </c>
      <c r="F6" t="s">
        <v>9644</v>
      </c>
      <c r="H6" t="s">
        <v>9645</v>
      </c>
    </row>
    <row r="7" spans="2:8">
      <c r="B7" t="s">
        <v>701</v>
      </c>
      <c r="C7" t="s">
        <v>319</v>
      </c>
      <c r="D7" t="s">
        <v>9643</v>
      </c>
      <c r="F7" t="s">
        <v>9644</v>
      </c>
      <c r="H7" t="s">
        <v>9645</v>
      </c>
    </row>
    <row r="8" spans="2:8">
      <c r="B8" t="s">
        <v>148</v>
      </c>
      <c r="C8" t="s">
        <v>65</v>
      </c>
      <c r="D8" s="232" t="s">
        <v>9647</v>
      </c>
      <c r="F8" t="s">
        <v>9644</v>
      </c>
      <c r="H8" t="s">
        <v>9645</v>
      </c>
    </row>
    <row r="9" spans="2:8">
      <c r="B9" t="s">
        <v>148</v>
      </c>
      <c r="C9" t="s">
        <v>410</v>
      </c>
      <c r="D9" s="233" t="s">
        <v>9647</v>
      </c>
      <c r="F9" t="s">
        <v>9644</v>
      </c>
      <c r="H9" t="s">
        <v>9645</v>
      </c>
    </row>
    <row r="10" spans="2:8">
      <c r="B10" t="s">
        <v>148</v>
      </c>
      <c r="C10" t="s">
        <v>642</v>
      </c>
      <c r="D10" s="232" t="s">
        <v>9647</v>
      </c>
      <c r="F10" t="s">
        <v>9644</v>
      </c>
      <c r="H10" t="s">
        <v>9645</v>
      </c>
    </row>
    <row r="11" spans="2:8">
      <c r="B11" t="s">
        <v>148</v>
      </c>
      <c r="C11" t="s">
        <v>129</v>
      </c>
      <c r="D11" s="233" t="s">
        <v>9648</v>
      </c>
      <c r="F11" t="s">
        <v>9644</v>
      </c>
      <c r="H11" t="s">
        <v>9645</v>
      </c>
    </row>
    <row r="12" spans="2:8">
      <c r="B12" t="s">
        <v>148</v>
      </c>
      <c r="C12" t="s">
        <v>129</v>
      </c>
      <c r="D12" s="232" t="s">
        <v>9649</v>
      </c>
      <c r="F12" t="s">
        <v>9644</v>
      </c>
      <c r="H12" t="s">
        <v>9645</v>
      </c>
    </row>
    <row r="13" spans="2:8">
      <c r="B13" t="s">
        <v>148</v>
      </c>
      <c r="C13" t="s">
        <v>129</v>
      </c>
      <c r="D13" s="233" t="s">
        <v>9650</v>
      </c>
      <c r="F13" t="s">
        <v>9644</v>
      </c>
      <c r="H13" t="s">
        <v>9645</v>
      </c>
    </row>
    <row r="14" spans="2:8">
      <c r="B14" t="s">
        <v>148</v>
      </c>
      <c r="C14" t="s">
        <v>65</v>
      </c>
      <c r="D14" s="232" t="s">
        <v>9651</v>
      </c>
      <c r="F14" t="s">
        <v>9644</v>
      </c>
      <c r="H14" t="s">
        <v>9645</v>
      </c>
    </row>
    <row r="15" spans="2:8">
      <c r="B15" t="s">
        <v>148</v>
      </c>
      <c r="C15" t="s">
        <v>65</v>
      </c>
      <c r="D15" s="233" t="s">
        <v>9652</v>
      </c>
      <c r="F15" t="s">
        <v>9644</v>
      </c>
      <c r="H15" t="s">
        <v>9645</v>
      </c>
    </row>
    <row r="16" spans="2:8">
      <c r="B16" t="s">
        <v>148</v>
      </c>
      <c r="C16" t="s">
        <v>410</v>
      </c>
      <c r="D16" s="232" t="s">
        <v>9652</v>
      </c>
      <c r="F16" t="s">
        <v>9644</v>
      </c>
      <c r="H16" t="s">
        <v>9645</v>
      </c>
    </row>
    <row r="17" spans="2:8">
      <c r="B17" t="s">
        <v>148</v>
      </c>
      <c r="C17" t="s">
        <v>642</v>
      </c>
      <c r="D17" s="233" t="s">
        <v>9652</v>
      </c>
      <c r="F17" t="s">
        <v>9644</v>
      </c>
      <c r="H17" t="s">
        <v>9645</v>
      </c>
    </row>
    <row r="18" spans="2:8">
      <c r="B18" t="s">
        <v>148</v>
      </c>
      <c r="C18" t="s">
        <v>65</v>
      </c>
      <c r="D18" s="232" t="s">
        <v>9653</v>
      </c>
      <c r="F18" t="s">
        <v>9644</v>
      </c>
      <c r="H18" t="s">
        <v>9645</v>
      </c>
    </row>
    <row r="19" spans="2:8">
      <c r="B19" t="s">
        <v>148</v>
      </c>
      <c r="C19" t="s">
        <v>410</v>
      </c>
      <c r="D19" s="233" t="s">
        <v>9653</v>
      </c>
      <c r="F19" t="s">
        <v>9644</v>
      </c>
      <c r="H19" t="s">
        <v>9645</v>
      </c>
    </row>
    <row r="20" spans="2:8">
      <c r="B20" t="s">
        <v>148</v>
      </c>
      <c r="C20" t="s">
        <v>642</v>
      </c>
      <c r="D20" s="234" t="s">
        <v>9653</v>
      </c>
      <c r="F20" t="s">
        <v>9644</v>
      </c>
      <c r="H20" t="s">
        <v>9645</v>
      </c>
    </row>
    <row r="21" spans="2:8">
      <c r="B21" t="s">
        <v>129</v>
      </c>
      <c r="C21" t="s">
        <v>129</v>
      </c>
      <c r="D21" t="s">
        <v>9654</v>
      </c>
      <c r="F21" t="s">
        <v>9644</v>
      </c>
      <c r="H21" t="s">
        <v>9645</v>
      </c>
    </row>
    <row r="22" spans="2:8">
      <c r="B22" t="s">
        <v>129</v>
      </c>
      <c r="C22" t="s">
        <v>157</v>
      </c>
      <c r="D22" t="s">
        <v>9654</v>
      </c>
      <c r="F22" t="s">
        <v>9644</v>
      </c>
      <c r="H22" t="s">
        <v>9645</v>
      </c>
    </row>
    <row r="23" spans="2:8">
      <c r="B23" t="s">
        <v>129</v>
      </c>
      <c r="C23" t="s">
        <v>65</v>
      </c>
      <c r="D23" t="s">
        <v>9654</v>
      </c>
      <c r="F23" t="s">
        <v>9644</v>
      </c>
      <c r="H23" t="s">
        <v>9645</v>
      </c>
    </row>
    <row r="24" spans="2:8">
      <c r="B24" t="s">
        <v>129</v>
      </c>
      <c r="C24" t="s">
        <v>1392</v>
      </c>
      <c r="D24" t="s">
        <v>9654</v>
      </c>
      <c r="F24" t="s">
        <v>9644</v>
      </c>
      <c r="H24" t="s">
        <v>9645</v>
      </c>
    </row>
    <row r="25" spans="2:8">
      <c r="B25" t="s">
        <v>129</v>
      </c>
      <c r="C25" t="s">
        <v>188</v>
      </c>
      <c r="D25" t="s">
        <v>9654</v>
      </c>
      <c r="F25" t="s">
        <v>9644</v>
      </c>
      <c r="H25" t="s">
        <v>9645</v>
      </c>
    </row>
    <row r="26" spans="2:8">
      <c r="B26" t="s">
        <v>129</v>
      </c>
      <c r="C26" t="s">
        <v>148</v>
      </c>
      <c r="D26" t="s">
        <v>9655</v>
      </c>
      <c r="F26" t="s">
        <v>9644</v>
      </c>
      <c r="H26" t="s">
        <v>9645</v>
      </c>
    </row>
    <row r="27" spans="2:8">
      <c r="B27" t="s">
        <v>129</v>
      </c>
      <c r="C27" t="s">
        <v>129</v>
      </c>
      <c r="D27" t="s">
        <v>9655</v>
      </c>
      <c r="F27" t="s">
        <v>9644</v>
      </c>
      <c r="H27" t="s">
        <v>9645</v>
      </c>
    </row>
    <row r="28" spans="2:8">
      <c r="B28" t="s">
        <v>65</v>
      </c>
      <c r="C28" t="s">
        <v>65</v>
      </c>
      <c r="D28" t="s">
        <v>9656</v>
      </c>
      <c r="F28" t="s">
        <v>9644</v>
      </c>
      <c r="H28" t="s">
        <v>9645</v>
      </c>
    </row>
    <row r="29" spans="2:8">
      <c r="B29" t="s">
        <v>65</v>
      </c>
      <c r="C29" t="s">
        <v>65</v>
      </c>
      <c r="D29" t="s">
        <v>9657</v>
      </c>
      <c r="F29" t="s">
        <v>9644</v>
      </c>
      <c r="H29" t="s">
        <v>9645</v>
      </c>
    </row>
    <row r="30" spans="2:8">
      <c r="B30" t="s">
        <v>65</v>
      </c>
      <c r="C30" t="s">
        <v>65</v>
      </c>
      <c r="D30" t="s">
        <v>9658</v>
      </c>
      <c r="F30" t="s">
        <v>9644</v>
      </c>
      <c r="H30" t="s">
        <v>9645</v>
      </c>
    </row>
    <row r="31" spans="2:8">
      <c r="B31" t="s">
        <v>65</v>
      </c>
      <c r="C31" t="s">
        <v>65</v>
      </c>
      <c r="D31" t="s">
        <v>9659</v>
      </c>
      <c r="F31" t="s">
        <v>9644</v>
      </c>
      <c r="H31" t="s">
        <v>9645</v>
      </c>
    </row>
    <row r="32" spans="2:8">
      <c r="B32" t="s">
        <v>65</v>
      </c>
      <c r="C32" t="s">
        <v>65</v>
      </c>
      <c r="D32" t="s">
        <v>9660</v>
      </c>
      <c r="F32" t="s">
        <v>9644</v>
      </c>
      <c r="H32" t="s">
        <v>9645</v>
      </c>
    </row>
    <row r="33" spans="2:8">
      <c r="B33" t="s">
        <v>65</v>
      </c>
      <c r="C33" t="s">
        <v>9661</v>
      </c>
      <c r="D33" t="s">
        <v>9662</v>
      </c>
      <c r="F33" t="s">
        <v>9644</v>
      </c>
      <c r="H33" t="s">
        <v>9645</v>
      </c>
    </row>
    <row r="34" spans="2:8">
      <c r="B34" t="s">
        <v>65</v>
      </c>
      <c r="C34" t="s">
        <v>410</v>
      </c>
      <c r="D34" t="s">
        <v>9656</v>
      </c>
      <c r="F34" t="s">
        <v>9644</v>
      </c>
      <c r="H34" t="s">
        <v>9645</v>
      </c>
    </row>
    <row r="35" spans="2:8">
      <c r="B35" t="s">
        <v>65</v>
      </c>
      <c r="C35" t="s">
        <v>410</v>
      </c>
      <c r="D35" t="s">
        <v>9658</v>
      </c>
      <c r="F35" t="s">
        <v>9644</v>
      </c>
      <c r="H35" t="s">
        <v>9645</v>
      </c>
    </row>
    <row r="36" spans="2:8">
      <c r="B36" t="s">
        <v>65</v>
      </c>
      <c r="C36" t="s">
        <v>605</v>
      </c>
      <c r="D36" t="s">
        <v>9663</v>
      </c>
      <c r="F36" t="s">
        <v>9644</v>
      </c>
      <c r="H36" t="s">
        <v>9645</v>
      </c>
    </row>
    <row r="37" spans="2:8">
      <c r="B37" t="s">
        <v>65</v>
      </c>
      <c r="C37" t="s">
        <v>412</v>
      </c>
      <c r="D37" t="s">
        <v>9664</v>
      </c>
      <c r="F37" t="s">
        <v>9644</v>
      </c>
      <c r="H37" t="s">
        <v>9645</v>
      </c>
    </row>
    <row r="38" spans="2:8">
      <c r="B38" t="s">
        <v>65</v>
      </c>
      <c r="C38" t="s">
        <v>127</v>
      </c>
      <c r="D38" t="s">
        <v>9665</v>
      </c>
      <c r="F38" t="s">
        <v>9644</v>
      </c>
      <c r="H38" t="s">
        <v>9645</v>
      </c>
    </row>
    <row r="39" spans="2:8">
      <c r="B39" t="s">
        <v>65</v>
      </c>
      <c r="C39" t="s">
        <v>127</v>
      </c>
      <c r="D39" t="s">
        <v>9659</v>
      </c>
      <c r="F39" t="s">
        <v>9644</v>
      </c>
      <c r="H39" t="s">
        <v>9645</v>
      </c>
    </row>
    <row r="40" spans="2:8">
      <c r="B40" t="s">
        <v>65</v>
      </c>
      <c r="C40" t="s">
        <v>129</v>
      </c>
      <c r="D40" t="s">
        <v>9658</v>
      </c>
      <c r="F40" t="s">
        <v>9644</v>
      </c>
      <c r="H40" t="s">
        <v>9645</v>
      </c>
    </row>
    <row r="41" spans="2:8">
      <c r="B41" t="s">
        <v>65</v>
      </c>
      <c r="C41" t="s">
        <v>129</v>
      </c>
      <c r="D41" t="s">
        <v>9659</v>
      </c>
      <c r="F41" t="s">
        <v>9644</v>
      </c>
      <c r="H41" t="s">
        <v>9645</v>
      </c>
    </row>
    <row r="42" spans="2:8">
      <c r="B42" t="s">
        <v>65</v>
      </c>
      <c r="C42" t="s">
        <v>129</v>
      </c>
      <c r="D42" t="s">
        <v>9660</v>
      </c>
      <c r="F42" t="s">
        <v>9644</v>
      </c>
      <c r="H42" t="s">
        <v>9645</v>
      </c>
    </row>
    <row r="43" spans="2:8">
      <c r="B43" t="s">
        <v>65</v>
      </c>
      <c r="C43" t="s">
        <v>129</v>
      </c>
      <c r="D43" t="s">
        <v>9666</v>
      </c>
      <c r="F43" t="s">
        <v>9644</v>
      </c>
      <c r="H43" t="s">
        <v>9645</v>
      </c>
    </row>
    <row r="44" spans="2:8">
      <c r="B44" t="s">
        <v>65</v>
      </c>
      <c r="C44" t="s">
        <v>148</v>
      </c>
      <c r="D44" t="s">
        <v>9656</v>
      </c>
      <c r="F44" t="s">
        <v>9644</v>
      </c>
      <c r="H44" t="s">
        <v>9645</v>
      </c>
    </row>
    <row r="45" spans="2:8">
      <c r="B45" t="s">
        <v>65</v>
      </c>
      <c r="C45" t="s">
        <v>148</v>
      </c>
      <c r="D45" t="s">
        <v>9658</v>
      </c>
      <c r="F45" t="s">
        <v>9644</v>
      </c>
      <c r="H45" t="s">
        <v>9645</v>
      </c>
    </row>
    <row r="46" spans="2:8">
      <c r="B46" t="s">
        <v>65</v>
      </c>
      <c r="C46" t="s">
        <v>148</v>
      </c>
      <c r="D46" t="s">
        <v>9667</v>
      </c>
      <c r="F46" t="s">
        <v>9644</v>
      </c>
      <c r="H46" t="s">
        <v>9645</v>
      </c>
    </row>
    <row r="47" spans="2:8">
      <c r="B47" t="s">
        <v>1494</v>
      </c>
      <c r="C47" t="s">
        <v>65</v>
      </c>
      <c r="D47" t="s">
        <v>9668</v>
      </c>
      <c r="F47" t="s">
        <v>9644</v>
      </c>
      <c r="H47" t="s">
        <v>9645</v>
      </c>
    </row>
    <row r="48" spans="2:8">
      <c r="B48" t="s">
        <v>100</v>
      </c>
      <c r="C48" t="s">
        <v>157</v>
      </c>
      <c r="D48" t="s">
        <v>9669</v>
      </c>
      <c r="F48" t="s">
        <v>9644</v>
      </c>
      <c r="H48" t="s">
        <v>9645</v>
      </c>
    </row>
    <row r="49" spans="2:8">
      <c r="B49" t="s">
        <v>100</v>
      </c>
      <c r="C49" t="s">
        <v>100</v>
      </c>
      <c r="D49" t="s">
        <v>9669</v>
      </c>
      <c r="F49" t="s">
        <v>9644</v>
      </c>
      <c r="H49" t="s">
        <v>9645</v>
      </c>
    </row>
    <row r="50" spans="2:8">
      <c r="B50" t="s">
        <v>100</v>
      </c>
      <c r="C50" t="s">
        <v>157</v>
      </c>
      <c r="D50" t="s">
        <v>9670</v>
      </c>
      <c r="F50" t="s">
        <v>9644</v>
      </c>
      <c r="H50" t="s">
        <v>9645</v>
      </c>
    </row>
    <row r="51" spans="2:8">
      <c r="B51" t="s">
        <v>410</v>
      </c>
      <c r="C51" t="s">
        <v>65</v>
      </c>
      <c r="D51" t="s">
        <v>9671</v>
      </c>
      <c r="F51" t="s">
        <v>9644</v>
      </c>
      <c r="H51" t="s">
        <v>9645</v>
      </c>
    </row>
    <row r="52" spans="2:8">
      <c r="B52" t="s">
        <v>1581</v>
      </c>
      <c r="C52" t="s">
        <v>701</v>
      </c>
      <c r="D52" t="s">
        <v>9672</v>
      </c>
      <c r="F52" t="s">
        <v>9644</v>
      </c>
      <c r="H52" t="s">
        <v>9645</v>
      </c>
    </row>
    <row r="53" spans="2:8">
      <c r="B53" t="s">
        <v>1581</v>
      </c>
      <c r="C53" t="s">
        <v>65</v>
      </c>
      <c r="D53" t="s">
        <v>9673</v>
      </c>
      <c r="F53" t="s">
        <v>9644</v>
      </c>
      <c r="H53" t="s">
        <v>9645</v>
      </c>
    </row>
    <row r="54" spans="2:8">
      <c r="B54" t="s">
        <v>1581</v>
      </c>
      <c r="C54" t="s">
        <v>65</v>
      </c>
      <c r="D54" t="s">
        <v>9674</v>
      </c>
      <c r="F54" t="s">
        <v>9644</v>
      </c>
      <c r="H54" t="s">
        <v>9645</v>
      </c>
    </row>
    <row r="55" spans="2:8">
      <c r="B55" t="s">
        <v>1581</v>
      </c>
      <c r="C55" t="s">
        <v>65</v>
      </c>
      <c r="D55" t="s">
        <v>9675</v>
      </c>
      <c r="F55" t="s">
        <v>9644</v>
      </c>
      <c r="H55" t="s">
        <v>9645</v>
      </c>
    </row>
    <row r="56" spans="2:8">
      <c r="B56" t="s">
        <v>1581</v>
      </c>
      <c r="C56" t="s">
        <v>65</v>
      </c>
      <c r="D56" t="s">
        <v>9676</v>
      </c>
      <c r="F56" t="s">
        <v>9644</v>
      </c>
      <c r="H56" t="s">
        <v>9645</v>
      </c>
    </row>
    <row r="57" spans="2:8">
      <c r="B57" t="s">
        <v>1581</v>
      </c>
      <c r="C57" t="s">
        <v>65</v>
      </c>
      <c r="D57" t="s">
        <v>9677</v>
      </c>
      <c r="F57" t="s">
        <v>9644</v>
      </c>
      <c r="H57" t="s">
        <v>9645</v>
      </c>
    </row>
    <row r="58" spans="2:8">
      <c r="B58" t="s">
        <v>1581</v>
      </c>
      <c r="C58" t="s">
        <v>65</v>
      </c>
      <c r="D58" t="s">
        <v>9678</v>
      </c>
      <c r="F58" t="s">
        <v>9644</v>
      </c>
      <c r="H58" t="s">
        <v>9645</v>
      </c>
    </row>
    <row r="59" spans="2:8">
      <c r="B59" t="s">
        <v>1581</v>
      </c>
      <c r="C59" t="s">
        <v>65</v>
      </c>
      <c r="D59" t="s">
        <v>9679</v>
      </c>
      <c r="F59" t="s">
        <v>9644</v>
      </c>
      <c r="H59" t="s">
        <v>9645</v>
      </c>
    </row>
    <row r="60" spans="2:8">
      <c r="B60" t="s">
        <v>1581</v>
      </c>
      <c r="C60" t="s">
        <v>65</v>
      </c>
      <c r="D60" t="s">
        <v>9680</v>
      </c>
      <c r="F60" t="s">
        <v>9644</v>
      </c>
      <c r="H60" t="s">
        <v>9645</v>
      </c>
    </row>
    <row r="61" spans="2:8">
      <c r="B61" t="s">
        <v>226</v>
      </c>
      <c r="C61" t="s">
        <v>65</v>
      </c>
      <c r="D61" t="s">
        <v>9681</v>
      </c>
      <c r="F61" t="s">
        <v>9644</v>
      </c>
      <c r="H61" t="s">
        <v>9645</v>
      </c>
    </row>
    <row r="62" spans="2:8">
      <c r="B62" t="s">
        <v>226</v>
      </c>
      <c r="C62" t="s">
        <v>157</v>
      </c>
      <c r="D62" t="s">
        <v>9682</v>
      </c>
      <c r="F62" t="s">
        <v>9644</v>
      </c>
      <c r="H62" t="s">
        <v>9645</v>
      </c>
    </row>
    <row r="63" spans="2:8">
      <c r="B63" t="s">
        <v>157</v>
      </c>
      <c r="C63" t="s">
        <v>65</v>
      </c>
      <c r="D63" t="s">
        <v>9683</v>
      </c>
      <c r="F63" t="s">
        <v>9644</v>
      </c>
      <c r="H63" t="s">
        <v>9645</v>
      </c>
    </row>
    <row r="64" spans="2:8">
      <c r="B64" t="s">
        <v>157</v>
      </c>
      <c r="C64" t="s">
        <v>65</v>
      </c>
      <c r="D64" t="s">
        <v>9684</v>
      </c>
      <c r="F64" t="s">
        <v>9644</v>
      </c>
      <c r="H64" t="s">
        <v>9645</v>
      </c>
    </row>
    <row r="65" spans="2:8">
      <c r="B65" t="s">
        <v>157</v>
      </c>
      <c r="C65" t="s">
        <v>410</v>
      </c>
      <c r="D65" t="s">
        <v>9684</v>
      </c>
      <c r="F65" t="s">
        <v>9644</v>
      </c>
      <c r="H65" t="s">
        <v>9645</v>
      </c>
    </row>
    <row r="66" spans="2:8">
      <c r="B66" t="s">
        <v>157</v>
      </c>
      <c r="C66" t="s">
        <v>226</v>
      </c>
      <c r="D66" t="s">
        <v>9685</v>
      </c>
      <c r="F66" t="s">
        <v>9644</v>
      </c>
      <c r="H66" t="s">
        <v>9645</v>
      </c>
    </row>
    <row r="67" spans="2:8">
      <c r="B67" t="s">
        <v>157</v>
      </c>
      <c r="C67" t="s">
        <v>100</v>
      </c>
      <c r="D67" t="s">
        <v>9686</v>
      </c>
      <c r="F67" t="s">
        <v>9644</v>
      </c>
      <c r="H67" t="s">
        <v>9645</v>
      </c>
    </row>
    <row r="68" spans="2:8">
      <c r="B68" t="s">
        <v>157</v>
      </c>
      <c r="C68" t="s">
        <v>100</v>
      </c>
      <c r="D68" t="s">
        <v>9687</v>
      </c>
      <c r="F68" t="s">
        <v>9644</v>
      </c>
      <c r="H68" t="s">
        <v>9645</v>
      </c>
    </row>
    <row r="69" spans="2:8">
      <c r="B69" t="s">
        <v>157</v>
      </c>
      <c r="C69" t="s">
        <v>129</v>
      </c>
      <c r="D69" t="s">
        <v>9688</v>
      </c>
      <c r="F69" t="s">
        <v>9644</v>
      </c>
      <c r="H69" t="s">
        <v>9645</v>
      </c>
    </row>
    <row r="70" spans="2:8">
      <c r="B70" t="s">
        <v>157</v>
      </c>
      <c r="C70" t="s">
        <v>157</v>
      </c>
      <c r="D70" t="s">
        <v>9688</v>
      </c>
      <c r="F70" t="s">
        <v>9644</v>
      </c>
      <c r="H70" t="s">
        <v>9645</v>
      </c>
    </row>
    <row r="71" spans="2:8">
      <c r="B71" t="s">
        <v>9661</v>
      </c>
      <c r="C71" t="s">
        <v>65</v>
      </c>
      <c r="D71" t="s">
        <v>9689</v>
      </c>
      <c r="F71" t="s">
        <v>9644</v>
      </c>
      <c r="H71" t="s">
        <v>9645</v>
      </c>
    </row>
    <row r="72" spans="2:8">
      <c r="B72" t="s">
        <v>9690</v>
      </c>
      <c r="C72" t="s">
        <v>65</v>
      </c>
      <c r="D72" t="s">
        <v>9689</v>
      </c>
      <c r="F72" t="s">
        <v>9644</v>
      </c>
      <c r="H72" t="s">
        <v>9645</v>
      </c>
    </row>
    <row r="73" spans="2:8">
      <c r="B73" t="s">
        <v>9690</v>
      </c>
      <c r="C73" t="s">
        <v>129</v>
      </c>
      <c r="D73" t="s">
        <v>9689</v>
      </c>
      <c r="F73" t="s">
        <v>9644</v>
      </c>
      <c r="H73" t="s">
        <v>9645</v>
      </c>
    </row>
    <row r="74" spans="2:8">
      <c r="B74" t="s">
        <v>410</v>
      </c>
      <c r="C74" t="s">
        <v>157</v>
      </c>
      <c r="D74" t="s">
        <v>9691</v>
      </c>
      <c r="F74" t="s">
        <v>9644</v>
      </c>
      <c r="H74" t="s">
        <v>9645</v>
      </c>
    </row>
    <row r="75" spans="2:8">
      <c r="B75" t="s">
        <v>157</v>
      </c>
      <c r="C75" t="s">
        <v>157</v>
      </c>
      <c r="D75" t="s">
        <v>9692</v>
      </c>
      <c r="F75" t="s">
        <v>9644</v>
      </c>
      <c r="H75" t="s">
        <v>9645</v>
      </c>
    </row>
    <row r="76" spans="2:8">
      <c r="B76" t="s">
        <v>1581</v>
      </c>
      <c r="C76" t="s">
        <v>65</v>
      </c>
      <c r="D76" t="s">
        <v>9693</v>
      </c>
      <c r="F76" t="s">
        <v>9644</v>
      </c>
      <c r="H76" t="s">
        <v>9645</v>
      </c>
    </row>
    <row r="77" spans="2:8">
      <c r="B77" t="s">
        <v>1581</v>
      </c>
      <c r="C77" t="s">
        <v>65</v>
      </c>
      <c r="D77" t="s">
        <v>9694</v>
      </c>
      <c r="F77" t="s">
        <v>9644</v>
      </c>
      <c r="H77" t="s">
        <v>9645</v>
      </c>
    </row>
    <row r="78" spans="2:8">
      <c r="B78" t="s">
        <v>148</v>
      </c>
      <c r="C78" t="s">
        <v>148</v>
      </c>
      <c r="D78" t="s">
        <v>9695</v>
      </c>
      <c r="F78" t="s">
        <v>9644</v>
      </c>
      <c r="H78" t="s">
        <v>9645</v>
      </c>
    </row>
    <row r="79" spans="2:8">
      <c r="B79" t="s">
        <v>1581</v>
      </c>
      <c r="C79" t="s">
        <v>65</v>
      </c>
      <c r="D79" t="s">
        <v>9696</v>
      </c>
      <c r="F79" t="s">
        <v>9644</v>
      </c>
      <c r="H79" t="s">
        <v>9645</v>
      </c>
    </row>
    <row r="80" spans="2:8">
      <c r="B80" t="s">
        <v>9661</v>
      </c>
      <c r="C80" t="s">
        <v>65</v>
      </c>
      <c r="D80" t="s">
        <v>9697</v>
      </c>
      <c r="F80" t="s">
        <v>9644</v>
      </c>
      <c r="H80" t="s">
        <v>9645</v>
      </c>
    </row>
    <row r="81" spans="2:8">
      <c r="B81" t="s">
        <v>9661</v>
      </c>
      <c r="C81" t="s">
        <v>65</v>
      </c>
      <c r="D81" t="s">
        <v>9698</v>
      </c>
      <c r="F81" t="s">
        <v>9644</v>
      </c>
      <c r="H81" t="s">
        <v>9645</v>
      </c>
    </row>
    <row r="82" spans="2:8">
      <c r="B82" t="s">
        <v>65</v>
      </c>
      <c r="C82" t="s">
        <v>148</v>
      </c>
      <c r="D82" t="s">
        <v>9699</v>
      </c>
      <c r="F82" t="s">
        <v>9644</v>
      </c>
      <c r="H82" t="s">
        <v>9645</v>
      </c>
    </row>
    <row r="83" spans="2:8">
      <c r="B83" t="s">
        <v>1581</v>
      </c>
      <c r="C83" t="s">
        <v>65</v>
      </c>
      <c r="D83" t="s">
        <v>9700</v>
      </c>
      <c r="F83" t="s">
        <v>9644</v>
      </c>
      <c r="H83" t="s">
        <v>9645</v>
      </c>
    </row>
    <row r="84" spans="2:8">
      <c r="B84" t="s">
        <v>148</v>
      </c>
      <c r="C84" t="s">
        <v>129</v>
      </c>
      <c r="D84" t="s">
        <v>9689</v>
      </c>
      <c r="F84" t="s">
        <v>9644</v>
      </c>
      <c r="H84" t="s">
        <v>9645</v>
      </c>
    </row>
    <row r="85" spans="2:8">
      <c r="B85" t="s">
        <v>148</v>
      </c>
      <c r="C85" t="s">
        <v>65</v>
      </c>
      <c r="D85" t="s">
        <v>9689</v>
      </c>
      <c r="F85" t="s">
        <v>9644</v>
      </c>
      <c r="H85" t="s">
        <v>9645</v>
      </c>
    </row>
    <row r="86" spans="2:8">
      <c r="B86" t="s">
        <v>148</v>
      </c>
      <c r="C86" t="s">
        <v>65</v>
      </c>
      <c r="D86" t="s">
        <v>9701</v>
      </c>
      <c r="F86" t="s">
        <v>9644</v>
      </c>
      <c r="H86" t="s">
        <v>9645</v>
      </c>
    </row>
    <row r="87" spans="2:8">
      <c r="B87" t="s">
        <v>148</v>
      </c>
      <c r="C87" t="s">
        <v>148</v>
      </c>
      <c r="D87" t="s">
        <v>9701</v>
      </c>
      <c r="F87" t="s">
        <v>9644</v>
      </c>
      <c r="H87" t="s">
        <v>9645</v>
      </c>
    </row>
    <row r="88" spans="2:8">
      <c r="B88" t="s">
        <v>148</v>
      </c>
      <c r="C88" t="s">
        <v>129</v>
      </c>
      <c r="D88" t="s">
        <v>9701</v>
      </c>
      <c r="F88" t="s">
        <v>9644</v>
      </c>
      <c r="H88" t="s">
        <v>9645</v>
      </c>
    </row>
    <row r="89" spans="2:8">
      <c r="B89" t="s">
        <v>148</v>
      </c>
      <c r="C89" t="s">
        <v>123</v>
      </c>
      <c r="D89" t="s">
        <v>9701</v>
      </c>
      <c r="F89" t="s">
        <v>9644</v>
      </c>
      <c r="H89" t="s">
        <v>9645</v>
      </c>
    </row>
    <row r="90" spans="2:8">
      <c r="B90" t="s">
        <v>65</v>
      </c>
      <c r="C90" t="s">
        <v>148</v>
      </c>
      <c r="D90" t="s">
        <v>9702</v>
      </c>
      <c r="F90" t="s">
        <v>9644</v>
      </c>
      <c r="H90" t="s">
        <v>9645</v>
      </c>
    </row>
    <row r="91" spans="2:8">
      <c r="B91" t="s">
        <v>65</v>
      </c>
      <c r="C91" t="s">
        <v>148</v>
      </c>
      <c r="D91" t="s">
        <v>9703</v>
      </c>
      <c r="F91" t="s">
        <v>9644</v>
      </c>
      <c r="H91" t="s">
        <v>9645</v>
      </c>
    </row>
    <row r="92" spans="2:8">
      <c r="B92" t="s">
        <v>65</v>
      </c>
      <c r="C92" t="s">
        <v>148</v>
      </c>
      <c r="D92" t="s">
        <v>9666</v>
      </c>
      <c r="F92" t="s">
        <v>9644</v>
      </c>
      <c r="H92" t="s">
        <v>9645</v>
      </c>
    </row>
    <row r="93" spans="2:8">
      <c r="B93" t="s">
        <v>65</v>
      </c>
      <c r="C93" t="s">
        <v>1392</v>
      </c>
      <c r="D93" t="s">
        <v>9659</v>
      </c>
      <c r="F93" t="s">
        <v>9644</v>
      </c>
      <c r="H93" t="s">
        <v>9645</v>
      </c>
    </row>
    <row r="94" spans="2:8">
      <c r="B94" t="s">
        <v>65</v>
      </c>
      <c r="C94" t="s">
        <v>1392</v>
      </c>
      <c r="D94" t="s">
        <v>9660</v>
      </c>
      <c r="F94" t="s">
        <v>9644</v>
      </c>
      <c r="H94" t="s">
        <v>9645</v>
      </c>
    </row>
    <row r="95" spans="2:8">
      <c r="B95" t="s">
        <v>65</v>
      </c>
      <c r="C95" t="s">
        <v>157</v>
      </c>
      <c r="D95" t="s">
        <v>9656</v>
      </c>
      <c r="F95" t="s">
        <v>9644</v>
      </c>
      <c r="H95" t="s">
        <v>9645</v>
      </c>
    </row>
    <row r="96" spans="2:8">
      <c r="B96" t="s">
        <v>65</v>
      </c>
      <c r="C96" t="s">
        <v>157</v>
      </c>
      <c r="D96" t="s">
        <v>9658</v>
      </c>
      <c r="F96" t="s">
        <v>9644</v>
      </c>
      <c r="H96" t="s">
        <v>9645</v>
      </c>
    </row>
    <row r="97" spans="2:8">
      <c r="B97" t="s">
        <v>65</v>
      </c>
      <c r="C97" t="s">
        <v>157</v>
      </c>
      <c r="D97" t="s">
        <v>9659</v>
      </c>
      <c r="F97" t="s">
        <v>9644</v>
      </c>
      <c r="H97" t="s">
        <v>9645</v>
      </c>
    </row>
    <row r="98" spans="2:8">
      <c r="B98" t="s">
        <v>129</v>
      </c>
      <c r="C98" t="s">
        <v>188</v>
      </c>
      <c r="D98" t="s">
        <v>9704</v>
      </c>
      <c r="F98" t="s">
        <v>9644</v>
      </c>
      <c r="H98" t="s">
        <v>9645</v>
      </c>
    </row>
    <row r="99" spans="2:8">
      <c r="B99" t="s">
        <v>157</v>
      </c>
      <c r="C99" t="s">
        <v>226</v>
      </c>
      <c r="D99" t="s">
        <v>9705</v>
      </c>
      <c r="F99" t="s">
        <v>9644</v>
      </c>
      <c r="H99" t="s">
        <v>9645</v>
      </c>
    </row>
    <row r="100" spans="2:8">
      <c r="B100" t="s">
        <v>157</v>
      </c>
      <c r="C100" t="s">
        <v>108</v>
      </c>
      <c r="D100" t="s">
        <v>9706</v>
      </c>
      <c r="F100" t="s">
        <v>9644</v>
      </c>
      <c r="H100" t="s">
        <v>9645</v>
      </c>
    </row>
    <row r="101" spans="2:8">
      <c r="B101" t="s">
        <v>93</v>
      </c>
      <c r="C101" t="s">
        <v>129</v>
      </c>
      <c r="D101" t="s">
        <v>9707</v>
      </c>
      <c r="F101" t="s">
        <v>9644</v>
      </c>
      <c r="H101" t="s">
        <v>9645</v>
      </c>
    </row>
    <row r="102" spans="2:8">
      <c r="B102" t="s">
        <v>93</v>
      </c>
      <c r="C102" t="s">
        <v>129</v>
      </c>
      <c r="D102" t="s">
        <v>9708</v>
      </c>
      <c r="F102" t="s">
        <v>9644</v>
      </c>
      <c r="H102" t="s">
        <v>9645</v>
      </c>
    </row>
    <row r="103" spans="2:8">
      <c r="B103" t="s">
        <v>65</v>
      </c>
      <c r="C103" t="s">
        <v>157</v>
      </c>
      <c r="D103" t="s">
        <v>9703</v>
      </c>
      <c r="F103" t="s">
        <v>9644</v>
      </c>
      <c r="H103" t="s">
        <v>9645</v>
      </c>
    </row>
    <row r="104" spans="2:8">
      <c r="B104" t="s">
        <v>129</v>
      </c>
      <c r="C104" t="s">
        <v>157</v>
      </c>
      <c r="D104" t="s">
        <v>9709</v>
      </c>
      <c r="F104" t="s">
        <v>9644</v>
      </c>
      <c r="H104" t="s">
        <v>9645</v>
      </c>
    </row>
    <row r="105" spans="2:8">
      <c r="B105" t="s">
        <v>1581</v>
      </c>
      <c r="C105" t="s">
        <v>65</v>
      </c>
      <c r="D105" t="s">
        <v>9710</v>
      </c>
      <c r="F105" t="s">
        <v>9644</v>
      </c>
      <c r="H105" t="s">
        <v>9645</v>
      </c>
    </row>
    <row r="106" spans="2:8">
      <c r="B106" t="s">
        <v>1581</v>
      </c>
      <c r="C106" t="s">
        <v>65</v>
      </c>
      <c r="D106" t="s">
        <v>9711</v>
      </c>
      <c r="F106" t="s">
        <v>9644</v>
      </c>
      <c r="H106" t="s">
        <v>9645</v>
      </c>
    </row>
    <row r="107" spans="2:8">
      <c r="B107" t="s">
        <v>1581</v>
      </c>
      <c r="C107" t="s">
        <v>65</v>
      </c>
      <c r="D107" t="s">
        <v>9712</v>
      </c>
      <c r="F107" t="s">
        <v>9644</v>
      </c>
      <c r="H107" t="s">
        <v>9645</v>
      </c>
    </row>
    <row r="108" spans="2:8">
      <c r="B108" t="s">
        <v>1581</v>
      </c>
      <c r="C108" t="s">
        <v>65</v>
      </c>
      <c r="D108" t="s">
        <v>9713</v>
      </c>
      <c r="F108" t="s">
        <v>9644</v>
      </c>
      <c r="H108" t="s">
        <v>9645</v>
      </c>
    </row>
    <row r="109" spans="2:8">
      <c r="B109" t="s">
        <v>1581</v>
      </c>
      <c r="C109" t="s">
        <v>65</v>
      </c>
      <c r="D109" t="s">
        <v>9714</v>
      </c>
      <c r="F109" t="s">
        <v>9644</v>
      </c>
      <c r="H109" t="s">
        <v>9645</v>
      </c>
    </row>
    <row r="110" spans="2:8">
      <c r="B110" t="s">
        <v>1581</v>
      </c>
      <c r="C110" t="s">
        <v>65</v>
      </c>
      <c r="D110" t="s">
        <v>9715</v>
      </c>
      <c r="F110" t="s">
        <v>9644</v>
      </c>
      <c r="H110" t="s">
        <v>9645</v>
      </c>
    </row>
    <row r="111" spans="2:8">
      <c r="B111" t="s">
        <v>1581</v>
      </c>
      <c r="C111" t="s">
        <v>65</v>
      </c>
      <c r="D111" t="s">
        <v>9716</v>
      </c>
      <c r="F111" t="s">
        <v>9644</v>
      </c>
      <c r="H111" t="s">
        <v>9645</v>
      </c>
    </row>
    <row r="112" spans="2:8">
      <c r="B112" t="s">
        <v>1581</v>
      </c>
      <c r="C112" t="s">
        <v>65</v>
      </c>
      <c r="D112" t="s">
        <v>9717</v>
      </c>
      <c r="F112" t="s">
        <v>9644</v>
      </c>
      <c r="H112" t="s">
        <v>9645</v>
      </c>
    </row>
    <row r="113" spans="2:8">
      <c r="B113" t="s">
        <v>1581</v>
      </c>
      <c r="C113" t="s">
        <v>65</v>
      </c>
      <c r="D113" t="s">
        <v>9718</v>
      </c>
      <c r="F113" t="s">
        <v>9644</v>
      </c>
      <c r="H113" t="s">
        <v>9645</v>
      </c>
    </row>
    <row r="114" spans="2:8">
      <c r="B114" t="s">
        <v>1581</v>
      </c>
      <c r="C114" t="s">
        <v>65</v>
      </c>
      <c r="D114" t="s">
        <v>9719</v>
      </c>
      <c r="F114" t="s">
        <v>9644</v>
      </c>
      <c r="H114" t="s">
        <v>9645</v>
      </c>
    </row>
    <row r="115" spans="2:8">
      <c r="B115" t="s">
        <v>1581</v>
      </c>
      <c r="C115" t="s">
        <v>65</v>
      </c>
      <c r="D115" t="s">
        <v>9720</v>
      </c>
      <c r="F115" t="s">
        <v>9644</v>
      </c>
      <c r="H115" t="s">
        <v>9645</v>
      </c>
    </row>
    <row r="116" spans="2:8">
      <c r="B116" t="s">
        <v>1581</v>
      </c>
      <c r="C116" t="s">
        <v>65</v>
      </c>
      <c r="D116" t="s">
        <v>9721</v>
      </c>
      <c r="F116" t="s">
        <v>9644</v>
      </c>
      <c r="H116" t="s">
        <v>9645</v>
      </c>
    </row>
    <row r="117" spans="2:8">
      <c r="B117" t="s">
        <v>1581</v>
      </c>
      <c r="C117" t="s">
        <v>65</v>
      </c>
      <c r="D117" t="s">
        <v>9722</v>
      </c>
      <c r="F117" t="s">
        <v>9644</v>
      </c>
      <c r="H117" t="s">
        <v>9645</v>
      </c>
    </row>
    <row r="118" spans="2:8">
      <c r="B118" t="s">
        <v>1581</v>
      </c>
      <c r="C118" t="s">
        <v>65</v>
      </c>
      <c r="D118" t="s">
        <v>9723</v>
      </c>
      <c r="F118" t="s">
        <v>9644</v>
      </c>
      <c r="H118" t="s">
        <v>9645</v>
      </c>
    </row>
    <row r="119" spans="2:8">
      <c r="B119" t="s">
        <v>1581</v>
      </c>
      <c r="C119" t="s">
        <v>65</v>
      </c>
      <c r="D119" t="s">
        <v>9724</v>
      </c>
      <c r="F119" t="s">
        <v>9644</v>
      </c>
      <c r="H119" t="s">
        <v>9645</v>
      </c>
    </row>
    <row r="120" spans="2:8">
      <c r="B120" t="s">
        <v>1581</v>
      </c>
      <c r="C120" t="s">
        <v>65</v>
      </c>
      <c r="D120" t="s">
        <v>9725</v>
      </c>
      <c r="F120" t="s">
        <v>9644</v>
      </c>
      <c r="H120" t="s">
        <v>9645</v>
      </c>
    </row>
    <row r="121" spans="2:8">
      <c r="B121" t="s">
        <v>65</v>
      </c>
      <c r="C121" t="s">
        <v>157</v>
      </c>
      <c r="D121" t="s">
        <v>9660</v>
      </c>
      <c r="F121" t="s">
        <v>9644</v>
      </c>
      <c r="H121" t="s">
        <v>9645</v>
      </c>
    </row>
    <row r="122" spans="2:8">
      <c r="B122" t="s">
        <v>65</v>
      </c>
      <c r="C122" t="s">
        <v>157</v>
      </c>
      <c r="D122" t="s">
        <v>9666</v>
      </c>
      <c r="F122" t="s">
        <v>9644</v>
      </c>
      <c r="H122" t="s">
        <v>9645</v>
      </c>
    </row>
    <row r="123" spans="2:8">
      <c r="B123" t="s">
        <v>65</v>
      </c>
      <c r="C123" t="s">
        <v>157</v>
      </c>
      <c r="D123" t="s">
        <v>9726</v>
      </c>
      <c r="F123" t="s">
        <v>9644</v>
      </c>
      <c r="H123" t="s">
        <v>9645</v>
      </c>
    </row>
    <row r="124" spans="2:8">
      <c r="B124" t="s">
        <v>1581</v>
      </c>
      <c r="C124" t="s">
        <v>65</v>
      </c>
      <c r="D124" t="s">
        <v>9727</v>
      </c>
      <c r="F124" t="s">
        <v>9644</v>
      </c>
      <c r="H124" t="s">
        <v>9645</v>
      </c>
    </row>
    <row r="125" spans="2:8">
      <c r="B125" t="s">
        <v>157</v>
      </c>
      <c r="C125" t="s">
        <v>157</v>
      </c>
      <c r="D125" t="s">
        <v>9728</v>
      </c>
      <c r="F125" t="s">
        <v>9644</v>
      </c>
      <c r="H125" t="s">
        <v>9645</v>
      </c>
    </row>
    <row r="126" spans="2:8">
      <c r="B126" t="s">
        <v>157</v>
      </c>
      <c r="C126" t="s">
        <v>65</v>
      </c>
      <c r="D126" t="s">
        <v>9729</v>
      </c>
      <c r="F126" t="s">
        <v>9644</v>
      </c>
      <c r="H126" t="s">
        <v>9645</v>
      </c>
    </row>
    <row r="127" spans="2:8">
      <c r="B127" t="s">
        <v>157</v>
      </c>
      <c r="C127" t="s">
        <v>642</v>
      </c>
      <c r="D127" t="s">
        <v>9729</v>
      </c>
      <c r="F127" t="s">
        <v>9644</v>
      </c>
      <c r="H127" t="s">
        <v>9645</v>
      </c>
    </row>
    <row r="128" spans="2:8">
      <c r="B128" t="s">
        <v>1581</v>
      </c>
      <c r="C128" t="s">
        <v>65</v>
      </c>
      <c r="D128" t="s">
        <v>9730</v>
      </c>
      <c r="F128" t="s">
        <v>9644</v>
      </c>
      <c r="H128" t="s">
        <v>9645</v>
      </c>
    </row>
    <row r="129" spans="2:8">
      <c r="B129" t="s">
        <v>65</v>
      </c>
      <c r="C129" t="s">
        <v>226</v>
      </c>
      <c r="D129" t="s">
        <v>9731</v>
      </c>
      <c r="F129" t="s">
        <v>9644</v>
      </c>
      <c r="H129" t="s">
        <v>9645</v>
      </c>
    </row>
    <row r="130" spans="2:8">
      <c r="B130" t="s">
        <v>9661</v>
      </c>
      <c r="C130" t="s">
        <v>65</v>
      </c>
      <c r="D130" t="s">
        <v>9732</v>
      </c>
      <c r="F130" t="s">
        <v>9644</v>
      </c>
      <c r="H130" t="s">
        <v>9645</v>
      </c>
    </row>
    <row r="131" spans="2:8">
      <c r="B131" t="s">
        <v>129</v>
      </c>
      <c r="C131" t="s">
        <v>188</v>
      </c>
      <c r="D131" t="s">
        <v>9733</v>
      </c>
      <c r="F131" t="s">
        <v>9644</v>
      </c>
      <c r="H131" t="s">
        <v>9645</v>
      </c>
    </row>
    <row r="132" spans="2:8">
      <c r="B132" t="s">
        <v>129</v>
      </c>
      <c r="C132" t="s">
        <v>157</v>
      </c>
      <c r="D132" t="s">
        <v>9733</v>
      </c>
      <c r="F132" t="s">
        <v>9644</v>
      </c>
      <c r="H132" t="s">
        <v>9645</v>
      </c>
    </row>
    <row r="133" spans="2:8">
      <c r="B133" t="s">
        <v>129</v>
      </c>
      <c r="C133" t="s">
        <v>148</v>
      </c>
      <c r="D133" t="s">
        <v>9733</v>
      </c>
      <c r="F133" t="s">
        <v>9644</v>
      </c>
      <c r="H133" t="s">
        <v>9645</v>
      </c>
    </row>
    <row r="134" spans="2:8">
      <c r="B134" t="s">
        <v>65</v>
      </c>
      <c r="C134" t="s">
        <v>226</v>
      </c>
      <c r="D134" t="s">
        <v>9657</v>
      </c>
      <c r="F134" t="s">
        <v>9644</v>
      </c>
      <c r="H134" t="s">
        <v>9645</v>
      </c>
    </row>
    <row r="135" spans="2:8">
      <c r="B135" t="s">
        <v>129</v>
      </c>
      <c r="C135" t="s">
        <v>129</v>
      </c>
      <c r="D135" t="s">
        <v>9734</v>
      </c>
      <c r="F135" t="s">
        <v>9644</v>
      </c>
      <c r="H135" t="s">
        <v>9645</v>
      </c>
    </row>
    <row r="136" spans="2:8">
      <c r="B136" t="s">
        <v>129</v>
      </c>
      <c r="C136" t="s">
        <v>157</v>
      </c>
      <c r="D136" t="s">
        <v>9734</v>
      </c>
      <c r="F136" t="s">
        <v>9644</v>
      </c>
      <c r="H136" t="s">
        <v>9645</v>
      </c>
    </row>
    <row r="137" spans="2:8">
      <c r="B137" t="s">
        <v>129</v>
      </c>
      <c r="C137" t="s">
        <v>188</v>
      </c>
      <c r="D137" t="s">
        <v>9734</v>
      </c>
      <c r="F137" t="s">
        <v>9644</v>
      </c>
      <c r="H137" t="s">
        <v>9645</v>
      </c>
    </row>
    <row r="138" spans="2:8">
      <c r="B138" t="s">
        <v>129</v>
      </c>
      <c r="C138" t="s">
        <v>65</v>
      </c>
      <c r="D138" t="s">
        <v>9734</v>
      </c>
      <c r="F138" t="s">
        <v>9644</v>
      </c>
      <c r="H138" t="s">
        <v>9645</v>
      </c>
    </row>
    <row r="139" spans="2:8">
      <c r="B139" t="s">
        <v>65</v>
      </c>
      <c r="C139" t="s">
        <v>226</v>
      </c>
      <c r="D139" t="s">
        <v>9735</v>
      </c>
      <c r="F139" t="s">
        <v>9644</v>
      </c>
      <c r="H139" t="s">
        <v>9645</v>
      </c>
    </row>
    <row r="140" spans="2:8">
      <c r="B140" t="s">
        <v>65</v>
      </c>
      <c r="C140" t="s">
        <v>226</v>
      </c>
      <c r="D140" t="s">
        <v>9665</v>
      </c>
      <c r="F140" t="s">
        <v>9644</v>
      </c>
      <c r="H140" t="s">
        <v>9645</v>
      </c>
    </row>
    <row r="141" spans="2:8">
      <c r="B141" t="s">
        <v>129</v>
      </c>
      <c r="C141" t="s">
        <v>148</v>
      </c>
      <c r="D141" t="s">
        <v>9736</v>
      </c>
      <c r="F141" t="s">
        <v>9644</v>
      </c>
      <c r="H141" t="s">
        <v>9645</v>
      </c>
    </row>
    <row r="142" spans="2:8">
      <c r="B142" t="s">
        <v>65</v>
      </c>
      <c r="C142" t="s">
        <v>226</v>
      </c>
      <c r="D142" t="s">
        <v>9659</v>
      </c>
      <c r="F142" t="s">
        <v>9644</v>
      </c>
      <c r="H142" t="s">
        <v>9645</v>
      </c>
    </row>
    <row r="143" spans="2:8">
      <c r="B143" t="s">
        <v>65</v>
      </c>
      <c r="C143" t="s">
        <v>642</v>
      </c>
      <c r="D143" t="s">
        <v>9737</v>
      </c>
      <c r="F143" t="s">
        <v>9644</v>
      </c>
      <c r="H143" t="s">
        <v>9645</v>
      </c>
    </row>
    <row r="144" spans="2:8">
      <c r="B144" t="s">
        <v>65</v>
      </c>
      <c r="C144" t="s">
        <v>642</v>
      </c>
      <c r="D144" t="s">
        <v>9656</v>
      </c>
      <c r="F144" t="s">
        <v>9644</v>
      </c>
      <c r="H144" t="s">
        <v>9645</v>
      </c>
    </row>
    <row r="145" spans="2:8">
      <c r="B145" t="s">
        <v>65</v>
      </c>
      <c r="C145" t="s">
        <v>188</v>
      </c>
      <c r="D145" t="s">
        <v>9659</v>
      </c>
      <c r="F145" t="s">
        <v>9644</v>
      </c>
      <c r="H145" t="s">
        <v>9645</v>
      </c>
    </row>
    <row r="146" spans="2:8">
      <c r="B146" t="s">
        <v>1392</v>
      </c>
      <c r="C146" t="s">
        <v>65</v>
      </c>
      <c r="D146" t="s">
        <v>9738</v>
      </c>
      <c r="F146" t="s">
        <v>9644</v>
      </c>
      <c r="H146" t="s">
        <v>9645</v>
      </c>
    </row>
    <row r="147" spans="2:8">
      <c r="B147" t="s">
        <v>65</v>
      </c>
      <c r="C147" t="s">
        <v>1581</v>
      </c>
      <c r="D147" t="s">
        <v>9739</v>
      </c>
      <c r="F147" t="s">
        <v>9644</v>
      </c>
      <c r="H147" t="s">
        <v>9645</v>
      </c>
    </row>
    <row r="148" spans="2:8">
      <c r="B148" t="s">
        <v>65</v>
      </c>
      <c r="C148" t="s">
        <v>1581</v>
      </c>
      <c r="D148" t="s">
        <v>9740</v>
      </c>
      <c r="F148" t="s">
        <v>9644</v>
      </c>
      <c r="H148" t="s">
        <v>9645</v>
      </c>
    </row>
    <row r="149" spans="2:8">
      <c r="B149" t="s">
        <v>65</v>
      </c>
      <c r="C149" t="s">
        <v>1581</v>
      </c>
      <c r="D149" t="s">
        <v>9741</v>
      </c>
      <c r="F149" t="s">
        <v>9644</v>
      </c>
      <c r="H149" t="s">
        <v>9645</v>
      </c>
    </row>
    <row r="150" spans="2:8">
      <c r="B150" t="s">
        <v>148</v>
      </c>
      <c r="C150" t="s">
        <v>129</v>
      </c>
      <c r="D150" t="s">
        <v>9742</v>
      </c>
      <c r="F150" t="s">
        <v>9644</v>
      </c>
      <c r="H150" t="s">
        <v>9645</v>
      </c>
    </row>
    <row r="151" spans="2:8">
      <c r="B151" t="s">
        <v>1492</v>
      </c>
      <c r="C151" t="s">
        <v>65</v>
      </c>
      <c r="D151" t="s">
        <v>9743</v>
      </c>
      <c r="F151" t="s">
        <v>9644</v>
      </c>
      <c r="H151" t="s">
        <v>9645</v>
      </c>
    </row>
    <row r="152" spans="2:8">
      <c r="B152" t="s">
        <v>605</v>
      </c>
      <c r="C152" t="s">
        <v>65</v>
      </c>
      <c r="D152" t="s">
        <v>9744</v>
      </c>
      <c r="F152" t="s">
        <v>9644</v>
      </c>
      <c r="H152" t="s">
        <v>9645</v>
      </c>
    </row>
    <row r="153" spans="2:8">
      <c r="B153" t="s">
        <v>148</v>
      </c>
      <c r="C153" t="s">
        <v>412</v>
      </c>
      <c r="D153" t="s">
        <v>9745</v>
      </c>
      <c r="F153" t="s">
        <v>9644</v>
      </c>
      <c r="H153" t="s">
        <v>9645</v>
      </c>
    </row>
    <row r="154" spans="2:8">
      <c r="B154" t="s">
        <v>142</v>
      </c>
      <c r="C154" t="s">
        <v>65</v>
      </c>
      <c r="D154" t="s">
        <v>9746</v>
      </c>
      <c r="F154" t="s">
        <v>9644</v>
      </c>
      <c r="H154" t="s">
        <v>9645</v>
      </c>
    </row>
    <row r="155" spans="2:8">
      <c r="B155" t="s">
        <v>142</v>
      </c>
      <c r="C155" t="s">
        <v>142</v>
      </c>
      <c r="D155" t="s">
        <v>9746</v>
      </c>
      <c r="F155" t="s">
        <v>9644</v>
      </c>
      <c r="H155" t="s">
        <v>9645</v>
      </c>
    </row>
    <row r="156" spans="2:8">
      <c r="B156" t="s">
        <v>157</v>
      </c>
      <c r="C156" t="s">
        <v>142</v>
      </c>
      <c r="D156" t="s">
        <v>9747</v>
      </c>
      <c r="F156" t="s">
        <v>9644</v>
      </c>
      <c r="H156" t="s">
        <v>9645</v>
      </c>
    </row>
    <row r="157" spans="2:8">
      <c r="B157" t="s">
        <v>142</v>
      </c>
      <c r="C157" t="s">
        <v>157</v>
      </c>
      <c r="D157" t="s">
        <v>9748</v>
      </c>
      <c r="F157" t="s">
        <v>9644</v>
      </c>
      <c r="H157" t="s">
        <v>9645</v>
      </c>
    </row>
    <row r="158" spans="2:8">
      <c r="B158" t="s">
        <v>142</v>
      </c>
      <c r="C158" t="s">
        <v>142</v>
      </c>
      <c r="D158" t="s">
        <v>9748</v>
      </c>
      <c r="F158" t="s">
        <v>9644</v>
      </c>
      <c r="H158" t="s">
        <v>9645</v>
      </c>
    </row>
    <row r="159" spans="2:8">
      <c r="B159" t="s">
        <v>142</v>
      </c>
      <c r="C159" t="s">
        <v>142</v>
      </c>
      <c r="D159" t="s">
        <v>9749</v>
      </c>
      <c r="F159" t="s">
        <v>9644</v>
      </c>
      <c r="H159" t="s">
        <v>9645</v>
      </c>
    </row>
    <row r="160" spans="2:8">
      <c r="B160" t="s">
        <v>142</v>
      </c>
      <c r="C160" t="s">
        <v>157</v>
      </c>
      <c r="D160" t="s">
        <v>9749</v>
      </c>
      <c r="F160" t="s">
        <v>9644</v>
      </c>
      <c r="H160" t="s">
        <v>9645</v>
      </c>
    </row>
    <row r="161" spans="2:8">
      <c r="B161" t="s">
        <v>1581</v>
      </c>
      <c r="C161" t="s">
        <v>65</v>
      </c>
      <c r="D161" t="s">
        <v>9750</v>
      </c>
      <c r="F161" t="s">
        <v>9644</v>
      </c>
      <c r="H161" t="s">
        <v>9645</v>
      </c>
    </row>
    <row r="162" spans="2:8">
      <c r="B162" t="s">
        <v>65</v>
      </c>
      <c r="C162" t="s">
        <v>1581</v>
      </c>
      <c r="D162" t="s">
        <v>9751</v>
      </c>
      <c r="F162" t="s">
        <v>9644</v>
      </c>
      <c r="H162" t="s">
        <v>9645</v>
      </c>
    </row>
    <row r="163" spans="2:8">
      <c r="B163" t="s">
        <v>142</v>
      </c>
      <c r="C163" t="s">
        <v>157</v>
      </c>
      <c r="D163" t="s">
        <v>9752</v>
      </c>
      <c r="F163" t="s">
        <v>9644</v>
      </c>
      <c r="H163" t="s">
        <v>9645</v>
      </c>
    </row>
    <row r="164" spans="2:8">
      <c r="B164" t="s">
        <v>1581</v>
      </c>
      <c r="C164" t="s">
        <v>65</v>
      </c>
      <c r="D164" t="s">
        <v>9753</v>
      </c>
      <c r="F164" t="s">
        <v>9644</v>
      </c>
      <c r="H164" t="s">
        <v>9645</v>
      </c>
    </row>
    <row r="165" spans="2:8">
      <c r="B165" t="s">
        <v>142</v>
      </c>
      <c r="C165" t="s">
        <v>157</v>
      </c>
      <c r="D165" t="s">
        <v>9754</v>
      </c>
      <c r="F165" t="s">
        <v>9644</v>
      </c>
      <c r="H165" t="s">
        <v>9645</v>
      </c>
    </row>
    <row r="166" spans="2:8">
      <c r="B166" t="s">
        <v>1381</v>
      </c>
      <c r="C166" t="s">
        <v>148</v>
      </c>
      <c r="D166" t="s">
        <v>9755</v>
      </c>
      <c r="F166" t="s">
        <v>9644</v>
      </c>
      <c r="H166" t="s">
        <v>9645</v>
      </c>
    </row>
    <row r="167" spans="2:8">
      <c r="B167" t="s">
        <v>1381</v>
      </c>
      <c r="C167" t="s">
        <v>65</v>
      </c>
      <c r="D167" t="s">
        <v>9756</v>
      </c>
      <c r="F167" t="s">
        <v>9644</v>
      </c>
      <c r="H167" t="s">
        <v>9645</v>
      </c>
    </row>
    <row r="168" spans="2:8">
      <c r="B168" t="s">
        <v>1381</v>
      </c>
      <c r="C168" t="s">
        <v>129</v>
      </c>
      <c r="D168" t="s">
        <v>9756</v>
      </c>
      <c r="F168" t="s">
        <v>9644</v>
      </c>
      <c r="H168" t="s">
        <v>9645</v>
      </c>
    </row>
    <row r="169" spans="2:8">
      <c r="B169" t="s">
        <v>1381</v>
      </c>
      <c r="C169" t="s">
        <v>129</v>
      </c>
      <c r="D169" t="s">
        <v>9756</v>
      </c>
      <c r="F169" t="s">
        <v>9644</v>
      </c>
      <c r="H169" t="s">
        <v>9645</v>
      </c>
    </row>
    <row r="170" spans="2:8">
      <c r="B170" t="s">
        <v>1381</v>
      </c>
      <c r="C170" t="s">
        <v>148</v>
      </c>
      <c r="D170" t="s">
        <v>9757</v>
      </c>
      <c r="F170" t="s">
        <v>9644</v>
      </c>
      <c r="H170" t="s">
        <v>9645</v>
      </c>
    </row>
    <row r="171" spans="2:8">
      <c r="B171" t="s">
        <v>1581</v>
      </c>
      <c r="C171" t="s">
        <v>65</v>
      </c>
      <c r="D171" t="s">
        <v>9758</v>
      </c>
      <c r="F171" t="s">
        <v>9644</v>
      </c>
      <c r="H171" t="s">
        <v>9645</v>
      </c>
    </row>
    <row r="172" spans="2:8">
      <c r="B172" t="s">
        <v>1612</v>
      </c>
      <c r="C172" t="s">
        <v>65</v>
      </c>
      <c r="D172" t="s">
        <v>9759</v>
      </c>
      <c r="F172" t="s">
        <v>9644</v>
      </c>
      <c r="H172" t="s">
        <v>9645</v>
      </c>
    </row>
    <row r="173" spans="2:8">
      <c r="B173" t="s">
        <v>142</v>
      </c>
      <c r="C173" t="s">
        <v>157</v>
      </c>
      <c r="D173" t="s">
        <v>9760</v>
      </c>
      <c r="F173" t="s">
        <v>9644</v>
      </c>
      <c r="H173" t="s">
        <v>9645</v>
      </c>
    </row>
    <row r="174" spans="2:8">
      <c r="B174" t="s">
        <v>157</v>
      </c>
      <c r="C174" t="s">
        <v>157</v>
      </c>
      <c r="D174" t="s">
        <v>9761</v>
      </c>
      <c r="F174" t="s">
        <v>9644</v>
      </c>
      <c r="H174" t="s">
        <v>9645</v>
      </c>
    </row>
    <row r="175" spans="2:8">
      <c r="B175" t="s">
        <v>1581</v>
      </c>
      <c r="C175" t="s">
        <v>65</v>
      </c>
      <c r="D175" t="s">
        <v>9762</v>
      </c>
      <c r="F175" t="s">
        <v>9644</v>
      </c>
      <c r="H175" t="s">
        <v>9645</v>
      </c>
    </row>
    <row r="176" spans="2:8">
      <c r="B176" t="s">
        <v>794</v>
      </c>
      <c r="C176" t="s">
        <v>65</v>
      </c>
      <c r="D176" t="s">
        <v>9763</v>
      </c>
      <c r="E176" s="8" t="s">
        <v>9764</v>
      </c>
      <c r="F176" t="s">
        <v>9765</v>
      </c>
      <c r="H176" t="s">
        <v>9645</v>
      </c>
    </row>
    <row r="177" spans="2:8" ht="45">
      <c r="B177" t="s">
        <v>65</v>
      </c>
      <c r="C177" t="s">
        <v>1492</v>
      </c>
      <c r="E177" s="8" t="s">
        <v>9766</v>
      </c>
      <c r="F177" t="s">
        <v>1409</v>
      </c>
      <c r="H177" t="s">
        <v>9645</v>
      </c>
    </row>
    <row r="178" spans="2:8">
      <c r="H178" t="s">
        <v>9645</v>
      </c>
    </row>
    <row r="179" spans="2:8">
      <c r="B179" t="s">
        <v>149</v>
      </c>
      <c r="C179" t="s">
        <v>537</v>
      </c>
      <c r="E179" s="8" t="s">
        <v>9767</v>
      </c>
      <c r="H179" t="s">
        <v>9645</v>
      </c>
    </row>
    <row r="180" spans="2:8">
      <c r="B180" t="s">
        <v>537</v>
      </c>
      <c r="C180" t="s">
        <v>149</v>
      </c>
      <c r="E180" s="8" t="s">
        <v>9767</v>
      </c>
      <c r="H180" t="s">
        <v>9645</v>
      </c>
    </row>
    <row r="181" spans="2:8">
      <c r="B181" t="s">
        <v>1387</v>
      </c>
      <c r="C181" t="s">
        <v>117</v>
      </c>
      <c r="D181" t="s">
        <v>9768</v>
      </c>
      <c r="E181"/>
      <c r="F181" t="s">
        <v>9769</v>
      </c>
      <c r="H181" t="s">
        <v>9770</v>
      </c>
    </row>
    <row r="182" spans="2:8">
      <c r="B182" t="s">
        <v>127</v>
      </c>
      <c r="C182" t="s">
        <v>117</v>
      </c>
      <c r="D182" t="s">
        <v>9771</v>
      </c>
      <c r="E182"/>
      <c r="F182" t="s">
        <v>9769</v>
      </c>
      <c r="H182" t="s">
        <v>9770</v>
      </c>
    </row>
    <row r="183" spans="2:8">
      <c r="B183" t="s">
        <v>308</v>
      </c>
      <c r="C183" t="s">
        <v>117</v>
      </c>
      <c r="D183" t="s">
        <v>9772</v>
      </c>
      <c r="E183"/>
      <c r="F183" t="s">
        <v>9769</v>
      </c>
      <c r="H183" t="s">
        <v>9770</v>
      </c>
    </row>
    <row r="184" spans="2:8">
      <c r="B184" t="s">
        <v>65</v>
      </c>
      <c r="C184" t="s">
        <v>58</v>
      </c>
      <c r="D184" t="s">
        <v>9773</v>
      </c>
      <c r="F184" t="s">
        <v>9774</v>
      </c>
      <c r="H184" t="s">
        <v>9775</v>
      </c>
    </row>
    <row r="185" spans="2:8">
      <c r="B185" t="s">
        <v>830</v>
      </c>
      <c r="D185" t="s">
        <v>9776</v>
      </c>
      <c r="F185" t="s">
        <v>9777</v>
      </c>
    </row>
    <row r="186" spans="2:8">
      <c r="B186" t="s">
        <v>9778</v>
      </c>
      <c r="D186" t="s">
        <v>9776</v>
      </c>
      <c r="F186" t="s">
        <v>9777</v>
      </c>
    </row>
  </sheetData>
  <phoneticPr fontId="7"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FFCC1D47-2323-4515-AC6D-EDAA7893A537}">
          <x14:formula1>
            <xm:f>'A-Applications'!$B:$B</xm:f>
          </x14:formula1>
          <xm:sqref>B5:C1048576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F1BF9-A25E-434C-AA7F-6570A96C859F}">
  <sheetPr codeName="Sheet15">
    <tabColor rgb="FFFFC000"/>
  </sheetPr>
  <dimension ref="B1:AM244"/>
  <sheetViews>
    <sheetView zoomScale="80" zoomScaleNormal="80" workbookViewId="0">
      <pane xSplit="1" ySplit="3" topLeftCell="B60" activePane="bottomRight" state="frozen"/>
      <selection pane="bottomRight" activeCell="B89" sqref="B89"/>
      <selection pane="bottomLeft" activeCell="A4" sqref="A4"/>
      <selection pane="topRight" activeCell="B1" sqref="B1"/>
    </sheetView>
  </sheetViews>
  <sheetFormatPr defaultRowHeight="15"/>
  <cols>
    <col min="2" max="2" width="30.28515625" customWidth="1"/>
    <col min="3" max="3" width="28.5703125" customWidth="1"/>
    <col min="4" max="4" width="26.28515625" customWidth="1"/>
    <col min="5" max="5" width="41.7109375" customWidth="1"/>
    <col min="6" max="6" width="20.5703125" customWidth="1"/>
    <col min="7" max="7" width="15.7109375" customWidth="1"/>
    <col min="8" max="8" width="17.5703125" bestFit="1" customWidth="1"/>
    <col min="9" max="9" width="28.28515625" customWidth="1"/>
    <col min="10" max="10" width="17.28515625" bestFit="1" customWidth="1"/>
    <col min="11" max="11" width="12.7109375" bestFit="1" customWidth="1"/>
    <col min="12" max="12" width="24.28515625" bestFit="1" customWidth="1"/>
    <col min="13" max="13" width="14.7109375" bestFit="1" customWidth="1"/>
    <col min="14" max="17" width="12.5703125" customWidth="1"/>
    <col min="18" max="18" width="20.42578125" bestFit="1" customWidth="1"/>
    <col min="19" max="21" width="12.5703125" customWidth="1"/>
    <col min="22" max="22" width="13.7109375" bestFit="1" customWidth="1"/>
    <col min="23" max="23" width="12.5703125" customWidth="1"/>
    <col min="24" max="24" width="16.7109375" customWidth="1"/>
    <col min="25" max="25" width="30" bestFit="1" customWidth="1"/>
    <col min="26" max="26" width="14.28515625" bestFit="1" customWidth="1"/>
    <col min="27" max="27" width="38.7109375" bestFit="1" customWidth="1"/>
    <col min="28" max="28" width="16.42578125" bestFit="1" customWidth="1"/>
    <col min="29" max="29" width="18.7109375" bestFit="1" customWidth="1"/>
    <col min="30" max="30" width="24.5703125" bestFit="1" customWidth="1"/>
    <col min="31" max="31" width="10.28515625" bestFit="1" customWidth="1"/>
    <col min="32" max="32" width="18.7109375" bestFit="1" customWidth="1"/>
    <col min="35" max="35" width="18.7109375" bestFit="1" customWidth="1"/>
    <col min="36" max="36" width="50.28515625" bestFit="1" customWidth="1"/>
    <col min="37" max="37" width="30.28515625" bestFit="1" customWidth="1"/>
    <col min="38" max="38" width="71.42578125" bestFit="1" customWidth="1"/>
    <col min="39" max="39" width="50.7109375" bestFit="1" customWidth="1"/>
  </cols>
  <sheetData>
    <row r="1" spans="2:39" ht="90">
      <c r="B1" s="8" t="s">
        <v>9779</v>
      </c>
      <c r="C1" s="8" t="s">
        <v>9780</v>
      </c>
      <c r="Z1" s="197"/>
      <c r="AA1" s="196" t="s">
        <v>9781</v>
      </c>
      <c r="AJ1" s="196" t="s">
        <v>9782</v>
      </c>
      <c r="AK1" s="196" t="s">
        <v>9783</v>
      </c>
      <c r="AL1" s="196" t="s">
        <v>9784</v>
      </c>
      <c r="AM1" s="196" t="s">
        <v>9785</v>
      </c>
    </row>
    <row r="3" spans="2:39" ht="60">
      <c r="B3" t="s">
        <v>39</v>
      </c>
      <c r="C3" t="s">
        <v>2037</v>
      </c>
      <c r="D3" t="s">
        <v>40</v>
      </c>
      <c r="E3" t="s">
        <v>2038</v>
      </c>
      <c r="F3" t="s">
        <v>37</v>
      </c>
      <c r="G3" t="s">
        <v>9786</v>
      </c>
      <c r="H3" t="s">
        <v>9787</v>
      </c>
      <c r="I3" t="s">
        <v>27</v>
      </c>
      <c r="J3" s="31" t="s">
        <v>9788</v>
      </c>
      <c r="K3" s="31" t="s">
        <v>9789</v>
      </c>
      <c r="L3" s="31" t="s">
        <v>9790</v>
      </c>
      <c r="M3" t="s">
        <v>9791</v>
      </c>
      <c r="N3" t="s">
        <v>5007</v>
      </c>
      <c r="O3" t="s">
        <v>5008</v>
      </c>
      <c r="P3" t="s">
        <v>2043</v>
      </c>
      <c r="Q3" t="s">
        <v>5009</v>
      </c>
      <c r="R3" t="s">
        <v>29</v>
      </c>
      <c r="S3" t="s">
        <v>5010</v>
      </c>
      <c r="T3" t="s">
        <v>5011</v>
      </c>
      <c r="U3" t="s">
        <v>5012</v>
      </c>
      <c r="V3" t="s">
        <v>5013</v>
      </c>
      <c r="W3" t="s">
        <v>5014</v>
      </c>
      <c r="X3" t="s">
        <v>5015</v>
      </c>
      <c r="Y3" t="s">
        <v>5016</v>
      </c>
      <c r="Z3" t="s">
        <v>5017</v>
      </c>
      <c r="AA3" t="s">
        <v>5018</v>
      </c>
      <c r="AB3" t="s">
        <v>5019</v>
      </c>
      <c r="AC3" t="s">
        <v>9792</v>
      </c>
      <c r="AD3" t="s">
        <v>2065</v>
      </c>
      <c r="AE3" t="s">
        <v>5020</v>
      </c>
      <c r="AF3" t="s">
        <v>5021</v>
      </c>
      <c r="AG3" t="s">
        <v>5022</v>
      </c>
      <c r="AH3" t="s">
        <v>5023</v>
      </c>
      <c r="AI3" t="s">
        <v>5024</v>
      </c>
      <c r="AJ3" t="s">
        <v>9793</v>
      </c>
      <c r="AK3" t="s">
        <v>9794</v>
      </c>
      <c r="AL3" t="s">
        <v>9795</v>
      </c>
      <c r="AM3" t="s">
        <v>9796</v>
      </c>
    </row>
    <row r="4" spans="2:39" hidden="1">
      <c r="B4" t="s">
        <v>9797</v>
      </c>
      <c r="C4">
        <v>563</v>
      </c>
      <c r="D4" t="s">
        <v>9798</v>
      </c>
      <c r="E4" t="s">
        <v>2565</v>
      </c>
      <c r="F4" t="s">
        <v>189</v>
      </c>
      <c r="G4" s="116">
        <v>250000</v>
      </c>
      <c r="H4" s="28">
        <v>45657</v>
      </c>
      <c r="J4" s="137">
        <v>0</v>
      </c>
      <c r="K4" s="137"/>
      <c r="L4" s="137"/>
      <c r="R4" s="28"/>
      <c r="S4" s="28"/>
      <c r="Y4" s="116"/>
      <c r="AI4" s="28"/>
      <c r="AJ4" s="21"/>
      <c r="AL4" s="116">
        <v>250000</v>
      </c>
      <c r="AM4" s="116" t="s">
        <v>9799</v>
      </c>
    </row>
    <row r="5" spans="2:39" hidden="1">
      <c r="B5" t="s">
        <v>9800</v>
      </c>
      <c r="C5">
        <v>416</v>
      </c>
      <c r="D5" t="s">
        <v>9801</v>
      </c>
      <c r="E5" t="s">
        <v>2198</v>
      </c>
      <c r="F5" t="s">
        <v>189</v>
      </c>
      <c r="G5" s="116">
        <f>12000*7.45</f>
        <v>89400</v>
      </c>
      <c r="H5" s="28">
        <v>45777</v>
      </c>
      <c r="I5" t="s">
        <v>9802</v>
      </c>
      <c r="J5" s="137">
        <v>0</v>
      </c>
      <c r="K5" s="137"/>
      <c r="L5" s="137"/>
      <c r="M5" t="s">
        <v>9800</v>
      </c>
      <c r="O5" t="s">
        <v>9803</v>
      </c>
      <c r="P5">
        <v>0</v>
      </c>
      <c r="Q5" t="s">
        <v>5025</v>
      </c>
      <c r="R5" s="28">
        <v>45443</v>
      </c>
      <c r="S5" s="28">
        <v>45808</v>
      </c>
      <c r="T5" t="s">
        <v>5054</v>
      </c>
      <c r="U5">
        <v>30</v>
      </c>
      <c r="X5" t="s">
        <v>5027</v>
      </c>
      <c r="Y5" s="116">
        <v>12000</v>
      </c>
      <c r="Z5">
        <v>20002698</v>
      </c>
      <c r="AA5" t="s">
        <v>9804</v>
      </c>
      <c r="AC5" t="s">
        <v>5400</v>
      </c>
      <c r="AD5">
        <v>0</v>
      </c>
      <c r="AE5" t="s">
        <v>3110</v>
      </c>
      <c r="AF5" t="s">
        <v>3140</v>
      </c>
      <c r="AG5" t="s">
        <v>2151</v>
      </c>
      <c r="AH5" t="s">
        <v>253</v>
      </c>
      <c r="AI5" s="28">
        <v>45777</v>
      </c>
      <c r="AJ5" s="21">
        <v>45778</v>
      </c>
      <c r="AK5" s="53" t="s">
        <v>9805</v>
      </c>
      <c r="AL5" s="116">
        <f>12000*7.45</f>
        <v>89400</v>
      </c>
      <c r="AM5" s="116" t="s">
        <v>9806</v>
      </c>
    </row>
    <row r="6" spans="2:39" ht="165" hidden="1">
      <c r="B6" t="s">
        <v>9807</v>
      </c>
      <c r="C6">
        <v>22</v>
      </c>
      <c r="D6" t="s">
        <v>9808</v>
      </c>
      <c r="E6" t="s">
        <v>2198</v>
      </c>
      <c r="F6" t="s">
        <v>6034</v>
      </c>
      <c r="G6" s="116">
        <v>0</v>
      </c>
      <c r="H6" s="28">
        <v>45796</v>
      </c>
      <c r="I6" s="8" t="s">
        <v>9809</v>
      </c>
      <c r="J6" s="31">
        <v>0</v>
      </c>
      <c r="K6" s="31"/>
      <c r="L6" s="31"/>
      <c r="R6" s="28"/>
      <c r="S6" s="28"/>
      <c r="Y6" s="116"/>
      <c r="AI6" s="28"/>
      <c r="AJ6" s="21"/>
      <c r="AM6" s="116" t="s">
        <v>9799</v>
      </c>
    </row>
    <row r="7" spans="2:39" hidden="1">
      <c r="B7" t="s">
        <v>9810</v>
      </c>
      <c r="C7">
        <v>356</v>
      </c>
      <c r="D7" t="s">
        <v>9811</v>
      </c>
      <c r="E7" t="s">
        <v>2422</v>
      </c>
      <c r="F7" t="s">
        <v>189</v>
      </c>
      <c r="G7" s="116">
        <v>79134</v>
      </c>
      <c r="H7" s="28">
        <v>45808</v>
      </c>
      <c r="I7" t="s">
        <v>9812</v>
      </c>
      <c r="J7" s="137">
        <v>0</v>
      </c>
      <c r="K7" s="137"/>
      <c r="L7" s="137"/>
      <c r="M7" t="s">
        <v>9810</v>
      </c>
      <c r="O7" t="s">
        <v>9813</v>
      </c>
      <c r="P7">
        <v>0</v>
      </c>
      <c r="Q7" t="s">
        <v>5025</v>
      </c>
      <c r="R7" s="28">
        <v>45627</v>
      </c>
      <c r="S7" s="28">
        <v>45807</v>
      </c>
      <c r="T7" t="s">
        <v>5054</v>
      </c>
      <c r="U7">
        <v>30</v>
      </c>
      <c r="X7" t="s">
        <v>5032</v>
      </c>
      <c r="Y7" s="116">
        <v>79134</v>
      </c>
      <c r="Z7">
        <v>90458050</v>
      </c>
      <c r="AA7" t="s">
        <v>9814</v>
      </c>
      <c r="AC7" t="s">
        <v>9815</v>
      </c>
      <c r="AD7">
        <v>0</v>
      </c>
      <c r="AE7" t="s">
        <v>704</v>
      </c>
      <c r="AF7" t="s">
        <v>3140</v>
      </c>
      <c r="AG7" t="s">
        <v>2151</v>
      </c>
      <c r="AH7" t="s">
        <v>253</v>
      </c>
      <c r="AI7" s="28">
        <v>45808</v>
      </c>
      <c r="AJ7" s="21">
        <v>45901</v>
      </c>
      <c r="AK7" s="53" t="s">
        <v>9805</v>
      </c>
      <c r="AL7" s="116">
        <v>79134</v>
      </c>
      <c r="AM7" s="116" t="s">
        <v>9806</v>
      </c>
    </row>
    <row r="8" spans="2:39" ht="60" hidden="1">
      <c r="B8" t="s">
        <v>9816</v>
      </c>
      <c r="C8">
        <v>11</v>
      </c>
      <c r="D8" t="s">
        <v>9817</v>
      </c>
      <c r="E8" t="s">
        <v>2198</v>
      </c>
      <c r="F8" t="s">
        <v>189</v>
      </c>
      <c r="G8" s="116">
        <f>1200000+686000+120000</f>
        <v>2006000</v>
      </c>
      <c r="H8" s="28">
        <v>45835</v>
      </c>
      <c r="I8" s="8" t="s">
        <v>9818</v>
      </c>
      <c r="J8" s="137">
        <v>1</v>
      </c>
      <c r="K8" s="137" t="s">
        <v>9819</v>
      </c>
      <c r="L8" s="138">
        <f>695000+480000</f>
        <v>1175000</v>
      </c>
      <c r="M8" t="s">
        <v>9816</v>
      </c>
      <c r="O8" t="s">
        <v>9820</v>
      </c>
      <c r="P8">
        <v>0</v>
      </c>
      <c r="Q8" t="s">
        <v>5025</v>
      </c>
      <c r="R8" s="28">
        <v>45505</v>
      </c>
      <c r="S8" s="28">
        <v>45869</v>
      </c>
      <c r="T8" t="s">
        <v>5050</v>
      </c>
      <c r="U8">
        <v>31</v>
      </c>
      <c r="X8" t="s">
        <v>5032</v>
      </c>
      <c r="Y8" s="116">
        <v>1200000</v>
      </c>
      <c r="Z8">
        <v>90454267</v>
      </c>
      <c r="AA8" t="s">
        <v>3190</v>
      </c>
      <c r="AC8" t="s">
        <v>9821</v>
      </c>
      <c r="AD8">
        <v>0</v>
      </c>
      <c r="AE8" t="s">
        <v>3140</v>
      </c>
      <c r="AF8" t="s">
        <v>5033</v>
      </c>
      <c r="AG8" t="s">
        <v>2151</v>
      </c>
      <c r="AH8" t="s">
        <v>253</v>
      </c>
      <c r="AI8" s="28">
        <v>45835</v>
      </c>
      <c r="AJ8" s="21"/>
      <c r="AL8" s="119">
        <f>AAplicationRemoved[[#This Row],[Yearly saving DKR]]-AAplicationRemoved[[#This Row],[Yearly cost for application to take over]]</f>
        <v>831000</v>
      </c>
      <c r="AM8" s="202" t="s">
        <v>9822</v>
      </c>
    </row>
    <row r="9" spans="2:39" hidden="1">
      <c r="B9" t="s">
        <v>9823</v>
      </c>
      <c r="C9">
        <v>449</v>
      </c>
      <c r="D9" t="s">
        <v>9824</v>
      </c>
      <c r="E9" t="s">
        <v>2684</v>
      </c>
      <c r="F9" t="s">
        <v>189</v>
      </c>
      <c r="G9" s="116">
        <f>AAplicationRemoved[[#This Row],[Yearly costs]]*7.45</f>
        <v>20018.150000000001</v>
      </c>
      <c r="H9" s="28">
        <v>45835</v>
      </c>
      <c r="I9" s="8"/>
      <c r="J9" s="137">
        <v>0</v>
      </c>
      <c r="K9" s="137" t="s">
        <v>3725</v>
      </c>
      <c r="L9" s="138"/>
      <c r="M9" t="s">
        <v>9823</v>
      </c>
      <c r="O9" t="s">
        <v>9825</v>
      </c>
      <c r="P9">
        <v>0</v>
      </c>
      <c r="Q9" t="s">
        <v>5025</v>
      </c>
      <c r="R9" s="28">
        <v>45292</v>
      </c>
      <c r="S9" s="28"/>
      <c r="X9" t="s">
        <v>5027</v>
      </c>
      <c r="Y9" s="116">
        <v>2687</v>
      </c>
      <c r="Z9">
        <v>20001368</v>
      </c>
      <c r="AA9" t="s">
        <v>9825</v>
      </c>
      <c r="AC9" t="s">
        <v>9826</v>
      </c>
      <c r="AD9">
        <v>0</v>
      </c>
      <c r="AG9" t="s">
        <v>812</v>
      </c>
      <c r="AH9" t="s">
        <v>812</v>
      </c>
      <c r="AI9" s="28">
        <v>45835</v>
      </c>
      <c r="AJ9" s="21">
        <v>44986</v>
      </c>
      <c r="AK9" s="53" t="s">
        <v>9827</v>
      </c>
      <c r="AL9" s="116">
        <f>AAplicationRemoved[[#This Row],[Yearly costs]]*7.45</f>
        <v>20018.150000000001</v>
      </c>
      <c r="AM9" s="116" t="s">
        <v>9806</v>
      </c>
    </row>
    <row r="10" spans="2:39" hidden="1">
      <c r="B10" t="s">
        <v>9828</v>
      </c>
      <c r="C10">
        <v>691</v>
      </c>
      <c r="D10" t="s">
        <v>9829</v>
      </c>
      <c r="E10" t="s">
        <v>2684</v>
      </c>
      <c r="F10" t="s">
        <v>2151</v>
      </c>
      <c r="G10" s="116">
        <v>84350</v>
      </c>
      <c r="H10" s="28">
        <v>45828</v>
      </c>
      <c r="I10" t="s">
        <v>9830</v>
      </c>
      <c r="J10" s="137">
        <v>1</v>
      </c>
      <c r="K10" s="137" t="s">
        <v>3725</v>
      </c>
      <c r="L10" s="137">
        <v>119789</v>
      </c>
      <c r="R10" s="28"/>
      <c r="S10" s="28"/>
      <c r="Y10" s="116"/>
      <c r="AI10" s="28"/>
      <c r="AJ10" s="21"/>
      <c r="AL10" s="119">
        <f>AAplicationRemoved[[#This Row],[Yearly saving DKR]]-AAplicationRemoved[[#This Row],[Yearly cost for application to take over]]</f>
        <v>-35439</v>
      </c>
      <c r="AM10" s="202" t="s">
        <v>9831</v>
      </c>
    </row>
    <row r="11" spans="2:39" hidden="1">
      <c r="B11" t="s">
        <v>9832</v>
      </c>
      <c r="C11">
        <v>468</v>
      </c>
      <c r="D11" t="s">
        <v>9833</v>
      </c>
      <c r="E11" t="s">
        <v>2198</v>
      </c>
      <c r="F11" t="s">
        <v>189</v>
      </c>
      <c r="G11" s="116">
        <v>244112</v>
      </c>
      <c r="H11" s="28">
        <v>45828</v>
      </c>
      <c r="I11" t="s">
        <v>9834</v>
      </c>
      <c r="J11" s="137">
        <v>0</v>
      </c>
      <c r="K11" s="137"/>
      <c r="L11" s="137"/>
      <c r="M11" t="s">
        <v>9832</v>
      </c>
      <c r="O11" t="s">
        <v>9835</v>
      </c>
      <c r="P11">
        <v>0</v>
      </c>
      <c r="Q11" t="s">
        <v>5025</v>
      </c>
      <c r="R11" s="28"/>
      <c r="S11" s="28"/>
      <c r="X11" t="s">
        <v>5032</v>
      </c>
      <c r="Y11" s="116">
        <v>114356.16</v>
      </c>
      <c r="AC11" t="s">
        <v>9836</v>
      </c>
      <c r="AD11">
        <v>0</v>
      </c>
      <c r="AG11" t="s">
        <v>812</v>
      </c>
      <c r="AH11" t="s">
        <v>812</v>
      </c>
      <c r="AI11" s="28">
        <v>45920</v>
      </c>
      <c r="AJ11" s="21">
        <v>45413</v>
      </c>
      <c r="AK11">
        <v>1030</v>
      </c>
      <c r="AL11" s="116">
        <v>244112</v>
      </c>
      <c r="AM11" s="116" t="s">
        <v>9806</v>
      </c>
    </row>
    <row r="12" spans="2:39" ht="105" hidden="1">
      <c r="B12" t="s">
        <v>9837</v>
      </c>
      <c r="C12">
        <v>575</v>
      </c>
      <c r="D12" t="s">
        <v>9838</v>
      </c>
      <c r="E12" t="s">
        <v>2093</v>
      </c>
      <c r="F12" t="s">
        <v>7596</v>
      </c>
      <c r="G12" s="116">
        <v>0</v>
      </c>
      <c r="H12" s="28">
        <v>45840</v>
      </c>
      <c r="I12" s="8" t="s">
        <v>9839</v>
      </c>
      <c r="J12" s="137">
        <v>0</v>
      </c>
      <c r="K12" s="137"/>
      <c r="L12" s="137"/>
      <c r="R12" s="28"/>
      <c r="S12" s="28"/>
      <c r="Y12" s="116"/>
      <c r="AI12" s="28"/>
      <c r="AJ12" s="21"/>
      <c r="AM12" s="116" t="s">
        <v>9799</v>
      </c>
    </row>
    <row r="13" spans="2:39" ht="75" hidden="1">
      <c r="B13" t="s">
        <v>9840</v>
      </c>
      <c r="C13">
        <v>493</v>
      </c>
      <c r="D13" t="s">
        <v>9841</v>
      </c>
      <c r="E13" t="s">
        <v>2565</v>
      </c>
      <c r="F13" t="s">
        <v>189</v>
      </c>
      <c r="G13" s="116">
        <v>0</v>
      </c>
      <c r="H13" s="28">
        <v>45845</v>
      </c>
      <c r="I13" s="8" t="s">
        <v>9842</v>
      </c>
      <c r="J13" s="137">
        <v>0</v>
      </c>
      <c r="K13" s="137"/>
      <c r="L13" s="137"/>
      <c r="R13" s="28"/>
      <c r="S13" s="28"/>
      <c r="Y13" s="116"/>
      <c r="AI13" s="28"/>
      <c r="AJ13" s="21"/>
      <c r="AM13" s="116" t="s">
        <v>9799</v>
      </c>
    </row>
    <row r="14" spans="2:39" ht="75" hidden="1">
      <c r="B14" t="s">
        <v>9843</v>
      </c>
      <c r="C14">
        <v>497</v>
      </c>
      <c r="D14" t="s">
        <v>9844</v>
      </c>
      <c r="E14" t="s">
        <v>2565</v>
      </c>
      <c r="F14" t="s">
        <v>189</v>
      </c>
      <c r="G14" s="116">
        <v>0</v>
      </c>
      <c r="H14" s="28">
        <v>45845</v>
      </c>
      <c r="I14" s="8" t="s">
        <v>9842</v>
      </c>
      <c r="J14" s="137">
        <v>0</v>
      </c>
      <c r="K14" s="137"/>
      <c r="L14" s="137"/>
      <c r="R14" s="28"/>
      <c r="S14" s="28"/>
      <c r="Y14" s="116"/>
      <c r="AI14" s="28"/>
      <c r="AJ14" s="21"/>
      <c r="AM14" s="116" t="s">
        <v>9799</v>
      </c>
    </row>
    <row r="15" spans="2:39" ht="75" hidden="1">
      <c r="B15" t="s">
        <v>9845</v>
      </c>
      <c r="C15">
        <v>498</v>
      </c>
      <c r="D15" t="s">
        <v>9846</v>
      </c>
      <c r="E15" t="s">
        <v>2565</v>
      </c>
      <c r="F15" t="s">
        <v>189</v>
      </c>
      <c r="G15" s="116">
        <v>0</v>
      </c>
      <c r="H15" s="28">
        <v>45845</v>
      </c>
      <c r="I15" s="8" t="s">
        <v>9842</v>
      </c>
      <c r="J15" s="137">
        <v>0</v>
      </c>
      <c r="K15" s="137"/>
      <c r="L15" s="137"/>
      <c r="R15" s="28"/>
      <c r="S15" s="28"/>
      <c r="Y15" s="116"/>
      <c r="AI15" s="28"/>
      <c r="AJ15" s="21"/>
      <c r="AM15" s="116" t="s">
        <v>9799</v>
      </c>
    </row>
    <row r="16" spans="2:39" hidden="1">
      <c r="B16" t="s">
        <v>9847</v>
      </c>
      <c r="C16">
        <v>578</v>
      </c>
      <c r="D16" t="s">
        <v>9848</v>
      </c>
      <c r="E16" t="s">
        <v>2162</v>
      </c>
      <c r="F16" t="s">
        <v>189</v>
      </c>
      <c r="G16" s="116">
        <v>0</v>
      </c>
      <c r="H16" s="28">
        <v>45839</v>
      </c>
      <c r="I16" s="8" t="s">
        <v>9849</v>
      </c>
      <c r="J16" s="137"/>
      <c r="K16" s="137"/>
      <c r="L16" s="137"/>
      <c r="R16" s="28"/>
      <c r="S16" s="28"/>
      <c r="Y16" s="116"/>
      <c r="AI16" s="28"/>
      <c r="AJ16" s="21"/>
      <c r="AM16" s="116" t="s">
        <v>9799</v>
      </c>
    </row>
    <row r="17" spans="2:39" ht="45" hidden="1">
      <c r="B17" t="s">
        <v>9850</v>
      </c>
      <c r="C17">
        <v>220</v>
      </c>
      <c r="D17" s="139" t="s">
        <v>9851</v>
      </c>
      <c r="E17" t="s">
        <v>2198</v>
      </c>
      <c r="F17" t="s">
        <v>1246</v>
      </c>
      <c r="G17" s="116">
        <v>0</v>
      </c>
      <c r="H17" s="28">
        <v>45860</v>
      </c>
      <c r="I17" s="8" t="s">
        <v>9852</v>
      </c>
      <c r="J17" s="137">
        <v>0</v>
      </c>
      <c r="K17" s="137"/>
      <c r="L17" s="137"/>
      <c r="R17" s="28"/>
      <c r="S17" s="28"/>
      <c r="Y17" s="116"/>
      <c r="AI17" s="28"/>
      <c r="AJ17" s="21"/>
      <c r="AM17" s="116" t="s">
        <v>9799</v>
      </c>
    </row>
    <row r="18" spans="2:39" ht="180" hidden="1">
      <c r="B18" s="140" t="s">
        <v>9853</v>
      </c>
      <c r="C18">
        <v>565</v>
      </c>
      <c r="D18" s="139" t="s">
        <v>9854</v>
      </c>
      <c r="E18" t="s">
        <v>2565</v>
      </c>
      <c r="F18" t="s">
        <v>189</v>
      </c>
      <c r="G18" s="116">
        <v>0</v>
      </c>
      <c r="H18" s="28">
        <v>45867</v>
      </c>
      <c r="I18" s="8" t="s">
        <v>9855</v>
      </c>
      <c r="J18" s="137">
        <v>0</v>
      </c>
      <c r="K18" s="137"/>
      <c r="L18" s="137"/>
      <c r="M18" t="s">
        <v>9853</v>
      </c>
      <c r="O18" t="s">
        <v>9856</v>
      </c>
      <c r="P18">
        <v>0</v>
      </c>
      <c r="Q18" t="s">
        <v>5025</v>
      </c>
      <c r="R18" s="28">
        <v>45292</v>
      </c>
      <c r="S18" s="28"/>
      <c r="X18" t="s">
        <v>5032</v>
      </c>
      <c r="Y18" s="116">
        <v>0</v>
      </c>
      <c r="AA18" t="s">
        <v>5108</v>
      </c>
      <c r="AC18" t="s">
        <v>9857</v>
      </c>
      <c r="AD18">
        <v>0</v>
      </c>
      <c r="AE18" t="s">
        <v>704</v>
      </c>
      <c r="AF18" t="s">
        <v>3140</v>
      </c>
      <c r="AG18" t="s">
        <v>2151</v>
      </c>
      <c r="AH18" t="s">
        <v>253</v>
      </c>
      <c r="AI18" s="28"/>
      <c r="AJ18" s="21"/>
      <c r="AM18" s="116" t="s">
        <v>9799</v>
      </c>
    </row>
    <row r="19" spans="2:39" ht="45" hidden="1">
      <c r="B19" t="s">
        <v>9858</v>
      </c>
      <c r="C19">
        <v>9999</v>
      </c>
      <c r="D19" t="s">
        <v>9858</v>
      </c>
      <c r="E19" t="s">
        <v>2684</v>
      </c>
      <c r="F19" t="s">
        <v>2151</v>
      </c>
      <c r="G19" s="116">
        <v>0</v>
      </c>
      <c r="H19" s="28">
        <v>45848</v>
      </c>
      <c r="I19" s="8" t="s">
        <v>9859</v>
      </c>
      <c r="J19" s="137">
        <v>0</v>
      </c>
      <c r="K19" s="137" t="s">
        <v>9860</v>
      </c>
      <c r="L19" s="137"/>
      <c r="R19" s="28"/>
      <c r="S19" s="28"/>
      <c r="Y19" s="116"/>
      <c r="AI19" s="28"/>
      <c r="AJ19" s="21"/>
      <c r="AM19" s="116" t="s">
        <v>9799</v>
      </c>
    </row>
    <row r="20" spans="2:39" hidden="1">
      <c r="B20" t="s">
        <v>9861</v>
      </c>
      <c r="C20">
        <v>411</v>
      </c>
      <c r="D20" t="s">
        <v>9862</v>
      </c>
      <c r="E20" t="s">
        <v>2093</v>
      </c>
      <c r="F20" t="s">
        <v>189</v>
      </c>
      <c r="G20" s="27">
        <f>1372*7.45</f>
        <v>10221.4</v>
      </c>
      <c r="H20" s="28">
        <v>45887</v>
      </c>
      <c r="I20" s="8" t="s">
        <v>9863</v>
      </c>
      <c r="J20" s="137"/>
      <c r="K20" s="137"/>
      <c r="L20" s="137"/>
      <c r="M20" t="s">
        <v>9861</v>
      </c>
      <c r="O20" t="s">
        <v>9864</v>
      </c>
      <c r="P20">
        <v>0</v>
      </c>
      <c r="Q20" t="s">
        <v>5025</v>
      </c>
      <c r="R20" s="28">
        <v>45659</v>
      </c>
      <c r="S20" s="28">
        <v>46024</v>
      </c>
      <c r="T20" t="s">
        <v>5152</v>
      </c>
      <c r="U20">
        <v>30</v>
      </c>
      <c r="X20" t="s">
        <v>5027</v>
      </c>
      <c r="Y20" s="116">
        <v>1372</v>
      </c>
      <c r="Z20">
        <v>20003107</v>
      </c>
      <c r="AA20" t="s">
        <v>9862</v>
      </c>
      <c r="AC20" t="s">
        <v>5400</v>
      </c>
      <c r="AD20">
        <v>0</v>
      </c>
      <c r="AE20" t="s">
        <v>704</v>
      </c>
      <c r="AF20" t="s">
        <v>3140</v>
      </c>
      <c r="AG20" t="s">
        <v>2151</v>
      </c>
      <c r="AH20" t="s">
        <v>253</v>
      </c>
      <c r="AI20" s="28"/>
      <c r="AJ20" s="21">
        <v>45658</v>
      </c>
      <c r="AK20">
        <v>4938</v>
      </c>
      <c r="AL20" s="27">
        <v>10221.4</v>
      </c>
      <c r="AM20" s="116" t="s">
        <v>9806</v>
      </c>
    </row>
    <row r="21" spans="2:39" hidden="1">
      <c r="B21" t="s">
        <v>9865</v>
      </c>
      <c r="C21">
        <v>386</v>
      </c>
      <c r="D21" t="s">
        <v>9866</v>
      </c>
      <c r="E21" t="s">
        <v>2198</v>
      </c>
      <c r="F21" t="s">
        <v>6034</v>
      </c>
      <c r="G21" s="27">
        <v>7897.5116559999969</v>
      </c>
      <c r="H21" s="28">
        <v>45887</v>
      </c>
      <c r="I21" s="8" t="s">
        <v>9867</v>
      </c>
      <c r="J21" s="137"/>
      <c r="K21" s="137"/>
      <c r="L21" s="137"/>
      <c r="M21" t="s">
        <v>9865</v>
      </c>
      <c r="O21" t="s">
        <v>9868</v>
      </c>
      <c r="P21">
        <v>0</v>
      </c>
      <c r="Q21" t="s">
        <v>5025</v>
      </c>
      <c r="R21" s="28">
        <v>45413</v>
      </c>
      <c r="S21" s="28">
        <v>45777</v>
      </c>
      <c r="T21" t="s">
        <v>5047</v>
      </c>
      <c r="U21">
        <v>30</v>
      </c>
      <c r="X21" t="s">
        <v>5032</v>
      </c>
      <c r="Y21" s="116">
        <v>7897.5116559999969</v>
      </c>
      <c r="Z21">
        <v>90470123</v>
      </c>
      <c r="AA21" t="s">
        <v>9868</v>
      </c>
      <c r="AD21">
        <v>0</v>
      </c>
      <c r="AE21" t="s">
        <v>5123</v>
      </c>
      <c r="AF21" t="s">
        <v>9869</v>
      </c>
      <c r="AG21" t="s">
        <v>6034</v>
      </c>
      <c r="AH21" t="s">
        <v>1831</v>
      </c>
      <c r="AI21" s="28"/>
      <c r="AJ21" s="21">
        <v>45778</v>
      </c>
      <c r="AK21">
        <v>1930</v>
      </c>
      <c r="AL21" s="27">
        <v>7897.5116559999969</v>
      </c>
      <c r="AM21" s="116" t="s">
        <v>9806</v>
      </c>
    </row>
    <row r="22" spans="2:39" hidden="1">
      <c r="B22" t="s">
        <v>9870</v>
      </c>
      <c r="C22">
        <v>9999</v>
      </c>
      <c r="D22" t="s">
        <v>9870</v>
      </c>
      <c r="F22" t="s">
        <v>189</v>
      </c>
      <c r="G22" s="116">
        <v>18540</v>
      </c>
      <c r="H22" s="28">
        <v>45875</v>
      </c>
      <c r="I22" t="s">
        <v>9849</v>
      </c>
      <c r="J22" s="137"/>
      <c r="K22" s="137"/>
      <c r="L22" s="137"/>
      <c r="R22" s="28"/>
      <c r="S22" s="28"/>
      <c r="Y22" s="116"/>
      <c r="AI22" s="28"/>
      <c r="AJ22" s="21"/>
      <c r="AL22" s="116">
        <v>18540</v>
      </c>
      <c r="AM22" s="116" t="s">
        <v>9799</v>
      </c>
    </row>
    <row r="23" spans="2:39" hidden="1">
      <c r="B23" t="s">
        <v>9871</v>
      </c>
      <c r="C23">
        <v>566</v>
      </c>
      <c r="D23" s="151" t="s">
        <v>9872</v>
      </c>
      <c r="E23" t="s">
        <v>2154</v>
      </c>
      <c r="F23" t="s">
        <v>189</v>
      </c>
      <c r="G23" s="116">
        <v>0</v>
      </c>
      <c r="H23" s="28">
        <v>45890</v>
      </c>
      <c r="I23" t="s">
        <v>9873</v>
      </c>
      <c r="J23" s="137"/>
      <c r="K23" s="137"/>
      <c r="L23" s="137"/>
      <c r="R23" s="28"/>
      <c r="S23" s="28"/>
      <c r="Y23" s="150"/>
      <c r="AI23" s="28"/>
      <c r="AJ23" s="21"/>
      <c r="AM23" s="116" t="s">
        <v>9799</v>
      </c>
    </row>
    <row r="24" spans="2:39" hidden="1">
      <c r="B24" t="s">
        <v>9874</v>
      </c>
      <c r="C24">
        <v>415</v>
      </c>
      <c r="D24" t="s">
        <v>9875</v>
      </c>
      <c r="E24" t="s">
        <v>2093</v>
      </c>
      <c r="F24" t="s">
        <v>189</v>
      </c>
      <c r="G24" s="217">
        <f>7375*7.45</f>
        <v>54943.75</v>
      </c>
      <c r="H24" s="28">
        <v>45889</v>
      </c>
      <c r="I24" t="s">
        <v>9849</v>
      </c>
      <c r="J24" s="137">
        <v>0</v>
      </c>
      <c r="K24" s="137"/>
      <c r="L24" s="137"/>
      <c r="M24" t="s">
        <v>9874</v>
      </c>
      <c r="O24" t="s">
        <v>9876</v>
      </c>
      <c r="P24">
        <v>0</v>
      </c>
      <c r="Q24" t="s">
        <v>5025</v>
      </c>
      <c r="R24" s="28">
        <v>45657</v>
      </c>
      <c r="S24" s="28">
        <v>46021</v>
      </c>
      <c r="T24" t="s">
        <v>5050</v>
      </c>
      <c r="U24">
        <v>30</v>
      </c>
      <c r="X24" t="s">
        <v>5027</v>
      </c>
      <c r="Y24" s="150">
        <v>7375</v>
      </c>
      <c r="Z24">
        <v>20002370</v>
      </c>
      <c r="AA24" t="s">
        <v>9877</v>
      </c>
      <c r="AC24" t="s">
        <v>5400</v>
      </c>
      <c r="AD24">
        <v>0</v>
      </c>
      <c r="AE24" t="s">
        <v>704</v>
      </c>
      <c r="AF24" t="s">
        <v>3140</v>
      </c>
      <c r="AG24" t="s">
        <v>2151</v>
      </c>
      <c r="AH24" t="s">
        <v>253</v>
      </c>
      <c r="AI24" s="28"/>
      <c r="AJ24" s="21">
        <v>45658</v>
      </c>
      <c r="AK24">
        <v>4938</v>
      </c>
      <c r="AL24" s="217">
        <f>7375*7.45</f>
        <v>54943.75</v>
      </c>
      <c r="AM24" s="116" t="s">
        <v>9806</v>
      </c>
    </row>
    <row r="25" spans="2:39" ht="75" hidden="1">
      <c r="B25" t="s">
        <v>9878</v>
      </c>
      <c r="C25">
        <v>200</v>
      </c>
      <c r="D25" t="s">
        <v>9879</v>
      </c>
      <c r="E25" t="s">
        <v>2137</v>
      </c>
      <c r="F25" t="s">
        <v>1740</v>
      </c>
      <c r="G25" s="150">
        <v>0</v>
      </c>
      <c r="H25" s="28">
        <v>45873</v>
      </c>
      <c r="I25" s="8" t="s">
        <v>9880</v>
      </c>
      <c r="J25" s="149"/>
      <c r="K25" s="187"/>
      <c r="L25" s="188"/>
      <c r="R25" s="28"/>
      <c r="S25" s="28"/>
      <c r="Y25" s="150"/>
      <c r="AI25" s="28"/>
      <c r="AJ25" s="21"/>
      <c r="AM25" s="116" t="s">
        <v>9799</v>
      </c>
    </row>
    <row r="26" spans="2:39" ht="30" hidden="1">
      <c r="B26" t="s">
        <v>9881</v>
      </c>
      <c r="C26">
        <v>948</v>
      </c>
      <c r="D26" t="s">
        <v>9882</v>
      </c>
      <c r="E26" t="s">
        <v>2918</v>
      </c>
      <c r="F26" t="s">
        <v>189</v>
      </c>
      <c r="G26" s="148">
        <v>19208.640000000003</v>
      </c>
      <c r="H26" s="28">
        <v>45890</v>
      </c>
      <c r="I26" s="8" t="s">
        <v>9883</v>
      </c>
      <c r="J26" s="137">
        <v>1</v>
      </c>
      <c r="K26" s="137" t="s">
        <v>4699</v>
      </c>
      <c r="L26" s="138">
        <f>16900*0.67</f>
        <v>11323</v>
      </c>
      <c r="M26" t="s">
        <v>9881</v>
      </c>
      <c r="O26" t="s">
        <v>9884</v>
      </c>
      <c r="P26">
        <v>0</v>
      </c>
      <c r="Q26" t="s">
        <v>5025</v>
      </c>
      <c r="R26" s="28">
        <v>45534</v>
      </c>
      <c r="S26" s="28">
        <v>45898</v>
      </c>
      <c r="T26" t="s">
        <v>5054</v>
      </c>
      <c r="U26">
        <v>30</v>
      </c>
      <c r="X26" t="s">
        <v>5032</v>
      </c>
      <c r="Y26" s="150">
        <v>19208.640000000003</v>
      </c>
      <c r="Z26">
        <v>20000144</v>
      </c>
      <c r="AA26" t="s">
        <v>9884</v>
      </c>
      <c r="AD26">
        <v>0</v>
      </c>
      <c r="AE26" t="s">
        <v>5247</v>
      </c>
      <c r="AF26" t="s">
        <v>5062</v>
      </c>
      <c r="AG26" t="s">
        <v>189</v>
      </c>
      <c r="AH26" t="s">
        <v>1844</v>
      </c>
      <c r="AI26" s="28"/>
      <c r="AJ26" s="21"/>
      <c r="AL26" s="119">
        <v>31897</v>
      </c>
      <c r="AM26" s="201" t="s">
        <v>9885</v>
      </c>
    </row>
    <row r="27" spans="2:39" ht="30" hidden="1">
      <c r="B27" t="s">
        <v>9886</v>
      </c>
      <c r="C27">
        <v>949</v>
      </c>
      <c r="D27" t="s">
        <v>9887</v>
      </c>
      <c r="E27" t="s">
        <v>2918</v>
      </c>
      <c r="F27" t="s">
        <v>189</v>
      </c>
      <c r="G27" s="148">
        <v>24010.800000000003</v>
      </c>
      <c r="H27" s="28">
        <v>45890</v>
      </c>
      <c r="I27" s="8" t="s">
        <v>9883</v>
      </c>
      <c r="J27" s="137">
        <v>0</v>
      </c>
      <c r="K27" s="137"/>
      <c r="L27" s="138"/>
      <c r="M27" t="s">
        <v>9886</v>
      </c>
      <c r="O27" t="s">
        <v>9884</v>
      </c>
      <c r="P27">
        <v>0</v>
      </c>
      <c r="Q27" t="s">
        <v>5025</v>
      </c>
      <c r="R27" s="28">
        <v>45534</v>
      </c>
      <c r="S27" s="28">
        <v>45898</v>
      </c>
      <c r="T27" t="s">
        <v>5054</v>
      </c>
      <c r="U27">
        <v>30</v>
      </c>
      <c r="X27" t="s">
        <v>5032</v>
      </c>
      <c r="Y27" s="150">
        <v>24010.800000000003</v>
      </c>
      <c r="Z27">
        <v>20000144</v>
      </c>
      <c r="AA27" t="s">
        <v>9884</v>
      </c>
      <c r="AD27">
        <v>0</v>
      </c>
      <c r="AE27" t="s">
        <v>5247</v>
      </c>
      <c r="AF27" t="s">
        <v>5062</v>
      </c>
      <c r="AG27" t="s">
        <v>189</v>
      </c>
      <c r="AH27" t="s">
        <v>1844</v>
      </c>
      <c r="AI27" s="28"/>
      <c r="AJ27" s="21"/>
      <c r="AL27" s="198"/>
      <c r="AM27" s="201" t="s">
        <v>9885</v>
      </c>
    </row>
    <row r="28" spans="2:39" hidden="1">
      <c r="B28" t="s">
        <v>9888</v>
      </c>
      <c r="C28">
        <v>410</v>
      </c>
      <c r="D28" t="s">
        <v>3125</v>
      </c>
      <c r="E28" t="s">
        <v>2422</v>
      </c>
      <c r="F28" t="s">
        <v>189</v>
      </c>
      <c r="G28" s="27">
        <v>15608</v>
      </c>
      <c r="H28" s="28">
        <v>45895</v>
      </c>
      <c r="I28" s="8" t="s">
        <v>9863</v>
      </c>
      <c r="J28" s="137">
        <v>0</v>
      </c>
      <c r="K28" s="137"/>
      <c r="L28" s="138"/>
      <c r="M28" s="218" t="s">
        <v>9889</v>
      </c>
      <c r="O28" t="s">
        <v>9890</v>
      </c>
      <c r="P28">
        <v>0</v>
      </c>
      <c r="Q28" t="s">
        <v>5025</v>
      </c>
      <c r="R28" s="28">
        <v>45292</v>
      </c>
      <c r="S28" s="28"/>
      <c r="X28" t="s">
        <v>5032</v>
      </c>
      <c r="Y28" s="27">
        <v>15608</v>
      </c>
      <c r="Z28" s="106"/>
      <c r="AA28" s="27" t="s">
        <v>5108</v>
      </c>
      <c r="AB28" s="52"/>
      <c r="AC28" t="s">
        <v>5400</v>
      </c>
      <c r="AD28">
        <v>0</v>
      </c>
      <c r="AE28" t="s">
        <v>704</v>
      </c>
      <c r="AF28" t="s">
        <v>3140</v>
      </c>
      <c r="AG28" t="s">
        <v>2151</v>
      </c>
      <c r="AH28" t="s">
        <v>253</v>
      </c>
      <c r="AI28" s="28"/>
      <c r="AJ28" s="21">
        <v>46023</v>
      </c>
      <c r="AL28" s="148">
        <v>24010.800000000003</v>
      </c>
      <c r="AM28" s="202" t="s">
        <v>9799</v>
      </c>
    </row>
    <row r="29" spans="2:39" ht="30" hidden="1">
      <c r="B29" t="s">
        <v>9891</v>
      </c>
      <c r="D29" t="s">
        <v>9891</v>
      </c>
      <c r="E29" t="s">
        <v>2198</v>
      </c>
      <c r="F29" t="s">
        <v>1698</v>
      </c>
      <c r="G29" s="150">
        <v>177888.04</v>
      </c>
      <c r="H29" s="28">
        <v>45903</v>
      </c>
      <c r="I29" s="8" t="s">
        <v>9892</v>
      </c>
      <c r="J29" s="137">
        <v>1</v>
      </c>
      <c r="K29" s="137" t="s">
        <v>4705</v>
      </c>
      <c r="L29" s="138">
        <f>24600*6.4</f>
        <v>157440</v>
      </c>
      <c r="M29" s="218"/>
      <c r="R29" s="28"/>
      <c r="S29" s="28"/>
      <c r="Y29" s="27"/>
      <c r="Z29" s="106"/>
      <c r="AA29" s="27"/>
      <c r="AB29" s="52"/>
      <c r="AI29" s="28"/>
      <c r="AJ29" s="21"/>
      <c r="AM29" s="116" t="s">
        <v>9799</v>
      </c>
    </row>
    <row r="30" spans="2:39" ht="45" hidden="1">
      <c r="B30" t="s">
        <v>9893</v>
      </c>
      <c r="C30">
        <v>96</v>
      </c>
      <c r="D30" t="s">
        <v>2479</v>
      </c>
      <c r="E30" t="s">
        <v>2181</v>
      </c>
      <c r="F30" t="s">
        <v>1698</v>
      </c>
      <c r="G30" s="150"/>
      <c r="H30" s="28">
        <v>45903</v>
      </c>
      <c r="I30" s="8" t="s">
        <v>9894</v>
      </c>
      <c r="J30" s="137">
        <v>0</v>
      </c>
      <c r="K30" s="137"/>
      <c r="L30" s="138"/>
      <c r="R30" s="28"/>
      <c r="S30" s="28"/>
      <c r="Y30" s="116"/>
      <c r="AI30" s="28"/>
      <c r="AJ30" s="21"/>
      <c r="AM30" s="116" t="s">
        <v>9799</v>
      </c>
    </row>
    <row r="31" spans="2:39" hidden="1">
      <c r="B31" t="s">
        <v>9895</v>
      </c>
      <c r="C31">
        <v>713</v>
      </c>
      <c r="D31" t="s">
        <v>9896</v>
      </c>
      <c r="E31" t="s">
        <v>2181</v>
      </c>
      <c r="F31" t="s">
        <v>1176</v>
      </c>
      <c r="G31" s="150"/>
      <c r="H31" s="28">
        <v>45903</v>
      </c>
      <c r="I31" s="8"/>
      <c r="J31" s="137"/>
      <c r="K31" s="137" t="s">
        <v>9897</v>
      </c>
      <c r="L31" s="138">
        <v>0</v>
      </c>
      <c r="R31" s="28"/>
      <c r="S31" s="28"/>
      <c r="Y31" s="116"/>
      <c r="AI31" s="28"/>
      <c r="AJ31" s="21"/>
      <c r="AM31" s="116" t="s">
        <v>9799</v>
      </c>
    </row>
    <row r="32" spans="2:39" hidden="1">
      <c r="B32" s="140" t="s">
        <v>9646</v>
      </c>
      <c r="C32">
        <v>372</v>
      </c>
      <c r="D32" t="s">
        <v>3046</v>
      </c>
      <c r="E32" t="s">
        <v>2198</v>
      </c>
      <c r="F32" t="s">
        <v>189</v>
      </c>
      <c r="G32" s="27">
        <f>6790*12</f>
        <v>81480</v>
      </c>
      <c r="H32" s="28">
        <v>45931</v>
      </c>
      <c r="I32" s="8" t="s">
        <v>9863</v>
      </c>
      <c r="J32" s="137">
        <v>0</v>
      </c>
      <c r="K32" s="137"/>
      <c r="L32" s="138"/>
      <c r="M32" s="199" t="s">
        <v>9646</v>
      </c>
      <c r="O32" t="s">
        <v>3047</v>
      </c>
      <c r="P32">
        <v>0</v>
      </c>
      <c r="Q32" t="s">
        <v>5025</v>
      </c>
      <c r="R32" s="28">
        <v>45717</v>
      </c>
      <c r="S32" s="28">
        <v>46081</v>
      </c>
      <c r="T32" t="s">
        <v>5084</v>
      </c>
      <c r="U32">
        <v>90</v>
      </c>
      <c r="X32" t="s">
        <v>5032</v>
      </c>
      <c r="Y32" s="27">
        <v>81480</v>
      </c>
      <c r="Z32" s="106">
        <v>20001619</v>
      </c>
      <c r="AA32" s="27" t="s">
        <v>3047</v>
      </c>
      <c r="AB32" s="52"/>
      <c r="AC32" t="s">
        <v>9898</v>
      </c>
      <c r="AD32">
        <v>0</v>
      </c>
      <c r="AE32" t="s">
        <v>704</v>
      </c>
      <c r="AF32" t="s">
        <v>3140</v>
      </c>
      <c r="AG32" t="s">
        <v>2151</v>
      </c>
      <c r="AH32" t="s">
        <v>253</v>
      </c>
      <c r="AI32" s="28"/>
      <c r="AJ32" s="21">
        <v>46023</v>
      </c>
      <c r="AK32">
        <v>4938</v>
      </c>
      <c r="AL32" s="27">
        <f>6790*12</f>
        <v>81480</v>
      </c>
      <c r="AM32" s="116" t="s">
        <v>9806</v>
      </c>
    </row>
    <row r="33" spans="2:39" hidden="1">
      <c r="B33" t="s">
        <v>9899</v>
      </c>
      <c r="C33">
        <v>407</v>
      </c>
      <c r="D33" t="s">
        <v>9900</v>
      </c>
      <c r="E33" t="s">
        <v>2198</v>
      </c>
      <c r="F33" t="s">
        <v>189</v>
      </c>
      <c r="G33" s="150">
        <v>1784.72</v>
      </c>
      <c r="H33" s="28">
        <v>45943</v>
      </c>
      <c r="I33" s="8" t="s">
        <v>9863</v>
      </c>
      <c r="J33" s="137">
        <v>0</v>
      </c>
      <c r="K33" s="137"/>
      <c r="L33" s="138"/>
      <c r="M33" s="206" t="s">
        <v>9899</v>
      </c>
      <c r="O33" t="s">
        <v>9901</v>
      </c>
      <c r="P33">
        <v>0</v>
      </c>
      <c r="Q33" t="s">
        <v>5025</v>
      </c>
      <c r="R33" s="28">
        <v>45427</v>
      </c>
      <c r="S33" s="28">
        <v>45791</v>
      </c>
      <c r="T33" t="s">
        <v>5047</v>
      </c>
      <c r="U33">
        <v>30</v>
      </c>
      <c r="X33" t="s">
        <v>5027</v>
      </c>
      <c r="Y33" s="27">
        <v>239</v>
      </c>
      <c r="Z33" s="106">
        <v>20002670</v>
      </c>
      <c r="AA33" s="27" t="s">
        <v>9901</v>
      </c>
      <c r="AB33" s="52"/>
      <c r="AD33">
        <v>0</v>
      </c>
      <c r="AE33" t="s">
        <v>3140</v>
      </c>
      <c r="AF33" t="s">
        <v>3140</v>
      </c>
      <c r="AG33" t="s">
        <v>2151</v>
      </c>
      <c r="AH33" t="s">
        <v>253</v>
      </c>
      <c r="AI33" s="28"/>
      <c r="AJ33" s="21">
        <v>45413</v>
      </c>
      <c r="AL33" s="52">
        <v>1785</v>
      </c>
      <c r="AM33" s="116" t="s">
        <v>9799</v>
      </c>
    </row>
    <row r="34" spans="2:39" ht="45" hidden="1">
      <c r="B34" s="98" t="s">
        <v>9902</v>
      </c>
      <c r="C34">
        <v>112</v>
      </c>
      <c r="D34" t="s">
        <v>4896</v>
      </c>
      <c r="E34" t="s">
        <v>2565</v>
      </c>
      <c r="F34" t="s">
        <v>2151</v>
      </c>
      <c r="G34" s="150">
        <v>0</v>
      </c>
      <c r="H34" s="28">
        <v>45962</v>
      </c>
      <c r="I34" s="8" t="s">
        <v>9903</v>
      </c>
      <c r="J34" s="137">
        <v>0</v>
      </c>
      <c r="K34" s="137"/>
      <c r="L34" s="138"/>
      <c r="R34" s="28"/>
      <c r="S34" s="28"/>
      <c r="Y34" s="27"/>
      <c r="Z34" s="106"/>
      <c r="AA34" s="27"/>
      <c r="AB34" s="52"/>
      <c r="AI34" s="28"/>
      <c r="AJ34" s="21"/>
      <c r="AM34" s="116" t="s">
        <v>9799</v>
      </c>
    </row>
    <row r="35" spans="2:39" ht="45" hidden="1">
      <c r="B35" s="98" t="s">
        <v>9904</v>
      </c>
      <c r="C35">
        <v>954</v>
      </c>
      <c r="D35" s="139" t="s">
        <v>9905</v>
      </c>
      <c r="E35" t="s">
        <v>2198</v>
      </c>
      <c r="F35" t="s">
        <v>2151</v>
      </c>
      <c r="G35" s="27">
        <v>48451</v>
      </c>
      <c r="H35" s="28">
        <v>45962</v>
      </c>
      <c r="I35" s="8" t="s">
        <v>9906</v>
      </c>
      <c r="J35" s="137"/>
      <c r="K35" s="137"/>
      <c r="L35" s="138"/>
      <c r="M35" s="206" t="s">
        <v>9904</v>
      </c>
      <c r="O35" t="s">
        <v>9907</v>
      </c>
      <c r="P35">
        <v>0</v>
      </c>
      <c r="Q35" t="s">
        <v>5025</v>
      </c>
      <c r="R35" s="28">
        <v>45714</v>
      </c>
      <c r="S35" s="28">
        <v>46079</v>
      </c>
      <c r="T35" t="s">
        <v>5222</v>
      </c>
      <c r="U35">
        <v>30</v>
      </c>
      <c r="X35" t="s">
        <v>5032</v>
      </c>
      <c r="Y35" s="27">
        <v>48451</v>
      </c>
      <c r="Z35" s="106">
        <v>90450999</v>
      </c>
      <c r="AA35" s="27" t="s">
        <v>9907</v>
      </c>
      <c r="AC35" t="s">
        <v>9908</v>
      </c>
      <c r="AD35">
        <v>0</v>
      </c>
      <c r="AE35" t="s">
        <v>5207</v>
      </c>
      <c r="AF35" t="s">
        <v>2685</v>
      </c>
      <c r="AG35" t="s">
        <v>2151</v>
      </c>
      <c r="AH35" t="s">
        <v>253</v>
      </c>
      <c r="AI35" s="28"/>
      <c r="AJ35" s="21">
        <v>45627</v>
      </c>
      <c r="AM35" s="116" t="s">
        <v>9799</v>
      </c>
    </row>
    <row r="36" spans="2:39" hidden="1">
      <c r="B36" s="98" t="s">
        <v>9909</v>
      </c>
      <c r="C36">
        <v>764</v>
      </c>
      <c r="D36" s="151" t="s">
        <v>9910</v>
      </c>
      <c r="E36" t="s">
        <v>2198</v>
      </c>
      <c r="F36" t="s">
        <v>2151</v>
      </c>
      <c r="G36" s="150">
        <v>0</v>
      </c>
      <c r="H36" s="28">
        <v>45964</v>
      </c>
      <c r="I36" t="s">
        <v>9911</v>
      </c>
      <c r="J36" s="137">
        <v>0</v>
      </c>
      <c r="K36" s="137"/>
      <c r="L36" s="137"/>
      <c r="R36" s="28"/>
      <c r="S36" s="28"/>
      <c r="X36" t="s">
        <v>5032</v>
      </c>
      <c r="Y36" s="116">
        <v>0</v>
      </c>
      <c r="AC36" t="s">
        <v>2372</v>
      </c>
      <c r="AI36" s="28"/>
      <c r="AJ36" s="21"/>
      <c r="AM36" s="116" t="s">
        <v>9799</v>
      </c>
    </row>
    <row r="37" spans="2:39" hidden="1">
      <c r="B37" s="98" t="s">
        <v>9912</v>
      </c>
      <c r="C37">
        <v>925</v>
      </c>
      <c r="D37" s="151" t="s">
        <v>9913</v>
      </c>
      <c r="E37" t="s">
        <v>2181</v>
      </c>
      <c r="F37" t="s">
        <v>1698</v>
      </c>
      <c r="G37" s="150">
        <v>0</v>
      </c>
      <c r="H37" s="28">
        <v>45964</v>
      </c>
      <c r="I37" t="s">
        <v>9914</v>
      </c>
      <c r="J37" s="137">
        <v>0</v>
      </c>
      <c r="K37" s="137"/>
      <c r="L37" s="137"/>
      <c r="R37" s="28"/>
      <c r="S37" s="28"/>
      <c r="X37" t="s">
        <v>5032</v>
      </c>
      <c r="Y37" s="116">
        <v>0</v>
      </c>
      <c r="AC37" t="s">
        <v>2372</v>
      </c>
      <c r="AI37" s="28"/>
      <c r="AJ37" s="21"/>
      <c r="AM37" s="116"/>
    </row>
    <row r="38" spans="2:39" hidden="1">
      <c r="B38" s="98" t="s">
        <v>9915</v>
      </c>
      <c r="C38">
        <v>913</v>
      </c>
      <c r="D38" s="151" t="s">
        <v>9916</v>
      </c>
      <c r="E38" t="s">
        <v>2422</v>
      </c>
      <c r="F38" t="s">
        <v>1698</v>
      </c>
      <c r="G38" s="150">
        <v>0</v>
      </c>
      <c r="H38" s="28">
        <v>45964</v>
      </c>
      <c r="I38" t="s">
        <v>9914</v>
      </c>
      <c r="J38" s="137">
        <v>0</v>
      </c>
      <c r="K38" s="137"/>
      <c r="L38" s="137"/>
      <c r="R38" s="28"/>
      <c r="S38" s="28"/>
      <c r="X38" t="s">
        <v>5032</v>
      </c>
      <c r="Y38" s="116">
        <v>0</v>
      </c>
      <c r="AC38" t="s">
        <v>2372</v>
      </c>
      <c r="AI38" s="28"/>
      <c r="AJ38" s="21"/>
      <c r="AM38" s="116"/>
    </row>
    <row r="39" spans="2:39" hidden="1">
      <c r="B39" s="98" t="s">
        <v>9917</v>
      </c>
      <c r="C39">
        <v>910</v>
      </c>
      <c r="D39" s="151" t="s">
        <v>9918</v>
      </c>
      <c r="E39" t="s">
        <v>2181</v>
      </c>
      <c r="F39" t="s">
        <v>1698</v>
      </c>
      <c r="G39" s="150">
        <v>0</v>
      </c>
      <c r="H39" s="28">
        <v>45964</v>
      </c>
      <c r="I39" t="s">
        <v>9914</v>
      </c>
      <c r="J39" s="137">
        <v>0</v>
      </c>
      <c r="K39" s="137"/>
      <c r="L39" s="137"/>
      <c r="R39" s="28"/>
      <c r="S39" s="28"/>
      <c r="X39" t="s">
        <v>5032</v>
      </c>
      <c r="Y39" s="116">
        <v>0</v>
      </c>
      <c r="AC39" t="s">
        <v>2372</v>
      </c>
      <c r="AI39" s="28"/>
      <c r="AJ39" s="21"/>
      <c r="AM39" s="116"/>
    </row>
    <row r="40" spans="2:39" hidden="1">
      <c r="B40" s="98" t="s">
        <v>9919</v>
      </c>
      <c r="C40">
        <v>698</v>
      </c>
      <c r="D40" s="151" t="s">
        <v>9920</v>
      </c>
      <c r="E40" t="s">
        <v>2181</v>
      </c>
      <c r="F40" t="s">
        <v>1698</v>
      </c>
      <c r="G40" s="150">
        <v>0</v>
      </c>
      <c r="H40" s="28">
        <v>45964</v>
      </c>
      <c r="I40" t="s">
        <v>9914</v>
      </c>
      <c r="J40" s="137"/>
      <c r="K40" s="137"/>
      <c r="L40" s="137"/>
      <c r="R40" s="28"/>
      <c r="S40" s="28"/>
      <c r="X40" t="s">
        <v>5032</v>
      </c>
      <c r="Y40" s="116">
        <v>0</v>
      </c>
      <c r="AC40" t="s">
        <v>2372</v>
      </c>
      <c r="AI40" s="28"/>
      <c r="AJ40" s="21"/>
      <c r="AM40" s="116"/>
    </row>
    <row r="41" spans="2:39" ht="30" hidden="1">
      <c r="B41" s="98" t="s">
        <v>9921</v>
      </c>
      <c r="C41">
        <v>935</v>
      </c>
      <c r="D41" s="151" t="s">
        <v>9922</v>
      </c>
      <c r="E41" t="s">
        <v>2181</v>
      </c>
      <c r="F41" t="s">
        <v>1698</v>
      </c>
      <c r="G41" s="150">
        <v>0</v>
      </c>
      <c r="H41" s="28">
        <v>45964</v>
      </c>
      <c r="I41" t="s">
        <v>9914</v>
      </c>
      <c r="J41" s="137">
        <v>0</v>
      </c>
      <c r="K41" s="137"/>
      <c r="L41" s="137"/>
      <c r="R41" s="28"/>
      <c r="S41" s="28"/>
      <c r="X41" t="s">
        <v>5032</v>
      </c>
      <c r="Y41" s="116">
        <v>0</v>
      </c>
      <c r="AC41" t="s">
        <v>2372</v>
      </c>
      <c r="AI41" s="28"/>
      <c r="AJ41" s="21"/>
      <c r="AM41" s="116"/>
    </row>
    <row r="42" spans="2:39" hidden="1">
      <c r="B42" s="98" t="s">
        <v>9923</v>
      </c>
      <c r="C42">
        <v>1090</v>
      </c>
      <c r="D42" s="151" t="s">
        <v>9924</v>
      </c>
      <c r="E42" t="s">
        <v>2154</v>
      </c>
      <c r="F42" t="s">
        <v>2151</v>
      </c>
      <c r="G42" s="150">
        <v>0</v>
      </c>
      <c r="H42" s="28">
        <v>45964</v>
      </c>
      <c r="I42" t="s">
        <v>9911</v>
      </c>
      <c r="J42" s="137">
        <v>0</v>
      </c>
      <c r="K42" s="137"/>
      <c r="L42" s="137"/>
      <c r="R42" s="28"/>
      <c r="S42" s="28"/>
      <c r="X42" t="s">
        <v>5032</v>
      </c>
      <c r="Y42" s="116">
        <v>0</v>
      </c>
      <c r="AC42" t="s">
        <v>2372</v>
      </c>
      <c r="AI42" s="28"/>
      <c r="AJ42" s="21"/>
      <c r="AM42" s="116"/>
    </row>
    <row r="43" spans="2:39" hidden="1">
      <c r="B43" s="98" t="s">
        <v>9925</v>
      </c>
      <c r="C43">
        <v>178</v>
      </c>
      <c r="D43" t="s">
        <v>9926</v>
      </c>
      <c r="E43" t="s">
        <v>2181</v>
      </c>
      <c r="F43" t="s">
        <v>1698</v>
      </c>
      <c r="G43" s="150">
        <v>0</v>
      </c>
      <c r="H43" s="28">
        <v>45968</v>
      </c>
      <c r="I43" t="s">
        <v>9927</v>
      </c>
      <c r="J43" s="137">
        <v>0</v>
      </c>
      <c r="K43" s="137"/>
      <c r="L43" s="137"/>
      <c r="R43" s="28"/>
      <c r="S43" s="28"/>
      <c r="X43" t="s">
        <v>5032</v>
      </c>
      <c r="Y43" s="116"/>
      <c r="AC43" t="s">
        <v>2372</v>
      </c>
      <c r="AD43">
        <v>0</v>
      </c>
      <c r="AI43" s="28"/>
      <c r="AJ43" s="21"/>
      <c r="AM43" s="116"/>
    </row>
    <row r="44" spans="2:39" hidden="1">
      <c r="B44" s="98" t="s">
        <v>9928</v>
      </c>
      <c r="C44">
        <v>707</v>
      </c>
      <c r="D44" s="139" t="s">
        <v>9929</v>
      </c>
      <c r="E44" t="s">
        <v>2198</v>
      </c>
      <c r="F44" t="s">
        <v>2151</v>
      </c>
      <c r="G44" s="150">
        <v>0</v>
      </c>
      <c r="H44" s="28">
        <v>45972</v>
      </c>
      <c r="I44" t="s">
        <v>9911</v>
      </c>
      <c r="J44" s="137">
        <v>0</v>
      </c>
      <c r="K44" s="137"/>
      <c r="L44" s="137"/>
      <c r="R44" s="28"/>
      <c r="S44" s="28"/>
      <c r="X44" t="s">
        <v>5032</v>
      </c>
      <c r="Y44" s="116">
        <v>0</v>
      </c>
      <c r="AC44" t="s">
        <v>2372</v>
      </c>
      <c r="AI44" s="28"/>
      <c r="AJ44" s="21"/>
      <c r="AM44" s="116"/>
    </row>
    <row r="45" spans="2:39" hidden="1">
      <c r="B45" t="s">
        <v>9930</v>
      </c>
      <c r="C45">
        <v>840</v>
      </c>
      <c r="D45" s="151" t="s">
        <v>9931</v>
      </c>
      <c r="E45" t="s">
        <v>2181</v>
      </c>
      <c r="F45" t="s">
        <v>562</v>
      </c>
      <c r="G45" s="150">
        <v>1225</v>
      </c>
      <c r="H45" s="28">
        <v>46001</v>
      </c>
      <c r="I45" t="s">
        <v>9932</v>
      </c>
      <c r="J45" s="137"/>
      <c r="K45" s="137"/>
      <c r="L45" s="137"/>
      <c r="M45" t="s">
        <v>9930</v>
      </c>
      <c r="O45">
        <v>0</v>
      </c>
      <c r="P45">
        <v>0</v>
      </c>
      <c r="Q45" t="s">
        <v>5025</v>
      </c>
      <c r="R45" s="28">
        <v>45401</v>
      </c>
      <c r="S45" s="28">
        <v>45766</v>
      </c>
      <c r="T45" t="s">
        <v>5054</v>
      </c>
      <c r="U45">
        <v>30</v>
      </c>
      <c r="X45" t="s">
        <v>5032</v>
      </c>
      <c r="Y45" s="116">
        <v>1225</v>
      </c>
      <c r="Z45">
        <v>90457954</v>
      </c>
      <c r="AA45" t="s">
        <v>5161</v>
      </c>
      <c r="AC45" t="s">
        <v>9933</v>
      </c>
      <c r="AD45">
        <v>0</v>
      </c>
      <c r="AE45" t="s">
        <v>5207</v>
      </c>
      <c r="AF45" t="s">
        <v>5033</v>
      </c>
      <c r="AG45" t="s">
        <v>2151</v>
      </c>
      <c r="AH45" t="s">
        <v>253</v>
      </c>
      <c r="AI45" s="28"/>
      <c r="AJ45" s="21"/>
      <c r="AM45" s="116"/>
    </row>
    <row r="46" spans="2:39" hidden="1">
      <c r="B46" t="s">
        <v>9934</v>
      </c>
      <c r="C46">
        <v>359</v>
      </c>
      <c r="D46" s="151" t="s">
        <v>9935</v>
      </c>
      <c r="E46" t="s">
        <v>2198</v>
      </c>
      <c r="F46" t="s">
        <v>189</v>
      </c>
      <c r="G46" s="150">
        <v>75384</v>
      </c>
      <c r="H46" s="28">
        <v>46007</v>
      </c>
      <c r="I46" t="s">
        <v>9936</v>
      </c>
      <c r="J46" s="137">
        <v>1</v>
      </c>
      <c r="K46" s="137" t="s">
        <v>3689</v>
      </c>
      <c r="L46" s="220">
        <v>0</v>
      </c>
      <c r="M46" t="s">
        <v>9934</v>
      </c>
      <c r="O46" t="s">
        <v>2123</v>
      </c>
      <c r="P46">
        <v>0</v>
      </c>
      <c r="Q46" t="s">
        <v>5025</v>
      </c>
      <c r="R46" s="28">
        <v>45712</v>
      </c>
      <c r="S46" s="28">
        <v>46022</v>
      </c>
      <c r="T46" t="s">
        <v>5050</v>
      </c>
      <c r="X46" t="s">
        <v>5032</v>
      </c>
      <c r="Y46" s="116">
        <v>75384</v>
      </c>
      <c r="Z46">
        <v>90456851</v>
      </c>
      <c r="AA46" t="s">
        <v>5168</v>
      </c>
      <c r="AC46" t="s">
        <v>9937</v>
      </c>
      <c r="AD46">
        <v>0</v>
      </c>
      <c r="AE46" t="s">
        <v>3140</v>
      </c>
      <c r="AF46" t="s">
        <v>5033</v>
      </c>
      <c r="AG46" t="s">
        <v>2151</v>
      </c>
      <c r="AH46" t="s">
        <v>253</v>
      </c>
      <c r="AI46" s="28"/>
      <c r="AJ46" s="21"/>
      <c r="AM46" s="116"/>
    </row>
    <row r="47" spans="2:39" ht="30" hidden="1">
      <c r="B47" t="s">
        <v>9938</v>
      </c>
      <c r="C47">
        <v>537</v>
      </c>
      <c r="D47" s="151" t="s">
        <v>9939</v>
      </c>
      <c r="E47" t="s">
        <v>2422</v>
      </c>
      <c r="F47" t="s">
        <v>562</v>
      </c>
      <c r="G47" s="150">
        <v>0</v>
      </c>
      <c r="H47" s="28">
        <v>46037</v>
      </c>
      <c r="I47" t="s">
        <v>9940</v>
      </c>
      <c r="J47" s="137">
        <v>0</v>
      </c>
      <c r="K47" s="137" t="s">
        <v>9941</v>
      </c>
      <c r="L47" s="137"/>
      <c r="M47" t="s">
        <v>9938</v>
      </c>
      <c r="N47" t="s">
        <v>5164</v>
      </c>
      <c r="O47" t="s">
        <v>2114</v>
      </c>
      <c r="P47" t="s">
        <v>9942</v>
      </c>
      <c r="Q47" t="s">
        <v>5025</v>
      </c>
      <c r="R47" s="28">
        <v>45627</v>
      </c>
      <c r="S47" s="28">
        <v>45807</v>
      </c>
      <c r="T47" t="s">
        <v>5031</v>
      </c>
      <c r="U47">
        <v>30</v>
      </c>
      <c r="X47" t="s">
        <v>5032</v>
      </c>
      <c r="Y47" s="116">
        <v>0</v>
      </c>
      <c r="Z47">
        <v>90455922</v>
      </c>
      <c r="AA47" t="s">
        <v>2114</v>
      </c>
      <c r="AC47" t="s">
        <v>9943</v>
      </c>
      <c r="AD47">
        <v>0</v>
      </c>
      <c r="AE47" t="s">
        <v>298</v>
      </c>
      <c r="AF47" t="s">
        <v>5033</v>
      </c>
      <c r="AG47" t="s">
        <v>2151</v>
      </c>
      <c r="AH47" t="s">
        <v>253</v>
      </c>
      <c r="AI47" s="28"/>
      <c r="AJ47" s="21"/>
      <c r="AM47" s="116"/>
    </row>
    <row r="48" spans="2:39" ht="45" hidden="1">
      <c r="B48" t="s">
        <v>9944</v>
      </c>
      <c r="C48">
        <v>168</v>
      </c>
      <c r="D48" s="151" t="s">
        <v>9945</v>
      </c>
      <c r="E48" t="s">
        <v>2181</v>
      </c>
      <c r="F48" t="s">
        <v>873</v>
      </c>
      <c r="G48" s="150">
        <v>0</v>
      </c>
      <c r="H48" s="28">
        <v>46048</v>
      </c>
      <c r="I48" t="s">
        <v>9946</v>
      </c>
      <c r="J48" s="137">
        <v>0</v>
      </c>
      <c r="K48" s="137"/>
      <c r="L48" s="137"/>
      <c r="R48" s="28"/>
      <c r="S48" s="28"/>
      <c r="Y48" s="116"/>
      <c r="AI48" s="28"/>
      <c r="AJ48" s="21"/>
      <c r="AM48" s="116"/>
    </row>
    <row r="49" spans="2:39" hidden="1">
      <c r="B49" t="s">
        <v>9947</v>
      </c>
      <c r="C49">
        <v>524</v>
      </c>
      <c r="D49" s="151" t="s">
        <v>9948</v>
      </c>
      <c r="E49" t="s">
        <v>2181</v>
      </c>
      <c r="F49" t="s">
        <v>1614</v>
      </c>
      <c r="G49" s="150">
        <v>15000</v>
      </c>
      <c r="H49" s="28">
        <v>46048</v>
      </c>
      <c r="I49" t="s">
        <v>9946</v>
      </c>
      <c r="J49" s="137">
        <v>0</v>
      </c>
      <c r="K49" s="137"/>
      <c r="L49" s="137"/>
      <c r="M49" t="s">
        <v>9947</v>
      </c>
      <c r="O49" t="s">
        <v>3584</v>
      </c>
      <c r="P49">
        <v>0</v>
      </c>
      <c r="Q49" t="s">
        <v>5025</v>
      </c>
      <c r="R49" s="28">
        <v>45292</v>
      </c>
      <c r="S49" s="28"/>
      <c r="X49" t="s">
        <v>5032</v>
      </c>
      <c r="Y49" s="116">
        <v>15000</v>
      </c>
      <c r="AA49" t="s">
        <v>3584</v>
      </c>
      <c r="AC49" t="s">
        <v>9949</v>
      </c>
      <c r="AD49">
        <v>0</v>
      </c>
      <c r="AG49" t="s">
        <v>812</v>
      </c>
      <c r="AH49" t="s">
        <v>812</v>
      </c>
      <c r="AI49" s="28"/>
      <c r="AJ49" s="21"/>
      <c r="AM49" s="116"/>
    </row>
    <row r="50" spans="2:39" hidden="1">
      <c r="B50" t="s">
        <v>9950</v>
      </c>
      <c r="C50">
        <v>696</v>
      </c>
      <c r="D50" s="151" t="s">
        <v>9951</v>
      </c>
      <c r="E50" t="s">
        <v>2422</v>
      </c>
      <c r="F50" t="s">
        <v>1060</v>
      </c>
      <c r="G50" s="150">
        <v>0</v>
      </c>
      <c r="H50" s="28">
        <v>46048</v>
      </c>
      <c r="I50" t="s">
        <v>9946</v>
      </c>
      <c r="J50" s="137">
        <v>0</v>
      </c>
      <c r="K50" s="137"/>
      <c r="L50" s="137"/>
      <c r="R50" s="28"/>
      <c r="S50" s="28"/>
      <c r="Y50" s="116"/>
      <c r="AI50" s="28"/>
      <c r="AJ50" s="21"/>
      <c r="AM50" s="116"/>
    </row>
    <row r="51" spans="2:39" hidden="1">
      <c r="B51" t="s">
        <v>9952</v>
      </c>
      <c r="C51">
        <v>812</v>
      </c>
      <c r="D51" s="151" t="s">
        <v>9953</v>
      </c>
      <c r="E51" t="s">
        <v>2198</v>
      </c>
      <c r="F51" t="s">
        <v>1060</v>
      </c>
      <c r="G51" s="150">
        <v>0</v>
      </c>
      <c r="H51" s="28">
        <v>46048</v>
      </c>
      <c r="I51" t="s">
        <v>9946</v>
      </c>
      <c r="J51" s="137">
        <v>0</v>
      </c>
      <c r="K51" s="137"/>
      <c r="L51" s="137"/>
      <c r="R51" s="28"/>
      <c r="S51" s="28"/>
      <c r="Y51" s="116"/>
      <c r="AI51" s="28"/>
      <c r="AJ51" s="21"/>
      <c r="AM51" s="116"/>
    </row>
    <row r="52" spans="2:39" ht="30" hidden="1">
      <c r="B52" t="s">
        <v>9954</v>
      </c>
      <c r="C52">
        <v>818</v>
      </c>
      <c r="D52" s="151" t="s">
        <v>4166</v>
      </c>
      <c r="E52" t="s">
        <v>2316</v>
      </c>
      <c r="F52" t="s">
        <v>1060</v>
      </c>
      <c r="G52" s="150">
        <v>0</v>
      </c>
      <c r="H52" s="28">
        <v>46048</v>
      </c>
      <c r="I52" t="s">
        <v>9946</v>
      </c>
      <c r="J52" s="137">
        <v>0</v>
      </c>
      <c r="K52" s="137"/>
      <c r="L52" s="137"/>
      <c r="R52" s="28"/>
      <c r="S52" s="28"/>
      <c r="Y52" s="116"/>
      <c r="AI52" s="28"/>
      <c r="AJ52" s="21"/>
      <c r="AM52" s="116"/>
    </row>
    <row r="53" spans="2:39" hidden="1">
      <c r="B53" t="s">
        <v>9955</v>
      </c>
      <c r="C53">
        <v>819</v>
      </c>
      <c r="D53" s="151" t="s">
        <v>9956</v>
      </c>
      <c r="E53" t="s">
        <v>2316</v>
      </c>
      <c r="F53" t="s">
        <v>1614</v>
      </c>
      <c r="G53" s="150">
        <v>0</v>
      </c>
      <c r="H53" s="28">
        <v>46048</v>
      </c>
      <c r="I53" t="s">
        <v>9946</v>
      </c>
      <c r="J53" s="137">
        <v>0</v>
      </c>
      <c r="K53" s="137"/>
      <c r="L53" s="137"/>
      <c r="R53" s="28"/>
      <c r="S53" s="28"/>
      <c r="Y53" s="116"/>
      <c r="AI53" s="28"/>
      <c r="AJ53" s="21"/>
      <c r="AM53" s="116"/>
    </row>
    <row r="54" spans="2:39" ht="30" hidden="1">
      <c r="B54" t="s">
        <v>9957</v>
      </c>
      <c r="C54">
        <v>824</v>
      </c>
      <c r="D54" s="151" t="s">
        <v>9958</v>
      </c>
      <c r="E54" t="s">
        <v>2181</v>
      </c>
      <c r="F54" t="s">
        <v>1614</v>
      </c>
      <c r="G54" s="150">
        <v>0</v>
      </c>
      <c r="H54" s="28">
        <v>46048</v>
      </c>
      <c r="I54" t="s">
        <v>9946</v>
      </c>
      <c r="J54" s="137">
        <v>0</v>
      </c>
      <c r="K54" s="137"/>
      <c r="L54" s="137"/>
      <c r="R54" s="28"/>
      <c r="S54" s="28"/>
      <c r="Y54" s="116"/>
      <c r="AI54" s="28"/>
      <c r="AJ54" s="21"/>
      <c r="AM54" s="116"/>
    </row>
    <row r="55" spans="2:39" hidden="1">
      <c r="B55" t="s">
        <v>9959</v>
      </c>
      <c r="C55">
        <v>825</v>
      </c>
      <c r="D55" s="151" t="s">
        <v>9960</v>
      </c>
      <c r="E55" t="s">
        <v>2198</v>
      </c>
      <c r="F55" t="s">
        <v>1614</v>
      </c>
      <c r="G55" s="150">
        <v>0</v>
      </c>
      <c r="H55" s="28">
        <v>46048</v>
      </c>
      <c r="I55" t="s">
        <v>9946</v>
      </c>
      <c r="J55" s="137">
        <v>0</v>
      </c>
      <c r="K55" s="137"/>
      <c r="L55" s="137"/>
      <c r="R55" s="28"/>
      <c r="S55" s="28"/>
      <c r="Y55" s="116"/>
      <c r="AI55" s="28"/>
      <c r="AJ55" s="21"/>
      <c r="AM55" s="116"/>
    </row>
    <row r="56" spans="2:39" hidden="1">
      <c r="B56" t="s">
        <v>9961</v>
      </c>
      <c r="C56">
        <v>845</v>
      </c>
      <c r="D56" s="151" t="s">
        <v>9962</v>
      </c>
      <c r="E56" t="s">
        <v>2181</v>
      </c>
      <c r="F56" t="s">
        <v>1614</v>
      </c>
      <c r="G56" s="150">
        <v>0</v>
      </c>
      <c r="H56" s="28">
        <v>46048</v>
      </c>
      <c r="I56" t="s">
        <v>9946</v>
      </c>
      <c r="J56" s="137">
        <v>0</v>
      </c>
      <c r="K56" s="137"/>
      <c r="L56" s="137"/>
      <c r="R56" s="28"/>
      <c r="S56" s="28"/>
      <c r="Y56" s="116"/>
      <c r="AI56" s="28"/>
      <c r="AJ56" s="21"/>
      <c r="AM56" s="116"/>
    </row>
    <row r="57" spans="2:39" hidden="1">
      <c r="B57" t="s">
        <v>9963</v>
      </c>
      <c r="C57">
        <v>1017</v>
      </c>
      <c r="D57" s="151" t="s">
        <v>9964</v>
      </c>
      <c r="E57" t="s">
        <v>2181</v>
      </c>
      <c r="F57" t="s">
        <v>1060</v>
      </c>
      <c r="G57" s="150">
        <f>319*7.45</f>
        <v>2376.5500000000002</v>
      </c>
      <c r="H57" s="28">
        <v>46048</v>
      </c>
      <c r="I57" t="s">
        <v>9946</v>
      </c>
      <c r="J57" s="137">
        <v>0</v>
      </c>
      <c r="K57" s="137"/>
      <c r="L57" s="137"/>
      <c r="M57" t="s">
        <v>9963</v>
      </c>
      <c r="N57" t="s">
        <v>2723</v>
      </c>
      <c r="O57" t="s">
        <v>2723</v>
      </c>
      <c r="P57">
        <v>14830</v>
      </c>
      <c r="Q57" t="s">
        <v>5025</v>
      </c>
      <c r="R57" s="28">
        <v>45912</v>
      </c>
      <c r="S57" s="28">
        <v>47007</v>
      </c>
      <c r="T57" t="s">
        <v>5044</v>
      </c>
      <c r="U57">
        <v>90</v>
      </c>
      <c r="X57" t="s">
        <v>5027</v>
      </c>
      <c r="Y57" s="116">
        <v>319.44333333333333</v>
      </c>
      <c r="Z57">
        <v>20000231</v>
      </c>
      <c r="AA57" t="s">
        <v>5190</v>
      </c>
      <c r="AD57">
        <v>0</v>
      </c>
      <c r="AE57" t="s">
        <v>2184</v>
      </c>
      <c r="AF57" t="s">
        <v>5035</v>
      </c>
      <c r="AG57" t="s">
        <v>2151</v>
      </c>
      <c r="AH57" t="s">
        <v>253</v>
      </c>
      <c r="AI57" s="28"/>
      <c r="AJ57" s="21"/>
      <c r="AM57" s="116"/>
    </row>
    <row r="58" spans="2:39" ht="60" hidden="1">
      <c r="B58" t="s">
        <v>9043</v>
      </c>
      <c r="C58">
        <v>355</v>
      </c>
      <c r="D58" s="151" t="s">
        <v>9965</v>
      </c>
      <c r="E58" t="s">
        <v>2154</v>
      </c>
      <c r="F58" t="s">
        <v>189</v>
      </c>
      <c r="G58" s="150">
        <f>AAplicationRemoved[[#This Row],[Yearly costs]]*7.45</f>
        <v>57365</v>
      </c>
      <c r="H58" s="28">
        <v>46052</v>
      </c>
      <c r="I58" s="8" t="s">
        <v>9966</v>
      </c>
      <c r="J58" s="137">
        <v>0</v>
      </c>
      <c r="K58" s="137"/>
      <c r="L58" s="137"/>
      <c r="M58" t="s">
        <v>9043</v>
      </c>
      <c r="O58" t="s">
        <v>9967</v>
      </c>
      <c r="P58">
        <v>0</v>
      </c>
      <c r="Q58" t="s">
        <v>9968</v>
      </c>
      <c r="R58" s="28">
        <v>45728</v>
      </c>
      <c r="S58" s="28">
        <v>46092</v>
      </c>
      <c r="T58" t="s">
        <v>5050</v>
      </c>
      <c r="U58">
        <v>30</v>
      </c>
      <c r="X58" t="s">
        <v>5027</v>
      </c>
      <c r="Y58" s="116">
        <f>600+7100</f>
        <v>7700</v>
      </c>
      <c r="Z58">
        <v>90456855</v>
      </c>
      <c r="AA58" t="s">
        <v>9967</v>
      </c>
      <c r="AD58">
        <v>0</v>
      </c>
      <c r="AE58" t="s">
        <v>5207</v>
      </c>
      <c r="AF58" t="s">
        <v>2685</v>
      </c>
      <c r="AG58" t="s">
        <v>2151</v>
      </c>
      <c r="AH58" t="s">
        <v>253</v>
      </c>
      <c r="AI58" s="28"/>
      <c r="AJ58" s="21"/>
      <c r="AM58" s="116"/>
    </row>
    <row r="59" spans="2:39" ht="30" hidden="1">
      <c r="B59" t="s">
        <v>9969</v>
      </c>
      <c r="C59">
        <v>406</v>
      </c>
      <c r="D59" s="151" t="s">
        <v>9970</v>
      </c>
      <c r="E59" t="s">
        <v>2422</v>
      </c>
      <c r="F59" t="s">
        <v>189</v>
      </c>
      <c r="G59" s="150">
        <v>0</v>
      </c>
      <c r="H59" s="28">
        <v>46052</v>
      </c>
      <c r="I59" t="s">
        <v>9971</v>
      </c>
      <c r="J59" s="137">
        <v>0</v>
      </c>
      <c r="K59" s="137"/>
      <c r="L59" s="137"/>
      <c r="M59" t="s">
        <v>9969</v>
      </c>
      <c r="N59" t="s">
        <v>5036</v>
      </c>
      <c r="O59" t="s">
        <v>2114</v>
      </c>
      <c r="P59">
        <v>0</v>
      </c>
      <c r="Q59" t="s">
        <v>5025</v>
      </c>
      <c r="R59" s="28">
        <v>45809</v>
      </c>
      <c r="S59" s="28">
        <v>46903</v>
      </c>
      <c r="T59" t="s">
        <v>5044</v>
      </c>
      <c r="U59">
        <v>30</v>
      </c>
      <c r="X59" t="s">
        <v>5032</v>
      </c>
      <c r="Y59" s="116">
        <v>0</v>
      </c>
      <c r="Z59">
        <v>90455922</v>
      </c>
      <c r="AA59" t="s">
        <v>2114</v>
      </c>
      <c r="AC59" t="s">
        <v>9972</v>
      </c>
      <c r="AD59">
        <v>0</v>
      </c>
      <c r="AE59" t="s">
        <v>3140</v>
      </c>
      <c r="AF59" t="s">
        <v>5033</v>
      </c>
      <c r="AG59" t="s">
        <v>2151</v>
      </c>
      <c r="AH59" t="s">
        <v>253</v>
      </c>
      <c r="AI59" s="28"/>
      <c r="AJ59" s="21"/>
      <c r="AM59" s="116"/>
    </row>
    <row r="60" spans="2:39">
      <c r="B60" t="s">
        <v>9973</v>
      </c>
      <c r="C60">
        <v>458</v>
      </c>
      <c r="D60" s="151" t="s">
        <v>9974</v>
      </c>
      <c r="E60" t="s">
        <v>2828</v>
      </c>
      <c r="F60" t="s">
        <v>189</v>
      </c>
      <c r="G60" s="150">
        <v>0</v>
      </c>
      <c r="H60" s="28">
        <v>46052</v>
      </c>
      <c r="I60" t="s">
        <v>9971</v>
      </c>
      <c r="J60" s="137">
        <v>0</v>
      </c>
      <c r="K60" s="137"/>
      <c r="L60" s="137"/>
      <c r="M60" t="s">
        <v>9973</v>
      </c>
      <c r="Q60" t="s">
        <v>5025</v>
      </c>
      <c r="R60" s="28">
        <v>45292</v>
      </c>
      <c r="S60" s="28"/>
      <c r="X60" t="s">
        <v>5032</v>
      </c>
      <c r="Y60" s="116">
        <v>0</v>
      </c>
      <c r="AA60" t="s">
        <v>5108</v>
      </c>
      <c r="AE60" t="s">
        <v>704</v>
      </c>
      <c r="AF60" t="s">
        <v>3140</v>
      </c>
      <c r="AG60" t="s">
        <v>2151</v>
      </c>
      <c r="AH60" t="s">
        <v>253</v>
      </c>
      <c r="AI60" s="28"/>
      <c r="AJ60" s="21"/>
      <c r="AM60" s="116"/>
    </row>
    <row r="61" spans="2:39" hidden="1">
      <c r="B61" t="s">
        <v>9975</v>
      </c>
      <c r="C61" t="s">
        <v>9975</v>
      </c>
      <c r="D61" t="s">
        <v>9975</v>
      </c>
      <c r="E61" t="s">
        <v>2198</v>
      </c>
      <c r="F61" t="s">
        <v>189</v>
      </c>
      <c r="G61" s="150">
        <v>0</v>
      </c>
      <c r="H61" s="28">
        <v>46052</v>
      </c>
      <c r="I61" t="s">
        <v>9976</v>
      </c>
      <c r="J61" s="137">
        <v>0</v>
      </c>
      <c r="K61" s="137"/>
      <c r="L61" s="137"/>
      <c r="R61" s="28"/>
      <c r="S61" s="28"/>
      <c r="Y61" s="116"/>
      <c r="AI61" s="28"/>
      <c r="AJ61" s="21"/>
      <c r="AM61" s="116"/>
    </row>
    <row r="62" spans="2:39" hidden="1">
      <c r="B62" t="s">
        <v>9977</v>
      </c>
      <c r="C62">
        <v>1067</v>
      </c>
      <c r="D62" s="151" t="s">
        <v>4974</v>
      </c>
      <c r="E62" t="s">
        <v>2093</v>
      </c>
      <c r="F62" t="s">
        <v>189</v>
      </c>
      <c r="G62" s="150">
        <v>0</v>
      </c>
      <c r="H62" s="28">
        <v>46052</v>
      </c>
      <c r="I62" t="s">
        <v>9978</v>
      </c>
      <c r="J62" s="137">
        <v>0</v>
      </c>
      <c r="K62" s="137"/>
      <c r="L62" s="137"/>
      <c r="M62" t="s">
        <v>9977</v>
      </c>
      <c r="O62" t="s">
        <v>3190</v>
      </c>
      <c r="P62">
        <v>0</v>
      </c>
      <c r="Q62" t="s">
        <v>5025</v>
      </c>
      <c r="R62" s="28"/>
      <c r="S62" s="28"/>
      <c r="X62" t="s">
        <v>5032</v>
      </c>
      <c r="Y62" s="116">
        <v>0</v>
      </c>
      <c r="Z62">
        <v>90454267</v>
      </c>
      <c r="AA62" t="s">
        <v>3190</v>
      </c>
      <c r="AD62">
        <v>0</v>
      </c>
      <c r="AE62" t="s">
        <v>704</v>
      </c>
      <c r="AF62" t="s">
        <v>3140</v>
      </c>
      <c r="AG62" t="s">
        <v>2151</v>
      </c>
      <c r="AH62" t="s">
        <v>253</v>
      </c>
      <c r="AI62" s="28"/>
      <c r="AJ62" s="21"/>
      <c r="AM62" s="116"/>
    </row>
    <row r="63" spans="2:39" ht="135" hidden="1">
      <c r="B63" t="s">
        <v>9979</v>
      </c>
      <c r="C63">
        <v>1079</v>
      </c>
      <c r="D63" s="151" t="s">
        <v>9980</v>
      </c>
      <c r="E63" t="s">
        <v>2198</v>
      </c>
      <c r="F63" t="s">
        <v>189</v>
      </c>
      <c r="G63" s="150">
        <f>7.45*AAplicationRemoved[[#This Row],[Yearly costs]]</f>
        <v>18073.7</v>
      </c>
      <c r="H63" s="28">
        <v>46058</v>
      </c>
      <c r="I63" s="8" t="s">
        <v>9981</v>
      </c>
      <c r="J63" s="137">
        <v>1</v>
      </c>
      <c r="K63" s="137" t="s">
        <v>9982</v>
      </c>
      <c r="L63" s="137">
        <v>0</v>
      </c>
      <c r="M63" t="s">
        <v>9979</v>
      </c>
      <c r="O63" t="s">
        <v>9983</v>
      </c>
      <c r="P63">
        <v>0</v>
      </c>
      <c r="Q63" t="s">
        <v>5025</v>
      </c>
      <c r="R63" s="28">
        <v>45931</v>
      </c>
      <c r="S63" s="28">
        <v>46295</v>
      </c>
      <c r="T63" t="s">
        <v>5050</v>
      </c>
      <c r="U63">
        <v>30</v>
      </c>
      <c r="X63" t="s">
        <v>5027</v>
      </c>
      <c r="Y63" s="116">
        <v>2426</v>
      </c>
      <c r="Z63">
        <v>20003019</v>
      </c>
      <c r="AA63" t="s">
        <v>9983</v>
      </c>
      <c r="AD63">
        <v>0</v>
      </c>
      <c r="AE63" t="s">
        <v>9984</v>
      </c>
      <c r="AF63" t="s">
        <v>9984</v>
      </c>
      <c r="AG63" t="s">
        <v>189</v>
      </c>
      <c r="AH63" t="s">
        <v>245</v>
      </c>
      <c r="AI63" s="28"/>
      <c r="AJ63" s="21"/>
      <c r="AM63" s="116"/>
    </row>
    <row r="64" spans="2:39" ht="150" hidden="1">
      <c r="B64" t="s">
        <v>9985</v>
      </c>
      <c r="C64">
        <v>413</v>
      </c>
      <c r="D64" s="151" t="s">
        <v>9986</v>
      </c>
      <c r="E64" t="s">
        <v>2422</v>
      </c>
      <c r="F64" t="s">
        <v>189</v>
      </c>
      <c r="G64" s="116">
        <v>3994</v>
      </c>
      <c r="H64" s="28">
        <v>46058</v>
      </c>
      <c r="I64" s="8" t="s">
        <v>9987</v>
      </c>
      <c r="J64" s="137">
        <v>0</v>
      </c>
      <c r="K64" s="137"/>
      <c r="L64" s="137"/>
      <c r="M64" t="s">
        <v>9985</v>
      </c>
      <c r="O64" t="s">
        <v>9986</v>
      </c>
      <c r="P64">
        <v>0</v>
      </c>
      <c r="Q64" t="s">
        <v>5025</v>
      </c>
      <c r="R64" s="28">
        <v>45292</v>
      </c>
      <c r="S64" s="28"/>
      <c r="X64" t="s">
        <v>5032</v>
      </c>
      <c r="Y64" s="116">
        <v>3994</v>
      </c>
      <c r="AA64" t="s">
        <v>5108</v>
      </c>
      <c r="AC64" t="s">
        <v>5400</v>
      </c>
      <c r="AD64">
        <v>0</v>
      </c>
      <c r="AE64" t="s">
        <v>3110</v>
      </c>
      <c r="AF64" t="s">
        <v>3140</v>
      </c>
      <c r="AG64" t="s">
        <v>2151</v>
      </c>
      <c r="AH64" t="s">
        <v>253</v>
      </c>
      <c r="AI64" s="28"/>
      <c r="AJ64" s="21"/>
      <c r="AM64" s="116"/>
    </row>
    <row r="65" spans="2:39" hidden="1">
      <c r="B65" t="s">
        <v>9988</v>
      </c>
      <c r="C65">
        <v>276</v>
      </c>
      <c r="D65" s="151" t="s">
        <v>9989</v>
      </c>
      <c r="E65" t="s">
        <v>2162</v>
      </c>
      <c r="F65" t="s">
        <v>1740</v>
      </c>
      <c r="G65" s="150">
        <v>0</v>
      </c>
      <c r="H65" s="28">
        <v>46098</v>
      </c>
      <c r="J65" s="137">
        <v>0</v>
      </c>
      <c r="K65" s="137"/>
      <c r="L65" s="137"/>
      <c r="R65" s="28"/>
      <c r="S65" s="28"/>
      <c r="Y65" s="116"/>
      <c r="AI65" s="28"/>
      <c r="AJ65" s="21"/>
      <c r="AM65" s="116"/>
    </row>
    <row r="66" spans="2:39" hidden="1">
      <c r="D66" s="151"/>
      <c r="G66" s="150"/>
      <c r="H66" s="28"/>
      <c r="J66" s="137"/>
      <c r="K66" s="137"/>
      <c r="L66" s="137"/>
      <c r="R66" s="28"/>
      <c r="S66" s="28"/>
      <c r="Y66" s="116"/>
      <c r="AI66" s="28"/>
      <c r="AJ66" s="21"/>
      <c r="AM66" s="116"/>
    </row>
    <row r="67" spans="2:39" hidden="1">
      <c r="D67" s="151"/>
      <c r="G67" s="150"/>
      <c r="H67" s="28"/>
      <c r="J67" s="137"/>
      <c r="K67" s="137"/>
      <c r="L67" s="137"/>
      <c r="R67" s="28"/>
      <c r="S67" s="28"/>
      <c r="Y67" s="116"/>
      <c r="AI67" s="28"/>
      <c r="AJ67" s="21"/>
      <c r="AM67" s="116"/>
    </row>
    <row r="68" spans="2:39" hidden="1">
      <c r="D68" s="151"/>
      <c r="G68" s="150"/>
      <c r="H68" s="28"/>
      <c r="J68" s="137"/>
      <c r="K68" s="137"/>
      <c r="L68" s="137"/>
      <c r="R68" s="28"/>
      <c r="S68" s="28"/>
      <c r="Y68" s="116"/>
      <c r="AI68" s="28"/>
      <c r="AJ68" s="21"/>
      <c r="AM68" s="116"/>
    </row>
    <row r="69" spans="2:39" hidden="1">
      <c r="D69" s="151"/>
      <c r="G69" s="150"/>
      <c r="H69" s="28"/>
      <c r="J69" s="137"/>
      <c r="K69" s="137"/>
      <c r="L69" s="137"/>
      <c r="R69" s="28"/>
      <c r="S69" s="28"/>
      <c r="Y69" s="116"/>
      <c r="AI69" s="28"/>
      <c r="AJ69" s="21"/>
      <c r="AM69" s="116"/>
    </row>
    <row r="70" spans="2:39" hidden="1">
      <c r="D70" s="151"/>
      <c r="G70" s="150"/>
      <c r="H70" s="28"/>
      <c r="J70" s="137"/>
      <c r="K70" s="137"/>
      <c r="L70" s="137"/>
      <c r="R70" s="28"/>
      <c r="S70" s="28"/>
      <c r="Y70" s="116"/>
      <c r="AI70" s="28"/>
      <c r="AJ70" s="21"/>
      <c r="AM70" s="116"/>
    </row>
    <row r="71" spans="2:39" hidden="1">
      <c r="D71" s="151" t="s">
        <v>9956</v>
      </c>
      <c r="G71" s="150"/>
      <c r="H71" s="28"/>
      <c r="J71" s="137"/>
      <c r="K71" s="137"/>
      <c r="L71" s="137"/>
      <c r="R71" s="28"/>
      <c r="S71" s="28"/>
      <c r="Y71" s="116"/>
      <c r="AI71" s="28"/>
      <c r="AJ71" s="21"/>
      <c r="AM71" s="116"/>
    </row>
    <row r="72" spans="2:39" hidden="1">
      <c r="G72" s="116"/>
      <c r="J72" s="137"/>
      <c r="K72" s="137"/>
      <c r="L72" s="137"/>
      <c r="R72" s="28"/>
      <c r="S72" s="28"/>
      <c r="Y72" s="116"/>
      <c r="AI72" s="28"/>
      <c r="AJ72" s="21"/>
      <c r="AM72" s="116" t="s">
        <v>9799</v>
      </c>
    </row>
    <row r="73" spans="2:39">
      <c r="G73" s="119">
        <f>SUBTOTAL(109,AAplicationRemoved[Yearly saving DKR])</f>
        <v>0</v>
      </c>
      <c r="J73" s="141"/>
      <c r="K73" s="141"/>
      <c r="L73" s="142">
        <f>SUBTOTAL(109,AAplicationRemoved[Yearly cost for application to take over])</f>
        <v>0</v>
      </c>
      <c r="R73" s="28"/>
      <c r="S73" s="28"/>
      <c r="Y73" s="119"/>
      <c r="AI73" s="28"/>
      <c r="AJ73" s="21"/>
      <c r="AL73" s="52">
        <f>SUBTOTAL(109,AAplicationRemoved[Actual saving (Annual)])</f>
        <v>0</v>
      </c>
    </row>
    <row r="75" spans="2:39">
      <c r="D75" s="209"/>
    </row>
    <row r="76" spans="2:39">
      <c r="B76" s="68"/>
      <c r="C76" s="68"/>
      <c r="D76" s="209"/>
      <c r="G76" s="119"/>
      <c r="L76" s="119">
        <f>AAplicationRemoved[[#Totals],[Yearly saving DKR]]-AAplicationRemoved[[#Totals],[Yearly cost for application to take over]]</f>
        <v>0</v>
      </c>
    </row>
    <row r="77" spans="2:39">
      <c r="D77" s="209"/>
      <c r="E77" s="68"/>
      <c r="F77" s="68"/>
      <c r="G77" s="230">
        <f>SUM(G47:G72)</f>
        <v>96809.25</v>
      </c>
      <c r="H77" s="68"/>
      <c r="I77" s="68"/>
      <c r="J77" s="68"/>
      <c r="K77" s="68"/>
      <c r="L77" s="68"/>
      <c r="M77" s="68"/>
      <c r="N77" s="68"/>
      <c r="O77" s="68"/>
    </row>
    <row r="78" spans="2:39">
      <c r="D78" s="209"/>
    </row>
    <row r="79" spans="2:39">
      <c r="D79" s="209"/>
      <c r="L79" s="119">
        <f>L76-G77</f>
        <v>-96809.25</v>
      </c>
    </row>
    <row r="80" spans="2:39">
      <c r="D80" s="209"/>
    </row>
    <row r="81" spans="4:4">
      <c r="D81" s="210"/>
    </row>
    <row r="82" spans="4:4">
      <c r="D82" s="210"/>
    </row>
    <row r="212" spans="2:20">
      <c r="B212" t="s">
        <v>29</v>
      </c>
      <c r="C212" t="s">
        <v>30</v>
      </c>
      <c r="D212" t="s">
        <v>31</v>
      </c>
      <c r="E212" t="s">
        <v>32</v>
      </c>
      <c r="F212" t="s">
        <v>33</v>
      </c>
      <c r="G212" t="s">
        <v>34</v>
      </c>
      <c r="H212" t="s">
        <v>35</v>
      </c>
      <c r="I212" t="s">
        <v>36</v>
      </c>
      <c r="J212" t="s">
        <v>37</v>
      </c>
      <c r="K212" t="s">
        <v>38</v>
      </c>
      <c r="L212" t="s">
        <v>39</v>
      </c>
      <c r="M212" t="s">
        <v>40</v>
      </c>
      <c r="N212" t="s">
        <v>41</v>
      </c>
      <c r="O212" t="s">
        <v>42</v>
      </c>
      <c r="P212" t="s">
        <v>43</v>
      </c>
      <c r="Q212" t="s">
        <v>44</v>
      </c>
      <c r="R212" t="s">
        <v>45</v>
      </c>
      <c r="S212" t="s">
        <v>46</v>
      </c>
      <c r="T212" t="s">
        <v>27</v>
      </c>
    </row>
    <row r="213" spans="2:20">
      <c r="D213" t="s">
        <v>95</v>
      </c>
      <c r="E213" t="s">
        <v>6520</v>
      </c>
      <c r="F213">
        <v>0</v>
      </c>
      <c r="G213">
        <v>0</v>
      </c>
      <c r="I213" t="s">
        <v>253</v>
      </c>
      <c r="J213" t="s">
        <v>1060</v>
      </c>
      <c r="L213" t="s">
        <v>9963</v>
      </c>
      <c r="M213" t="s">
        <v>9964</v>
      </c>
      <c r="P213" t="s">
        <v>77</v>
      </c>
      <c r="Q213" t="s">
        <v>812</v>
      </c>
      <c r="R213">
        <v>0</v>
      </c>
      <c r="T213" t="s">
        <v>9990</v>
      </c>
    </row>
    <row r="214" spans="2:20">
      <c r="D214" t="s">
        <v>507</v>
      </c>
      <c r="E214" t="s">
        <v>6909</v>
      </c>
      <c r="F214" t="s">
        <v>6910</v>
      </c>
      <c r="G214" t="s">
        <v>6918</v>
      </c>
      <c r="I214" t="s">
        <v>253</v>
      </c>
      <c r="J214" t="s">
        <v>873</v>
      </c>
      <c r="K214" t="s">
        <v>880</v>
      </c>
      <c r="L214" t="s">
        <v>9944</v>
      </c>
      <c r="M214" t="s">
        <v>9945</v>
      </c>
      <c r="N214" t="s">
        <v>53</v>
      </c>
      <c r="O214" t="s">
        <v>62</v>
      </c>
      <c r="P214" t="s">
        <v>407</v>
      </c>
      <c r="Q214" t="s">
        <v>6205</v>
      </c>
      <c r="R214">
        <v>420</v>
      </c>
      <c r="T214" t="s">
        <v>874</v>
      </c>
    </row>
    <row r="215" spans="2:20">
      <c r="D215" t="s">
        <v>507</v>
      </c>
      <c r="E215" t="s">
        <v>6909</v>
      </c>
      <c r="F215" t="s">
        <v>6910</v>
      </c>
      <c r="G215" t="s">
        <v>6918</v>
      </c>
      <c r="I215" t="s">
        <v>253</v>
      </c>
      <c r="J215" t="s">
        <v>1060</v>
      </c>
      <c r="K215" t="s">
        <v>880</v>
      </c>
      <c r="L215" t="s">
        <v>9944</v>
      </c>
      <c r="M215" t="s">
        <v>9945</v>
      </c>
      <c r="N215" t="s">
        <v>53</v>
      </c>
      <c r="O215" t="s">
        <v>54</v>
      </c>
      <c r="P215" t="s">
        <v>407</v>
      </c>
      <c r="Q215" t="s">
        <v>6205</v>
      </c>
      <c r="R215">
        <v>420</v>
      </c>
      <c r="T215" t="s">
        <v>1063</v>
      </c>
    </row>
    <row r="216" spans="2:20">
      <c r="D216" t="s">
        <v>507</v>
      </c>
      <c r="E216" t="s">
        <v>6909</v>
      </c>
      <c r="F216" t="s">
        <v>6910</v>
      </c>
      <c r="G216" t="s">
        <v>6918</v>
      </c>
      <c r="I216" t="s">
        <v>253</v>
      </c>
      <c r="J216" t="s">
        <v>1060</v>
      </c>
      <c r="K216" t="s">
        <v>888</v>
      </c>
      <c r="L216" t="s">
        <v>9944</v>
      </c>
      <c r="M216" t="s">
        <v>9945</v>
      </c>
      <c r="N216" t="s">
        <v>53</v>
      </c>
      <c r="O216" t="s">
        <v>54</v>
      </c>
      <c r="P216" t="s">
        <v>407</v>
      </c>
      <c r="Q216" t="s">
        <v>6205</v>
      </c>
      <c r="R216">
        <v>420</v>
      </c>
      <c r="T216" t="s">
        <v>1067</v>
      </c>
    </row>
    <row r="217" spans="2:20">
      <c r="D217" t="s">
        <v>95</v>
      </c>
      <c r="E217" t="s">
        <v>6520</v>
      </c>
      <c r="F217">
        <v>0</v>
      </c>
      <c r="G217">
        <v>0</v>
      </c>
      <c r="I217" t="s">
        <v>253</v>
      </c>
      <c r="J217" t="s">
        <v>1614</v>
      </c>
      <c r="L217" t="s">
        <v>9947</v>
      </c>
      <c r="M217" t="s">
        <v>9948</v>
      </c>
      <c r="N217" t="s">
        <v>53</v>
      </c>
      <c r="O217" t="s">
        <v>54</v>
      </c>
      <c r="P217" t="s">
        <v>77</v>
      </c>
      <c r="Q217" t="s">
        <v>812</v>
      </c>
      <c r="R217">
        <v>0</v>
      </c>
      <c r="T217" t="s">
        <v>1065</v>
      </c>
    </row>
    <row r="218" spans="2:20">
      <c r="D218" t="s">
        <v>507</v>
      </c>
      <c r="E218" t="s">
        <v>6909</v>
      </c>
      <c r="F218" t="s">
        <v>6910</v>
      </c>
      <c r="G218" t="s">
        <v>6918</v>
      </c>
      <c r="I218" t="s">
        <v>253</v>
      </c>
      <c r="J218" t="s">
        <v>1060</v>
      </c>
      <c r="K218" t="s">
        <v>1061</v>
      </c>
      <c r="L218" t="s">
        <v>9950</v>
      </c>
      <c r="M218" t="s">
        <v>9951</v>
      </c>
      <c r="N218" t="s">
        <v>53</v>
      </c>
      <c r="O218" t="s">
        <v>54</v>
      </c>
      <c r="P218" t="s">
        <v>916</v>
      </c>
      <c r="Q218" t="s">
        <v>6205</v>
      </c>
      <c r="R218">
        <v>420</v>
      </c>
      <c r="T218" t="s">
        <v>1062</v>
      </c>
    </row>
    <row r="219" spans="2:20">
      <c r="D219" t="s">
        <v>507</v>
      </c>
      <c r="E219" t="s">
        <v>6909</v>
      </c>
      <c r="F219" t="s">
        <v>6910</v>
      </c>
      <c r="G219" t="s">
        <v>6918</v>
      </c>
      <c r="I219" t="s">
        <v>253</v>
      </c>
      <c r="J219" t="s">
        <v>1060</v>
      </c>
      <c r="K219" t="s">
        <v>883</v>
      </c>
      <c r="L219" t="s">
        <v>9952</v>
      </c>
      <c r="M219" t="s">
        <v>9953</v>
      </c>
      <c r="N219" t="s">
        <v>53</v>
      </c>
      <c r="O219" t="s">
        <v>54</v>
      </c>
      <c r="P219" t="s">
        <v>407</v>
      </c>
      <c r="Q219" t="s">
        <v>6205</v>
      </c>
      <c r="R219">
        <v>420</v>
      </c>
      <c r="T219" t="s">
        <v>1066</v>
      </c>
    </row>
    <row r="220" spans="2:20">
      <c r="D220" t="s">
        <v>507</v>
      </c>
      <c r="E220" t="s">
        <v>6909</v>
      </c>
      <c r="F220" t="s">
        <v>6910</v>
      </c>
      <c r="G220" t="s">
        <v>6918</v>
      </c>
      <c r="I220" t="s">
        <v>253</v>
      </c>
      <c r="J220" t="s">
        <v>1614</v>
      </c>
      <c r="K220" t="s">
        <v>883</v>
      </c>
      <c r="L220" t="s">
        <v>9952</v>
      </c>
      <c r="M220" t="s">
        <v>9953</v>
      </c>
      <c r="N220" t="s">
        <v>53</v>
      </c>
      <c r="O220" t="s">
        <v>54</v>
      </c>
      <c r="P220" t="s">
        <v>407</v>
      </c>
      <c r="Q220" t="s">
        <v>6205</v>
      </c>
      <c r="R220">
        <v>420</v>
      </c>
      <c r="T220" t="s">
        <v>1617</v>
      </c>
    </row>
    <row r="221" spans="2:20">
      <c r="D221" t="s">
        <v>507</v>
      </c>
      <c r="E221" t="s">
        <v>6909</v>
      </c>
      <c r="F221" t="s">
        <v>6910</v>
      </c>
      <c r="G221" t="s">
        <v>6918</v>
      </c>
      <c r="I221" t="s">
        <v>253</v>
      </c>
      <c r="J221" t="s">
        <v>1614</v>
      </c>
      <c r="K221" t="s">
        <v>1618</v>
      </c>
      <c r="L221" t="s">
        <v>9954</v>
      </c>
      <c r="M221" t="s">
        <v>4166</v>
      </c>
      <c r="N221" t="s">
        <v>53</v>
      </c>
      <c r="O221" t="s">
        <v>54</v>
      </c>
      <c r="P221" t="s">
        <v>77</v>
      </c>
      <c r="Q221" t="s">
        <v>6205</v>
      </c>
      <c r="R221">
        <v>420</v>
      </c>
      <c r="T221" t="s">
        <v>9991</v>
      </c>
    </row>
    <row r="222" spans="2:20">
      <c r="D222" t="s">
        <v>507</v>
      </c>
      <c r="E222" t="s">
        <v>6909</v>
      </c>
      <c r="F222" t="s">
        <v>6910</v>
      </c>
      <c r="G222" t="s">
        <v>6918</v>
      </c>
      <c r="I222" t="s">
        <v>253</v>
      </c>
      <c r="J222" t="s">
        <v>1614</v>
      </c>
      <c r="K222" t="s">
        <v>1618</v>
      </c>
      <c r="L222" t="s">
        <v>9955</v>
      </c>
      <c r="M222" t="s">
        <v>9956</v>
      </c>
      <c r="N222" t="s">
        <v>53</v>
      </c>
      <c r="O222" t="s">
        <v>54</v>
      </c>
      <c r="P222" t="s">
        <v>407</v>
      </c>
      <c r="Q222" t="s">
        <v>6205</v>
      </c>
      <c r="R222">
        <v>420</v>
      </c>
      <c r="T222" t="s">
        <v>9992</v>
      </c>
    </row>
    <row r="223" spans="2:20">
      <c r="D223" t="s">
        <v>507</v>
      </c>
      <c r="E223" t="s">
        <v>6909</v>
      </c>
      <c r="F223" t="s">
        <v>6910</v>
      </c>
      <c r="G223" t="s">
        <v>6918</v>
      </c>
      <c r="I223" t="s">
        <v>253</v>
      </c>
      <c r="J223" t="s">
        <v>1614</v>
      </c>
      <c r="K223" t="s">
        <v>1618</v>
      </c>
      <c r="L223" t="s">
        <v>9957</v>
      </c>
      <c r="M223" t="s">
        <v>9958</v>
      </c>
      <c r="N223" t="s">
        <v>53</v>
      </c>
      <c r="O223" t="s">
        <v>54</v>
      </c>
      <c r="P223" t="s">
        <v>407</v>
      </c>
      <c r="Q223" t="s">
        <v>6205</v>
      </c>
      <c r="R223">
        <v>420</v>
      </c>
      <c r="T223" t="s">
        <v>1619</v>
      </c>
    </row>
    <row r="224" spans="2:20">
      <c r="D224" t="s">
        <v>507</v>
      </c>
      <c r="E224" t="s">
        <v>6909</v>
      </c>
      <c r="F224" t="s">
        <v>6910</v>
      </c>
      <c r="G224" t="s">
        <v>6918</v>
      </c>
      <c r="I224" t="s">
        <v>253</v>
      </c>
      <c r="J224" t="s">
        <v>1614</v>
      </c>
      <c r="K224" t="s">
        <v>1618</v>
      </c>
      <c r="L224" t="s">
        <v>9959</v>
      </c>
      <c r="M224" t="s">
        <v>9960</v>
      </c>
      <c r="N224" t="s">
        <v>53</v>
      </c>
      <c r="O224" t="s">
        <v>54</v>
      </c>
      <c r="P224" t="s">
        <v>407</v>
      </c>
      <c r="Q224" t="s">
        <v>6205</v>
      </c>
      <c r="R224">
        <v>420</v>
      </c>
      <c r="T224" t="s">
        <v>1619</v>
      </c>
    </row>
    <row r="225" spans="2:20">
      <c r="D225" t="s">
        <v>507</v>
      </c>
      <c r="E225" t="s">
        <v>6909</v>
      </c>
      <c r="F225" t="s">
        <v>6910</v>
      </c>
      <c r="G225" t="s">
        <v>6918</v>
      </c>
      <c r="I225" t="s">
        <v>253</v>
      </c>
      <c r="J225" t="s">
        <v>1614</v>
      </c>
      <c r="K225" t="s">
        <v>1623</v>
      </c>
      <c r="L225" t="s">
        <v>9961</v>
      </c>
      <c r="M225" t="s">
        <v>9962</v>
      </c>
      <c r="N225" t="s">
        <v>53</v>
      </c>
      <c r="O225" t="s">
        <v>54</v>
      </c>
      <c r="P225" t="s">
        <v>916</v>
      </c>
      <c r="Q225" t="s">
        <v>6205</v>
      </c>
      <c r="R225">
        <v>420</v>
      </c>
      <c r="T225" t="s">
        <v>1637</v>
      </c>
    </row>
    <row r="226" spans="2:20">
      <c r="D226" t="s">
        <v>907</v>
      </c>
      <c r="E226" t="s">
        <v>6909</v>
      </c>
      <c r="F226">
        <v>0</v>
      </c>
      <c r="G226">
        <v>0</v>
      </c>
      <c r="I226" t="s">
        <v>253</v>
      </c>
      <c r="J226" t="s">
        <v>1614</v>
      </c>
      <c r="K226" t="s">
        <v>883</v>
      </c>
      <c r="L226" t="s">
        <v>338</v>
      </c>
      <c r="M226" t="s">
        <v>4245</v>
      </c>
      <c r="N226" t="s">
        <v>53</v>
      </c>
      <c r="O226" t="s">
        <v>54</v>
      </c>
      <c r="P226" t="s">
        <v>97</v>
      </c>
      <c r="Q226" t="s">
        <v>6205</v>
      </c>
      <c r="R226">
        <v>100</v>
      </c>
      <c r="T226" t="s">
        <v>1617</v>
      </c>
    </row>
    <row r="227" spans="2:20">
      <c r="D227" t="s">
        <v>318</v>
      </c>
      <c r="E227" t="s">
        <v>5798</v>
      </c>
      <c r="F227" t="s">
        <v>5799</v>
      </c>
      <c r="G227" t="s">
        <v>5813</v>
      </c>
      <c r="I227" t="s">
        <v>253</v>
      </c>
      <c r="J227" t="s">
        <v>292</v>
      </c>
      <c r="K227" t="s">
        <v>297</v>
      </c>
      <c r="L227" t="s">
        <v>338</v>
      </c>
      <c r="M227" t="s">
        <v>4245</v>
      </c>
      <c r="N227" t="s">
        <v>53</v>
      </c>
      <c r="O227" t="s">
        <v>54</v>
      </c>
      <c r="P227" t="s">
        <v>97</v>
      </c>
      <c r="Q227" t="s">
        <v>812</v>
      </c>
      <c r="R227">
        <v>0</v>
      </c>
      <c r="T227" t="s">
        <v>298</v>
      </c>
    </row>
    <row r="228" spans="2:20">
      <c r="D228" t="s">
        <v>507</v>
      </c>
      <c r="E228" t="s">
        <v>6909</v>
      </c>
      <c r="F228" t="s">
        <v>6910</v>
      </c>
      <c r="G228" t="s">
        <v>6918</v>
      </c>
      <c r="I228" t="s">
        <v>253</v>
      </c>
      <c r="J228" t="s">
        <v>873</v>
      </c>
      <c r="K228" t="s">
        <v>880</v>
      </c>
      <c r="L228" t="s">
        <v>9944</v>
      </c>
      <c r="M228" t="s">
        <v>9945</v>
      </c>
      <c r="N228" t="s">
        <v>53</v>
      </c>
      <c r="O228" t="s">
        <v>62</v>
      </c>
      <c r="P228" t="s">
        <v>407</v>
      </c>
      <c r="Q228" t="s">
        <v>6205</v>
      </c>
      <c r="R228">
        <v>420</v>
      </c>
      <c r="T228" t="s">
        <v>874</v>
      </c>
    </row>
    <row r="231" spans="2:20">
      <c r="B231">
        <v>45292</v>
      </c>
      <c r="D231" t="s">
        <v>610</v>
      </c>
      <c r="E231" t="s">
        <v>5982</v>
      </c>
      <c r="F231" t="s">
        <v>5992</v>
      </c>
      <c r="G231">
        <v>0</v>
      </c>
      <c r="I231" t="s">
        <v>253</v>
      </c>
      <c r="J231" t="s">
        <v>189</v>
      </c>
      <c r="K231" t="s">
        <v>1275</v>
      </c>
      <c r="L231" t="s">
        <v>9043</v>
      </c>
      <c r="M231" t="s">
        <v>9965</v>
      </c>
      <c r="N231" t="s">
        <v>390</v>
      </c>
      <c r="O231" t="s">
        <v>62</v>
      </c>
      <c r="P231" t="s">
        <v>143</v>
      </c>
      <c r="Q231" t="s">
        <v>5984</v>
      </c>
      <c r="R231">
        <v>400</v>
      </c>
      <c r="S231" t="s">
        <v>237</v>
      </c>
      <c r="T231" t="s">
        <v>9993</v>
      </c>
    </row>
    <row r="232" spans="2:20">
      <c r="D232" t="s">
        <v>610</v>
      </c>
      <c r="E232" t="s">
        <v>5982</v>
      </c>
      <c r="F232" t="s">
        <v>5992</v>
      </c>
      <c r="G232">
        <v>0</v>
      </c>
      <c r="I232" t="s">
        <v>1831</v>
      </c>
      <c r="J232" t="s">
        <v>1839</v>
      </c>
      <c r="L232" t="s">
        <v>9043</v>
      </c>
      <c r="M232" t="s">
        <v>9965</v>
      </c>
      <c r="N232" t="s">
        <v>390</v>
      </c>
      <c r="O232" t="s">
        <v>62</v>
      </c>
      <c r="P232" t="s">
        <v>143</v>
      </c>
      <c r="Q232" t="s">
        <v>5984</v>
      </c>
      <c r="R232">
        <v>400</v>
      </c>
      <c r="S232" t="s">
        <v>237</v>
      </c>
    </row>
    <row r="233" spans="2:20">
      <c r="D233" t="s">
        <v>679</v>
      </c>
      <c r="E233" t="s">
        <v>249</v>
      </c>
      <c r="F233" t="s">
        <v>6471</v>
      </c>
      <c r="G233" t="s">
        <v>6483</v>
      </c>
      <c r="I233" t="s">
        <v>253</v>
      </c>
      <c r="J233" t="s">
        <v>189</v>
      </c>
      <c r="K233" t="s">
        <v>249</v>
      </c>
      <c r="L233" t="s">
        <v>9969</v>
      </c>
      <c r="M233" t="s">
        <v>9970</v>
      </c>
      <c r="N233" t="s">
        <v>147</v>
      </c>
      <c r="O233" t="s">
        <v>54</v>
      </c>
      <c r="P233" t="s">
        <v>680</v>
      </c>
      <c r="Q233" t="s">
        <v>812</v>
      </c>
      <c r="R233">
        <v>0</v>
      </c>
      <c r="T233" t="s">
        <v>242</v>
      </c>
    </row>
    <row r="234" spans="2:20">
      <c r="D234" t="s">
        <v>1312</v>
      </c>
      <c r="E234" t="s">
        <v>249</v>
      </c>
      <c r="F234" t="s">
        <v>6415</v>
      </c>
      <c r="G234" t="s">
        <v>6416</v>
      </c>
      <c r="I234" t="s">
        <v>253</v>
      </c>
      <c r="J234" t="s">
        <v>189</v>
      </c>
      <c r="K234" t="s">
        <v>249</v>
      </c>
      <c r="L234" t="s">
        <v>9969</v>
      </c>
      <c r="M234" t="s">
        <v>9970</v>
      </c>
      <c r="N234" t="s">
        <v>147</v>
      </c>
      <c r="O234" t="s">
        <v>54</v>
      </c>
      <c r="P234" t="s">
        <v>680</v>
      </c>
      <c r="Q234" t="s">
        <v>812</v>
      </c>
      <c r="R234">
        <v>0</v>
      </c>
      <c r="T234" t="s">
        <v>1351</v>
      </c>
    </row>
    <row r="235" spans="2:20">
      <c r="D235" t="s">
        <v>682</v>
      </c>
      <c r="E235" t="s">
        <v>249</v>
      </c>
      <c r="F235" t="s">
        <v>6398</v>
      </c>
      <c r="G235" t="s">
        <v>6399</v>
      </c>
      <c r="I235" t="s">
        <v>253</v>
      </c>
      <c r="J235" t="s">
        <v>189</v>
      </c>
      <c r="K235" t="s">
        <v>249</v>
      </c>
      <c r="L235" t="s">
        <v>9969</v>
      </c>
      <c r="M235" t="s">
        <v>9970</v>
      </c>
      <c r="N235" t="s">
        <v>147</v>
      </c>
      <c r="O235" t="s">
        <v>54</v>
      </c>
      <c r="P235" t="s">
        <v>680</v>
      </c>
      <c r="Q235" t="s">
        <v>5553</v>
      </c>
      <c r="R235">
        <v>0</v>
      </c>
      <c r="T235" t="s">
        <v>242</v>
      </c>
    </row>
    <row r="236" spans="2:20">
      <c r="D236" t="s">
        <v>615</v>
      </c>
      <c r="E236" t="s">
        <v>249</v>
      </c>
      <c r="F236" t="s">
        <v>6398</v>
      </c>
      <c r="G236" t="s">
        <v>6402</v>
      </c>
      <c r="I236" t="s">
        <v>253</v>
      </c>
      <c r="J236" t="s">
        <v>189</v>
      </c>
      <c r="K236" t="s">
        <v>249</v>
      </c>
      <c r="L236" t="s">
        <v>9969</v>
      </c>
      <c r="M236" t="s">
        <v>9970</v>
      </c>
      <c r="N236" t="s">
        <v>147</v>
      </c>
      <c r="O236" t="s">
        <v>54</v>
      </c>
      <c r="P236" t="s">
        <v>683</v>
      </c>
      <c r="Q236" t="s">
        <v>5553</v>
      </c>
      <c r="R236">
        <v>0</v>
      </c>
      <c r="T236" t="s">
        <v>242</v>
      </c>
    </row>
    <row r="237" spans="2:20">
      <c r="D237" t="s">
        <v>1361</v>
      </c>
      <c r="E237" t="s">
        <v>249</v>
      </c>
      <c r="F237" t="s">
        <v>6398</v>
      </c>
      <c r="G237" t="s">
        <v>6405</v>
      </c>
      <c r="I237" t="s">
        <v>253</v>
      </c>
      <c r="J237" t="s">
        <v>189</v>
      </c>
      <c r="K237" t="s">
        <v>249</v>
      </c>
      <c r="L237" t="s">
        <v>9969</v>
      </c>
      <c r="M237" t="s">
        <v>9970</v>
      </c>
      <c r="N237" t="s">
        <v>147</v>
      </c>
      <c r="O237" t="s">
        <v>54</v>
      </c>
      <c r="P237" t="s">
        <v>269</v>
      </c>
      <c r="Q237" t="s">
        <v>812</v>
      </c>
      <c r="R237">
        <v>0</v>
      </c>
      <c r="T237" t="s">
        <v>242</v>
      </c>
    </row>
    <row r="238" spans="2:20">
      <c r="D238" t="s">
        <v>1317</v>
      </c>
      <c r="E238" t="s">
        <v>1275</v>
      </c>
      <c r="F238" t="s">
        <v>7103</v>
      </c>
      <c r="G238" t="s">
        <v>7120</v>
      </c>
      <c r="I238" t="s">
        <v>253</v>
      </c>
      <c r="J238" t="s">
        <v>189</v>
      </c>
      <c r="K238" t="s">
        <v>1275</v>
      </c>
      <c r="L238" t="s">
        <v>9969</v>
      </c>
      <c r="M238" t="s">
        <v>9970</v>
      </c>
      <c r="N238" t="s">
        <v>147</v>
      </c>
      <c r="O238" t="s">
        <v>62</v>
      </c>
      <c r="P238" t="s">
        <v>1340</v>
      </c>
      <c r="Q238" t="s">
        <v>5553</v>
      </c>
      <c r="R238">
        <v>0</v>
      </c>
      <c r="T238" t="s">
        <v>1276</v>
      </c>
    </row>
    <row r="239" spans="2:20">
      <c r="D239" t="s">
        <v>1317</v>
      </c>
      <c r="E239" t="s">
        <v>1275</v>
      </c>
      <c r="F239" t="s">
        <v>7103</v>
      </c>
      <c r="G239" t="s">
        <v>7120</v>
      </c>
      <c r="I239" t="s">
        <v>1831</v>
      </c>
      <c r="J239" t="s">
        <v>1839</v>
      </c>
      <c r="L239" t="s">
        <v>9969</v>
      </c>
      <c r="M239" t="s">
        <v>9970</v>
      </c>
      <c r="N239" t="s">
        <v>147</v>
      </c>
      <c r="O239" t="s">
        <v>62</v>
      </c>
      <c r="P239" t="s">
        <v>1340</v>
      </c>
      <c r="Q239" t="s">
        <v>5553</v>
      </c>
      <c r="R239">
        <v>0</v>
      </c>
    </row>
    <row r="244" spans="12:12">
      <c r="L244" s="19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allowBlank="1" showInputMessage="1" showErrorMessage="1" xr:uid="{9D862369-27BD-4378-ADA8-8FFFF2662BC0}">
          <x14:formula1>
            <xm:f>Tabels!$AO$4:$AO$8</xm:f>
          </x14:formula1>
          <xm:sqref>X28:X29 X32:X42</xm:sqref>
        </x14:dataValidation>
        <x14:dataValidation type="list" allowBlank="1" showInputMessage="1" showErrorMessage="1" xr:uid="{9E70D0C7-5A55-4B56-B484-DCA3D2262BD4}">
          <x14:formula1>
            <xm:f>Tabels!$AR$4:$AR$12</xm:f>
          </x14:formula1>
          <xm:sqref>Q28:Q29 Q32:Q33 Q35</xm:sqref>
        </x14:dataValidation>
        <x14:dataValidation type="list" allowBlank="1" showInputMessage="1" showErrorMessage="1" xr:uid="{7230EE9B-F37B-4585-AC27-20933131FE7B}">
          <x14:formula1>
            <xm:f>Tabels!$AY$4:$AY$27</xm:f>
          </x14:formula1>
          <xm:sqref>E18 E23:E71 E77</xm:sqref>
        </x14:dataValidation>
        <x14:dataValidation type="list" allowBlank="1" showInputMessage="1" showErrorMessage="1" xr:uid="{6F747D3E-4529-44F9-AD34-569B4309F845}">
          <x14:formula1>
            <xm:f>Tabels!$J$4:$J$16</xm:f>
          </x14:formula1>
          <xm:sqref>F77</xm:sqref>
        </x14:dataValidation>
        <x14:dataValidation type="list" allowBlank="1" showInputMessage="1" showErrorMessage="1" xr:uid="{855AC000-DABC-4D89-9897-DFC21B0C1DCE}">
          <x14:formula1>
            <xm:f>'A-Applications'!$B:$B</xm:f>
          </x14:formula1>
          <xm:sqref>M28:M29 M32:M33 M35</xm:sqref>
        </x14:dataValidation>
        <x14:dataValidation type="list" allowBlank="1" showInputMessage="1" showErrorMessage="1" xr:uid="{5B774DEF-6BCF-477C-BFEC-92C9E1D76DAF}">
          <x14:formula1>
            <xm:f>'O-Organization'!$C$3:$C$138</xm:f>
          </x14:formula1>
          <xm:sqref>F4:F72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289F2-6EF5-42CE-BC60-B5AD7CD8102E}">
  <sheetPr codeName="Sheet11"/>
  <dimension ref="A2:F480"/>
  <sheetViews>
    <sheetView zoomScale="80" zoomScaleNormal="80" workbookViewId="0">
      <selection activeCell="A2" sqref="A2"/>
    </sheetView>
  </sheetViews>
  <sheetFormatPr defaultColWidth="9.28515625" defaultRowHeight="15"/>
  <cols>
    <col min="1" max="1" width="117.5703125" style="79" bestFit="1" customWidth="1"/>
    <col min="2" max="2" width="10.28515625" style="79" customWidth="1"/>
    <col min="3" max="3" width="9.28515625" style="79"/>
    <col min="4" max="4" width="51.28515625" style="79" customWidth="1"/>
    <col min="5" max="5" width="45.28515625" style="79" customWidth="1"/>
    <col min="6" max="6" width="28.28515625" style="79" customWidth="1"/>
    <col min="7" max="16384" width="9.28515625" style="79"/>
  </cols>
  <sheetData>
    <row r="2" spans="1:6">
      <c r="A2" s="79" t="s">
        <v>31</v>
      </c>
      <c r="B2" s="79" t="s">
        <v>5538</v>
      </c>
      <c r="C2" s="79" t="s">
        <v>5522</v>
      </c>
      <c r="D2" s="79" t="s">
        <v>5540</v>
      </c>
      <c r="E2" s="79" t="s">
        <v>5541</v>
      </c>
      <c r="F2" s="219" t="s">
        <v>9994</v>
      </c>
    </row>
    <row r="3" spans="1:6">
      <c r="A3" s="79" t="s">
        <v>8975</v>
      </c>
      <c r="B3" s="79">
        <v>1000</v>
      </c>
      <c r="C3" s="79" t="s">
        <v>5549</v>
      </c>
      <c r="D3" s="79" t="s">
        <v>5550</v>
      </c>
      <c r="E3" s="79" t="s">
        <v>5551</v>
      </c>
      <c r="F3" s="219" t="e">
        <f>VLOOKUP(Table34[[#This Row],[IdLevel123]],temp!#REF!,1,FALSE)</f>
        <v>#REF!</v>
      </c>
    </row>
    <row r="4" spans="1:6">
      <c r="A4" s="79" t="s">
        <v>8977</v>
      </c>
      <c r="B4" s="79">
        <v>1001</v>
      </c>
      <c r="C4" s="79" t="s">
        <v>5549</v>
      </c>
      <c r="D4" s="79" t="s">
        <v>9995</v>
      </c>
      <c r="F4" s="219" t="e">
        <f>VLOOKUP(Table34[[#This Row],[IdLevel123]],temp!#REF!,1,FALSE)</f>
        <v>#REF!</v>
      </c>
    </row>
    <row r="5" spans="1:6">
      <c r="A5" s="79" t="s">
        <v>415</v>
      </c>
      <c r="B5" s="79">
        <v>1002</v>
      </c>
      <c r="C5" s="79" t="s">
        <v>5549</v>
      </c>
      <c r="D5" s="79" t="s">
        <v>6034</v>
      </c>
      <c r="F5" s="219" t="e">
        <f>VLOOKUP(Table34[[#This Row],[IdLevel123]],temp!#REF!,1,FALSE)</f>
        <v>#REF!</v>
      </c>
    </row>
    <row r="6" spans="1:6">
      <c r="A6" s="79" t="s">
        <v>8980</v>
      </c>
      <c r="B6" s="79">
        <v>1004</v>
      </c>
      <c r="C6" s="79" t="s">
        <v>5549</v>
      </c>
      <c r="D6" s="79" t="s">
        <v>6805</v>
      </c>
      <c r="F6" s="219" t="e">
        <f>VLOOKUP(Table34[[#This Row],[IdLevel123]],temp!#REF!,1,FALSE)</f>
        <v>#REF!</v>
      </c>
    </row>
    <row r="7" spans="1:6">
      <c r="A7" s="79" t="s">
        <v>907</v>
      </c>
      <c r="B7" s="79">
        <v>1005</v>
      </c>
      <c r="C7" s="79" t="s">
        <v>5549</v>
      </c>
      <c r="D7" s="79" t="s">
        <v>6909</v>
      </c>
      <c r="F7" s="219" t="e">
        <f>VLOOKUP(Table34[[#This Row],[IdLevel123]],temp!#REF!,1,FALSE)</f>
        <v>#REF!</v>
      </c>
    </row>
    <row r="8" spans="1:6">
      <c r="A8" s="79" t="s">
        <v>195</v>
      </c>
      <c r="B8" s="79">
        <v>1006</v>
      </c>
      <c r="C8" s="79" t="s">
        <v>5549</v>
      </c>
      <c r="D8" s="79" t="s">
        <v>3217</v>
      </c>
      <c r="F8" s="219" t="e">
        <f>VLOOKUP(Table34[[#This Row],[IdLevel123]],temp!#REF!,1,FALSE)</f>
        <v>#REF!</v>
      </c>
    </row>
    <row r="9" spans="1:6">
      <c r="A9" s="79" t="s">
        <v>719</v>
      </c>
      <c r="B9" s="79">
        <v>1007</v>
      </c>
      <c r="C9" s="79" t="s">
        <v>5549</v>
      </c>
      <c r="D9" s="79" t="s">
        <v>5943</v>
      </c>
      <c r="F9" s="219" t="e">
        <f>VLOOKUP(Table34[[#This Row],[IdLevel123]],temp!#REF!,1,FALSE)</f>
        <v>#REF!</v>
      </c>
    </row>
    <row r="10" spans="1:6">
      <c r="A10" s="79" t="s">
        <v>438</v>
      </c>
      <c r="B10" s="79">
        <v>1008</v>
      </c>
      <c r="C10" s="79" t="s">
        <v>5549</v>
      </c>
      <c r="D10" s="79" t="s">
        <v>5550</v>
      </c>
      <c r="E10" s="79" t="s">
        <v>5555</v>
      </c>
      <c r="F10" s="219" t="e">
        <f>VLOOKUP(Table34[[#This Row],[IdLevel123]],temp!#REF!,1,FALSE)</f>
        <v>#REF!</v>
      </c>
    </row>
    <row r="11" spans="1:6">
      <c r="A11" s="79" t="s">
        <v>517</v>
      </c>
      <c r="B11" s="79">
        <v>1009</v>
      </c>
      <c r="C11" s="79" t="s">
        <v>5549</v>
      </c>
      <c r="D11" s="79" t="s">
        <v>5550</v>
      </c>
      <c r="E11" s="79" t="s">
        <v>5576</v>
      </c>
      <c r="F11" s="219" t="e">
        <f>VLOOKUP(Table34[[#This Row],[IdLevel123]],temp!#REF!,1,FALSE)</f>
        <v>#REF!</v>
      </c>
    </row>
    <row r="12" spans="1:6">
      <c r="A12" s="79" t="s">
        <v>418</v>
      </c>
      <c r="B12" s="79">
        <v>1010</v>
      </c>
      <c r="C12" s="79" t="s">
        <v>5549</v>
      </c>
      <c r="D12" s="79" t="s">
        <v>5550</v>
      </c>
      <c r="E12" s="79" t="s">
        <v>5591</v>
      </c>
      <c r="F12" s="219" t="e">
        <f>VLOOKUP(Table34[[#This Row],[IdLevel123]],temp!#REF!,1,FALSE)</f>
        <v>#REF!</v>
      </c>
    </row>
    <row r="13" spans="1:6">
      <c r="A13" s="79" t="s">
        <v>9119</v>
      </c>
      <c r="B13" s="79">
        <v>1011</v>
      </c>
      <c r="C13" s="79" t="s">
        <v>5549</v>
      </c>
      <c r="D13" s="79" t="s">
        <v>5550</v>
      </c>
      <c r="E13" s="79" t="s">
        <v>5609</v>
      </c>
      <c r="F13" s="219" t="e">
        <f>VLOOKUP(Table34[[#This Row],[IdLevel123]],temp!#REF!,1,FALSE)</f>
        <v>#REF!</v>
      </c>
    </row>
    <row r="14" spans="1:6">
      <c r="A14" s="79" t="s">
        <v>9120</v>
      </c>
      <c r="B14" s="79">
        <v>1012</v>
      </c>
      <c r="C14" s="79" t="s">
        <v>5549</v>
      </c>
      <c r="D14" s="79" t="s">
        <v>5550</v>
      </c>
      <c r="E14" s="79" t="s">
        <v>5621</v>
      </c>
      <c r="F14" s="219" t="e">
        <f>VLOOKUP(Table34[[#This Row],[IdLevel123]],temp!#REF!,1,FALSE)</f>
        <v>#REF!</v>
      </c>
    </row>
    <row r="15" spans="1:6">
      <c r="A15" s="79" t="s">
        <v>9122</v>
      </c>
      <c r="B15" s="79">
        <v>1013</v>
      </c>
      <c r="C15" s="79" t="s">
        <v>5549</v>
      </c>
      <c r="D15" s="79" t="s">
        <v>5550</v>
      </c>
      <c r="E15" s="79" t="s">
        <v>5640</v>
      </c>
      <c r="F15" s="219" t="e">
        <f>VLOOKUP(Table34[[#This Row],[IdLevel123]],temp!#REF!,1,FALSE)</f>
        <v>#REF!</v>
      </c>
    </row>
    <row r="16" spans="1:6">
      <c r="A16" s="79" t="s">
        <v>9996</v>
      </c>
      <c r="B16" s="79">
        <v>1014</v>
      </c>
      <c r="C16" s="79" t="s">
        <v>5549</v>
      </c>
      <c r="D16" s="79" t="s">
        <v>9995</v>
      </c>
      <c r="E16" s="79" t="s">
        <v>5944</v>
      </c>
      <c r="F16" s="219" t="e">
        <f>VLOOKUP(Table34[[#This Row],[IdLevel123]],temp!#REF!,1,FALSE)</f>
        <v>#REF!</v>
      </c>
    </row>
    <row r="17" spans="1:6">
      <c r="A17" s="79" t="s">
        <v>9997</v>
      </c>
      <c r="B17" s="79">
        <v>1015</v>
      </c>
      <c r="C17" s="79" t="s">
        <v>5549</v>
      </c>
      <c r="D17" s="79" t="s">
        <v>9995</v>
      </c>
      <c r="E17" s="79" t="s">
        <v>5963</v>
      </c>
      <c r="F17" s="219" t="e">
        <f>VLOOKUP(Table34[[#This Row],[IdLevel123]],temp!#REF!,1,FALSE)</f>
        <v>#REF!</v>
      </c>
    </row>
    <row r="18" spans="1:6">
      <c r="A18" s="79" t="s">
        <v>9998</v>
      </c>
      <c r="B18" s="79">
        <v>1016</v>
      </c>
      <c r="C18" s="79" t="s">
        <v>5549</v>
      </c>
      <c r="D18" s="79" t="s">
        <v>9995</v>
      </c>
      <c r="E18" s="79" t="s">
        <v>9999</v>
      </c>
      <c r="F18" s="219" t="e">
        <f>VLOOKUP(Table34[[#This Row],[IdLevel123]],temp!#REF!,1,FALSE)</f>
        <v>#REF!</v>
      </c>
    </row>
    <row r="19" spans="1:6">
      <c r="A19" s="79" t="s">
        <v>9233</v>
      </c>
      <c r="B19" s="79">
        <v>1017</v>
      </c>
      <c r="C19" s="79" t="s">
        <v>5717</v>
      </c>
      <c r="D19" s="79" t="s">
        <v>9995</v>
      </c>
      <c r="E19" s="79" t="s">
        <v>10000</v>
      </c>
      <c r="F19" s="219" t="e">
        <f>VLOOKUP(Table34[[#This Row],[IdLevel123]],temp!#REF!,1,FALSE)</f>
        <v>#REF!</v>
      </c>
    </row>
    <row r="20" spans="1:6">
      <c r="A20" s="79" t="s">
        <v>10001</v>
      </c>
      <c r="B20" s="79">
        <v>1018</v>
      </c>
      <c r="C20" s="79" t="s">
        <v>5549</v>
      </c>
      <c r="D20" s="79" t="s">
        <v>9995</v>
      </c>
      <c r="E20" s="79" t="s">
        <v>10002</v>
      </c>
      <c r="F20" s="219" t="e">
        <f>VLOOKUP(Table34[[#This Row],[IdLevel123]],temp!#REF!,1,FALSE)</f>
        <v>#REF!</v>
      </c>
    </row>
    <row r="21" spans="1:6">
      <c r="A21" s="79" t="s">
        <v>9131</v>
      </c>
      <c r="B21" s="79">
        <v>1019</v>
      </c>
      <c r="C21" s="79" t="s">
        <v>5549</v>
      </c>
      <c r="D21" s="79" t="s">
        <v>9995</v>
      </c>
      <c r="E21" s="79" t="s">
        <v>6010</v>
      </c>
      <c r="F21" s="219" t="e">
        <f>VLOOKUP(Table34[[#This Row],[IdLevel123]],temp!#REF!,1,FALSE)</f>
        <v>#REF!</v>
      </c>
    </row>
    <row r="22" spans="1:6">
      <c r="A22" s="79" t="s">
        <v>10003</v>
      </c>
      <c r="B22" s="79">
        <v>1020</v>
      </c>
      <c r="C22" s="79" t="s">
        <v>5549</v>
      </c>
      <c r="D22" s="79" t="s">
        <v>9995</v>
      </c>
      <c r="E22" s="79" t="s">
        <v>3020</v>
      </c>
      <c r="F22" s="219" t="e">
        <f>VLOOKUP(Table34[[#This Row],[IdLevel123]],temp!#REF!,1,FALSE)</f>
        <v>#REF!</v>
      </c>
    </row>
    <row r="23" spans="1:6">
      <c r="A23" s="79" t="s">
        <v>9134</v>
      </c>
      <c r="B23" s="79">
        <v>1021</v>
      </c>
      <c r="C23" s="79" t="s">
        <v>5549</v>
      </c>
      <c r="D23" s="79" t="s">
        <v>9995</v>
      </c>
      <c r="E23" s="79" t="s">
        <v>10004</v>
      </c>
      <c r="F23" s="219" t="e">
        <f>VLOOKUP(Table34[[#This Row],[IdLevel123]],temp!#REF!,1,FALSE)</f>
        <v>#REF!</v>
      </c>
    </row>
    <row r="24" spans="1:6">
      <c r="A24" s="79" t="s">
        <v>484</v>
      </c>
      <c r="B24" s="79">
        <v>1022</v>
      </c>
      <c r="C24" s="79" t="s">
        <v>5549</v>
      </c>
      <c r="D24" s="79" t="s">
        <v>6034</v>
      </c>
      <c r="E24" s="79" t="s">
        <v>6035</v>
      </c>
      <c r="F24" s="219" t="e">
        <f>VLOOKUP(Table34[[#This Row],[IdLevel123]],temp!#REF!,1,FALSE)</f>
        <v>#REF!</v>
      </c>
    </row>
    <row r="25" spans="1:6">
      <c r="A25" s="79" t="s">
        <v>9137</v>
      </c>
      <c r="B25" s="79">
        <v>1023</v>
      </c>
      <c r="C25" s="79" t="s">
        <v>5549</v>
      </c>
      <c r="D25" s="79" t="s">
        <v>6034</v>
      </c>
      <c r="E25" s="79" t="s">
        <v>6063</v>
      </c>
      <c r="F25" s="219" t="e">
        <f>VLOOKUP(Table34[[#This Row],[IdLevel123]],temp!#REF!,1,FALSE)</f>
        <v>#REF!</v>
      </c>
    </row>
    <row r="26" spans="1:6">
      <c r="A26" s="79" t="s">
        <v>426</v>
      </c>
      <c r="B26" s="79">
        <v>1024</v>
      </c>
      <c r="C26" s="79" t="s">
        <v>5549</v>
      </c>
      <c r="D26" s="79" t="s">
        <v>6034</v>
      </c>
      <c r="E26" s="79" t="s">
        <v>6079</v>
      </c>
      <c r="F26" s="219" t="e">
        <f>VLOOKUP(Table34[[#This Row],[IdLevel123]],temp!#REF!,1,FALSE)</f>
        <v>#REF!</v>
      </c>
    </row>
    <row r="27" spans="1:6">
      <c r="A27" s="79" t="s">
        <v>233</v>
      </c>
      <c r="B27" s="79">
        <v>1025</v>
      </c>
      <c r="C27" s="79" t="s">
        <v>5549</v>
      </c>
      <c r="D27" s="79" t="s">
        <v>6034</v>
      </c>
      <c r="E27" s="79" t="s">
        <v>6091</v>
      </c>
      <c r="F27" s="219" t="e">
        <f>VLOOKUP(Table34[[#This Row],[IdLevel123]],temp!#REF!,1,FALSE)</f>
        <v>#REF!</v>
      </c>
    </row>
    <row r="28" spans="1:6">
      <c r="A28" s="79" t="s">
        <v>9145</v>
      </c>
      <c r="B28" s="79">
        <v>1026</v>
      </c>
      <c r="C28" s="79" t="s">
        <v>5549</v>
      </c>
      <c r="D28" s="79" t="s">
        <v>6034</v>
      </c>
      <c r="E28" s="79" t="s">
        <v>6103</v>
      </c>
      <c r="F28" s="219" t="e">
        <f>VLOOKUP(Table34[[#This Row],[IdLevel123]],temp!#REF!,1,FALSE)</f>
        <v>#REF!</v>
      </c>
    </row>
    <row r="29" spans="1:6">
      <c r="A29" s="79" t="s">
        <v>1963</v>
      </c>
      <c r="B29" s="79">
        <v>1027</v>
      </c>
      <c r="C29" s="79" t="s">
        <v>5549</v>
      </c>
      <c r="D29" s="79" t="s">
        <v>6034</v>
      </c>
      <c r="E29" s="79" t="s">
        <v>6122</v>
      </c>
      <c r="F29" s="219" t="e">
        <f>VLOOKUP(Table34[[#This Row],[IdLevel123]],temp!#REF!,1,FALSE)</f>
        <v>#REF!</v>
      </c>
    </row>
    <row r="30" spans="1:6">
      <c r="A30" s="79" t="s">
        <v>9147</v>
      </c>
      <c r="B30" s="79">
        <v>1028</v>
      </c>
      <c r="C30" s="79" t="s">
        <v>5549</v>
      </c>
      <c r="D30" s="79" t="s">
        <v>6034</v>
      </c>
      <c r="E30" s="79" t="s">
        <v>6144</v>
      </c>
      <c r="F30" s="219" t="e">
        <f>VLOOKUP(Table34[[#This Row],[IdLevel123]],temp!#REF!,1,FALSE)</f>
        <v>#REF!</v>
      </c>
    </row>
    <row r="31" spans="1:6">
      <c r="A31" s="79" t="s">
        <v>9028</v>
      </c>
      <c r="B31" s="79">
        <v>1033</v>
      </c>
      <c r="C31" s="79" t="s">
        <v>5549</v>
      </c>
      <c r="D31" s="79" t="s">
        <v>6805</v>
      </c>
      <c r="E31" s="79" t="s">
        <v>6806</v>
      </c>
      <c r="F31" s="219" t="e">
        <f>VLOOKUP(Table34[[#This Row],[IdLevel123]],temp!#REF!,1,FALSE)</f>
        <v>#REF!</v>
      </c>
    </row>
    <row r="32" spans="1:6">
      <c r="A32" s="79" t="s">
        <v>1419</v>
      </c>
      <c r="B32" s="79">
        <v>1034</v>
      </c>
      <c r="C32" s="79" t="s">
        <v>5549</v>
      </c>
      <c r="D32" s="79" t="s">
        <v>6805</v>
      </c>
      <c r="E32" s="79" t="s">
        <v>6822</v>
      </c>
      <c r="F32" s="219" t="e">
        <f>VLOOKUP(Table34[[#This Row],[IdLevel123]],temp!#REF!,1,FALSE)</f>
        <v>#REF!</v>
      </c>
    </row>
    <row r="33" spans="1:6">
      <c r="A33" s="79" t="s">
        <v>1423</v>
      </c>
      <c r="B33" s="79">
        <v>1035</v>
      </c>
      <c r="C33" s="79" t="s">
        <v>5549</v>
      </c>
      <c r="D33" s="79" t="s">
        <v>6805</v>
      </c>
      <c r="E33" s="79" t="s">
        <v>1420</v>
      </c>
      <c r="F33" s="219" t="e">
        <f>VLOOKUP(Table34[[#This Row],[IdLevel123]],temp!#REF!,1,FALSE)</f>
        <v>#REF!</v>
      </c>
    </row>
    <row r="34" spans="1:6">
      <c r="A34" s="79" t="s">
        <v>9032</v>
      </c>
      <c r="B34" s="79">
        <v>1036</v>
      </c>
      <c r="C34" s="79" t="s">
        <v>5549</v>
      </c>
      <c r="D34" s="79" t="s">
        <v>6805</v>
      </c>
      <c r="E34" s="79" t="s">
        <v>6864</v>
      </c>
      <c r="F34" s="219" t="e">
        <f>VLOOKUP(Table34[[#This Row],[IdLevel123]],temp!#REF!,1,FALSE)</f>
        <v>#REF!</v>
      </c>
    </row>
    <row r="35" spans="1:6">
      <c r="A35" s="79" t="s">
        <v>9151</v>
      </c>
      <c r="B35" s="79">
        <v>1037</v>
      </c>
      <c r="C35" s="79" t="s">
        <v>5549</v>
      </c>
      <c r="D35" s="79" t="s">
        <v>6805</v>
      </c>
      <c r="E35" s="79" t="s">
        <v>6879</v>
      </c>
      <c r="F35" s="219" t="e">
        <f>VLOOKUP(Table34[[#This Row],[IdLevel123]],temp!#REF!,1,FALSE)</f>
        <v>#REF!</v>
      </c>
    </row>
    <row r="36" spans="1:6">
      <c r="A36" s="219" t="s">
        <v>597</v>
      </c>
      <c r="B36" s="79">
        <v>1038</v>
      </c>
      <c r="C36" s="79" t="s">
        <v>5549</v>
      </c>
      <c r="D36" s="79" t="s">
        <v>6909</v>
      </c>
      <c r="E36" s="79" t="s">
        <v>6910</v>
      </c>
      <c r="F36" s="219" t="e">
        <f>VLOOKUP(Table34[[#This Row],[IdLevel123]],temp!#REF!,1,FALSE)</f>
        <v>#REF!</v>
      </c>
    </row>
    <row r="37" spans="1:6">
      <c r="A37" s="79" t="s">
        <v>975</v>
      </c>
      <c r="B37" s="79">
        <v>1039</v>
      </c>
      <c r="C37" s="79" t="s">
        <v>5549</v>
      </c>
      <c r="D37" s="79" t="s">
        <v>6909</v>
      </c>
      <c r="E37" s="79" t="s">
        <v>6929</v>
      </c>
      <c r="F37" s="219" t="e">
        <f>VLOOKUP(Table34[[#This Row],[IdLevel123]],temp!#REF!,1,FALSE)</f>
        <v>#REF!</v>
      </c>
    </row>
    <row r="38" spans="1:6">
      <c r="A38" s="79" t="s">
        <v>976</v>
      </c>
      <c r="B38" s="79">
        <v>1040</v>
      </c>
      <c r="C38" s="79" t="s">
        <v>5549</v>
      </c>
      <c r="D38" s="79" t="s">
        <v>6909</v>
      </c>
      <c r="E38" s="79" t="s">
        <v>6945</v>
      </c>
      <c r="F38" s="219" t="e">
        <f>VLOOKUP(Table34[[#This Row],[IdLevel123]],temp!#REF!,1,FALSE)</f>
        <v>#REF!</v>
      </c>
    </row>
    <row r="39" spans="1:6">
      <c r="A39" s="79" t="s">
        <v>421</v>
      </c>
      <c r="B39" s="79">
        <v>1041</v>
      </c>
      <c r="C39" s="79" t="s">
        <v>5549</v>
      </c>
      <c r="D39" s="79" t="s">
        <v>6909</v>
      </c>
      <c r="E39" s="79" t="s">
        <v>6962</v>
      </c>
      <c r="F39" s="219" t="e">
        <f>VLOOKUP(Table34[[#This Row],[IdLevel123]],temp!#REF!,1,FALSE)</f>
        <v>#REF!</v>
      </c>
    </row>
    <row r="40" spans="1:6">
      <c r="A40" s="79" t="s">
        <v>977</v>
      </c>
      <c r="B40" s="79">
        <v>1042</v>
      </c>
      <c r="C40" s="79" t="s">
        <v>5549</v>
      </c>
      <c r="D40" s="79" t="s">
        <v>6909</v>
      </c>
      <c r="E40" s="79" t="s">
        <v>6980</v>
      </c>
      <c r="F40" s="219" t="e">
        <f>VLOOKUP(Table34[[#This Row],[IdLevel123]],temp!#REF!,1,FALSE)</f>
        <v>#REF!</v>
      </c>
    </row>
    <row r="41" spans="1:6">
      <c r="A41" s="79" t="s">
        <v>978</v>
      </c>
      <c r="B41" s="79">
        <v>1043</v>
      </c>
      <c r="C41" s="79" t="s">
        <v>5549</v>
      </c>
      <c r="D41" s="79" t="s">
        <v>6909</v>
      </c>
      <c r="E41" s="79" t="s">
        <v>6998</v>
      </c>
      <c r="F41" s="219" t="e">
        <f>VLOOKUP(Table34[[#This Row],[IdLevel123]],temp!#REF!,1,FALSE)</f>
        <v>#REF!</v>
      </c>
    </row>
    <row r="42" spans="1:6">
      <c r="A42" s="79" t="s">
        <v>979</v>
      </c>
      <c r="B42" s="79">
        <v>1044</v>
      </c>
      <c r="C42" s="79" t="s">
        <v>5549</v>
      </c>
      <c r="D42" s="79" t="s">
        <v>6909</v>
      </c>
      <c r="E42" s="79" t="s">
        <v>7016</v>
      </c>
      <c r="F42" s="219" t="e">
        <f>VLOOKUP(Table34[[#This Row],[IdLevel123]],temp!#REF!,1,FALSE)</f>
        <v>#REF!</v>
      </c>
    </row>
    <row r="43" spans="1:6">
      <c r="A43" s="79" t="s">
        <v>980</v>
      </c>
      <c r="B43" s="79">
        <v>1045</v>
      </c>
      <c r="C43" s="79" t="s">
        <v>5549</v>
      </c>
      <c r="D43" s="79" t="s">
        <v>6909</v>
      </c>
      <c r="E43" s="79" t="s">
        <v>7032</v>
      </c>
      <c r="F43" s="219" t="e">
        <f>VLOOKUP(Table34[[#This Row],[IdLevel123]],temp!#REF!,1,FALSE)</f>
        <v>#REF!</v>
      </c>
    </row>
    <row r="44" spans="1:6">
      <c r="A44" s="79" t="s">
        <v>1426</v>
      </c>
      <c r="B44" s="79">
        <v>1046</v>
      </c>
      <c r="C44" s="79" t="s">
        <v>5549</v>
      </c>
      <c r="D44" s="79" t="s">
        <v>3217</v>
      </c>
      <c r="E44" s="79" t="s">
        <v>6203</v>
      </c>
      <c r="F44" s="219" t="e">
        <f>VLOOKUP(Table34[[#This Row],[IdLevel123]],temp!#REF!,1,FALSE)</f>
        <v>#REF!</v>
      </c>
    </row>
    <row r="45" spans="1:6">
      <c r="A45" s="79" t="s">
        <v>9249</v>
      </c>
      <c r="B45" s="79">
        <v>1047</v>
      </c>
      <c r="C45" s="79" t="s">
        <v>5549</v>
      </c>
      <c r="D45" s="79" t="s">
        <v>3217</v>
      </c>
      <c r="E45" s="79" t="s">
        <v>6224</v>
      </c>
      <c r="F45" s="219" t="e">
        <f>VLOOKUP(Table34[[#This Row],[IdLevel123]],temp!#REF!,1,FALSE)</f>
        <v>#REF!</v>
      </c>
    </row>
    <row r="46" spans="1:6">
      <c r="A46" s="79" t="s">
        <v>9154</v>
      </c>
      <c r="B46" s="79">
        <v>1048</v>
      </c>
      <c r="C46" s="79" t="s">
        <v>5549</v>
      </c>
      <c r="D46" s="79" t="s">
        <v>3217</v>
      </c>
      <c r="E46" s="79" t="s">
        <v>6239</v>
      </c>
      <c r="F46" s="219" t="e">
        <f>VLOOKUP(Table34[[#This Row],[IdLevel123]],temp!#REF!,1,FALSE)</f>
        <v>#REF!</v>
      </c>
    </row>
    <row r="47" spans="1:6">
      <c r="A47" s="79" t="s">
        <v>9156</v>
      </c>
      <c r="B47" s="79">
        <v>1049</v>
      </c>
      <c r="C47" s="79" t="s">
        <v>5549</v>
      </c>
      <c r="D47" s="79" t="s">
        <v>3217</v>
      </c>
      <c r="E47" s="79" t="s">
        <v>6257</v>
      </c>
      <c r="F47" s="219" t="e">
        <f>VLOOKUP(Table34[[#This Row],[IdLevel123]],temp!#REF!,1,FALSE)</f>
        <v>#REF!</v>
      </c>
    </row>
    <row r="48" spans="1:6">
      <c r="A48" s="79" t="s">
        <v>1957</v>
      </c>
      <c r="B48" s="79">
        <v>1050</v>
      </c>
      <c r="C48" s="79" t="s">
        <v>5549</v>
      </c>
      <c r="D48" s="79" t="s">
        <v>3217</v>
      </c>
      <c r="E48" s="79" t="s">
        <v>6319</v>
      </c>
      <c r="F48" s="219" t="e">
        <f>VLOOKUP(Table34[[#This Row],[IdLevel123]],temp!#REF!,1,FALSE)</f>
        <v>#REF!</v>
      </c>
    </row>
    <row r="49" spans="1:6">
      <c r="A49" s="79" t="s">
        <v>576</v>
      </c>
      <c r="B49" s="79">
        <v>1051</v>
      </c>
      <c r="C49" s="79" t="s">
        <v>5549</v>
      </c>
      <c r="D49" s="79" t="s">
        <v>3217</v>
      </c>
      <c r="E49" s="79" t="s">
        <v>6337</v>
      </c>
      <c r="F49" s="219" t="e">
        <f>VLOOKUP(Table34[[#This Row],[IdLevel123]],temp!#REF!,1,FALSE)</f>
        <v>#REF!</v>
      </c>
    </row>
    <row r="50" spans="1:6">
      <c r="A50" s="79" t="s">
        <v>561</v>
      </c>
      <c r="B50" s="79">
        <v>1052</v>
      </c>
      <c r="C50" s="79" t="s">
        <v>5549</v>
      </c>
      <c r="D50" s="79" t="s">
        <v>3217</v>
      </c>
      <c r="E50" s="79" t="s">
        <v>6270</v>
      </c>
      <c r="F50" s="219" t="e">
        <f>VLOOKUP(Table34[[#This Row],[IdLevel123]],temp!#REF!,1,FALSE)</f>
        <v>#REF!</v>
      </c>
    </row>
    <row r="51" spans="1:6">
      <c r="A51" s="79" t="s">
        <v>1427</v>
      </c>
      <c r="B51" s="79">
        <v>1053</v>
      </c>
      <c r="C51" s="79" t="s">
        <v>5549</v>
      </c>
      <c r="D51" s="79" t="s">
        <v>3217</v>
      </c>
      <c r="E51" s="79" t="s">
        <v>6301</v>
      </c>
      <c r="F51" s="219" t="e">
        <f>VLOOKUP(Table34[[#This Row],[IdLevel123]],temp!#REF!,1,FALSE)</f>
        <v>#REF!</v>
      </c>
    </row>
    <row r="52" spans="1:6">
      <c r="A52" s="79" t="s">
        <v>9251</v>
      </c>
      <c r="B52" s="79">
        <v>1054</v>
      </c>
      <c r="C52" s="79" t="s">
        <v>5549</v>
      </c>
      <c r="D52" s="79" t="s">
        <v>5943</v>
      </c>
      <c r="E52" s="79" t="s">
        <v>7281</v>
      </c>
      <c r="F52" s="219" t="e">
        <f>VLOOKUP(Table34[[#This Row],[IdLevel123]],temp!#REF!,1,FALSE)</f>
        <v>#REF!</v>
      </c>
    </row>
    <row r="53" spans="1:6">
      <c r="A53" s="79" t="s">
        <v>9252</v>
      </c>
      <c r="B53" s="79">
        <v>1055</v>
      </c>
      <c r="C53" s="79" t="s">
        <v>5549</v>
      </c>
      <c r="D53" s="79" t="s">
        <v>5943</v>
      </c>
      <c r="E53" s="79" t="s">
        <v>7323</v>
      </c>
      <c r="F53" s="219" t="e">
        <f>VLOOKUP(Table34[[#This Row],[IdLevel123]],temp!#REF!,1,FALSE)</f>
        <v>#REF!</v>
      </c>
    </row>
    <row r="54" spans="1:6">
      <c r="A54" s="79" t="s">
        <v>9253</v>
      </c>
      <c r="B54" s="79">
        <v>1056</v>
      </c>
      <c r="C54" s="79" t="s">
        <v>5549</v>
      </c>
      <c r="D54" s="79" t="s">
        <v>5943</v>
      </c>
      <c r="E54" s="79" t="s">
        <v>7341</v>
      </c>
      <c r="F54" s="219" t="e">
        <f>VLOOKUP(Table34[[#This Row],[IdLevel123]],temp!#REF!,1,FALSE)</f>
        <v>#REF!</v>
      </c>
    </row>
    <row r="55" spans="1:6">
      <c r="A55" s="79" t="s">
        <v>9167</v>
      </c>
      <c r="B55" s="79">
        <v>1057</v>
      </c>
      <c r="C55" s="79" t="s">
        <v>5549</v>
      </c>
      <c r="D55" s="79" t="s">
        <v>5943</v>
      </c>
      <c r="E55" s="79" t="s">
        <v>7359</v>
      </c>
      <c r="F55" s="219" t="e">
        <f>VLOOKUP(Table34[[#This Row],[IdLevel123]],temp!#REF!,1,FALSE)</f>
        <v>#REF!</v>
      </c>
    </row>
    <row r="56" spans="1:6">
      <c r="A56" s="79" t="s">
        <v>9257</v>
      </c>
      <c r="B56" s="79">
        <v>1058</v>
      </c>
      <c r="C56" s="79" t="s">
        <v>5549</v>
      </c>
      <c r="D56" s="79" t="s">
        <v>5943</v>
      </c>
      <c r="E56" s="79" t="s">
        <v>7377</v>
      </c>
      <c r="F56" s="219" t="e">
        <f>VLOOKUP(Table34[[#This Row],[IdLevel123]],temp!#REF!,1,FALSE)</f>
        <v>#REF!</v>
      </c>
    </row>
    <row r="57" spans="1:6">
      <c r="A57" s="79" t="s">
        <v>9258</v>
      </c>
      <c r="B57" s="79">
        <v>1059</v>
      </c>
      <c r="C57" s="79" t="s">
        <v>5549</v>
      </c>
      <c r="D57" s="79" t="s">
        <v>5943</v>
      </c>
      <c r="E57" s="79" t="s">
        <v>7392</v>
      </c>
      <c r="F57" s="219" t="e">
        <f>VLOOKUP(Table34[[#This Row],[IdLevel123]],temp!#REF!,1,FALSE)</f>
        <v>#REF!</v>
      </c>
    </row>
    <row r="58" spans="1:6">
      <c r="A58" s="79" t="s">
        <v>9259</v>
      </c>
      <c r="B58" s="79">
        <v>1060</v>
      </c>
      <c r="C58" s="79" t="s">
        <v>5549</v>
      </c>
      <c r="D58" s="79" t="s">
        <v>5943</v>
      </c>
      <c r="E58" s="79" t="s">
        <v>7407</v>
      </c>
      <c r="F58" s="219" t="e">
        <f>VLOOKUP(Table34[[#This Row],[IdLevel123]],temp!#REF!,1,FALSE)</f>
        <v>#REF!</v>
      </c>
    </row>
    <row r="59" spans="1:6">
      <c r="A59" s="79" t="s">
        <v>9260</v>
      </c>
      <c r="B59" s="79">
        <v>1061</v>
      </c>
      <c r="C59" s="79" t="s">
        <v>5549</v>
      </c>
      <c r="D59" s="79" t="s">
        <v>5943</v>
      </c>
      <c r="E59" s="79" t="s">
        <v>7422</v>
      </c>
      <c r="F59" s="219" t="e">
        <f>VLOOKUP(Table34[[#This Row],[IdLevel123]],temp!#REF!,1,FALSE)</f>
        <v>#REF!</v>
      </c>
    </row>
    <row r="60" spans="1:6">
      <c r="A60" s="79" t="s">
        <v>10005</v>
      </c>
      <c r="B60" s="79">
        <v>1309</v>
      </c>
      <c r="C60" s="79" t="s">
        <v>5549</v>
      </c>
      <c r="D60" s="79" t="s">
        <v>1246</v>
      </c>
      <c r="E60" s="79" t="s">
        <v>10006</v>
      </c>
      <c r="F60" s="219" t="e">
        <f>VLOOKUP(Table34[[#This Row],[IdLevel123]],temp!#REF!,1,FALSE)</f>
        <v>#REF!</v>
      </c>
    </row>
    <row r="61" spans="1:6">
      <c r="A61" s="79" t="s">
        <v>10007</v>
      </c>
      <c r="B61" s="79">
        <v>1310</v>
      </c>
      <c r="C61" s="79" t="s">
        <v>5549</v>
      </c>
      <c r="D61" s="79" t="s">
        <v>1246</v>
      </c>
      <c r="E61" s="79" t="s">
        <v>6806</v>
      </c>
      <c r="F61" s="219" t="e">
        <f>VLOOKUP(Table34[[#This Row],[IdLevel123]],temp!#REF!,1,FALSE)</f>
        <v>#REF!</v>
      </c>
    </row>
    <row r="62" spans="1:6">
      <c r="A62" s="79" t="s">
        <v>9177</v>
      </c>
      <c r="B62" s="79">
        <v>1311</v>
      </c>
      <c r="C62" s="79" t="s">
        <v>5549</v>
      </c>
      <c r="D62" s="79" t="s">
        <v>1246</v>
      </c>
      <c r="E62" s="79" t="s">
        <v>10008</v>
      </c>
      <c r="F62" s="219" t="e">
        <f>VLOOKUP(Table34[[#This Row],[IdLevel123]],temp!#REF!,1,FALSE)</f>
        <v>#REF!</v>
      </c>
    </row>
    <row r="63" spans="1:6">
      <c r="A63" s="79" t="s">
        <v>10009</v>
      </c>
      <c r="B63" s="79">
        <v>1312</v>
      </c>
      <c r="C63" s="79" t="s">
        <v>5549</v>
      </c>
      <c r="D63" s="79" t="s">
        <v>1246</v>
      </c>
      <c r="E63" s="79" t="s">
        <v>10010</v>
      </c>
      <c r="F63" s="219" t="e">
        <f>VLOOKUP(Table34[[#This Row],[IdLevel123]],temp!#REF!,1,FALSE)</f>
        <v>#REF!</v>
      </c>
    </row>
    <row r="64" spans="1:6">
      <c r="A64" s="79" t="s">
        <v>10011</v>
      </c>
      <c r="B64" s="79">
        <v>1313</v>
      </c>
      <c r="C64" s="79" t="s">
        <v>5549</v>
      </c>
      <c r="D64" s="79" t="s">
        <v>1246</v>
      </c>
      <c r="E64" s="79" t="s">
        <v>10012</v>
      </c>
      <c r="F64" s="219" t="e">
        <f>VLOOKUP(Table34[[#This Row],[IdLevel123]],temp!#REF!,1,FALSE)</f>
        <v>#REF!</v>
      </c>
    </row>
    <row r="65" spans="1:6">
      <c r="A65" s="79" t="s">
        <v>1511</v>
      </c>
      <c r="B65" s="79">
        <v>1314</v>
      </c>
      <c r="C65" s="79" t="s">
        <v>5549</v>
      </c>
      <c r="D65" s="79" t="s">
        <v>1246</v>
      </c>
      <c r="E65" s="79" t="s">
        <v>7442</v>
      </c>
      <c r="F65" s="219" t="e">
        <f>VLOOKUP(Table34[[#This Row],[IdLevel123]],temp!#REF!,1,FALSE)</f>
        <v>#REF!</v>
      </c>
    </row>
    <row r="66" spans="1:6">
      <c r="A66" s="79" t="s">
        <v>1542</v>
      </c>
      <c r="B66" s="79">
        <v>1315</v>
      </c>
      <c r="C66" s="79" t="s">
        <v>5549</v>
      </c>
      <c r="D66" s="79" t="s">
        <v>1246</v>
      </c>
      <c r="E66" s="79" t="s">
        <v>7446</v>
      </c>
      <c r="F66" s="219" t="e">
        <f>VLOOKUP(Table34[[#This Row],[IdLevel123]],temp!#REF!,1,FALSE)</f>
        <v>#REF!</v>
      </c>
    </row>
    <row r="67" spans="1:6">
      <c r="A67" s="79" t="s">
        <v>10013</v>
      </c>
      <c r="B67" s="79">
        <v>1316</v>
      </c>
      <c r="C67" s="79" t="s">
        <v>5549</v>
      </c>
      <c r="D67" s="79" t="s">
        <v>1246</v>
      </c>
      <c r="E67" s="79" t="s">
        <v>10014</v>
      </c>
      <c r="F67" s="219" t="e">
        <f>VLOOKUP(Table34[[#This Row],[IdLevel123]],temp!#REF!,1,FALSE)</f>
        <v>#REF!</v>
      </c>
    </row>
    <row r="68" spans="1:6">
      <c r="A68" s="79" t="s">
        <v>10015</v>
      </c>
      <c r="B68" s="79">
        <v>1317</v>
      </c>
      <c r="C68" s="79" t="s">
        <v>5549</v>
      </c>
      <c r="D68" s="79" t="s">
        <v>1246</v>
      </c>
      <c r="E68" s="79" t="s">
        <v>6879</v>
      </c>
      <c r="F68" s="219" t="e">
        <f>VLOOKUP(Table34[[#This Row],[IdLevel123]],temp!#REF!,1,FALSE)</f>
        <v>#REF!</v>
      </c>
    </row>
    <row r="69" spans="1:6">
      <c r="A69" s="79" t="s">
        <v>10016</v>
      </c>
      <c r="B69" s="79">
        <v>1318</v>
      </c>
      <c r="C69" s="79" t="s">
        <v>10017</v>
      </c>
      <c r="D69" s="79" t="s">
        <v>10018</v>
      </c>
      <c r="E69" s="79" t="s">
        <v>10019</v>
      </c>
      <c r="F69" s="219" t="e">
        <f>VLOOKUP(Table34[[#This Row],[IdLevel123]],temp!#REF!,1,FALSE)</f>
        <v>#REF!</v>
      </c>
    </row>
    <row r="70" spans="1:6">
      <c r="A70" s="79" t="s">
        <v>10020</v>
      </c>
      <c r="B70" s="79">
        <v>1319</v>
      </c>
      <c r="C70" s="79" t="s">
        <v>10017</v>
      </c>
      <c r="D70" s="79" t="s">
        <v>10018</v>
      </c>
      <c r="E70" s="79" t="s">
        <v>10021</v>
      </c>
      <c r="F70" s="219" t="e">
        <f>VLOOKUP(Table34[[#This Row],[IdLevel123]],temp!#REF!,1,FALSE)</f>
        <v>#REF!</v>
      </c>
    </row>
    <row r="71" spans="1:6">
      <c r="A71" s="79" t="s">
        <v>10022</v>
      </c>
      <c r="B71" s="79">
        <v>1320</v>
      </c>
      <c r="C71" s="79" t="s">
        <v>10017</v>
      </c>
      <c r="D71" s="79" t="s">
        <v>10018</v>
      </c>
      <c r="E71" s="79" t="s">
        <v>10023</v>
      </c>
      <c r="F71" s="219" t="e">
        <f>VLOOKUP(Table34[[#This Row],[IdLevel123]],temp!#REF!,1,FALSE)</f>
        <v>#REF!</v>
      </c>
    </row>
    <row r="72" spans="1:6">
      <c r="A72" s="79" t="s">
        <v>10024</v>
      </c>
      <c r="B72" s="79">
        <v>1321</v>
      </c>
      <c r="C72" s="79" t="s">
        <v>10017</v>
      </c>
      <c r="D72" s="79" t="s">
        <v>10018</v>
      </c>
      <c r="E72" s="79" t="s">
        <v>10025</v>
      </c>
      <c r="F72" s="219" t="e">
        <f>VLOOKUP(Table34[[#This Row],[IdLevel123]],temp!#REF!,1,FALSE)</f>
        <v>#REF!</v>
      </c>
    </row>
    <row r="73" spans="1:6">
      <c r="A73" s="79" t="s">
        <v>10026</v>
      </c>
      <c r="B73" s="79">
        <v>1322</v>
      </c>
      <c r="C73" s="79" t="s">
        <v>10017</v>
      </c>
      <c r="D73" s="79" t="s">
        <v>10018</v>
      </c>
      <c r="E73" s="79" t="s">
        <v>10027</v>
      </c>
      <c r="F73" s="219" t="e">
        <f>VLOOKUP(Table34[[#This Row],[IdLevel123]],temp!#REF!,1,FALSE)</f>
        <v>#REF!</v>
      </c>
    </row>
    <row r="74" spans="1:6">
      <c r="A74" s="79" t="s">
        <v>8984</v>
      </c>
      <c r="B74" s="79">
        <v>1029</v>
      </c>
      <c r="C74" s="79" t="s">
        <v>5717</v>
      </c>
      <c r="D74" s="79" t="s">
        <v>5650</v>
      </c>
      <c r="F74" s="219" t="e">
        <f>VLOOKUP(Table34[[#This Row],[IdLevel123]],temp!#REF!,1,FALSE)</f>
        <v>#REF!</v>
      </c>
    </row>
    <row r="75" spans="1:6">
      <c r="A75" s="79" t="s">
        <v>10028</v>
      </c>
      <c r="B75" s="79">
        <v>2005</v>
      </c>
      <c r="C75" s="79" t="s">
        <v>5717</v>
      </c>
      <c r="D75" s="79" t="s">
        <v>5650</v>
      </c>
      <c r="E75" s="79" t="s">
        <v>10029</v>
      </c>
      <c r="F75" s="219" t="e">
        <f>VLOOKUP(Table34[[#This Row],[IdLevel123]],temp!#REF!,1,FALSE)</f>
        <v>#REF!</v>
      </c>
    </row>
    <row r="76" spans="1:6">
      <c r="A76" s="79" t="s">
        <v>9180</v>
      </c>
      <c r="B76" s="79">
        <v>3000</v>
      </c>
      <c r="C76" s="79" t="s">
        <v>5717</v>
      </c>
      <c r="D76" s="79" t="s">
        <v>249</v>
      </c>
      <c r="E76" s="79" t="s">
        <v>6471</v>
      </c>
      <c r="F76" s="219" t="e">
        <f>VLOOKUP(Table34[[#This Row],[IdLevel123]],temp!#REF!,1,FALSE)</f>
        <v>#REF!</v>
      </c>
    </row>
    <row r="77" spans="1:6">
      <c r="A77" s="79" t="s">
        <v>10030</v>
      </c>
      <c r="B77" s="79">
        <v>3144</v>
      </c>
      <c r="C77" s="79" t="s">
        <v>5717</v>
      </c>
      <c r="D77" s="79" t="s">
        <v>249</v>
      </c>
      <c r="E77" s="79" t="s">
        <v>6415</v>
      </c>
      <c r="F77" s="219" t="e">
        <f>VLOOKUP(Table34[[#This Row],[IdLevel123]],temp!#REF!,1,FALSE)</f>
        <v>#REF!</v>
      </c>
    </row>
    <row r="78" spans="1:6">
      <c r="A78" s="79" t="s">
        <v>10031</v>
      </c>
      <c r="B78" s="79">
        <v>3145</v>
      </c>
      <c r="C78" s="79" t="s">
        <v>5717</v>
      </c>
      <c r="D78" s="79" t="s">
        <v>249</v>
      </c>
      <c r="E78" s="79" t="s">
        <v>6357</v>
      </c>
      <c r="F78" s="219" t="e">
        <f>VLOOKUP(Table34[[#This Row],[IdLevel123]],temp!#REF!,1,FALSE)</f>
        <v>#REF!</v>
      </c>
    </row>
    <row r="79" spans="1:6">
      <c r="A79" s="79" t="s">
        <v>10032</v>
      </c>
      <c r="B79" s="79">
        <v>3146</v>
      </c>
      <c r="C79" s="79" t="s">
        <v>5717</v>
      </c>
      <c r="D79" s="79" t="s">
        <v>249</v>
      </c>
      <c r="E79" s="79" t="s">
        <v>6393</v>
      </c>
      <c r="F79" s="219" t="e">
        <f>VLOOKUP(Table34[[#This Row],[IdLevel123]],temp!#REF!,1,FALSE)</f>
        <v>#REF!</v>
      </c>
    </row>
    <row r="80" spans="1:6">
      <c r="A80" s="79" t="s">
        <v>10033</v>
      </c>
      <c r="B80" s="79">
        <v>3147</v>
      </c>
      <c r="C80" s="79" t="s">
        <v>5717</v>
      </c>
      <c r="D80" s="79" t="s">
        <v>249</v>
      </c>
      <c r="E80" s="79" t="s">
        <v>6398</v>
      </c>
      <c r="F80" s="219" t="e">
        <f>VLOOKUP(Table34[[#This Row],[IdLevel123]],temp!#REF!,1,FALSE)</f>
        <v>#REF!</v>
      </c>
    </row>
    <row r="81" spans="1:6">
      <c r="A81" s="79" t="s">
        <v>248</v>
      </c>
      <c r="B81" s="79">
        <v>3148</v>
      </c>
      <c r="C81" s="79" t="s">
        <v>5717</v>
      </c>
      <c r="D81" s="79" t="s">
        <v>249</v>
      </c>
      <c r="E81" s="79" t="s">
        <v>6433</v>
      </c>
      <c r="F81" s="219" t="e">
        <f>VLOOKUP(Table34[[#This Row],[IdLevel123]],temp!#REF!,1,FALSE)</f>
        <v>#REF!</v>
      </c>
    </row>
    <row r="82" spans="1:6">
      <c r="A82" s="79" t="s">
        <v>1401</v>
      </c>
      <c r="B82" s="79">
        <v>3150</v>
      </c>
      <c r="C82" s="79" t="s">
        <v>5717</v>
      </c>
      <c r="D82" s="79" t="s">
        <v>249</v>
      </c>
      <c r="F82" s="219" t="e">
        <f>VLOOKUP(Table34[[#This Row],[IdLevel123]],temp!#REF!,1,FALSE)</f>
        <v>#REF!</v>
      </c>
    </row>
    <row r="83" spans="1:6">
      <c r="A83" s="79" t="s">
        <v>9265</v>
      </c>
      <c r="B83" s="79">
        <v>3200</v>
      </c>
      <c r="C83" s="79" t="s">
        <v>5549</v>
      </c>
      <c r="D83" s="79" t="s">
        <v>5943</v>
      </c>
      <c r="E83" s="79" t="s">
        <v>7299</v>
      </c>
      <c r="F83" s="219" t="e">
        <f>VLOOKUP(Table34[[#This Row],[IdLevel123]],temp!#REF!,1,FALSE)</f>
        <v>#REF!</v>
      </c>
    </row>
    <row r="84" spans="1:6">
      <c r="A84" s="79" t="s">
        <v>190</v>
      </c>
      <c r="B84" s="79">
        <v>3200</v>
      </c>
      <c r="C84" s="79" t="s">
        <v>5717</v>
      </c>
      <c r="D84" s="79" t="s">
        <v>1275</v>
      </c>
      <c r="E84" s="79" t="s">
        <v>7192</v>
      </c>
      <c r="F84" s="219" t="e">
        <f>VLOOKUP(Table34[[#This Row],[IdLevel123]],temp!#REF!,1,FALSE)</f>
        <v>#REF!</v>
      </c>
    </row>
    <row r="85" spans="1:6">
      <c r="A85" s="79" t="s">
        <v>192</v>
      </c>
      <c r="B85" s="79">
        <v>3201</v>
      </c>
      <c r="C85" s="79" t="s">
        <v>5717</v>
      </c>
      <c r="D85" s="79" t="s">
        <v>1275</v>
      </c>
      <c r="E85" s="79" t="s">
        <v>7103</v>
      </c>
      <c r="F85" s="219" t="e">
        <f>VLOOKUP(Table34[[#This Row],[IdLevel123]],temp!#REF!,1,FALSE)</f>
        <v>#REF!</v>
      </c>
    </row>
    <row r="86" spans="1:6">
      <c r="A86" s="79" t="s">
        <v>193</v>
      </c>
      <c r="B86" s="79">
        <v>3202</v>
      </c>
      <c r="C86" s="79" t="s">
        <v>5717</v>
      </c>
      <c r="D86" s="79" t="s">
        <v>1275</v>
      </c>
      <c r="E86" s="79" t="s">
        <v>7050</v>
      </c>
      <c r="F86" s="219" t="e">
        <f>VLOOKUP(Table34[[#This Row],[IdLevel123]],temp!#REF!,1,FALSE)</f>
        <v>#REF!</v>
      </c>
    </row>
    <row r="87" spans="1:6">
      <c r="A87" s="79" t="s">
        <v>194</v>
      </c>
      <c r="B87" s="79">
        <v>3203</v>
      </c>
      <c r="C87" s="79" t="s">
        <v>5717</v>
      </c>
      <c r="D87" s="79" t="s">
        <v>1275</v>
      </c>
      <c r="E87" s="79" t="s">
        <v>7175</v>
      </c>
      <c r="F87" s="219" t="e">
        <f>VLOOKUP(Table34[[#This Row],[IdLevel123]],temp!#REF!,1,FALSE)</f>
        <v>#REF!</v>
      </c>
    </row>
    <row r="88" spans="1:6">
      <c r="A88" s="79" t="s">
        <v>1390</v>
      </c>
      <c r="B88" s="79">
        <v>3212</v>
      </c>
      <c r="C88" s="79" t="s">
        <v>5717</v>
      </c>
      <c r="D88" s="79" t="s">
        <v>1275</v>
      </c>
      <c r="F88" s="219" t="e">
        <f>VLOOKUP(Table34[[#This Row],[IdLevel123]],temp!#REF!,1,FALSE)</f>
        <v>#REF!</v>
      </c>
    </row>
    <row r="89" spans="1:6">
      <c r="A89" s="79" t="s">
        <v>1243</v>
      </c>
      <c r="B89" s="79">
        <v>4000</v>
      </c>
      <c r="C89" s="79" t="s">
        <v>5549</v>
      </c>
      <c r="D89" s="79" t="s">
        <v>5962</v>
      </c>
      <c r="F89" s="219" t="e">
        <f>VLOOKUP(Table34[[#This Row],[IdLevel123]],temp!#REF!,1,FALSE)</f>
        <v>#REF!</v>
      </c>
    </row>
    <row r="90" spans="1:6">
      <c r="A90" s="79" t="s">
        <v>9267</v>
      </c>
      <c r="B90" s="79">
        <v>4001</v>
      </c>
      <c r="C90" s="79" t="s">
        <v>5549</v>
      </c>
      <c r="D90" s="79" t="s">
        <v>5962</v>
      </c>
      <c r="E90" s="79" t="s">
        <v>6158</v>
      </c>
      <c r="F90" s="219" t="e">
        <f>VLOOKUP(Table34[[#This Row],[IdLevel123]],temp!#REF!,1,FALSE)</f>
        <v>#REF!</v>
      </c>
    </row>
    <row r="91" spans="1:6">
      <c r="A91" s="79" t="s">
        <v>9269</v>
      </c>
      <c r="B91" s="79">
        <v>4008</v>
      </c>
      <c r="C91" s="79" t="s">
        <v>5549</v>
      </c>
      <c r="D91" s="79" t="s">
        <v>5962</v>
      </c>
      <c r="E91" s="79" t="s">
        <v>9036</v>
      </c>
      <c r="F91" s="219" t="e">
        <f>VLOOKUP(Table34[[#This Row],[IdLevel123]],temp!#REF!,1,FALSE)</f>
        <v>#REF!</v>
      </c>
    </row>
    <row r="92" spans="1:6">
      <c r="A92" s="79" t="s">
        <v>9270</v>
      </c>
      <c r="B92" s="79">
        <v>4012</v>
      </c>
      <c r="C92" s="79" t="s">
        <v>5549</v>
      </c>
      <c r="D92" s="79" t="s">
        <v>5962</v>
      </c>
      <c r="E92" s="79" t="s">
        <v>6183</v>
      </c>
      <c r="F92" s="219" t="e">
        <f>VLOOKUP(Table34[[#This Row],[IdLevel123]],temp!#REF!,1,FALSE)</f>
        <v>#REF!</v>
      </c>
    </row>
    <row r="93" spans="1:6">
      <c r="A93" s="79" t="s">
        <v>857</v>
      </c>
      <c r="B93" s="79">
        <v>4018</v>
      </c>
      <c r="C93" s="79" t="s">
        <v>5549</v>
      </c>
      <c r="D93" s="79" t="s">
        <v>5962</v>
      </c>
      <c r="E93" s="79" t="s">
        <v>6198</v>
      </c>
      <c r="F93" s="219" t="e">
        <f>VLOOKUP(Table34[[#This Row],[IdLevel123]],temp!#REF!,1,FALSE)</f>
        <v>#REF!</v>
      </c>
    </row>
    <row r="94" spans="1:6">
      <c r="A94" s="79" t="s">
        <v>8981</v>
      </c>
      <c r="B94" s="79">
        <v>4100</v>
      </c>
      <c r="C94" s="79" t="s">
        <v>5549</v>
      </c>
      <c r="D94" s="79" t="s">
        <v>7451</v>
      </c>
      <c r="F94" s="219" t="e">
        <f>VLOOKUP(Table34[[#This Row],[IdLevel123]],temp!#REF!,1,FALSE)</f>
        <v>#REF!</v>
      </c>
    </row>
    <row r="95" spans="1:6">
      <c r="A95" s="79" t="s">
        <v>9198</v>
      </c>
      <c r="B95" s="79">
        <v>4101</v>
      </c>
      <c r="C95" s="79" t="s">
        <v>5549</v>
      </c>
      <c r="D95" s="79" t="s">
        <v>7451</v>
      </c>
      <c r="E95" s="79" t="s">
        <v>7452</v>
      </c>
      <c r="F95" s="219" t="e">
        <f>VLOOKUP(Table34[[#This Row],[IdLevel123]],temp!#REF!,1,FALSE)</f>
        <v>#REF!</v>
      </c>
    </row>
    <row r="96" spans="1:6">
      <c r="A96" s="79" t="s">
        <v>1256</v>
      </c>
      <c r="B96" s="79">
        <v>4102</v>
      </c>
      <c r="C96" s="79" t="s">
        <v>5549</v>
      </c>
      <c r="D96" s="79" t="s">
        <v>7451</v>
      </c>
      <c r="E96" s="79" t="s">
        <v>7467</v>
      </c>
      <c r="F96" s="219" t="e">
        <f>VLOOKUP(Table34[[#This Row],[IdLevel123]],temp!#REF!,1,FALSE)</f>
        <v>#REF!</v>
      </c>
    </row>
    <row r="97" spans="1:6">
      <c r="A97" s="79" t="s">
        <v>9199</v>
      </c>
      <c r="B97" s="79">
        <v>4103</v>
      </c>
      <c r="C97" s="79" t="s">
        <v>5549</v>
      </c>
      <c r="D97" s="79" t="s">
        <v>7451</v>
      </c>
      <c r="E97" s="79" t="s">
        <v>7482</v>
      </c>
      <c r="F97" s="219" t="e">
        <f>VLOOKUP(Table34[[#This Row],[IdLevel123]],temp!#REF!,1,FALSE)</f>
        <v>#REF!</v>
      </c>
    </row>
    <row r="98" spans="1:6">
      <c r="A98" s="79" t="s">
        <v>9200</v>
      </c>
      <c r="B98" s="79">
        <v>4104</v>
      </c>
      <c r="C98" s="79" t="s">
        <v>5549</v>
      </c>
      <c r="D98" s="79" t="s">
        <v>7451</v>
      </c>
      <c r="E98" s="79" t="s">
        <v>7491</v>
      </c>
      <c r="F98" s="219" t="e">
        <f>VLOOKUP(Table34[[#This Row],[IdLevel123]],temp!#REF!,1,FALSE)</f>
        <v>#REF!</v>
      </c>
    </row>
    <row r="99" spans="1:6">
      <c r="A99" s="79" t="s">
        <v>9201</v>
      </c>
      <c r="B99" s="79">
        <v>4105</v>
      </c>
      <c r="C99" s="79" t="s">
        <v>5549</v>
      </c>
      <c r="D99" s="79" t="s">
        <v>7451</v>
      </c>
      <c r="E99" s="79" t="s">
        <v>7515</v>
      </c>
      <c r="F99" s="219" t="e">
        <f>VLOOKUP(Table34[[#This Row],[IdLevel123]],temp!#REF!,1,FALSE)</f>
        <v>#REF!</v>
      </c>
    </row>
    <row r="100" spans="1:6">
      <c r="A100" s="79" t="s">
        <v>115</v>
      </c>
      <c r="B100" s="79">
        <v>4200</v>
      </c>
      <c r="C100" s="79" t="s">
        <v>5549</v>
      </c>
      <c r="D100" s="79" t="s">
        <v>2997</v>
      </c>
      <c r="F100" s="219" t="e">
        <f>VLOOKUP(Table34[[#This Row],[IdLevel123]],temp!#REF!,1,FALSE)</f>
        <v>#REF!</v>
      </c>
    </row>
    <row r="101" spans="1:6">
      <c r="A101" s="79" t="s">
        <v>90</v>
      </c>
      <c r="B101" s="79">
        <v>4201</v>
      </c>
      <c r="C101" s="79" t="s">
        <v>5549</v>
      </c>
      <c r="D101" s="79" t="s">
        <v>2997</v>
      </c>
      <c r="E101" s="79" t="s">
        <v>5553</v>
      </c>
      <c r="F101" s="219" t="e">
        <f>VLOOKUP(Table34[[#This Row],[IdLevel123]],temp!#REF!,1,FALSE)</f>
        <v>#REF!</v>
      </c>
    </row>
    <row r="102" spans="1:6">
      <c r="A102" s="79" t="s">
        <v>1034</v>
      </c>
      <c r="B102" s="79">
        <v>4202</v>
      </c>
      <c r="C102" s="79" t="s">
        <v>5549</v>
      </c>
      <c r="D102" s="79" t="s">
        <v>2997</v>
      </c>
      <c r="E102" s="79" t="s">
        <v>5703</v>
      </c>
      <c r="F102" s="219" t="e">
        <f>VLOOKUP(Table34[[#This Row],[IdLevel123]],temp!#REF!,1,FALSE)</f>
        <v>#REF!</v>
      </c>
    </row>
    <row r="103" spans="1:6">
      <c r="A103" s="79" t="s">
        <v>1031</v>
      </c>
      <c r="B103" s="79">
        <v>4230</v>
      </c>
      <c r="C103" s="79" t="s">
        <v>5549</v>
      </c>
      <c r="D103" s="79" t="s">
        <v>2997</v>
      </c>
      <c r="E103" s="79" t="s">
        <v>5651</v>
      </c>
      <c r="F103" s="219" t="e">
        <f>VLOOKUP(Table34[[#This Row],[IdLevel123]],temp!#REF!,1,FALSE)</f>
        <v>#REF!</v>
      </c>
    </row>
    <row r="104" spans="1:6">
      <c r="A104" s="79" t="s">
        <v>1480</v>
      </c>
      <c r="B104" s="79">
        <v>4300</v>
      </c>
      <c r="C104" s="79" t="s">
        <v>5549</v>
      </c>
      <c r="D104" s="79" t="s">
        <v>3217</v>
      </c>
      <c r="E104" s="79" t="s">
        <v>6288</v>
      </c>
      <c r="F104" s="219" t="e">
        <f>VLOOKUP(Table34[[#This Row],[IdLevel123]],temp!#REF!,1,FALSE)</f>
        <v>#REF!</v>
      </c>
    </row>
    <row r="105" spans="1:6">
      <c r="A105" s="79" t="s">
        <v>8983</v>
      </c>
      <c r="B105" s="79">
        <v>1003</v>
      </c>
      <c r="C105" s="79" t="s">
        <v>10017</v>
      </c>
      <c r="D105" s="79" t="s">
        <v>10018</v>
      </c>
      <c r="F105" s="219" t="e">
        <f>VLOOKUP(Table34[[#This Row],[IdLevel123]],temp!#REF!,1,FALSE)</f>
        <v>#REF!</v>
      </c>
    </row>
    <row r="106" spans="1:6">
      <c r="A106" s="79" t="s">
        <v>8985</v>
      </c>
      <c r="B106" s="79">
        <v>4401</v>
      </c>
      <c r="C106" s="79" t="s">
        <v>5549</v>
      </c>
      <c r="D106" s="79" t="s">
        <v>1246</v>
      </c>
      <c r="F106" s="219" t="e">
        <f>VLOOKUP(Table34[[#This Row],[IdLevel123]],temp!#REF!,1,FALSE)</f>
        <v>#REF!</v>
      </c>
    </row>
    <row r="126" spans="1:1">
      <c r="A126" s="79" t="s">
        <v>9119</v>
      </c>
    </row>
    <row r="127" spans="1:1">
      <c r="A127" s="79" t="s">
        <v>9120</v>
      </c>
    </row>
    <row r="128" spans="1:1">
      <c r="A128" s="79" t="s">
        <v>9122</v>
      </c>
    </row>
    <row r="129" spans="1:1">
      <c r="A129" s="79" t="s">
        <v>9997</v>
      </c>
    </row>
    <row r="130" spans="1:1">
      <c r="A130" s="79" t="s">
        <v>9233</v>
      </c>
    </row>
    <row r="131" spans="1:1">
      <c r="A131" s="79" t="s">
        <v>10001</v>
      </c>
    </row>
    <row r="132" spans="1:1">
      <c r="A132" s="79" t="s">
        <v>9131</v>
      </c>
    </row>
    <row r="133" spans="1:1">
      <c r="A133" s="79" t="s">
        <v>10003</v>
      </c>
    </row>
    <row r="134" spans="1:1">
      <c r="A134" s="79" t="s">
        <v>9134</v>
      </c>
    </row>
    <row r="135" spans="1:1">
      <c r="A135" s="79" t="s">
        <v>597</v>
      </c>
    </row>
    <row r="136" spans="1:1">
      <c r="A136" s="79" t="s">
        <v>975</v>
      </c>
    </row>
    <row r="137" spans="1:1">
      <c r="A137" s="79" t="s">
        <v>976</v>
      </c>
    </row>
    <row r="138" spans="1:1">
      <c r="A138" s="79" t="s">
        <v>421</v>
      </c>
    </row>
    <row r="139" spans="1:1">
      <c r="A139" s="79" t="s">
        <v>977</v>
      </c>
    </row>
    <row r="140" spans="1:1">
      <c r="A140" s="79" t="s">
        <v>978</v>
      </c>
    </row>
    <row r="141" spans="1:1">
      <c r="A141" s="79" t="s">
        <v>979</v>
      </c>
    </row>
    <row r="142" spans="1:1">
      <c r="A142" s="79" t="s">
        <v>980</v>
      </c>
    </row>
    <row r="143" spans="1:1">
      <c r="A143" s="79" t="s">
        <v>1426</v>
      </c>
    </row>
    <row r="144" spans="1:1">
      <c r="A144" s="79" t="s">
        <v>9249</v>
      </c>
    </row>
    <row r="145" spans="1:1">
      <c r="A145" s="79" t="s">
        <v>9154</v>
      </c>
    </row>
    <row r="146" spans="1:1">
      <c r="A146" s="79" t="s">
        <v>9251</v>
      </c>
    </row>
    <row r="147" spans="1:1">
      <c r="A147" s="79" t="s">
        <v>9252</v>
      </c>
    </row>
    <row r="148" spans="1:1">
      <c r="A148" s="79" t="s">
        <v>9253</v>
      </c>
    </row>
    <row r="149" spans="1:1">
      <c r="A149" s="79" t="s">
        <v>9167</v>
      </c>
    </row>
    <row r="150" spans="1:1">
      <c r="A150" s="79" t="s">
        <v>9257</v>
      </c>
    </row>
    <row r="151" spans="1:1">
      <c r="A151" s="79" t="s">
        <v>9258</v>
      </c>
    </row>
    <row r="152" spans="1:1">
      <c r="A152" s="79" t="s">
        <v>9259</v>
      </c>
    </row>
    <row r="153" spans="1:1">
      <c r="A153" s="79" t="s">
        <v>9260</v>
      </c>
    </row>
    <row r="154" spans="1:1">
      <c r="A154" s="79" t="s">
        <v>10016</v>
      </c>
    </row>
    <row r="155" spans="1:1">
      <c r="A155" s="79" t="s">
        <v>10020</v>
      </c>
    </row>
    <row r="156" spans="1:1">
      <c r="A156" s="79" t="s">
        <v>10022</v>
      </c>
    </row>
    <row r="157" spans="1:1">
      <c r="A157" s="79" t="s">
        <v>10024</v>
      </c>
    </row>
    <row r="158" spans="1:1">
      <c r="A158" s="79" t="s">
        <v>10026</v>
      </c>
    </row>
    <row r="159" spans="1:1">
      <c r="A159" s="79" t="s">
        <v>10028</v>
      </c>
    </row>
    <row r="160" spans="1:1">
      <c r="A160" s="79" t="s">
        <v>10030</v>
      </c>
    </row>
    <row r="161" spans="1:1">
      <c r="A161" s="79" t="s">
        <v>10031</v>
      </c>
    </row>
    <row r="162" spans="1:1">
      <c r="A162" s="79" t="s">
        <v>10032</v>
      </c>
    </row>
    <row r="163" spans="1:1">
      <c r="A163" s="79" t="s">
        <v>10033</v>
      </c>
    </row>
    <row r="164" spans="1:1">
      <c r="A164" s="79" t="s">
        <v>248</v>
      </c>
    </row>
    <row r="165" spans="1:1">
      <c r="A165" s="79" t="s">
        <v>9265</v>
      </c>
    </row>
    <row r="166" spans="1:1">
      <c r="A166" s="79" t="s">
        <v>9267</v>
      </c>
    </row>
    <row r="167" spans="1:1">
      <c r="A167" s="79" t="s">
        <v>9269</v>
      </c>
    </row>
    <row r="168" spans="1:1">
      <c r="A168" s="79" t="s">
        <v>9270</v>
      </c>
    </row>
    <row r="169" spans="1:1">
      <c r="A169" s="79" t="s">
        <v>857</v>
      </c>
    </row>
    <row r="170" spans="1:1">
      <c r="A170" s="79" t="s">
        <v>9198</v>
      </c>
    </row>
    <row r="171" spans="1:1">
      <c r="A171" s="79" t="s">
        <v>1256</v>
      </c>
    </row>
    <row r="172" spans="1:1">
      <c r="A172" s="79" t="s">
        <v>9199</v>
      </c>
    </row>
    <row r="173" spans="1:1">
      <c r="A173" s="79" t="s">
        <v>9200</v>
      </c>
    </row>
    <row r="174" spans="1:1">
      <c r="A174" s="79" t="s">
        <v>10034</v>
      </c>
    </row>
    <row r="175" spans="1:1">
      <c r="A175" s="79" t="s">
        <v>10035</v>
      </c>
    </row>
    <row r="176" spans="1:1">
      <c r="A176" s="79" t="s">
        <v>10036</v>
      </c>
    </row>
    <row r="177" spans="1:1">
      <c r="A177" s="79" t="s">
        <v>8983</v>
      </c>
    </row>
    <row r="445" spans="1:4">
      <c r="A445" s="80"/>
      <c r="D445" s="80"/>
    </row>
    <row r="446" spans="1:4">
      <c r="D446" s="80"/>
    </row>
    <row r="447" spans="1:4">
      <c r="D447" s="80"/>
    </row>
    <row r="448" spans="1:4">
      <c r="D448" s="80"/>
    </row>
    <row r="449" spans="1:4">
      <c r="A449" s="80"/>
      <c r="D449" s="80"/>
    </row>
    <row r="450" spans="1:4">
      <c r="D450" s="80"/>
    </row>
    <row r="451" spans="1:4">
      <c r="D451" s="80"/>
    </row>
    <row r="452" spans="1:4">
      <c r="D452" s="80"/>
    </row>
    <row r="453" spans="1:4">
      <c r="D453" s="80"/>
    </row>
    <row r="454" spans="1:4">
      <c r="D454" s="80"/>
    </row>
    <row r="455" spans="1:4">
      <c r="D455" s="80"/>
    </row>
    <row r="456" spans="1:4">
      <c r="D456" s="80"/>
    </row>
    <row r="457" spans="1:4">
      <c r="D457" s="80"/>
    </row>
    <row r="458" spans="1:4">
      <c r="D458" s="80"/>
    </row>
    <row r="459" spans="1:4">
      <c r="D459" s="80"/>
    </row>
    <row r="460" spans="1:4">
      <c r="D460" s="80"/>
    </row>
    <row r="461" spans="1:4">
      <c r="D461" s="80"/>
    </row>
    <row r="462" spans="1:4">
      <c r="D462" s="80"/>
    </row>
    <row r="463" spans="1:4">
      <c r="D463" s="80"/>
    </row>
    <row r="464" spans="1:4">
      <c r="D464" s="80"/>
    </row>
    <row r="465" spans="4:4">
      <c r="D465" s="80"/>
    </row>
    <row r="466" spans="4:4">
      <c r="D466" s="80"/>
    </row>
    <row r="467" spans="4:4">
      <c r="D467" s="80"/>
    </row>
    <row r="468" spans="4:4">
      <c r="D468" s="80"/>
    </row>
    <row r="469" spans="4:4">
      <c r="D469" s="80"/>
    </row>
    <row r="470" spans="4:4">
      <c r="D470" s="80"/>
    </row>
    <row r="471" spans="4:4">
      <c r="D471" s="80"/>
    </row>
    <row r="472" spans="4:4">
      <c r="D472" s="80"/>
    </row>
    <row r="473" spans="4:4">
      <c r="D473" s="80"/>
    </row>
    <row r="474" spans="4:4">
      <c r="D474" s="80"/>
    </row>
    <row r="475" spans="4:4">
      <c r="D475" s="80"/>
    </row>
    <row r="476" spans="4:4">
      <c r="D476" s="80"/>
    </row>
    <row r="477" spans="4:4">
      <c r="D477" s="80"/>
    </row>
    <row r="478" spans="4:4">
      <c r="D478" s="80"/>
    </row>
    <row r="479" spans="4:4">
      <c r="D479" s="80"/>
    </row>
    <row r="480" spans="4:4">
      <c r="D480" s="80"/>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901C-AE86-4939-A822-C1925821F3AB}">
  <sheetPr filterMode="1"/>
  <dimension ref="A1:H1289"/>
  <sheetViews>
    <sheetView topLeftCell="A511" workbookViewId="0">
      <selection activeCell="A610" sqref="A610"/>
    </sheetView>
  </sheetViews>
  <sheetFormatPr defaultColWidth="9.28515625" defaultRowHeight="15"/>
  <cols>
    <col min="1" max="1" width="64.7109375" style="91" customWidth="1"/>
    <col min="2" max="2" width="15.7109375" style="91" bestFit="1" customWidth="1"/>
    <col min="3" max="3" width="51.7109375" style="91" bestFit="1" customWidth="1"/>
    <col min="4" max="4" width="46.42578125" style="91" customWidth="1"/>
    <col min="5" max="5" width="64.42578125" style="91" customWidth="1"/>
    <col min="6" max="6" width="16.5703125" style="91" bestFit="1" customWidth="1"/>
    <col min="7" max="7" width="15.7109375" style="91" bestFit="1" customWidth="1"/>
    <col min="8" max="16384" width="9.28515625" style="91"/>
  </cols>
  <sheetData>
    <row r="1" spans="1:8">
      <c r="A1" s="90" t="s">
        <v>10037</v>
      </c>
      <c r="B1" s="90" t="s">
        <v>10038</v>
      </c>
      <c r="C1" s="90" t="s">
        <v>10039</v>
      </c>
      <c r="D1" s="91" t="s">
        <v>10040</v>
      </c>
      <c r="E1" s="90" t="s">
        <v>10041</v>
      </c>
      <c r="F1" s="90" t="s">
        <v>7615</v>
      </c>
      <c r="G1" s="91" t="s">
        <v>10042</v>
      </c>
      <c r="H1" s="91" t="s">
        <v>2540</v>
      </c>
    </row>
    <row r="2" spans="1:8" hidden="1">
      <c r="A2" s="91" t="s">
        <v>10043</v>
      </c>
      <c r="B2" s="91" t="s">
        <v>7627</v>
      </c>
      <c r="C2" s="91" t="s">
        <v>9444</v>
      </c>
      <c r="D2" s="91" t="s">
        <v>10044</v>
      </c>
      <c r="E2" s="91" t="s">
        <v>7628</v>
      </c>
      <c r="F2" s="91" t="s">
        <v>10045</v>
      </c>
      <c r="G2" s="92"/>
      <c r="H2" s="91" t="str">
        <f>VLOOKUP(B2,'C-Business Context'!G:G,1,FALSE)</f>
        <v>SP01.1</v>
      </c>
    </row>
    <row r="3" spans="1:8" hidden="1">
      <c r="A3" s="91" t="s">
        <v>7631</v>
      </c>
      <c r="B3" s="91" t="s">
        <v>7630</v>
      </c>
      <c r="C3" s="91" t="s">
        <v>9423</v>
      </c>
      <c r="D3" s="91" t="s">
        <v>9423</v>
      </c>
      <c r="E3" s="91" t="s">
        <v>7631</v>
      </c>
      <c r="F3" s="91" t="s">
        <v>10046</v>
      </c>
      <c r="G3" s="92"/>
      <c r="H3" s="91" t="str">
        <f>VLOOKUP(B3,'C-Business Context'!G:G,1,FALSE)</f>
        <v>SP01.11</v>
      </c>
    </row>
    <row r="4" spans="1:8" hidden="1">
      <c r="A4" s="91" t="s">
        <v>10047</v>
      </c>
      <c r="B4" s="91" t="s">
        <v>7633</v>
      </c>
      <c r="C4" s="91" t="s">
        <v>9444</v>
      </c>
      <c r="D4" s="91" t="s">
        <v>10044</v>
      </c>
      <c r="E4" s="91" t="s">
        <v>7634</v>
      </c>
      <c r="F4" s="91" t="s">
        <v>10045</v>
      </c>
      <c r="G4" s="92"/>
      <c r="H4" s="91" t="str">
        <f>VLOOKUP(B4,'C-Business Context'!G:G,1,FALSE)</f>
        <v>SP01.2</v>
      </c>
    </row>
    <row r="5" spans="1:8" hidden="1">
      <c r="A5" s="91" t="s">
        <v>10048</v>
      </c>
      <c r="B5" s="91" t="s">
        <v>7636</v>
      </c>
      <c r="C5" s="91" t="s">
        <v>9444</v>
      </c>
      <c r="D5" s="91" t="s">
        <v>10044</v>
      </c>
      <c r="E5" s="91" t="s">
        <v>7637</v>
      </c>
      <c r="F5" s="91" t="s">
        <v>10045</v>
      </c>
      <c r="G5" s="92"/>
      <c r="H5" s="91" t="str">
        <f>VLOOKUP(B5,'C-Business Context'!G:G,1,FALSE)</f>
        <v>SP01.3</v>
      </c>
    </row>
    <row r="6" spans="1:8" hidden="1">
      <c r="A6" s="91" t="s">
        <v>10049</v>
      </c>
      <c r="B6" s="91" t="s">
        <v>7639</v>
      </c>
      <c r="C6" s="91" t="s">
        <v>9444</v>
      </c>
      <c r="D6" s="91" t="s">
        <v>10044</v>
      </c>
      <c r="E6" s="91" t="s">
        <v>7640</v>
      </c>
      <c r="F6" s="91" t="s">
        <v>10045</v>
      </c>
      <c r="G6" s="92"/>
      <c r="H6" s="91" t="str">
        <f>VLOOKUP(B6,'C-Business Context'!G:G,1,FALSE)</f>
        <v>SP01.4</v>
      </c>
    </row>
    <row r="7" spans="1:8" hidden="1">
      <c r="A7" s="91" t="s">
        <v>7643</v>
      </c>
      <c r="B7" s="91" t="s">
        <v>7642</v>
      </c>
      <c r="C7" s="91" t="s">
        <v>9444</v>
      </c>
      <c r="D7" s="91" t="s">
        <v>10044</v>
      </c>
      <c r="E7" s="91" t="s">
        <v>7643</v>
      </c>
      <c r="F7" s="91" t="s">
        <v>10045</v>
      </c>
      <c r="G7" s="92"/>
      <c r="H7" s="91" t="str">
        <f>VLOOKUP(B7,'C-Business Context'!G:G,1,FALSE)</f>
        <v>SP01.5</v>
      </c>
    </row>
    <row r="8" spans="1:8" hidden="1">
      <c r="A8" s="91" t="s">
        <v>10050</v>
      </c>
      <c r="B8" s="91" t="s">
        <v>7645</v>
      </c>
      <c r="C8" s="91" t="s">
        <v>9444</v>
      </c>
      <c r="D8" s="91" t="s">
        <v>10044</v>
      </c>
      <c r="E8" s="91" t="s">
        <v>7646</v>
      </c>
      <c r="F8" s="91" t="s">
        <v>10045</v>
      </c>
      <c r="G8" s="92"/>
      <c r="H8" s="91" t="str">
        <f>VLOOKUP(B8,'C-Business Context'!G:G,1,FALSE)</f>
        <v>SP01.6</v>
      </c>
    </row>
    <row r="9" spans="1:8" hidden="1">
      <c r="A9" s="91" t="s">
        <v>10051</v>
      </c>
      <c r="B9" s="91" t="s">
        <v>7649</v>
      </c>
      <c r="C9" s="91" t="s">
        <v>9444</v>
      </c>
      <c r="D9" s="91" t="s">
        <v>10044</v>
      </c>
      <c r="E9" s="91" t="s">
        <v>7650</v>
      </c>
      <c r="F9" s="91" t="s">
        <v>10045</v>
      </c>
      <c r="G9" s="92"/>
      <c r="H9" s="91" t="str">
        <f>VLOOKUP(B9,'C-Business Context'!G:G,1,FALSE)</f>
        <v>SP01.7</v>
      </c>
    </row>
    <row r="10" spans="1:8" hidden="1">
      <c r="A10" s="91" t="s">
        <v>10052</v>
      </c>
      <c r="B10" s="91" t="s">
        <v>7652</v>
      </c>
      <c r="C10" s="91" t="s">
        <v>9444</v>
      </c>
      <c r="D10" s="91" t="s">
        <v>10044</v>
      </c>
      <c r="E10" s="91" t="s">
        <v>7653</v>
      </c>
      <c r="F10" s="91" t="s">
        <v>10045</v>
      </c>
      <c r="G10" s="92"/>
      <c r="H10" s="91" t="str">
        <f>VLOOKUP(B10,'C-Business Context'!G:G,1,FALSE)</f>
        <v>SP01.8</v>
      </c>
    </row>
    <row r="11" spans="1:8" hidden="1">
      <c r="A11" s="91" t="s">
        <v>10053</v>
      </c>
      <c r="B11" s="91" t="s">
        <v>7655</v>
      </c>
      <c r="C11" s="91" t="s">
        <v>9444</v>
      </c>
      <c r="D11" s="91" t="s">
        <v>10044</v>
      </c>
      <c r="E11" s="91" t="s">
        <v>7656</v>
      </c>
      <c r="F11" s="91" t="s">
        <v>10045</v>
      </c>
      <c r="G11" s="92"/>
      <c r="H11" s="91" t="str">
        <f>VLOOKUP(B11,'C-Business Context'!G:G,1,FALSE)</f>
        <v>SP01.9</v>
      </c>
    </row>
    <row r="12" spans="1:8">
      <c r="A12" s="91" t="s">
        <v>7661</v>
      </c>
      <c r="B12" s="93" t="s">
        <v>7660</v>
      </c>
      <c r="C12" s="91" t="s">
        <v>9447</v>
      </c>
      <c r="D12" s="91" t="s">
        <v>10054</v>
      </c>
      <c r="E12" s="91" t="s">
        <v>7661</v>
      </c>
      <c r="F12" s="91" t="s">
        <v>10045</v>
      </c>
      <c r="G12" s="92"/>
      <c r="H12" s="91" t="str">
        <f>VLOOKUP(B12,'C-Business Context'!G:G,1,FALSE)</f>
        <v>SP02.1</v>
      </c>
    </row>
    <row r="13" spans="1:8">
      <c r="A13" s="91" t="s">
        <v>7663</v>
      </c>
      <c r="B13" s="93" t="s">
        <v>7662</v>
      </c>
      <c r="C13" s="91" t="s">
        <v>9425</v>
      </c>
      <c r="D13" s="91" t="s">
        <v>9565</v>
      </c>
      <c r="E13" s="91" t="s">
        <v>7663</v>
      </c>
      <c r="F13" s="91" t="s">
        <v>10046</v>
      </c>
      <c r="G13" s="92"/>
      <c r="H13" s="91" t="str">
        <f>VLOOKUP(B13,'C-Business Context'!G:G,1,FALSE)</f>
        <v>SP02.2</v>
      </c>
    </row>
    <row r="14" spans="1:8">
      <c r="A14" s="91" t="s">
        <v>7665</v>
      </c>
      <c r="B14" s="93" t="s">
        <v>7664</v>
      </c>
      <c r="C14" s="91" t="s">
        <v>9427</v>
      </c>
      <c r="D14" s="91" t="s">
        <v>10055</v>
      </c>
      <c r="E14" s="91" t="s">
        <v>7665</v>
      </c>
      <c r="F14" s="91" t="s">
        <v>10045</v>
      </c>
      <c r="G14" s="92"/>
      <c r="H14" s="91" t="str">
        <f>VLOOKUP(B14,'C-Business Context'!G:G,1,FALSE)</f>
        <v>SP02.3</v>
      </c>
    </row>
    <row r="15" spans="1:8">
      <c r="A15" s="91" t="s">
        <v>7669</v>
      </c>
      <c r="B15" s="91" t="s">
        <v>7668</v>
      </c>
      <c r="C15" s="91" t="s">
        <v>9315</v>
      </c>
      <c r="D15" s="91" t="s">
        <v>10044</v>
      </c>
      <c r="E15" s="91" t="s">
        <v>7669</v>
      </c>
      <c r="F15" s="91" t="s">
        <v>10045</v>
      </c>
      <c r="G15" s="92"/>
      <c r="H15" s="91" t="str">
        <f>VLOOKUP(B15,'C-Business Context'!G:G,1,FALSE)</f>
        <v>SP03.1</v>
      </c>
    </row>
    <row r="16" spans="1:8">
      <c r="A16" s="91" t="s">
        <v>7671</v>
      </c>
      <c r="B16" s="91" t="s">
        <v>7670</v>
      </c>
      <c r="C16" s="91" t="s">
        <v>9315</v>
      </c>
      <c r="D16" s="91" t="s">
        <v>10044</v>
      </c>
      <c r="E16" s="91" t="s">
        <v>7671</v>
      </c>
      <c r="F16" s="91" t="s">
        <v>10046</v>
      </c>
      <c r="G16" s="92"/>
      <c r="H16" s="91" t="str">
        <f>VLOOKUP(B16,'C-Business Context'!G:G,1,FALSE)</f>
        <v>SP03.10</v>
      </c>
    </row>
    <row r="17" spans="1:8">
      <c r="A17" s="91" t="s">
        <v>7673</v>
      </c>
      <c r="B17" s="91" t="s">
        <v>7672</v>
      </c>
      <c r="C17" s="91" t="s">
        <v>9315</v>
      </c>
      <c r="D17" s="91" t="s">
        <v>10044</v>
      </c>
      <c r="E17" s="91" t="s">
        <v>7673</v>
      </c>
      <c r="F17" s="91" t="s">
        <v>10045</v>
      </c>
      <c r="G17" s="92"/>
      <c r="H17" s="91" t="str">
        <f>VLOOKUP(B17,'C-Business Context'!G:G,1,FALSE)</f>
        <v>SP03.2</v>
      </c>
    </row>
    <row r="18" spans="1:8">
      <c r="A18" s="91" t="s">
        <v>7675</v>
      </c>
      <c r="B18" s="91" t="s">
        <v>7674</v>
      </c>
      <c r="C18" s="91" t="s">
        <v>9315</v>
      </c>
      <c r="D18" s="91" t="s">
        <v>10044</v>
      </c>
      <c r="E18" s="91" t="s">
        <v>7675</v>
      </c>
      <c r="F18" s="91" t="s">
        <v>10046</v>
      </c>
      <c r="G18" s="92"/>
      <c r="H18" s="91" t="str">
        <f>VLOOKUP(B18,'C-Business Context'!G:G,1,FALSE)</f>
        <v>SP03.3</v>
      </c>
    </row>
    <row r="19" spans="1:8">
      <c r="A19" s="91" t="s">
        <v>7677</v>
      </c>
      <c r="B19" s="91" t="s">
        <v>7676</v>
      </c>
      <c r="C19" s="91" t="s">
        <v>9315</v>
      </c>
      <c r="D19" s="91" t="s">
        <v>10044</v>
      </c>
      <c r="E19" s="91" t="s">
        <v>7677</v>
      </c>
      <c r="F19" s="91" t="s">
        <v>10046</v>
      </c>
      <c r="G19" s="92"/>
      <c r="H19" s="91" t="str">
        <f>VLOOKUP(B19,'C-Business Context'!G:G,1,FALSE)</f>
        <v>SP03.4</v>
      </c>
    </row>
    <row r="20" spans="1:8">
      <c r="A20" s="91" t="s">
        <v>7679</v>
      </c>
      <c r="B20" s="91" t="s">
        <v>7678</v>
      </c>
      <c r="C20" s="91" t="s">
        <v>9315</v>
      </c>
      <c r="D20" s="91" t="s">
        <v>10044</v>
      </c>
      <c r="E20" s="91" t="s">
        <v>7679</v>
      </c>
      <c r="F20" s="91" t="s">
        <v>10046</v>
      </c>
      <c r="G20" s="92"/>
      <c r="H20" s="91" t="str">
        <f>VLOOKUP(B20,'C-Business Context'!G:G,1,FALSE)</f>
        <v>SP03.5</v>
      </c>
    </row>
    <row r="21" spans="1:8">
      <c r="A21" s="91" t="s">
        <v>7681</v>
      </c>
      <c r="B21" s="91" t="s">
        <v>7680</v>
      </c>
      <c r="C21" s="91" t="s">
        <v>9315</v>
      </c>
      <c r="D21" s="91" t="s">
        <v>10044</v>
      </c>
      <c r="E21" s="91" t="s">
        <v>7681</v>
      </c>
      <c r="F21" s="91" t="s">
        <v>10046</v>
      </c>
      <c r="G21" s="92"/>
      <c r="H21" s="91" t="str">
        <f>VLOOKUP(B21,'C-Business Context'!G:G,1,FALSE)</f>
        <v>SP03.6</v>
      </c>
    </row>
    <row r="22" spans="1:8">
      <c r="A22" s="91" t="s">
        <v>7683</v>
      </c>
      <c r="B22" s="91" t="s">
        <v>7682</v>
      </c>
      <c r="C22" s="91" t="s">
        <v>9315</v>
      </c>
      <c r="D22" s="91" t="s">
        <v>10044</v>
      </c>
      <c r="E22" s="91" t="s">
        <v>7683</v>
      </c>
      <c r="F22" s="91" t="s">
        <v>10046</v>
      </c>
      <c r="G22" s="92"/>
      <c r="H22" s="91" t="str">
        <f>VLOOKUP(B22,'C-Business Context'!G:G,1,FALSE)</f>
        <v>SP03.7</v>
      </c>
    </row>
    <row r="23" spans="1:8">
      <c r="A23" s="91" t="s">
        <v>7685</v>
      </c>
      <c r="B23" s="91" t="s">
        <v>7684</v>
      </c>
      <c r="C23" s="91" t="s">
        <v>9315</v>
      </c>
      <c r="D23" s="91" t="s">
        <v>10044</v>
      </c>
      <c r="E23" s="91" t="s">
        <v>7685</v>
      </c>
      <c r="F23" s="91" t="s">
        <v>10046</v>
      </c>
      <c r="G23" s="92"/>
      <c r="H23" s="91" t="str">
        <f>VLOOKUP(B23,'C-Business Context'!G:G,1,FALSE)</f>
        <v>SP03.8</v>
      </c>
    </row>
    <row r="24" spans="1:8">
      <c r="A24" s="91" t="s">
        <v>7687</v>
      </c>
      <c r="B24" s="91" t="s">
        <v>7686</v>
      </c>
      <c r="C24" s="91" t="s">
        <v>9315</v>
      </c>
      <c r="D24" s="91" t="s">
        <v>10044</v>
      </c>
      <c r="E24" s="91" t="s">
        <v>7687</v>
      </c>
      <c r="F24" s="91" t="s">
        <v>10046</v>
      </c>
      <c r="G24" s="92"/>
      <c r="H24" s="91" t="str">
        <f>VLOOKUP(B24,'C-Business Context'!G:G,1,FALSE)</f>
        <v>SP03.9</v>
      </c>
    </row>
    <row r="25" spans="1:8" hidden="1">
      <c r="A25" s="91" t="s">
        <v>7691</v>
      </c>
      <c r="B25" s="91" t="s">
        <v>7690</v>
      </c>
      <c r="C25" s="91" t="s">
        <v>9416</v>
      </c>
      <c r="D25" s="91" t="s">
        <v>9546</v>
      </c>
      <c r="E25" s="91" t="s">
        <v>7691</v>
      </c>
      <c r="F25" s="91" t="s">
        <v>10046</v>
      </c>
      <c r="G25" s="92"/>
      <c r="H25" s="91" t="str">
        <f>VLOOKUP(B25,'C-Business Context'!G:G,1,FALSE)</f>
        <v>SP04.1</v>
      </c>
    </row>
    <row r="26" spans="1:8">
      <c r="A26" s="91" t="s">
        <v>7693</v>
      </c>
      <c r="B26" s="91" t="s">
        <v>7692</v>
      </c>
      <c r="C26" s="91" t="s">
        <v>9419</v>
      </c>
      <c r="D26" s="91" t="s">
        <v>9546</v>
      </c>
      <c r="E26" s="91" t="s">
        <v>7693</v>
      </c>
      <c r="F26" s="91" t="s">
        <v>10046</v>
      </c>
      <c r="G26" s="92"/>
      <c r="H26" s="91" t="str">
        <f>VLOOKUP(B26,'C-Business Context'!G:G,1,FALSE)</f>
        <v>SP04.2</v>
      </c>
    </row>
    <row r="27" spans="1:8" hidden="1">
      <c r="A27" s="91" t="s">
        <v>7695</v>
      </c>
      <c r="B27" s="91" t="s">
        <v>7694</v>
      </c>
      <c r="C27" s="91" t="s">
        <v>9419</v>
      </c>
      <c r="D27" s="91" t="s">
        <v>9546</v>
      </c>
      <c r="E27" s="91" t="s">
        <v>7695</v>
      </c>
      <c r="F27" s="91" t="s">
        <v>10046</v>
      </c>
      <c r="G27" s="92"/>
      <c r="H27" s="91" t="str">
        <f>VLOOKUP(B27,'C-Business Context'!G:G,1,FALSE)</f>
        <v>SP04.3</v>
      </c>
    </row>
    <row r="28" spans="1:8">
      <c r="A28" s="91" t="s">
        <v>10056</v>
      </c>
      <c r="B28" s="91" t="s">
        <v>7698</v>
      </c>
      <c r="C28" s="91" t="s">
        <v>9429</v>
      </c>
      <c r="D28" s="91" t="s">
        <v>9429</v>
      </c>
      <c r="E28" s="91" t="s">
        <v>7699</v>
      </c>
      <c r="F28" s="91" t="s">
        <v>10045</v>
      </c>
      <c r="G28" s="92"/>
      <c r="H28" s="91" t="str">
        <f>VLOOKUP(B28,'C-Business Context'!G:G,1,FALSE)</f>
        <v>SP05.1</v>
      </c>
    </row>
    <row r="29" spans="1:8" hidden="1">
      <c r="A29" s="91" t="s">
        <v>7703</v>
      </c>
      <c r="B29" s="91" t="s">
        <v>7702</v>
      </c>
      <c r="C29" s="91" t="s">
        <v>9413</v>
      </c>
      <c r="D29" s="91" t="s">
        <v>9575</v>
      </c>
      <c r="E29" s="91" t="s">
        <v>7703</v>
      </c>
      <c r="F29" s="91" t="s">
        <v>10046</v>
      </c>
      <c r="G29" s="92"/>
      <c r="H29" s="91" t="str">
        <f>VLOOKUP(B29,'C-Business Context'!G:G,1,FALSE)</f>
        <v>SP06.2</v>
      </c>
    </row>
    <row r="30" spans="1:8" hidden="1">
      <c r="A30" s="91" t="s">
        <v>7708</v>
      </c>
      <c r="B30" s="91" t="s">
        <v>7707</v>
      </c>
      <c r="C30" s="91" t="s">
        <v>9446</v>
      </c>
      <c r="D30" s="91" t="s">
        <v>10057</v>
      </c>
      <c r="E30" s="91" t="s">
        <v>7708</v>
      </c>
      <c r="F30" s="91" t="s">
        <v>10045</v>
      </c>
      <c r="G30" s="92"/>
      <c r="H30" s="91" t="str">
        <f>VLOOKUP(B30,'C-Business Context'!G:G,1,FALSE)</f>
        <v>SP07.1</v>
      </c>
    </row>
    <row r="31" spans="1:8" hidden="1">
      <c r="A31" s="91" t="s">
        <v>7710</v>
      </c>
      <c r="B31" s="91" t="s">
        <v>7709</v>
      </c>
      <c r="C31" s="91" t="s">
        <v>9330</v>
      </c>
      <c r="D31" s="91" t="s">
        <v>9345</v>
      </c>
      <c r="E31" s="91" t="s">
        <v>7710</v>
      </c>
      <c r="F31" s="91" t="s">
        <v>10046</v>
      </c>
      <c r="G31" s="92"/>
      <c r="H31" s="91" t="str">
        <f>VLOOKUP(B31,'C-Business Context'!G:G,1,FALSE)</f>
        <v>SP07.10</v>
      </c>
    </row>
    <row r="32" spans="1:8">
      <c r="A32" s="91" t="s">
        <v>7712</v>
      </c>
      <c r="B32" s="91" t="s">
        <v>7711</v>
      </c>
      <c r="C32" s="91" t="s">
        <v>9449</v>
      </c>
      <c r="D32" s="91" t="s">
        <v>10058</v>
      </c>
      <c r="E32" s="91" t="s">
        <v>7712</v>
      </c>
      <c r="F32" s="91" t="s">
        <v>10046</v>
      </c>
      <c r="G32" s="92"/>
      <c r="H32" s="91" t="str">
        <f>VLOOKUP(B32,'C-Business Context'!G:G,1,FALSE)</f>
        <v>SP07.11</v>
      </c>
    </row>
    <row r="33" spans="1:8">
      <c r="A33" s="91" t="s">
        <v>7714</v>
      </c>
      <c r="B33" s="91" t="s">
        <v>7713</v>
      </c>
      <c r="C33" s="91" t="s">
        <v>9450</v>
      </c>
      <c r="D33" s="91" t="s">
        <v>10054</v>
      </c>
      <c r="E33" s="91" t="s">
        <v>7714</v>
      </c>
      <c r="F33" s="91" t="s">
        <v>10046</v>
      </c>
      <c r="G33" s="92"/>
      <c r="H33" s="91" t="str">
        <f>VLOOKUP(B33,'C-Business Context'!G:G,1,FALSE)</f>
        <v>SP07.12</v>
      </c>
    </row>
    <row r="34" spans="1:8" hidden="1">
      <c r="A34" s="91" t="s">
        <v>7716</v>
      </c>
      <c r="B34" s="91" t="s">
        <v>7715</v>
      </c>
      <c r="C34" s="91" t="s">
        <v>9431</v>
      </c>
      <c r="D34" s="91" t="s">
        <v>9431</v>
      </c>
      <c r="E34" s="91" t="s">
        <v>7716</v>
      </c>
      <c r="F34" s="91" t="s">
        <v>10046</v>
      </c>
      <c r="G34" s="92"/>
      <c r="H34" s="91" t="str">
        <f>VLOOKUP(B34,'C-Business Context'!G:G,1,FALSE)</f>
        <v>SP07.13</v>
      </c>
    </row>
    <row r="35" spans="1:8" hidden="1">
      <c r="A35" s="91" t="s">
        <v>7718</v>
      </c>
      <c r="B35" s="91" t="s">
        <v>7717</v>
      </c>
      <c r="C35" s="91" t="s">
        <v>9370</v>
      </c>
      <c r="D35" s="91" t="s">
        <v>10059</v>
      </c>
      <c r="E35" s="91" t="s">
        <v>7718</v>
      </c>
      <c r="F35" s="91" t="s">
        <v>10045</v>
      </c>
      <c r="G35" s="92"/>
      <c r="H35" s="91" t="str">
        <f>VLOOKUP(B35,'C-Business Context'!G:G,1,FALSE)</f>
        <v>SP07.14</v>
      </c>
    </row>
    <row r="36" spans="1:8" hidden="1">
      <c r="A36" s="91" t="s">
        <v>7720</v>
      </c>
      <c r="B36" s="91" t="s">
        <v>7719</v>
      </c>
      <c r="C36" s="91" t="s">
        <v>9451</v>
      </c>
      <c r="D36" s="91" t="s">
        <v>9527</v>
      </c>
      <c r="E36" s="91" t="s">
        <v>7720</v>
      </c>
      <c r="F36" s="91" t="s">
        <v>10045</v>
      </c>
      <c r="G36" s="92"/>
      <c r="H36" s="91" t="str">
        <f>VLOOKUP(B36,'C-Business Context'!G:G,1,FALSE)</f>
        <v>SP07.15</v>
      </c>
    </row>
    <row r="37" spans="1:8">
      <c r="A37" s="91" t="s">
        <v>7722</v>
      </c>
      <c r="B37" s="91" t="s">
        <v>7721</v>
      </c>
      <c r="C37" s="91" t="s">
        <v>9380</v>
      </c>
      <c r="D37" s="91" t="s">
        <v>10060</v>
      </c>
      <c r="E37" s="91" t="s">
        <v>7722</v>
      </c>
      <c r="F37" s="91" t="s">
        <v>10046</v>
      </c>
      <c r="G37" s="92"/>
      <c r="H37" s="91" t="str">
        <f>VLOOKUP(B37,'C-Business Context'!G:G,1,FALSE)</f>
        <v>SP07.16</v>
      </c>
    </row>
    <row r="38" spans="1:8">
      <c r="A38" s="91" t="s">
        <v>7724</v>
      </c>
      <c r="B38" s="91" t="s">
        <v>7723</v>
      </c>
      <c r="C38" s="91" t="s">
        <v>9470</v>
      </c>
      <c r="D38" s="91" t="s">
        <v>10061</v>
      </c>
      <c r="E38" s="91" t="s">
        <v>7724</v>
      </c>
      <c r="F38" s="91" t="s">
        <v>10045</v>
      </c>
      <c r="G38" s="92"/>
      <c r="H38" s="91" t="str">
        <f>VLOOKUP(B38,'C-Business Context'!G:G,1,FALSE)</f>
        <v>SP07.17</v>
      </c>
    </row>
    <row r="39" spans="1:8">
      <c r="A39" s="91" t="s">
        <v>7726</v>
      </c>
      <c r="B39" s="91" t="s">
        <v>7725</v>
      </c>
      <c r="C39" s="91" t="s">
        <v>9470</v>
      </c>
      <c r="D39" s="91" t="s">
        <v>10061</v>
      </c>
      <c r="E39" s="91" t="s">
        <v>7726</v>
      </c>
      <c r="F39" s="91" t="s">
        <v>10045</v>
      </c>
      <c r="G39" s="92"/>
      <c r="H39" s="91" t="str">
        <f>VLOOKUP(B39,'C-Business Context'!G:G,1,FALSE)</f>
        <v>SP07.18</v>
      </c>
    </row>
    <row r="40" spans="1:8" hidden="1">
      <c r="A40" s="91" t="s">
        <v>7728</v>
      </c>
      <c r="B40" s="91" t="s">
        <v>7727</v>
      </c>
      <c r="C40" s="91" t="s">
        <v>9446</v>
      </c>
      <c r="D40" s="91" t="s">
        <v>10057</v>
      </c>
      <c r="E40" s="91" t="s">
        <v>7728</v>
      </c>
      <c r="F40" s="91" t="s">
        <v>10045</v>
      </c>
      <c r="G40" s="92"/>
      <c r="H40" s="91" t="str">
        <f>VLOOKUP(B40,'C-Business Context'!G:G,1,FALSE)</f>
        <v>SP07.2</v>
      </c>
    </row>
    <row r="41" spans="1:8" hidden="1">
      <c r="A41" s="91" t="s">
        <v>7730</v>
      </c>
      <c r="B41" s="91" t="s">
        <v>7729</v>
      </c>
      <c r="C41" s="91" t="s">
        <v>9398</v>
      </c>
      <c r="D41" s="91" t="s">
        <v>10062</v>
      </c>
      <c r="E41" s="91" t="s">
        <v>7730</v>
      </c>
      <c r="F41" s="91" t="s">
        <v>10046</v>
      </c>
      <c r="G41" s="92"/>
      <c r="H41" s="91" t="str">
        <f>VLOOKUP(B41,'C-Business Context'!G:G,1,FALSE)</f>
        <v>SP07.22</v>
      </c>
    </row>
    <row r="42" spans="1:8">
      <c r="A42" s="91" t="s">
        <v>7732</v>
      </c>
      <c r="B42" s="91" t="s">
        <v>7731</v>
      </c>
      <c r="C42" s="91" t="s">
        <v>9451</v>
      </c>
      <c r="D42" s="91" t="s">
        <v>9527</v>
      </c>
      <c r="E42" s="91" t="s">
        <v>7732</v>
      </c>
      <c r="F42" s="91" t="s">
        <v>10046</v>
      </c>
      <c r="G42" s="92"/>
      <c r="H42" s="91" t="str">
        <f>VLOOKUP(B42,'C-Business Context'!G:G,1,FALSE)</f>
        <v>SP07.23</v>
      </c>
    </row>
    <row r="43" spans="1:8" hidden="1">
      <c r="A43" s="91" t="s">
        <v>7734</v>
      </c>
      <c r="B43" s="91" t="s">
        <v>7733</v>
      </c>
      <c r="C43" s="91" t="s">
        <v>9367</v>
      </c>
      <c r="D43" s="91" t="s">
        <v>9370</v>
      </c>
      <c r="E43" s="91" t="s">
        <v>7734</v>
      </c>
      <c r="F43" s="91" t="s">
        <v>10046</v>
      </c>
      <c r="G43" s="92"/>
      <c r="H43" s="91" t="str">
        <f>VLOOKUP(B43,'C-Business Context'!G:G,1,FALSE)</f>
        <v>SP07.25</v>
      </c>
    </row>
    <row r="44" spans="1:8" hidden="1">
      <c r="A44" s="91" t="s">
        <v>7736</v>
      </c>
      <c r="B44" s="91" t="s">
        <v>7735</v>
      </c>
      <c r="C44" s="91" t="s">
        <v>9367</v>
      </c>
      <c r="D44" s="91" t="s">
        <v>9370</v>
      </c>
      <c r="E44" s="91" t="s">
        <v>7736</v>
      </c>
      <c r="F44" s="91" t="s">
        <v>10046</v>
      </c>
      <c r="G44" s="92"/>
      <c r="H44" s="91" t="str">
        <f>VLOOKUP(B44,'C-Business Context'!G:G,1,FALSE)</f>
        <v>SP07.26</v>
      </c>
    </row>
    <row r="45" spans="1:8" hidden="1">
      <c r="A45" s="91" t="s">
        <v>7738</v>
      </c>
      <c r="B45" s="91" t="s">
        <v>7737</v>
      </c>
      <c r="C45" s="91" t="s">
        <v>9398</v>
      </c>
      <c r="D45" s="91" t="s">
        <v>10062</v>
      </c>
      <c r="E45" s="91" t="s">
        <v>7738</v>
      </c>
      <c r="F45" s="91" t="s">
        <v>10046</v>
      </c>
      <c r="G45" s="92"/>
      <c r="H45" s="91" t="str">
        <f>VLOOKUP(B45,'C-Business Context'!G:G,1,FALSE)</f>
        <v>SP07.27</v>
      </c>
    </row>
    <row r="46" spans="1:8">
      <c r="A46" s="91" t="s">
        <v>7740</v>
      </c>
      <c r="B46" s="91" t="s">
        <v>7739</v>
      </c>
      <c r="C46" s="91" t="s">
        <v>9472</v>
      </c>
      <c r="D46" s="91" t="s">
        <v>10063</v>
      </c>
      <c r="E46" s="91" t="s">
        <v>7740</v>
      </c>
      <c r="F46" s="91" t="s">
        <v>10064</v>
      </c>
      <c r="G46" s="92">
        <v>45667</v>
      </c>
      <c r="H46" s="91" t="str">
        <f>VLOOKUP(B46,'C-Business Context'!G:G,1,FALSE)</f>
        <v>SP07.28</v>
      </c>
    </row>
    <row r="47" spans="1:8" hidden="1">
      <c r="A47" s="91" t="s">
        <v>7742</v>
      </c>
      <c r="B47" s="91" t="s">
        <v>7741</v>
      </c>
      <c r="C47" s="91" t="s">
        <v>9339</v>
      </c>
      <c r="D47" s="91" t="s">
        <v>10065</v>
      </c>
      <c r="E47" s="91" t="s">
        <v>7742</v>
      </c>
      <c r="F47" s="91" t="s">
        <v>10046</v>
      </c>
      <c r="G47" s="92"/>
      <c r="H47" s="91" t="str">
        <f>VLOOKUP(B47,'C-Business Context'!G:G,1,FALSE)</f>
        <v>SP07.29</v>
      </c>
    </row>
    <row r="48" spans="1:8" hidden="1">
      <c r="A48" s="91" t="s">
        <v>7744</v>
      </c>
      <c r="B48" s="91" t="s">
        <v>7743</v>
      </c>
      <c r="C48" s="91" t="s">
        <v>9345</v>
      </c>
      <c r="D48" s="91" t="s">
        <v>10062</v>
      </c>
      <c r="E48" s="91" t="s">
        <v>7744</v>
      </c>
      <c r="F48" s="91" t="s">
        <v>10046</v>
      </c>
      <c r="G48" s="92"/>
      <c r="H48" s="91" t="str">
        <f>VLOOKUP(B48,'C-Business Context'!G:G,1,FALSE)</f>
        <v>SP07.3</v>
      </c>
    </row>
    <row r="49" spans="1:8">
      <c r="A49" s="91" t="s">
        <v>7746</v>
      </c>
      <c r="B49" s="91" t="s">
        <v>7745</v>
      </c>
      <c r="C49" s="91" t="s">
        <v>9473</v>
      </c>
      <c r="D49" s="91" t="s">
        <v>10063</v>
      </c>
      <c r="E49" s="91" t="s">
        <v>7746</v>
      </c>
      <c r="F49" s="91" t="s">
        <v>10045</v>
      </c>
      <c r="G49" s="92"/>
      <c r="H49" s="91" t="str">
        <f>VLOOKUP(B49,'C-Business Context'!G:G,1,FALSE)</f>
        <v>SP07.30</v>
      </c>
    </row>
    <row r="50" spans="1:8">
      <c r="A50" s="91" t="s">
        <v>7748</v>
      </c>
      <c r="B50" s="91" t="s">
        <v>7747</v>
      </c>
      <c r="C50" s="91" t="s">
        <v>9474</v>
      </c>
      <c r="D50" s="91" t="s">
        <v>10063</v>
      </c>
      <c r="E50" s="91" t="s">
        <v>7748</v>
      </c>
      <c r="F50" s="91" t="s">
        <v>10045</v>
      </c>
      <c r="G50" s="92"/>
      <c r="H50" s="91" t="str">
        <f>VLOOKUP(B50,'C-Business Context'!G:G,1,FALSE)</f>
        <v>SP07.31</v>
      </c>
    </row>
    <row r="51" spans="1:8" hidden="1">
      <c r="A51" s="91" t="s">
        <v>7750</v>
      </c>
      <c r="B51" s="91" t="s">
        <v>7749</v>
      </c>
      <c r="C51" s="91" t="s">
        <v>9398</v>
      </c>
      <c r="D51" s="91" t="s">
        <v>10066</v>
      </c>
      <c r="E51" s="91" t="s">
        <v>7750</v>
      </c>
      <c r="F51" s="91" t="s">
        <v>10046</v>
      </c>
      <c r="G51" s="92"/>
      <c r="H51" s="91" t="str">
        <f>VLOOKUP(B51,'C-Business Context'!G:G,1,FALSE)</f>
        <v>SP07.33</v>
      </c>
    </row>
    <row r="52" spans="1:8">
      <c r="A52" s="91" t="s">
        <v>7752</v>
      </c>
      <c r="B52" s="91" t="s">
        <v>7751</v>
      </c>
      <c r="C52" s="91" t="s">
        <v>9398</v>
      </c>
      <c r="D52" s="91" t="s">
        <v>10067</v>
      </c>
      <c r="E52" s="91" t="s">
        <v>7752</v>
      </c>
      <c r="F52" s="91" t="s">
        <v>10046</v>
      </c>
      <c r="G52" s="92"/>
      <c r="H52" s="91" t="str">
        <f>VLOOKUP(B52,'C-Business Context'!G:G,1,FALSE)</f>
        <v>SP07.34</v>
      </c>
    </row>
    <row r="53" spans="1:8" hidden="1">
      <c r="A53" s="91" t="s">
        <v>7754</v>
      </c>
      <c r="B53" s="91" t="s">
        <v>7753</v>
      </c>
      <c r="C53" s="91" t="s">
        <v>9367</v>
      </c>
      <c r="D53" s="91" t="s">
        <v>9370</v>
      </c>
      <c r="E53" s="91" t="s">
        <v>7754</v>
      </c>
      <c r="F53" s="91" t="s">
        <v>10045</v>
      </c>
      <c r="G53" s="92"/>
      <c r="H53" s="91" t="str">
        <f>VLOOKUP(B53,'C-Business Context'!G:G,1,FALSE)</f>
        <v>SP07.35</v>
      </c>
    </row>
    <row r="54" spans="1:8">
      <c r="A54" s="91" t="s">
        <v>7756</v>
      </c>
      <c r="B54" s="91" t="s">
        <v>7755</v>
      </c>
      <c r="C54" s="91" t="s">
        <v>9367</v>
      </c>
      <c r="D54" s="91" t="s">
        <v>9370</v>
      </c>
      <c r="E54" s="91" t="s">
        <v>7756</v>
      </c>
      <c r="F54" s="91" t="s">
        <v>10045</v>
      </c>
      <c r="G54" s="92"/>
      <c r="H54" s="91" t="str">
        <f>VLOOKUP(B54,'C-Business Context'!G:G,1,FALSE)</f>
        <v>SP07.36</v>
      </c>
    </row>
    <row r="55" spans="1:8">
      <c r="A55" s="91" t="s">
        <v>7759</v>
      </c>
      <c r="B55" s="91" t="s">
        <v>7758</v>
      </c>
      <c r="C55" s="91" t="s">
        <v>9367</v>
      </c>
      <c r="D55" s="91" t="s">
        <v>9370</v>
      </c>
      <c r="E55" s="91" t="s">
        <v>7759</v>
      </c>
      <c r="F55" s="91" t="s">
        <v>10046</v>
      </c>
      <c r="G55" s="92"/>
      <c r="H55" s="91" t="str">
        <f>VLOOKUP(B55,'C-Business Context'!G:G,1,FALSE)</f>
        <v>SP07.37</v>
      </c>
    </row>
    <row r="56" spans="1:8" hidden="1">
      <c r="A56" s="91" t="s">
        <v>7761</v>
      </c>
      <c r="B56" s="91" t="s">
        <v>7760</v>
      </c>
      <c r="C56" s="91" t="s">
        <v>9402</v>
      </c>
      <c r="D56" s="91" t="s">
        <v>9431</v>
      </c>
      <c r="E56" s="91" t="s">
        <v>7761</v>
      </c>
      <c r="F56" s="91" t="s">
        <v>10045</v>
      </c>
      <c r="G56" s="92"/>
      <c r="H56" s="91" t="str">
        <f>VLOOKUP(B56,'C-Business Context'!G:G,1,FALSE)</f>
        <v>SP07.38</v>
      </c>
    </row>
    <row r="57" spans="1:8">
      <c r="A57" s="91" t="s">
        <v>7763</v>
      </c>
      <c r="B57" s="91" t="s">
        <v>7762</v>
      </c>
      <c r="C57" s="91" t="s">
        <v>9367</v>
      </c>
      <c r="D57" s="91" t="s">
        <v>9370</v>
      </c>
      <c r="E57" s="91" t="s">
        <v>7763</v>
      </c>
      <c r="F57" s="91" t="s">
        <v>10046</v>
      </c>
      <c r="G57" s="92"/>
      <c r="H57" s="91" t="str">
        <f>VLOOKUP(B57,'C-Business Context'!G:G,1,FALSE)</f>
        <v>SP07.39</v>
      </c>
    </row>
    <row r="58" spans="1:8">
      <c r="A58" s="91" t="s">
        <v>7765</v>
      </c>
      <c r="B58" s="91" t="s">
        <v>7764</v>
      </c>
      <c r="C58" s="91" t="s">
        <v>9446</v>
      </c>
      <c r="D58" s="91" t="s">
        <v>10057</v>
      </c>
      <c r="E58" s="91" t="s">
        <v>7765</v>
      </c>
      <c r="F58" s="91" t="s">
        <v>10046</v>
      </c>
      <c r="G58" s="92"/>
      <c r="H58" s="91" t="str">
        <f>VLOOKUP(B58,'C-Business Context'!G:G,1,FALSE)</f>
        <v>SP07.4</v>
      </c>
    </row>
    <row r="59" spans="1:8">
      <c r="A59" s="91" t="s">
        <v>7767</v>
      </c>
      <c r="B59" s="91" t="s">
        <v>7766</v>
      </c>
      <c r="C59" s="91" t="s">
        <v>9367</v>
      </c>
      <c r="D59" s="91" t="s">
        <v>9370</v>
      </c>
      <c r="E59" s="91" t="s">
        <v>7767</v>
      </c>
      <c r="F59" s="91" t="s">
        <v>10046</v>
      </c>
      <c r="G59" s="92"/>
      <c r="H59" s="91" t="str">
        <f>VLOOKUP(B59,'C-Business Context'!G:G,1,FALSE)</f>
        <v>SP07.40</v>
      </c>
    </row>
    <row r="60" spans="1:8" hidden="1">
      <c r="A60" s="91" t="s">
        <v>7769</v>
      </c>
      <c r="B60" s="91" t="s">
        <v>7768</v>
      </c>
      <c r="C60" s="91" t="s">
        <v>9384</v>
      </c>
      <c r="D60" s="91" t="s">
        <v>10068</v>
      </c>
      <c r="E60" s="91" t="s">
        <v>7769</v>
      </c>
      <c r="F60" s="91" t="s">
        <v>10046</v>
      </c>
      <c r="G60" s="92"/>
      <c r="H60" s="91" t="str">
        <f>VLOOKUP(B60,'C-Business Context'!G:G,1,FALSE)</f>
        <v>SP07.41</v>
      </c>
    </row>
    <row r="61" spans="1:8" hidden="1">
      <c r="A61" s="91" t="s">
        <v>7771</v>
      </c>
      <c r="B61" s="91" t="s">
        <v>7770</v>
      </c>
      <c r="C61" s="91" t="s">
        <v>9405</v>
      </c>
      <c r="D61" s="91" t="s">
        <v>10069</v>
      </c>
      <c r="E61" s="91" t="s">
        <v>7771</v>
      </c>
      <c r="F61" s="91" t="s">
        <v>10046</v>
      </c>
      <c r="G61" s="92"/>
      <c r="H61" s="91" t="str">
        <f>VLOOKUP(B61,'C-Business Context'!G:G,1,FALSE)</f>
        <v>SP07.42</v>
      </c>
    </row>
    <row r="62" spans="1:8" hidden="1">
      <c r="A62" s="91" t="s">
        <v>7773</v>
      </c>
      <c r="B62" s="91" t="s">
        <v>7772</v>
      </c>
      <c r="C62" s="91" t="s">
        <v>9386</v>
      </c>
      <c r="D62" s="91" t="s">
        <v>10070</v>
      </c>
      <c r="E62" s="91" t="s">
        <v>7773</v>
      </c>
      <c r="F62" s="91" t="s">
        <v>10046</v>
      </c>
      <c r="G62" s="92"/>
      <c r="H62" s="91" t="str">
        <f>VLOOKUP(B62,'C-Business Context'!G:G,1,FALSE)</f>
        <v>SP07.43</v>
      </c>
    </row>
    <row r="63" spans="1:8" hidden="1">
      <c r="A63" s="91" t="s">
        <v>7775</v>
      </c>
      <c r="B63" s="91" t="s">
        <v>7774</v>
      </c>
      <c r="C63" s="91" t="s">
        <v>9473</v>
      </c>
      <c r="D63" s="91" t="s">
        <v>10063</v>
      </c>
      <c r="E63" s="91" t="s">
        <v>7775</v>
      </c>
      <c r="F63" s="91" t="s">
        <v>10045</v>
      </c>
      <c r="G63" s="92"/>
      <c r="H63" s="91" t="str">
        <f>VLOOKUP(B63,'C-Business Context'!G:G,1,FALSE)</f>
        <v>SP07.44</v>
      </c>
    </row>
    <row r="64" spans="1:8" hidden="1">
      <c r="A64" s="91" t="s">
        <v>7777</v>
      </c>
      <c r="B64" s="91" t="s">
        <v>7776</v>
      </c>
      <c r="C64" s="91" t="s">
        <v>9472</v>
      </c>
      <c r="D64" s="91" t="s">
        <v>10063</v>
      </c>
      <c r="E64" s="91" t="s">
        <v>7777</v>
      </c>
      <c r="F64" s="91" t="s">
        <v>10046</v>
      </c>
      <c r="G64" s="92"/>
      <c r="H64" s="91" t="str">
        <f>VLOOKUP(B64,'C-Business Context'!G:G,1,FALSE)</f>
        <v>SP07.45</v>
      </c>
    </row>
    <row r="65" spans="1:8" hidden="1">
      <c r="A65" s="91" t="s">
        <v>7779</v>
      </c>
      <c r="B65" s="91" t="s">
        <v>7778</v>
      </c>
      <c r="C65" s="91" t="s">
        <v>9472</v>
      </c>
      <c r="D65" s="91" t="s">
        <v>10063</v>
      </c>
      <c r="E65" s="91" t="s">
        <v>7779</v>
      </c>
      <c r="F65" s="91" t="s">
        <v>10045</v>
      </c>
      <c r="G65" s="92"/>
      <c r="H65" s="91" t="str">
        <f>VLOOKUP(B65,'C-Business Context'!G:G,1,FALSE)</f>
        <v>SP07.46</v>
      </c>
    </row>
    <row r="66" spans="1:8" hidden="1">
      <c r="A66" s="91" t="s">
        <v>7781</v>
      </c>
      <c r="B66" s="91" t="s">
        <v>7780</v>
      </c>
      <c r="C66" s="91" t="s">
        <v>9472</v>
      </c>
      <c r="D66" s="91" t="s">
        <v>10063</v>
      </c>
      <c r="E66" s="91" t="s">
        <v>7781</v>
      </c>
      <c r="F66" s="91" t="s">
        <v>10046</v>
      </c>
      <c r="G66" s="92"/>
      <c r="H66" s="91" t="str">
        <f>VLOOKUP(B66,'C-Business Context'!G:G,1,FALSE)</f>
        <v>SP07.47</v>
      </c>
    </row>
    <row r="67" spans="1:8" hidden="1">
      <c r="A67" s="91" t="s">
        <v>7783</v>
      </c>
      <c r="B67" s="91" t="s">
        <v>7782</v>
      </c>
      <c r="C67" s="91" t="s">
        <v>9472</v>
      </c>
      <c r="D67" s="91" t="s">
        <v>10063</v>
      </c>
      <c r="E67" s="91" t="s">
        <v>7783</v>
      </c>
      <c r="F67" s="91" t="s">
        <v>10045</v>
      </c>
      <c r="G67" s="92"/>
      <c r="H67" s="91" t="str">
        <f>VLOOKUP(B67,'C-Business Context'!G:G,1,FALSE)</f>
        <v>SP07.48</v>
      </c>
    </row>
    <row r="68" spans="1:8" hidden="1">
      <c r="A68" s="91" t="s">
        <v>7785</v>
      </c>
      <c r="B68" s="91" t="s">
        <v>7784</v>
      </c>
      <c r="C68" s="91" t="s">
        <v>9472</v>
      </c>
      <c r="D68" s="91" t="s">
        <v>10063</v>
      </c>
      <c r="E68" s="91" t="s">
        <v>7785</v>
      </c>
      <c r="F68" s="91" t="s">
        <v>10046</v>
      </c>
      <c r="G68" s="92"/>
      <c r="H68" s="91" t="str">
        <f>VLOOKUP(B68,'C-Business Context'!G:G,1,FALSE)</f>
        <v>SP07.49</v>
      </c>
    </row>
    <row r="69" spans="1:8">
      <c r="A69" s="91" t="s">
        <v>7787</v>
      </c>
      <c r="B69" s="91" t="s">
        <v>7786</v>
      </c>
      <c r="C69" s="91" t="s">
        <v>9345</v>
      </c>
      <c r="D69" s="91" t="s">
        <v>10062</v>
      </c>
      <c r="E69" s="91" t="s">
        <v>7787</v>
      </c>
      <c r="F69" s="91" t="s">
        <v>10046</v>
      </c>
      <c r="G69" s="92"/>
      <c r="H69" s="91" t="str">
        <f>VLOOKUP(B69,'C-Business Context'!G:G,1,FALSE)</f>
        <v>SP07.5</v>
      </c>
    </row>
    <row r="70" spans="1:8" hidden="1">
      <c r="A70" s="91" t="s">
        <v>7789</v>
      </c>
      <c r="B70" s="91" t="s">
        <v>7788</v>
      </c>
      <c r="C70" s="91" t="s">
        <v>9472</v>
      </c>
      <c r="D70" s="91" t="s">
        <v>10063</v>
      </c>
      <c r="E70" s="91" t="s">
        <v>7789</v>
      </c>
      <c r="F70" s="91" t="s">
        <v>10046</v>
      </c>
      <c r="G70" s="92"/>
      <c r="H70" s="91" t="str">
        <f>VLOOKUP(B70,'C-Business Context'!G:G,1,FALSE)</f>
        <v>SP07.50</v>
      </c>
    </row>
    <row r="71" spans="1:8" hidden="1">
      <c r="A71" s="91" t="s">
        <v>7791</v>
      </c>
      <c r="B71" s="91" t="s">
        <v>7790</v>
      </c>
      <c r="C71" s="91" t="s">
        <v>9472</v>
      </c>
      <c r="D71" s="91" t="s">
        <v>10063</v>
      </c>
      <c r="E71" s="91" t="s">
        <v>7791</v>
      </c>
      <c r="F71" s="91" t="s">
        <v>10046</v>
      </c>
      <c r="G71" s="92"/>
      <c r="H71" s="91" t="str">
        <f>VLOOKUP(B71,'C-Business Context'!G:G,1,FALSE)</f>
        <v>SP07.51</v>
      </c>
    </row>
    <row r="72" spans="1:8">
      <c r="A72" s="91" t="s">
        <v>7793</v>
      </c>
      <c r="B72" s="91" t="s">
        <v>7792</v>
      </c>
      <c r="C72" s="91" t="s">
        <v>9352</v>
      </c>
      <c r="D72" s="91" t="s">
        <v>9345</v>
      </c>
      <c r="E72" s="91" t="s">
        <v>7793</v>
      </c>
      <c r="F72" s="91" t="s">
        <v>10046</v>
      </c>
      <c r="G72" s="92"/>
      <c r="H72" s="91" t="str">
        <f>VLOOKUP(B72,'C-Business Context'!G:G,1,FALSE)</f>
        <v>SP07.52</v>
      </c>
    </row>
    <row r="73" spans="1:8" hidden="1">
      <c r="A73" s="91" t="s">
        <v>7795</v>
      </c>
      <c r="B73" s="91" t="s">
        <v>7794</v>
      </c>
      <c r="C73" s="91" t="s">
        <v>9431</v>
      </c>
      <c r="D73" s="91" t="s">
        <v>9345</v>
      </c>
      <c r="E73" s="91" t="s">
        <v>7795</v>
      </c>
      <c r="F73" s="91" t="s">
        <v>10046</v>
      </c>
      <c r="G73" s="92"/>
      <c r="H73" s="91" t="str">
        <f>VLOOKUP(B73,'C-Business Context'!G:G,1,FALSE)</f>
        <v>SP07.53</v>
      </c>
    </row>
    <row r="74" spans="1:8" hidden="1">
      <c r="A74" s="91" t="s">
        <v>1869</v>
      </c>
      <c r="B74" s="91" t="s">
        <v>7796</v>
      </c>
      <c r="C74" s="91" t="s">
        <v>9389</v>
      </c>
      <c r="D74" s="91" t="s">
        <v>10071</v>
      </c>
      <c r="E74" s="91" t="s">
        <v>1869</v>
      </c>
      <c r="F74" s="91" t="s">
        <v>10045</v>
      </c>
      <c r="G74" s="92"/>
      <c r="H74" s="91" t="str">
        <f>VLOOKUP(B74,'C-Business Context'!G:G,1,FALSE)</f>
        <v>SP07.54</v>
      </c>
    </row>
    <row r="75" spans="1:8">
      <c r="A75" s="91" t="s">
        <v>7798</v>
      </c>
      <c r="B75" s="91" t="s">
        <v>7797</v>
      </c>
      <c r="C75" s="91" t="s">
        <v>9358</v>
      </c>
      <c r="D75" s="91" t="s">
        <v>9345</v>
      </c>
      <c r="E75" s="91" t="s">
        <v>7798</v>
      </c>
      <c r="F75" s="91" t="s">
        <v>10045</v>
      </c>
      <c r="G75" s="92"/>
      <c r="H75" s="91" t="str">
        <f>VLOOKUP(B75,'C-Business Context'!G:G,1,FALSE)</f>
        <v>SP07.55</v>
      </c>
    </row>
    <row r="76" spans="1:8">
      <c r="A76" s="91" t="s">
        <v>7800</v>
      </c>
      <c r="B76" s="91" t="s">
        <v>7799</v>
      </c>
      <c r="C76" s="91" t="s">
        <v>9452</v>
      </c>
      <c r="D76" s="91" t="s">
        <v>9527</v>
      </c>
      <c r="E76" s="91" t="s">
        <v>7800</v>
      </c>
      <c r="F76" s="91" t="s">
        <v>10045</v>
      </c>
      <c r="G76" s="92"/>
      <c r="H76" s="91" t="str">
        <f>VLOOKUP(B76,'C-Business Context'!G:G,1,FALSE)</f>
        <v>SP07.56</v>
      </c>
    </row>
    <row r="77" spans="1:8">
      <c r="A77" s="91" t="s">
        <v>7802</v>
      </c>
      <c r="B77" s="91" t="s">
        <v>7801</v>
      </c>
      <c r="C77" s="91" t="s">
        <v>9451</v>
      </c>
      <c r="D77" s="91" t="s">
        <v>9527</v>
      </c>
      <c r="E77" s="91" t="s">
        <v>7802</v>
      </c>
      <c r="F77" s="91" t="s">
        <v>10046</v>
      </c>
      <c r="G77" s="92"/>
      <c r="H77" s="91" t="str">
        <f>VLOOKUP(B77,'C-Business Context'!G:G,1,FALSE)</f>
        <v>SP07.57</v>
      </c>
    </row>
    <row r="78" spans="1:8">
      <c r="A78" s="91" t="s">
        <v>7804</v>
      </c>
      <c r="B78" s="91" t="s">
        <v>7803</v>
      </c>
      <c r="C78" s="91" t="s">
        <v>9421</v>
      </c>
      <c r="D78" s="91" t="s">
        <v>10069</v>
      </c>
      <c r="E78" s="91" t="s">
        <v>7804</v>
      </c>
      <c r="F78" s="91" t="s">
        <v>10045</v>
      </c>
      <c r="G78" s="92"/>
      <c r="H78" s="91" t="str">
        <f>VLOOKUP(B78,'C-Business Context'!G:G,1,FALSE)</f>
        <v>SP07.6</v>
      </c>
    </row>
    <row r="79" spans="1:8" hidden="1">
      <c r="A79" s="91" t="s">
        <v>7806</v>
      </c>
      <c r="B79" s="91" t="s">
        <v>7805</v>
      </c>
      <c r="C79" s="91" t="s">
        <v>9392</v>
      </c>
      <c r="D79" s="91" t="s">
        <v>10072</v>
      </c>
      <c r="E79" s="91" t="s">
        <v>7806</v>
      </c>
      <c r="F79" s="91" t="s">
        <v>10046</v>
      </c>
      <c r="G79" s="92"/>
      <c r="H79" s="91" t="str">
        <f>VLOOKUP(B79,'C-Business Context'!G:G,1,FALSE)</f>
        <v>SP07.7</v>
      </c>
    </row>
    <row r="80" spans="1:8" hidden="1">
      <c r="A80" s="91" t="s">
        <v>7808</v>
      </c>
      <c r="B80" s="91" t="s">
        <v>7807</v>
      </c>
      <c r="C80" s="91" t="s">
        <v>9392</v>
      </c>
      <c r="D80" s="91" t="s">
        <v>10072</v>
      </c>
      <c r="E80" s="91" t="s">
        <v>7808</v>
      </c>
      <c r="F80" s="91" t="s">
        <v>10046</v>
      </c>
      <c r="G80" s="92"/>
      <c r="H80" s="91" t="str">
        <f>VLOOKUP(B80,'C-Business Context'!G:G,1,FALSE)</f>
        <v>SP07.8</v>
      </c>
    </row>
    <row r="81" spans="1:8">
      <c r="A81" s="91" t="s">
        <v>7810</v>
      </c>
      <c r="B81" s="91" t="s">
        <v>7809</v>
      </c>
      <c r="C81" s="91" t="s">
        <v>9395</v>
      </c>
      <c r="D81" s="91" t="s">
        <v>10073</v>
      </c>
      <c r="E81" s="91" t="s">
        <v>7810</v>
      </c>
      <c r="F81" s="91" t="s">
        <v>10045</v>
      </c>
      <c r="G81" s="92"/>
      <c r="H81" s="91" t="str">
        <f>VLOOKUP(B81,'C-Business Context'!G:G,1,FALSE)</f>
        <v>SP07.9</v>
      </c>
    </row>
    <row r="82" spans="1:8" hidden="1">
      <c r="A82" s="91" t="s">
        <v>7813</v>
      </c>
      <c r="B82" s="91" t="s">
        <v>7812</v>
      </c>
      <c r="C82" s="91" t="s">
        <v>9432</v>
      </c>
      <c r="D82" s="91" t="s">
        <v>9429</v>
      </c>
      <c r="E82" s="91" t="s">
        <v>7813</v>
      </c>
      <c r="F82" s="91" t="s">
        <v>10064</v>
      </c>
      <c r="G82" s="92">
        <v>45643</v>
      </c>
      <c r="H82" s="91" t="str">
        <f>VLOOKUP(B82,'C-Business Context'!G:G,1,FALSE)</f>
        <v>SP08.1</v>
      </c>
    </row>
    <row r="83" spans="1:8">
      <c r="A83" s="91" t="s">
        <v>7815</v>
      </c>
      <c r="B83" s="91" t="s">
        <v>7814</v>
      </c>
      <c r="C83" s="91" t="s">
        <v>9432</v>
      </c>
      <c r="D83" s="91" t="s">
        <v>9429</v>
      </c>
      <c r="E83" s="91" t="s">
        <v>7815</v>
      </c>
      <c r="F83" s="91" t="s">
        <v>10045</v>
      </c>
      <c r="G83" s="92"/>
      <c r="H83" s="91" t="str">
        <f>VLOOKUP(B83,'C-Business Context'!G:G,1,FALSE)</f>
        <v>SP08.10</v>
      </c>
    </row>
    <row r="84" spans="1:8">
      <c r="A84" s="91" t="s">
        <v>7817</v>
      </c>
      <c r="B84" s="91" t="s">
        <v>7816</v>
      </c>
      <c r="C84" s="91" t="s">
        <v>9432</v>
      </c>
      <c r="D84" s="91" t="s">
        <v>9429</v>
      </c>
      <c r="E84" s="91" t="s">
        <v>7817</v>
      </c>
      <c r="F84" s="91" t="s">
        <v>10045</v>
      </c>
      <c r="G84" s="92"/>
      <c r="H84" s="91" t="str">
        <f>VLOOKUP(B84,'C-Business Context'!G:G,1,FALSE)</f>
        <v>SP08.11</v>
      </c>
    </row>
    <row r="85" spans="1:8">
      <c r="A85" s="91" t="s">
        <v>7819</v>
      </c>
      <c r="B85" s="91" t="s">
        <v>7818</v>
      </c>
      <c r="C85" s="91" t="s">
        <v>9432</v>
      </c>
      <c r="D85" s="91" t="s">
        <v>9429</v>
      </c>
      <c r="E85" s="91" t="s">
        <v>7819</v>
      </c>
      <c r="F85" s="91" t="s">
        <v>10045</v>
      </c>
      <c r="G85" s="92"/>
      <c r="H85" s="91" t="str">
        <f>VLOOKUP(B85,'C-Business Context'!G:G,1,FALSE)</f>
        <v>SP08.12</v>
      </c>
    </row>
    <row r="86" spans="1:8">
      <c r="A86" s="91" t="s">
        <v>7821</v>
      </c>
      <c r="B86" s="91" t="s">
        <v>7820</v>
      </c>
      <c r="C86" s="91" t="s">
        <v>9432</v>
      </c>
      <c r="D86" s="91" t="s">
        <v>9429</v>
      </c>
      <c r="E86" s="91" t="s">
        <v>7821</v>
      </c>
      <c r="F86" s="91" t="s">
        <v>10045</v>
      </c>
      <c r="G86" s="92"/>
      <c r="H86" s="91" t="str">
        <f>VLOOKUP(B86,'C-Business Context'!G:G,1,FALSE)</f>
        <v>SP08.13</v>
      </c>
    </row>
    <row r="87" spans="1:8">
      <c r="A87" s="91" t="s">
        <v>7823</v>
      </c>
      <c r="B87" s="91" t="s">
        <v>7822</v>
      </c>
      <c r="C87" s="91" t="s">
        <v>9432</v>
      </c>
      <c r="D87" s="91" t="s">
        <v>9429</v>
      </c>
      <c r="E87" s="91" t="s">
        <v>7823</v>
      </c>
      <c r="F87" s="91" t="s">
        <v>10045</v>
      </c>
      <c r="G87" s="92"/>
      <c r="H87" s="91" t="str">
        <f>VLOOKUP(B87,'C-Business Context'!G:G,1,FALSE)</f>
        <v>SP08.14</v>
      </c>
    </row>
    <row r="88" spans="1:8">
      <c r="A88" s="91" t="s">
        <v>7825</v>
      </c>
      <c r="B88" s="91" t="s">
        <v>7824</v>
      </c>
      <c r="C88" s="91" t="s">
        <v>9432</v>
      </c>
      <c r="D88" s="91" t="s">
        <v>9429</v>
      </c>
      <c r="E88" s="91" t="s">
        <v>7825</v>
      </c>
      <c r="F88" s="91" t="s">
        <v>10045</v>
      </c>
      <c r="G88" s="92"/>
      <c r="H88" s="91" t="str">
        <f>VLOOKUP(B88,'C-Business Context'!G:G,1,FALSE)</f>
        <v>SP08.15</v>
      </c>
    </row>
    <row r="89" spans="1:8">
      <c r="A89" s="91" t="s">
        <v>7827</v>
      </c>
      <c r="B89" s="91" t="s">
        <v>7826</v>
      </c>
      <c r="C89" s="91" t="s">
        <v>9432</v>
      </c>
      <c r="D89" s="91" t="s">
        <v>9429</v>
      </c>
      <c r="E89" s="91" t="s">
        <v>7827</v>
      </c>
      <c r="F89" s="91" t="s">
        <v>10045</v>
      </c>
      <c r="G89" s="92"/>
      <c r="H89" s="91" t="str">
        <f>VLOOKUP(B89,'C-Business Context'!G:G,1,FALSE)</f>
        <v>SP08.16</v>
      </c>
    </row>
    <row r="90" spans="1:8">
      <c r="A90" s="91" t="s">
        <v>7829</v>
      </c>
      <c r="B90" s="91" t="s">
        <v>7828</v>
      </c>
      <c r="C90" s="91" t="s">
        <v>9432</v>
      </c>
      <c r="D90" s="91" t="s">
        <v>9429</v>
      </c>
      <c r="E90" s="91" t="s">
        <v>7829</v>
      </c>
      <c r="F90" s="91" t="s">
        <v>10045</v>
      </c>
      <c r="G90" s="92"/>
      <c r="H90" s="91" t="str">
        <f>VLOOKUP(B90,'C-Business Context'!G:G,1,FALSE)</f>
        <v>SP08.17</v>
      </c>
    </row>
    <row r="91" spans="1:8">
      <c r="A91" s="91" t="s">
        <v>7831</v>
      </c>
      <c r="B91" s="91" t="s">
        <v>7830</v>
      </c>
      <c r="C91" s="91" t="s">
        <v>9432</v>
      </c>
      <c r="D91" s="91" t="s">
        <v>9429</v>
      </c>
      <c r="E91" s="91" t="s">
        <v>7831</v>
      </c>
      <c r="F91" s="91" t="s">
        <v>10045</v>
      </c>
      <c r="G91" s="92"/>
      <c r="H91" s="91" t="str">
        <f>VLOOKUP(B91,'C-Business Context'!G:G,1,FALSE)</f>
        <v>SP08.18</v>
      </c>
    </row>
    <row r="92" spans="1:8">
      <c r="A92" s="91" t="s">
        <v>7833</v>
      </c>
      <c r="B92" s="91" t="s">
        <v>7832</v>
      </c>
      <c r="C92" s="91" t="s">
        <v>9432</v>
      </c>
      <c r="D92" s="91" t="s">
        <v>9429</v>
      </c>
      <c r="E92" s="91" t="s">
        <v>7833</v>
      </c>
      <c r="F92" s="91" t="s">
        <v>10045</v>
      </c>
      <c r="G92" s="92"/>
      <c r="H92" s="91" t="str">
        <f>VLOOKUP(B92,'C-Business Context'!G:G,1,FALSE)</f>
        <v>SP08.19</v>
      </c>
    </row>
    <row r="93" spans="1:8" hidden="1">
      <c r="A93" s="91" t="s">
        <v>7835</v>
      </c>
      <c r="B93" s="91" t="s">
        <v>7834</v>
      </c>
      <c r="C93" s="91" t="s">
        <v>9429</v>
      </c>
      <c r="D93" s="91" t="s">
        <v>9429</v>
      </c>
      <c r="E93" s="91" t="s">
        <v>7835</v>
      </c>
      <c r="F93" s="91" t="s">
        <v>10046</v>
      </c>
      <c r="G93" s="92"/>
      <c r="H93" s="91" t="str">
        <f>VLOOKUP(B93,'C-Business Context'!G:G,1,FALSE)</f>
        <v>SP08.2</v>
      </c>
    </row>
    <row r="94" spans="1:8">
      <c r="A94" s="91" t="s">
        <v>7837</v>
      </c>
      <c r="B94" s="91" t="s">
        <v>7836</v>
      </c>
      <c r="C94" s="91" t="s">
        <v>9432</v>
      </c>
      <c r="D94" s="91" t="s">
        <v>9429</v>
      </c>
      <c r="E94" s="91" t="s">
        <v>7837</v>
      </c>
      <c r="F94" s="91" t="s">
        <v>10045</v>
      </c>
      <c r="G94" s="92"/>
      <c r="H94" s="91" t="str">
        <f>VLOOKUP(B94,'C-Business Context'!G:G,1,FALSE)</f>
        <v>SP08.20</v>
      </c>
    </row>
    <row r="95" spans="1:8">
      <c r="A95" s="91" t="s">
        <v>7839</v>
      </c>
      <c r="B95" s="91" t="s">
        <v>7838</v>
      </c>
      <c r="C95" s="91" t="s">
        <v>9432</v>
      </c>
      <c r="D95" s="91" t="s">
        <v>9429</v>
      </c>
      <c r="E95" s="91" t="s">
        <v>7839</v>
      </c>
      <c r="F95" s="91" t="s">
        <v>10045</v>
      </c>
      <c r="G95" s="92"/>
      <c r="H95" s="91" t="str">
        <f>VLOOKUP(B95,'C-Business Context'!G:G,1,FALSE)</f>
        <v>SP08.21</v>
      </c>
    </row>
    <row r="96" spans="1:8">
      <c r="A96" s="91" t="s">
        <v>7841</v>
      </c>
      <c r="B96" s="91" t="s">
        <v>7840</v>
      </c>
      <c r="C96" s="91" t="s">
        <v>9432</v>
      </c>
      <c r="D96" s="91" t="s">
        <v>9429</v>
      </c>
      <c r="E96" s="91" t="s">
        <v>7841</v>
      </c>
      <c r="F96" s="91" t="s">
        <v>10064</v>
      </c>
      <c r="G96" s="92">
        <v>45429</v>
      </c>
      <c r="H96" s="91" t="str">
        <f>VLOOKUP(B96,'C-Business Context'!G:G,1,FALSE)</f>
        <v>SP08.22</v>
      </c>
    </row>
    <row r="97" spans="1:8">
      <c r="A97" s="91" t="s">
        <v>7843</v>
      </c>
      <c r="B97" s="91" t="s">
        <v>7842</v>
      </c>
      <c r="C97" s="91" t="s">
        <v>9432</v>
      </c>
      <c r="D97" s="91" t="s">
        <v>9432</v>
      </c>
      <c r="E97" s="91" t="s">
        <v>7843</v>
      </c>
      <c r="F97" s="91" t="s">
        <v>10045</v>
      </c>
      <c r="G97" s="92"/>
      <c r="H97" s="91" t="str">
        <f>VLOOKUP(B97,'C-Business Context'!G:G,1,FALSE)</f>
        <v>SP08.23</v>
      </c>
    </row>
    <row r="98" spans="1:8" hidden="1">
      <c r="A98" s="91" t="s">
        <v>7845</v>
      </c>
      <c r="B98" s="91" t="s">
        <v>7844</v>
      </c>
      <c r="C98" s="91" t="s">
        <v>9429</v>
      </c>
      <c r="D98" s="91" t="s">
        <v>9429</v>
      </c>
      <c r="E98" s="91" t="s">
        <v>7845</v>
      </c>
      <c r="F98" s="91" t="s">
        <v>10046</v>
      </c>
      <c r="G98" s="92"/>
      <c r="H98" s="91" t="str">
        <f>VLOOKUP(B98,'C-Business Context'!G:G,1,FALSE)</f>
        <v>SP08.3</v>
      </c>
    </row>
    <row r="99" spans="1:8" hidden="1">
      <c r="A99" s="91" t="s">
        <v>7847</v>
      </c>
      <c r="B99" s="91" t="s">
        <v>7846</v>
      </c>
      <c r="C99" s="91" t="s">
        <v>9361</v>
      </c>
      <c r="D99" s="91" t="s">
        <v>9429</v>
      </c>
      <c r="E99" s="91" t="s">
        <v>7847</v>
      </c>
      <c r="F99" s="91" t="s">
        <v>10045</v>
      </c>
      <c r="G99" s="92"/>
      <c r="H99" s="91" t="str">
        <f>VLOOKUP(B99,'C-Business Context'!G:G,1,FALSE)</f>
        <v>SP08.4</v>
      </c>
    </row>
    <row r="100" spans="1:8">
      <c r="A100" s="91" t="s">
        <v>7849</v>
      </c>
      <c r="B100" s="91" t="s">
        <v>7848</v>
      </c>
      <c r="C100" s="91" t="s">
        <v>9429</v>
      </c>
      <c r="D100" s="91" t="s">
        <v>9429</v>
      </c>
      <c r="E100" s="91" t="s">
        <v>7849</v>
      </c>
      <c r="F100" s="91" t="s">
        <v>10045</v>
      </c>
      <c r="G100" s="92"/>
      <c r="H100" s="91" t="str">
        <f>VLOOKUP(B100,'C-Business Context'!G:G,1,FALSE)</f>
        <v>SP08.5</v>
      </c>
    </row>
    <row r="101" spans="1:8">
      <c r="A101" s="91" t="s">
        <v>7851</v>
      </c>
      <c r="B101" s="91" t="s">
        <v>7850</v>
      </c>
      <c r="C101" s="91" t="s">
        <v>9429</v>
      </c>
      <c r="D101" s="91" t="s">
        <v>9429</v>
      </c>
      <c r="E101" s="91" t="s">
        <v>7851</v>
      </c>
      <c r="F101" s="91" t="s">
        <v>10045</v>
      </c>
      <c r="G101" s="92"/>
      <c r="H101" s="91" t="str">
        <f>VLOOKUP(B101,'C-Business Context'!G:G,1,FALSE)</f>
        <v>SP08.6</v>
      </c>
    </row>
    <row r="102" spans="1:8">
      <c r="A102" s="91" t="s">
        <v>7853</v>
      </c>
      <c r="B102" s="91" t="s">
        <v>7852</v>
      </c>
      <c r="C102" s="91" t="s">
        <v>9432</v>
      </c>
      <c r="D102" s="91" t="s">
        <v>9429</v>
      </c>
      <c r="E102" s="91" t="s">
        <v>7853</v>
      </c>
      <c r="F102" s="91" t="s">
        <v>10046</v>
      </c>
      <c r="G102" s="92"/>
      <c r="H102" s="91" t="str">
        <f>VLOOKUP(B102,'C-Business Context'!G:G,1,FALSE)</f>
        <v>SP08.7</v>
      </c>
    </row>
    <row r="103" spans="1:8">
      <c r="A103" s="91" t="s">
        <v>7855</v>
      </c>
      <c r="B103" s="91" t="s">
        <v>7854</v>
      </c>
      <c r="C103" s="91" t="s">
        <v>9434</v>
      </c>
      <c r="D103" s="91" t="s">
        <v>9432</v>
      </c>
      <c r="E103" s="91" t="s">
        <v>7855</v>
      </c>
      <c r="F103" s="91" t="s">
        <v>10046</v>
      </c>
      <c r="G103" s="92"/>
      <c r="H103" s="91" t="str">
        <f>VLOOKUP(B103,'C-Business Context'!G:G,1,FALSE)</f>
        <v>SP08.8</v>
      </c>
    </row>
    <row r="104" spans="1:8" hidden="1">
      <c r="A104" s="91" t="s">
        <v>7857</v>
      </c>
      <c r="B104" s="91" t="s">
        <v>7856</v>
      </c>
      <c r="C104" s="91" t="s">
        <v>9432</v>
      </c>
      <c r="D104" s="91" t="s">
        <v>9432</v>
      </c>
      <c r="E104" s="91" t="s">
        <v>7857</v>
      </c>
      <c r="F104" s="91" t="s">
        <v>10046</v>
      </c>
      <c r="G104" s="92"/>
      <c r="H104" s="91" t="str">
        <f>VLOOKUP(B104,'C-Business Context'!G:G,1,FALSE)</f>
        <v>SP08.9</v>
      </c>
    </row>
    <row r="105" spans="1:8" hidden="1">
      <c r="A105" s="91" t="s">
        <v>7861</v>
      </c>
      <c r="B105" s="91" t="s">
        <v>7860</v>
      </c>
      <c r="C105" s="91" t="s">
        <v>9436</v>
      </c>
      <c r="D105" s="91" t="s">
        <v>10074</v>
      </c>
      <c r="E105" s="91" t="s">
        <v>7861</v>
      </c>
      <c r="F105" s="91" t="s">
        <v>10045</v>
      </c>
      <c r="G105" s="92"/>
      <c r="H105" s="91" t="str">
        <f>VLOOKUP(B105,'C-Business Context'!G:G,1,FALSE)</f>
        <v>SP09.1</v>
      </c>
    </row>
    <row r="106" spans="1:8" hidden="1">
      <c r="A106" s="91" t="s">
        <v>7863</v>
      </c>
      <c r="B106" s="91" t="s">
        <v>7862</v>
      </c>
      <c r="C106" s="91" t="s">
        <v>9436</v>
      </c>
      <c r="D106" s="91" t="s">
        <v>9429</v>
      </c>
      <c r="E106" s="91" t="s">
        <v>7863</v>
      </c>
      <c r="F106" s="91" t="s">
        <v>10045</v>
      </c>
      <c r="G106" s="92"/>
      <c r="H106" s="91" t="str">
        <f>VLOOKUP(B106,'C-Business Context'!G:G,1,FALSE)</f>
        <v>SP09.10</v>
      </c>
    </row>
    <row r="107" spans="1:8" hidden="1">
      <c r="A107" s="91" t="s">
        <v>7569</v>
      </c>
      <c r="B107" s="91" t="s">
        <v>7864</v>
      </c>
      <c r="C107" s="91" t="s">
        <v>9436</v>
      </c>
      <c r="D107" s="91" t="s">
        <v>9528</v>
      </c>
      <c r="E107" s="91" t="s">
        <v>7569</v>
      </c>
      <c r="F107" s="91" t="s">
        <v>10045</v>
      </c>
      <c r="G107" s="92"/>
      <c r="H107" s="91" t="str">
        <f>VLOOKUP(B107,'C-Business Context'!G:G,1,FALSE)</f>
        <v>SP09.11</v>
      </c>
    </row>
    <row r="108" spans="1:8">
      <c r="A108" s="91" t="s">
        <v>7866</v>
      </c>
      <c r="B108" s="91" t="s">
        <v>7865</v>
      </c>
      <c r="C108" s="91" t="s">
        <v>9438</v>
      </c>
      <c r="D108" s="91" t="s">
        <v>10075</v>
      </c>
      <c r="E108" s="91" t="s">
        <v>7866</v>
      </c>
      <c r="F108" s="91" t="s">
        <v>10045</v>
      </c>
      <c r="G108" s="92"/>
      <c r="H108" s="91" t="str">
        <f>VLOOKUP(B108,'C-Business Context'!G:G,1,FALSE)</f>
        <v>SP09.12</v>
      </c>
    </row>
    <row r="109" spans="1:8" hidden="1">
      <c r="A109" s="91" t="s">
        <v>6082</v>
      </c>
      <c r="B109" s="91" t="s">
        <v>7867</v>
      </c>
      <c r="C109" s="91" t="s">
        <v>9436</v>
      </c>
      <c r="D109" s="91" t="s">
        <v>9528</v>
      </c>
      <c r="E109" s="91" t="s">
        <v>6082</v>
      </c>
      <c r="F109" s="91" t="s">
        <v>10046</v>
      </c>
      <c r="G109" s="92"/>
      <c r="H109" s="91" t="str">
        <f>VLOOKUP(B109,'C-Business Context'!G:G,1,FALSE)</f>
        <v>SP09.15</v>
      </c>
    </row>
    <row r="110" spans="1:8" hidden="1">
      <c r="A110" s="91" t="s">
        <v>7869</v>
      </c>
      <c r="B110" s="91" t="s">
        <v>7868</v>
      </c>
      <c r="C110" s="91" t="s">
        <v>9436</v>
      </c>
      <c r="D110" s="91" t="s">
        <v>10076</v>
      </c>
      <c r="E110" s="91" t="s">
        <v>7869</v>
      </c>
      <c r="F110" s="91" t="s">
        <v>10045</v>
      </c>
      <c r="G110" s="92"/>
      <c r="H110" s="91" t="str">
        <f>VLOOKUP(B110,'C-Business Context'!G:G,1,FALSE)</f>
        <v>SP09.16</v>
      </c>
    </row>
    <row r="111" spans="1:8" hidden="1">
      <c r="A111" s="91" t="s">
        <v>7871</v>
      </c>
      <c r="B111" s="91" t="s">
        <v>7870</v>
      </c>
      <c r="C111" s="91" t="s">
        <v>9408</v>
      </c>
      <c r="D111" s="91" t="s">
        <v>9528</v>
      </c>
      <c r="E111" s="91" t="s">
        <v>7871</v>
      </c>
      <c r="F111" s="91" t="s">
        <v>10045</v>
      </c>
      <c r="G111" s="92"/>
      <c r="H111" s="91" t="str">
        <f>VLOOKUP(B111,'C-Business Context'!G:G,1,FALSE)</f>
        <v>SP09.17</v>
      </c>
    </row>
    <row r="112" spans="1:8">
      <c r="A112" s="91" t="s">
        <v>7873</v>
      </c>
      <c r="B112" s="91" t="s">
        <v>7872</v>
      </c>
      <c r="C112" s="91" t="s">
        <v>9474</v>
      </c>
      <c r="D112" s="91" t="s">
        <v>10063</v>
      </c>
      <c r="E112" s="91" t="s">
        <v>7873</v>
      </c>
      <c r="F112" s="91" t="s">
        <v>10045</v>
      </c>
      <c r="G112" s="92"/>
      <c r="H112" s="91" t="str">
        <f>VLOOKUP(B112,'C-Business Context'!G:G,1,FALSE)</f>
        <v>SP09.18</v>
      </c>
    </row>
    <row r="113" spans="1:8">
      <c r="A113" s="91" t="s">
        <v>7875</v>
      </c>
      <c r="B113" s="91" t="s">
        <v>7874</v>
      </c>
      <c r="C113" s="91" t="s">
        <v>9373</v>
      </c>
      <c r="D113" s="91" t="s">
        <v>9373</v>
      </c>
      <c r="E113" s="91" t="s">
        <v>7875</v>
      </c>
      <c r="F113" s="91" t="s">
        <v>10046</v>
      </c>
      <c r="G113" s="92"/>
      <c r="H113" s="91" t="str">
        <f>VLOOKUP(B113,'C-Business Context'!G:G,1,FALSE)</f>
        <v>SP09.19</v>
      </c>
    </row>
    <row r="114" spans="1:8" hidden="1">
      <c r="A114" s="91" t="s">
        <v>7877</v>
      </c>
      <c r="B114" s="91" t="s">
        <v>7876</v>
      </c>
      <c r="C114" s="91" t="s">
        <v>9436</v>
      </c>
      <c r="D114" s="91" t="s">
        <v>10074</v>
      </c>
      <c r="E114" s="91" t="s">
        <v>7877</v>
      </c>
      <c r="F114" s="91" t="s">
        <v>10064</v>
      </c>
      <c r="G114" s="92">
        <v>45684</v>
      </c>
      <c r="H114" s="91" t="str">
        <f>VLOOKUP(B114,'C-Business Context'!G:G,1,FALSE)</f>
        <v>SP09.2</v>
      </c>
    </row>
    <row r="115" spans="1:8">
      <c r="A115" s="91" t="s">
        <v>7879</v>
      </c>
      <c r="B115" s="91" t="s">
        <v>7878</v>
      </c>
      <c r="C115" s="91" t="s">
        <v>9439</v>
      </c>
      <c r="D115" s="91" t="s">
        <v>9436</v>
      </c>
      <c r="E115" s="91" t="s">
        <v>7879</v>
      </c>
      <c r="F115" s="91" t="s">
        <v>10046</v>
      </c>
      <c r="G115" s="92"/>
      <c r="H115" s="91" t="str">
        <f>VLOOKUP(B115,'C-Business Context'!G:G,1,FALSE)</f>
        <v>SP09.20</v>
      </c>
    </row>
    <row r="116" spans="1:8" hidden="1">
      <c r="A116" s="91" t="s">
        <v>7881</v>
      </c>
      <c r="B116" s="91" t="s">
        <v>7880</v>
      </c>
      <c r="C116" s="91" t="s">
        <v>9511</v>
      </c>
      <c r="D116" s="91" t="s">
        <v>9511</v>
      </c>
      <c r="E116" s="91" t="s">
        <v>7881</v>
      </c>
      <c r="F116" s="91" t="s">
        <v>10046</v>
      </c>
      <c r="G116" s="92"/>
      <c r="H116" s="91" t="str">
        <f>VLOOKUP(B116,'C-Business Context'!G:G,1,FALSE)</f>
        <v>SP09.21</v>
      </c>
    </row>
    <row r="117" spans="1:8" hidden="1">
      <c r="A117" s="91" t="s">
        <v>1768</v>
      </c>
      <c r="B117" s="91" t="s">
        <v>7882</v>
      </c>
      <c r="C117" s="91" t="s">
        <v>9441</v>
      </c>
      <c r="D117" s="91" t="s">
        <v>10074</v>
      </c>
      <c r="E117" s="91" t="s">
        <v>1768</v>
      </c>
      <c r="F117" s="91" t="s">
        <v>10064</v>
      </c>
      <c r="G117" s="92">
        <v>45684</v>
      </c>
      <c r="H117" s="91" t="str">
        <f>VLOOKUP(B117,'C-Business Context'!G:G,1,FALSE)</f>
        <v>SP09.22</v>
      </c>
    </row>
    <row r="118" spans="1:8">
      <c r="A118" s="91" t="s">
        <v>7884</v>
      </c>
      <c r="B118" s="91" t="s">
        <v>7883</v>
      </c>
      <c r="C118" s="91" t="s">
        <v>9411</v>
      </c>
      <c r="D118" s="91" t="s">
        <v>10077</v>
      </c>
      <c r="E118" s="91" t="s">
        <v>7884</v>
      </c>
      <c r="F118" s="91" t="s">
        <v>10045</v>
      </c>
      <c r="G118" s="92"/>
      <c r="H118" s="91" t="str">
        <f>VLOOKUP(B118,'C-Business Context'!G:G,1,FALSE)</f>
        <v>SP09.23</v>
      </c>
    </row>
    <row r="119" spans="1:8">
      <c r="A119" s="91" t="s">
        <v>7886</v>
      </c>
      <c r="B119" s="91" t="s">
        <v>7885</v>
      </c>
      <c r="C119" s="91" t="s">
        <v>9475</v>
      </c>
      <c r="D119" s="91" t="s">
        <v>10063</v>
      </c>
      <c r="E119" s="91" t="s">
        <v>7886</v>
      </c>
      <c r="F119" s="91" t="s">
        <v>10045</v>
      </c>
      <c r="G119" s="92"/>
      <c r="H119" s="91" t="str">
        <f>VLOOKUP(B119,'C-Business Context'!G:G,1,FALSE)</f>
        <v>SP09.24</v>
      </c>
    </row>
    <row r="120" spans="1:8">
      <c r="A120" s="91" t="s">
        <v>7888</v>
      </c>
      <c r="B120" s="91" t="s">
        <v>7887</v>
      </c>
      <c r="C120" s="91" t="s">
        <v>9395</v>
      </c>
      <c r="D120" s="91" t="s">
        <v>10073</v>
      </c>
      <c r="E120" s="91" t="s">
        <v>7888</v>
      </c>
      <c r="F120" s="91" t="s">
        <v>10045</v>
      </c>
      <c r="G120" s="92"/>
      <c r="H120" s="91" t="str">
        <f>VLOOKUP(B120,'C-Business Context'!G:G,1,FALSE)</f>
        <v>SP09.25</v>
      </c>
    </row>
    <row r="121" spans="1:8">
      <c r="A121" s="91" t="s">
        <v>7890</v>
      </c>
      <c r="B121" s="91" t="s">
        <v>7889</v>
      </c>
      <c r="C121" s="91" t="s">
        <v>9442</v>
      </c>
      <c r="D121" s="91" t="s">
        <v>9436</v>
      </c>
      <c r="E121" s="91" t="s">
        <v>7890</v>
      </c>
      <c r="F121" s="91" t="s">
        <v>10046</v>
      </c>
      <c r="G121" s="92"/>
      <c r="H121" s="91" t="str">
        <f>VLOOKUP(B121,'C-Business Context'!G:G,1,FALSE)</f>
        <v>SP09.26</v>
      </c>
    </row>
    <row r="122" spans="1:8" hidden="1">
      <c r="A122" s="91" t="s">
        <v>7892</v>
      </c>
      <c r="B122" s="91" t="s">
        <v>7891</v>
      </c>
      <c r="C122" s="91" t="s">
        <v>9436</v>
      </c>
      <c r="D122" s="91" t="s">
        <v>10074</v>
      </c>
      <c r="E122" s="91" t="s">
        <v>7892</v>
      </c>
      <c r="F122" s="91" t="s">
        <v>10046</v>
      </c>
      <c r="G122" s="92"/>
      <c r="H122" s="91" t="str">
        <f>VLOOKUP(B122,'C-Business Context'!G:G,1,FALSE)</f>
        <v>SP09.3</v>
      </c>
    </row>
    <row r="123" spans="1:8" hidden="1">
      <c r="A123" s="91" t="s">
        <v>7894</v>
      </c>
      <c r="B123" s="91" t="s">
        <v>7893</v>
      </c>
      <c r="C123" s="91" t="s">
        <v>9443</v>
      </c>
      <c r="D123" s="91" t="s">
        <v>10074</v>
      </c>
      <c r="E123" s="91" t="s">
        <v>7894</v>
      </c>
      <c r="F123" s="91" t="s">
        <v>10045</v>
      </c>
      <c r="G123" s="92"/>
      <c r="H123" s="91" t="str">
        <f>VLOOKUP(B123,'C-Business Context'!G:G,1,FALSE)</f>
        <v>SP09.4</v>
      </c>
    </row>
    <row r="124" spans="1:8" hidden="1">
      <c r="A124" s="91" t="s">
        <v>7896</v>
      </c>
      <c r="B124" s="91" t="s">
        <v>7895</v>
      </c>
      <c r="C124" s="91" t="s">
        <v>9439</v>
      </c>
      <c r="D124" s="91" t="s">
        <v>9436</v>
      </c>
      <c r="E124" s="91" t="s">
        <v>7896</v>
      </c>
      <c r="F124" s="91" t="s">
        <v>10046</v>
      </c>
      <c r="G124" s="92"/>
      <c r="H124" s="91" t="str">
        <f>VLOOKUP(B124,'C-Business Context'!G:G,1,FALSE)</f>
        <v>SP09.5</v>
      </c>
    </row>
    <row r="125" spans="1:8">
      <c r="A125" s="91" t="s">
        <v>7898</v>
      </c>
      <c r="B125" s="91" t="s">
        <v>7897</v>
      </c>
      <c r="C125" s="91" t="s">
        <v>9473</v>
      </c>
      <c r="D125" s="91" t="s">
        <v>10078</v>
      </c>
      <c r="E125" s="91" t="s">
        <v>7898</v>
      </c>
      <c r="F125" s="91" t="s">
        <v>10045</v>
      </c>
      <c r="G125" s="92"/>
      <c r="H125" s="91" t="str">
        <f>VLOOKUP(B125,'C-Business Context'!G:G,1,FALSE)</f>
        <v>SP09.6</v>
      </c>
    </row>
    <row r="126" spans="1:8">
      <c r="A126" s="91" t="s">
        <v>7900</v>
      </c>
      <c r="B126" s="91" t="s">
        <v>7899</v>
      </c>
      <c r="C126" s="91" t="s">
        <v>9365</v>
      </c>
      <c r="D126" s="91" t="s">
        <v>9345</v>
      </c>
      <c r="E126" s="91" t="s">
        <v>7900</v>
      </c>
      <c r="F126" s="91" t="s">
        <v>10046</v>
      </c>
      <c r="G126" s="92"/>
      <c r="H126" s="91" t="str">
        <f>VLOOKUP(B126,'C-Business Context'!G:G,1,FALSE)</f>
        <v>SP09.7</v>
      </c>
    </row>
    <row r="127" spans="1:8" hidden="1">
      <c r="A127" s="91" t="s">
        <v>7902</v>
      </c>
      <c r="B127" s="91" t="s">
        <v>7901</v>
      </c>
      <c r="C127" s="91" t="s">
        <v>9322</v>
      </c>
      <c r="D127" s="91" t="s">
        <v>10079</v>
      </c>
      <c r="E127" s="91" t="s">
        <v>7902</v>
      </c>
      <c r="F127" s="91" t="s">
        <v>10045</v>
      </c>
      <c r="G127" s="92"/>
      <c r="H127" s="91" t="str">
        <f>VLOOKUP(B127,'C-Business Context'!G:G,1,FALSE)</f>
        <v>SP09.8</v>
      </c>
    </row>
    <row r="128" spans="1:8" hidden="1">
      <c r="A128" s="91" t="s">
        <v>7904</v>
      </c>
      <c r="B128" s="91" t="s">
        <v>7903</v>
      </c>
      <c r="C128" s="91" t="s">
        <v>9429</v>
      </c>
      <c r="D128" s="91" t="s">
        <v>9429</v>
      </c>
      <c r="E128" s="91" t="s">
        <v>7904</v>
      </c>
      <c r="F128" s="91" t="s">
        <v>10045</v>
      </c>
      <c r="G128" s="92"/>
      <c r="H128" s="91" t="str">
        <f>VLOOKUP(B128,'C-Business Context'!G:G,1,FALSE)</f>
        <v>SP09.9</v>
      </c>
    </row>
    <row r="129" spans="1:8" hidden="1">
      <c r="A129" s="91" t="s">
        <v>7907</v>
      </c>
      <c r="B129" s="91" t="s">
        <v>7906</v>
      </c>
      <c r="C129" s="91" t="s">
        <v>9453</v>
      </c>
      <c r="D129" s="91" t="s">
        <v>9455</v>
      </c>
      <c r="E129" s="91" t="s">
        <v>7907</v>
      </c>
      <c r="F129" s="91" t="s">
        <v>10046</v>
      </c>
      <c r="G129" s="92"/>
      <c r="H129" s="91" t="str">
        <f>VLOOKUP(B129,'C-Business Context'!G:G,1,FALSE)</f>
        <v>SP10.1</v>
      </c>
    </row>
    <row r="130" spans="1:8" hidden="1">
      <c r="A130" s="91" t="s">
        <v>7909</v>
      </c>
      <c r="B130" s="91" t="s">
        <v>7908</v>
      </c>
      <c r="C130" s="91" t="s">
        <v>9454</v>
      </c>
      <c r="D130" s="91" t="s">
        <v>9455</v>
      </c>
      <c r="E130" s="91" t="s">
        <v>7909</v>
      </c>
      <c r="F130" s="91" t="s">
        <v>10046</v>
      </c>
      <c r="G130" s="92"/>
      <c r="H130" s="91" t="str">
        <f>VLOOKUP(B130,'C-Business Context'!G:G,1,FALSE)</f>
        <v>SP10.10</v>
      </c>
    </row>
    <row r="131" spans="1:8">
      <c r="A131" s="91" t="s">
        <v>7911</v>
      </c>
      <c r="B131" s="91" t="s">
        <v>7910</v>
      </c>
      <c r="C131" s="91" t="s">
        <v>9416</v>
      </c>
      <c r="D131" s="91" t="s">
        <v>9565</v>
      </c>
      <c r="E131" s="91" t="s">
        <v>7911</v>
      </c>
      <c r="F131" s="91" t="s">
        <v>10046</v>
      </c>
      <c r="G131" s="92"/>
      <c r="H131" s="91" t="str">
        <f>VLOOKUP(B131,'C-Business Context'!G:G,1,FALSE)</f>
        <v>SP10.12</v>
      </c>
    </row>
    <row r="132" spans="1:8" hidden="1">
      <c r="A132" s="91" t="s">
        <v>7913</v>
      </c>
      <c r="B132" s="91" t="s">
        <v>7912</v>
      </c>
      <c r="C132" s="91" t="s">
        <v>9453</v>
      </c>
      <c r="D132" s="91" t="s">
        <v>9455</v>
      </c>
      <c r="E132" s="91" t="s">
        <v>7913</v>
      </c>
      <c r="F132" s="91" t="s">
        <v>10046</v>
      </c>
      <c r="G132" s="92"/>
      <c r="H132" s="91" t="str">
        <f>VLOOKUP(B132,'C-Business Context'!G:G,1,FALSE)</f>
        <v>SP10.2</v>
      </c>
    </row>
    <row r="133" spans="1:8" hidden="1">
      <c r="A133" s="91" t="s">
        <v>7915</v>
      </c>
      <c r="B133" s="91" t="s">
        <v>7914</v>
      </c>
      <c r="C133" s="91" t="s">
        <v>9454</v>
      </c>
      <c r="D133" s="91" t="s">
        <v>9455</v>
      </c>
      <c r="E133" s="91" t="s">
        <v>7915</v>
      </c>
      <c r="F133" s="91" t="s">
        <v>10046</v>
      </c>
      <c r="G133" s="92"/>
      <c r="H133" s="91" t="str">
        <f>VLOOKUP(B133,'C-Business Context'!G:G,1,FALSE)</f>
        <v>SP10.3</v>
      </c>
    </row>
    <row r="134" spans="1:8" hidden="1">
      <c r="A134" s="91" t="s">
        <v>7917</v>
      </c>
      <c r="B134" s="91" t="s">
        <v>7916</v>
      </c>
      <c r="C134" s="91" t="s">
        <v>9454</v>
      </c>
      <c r="D134" s="91" t="s">
        <v>9455</v>
      </c>
      <c r="E134" s="91" t="s">
        <v>7917</v>
      </c>
      <c r="F134" s="91" t="s">
        <v>10046</v>
      </c>
      <c r="G134" s="92"/>
      <c r="H134" s="91" t="str">
        <f>VLOOKUP(B134,'C-Business Context'!G:G,1,FALSE)</f>
        <v>SP10.4</v>
      </c>
    </row>
    <row r="135" spans="1:8" hidden="1">
      <c r="A135" s="91" t="s">
        <v>7919</v>
      </c>
      <c r="B135" s="91" t="s">
        <v>7918</v>
      </c>
      <c r="C135" s="91" t="s">
        <v>9455</v>
      </c>
      <c r="D135" s="91" t="s">
        <v>9377</v>
      </c>
      <c r="E135" s="91" t="s">
        <v>7919</v>
      </c>
      <c r="F135" s="91" t="s">
        <v>10046</v>
      </c>
      <c r="G135" s="92"/>
      <c r="H135" s="91" t="str">
        <f>VLOOKUP(B135,'C-Business Context'!G:G,1,FALSE)</f>
        <v>SP10.5</v>
      </c>
    </row>
    <row r="136" spans="1:8" hidden="1">
      <c r="A136" s="91" t="s">
        <v>7921</v>
      </c>
      <c r="B136" s="91" t="s">
        <v>7920</v>
      </c>
      <c r="C136" s="91" t="s">
        <v>9456</v>
      </c>
      <c r="D136" s="91" t="s">
        <v>9455</v>
      </c>
      <c r="E136" s="91" t="s">
        <v>7921</v>
      </c>
      <c r="F136" s="91" t="s">
        <v>10046</v>
      </c>
      <c r="G136" s="92"/>
      <c r="H136" s="91" t="str">
        <f>VLOOKUP(B136,'C-Business Context'!G:G,1,FALSE)</f>
        <v>SP10.6</v>
      </c>
    </row>
    <row r="137" spans="1:8" hidden="1">
      <c r="A137" s="91" t="s">
        <v>7923</v>
      </c>
      <c r="B137" s="91" t="s">
        <v>7922</v>
      </c>
      <c r="C137" s="91" t="s">
        <v>9454</v>
      </c>
      <c r="D137" s="91" t="s">
        <v>9455</v>
      </c>
      <c r="E137" s="91" t="s">
        <v>7923</v>
      </c>
      <c r="F137" s="91" t="s">
        <v>10046</v>
      </c>
      <c r="G137" s="92"/>
      <c r="H137" s="91" t="str">
        <f>VLOOKUP(B137,'C-Business Context'!G:G,1,FALSE)</f>
        <v>SP10.7</v>
      </c>
    </row>
    <row r="138" spans="1:8" hidden="1">
      <c r="A138" s="91" t="s">
        <v>7925</v>
      </c>
      <c r="B138" s="91" t="s">
        <v>7924</v>
      </c>
      <c r="C138" s="91" t="s">
        <v>9453</v>
      </c>
      <c r="D138" s="91" t="s">
        <v>9455</v>
      </c>
      <c r="E138" s="91" t="s">
        <v>7925</v>
      </c>
      <c r="F138" s="91" t="s">
        <v>10046</v>
      </c>
      <c r="G138" s="92"/>
      <c r="H138" s="91" t="str">
        <f>VLOOKUP(B138,'C-Business Context'!G:G,1,FALSE)</f>
        <v>SP10.9</v>
      </c>
    </row>
    <row r="139" spans="1:8" hidden="1">
      <c r="A139" s="91" t="s">
        <v>6822</v>
      </c>
      <c r="B139" s="91" t="s">
        <v>7927</v>
      </c>
      <c r="C139" s="91" t="s">
        <v>9457</v>
      </c>
      <c r="D139" s="91" t="s">
        <v>10080</v>
      </c>
      <c r="E139" s="91" t="s">
        <v>6822</v>
      </c>
      <c r="F139" s="91" t="s">
        <v>10046</v>
      </c>
      <c r="G139" s="92"/>
      <c r="H139" s="91" t="str">
        <f>VLOOKUP(B139,'C-Business Context'!G:G,1,FALSE)</f>
        <v>SP11.1</v>
      </c>
    </row>
    <row r="140" spans="1:8" hidden="1">
      <c r="A140" s="91" t="s">
        <v>7929</v>
      </c>
      <c r="B140" s="91" t="s">
        <v>7928</v>
      </c>
      <c r="C140" s="91" t="s">
        <v>9458</v>
      </c>
      <c r="D140" s="91" t="s">
        <v>9377</v>
      </c>
      <c r="E140" s="91" t="s">
        <v>7929</v>
      </c>
      <c r="F140" s="91" t="s">
        <v>10045</v>
      </c>
      <c r="G140" s="92"/>
      <c r="H140" s="91" t="str">
        <f>VLOOKUP(B140,'C-Business Context'!G:G,1,FALSE)</f>
        <v>SP11.15</v>
      </c>
    </row>
    <row r="141" spans="1:8" hidden="1">
      <c r="A141" s="91" t="s">
        <v>7931</v>
      </c>
      <c r="B141" s="91" t="s">
        <v>7930</v>
      </c>
      <c r="C141" s="91" t="s">
        <v>9459</v>
      </c>
      <c r="D141" s="91" t="s">
        <v>10080</v>
      </c>
      <c r="E141" s="91" t="s">
        <v>7931</v>
      </c>
      <c r="F141" s="91" t="s">
        <v>10046</v>
      </c>
      <c r="G141" s="92"/>
      <c r="H141" s="91" t="str">
        <f>VLOOKUP(B141,'C-Business Context'!G:G,1,FALSE)</f>
        <v>SP11.16</v>
      </c>
    </row>
    <row r="142" spans="1:8">
      <c r="A142" s="91" t="s">
        <v>7933</v>
      </c>
      <c r="B142" s="91" t="s">
        <v>7932</v>
      </c>
      <c r="C142" s="91" t="s">
        <v>9460</v>
      </c>
      <c r="D142" s="91" t="s">
        <v>10058</v>
      </c>
      <c r="E142" s="91" t="s">
        <v>7933</v>
      </c>
      <c r="F142" s="91" t="s">
        <v>10046</v>
      </c>
      <c r="G142" s="92"/>
      <c r="H142" s="91" t="str">
        <f>VLOOKUP(B142,'C-Business Context'!G:G,1,FALSE)</f>
        <v>SP11.17</v>
      </c>
    </row>
    <row r="143" spans="1:8">
      <c r="A143" s="91" t="s">
        <v>7935</v>
      </c>
      <c r="B143" s="91" t="s">
        <v>7934</v>
      </c>
      <c r="C143" s="91" t="s">
        <v>9460</v>
      </c>
      <c r="D143" s="91" t="s">
        <v>10058</v>
      </c>
      <c r="E143" s="91" t="s">
        <v>7935</v>
      </c>
      <c r="F143" s="91" t="s">
        <v>10046</v>
      </c>
      <c r="G143" s="92"/>
      <c r="H143" s="91" t="str">
        <f>VLOOKUP(B143,'C-Business Context'!G:G,1,FALSE)</f>
        <v>SP11.18</v>
      </c>
    </row>
    <row r="144" spans="1:8">
      <c r="A144" s="91" t="s">
        <v>7937</v>
      </c>
      <c r="B144" s="91" t="s">
        <v>7936</v>
      </c>
      <c r="C144" s="91" t="s">
        <v>9461</v>
      </c>
      <c r="D144" s="91" t="s">
        <v>9460</v>
      </c>
      <c r="E144" s="91" t="s">
        <v>7937</v>
      </c>
      <c r="F144" s="91" t="s">
        <v>10046</v>
      </c>
      <c r="G144" s="92"/>
      <c r="H144" s="91" t="str">
        <f>VLOOKUP(B144,'C-Business Context'!G:G,1,FALSE)</f>
        <v>SP11.19</v>
      </c>
    </row>
    <row r="145" spans="1:8" hidden="1">
      <c r="A145" s="91" t="s">
        <v>7939</v>
      </c>
      <c r="B145" s="91" t="s">
        <v>7938</v>
      </c>
      <c r="C145" s="91" t="s">
        <v>9462</v>
      </c>
      <c r="D145" s="91" t="s">
        <v>9458</v>
      </c>
      <c r="E145" s="91" t="s">
        <v>7939</v>
      </c>
      <c r="F145" s="91" t="s">
        <v>10046</v>
      </c>
      <c r="G145" s="92"/>
      <c r="H145" s="91" t="str">
        <f>VLOOKUP(B145,'C-Business Context'!G:G,1,FALSE)</f>
        <v>SP11.2</v>
      </c>
    </row>
    <row r="146" spans="1:8">
      <c r="A146" s="91" t="s">
        <v>7941</v>
      </c>
      <c r="B146" s="91" t="s">
        <v>7940</v>
      </c>
      <c r="C146" s="91" t="s">
        <v>9460</v>
      </c>
      <c r="D146" s="91" t="s">
        <v>10058</v>
      </c>
      <c r="E146" s="91" t="s">
        <v>7941</v>
      </c>
      <c r="F146" s="91" t="s">
        <v>10046</v>
      </c>
      <c r="G146" s="92"/>
      <c r="H146" s="91" t="str">
        <f>VLOOKUP(B146,'C-Business Context'!G:G,1,FALSE)</f>
        <v>SP11.20</v>
      </c>
    </row>
    <row r="147" spans="1:8">
      <c r="A147" s="91" t="s">
        <v>7943</v>
      </c>
      <c r="B147" s="91" t="s">
        <v>7942</v>
      </c>
      <c r="C147" s="91" t="s">
        <v>9460</v>
      </c>
      <c r="D147" s="91" t="s">
        <v>10058</v>
      </c>
      <c r="E147" s="91" t="s">
        <v>7943</v>
      </c>
      <c r="F147" s="91" t="s">
        <v>10046</v>
      </c>
      <c r="G147" s="92"/>
      <c r="H147" s="91" t="str">
        <f>VLOOKUP(B147,'C-Business Context'!G:G,1,FALSE)</f>
        <v>SP11.21</v>
      </c>
    </row>
    <row r="148" spans="1:8">
      <c r="A148" s="91" t="s">
        <v>7945</v>
      </c>
      <c r="B148" s="91" t="s">
        <v>7944</v>
      </c>
      <c r="C148" s="91" t="s">
        <v>9460</v>
      </c>
      <c r="D148" s="91" t="s">
        <v>10058</v>
      </c>
      <c r="E148" s="91" t="s">
        <v>7945</v>
      </c>
      <c r="F148" s="91" t="s">
        <v>10046</v>
      </c>
      <c r="G148" s="92"/>
      <c r="H148" s="91" t="str">
        <f>VLOOKUP(B148,'C-Business Context'!G:G,1,FALSE)</f>
        <v>SP11.22</v>
      </c>
    </row>
    <row r="149" spans="1:8">
      <c r="A149" s="91" t="s">
        <v>7947</v>
      </c>
      <c r="B149" s="91" t="s">
        <v>7946</v>
      </c>
      <c r="C149" s="91" t="s">
        <v>9463</v>
      </c>
      <c r="D149" s="91" t="s">
        <v>9458</v>
      </c>
      <c r="E149" s="91" t="s">
        <v>7947</v>
      </c>
      <c r="F149" s="91" t="s">
        <v>10045</v>
      </c>
      <c r="G149" s="92"/>
      <c r="H149" s="91" t="str">
        <f>VLOOKUP(B149,'C-Business Context'!G:G,1,FALSE)</f>
        <v>SP11.23</v>
      </c>
    </row>
    <row r="150" spans="1:8">
      <c r="A150" s="91" t="s">
        <v>7949</v>
      </c>
      <c r="B150" s="91" t="s">
        <v>7948</v>
      </c>
      <c r="C150" s="91" t="s">
        <v>9464</v>
      </c>
      <c r="D150" s="91" t="s">
        <v>9458</v>
      </c>
      <c r="E150" s="91" t="s">
        <v>7949</v>
      </c>
      <c r="F150" s="91" t="s">
        <v>10046</v>
      </c>
      <c r="G150" s="92"/>
      <c r="H150" s="91" t="str">
        <f>VLOOKUP(B150,'C-Business Context'!G:G,1,FALSE)</f>
        <v>SP11.24</v>
      </c>
    </row>
    <row r="151" spans="1:8">
      <c r="A151" s="91" t="s">
        <v>7951</v>
      </c>
      <c r="B151" s="91" t="s">
        <v>7950</v>
      </c>
      <c r="C151" s="91" t="s">
        <v>9465</v>
      </c>
      <c r="D151" s="91" t="s">
        <v>9458</v>
      </c>
      <c r="E151" s="91" t="s">
        <v>7951</v>
      </c>
      <c r="F151" s="91" t="s">
        <v>10045</v>
      </c>
      <c r="G151" s="92"/>
      <c r="H151" s="91" t="str">
        <f>VLOOKUP(B151,'C-Business Context'!G:G,1,FALSE)</f>
        <v>SP11.25</v>
      </c>
    </row>
    <row r="152" spans="1:8" hidden="1">
      <c r="A152" s="91" t="s">
        <v>7953</v>
      </c>
      <c r="B152" s="91" t="s">
        <v>7952</v>
      </c>
      <c r="C152" s="91" t="s">
        <v>9466</v>
      </c>
      <c r="D152" s="91" t="s">
        <v>9458</v>
      </c>
      <c r="E152" s="91" t="s">
        <v>7953</v>
      </c>
      <c r="F152" s="91" t="s">
        <v>10046</v>
      </c>
      <c r="G152" s="92"/>
      <c r="H152" s="91" t="str">
        <f>VLOOKUP(B152,'C-Business Context'!G:G,1,FALSE)</f>
        <v>SP11.26</v>
      </c>
    </row>
    <row r="153" spans="1:8">
      <c r="A153" s="91" t="s">
        <v>7955</v>
      </c>
      <c r="B153" s="91" t="s">
        <v>7954</v>
      </c>
      <c r="C153" s="91" t="s">
        <v>9416</v>
      </c>
      <c r="D153" s="91" t="s">
        <v>10081</v>
      </c>
      <c r="E153" s="91" t="s">
        <v>7955</v>
      </c>
      <c r="F153" s="91" t="s">
        <v>10046</v>
      </c>
      <c r="G153" s="92"/>
      <c r="H153" s="91" t="str">
        <f>VLOOKUP(B153,'C-Business Context'!G:G,1,FALSE)</f>
        <v>SP11.27</v>
      </c>
    </row>
    <row r="154" spans="1:8">
      <c r="A154" s="91" t="s">
        <v>7957</v>
      </c>
      <c r="B154" s="91" t="s">
        <v>7956</v>
      </c>
      <c r="C154" s="91" t="s">
        <v>9377</v>
      </c>
      <c r="D154" s="91" t="s">
        <v>9377</v>
      </c>
      <c r="E154" s="91" t="s">
        <v>7957</v>
      </c>
      <c r="F154" s="91" t="s">
        <v>10045</v>
      </c>
      <c r="G154" s="92"/>
      <c r="H154" s="91" t="str">
        <f>VLOOKUP(B154,'C-Business Context'!G:G,1,FALSE)</f>
        <v>SP11.28</v>
      </c>
    </row>
    <row r="155" spans="1:8" hidden="1">
      <c r="A155" s="91" t="s">
        <v>7959</v>
      </c>
      <c r="B155" s="91" t="s">
        <v>7958</v>
      </c>
      <c r="C155" s="91" t="s">
        <v>9467</v>
      </c>
      <c r="D155" s="91" t="s">
        <v>10080</v>
      </c>
      <c r="E155" s="91" t="s">
        <v>7959</v>
      </c>
      <c r="F155" s="91" t="s">
        <v>10045</v>
      </c>
      <c r="G155" s="92"/>
      <c r="H155" s="91" t="str">
        <f>VLOOKUP(B155,'C-Business Context'!G:G,1,FALSE)</f>
        <v>SP11.3</v>
      </c>
    </row>
    <row r="156" spans="1:8" hidden="1">
      <c r="A156" s="91" t="s">
        <v>6288</v>
      </c>
      <c r="B156" s="91" t="s">
        <v>7960</v>
      </c>
      <c r="C156" s="91" t="s">
        <v>9468</v>
      </c>
      <c r="D156" s="91" t="s">
        <v>9377</v>
      </c>
      <c r="E156" s="91" t="s">
        <v>6288</v>
      </c>
      <c r="F156" s="91" t="s">
        <v>10045</v>
      </c>
      <c r="G156" s="92"/>
      <c r="H156" s="91" t="str">
        <f>VLOOKUP(B156,'C-Business Context'!G:G,1,FALSE)</f>
        <v>SP11.30</v>
      </c>
    </row>
    <row r="157" spans="1:8" hidden="1">
      <c r="A157" s="91" t="s">
        <v>7962</v>
      </c>
      <c r="B157" s="91" t="s">
        <v>7961</v>
      </c>
      <c r="C157" s="91" t="s">
        <v>9469</v>
      </c>
      <c r="D157" s="91" t="s">
        <v>10054</v>
      </c>
      <c r="E157" s="91" t="s">
        <v>7962</v>
      </c>
      <c r="F157" s="91" t="s">
        <v>10046</v>
      </c>
      <c r="G157" s="92"/>
      <c r="H157" s="91" t="str">
        <f>VLOOKUP(B157,'C-Business Context'!G:G,1,FALSE)</f>
        <v>SP11.31</v>
      </c>
    </row>
    <row r="158" spans="1:8" hidden="1">
      <c r="A158" s="91" t="s">
        <v>7964</v>
      </c>
      <c r="B158" s="91" t="s">
        <v>7963</v>
      </c>
      <c r="C158" s="91" t="s">
        <v>9469</v>
      </c>
      <c r="D158" s="91" t="s">
        <v>9527</v>
      </c>
      <c r="E158" s="91" t="s">
        <v>7964</v>
      </c>
      <c r="F158" s="91" t="s">
        <v>10046</v>
      </c>
      <c r="G158" s="92"/>
      <c r="H158" s="91" t="str">
        <f>VLOOKUP(B158,'C-Business Context'!G:G,1,FALSE)</f>
        <v>SP11.32</v>
      </c>
    </row>
    <row r="159" spans="1:8" hidden="1">
      <c r="A159" s="91" t="s">
        <v>7966</v>
      </c>
      <c r="B159" s="91" t="s">
        <v>7965</v>
      </c>
      <c r="C159" s="91" t="s">
        <v>9589</v>
      </c>
      <c r="D159" s="91" t="s">
        <v>9501</v>
      </c>
      <c r="E159" s="91" t="s">
        <v>7966</v>
      </c>
      <c r="F159" s="91" t="s">
        <v>10045</v>
      </c>
      <c r="G159" s="92"/>
      <c r="H159" s="91" t="str">
        <f>VLOOKUP(B159,'C-Business Context'!G:G,1,FALSE)</f>
        <v>SP11.33</v>
      </c>
    </row>
    <row r="160" spans="1:8" hidden="1">
      <c r="A160" s="91" t="s">
        <v>7968</v>
      </c>
      <c r="B160" s="91" t="s">
        <v>7967</v>
      </c>
      <c r="C160" s="91" t="s">
        <v>9589</v>
      </c>
      <c r="D160" s="91" t="s">
        <v>9501</v>
      </c>
      <c r="E160" s="91" t="s">
        <v>7968</v>
      </c>
      <c r="F160" s="91" t="s">
        <v>10046</v>
      </c>
      <c r="G160" s="92"/>
      <c r="H160" s="91" t="str">
        <f>VLOOKUP(B160,'C-Business Context'!G:G,1,FALSE)</f>
        <v>SP11.34</v>
      </c>
    </row>
    <row r="161" spans="1:8" hidden="1">
      <c r="A161" s="91" t="s">
        <v>6879</v>
      </c>
      <c r="B161" s="91" t="s">
        <v>7969</v>
      </c>
      <c r="C161" s="91" t="s">
        <v>9589</v>
      </c>
      <c r="D161" s="91" t="s">
        <v>9501</v>
      </c>
      <c r="E161" s="91" t="s">
        <v>6879</v>
      </c>
      <c r="F161" s="91" t="s">
        <v>10046</v>
      </c>
      <c r="G161" s="92"/>
      <c r="H161" s="91" t="str">
        <f>VLOOKUP(B161,'C-Business Context'!G:G,1,FALSE)</f>
        <v>SP11.35</v>
      </c>
    </row>
    <row r="162" spans="1:8" hidden="1">
      <c r="A162" s="91" t="s">
        <v>7971</v>
      </c>
      <c r="B162" s="91" t="s">
        <v>7970</v>
      </c>
      <c r="C162" s="91" t="s">
        <v>9551</v>
      </c>
      <c r="D162" s="91" t="s">
        <v>10082</v>
      </c>
      <c r="E162" s="91" t="s">
        <v>7971</v>
      </c>
      <c r="F162" s="91" t="s">
        <v>10046</v>
      </c>
      <c r="G162" s="92"/>
      <c r="H162" s="91" t="str">
        <f>VLOOKUP(B162,'C-Business Context'!G:G,1,FALSE)</f>
        <v>SP11.36</v>
      </c>
    </row>
    <row r="163" spans="1:8" hidden="1">
      <c r="A163" s="91" t="s">
        <v>7973</v>
      </c>
      <c r="B163" s="91" t="s">
        <v>7972</v>
      </c>
      <c r="C163" s="91" t="s">
        <v>9589</v>
      </c>
      <c r="D163" s="91" t="s">
        <v>9501</v>
      </c>
      <c r="E163" s="91" t="s">
        <v>7973</v>
      </c>
      <c r="F163" s="91" t="s">
        <v>10046</v>
      </c>
      <c r="G163" s="92"/>
      <c r="H163" s="91" t="str">
        <f>VLOOKUP(B163,'C-Business Context'!G:G,1,FALSE)</f>
        <v>SP11.37</v>
      </c>
    </row>
    <row r="164" spans="1:8" hidden="1">
      <c r="A164" s="91" t="s">
        <v>6903</v>
      </c>
      <c r="B164" s="91" t="s">
        <v>7974</v>
      </c>
      <c r="C164" s="91" t="s">
        <v>9518</v>
      </c>
      <c r="D164" s="91" t="s">
        <v>9501</v>
      </c>
      <c r="E164" s="91" t="s">
        <v>6903</v>
      </c>
      <c r="F164" s="91" t="s">
        <v>10045</v>
      </c>
      <c r="G164" s="92"/>
      <c r="H164" s="91" t="str">
        <f>VLOOKUP(B164,'C-Business Context'!G:G,1,FALSE)</f>
        <v>SP11.38</v>
      </c>
    </row>
    <row r="165" spans="1:8">
      <c r="A165" s="91" t="s">
        <v>7976</v>
      </c>
      <c r="B165" s="91" t="s">
        <v>7975</v>
      </c>
      <c r="C165" s="91" t="s">
        <v>9419</v>
      </c>
      <c r="D165" s="91" t="s">
        <v>9546</v>
      </c>
      <c r="E165" s="91" t="s">
        <v>7976</v>
      </c>
      <c r="F165" s="91" t="s">
        <v>10046</v>
      </c>
      <c r="G165" s="92"/>
      <c r="H165" s="91" t="str">
        <f>VLOOKUP(B165,'C-Business Context'!G:G,1,FALSE)</f>
        <v>SP11.39</v>
      </c>
    </row>
    <row r="166" spans="1:8" hidden="1">
      <c r="A166" s="91" t="s">
        <v>7978</v>
      </c>
      <c r="B166" s="91" t="s">
        <v>7977</v>
      </c>
      <c r="C166" s="91" t="s">
        <v>9520</v>
      </c>
      <c r="D166" s="91" t="s">
        <v>10083</v>
      </c>
      <c r="E166" s="91" t="s">
        <v>7978</v>
      </c>
      <c r="F166" s="91" t="s">
        <v>10045</v>
      </c>
      <c r="G166" s="92"/>
      <c r="H166" s="91" t="str">
        <f>VLOOKUP(B166,'C-Business Context'!G:G,1,FALSE)</f>
        <v>SP11.4</v>
      </c>
    </row>
    <row r="167" spans="1:8">
      <c r="A167" s="91" t="s">
        <v>7980</v>
      </c>
      <c r="B167" s="91" t="s">
        <v>7979</v>
      </c>
      <c r="C167" s="91" t="s">
        <v>9590</v>
      </c>
      <c r="D167" s="91" t="s">
        <v>9565</v>
      </c>
      <c r="E167" s="91" t="s">
        <v>7980</v>
      </c>
      <c r="F167" s="91" t="s">
        <v>10046</v>
      </c>
      <c r="G167" s="92"/>
      <c r="H167" s="91" t="str">
        <f>VLOOKUP(B167,'C-Business Context'!G:G,1,FALSE)</f>
        <v>SP11.40</v>
      </c>
    </row>
    <row r="168" spans="1:8">
      <c r="A168" s="91" t="s">
        <v>7982</v>
      </c>
      <c r="B168" s="91" t="s">
        <v>7981</v>
      </c>
      <c r="C168" s="91" t="s">
        <v>9545</v>
      </c>
      <c r="D168" s="91" t="s">
        <v>9546</v>
      </c>
      <c r="E168" s="91" t="s">
        <v>7982</v>
      </c>
      <c r="F168" s="91" t="s">
        <v>10046</v>
      </c>
      <c r="G168" s="92"/>
      <c r="H168" s="91" t="str">
        <f>VLOOKUP(B168,'C-Business Context'!G:G,1,FALSE)</f>
        <v>SP11.41</v>
      </c>
    </row>
    <row r="169" spans="1:8" hidden="1">
      <c r="A169" s="91" t="s">
        <v>7984</v>
      </c>
      <c r="B169" s="91" t="s">
        <v>7983</v>
      </c>
      <c r="C169" s="91" t="s">
        <v>9520</v>
      </c>
      <c r="D169" s="91" t="s">
        <v>10083</v>
      </c>
      <c r="E169" s="91" t="s">
        <v>7984</v>
      </c>
      <c r="F169" s="91" t="s">
        <v>10046</v>
      </c>
      <c r="G169" s="92"/>
      <c r="H169" s="91" t="str">
        <f>VLOOKUP(B169,'C-Business Context'!G:G,1,FALSE)</f>
        <v>SP11.5</v>
      </c>
    </row>
    <row r="170" spans="1:8" hidden="1">
      <c r="A170" s="91" t="s">
        <v>7986</v>
      </c>
      <c r="B170" s="91" t="s">
        <v>7985</v>
      </c>
      <c r="C170" s="91" t="s">
        <v>9462</v>
      </c>
      <c r="D170" s="91" t="s">
        <v>9458</v>
      </c>
      <c r="E170" s="91" t="s">
        <v>7986</v>
      </c>
      <c r="F170" s="91" t="s">
        <v>10046</v>
      </c>
      <c r="G170" s="92"/>
      <c r="H170" s="91" t="str">
        <f>VLOOKUP(B170,'C-Business Context'!G:G,1,FALSE)</f>
        <v>SP11.55</v>
      </c>
    </row>
    <row r="171" spans="1:8">
      <c r="A171" s="91" t="s">
        <v>7988</v>
      </c>
      <c r="B171" s="91" t="s">
        <v>7987</v>
      </c>
      <c r="C171" s="91" t="s">
        <v>9589</v>
      </c>
      <c r="D171" s="91" t="s">
        <v>9501</v>
      </c>
      <c r="E171" s="91" t="s">
        <v>7988</v>
      </c>
      <c r="F171" s="91" t="s">
        <v>10046</v>
      </c>
      <c r="G171" s="92"/>
      <c r="H171" s="91" t="str">
        <f>VLOOKUP(B171,'C-Business Context'!G:G,1,FALSE)</f>
        <v>SP11.56</v>
      </c>
    </row>
    <row r="172" spans="1:8">
      <c r="A172" s="91" t="s">
        <v>7990</v>
      </c>
      <c r="B172" s="91" t="s">
        <v>7989</v>
      </c>
      <c r="C172" s="91" t="s">
        <v>9419</v>
      </c>
      <c r="D172" s="91" t="s">
        <v>9419</v>
      </c>
      <c r="E172" s="91" t="s">
        <v>7990</v>
      </c>
      <c r="F172" s="91" t="s">
        <v>10046</v>
      </c>
      <c r="G172" s="92"/>
      <c r="H172" s="91" t="str">
        <f>VLOOKUP(B172,'C-Business Context'!G:G,1,FALSE)</f>
        <v>SP11.57</v>
      </c>
    </row>
    <row r="173" spans="1:8">
      <c r="A173" s="91" t="s">
        <v>7992</v>
      </c>
      <c r="B173" s="91" t="s">
        <v>7991</v>
      </c>
      <c r="C173" s="91" t="s">
        <v>9461</v>
      </c>
      <c r="D173" s="91" t="s">
        <v>9460</v>
      </c>
      <c r="E173" s="91" t="s">
        <v>7992</v>
      </c>
      <c r="F173" s="91" t="s">
        <v>10045</v>
      </c>
      <c r="G173" s="92"/>
      <c r="H173" s="91" t="str">
        <f>VLOOKUP(B173,'C-Business Context'!G:G,1,FALSE)</f>
        <v>SP11.58</v>
      </c>
    </row>
    <row r="174" spans="1:8" hidden="1">
      <c r="A174" s="91" t="s">
        <v>7994</v>
      </c>
      <c r="B174" s="91" t="s">
        <v>7993</v>
      </c>
      <c r="C174" s="91" t="s">
        <v>9521</v>
      </c>
      <c r="D174" s="91" t="s">
        <v>10084</v>
      </c>
      <c r="E174" s="91" t="s">
        <v>7994</v>
      </c>
      <c r="F174" s="91" t="s">
        <v>10046</v>
      </c>
      <c r="G174" s="92"/>
      <c r="H174" s="91" t="str">
        <f>VLOOKUP(B174,'C-Business Context'!G:G,1,FALSE)</f>
        <v>SP11.6</v>
      </c>
    </row>
    <row r="175" spans="1:8" hidden="1">
      <c r="A175" s="91" t="s">
        <v>7996</v>
      </c>
      <c r="B175" s="91" t="s">
        <v>7995</v>
      </c>
      <c r="C175" s="91" t="s">
        <v>9460</v>
      </c>
      <c r="D175" s="91" t="s">
        <v>10058</v>
      </c>
      <c r="E175" s="91" t="s">
        <v>7996</v>
      </c>
      <c r="F175" s="91" t="s">
        <v>10046</v>
      </c>
      <c r="G175" s="92"/>
      <c r="H175" s="91" t="str">
        <f>VLOOKUP(B175,'C-Business Context'!G:G,1,FALSE)</f>
        <v>SP11.60</v>
      </c>
    </row>
    <row r="176" spans="1:8">
      <c r="A176" s="91" t="s">
        <v>7998</v>
      </c>
      <c r="B176" s="91" t="s">
        <v>7997</v>
      </c>
      <c r="C176" s="91" t="s">
        <v>9467</v>
      </c>
      <c r="D176" s="91" t="s">
        <v>10080</v>
      </c>
      <c r="E176" s="91" t="s">
        <v>7998</v>
      </c>
      <c r="F176" s="91" t="s">
        <v>10046</v>
      </c>
      <c r="G176" s="92"/>
      <c r="H176" s="91" t="str">
        <f>VLOOKUP(B176,'C-Business Context'!G:G,1,FALSE)</f>
        <v>SP11.66</v>
      </c>
    </row>
    <row r="177" spans="1:8" hidden="1">
      <c r="A177" s="91" t="s">
        <v>8000</v>
      </c>
      <c r="B177" s="91" t="s">
        <v>7999</v>
      </c>
      <c r="C177" s="91" t="s">
        <v>9529</v>
      </c>
      <c r="D177" s="91" t="s">
        <v>10085</v>
      </c>
      <c r="E177" s="91" t="s">
        <v>8000</v>
      </c>
      <c r="F177" s="91" t="s">
        <v>10046</v>
      </c>
      <c r="G177" s="92"/>
      <c r="H177" s="91" t="str">
        <f>VLOOKUP(B177,'C-Business Context'!G:G,1,FALSE)</f>
        <v>SP11.7</v>
      </c>
    </row>
    <row r="178" spans="1:8">
      <c r="A178" s="91" t="s">
        <v>8002</v>
      </c>
      <c r="B178" s="91" t="s">
        <v>8001</v>
      </c>
      <c r="C178" s="91" t="s">
        <v>9459</v>
      </c>
      <c r="D178" s="91" t="s">
        <v>9501</v>
      </c>
      <c r="E178" s="91" t="s">
        <v>8002</v>
      </c>
      <c r="F178" s="91" t="s">
        <v>10046</v>
      </c>
      <c r="G178" s="92"/>
      <c r="H178" s="91" t="str">
        <f>VLOOKUP(B178,'C-Business Context'!G:G,1,FALSE)</f>
        <v>SP11.72</v>
      </c>
    </row>
    <row r="179" spans="1:8" hidden="1">
      <c r="A179" s="91" t="s">
        <v>8004</v>
      </c>
      <c r="B179" s="91" t="s">
        <v>8003</v>
      </c>
      <c r="C179" s="91" t="s">
        <v>9468</v>
      </c>
      <c r="D179" s="91" t="s">
        <v>9377</v>
      </c>
      <c r="E179" s="91" t="s">
        <v>8004</v>
      </c>
      <c r="F179" s="91" t="s">
        <v>10046</v>
      </c>
      <c r="G179" s="92"/>
      <c r="H179" s="91" t="str">
        <f>VLOOKUP(B179,'C-Business Context'!G:G,1,FALSE)</f>
        <v>SP11.77</v>
      </c>
    </row>
    <row r="180" spans="1:8">
      <c r="A180" s="91" t="s">
        <v>8006</v>
      </c>
      <c r="B180" s="91" t="s">
        <v>8005</v>
      </c>
      <c r="C180" s="91" t="s">
        <v>9416</v>
      </c>
      <c r="D180" s="91" t="s">
        <v>9565</v>
      </c>
      <c r="E180" s="91" t="s">
        <v>8006</v>
      </c>
      <c r="F180" s="91" t="s">
        <v>10045</v>
      </c>
      <c r="G180" s="92"/>
      <c r="H180" s="91" t="str">
        <f>VLOOKUP(B180,'C-Business Context'!G:G,1,FALSE)</f>
        <v>SP11.78</v>
      </c>
    </row>
    <row r="181" spans="1:8">
      <c r="A181" s="91" t="s">
        <v>8008</v>
      </c>
      <c r="B181" s="91" t="s">
        <v>8007</v>
      </c>
      <c r="C181" s="91" t="s">
        <v>9469</v>
      </c>
      <c r="D181" s="91" t="s">
        <v>9501</v>
      </c>
      <c r="E181" s="91" t="s">
        <v>8008</v>
      </c>
      <c r="F181" s="91" t="s">
        <v>10045</v>
      </c>
      <c r="G181" s="92"/>
      <c r="H181" s="91" t="str">
        <f>VLOOKUP(B181,'C-Business Context'!G:G,1,FALSE)</f>
        <v>SP11.79</v>
      </c>
    </row>
    <row r="182" spans="1:8" hidden="1">
      <c r="A182" s="91" t="s">
        <v>8010</v>
      </c>
      <c r="B182" s="91" t="s">
        <v>8009</v>
      </c>
      <c r="C182" s="91" t="s">
        <v>9530</v>
      </c>
      <c r="D182" s="91" t="s">
        <v>10086</v>
      </c>
      <c r="E182" s="91" t="s">
        <v>8010</v>
      </c>
      <c r="F182" s="91" t="s">
        <v>10046</v>
      </c>
      <c r="G182" s="92"/>
      <c r="H182" s="91" t="str">
        <f>VLOOKUP(B182,'C-Business Context'!G:G,1,FALSE)</f>
        <v>SP11.8</v>
      </c>
    </row>
    <row r="183" spans="1:8">
      <c r="A183" s="91" t="s">
        <v>8012</v>
      </c>
      <c r="B183" s="91" t="s">
        <v>8011</v>
      </c>
      <c r="C183" s="91" t="s">
        <v>9469</v>
      </c>
      <c r="D183" s="91" t="s">
        <v>10080</v>
      </c>
      <c r="E183" s="91" t="s">
        <v>8012</v>
      </c>
      <c r="F183" s="91" t="s">
        <v>10046</v>
      </c>
      <c r="G183" s="92"/>
      <c r="H183" s="91" t="str">
        <f>VLOOKUP(B183,'C-Business Context'!G:G,1,FALSE)</f>
        <v>SP11.80</v>
      </c>
    </row>
    <row r="184" spans="1:8">
      <c r="A184" s="91" t="s">
        <v>8014</v>
      </c>
      <c r="B184" s="91" t="s">
        <v>8013</v>
      </c>
      <c r="C184" s="91" t="s">
        <v>9416</v>
      </c>
      <c r="D184" s="91" t="s">
        <v>9565</v>
      </c>
      <c r="E184" s="91" t="s">
        <v>8014</v>
      </c>
      <c r="F184" s="91" t="s">
        <v>10045</v>
      </c>
      <c r="G184" s="92"/>
      <c r="H184" s="91" t="str">
        <f>VLOOKUP(B184,'C-Business Context'!G:G,1,FALSE)</f>
        <v>SP11.82</v>
      </c>
    </row>
    <row r="185" spans="1:8" hidden="1">
      <c r="A185" s="91" t="s">
        <v>8016</v>
      </c>
      <c r="B185" s="91" t="s">
        <v>8015</v>
      </c>
      <c r="C185" s="91" t="s">
        <v>9522</v>
      </c>
      <c r="D185" s="91" t="s">
        <v>9460</v>
      </c>
      <c r="E185" s="91" t="s">
        <v>8016</v>
      </c>
      <c r="F185" s="91" t="s">
        <v>10046</v>
      </c>
      <c r="G185" s="92"/>
      <c r="H185" s="91" t="str">
        <f>VLOOKUP(B185,'C-Business Context'!G:G,1,FALSE)</f>
        <v>SP11.83</v>
      </c>
    </row>
    <row r="186" spans="1:8">
      <c r="A186" s="91" t="s">
        <v>8018</v>
      </c>
      <c r="B186" s="91" t="s">
        <v>8017</v>
      </c>
      <c r="C186" s="91" t="s">
        <v>9523</v>
      </c>
      <c r="D186" s="91" t="s">
        <v>9458</v>
      </c>
      <c r="E186" s="91" t="s">
        <v>8018</v>
      </c>
      <c r="F186" s="91" t="s">
        <v>10046</v>
      </c>
      <c r="G186" s="92"/>
      <c r="H186" s="91" t="str">
        <f>VLOOKUP(B186,'C-Business Context'!G:G,1,FALSE)</f>
        <v>SP11.84</v>
      </c>
    </row>
    <row r="187" spans="1:8">
      <c r="A187" s="91" t="s">
        <v>8020</v>
      </c>
      <c r="B187" s="91" t="s">
        <v>8019</v>
      </c>
      <c r="C187" s="91" t="s">
        <v>9464</v>
      </c>
      <c r="D187" s="91" t="s">
        <v>9458</v>
      </c>
      <c r="E187" s="91" t="s">
        <v>8020</v>
      </c>
      <c r="F187" s="91" t="s">
        <v>10046</v>
      </c>
      <c r="G187" s="92"/>
      <c r="H187" s="91" t="str">
        <f>VLOOKUP(B187,'C-Business Context'!G:G,1,FALSE)</f>
        <v>SP11.85</v>
      </c>
    </row>
    <row r="188" spans="1:8" hidden="1">
      <c r="A188" s="91" t="s">
        <v>8022</v>
      </c>
      <c r="B188" s="91" t="s">
        <v>8021</v>
      </c>
      <c r="C188" s="91" t="s">
        <v>9469</v>
      </c>
      <c r="D188" s="91" t="s">
        <v>10080</v>
      </c>
      <c r="E188" s="91" t="s">
        <v>8022</v>
      </c>
      <c r="F188" s="91" t="s">
        <v>10064</v>
      </c>
      <c r="G188" s="92">
        <v>45684</v>
      </c>
      <c r="H188" s="91" t="str">
        <f>VLOOKUP(B188,'C-Business Context'!G:G,1,FALSE)</f>
        <v>SP11.86</v>
      </c>
    </row>
    <row r="189" spans="1:8" hidden="1">
      <c r="A189" s="91" t="s">
        <v>8024</v>
      </c>
      <c r="B189" s="91" t="s">
        <v>8023</v>
      </c>
      <c r="C189" s="91" t="s">
        <v>9457</v>
      </c>
      <c r="D189" s="91" t="s">
        <v>10080</v>
      </c>
      <c r="E189" s="91" t="s">
        <v>8024</v>
      </c>
      <c r="F189" s="91" t="s">
        <v>10045</v>
      </c>
      <c r="G189" s="92"/>
      <c r="H189" s="91" t="str">
        <f>VLOOKUP(B189,'C-Business Context'!G:G,1,FALSE)</f>
        <v>SP11.87</v>
      </c>
    </row>
    <row r="190" spans="1:8" hidden="1">
      <c r="A190" s="91" t="s">
        <v>8026</v>
      </c>
      <c r="B190" s="91" t="s">
        <v>8025</v>
      </c>
      <c r="C190" s="91" t="s">
        <v>9466</v>
      </c>
      <c r="D190" s="91" t="s">
        <v>9458</v>
      </c>
      <c r="E190" s="91" t="s">
        <v>8026</v>
      </c>
      <c r="F190" s="91" t="s">
        <v>10046</v>
      </c>
      <c r="G190" s="92"/>
      <c r="H190" s="91" t="str">
        <f>VLOOKUP(B190,'C-Business Context'!G:G,1,FALSE)</f>
        <v>SP11.9</v>
      </c>
    </row>
    <row r="191" spans="1:8" hidden="1">
      <c r="A191" s="91" t="s">
        <v>8028</v>
      </c>
      <c r="B191" s="91" t="s">
        <v>8027</v>
      </c>
      <c r="C191" s="91" t="s">
        <v>9531</v>
      </c>
      <c r="D191" s="91" t="s">
        <v>9460</v>
      </c>
      <c r="E191" s="91" t="s">
        <v>8028</v>
      </c>
      <c r="F191" s="91" t="s">
        <v>10064</v>
      </c>
      <c r="G191" s="92">
        <v>45636</v>
      </c>
      <c r="H191" s="91" t="str">
        <f>VLOOKUP(B191,'C-Business Context'!G:G,1,FALSE)</f>
        <v>SP11.90</v>
      </c>
    </row>
    <row r="192" spans="1:8" hidden="1">
      <c r="A192" s="91" t="s">
        <v>8030</v>
      </c>
      <c r="B192" s="91" t="s">
        <v>8029</v>
      </c>
      <c r="C192" s="91" t="s">
        <v>9522</v>
      </c>
      <c r="D192" s="91" t="s">
        <v>9460</v>
      </c>
      <c r="E192" s="91" t="s">
        <v>8030</v>
      </c>
      <c r="F192" s="91" t="s">
        <v>10046</v>
      </c>
      <c r="G192" s="92"/>
      <c r="H192" s="91" t="str">
        <f>VLOOKUP(B192,'C-Business Context'!G:G,1,FALSE)</f>
        <v>SP11.91</v>
      </c>
    </row>
    <row r="193" spans="1:8" hidden="1">
      <c r="A193" s="91" t="s">
        <v>8034</v>
      </c>
      <c r="B193" s="91" t="s">
        <v>8033</v>
      </c>
      <c r="C193" s="91" t="s">
        <v>9532</v>
      </c>
      <c r="D193" s="91" t="s">
        <v>10087</v>
      </c>
      <c r="E193" s="91" t="s">
        <v>8034</v>
      </c>
      <c r="F193" s="91" t="s">
        <v>10045</v>
      </c>
      <c r="G193" s="92"/>
      <c r="H193" s="91" t="str">
        <f>VLOOKUP(B193,'C-Business Context'!G:G,1,FALSE)</f>
        <v>SP12.10</v>
      </c>
    </row>
    <row r="194" spans="1:8" hidden="1">
      <c r="A194" s="91" t="s">
        <v>8036</v>
      </c>
      <c r="B194" s="91" t="s">
        <v>8035</v>
      </c>
      <c r="C194" s="91" t="s">
        <v>9558</v>
      </c>
      <c r="D194" s="91" t="s">
        <v>10088</v>
      </c>
      <c r="E194" s="91" t="s">
        <v>8036</v>
      </c>
      <c r="F194" s="91" t="s">
        <v>10045</v>
      </c>
      <c r="G194" s="92"/>
      <c r="H194" s="91" t="str">
        <f>VLOOKUP(B194,'C-Business Context'!G:G,1,FALSE)</f>
        <v>SP12.4</v>
      </c>
    </row>
    <row r="195" spans="1:8">
      <c r="A195" s="91" t="s">
        <v>8038</v>
      </c>
      <c r="B195" s="91" t="s">
        <v>8037</v>
      </c>
      <c r="C195" s="91" t="s">
        <v>9524</v>
      </c>
      <c r="D195" s="91" t="s">
        <v>9494</v>
      </c>
      <c r="E195" s="91" t="s">
        <v>8038</v>
      </c>
      <c r="F195" s="91" t="s">
        <v>10045</v>
      </c>
      <c r="G195" s="92"/>
      <c r="H195" s="91" t="str">
        <f>VLOOKUP(B195,'C-Business Context'!G:G,1,FALSE)</f>
        <v>SP12.5</v>
      </c>
    </row>
    <row r="196" spans="1:8">
      <c r="A196" s="91" t="s">
        <v>8040</v>
      </c>
      <c r="B196" s="91" t="s">
        <v>8039</v>
      </c>
      <c r="C196" s="91" t="s">
        <v>9480</v>
      </c>
      <c r="D196" s="91" t="s">
        <v>10089</v>
      </c>
      <c r="E196" s="91" t="s">
        <v>8040</v>
      </c>
      <c r="F196" s="91" t="s">
        <v>10046</v>
      </c>
      <c r="G196" s="92"/>
      <c r="H196" s="91" t="str">
        <f>VLOOKUP(B196,'C-Business Context'!G:G,1,FALSE)</f>
        <v>SP12.7</v>
      </c>
    </row>
    <row r="197" spans="1:8">
      <c r="A197" s="91" t="s">
        <v>8042</v>
      </c>
      <c r="B197" s="91" t="s">
        <v>8041</v>
      </c>
      <c r="C197" s="91" t="s">
        <v>9533</v>
      </c>
      <c r="D197" s="91" t="s">
        <v>10090</v>
      </c>
      <c r="E197" s="91" t="s">
        <v>8042</v>
      </c>
      <c r="F197" s="91" t="s">
        <v>10045</v>
      </c>
      <c r="G197" s="92"/>
      <c r="H197" s="91" t="str">
        <f>VLOOKUP(B197,'C-Business Context'!G:G,1,FALSE)</f>
        <v>SP12.8</v>
      </c>
    </row>
    <row r="198" spans="1:8" hidden="1">
      <c r="A198" s="91" t="s">
        <v>8044</v>
      </c>
      <c r="B198" s="91" t="s">
        <v>8043</v>
      </c>
      <c r="C198" s="91" t="s">
        <v>9489</v>
      </c>
      <c r="D198" s="91" t="s">
        <v>9558</v>
      </c>
      <c r="E198" s="91" t="s">
        <v>8044</v>
      </c>
      <c r="F198" s="91" t="s">
        <v>10046</v>
      </c>
      <c r="G198" s="92"/>
      <c r="H198" s="91" t="str">
        <f>VLOOKUP(B198,'C-Business Context'!G:G,1,FALSE)</f>
        <v>SP12.9</v>
      </c>
    </row>
    <row r="199" spans="1:8" hidden="1">
      <c r="A199" s="91" t="s">
        <v>8048</v>
      </c>
      <c r="B199" s="91" t="s">
        <v>8047</v>
      </c>
      <c r="C199" s="91" t="s">
        <v>9557</v>
      </c>
      <c r="D199" s="91" t="s">
        <v>9536</v>
      </c>
      <c r="E199" s="91" t="s">
        <v>8048</v>
      </c>
      <c r="F199" s="91" t="s">
        <v>10045</v>
      </c>
      <c r="G199" s="92"/>
      <c r="H199" s="91" t="str">
        <f>VLOOKUP(B199,'C-Business Context'!G:G,1,FALSE)</f>
        <v>SP13.1</v>
      </c>
    </row>
    <row r="200" spans="1:8">
      <c r="A200" s="91" t="s">
        <v>8050</v>
      </c>
      <c r="B200" s="91" t="s">
        <v>8049</v>
      </c>
      <c r="C200" s="91" t="s">
        <v>9573</v>
      </c>
      <c r="D200" s="91" t="s">
        <v>10091</v>
      </c>
      <c r="E200" s="91" t="s">
        <v>8050</v>
      </c>
      <c r="F200" s="91" t="s">
        <v>10064</v>
      </c>
      <c r="G200" s="92">
        <v>45684</v>
      </c>
      <c r="H200" s="91" t="str">
        <f>VLOOKUP(B200,'C-Business Context'!G:G,1,FALSE)</f>
        <v>SP13.10</v>
      </c>
    </row>
    <row r="201" spans="1:8">
      <c r="A201" s="91" t="s">
        <v>8052</v>
      </c>
      <c r="B201" s="91" t="s">
        <v>8051</v>
      </c>
      <c r="C201" s="91" t="s">
        <v>9573</v>
      </c>
      <c r="D201" s="91" t="s">
        <v>10091</v>
      </c>
      <c r="E201" s="91" t="s">
        <v>8052</v>
      </c>
      <c r="F201" s="91" t="s">
        <v>10064</v>
      </c>
      <c r="G201" s="92">
        <v>45684</v>
      </c>
      <c r="H201" s="91" t="str">
        <f>VLOOKUP(B201,'C-Business Context'!G:G,1,FALSE)</f>
        <v>SP13.11</v>
      </c>
    </row>
    <row r="202" spans="1:8">
      <c r="A202" s="91" t="s">
        <v>8054</v>
      </c>
      <c r="B202" s="91" t="s">
        <v>8053</v>
      </c>
      <c r="C202" s="91" t="s">
        <v>9574</v>
      </c>
      <c r="D202" s="91" t="s">
        <v>9548</v>
      </c>
      <c r="E202" s="91" t="s">
        <v>8054</v>
      </c>
      <c r="F202" s="91" t="s">
        <v>10046</v>
      </c>
      <c r="G202" s="92"/>
      <c r="H202" s="91" t="str">
        <f>VLOOKUP(B202,'C-Business Context'!G:G,1,FALSE)</f>
        <v>SP13.12</v>
      </c>
    </row>
    <row r="203" spans="1:8">
      <c r="A203" s="91" t="s">
        <v>8056</v>
      </c>
      <c r="B203" s="91" t="s">
        <v>8055</v>
      </c>
      <c r="C203" s="91" t="s">
        <v>9574</v>
      </c>
      <c r="D203" s="91" t="s">
        <v>9548</v>
      </c>
      <c r="E203" s="91" t="s">
        <v>8056</v>
      </c>
      <c r="F203" s="91" t="s">
        <v>10046</v>
      </c>
      <c r="G203" s="92"/>
      <c r="H203" s="91" t="str">
        <f>VLOOKUP(B203,'C-Business Context'!G:G,1,FALSE)</f>
        <v>SP13.13</v>
      </c>
    </row>
    <row r="204" spans="1:8">
      <c r="A204" s="91" t="s">
        <v>8058</v>
      </c>
      <c r="B204" s="91" t="s">
        <v>8057</v>
      </c>
      <c r="C204" s="91" t="s">
        <v>9573</v>
      </c>
      <c r="D204" s="91" t="s">
        <v>10091</v>
      </c>
      <c r="E204" s="91" t="s">
        <v>8058</v>
      </c>
      <c r="F204" s="91" t="s">
        <v>10045</v>
      </c>
      <c r="G204" s="92"/>
      <c r="H204" s="91" t="str">
        <f>VLOOKUP(B204,'C-Business Context'!G:G,1,FALSE)</f>
        <v>SP13.14</v>
      </c>
    </row>
    <row r="205" spans="1:8">
      <c r="A205" s="91" t="s">
        <v>8060</v>
      </c>
      <c r="B205" s="91" t="s">
        <v>8059</v>
      </c>
      <c r="C205" s="91" t="s">
        <v>9573</v>
      </c>
      <c r="D205" s="91" t="s">
        <v>10091</v>
      </c>
      <c r="E205" s="91" t="s">
        <v>8060</v>
      </c>
      <c r="F205" s="91" t="s">
        <v>10064</v>
      </c>
      <c r="G205" s="92">
        <v>45684</v>
      </c>
      <c r="H205" s="91" t="str">
        <f>VLOOKUP(B205,'C-Business Context'!G:G,1,FALSE)</f>
        <v>SP13.15</v>
      </c>
    </row>
    <row r="206" spans="1:8">
      <c r="A206" s="91" t="s">
        <v>8062</v>
      </c>
      <c r="B206" s="91" t="s">
        <v>8061</v>
      </c>
      <c r="C206" s="91" t="s">
        <v>9574</v>
      </c>
      <c r="D206" s="91" t="s">
        <v>9548</v>
      </c>
      <c r="E206" s="91" t="s">
        <v>8062</v>
      </c>
      <c r="F206" s="91" t="s">
        <v>10046</v>
      </c>
      <c r="G206" s="92"/>
      <c r="H206" s="91" t="str">
        <f>VLOOKUP(B206,'C-Business Context'!G:G,1,FALSE)</f>
        <v>SP13.16</v>
      </c>
    </row>
    <row r="207" spans="1:8">
      <c r="A207" s="91" t="s">
        <v>8064</v>
      </c>
      <c r="B207" s="91" t="s">
        <v>8063</v>
      </c>
      <c r="C207" s="91" t="s">
        <v>9574</v>
      </c>
      <c r="D207" s="91" t="s">
        <v>9548</v>
      </c>
      <c r="E207" s="91" t="s">
        <v>8064</v>
      </c>
      <c r="F207" s="91" t="s">
        <v>10046</v>
      </c>
      <c r="G207" s="92"/>
      <c r="H207" s="91" t="str">
        <f>VLOOKUP(B207,'C-Business Context'!G:G,1,FALSE)</f>
        <v>SP13.17</v>
      </c>
    </row>
    <row r="208" spans="1:8">
      <c r="A208" s="91" t="s">
        <v>8066</v>
      </c>
      <c r="B208" s="91" t="s">
        <v>8065</v>
      </c>
      <c r="C208" s="91" t="s">
        <v>9574</v>
      </c>
      <c r="D208" s="91" t="s">
        <v>9548</v>
      </c>
      <c r="E208" s="91" t="s">
        <v>8066</v>
      </c>
      <c r="F208" s="91" t="s">
        <v>10046</v>
      </c>
      <c r="G208" s="92"/>
      <c r="H208" s="91" t="str">
        <f>VLOOKUP(B208,'C-Business Context'!G:G,1,FALSE)</f>
        <v>SP13.18</v>
      </c>
    </row>
    <row r="209" spans="1:8">
      <c r="A209" s="91" t="s">
        <v>8068</v>
      </c>
      <c r="B209" s="91" t="s">
        <v>8067</v>
      </c>
      <c r="C209" s="91" t="s">
        <v>9550</v>
      </c>
      <c r="D209" s="91" t="s">
        <v>10092</v>
      </c>
      <c r="E209" s="91" t="s">
        <v>8068</v>
      </c>
      <c r="F209" s="91" t="s">
        <v>10046</v>
      </c>
      <c r="G209" s="92"/>
      <c r="H209" s="91" t="str">
        <f>VLOOKUP(B209,'C-Business Context'!G:G,1,FALSE)</f>
        <v>SP13.19</v>
      </c>
    </row>
    <row r="210" spans="1:8" hidden="1">
      <c r="A210" s="91" t="s">
        <v>8070</v>
      </c>
      <c r="B210" s="91" t="s">
        <v>8069</v>
      </c>
      <c r="C210" s="91" t="s">
        <v>9492</v>
      </c>
      <c r="D210" s="91" t="s">
        <v>9557</v>
      </c>
      <c r="E210" s="91" t="s">
        <v>8070</v>
      </c>
      <c r="F210" s="91" t="s">
        <v>10045</v>
      </c>
      <c r="G210" s="92"/>
      <c r="H210" s="91" t="str">
        <f>VLOOKUP(B210,'C-Business Context'!G:G,1,FALSE)</f>
        <v>SP13.2</v>
      </c>
    </row>
    <row r="211" spans="1:8">
      <c r="A211" s="91" t="s">
        <v>8072</v>
      </c>
      <c r="B211" s="91" t="s">
        <v>8071</v>
      </c>
      <c r="C211" s="91" t="s">
        <v>9534</v>
      </c>
      <c r="D211" s="91" t="s">
        <v>9550</v>
      </c>
      <c r="E211" s="91" t="s">
        <v>8072</v>
      </c>
      <c r="F211" s="91" t="s">
        <v>10046</v>
      </c>
      <c r="G211" s="92"/>
      <c r="H211" s="91" t="str">
        <f>VLOOKUP(B211,'C-Business Context'!G:G,1,FALSE)</f>
        <v>SP13.20</v>
      </c>
    </row>
    <row r="212" spans="1:8">
      <c r="A212" s="91" t="s">
        <v>8074</v>
      </c>
      <c r="B212" s="91" t="s">
        <v>8073</v>
      </c>
      <c r="C212" s="91" t="s">
        <v>9573</v>
      </c>
      <c r="D212" s="91" t="s">
        <v>10091</v>
      </c>
      <c r="E212" s="91" t="s">
        <v>8074</v>
      </c>
      <c r="F212" s="91" t="s">
        <v>10064</v>
      </c>
      <c r="G212" s="92">
        <v>45684</v>
      </c>
      <c r="H212" s="91" t="str">
        <f>VLOOKUP(B212,'C-Business Context'!G:G,1,FALSE)</f>
        <v>SP13.21</v>
      </c>
    </row>
    <row r="213" spans="1:8">
      <c r="A213" s="91" t="s">
        <v>8076</v>
      </c>
      <c r="B213" s="91" t="s">
        <v>8075</v>
      </c>
      <c r="C213" s="91" t="s">
        <v>9573</v>
      </c>
      <c r="D213" s="91" t="s">
        <v>10091</v>
      </c>
      <c r="E213" s="91" t="s">
        <v>8076</v>
      </c>
      <c r="F213" s="91" t="s">
        <v>10064</v>
      </c>
      <c r="G213" s="92">
        <v>45684</v>
      </c>
      <c r="H213" s="91" t="str">
        <f>VLOOKUP(B213,'C-Business Context'!G:G,1,FALSE)</f>
        <v>SP13.22</v>
      </c>
    </row>
    <row r="214" spans="1:8">
      <c r="A214" s="91" t="s">
        <v>8078</v>
      </c>
      <c r="B214" s="91" t="s">
        <v>8077</v>
      </c>
      <c r="C214" s="91" t="s">
        <v>9573</v>
      </c>
      <c r="D214" s="91" t="s">
        <v>10091</v>
      </c>
      <c r="E214" s="91" t="s">
        <v>8078</v>
      </c>
      <c r="F214" s="91" t="s">
        <v>10064</v>
      </c>
      <c r="G214" s="92">
        <v>45684</v>
      </c>
      <c r="H214" s="91" t="str">
        <f>VLOOKUP(B214,'C-Business Context'!G:G,1,FALSE)</f>
        <v>SP13.23</v>
      </c>
    </row>
    <row r="215" spans="1:8">
      <c r="A215" s="91" t="s">
        <v>8080</v>
      </c>
      <c r="B215" s="91" t="s">
        <v>8079</v>
      </c>
      <c r="C215" s="91" t="s">
        <v>9573</v>
      </c>
      <c r="D215" s="91" t="s">
        <v>10091</v>
      </c>
      <c r="E215" s="91" t="s">
        <v>8080</v>
      </c>
      <c r="F215" s="91" t="s">
        <v>10064</v>
      </c>
      <c r="G215" s="92">
        <v>45684</v>
      </c>
      <c r="H215" s="91" t="str">
        <f>VLOOKUP(B215,'C-Business Context'!G:G,1,FALSE)</f>
        <v>SP13.24</v>
      </c>
    </row>
    <row r="216" spans="1:8">
      <c r="A216" s="91" t="s">
        <v>8082</v>
      </c>
      <c r="B216" s="91" t="s">
        <v>8081</v>
      </c>
      <c r="C216" s="91" t="s">
        <v>9573</v>
      </c>
      <c r="D216" s="91" t="s">
        <v>10091</v>
      </c>
      <c r="E216" s="91" t="s">
        <v>8082</v>
      </c>
      <c r="F216" s="91" t="s">
        <v>10064</v>
      </c>
      <c r="G216" s="92">
        <v>45684</v>
      </c>
      <c r="H216" s="91" t="str">
        <f>VLOOKUP(B216,'C-Business Context'!G:G,1,FALSE)</f>
        <v>SP13.25</v>
      </c>
    </row>
    <row r="217" spans="1:8">
      <c r="A217" s="91" t="s">
        <v>8084</v>
      </c>
      <c r="B217" s="91" t="s">
        <v>8083</v>
      </c>
      <c r="C217" s="91" t="s">
        <v>9573</v>
      </c>
      <c r="D217" s="91" t="s">
        <v>10091</v>
      </c>
      <c r="E217" s="91" t="s">
        <v>8084</v>
      </c>
      <c r="F217" s="91" t="s">
        <v>10064</v>
      </c>
      <c r="G217" s="92">
        <v>45684</v>
      </c>
      <c r="H217" s="91" t="str">
        <f>VLOOKUP(B217,'C-Business Context'!G:G,1,FALSE)</f>
        <v>SP13.26</v>
      </c>
    </row>
    <row r="218" spans="1:8">
      <c r="A218" s="91" t="s">
        <v>8086</v>
      </c>
      <c r="B218" s="91" t="s">
        <v>8085</v>
      </c>
      <c r="C218" s="91" t="s">
        <v>9573</v>
      </c>
      <c r="D218" s="91" t="s">
        <v>10091</v>
      </c>
      <c r="E218" s="91" t="s">
        <v>8086</v>
      </c>
      <c r="F218" s="91" t="s">
        <v>10064</v>
      </c>
      <c r="G218" s="92">
        <v>45684</v>
      </c>
      <c r="H218" s="91" t="str">
        <f>VLOOKUP(B218,'C-Business Context'!G:G,1,FALSE)</f>
        <v>SP13.27</v>
      </c>
    </row>
    <row r="219" spans="1:8">
      <c r="A219" s="91" t="s">
        <v>8088</v>
      </c>
      <c r="B219" s="91" t="s">
        <v>8087</v>
      </c>
      <c r="C219" s="91" t="s">
        <v>9494</v>
      </c>
      <c r="D219" s="91" t="s">
        <v>9497</v>
      </c>
      <c r="E219" s="91" t="s">
        <v>8088</v>
      </c>
      <c r="F219" s="91" t="s">
        <v>10045</v>
      </c>
      <c r="G219" s="92"/>
      <c r="H219" s="91" t="str">
        <f>VLOOKUP(B219,'C-Business Context'!G:G,1,FALSE)</f>
        <v>SP13.28</v>
      </c>
    </row>
    <row r="220" spans="1:8">
      <c r="A220" s="91" t="s">
        <v>8090</v>
      </c>
      <c r="B220" s="91" t="s">
        <v>8089</v>
      </c>
      <c r="C220" s="91" t="s">
        <v>9590</v>
      </c>
      <c r="D220" s="91" t="s">
        <v>9550</v>
      </c>
      <c r="E220" s="91" t="s">
        <v>8090</v>
      </c>
      <c r="F220" s="91" t="s">
        <v>10046</v>
      </c>
      <c r="G220" s="92"/>
      <c r="H220" s="91" t="str">
        <f>VLOOKUP(B220,'C-Business Context'!G:G,1,FALSE)</f>
        <v>SP13.29</v>
      </c>
    </row>
    <row r="221" spans="1:8" hidden="1">
      <c r="A221" s="91" t="s">
        <v>8092</v>
      </c>
      <c r="B221" s="91" t="s">
        <v>8091</v>
      </c>
      <c r="C221" s="91" t="s">
        <v>9550</v>
      </c>
      <c r="D221" s="91" t="s">
        <v>10093</v>
      </c>
      <c r="E221" s="91" t="s">
        <v>8092</v>
      </c>
      <c r="F221" s="91" t="s">
        <v>10045</v>
      </c>
      <c r="G221" s="92"/>
      <c r="H221" s="91" t="str">
        <f>VLOOKUP(B221,'C-Business Context'!G:G,1,FALSE)</f>
        <v>SP13.3</v>
      </c>
    </row>
    <row r="222" spans="1:8">
      <c r="A222" s="91" t="s">
        <v>8094</v>
      </c>
      <c r="B222" s="91" t="s">
        <v>8093</v>
      </c>
      <c r="C222" s="91" t="s">
        <v>9494</v>
      </c>
      <c r="D222" s="91" t="s">
        <v>9497</v>
      </c>
      <c r="E222" s="91" t="s">
        <v>8094</v>
      </c>
      <c r="F222" s="91" t="s">
        <v>10045</v>
      </c>
      <c r="G222" s="92"/>
      <c r="H222" s="91" t="str">
        <f>VLOOKUP(B222,'C-Business Context'!G:G,1,FALSE)</f>
        <v>SP13.31</v>
      </c>
    </row>
    <row r="223" spans="1:8">
      <c r="A223" s="91" t="s">
        <v>8096</v>
      </c>
      <c r="B223" s="91" t="s">
        <v>8095</v>
      </c>
      <c r="C223" s="91" t="s">
        <v>9476</v>
      </c>
      <c r="D223" s="91" t="s">
        <v>9548</v>
      </c>
      <c r="E223" s="91" t="s">
        <v>8096</v>
      </c>
      <c r="F223" s="91" t="s">
        <v>10045</v>
      </c>
      <c r="G223" s="92"/>
      <c r="H223" s="91" t="str">
        <f>VLOOKUP(B223,'C-Business Context'!G:G,1,FALSE)</f>
        <v>SP13.32</v>
      </c>
    </row>
    <row r="224" spans="1:8">
      <c r="A224" s="91" t="s">
        <v>8098</v>
      </c>
      <c r="B224" s="91" t="s">
        <v>8097</v>
      </c>
      <c r="C224" s="91" t="s">
        <v>9425</v>
      </c>
      <c r="D224" s="91" t="s">
        <v>9565</v>
      </c>
      <c r="E224" s="91" t="s">
        <v>8098</v>
      </c>
      <c r="F224" s="91" t="s">
        <v>10046</v>
      </c>
      <c r="G224" s="92"/>
      <c r="H224" s="91" t="str">
        <f>VLOOKUP(B224,'C-Business Context'!G:G,1,FALSE)</f>
        <v>SP13.33</v>
      </c>
    </row>
    <row r="225" spans="1:8">
      <c r="A225" s="91" t="s">
        <v>8100</v>
      </c>
      <c r="B225" s="91" t="s">
        <v>8099</v>
      </c>
      <c r="C225" s="91" t="s">
        <v>9416</v>
      </c>
      <c r="D225" s="91" t="s">
        <v>9565</v>
      </c>
      <c r="E225" s="91" t="s">
        <v>8100</v>
      </c>
      <c r="F225" s="91" t="s">
        <v>10045</v>
      </c>
      <c r="G225" s="92"/>
      <c r="H225" s="91" t="str">
        <f>VLOOKUP(B225,'C-Business Context'!G:G,1,FALSE)</f>
        <v>SP13.34</v>
      </c>
    </row>
    <row r="226" spans="1:8" hidden="1">
      <c r="A226" s="91" t="s">
        <v>8102</v>
      </c>
      <c r="B226" s="91" t="s">
        <v>8101</v>
      </c>
      <c r="C226" s="91" t="s">
        <v>9535</v>
      </c>
      <c r="D226" s="91" t="s">
        <v>10087</v>
      </c>
      <c r="E226" s="91" t="s">
        <v>8102</v>
      </c>
      <c r="F226" s="91" t="s">
        <v>10045</v>
      </c>
      <c r="G226" s="92"/>
      <c r="H226" s="91" t="str">
        <f>VLOOKUP(B226,'C-Business Context'!G:G,1,FALSE)</f>
        <v>SP13.35</v>
      </c>
    </row>
    <row r="227" spans="1:8">
      <c r="A227" s="91" t="s">
        <v>8104</v>
      </c>
      <c r="B227" s="91" t="s">
        <v>8103</v>
      </c>
      <c r="C227" s="91" t="s">
        <v>9594</v>
      </c>
      <c r="D227" s="91" t="s">
        <v>10094</v>
      </c>
      <c r="E227" s="91" t="s">
        <v>8104</v>
      </c>
      <c r="F227" s="91" t="s">
        <v>10046</v>
      </c>
      <c r="G227" s="92"/>
      <c r="H227" s="91" t="str">
        <f>VLOOKUP(B227,'C-Business Context'!G:G,1,FALSE)</f>
        <v>SP13.36</v>
      </c>
    </row>
    <row r="228" spans="1:8">
      <c r="A228" s="91" t="s">
        <v>8106</v>
      </c>
      <c r="B228" s="91" t="s">
        <v>8105</v>
      </c>
      <c r="C228" s="91" t="s">
        <v>9557</v>
      </c>
      <c r="D228" s="91" t="s">
        <v>9536</v>
      </c>
      <c r="E228" s="91" t="s">
        <v>8106</v>
      </c>
      <c r="F228" s="91" t="s">
        <v>10046</v>
      </c>
      <c r="G228" s="92"/>
      <c r="H228" s="91" t="str">
        <f>VLOOKUP(B228,'C-Business Context'!G:G,1,FALSE)</f>
        <v>SP13.37</v>
      </c>
    </row>
    <row r="229" spans="1:8" hidden="1">
      <c r="A229" s="91" t="s">
        <v>8108</v>
      </c>
      <c r="B229" s="91" t="s">
        <v>8107</v>
      </c>
      <c r="C229" s="91" t="s">
        <v>9549</v>
      </c>
      <c r="D229" s="91" t="s">
        <v>9548</v>
      </c>
      <c r="E229" s="91" t="s">
        <v>8108</v>
      </c>
      <c r="F229" s="91" t="s">
        <v>10045</v>
      </c>
      <c r="G229" s="92"/>
      <c r="H229" s="91" t="str">
        <f>VLOOKUP(B229,'C-Business Context'!G:G,1,FALSE)</f>
        <v>SP13.38</v>
      </c>
    </row>
    <row r="230" spans="1:8">
      <c r="A230" s="91" t="s">
        <v>8110</v>
      </c>
      <c r="B230" s="91" t="s">
        <v>8109</v>
      </c>
      <c r="C230" s="91" t="s">
        <v>9494</v>
      </c>
      <c r="D230" s="91" t="s">
        <v>9497</v>
      </c>
      <c r="E230" s="91" t="s">
        <v>8110</v>
      </c>
      <c r="F230" s="91" t="s">
        <v>10045</v>
      </c>
      <c r="G230" s="92"/>
      <c r="H230" s="91" t="str">
        <f>VLOOKUP(B230,'C-Business Context'!G:G,1,FALSE)</f>
        <v>SP13.39</v>
      </c>
    </row>
    <row r="231" spans="1:8">
      <c r="A231" s="91" t="s">
        <v>8112</v>
      </c>
      <c r="B231" s="91" t="s">
        <v>8111</v>
      </c>
      <c r="C231" s="91" t="s">
        <v>9427</v>
      </c>
      <c r="D231" s="91" t="s">
        <v>10055</v>
      </c>
      <c r="E231" s="91" t="s">
        <v>8112</v>
      </c>
      <c r="F231" s="91" t="s">
        <v>10045</v>
      </c>
      <c r="G231" s="92"/>
      <c r="H231" s="91" t="str">
        <f>VLOOKUP(B231,'C-Business Context'!G:G,1,FALSE)</f>
        <v>SP13.4</v>
      </c>
    </row>
    <row r="232" spans="1:8" hidden="1">
      <c r="A232" s="91" t="s">
        <v>8114</v>
      </c>
      <c r="B232" s="91" t="s">
        <v>8113</v>
      </c>
      <c r="C232" s="91" t="s">
        <v>9481</v>
      </c>
      <c r="D232" s="91" t="s">
        <v>10089</v>
      </c>
      <c r="E232" s="91" t="s">
        <v>8114</v>
      </c>
      <c r="F232" s="91" t="s">
        <v>10046</v>
      </c>
      <c r="G232" s="92"/>
      <c r="H232" s="91" t="str">
        <f>VLOOKUP(B232,'C-Business Context'!G:G,1,FALSE)</f>
        <v>SP13.5</v>
      </c>
    </row>
    <row r="233" spans="1:8" hidden="1">
      <c r="A233" s="91" t="s">
        <v>8116</v>
      </c>
      <c r="B233" s="91" t="s">
        <v>8115</v>
      </c>
      <c r="C233" s="91" t="s">
        <v>9549</v>
      </c>
      <c r="D233" s="91" t="s">
        <v>9548</v>
      </c>
      <c r="E233" s="91" t="s">
        <v>8116</v>
      </c>
      <c r="F233" s="91" t="s">
        <v>10046</v>
      </c>
      <c r="G233" s="92"/>
      <c r="H233" s="91" t="str">
        <f>VLOOKUP(B233,'C-Business Context'!G:G,1,FALSE)</f>
        <v>SP13.6</v>
      </c>
    </row>
    <row r="234" spans="1:8" hidden="1">
      <c r="A234" s="91" t="s">
        <v>8118</v>
      </c>
      <c r="B234" s="91" t="s">
        <v>8117</v>
      </c>
      <c r="C234" s="91" t="s">
        <v>9536</v>
      </c>
      <c r="D234" s="91" t="s">
        <v>9548</v>
      </c>
      <c r="E234" s="91" t="s">
        <v>8118</v>
      </c>
      <c r="F234" s="91" t="s">
        <v>10045</v>
      </c>
      <c r="G234" s="92"/>
      <c r="H234" s="91" t="str">
        <f>VLOOKUP(B234,'C-Business Context'!G:G,1,FALSE)</f>
        <v>SP13.7</v>
      </c>
    </row>
    <row r="235" spans="1:8" hidden="1">
      <c r="A235" s="91" t="s">
        <v>8120</v>
      </c>
      <c r="B235" s="91" t="s">
        <v>8119</v>
      </c>
      <c r="C235" s="91" t="s">
        <v>9557</v>
      </c>
      <c r="D235" s="91" t="s">
        <v>10095</v>
      </c>
      <c r="E235" s="91" t="s">
        <v>8120</v>
      </c>
      <c r="F235" s="91" t="s">
        <v>10046</v>
      </c>
      <c r="G235" s="92"/>
      <c r="H235" s="91" t="str">
        <f>VLOOKUP(B235,'C-Business Context'!G:G,1,FALSE)</f>
        <v>SP13.8</v>
      </c>
    </row>
    <row r="236" spans="1:8" hidden="1">
      <c r="A236" s="91" t="s">
        <v>8122</v>
      </c>
      <c r="B236" s="91" t="s">
        <v>8121</v>
      </c>
      <c r="C236" s="91" t="s">
        <v>9489</v>
      </c>
      <c r="D236" s="91" t="s">
        <v>9558</v>
      </c>
      <c r="E236" s="91" t="s">
        <v>8122</v>
      </c>
      <c r="F236" s="91" t="s">
        <v>10046</v>
      </c>
      <c r="G236" s="92"/>
      <c r="H236" s="91" t="str">
        <f>VLOOKUP(B236,'C-Business Context'!G:G,1,FALSE)</f>
        <v>SP13.9</v>
      </c>
    </row>
    <row r="237" spans="1:8" hidden="1">
      <c r="A237" s="91" t="s">
        <v>8126</v>
      </c>
      <c r="B237" s="91" t="s">
        <v>8125</v>
      </c>
      <c r="C237" s="91" t="s">
        <v>9559</v>
      </c>
      <c r="D237" s="91" t="s">
        <v>9570</v>
      </c>
      <c r="E237" s="91" t="s">
        <v>8126</v>
      </c>
      <c r="F237" s="91" t="s">
        <v>10046</v>
      </c>
      <c r="G237" s="92"/>
      <c r="H237" s="91" t="str">
        <f>VLOOKUP(B237,'C-Business Context'!G:G,1,FALSE)</f>
        <v>SP14.1</v>
      </c>
    </row>
    <row r="238" spans="1:8" hidden="1">
      <c r="A238" s="91" t="s">
        <v>8128</v>
      </c>
      <c r="B238" s="91" t="s">
        <v>8127</v>
      </c>
      <c r="C238" s="91" t="s">
        <v>9559</v>
      </c>
      <c r="D238" s="91" t="s">
        <v>9570</v>
      </c>
      <c r="E238" s="91" t="s">
        <v>8128</v>
      </c>
      <c r="F238" s="91" t="s">
        <v>10045</v>
      </c>
      <c r="G238" s="92"/>
      <c r="H238" s="91" t="str">
        <f>VLOOKUP(B238,'C-Business Context'!G:G,1,FALSE)</f>
        <v>SP14.10</v>
      </c>
    </row>
    <row r="239" spans="1:8" hidden="1">
      <c r="A239" s="91" t="s">
        <v>8131</v>
      </c>
      <c r="B239" s="91" t="s">
        <v>8130</v>
      </c>
      <c r="C239" s="91" t="s">
        <v>9485</v>
      </c>
      <c r="D239" s="91" t="s">
        <v>9570</v>
      </c>
      <c r="E239" s="91" t="s">
        <v>8131</v>
      </c>
      <c r="F239" s="91" t="s">
        <v>10045</v>
      </c>
      <c r="G239" s="92"/>
      <c r="H239" s="91" t="str">
        <f>VLOOKUP(B239,'C-Business Context'!G:G,1,FALSE)</f>
        <v>SP14.12</v>
      </c>
    </row>
    <row r="240" spans="1:8" hidden="1">
      <c r="A240" s="91" t="s">
        <v>8133</v>
      </c>
      <c r="B240" s="91" t="s">
        <v>8132</v>
      </c>
      <c r="C240" s="91" t="s">
        <v>9491</v>
      </c>
      <c r="D240" s="91" t="s">
        <v>9570</v>
      </c>
      <c r="E240" s="91" t="s">
        <v>8133</v>
      </c>
      <c r="F240" s="91" t="s">
        <v>10045</v>
      </c>
      <c r="G240" s="92"/>
      <c r="H240" s="91" t="str">
        <f>VLOOKUP(B240,'C-Business Context'!G:G,1,FALSE)</f>
        <v>SP14.13</v>
      </c>
    </row>
    <row r="241" spans="1:8" hidden="1">
      <c r="A241" s="91" t="s">
        <v>8135</v>
      </c>
      <c r="B241" s="91" t="s">
        <v>8134</v>
      </c>
      <c r="C241" s="91" t="s">
        <v>9559</v>
      </c>
      <c r="D241" s="91" t="s">
        <v>9570</v>
      </c>
      <c r="E241" s="91" t="s">
        <v>8135</v>
      </c>
      <c r="F241" s="91" t="s">
        <v>10045</v>
      </c>
      <c r="G241" s="92"/>
      <c r="H241" s="91" t="str">
        <f>VLOOKUP(B241,'C-Business Context'!G:G,1,FALSE)</f>
        <v>SP14.14</v>
      </c>
    </row>
    <row r="242" spans="1:8" hidden="1">
      <c r="A242" s="91" t="s">
        <v>8139</v>
      </c>
      <c r="B242" s="91" t="s">
        <v>8138</v>
      </c>
      <c r="C242" s="91" t="s">
        <v>9559</v>
      </c>
      <c r="D242" s="91" t="s">
        <v>9570</v>
      </c>
      <c r="E242" s="91" t="s">
        <v>8139</v>
      </c>
      <c r="F242" s="91" t="s">
        <v>10046</v>
      </c>
      <c r="G242" s="92"/>
      <c r="H242" s="91" t="str">
        <f>VLOOKUP(B242,'C-Business Context'!G:G,1,FALSE)</f>
        <v>SP14.17</v>
      </c>
    </row>
    <row r="243" spans="1:8">
      <c r="A243" s="91" t="s">
        <v>8141</v>
      </c>
      <c r="B243" s="91" t="s">
        <v>8140</v>
      </c>
      <c r="C243" s="91" t="s">
        <v>9559</v>
      </c>
      <c r="D243" s="91" t="s">
        <v>9570</v>
      </c>
      <c r="E243" s="91" t="s">
        <v>8141</v>
      </c>
      <c r="F243" s="91" t="s">
        <v>10045</v>
      </c>
      <c r="G243" s="92"/>
      <c r="H243" s="91" t="str">
        <f>VLOOKUP(B243,'C-Business Context'!G:G,1,FALSE)</f>
        <v>SP14.18</v>
      </c>
    </row>
    <row r="244" spans="1:8">
      <c r="A244" s="91" t="s">
        <v>8143</v>
      </c>
      <c r="B244" s="91" t="s">
        <v>8142</v>
      </c>
      <c r="C244" s="91" t="s">
        <v>9559</v>
      </c>
      <c r="D244" s="91" t="s">
        <v>9570</v>
      </c>
      <c r="E244" s="91" t="s">
        <v>8143</v>
      </c>
      <c r="F244" s="91" t="s">
        <v>10046</v>
      </c>
      <c r="G244" s="92"/>
      <c r="H244" s="91" t="str">
        <f>VLOOKUP(B244,'C-Business Context'!G:G,1,FALSE)</f>
        <v>SP14.19</v>
      </c>
    </row>
    <row r="245" spans="1:8" hidden="1">
      <c r="A245" s="91" t="s">
        <v>8145</v>
      </c>
      <c r="B245" s="91" t="s">
        <v>8144</v>
      </c>
      <c r="C245" s="91" t="s">
        <v>9559</v>
      </c>
      <c r="D245" s="91" t="s">
        <v>9570</v>
      </c>
      <c r="E245" s="91" t="s">
        <v>8145</v>
      </c>
      <c r="F245" s="91" t="s">
        <v>10045</v>
      </c>
      <c r="G245" s="92"/>
      <c r="H245" s="91" t="str">
        <f>VLOOKUP(B245,'C-Business Context'!G:G,1,FALSE)</f>
        <v>SP14.2</v>
      </c>
    </row>
    <row r="246" spans="1:8">
      <c r="A246" s="91" t="s">
        <v>8147</v>
      </c>
      <c r="B246" s="91" t="s">
        <v>8146</v>
      </c>
      <c r="C246" s="91" t="s">
        <v>9559</v>
      </c>
      <c r="D246" s="91" t="s">
        <v>9570</v>
      </c>
      <c r="E246" s="91" t="s">
        <v>8147</v>
      </c>
      <c r="F246" s="91" t="s">
        <v>10045</v>
      </c>
      <c r="G246" s="92"/>
      <c r="H246" s="91" t="str">
        <f>VLOOKUP(B246,'C-Business Context'!G:G,1,FALSE)</f>
        <v>SP14.21</v>
      </c>
    </row>
    <row r="247" spans="1:8">
      <c r="A247" s="91" t="s">
        <v>8149</v>
      </c>
      <c r="B247" s="91" t="s">
        <v>8148</v>
      </c>
      <c r="C247" s="91" t="s">
        <v>9570</v>
      </c>
      <c r="D247" s="91" t="s">
        <v>10096</v>
      </c>
      <c r="E247" s="91" t="s">
        <v>8149</v>
      </c>
      <c r="F247" s="91" t="s">
        <v>10045</v>
      </c>
      <c r="G247" s="92"/>
      <c r="H247" s="91" t="str">
        <f>VLOOKUP(B247,'C-Business Context'!G:G,1,FALSE)</f>
        <v>SP14.22</v>
      </c>
    </row>
    <row r="248" spans="1:8">
      <c r="A248" s="91" t="s">
        <v>8151</v>
      </c>
      <c r="B248" s="91" t="s">
        <v>8150</v>
      </c>
      <c r="C248" s="91" t="s">
        <v>9570</v>
      </c>
      <c r="D248" s="91" t="s">
        <v>10096</v>
      </c>
      <c r="E248" s="91" t="s">
        <v>8151</v>
      </c>
      <c r="F248" s="91" t="s">
        <v>10045</v>
      </c>
      <c r="G248" s="92"/>
      <c r="H248" s="91" t="str">
        <f>VLOOKUP(B248,'C-Business Context'!G:G,1,FALSE)</f>
        <v>SP14.23</v>
      </c>
    </row>
    <row r="249" spans="1:8">
      <c r="A249" s="91" t="s">
        <v>8153</v>
      </c>
      <c r="B249" s="91" t="s">
        <v>8152</v>
      </c>
      <c r="C249" s="91" t="s">
        <v>9570</v>
      </c>
      <c r="D249" s="91" t="s">
        <v>10096</v>
      </c>
      <c r="E249" s="91" t="s">
        <v>8153</v>
      </c>
      <c r="F249" s="91" t="s">
        <v>10045</v>
      </c>
      <c r="G249" s="92"/>
      <c r="H249" s="91" t="str">
        <f>VLOOKUP(B249,'C-Business Context'!G:G,1,FALSE)</f>
        <v>SP14.24</v>
      </c>
    </row>
    <row r="250" spans="1:8">
      <c r="A250" s="91" t="s">
        <v>8155</v>
      </c>
      <c r="B250" s="91" t="s">
        <v>8154</v>
      </c>
      <c r="C250" s="91" t="s">
        <v>9570</v>
      </c>
      <c r="D250" s="91" t="s">
        <v>10096</v>
      </c>
      <c r="E250" s="91" t="s">
        <v>8155</v>
      </c>
      <c r="F250" s="91" t="s">
        <v>10045</v>
      </c>
      <c r="G250" s="92"/>
      <c r="H250" s="91" t="str">
        <f>VLOOKUP(B250,'C-Business Context'!G:G,1,FALSE)</f>
        <v>SP14.25</v>
      </c>
    </row>
    <row r="251" spans="1:8">
      <c r="A251" s="91" t="s">
        <v>8157</v>
      </c>
      <c r="B251" s="91" t="s">
        <v>8156</v>
      </c>
      <c r="C251" s="91" t="s">
        <v>9570</v>
      </c>
      <c r="D251" s="91" t="s">
        <v>10096</v>
      </c>
      <c r="E251" s="91" t="s">
        <v>8157</v>
      </c>
      <c r="F251" s="91" t="s">
        <v>10045</v>
      </c>
      <c r="G251" s="92"/>
      <c r="H251" s="91" t="str">
        <f>VLOOKUP(B251,'C-Business Context'!G:G,1,FALSE)</f>
        <v>SP14.26</v>
      </c>
    </row>
    <row r="252" spans="1:8">
      <c r="A252" s="91" t="s">
        <v>6144</v>
      </c>
      <c r="B252" s="91" t="s">
        <v>8158</v>
      </c>
      <c r="C252" s="91" t="s">
        <v>9570</v>
      </c>
      <c r="D252" s="91" t="s">
        <v>10096</v>
      </c>
      <c r="E252" s="91" t="s">
        <v>6144</v>
      </c>
      <c r="F252" s="91" t="s">
        <v>10046</v>
      </c>
      <c r="G252" s="92"/>
      <c r="H252" s="91" t="str">
        <f>VLOOKUP(B252,'C-Business Context'!G:G,1,FALSE)</f>
        <v>SP14.27</v>
      </c>
    </row>
    <row r="253" spans="1:8">
      <c r="A253" s="91" t="s">
        <v>8160</v>
      </c>
      <c r="B253" s="91" t="s">
        <v>8159</v>
      </c>
      <c r="C253" s="91" t="s">
        <v>9570</v>
      </c>
      <c r="D253" s="91" t="s">
        <v>10096</v>
      </c>
      <c r="E253" s="91" t="s">
        <v>8160</v>
      </c>
      <c r="F253" s="91" t="s">
        <v>10045</v>
      </c>
      <c r="G253" s="92"/>
      <c r="H253" s="91" t="str">
        <f>VLOOKUP(B253,'C-Business Context'!G:G,1,FALSE)</f>
        <v>SP14.28</v>
      </c>
    </row>
    <row r="254" spans="1:8">
      <c r="A254" s="91" t="s">
        <v>8162</v>
      </c>
      <c r="B254" s="91" t="s">
        <v>8161</v>
      </c>
      <c r="C254" s="91" t="s">
        <v>9570</v>
      </c>
      <c r="D254" s="91" t="s">
        <v>10096</v>
      </c>
      <c r="E254" s="91" t="s">
        <v>8162</v>
      </c>
      <c r="F254" s="91" t="s">
        <v>10045</v>
      </c>
      <c r="G254" s="92"/>
      <c r="H254" s="91" t="str">
        <f>VLOOKUP(B254,'C-Business Context'!G:G,1,FALSE)</f>
        <v>SP14.29</v>
      </c>
    </row>
    <row r="255" spans="1:8" hidden="1">
      <c r="A255" s="91" t="s">
        <v>8164</v>
      </c>
      <c r="B255" s="91" t="s">
        <v>8163</v>
      </c>
      <c r="C255" s="91" t="s">
        <v>9571</v>
      </c>
      <c r="D255" s="91" t="s">
        <v>9570</v>
      </c>
      <c r="E255" s="91" t="s">
        <v>8164</v>
      </c>
      <c r="F255" s="91" t="s">
        <v>10045</v>
      </c>
      <c r="G255" s="92"/>
      <c r="H255" s="91" t="str">
        <f>VLOOKUP(B255,'C-Business Context'!G:G,1,FALSE)</f>
        <v>SP14.3</v>
      </c>
    </row>
    <row r="256" spans="1:8">
      <c r="A256" s="91" t="s">
        <v>8166</v>
      </c>
      <c r="B256" s="91" t="s">
        <v>8165</v>
      </c>
      <c r="C256" s="91" t="s">
        <v>9570</v>
      </c>
      <c r="D256" s="91" t="s">
        <v>10096</v>
      </c>
      <c r="E256" s="91" t="s">
        <v>8166</v>
      </c>
      <c r="F256" s="91" t="s">
        <v>10045</v>
      </c>
      <c r="G256" s="92"/>
      <c r="H256" s="91" t="str">
        <f>VLOOKUP(B256,'C-Business Context'!G:G,1,FALSE)</f>
        <v>SP14.30</v>
      </c>
    </row>
    <row r="257" spans="1:8">
      <c r="A257" s="91" t="s">
        <v>8168</v>
      </c>
      <c r="B257" s="91" t="s">
        <v>8167</v>
      </c>
      <c r="C257" s="91" t="s">
        <v>9558</v>
      </c>
      <c r="D257" s="91" t="s">
        <v>9570</v>
      </c>
      <c r="E257" s="91" t="s">
        <v>8168</v>
      </c>
      <c r="F257" s="91" t="s">
        <v>10045</v>
      </c>
      <c r="G257" s="92"/>
      <c r="H257" s="91" t="str">
        <f>VLOOKUP(B257,'C-Business Context'!G:G,1,FALSE)</f>
        <v>SP14.31</v>
      </c>
    </row>
    <row r="258" spans="1:8">
      <c r="A258" s="91" t="s">
        <v>8170</v>
      </c>
      <c r="B258" s="91" t="s">
        <v>8169</v>
      </c>
      <c r="C258" s="91" t="s">
        <v>9486</v>
      </c>
      <c r="D258" s="91" t="s">
        <v>10096</v>
      </c>
      <c r="E258" s="91" t="s">
        <v>8170</v>
      </c>
      <c r="F258" s="91" t="s">
        <v>10045</v>
      </c>
      <c r="G258" s="92"/>
      <c r="H258" s="91" t="str">
        <f>VLOOKUP(B258,'C-Business Context'!G:G,1,FALSE)</f>
        <v>SP14.32</v>
      </c>
    </row>
    <row r="259" spans="1:8" hidden="1">
      <c r="A259" s="91" t="s">
        <v>8172</v>
      </c>
      <c r="B259" s="91" t="s">
        <v>8171</v>
      </c>
      <c r="C259" s="91" t="s">
        <v>9559</v>
      </c>
      <c r="D259" s="91" t="s">
        <v>9570</v>
      </c>
      <c r="E259" s="91" t="s">
        <v>8172</v>
      </c>
      <c r="F259" s="91" t="s">
        <v>10046</v>
      </c>
      <c r="G259" s="92"/>
      <c r="H259" s="91" t="str">
        <f>VLOOKUP(B259,'C-Business Context'!G:G,1,FALSE)</f>
        <v>SP14.4</v>
      </c>
    </row>
    <row r="260" spans="1:8" hidden="1">
      <c r="A260" s="91" t="s">
        <v>8174</v>
      </c>
      <c r="B260" s="91" t="s">
        <v>8173</v>
      </c>
      <c r="C260" s="91" t="s">
        <v>9559</v>
      </c>
      <c r="D260" s="91" t="s">
        <v>9570</v>
      </c>
      <c r="E260" s="91" t="s">
        <v>8174</v>
      </c>
      <c r="F260" s="91" t="s">
        <v>10046</v>
      </c>
      <c r="G260" s="92"/>
      <c r="H260" s="91" t="str">
        <f>VLOOKUP(B260,'C-Business Context'!G:G,1,FALSE)</f>
        <v>SP14.5</v>
      </c>
    </row>
    <row r="261" spans="1:8" hidden="1">
      <c r="A261" s="91" t="s">
        <v>8176</v>
      </c>
      <c r="B261" s="91" t="s">
        <v>8175</v>
      </c>
      <c r="C261" s="91" t="s">
        <v>9559</v>
      </c>
      <c r="D261" s="91" t="s">
        <v>9570</v>
      </c>
      <c r="E261" s="91" t="s">
        <v>8176</v>
      </c>
      <c r="F261" s="91" t="s">
        <v>10046</v>
      </c>
      <c r="G261" s="92"/>
      <c r="H261" s="91" t="str">
        <f>VLOOKUP(B261,'C-Business Context'!G:G,1,FALSE)</f>
        <v>SP14.6</v>
      </c>
    </row>
    <row r="262" spans="1:8" hidden="1">
      <c r="A262" s="91" t="s">
        <v>8178</v>
      </c>
      <c r="B262" s="91" t="s">
        <v>8177</v>
      </c>
      <c r="C262" s="91" t="s">
        <v>9559</v>
      </c>
      <c r="D262" s="91" t="s">
        <v>9570</v>
      </c>
      <c r="E262" s="91" t="s">
        <v>8178</v>
      </c>
      <c r="F262" s="91" t="s">
        <v>10046</v>
      </c>
      <c r="G262" s="92"/>
      <c r="H262" s="91" t="str">
        <f>VLOOKUP(B262,'C-Business Context'!G:G,1,FALSE)</f>
        <v>SP14.7</v>
      </c>
    </row>
    <row r="263" spans="1:8" hidden="1">
      <c r="A263" s="91" t="s">
        <v>8180</v>
      </c>
      <c r="B263" s="91" t="s">
        <v>8179</v>
      </c>
      <c r="C263" s="91" t="s">
        <v>9559</v>
      </c>
      <c r="D263" s="91" t="s">
        <v>9570</v>
      </c>
      <c r="E263" s="91" t="s">
        <v>8180</v>
      </c>
      <c r="F263" s="91" t="s">
        <v>10046</v>
      </c>
      <c r="G263" s="92"/>
      <c r="H263" s="91" t="str">
        <f>VLOOKUP(B263,'C-Business Context'!G:G,1,FALSE)</f>
        <v>SP14.8</v>
      </c>
    </row>
    <row r="264" spans="1:8" hidden="1">
      <c r="A264" s="91" t="s">
        <v>8185</v>
      </c>
      <c r="B264" s="91" t="s">
        <v>8184</v>
      </c>
      <c r="C264" s="91" t="s">
        <v>9416</v>
      </c>
      <c r="D264" s="91" t="s">
        <v>9565</v>
      </c>
      <c r="E264" s="91" t="s">
        <v>8185</v>
      </c>
      <c r="F264" s="91" t="s">
        <v>10046</v>
      </c>
      <c r="G264" s="92"/>
      <c r="H264" s="91" t="str">
        <f>VLOOKUP(B264,'C-Business Context'!G:G,1,FALSE)</f>
        <v>SP15.1</v>
      </c>
    </row>
    <row r="265" spans="1:8">
      <c r="A265" s="91" t="s">
        <v>8187</v>
      </c>
      <c r="B265" s="91" t="s">
        <v>8186</v>
      </c>
      <c r="C265" s="91" t="s">
        <v>9564</v>
      </c>
      <c r="D265" s="91" t="s">
        <v>9565</v>
      </c>
      <c r="E265" s="91" t="s">
        <v>8187</v>
      </c>
      <c r="F265" s="91" t="s">
        <v>10046</v>
      </c>
      <c r="G265" s="92"/>
      <c r="H265" s="91" t="str">
        <f>VLOOKUP(B265,'C-Business Context'!G:G,1,FALSE)</f>
        <v>SP15.10</v>
      </c>
    </row>
    <row r="266" spans="1:8">
      <c r="A266" s="91" t="s">
        <v>8189</v>
      </c>
      <c r="B266" s="91" t="s">
        <v>8188</v>
      </c>
      <c r="C266" s="91" t="s">
        <v>9590</v>
      </c>
      <c r="D266" s="91" t="s">
        <v>9565</v>
      </c>
      <c r="E266" s="91" t="s">
        <v>8189</v>
      </c>
      <c r="F266" s="91" t="s">
        <v>10046</v>
      </c>
      <c r="G266" s="92"/>
      <c r="H266" s="91" t="str">
        <f>VLOOKUP(B266,'C-Business Context'!G:G,1,FALSE)</f>
        <v>SP15.11</v>
      </c>
    </row>
    <row r="267" spans="1:8">
      <c r="A267" s="91" t="s">
        <v>8191</v>
      </c>
      <c r="B267" s="91" t="s">
        <v>8190</v>
      </c>
      <c r="C267" s="91" t="s">
        <v>9564</v>
      </c>
      <c r="D267" s="91" t="s">
        <v>9565</v>
      </c>
      <c r="E267" s="91" t="s">
        <v>8191</v>
      </c>
      <c r="F267" s="91" t="s">
        <v>10046</v>
      </c>
      <c r="G267" s="92"/>
      <c r="H267" s="91" t="str">
        <f>VLOOKUP(B267,'C-Business Context'!G:G,1,FALSE)</f>
        <v>SP15.12</v>
      </c>
    </row>
    <row r="268" spans="1:8">
      <c r="A268" s="91" t="s">
        <v>8193</v>
      </c>
      <c r="B268" s="91" t="s">
        <v>8192</v>
      </c>
      <c r="C268" s="91" t="s">
        <v>9564</v>
      </c>
      <c r="D268" s="91" t="s">
        <v>9565</v>
      </c>
      <c r="E268" s="91" t="s">
        <v>8193</v>
      </c>
      <c r="F268" s="91" t="s">
        <v>10046</v>
      </c>
      <c r="G268" s="92"/>
      <c r="H268" s="91" t="str">
        <f>VLOOKUP(B268,'C-Business Context'!G:G,1,FALSE)</f>
        <v>SP15.13</v>
      </c>
    </row>
    <row r="269" spans="1:8">
      <c r="A269" s="91" t="s">
        <v>8195</v>
      </c>
      <c r="B269" s="91" t="s">
        <v>8194</v>
      </c>
      <c r="C269" s="91" t="s">
        <v>9564</v>
      </c>
      <c r="D269" s="91" t="s">
        <v>9565</v>
      </c>
      <c r="E269" s="91" t="s">
        <v>8195</v>
      </c>
      <c r="F269" s="91" t="s">
        <v>10046</v>
      </c>
      <c r="G269" s="92"/>
      <c r="H269" s="91" t="str">
        <f>VLOOKUP(B269,'C-Business Context'!G:G,1,FALSE)</f>
        <v>SP15.14</v>
      </c>
    </row>
    <row r="270" spans="1:8">
      <c r="A270" s="91" t="s">
        <v>8197</v>
      </c>
      <c r="B270" s="91" t="s">
        <v>8196</v>
      </c>
      <c r="C270" s="91" t="s">
        <v>9564</v>
      </c>
      <c r="D270" s="91" t="s">
        <v>9565</v>
      </c>
      <c r="E270" s="91" t="s">
        <v>8197</v>
      </c>
      <c r="F270" s="91" t="s">
        <v>10046</v>
      </c>
      <c r="G270" s="92"/>
      <c r="H270" s="91" t="str">
        <f>VLOOKUP(B270,'C-Business Context'!G:G,1,FALSE)</f>
        <v>SP15.15</v>
      </c>
    </row>
    <row r="271" spans="1:8">
      <c r="A271" s="91" t="s">
        <v>8199</v>
      </c>
      <c r="B271" s="91" t="s">
        <v>8198</v>
      </c>
      <c r="C271" s="91" t="s">
        <v>9564</v>
      </c>
      <c r="D271" s="91" t="s">
        <v>9565</v>
      </c>
      <c r="E271" s="91" t="s">
        <v>8199</v>
      </c>
      <c r="F271" s="91" t="s">
        <v>10046</v>
      </c>
      <c r="G271" s="92"/>
      <c r="H271" s="91" t="str">
        <f>VLOOKUP(B271,'C-Business Context'!G:G,1,FALSE)</f>
        <v>SP15.16</v>
      </c>
    </row>
    <row r="272" spans="1:8">
      <c r="A272" s="91" t="s">
        <v>8201</v>
      </c>
      <c r="B272" s="91" t="s">
        <v>8200</v>
      </c>
      <c r="C272" s="91" t="s">
        <v>9590</v>
      </c>
      <c r="D272" s="91" t="s">
        <v>9565</v>
      </c>
      <c r="E272" s="91" t="s">
        <v>8201</v>
      </c>
      <c r="F272" s="91" t="s">
        <v>10046</v>
      </c>
      <c r="G272" s="92"/>
      <c r="H272" s="91" t="str">
        <f>VLOOKUP(B272,'C-Business Context'!G:G,1,FALSE)</f>
        <v>SP15.17</v>
      </c>
    </row>
    <row r="273" spans="1:8">
      <c r="A273" s="91" t="s">
        <v>8203</v>
      </c>
      <c r="B273" s="91" t="s">
        <v>8202</v>
      </c>
      <c r="C273" s="91" t="s">
        <v>9568</v>
      </c>
      <c r="D273" s="91" t="s">
        <v>9565</v>
      </c>
      <c r="E273" s="91" t="s">
        <v>8203</v>
      </c>
      <c r="F273" s="91" t="s">
        <v>10046</v>
      </c>
      <c r="G273" s="92"/>
      <c r="H273" s="91" t="str">
        <f>VLOOKUP(B273,'C-Business Context'!G:G,1,FALSE)</f>
        <v>SP15.18</v>
      </c>
    </row>
    <row r="274" spans="1:8">
      <c r="A274" s="91" t="s">
        <v>8205</v>
      </c>
      <c r="B274" s="91" t="s">
        <v>8204</v>
      </c>
      <c r="C274" s="91" t="s">
        <v>9568</v>
      </c>
      <c r="D274" s="91" t="s">
        <v>9565</v>
      </c>
      <c r="E274" s="91" t="s">
        <v>8205</v>
      </c>
      <c r="F274" s="91" t="s">
        <v>10046</v>
      </c>
      <c r="G274" s="92"/>
      <c r="H274" s="91" t="str">
        <f>VLOOKUP(B274,'C-Business Context'!G:G,1,FALSE)</f>
        <v>SP15.19</v>
      </c>
    </row>
    <row r="275" spans="1:8" hidden="1">
      <c r="A275" s="91" t="s">
        <v>8207</v>
      </c>
      <c r="B275" s="91" t="s">
        <v>8206</v>
      </c>
      <c r="C275" s="91" t="s">
        <v>9416</v>
      </c>
      <c r="D275" s="91" t="s">
        <v>10097</v>
      </c>
      <c r="E275" s="91" t="s">
        <v>8207</v>
      </c>
      <c r="F275" s="91" t="s">
        <v>10046</v>
      </c>
      <c r="G275" s="92"/>
      <c r="H275" s="91" t="str">
        <f>VLOOKUP(B275,'C-Business Context'!G:G,1,FALSE)</f>
        <v>SP15.2</v>
      </c>
    </row>
    <row r="276" spans="1:8">
      <c r="A276" s="91" t="s">
        <v>8209</v>
      </c>
      <c r="B276" s="91" t="s">
        <v>8208</v>
      </c>
      <c r="C276" s="91" t="s">
        <v>9416</v>
      </c>
      <c r="D276" s="91" t="s">
        <v>9565</v>
      </c>
      <c r="E276" s="91" t="s">
        <v>8209</v>
      </c>
      <c r="F276" s="91" t="s">
        <v>10046</v>
      </c>
      <c r="G276" s="92"/>
      <c r="H276" s="91" t="str">
        <f>VLOOKUP(B276,'C-Business Context'!G:G,1,FALSE)</f>
        <v>SP15.20</v>
      </c>
    </row>
    <row r="277" spans="1:8">
      <c r="A277" s="91" t="s">
        <v>8211</v>
      </c>
      <c r="B277" s="91" t="s">
        <v>8210</v>
      </c>
      <c r="C277" s="91" t="s">
        <v>9416</v>
      </c>
      <c r="D277" s="91" t="s">
        <v>9565</v>
      </c>
      <c r="E277" s="91" t="s">
        <v>8211</v>
      </c>
      <c r="F277" s="91" t="s">
        <v>10045</v>
      </c>
      <c r="G277" s="92"/>
      <c r="H277" s="91" t="str">
        <f>VLOOKUP(B277,'C-Business Context'!G:G,1,FALSE)</f>
        <v>SP15.21</v>
      </c>
    </row>
    <row r="278" spans="1:8">
      <c r="A278" s="91" t="s">
        <v>8213</v>
      </c>
      <c r="B278" s="91" t="s">
        <v>8212</v>
      </c>
      <c r="C278" s="91" t="s">
        <v>9416</v>
      </c>
      <c r="D278" s="91" t="s">
        <v>9565</v>
      </c>
      <c r="E278" s="91" t="s">
        <v>8213</v>
      </c>
      <c r="F278" s="91" t="s">
        <v>10046</v>
      </c>
      <c r="G278" s="92"/>
      <c r="H278" s="91" t="str">
        <f>VLOOKUP(B278,'C-Business Context'!G:G,1,FALSE)</f>
        <v>SP15.22</v>
      </c>
    </row>
    <row r="279" spans="1:8">
      <c r="A279" s="91" t="s">
        <v>8215</v>
      </c>
      <c r="B279" s="91" t="s">
        <v>8214</v>
      </c>
      <c r="C279" s="91" t="s">
        <v>9568</v>
      </c>
      <c r="D279" s="91" t="s">
        <v>9565</v>
      </c>
      <c r="E279" s="91" t="s">
        <v>8215</v>
      </c>
      <c r="F279" s="91" t="s">
        <v>10045</v>
      </c>
      <c r="G279" s="92"/>
      <c r="H279" s="91" t="str">
        <f>VLOOKUP(B279,'C-Business Context'!G:G,1,FALSE)</f>
        <v>SP15.23</v>
      </c>
    </row>
    <row r="280" spans="1:8" hidden="1">
      <c r="A280" s="91" t="s">
        <v>8217</v>
      </c>
      <c r="B280" s="91" t="s">
        <v>8216</v>
      </c>
      <c r="C280" s="91" t="s">
        <v>9419</v>
      </c>
      <c r="D280" s="91" t="s">
        <v>9419</v>
      </c>
      <c r="E280" s="91" t="s">
        <v>8217</v>
      </c>
      <c r="F280" s="91" t="s">
        <v>10046</v>
      </c>
      <c r="G280" s="92"/>
      <c r="H280" s="91" t="str">
        <f>VLOOKUP(B280,'C-Business Context'!G:G,1,FALSE)</f>
        <v>SP15.3</v>
      </c>
    </row>
    <row r="281" spans="1:8" hidden="1">
      <c r="A281" s="91" t="s">
        <v>8219</v>
      </c>
      <c r="B281" s="91" t="s">
        <v>8218</v>
      </c>
      <c r="C281" s="91" t="s">
        <v>9419</v>
      </c>
      <c r="D281" s="91" t="s">
        <v>9416</v>
      </c>
      <c r="E281" s="91" t="s">
        <v>8219</v>
      </c>
      <c r="F281" s="91" t="s">
        <v>10046</v>
      </c>
      <c r="G281" s="92"/>
      <c r="H281" s="91" t="str">
        <f>VLOOKUP(B281,'C-Business Context'!G:G,1,FALSE)</f>
        <v>SP15.4</v>
      </c>
    </row>
    <row r="282" spans="1:8" hidden="1">
      <c r="A282" s="91" t="s">
        <v>8221</v>
      </c>
      <c r="B282" s="91" t="s">
        <v>8220</v>
      </c>
      <c r="C282" s="91" t="s">
        <v>9419</v>
      </c>
      <c r="D282" s="91" t="s">
        <v>9419</v>
      </c>
      <c r="E282" s="91" t="s">
        <v>8221</v>
      </c>
      <c r="F282" s="91" t="s">
        <v>10046</v>
      </c>
      <c r="G282" s="92"/>
      <c r="H282" s="91" t="str">
        <f>VLOOKUP(B282,'C-Business Context'!G:G,1,FALSE)</f>
        <v>SP15.5</v>
      </c>
    </row>
    <row r="283" spans="1:8" hidden="1">
      <c r="A283" s="91" t="s">
        <v>8223</v>
      </c>
      <c r="B283" s="91" t="s">
        <v>8222</v>
      </c>
      <c r="C283" s="91" t="s">
        <v>9425</v>
      </c>
      <c r="D283" s="91" t="s">
        <v>9416</v>
      </c>
      <c r="E283" s="91" t="s">
        <v>8223</v>
      </c>
      <c r="F283" s="91" t="s">
        <v>10046</v>
      </c>
      <c r="G283" s="92"/>
      <c r="H283" s="91" t="str">
        <f>VLOOKUP(B283,'C-Business Context'!G:G,1,FALSE)</f>
        <v>SP15.6</v>
      </c>
    </row>
    <row r="284" spans="1:8" hidden="1">
      <c r="A284" s="91" t="s">
        <v>8225</v>
      </c>
      <c r="B284" s="91" t="s">
        <v>8224</v>
      </c>
      <c r="C284" s="91" t="s">
        <v>9427</v>
      </c>
      <c r="D284" s="91" t="s">
        <v>10098</v>
      </c>
      <c r="E284" s="91" t="s">
        <v>8225</v>
      </c>
      <c r="F284" s="91" t="s">
        <v>10046</v>
      </c>
      <c r="G284" s="92"/>
      <c r="H284" s="91" t="str">
        <f>VLOOKUP(B284,'C-Business Context'!G:G,1,FALSE)</f>
        <v>SP15.7</v>
      </c>
    </row>
    <row r="285" spans="1:8">
      <c r="A285" s="91" t="s">
        <v>8227</v>
      </c>
      <c r="B285" s="91" t="s">
        <v>8226</v>
      </c>
      <c r="C285" s="91" t="s">
        <v>9563</v>
      </c>
      <c r="D285" s="91" t="s">
        <v>9565</v>
      </c>
      <c r="E285" s="91" t="s">
        <v>8227</v>
      </c>
      <c r="F285" s="91" t="s">
        <v>10046</v>
      </c>
      <c r="G285" s="92"/>
      <c r="H285" s="91" t="str">
        <f>VLOOKUP(B285,'C-Business Context'!G:G,1,FALSE)</f>
        <v>SP15.9</v>
      </c>
    </row>
    <row r="286" spans="1:8" hidden="1">
      <c r="A286" s="91" t="s">
        <v>8230</v>
      </c>
      <c r="B286" s="91" t="s">
        <v>8229</v>
      </c>
      <c r="C286" s="91" t="s">
        <v>9564</v>
      </c>
      <c r="D286" s="91" t="s">
        <v>9565</v>
      </c>
      <c r="E286" s="91" t="s">
        <v>8230</v>
      </c>
      <c r="F286" s="91" t="s">
        <v>10046</v>
      </c>
      <c r="G286" s="92"/>
      <c r="H286" s="91" t="str">
        <f>VLOOKUP(B286,'C-Business Context'!G:G,1,FALSE)</f>
        <v>SP16.1</v>
      </c>
    </row>
    <row r="287" spans="1:8" hidden="1">
      <c r="A287" s="91" t="s">
        <v>8232</v>
      </c>
      <c r="B287" s="91" t="s">
        <v>8231</v>
      </c>
      <c r="C287" s="91" t="s">
        <v>9572</v>
      </c>
      <c r="D287" s="91" t="s">
        <v>10099</v>
      </c>
      <c r="E287" s="91" t="s">
        <v>8232</v>
      </c>
      <c r="F287" s="91" t="s">
        <v>10045</v>
      </c>
      <c r="G287" s="92"/>
      <c r="H287" s="91" t="str">
        <f>VLOOKUP(B287,'C-Business Context'!G:G,1,FALSE)</f>
        <v>SP16.10</v>
      </c>
    </row>
    <row r="288" spans="1:8">
      <c r="A288" s="91" t="s">
        <v>8234</v>
      </c>
      <c r="B288" s="91" t="s">
        <v>8233</v>
      </c>
      <c r="C288" s="91" t="s">
        <v>9427</v>
      </c>
      <c r="D288" s="91" t="s">
        <v>10055</v>
      </c>
      <c r="E288" s="91" t="s">
        <v>8234</v>
      </c>
      <c r="F288" s="91" t="s">
        <v>10046</v>
      </c>
      <c r="G288" s="92"/>
      <c r="H288" s="91" t="str">
        <f>VLOOKUP(B288,'C-Business Context'!G:G,1,FALSE)</f>
        <v>SP16.11</v>
      </c>
    </row>
    <row r="289" spans="1:8">
      <c r="A289" s="91" t="s">
        <v>8236</v>
      </c>
      <c r="B289" s="91" t="s">
        <v>8235</v>
      </c>
      <c r="C289" s="91" t="s">
        <v>9477</v>
      </c>
      <c r="D289" s="91" t="s">
        <v>9477</v>
      </c>
      <c r="E289" s="91" t="s">
        <v>8236</v>
      </c>
      <c r="F289" s="91" t="s">
        <v>10046</v>
      </c>
      <c r="G289" s="92"/>
      <c r="H289" s="91" t="str">
        <f>VLOOKUP(B289,'C-Business Context'!G:G,1,FALSE)</f>
        <v>SP16.12</v>
      </c>
    </row>
    <row r="290" spans="1:8" hidden="1">
      <c r="A290" s="91" t="s">
        <v>8238</v>
      </c>
      <c r="B290" s="91" t="s">
        <v>8237</v>
      </c>
      <c r="C290" s="91" t="s">
        <v>9550</v>
      </c>
      <c r="D290" s="91" t="s">
        <v>10100</v>
      </c>
      <c r="E290" s="91" t="s">
        <v>8238</v>
      </c>
      <c r="F290" s="91" t="s">
        <v>10046</v>
      </c>
      <c r="G290" s="92"/>
      <c r="H290" s="91" t="str">
        <f>VLOOKUP(B290,'C-Business Context'!G:G,1,FALSE)</f>
        <v>SP16.13</v>
      </c>
    </row>
    <row r="291" spans="1:8">
      <c r="A291" s="91" t="s">
        <v>8240</v>
      </c>
      <c r="B291" s="91" t="s">
        <v>8239</v>
      </c>
      <c r="C291" s="91" t="s">
        <v>9563</v>
      </c>
      <c r="D291" s="91" t="s">
        <v>9565</v>
      </c>
      <c r="E291" s="91" t="s">
        <v>8240</v>
      </c>
      <c r="F291" s="91" t="s">
        <v>10046</v>
      </c>
      <c r="G291" s="92"/>
      <c r="H291" s="91" t="str">
        <f>VLOOKUP(B291,'C-Business Context'!G:G,1,FALSE)</f>
        <v>SP16.14</v>
      </c>
    </row>
    <row r="292" spans="1:8">
      <c r="A292" s="91" t="s">
        <v>8242</v>
      </c>
      <c r="B292" s="91" t="s">
        <v>8241</v>
      </c>
      <c r="C292" s="91" t="s">
        <v>9563</v>
      </c>
      <c r="D292" s="91" t="s">
        <v>9565</v>
      </c>
      <c r="E292" s="91" t="s">
        <v>8242</v>
      </c>
      <c r="F292" s="91" t="s">
        <v>10046</v>
      </c>
      <c r="G292" s="92"/>
      <c r="H292" s="91" t="str">
        <f>VLOOKUP(B292,'C-Business Context'!G:G,1,FALSE)</f>
        <v>SP16.15</v>
      </c>
    </row>
    <row r="293" spans="1:8">
      <c r="A293" s="91" t="s">
        <v>8244</v>
      </c>
      <c r="B293" s="91" t="s">
        <v>8243</v>
      </c>
      <c r="C293" s="91" t="s">
        <v>9512</v>
      </c>
      <c r="D293" s="91" t="s">
        <v>9565</v>
      </c>
      <c r="E293" s="91" t="s">
        <v>8244</v>
      </c>
      <c r="F293" s="91" t="s">
        <v>10046</v>
      </c>
      <c r="G293" s="92"/>
      <c r="H293" s="91" t="str">
        <f>VLOOKUP(B293,'C-Business Context'!G:G,1,FALSE)</f>
        <v>SP16.16</v>
      </c>
    </row>
    <row r="294" spans="1:8">
      <c r="A294" s="91" t="s">
        <v>8246</v>
      </c>
      <c r="B294" s="91" t="s">
        <v>8245</v>
      </c>
      <c r="C294" s="91" t="s">
        <v>9563</v>
      </c>
      <c r="D294" s="91" t="s">
        <v>9565</v>
      </c>
      <c r="E294" s="91" t="s">
        <v>8246</v>
      </c>
      <c r="F294" s="91" t="s">
        <v>10046</v>
      </c>
      <c r="G294" s="92"/>
      <c r="H294" s="91" t="str">
        <f>VLOOKUP(B294,'C-Business Context'!G:G,1,FALSE)</f>
        <v>SP16.17</v>
      </c>
    </row>
    <row r="295" spans="1:8">
      <c r="A295" s="91" t="s">
        <v>8248</v>
      </c>
      <c r="B295" s="91" t="s">
        <v>8247</v>
      </c>
      <c r="C295" s="91" t="s">
        <v>9563</v>
      </c>
      <c r="D295" s="91" t="s">
        <v>9565</v>
      </c>
      <c r="E295" s="91" t="s">
        <v>8248</v>
      </c>
      <c r="F295" s="91" t="s">
        <v>10046</v>
      </c>
      <c r="G295" s="92"/>
      <c r="H295" s="91" t="str">
        <f>VLOOKUP(B295,'C-Business Context'!G:G,1,FALSE)</f>
        <v>SP16.18</v>
      </c>
    </row>
    <row r="296" spans="1:8">
      <c r="A296" s="91" t="s">
        <v>8250</v>
      </c>
      <c r="B296" s="91" t="s">
        <v>8249</v>
      </c>
      <c r="C296" s="91" t="s">
        <v>9563</v>
      </c>
      <c r="D296" s="91" t="s">
        <v>9565</v>
      </c>
      <c r="E296" s="91" t="s">
        <v>8250</v>
      </c>
      <c r="F296" s="91" t="s">
        <v>10046</v>
      </c>
      <c r="G296" s="92"/>
      <c r="H296" s="91" t="str">
        <f>VLOOKUP(B296,'C-Business Context'!G:G,1,FALSE)</f>
        <v>SP16.19</v>
      </c>
    </row>
    <row r="297" spans="1:8">
      <c r="A297" s="91" t="s">
        <v>8252</v>
      </c>
      <c r="B297" s="91" t="s">
        <v>8251</v>
      </c>
      <c r="C297" s="91" t="s">
        <v>9564</v>
      </c>
      <c r="D297" s="91" t="s">
        <v>9565</v>
      </c>
      <c r="E297" s="91" t="s">
        <v>8252</v>
      </c>
      <c r="F297" s="91" t="s">
        <v>10045</v>
      </c>
      <c r="G297" s="92"/>
      <c r="H297" s="91" t="str">
        <f>VLOOKUP(B297,'C-Business Context'!G:G,1,FALSE)</f>
        <v>SP16.2</v>
      </c>
    </row>
    <row r="298" spans="1:8">
      <c r="A298" s="91" t="s">
        <v>8254</v>
      </c>
      <c r="B298" s="91" t="s">
        <v>8253</v>
      </c>
      <c r="C298" s="91" t="s">
        <v>9563</v>
      </c>
      <c r="D298" s="91" t="s">
        <v>9565</v>
      </c>
      <c r="E298" s="91" t="s">
        <v>8254</v>
      </c>
      <c r="F298" s="91" t="s">
        <v>10046</v>
      </c>
      <c r="G298" s="92"/>
      <c r="H298" s="91" t="str">
        <f>VLOOKUP(B298,'C-Business Context'!G:G,1,FALSE)</f>
        <v>SP16.20</v>
      </c>
    </row>
    <row r="299" spans="1:8">
      <c r="A299" s="91" t="s">
        <v>8256</v>
      </c>
      <c r="B299" s="91" t="s">
        <v>8255</v>
      </c>
      <c r="C299" s="91" t="s">
        <v>9563</v>
      </c>
      <c r="D299" s="91" t="s">
        <v>9565</v>
      </c>
      <c r="E299" s="91" t="s">
        <v>8256</v>
      </c>
      <c r="F299" s="91" t="s">
        <v>10046</v>
      </c>
      <c r="G299" s="92"/>
      <c r="H299" s="91" t="str">
        <f>VLOOKUP(B299,'C-Business Context'!G:G,1,FALSE)</f>
        <v>SP16.21</v>
      </c>
    </row>
    <row r="300" spans="1:8">
      <c r="A300" s="91" t="s">
        <v>8258</v>
      </c>
      <c r="B300" s="91" t="s">
        <v>8257</v>
      </c>
      <c r="C300" s="91" t="s">
        <v>9563</v>
      </c>
      <c r="D300" s="91" t="s">
        <v>9565</v>
      </c>
      <c r="E300" s="91" t="s">
        <v>8258</v>
      </c>
      <c r="F300" s="91" t="s">
        <v>10046</v>
      </c>
      <c r="G300" s="92"/>
      <c r="H300" s="91" t="str">
        <f>VLOOKUP(B300,'C-Business Context'!G:G,1,FALSE)</f>
        <v>SP16.22</v>
      </c>
    </row>
    <row r="301" spans="1:8">
      <c r="A301" s="91" t="s">
        <v>8260</v>
      </c>
      <c r="B301" s="91" t="s">
        <v>8259</v>
      </c>
      <c r="C301" s="91" t="s">
        <v>9563</v>
      </c>
      <c r="D301" s="91" t="s">
        <v>9565</v>
      </c>
      <c r="E301" s="91" t="s">
        <v>8260</v>
      </c>
      <c r="F301" s="91" t="s">
        <v>10045</v>
      </c>
      <c r="G301" s="92"/>
      <c r="H301" s="91" t="str">
        <f>VLOOKUP(B301,'C-Business Context'!G:G,1,FALSE)</f>
        <v>SP16.23</v>
      </c>
    </row>
    <row r="302" spans="1:8">
      <c r="A302" s="91" t="s">
        <v>8262</v>
      </c>
      <c r="B302" s="91" t="s">
        <v>8261</v>
      </c>
      <c r="C302" s="91" t="s">
        <v>9563</v>
      </c>
      <c r="D302" s="91" t="s">
        <v>9565</v>
      </c>
      <c r="E302" s="91" t="s">
        <v>8262</v>
      </c>
      <c r="F302" s="91" t="s">
        <v>10046</v>
      </c>
      <c r="G302" s="92"/>
      <c r="H302" s="91" t="str">
        <f>VLOOKUP(B302,'C-Business Context'!G:G,1,FALSE)</f>
        <v>SP16.24</v>
      </c>
    </row>
    <row r="303" spans="1:8">
      <c r="A303" s="91" t="s">
        <v>8264</v>
      </c>
      <c r="B303" s="91" t="s">
        <v>8263</v>
      </c>
      <c r="C303" s="91" t="s">
        <v>9563</v>
      </c>
      <c r="D303" s="91" t="s">
        <v>9565</v>
      </c>
      <c r="E303" s="91" t="s">
        <v>8264</v>
      </c>
      <c r="F303" s="91" t="s">
        <v>10045</v>
      </c>
      <c r="G303" s="92"/>
      <c r="H303" s="91" t="str">
        <f>VLOOKUP(B303,'C-Business Context'!G:G,1,FALSE)</f>
        <v>SP16.25</v>
      </c>
    </row>
    <row r="304" spans="1:8">
      <c r="A304" s="91" t="s">
        <v>8266</v>
      </c>
      <c r="B304" s="91" t="s">
        <v>8265</v>
      </c>
      <c r="C304" s="91" t="s">
        <v>9563</v>
      </c>
      <c r="D304" s="91" t="s">
        <v>9565</v>
      </c>
      <c r="E304" s="91" t="s">
        <v>8266</v>
      </c>
      <c r="F304" s="91" t="s">
        <v>10045</v>
      </c>
      <c r="G304" s="92"/>
      <c r="H304" s="91" t="str">
        <f>VLOOKUP(B304,'C-Business Context'!G:G,1,FALSE)</f>
        <v>SP16.26</v>
      </c>
    </row>
    <row r="305" spans="1:8">
      <c r="A305" s="91" t="s">
        <v>8268</v>
      </c>
      <c r="B305" s="91" t="s">
        <v>8267</v>
      </c>
      <c r="C305" s="91" t="s">
        <v>9563</v>
      </c>
      <c r="D305" s="91" t="s">
        <v>9565</v>
      </c>
      <c r="E305" s="91" t="s">
        <v>8268</v>
      </c>
      <c r="F305" s="91" t="s">
        <v>10046</v>
      </c>
      <c r="G305" s="92"/>
      <c r="H305" s="91" t="str">
        <f>VLOOKUP(B305,'C-Business Context'!G:G,1,FALSE)</f>
        <v>SP16.27</v>
      </c>
    </row>
    <row r="306" spans="1:8">
      <c r="A306" s="91" t="s">
        <v>8270</v>
      </c>
      <c r="B306" s="91" t="s">
        <v>8269</v>
      </c>
      <c r="C306" s="91" t="s">
        <v>9564</v>
      </c>
      <c r="D306" s="91" t="s">
        <v>9565</v>
      </c>
      <c r="E306" s="91" t="s">
        <v>8270</v>
      </c>
      <c r="F306" s="91" t="s">
        <v>10046</v>
      </c>
      <c r="G306" s="92"/>
      <c r="H306" s="91" t="str">
        <f>VLOOKUP(B306,'C-Business Context'!G:G,1,FALSE)</f>
        <v>SP16.28</v>
      </c>
    </row>
    <row r="307" spans="1:8">
      <c r="A307" s="91" t="s">
        <v>8272</v>
      </c>
      <c r="B307" s="91" t="s">
        <v>8271</v>
      </c>
      <c r="C307" s="91" t="s">
        <v>9564</v>
      </c>
      <c r="D307" s="91" t="s">
        <v>9565</v>
      </c>
      <c r="E307" s="91" t="s">
        <v>8272</v>
      </c>
      <c r="F307" s="91" t="s">
        <v>10046</v>
      </c>
      <c r="G307" s="92"/>
      <c r="H307" s="91" t="str">
        <f>VLOOKUP(B307,'C-Business Context'!G:G,1,FALSE)</f>
        <v>SP16.29</v>
      </c>
    </row>
    <row r="308" spans="1:8" hidden="1">
      <c r="A308" s="91" t="s">
        <v>1507</v>
      </c>
      <c r="B308" s="91" t="s">
        <v>8273</v>
      </c>
      <c r="C308" s="91" t="s">
        <v>9514</v>
      </c>
      <c r="D308" s="91" t="s">
        <v>10054</v>
      </c>
      <c r="E308" s="91" t="s">
        <v>1507</v>
      </c>
      <c r="F308" s="91" t="s">
        <v>10046</v>
      </c>
      <c r="G308" s="92"/>
      <c r="H308" s="91" t="str">
        <f>VLOOKUP(B308,'C-Business Context'!G:G,1,FALSE)</f>
        <v>SP16.3</v>
      </c>
    </row>
    <row r="309" spans="1:8">
      <c r="A309" s="91" t="s">
        <v>8275</v>
      </c>
      <c r="B309" s="91" t="s">
        <v>8274</v>
      </c>
      <c r="C309" s="91" t="s">
        <v>9564</v>
      </c>
      <c r="D309" s="91" t="s">
        <v>9565</v>
      </c>
      <c r="E309" s="91" t="s">
        <v>8275</v>
      </c>
      <c r="F309" s="91" t="s">
        <v>10046</v>
      </c>
      <c r="G309" s="92"/>
      <c r="H309" s="91" t="str">
        <f>VLOOKUP(B309,'C-Business Context'!G:G,1,FALSE)</f>
        <v>SP16.30</v>
      </c>
    </row>
    <row r="310" spans="1:8">
      <c r="A310" s="91" t="s">
        <v>8277</v>
      </c>
      <c r="B310" s="91" t="s">
        <v>8276</v>
      </c>
      <c r="C310" s="91" t="s">
        <v>9564</v>
      </c>
      <c r="D310" s="91" t="s">
        <v>9565</v>
      </c>
      <c r="E310" s="91" t="s">
        <v>8277</v>
      </c>
      <c r="F310" s="91" t="s">
        <v>10046</v>
      </c>
      <c r="G310" s="92"/>
      <c r="H310" s="91" t="str">
        <f>VLOOKUP(B310,'C-Business Context'!G:G,1,FALSE)</f>
        <v>SP16.31</v>
      </c>
    </row>
    <row r="311" spans="1:8">
      <c r="A311" s="91" t="s">
        <v>8279</v>
      </c>
      <c r="B311" s="91" t="s">
        <v>8278</v>
      </c>
      <c r="C311" s="91" t="s">
        <v>9564</v>
      </c>
      <c r="D311" s="91" t="s">
        <v>9565</v>
      </c>
      <c r="E311" s="91" t="s">
        <v>8279</v>
      </c>
      <c r="F311" s="91" t="s">
        <v>10046</v>
      </c>
      <c r="G311" s="92"/>
      <c r="H311" s="91" t="str">
        <f>VLOOKUP(B311,'C-Business Context'!G:G,1,FALSE)</f>
        <v>SP16.32</v>
      </c>
    </row>
    <row r="312" spans="1:8">
      <c r="A312" s="91" t="s">
        <v>8281</v>
      </c>
      <c r="B312" s="91" t="s">
        <v>8280</v>
      </c>
      <c r="C312" s="91" t="s">
        <v>9564</v>
      </c>
      <c r="D312" s="91" t="s">
        <v>9565</v>
      </c>
      <c r="E312" s="91" t="s">
        <v>8281</v>
      </c>
      <c r="F312" s="91" t="s">
        <v>10046</v>
      </c>
      <c r="G312" s="92"/>
      <c r="H312" s="91" t="str">
        <f>VLOOKUP(B312,'C-Business Context'!G:G,1,FALSE)</f>
        <v>SP16.34</v>
      </c>
    </row>
    <row r="313" spans="1:8">
      <c r="A313" s="91" t="s">
        <v>8283</v>
      </c>
      <c r="B313" s="91" t="s">
        <v>8282</v>
      </c>
      <c r="C313" s="91" t="s">
        <v>9590</v>
      </c>
      <c r="D313" s="91" t="s">
        <v>9565</v>
      </c>
      <c r="E313" s="91" t="s">
        <v>8283</v>
      </c>
      <c r="F313" s="91" t="s">
        <v>10046</v>
      </c>
      <c r="G313" s="92"/>
      <c r="H313" s="91" t="str">
        <f>VLOOKUP(B313,'C-Business Context'!G:G,1,FALSE)</f>
        <v>SP16.35</v>
      </c>
    </row>
    <row r="314" spans="1:8">
      <c r="A314" s="91" t="s">
        <v>8285</v>
      </c>
      <c r="B314" s="91" t="s">
        <v>8284</v>
      </c>
      <c r="C314" s="91" t="s">
        <v>9564</v>
      </c>
      <c r="D314" s="91" t="s">
        <v>9565</v>
      </c>
      <c r="E314" s="91" t="s">
        <v>8285</v>
      </c>
      <c r="F314" s="91" t="s">
        <v>10046</v>
      </c>
      <c r="G314" s="92"/>
      <c r="H314" s="91" t="str">
        <f>VLOOKUP(B314,'C-Business Context'!G:G,1,FALSE)</f>
        <v>SP16.36</v>
      </c>
    </row>
    <row r="315" spans="1:8">
      <c r="A315" s="91" t="s">
        <v>8287</v>
      </c>
      <c r="B315" s="91" t="s">
        <v>8286</v>
      </c>
      <c r="C315" s="91" t="s">
        <v>9564</v>
      </c>
      <c r="D315" s="91" t="s">
        <v>9565</v>
      </c>
      <c r="E315" s="91" t="s">
        <v>8287</v>
      </c>
      <c r="F315" s="91" t="s">
        <v>10046</v>
      </c>
      <c r="G315" s="92"/>
      <c r="H315" s="91" t="str">
        <f>VLOOKUP(B315,'C-Business Context'!G:G,1,FALSE)</f>
        <v>SP16.37</v>
      </c>
    </row>
    <row r="316" spans="1:8">
      <c r="A316" s="91" t="s">
        <v>8289</v>
      </c>
      <c r="B316" s="91" t="s">
        <v>8288</v>
      </c>
      <c r="C316" s="91" t="s">
        <v>9590</v>
      </c>
      <c r="D316" s="91" t="s">
        <v>9565</v>
      </c>
      <c r="E316" s="91" t="s">
        <v>8289</v>
      </c>
      <c r="F316" s="91" t="s">
        <v>10046</v>
      </c>
      <c r="G316" s="92"/>
      <c r="H316" s="91" t="str">
        <f>VLOOKUP(B316,'C-Business Context'!G:G,1,FALSE)</f>
        <v>SP16.38</v>
      </c>
    </row>
    <row r="317" spans="1:8">
      <c r="A317" s="91" t="s">
        <v>8291</v>
      </c>
      <c r="B317" s="91" t="s">
        <v>8290</v>
      </c>
      <c r="C317" s="91" t="s">
        <v>9564</v>
      </c>
      <c r="D317" s="91" t="s">
        <v>9565</v>
      </c>
      <c r="E317" s="91" t="s">
        <v>8291</v>
      </c>
      <c r="F317" s="91" t="s">
        <v>10046</v>
      </c>
      <c r="G317" s="92"/>
      <c r="H317" s="91" t="str">
        <f>VLOOKUP(B317,'C-Business Context'!G:G,1,FALSE)</f>
        <v>SP16.39</v>
      </c>
    </row>
    <row r="318" spans="1:8">
      <c r="A318" s="91" t="s">
        <v>8293</v>
      </c>
      <c r="B318" s="91" t="s">
        <v>8292</v>
      </c>
      <c r="C318" s="91" t="s">
        <v>9495</v>
      </c>
      <c r="D318" s="91" t="s">
        <v>9527</v>
      </c>
      <c r="E318" s="91" t="s">
        <v>8293</v>
      </c>
      <c r="F318" s="91" t="s">
        <v>10046</v>
      </c>
      <c r="G318" s="92"/>
      <c r="H318" s="91" t="str">
        <f>VLOOKUP(B318,'C-Business Context'!G:G,1,FALSE)</f>
        <v>SP16.4</v>
      </c>
    </row>
    <row r="319" spans="1:8">
      <c r="A319" s="91" t="s">
        <v>8295</v>
      </c>
      <c r="B319" s="91" t="s">
        <v>8294</v>
      </c>
      <c r="C319" s="91" t="s">
        <v>9564</v>
      </c>
      <c r="D319" s="91" t="s">
        <v>9565</v>
      </c>
      <c r="E319" s="91" t="s">
        <v>8295</v>
      </c>
      <c r="F319" s="91" t="s">
        <v>10046</v>
      </c>
      <c r="G319" s="92"/>
      <c r="H319" s="91" t="str">
        <f>VLOOKUP(B319,'C-Business Context'!G:G,1,FALSE)</f>
        <v>SP16.40</v>
      </c>
    </row>
    <row r="320" spans="1:8" hidden="1">
      <c r="A320" s="91" t="s">
        <v>8297</v>
      </c>
      <c r="B320" s="91" t="s">
        <v>8296</v>
      </c>
      <c r="C320" s="91" t="s">
        <v>9552</v>
      </c>
      <c r="D320" s="91" t="s">
        <v>10101</v>
      </c>
      <c r="E320" s="91" t="s">
        <v>8297</v>
      </c>
      <c r="F320" s="91" t="s">
        <v>10046</v>
      </c>
      <c r="G320" s="92"/>
      <c r="H320" s="91" t="str">
        <f>VLOOKUP(B320,'C-Business Context'!G:G,1,FALSE)</f>
        <v>SP16.41</v>
      </c>
    </row>
    <row r="321" spans="1:8" hidden="1">
      <c r="A321" s="91" t="s">
        <v>8299</v>
      </c>
      <c r="B321" s="91" t="s">
        <v>8298</v>
      </c>
      <c r="C321" s="91" t="s">
        <v>9544</v>
      </c>
      <c r="D321" s="91" t="s">
        <v>10101</v>
      </c>
      <c r="E321" s="91" t="s">
        <v>8299</v>
      </c>
      <c r="F321" s="91" t="s">
        <v>10046</v>
      </c>
      <c r="G321" s="92"/>
      <c r="H321" s="91" t="str">
        <f>VLOOKUP(B321,'C-Business Context'!G:G,1,FALSE)</f>
        <v>SP16.42</v>
      </c>
    </row>
    <row r="322" spans="1:8">
      <c r="A322" s="91" t="s">
        <v>8301</v>
      </c>
      <c r="B322" s="91" t="s">
        <v>8300</v>
      </c>
      <c r="C322" s="91" t="s">
        <v>9502</v>
      </c>
      <c r="D322" s="91" t="s">
        <v>9503</v>
      </c>
      <c r="E322" s="91" t="s">
        <v>8301</v>
      </c>
      <c r="F322" s="91" t="s">
        <v>10046</v>
      </c>
      <c r="G322" s="92"/>
      <c r="H322" s="91" t="str">
        <f>VLOOKUP(B322,'C-Business Context'!G:G,1,FALSE)</f>
        <v>SP16.43</v>
      </c>
    </row>
    <row r="323" spans="1:8" hidden="1">
      <c r="A323" s="91" t="s">
        <v>8303</v>
      </c>
      <c r="B323" s="91" t="s">
        <v>8302</v>
      </c>
      <c r="C323" s="91" t="s">
        <v>9468</v>
      </c>
      <c r="D323" s="91" t="s">
        <v>9377</v>
      </c>
      <c r="E323" s="91" t="s">
        <v>8303</v>
      </c>
      <c r="F323" s="91" t="s">
        <v>10046</v>
      </c>
      <c r="G323" s="92"/>
      <c r="H323" s="91" t="str">
        <f>VLOOKUP(B323,'C-Business Context'!G:G,1,FALSE)</f>
        <v>SP16.44</v>
      </c>
    </row>
    <row r="324" spans="1:8">
      <c r="A324" s="91" t="s">
        <v>8305</v>
      </c>
      <c r="B324" s="91" t="s">
        <v>8304</v>
      </c>
      <c r="C324" s="91" t="s">
        <v>9487</v>
      </c>
      <c r="D324" s="91" t="s">
        <v>10102</v>
      </c>
      <c r="E324" s="91" t="s">
        <v>8305</v>
      </c>
      <c r="F324" s="91" t="s">
        <v>10046</v>
      </c>
      <c r="G324" s="92"/>
      <c r="H324" s="91" t="str">
        <f>VLOOKUP(B324,'C-Business Context'!G:G,1,FALSE)</f>
        <v>SP16.46</v>
      </c>
    </row>
    <row r="325" spans="1:8">
      <c r="A325" s="91" t="s">
        <v>8307</v>
      </c>
      <c r="B325" s="91" t="s">
        <v>8306</v>
      </c>
      <c r="C325" s="91" t="s">
        <v>9507</v>
      </c>
      <c r="D325" s="91" t="s">
        <v>10099</v>
      </c>
      <c r="E325" s="91" t="s">
        <v>8307</v>
      </c>
      <c r="F325" s="91" t="s">
        <v>10046</v>
      </c>
      <c r="G325" s="92"/>
      <c r="H325" s="91" t="str">
        <f>VLOOKUP(B325,'C-Business Context'!G:G,1,FALSE)</f>
        <v>SP16.47</v>
      </c>
    </row>
    <row r="326" spans="1:8">
      <c r="A326" s="91" t="s">
        <v>8309</v>
      </c>
      <c r="B326" s="91" t="s">
        <v>8308</v>
      </c>
      <c r="C326" s="91" t="s">
        <v>9505</v>
      </c>
      <c r="D326" s="91" t="s">
        <v>9505</v>
      </c>
      <c r="E326" s="91" t="s">
        <v>8309</v>
      </c>
      <c r="F326" s="91" t="s">
        <v>10046</v>
      </c>
      <c r="G326" s="92"/>
      <c r="H326" s="91" t="str">
        <f>VLOOKUP(B326,'C-Business Context'!G:G,1,FALSE)</f>
        <v>SP16.48</v>
      </c>
    </row>
    <row r="327" spans="1:8">
      <c r="A327" s="91" t="s">
        <v>8311</v>
      </c>
      <c r="B327" s="91" t="s">
        <v>8310</v>
      </c>
      <c r="C327" s="91" t="s">
        <v>9565</v>
      </c>
      <c r="D327" s="91" t="s">
        <v>9416</v>
      </c>
      <c r="E327" s="91" t="s">
        <v>8311</v>
      </c>
      <c r="F327" s="91" t="s">
        <v>10045</v>
      </c>
      <c r="G327" s="92"/>
      <c r="H327" s="91" t="str">
        <f>VLOOKUP(B327,'C-Business Context'!G:G,1,FALSE)</f>
        <v>SP16.49</v>
      </c>
    </row>
    <row r="328" spans="1:8" hidden="1">
      <c r="A328" s="91" t="s">
        <v>8313</v>
      </c>
      <c r="B328" s="91" t="s">
        <v>8312</v>
      </c>
      <c r="C328" s="91" t="s">
        <v>9590</v>
      </c>
      <c r="D328" s="91" t="s">
        <v>9565</v>
      </c>
      <c r="E328" s="91" t="s">
        <v>8313</v>
      </c>
      <c r="F328" s="91" t="s">
        <v>10046</v>
      </c>
      <c r="G328" s="92"/>
      <c r="H328" s="91" t="str">
        <f>VLOOKUP(B328,'C-Business Context'!G:G,1,FALSE)</f>
        <v>SP16.50</v>
      </c>
    </row>
    <row r="329" spans="1:8" hidden="1">
      <c r="A329" s="91" t="s">
        <v>8315</v>
      </c>
      <c r="B329" s="91" t="s">
        <v>8314</v>
      </c>
      <c r="C329" s="91" t="s">
        <v>9488</v>
      </c>
      <c r="D329" s="91" t="s">
        <v>10103</v>
      </c>
      <c r="E329" s="91" t="s">
        <v>8315</v>
      </c>
      <c r="F329" s="91" t="s">
        <v>10045</v>
      </c>
      <c r="G329" s="92"/>
      <c r="H329" s="91" t="str">
        <f>VLOOKUP(B329,'C-Business Context'!G:G,1,FALSE)</f>
        <v>SP16.51</v>
      </c>
    </row>
    <row r="330" spans="1:8" hidden="1">
      <c r="A330" s="91" t="s">
        <v>8317</v>
      </c>
      <c r="B330" s="91" t="s">
        <v>8316</v>
      </c>
      <c r="C330" s="91" t="s">
        <v>9502</v>
      </c>
      <c r="D330" s="91" t="s">
        <v>9503</v>
      </c>
      <c r="E330" s="91" t="s">
        <v>8317</v>
      </c>
      <c r="F330" s="91" t="s">
        <v>10046</v>
      </c>
      <c r="G330" s="92"/>
      <c r="H330" s="91" t="str">
        <f>VLOOKUP(B330,'C-Business Context'!G:G,1,FALSE)</f>
        <v>SP16.6</v>
      </c>
    </row>
    <row r="331" spans="1:8" hidden="1">
      <c r="A331" s="91" t="s">
        <v>8319</v>
      </c>
      <c r="B331" s="91" t="s">
        <v>8318</v>
      </c>
      <c r="C331" s="91" t="s">
        <v>9482</v>
      </c>
      <c r="D331" s="91" t="s">
        <v>10065</v>
      </c>
      <c r="E331" s="91" t="s">
        <v>8319</v>
      </c>
      <c r="F331" s="91" t="s">
        <v>10045</v>
      </c>
      <c r="G331" s="92"/>
      <c r="H331" s="91" t="str">
        <f>VLOOKUP(B331,'C-Business Context'!G:G,1,FALSE)</f>
        <v>SP16.7</v>
      </c>
    </row>
    <row r="332" spans="1:8" hidden="1">
      <c r="A332" s="91" t="s">
        <v>8321</v>
      </c>
      <c r="B332" s="91" t="s">
        <v>8320</v>
      </c>
      <c r="C332" s="91" t="s">
        <v>9454</v>
      </c>
      <c r="D332" s="91" t="s">
        <v>9455</v>
      </c>
      <c r="E332" s="91" t="s">
        <v>8321</v>
      </c>
      <c r="F332" s="91" t="s">
        <v>10046</v>
      </c>
      <c r="G332" s="92"/>
      <c r="H332" s="91" t="str">
        <f>VLOOKUP(B332,'C-Business Context'!G:G,1,FALSE)</f>
        <v>SP16.8</v>
      </c>
    </row>
    <row r="333" spans="1:8" hidden="1">
      <c r="A333" s="91" t="s">
        <v>8323</v>
      </c>
      <c r="B333" s="91" t="s">
        <v>8322</v>
      </c>
      <c r="C333" s="91" t="s">
        <v>9566</v>
      </c>
      <c r="D333" s="91" t="s">
        <v>10044</v>
      </c>
      <c r="E333" s="91" t="s">
        <v>8323</v>
      </c>
      <c r="F333" s="91" t="s">
        <v>10045</v>
      </c>
      <c r="G333" s="92"/>
      <c r="H333" s="91" t="str">
        <f>VLOOKUP(B333,'C-Business Context'!G:G,1,FALSE)</f>
        <v>SP16.9</v>
      </c>
    </row>
    <row r="334" spans="1:8" hidden="1">
      <c r="A334" s="91" t="s">
        <v>8327</v>
      </c>
      <c r="B334" s="91" t="s">
        <v>8326</v>
      </c>
      <c r="C334" s="91" t="s">
        <v>9421</v>
      </c>
      <c r="D334" s="91" t="s">
        <v>9546</v>
      </c>
      <c r="E334" s="91" t="s">
        <v>8327</v>
      </c>
      <c r="F334" s="91" t="s">
        <v>10045</v>
      </c>
      <c r="G334" s="92"/>
      <c r="H334" s="91" t="str">
        <f>VLOOKUP(B334,'C-Business Context'!G:G,1,FALSE)</f>
        <v>SP17.1</v>
      </c>
    </row>
    <row r="335" spans="1:8" hidden="1">
      <c r="A335" s="91" t="s">
        <v>8329</v>
      </c>
      <c r="B335" s="91" t="s">
        <v>8328</v>
      </c>
      <c r="C335" s="91" t="s">
        <v>9472</v>
      </c>
      <c r="D335" s="91" t="s">
        <v>10104</v>
      </c>
      <c r="E335" s="91" t="s">
        <v>8329</v>
      </c>
      <c r="F335" s="91" t="s">
        <v>10046</v>
      </c>
      <c r="G335" s="92"/>
      <c r="H335" s="91" t="str">
        <f>VLOOKUP(B335,'C-Business Context'!G:G,1,FALSE)</f>
        <v>SP17.10</v>
      </c>
    </row>
    <row r="336" spans="1:8">
      <c r="A336" s="91" t="s">
        <v>8331</v>
      </c>
      <c r="B336" s="91" t="s">
        <v>8330</v>
      </c>
      <c r="C336" s="91" t="s">
        <v>9421</v>
      </c>
      <c r="D336" s="91" t="s">
        <v>9546</v>
      </c>
      <c r="E336" s="91" t="s">
        <v>8331</v>
      </c>
      <c r="F336" s="91" t="s">
        <v>10045</v>
      </c>
      <c r="G336" s="92"/>
      <c r="H336" s="91" t="str">
        <f>VLOOKUP(B336,'C-Business Context'!G:G,1,FALSE)</f>
        <v>SP17.11</v>
      </c>
    </row>
    <row r="337" spans="1:8">
      <c r="A337" s="91" t="s">
        <v>8333</v>
      </c>
      <c r="B337" s="91" t="s">
        <v>8332</v>
      </c>
      <c r="C337" s="91" t="s">
        <v>9421</v>
      </c>
      <c r="D337" s="91" t="s">
        <v>9546</v>
      </c>
      <c r="E337" s="91" t="s">
        <v>8333</v>
      </c>
      <c r="F337" s="91" t="s">
        <v>10045</v>
      </c>
      <c r="G337" s="92"/>
      <c r="H337" s="91" t="str">
        <f>VLOOKUP(B337,'C-Business Context'!G:G,1,FALSE)</f>
        <v>SP17.12</v>
      </c>
    </row>
    <row r="338" spans="1:8">
      <c r="A338" s="91" t="s">
        <v>8335</v>
      </c>
      <c r="B338" s="91" t="s">
        <v>8334</v>
      </c>
      <c r="C338" s="91" t="s">
        <v>9339</v>
      </c>
      <c r="D338" s="91" t="s">
        <v>10105</v>
      </c>
      <c r="E338" s="91" t="s">
        <v>8335</v>
      </c>
      <c r="F338" s="91" t="s">
        <v>10045</v>
      </c>
      <c r="G338" s="92"/>
      <c r="H338" s="91" t="str">
        <f>VLOOKUP(B338,'C-Business Context'!G:G,1,FALSE)</f>
        <v>SP17.13</v>
      </c>
    </row>
    <row r="339" spans="1:8">
      <c r="A339" s="91" t="s">
        <v>8337</v>
      </c>
      <c r="B339" s="91" t="s">
        <v>8336</v>
      </c>
      <c r="C339" s="91" t="s">
        <v>9421</v>
      </c>
      <c r="D339" s="91" t="s">
        <v>9419</v>
      </c>
      <c r="E339" s="91" t="s">
        <v>8337</v>
      </c>
      <c r="F339" s="91" t="s">
        <v>10046</v>
      </c>
      <c r="G339" s="92"/>
      <c r="H339" s="91" t="str">
        <f>VLOOKUP(B339,'C-Business Context'!G:G,1,FALSE)</f>
        <v>SP17.2</v>
      </c>
    </row>
    <row r="340" spans="1:8">
      <c r="A340" s="91" t="s">
        <v>8339</v>
      </c>
      <c r="B340" s="91" t="s">
        <v>8338</v>
      </c>
      <c r="C340" s="91" t="s">
        <v>9499</v>
      </c>
      <c r="D340" s="91" t="s">
        <v>9455</v>
      </c>
      <c r="E340" s="91" t="s">
        <v>8339</v>
      </c>
      <c r="F340" s="91" t="s">
        <v>10045</v>
      </c>
      <c r="G340" s="92"/>
      <c r="H340" s="91" t="str">
        <f>VLOOKUP(B340,'C-Business Context'!G:G,1,FALSE)</f>
        <v>SP17.3</v>
      </c>
    </row>
    <row r="341" spans="1:8" hidden="1">
      <c r="A341" s="91" t="s">
        <v>8341</v>
      </c>
      <c r="B341" s="91" t="s">
        <v>8340</v>
      </c>
      <c r="C341" s="91" t="s">
        <v>9461</v>
      </c>
      <c r="D341" s="91" t="s">
        <v>9546</v>
      </c>
      <c r="E341" s="91" t="s">
        <v>8341</v>
      </c>
      <c r="F341" s="91" t="s">
        <v>10046</v>
      </c>
      <c r="G341" s="92"/>
      <c r="H341" s="91" t="str">
        <f>VLOOKUP(B341,'C-Business Context'!G:G,1,FALSE)</f>
        <v>SP17.4</v>
      </c>
    </row>
    <row r="342" spans="1:8" hidden="1">
      <c r="A342" s="91" t="s">
        <v>8343</v>
      </c>
      <c r="B342" s="91" t="s">
        <v>8342</v>
      </c>
      <c r="C342" s="91" t="s">
        <v>9543</v>
      </c>
      <c r="D342" s="91" t="s">
        <v>9546</v>
      </c>
      <c r="E342" s="91" t="s">
        <v>8343</v>
      </c>
      <c r="F342" s="91" t="s">
        <v>10046</v>
      </c>
      <c r="G342" s="92"/>
      <c r="H342" s="91" t="str">
        <f>VLOOKUP(B342,'C-Business Context'!G:G,1,FALSE)</f>
        <v>SP17.5</v>
      </c>
    </row>
    <row r="343" spans="1:8">
      <c r="A343" s="91" t="s">
        <v>8345</v>
      </c>
      <c r="B343" s="91" t="s">
        <v>8344</v>
      </c>
      <c r="C343" s="91" t="s">
        <v>9421</v>
      </c>
      <c r="D343" s="91" t="s">
        <v>9546</v>
      </c>
      <c r="E343" s="91" t="s">
        <v>8345</v>
      </c>
      <c r="F343" s="91" t="s">
        <v>10046</v>
      </c>
      <c r="G343" s="92"/>
      <c r="H343" s="91" t="str">
        <f>VLOOKUP(B343,'C-Business Context'!G:G,1,FALSE)</f>
        <v>SP17.6</v>
      </c>
    </row>
    <row r="344" spans="1:8">
      <c r="A344" s="91" t="s">
        <v>8347</v>
      </c>
      <c r="B344" s="91" t="s">
        <v>8346</v>
      </c>
      <c r="C344" s="91" t="s">
        <v>9421</v>
      </c>
      <c r="D344" s="91" t="s">
        <v>9546</v>
      </c>
      <c r="E344" s="91" t="s">
        <v>8347</v>
      </c>
      <c r="F344" s="91" t="s">
        <v>10045</v>
      </c>
      <c r="G344" s="92"/>
      <c r="H344" s="91" t="str">
        <f>VLOOKUP(B344,'C-Business Context'!G:G,1,FALSE)</f>
        <v>SP17.7</v>
      </c>
    </row>
    <row r="345" spans="1:8" hidden="1">
      <c r="A345" s="91" t="s">
        <v>8349</v>
      </c>
      <c r="B345" s="91" t="s">
        <v>8348</v>
      </c>
      <c r="C345" s="91" t="s">
        <v>9421</v>
      </c>
      <c r="D345" s="91" t="s">
        <v>9546</v>
      </c>
      <c r="E345" s="91" t="s">
        <v>8349</v>
      </c>
      <c r="F345" s="91" t="s">
        <v>10045</v>
      </c>
      <c r="G345" s="92"/>
      <c r="H345" s="91" t="str">
        <f>VLOOKUP(B345,'C-Business Context'!G:G,1,FALSE)</f>
        <v>SP17.8</v>
      </c>
    </row>
    <row r="346" spans="1:8" hidden="1">
      <c r="A346" s="91" t="s">
        <v>8351</v>
      </c>
      <c r="B346" s="91" t="s">
        <v>8350</v>
      </c>
      <c r="C346" s="91" t="s">
        <v>9421</v>
      </c>
      <c r="D346" s="91" t="s">
        <v>9421</v>
      </c>
      <c r="E346" s="91" t="s">
        <v>8351</v>
      </c>
      <c r="F346" s="91" t="s">
        <v>10046</v>
      </c>
      <c r="G346" s="92"/>
      <c r="H346" s="91" t="str">
        <f>VLOOKUP(B346,'C-Business Context'!G:G,1,FALSE)</f>
        <v>SP17.9</v>
      </c>
    </row>
    <row r="347" spans="1:8" hidden="1">
      <c r="A347" s="91" t="s">
        <v>8355</v>
      </c>
      <c r="B347" s="91" t="s">
        <v>8354</v>
      </c>
      <c r="C347" s="91" t="s">
        <v>9345</v>
      </c>
      <c r="D347" s="91" t="s">
        <v>10106</v>
      </c>
      <c r="E347" s="91" t="s">
        <v>8355</v>
      </c>
      <c r="F347" s="91" t="s">
        <v>10046</v>
      </c>
      <c r="G347" s="92"/>
      <c r="H347" s="91" t="str">
        <f>VLOOKUP(B347,'C-Business Context'!G:G,1,FALSE)</f>
        <v>SP19.1</v>
      </c>
    </row>
    <row r="348" spans="1:8">
      <c r="A348" s="91" t="s">
        <v>8357</v>
      </c>
      <c r="B348" s="91" t="s">
        <v>8356</v>
      </c>
      <c r="C348" s="91" t="s">
        <v>9514</v>
      </c>
      <c r="D348" s="91" t="s">
        <v>10054</v>
      </c>
      <c r="E348" s="91" t="s">
        <v>8357</v>
      </c>
      <c r="F348" s="91" t="s">
        <v>10046</v>
      </c>
      <c r="G348" s="92"/>
      <c r="H348" s="91" t="str">
        <f>VLOOKUP(B348,'C-Business Context'!G:G,1,FALSE)</f>
        <v>SP19.2</v>
      </c>
    </row>
    <row r="349" spans="1:8" hidden="1">
      <c r="A349" s="91" t="s">
        <v>8359</v>
      </c>
      <c r="B349" s="91" t="s">
        <v>8358</v>
      </c>
      <c r="C349" s="91" t="s">
        <v>9477</v>
      </c>
      <c r="D349" s="91" t="s">
        <v>10107</v>
      </c>
      <c r="E349" s="91" t="s">
        <v>8359</v>
      </c>
      <c r="F349" s="91" t="s">
        <v>10045</v>
      </c>
      <c r="G349" s="92"/>
      <c r="H349" s="91" t="str">
        <f>VLOOKUP(B349,'C-Business Context'!G:G,1,FALSE)</f>
        <v>SP19.3</v>
      </c>
    </row>
    <row r="350" spans="1:8" hidden="1">
      <c r="A350" s="91" t="s">
        <v>8361</v>
      </c>
      <c r="B350" s="91" t="s">
        <v>8360</v>
      </c>
      <c r="C350" s="91" t="s">
        <v>9549</v>
      </c>
      <c r="D350" s="91" t="s">
        <v>9548</v>
      </c>
      <c r="E350" s="91" t="s">
        <v>8361</v>
      </c>
      <c r="F350" s="91" t="s">
        <v>10045</v>
      </c>
      <c r="G350" s="92"/>
      <c r="H350" s="91" t="str">
        <f>VLOOKUP(B350,'C-Business Context'!G:G,1,FALSE)</f>
        <v>SP19.4</v>
      </c>
    </row>
    <row r="351" spans="1:8" hidden="1">
      <c r="A351" s="91" t="s">
        <v>8363</v>
      </c>
      <c r="B351" s="91" t="s">
        <v>8362</v>
      </c>
      <c r="C351" s="91" t="s">
        <v>9545</v>
      </c>
      <c r="D351" s="91" t="s">
        <v>9546</v>
      </c>
      <c r="E351" s="91" t="s">
        <v>8363</v>
      </c>
      <c r="F351" s="91" t="s">
        <v>10046</v>
      </c>
      <c r="G351" s="92"/>
      <c r="H351" s="91" t="str">
        <f>VLOOKUP(B351,'C-Business Context'!G:G,1,FALSE)</f>
        <v>SP19.5</v>
      </c>
    </row>
    <row r="352" spans="1:8" hidden="1">
      <c r="A352" s="91" t="s">
        <v>8365</v>
      </c>
      <c r="B352" s="91" t="s">
        <v>8364</v>
      </c>
      <c r="C352" s="91" t="s">
        <v>9566</v>
      </c>
      <c r="D352" s="91" t="s">
        <v>9566</v>
      </c>
      <c r="E352" s="91" t="s">
        <v>8365</v>
      </c>
      <c r="F352" s="91" t="s">
        <v>10045</v>
      </c>
      <c r="G352" s="92"/>
      <c r="H352" s="91" t="str">
        <f>VLOOKUP(B352,'C-Business Context'!G:G,1,FALSE)</f>
        <v>SP19.6</v>
      </c>
    </row>
    <row r="353" spans="1:8">
      <c r="A353" s="91" t="s">
        <v>8369</v>
      </c>
      <c r="B353" s="91" t="s">
        <v>8368</v>
      </c>
      <c r="C353" s="91" t="s">
        <v>9546</v>
      </c>
      <c r="D353" s="91" t="s">
        <v>9432</v>
      </c>
      <c r="E353" s="91" t="s">
        <v>8369</v>
      </c>
      <c r="F353" s="91" t="s">
        <v>10046</v>
      </c>
      <c r="G353" s="92"/>
      <c r="H353" s="91" t="str">
        <f>VLOOKUP(B353,'C-Business Context'!G:G,1,FALSE)</f>
        <v>SP20.1</v>
      </c>
    </row>
    <row r="354" spans="1:8" hidden="1">
      <c r="A354" s="91" t="s">
        <v>8371</v>
      </c>
      <c r="B354" s="91" t="s">
        <v>8370</v>
      </c>
      <c r="C354" s="91" t="s">
        <v>9567</v>
      </c>
      <c r="D354" s="91" t="s">
        <v>9546</v>
      </c>
      <c r="E354" s="91" t="s">
        <v>8371</v>
      </c>
      <c r="F354" s="91" t="s">
        <v>10046</v>
      </c>
      <c r="G354" s="92"/>
      <c r="H354" s="91" t="str">
        <f>VLOOKUP(B354,'C-Business Context'!G:G,1,FALSE)</f>
        <v>SP20.2</v>
      </c>
    </row>
    <row r="355" spans="1:8">
      <c r="A355" s="91" t="s">
        <v>8373</v>
      </c>
      <c r="B355" s="91" t="s">
        <v>8372</v>
      </c>
      <c r="C355" s="91" t="s">
        <v>9506</v>
      </c>
      <c r="D355" s="91" t="s">
        <v>9429</v>
      </c>
      <c r="E355" s="91" t="s">
        <v>8373</v>
      </c>
      <c r="F355" s="91" t="s">
        <v>10046</v>
      </c>
      <c r="G355" s="92"/>
      <c r="H355" s="91" t="str">
        <f>VLOOKUP(B355,'C-Business Context'!G:G,1,FALSE)</f>
        <v>SP20.3</v>
      </c>
    </row>
    <row r="356" spans="1:8">
      <c r="A356" s="91" t="s">
        <v>8375</v>
      </c>
      <c r="B356" s="91" t="s">
        <v>8374</v>
      </c>
      <c r="C356" s="91" t="s">
        <v>9432</v>
      </c>
      <c r="D356" s="91" t="s">
        <v>9429</v>
      </c>
      <c r="E356" s="91" t="s">
        <v>8375</v>
      </c>
      <c r="F356" s="91" t="s">
        <v>10045</v>
      </c>
      <c r="G356" s="92"/>
      <c r="H356" s="91" t="str">
        <f>VLOOKUP(B356,'C-Business Context'!G:G,1,FALSE)</f>
        <v>SP20.4</v>
      </c>
    </row>
    <row r="357" spans="1:8">
      <c r="A357" s="91" t="s">
        <v>8377</v>
      </c>
      <c r="B357" s="91" t="s">
        <v>8376</v>
      </c>
      <c r="C357" s="91" t="s">
        <v>9432</v>
      </c>
      <c r="D357" s="91" t="s">
        <v>9429</v>
      </c>
      <c r="E357" s="91" t="s">
        <v>8377</v>
      </c>
      <c r="F357" s="91" t="s">
        <v>10045</v>
      </c>
      <c r="G357" s="92"/>
      <c r="H357" s="91" t="str">
        <f>VLOOKUP(B357,'C-Business Context'!G:G,1,FALSE)</f>
        <v>SP20.5</v>
      </c>
    </row>
    <row r="358" spans="1:8">
      <c r="A358" s="91" t="s">
        <v>8379</v>
      </c>
      <c r="B358" s="91" t="s">
        <v>8378</v>
      </c>
      <c r="C358" s="91" t="s">
        <v>9506</v>
      </c>
      <c r="D358" s="91" t="s">
        <v>9429</v>
      </c>
      <c r="E358" s="91" t="s">
        <v>8379</v>
      </c>
      <c r="F358" s="91" t="s">
        <v>10046</v>
      </c>
      <c r="G358" s="92"/>
      <c r="H358" s="91" t="str">
        <f>VLOOKUP(B358,'C-Business Context'!G:G,1,FALSE)</f>
        <v>SP20.6</v>
      </c>
    </row>
    <row r="359" spans="1:8" hidden="1">
      <c r="A359" s="91" t="s">
        <v>8382</v>
      </c>
      <c r="B359" s="91" t="s">
        <v>8381</v>
      </c>
      <c r="C359" s="91" t="s">
        <v>9315</v>
      </c>
      <c r="D359" s="91" t="s">
        <v>10108</v>
      </c>
      <c r="E359" s="91" t="s">
        <v>8382</v>
      </c>
      <c r="F359" s="91" t="s">
        <v>10046</v>
      </c>
      <c r="G359" s="92"/>
      <c r="H359" s="91" t="str">
        <f>VLOOKUP(B359,'C-Business Context'!G:G,1,FALSE)</f>
        <v>SP21.1</v>
      </c>
    </row>
    <row r="360" spans="1:8">
      <c r="A360" s="91" t="s">
        <v>8384</v>
      </c>
      <c r="B360" s="91" t="s">
        <v>8383</v>
      </c>
      <c r="C360" s="91" t="s">
        <v>9502</v>
      </c>
      <c r="D360" s="91" t="s">
        <v>10109</v>
      </c>
      <c r="E360" s="91" t="s">
        <v>8384</v>
      </c>
      <c r="F360" s="91" t="s">
        <v>10046</v>
      </c>
      <c r="G360" s="92"/>
      <c r="H360" s="91" t="str">
        <f>VLOOKUP(B360,'C-Business Context'!G:G,1,FALSE)</f>
        <v>SP21.10</v>
      </c>
    </row>
    <row r="361" spans="1:8" hidden="1">
      <c r="A361" s="91" t="s">
        <v>8386</v>
      </c>
      <c r="B361" s="91" t="s">
        <v>8385</v>
      </c>
      <c r="C361" s="91" t="s">
        <v>9560</v>
      </c>
      <c r="D361" s="91" t="s">
        <v>9503</v>
      </c>
      <c r="E361" s="91" t="s">
        <v>8386</v>
      </c>
      <c r="F361" s="91" t="s">
        <v>10045</v>
      </c>
      <c r="G361" s="92"/>
      <c r="H361" s="91" t="str">
        <f>VLOOKUP(B361,'C-Business Context'!G:G,1,FALSE)</f>
        <v>SP21.12</v>
      </c>
    </row>
    <row r="362" spans="1:8" hidden="1">
      <c r="A362" s="91" t="s">
        <v>8388</v>
      </c>
      <c r="B362" s="91" t="s">
        <v>8387</v>
      </c>
      <c r="C362" s="91" t="s">
        <v>9503</v>
      </c>
      <c r="D362" s="91" t="s">
        <v>9503</v>
      </c>
      <c r="E362" s="91" t="s">
        <v>8388</v>
      </c>
      <c r="F362" s="91" t="s">
        <v>10045</v>
      </c>
      <c r="G362" s="92"/>
      <c r="H362" s="91" t="str">
        <f>VLOOKUP(B362,'C-Business Context'!G:G,1,FALSE)</f>
        <v>SP21.14</v>
      </c>
    </row>
    <row r="363" spans="1:8">
      <c r="A363" s="91" t="s">
        <v>8390</v>
      </c>
      <c r="B363" s="91" t="s">
        <v>8389</v>
      </c>
      <c r="C363" s="91" t="s">
        <v>9485</v>
      </c>
      <c r="D363" s="91" t="s">
        <v>9546</v>
      </c>
      <c r="E363" s="91" t="s">
        <v>8390</v>
      </c>
      <c r="F363" s="91" t="s">
        <v>10045</v>
      </c>
      <c r="G363" s="92"/>
      <c r="H363" s="91" t="str">
        <f>VLOOKUP(B363,'C-Business Context'!G:G,1,FALSE)</f>
        <v>SP21.16</v>
      </c>
    </row>
    <row r="364" spans="1:8">
      <c r="A364" s="91" t="s">
        <v>8392</v>
      </c>
      <c r="B364" s="91" t="s">
        <v>8391</v>
      </c>
      <c r="C364" s="91" t="s">
        <v>9485</v>
      </c>
      <c r="D364" s="91" t="s">
        <v>9546</v>
      </c>
      <c r="E364" s="91" t="s">
        <v>8392</v>
      </c>
      <c r="F364" s="91" t="s">
        <v>10045</v>
      </c>
      <c r="G364" s="92"/>
      <c r="H364" s="91" t="str">
        <f>VLOOKUP(B364,'C-Business Context'!G:G,1,FALSE)</f>
        <v>SP21.17</v>
      </c>
    </row>
    <row r="365" spans="1:8">
      <c r="A365" s="91" t="s">
        <v>8394</v>
      </c>
      <c r="B365" s="91" t="s">
        <v>8393</v>
      </c>
      <c r="C365" s="91" t="s">
        <v>9565</v>
      </c>
      <c r="D365" s="91" t="s">
        <v>10110</v>
      </c>
      <c r="E365" s="91" t="s">
        <v>8394</v>
      </c>
      <c r="F365" s="91" t="s">
        <v>10045</v>
      </c>
      <c r="G365" s="92"/>
      <c r="H365" s="91" t="str">
        <f>VLOOKUP(B365,'C-Business Context'!G:G,1,FALSE)</f>
        <v>SP21.19</v>
      </c>
    </row>
    <row r="366" spans="1:8" hidden="1">
      <c r="A366" s="91" t="s">
        <v>8396</v>
      </c>
      <c r="B366" s="91" t="s">
        <v>8395</v>
      </c>
      <c r="C366" s="91" t="s">
        <v>9545</v>
      </c>
      <c r="D366" s="91" t="s">
        <v>9546</v>
      </c>
      <c r="E366" s="91" t="s">
        <v>8396</v>
      </c>
      <c r="F366" s="91" t="s">
        <v>10046</v>
      </c>
      <c r="G366" s="92"/>
      <c r="H366" s="91" t="str">
        <f>VLOOKUP(B366,'C-Business Context'!G:G,1,FALSE)</f>
        <v>SP21.2</v>
      </c>
    </row>
    <row r="367" spans="1:8">
      <c r="A367" s="91" t="s">
        <v>8398</v>
      </c>
      <c r="B367" s="91" t="s">
        <v>8397</v>
      </c>
      <c r="C367" s="91" t="s">
        <v>9591</v>
      </c>
      <c r="D367" s="91" t="s">
        <v>10111</v>
      </c>
      <c r="E367" s="91" t="s">
        <v>8398</v>
      </c>
      <c r="F367" s="91" t="s">
        <v>10064</v>
      </c>
      <c r="G367" s="92">
        <v>45611</v>
      </c>
      <c r="H367" s="91" t="str">
        <f>VLOOKUP(B367,'C-Business Context'!G:G,1,FALSE)</f>
        <v>SP21.21</v>
      </c>
    </row>
    <row r="368" spans="1:8">
      <c r="A368" s="91" t="s">
        <v>8400</v>
      </c>
      <c r="B368" s="91" t="s">
        <v>8399</v>
      </c>
      <c r="C368" s="91" t="s">
        <v>9560</v>
      </c>
      <c r="D368" s="91" t="s">
        <v>9503</v>
      </c>
      <c r="E368" s="91" t="s">
        <v>8400</v>
      </c>
      <c r="F368" s="91" t="s">
        <v>10045</v>
      </c>
      <c r="G368" s="92"/>
      <c r="H368" s="91" t="str">
        <f>VLOOKUP(B368,'C-Business Context'!G:G,1,FALSE)</f>
        <v>SP21.22</v>
      </c>
    </row>
    <row r="369" spans="1:8">
      <c r="A369" s="91" t="s">
        <v>8402</v>
      </c>
      <c r="B369" s="91" t="s">
        <v>8401</v>
      </c>
      <c r="C369" s="91" t="s">
        <v>9567</v>
      </c>
      <c r="D369" s="91" t="s">
        <v>9546</v>
      </c>
      <c r="E369" s="91" t="s">
        <v>8402</v>
      </c>
      <c r="F369" s="91" t="s">
        <v>10045</v>
      </c>
      <c r="G369" s="92"/>
      <c r="H369" s="91" t="str">
        <f>VLOOKUP(B369,'C-Business Context'!G:G,1,FALSE)</f>
        <v>SP21.23</v>
      </c>
    </row>
    <row r="370" spans="1:8">
      <c r="A370" s="91" t="s">
        <v>8404</v>
      </c>
      <c r="B370" s="91" t="s">
        <v>8403</v>
      </c>
      <c r="C370" s="91" t="s">
        <v>9539</v>
      </c>
      <c r="D370" s="91" t="s">
        <v>10112</v>
      </c>
      <c r="E370" s="91" t="s">
        <v>8404</v>
      </c>
      <c r="F370" s="91" t="s">
        <v>10046</v>
      </c>
      <c r="G370" s="92"/>
      <c r="H370" s="91" t="str">
        <f>VLOOKUP(B370,'C-Business Context'!G:G,1,FALSE)</f>
        <v>SP21.24</v>
      </c>
    </row>
    <row r="371" spans="1:8">
      <c r="A371" s="91" t="s">
        <v>8406</v>
      </c>
      <c r="B371" s="91" t="s">
        <v>8405</v>
      </c>
      <c r="C371" s="91" t="s">
        <v>9537</v>
      </c>
      <c r="D371" s="91" t="s">
        <v>10063</v>
      </c>
      <c r="E371" s="91" t="s">
        <v>8406</v>
      </c>
      <c r="F371" s="91" t="s">
        <v>10045</v>
      </c>
      <c r="G371" s="92"/>
      <c r="H371" s="91" t="str">
        <f>VLOOKUP(B371,'C-Business Context'!G:G,1,FALSE)</f>
        <v>SP21.25</v>
      </c>
    </row>
    <row r="372" spans="1:8">
      <c r="A372" s="91" t="s">
        <v>8408</v>
      </c>
      <c r="B372" s="91" t="s">
        <v>8407</v>
      </c>
      <c r="C372" s="91" t="s">
        <v>9560</v>
      </c>
      <c r="D372" s="91" t="s">
        <v>10113</v>
      </c>
      <c r="E372" s="91" t="s">
        <v>8408</v>
      </c>
      <c r="F372" s="91" t="s">
        <v>10046</v>
      </c>
      <c r="G372" s="92"/>
      <c r="H372" s="91" t="str">
        <f>VLOOKUP(B372,'C-Business Context'!G:G,1,FALSE)</f>
        <v>SP21.26</v>
      </c>
    </row>
    <row r="373" spans="1:8">
      <c r="A373" s="91" t="s">
        <v>8410</v>
      </c>
      <c r="B373" s="91" t="s">
        <v>8409</v>
      </c>
      <c r="C373" s="91" t="s">
        <v>9416</v>
      </c>
      <c r="D373" s="91" t="s">
        <v>10114</v>
      </c>
      <c r="E373" s="91" t="s">
        <v>8410</v>
      </c>
      <c r="F373" s="91" t="s">
        <v>10046</v>
      </c>
      <c r="G373" s="92"/>
      <c r="H373" s="91" t="str">
        <f>VLOOKUP(B373,'C-Business Context'!G:G,1,FALSE)</f>
        <v>SP21.29</v>
      </c>
    </row>
    <row r="374" spans="1:8" hidden="1">
      <c r="A374" s="91" t="s">
        <v>8412</v>
      </c>
      <c r="B374" s="91" t="s">
        <v>8411</v>
      </c>
      <c r="C374" s="91" t="s">
        <v>9315</v>
      </c>
      <c r="D374" s="91" t="s">
        <v>10108</v>
      </c>
      <c r="E374" s="91" t="s">
        <v>8412</v>
      </c>
      <c r="F374" s="91" t="s">
        <v>10046</v>
      </c>
      <c r="G374" s="92"/>
      <c r="H374" s="91" t="str">
        <f>VLOOKUP(B374,'C-Business Context'!G:G,1,FALSE)</f>
        <v>SP21.3</v>
      </c>
    </row>
    <row r="375" spans="1:8" hidden="1">
      <c r="A375" s="91" t="s">
        <v>8414</v>
      </c>
      <c r="B375" s="91" t="s">
        <v>8413</v>
      </c>
      <c r="C375" s="91" t="s">
        <v>9504</v>
      </c>
      <c r="D375" s="91" t="s">
        <v>9503</v>
      </c>
      <c r="E375" s="91" t="s">
        <v>8414</v>
      </c>
      <c r="F375" s="91" t="s">
        <v>10046</v>
      </c>
      <c r="G375" s="92"/>
      <c r="H375" s="91" t="str">
        <f>VLOOKUP(B375,'C-Business Context'!G:G,1,FALSE)</f>
        <v>SP21.30</v>
      </c>
    </row>
    <row r="376" spans="1:8">
      <c r="A376" s="91" t="s">
        <v>8416</v>
      </c>
      <c r="B376" s="91" t="s">
        <v>8415</v>
      </c>
      <c r="C376" s="91" t="s">
        <v>9595</v>
      </c>
      <c r="D376" s="91" t="s">
        <v>9501</v>
      </c>
      <c r="E376" s="91" t="s">
        <v>8416</v>
      </c>
      <c r="F376" s="91" t="s">
        <v>10046</v>
      </c>
      <c r="G376" s="92"/>
      <c r="H376" s="91" t="str">
        <f>VLOOKUP(B376,'C-Business Context'!G:G,1,FALSE)</f>
        <v>SP21.31</v>
      </c>
    </row>
    <row r="377" spans="1:8">
      <c r="A377" s="91" t="s">
        <v>8418</v>
      </c>
      <c r="B377" s="91" t="s">
        <v>8417</v>
      </c>
      <c r="C377" s="91" t="s">
        <v>9504</v>
      </c>
      <c r="D377" s="91" t="s">
        <v>9503</v>
      </c>
      <c r="E377" s="91" t="s">
        <v>8418</v>
      </c>
      <c r="F377" s="91" t="s">
        <v>10046</v>
      </c>
      <c r="G377" s="92"/>
      <c r="H377" s="91" t="str">
        <f>VLOOKUP(B377,'C-Business Context'!G:G,1,FALSE)</f>
        <v>SP21.32</v>
      </c>
    </row>
    <row r="378" spans="1:8">
      <c r="A378" s="91" t="s">
        <v>8420</v>
      </c>
      <c r="B378" s="91" t="s">
        <v>8419</v>
      </c>
      <c r="C378" s="91" t="s">
        <v>9560</v>
      </c>
      <c r="D378" s="91" t="s">
        <v>9503</v>
      </c>
      <c r="E378" s="91" t="s">
        <v>8420</v>
      </c>
      <c r="F378" s="91" t="s">
        <v>10046</v>
      </c>
      <c r="G378" s="92"/>
      <c r="H378" s="91" t="str">
        <f>VLOOKUP(B378,'C-Business Context'!G:G,1,FALSE)</f>
        <v>SP21.34</v>
      </c>
    </row>
    <row r="379" spans="1:8">
      <c r="A379" s="91" t="s">
        <v>8422</v>
      </c>
      <c r="B379" s="91" t="s">
        <v>8421</v>
      </c>
      <c r="C379" s="91" t="s">
        <v>9560</v>
      </c>
      <c r="D379" s="91" t="s">
        <v>9503</v>
      </c>
      <c r="E379" s="91" t="s">
        <v>8422</v>
      </c>
      <c r="F379" s="91" t="s">
        <v>10046</v>
      </c>
      <c r="G379" s="92"/>
      <c r="H379" s="91" t="str">
        <f>VLOOKUP(B379,'C-Business Context'!G:G,1,FALSE)</f>
        <v>SP21.35</v>
      </c>
    </row>
    <row r="380" spans="1:8">
      <c r="A380" s="91" t="s">
        <v>8424</v>
      </c>
      <c r="B380" s="91" t="s">
        <v>8423</v>
      </c>
      <c r="C380" s="91" t="s">
        <v>9560</v>
      </c>
      <c r="D380" s="91" t="s">
        <v>9503</v>
      </c>
      <c r="E380" s="91" t="s">
        <v>8424</v>
      </c>
      <c r="F380" s="91" t="s">
        <v>10046</v>
      </c>
      <c r="G380" s="92"/>
      <c r="H380" s="91" t="str">
        <f>VLOOKUP(B380,'C-Business Context'!G:G,1,FALSE)</f>
        <v>SP21.36</v>
      </c>
    </row>
    <row r="381" spans="1:8">
      <c r="A381" s="91" t="s">
        <v>8426</v>
      </c>
      <c r="B381" s="91" t="s">
        <v>8425</v>
      </c>
      <c r="C381" s="91" t="s">
        <v>9560</v>
      </c>
      <c r="D381" s="91" t="s">
        <v>9503</v>
      </c>
      <c r="E381" s="91" t="s">
        <v>8426</v>
      </c>
      <c r="F381" s="91" t="s">
        <v>10046</v>
      </c>
      <c r="G381" s="92"/>
      <c r="H381" s="91" t="str">
        <f>VLOOKUP(B381,'C-Business Context'!G:G,1,FALSE)</f>
        <v>SP21.37</v>
      </c>
    </row>
    <row r="382" spans="1:8">
      <c r="A382" s="91" t="s">
        <v>8428</v>
      </c>
      <c r="B382" s="91" t="s">
        <v>8427</v>
      </c>
      <c r="C382" s="91" t="s">
        <v>9560</v>
      </c>
      <c r="D382" s="91" t="s">
        <v>9503</v>
      </c>
      <c r="E382" s="91" t="s">
        <v>8428</v>
      </c>
      <c r="F382" s="91" t="s">
        <v>10045</v>
      </c>
      <c r="G382" s="92"/>
      <c r="H382" s="91" t="str">
        <f>VLOOKUP(B382,'C-Business Context'!G:G,1,FALSE)</f>
        <v>SP21.38</v>
      </c>
    </row>
    <row r="383" spans="1:8">
      <c r="A383" s="91" t="s">
        <v>8430</v>
      </c>
      <c r="B383" s="91" t="s">
        <v>8429</v>
      </c>
      <c r="C383" s="91" t="s">
        <v>9560</v>
      </c>
      <c r="D383" s="91" t="s">
        <v>9503</v>
      </c>
      <c r="E383" s="91" t="s">
        <v>8430</v>
      </c>
      <c r="F383" s="91" t="s">
        <v>10045</v>
      </c>
      <c r="G383" s="92"/>
      <c r="H383" s="91" t="str">
        <f>VLOOKUP(B383,'C-Business Context'!G:G,1,FALSE)</f>
        <v>SP21.39</v>
      </c>
    </row>
    <row r="384" spans="1:8" hidden="1">
      <c r="A384" s="91" t="s">
        <v>8432</v>
      </c>
      <c r="B384" s="91" t="s">
        <v>8431</v>
      </c>
      <c r="C384" s="91" t="s">
        <v>9315</v>
      </c>
      <c r="D384" s="91" t="s">
        <v>9503</v>
      </c>
      <c r="E384" s="91" t="s">
        <v>8432</v>
      </c>
      <c r="F384" s="91" t="s">
        <v>10046</v>
      </c>
      <c r="G384" s="92"/>
      <c r="H384" s="91" t="str">
        <f>VLOOKUP(B384,'C-Business Context'!G:G,1,FALSE)</f>
        <v>SP21.4</v>
      </c>
    </row>
    <row r="385" spans="1:8">
      <c r="A385" s="91" t="s">
        <v>8434</v>
      </c>
      <c r="B385" s="91" t="s">
        <v>8433</v>
      </c>
      <c r="C385" s="91" t="s">
        <v>9560</v>
      </c>
      <c r="D385" s="91" t="s">
        <v>9503</v>
      </c>
      <c r="E385" s="91" t="s">
        <v>8434</v>
      </c>
      <c r="F385" s="91" t="s">
        <v>10046</v>
      </c>
      <c r="G385" s="92"/>
      <c r="H385" s="91" t="str">
        <f>VLOOKUP(B385,'C-Business Context'!G:G,1,FALSE)</f>
        <v>SP21.41</v>
      </c>
    </row>
    <row r="386" spans="1:8">
      <c r="A386" s="91" t="s">
        <v>8436</v>
      </c>
      <c r="B386" s="91" t="s">
        <v>8435</v>
      </c>
      <c r="C386" s="91" t="s">
        <v>9560</v>
      </c>
      <c r="D386" s="91" t="s">
        <v>9503</v>
      </c>
      <c r="E386" s="91" t="s">
        <v>8436</v>
      </c>
      <c r="F386" s="91" t="s">
        <v>10046</v>
      </c>
      <c r="G386" s="92"/>
      <c r="H386" s="91" t="str">
        <f>VLOOKUP(B386,'C-Business Context'!G:G,1,FALSE)</f>
        <v>SP21.42</v>
      </c>
    </row>
    <row r="387" spans="1:8">
      <c r="A387" s="91" t="s">
        <v>8438</v>
      </c>
      <c r="B387" s="91" t="s">
        <v>8437</v>
      </c>
      <c r="C387" s="91" t="s">
        <v>9560</v>
      </c>
      <c r="D387" s="91" t="s">
        <v>9503</v>
      </c>
      <c r="E387" s="91" t="s">
        <v>8438</v>
      </c>
      <c r="F387" s="91" t="s">
        <v>10046</v>
      </c>
      <c r="G387" s="92"/>
      <c r="H387" s="91" t="str">
        <f>VLOOKUP(B387,'C-Business Context'!G:G,1,FALSE)</f>
        <v>SP21.43</v>
      </c>
    </row>
    <row r="388" spans="1:8">
      <c r="A388" s="91" t="s">
        <v>8440</v>
      </c>
      <c r="B388" s="91" t="s">
        <v>8439</v>
      </c>
      <c r="C388" s="91" t="s">
        <v>9503</v>
      </c>
      <c r="D388" s="91" t="s">
        <v>9503</v>
      </c>
      <c r="E388" s="91" t="s">
        <v>8440</v>
      </c>
      <c r="F388" s="91" t="s">
        <v>10046</v>
      </c>
      <c r="G388" s="92"/>
      <c r="H388" s="91" t="str">
        <f>VLOOKUP(B388,'C-Business Context'!G:G,1,FALSE)</f>
        <v>SP21.44</v>
      </c>
    </row>
    <row r="389" spans="1:8">
      <c r="A389" s="91" t="s">
        <v>8442</v>
      </c>
      <c r="B389" s="91" t="s">
        <v>8441</v>
      </c>
      <c r="C389" s="91" t="s">
        <v>9560</v>
      </c>
      <c r="D389" s="91" t="s">
        <v>10079</v>
      </c>
      <c r="E389" s="91" t="s">
        <v>8442</v>
      </c>
      <c r="F389" s="91" t="s">
        <v>10046</v>
      </c>
      <c r="G389" s="92"/>
      <c r="H389" s="91" t="str">
        <f>VLOOKUP(B389,'C-Business Context'!G:G,1,FALSE)</f>
        <v>SP21.46</v>
      </c>
    </row>
    <row r="390" spans="1:8">
      <c r="A390" s="91" t="s">
        <v>8444</v>
      </c>
      <c r="B390" s="91" t="s">
        <v>8443</v>
      </c>
      <c r="C390" s="91" t="s">
        <v>9560</v>
      </c>
      <c r="D390" s="91" t="s">
        <v>9315</v>
      </c>
      <c r="E390" s="91" t="s">
        <v>8444</v>
      </c>
      <c r="F390" s="91" t="s">
        <v>10046</v>
      </c>
      <c r="G390" s="92"/>
      <c r="H390" s="91" t="str">
        <f>VLOOKUP(B390,'C-Business Context'!G:G,1,FALSE)</f>
        <v>SP21.47</v>
      </c>
    </row>
    <row r="391" spans="1:8">
      <c r="A391" s="91" t="s">
        <v>8446</v>
      </c>
      <c r="B391" s="91" t="s">
        <v>8445</v>
      </c>
      <c r="C391" s="91" t="s">
        <v>9560</v>
      </c>
      <c r="D391" s="91" t="s">
        <v>9502</v>
      </c>
      <c r="E391" s="91" t="s">
        <v>8446</v>
      </c>
      <c r="F391" s="91" t="s">
        <v>10046</v>
      </c>
      <c r="G391" s="92"/>
      <c r="H391" s="91" t="str">
        <f>VLOOKUP(B391,'C-Business Context'!G:G,1,FALSE)</f>
        <v>SP21.48</v>
      </c>
    </row>
    <row r="392" spans="1:8">
      <c r="A392" s="91" t="s">
        <v>8448</v>
      </c>
      <c r="B392" s="91" t="s">
        <v>8447</v>
      </c>
      <c r="C392" s="91" t="s">
        <v>9560</v>
      </c>
      <c r="D392" s="91" t="s">
        <v>9503</v>
      </c>
      <c r="E392" s="91" t="s">
        <v>8448</v>
      </c>
      <c r="F392" s="91" t="s">
        <v>10046</v>
      </c>
      <c r="G392" s="92"/>
      <c r="H392" s="91" t="str">
        <f>VLOOKUP(B392,'C-Business Context'!G:G,1,FALSE)</f>
        <v>SP21.49</v>
      </c>
    </row>
    <row r="393" spans="1:8" hidden="1">
      <c r="A393" s="91" t="s">
        <v>8450</v>
      </c>
      <c r="B393" s="91" t="s">
        <v>8449</v>
      </c>
      <c r="C393" s="91" t="s">
        <v>9315</v>
      </c>
      <c r="D393" s="91" t="s">
        <v>9315</v>
      </c>
      <c r="E393" s="91" t="s">
        <v>8450</v>
      </c>
      <c r="F393" s="91" t="s">
        <v>10045</v>
      </c>
      <c r="G393" s="92"/>
      <c r="H393" s="91" t="str">
        <f>VLOOKUP(B393,'C-Business Context'!G:G,1,FALSE)</f>
        <v>SP21.5</v>
      </c>
    </row>
    <row r="394" spans="1:8">
      <c r="A394" s="91" t="s">
        <v>8452</v>
      </c>
      <c r="B394" s="91" t="s">
        <v>8451</v>
      </c>
      <c r="C394" s="91" t="s">
        <v>9560</v>
      </c>
      <c r="D394" s="91" t="s">
        <v>9566</v>
      </c>
      <c r="E394" s="91" t="s">
        <v>8452</v>
      </c>
      <c r="F394" s="91" t="s">
        <v>10046</v>
      </c>
      <c r="G394" s="92"/>
      <c r="H394" s="91" t="str">
        <f>VLOOKUP(B394,'C-Business Context'!G:G,1,FALSE)</f>
        <v>SP21.50</v>
      </c>
    </row>
    <row r="395" spans="1:8">
      <c r="A395" s="91" t="s">
        <v>8454</v>
      </c>
      <c r="B395" s="91" t="s">
        <v>8453</v>
      </c>
      <c r="C395" s="91" t="s">
        <v>9560</v>
      </c>
      <c r="D395" s="91" t="s">
        <v>10115</v>
      </c>
      <c r="E395" s="91" t="s">
        <v>8454</v>
      </c>
      <c r="F395" s="91" t="s">
        <v>10046</v>
      </c>
      <c r="G395" s="92"/>
      <c r="H395" s="91" t="str">
        <f>VLOOKUP(B395,'C-Business Context'!G:G,1,FALSE)</f>
        <v>SP21.51</v>
      </c>
    </row>
    <row r="396" spans="1:8">
      <c r="A396" s="91" t="s">
        <v>8456</v>
      </c>
      <c r="B396" s="91" t="s">
        <v>8455</v>
      </c>
      <c r="C396" s="91" t="s">
        <v>9560</v>
      </c>
      <c r="D396" s="91" t="s">
        <v>9552</v>
      </c>
      <c r="E396" s="91" t="s">
        <v>8456</v>
      </c>
      <c r="F396" s="91" t="s">
        <v>10046</v>
      </c>
      <c r="G396" s="92"/>
      <c r="H396" s="91" t="str">
        <f>VLOOKUP(B396,'C-Business Context'!G:G,1,FALSE)</f>
        <v>SP21.52</v>
      </c>
    </row>
    <row r="397" spans="1:8">
      <c r="A397" s="91" t="s">
        <v>8458</v>
      </c>
      <c r="B397" s="91" t="s">
        <v>8457</v>
      </c>
      <c r="C397" s="91" t="s">
        <v>9560</v>
      </c>
      <c r="D397" s="91" t="s">
        <v>9593</v>
      </c>
      <c r="E397" s="91" t="s">
        <v>8458</v>
      </c>
      <c r="F397" s="91" t="s">
        <v>10046</v>
      </c>
      <c r="G397" s="92"/>
      <c r="H397" s="91" t="str">
        <f>VLOOKUP(B397,'C-Business Context'!G:G,1,FALSE)</f>
        <v>SP21.53</v>
      </c>
    </row>
    <row r="398" spans="1:8">
      <c r="A398" s="91" t="s">
        <v>8460</v>
      </c>
      <c r="B398" s="91" t="s">
        <v>8459</v>
      </c>
      <c r="C398" s="91" t="s">
        <v>9560</v>
      </c>
      <c r="D398" s="91" t="s">
        <v>9419</v>
      </c>
      <c r="E398" s="91" t="s">
        <v>8460</v>
      </c>
      <c r="F398" s="91" t="s">
        <v>10045</v>
      </c>
      <c r="G398" s="92"/>
      <c r="H398" s="91" t="str">
        <f>VLOOKUP(B398,'C-Business Context'!G:G,1,FALSE)</f>
        <v>SP21.54</v>
      </c>
    </row>
    <row r="399" spans="1:8">
      <c r="A399" s="91" t="s">
        <v>8462</v>
      </c>
      <c r="B399" s="91" t="s">
        <v>8461</v>
      </c>
      <c r="C399" s="91" t="s">
        <v>9560</v>
      </c>
      <c r="D399" s="91" t="s">
        <v>9546</v>
      </c>
      <c r="E399" s="91" t="s">
        <v>8462</v>
      </c>
      <c r="F399" s="91" t="s">
        <v>10046</v>
      </c>
      <c r="G399" s="92"/>
      <c r="H399" s="91" t="str">
        <f>VLOOKUP(B399,'C-Business Context'!G:G,1,FALSE)</f>
        <v>SP21.55</v>
      </c>
    </row>
    <row r="400" spans="1:8">
      <c r="A400" s="91" t="s">
        <v>8464</v>
      </c>
      <c r="B400" s="91" t="s">
        <v>8463</v>
      </c>
      <c r="C400" s="91" t="s">
        <v>9560</v>
      </c>
      <c r="D400" s="91" t="s">
        <v>9558</v>
      </c>
      <c r="E400" s="91" t="s">
        <v>8464</v>
      </c>
      <c r="F400" s="91" t="s">
        <v>10046</v>
      </c>
      <c r="G400" s="92"/>
      <c r="H400" s="91" t="str">
        <f>VLOOKUP(B400,'C-Business Context'!G:G,1,FALSE)</f>
        <v>SP21.56</v>
      </c>
    </row>
    <row r="401" spans="1:8">
      <c r="A401" s="91" t="s">
        <v>8466</v>
      </c>
      <c r="B401" s="91" t="s">
        <v>8465</v>
      </c>
      <c r="C401" s="91" t="s">
        <v>9560</v>
      </c>
      <c r="D401" s="91" t="s">
        <v>9460</v>
      </c>
      <c r="E401" s="91" t="s">
        <v>8466</v>
      </c>
      <c r="F401" s="91" t="s">
        <v>10046</v>
      </c>
      <c r="G401" s="92"/>
      <c r="H401" s="91" t="str">
        <f>VLOOKUP(B401,'C-Business Context'!G:G,1,FALSE)</f>
        <v>SP21.57</v>
      </c>
    </row>
    <row r="402" spans="1:8">
      <c r="A402" s="91" t="s">
        <v>8468</v>
      </c>
      <c r="B402" s="91" t="s">
        <v>8467</v>
      </c>
      <c r="C402" s="91" t="s">
        <v>9560</v>
      </c>
      <c r="D402" s="91" t="s">
        <v>10058</v>
      </c>
      <c r="E402" s="91" t="s">
        <v>8468</v>
      </c>
      <c r="F402" s="91" t="s">
        <v>10046</v>
      </c>
      <c r="G402" s="92"/>
      <c r="H402" s="91" t="str">
        <f>VLOOKUP(B402,'C-Business Context'!G:G,1,FALSE)</f>
        <v>SP21.58</v>
      </c>
    </row>
    <row r="403" spans="1:8">
      <c r="A403" s="91" t="s">
        <v>8470</v>
      </c>
      <c r="B403" s="91" t="s">
        <v>8469</v>
      </c>
      <c r="C403" s="91" t="s">
        <v>9560</v>
      </c>
      <c r="D403" s="91" t="s">
        <v>10058</v>
      </c>
      <c r="E403" s="91" t="s">
        <v>8470</v>
      </c>
      <c r="F403" s="91" t="s">
        <v>10046</v>
      </c>
      <c r="G403" s="92"/>
      <c r="H403" s="91" t="str">
        <f>VLOOKUP(B403,'C-Business Context'!G:G,1,FALSE)</f>
        <v>SP21.59</v>
      </c>
    </row>
    <row r="404" spans="1:8" hidden="1">
      <c r="A404" s="91" t="s">
        <v>8472</v>
      </c>
      <c r="B404" s="91" t="s">
        <v>8471</v>
      </c>
      <c r="C404" s="91" t="s">
        <v>9339</v>
      </c>
      <c r="D404" s="91" t="s">
        <v>10116</v>
      </c>
      <c r="E404" s="91" t="s">
        <v>8472</v>
      </c>
      <c r="F404" s="91" t="s">
        <v>10046</v>
      </c>
      <c r="G404" s="92"/>
      <c r="H404" s="91" t="str">
        <f>VLOOKUP(B404,'C-Business Context'!G:G,1,FALSE)</f>
        <v>SP21.6</v>
      </c>
    </row>
    <row r="405" spans="1:8">
      <c r="A405" s="91" t="s">
        <v>8474</v>
      </c>
      <c r="B405" s="91" t="s">
        <v>8473</v>
      </c>
      <c r="C405" s="91" t="s">
        <v>9560</v>
      </c>
      <c r="D405" s="91" t="s">
        <v>9455</v>
      </c>
      <c r="E405" s="91" t="s">
        <v>8474</v>
      </c>
      <c r="F405" s="91" t="s">
        <v>10046</v>
      </c>
      <c r="G405" s="92"/>
      <c r="H405" s="91" t="str">
        <f>VLOOKUP(B405,'C-Business Context'!G:G,1,FALSE)</f>
        <v>SP21.60</v>
      </c>
    </row>
    <row r="406" spans="1:8">
      <c r="A406" s="91" t="s">
        <v>8476</v>
      </c>
      <c r="B406" s="91" t="s">
        <v>8475</v>
      </c>
      <c r="C406" s="91" t="s">
        <v>9560</v>
      </c>
      <c r="D406" s="91" t="s">
        <v>9503</v>
      </c>
      <c r="E406" s="91" t="s">
        <v>8476</v>
      </c>
      <c r="F406" s="91" t="s">
        <v>10046</v>
      </c>
      <c r="G406" s="92"/>
      <c r="H406" s="91" t="str">
        <f>VLOOKUP(B406,'C-Business Context'!G:G,1,FALSE)</f>
        <v>SP21.61</v>
      </c>
    </row>
    <row r="407" spans="1:8">
      <c r="A407" s="91" t="s">
        <v>8478</v>
      </c>
      <c r="B407" s="91" t="s">
        <v>8477</v>
      </c>
      <c r="C407" s="91" t="s">
        <v>9560</v>
      </c>
      <c r="D407" s="91" t="s">
        <v>9503</v>
      </c>
      <c r="E407" s="91" t="s">
        <v>8478</v>
      </c>
      <c r="F407" s="91" t="s">
        <v>10045</v>
      </c>
      <c r="G407" s="92"/>
      <c r="H407" s="91" t="str">
        <f>VLOOKUP(B407,'C-Business Context'!G:G,1,FALSE)</f>
        <v>SP21.62</v>
      </c>
    </row>
    <row r="408" spans="1:8">
      <c r="A408" s="91" t="s">
        <v>8480</v>
      </c>
      <c r="B408" s="91" t="s">
        <v>8479</v>
      </c>
      <c r="C408" s="91" t="s">
        <v>9560</v>
      </c>
      <c r="D408" s="91" t="s">
        <v>9503</v>
      </c>
      <c r="E408" s="91" t="s">
        <v>8480</v>
      </c>
      <c r="F408" s="91" t="s">
        <v>10046</v>
      </c>
      <c r="G408" s="92"/>
      <c r="H408" s="91" t="str">
        <f>VLOOKUP(B408,'C-Business Context'!G:G,1,FALSE)</f>
        <v>SP21.64</v>
      </c>
    </row>
    <row r="409" spans="1:8">
      <c r="A409" s="91" t="s">
        <v>8482</v>
      </c>
      <c r="B409" s="91" t="s">
        <v>8481</v>
      </c>
      <c r="C409" s="91" t="s">
        <v>9560</v>
      </c>
      <c r="D409" s="91" t="s">
        <v>9503</v>
      </c>
      <c r="E409" s="91" t="s">
        <v>8482</v>
      </c>
      <c r="F409" s="91" t="s">
        <v>10046</v>
      </c>
      <c r="G409" s="92"/>
      <c r="H409" s="91" t="str">
        <f>VLOOKUP(B409,'C-Business Context'!G:G,1,FALSE)</f>
        <v>SP21.65</v>
      </c>
    </row>
    <row r="410" spans="1:8">
      <c r="A410" s="91" t="s">
        <v>8484</v>
      </c>
      <c r="B410" s="91" t="s">
        <v>8483</v>
      </c>
      <c r="C410" s="91" t="s">
        <v>9560</v>
      </c>
      <c r="D410" s="91" t="s">
        <v>9503</v>
      </c>
      <c r="E410" s="91" t="s">
        <v>8484</v>
      </c>
      <c r="F410" s="91" t="s">
        <v>10045</v>
      </c>
      <c r="G410" s="92"/>
      <c r="H410" s="91" t="str">
        <f>VLOOKUP(B410,'C-Business Context'!G:G,1,FALSE)</f>
        <v>SP21.66</v>
      </c>
    </row>
    <row r="411" spans="1:8">
      <c r="A411" s="91" t="s">
        <v>8486</v>
      </c>
      <c r="B411" s="91" t="s">
        <v>8485</v>
      </c>
      <c r="C411" s="91" t="s">
        <v>9560</v>
      </c>
      <c r="D411" s="91" t="s">
        <v>9503</v>
      </c>
      <c r="E411" s="91" t="s">
        <v>8486</v>
      </c>
      <c r="F411" s="91" t="s">
        <v>10046</v>
      </c>
      <c r="G411" s="92"/>
      <c r="H411" s="91" t="str">
        <f>VLOOKUP(B411,'C-Business Context'!G:G,1,FALSE)</f>
        <v>SP21.67</v>
      </c>
    </row>
    <row r="412" spans="1:8">
      <c r="A412" s="91" t="s">
        <v>8488</v>
      </c>
      <c r="B412" s="91" t="s">
        <v>8487</v>
      </c>
      <c r="C412" s="91" t="s">
        <v>9560</v>
      </c>
      <c r="D412" s="91" t="s">
        <v>9503</v>
      </c>
      <c r="E412" s="91" t="s">
        <v>8488</v>
      </c>
      <c r="F412" s="91" t="s">
        <v>10045</v>
      </c>
      <c r="G412" s="92"/>
      <c r="H412" s="91" t="str">
        <f>VLOOKUP(B412,'C-Business Context'!G:G,1,FALSE)</f>
        <v>SP21.68</v>
      </c>
    </row>
    <row r="413" spans="1:8">
      <c r="A413" s="91" t="s">
        <v>8490</v>
      </c>
      <c r="B413" s="91" t="s">
        <v>8489</v>
      </c>
      <c r="C413" s="91" t="s">
        <v>9560</v>
      </c>
      <c r="D413" s="91" t="s">
        <v>9503</v>
      </c>
      <c r="E413" s="91" t="s">
        <v>8490</v>
      </c>
      <c r="F413" s="91" t="s">
        <v>10046</v>
      </c>
      <c r="G413" s="92"/>
      <c r="H413" s="91" t="str">
        <f>VLOOKUP(B413,'C-Business Context'!G:G,1,FALSE)</f>
        <v>SP21.69</v>
      </c>
    </row>
    <row r="414" spans="1:8">
      <c r="A414" s="91" t="s">
        <v>8492</v>
      </c>
      <c r="B414" s="91" t="s">
        <v>8491</v>
      </c>
      <c r="C414" s="91" t="s">
        <v>9501</v>
      </c>
      <c r="D414" s="91" t="s">
        <v>9503</v>
      </c>
      <c r="E414" s="91" t="s">
        <v>8492</v>
      </c>
      <c r="F414" s="91" t="s">
        <v>10045</v>
      </c>
      <c r="G414" s="92"/>
      <c r="H414" s="91" t="str">
        <f>VLOOKUP(B414,'C-Business Context'!G:G,1,FALSE)</f>
        <v>SP21.7</v>
      </c>
    </row>
    <row r="415" spans="1:8">
      <c r="A415" s="91" t="s">
        <v>8494</v>
      </c>
      <c r="B415" s="91" t="s">
        <v>8493</v>
      </c>
      <c r="C415" s="91" t="s">
        <v>9560</v>
      </c>
      <c r="D415" s="91" t="s">
        <v>9503</v>
      </c>
      <c r="E415" s="91" t="s">
        <v>8494</v>
      </c>
      <c r="F415" s="91" t="s">
        <v>10046</v>
      </c>
      <c r="G415" s="92"/>
      <c r="H415" s="91" t="str">
        <f>VLOOKUP(B415,'C-Business Context'!G:G,1,FALSE)</f>
        <v>SP21.70</v>
      </c>
    </row>
    <row r="416" spans="1:8">
      <c r="A416" s="91" t="s">
        <v>8496</v>
      </c>
      <c r="B416" s="91" t="s">
        <v>8495</v>
      </c>
      <c r="C416" s="91" t="s">
        <v>9560</v>
      </c>
      <c r="D416" s="91" t="s">
        <v>9503</v>
      </c>
      <c r="E416" s="91" t="s">
        <v>8496</v>
      </c>
      <c r="F416" s="91" t="s">
        <v>10046</v>
      </c>
      <c r="G416" s="92"/>
      <c r="H416" s="91" t="str">
        <f>VLOOKUP(B416,'C-Business Context'!G:G,1,FALSE)</f>
        <v>SP21.71</v>
      </c>
    </row>
    <row r="417" spans="1:8">
      <c r="A417" s="91" t="s">
        <v>8498</v>
      </c>
      <c r="B417" s="91" t="s">
        <v>8497</v>
      </c>
      <c r="C417" s="91" t="s">
        <v>9560</v>
      </c>
      <c r="D417" s="91" t="s">
        <v>9503</v>
      </c>
      <c r="E417" s="91" t="s">
        <v>8498</v>
      </c>
      <c r="F417" s="91" t="s">
        <v>10046</v>
      </c>
      <c r="G417" s="92"/>
      <c r="H417" s="91" t="str">
        <f>VLOOKUP(B417,'C-Business Context'!G:G,1,FALSE)</f>
        <v>SP21.72</v>
      </c>
    </row>
    <row r="418" spans="1:8">
      <c r="A418" s="91" t="s">
        <v>8500</v>
      </c>
      <c r="B418" s="91" t="s">
        <v>8499</v>
      </c>
      <c r="C418" s="91" t="s">
        <v>9560</v>
      </c>
      <c r="D418" s="91" t="s">
        <v>9503</v>
      </c>
      <c r="E418" s="91" t="s">
        <v>8500</v>
      </c>
      <c r="F418" s="91" t="s">
        <v>10046</v>
      </c>
      <c r="G418" s="92"/>
      <c r="H418" s="91" t="str">
        <f>VLOOKUP(B418,'C-Business Context'!G:G,1,FALSE)</f>
        <v>SP21.73</v>
      </c>
    </row>
    <row r="419" spans="1:8">
      <c r="A419" s="91" t="s">
        <v>8502</v>
      </c>
      <c r="B419" s="91" t="s">
        <v>8501</v>
      </c>
      <c r="C419" s="91" t="s">
        <v>9560</v>
      </c>
      <c r="D419" s="91" t="s">
        <v>9503</v>
      </c>
      <c r="E419" s="91" t="s">
        <v>8502</v>
      </c>
      <c r="F419" s="91" t="s">
        <v>10046</v>
      </c>
      <c r="G419" s="92"/>
      <c r="H419" s="91" t="str">
        <f>VLOOKUP(B419,'C-Business Context'!G:G,1,FALSE)</f>
        <v>SP21.74</v>
      </c>
    </row>
    <row r="420" spans="1:8">
      <c r="A420" s="91" t="s">
        <v>8504</v>
      </c>
      <c r="B420" s="91" t="s">
        <v>8503</v>
      </c>
      <c r="C420" s="91" t="s">
        <v>9560</v>
      </c>
      <c r="D420" s="91" t="s">
        <v>9503</v>
      </c>
      <c r="E420" s="91" t="s">
        <v>8504</v>
      </c>
      <c r="F420" s="91" t="s">
        <v>10046</v>
      </c>
      <c r="G420" s="92"/>
      <c r="H420" s="91" t="str">
        <f>VLOOKUP(B420,'C-Business Context'!G:G,1,FALSE)</f>
        <v>SP21.75</v>
      </c>
    </row>
    <row r="421" spans="1:8">
      <c r="A421" s="91" t="s">
        <v>8506</v>
      </c>
      <c r="B421" s="91" t="s">
        <v>8505</v>
      </c>
      <c r="C421" s="91" t="s">
        <v>9560</v>
      </c>
      <c r="D421" s="91" t="s">
        <v>9503</v>
      </c>
      <c r="E421" s="91" t="s">
        <v>8506</v>
      </c>
      <c r="F421" s="91" t="s">
        <v>10046</v>
      </c>
      <c r="G421" s="92"/>
      <c r="H421" s="91" t="str">
        <f>VLOOKUP(B421,'C-Business Context'!G:G,1,FALSE)</f>
        <v>SP21.76</v>
      </c>
    </row>
    <row r="422" spans="1:8">
      <c r="A422" s="91" t="s">
        <v>8508</v>
      </c>
      <c r="B422" s="91" t="s">
        <v>8507</v>
      </c>
      <c r="C422" s="91" t="s">
        <v>9560</v>
      </c>
      <c r="D422" s="91" t="s">
        <v>9503</v>
      </c>
      <c r="E422" s="91" t="s">
        <v>8508</v>
      </c>
      <c r="F422" s="91" t="s">
        <v>10046</v>
      </c>
      <c r="G422" s="92"/>
      <c r="H422" s="91" t="str">
        <f>VLOOKUP(B422,'C-Business Context'!G:G,1,FALSE)</f>
        <v>SP21.77</v>
      </c>
    </row>
    <row r="423" spans="1:8">
      <c r="A423" s="91" t="s">
        <v>8510</v>
      </c>
      <c r="B423" s="91" t="s">
        <v>8509</v>
      </c>
      <c r="C423" s="91" t="s">
        <v>9560</v>
      </c>
      <c r="D423" s="91" t="s">
        <v>9503</v>
      </c>
      <c r="E423" s="91" t="s">
        <v>8510</v>
      </c>
      <c r="F423" s="91" t="s">
        <v>10046</v>
      </c>
      <c r="G423" s="92"/>
      <c r="H423" s="91" t="str">
        <f>VLOOKUP(B423,'C-Business Context'!G:G,1,FALSE)</f>
        <v>SP21.78</v>
      </c>
    </row>
    <row r="424" spans="1:8">
      <c r="A424" s="91" t="s">
        <v>8512</v>
      </c>
      <c r="B424" s="91" t="s">
        <v>8511</v>
      </c>
      <c r="C424" s="91" t="s">
        <v>9560</v>
      </c>
      <c r="D424" s="91" t="s">
        <v>9503</v>
      </c>
      <c r="E424" s="91" t="s">
        <v>8512</v>
      </c>
      <c r="F424" s="91" t="s">
        <v>10046</v>
      </c>
      <c r="G424" s="92"/>
      <c r="H424" s="91" t="str">
        <f>VLOOKUP(B424,'C-Business Context'!G:G,1,FALSE)</f>
        <v>SP21.79</v>
      </c>
    </row>
    <row r="425" spans="1:8">
      <c r="A425" s="91" t="s">
        <v>8514</v>
      </c>
      <c r="B425" s="91" t="s">
        <v>8513</v>
      </c>
      <c r="C425" s="91" t="s">
        <v>9595</v>
      </c>
      <c r="D425" s="91" t="s">
        <v>9546</v>
      </c>
      <c r="E425" s="91" t="s">
        <v>8514</v>
      </c>
      <c r="F425" s="91" t="s">
        <v>10046</v>
      </c>
      <c r="G425" s="92"/>
      <c r="H425" s="91" t="str">
        <f>VLOOKUP(B425,'C-Business Context'!G:G,1,FALSE)</f>
        <v>SP21.8</v>
      </c>
    </row>
    <row r="426" spans="1:8">
      <c r="A426" s="91" t="s">
        <v>8516</v>
      </c>
      <c r="B426" s="91" t="s">
        <v>8515</v>
      </c>
      <c r="C426" s="91" t="s">
        <v>9560</v>
      </c>
      <c r="D426" s="91" t="s">
        <v>9503</v>
      </c>
      <c r="E426" s="91" t="s">
        <v>8516</v>
      </c>
      <c r="F426" s="91" t="s">
        <v>10045</v>
      </c>
      <c r="G426" s="92"/>
      <c r="H426" s="91" t="str">
        <f>VLOOKUP(B426,'C-Business Context'!G:G,1,FALSE)</f>
        <v>SP21.80</v>
      </c>
    </row>
    <row r="427" spans="1:8" hidden="1">
      <c r="A427" s="91" t="s">
        <v>8518</v>
      </c>
      <c r="B427" s="91" t="s">
        <v>8517</v>
      </c>
      <c r="C427" s="91" t="s">
        <v>9525</v>
      </c>
      <c r="D427" s="91" t="s">
        <v>9591</v>
      </c>
      <c r="E427" s="91" t="s">
        <v>8518</v>
      </c>
      <c r="F427" s="91" t="s">
        <v>10046</v>
      </c>
      <c r="G427" s="92"/>
      <c r="H427" s="91" t="str">
        <f>VLOOKUP(B427,'C-Business Context'!G:G,1,FALSE)</f>
        <v>SP21.81</v>
      </c>
    </row>
    <row r="428" spans="1:8">
      <c r="A428" s="91" t="s">
        <v>8520</v>
      </c>
      <c r="B428" s="91" t="s">
        <v>8519</v>
      </c>
      <c r="C428" s="91" t="s">
        <v>9560</v>
      </c>
      <c r="D428" s="91" t="s">
        <v>9503</v>
      </c>
      <c r="E428" s="91" t="s">
        <v>8520</v>
      </c>
      <c r="F428" s="91" t="s">
        <v>10045</v>
      </c>
      <c r="G428" s="92"/>
      <c r="H428" s="91" t="str">
        <f>VLOOKUP(B428,'C-Business Context'!G:G,1,FALSE)</f>
        <v>SP21.82</v>
      </c>
    </row>
    <row r="429" spans="1:8">
      <c r="A429" s="91" t="s">
        <v>8522</v>
      </c>
      <c r="B429" s="91" t="s">
        <v>8521</v>
      </c>
      <c r="C429" s="91" t="s">
        <v>9575</v>
      </c>
      <c r="D429" s="91" t="s">
        <v>10099</v>
      </c>
      <c r="E429" s="91" t="s">
        <v>8522</v>
      </c>
      <c r="F429" s="91" t="s">
        <v>10046</v>
      </c>
      <c r="G429" s="92"/>
      <c r="H429" s="91" t="str">
        <f>VLOOKUP(B429,'C-Business Context'!G:G,1,FALSE)</f>
        <v>SP21.83</v>
      </c>
    </row>
    <row r="430" spans="1:8">
      <c r="A430" s="91" t="s">
        <v>8524</v>
      </c>
      <c r="B430" s="91" t="s">
        <v>8523</v>
      </c>
      <c r="C430" s="91" t="s">
        <v>9560</v>
      </c>
      <c r="D430" s="91" t="s">
        <v>9503</v>
      </c>
      <c r="E430" s="91" t="s">
        <v>8524</v>
      </c>
      <c r="F430" s="91" t="s">
        <v>10045</v>
      </c>
      <c r="G430" s="92"/>
      <c r="H430" s="91" t="str">
        <f>VLOOKUP(B430,'C-Business Context'!G:G,1,FALSE)</f>
        <v>SP21.84</v>
      </c>
    </row>
    <row r="431" spans="1:8" hidden="1">
      <c r="A431" s="91" t="s">
        <v>8526</v>
      </c>
      <c r="B431" s="91" t="s">
        <v>8525</v>
      </c>
      <c r="C431" s="91" t="s">
        <v>9413</v>
      </c>
      <c r="D431" s="91" t="s">
        <v>10099</v>
      </c>
      <c r="E431" s="91" t="s">
        <v>8526</v>
      </c>
      <c r="F431" s="91" t="s">
        <v>10046</v>
      </c>
      <c r="G431" s="92"/>
      <c r="H431" s="91" t="str">
        <f>VLOOKUP(B431,'C-Business Context'!G:G,1,FALSE)</f>
        <v>SP21.85</v>
      </c>
    </row>
    <row r="432" spans="1:8">
      <c r="A432" s="91" t="s">
        <v>8528</v>
      </c>
      <c r="B432" s="91" t="s">
        <v>8527</v>
      </c>
      <c r="C432" s="91" t="s">
        <v>9565</v>
      </c>
      <c r="D432" s="91" t="s">
        <v>10117</v>
      </c>
      <c r="E432" s="91" t="s">
        <v>8528</v>
      </c>
      <c r="F432" s="91" t="s">
        <v>10045</v>
      </c>
      <c r="G432" s="92"/>
      <c r="H432" s="91" t="str">
        <f>VLOOKUP(B432,'C-Business Context'!G:G,1,FALSE)</f>
        <v>SP21.86</v>
      </c>
    </row>
    <row r="433" spans="1:8" hidden="1">
      <c r="A433" s="91" t="s">
        <v>8530</v>
      </c>
      <c r="B433" s="91" t="s">
        <v>8529</v>
      </c>
      <c r="C433" s="91" t="s">
        <v>9496</v>
      </c>
      <c r="D433" s="91" t="s">
        <v>10088</v>
      </c>
      <c r="E433" s="91" t="s">
        <v>8530</v>
      </c>
      <c r="F433" s="91" t="s">
        <v>10045</v>
      </c>
      <c r="G433" s="92"/>
      <c r="H433" s="91" t="str">
        <f>VLOOKUP(B433,'C-Business Context'!G:G,1,FALSE)</f>
        <v>SP21.87</v>
      </c>
    </row>
    <row r="434" spans="1:8" hidden="1">
      <c r="A434" s="91" t="s">
        <v>8532</v>
      </c>
      <c r="B434" s="91" t="s">
        <v>8531</v>
      </c>
      <c r="C434" s="91" t="s">
        <v>9515</v>
      </c>
      <c r="D434" s="91" t="s">
        <v>10118</v>
      </c>
      <c r="E434" s="91" t="s">
        <v>8532</v>
      </c>
      <c r="F434" s="91" t="s">
        <v>10045</v>
      </c>
      <c r="G434" s="92"/>
      <c r="H434" s="91" t="str">
        <f>VLOOKUP(B434,'C-Business Context'!G:G,1,FALSE)</f>
        <v>SP21.88</v>
      </c>
    </row>
    <row r="435" spans="1:8" hidden="1">
      <c r="A435" s="91" t="s">
        <v>8534</v>
      </c>
      <c r="B435" s="91" t="s">
        <v>8533</v>
      </c>
      <c r="C435" s="91" t="s">
        <v>9546</v>
      </c>
      <c r="D435" s="91" t="s">
        <v>10119</v>
      </c>
      <c r="E435" s="91" t="s">
        <v>8534</v>
      </c>
      <c r="F435" s="91" t="s">
        <v>10045</v>
      </c>
      <c r="G435" s="92"/>
      <c r="H435" s="91" t="str">
        <f>VLOOKUP(B435,'C-Business Context'!G:G,1,FALSE)</f>
        <v>SP21.89</v>
      </c>
    </row>
    <row r="436" spans="1:8" hidden="1">
      <c r="A436" s="91" t="s">
        <v>8538</v>
      </c>
      <c r="B436" s="91" t="s">
        <v>8537</v>
      </c>
      <c r="C436" s="91" t="s">
        <v>9497</v>
      </c>
      <c r="D436" s="91" t="s">
        <v>10088</v>
      </c>
      <c r="E436" s="91" t="s">
        <v>8538</v>
      </c>
      <c r="F436" s="91" t="s">
        <v>10046</v>
      </c>
      <c r="G436" s="92"/>
      <c r="H436" s="91" t="str">
        <f>VLOOKUP(B436,'C-Business Context'!G:G,1,FALSE)</f>
        <v>SP22.1</v>
      </c>
    </row>
    <row r="437" spans="1:8" hidden="1">
      <c r="A437" s="91" t="s">
        <v>8541</v>
      </c>
      <c r="B437" s="91" t="s">
        <v>8540</v>
      </c>
      <c r="C437" s="91" t="s">
        <v>9569</v>
      </c>
      <c r="D437" s="91" t="s">
        <v>9436</v>
      </c>
      <c r="E437" s="91" t="s">
        <v>8541</v>
      </c>
      <c r="F437" s="91" t="s">
        <v>10046</v>
      </c>
      <c r="G437" s="92"/>
      <c r="H437" s="91" t="str">
        <f>VLOOKUP(B437,'C-Business Context'!G:G,1,FALSE)</f>
        <v>SP23.1</v>
      </c>
    </row>
    <row r="438" spans="1:8" hidden="1">
      <c r="A438" s="91" t="s">
        <v>8543</v>
      </c>
      <c r="B438" s="91" t="s">
        <v>8542</v>
      </c>
      <c r="C438" s="91" t="s">
        <v>9569</v>
      </c>
      <c r="D438" s="91" t="s">
        <v>9436</v>
      </c>
      <c r="E438" s="91" t="s">
        <v>8543</v>
      </c>
      <c r="F438" s="91" t="s">
        <v>10045</v>
      </c>
      <c r="G438" s="92"/>
      <c r="H438" s="91" t="str">
        <f>VLOOKUP(B438,'C-Business Context'!G:G,1,FALSE)</f>
        <v>SP23.2</v>
      </c>
    </row>
    <row r="439" spans="1:8" hidden="1">
      <c r="A439" s="91" t="s">
        <v>8545</v>
      </c>
      <c r="B439" s="91" t="s">
        <v>8544</v>
      </c>
      <c r="C439" s="91" t="s">
        <v>9569</v>
      </c>
      <c r="D439" s="91" t="s">
        <v>9436</v>
      </c>
      <c r="E439" s="91" t="s">
        <v>8545</v>
      </c>
      <c r="F439" s="91" t="s">
        <v>10046</v>
      </c>
      <c r="G439" s="92"/>
      <c r="H439" s="91" t="str">
        <f>VLOOKUP(B439,'C-Business Context'!G:G,1,FALSE)</f>
        <v>SP23.3</v>
      </c>
    </row>
    <row r="440" spans="1:8" hidden="1">
      <c r="A440" s="91" t="s">
        <v>8547</v>
      </c>
      <c r="B440" s="91" t="s">
        <v>8546</v>
      </c>
      <c r="C440" s="91" t="s">
        <v>9569</v>
      </c>
      <c r="D440" s="91" t="s">
        <v>9436</v>
      </c>
      <c r="E440" s="91" t="s">
        <v>8547</v>
      </c>
      <c r="F440" s="91" t="s">
        <v>10046</v>
      </c>
      <c r="G440" s="92"/>
      <c r="H440" s="91" t="str">
        <f>VLOOKUP(B440,'C-Business Context'!G:G,1,FALSE)</f>
        <v>SP23.4</v>
      </c>
    </row>
    <row r="441" spans="1:8" hidden="1">
      <c r="A441" s="91" t="s">
        <v>8549</v>
      </c>
      <c r="B441" s="91" t="s">
        <v>8548</v>
      </c>
      <c r="C441" s="91" t="s">
        <v>9569</v>
      </c>
      <c r="D441" s="91" t="s">
        <v>9436</v>
      </c>
      <c r="E441" s="91" t="s">
        <v>8549</v>
      </c>
      <c r="F441" s="91" t="s">
        <v>10046</v>
      </c>
      <c r="G441" s="92"/>
      <c r="H441" s="91" t="str">
        <f>VLOOKUP(B441,'C-Business Context'!G:G,1,FALSE)</f>
        <v>SP23.5</v>
      </c>
    </row>
    <row r="442" spans="1:8" hidden="1">
      <c r="A442" s="91" t="s">
        <v>8553</v>
      </c>
      <c r="B442" s="91" t="s">
        <v>8552</v>
      </c>
      <c r="C442" s="91" t="s">
        <v>9592</v>
      </c>
      <c r="D442" s="91" t="s">
        <v>9546</v>
      </c>
      <c r="E442" s="91" t="s">
        <v>8553</v>
      </c>
      <c r="F442" s="91" t="s">
        <v>10045</v>
      </c>
      <c r="G442" s="92"/>
      <c r="H442" s="91" t="str">
        <f>VLOOKUP(B442,'C-Business Context'!G:G,1,FALSE)</f>
        <v>SP24.1</v>
      </c>
    </row>
    <row r="443" spans="1:8">
      <c r="A443" s="91" t="s">
        <v>8555</v>
      </c>
      <c r="B443" s="91" t="s">
        <v>8554</v>
      </c>
      <c r="C443" s="91" t="s">
        <v>9502</v>
      </c>
      <c r="D443" s="91" t="s">
        <v>9503</v>
      </c>
      <c r="E443" s="91" t="s">
        <v>8555</v>
      </c>
      <c r="F443" s="91" t="s">
        <v>10046</v>
      </c>
      <c r="G443" s="92"/>
      <c r="H443" s="91" t="str">
        <f>VLOOKUP(B443,'C-Business Context'!G:G,1,FALSE)</f>
        <v>SP24.10</v>
      </c>
    </row>
    <row r="444" spans="1:8" hidden="1">
      <c r="A444" s="91" t="s">
        <v>8557</v>
      </c>
      <c r="B444" s="91" t="s">
        <v>8556</v>
      </c>
      <c r="C444" s="91" t="s">
        <v>9473</v>
      </c>
      <c r="D444" s="91" t="s">
        <v>10078</v>
      </c>
      <c r="E444" s="91" t="s">
        <v>8557</v>
      </c>
      <c r="F444" s="91" t="s">
        <v>10045</v>
      </c>
      <c r="G444" s="92"/>
      <c r="H444" s="91" t="str">
        <f>VLOOKUP(B444,'C-Business Context'!G:G,1,FALSE)</f>
        <v>SP24.11</v>
      </c>
    </row>
    <row r="445" spans="1:8" hidden="1">
      <c r="A445" s="91" t="s">
        <v>8559</v>
      </c>
      <c r="B445" s="91" t="s">
        <v>8558</v>
      </c>
      <c r="C445" s="91" t="s">
        <v>9526</v>
      </c>
      <c r="D445" s="91" t="s">
        <v>10120</v>
      </c>
      <c r="E445" s="91" t="s">
        <v>8559</v>
      </c>
      <c r="F445" s="91" t="s">
        <v>10045</v>
      </c>
      <c r="G445" s="92"/>
      <c r="H445" s="91" t="str">
        <f>VLOOKUP(B445,'C-Business Context'!G:G,1,FALSE)</f>
        <v>SP24.12</v>
      </c>
    </row>
    <row r="446" spans="1:8">
      <c r="A446" s="91" t="s">
        <v>8561</v>
      </c>
      <c r="B446" s="91" t="s">
        <v>8560</v>
      </c>
      <c r="C446" s="91" t="s">
        <v>9502</v>
      </c>
      <c r="D446" s="91" t="s">
        <v>9503</v>
      </c>
      <c r="E446" s="91" t="s">
        <v>8561</v>
      </c>
      <c r="F446" s="91" t="s">
        <v>10045</v>
      </c>
      <c r="G446" s="92"/>
      <c r="H446" s="91" t="str">
        <f>VLOOKUP(B446,'C-Business Context'!G:G,1,FALSE)</f>
        <v>SP24.13</v>
      </c>
    </row>
    <row r="447" spans="1:8">
      <c r="A447" s="91" t="s">
        <v>8563</v>
      </c>
      <c r="B447" s="91" t="s">
        <v>8562</v>
      </c>
      <c r="C447" s="91" t="s">
        <v>9592</v>
      </c>
      <c r="D447" s="91" t="s">
        <v>9546</v>
      </c>
      <c r="E447" s="91" t="s">
        <v>8563</v>
      </c>
      <c r="F447" s="91" t="s">
        <v>10046</v>
      </c>
      <c r="G447" s="92"/>
      <c r="H447" s="91" t="str">
        <f>VLOOKUP(B447,'C-Business Context'!G:G,1,FALSE)</f>
        <v>SP24.14</v>
      </c>
    </row>
    <row r="448" spans="1:8">
      <c r="A448" s="91" t="s">
        <v>8565</v>
      </c>
      <c r="B448" s="91" t="s">
        <v>8564</v>
      </c>
      <c r="C448" s="91" t="s">
        <v>9574</v>
      </c>
      <c r="D448" s="91" t="s">
        <v>9548</v>
      </c>
      <c r="E448" s="91" t="s">
        <v>8565</v>
      </c>
      <c r="F448" s="91" t="s">
        <v>10046</v>
      </c>
      <c r="G448" s="92"/>
      <c r="H448" s="91" t="str">
        <f>VLOOKUP(B448,'C-Business Context'!G:G,1,FALSE)</f>
        <v>SP24.15</v>
      </c>
    </row>
    <row r="449" spans="1:8">
      <c r="A449" s="91" t="s">
        <v>8567</v>
      </c>
      <c r="B449" s="91" t="s">
        <v>8566</v>
      </c>
      <c r="C449" s="91" t="s">
        <v>9339</v>
      </c>
      <c r="D449" s="91" t="s">
        <v>10121</v>
      </c>
      <c r="E449" s="91" t="s">
        <v>8567</v>
      </c>
      <c r="F449" s="91" t="s">
        <v>10046</v>
      </c>
      <c r="G449" s="92"/>
      <c r="H449" s="91" t="str">
        <f>VLOOKUP(B449,'C-Business Context'!G:G,1,FALSE)</f>
        <v>SP24.16</v>
      </c>
    </row>
    <row r="450" spans="1:8">
      <c r="A450" s="91" t="s">
        <v>8569</v>
      </c>
      <c r="B450" s="91" t="s">
        <v>8568</v>
      </c>
      <c r="C450" s="91" t="s">
        <v>9358</v>
      </c>
      <c r="D450" s="91" t="s">
        <v>9345</v>
      </c>
      <c r="E450" s="91" t="s">
        <v>8569</v>
      </c>
      <c r="F450" s="91" t="s">
        <v>10046</v>
      </c>
      <c r="G450" s="92"/>
      <c r="H450" s="91" t="str">
        <f>VLOOKUP(B450,'C-Business Context'!G:G,1,FALSE)</f>
        <v>SP24.17</v>
      </c>
    </row>
    <row r="451" spans="1:8">
      <c r="A451" s="91" t="s">
        <v>8571</v>
      </c>
      <c r="B451" s="91" t="s">
        <v>8570</v>
      </c>
      <c r="C451" s="91" t="s">
        <v>9592</v>
      </c>
      <c r="D451" s="91" t="s">
        <v>9546</v>
      </c>
      <c r="E451" s="91" t="s">
        <v>8571</v>
      </c>
      <c r="F451" s="91" t="s">
        <v>10045</v>
      </c>
      <c r="G451" s="92"/>
      <c r="H451" s="91" t="str">
        <f>VLOOKUP(B451,'C-Business Context'!G:G,1,FALSE)</f>
        <v>SP24.18</v>
      </c>
    </row>
    <row r="452" spans="1:8">
      <c r="A452" s="91" t="s">
        <v>8573</v>
      </c>
      <c r="B452" s="91" t="s">
        <v>8572</v>
      </c>
      <c r="C452" s="91" t="s">
        <v>9592</v>
      </c>
      <c r="D452" s="91" t="s">
        <v>9546</v>
      </c>
      <c r="E452" s="91" t="s">
        <v>8573</v>
      </c>
      <c r="F452" s="91" t="s">
        <v>10045</v>
      </c>
      <c r="G452" s="92"/>
      <c r="H452" s="91" t="str">
        <f>VLOOKUP(B452,'C-Business Context'!G:G,1,FALSE)</f>
        <v>SP24.19</v>
      </c>
    </row>
    <row r="453" spans="1:8">
      <c r="A453" s="91" t="s">
        <v>8575</v>
      </c>
      <c r="B453" s="91" t="s">
        <v>8574</v>
      </c>
      <c r="C453" s="91" t="s">
        <v>9421</v>
      </c>
      <c r="D453" s="91" t="s">
        <v>9592</v>
      </c>
      <c r="E453" s="91" t="s">
        <v>8575</v>
      </c>
      <c r="F453" s="91" t="s">
        <v>10045</v>
      </c>
      <c r="G453" s="92"/>
      <c r="H453" s="91" t="str">
        <f>VLOOKUP(B453,'C-Business Context'!G:G,1,FALSE)</f>
        <v>SP24.2</v>
      </c>
    </row>
    <row r="454" spans="1:8" hidden="1">
      <c r="A454" s="91" t="s">
        <v>8577</v>
      </c>
      <c r="B454" s="91" t="s">
        <v>8576</v>
      </c>
      <c r="C454" s="91" t="s">
        <v>9476</v>
      </c>
      <c r="D454" s="91" t="s">
        <v>10122</v>
      </c>
      <c r="E454" s="91" t="s">
        <v>8577</v>
      </c>
      <c r="F454" s="91" t="s">
        <v>10046</v>
      </c>
      <c r="G454" s="92"/>
      <c r="H454" s="91" t="str">
        <f>VLOOKUP(B454,'C-Business Context'!G:G,1,FALSE)</f>
        <v>SP24.5</v>
      </c>
    </row>
    <row r="455" spans="1:8" hidden="1">
      <c r="A455" s="91" t="s">
        <v>8579</v>
      </c>
      <c r="B455" s="91" t="s">
        <v>8578</v>
      </c>
      <c r="C455" s="91" t="s">
        <v>9345</v>
      </c>
      <c r="D455" s="91" t="s">
        <v>10123</v>
      </c>
      <c r="E455" s="91" t="s">
        <v>8579</v>
      </c>
      <c r="F455" s="91" t="s">
        <v>10046</v>
      </c>
      <c r="G455" s="92"/>
      <c r="H455" s="91" t="str">
        <f>VLOOKUP(B455,'C-Business Context'!G:G,1,FALSE)</f>
        <v>SP24.6</v>
      </c>
    </row>
    <row r="456" spans="1:8">
      <c r="A456" s="91" t="s">
        <v>8581</v>
      </c>
      <c r="B456" s="91" t="s">
        <v>8580</v>
      </c>
      <c r="C456" s="91" t="s">
        <v>9358</v>
      </c>
      <c r="D456" s="91" t="s">
        <v>10124</v>
      </c>
      <c r="E456" s="91" t="s">
        <v>8581</v>
      </c>
      <c r="F456" s="91" t="s">
        <v>10046</v>
      </c>
      <c r="G456" s="92"/>
      <c r="H456" s="91" t="str">
        <f>VLOOKUP(B456,'C-Business Context'!G:G,1,FALSE)</f>
        <v>SP24.7</v>
      </c>
    </row>
    <row r="457" spans="1:8">
      <c r="A457" s="91" t="s">
        <v>8583</v>
      </c>
      <c r="B457" s="91" t="s">
        <v>8582</v>
      </c>
      <c r="C457" s="91" t="s">
        <v>9477</v>
      </c>
      <c r="D457" s="91" t="s">
        <v>10123</v>
      </c>
      <c r="E457" s="91" t="s">
        <v>8583</v>
      </c>
      <c r="F457" s="91" t="s">
        <v>10064</v>
      </c>
      <c r="G457" s="92">
        <v>45565</v>
      </c>
      <c r="H457" s="91" t="str">
        <f>VLOOKUP(B457,'C-Business Context'!G:G,1,FALSE)</f>
        <v>SP24.8</v>
      </c>
    </row>
    <row r="458" spans="1:8">
      <c r="A458" s="91" t="s">
        <v>8585</v>
      </c>
      <c r="B458" s="91" t="s">
        <v>8584</v>
      </c>
      <c r="C458" s="91" t="s">
        <v>9560</v>
      </c>
      <c r="D458" s="91" t="s">
        <v>9503</v>
      </c>
      <c r="E458" s="91" t="s">
        <v>8585</v>
      </c>
      <c r="F458" s="91" t="s">
        <v>10046</v>
      </c>
      <c r="G458" s="92"/>
      <c r="H458" s="91" t="str">
        <f>VLOOKUP(B458,'C-Business Context'!G:G,1,FALSE)</f>
        <v>SP24.85</v>
      </c>
    </row>
    <row r="459" spans="1:8">
      <c r="A459" s="91" t="s">
        <v>8587</v>
      </c>
      <c r="B459" s="91" t="s">
        <v>8586</v>
      </c>
      <c r="C459" s="91" t="s">
        <v>9358</v>
      </c>
      <c r="D459" s="91" t="s">
        <v>9345</v>
      </c>
      <c r="E459" s="91" t="s">
        <v>8587</v>
      </c>
      <c r="F459" s="91" t="s">
        <v>10046</v>
      </c>
      <c r="G459" s="92"/>
      <c r="H459" s="91" t="str">
        <f>VLOOKUP(B459,'C-Business Context'!G:G,1,FALSE)</f>
        <v>SP24.9</v>
      </c>
    </row>
    <row r="460" spans="1:8">
      <c r="A460" s="91" t="s">
        <v>8591</v>
      </c>
      <c r="B460" s="91" t="s">
        <v>8590</v>
      </c>
      <c r="C460" s="91" t="s">
        <v>9546</v>
      </c>
      <c r="D460" s="91" t="s">
        <v>9546</v>
      </c>
      <c r="E460" s="91" t="s">
        <v>8591</v>
      </c>
      <c r="F460" s="91" t="s">
        <v>10046</v>
      </c>
      <c r="G460" s="92"/>
      <c r="H460" s="91" t="str">
        <f>VLOOKUP(B460,'C-Business Context'!G:G,1,FALSE)</f>
        <v>SP25.10</v>
      </c>
    </row>
    <row r="461" spans="1:8">
      <c r="A461" s="91" t="s">
        <v>8593</v>
      </c>
      <c r="B461" s="91" t="s">
        <v>8592</v>
      </c>
      <c r="C461" s="91" t="s">
        <v>9429</v>
      </c>
      <c r="D461" s="91" t="s">
        <v>9429</v>
      </c>
      <c r="E461" s="91" t="s">
        <v>8593</v>
      </c>
      <c r="F461" s="91" t="s">
        <v>10045</v>
      </c>
      <c r="G461" s="92"/>
      <c r="H461" s="91" t="str">
        <f>VLOOKUP(B461,'C-Business Context'!G:G,1,FALSE)</f>
        <v>SP25.11</v>
      </c>
    </row>
    <row r="462" spans="1:8">
      <c r="A462" s="91" t="s">
        <v>8595</v>
      </c>
      <c r="B462" s="91" t="s">
        <v>8594</v>
      </c>
      <c r="C462" s="91" t="s">
        <v>9547</v>
      </c>
      <c r="D462" s="91" t="s">
        <v>10116</v>
      </c>
      <c r="E462" s="91" t="s">
        <v>8595</v>
      </c>
      <c r="F462" s="91" t="s">
        <v>10046</v>
      </c>
      <c r="G462" s="92"/>
      <c r="H462" s="91" t="str">
        <f>VLOOKUP(B462,'C-Business Context'!G:G,1,FALSE)</f>
        <v>SP25.2</v>
      </c>
    </row>
    <row r="463" spans="1:8">
      <c r="A463" s="91" t="s">
        <v>8597</v>
      </c>
      <c r="B463" s="91" t="s">
        <v>8596</v>
      </c>
      <c r="C463" s="91" t="s">
        <v>9548</v>
      </c>
      <c r="D463" s="91" t="s">
        <v>10116</v>
      </c>
      <c r="E463" s="91" t="s">
        <v>8597</v>
      </c>
      <c r="F463" s="91" t="s">
        <v>10045</v>
      </c>
      <c r="G463" s="92"/>
      <c r="H463" s="91" t="str">
        <f>VLOOKUP(B463,'C-Business Context'!G:G,1,FALSE)</f>
        <v>SP25.3</v>
      </c>
    </row>
    <row r="464" spans="1:8">
      <c r="A464" s="91" t="s">
        <v>8599</v>
      </c>
      <c r="B464" s="91" t="s">
        <v>8598</v>
      </c>
      <c r="C464" s="91" t="s">
        <v>9468</v>
      </c>
      <c r="D464" s="91" t="s">
        <v>9377</v>
      </c>
      <c r="E464" s="91" t="s">
        <v>8599</v>
      </c>
      <c r="F464" s="91" t="s">
        <v>10046</v>
      </c>
      <c r="G464" s="92"/>
      <c r="H464" s="91" t="str">
        <f>VLOOKUP(B464,'C-Business Context'!G:G,1,FALSE)</f>
        <v>SP25.4</v>
      </c>
    </row>
    <row r="465" spans="1:8">
      <c r="A465" s="91" t="s">
        <v>8601</v>
      </c>
      <c r="B465" s="91" t="s">
        <v>8600</v>
      </c>
      <c r="C465" s="91" t="s">
        <v>9547</v>
      </c>
      <c r="D465" s="91" t="s">
        <v>9547</v>
      </c>
      <c r="E465" s="91" t="s">
        <v>8601</v>
      </c>
      <c r="F465" s="91" t="s">
        <v>10064</v>
      </c>
      <c r="G465" s="92">
        <v>45672</v>
      </c>
      <c r="H465" s="91" t="str">
        <f>VLOOKUP(B465,'C-Business Context'!G:G,1,FALSE)</f>
        <v>SP25.5</v>
      </c>
    </row>
    <row r="466" spans="1:8" hidden="1">
      <c r="A466" s="91" t="s">
        <v>8603</v>
      </c>
      <c r="B466" s="91" t="s">
        <v>8602</v>
      </c>
      <c r="C466" s="91" t="s">
        <v>9549</v>
      </c>
      <c r="D466" s="91" t="s">
        <v>9548</v>
      </c>
      <c r="E466" s="91" t="s">
        <v>8603</v>
      </c>
      <c r="F466" s="91" t="s">
        <v>10045</v>
      </c>
      <c r="G466" s="92"/>
      <c r="H466" s="91" t="str">
        <f>VLOOKUP(B466,'C-Business Context'!G:G,1,FALSE)</f>
        <v>SP25.6</v>
      </c>
    </row>
    <row r="467" spans="1:8">
      <c r="A467" s="91" t="s">
        <v>8605</v>
      </c>
      <c r="B467" s="91" t="s">
        <v>8604</v>
      </c>
      <c r="C467" s="91" t="s">
        <v>9468</v>
      </c>
      <c r="D467" s="91" t="s">
        <v>9377</v>
      </c>
      <c r="E467" s="91" t="s">
        <v>8605</v>
      </c>
      <c r="F467" s="91" t="s">
        <v>10045</v>
      </c>
      <c r="G467" s="92"/>
      <c r="H467" s="91" t="str">
        <f>VLOOKUP(B467,'C-Business Context'!G:G,1,FALSE)</f>
        <v>SP25.7</v>
      </c>
    </row>
    <row r="468" spans="1:8">
      <c r="A468" s="91" t="s">
        <v>8607</v>
      </c>
      <c r="B468" s="91" t="s">
        <v>8606</v>
      </c>
      <c r="C468" s="91" t="s">
        <v>9548</v>
      </c>
      <c r="D468" s="91" t="s">
        <v>10116</v>
      </c>
      <c r="E468" s="91" t="s">
        <v>8607</v>
      </c>
      <c r="F468" s="91" t="s">
        <v>10045</v>
      </c>
      <c r="G468" s="92"/>
      <c r="H468" s="91" t="str">
        <f>VLOOKUP(B468,'C-Business Context'!G:G,1,FALSE)</f>
        <v>SP25.8</v>
      </c>
    </row>
    <row r="469" spans="1:8">
      <c r="A469" s="91" t="s">
        <v>8609</v>
      </c>
      <c r="B469" s="91" t="s">
        <v>8608</v>
      </c>
      <c r="C469" s="91" t="s">
        <v>9546</v>
      </c>
      <c r="D469" s="91" t="s">
        <v>9546</v>
      </c>
      <c r="E469" s="91" t="s">
        <v>8609</v>
      </c>
      <c r="F469" s="91" t="s">
        <v>10046</v>
      </c>
      <c r="G469" s="92"/>
      <c r="H469" s="91" t="str">
        <f>VLOOKUP(B469,'C-Business Context'!G:G,1,FALSE)</f>
        <v>SP25.9</v>
      </c>
    </row>
    <row r="470" spans="1:8" hidden="1">
      <c r="A470" s="91" t="s">
        <v>8612</v>
      </c>
      <c r="B470" s="91" t="s">
        <v>8611</v>
      </c>
      <c r="C470" s="91" t="s">
        <v>9454</v>
      </c>
      <c r="D470" s="91" t="s">
        <v>9455</v>
      </c>
      <c r="E470" s="91" t="s">
        <v>8612</v>
      </c>
      <c r="F470" s="91" t="s">
        <v>10045</v>
      </c>
      <c r="G470" s="92"/>
      <c r="H470" s="91" t="str">
        <f>VLOOKUP(B470,'C-Business Context'!G:G,1,FALSE)</f>
        <v>SP26.1</v>
      </c>
    </row>
    <row r="471" spans="1:8" hidden="1">
      <c r="A471" s="91" t="s">
        <v>8614</v>
      </c>
      <c r="B471" s="91" t="s">
        <v>8613</v>
      </c>
      <c r="C471" s="91" t="s">
        <v>9545</v>
      </c>
      <c r="D471" s="91" t="s">
        <v>10125</v>
      </c>
      <c r="E471" s="91" t="s">
        <v>8614</v>
      </c>
      <c r="F471" s="91" t="s">
        <v>10046</v>
      </c>
      <c r="G471" s="92"/>
      <c r="H471" s="91" t="str">
        <f>VLOOKUP(B471,'C-Business Context'!G:G,1,FALSE)</f>
        <v>SP26.2</v>
      </c>
    </row>
    <row r="472" spans="1:8" hidden="1">
      <c r="A472" s="91" t="s">
        <v>8616</v>
      </c>
      <c r="B472" s="91" t="s">
        <v>8615</v>
      </c>
      <c r="C472" s="91" t="s">
        <v>9458</v>
      </c>
      <c r="D472" s="91" t="s">
        <v>9377</v>
      </c>
      <c r="E472" s="91" t="s">
        <v>8616</v>
      </c>
      <c r="F472" s="91" t="s">
        <v>10046</v>
      </c>
      <c r="G472" s="92"/>
      <c r="H472" s="91" t="str">
        <f>VLOOKUP(B472,'C-Business Context'!G:G,1,FALSE)</f>
        <v>SP26.3</v>
      </c>
    </row>
    <row r="473" spans="1:8">
      <c r="A473" s="91" t="s">
        <v>8618</v>
      </c>
      <c r="B473" s="91" t="s">
        <v>8617</v>
      </c>
      <c r="C473" s="91" t="s">
        <v>9339</v>
      </c>
      <c r="D473" s="91" t="s">
        <v>10116</v>
      </c>
      <c r="E473" s="91" t="s">
        <v>8618</v>
      </c>
      <c r="F473" s="91" t="s">
        <v>10046</v>
      </c>
      <c r="G473" s="92"/>
      <c r="H473" s="91" t="str">
        <f>VLOOKUP(B473,'C-Business Context'!G:G,1,FALSE)</f>
        <v>SP26.4</v>
      </c>
    </row>
    <row r="474" spans="1:8" hidden="1">
      <c r="A474" s="91" t="s">
        <v>8620</v>
      </c>
      <c r="B474" s="91" t="s">
        <v>8619</v>
      </c>
      <c r="C474" s="91" t="s">
        <v>9543</v>
      </c>
      <c r="D474" s="91" t="s">
        <v>9546</v>
      </c>
      <c r="E474" s="91" t="s">
        <v>8620</v>
      </c>
      <c r="F474" s="91" t="s">
        <v>10045</v>
      </c>
      <c r="G474" s="92"/>
      <c r="H474" s="91" t="str">
        <f>VLOOKUP(B474,'C-Business Context'!G:G,1,FALSE)</f>
        <v>SP26.5</v>
      </c>
    </row>
    <row r="475" spans="1:8" hidden="1">
      <c r="A475" s="91" t="s">
        <v>8622</v>
      </c>
      <c r="B475" s="91" t="s">
        <v>8621</v>
      </c>
      <c r="C475" s="91" t="s">
        <v>9421</v>
      </c>
      <c r="D475" s="91" t="s">
        <v>10125</v>
      </c>
      <c r="E475" s="91" t="s">
        <v>8622</v>
      </c>
      <c r="F475" s="91" t="s">
        <v>10046</v>
      </c>
      <c r="G475" s="92"/>
      <c r="H475" s="91" t="str">
        <f>VLOOKUP(B475,'C-Business Context'!G:G,1,FALSE)</f>
        <v>SP26.6</v>
      </c>
    </row>
    <row r="476" spans="1:8" hidden="1">
      <c r="A476" s="91" t="s">
        <v>8624</v>
      </c>
      <c r="B476" s="91" t="s">
        <v>8623</v>
      </c>
      <c r="C476" s="91" t="s">
        <v>9339</v>
      </c>
      <c r="D476" s="91" t="s">
        <v>10116</v>
      </c>
      <c r="E476" s="91" t="s">
        <v>8624</v>
      </c>
      <c r="F476" s="91" t="s">
        <v>10045</v>
      </c>
      <c r="G476" s="92"/>
      <c r="H476" s="91" t="str">
        <f>VLOOKUP(B476,'C-Business Context'!G:G,1,FALSE)</f>
        <v>SP26.7</v>
      </c>
    </row>
    <row r="477" spans="1:8" hidden="1">
      <c r="A477" s="91" t="s">
        <v>8628</v>
      </c>
      <c r="B477" s="91" t="s">
        <v>8627</v>
      </c>
      <c r="C477" s="91" t="s">
        <v>9545</v>
      </c>
      <c r="D477" s="91" t="s">
        <v>9546</v>
      </c>
      <c r="E477" s="91" t="s">
        <v>8628</v>
      </c>
      <c r="F477" s="91" t="s">
        <v>10045</v>
      </c>
      <c r="G477" s="92"/>
      <c r="H477" s="91" t="str">
        <f>VLOOKUP(B477,'C-Business Context'!G:G,1,FALSE)</f>
        <v>SP27.1</v>
      </c>
    </row>
    <row r="478" spans="1:8" hidden="1">
      <c r="A478" s="91" t="s">
        <v>8630</v>
      </c>
      <c r="B478" s="91" t="s">
        <v>8629</v>
      </c>
      <c r="C478" s="91" t="s">
        <v>9545</v>
      </c>
      <c r="D478" s="91" t="s">
        <v>9546</v>
      </c>
      <c r="E478" s="91" t="s">
        <v>8630</v>
      </c>
      <c r="F478" s="91" t="s">
        <v>10046</v>
      </c>
      <c r="G478" s="92"/>
      <c r="H478" s="91" t="str">
        <f>VLOOKUP(B478,'C-Business Context'!G:G,1,FALSE)</f>
        <v>SP27.2</v>
      </c>
    </row>
    <row r="479" spans="1:8" hidden="1">
      <c r="A479" s="91" t="s">
        <v>8632</v>
      </c>
      <c r="B479" s="91" t="s">
        <v>8631</v>
      </c>
      <c r="C479" s="91" t="s">
        <v>9545</v>
      </c>
      <c r="D479" s="91" t="s">
        <v>9546</v>
      </c>
      <c r="E479" s="91" t="s">
        <v>8632</v>
      </c>
      <c r="F479" s="91" t="s">
        <v>10045</v>
      </c>
      <c r="G479" s="92"/>
      <c r="H479" s="91" t="str">
        <f>VLOOKUP(B479,'C-Business Context'!G:G,1,FALSE)</f>
        <v>SP27.3</v>
      </c>
    </row>
    <row r="480" spans="1:8">
      <c r="A480" s="91" t="s">
        <v>8634</v>
      </c>
      <c r="B480" s="91" t="s">
        <v>8633</v>
      </c>
      <c r="C480" s="91" t="s">
        <v>9545</v>
      </c>
      <c r="D480" s="91" t="s">
        <v>9546</v>
      </c>
      <c r="E480" s="91" t="s">
        <v>8634</v>
      </c>
      <c r="F480" s="91" t="s">
        <v>10045</v>
      </c>
      <c r="G480" s="92"/>
      <c r="H480" s="91" t="str">
        <f>VLOOKUP(B480,'C-Business Context'!G:G,1,FALSE)</f>
        <v>SP27.5</v>
      </c>
    </row>
    <row r="481" spans="1:8" hidden="1">
      <c r="A481" s="91" t="s">
        <v>8636</v>
      </c>
      <c r="B481" s="91" t="s">
        <v>8635</v>
      </c>
      <c r="C481" s="91" t="s">
        <v>9545</v>
      </c>
      <c r="D481" s="91" t="s">
        <v>9546</v>
      </c>
      <c r="E481" s="91" t="s">
        <v>8636</v>
      </c>
      <c r="F481" s="91" t="s">
        <v>10046</v>
      </c>
      <c r="G481" s="92"/>
      <c r="H481" s="91" t="str">
        <f>VLOOKUP(B481,'C-Business Context'!G:G,1,FALSE)</f>
        <v>SP27.6</v>
      </c>
    </row>
    <row r="482" spans="1:8" hidden="1">
      <c r="A482" s="91" t="s">
        <v>8638</v>
      </c>
      <c r="B482" s="91" t="s">
        <v>8637</v>
      </c>
      <c r="C482" s="91" t="s">
        <v>9545</v>
      </c>
      <c r="D482" s="91" t="s">
        <v>9546</v>
      </c>
      <c r="E482" s="91" t="s">
        <v>8638</v>
      </c>
      <c r="F482" s="91" t="s">
        <v>10045</v>
      </c>
      <c r="G482" s="92"/>
      <c r="H482" s="91" t="str">
        <f>VLOOKUP(B482,'C-Business Context'!G:G,1,FALSE)</f>
        <v>SP27.7</v>
      </c>
    </row>
    <row r="483" spans="1:8">
      <c r="A483" s="91" t="s">
        <v>8640</v>
      </c>
      <c r="B483" s="91" t="s">
        <v>8639</v>
      </c>
      <c r="C483" s="91" t="s">
        <v>9545</v>
      </c>
      <c r="D483" s="91" t="s">
        <v>9546</v>
      </c>
      <c r="E483" s="91" t="s">
        <v>8640</v>
      </c>
      <c r="F483" s="91" t="s">
        <v>10045</v>
      </c>
      <c r="G483" s="92"/>
      <c r="H483" s="91" t="str">
        <f>VLOOKUP(B483,'C-Business Context'!G:G,1,FALSE)</f>
        <v>SP27.8</v>
      </c>
    </row>
    <row r="484" spans="1:8">
      <c r="A484" s="91" t="s">
        <v>8645</v>
      </c>
      <c r="B484" s="91" t="s">
        <v>8644</v>
      </c>
      <c r="C484" s="91" t="s">
        <v>9543</v>
      </c>
      <c r="D484" s="91" t="s">
        <v>9546</v>
      </c>
      <c r="E484" s="91" t="s">
        <v>8645</v>
      </c>
      <c r="F484" s="91" t="s">
        <v>10046</v>
      </c>
      <c r="G484" s="92"/>
      <c r="H484" s="91" t="str">
        <f>VLOOKUP(B484,'C-Business Context'!G:G,1,FALSE)</f>
        <v>SP28.1</v>
      </c>
    </row>
    <row r="485" spans="1:8">
      <c r="A485" s="91" t="s">
        <v>8647</v>
      </c>
      <c r="B485" s="91" t="s">
        <v>8646</v>
      </c>
      <c r="C485" s="91" t="s">
        <v>9543</v>
      </c>
      <c r="D485" s="91" t="s">
        <v>9546</v>
      </c>
      <c r="E485" s="91" t="s">
        <v>8647</v>
      </c>
      <c r="F485" s="91" t="s">
        <v>10045</v>
      </c>
      <c r="G485" s="92"/>
      <c r="H485" s="91" t="str">
        <f>VLOOKUP(B485,'C-Business Context'!G:G,1,FALSE)</f>
        <v>SP28.10</v>
      </c>
    </row>
    <row r="486" spans="1:8">
      <c r="A486" s="91" t="s">
        <v>8649</v>
      </c>
      <c r="B486" s="91" t="s">
        <v>8648</v>
      </c>
      <c r="C486" s="91" t="s">
        <v>9543</v>
      </c>
      <c r="D486" s="91" t="s">
        <v>9546</v>
      </c>
      <c r="E486" s="91" t="s">
        <v>8649</v>
      </c>
      <c r="F486" s="91" t="s">
        <v>10045</v>
      </c>
      <c r="G486" s="92"/>
      <c r="H486" s="91" t="str">
        <f>VLOOKUP(B486,'C-Business Context'!G:G,1,FALSE)</f>
        <v>SP28.11</v>
      </c>
    </row>
    <row r="487" spans="1:8">
      <c r="A487" s="91" t="s">
        <v>8651</v>
      </c>
      <c r="B487" s="91" t="s">
        <v>8650</v>
      </c>
      <c r="C487" s="91" t="s">
        <v>9543</v>
      </c>
      <c r="D487" s="91" t="s">
        <v>9546</v>
      </c>
      <c r="E487" s="91" t="s">
        <v>8651</v>
      </c>
      <c r="F487" s="91" t="s">
        <v>10045</v>
      </c>
      <c r="G487" s="92"/>
      <c r="H487" s="91" t="str">
        <f>VLOOKUP(B487,'C-Business Context'!G:G,1,FALSE)</f>
        <v>SP28.12</v>
      </c>
    </row>
    <row r="488" spans="1:8">
      <c r="A488" s="91" t="s">
        <v>8653</v>
      </c>
      <c r="B488" s="91" t="s">
        <v>8652</v>
      </c>
      <c r="C488" s="91" t="s">
        <v>9543</v>
      </c>
      <c r="D488" s="91" t="s">
        <v>9546</v>
      </c>
      <c r="E488" s="91" t="s">
        <v>8653</v>
      </c>
      <c r="F488" s="91" t="s">
        <v>10045</v>
      </c>
      <c r="G488" s="92"/>
      <c r="H488" s="91" t="str">
        <f>VLOOKUP(B488,'C-Business Context'!G:G,1,FALSE)</f>
        <v>SP28.13</v>
      </c>
    </row>
    <row r="489" spans="1:8">
      <c r="A489" s="91" t="s">
        <v>8655</v>
      </c>
      <c r="B489" s="91" t="s">
        <v>8654</v>
      </c>
      <c r="C489" s="91" t="s">
        <v>9543</v>
      </c>
      <c r="D489" s="91" t="s">
        <v>9546</v>
      </c>
      <c r="E489" s="91" t="s">
        <v>8655</v>
      </c>
      <c r="F489" s="91" t="s">
        <v>10045</v>
      </c>
      <c r="G489" s="92"/>
      <c r="H489" s="91" t="str">
        <f>VLOOKUP(B489,'C-Business Context'!G:G,1,FALSE)</f>
        <v>SP28.14</v>
      </c>
    </row>
    <row r="490" spans="1:8">
      <c r="A490" s="91" t="s">
        <v>8657</v>
      </c>
      <c r="B490" s="91" t="s">
        <v>8656</v>
      </c>
      <c r="C490" s="91" t="s">
        <v>9543</v>
      </c>
      <c r="D490" s="91" t="s">
        <v>9546</v>
      </c>
      <c r="E490" s="91" t="s">
        <v>8657</v>
      </c>
      <c r="F490" s="91" t="s">
        <v>10046</v>
      </c>
      <c r="G490" s="92"/>
      <c r="H490" s="91" t="str">
        <f>VLOOKUP(B490,'C-Business Context'!G:G,1,FALSE)</f>
        <v>SP28.15</v>
      </c>
    </row>
    <row r="491" spans="1:8">
      <c r="A491" s="91" t="s">
        <v>8659</v>
      </c>
      <c r="B491" s="91" t="s">
        <v>8658</v>
      </c>
      <c r="C491" s="91" t="s">
        <v>9543</v>
      </c>
      <c r="D491" s="91" t="s">
        <v>9546</v>
      </c>
      <c r="E491" s="91" t="s">
        <v>8659</v>
      </c>
      <c r="F491" s="91" t="s">
        <v>10045</v>
      </c>
      <c r="G491" s="92"/>
      <c r="H491" s="91" t="str">
        <f>VLOOKUP(B491,'C-Business Context'!G:G,1,FALSE)</f>
        <v>SP28.16</v>
      </c>
    </row>
    <row r="492" spans="1:8">
      <c r="A492" s="91" t="s">
        <v>8661</v>
      </c>
      <c r="B492" s="91" t="s">
        <v>8660</v>
      </c>
      <c r="C492" s="91" t="s">
        <v>9543</v>
      </c>
      <c r="D492" s="91" t="s">
        <v>9546</v>
      </c>
      <c r="E492" s="91" t="s">
        <v>8661</v>
      </c>
      <c r="F492" s="91" t="s">
        <v>10045</v>
      </c>
      <c r="G492" s="92"/>
      <c r="H492" s="91" t="str">
        <f>VLOOKUP(B492,'C-Business Context'!G:G,1,FALSE)</f>
        <v>SP28.17</v>
      </c>
    </row>
    <row r="493" spans="1:8">
      <c r="A493" s="91" t="s">
        <v>8663</v>
      </c>
      <c r="B493" s="91" t="s">
        <v>8662</v>
      </c>
      <c r="C493" s="91" t="s">
        <v>9543</v>
      </c>
      <c r="D493" s="91" t="s">
        <v>9546</v>
      </c>
      <c r="E493" s="91" t="s">
        <v>8663</v>
      </c>
      <c r="F493" s="91" t="s">
        <v>10045</v>
      </c>
      <c r="G493" s="92"/>
      <c r="H493" s="91" t="str">
        <f>VLOOKUP(B493,'C-Business Context'!G:G,1,FALSE)</f>
        <v>SP28.18</v>
      </c>
    </row>
    <row r="494" spans="1:8">
      <c r="A494" s="91" t="s">
        <v>8665</v>
      </c>
      <c r="B494" s="91" t="s">
        <v>8664</v>
      </c>
      <c r="C494" s="91" t="s">
        <v>9543</v>
      </c>
      <c r="D494" s="91" t="s">
        <v>9546</v>
      </c>
      <c r="E494" s="91" t="s">
        <v>8665</v>
      </c>
      <c r="F494" s="91" t="s">
        <v>10046</v>
      </c>
      <c r="G494" s="92"/>
      <c r="H494" s="91" t="str">
        <f>VLOOKUP(B494,'C-Business Context'!G:G,1,FALSE)</f>
        <v>SP28.19</v>
      </c>
    </row>
    <row r="495" spans="1:8">
      <c r="A495" s="91" t="s">
        <v>8667</v>
      </c>
      <c r="B495" s="91" t="s">
        <v>8666</v>
      </c>
      <c r="C495" s="91" t="s">
        <v>9543</v>
      </c>
      <c r="D495" s="91" t="s">
        <v>9546</v>
      </c>
      <c r="E495" s="91" t="s">
        <v>8667</v>
      </c>
      <c r="F495" s="91" t="s">
        <v>10045</v>
      </c>
      <c r="G495" s="92"/>
      <c r="H495" s="91" t="str">
        <f>VLOOKUP(B495,'C-Business Context'!G:G,1,FALSE)</f>
        <v>SP28.2</v>
      </c>
    </row>
    <row r="496" spans="1:8">
      <c r="A496" s="91" t="s">
        <v>8669</v>
      </c>
      <c r="B496" s="91" t="s">
        <v>8668</v>
      </c>
      <c r="C496" s="91" t="s">
        <v>9543</v>
      </c>
      <c r="D496" s="91" t="s">
        <v>9546</v>
      </c>
      <c r="E496" s="91" t="s">
        <v>8669</v>
      </c>
      <c r="F496" s="91" t="s">
        <v>10045</v>
      </c>
      <c r="G496" s="92"/>
      <c r="H496" s="91" t="str">
        <f>VLOOKUP(B496,'C-Business Context'!G:G,1,FALSE)</f>
        <v>SP28.20</v>
      </c>
    </row>
    <row r="497" spans="1:8">
      <c r="A497" s="91" t="s">
        <v>8671</v>
      </c>
      <c r="B497" s="91" t="s">
        <v>8670</v>
      </c>
      <c r="C497" s="91" t="s">
        <v>9543</v>
      </c>
      <c r="D497" s="91" t="s">
        <v>9546</v>
      </c>
      <c r="E497" s="91" t="s">
        <v>8671</v>
      </c>
      <c r="F497" s="91" t="s">
        <v>10045</v>
      </c>
      <c r="G497" s="92"/>
      <c r="H497" s="91" t="str">
        <f>VLOOKUP(B497,'C-Business Context'!G:G,1,FALSE)</f>
        <v>SP28.21</v>
      </c>
    </row>
    <row r="498" spans="1:8">
      <c r="A498" s="91" t="s">
        <v>8673</v>
      </c>
      <c r="B498" s="91" t="s">
        <v>8672</v>
      </c>
      <c r="C498" s="91" t="s">
        <v>9543</v>
      </c>
      <c r="D498" s="91" t="s">
        <v>9546</v>
      </c>
      <c r="E498" s="91" t="s">
        <v>8673</v>
      </c>
      <c r="F498" s="91" t="s">
        <v>10045</v>
      </c>
      <c r="G498" s="92"/>
      <c r="H498" s="91" t="str">
        <f>VLOOKUP(B498,'C-Business Context'!G:G,1,FALSE)</f>
        <v>SP28.23</v>
      </c>
    </row>
    <row r="499" spans="1:8">
      <c r="A499" s="91" t="s">
        <v>8675</v>
      </c>
      <c r="B499" s="91" t="s">
        <v>8674</v>
      </c>
      <c r="C499" s="91" t="s">
        <v>9566</v>
      </c>
      <c r="D499" s="91" t="s">
        <v>9566</v>
      </c>
      <c r="E499" s="91" t="s">
        <v>8675</v>
      </c>
      <c r="F499" s="91" t="s">
        <v>10046</v>
      </c>
      <c r="G499" s="92"/>
      <c r="H499" s="91" t="str">
        <f>VLOOKUP(B499,'C-Business Context'!G:G,1,FALSE)</f>
        <v>SP28.24</v>
      </c>
    </row>
    <row r="500" spans="1:8">
      <c r="A500" s="91" t="s">
        <v>8677</v>
      </c>
      <c r="B500" s="91" t="s">
        <v>8676</v>
      </c>
      <c r="C500" s="91" t="s">
        <v>9516</v>
      </c>
      <c r="D500" s="91" t="s">
        <v>10126</v>
      </c>
      <c r="E500" s="91" t="s">
        <v>8677</v>
      </c>
      <c r="F500" s="91" t="s">
        <v>10045</v>
      </c>
      <c r="G500" s="92"/>
      <c r="H500" s="91" t="str">
        <f>VLOOKUP(B500,'C-Business Context'!G:G,1,FALSE)</f>
        <v>SP28.25</v>
      </c>
    </row>
    <row r="501" spans="1:8">
      <c r="A501" s="91" t="s">
        <v>8679</v>
      </c>
      <c r="B501" s="91" t="s">
        <v>8678</v>
      </c>
      <c r="C501" s="91" t="s">
        <v>9543</v>
      </c>
      <c r="D501" s="91" t="s">
        <v>9546</v>
      </c>
      <c r="E501" s="91" t="s">
        <v>8679</v>
      </c>
      <c r="F501" s="91" t="s">
        <v>10045</v>
      </c>
      <c r="G501" s="92"/>
      <c r="H501" s="91" t="str">
        <f>VLOOKUP(B501,'C-Business Context'!G:G,1,FALSE)</f>
        <v>SP28.26</v>
      </c>
    </row>
    <row r="502" spans="1:8" hidden="1">
      <c r="A502" s="91" t="s">
        <v>8681</v>
      </c>
      <c r="B502" s="91" t="s">
        <v>8680</v>
      </c>
      <c r="C502" s="91" t="s">
        <v>9543</v>
      </c>
      <c r="D502" s="91" t="s">
        <v>9546</v>
      </c>
      <c r="E502" s="91" t="s">
        <v>8681</v>
      </c>
      <c r="F502" s="91" t="s">
        <v>10046</v>
      </c>
      <c r="G502" s="92"/>
      <c r="H502" s="91" t="str">
        <f>VLOOKUP(B502,'C-Business Context'!G:G,1,FALSE)</f>
        <v>SP28.27</v>
      </c>
    </row>
    <row r="503" spans="1:8" hidden="1">
      <c r="A503" s="91" t="s">
        <v>8683</v>
      </c>
      <c r="B503" s="91" t="s">
        <v>8682</v>
      </c>
      <c r="C503" s="91" t="s">
        <v>9517</v>
      </c>
      <c r="D503" s="91" t="s">
        <v>10126</v>
      </c>
      <c r="E503" s="91" t="s">
        <v>8683</v>
      </c>
      <c r="F503" s="91" t="s">
        <v>10046</v>
      </c>
      <c r="G503" s="92"/>
      <c r="H503" s="91" t="str">
        <f>VLOOKUP(B503,'C-Business Context'!G:G,1,FALSE)</f>
        <v>SP28.28</v>
      </c>
    </row>
    <row r="504" spans="1:8">
      <c r="A504" s="91" t="s">
        <v>8685</v>
      </c>
      <c r="B504" s="91" t="s">
        <v>8684</v>
      </c>
      <c r="C504" s="91" t="s">
        <v>9543</v>
      </c>
      <c r="D504" s="91" t="s">
        <v>9546</v>
      </c>
      <c r="E504" s="91" t="s">
        <v>8685</v>
      </c>
      <c r="F504" s="91" t="s">
        <v>10045</v>
      </c>
      <c r="G504" s="92"/>
      <c r="H504" s="91" t="str">
        <f>VLOOKUP(B504,'C-Business Context'!G:G,1,FALSE)</f>
        <v>SP28.29</v>
      </c>
    </row>
    <row r="505" spans="1:8">
      <c r="A505" s="91" t="s">
        <v>8687</v>
      </c>
      <c r="B505" s="91" t="s">
        <v>8686</v>
      </c>
      <c r="C505" s="91" t="s">
        <v>9543</v>
      </c>
      <c r="D505" s="91" t="s">
        <v>9546</v>
      </c>
      <c r="E505" s="91" t="s">
        <v>8687</v>
      </c>
      <c r="F505" s="91" t="s">
        <v>10046</v>
      </c>
      <c r="G505" s="92"/>
      <c r="H505" s="91" t="str">
        <f>VLOOKUP(B505,'C-Business Context'!G:G,1,FALSE)</f>
        <v>SP28.3</v>
      </c>
    </row>
    <row r="506" spans="1:8">
      <c r="A506" s="91" t="s">
        <v>8689</v>
      </c>
      <c r="B506" s="91" t="s">
        <v>8688</v>
      </c>
      <c r="C506" s="91" t="s">
        <v>9543</v>
      </c>
      <c r="D506" s="91" t="s">
        <v>9546</v>
      </c>
      <c r="E506" s="91" t="s">
        <v>8689</v>
      </c>
      <c r="F506" s="91" t="s">
        <v>10045</v>
      </c>
      <c r="G506" s="92"/>
      <c r="H506" s="91" t="str">
        <f>VLOOKUP(B506,'C-Business Context'!G:G,1,FALSE)</f>
        <v>SP28.4</v>
      </c>
    </row>
    <row r="507" spans="1:8">
      <c r="A507" s="91" t="s">
        <v>8691</v>
      </c>
      <c r="B507" s="91" t="s">
        <v>8690</v>
      </c>
      <c r="C507" s="91" t="s">
        <v>9516</v>
      </c>
      <c r="D507" s="91" t="s">
        <v>9546</v>
      </c>
      <c r="E507" s="91" t="s">
        <v>8691</v>
      </c>
      <c r="F507" s="91" t="s">
        <v>10045</v>
      </c>
      <c r="G507" s="92"/>
      <c r="H507" s="91" t="str">
        <f>VLOOKUP(B507,'C-Business Context'!G:G,1,FALSE)</f>
        <v>SP28.5</v>
      </c>
    </row>
    <row r="508" spans="1:8">
      <c r="A508" s="91" t="s">
        <v>8693</v>
      </c>
      <c r="B508" s="91" t="s">
        <v>8692</v>
      </c>
      <c r="C508" s="91" t="s">
        <v>9543</v>
      </c>
      <c r="D508" s="91" t="s">
        <v>9546</v>
      </c>
      <c r="E508" s="91" t="s">
        <v>8693</v>
      </c>
      <c r="F508" s="91" t="s">
        <v>10045</v>
      </c>
      <c r="G508" s="92"/>
      <c r="H508" s="91" t="str">
        <f>VLOOKUP(B508,'C-Business Context'!G:G,1,FALSE)</f>
        <v>SP28.6</v>
      </c>
    </row>
    <row r="509" spans="1:8" hidden="1">
      <c r="A509" s="91" t="s">
        <v>8695</v>
      </c>
      <c r="B509" s="91" t="s">
        <v>8694</v>
      </c>
      <c r="C509" s="91" t="s">
        <v>9543</v>
      </c>
      <c r="D509" s="91" t="s">
        <v>9546</v>
      </c>
      <c r="E509" s="91" t="s">
        <v>8695</v>
      </c>
      <c r="F509" s="91" t="s">
        <v>10045</v>
      </c>
      <c r="G509" s="92"/>
      <c r="H509" s="91" t="str">
        <f>VLOOKUP(B509,'C-Business Context'!G:G,1,FALSE)</f>
        <v>SP28.7</v>
      </c>
    </row>
    <row r="510" spans="1:8">
      <c r="A510" s="91" t="s">
        <v>8697</v>
      </c>
      <c r="B510" s="91" t="s">
        <v>8696</v>
      </c>
      <c r="C510" s="91" t="s">
        <v>9543</v>
      </c>
      <c r="D510" s="91" t="s">
        <v>9546</v>
      </c>
      <c r="E510" s="91" t="s">
        <v>8697</v>
      </c>
      <c r="F510" s="91" t="s">
        <v>10045</v>
      </c>
      <c r="G510" s="92"/>
      <c r="H510" s="91" t="str">
        <f>VLOOKUP(B510,'C-Business Context'!G:G,1,FALSE)</f>
        <v>SP28.8</v>
      </c>
    </row>
    <row r="511" spans="1:8">
      <c r="A511" s="91" t="s">
        <v>8699</v>
      </c>
      <c r="B511" s="91" t="s">
        <v>8698</v>
      </c>
      <c r="C511" s="91" t="s">
        <v>9543</v>
      </c>
      <c r="D511" s="91" t="s">
        <v>9546</v>
      </c>
      <c r="E511" s="91" t="s">
        <v>8699</v>
      </c>
      <c r="F511" s="91" t="s">
        <v>10045</v>
      </c>
      <c r="G511" s="92"/>
      <c r="H511" s="91" t="str">
        <f>VLOOKUP(B511,'C-Business Context'!G:G,1,FALSE)</f>
        <v>SP28.9</v>
      </c>
    </row>
    <row r="512" spans="1:8" hidden="1">
      <c r="A512" s="91" t="s">
        <v>8703</v>
      </c>
      <c r="B512" s="91" t="s">
        <v>8702</v>
      </c>
      <c r="C512" s="91" t="s">
        <v>9544</v>
      </c>
      <c r="D512" s="91" t="s">
        <v>9547</v>
      </c>
      <c r="E512" s="91" t="s">
        <v>8703</v>
      </c>
      <c r="F512" s="91" t="s">
        <v>10046</v>
      </c>
      <c r="G512" s="92"/>
      <c r="H512" s="91" t="str">
        <f>VLOOKUP(B512,'C-Business Context'!G:G,1,FALSE)</f>
        <v>SP29.1</v>
      </c>
    </row>
    <row r="513" spans="1:8">
      <c r="A513" s="91" t="s">
        <v>8705</v>
      </c>
      <c r="B513" s="91" t="s">
        <v>8704</v>
      </c>
      <c r="C513" s="91" t="s">
        <v>9544</v>
      </c>
      <c r="D513" s="91" t="s">
        <v>9547</v>
      </c>
      <c r="E513" s="91" t="s">
        <v>8705</v>
      </c>
      <c r="F513" s="91" t="s">
        <v>10046</v>
      </c>
      <c r="G513" s="92"/>
      <c r="H513" s="91" t="str">
        <f>VLOOKUP(B513,'C-Business Context'!G:G,1,FALSE)</f>
        <v>SP29.10</v>
      </c>
    </row>
    <row r="514" spans="1:8">
      <c r="A514" s="91" t="s">
        <v>8707</v>
      </c>
      <c r="B514" s="91" t="s">
        <v>8706</v>
      </c>
      <c r="C514" s="91" t="s">
        <v>9577</v>
      </c>
      <c r="D514" s="91" t="s">
        <v>10116</v>
      </c>
      <c r="E514" s="91" t="s">
        <v>8707</v>
      </c>
      <c r="F514" s="91" t="s">
        <v>10045</v>
      </c>
      <c r="G514" s="92"/>
      <c r="H514" s="91" t="str">
        <f>VLOOKUP(B514,'C-Business Context'!G:G,1,FALSE)</f>
        <v>SP29.11</v>
      </c>
    </row>
    <row r="515" spans="1:8">
      <c r="A515" s="91" t="s">
        <v>8709</v>
      </c>
      <c r="B515" s="91" t="s">
        <v>8708</v>
      </c>
      <c r="C515" s="91" t="s">
        <v>9578</v>
      </c>
      <c r="D515" s="91" t="s">
        <v>10127</v>
      </c>
      <c r="E515" s="91" t="s">
        <v>8709</v>
      </c>
      <c r="F515" s="91" t="s">
        <v>10046</v>
      </c>
      <c r="G515" s="92"/>
      <c r="H515" s="91" t="str">
        <f>VLOOKUP(B515,'C-Business Context'!G:G,1,FALSE)</f>
        <v>SP29.12</v>
      </c>
    </row>
    <row r="516" spans="1:8">
      <c r="A516" s="91" t="s">
        <v>8711</v>
      </c>
      <c r="B516" s="91" t="s">
        <v>8710</v>
      </c>
      <c r="C516" s="91" t="s">
        <v>9478</v>
      </c>
      <c r="D516" s="91" t="s">
        <v>9547</v>
      </c>
      <c r="E516" s="91" t="s">
        <v>8711</v>
      </c>
      <c r="F516" s="91" t="s">
        <v>10046</v>
      </c>
      <c r="G516" s="92"/>
      <c r="H516" s="91" t="str">
        <f>VLOOKUP(B516,'C-Business Context'!G:G,1,FALSE)</f>
        <v>SP29.13</v>
      </c>
    </row>
    <row r="517" spans="1:8">
      <c r="A517" s="91" t="s">
        <v>8713</v>
      </c>
      <c r="B517" s="91" t="s">
        <v>8712</v>
      </c>
      <c r="C517" s="91" t="s">
        <v>9579</v>
      </c>
      <c r="D517" s="91" t="s">
        <v>9547</v>
      </c>
      <c r="E517" s="91" t="s">
        <v>8713</v>
      </c>
      <c r="F517" s="91" t="s">
        <v>10046</v>
      </c>
      <c r="G517" s="92"/>
      <c r="H517" s="91" t="str">
        <f>VLOOKUP(B517,'C-Business Context'!G:G,1,FALSE)</f>
        <v>SP29.14</v>
      </c>
    </row>
    <row r="518" spans="1:8">
      <c r="A518" s="91" t="s">
        <v>8715</v>
      </c>
      <c r="B518" s="91" t="s">
        <v>8714</v>
      </c>
      <c r="C518" s="91" t="s">
        <v>9425</v>
      </c>
      <c r="D518" s="91" t="s">
        <v>9565</v>
      </c>
      <c r="E518" s="91" t="s">
        <v>8715</v>
      </c>
      <c r="F518" s="91" t="s">
        <v>10046</v>
      </c>
      <c r="G518" s="92"/>
      <c r="H518" s="91" t="str">
        <f>VLOOKUP(B518,'C-Business Context'!G:G,1,FALSE)</f>
        <v>SP29.15</v>
      </c>
    </row>
    <row r="519" spans="1:8">
      <c r="A519" s="91" t="s">
        <v>8717</v>
      </c>
      <c r="B519" s="91" t="s">
        <v>8716</v>
      </c>
      <c r="C519" s="91" t="s">
        <v>9580</v>
      </c>
      <c r="D519" s="91" t="s">
        <v>9552</v>
      </c>
      <c r="E519" s="91" t="s">
        <v>8717</v>
      </c>
      <c r="F519" s="91" t="s">
        <v>10046</v>
      </c>
      <c r="G519" s="92"/>
      <c r="H519" s="91" t="str">
        <f>VLOOKUP(B519,'C-Business Context'!G:G,1,FALSE)</f>
        <v>SP29.16</v>
      </c>
    </row>
    <row r="520" spans="1:8">
      <c r="A520" s="91" t="s">
        <v>8719</v>
      </c>
      <c r="B520" s="91" t="s">
        <v>8718</v>
      </c>
      <c r="C520" s="91" t="s">
        <v>9367</v>
      </c>
      <c r="D520" s="91" t="s">
        <v>9370</v>
      </c>
      <c r="E520" s="91" t="s">
        <v>8719</v>
      </c>
      <c r="F520" s="91" t="s">
        <v>10046</v>
      </c>
      <c r="G520" s="92"/>
      <c r="H520" s="91" t="str">
        <f>VLOOKUP(B520,'C-Business Context'!G:G,1,FALSE)</f>
        <v>SP29.17</v>
      </c>
    </row>
    <row r="521" spans="1:8">
      <c r="A521" s="91" t="s">
        <v>8721</v>
      </c>
      <c r="B521" s="91" t="s">
        <v>8720</v>
      </c>
      <c r="C521" s="91" t="s">
        <v>9544</v>
      </c>
      <c r="D521" s="91" t="s">
        <v>9547</v>
      </c>
      <c r="E521" s="91" t="s">
        <v>8721</v>
      </c>
      <c r="F521" s="91" t="s">
        <v>10046</v>
      </c>
      <c r="G521" s="92"/>
      <c r="H521" s="91" t="str">
        <f>VLOOKUP(B521,'C-Business Context'!G:G,1,FALSE)</f>
        <v>SP29.18</v>
      </c>
    </row>
    <row r="522" spans="1:8">
      <c r="A522" s="91" t="s">
        <v>8723</v>
      </c>
      <c r="B522" s="91" t="s">
        <v>8722</v>
      </c>
      <c r="C522" s="91" t="s">
        <v>9544</v>
      </c>
      <c r="D522" s="91" t="s">
        <v>9547</v>
      </c>
      <c r="E522" s="91" t="s">
        <v>8723</v>
      </c>
      <c r="F522" s="91" t="s">
        <v>10046</v>
      </c>
      <c r="G522" s="92"/>
      <c r="H522" s="91" t="str">
        <f>VLOOKUP(B522,'C-Business Context'!G:G,1,FALSE)</f>
        <v>SP29.19</v>
      </c>
    </row>
    <row r="523" spans="1:8" hidden="1">
      <c r="A523" s="91" t="s">
        <v>8725</v>
      </c>
      <c r="B523" s="91" t="s">
        <v>8724</v>
      </c>
      <c r="C523" s="91" t="s">
        <v>9552</v>
      </c>
      <c r="D523" s="91" t="s">
        <v>9547</v>
      </c>
      <c r="E523" s="91" t="s">
        <v>8725</v>
      </c>
      <c r="F523" s="91" t="s">
        <v>10046</v>
      </c>
      <c r="G523" s="92"/>
      <c r="H523" s="91" t="str">
        <f>VLOOKUP(B523,'C-Business Context'!G:G,1,FALSE)</f>
        <v>SP29.2</v>
      </c>
    </row>
    <row r="524" spans="1:8">
      <c r="A524" s="91" t="s">
        <v>8727</v>
      </c>
      <c r="B524" s="91" t="s">
        <v>8726</v>
      </c>
      <c r="C524" s="91" t="s">
        <v>9498</v>
      </c>
      <c r="D524" s="91" t="s">
        <v>9441</v>
      </c>
      <c r="E524" s="91" t="s">
        <v>8727</v>
      </c>
      <c r="F524" s="91" t="s">
        <v>10046</v>
      </c>
      <c r="G524" s="92"/>
      <c r="H524" s="91" t="str">
        <f>VLOOKUP(B524,'C-Business Context'!G:G,1,FALSE)</f>
        <v>SP29.20</v>
      </c>
    </row>
    <row r="525" spans="1:8">
      <c r="A525" s="91" t="s">
        <v>8729</v>
      </c>
      <c r="B525" s="91" t="s">
        <v>8728</v>
      </c>
      <c r="C525" s="91" t="s">
        <v>9498</v>
      </c>
      <c r="D525" s="91" t="s">
        <v>9441</v>
      </c>
      <c r="E525" s="91" t="s">
        <v>8729</v>
      </c>
      <c r="F525" s="91" t="s">
        <v>10046</v>
      </c>
      <c r="G525" s="92"/>
      <c r="H525" s="91" t="str">
        <f>VLOOKUP(B525,'C-Business Context'!G:G,1,FALSE)</f>
        <v>SP29.21</v>
      </c>
    </row>
    <row r="526" spans="1:8">
      <c r="A526" s="91" t="s">
        <v>8731</v>
      </c>
      <c r="B526" s="91" t="s">
        <v>8730</v>
      </c>
      <c r="C526" s="91" t="s">
        <v>9581</v>
      </c>
      <c r="D526" s="91" t="s">
        <v>10128</v>
      </c>
      <c r="E526" s="91" t="s">
        <v>8731</v>
      </c>
      <c r="F526" s="91" t="s">
        <v>10046</v>
      </c>
      <c r="G526" s="92"/>
      <c r="H526" s="91" t="str">
        <f>VLOOKUP(B526,'C-Business Context'!G:G,1,FALSE)</f>
        <v>SP29.22</v>
      </c>
    </row>
    <row r="527" spans="1:8" hidden="1">
      <c r="A527" s="91" t="s">
        <v>8733</v>
      </c>
      <c r="B527" s="91" t="s">
        <v>8732</v>
      </c>
      <c r="C527" s="91" t="s">
        <v>9544</v>
      </c>
      <c r="D527" s="91" t="s">
        <v>9547</v>
      </c>
      <c r="E527" s="91" t="s">
        <v>8733</v>
      </c>
      <c r="F527" s="91" t="s">
        <v>10046</v>
      </c>
      <c r="G527" s="92"/>
      <c r="H527" s="91" t="str">
        <f>VLOOKUP(B527,'C-Business Context'!G:G,1,FALSE)</f>
        <v>SP29.23</v>
      </c>
    </row>
    <row r="528" spans="1:8">
      <c r="A528" s="91" t="s">
        <v>8735</v>
      </c>
      <c r="B528" s="91" t="s">
        <v>8734</v>
      </c>
      <c r="C528" s="91" t="s">
        <v>9582</v>
      </c>
      <c r="D528" s="91" t="s">
        <v>10129</v>
      </c>
      <c r="E528" s="91" t="s">
        <v>8735</v>
      </c>
      <c r="F528" s="91" t="s">
        <v>10045</v>
      </c>
      <c r="G528" s="92"/>
      <c r="H528" s="91" t="str">
        <f>VLOOKUP(B528,'C-Business Context'!G:G,1,FALSE)</f>
        <v>SP29.24</v>
      </c>
    </row>
    <row r="529" spans="1:8">
      <c r="A529" s="91" t="s">
        <v>8737</v>
      </c>
      <c r="B529" s="91" t="s">
        <v>8736</v>
      </c>
      <c r="C529" s="91" t="s">
        <v>9583</v>
      </c>
      <c r="D529" s="91" t="s">
        <v>10128</v>
      </c>
      <c r="E529" s="91" t="s">
        <v>8737</v>
      </c>
      <c r="F529" s="91" t="s">
        <v>10046</v>
      </c>
      <c r="G529" s="92"/>
      <c r="H529" s="91" t="str">
        <f>VLOOKUP(B529,'C-Business Context'!G:G,1,FALSE)</f>
        <v>SP29.25</v>
      </c>
    </row>
    <row r="530" spans="1:8">
      <c r="A530" s="91" t="s">
        <v>8739</v>
      </c>
      <c r="B530" s="91" t="s">
        <v>8738</v>
      </c>
      <c r="C530" s="91" t="s">
        <v>9584</v>
      </c>
      <c r="D530" s="91" t="s">
        <v>9548</v>
      </c>
      <c r="E530" s="91" t="s">
        <v>8739</v>
      </c>
      <c r="F530" s="91" t="s">
        <v>10045</v>
      </c>
      <c r="G530" s="92"/>
      <c r="H530" s="91" t="str">
        <f>VLOOKUP(B530,'C-Business Context'!G:G,1,FALSE)</f>
        <v>SP29.26</v>
      </c>
    </row>
    <row r="531" spans="1:8">
      <c r="A531" s="91" t="s">
        <v>8741</v>
      </c>
      <c r="B531" s="91" t="s">
        <v>8740</v>
      </c>
      <c r="C531" s="91" t="s">
        <v>9585</v>
      </c>
      <c r="D531" s="91" t="s">
        <v>9578</v>
      </c>
      <c r="E531" s="91" t="s">
        <v>8741</v>
      </c>
      <c r="F531" s="91" t="s">
        <v>10046</v>
      </c>
      <c r="G531" s="92"/>
      <c r="H531" s="91" t="str">
        <f>VLOOKUP(B531,'C-Business Context'!G:G,1,FALSE)</f>
        <v>SP29.27</v>
      </c>
    </row>
    <row r="532" spans="1:8" hidden="1">
      <c r="A532" s="91" t="s">
        <v>8743</v>
      </c>
      <c r="B532" s="91" t="s">
        <v>8742</v>
      </c>
      <c r="C532" s="91" t="s">
        <v>9538</v>
      </c>
      <c r="D532" s="91" t="s">
        <v>10087</v>
      </c>
      <c r="E532" s="91" t="s">
        <v>8743</v>
      </c>
      <c r="F532" s="91" t="s">
        <v>10045</v>
      </c>
      <c r="G532" s="92"/>
      <c r="H532" s="91" t="str">
        <f>VLOOKUP(B532,'C-Business Context'!G:G,1,FALSE)</f>
        <v>SP29.28</v>
      </c>
    </row>
    <row r="533" spans="1:8" hidden="1">
      <c r="A533" s="91" t="s">
        <v>8745</v>
      </c>
      <c r="B533" s="91" t="s">
        <v>8744</v>
      </c>
      <c r="C533" s="91" t="s">
        <v>9538</v>
      </c>
      <c r="D533" s="91" t="s">
        <v>10087</v>
      </c>
      <c r="E533" s="91" t="s">
        <v>8745</v>
      </c>
      <c r="F533" s="91" t="s">
        <v>10046</v>
      </c>
      <c r="G533" s="92"/>
      <c r="H533" s="91" t="str">
        <f>VLOOKUP(B533,'C-Business Context'!G:G,1,FALSE)</f>
        <v>SP29.29</v>
      </c>
    </row>
    <row r="534" spans="1:8" hidden="1">
      <c r="A534" s="91" t="s">
        <v>8747</v>
      </c>
      <c r="B534" s="91" t="s">
        <v>8746</v>
      </c>
      <c r="C534" s="91" t="s">
        <v>9562</v>
      </c>
      <c r="D534" s="91" t="s">
        <v>9547</v>
      </c>
      <c r="E534" s="91" t="s">
        <v>8747</v>
      </c>
      <c r="F534" s="91" t="s">
        <v>10046</v>
      </c>
      <c r="G534" s="92"/>
      <c r="H534" s="91" t="str">
        <f>VLOOKUP(B534,'C-Business Context'!G:G,1,FALSE)</f>
        <v>SP29.3</v>
      </c>
    </row>
    <row r="535" spans="1:8">
      <c r="A535" s="91" t="s">
        <v>8749</v>
      </c>
      <c r="B535" s="91" t="s">
        <v>8748</v>
      </c>
      <c r="C535" s="91" t="s">
        <v>9553</v>
      </c>
      <c r="D535" s="91" t="s">
        <v>9577</v>
      </c>
      <c r="E535" s="91" t="s">
        <v>8749</v>
      </c>
      <c r="F535" s="91" t="s">
        <v>10045</v>
      </c>
      <c r="G535" s="92"/>
      <c r="H535" s="91" t="str">
        <f>VLOOKUP(B535,'C-Business Context'!G:G,1,FALSE)</f>
        <v>SP29.30</v>
      </c>
    </row>
    <row r="536" spans="1:8" hidden="1">
      <c r="A536" s="91" t="s">
        <v>8751</v>
      </c>
      <c r="B536" s="91" t="s">
        <v>8750</v>
      </c>
      <c r="C536" s="91" t="s">
        <v>9562</v>
      </c>
      <c r="D536" s="91" t="s">
        <v>9547</v>
      </c>
      <c r="E536" s="91" t="s">
        <v>8751</v>
      </c>
      <c r="F536" s="91" t="s">
        <v>10046</v>
      </c>
      <c r="G536" s="92"/>
      <c r="H536" s="91" t="str">
        <f>VLOOKUP(B536,'C-Business Context'!G:G,1,FALSE)</f>
        <v>SP29.4</v>
      </c>
    </row>
    <row r="537" spans="1:8" hidden="1">
      <c r="A537" s="91" t="s">
        <v>8753</v>
      </c>
      <c r="B537" s="91" t="s">
        <v>8752</v>
      </c>
      <c r="C537" s="91" t="s">
        <v>9575</v>
      </c>
      <c r="D537" s="91" t="s">
        <v>9547</v>
      </c>
      <c r="E537" s="91" t="s">
        <v>8753</v>
      </c>
      <c r="F537" s="91" t="s">
        <v>10046</v>
      </c>
      <c r="G537" s="92"/>
      <c r="H537" s="91" t="str">
        <f>VLOOKUP(B537,'C-Business Context'!G:G,1,FALSE)</f>
        <v>SP29.6</v>
      </c>
    </row>
    <row r="538" spans="1:8">
      <c r="A538" s="91" t="s">
        <v>8755</v>
      </c>
      <c r="B538" s="91" t="s">
        <v>8754</v>
      </c>
      <c r="C538" s="91" t="s">
        <v>9557</v>
      </c>
      <c r="D538" s="91" t="s">
        <v>10088</v>
      </c>
      <c r="E538" s="91" t="s">
        <v>8755</v>
      </c>
      <c r="F538" s="91" t="s">
        <v>10046</v>
      </c>
      <c r="G538" s="92"/>
      <c r="H538" s="91" t="str">
        <f>VLOOKUP(B538,'C-Business Context'!G:G,1,FALSE)</f>
        <v>SP29.8</v>
      </c>
    </row>
    <row r="539" spans="1:8">
      <c r="A539" s="91" t="s">
        <v>8758</v>
      </c>
      <c r="B539" s="91" t="s">
        <v>8757</v>
      </c>
      <c r="C539" s="91" t="s">
        <v>9358</v>
      </c>
      <c r="D539" s="91" t="s">
        <v>9345</v>
      </c>
      <c r="E539" s="91" t="s">
        <v>8758</v>
      </c>
      <c r="F539" s="91" t="s">
        <v>10046</v>
      </c>
      <c r="G539" s="92"/>
      <c r="H539" s="91" t="str">
        <f>VLOOKUP(B539,'C-Business Context'!G:G,1,FALSE)</f>
        <v>SP30.1</v>
      </c>
    </row>
    <row r="540" spans="1:8">
      <c r="A540" s="91" t="s">
        <v>8760</v>
      </c>
      <c r="B540" s="91" t="s">
        <v>8759</v>
      </c>
      <c r="C540" s="91" t="s">
        <v>9389</v>
      </c>
      <c r="D540" s="91" t="s">
        <v>9431</v>
      </c>
      <c r="E540" s="91" t="s">
        <v>8760</v>
      </c>
      <c r="F540" s="91" t="s">
        <v>10045</v>
      </c>
      <c r="G540" s="92"/>
      <c r="H540" s="91" t="str">
        <f>VLOOKUP(B540,'C-Business Context'!G:G,1,FALSE)</f>
        <v>SP30.2</v>
      </c>
    </row>
    <row r="541" spans="1:8">
      <c r="A541" s="91" t="s">
        <v>8762</v>
      </c>
      <c r="B541" s="91" t="s">
        <v>8761</v>
      </c>
      <c r="C541" s="91" t="s">
        <v>9389</v>
      </c>
      <c r="D541" s="91" t="s">
        <v>9431</v>
      </c>
      <c r="E541" s="91" t="s">
        <v>8762</v>
      </c>
      <c r="F541" s="91" t="s">
        <v>10046</v>
      </c>
      <c r="G541" s="92"/>
      <c r="H541" s="91" t="str">
        <f>VLOOKUP(B541,'C-Business Context'!G:G,1,FALSE)</f>
        <v>SP30.3</v>
      </c>
    </row>
    <row r="542" spans="1:8">
      <c r="A542" s="91" t="s">
        <v>8764</v>
      </c>
      <c r="B542" s="91" t="s">
        <v>8763</v>
      </c>
      <c r="C542" s="91" t="s">
        <v>9586</v>
      </c>
      <c r="D542" s="91" t="s">
        <v>9547</v>
      </c>
      <c r="E542" s="91" t="s">
        <v>8764</v>
      </c>
      <c r="F542" s="91" t="s">
        <v>10046</v>
      </c>
      <c r="G542" s="92"/>
      <c r="H542" s="91" t="str">
        <f>VLOOKUP(B542,'C-Business Context'!G:G,1,FALSE)</f>
        <v>SP30.4</v>
      </c>
    </row>
    <row r="543" spans="1:8">
      <c r="A543" s="91" t="s">
        <v>8766</v>
      </c>
      <c r="B543" s="91" t="s">
        <v>8765</v>
      </c>
      <c r="C543" s="91" t="s">
        <v>9358</v>
      </c>
      <c r="D543" s="91" t="s">
        <v>9345</v>
      </c>
      <c r="E543" s="91" t="s">
        <v>8766</v>
      </c>
      <c r="F543" s="91" t="s">
        <v>10046</v>
      </c>
      <c r="G543" s="92"/>
      <c r="H543" s="91" t="str">
        <f>VLOOKUP(B543,'C-Business Context'!G:G,1,FALSE)</f>
        <v>SP30.8</v>
      </c>
    </row>
    <row r="544" spans="1:8">
      <c r="A544" s="91" t="s">
        <v>8770</v>
      </c>
      <c r="B544" s="91" t="s">
        <v>8769</v>
      </c>
      <c r="C544" s="91" t="s">
        <v>9550</v>
      </c>
      <c r="D544" s="91" t="s">
        <v>9554</v>
      </c>
      <c r="E544" s="91" t="s">
        <v>8770</v>
      </c>
      <c r="F544" s="91" t="s">
        <v>10046</v>
      </c>
      <c r="G544" s="92"/>
      <c r="H544" s="91" t="str">
        <f>VLOOKUP(B544,'C-Business Context'!G:G,1,FALSE)</f>
        <v>SP31.1</v>
      </c>
    </row>
    <row r="545" spans="1:8" hidden="1">
      <c r="A545" s="91" t="s">
        <v>8772</v>
      </c>
      <c r="B545" s="91" t="s">
        <v>8771</v>
      </c>
      <c r="C545" s="91" t="s">
        <v>9543</v>
      </c>
      <c r="D545" s="91" t="s">
        <v>9554</v>
      </c>
      <c r="E545" s="91" t="s">
        <v>8772</v>
      </c>
      <c r="F545" s="91" t="s">
        <v>10046</v>
      </c>
      <c r="G545" s="92"/>
      <c r="H545" s="91" t="str">
        <f>VLOOKUP(B545,'C-Business Context'!G:G,1,FALSE)</f>
        <v>SP31.10</v>
      </c>
    </row>
    <row r="546" spans="1:8">
      <c r="A546" s="91" t="s">
        <v>8774</v>
      </c>
      <c r="B546" s="91" t="s">
        <v>8773</v>
      </c>
      <c r="C546" s="91" t="s">
        <v>9551</v>
      </c>
      <c r="D546" s="91" t="s">
        <v>10130</v>
      </c>
      <c r="E546" s="91" t="s">
        <v>8774</v>
      </c>
      <c r="F546" s="91" t="s">
        <v>10046</v>
      </c>
      <c r="G546" s="92"/>
      <c r="H546" s="91" t="str">
        <f>VLOOKUP(B546,'C-Business Context'!G:G,1,FALSE)</f>
        <v>SP31.11</v>
      </c>
    </row>
    <row r="547" spans="1:8" hidden="1">
      <c r="A547" s="91" t="s">
        <v>8776</v>
      </c>
      <c r="B547" s="91" t="s">
        <v>8775</v>
      </c>
      <c r="C547" s="91" t="s">
        <v>9552</v>
      </c>
      <c r="D547" s="91" t="s">
        <v>10131</v>
      </c>
      <c r="E547" s="91" t="s">
        <v>8776</v>
      </c>
      <c r="F547" s="91" t="s">
        <v>10064</v>
      </c>
      <c r="G547" s="92">
        <v>45482</v>
      </c>
      <c r="H547" s="91" t="str">
        <f>VLOOKUP(B547,'C-Business Context'!G:G,1,FALSE)</f>
        <v>SP31.12</v>
      </c>
    </row>
    <row r="548" spans="1:8">
      <c r="A548" s="91" t="s">
        <v>8778</v>
      </c>
      <c r="B548" s="91" t="s">
        <v>8777</v>
      </c>
      <c r="C548" s="91" t="s">
        <v>9553</v>
      </c>
      <c r="D548" s="91" t="s">
        <v>10132</v>
      </c>
      <c r="E548" s="91" t="s">
        <v>8778</v>
      </c>
      <c r="F548" s="91" t="s">
        <v>10046</v>
      </c>
      <c r="G548" s="92"/>
      <c r="H548" s="91" t="str">
        <f>VLOOKUP(B548,'C-Business Context'!G:G,1,FALSE)</f>
        <v>SP31.13</v>
      </c>
    </row>
    <row r="549" spans="1:8">
      <c r="A549" s="91" t="s">
        <v>8780</v>
      </c>
      <c r="B549" s="91" t="s">
        <v>8779</v>
      </c>
      <c r="C549" s="91" t="s">
        <v>9554</v>
      </c>
      <c r="D549" s="91" t="s">
        <v>9546</v>
      </c>
      <c r="E549" s="91" t="s">
        <v>8780</v>
      </c>
      <c r="F549" s="91" t="s">
        <v>10046</v>
      </c>
      <c r="G549" s="92"/>
      <c r="H549" s="91" t="str">
        <f>VLOOKUP(B549,'C-Business Context'!G:G,1,FALSE)</f>
        <v>SP31.15</v>
      </c>
    </row>
    <row r="550" spans="1:8">
      <c r="A550" s="91" t="s">
        <v>8782</v>
      </c>
      <c r="B550" s="91" t="s">
        <v>8781</v>
      </c>
      <c r="C550" s="91" t="s">
        <v>9555</v>
      </c>
      <c r="D550" s="91" t="s">
        <v>9552</v>
      </c>
      <c r="E550" s="91" t="s">
        <v>8782</v>
      </c>
      <c r="F550" s="91" t="s">
        <v>10046</v>
      </c>
      <c r="G550" s="92"/>
      <c r="H550" s="91" t="str">
        <f>VLOOKUP(B550,'C-Business Context'!G:G,1,FALSE)</f>
        <v>SP31.16</v>
      </c>
    </row>
    <row r="551" spans="1:8">
      <c r="A551" s="91" t="s">
        <v>8784</v>
      </c>
      <c r="B551" s="91" t="s">
        <v>8783</v>
      </c>
      <c r="C551" s="91" t="s">
        <v>9555</v>
      </c>
      <c r="D551" s="91" t="s">
        <v>9552</v>
      </c>
      <c r="E551" s="91" t="s">
        <v>8784</v>
      </c>
      <c r="F551" s="91" t="s">
        <v>10046</v>
      </c>
      <c r="G551" s="92"/>
      <c r="H551" s="91" t="str">
        <f>VLOOKUP(B551,'C-Business Context'!G:G,1,FALSE)</f>
        <v>SP31.17</v>
      </c>
    </row>
    <row r="552" spans="1:8">
      <c r="A552" s="91" t="s">
        <v>8786</v>
      </c>
      <c r="B552" s="91" t="s">
        <v>8785</v>
      </c>
      <c r="C552" s="91" t="s">
        <v>9556</v>
      </c>
      <c r="D552" s="91" t="s">
        <v>10133</v>
      </c>
      <c r="E552" s="91" t="s">
        <v>8786</v>
      </c>
      <c r="F552" s="91" t="s">
        <v>10046</v>
      </c>
      <c r="G552" s="92"/>
      <c r="H552" s="91" t="str">
        <f>VLOOKUP(B552,'C-Business Context'!G:G,1,FALSE)</f>
        <v>SP31.18</v>
      </c>
    </row>
    <row r="553" spans="1:8">
      <c r="A553" s="91" t="s">
        <v>8788</v>
      </c>
      <c r="B553" s="91" t="s">
        <v>8787</v>
      </c>
      <c r="C553" s="91" t="s">
        <v>9557</v>
      </c>
      <c r="D553" s="91" t="s">
        <v>10134</v>
      </c>
      <c r="E553" s="91" t="s">
        <v>8788</v>
      </c>
      <c r="F553" s="91" t="s">
        <v>10045</v>
      </c>
      <c r="G553" s="92"/>
      <c r="H553" s="91" t="str">
        <f>VLOOKUP(B553,'C-Business Context'!G:G,1,FALSE)</f>
        <v>SP31.19</v>
      </c>
    </row>
    <row r="554" spans="1:8" hidden="1">
      <c r="A554" s="91" t="s">
        <v>8790</v>
      </c>
      <c r="B554" s="91" t="s">
        <v>8789</v>
      </c>
      <c r="C554" s="91" t="s">
        <v>9554</v>
      </c>
      <c r="D554" s="91" t="s">
        <v>9546</v>
      </c>
      <c r="E554" s="91" t="s">
        <v>8790</v>
      </c>
      <c r="F554" s="91" t="s">
        <v>10045</v>
      </c>
      <c r="G554" s="92"/>
      <c r="H554" s="91" t="str">
        <f>VLOOKUP(B554,'C-Business Context'!G:G,1,FALSE)</f>
        <v>SP31.2</v>
      </c>
    </row>
    <row r="555" spans="1:8" hidden="1">
      <c r="A555" s="91" t="s">
        <v>8792</v>
      </c>
      <c r="B555" s="91" t="s">
        <v>8791</v>
      </c>
      <c r="C555" s="91" t="s">
        <v>9558</v>
      </c>
      <c r="D555" s="91" t="s">
        <v>10133</v>
      </c>
      <c r="E555" s="91" t="s">
        <v>8792</v>
      </c>
      <c r="F555" s="91" t="s">
        <v>10046</v>
      </c>
      <c r="G555" s="92"/>
      <c r="H555" s="91" t="str">
        <f>VLOOKUP(B555,'C-Business Context'!G:G,1,FALSE)</f>
        <v>SP31.3</v>
      </c>
    </row>
    <row r="556" spans="1:8" hidden="1">
      <c r="A556" s="91" t="s">
        <v>8794</v>
      </c>
      <c r="B556" s="91" t="s">
        <v>8793</v>
      </c>
      <c r="C556" s="91" t="s">
        <v>9462</v>
      </c>
      <c r="D556" s="91" t="s">
        <v>10135</v>
      </c>
      <c r="E556" s="91" t="s">
        <v>8794</v>
      </c>
      <c r="F556" s="91" t="s">
        <v>10045</v>
      </c>
      <c r="G556" s="92"/>
      <c r="H556" s="91" t="str">
        <f>VLOOKUP(B556,'C-Business Context'!G:G,1,FALSE)</f>
        <v>SP31.4</v>
      </c>
    </row>
    <row r="557" spans="1:8">
      <c r="A557" s="91" t="s">
        <v>8796</v>
      </c>
      <c r="B557" s="91" t="s">
        <v>8795</v>
      </c>
      <c r="C557" s="91" t="s">
        <v>9463</v>
      </c>
      <c r="D557" s="91" t="s">
        <v>10135</v>
      </c>
      <c r="E557" s="91" t="s">
        <v>8796</v>
      </c>
      <c r="F557" s="91" t="s">
        <v>10046</v>
      </c>
      <c r="G557" s="92"/>
      <c r="H557" s="91" t="str">
        <f>VLOOKUP(B557,'C-Business Context'!G:G,1,FALSE)</f>
        <v>SP31.5</v>
      </c>
    </row>
    <row r="558" spans="1:8">
      <c r="A558" s="91" t="s">
        <v>8798</v>
      </c>
      <c r="B558" s="91" t="s">
        <v>8797</v>
      </c>
      <c r="C558" s="91" t="s">
        <v>9556</v>
      </c>
      <c r="D558" s="91" t="s">
        <v>10133</v>
      </c>
      <c r="E558" s="91" t="s">
        <v>8798</v>
      </c>
      <c r="F558" s="91" t="s">
        <v>10046</v>
      </c>
      <c r="G558" s="92"/>
      <c r="H558" s="91" t="str">
        <f>VLOOKUP(B558,'C-Business Context'!G:G,1,FALSE)</f>
        <v>SP31.6</v>
      </c>
    </row>
    <row r="559" spans="1:8" hidden="1">
      <c r="A559" s="91" t="s">
        <v>8800</v>
      </c>
      <c r="B559" s="91" t="s">
        <v>8799</v>
      </c>
      <c r="C559" s="91" t="s">
        <v>9554</v>
      </c>
      <c r="D559" s="91" t="s">
        <v>9546</v>
      </c>
      <c r="E559" s="91" t="s">
        <v>8800</v>
      </c>
      <c r="F559" s="91" t="s">
        <v>10046</v>
      </c>
      <c r="G559" s="92"/>
      <c r="H559" s="91" t="str">
        <f>VLOOKUP(B559,'C-Business Context'!G:G,1,FALSE)</f>
        <v>SP31.7</v>
      </c>
    </row>
    <row r="560" spans="1:8" hidden="1">
      <c r="A560" s="91" t="s">
        <v>8802</v>
      </c>
      <c r="B560" s="91" t="s">
        <v>8801</v>
      </c>
      <c r="C560" s="91" t="s">
        <v>9464</v>
      </c>
      <c r="D560" s="91" t="s">
        <v>10135</v>
      </c>
      <c r="E560" s="91" t="s">
        <v>8802</v>
      </c>
      <c r="F560" s="91" t="s">
        <v>10046</v>
      </c>
      <c r="G560" s="92"/>
      <c r="H560" s="91" t="str">
        <f>VLOOKUP(B560,'C-Business Context'!G:G,1,FALSE)</f>
        <v>SP31.9</v>
      </c>
    </row>
    <row r="561" spans="1:8">
      <c r="A561" s="91" t="s">
        <v>8806</v>
      </c>
      <c r="B561" s="91" t="s">
        <v>8805</v>
      </c>
      <c r="C561" s="91" t="s">
        <v>9575</v>
      </c>
      <c r="D561" s="91" t="s">
        <v>10099</v>
      </c>
      <c r="E561" s="91" t="s">
        <v>8806</v>
      </c>
      <c r="F561" s="91" t="s">
        <v>10045</v>
      </c>
      <c r="G561" s="92"/>
      <c r="H561" s="91" t="str">
        <f>VLOOKUP(B561,'C-Business Context'!G:G,1,FALSE)</f>
        <v>SP32.1</v>
      </c>
    </row>
    <row r="562" spans="1:8">
      <c r="A562" s="91" t="s">
        <v>8808</v>
      </c>
      <c r="B562" s="91" t="s">
        <v>8807</v>
      </c>
      <c r="C562" s="91" t="s">
        <v>9575</v>
      </c>
      <c r="D562" s="91" t="s">
        <v>10099</v>
      </c>
      <c r="E562" s="91" t="s">
        <v>8808</v>
      </c>
      <c r="F562" s="91" t="s">
        <v>10046</v>
      </c>
      <c r="G562" s="92"/>
      <c r="H562" s="91" t="str">
        <f>VLOOKUP(B562,'C-Business Context'!G:G,1,FALSE)</f>
        <v>SP32.2</v>
      </c>
    </row>
    <row r="563" spans="1:8" hidden="1">
      <c r="A563" s="91" t="s">
        <v>8810</v>
      </c>
      <c r="B563" s="91" t="s">
        <v>8809</v>
      </c>
      <c r="C563" s="91" t="s">
        <v>9543</v>
      </c>
      <c r="D563" s="91" t="s">
        <v>9575</v>
      </c>
      <c r="E563" s="91" t="s">
        <v>8810</v>
      </c>
      <c r="F563" s="91" t="s">
        <v>10046</v>
      </c>
      <c r="G563" s="92"/>
      <c r="H563" s="91" t="str">
        <f>VLOOKUP(B563,'C-Business Context'!G:G,1,FALSE)</f>
        <v>SP32.3</v>
      </c>
    </row>
    <row r="564" spans="1:8">
      <c r="A564" s="91" t="s">
        <v>8812</v>
      </c>
      <c r="B564" s="91" t="s">
        <v>8811</v>
      </c>
      <c r="C564" s="91" t="s">
        <v>9416</v>
      </c>
      <c r="D564" s="91" t="s">
        <v>9565</v>
      </c>
      <c r="E564" s="91" t="s">
        <v>8812</v>
      </c>
      <c r="F564" s="91" t="s">
        <v>10046</v>
      </c>
      <c r="G564" s="92"/>
      <c r="H564" s="91" t="str">
        <f>VLOOKUP(B564,'C-Business Context'!G:G,1,FALSE)</f>
        <v>SP32.4</v>
      </c>
    </row>
    <row r="565" spans="1:8">
      <c r="A565" s="91" t="s">
        <v>8814</v>
      </c>
      <c r="B565" s="91" t="s">
        <v>8813</v>
      </c>
      <c r="C565" s="91" t="s">
        <v>9416</v>
      </c>
      <c r="D565" s="91" t="s">
        <v>9565</v>
      </c>
      <c r="E565" s="91" t="s">
        <v>8814</v>
      </c>
      <c r="F565" s="91" t="s">
        <v>10046</v>
      </c>
      <c r="G565" s="92"/>
      <c r="H565" s="91" t="str">
        <f>VLOOKUP(B565,'C-Business Context'!G:G,1,FALSE)</f>
        <v>SP32.5</v>
      </c>
    </row>
    <row r="566" spans="1:8">
      <c r="A566" s="91" t="s">
        <v>8816</v>
      </c>
      <c r="B566" s="91" t="s">
        <v>8815</v>
      </c>
      <c r="C566" s="91" t="s">
        <v>9416</v>
      </c>
      <c r="D566" s="91" t="s">
        <v>9565</v>
      </c>
      <c r="E566" s="91" t="s">
        <v>8816</v>
      </c>
      <c r="F566" s="91" t="s">
        <v>10045</v>
      </c>
      <c r="G566" s="92"/>
      <c r="H566" s="91" t="str">
        <f>VLOOKUP(B566,'C-Business Context'!G:G,1,FALSE)</f>
        <v>SP32.6</v>
      </c>
    </row>
    <row r="567" spans="1:8">
      <c r="A567" s="91" t="s">
        <v>8818</v>
      </c>
      <c r="B567" s="91" t="s">
        <v>8817</v>
      </c>
      <c r="C567" s="91" t="s">
        <v>9419</v>
      </c>
      <c r="D567" s="91" t="s">
        <v>9546</v>
      </c>
      <c r="E567" s="91" t="s">
        <v>8818</v>
      </c>
      <c r="F567" s="91" t="s">
        <v>10046</v>
      </c>
      <c r="G567" s="92"/>
      <c r="H567" s="91" t="str">
        <f>VLOOKUP(B567,'C-Business Context'!G:G,1,FALSE)</f>
        <v>SP32.8</v>
      </c>
    </row>
    <row r="568" spans="1:8" hidden="1">
      <c r="A568" s="91" t="s">
        <v>8821</v>
      </c>
      <c r="B568" s="91" t="s">
        <v>8820</v>
      </c>
      <c r="C568" s="91" t="s">
        <v>9421</v>
      </c>
      <c r="D568" s="91" t="s">
        <v>9546</v>
      </c>
      <c r="E568" s="91" t="s">
        <v>8821</v>
      </c>
      <c r="F568" s="91" t="s">
        <v>10045</v>
      </c>
      <c r="G568" s="92"/>
      <c r="H568" s="91" t="str">
        <f>VLOOKUP(B568,'C-Business Context'!G:G,1,FALSE)</f>
        <v>SP33.10</v>
      </c>
    </row>
    <row r="569" spans="1:8" hidden="1">
      <c r="A569" s="91" t="s">
        <v>8823</v>
      </c>
      <c r="B569" s="91" t="s">
        <v>8822</v>
      </c>
      <c r="C569" s="91" t="s">
        <v>9561</v>
      </c>
      <c r="D569" s="91" t="s">
        <v>10136</v>
      </c>
      <c r="E569" s="91" t="s">
        <v>8823</v>
      </c>
      <c r="F569" s="91" t="s">
        <v>10046</v>
      </c>
      <c r="G569" s="92"/>
      <c r="H569" s="91" t="str">
        <f>VLOOKUP(B569,'C-Business Context'!G:G,1,FALSE)</f>
        <v>SP33.11</v>
      </c>
    </row>
    <row r="570" spans="1:8" hidden="1">
      <c r="A570" s="91" t="s">
        <v>8825</v>
      </c>
      <c r="B570" s="91" t="s">
        <v>8824</v>
      </c>
      <c r="C570" s="91" t="s">
        <v>9576</v>
      </c>
      <c r="D570" s="91" t="s">
        <v>9547</v>
      </c>
      <c r="E570" s="91" t="s">
        <v>8825</v>
      </c>
      <c r="F570" s="91" t="s">
        <v>10045</v>
      </c>
      <c r="G570" s="92"/>
      <c r="H570" s="91" t="str">
        <f>VLOOKUP(B570,'C-Business Context'!G:G,1,FALSE)</f>
        <v>SP33.12</v>
      </c>
    </row>
    <row r="571" spans="1:8" hidden="1">
      <c r="A571" s="91" t="s">
        <v>8827</v>
      </c>
      <c r="B571" s="91" t="s">
        <v>8826</v>
      </c>
      <c r="C571" s="91" t="s">
        <v>9576</v>
      </c>
      <c r="D571" s="91" t="s">
        <v>9547</v>
      </c>
      <c r="E571" s="91" t="s">
        <v>8827</v>
      </c>
      <c r="F571" s="91" t="s">
        <v>10045</v>
      </c>
      <c r="G571" s="92"/>
      <c r="H571" s="91" t="str">
        <f>VLOOKUP(B571,'C-Business Context'!G:G,1,FALSE)</f>
        <v>SP33.4</v>
      </c>
    </row>
    <row r="572" spans="1:8" hidden="1">
      <c r="A572" s="91" t="s">
        <v>8829</v>
      </c>
      <c r="B572" s="91" t="s">
        <v>8828</v>
      </c>
      <c r="C572" s="91" t="s">
        <v>9561</v>
      </c>
      <c r="D572" s="91" t="s">
        <v>10058</v>
      </c>
      <c r="E572" s="91" t="s">
        <v>8829</v>
      </c>
      <c r="F572" s="91" t="s">
        <v>10046</v>
      </c>
      <c r="G572" s="92"/>
      <c r="H572" s="91" t="str">
        <f>VLOOKUP(B572,'C-Business Context'!G:G,1,FALSE)</f>
        <v>SP33.5</v>
      </c>
    </row>
    <row r="573" spans="1:8" hidden="1">
      <c r="A573" s="91" t="s">
        <v>8831</v>
      </c>
      <c r="B573" s="91" t="s">
        <v>8830</v>
      </c>
      <c r="C573" s="91" t="s">
        <v>9527</v>
      </c>
      <c r="D573" s="91" t="s">
        <v>9527</v>
      </c>
      <c r="E573" s="91" t="s">
        <v>8831</v>
      </c>
      <c r="F573" s="91" t="s">
        <v>10045</v>
      </c>
      <c r="G573" s="92"/>
      <c r="H573" s="91" t="str">
        <f>VLOOKUP(B573,'C-Business Context'!G:G,1,FALSE)</f>
        <v>SP33.8</v>
      </c>
    </row>
    <row r="574" spans="1:8" hidden="1">
      <c r="A574" s="91" t="s">
        <v>8833</v>
      </c>
      <c r="B574" s="91" t="s">
        <v>8832</v>
      </c>
      <c r="C574" s="91" t="s">
        <v>9450</v>
      </c>
      <c r="D574" s="91" t="s">
        <v>10054</v>
      </c>
      <c r="E574" s="91" t="s">
        <v>8833</v>
      </c>
      <c r="F574" s="91" t="s">
        <v>10045</v>
      </c>
      <c r="G574" s="92"/>
      <c r="H574" s="91" t="str">
        <f>VLOOKUP(B574,'C-Business Context'!G:G,1,FALSE)</f>
        <v>SP33.9</v>
      </c>
    </row>
    <row r="575" spans="1:8" hidden="1">
      <c r="A575" s="91" t="s">
        <v>8837</v>
      </c>
      <c r="B575" s="91" t="s">
        <v>8836</v>
      </c>
      <c r="C575" s="91" t="s">
        <v>9528</v>
      </c>
      <c r="D575" s="91" t="s">
        <v>10137</v>
      </c>
      <c r="E575" s="91" t="s">
        <v>8837</v>
      </c>
      <c r="F575" s="91" t="s">
        <v>10046</v>
      </c>
      <c r="G575" s="92"/>
      <c r="H575" s="91" t="str">
        <f>VLOOKUP(B575,'C-Business Context'!G:G,1,FALSE)</f>
        <v>SP34.1</v>
      </c>
    </row>
    <row r="576" spans="1:8" hidden="1">
      <c r="A576" s="91" t="s">
        <v>8839</v>
      </c>
      <c r="B576" s="91" t="s">
        <v>8838</v>
      </c>
      <c r="C576" s="91" t="s">
        <v>9593</v>
      </c>
      <c r="D576" s="91" t="s">
        <v>10099</v>
      </c>
      <c r="E576" s="91" t="s">
        <v>8839</v>
      </c>
      <c r="F576" s="91" t="s">
        <v>10046</v>
      </c>
      <c r="G576" s="92"/>
      <c r="H576" s="91" t="str">
        <f>VLOOKUP(B576,'C-Business Context'!G:G,1,FALSE)</f>
        <v>SP34.2</v>
      </c>
    </row>
    <row r="577" spans="1:8" hidden="1">
      <c r="A577" s="91" t="s">
        <v>8841</v>
      </c>
      <c r="B577" s="91" t="s">
        <v>8840</v>
      </c>
      <c r="C577" s="91" t="s">
        <v>9593</v>
      </c>
      <c r="D577" s="91" t="s">
        <v>10099</v>
      </c>
      <c r="E577" s="91" t="s">
        <v>8841</v>
      </c>
      <c r="F577" s="91" t="s">
        <v>10046</v>
      </c>
      <c r="G577" s="92"/>
      <c r="H577" s="91" t="str">
        <f>VLOOKUP(B577,'C-Business Context'!G:G,1,FALSE)</f>
        <v>SP34.3</v>
      </c>
    </row>
    <row r="578" spans="1:8" hidden="1">
      <c r="A578" s="91" t="s">
        <v>8843</v>
      </c>
      <c r="B578" s="91" t="s">
        <v>8842</v>
      </c>
      <c r="C578" s="91" t="s">
        <v>9487</v>
      </c>
      <c r="D578" s="91" t="s">
        <v>10102</v>
      </c>
      <c r="E578" s="91" t="s">
        <v>8843</v>
      </c>
      <c r="F578" s="91" t="s">
        <v>10045</v>
      </c>
      <c r="G578" s="92"/>
      <c r="H578" s="91" t="str">
        <f>VLOOKUP(B578,'C-Business Context'!G:G,1,FALSE)</f>
        <v>SP34.4</v>
      </c>
    </row>
    <row r="579" spans="1:8" hidden="1">
      <c r="A579" s="91" t="s">
        <v>8845</v>
      </c>
      <c r="B579" s="91" t="s">
        <v>8844</v>
      </c>
      <c r="C579" s="91" t="s">
        <v>9487</v>
      </c>
      <c r="D579" s="91" t="s">
        <v>10102</v>
      </c>
      <c r="E579" s="91" t="s">
        <v>8845</v>
      </c>
      <c r="F579" s="91" t="s">
        <v>10045</v>
      </c>
      <c r="G579" s="92"/>
      <c r="H579" s="91" t="str">
        <f>VLOOKUP(B579,'C-Business Context'!G:G,1,FALSE)</f>
        <v>SP34.5</v>
      </c>
    </row>
    <row r="580" spans="1:8">
      <c r="A580" s="91" t="s">
        <v>8847</v>
      </c>
      <c r="B580" s="91" t="s">
        <v>8846</v>
      </c>
      <c r="C580" s="91" t="s">
        <v>9593</v>
      </c>
      <c r="D580" s="91" t="s">
        <v>10099</v>
      </c>
      <c r="E580" s="91" t="s">
        <v>8847</v>
      </c>
      <c r="F580" s="91" t="s">
        <v>10046</v>
      </c>
      <c r="G580" s="92"/>
      <c r="H580" s="91" t="str">
        <f>VLOOKUP(B580,'C-Business Context'!G:G,1,FALSE)</f>
        <v>SP34.6</v>
      </c>
    </row>
    <row r="581" spans="1:8">
      <c r="A581" s="91" t="s">
        <v>8849</v>
      </c>
      <c r="B581" s="91" t="s">
        <v>8848</v>
      </c>
      <c r="C581" s="91" t="s">
        <v>9508</v>
      </c>
      <c r="D581" s="91" t="s">
        <v>9413</v>
      </c>
      <c r="E581" s="91" t="s">
        <v>8849</v>
      </c>
      <c r="F581" s="91" t="s">
        <v>10046</v>
      </c>
      <c r="G581" s="92"/>
      <c r="H581" s="91" t="str">
        <f>VLOOKUP(B581,'C-Business Context'!G:G,1,FALSE)</f>
        <v>SP34.7</v>
      </c>
    </row>
    <row r="582" spans="1:8">
      <c r="A582" s="91" t="s">
        <v>8852</v>
      </c>
      <c r="B582" s="91" t="s">
        <v>8851</v>
      </c>
      <c r="C582" s="91" t="s">
        <v>9339</v>
      </c>
      <c r="D582" s="91" t="s">
        <v>10116</v>
      </c>
      <c r="E582" s="91" t="s">
        <v>8852</v>
      </c>
      <c r="F582" s="91" t="s">
        <v>10138</v>
      </c>
      <c r="G582" s="92">
        <v>45685</v>
      </c>
      <c r="H582" s="91" t="str">
        <f>VLOOKUP(B582,'C-Business Context'!G:G,1,FALSE)</f>
        <v>SP35.1</v>
      </c>
    </row>
    <row r="583" spans="1:8">
      <c r="A583" s="91" t="s">
        <v>8854</v>
      </c>
      <c r="B583" s="91" t="s">
        <v>8853</v>
      </c>
      <c r="C583" s="91" t="s">
        <v>9574</v>
      </c>
      <c r="D583" s="91" t="s">
        <v>9548</v>
      </c>
      <c r="E583" s="91" t="s">
        <v>8854</v>
      </c>
      <c r="F583" s="91" t="s">
        <v>10046</v>
      </c>
      <c r="G583" s="92"/>
      <c r="H583" s="91" t="str">
        <f>VLOOKUP(B583,'C-Business Context'!G:G,1,FALSE)</f>
        <v>SP35.10</v>
      </c>
    </row>
    <row r="584" spans="1:8">
      <c r="A584" s="91" t="s">
        <v>8856</v>
      </c>
      <c r="B584" s="91" t="s">
        <v>8855</v>
      </c>
      <c r="C584" s="91" t="s">
        <v>9479</v>
      </c>
      <c r="D584" s="91" t="s">
        <v>9574</v>
      </c>
      <c r="E584" s="91" t="s">
        <v>8856</v>
      </c>
      <c r="F584" s="91" t="s">
        <v>10046</v>
      </c>
      <c r="G584" s="92"/>
      <c r="H584" s="91" t="str">
        <f>VLOOKUP(B584,'C-Business Context'!G:G,1,FALSE)</f>
        <v>SP35.11</v>
      </c>
    </row>
    <row r="585" spans="1:8">
      <c r="A585" s="91" t="s">
        <v>8858</v>
      </c>
      <c r="B585" s="91" t="s">
        <v>8857</v>
      </c>
      <c r="C585" s="91" t="s">
        <v>9339</v>
      </c>
      <c r="D585" s="91" t="s">
        <v>9547</v>
      </c>
      <c r="E585" s="91" t="s">
        <v>8858</v>
      </c>
      <c r="F585" s="91" t="s">
        <v>10046</v>
      </c>
      <c r="G585" s="92"/>
      <c r="H585" s="91" t="str">
        <f>VLOOKUP(B585,'C-Business Context'!G:G,1,FALSE)</f>
        <v>SP35.12</v>
      </c>
    </row>
    <row r="586" spans="1:8">
      <c r="A586" s="91" t="s">
        <v>8860</v>
      </c>
      <c r="B586" s="91" t="s">
        <v>8859</v>
      </c>
      <c r="C586" s="91" t="s">
        <v>9544</v>
      </c>
      <c r="D586" s="91" t="s">
        <v>9547</v>
      </c>
      <c r="E586" s="91" t="s">
        <v>8860</v>
      </c>
      <c r="F586" s="91" t="s">
        <v>10046</v>
      </c>
      <c r="G586" s="92"/>
      <c r="H586" s="91" t="str">
        <f>VLOOKUP(B586,'C-Business Context'!G:G,1,FALSE)</f>
        <v>SP35.13</v>
      </c>
    </row>
    <row r="587" spans="1:8">
      <c r="A587" s="91" t="s">
        <v>8862</v>
      </c>
      <c r="B587" s="91" t="s">
        <v>8861</v>
      </c>
      <c r="C587" s="91" t="s">
        <v>9587</v>
      </c>
      <c r="D587" s="91" t="s">
        <v>9547</v>
      </c>
      <c r="E587" s="91" t="s">
        <v>8862</v>
      </c>
      <c r="F587" s="91" t="s">
        <v>10046</v>
      </c>
      <c r="G587" s="92"/>
      <c r="H587" s="91" t="str">
        <f>VLOOKUP(B587,'C-Business Context'!G:G,1,FALSE)</f>
        <v>SP35.14</v>
      </c>
    </row>
    <row r="588" spans="1:8">
      <c r="A588" s="91" t="s">
        <v>8864</v>
      </c>
      <c r="B588" s="91" t="s">
        <v>8863</v>
      </c>
      <c r="C588" s="91" t="s">
        <v>9544</v>
      </c>
      <c r="D588" s="91" t="s">
        <v>9547</v>
      </c>
      <c r="E588" s="91" t="s">
        <v>8864</v>
      </c>
      <c r="F588" s="91" t="s">
        <v>10046</v>
      </c>
      <c r="G588" s="92"/>
      <c r="H588" s="91" t="str">
        <f>VLOOKUP(B588,'C-Business Context'!G:G,1,FALSE)</f>
        <v>SP35.15</v>
      </c>
    </row>
    <row r="589" spans="1:8">
      <c r="A589" s="91" t="s">
        <v>8866</v>
      </c>
      <c r="B589" s="91" t="s">
        <v>8865</v>
      </c>
      <c r="C589" s="91" t="s">
        <v>9588</v>
      </c>
      <c r="D589" s="91" t="s">
        <v>9547</v>
      </c>
      <c r="E589" s="91" t="s">
        <v>8866</v>
      </c>
      <c r="F589" s="91" t="s">
        <v>10046</v>
      </c>
      <c r="G589" s="92"/>
      <c r="H589" s="91" t="str">
        <f>VLOOKUP(B589,'C-Business Context'!G:G,1,FALSE)</f>
        <v>SP35.16</v>
      </c>
    </row>
    <row r="590" spans="1:8">
      <c r="A590" s="91" t="s">
        <v>8868</v>
      </c>
      <c r="B590" s="91" t="s">
        <v>8867</v>
      </c>
      <c r="C590" s="91" t="s">
        <v>9588</v>
      </c>
      <c r="D590" s="91" t="s">
        <v>9547</v>
      </c>
      <c r="E590" s="91" t="s">
        <v>8868</v>
      </c>
      <c r="F590" s="91" t="s">
        <v>10046</v>
      </c>
      <c r="G590" s="92"/>
      <c r="H590" s="91" t="str">
        <f>VLOOKUP(B590,'C-Business Context'!G:G,1,FALSE)</f>
        <v>SP35.17</v>
      </c>
    </row>
    <row r="591" spans="1:8">
      <c r="A591" s="91" t="s">
        <v>8870</v>
      </c>
      <c r="B591" s="91" t="s">
        <v>8869</v>
      </c>
      <c r="C591" s="91" t="s">
        <v>9339</v>
      </c>
      <c r="D591" s="91" t="s">
        <v>9566</v>
      </c>
      <c r="E591" s="91" t="s">
        <v>8870</v>
      </c>
      <c r="F591" s="91" t="s">
        <v>10064</v>
      </c>
      <c r="G591" s="92">
        <v>45671</v>
      </c>
      <c r="H591" s="91" t="str">
        <f>VLOOKUP(B591,'C-Business Context'!G:G,1,FALSE)</f>
        <v>SP35.18</v>
      </c>
    </row>
    <row r="592" spans="1:8" hidden="1">
      <c r="A592" s="91" t="s">
        <v>8872</v>
      </c>
      <c r="B592" s="91" t="s">
        <v>8871</v>
      </c>
      <c r="C592" s="91" t="s">
        <v>9339</v>
      </c>
      <c r="D592" s="91" t="s">
        <v>10116</v>
      </c>
      <c r="E592" s="91" t="s">
        <v>8872</v>
      </c>
      <c r="F592" s="91" t="s">
        <v>10046</v>
      </c>
      <c r="G592" s="92"/>
      <c r="H592" s="91" t="str">
        <f>VLOOKUP(B592,'C-Business Context'!G:G,1,FALSE)</f>
        <v>SP35.19</v>
      </c>
    </row>
    <row r="593" spans="1:8">
      <c r="A593" s="91" t="s">
        <v>8874</v>
      </c>
      <c r="B593" s="91" t="s">
        <v>8873</v>
      </c>
      <c r="C593" s="91" t="s">
        <v>9566</v>
      </c>
      <c r="D593" s="91" t="s">
        <v>10067</v>
      </c>
      <c r="E593" s="91" t="s">
        <v>8874</v>
      </c>
      <c r="F593" s="91" t="s">
        <v>10045</v>
      </c>
      <c r="G593" s="92"/>
      <c r="H593" s="91" t="str">
        <f>VLOOKUP(B593,'C-Business Context'!G:G,1,FALSE)</f>
        <v>SP35.5</v>
      </c>
    </row>
    <row r="594" spans="1:8" hidden="1">
      <c r="A594" s="91" t="s">
        <v>8876</v>
      </c>
      <c r="B594" s="91" t="s">
        <v>8875</v>
      </c>
      <c r="C594" s="91" t="s">
        <v>9468</v>
      </c>
      <c r="D594" s="91" t="s">
        <v>10058</v>
      </c>
      <c r="E594" s="91" t="s">
        <v>8876</v>
      </c>
      <c r="F594" s="91" t="s">
        <v>10046</v>
      </c>
      <c r="G594" s="92"/>
      <c r="H594" s="91" t="str">
        <f>VLOOKUP(B594,'C-Business Context'!G:G,1,FALSE)</f>
        <v>SP35.6</v>
      </c>
    </row>
    <row r="595" spans="1:8" hidden="1">
      <c r="A595" s="91" t="s">
        <v>8878</v>
      </c>
      <c r="B595" s="91" t="s">
        <v>8877</v>
      </c>
      <c r="C595" s="91" t="s">
        <v>9339</v>
      </c>
      <c r="D595" s="91" t="s">
        <v>10065</v>
      </c>
      <c r="E595" s="91" t="s">
        <v>8878</v>
      </c>
      <c r="F595" s="91" t="s">
        <v>10046</v>
      </c>
      <c r="G595" s="92"/>
      <c r="H595" s="91" t="str">
        <f>VLOOKUP(B595,'C-Business Context'!G:G,1,FALSE)</f>
        <v>SP35.7</v>
      </c>
    </row>
    <row r="596" spans="1:8" hidden="1">
      <c r="A596" s="91" t="s">
        <v>8880</v>
      </c>
      <c r="B596" s="91" t="s">
        <v>8879</v>
      </c>
      <c r="C596" s="91" t="s">
        <v>9339</v>
      </c>
      <c r="D596" s="91" t="s">
        <v>10065</v>
      </c>
      <c r="E596" s="91" t="s">
        <v>8880</v>
      </c>
      <c r="F596" s="91" t="s">
        <v>10046</v>
      </c>
      <c r="G596" s="92"/>
      <c r="H596" s="91" t="str">
        <f>VLOOKUP(B596,'C-Business Context'!G:G,1,FALSE)</f>
        <v>SP35.8</v>
      </c>
    </row>
    <row r="597" spans="1:8">
      <c r="A597" s="91" t="s">
        <v>8882</v>
      </c>
      <c r="B597" s="91" t="s">
        <v>8881</v>
      </c>
      <c r="C597" s="91" t="s">
        <v>9339</v>
      </c>
      <c r="D597" s="91" t="s">
        <v>10066</v>
      </c>
      <c r="E597" s="91" t="s">
        <v>8882</v>
      </c>
      <c r="F597" s="91" t="s">
        <v>10045</v>
      </c>
      <c r="G597" s="92"/>
      <c r="H597" s="91" t="str">
        <f>VLOOKUP(B597,'C-Business Context'!G:G,1,FALSE)</f>
        <v>SP35.9</v>
      </c>
    </row>
    <row r="598" spans="1:8" hidden="1">
      <c r="A598" s="91" t="s">
        <v>8886</v>
      </c>
      <c r="B598" s="91" t="s">
        <v>8885</v>
      </c>
      <c r="C598" s="91" t="s">
        <v>9541</v>
      </c>
      <c r="D598" s="91" t="s">
        <v>10099</v>
      </c>
      <c r="E598" s="91" t="s">
        <v>8886</v>
      </c>
      <c r="F598" s="91" t="s">
        <v>10046</v>
      </c>
      <c r="G598" s="92"/>
      <c r="H598" s="91" t="str">
        <f>VLOOKUP(B598,'C-Business Context'!G:G,1,FALSE)</f>
        <v>SP36.1</v>
      </c>
    </row>
    <row r="599" spans="1:8">
      <c r="A599" s="91" t="s">
        <v>8888</v>
      </c>
      <c r="B599" s="91" t="s">
        <v>8887</v>
      </c>
      <c r="C599" s="91" t="s">
        <v>9542</v>
      </c>
      <c r="D599" s="91" t="s">
        <v>9413</v>
      </c>
      <c r="E599" s="91" t="s">
        <v>8888</v>
      </c>
      <c r="F599" s="91" t="s">
        <v>10045</v>
      </c>
      <c r="G599" s="92"/>
      <c r="H599" s="91" t="str">
        <f>VLOOKUP(B599,'C-Business Context'!G:G,1,FALSE)</f>
        <v>SP36.10</v>
      </c>
    </row>
    <row r="600" spans="1:8">
      <c r="A600" s="91" t="s">
        <v>8890</v>
      </c>
      <c r="B600" s="91" t="s">
        <v>8889</v>
      </c>
      <c r="C600" s="91" t="s">
        <v>9413</v>
      </c>
      <c r="D600" s="91" t="s">
        <v>9413</v>
      </c>
      <c r="E600" s="91" t="s">
        <v>8890</v>
      </c>
      <c r="F600" s="91" t="s">
        <v>10046</v>
      </c>
      <c r="G600" s="92"/>
      <c r="H600" s="91" t="str">
        <f>VLOOKUP(B600,'C-Business Context'!G:G,1,FALSE)</f>
        <v>SP36.12</v>
      </c>
    </row>
    <row r="601" spans="1:8">
      <c r="A601" s="91" t="s">
        <v>8892</v>
      </c>
      <c r="B601" s="91" t="s">
        <v>8891</v>
      </c>
      <c r="C601" s="91" t="s">
        <v>9509</v>
      </c>
      <c r="D601" s="91" t="s">
        <v>9509</v>
      </c>
      <c r="E601" s="91" t="s">
        <v>8892</v>
      </c>
      <c r="F601" s="91" t="s">
        <v>10046</v>
      </c>
      <c r="G601" s="92"/>
      <c r="H601" s="91" t="str">
        <f>VLOOKUP(B601,'C-Business Context'!G:G,1,FALSE)</f>
        <v>SP36.13</v>
      </c>
    </row>
    <row r="602" spans="1:8">
      <c r="A602" s="91" t="s">
        <v>8894</v>
      </c>
      <c r="B602" s="91" t="s">
        <v>8893</v>
      </c>
      <c r="C602" s="91" t="s">
        <v>9510</v>
      </c>
      <c r="D602" s="91" t="s">
        <v>9510</v>
      </c>
      <c r="E602" s="91" t="s">
        <v>8894</v>
      </c>
      <c r="F602" s="91" t="s">
        <v>10045</v>
      </c>
      <c r="G602" s="92"/>
      <c r="H602" s="91" t="str">
        <f>VLOOKUP(B602,'C-Business Context'!G:G,1,FALSE)</f>
        <v>SP36.14</v>
      </c>
    </row>
    <row r="603" spans="1:8" hidden="1">
      <c r="A603" s="91" t="s">
        <v>8896</v>
      </c>
      <c r="B603" s="91" t="s">
        <v>8895</v>
      </c>
      <c r="C603" s="91" t="s">
        <v>9413</v>
      </c>
      <c r="D603" s="91" t="s">
        <v>10099</v>
      </c>
      <c r="E603" s="91" t="s">
        <v>8896</v>
      </c>
      <c r="F603" s="91" t="s">
        <v>10064</v>
      </c>
      <c r="G603" s="92">
        <v>45684</v>
      </c>
      <c r="H603" s="91" t="str">
        <f>VLOOKUP(B603,'C-Business Context'!G:G,1,FALSE)</f>
        <v>SP36.2</v>
      </c>
    </row>
    <row r="604" spans="1:8" hidden="1">
      <c r="A604" s="91" t="s">
        <v>8898</v>
      </c>
      <c r="B604" s="91" t="s">
        <v>8897</v>
      </c>
      <c r="C604" s="91" t="s">
        <v>9413</v>
      </c>
      <c r="D604" s="91" t="s">
        <v>10099</v>
      </c>
      <c r="E604" s="91" t="s">
        <v>8898</v>
      </c>
      <c r="F604" s="91" t="s">
        <v>10045</v>
      </c>
      <c r="G604" s="92"/>
      <c r="H604" s="91" t="str">
        <f>VLOOKUP(B604,'C-Business Context'!G:G,1,FALSE)</f>
        <v>SP36.3</v>
      </c>
    </row>
    <row r="605" spans="1:8">
      <c r="A605" s="91" t="s">
        <v>8900</v>
      </c>
      <c r="B605" s="91" t="s">
        <v>8899</v>
      </c>
      <c r="C605" s="91" t="s">
        <v>9542</v>
      </c>
      <c r="D605" s="91" t="s">
        <v>9413</v>
      </c>
      <c r="E605" s="91" t="s">
        <v>8900</v>
      </c>
      <c r="F605" s="91" t="s">
        <v>10046</v>
      </c>
      <c r="G605" s="92"/>
      <c r="H605" s="91" t="str">
        <f>VLOOKUP(B605,'C-Business Context'!G:G,1,FALSE)</f>
        <v>SP36.4</v>
      </c>
    </row>
    <row r="606" spans="1:8">
      <c r="A606" s="91" t="s">
        <v>8902</v>
      </c>
      <c r="B606" s="91" t="s">
        <v>8901</v>
      </c>
      <c r="C606" s="91" t="s">
        <v>9413</v>
      </c>
      <c r="D606" s="91" t="s">
        <v>9510</v>
      </c>
      <c r="E606" s="91" t="s">
        <v>8902</v>
      </c>
      <c r="F606" s="91" t="s">
        <v>10046</v>
      </c>
      <c r="G606" s="92"/>
      <c r="H606" s="91" t="str">
        <f>VLOOKUP(B606,'C-Business Context'!G:G,1,FALSE)</f>
        <v>SP36.6</v>
      </c>
    </row>
    <row r="607" spans="1:8">
      <c r="A607" s="91" t="s">
        <v>8904</v>
      </c>
      <c r="B607" s="91" t="s">
        <v>8903</v>
      </c>
      <c r="C607" s="91" t="s">
        <v>9542</v>
      </c>
      <c r="D607" s="91" t="s">
        <v>9413</v>
      </c>
      <c r="E607" s="91" t="s">
        <v>8904</v>
      </c>
      <c r="F607" s="91" t="s">
        <v>10046</v>
      </c>
      <c r="G607" s="92"/>
      <c r="H607" s="91" t="str">
        <f>VLOOKUP(B607,'C-Business Context'!G:G,1,FALSE)</f>
        <v>SP36.7</v>
      </c>
    </row>
    <row r="608" spans="1:8">
      <c r="A608" s="91" t="s">
        <v>8906</v>
      </c>
      <c r="B608" s="91" t="s">
        <v>8905</v>
      </c>
      <c r="C608" s="91" t="s">
        <v>9542</v>
      </c>
      <c r="D608" s="91" t="s">
        <v>9413</v>
      </c>
      <c r="E608" s="91" t="s">
        <v>8906</v>
      </c>
      <c r="F608" s="91" t="s">
        <v>10046</v>
      </c>
      <c r="G608" s="92"/>
      <c r="H608" s="91" t="str">
        <f>VLOOKUP(B608,'C-Business Context'!G:G,1,FALSE)</f>
        <v>SP36.8</v>
      </c>
    </row>
    <row r="609" spans="1:8">
      <c r="A609" s="91" t="s">
        <v>8908</v>
      </c>
      <c r="B609" s="91" t="s">
        <v>8907</v>
      </c>
      <c r="C609" s="91" t="s">
        <v>9413</v>
      </c>
      <c r="D609" s="91" t="s">
        <v>9413</v>
      </c>
      <c r="E609" s="91" t="s">
        <v>8908</v>
      </c>
      <c r="F609" s="91" t="s">
        <v>10045</v>
      </c>
      <c r="G609" s="92"/>
      <c r="H609" s="91" t="str">
        <f>VLOOKUP(B609,'C-Business Context'!G:G,1,FALSE)</f>
        <v>SP36.9</v>
      </c>
    </row>
    <row r="610" spans="1:8">
      <c r="A610" s="91" t="s">
        <v>8911</v>
      </c>
      <c r="B610" s="91" t="s">
        <v>8910</v>
      </c>
      <c r="C610" s="91" t="s">
        <v>9483</v>
      </c>
      <c r="D610" s="91" t="s">
        <v>10115</v>
      </c>
      <c r="E610" s="91" t="s">
        <v>8911</v>
      </c>
      <c r="F610" s="91" t="s">
        <v>10045</v>
      </c>
      <c r="G610" s="92"/>
      <c r="H610" s="91" t="str">
        <f>VLOOKUP(B610,'C-Business Context'!G:G,1,FALSE)</f>
        <v>SP37.1</v>
      </c>
    </row>
    <row r="917" spans="2:3">
      <c r="B917" s="91" t="s">
        <v>7668</v>
      </c>
      <c r="C917" s="91" t="str">
        <f>MID(B917,2,3)</f>
        <v>P03</v>
      </c>
    </row>
    <row r="918" spans="2:3">
      <c r="B918" s="91" t="s">
        <v>7670</v>
      </c>
      <c r="C918" s="91" t="str">
        <f t="shared" ref="C918:C981" si="0">MID(B918,2,3)</f>
        <v>P03</v>
      </c>
    </row>
    <row r="919" spans="2:3">
      <c r="B919" s="91" t="s">
        <v>7672</v>
      </c>
      <c r="C919" s="91" t="str">
        <f t="shared" si="0"/>
        <v>P03</v>
      </c>
    </row>
    <row r="920" spans="2:3">
      <c r="B920" s="91" t="s">
        <v>7674</v>
      </c>
      <c r="C920" s="91" t="str">
        <f t="shared" si="0"/>
        <v>P03</v>
      </c>
    </row>
    <row r="921" spans="2:3">
      <c r="B921" s="91" t="s">
        <v>7676</v>
      </c>
      <c r="C921" s="91" t="str">
        <f t="shared" si="0"/>
        <v>P03</v>
      </c>
    </row>
    <row r="922" spans="2:3">
      <c r="B922" s="91" t="s">
        <v>7678</v>
      </c>
      <c r="C922" s="91" t="str">
        <f t="shared" si="0"/>
        <v>P03</v>
      </c>
    </row>
    <row r="923" spans="2:3">
      <c r="B923" s="91" t="s">
        <v>7680</v>
      </c>
      <c r="C923" s="91" t="str">
        <f t="shared" si="0"/>
        <v>P03</v>
      </c>
    </row>
    <row r="924" spans="2:3">
      <c r="B924" s="91" t="s">
        <v>7682</v>
      </c>
      <c r="C924" s="91" t="str">
        <f t="shared" si="0"/>
        <v>P03</v>
      </c>
    </row>
    <row r="925" spans="2:3">
      <c r="B925" s="91" t="s">
        <v>7684</v>
      </c>
      <c r="C925" s="91" t="str">
        <f t="shared" si="0"/>
        <v>P03</v>
      </c>
    </row>
    <row r="926" spans="2:3">
      <c r="B926" s="91" t="s">
        <v>7686</v>
      </c>
      <c r="C926" s="91" t="str">
        <f t="shared" si="0"/>
        <v>P03</v>
      </c>
    </row>
    <row r="927" spans="2:3">
      <c r="B927" s="91" t="s">
        <v>7692</v>
      </c>
      <c r="C927" s="91" t="str">
        <f t="shared" si="0"/>
        <v>P04</v>
      </c>
    </row>
    <row r="928" spans="2:3">
      <c r="B928" s="91" t="s">
        <v>7698</v>
      </c>
      <c r="C928" s="91" t="str">
        <f t="shared" si="0"/>
        <v>P05</v>
      </c>
    </row>
    <row r="929" spans="2:3">
      <c r="B929" s="91" t="s">
        <v>7711</v>
      </c>
      <c r="C929" s="91" t="str">
        <f t="shared" si="0"/>
        <v>P07</v>
      </c>
    </row>
    <row r="930" spans="2:3">
      <c r="B930" s="91" t="s">
        <v>7713</v>
      </c>
      <c r="C930" s="91" t="str">
        <f t="shared" si="0"/>
        <v>P07</v>
      </c>
    </row>
    <row r="931" spans="2:3">
      <c r="B931" s="91" t="s">
        <v>7721</v>
      </c>
      <c r="C931" s="91" t="str">
        <f t="shared" si="0"/>
        <v>P07</v>
      </c>
    </row>
    <row r="932" spans="2:3">
      <c r="B932" s="91" t="s">
        <v>7723</v>
      </c>
      <c r="C932" s="91" t="str">
        <f t="shared" si="0"/>
        <v>P07</v>
      </c>
    </row>
    <row r="933" spans="2:3">
      <c r="B933" s="91" t="s">
        <v>7725</v>
      </c>
      <c r="C933" s="91" t="str">
        <f t="shared" si="0"/>
        <v>P07</v>
      </c>
    </row>
    <row r="934" spans="2:3">
      <c r="B934" s="91" t="s">
        <v>7731</v>
      </c>
      <c r="C934" s="91" t="str">
        <f t="shared" si="0"/>
        <v>P07</v>
      </c>
    </row>
    <row r="935" spans="2:3">
      <c r="B935" s="91" t="s">
        <v>7739</v>
      </c>
      <c r="C935" s="91" t="str">
        <f t="shared" si="0"/>
        <v>P07</v>
      </c>
    </row>
    <row r="936" spans="2:3">
      <c r="B936" s="91" t="s">
        <v>7745</v>
      </c>
      <c r="C936" s="91" t="str">
        <f t="shared" si="0"/>
        <v>P07</v>
      </c>
    </row>
    <row r="937" spans="2:3">
      <c r="B937" s="91" t="s">
        <v>7747</v>
      </c>
      <c r="C937" s="91" t="str">
        <f t="shared" si="0"/>
        <v>P07</v>
      </c>
    </row>
    <row r="938" spans="2:3">
      <c r="B938" s="91" t="s">
        <v>7751</v>
      </c>
      <c r="C938" s="91" t="str">
        <f t="shared" si="0"/>
        <v>P07</v>
      </c>
    </row>
    <row r="939" spans="2:3">
      <c r="B939" s="91" t="s">
        <v>7755</v>
      </c>
      <c r="C939" s="91" t="str">
        <f t="shared" si="0"/>
        <v>P07</v>
      </c>
    </row>
    <row r="940" spans="2:3">
      <c r="B940" s="91" t="s">
        <v>7758</v>
      </c>
      <c r="C940" s="91" t="str">
        <f t="shared" si="0"/>
        <v>P07</v>
      </c>
    </row>
    <row r="941" spans="2:3">
      <c r="B941" s="91" t="s">
        <v>7762</v>
      </c>
      <c r="C941" s="91" t="str">
        <f t="shared" si="0"/>
        <v>P07</v>
      </c>
    </row>
    <row r="942" spans="2:3">
      <c r="B942" s="91" t="s">
        <v>7764</v>
      </c>
      <c r="C942" s="91" t="str">
        <f t="shared" si="0"/>
        <v>P07</v>
      </c>
    </row>
    <row r="943" spans="2:3">
      <c r="B943" s="91" t="s">
        <v>7766</v>
      </c>
      <c r="C943" s="91" t="str">
        <f t="shared" si="0"/>
        <v>P07</v>
      </c>
    </row>
    <row r="944" spans="2:3">
      <c r="B944" s="91" t="s">
        <v>7786</v>
      </c>
      <c r="C944" s="91" t="str">
        <f t="shared" si="0"/>
        <v>P07</v>
      </c>
    </row>
    <row r="945" spans="2:3">
      <c r="B945" s="91" t="s">
        <v>7792</v>
      </c>
      <c r="C945" s="91" t="str">
        <f t="shared" si="0"/>
        <v>P07</v>
      </c>
    </row>
    <row r="946" spans="2:3">
      <c r="B946" s="91" t="s">
        <v>7797</v>
      </c>
      <c r="C946" s="91" t="str">
        <f t="shared" si="0"/>
        <v>P07</v>
      </c>
    </row>
    <row r="947" spans="2:3">
      <c r="B947" s="91" t="s">
        <v>7799</v>
      </c>
      <c r="C947" s="91" t="str">
        <f t="shared" si="0"/>
        <v>P07</v>
      </c>
    </row>
    <row r="948" spans="2:3">
      <c r="B948" s="91" t="s">
        <v>7801</v>
      </c>
      <c r="C948" s="91" t="str">
        <f t="shared" si="0"/>
        <v>P07</v>
      </c>
    </row>
    <row r="949" spans="2:3">
      <c r="B949" s="91" t="s">
        <v>7803</v>
      </c>
      <c r="C949" s="91" t="str">
        <f t="shared" si="0"/>
        <v>P07</v>
      </c>
    </row>
    <row r="950" spans="2:3">
      <c r="B950" s="91" t="s">
        <v>7809</v>
      </c>
      <c r="C950" s="91" t="str">
        <f t="shared" si="0"/>
        <v>P07</v>
      </c>
    </row>
    <row r="951" spans="2:3">
      <c r="B951" s="91" t="s">
        <v>7814</v>
      </c>
      <c r="C951" s="91" t="str">
        <f t="shared" si="0"/>
        <v>P08</v>
      </c>
    </row>
    <row r="952" spans="2:3">
      <c r="B952" s="91" t="s">
        <v>7816</v>
      </c>
      <c r="C952" s="91" t="str">
        <f t="shared" si="0"/>
        <v>P08</v>
      </c>
    </row>
    <row r="953" spans="2:3">
      <c r="B953" s="91" t="s">
        <v>7818</v>
      </c>
      <c r="C953" s="91" t="str">
        <f t="shared" si="0"/>
        <v>P08</v>
      </c>
    </row>
    <row r="954" spans="2:3">
      <c r="B954" s="91" t="s">
        <v>7820</v>
      </c>
      <c r="C954" s="91" t="str">
        <f t="shared" si="0"/>
        <v>P08</v>
      </c>
    </row>
    <row r="955" spans="2:3">
      <c r="B955" s="91" t="s">
        <v>7822</v>
      </c>
      <c r="C955" s="91" t="str">
        <f t="shared" si="0"/>
        <v>P08</v>
      </c>
    </row>
    <row r="956" spans="2:3">
      <c r="B956" s="91" t="s">
        <v>7824</v>
      </c>
      <c r="C956" s="91" t="str">
        <f t="shared" si="0"/>
        <v>P08</v>
      </c>
    </row>
    <row r="957" spans="2:3">
      <c r="B957" s="91" t="s">
        <v>7826</v>
      </c>
      <c r="C957" s="91" t="str">
        <f t="shared" si="0"/>
        <v>P08</v>
      </c>
    </row>
    <row r="958" spans="2:3">
      <c r="B958" s="91" t="s">
        <v>7828</v>
      </c>
      <c r="C958" s="91" t="str">
        <f t="shared" si="0"/>
        <v>P08</v>
      </c>
    </row>
    <row r="959" spans="2:3">
      <c r="B959" s="91" t="s">
        <v>7830</v>
      </c>
      <c r="C959" s="91" t="str">
        <f t="shared" si="0"/>
        <v>P08</v>
      </c>
    </row>
    <row r="960" spans="2:3">
      <c r="B960" s="91" t="s">
        <v>7832</v>
      </c>
      <c r="C960" s="91" t="str">
        <f t="shared" si="0"/>
        <v>P08</v>
      </c>
    </row>
    <row r="961" spans="2:3">
      <c r="B961" s="91" t="s">
        <v>7836</v>
      </c>
      <c r="C961" s="91" t="str">
        <f t="shared" si="0"/>
        <v>P08</v>
      </c>
    </row>
    <row r="962" spans="2:3">
      <c r="B962" s="91" t="s">
        <v>7838</v>
      </c>
      <c r="C962" s="91" t="str">
        <f t="shared" si="0"/>
        <v>P08</v>
      </c>
    </row>
    <row r="963" spans="2:3">
      <c r="B963" s="91" t="s">
        <v>7840</v>
      </c>
      <c r="C963" s="91" t="str">
        <f t="shared" si="0"/>
        <v>P08</v>
      </c>
    </row>
    <row r="964" spans="2:3">
      <c r="B964" s="91" t="s">
        <v>7842</v>
      </c>
      <c r="C964" s="91" t="str">
        <f t="shared" si="0"/>
        <v>P08</v>
      </c>
    </row>
    <row r="965" spans="2:3">
      <c r="B965" s="91" t="s">
        <v>7848</v>
      </c>
      <c r="C965" s="91" t="str">
        <f t="shared" si="0"/>
        <v>P08</v>
      </c>
    </row>
    <row r="966" spans="2:3">
      <c r="B966" s="91" t="s">
        <v>7850</v>
      </c>
      <c r="C966" s="91" t="str">
        <f t="shared" si="0"/>
        <v>P08</v>
      </c>
    </row>
    <row r="967" spans="2:3">
      <c r="B967" s="91" t="s">
        <v>7852</v>
      </c>
      <c r="C967" s="91" t="str">
        <f t="shared" si="0"/>
        <v>P08</v>
      </c>
    </row>
    <row r="968" spans="2:3">
      <c r="B968" s="91" t="s">
        <v>7854</v>
      </c>
      <c r="C968" s="91" t="str">
        <f t="shared" si="0"/>
        <v>P08</v>
      </c>
    </row>
    <row r="969" spans="2:3">
      <c r="B969" s="91" t="s">
        <v>7865</v>
      </c>
      <c r="C969" s="91" t="str">
        <f t="shared" si="0"/>
        <v>P09</v>
      </c>
    </row>
    <row r="970" spans="2:3">
      <c r="B970" s="91" t="s">
        <v>7872</v>
      </c>
      <c r="C970" s="91" t="str">
        <f t="shared" si="0"/>
        <v>P09</v>
      </c>
    </row>
    <row r="971" spans="2:3">
      <c r="B971" s="91" t="s">
        <v>7874</v>
      </c>
      <c r="C971" s="91" t="str">
        <f t="shared" si="0"/>
        <v>P09</v>
      </c>
    </row>
    <row r="972" spans="2:3">
      <c r="B972" s="91" t="s">
        <v>7878</v>
      </c>
      <c r="C972" s="91" t="str">
        <f t="shared" si="0"/>
        <v>P09</v>
      </c>
    </row>
    <row r="973" spans="2:3">
      <c r="B973" s="91" t="s">
        <v>7883</v>
      </c>
      <c r="C973" s="91" t="str">
        <f t="shared" si="0"/>
        <v>P09</v>
      </c>
    </row>
    <row r="974" spans="2:3">
      <c r="B974" s="91" t="s">
        <v>7885</v>
      </c>
      <c r="C974" s="91" t="str">
        <f t="shared" si="0"/>
        <v>P09</v>
      </c>
    </row>
    <row r="975" spans="2:3">
      <c r="B975" s="91" t="s">
        <v>7887</v>
      </c>
      <c r="C975" s="91" t="str">
        <f t="shared" si="0"/>
        <v>P09</v>
      </c>
    </row>
    <row r="976" spans="2:3">
      <c r="B976" s="91" t="s">
        <v>7889</v>
      </c>
      <c r="C976" s="91" t="str">
        <f t="shared" si="0"/>
        <v>P09</v>
      </c>
    </row>
    <row r="977" spans="2:3">
      <c r="B977" s="91" t="s">
        <v>7897</v>
      </c>
      <c r="C977" s="91" t="str">
        <f t="shared" si="0"/>
        <v>P09</v>
      </c>
    </row>
    <row r="978" spans="2:3">
      <c r="B978" s="91" t="s">
        <v>7899</v>
      </c>
      <c r="C978" s="91" t="str">
        <f t="shared" si="0"/>
        <v>P09</v>
      </c>
    </row>
    <row r="979" spans="2:3">
      <c r="B979" s="91" t="s">
        <v>7910</v>
      </c>
      <c r="C979" s="91" t="str">
        <f t="shared" si="0"/>
        <v>P10</v>
      </c>
    </row>
    <row r="980" spans="2:3">
      <c r="B980" s="91" t="s">
        <v>7932</v>
      </c>
      <c r="C980" s="91" t="str">
        <f t="shared" si="0"/>
        <v>P11</v>
      </c>
    </row>
    <row r="981" spans="2:3">
      <c r="B981" s="91" t="s">
        <v>7934</v>
      </c>
      <c r="C981" s="91" t="str">
        <f t="shared" si="0"/>
        <v>P11</v>
      </c>
    </row>
    <row r="982" spans="2:3">
      <c r="B982" s="91" t="s">
        <v>7936</v>
      </c>
      <c r="C982" s="91" t="str">
        <f t="shared" ref="C982:C1045" si="1">MID(B982,2,3)</f>
        <v>P11</v>
      </c>
    </row>
    <row r="983" spans="2:3">
      <c r="B983" s="91" t="s">
        <v>7940</v>
      </c>
      <c r="C983" s="91" t="str">
        <f t="shared" si="1"/>
        <v>P11</v>
      </c>
    </row>
    <row r="984" spans="2:3">
      <c r="B984" s="91" t="s">
        <v>7942</v>
      </c>
      <c r="C984" s="91" t="str">
        <f t="shared" si="1"/>
        <v>P11</v>
      </c>
    </row>
    <row r="985" spans="2:3">
      <c r="B985" s="91" t="s">
        <v>7944</v>
      </c>
      <c r="C985" s="91" t="str">
        <f t="shared" si="1"/>
        <v>P11</v>
      </c>
    </row>
    <row r="986" spans="2:3">
      <c r="B986" s="91" t="s">
        <v>7946</v>
      </c>
      <c r="C986" s="91" t="str">
        <f t="shared" si="1"/>
        <v>P11</v>
      </c>
    </row>
    <row r="987" spans="2:3">
      <c r="B987" s="91" t="s">
        <v>7948</v>
      </c>
      <c r="C987" s="91" t="str">
        <f t="shared" si="1"/>
        <v>P11</v>
      </c>
    </row>
    <row r="988" spans="2:3">
      <c r="B988" s="91" t="s">
        <v>7950</v>
      </c>
      <c r="C988" s="91" t="str">
        <f t="shared" si="1"/>
        <v>P11</v>
      </c>
    </row>
    <row r="989" spans="2:3">
      <c r="B989" s="91" t="s">
        <v>7954</v>
      </c>
      <c r="C989" s="91" t="str">
        <f t="shared" si="1"/>
        <v>P11</v>
      </c>
    </row>
    <row r="990" spans="2:3">
      <c r="B990" s="91" t="s">
        <v>7956</v>
      </c>
      <c r="C990" s="91" t="str">
        <f t="shared" si="1"/>
        <v>P11</v>
      </c>
    </row>
    <row r="991" spans="2:3">
      <c r="B991" s="91" t="s">
        <v>7975</v>
      </c>
      <c r="C991" s="91" t="str">
        <f t="shared" si="1"/>
        <v>P11</v>
      </c>
    </row>
    <row r="992" spans="2:3">
      <c r="B992" s="91" t="s">
        <v>7979</v>
      </c>
      <c r="C992" s="91" t="str">
        <f t="shared" si="1"/>
        <v>P11</v>
      </c>
    </row>
    <row r="993" spans="2:3">
      <c r="B993" s="91" t="s">
        <v>7981</v>
      </c>
      <c r="C993" s="91" t="str">
        <f t="shared" si="1"/>
        <v>P11</v>
      </c>
    </row>
    <row r="994" spans="2:3">
      <c r="B994" s="91" t="s">
        <v>7987</v>
      </c>
      <c r="C994" s="91" t="str">
        <f t="shared" si="1"/>
        <v>P11</v>
      </c>
    </row>
    <row r="995" spans="2:3">
      <c r="B995" s="91" t="s">
        <v>7989</v>
      </c>
      <c r="C995" s="91" t="str">
        <f t="shared" si="1"/>
        <v>P11</v>
      </c>
    </row>
    <row r="996" spans="2:3">
      <c r="B996" s="91" t="s">
        <v>7991</v>
      </c>
      <c r="C996" s="91" t="str">
        <f t="shared" si="1"/>
        <v>P11</v>
      </c>
    </row>
    <row r="997" spans="2:3">
      <c r="B997" s="91" t="s">
        <v>7997</v>
      </c>
      <c r="C997" s="91" t="str">
        <f t="shared" si="1"/>
        <v>P11</v>
      </c>
    </row>
    <row r="998" spans="2:3">
      <c r="B998" s="91" t="s">
        <v>8001</v>
      </c>
      <c r="C998" s="91" t="str">
        <f t="shared" si="1"/>
        <v>P11</v>
      </c>
    </row>
    <row r="999" spans="2:3">
      <c r="B999" s="91" t="s">
        <v>8005</v>
      </c>
      <c r="C999" s="91" t="str">
        <f t="shared" si="1"/>
        <v>P11</v>
      </c>
    </row>
    <row r="1000" spans="2:3">
      <c r="B1000" s="91" t="s">
        <v>8007</v>
      </c>
      <c r="C1000" s="91" t="str">
        <f t="shared" si="1"/>
        <v>P11</v>
      </c>
    </row>
    <row r="1001" spans="2:3">
      <c r="B1001" s="91" t="s">
        <v>8011</v>
      </c>
      <c r="C1001" s="91" t="str">
        <f t="shared" si="1"/>
        <v>P11</v>
      </c>
    </row>
    <row r="1002" spans="2:3">
      <c r="B1002" s="91" t="s">
        <v>8013</v>
      </c>
      <c r="C1002" s="91" t="str">
        <f t="shared" si="1"/>
        <v>P11</v>
      </c>
    </row>
    <row r="1003" spans="2:3">
      <c r="B1003" s="91" t="s">
        <v>8017</v>
      </c>
      <c r="C1003" s="91" t="str">
        <f t="shared" si="1"/>
        <v>P11</v>
      </c>
    </row>
    <row r="1004" spans="2:3">
      <c r="B1004" s="91" t="s">
        <v>8019</v>
      </c>
      <c r="C1004" s="91" t="str">
        <f t="shared" si="1"/>
        <v>P11</v>
      </c>
    </row>
    <row r="1005" spans="2:3">
      <c r="B1005" s="91" t="s">
        <v>8037</v>
      </c>
      <c r="C1005" s="91" t="str">
        <f t="shared" si="1"/>
        <v>P12</v>
      </c>
    </row>
    <row r="1006" spans="2:3">
      <c r="B1006" s="91" t="s">
        <v>8039</v>
      </c>
      <c r="C1006" s="91" t="str">
        <f t="shared" si="1"/>
        <v>P12</v>
      </c>
    </row>
    <row r="1007" spans="2:3">
      <c r="B1007" s="91" t="s">
        <v>8041</v>
      </c>
      <c r="C1007" s="91" t="str">
        <f t="shared" si="1"/>
        <v>P12</v>
      </c>
    </row>
    <row r="1008" spans="2:3">
      <c r="B1008" s="91" t="s">
        <v>8049</v>
      </c>
      <c r="C1008" s="91" t="str">
        <f t="shared" si="1"/>
        <v>P13</v>
      </c>
    </row>
    <row r="1009" spans="2:3">
      <c r="B1009" s="91" t="s">
        <v>8051</v>
      </c>
      <c r="C1009" s="91" t="str">
        <f t="shared" si="1"/>
        <v>P13</v>
      </c>
    </row>
    <row r="1010" spans="2:3">
      <c r="B1010" s="91" t="s">
        <v>8053</v>
      </c>
      <c r="C1010" s="91" t="str">
        <f t="shared" si="1"/>
        <v>P13</v>
      </c>
    </row>
    <row r="1011" spans="2:3">
      <c r="B1011" s="91" t="s">
        <v>8055</v>
      </c>
      <c r="C1011" s="91" t="str">
        <f t="shared" si="1"/>
        <v>P13</v>
      </c>
    </row>
    <row r="1012" spans="2:3">
      <c r="B1012" s="91" t="s">
        <v>8057</v>
      </c>
      <c r="C1012" s="91" t="str">
        <f t="shared" si="1"/>
        <v>P13</v>
      </c>
    </row>
    <row r="1013" spans="2:3">
      <c r="B1013" s="91" t="s">
        <v>8059</v>
      </c>
      <c r="C1013" s="91" t="str">
        <f t="shared" si="1"/>
        <v>P13</v>
      </c>
    </row>
    <row r="1014" spans="2:3">
      <c r="B1014" s="91" t="s">
        <v>8061</v>
      </c>
      <c r="C1014" s="91" t="str">
        <f t="shared" si="1"/>
        <v>P13</v>
      </c>
    </row>
    <row r="1015" spans="2:3">
      <c r="B1015" s="91" t="s">
        <v>8063</v>
      </c>
      <c r="C1015" s="91" t="str">
        <f t="shared" si="1"/>
        <v>P13</v>
      </c>
    </row>
    <row r="1016" spans="2:3">
      <c r="B1016" s="91" t="s">
        <v>8065</v>
      </c>
      <c r="C1016" s="91" t="str">
        <f t="shared" si="1"/>
        <v>P13</v>
      </c>
    </row>
    <row r="1017" spans="2:3">
      <c r="B1017" s="91" t="s">
        <v>8067</v>
      </c>
      <c r="C1017" s="91" t="str">
        <f t="shared" si="1"/>
        <v>P13</v>
      </c>
    </row>
    <row r="1018" spans="2:3">
      <c r="B1018" s="91" t="s">
        <v>8071</v>
      </c>
      <c r="C1018" s="91" t="str">
        <f t="shared" si="1"/>
        <v>P13</v>
      </c>
    </row>
    <row r="1019" spans="2:3">
      <c r="B1019" s="91" t="s">
        <v>8073</v>
      </c>
      <c r="C1019" s="91" t="str">
        <f t="shared" si="1"/>
        <v>P13</v>
      </c>
    </row>
    <row r="1020" spans="2:3">
      <c r="B1020" s="91" t="s">
        <v>8075</v>
      </c>
      <c r="C1020" s="91" t="str">
        <f t="shared" si="1"/>
        <v>P13</v>
      </c>
    </row>
    <row r="1021" spans="2:3">
      <c r="B1021" s="91" t="s">
        <v>8077</v>
      </c>
      <c r="C1021" s="91" t="str">
        <f t="shared" si="1"/>
        <v>P13</v>
      </c>
    </row>
    <row r="1022" spans="2:3">
      <c r="B1022" s="91" t="s">
        <v>8079</v>
      </c>
      <c r="C1022" s="91" t="str">
        <f t="shared" si="1"/>
        <v>P13</v>
      </c>
    </row>
    <row r="1023" spans="2:3">
      <c r="B1023" s="91" t="s">
        <v>8081</v>
      </c>
      <c r="C1023" s="91" t="str">
        <f t="shared" si="1"/>
        <v>P13</v>
      </c>
    </row>
    <row r="1024" spans="2:3">
      <c r="B1024" s="91" t="s">
        <v>8083</v>
      </c>
      <c r="C1024" s="91" t="str">
        <f t="shared" si="1"/>
        <v>P13</v>
      </c>
    </row>
    <row r="1025" spans="2:3">
      <c r="B1025" s="91" t="s">
        <v>8085</v>
      </c>
      <c r="C1025" s="91" t="str">
        <f t="shared" si="1"/>
        <v>P13</v>
      </c>
    </row>
    <row r="1026" spans="2:3">
      <c r="B1026" s="91" t="s">
        <v>8087</v>
      </c>
      <c r="C1026" s="91" t="str">
        <f t="shared" si="1"/>
        <v>P13</v>
      </c>
    </row>
    <row r="1027" spans="2:3">
      <c r="B1027" s="91" t="s">
        <v>8089</v>
      </c>
      <c r="C1027" s="91" t="str">
        <f t="shared" si="1"/>
        <v>P13</v>
      </c>
    </row>
    <row r="1028" spans="2:3">
      <c r="B1028" s="91" t="s">
        <v>8093</v>
      </c>
      <c r="C1028" s="91" t="str">
        <f t="shared" si="1"/>
        <v>P13</v>
      </c>
    </row>
    <row r="1029" spans="2:3">
      <c r="B1029" s="91" t="s">
        <v>8095</v>
      </c>
      <c r="C1029" s="91" t="str">
        <f t="shared" si="1"/>
        <v>P13</v>
      </c>
    </row>
    <row r="1030" spans="2:3">
      <c r="B1030" s="91" t="s">
        <v>8097</v>
      </c>
      <c r="C1030" s="91" t="str">
        <f t="shared" si="1"/>
        <v>P13</v>
      </c>
    </row>
    <row r="1031" spans="2:3">
      <c r="B1031" s="91" t="s">
        <v>8099</v>
      </c>
      <c r="C1031" s="91" t="str">
        <f t="shared" si="1"/>
        <v>P13</v>
      </c>
    </row>
    <row r="1032" spans="2:3">
      <c r="B1032" s="91" t="s">
        <v>8103</v>
      </c>
      <c r="C1032" s="91" t="str">
        <f t="shared" si="1"/>
        <v>P13</v>
      </c>
    </row>
    <row r="1033" spans="2:3">
      <c r="B1033" s="91" t="s">
        <v>8105</v>
      </c>
      <c r="C1033" s="91" t="str">
        <f t="shared" si="1"/>
        <v>P13</v>
      </c>
    </row>
    <row r="1034" spans="2:3">
      <c r="B1034" s="91" t="s">
        <v>8109</v>
      </c>
      <c r="C1034" s="91" t="str">
        <f t="shared" si="1"/>
        <v>P13</v>
      </c>
    </row>
    <row r="1035" spans="2:3">
      <c r="B1035" s="91" t="s">
        <v>8111</v>
      </c>
      <c r="C1035" s="91" t="str">
        <f t="shared" si="1"/>
        <v>P13</v>
      </c>
    </row>
    <row r="1036" spans="2:3">
      <c r="B1036" s="91" t="s">
        <v>8140</v>
      </c>
      <c r="C1036" s="91" t="str">
        <f t="shared" si="1"/>
        <v>P14</v>
      </c>
    </row>
    <row r="1037" spans="2:3">
      <c r="B1037" s="91" t="s">
        <v>8142</v>
      </c>
      <c r="C1037" s="91" t="str">
        <f t="shared" si="1"/>
        <v>P14</v>
      </c>
    </row>
    <row r="1038" spans="2:3">
      <c r="B1038" s="91" t="s">
        <v>8146</v>
      </c>
      <c r="C1038" s="91" t="str">
        <f t="shared" si="1"/>
        <v>P14</v>
      </c>
    </row>
    <row r="1039" spans="2:3">
      <c r="B1039" s="91" t="s">
        <v>8148</v>
      </c>
      <c r="C1039" s="91" t="str">
        <f t="shared" si="1"/>
        <v>P14</v>
      </c>
    </row>
    <row r="1040" spans="2:3">
      <c r="B1040" s="91" t="s">
        <v>8150</v>
      </c>
      <c r="C1040" s="91" t="str">
        <f t="shared" si="1"/>
        <v>P14</v>
      </c>
    </row>
    <row r="1041" spans="2:3">
      <c r="B1041" s="91" t="s">
        <v>8152</v>
      </c>
      <c r="C1041" s="91" t="str">
        <f t="shared" si="1"/>
        <v>P14</v>
      </c>
    </row>
    <row r="1042" spans="2:3">
      <c r="B1042" s="91" t="s">
        <v>8154</v>
      </c>
      <c r="C1042" s="91" t="str">
        <f t="shared" si="1"/>
        <v>P14</v>
      </c>
    </row>
    <row r="1043" spans="2:3">
      <c r="B1043" s="91" t="s">
        <v>8156</v>
      </c>
      <c r="C1043" s="91" t="str">
        <f t="shared" si="1"/>
        <v>P14</v>
      </c>
    </row>
    <row r="1044" spans="2:3">
      <c r="B1044" s="91" t="s">
        <v>8158</v>
      </c>
      <c r="C1044" s="91" t="str">
        <f t="shared" si="1"/>
        <v>P14</v>
      </c>
    </row>
    <row r="1045" spans="2:3">
      <c r="B1045" s="91" t="s">
        <v>8159</v>
      </c>
      <c r="C1045" s="91" t="str">
        <f t="shared" si="1"/>
        <v>P14</v>
      </c>
    </row>
    <row r="1046" spans="2:3">
      <c r="B1046" s="91" t="s">
        <v>8161</v>
      </c>
      <c r="C1046" s="91" t="str">
        <f t="shared" ref="C1046:C1109" si="2">MID(B1046,2,3)</f>
        <v>P14</v>
      </c>
    </row>
    <row r="1047" spans="2:3">
      <c r="B1047" s="91" t="s">
        <v>8165</v>
      </c>
      <c r="C1047" s="91" t="str">
        <f t="shared" si="2"/>
        <v>P14</v>
      </c>
    </row>
    <row r="1048" spans="2:3">
      <c r="B1048" s="91" t="s">
        <v>8167</v>
      </c>
      <c r="C1048" s="91" t="str">
        <f t="shared" si="2"/>
        <v>P14</v>
      </c>
    </row>
    <row r="1049" spans="2:3">
      <c r="B1049" s="91" t="s">
        <v>8169</v>
      </c>
      <c r="C1049" s="91" t="str">
        <f t="shared" si="2"/>
        <v>P14</v>
      </c>
    </row>
    <row r="1050" spans="2:3">
      <c r="B1050" s="91" t="s">
        <v>8186</v>
      </c>
      <c r="C1050" s="91" t="str">
        <f t="shared" si="2"/>
        <v>P15</v>
      </c>
    </row>
    <row r="1051" spans="2:3">
      <c r="B1051" s="91" t="s">
        <v>8188</v>
      </c>
      <c r="C1051" s="91" t="str">
        <f t="shared" si="2"/>
        <v>P15</v>
      </c>
    </row>
    <row r="1052" spans="2:3">
      <c r="B1052" s="91" t="s">
        <v>8190</v>
      </c>
      <c r="C1052" s="91" t="str">
        <f t="shared" si="2"/>
        <v>P15</v>
      </c>
    </row>
    <row r="1053" spans="2:3">
      <c r="B1053" s="91" t="s">
        <v>8192</v>
      </c>
      <c r="C1053" s="91" t="str">
        <f t="shared" si="2"/>
        <v>P15</v>
      </c>
    </row>
    <row r="1054" spans="2:3">
      <c r="B1054" s="91" t="s">
        <v>8194</v>
      </c>
      <c r="C1054" s="91" t="str">
        <f t="shared" si="2"/>
        <v>P15</v>
      </c>
    </row>
    <row r="1055" spans="2:3">
      <c r="B1055" s="91" t="s">
        <v>8196</v>
      </c>
      <c r="C1055" s="91" t="str">
        <f t="shared" si="2"/>
        <v>P15</v>
      </c>
    </row>
    <row r="1056" spans="2:3">
      <c r="B1056" s="91" t="s">
        <v>8198</v>
      </c>
      <c r="C1056" s="91" t="str">
        <f t="shared" si="2"/>
        <v>P15</v>
      </c>
    </row>
    <row r="1057" spans="2:3">
      <c r="B1057" s="91" t="s">
        <v>8200</v>
      </c>
      <c r="C1057" s="91" t="str">
        <f t="shared" si="2"/>
        <v>P15</v>
      </c>
    </row>
    <row r="1058" spans="2:3">
      <c r="B1058" s="91" t="s">
        <v>8202</v>
      </c>
      <c r="C1058" s="91" t="str">
        <f t="shared" si="2"/>
        <v>P15</v>
      </c>
    </row>
    <row r="1059" spans="2:3">
      <c r="B1059" s="91" t="s">
        <v>8204</v>
      </c>
      <c r="C1059" s="91" t="str">
        <f t="shared" si="2"/>
        <v>P15</v>
      </c>
    </row>
    <row r="1060" spans="2:3">
      <c r="B1060" s="91" t="s">
        <v>8208</v>
      </c>
      <c r="C1060" s="91" t="str">
        <f t="shared" si="2"/>
        <v>P15</v>
      </c>
    </row>
    <row r="1061" spans="2:3">
      <c r="B1061" s="91" t="s">
        <v>8210</v>
      </c>
      <c r="C1061" s="91" t="str">
        <f t="shared" si="2"/>
        <v>P15</v>
      </c>
    </row>
    <row r="1062" spans="2:3">
      <c r="B1062" s="91" t="s">
        <v>8212</v>
      </c>
      <c r="C1062" s="91" t="str">
        <f t="shared" si="2"/>
        <v>P15</v>
      </c>
    </row>
    <row r="1063" spans="2:3">
      <c r="B1063" s="91" t="s">
        <v>8214</v>
      </c>
      <c r="C1063" s="91" t="str">
        <f t="shared" si="2"/>
        <v>P15</v>
      </c>
    </row>
    <row r="1064" spans="2:3">
      <c r="B1064" s="91" t="s">
        <v>8226</v>
      </c>
      <c r="C1064" s="91" t="str">
        <f t="shared" si="2"/>
        <v>P15</v>
      </c>
    </row>
    <row r="1065" spans="2:3">
      <c r="B1065" s="91" t="s">
        <v>8233</v>
      </c>
      <c r="C1065" s="91" t="str">
        <f t="shared" si="2"/>
        <v>P16</v>
      </c>
    </row>
    <row r="1066" spans="2:3">
      <c r="B1066" s="91" t="s">
        <v>8235</v>
      </c>
      <c r="C1066" s="91" t="str">
        <f t="shared" si="2"/>
        <v>P16</v>
      </c>
    </row>
    <row r="1067" spans="2:3">
      <c r="B1067" s="91" t="s">
        <v>8239</v>
      </c>
      <c r="C1067" s="91" t="str">
        <f t="shared" si="2"/>
        <v>P16</v>
      </c>
    </row>
    <row r="1068" spans="2:3">
      <c r="B1068" s="91" t="s">
        <v>8241</v>
      </c>
      <c r="C1068" s="91" t="str">
        <f t="shared" si="2"/>
        <v>P16</v>
      </c>
    </row>
    <row r="1069" spans="2:3">
      <c r="B1069" s="91" t="s">
        <v>8243</v>
      </c>
      <c r="C1069" s="91" t="str">
        <f t="shared" si="2"/>
        <v>P16</v>
      </c>
    </row>
    <row r="1070" spans="2:3">
      <c r="B1070" s="91" t="s">
        <v>8245</v>
      </c>
      <c r="C1070" s="91" t="str">
        <f t="shared" si="2"/>
        <v>P16</v>
      </c>
    </row>
    <row r="1071" spans="2:3">
      <c r="B1071" s="91" t="s">
        <v>8247</v>
      </c>
      <c r="C1071" s="91" t="str">
        <f t="shared" si="2"/>
        <v>P16</v>
      </c>
    </row>
    <row r="1072" spans="2:3">
      <c r="B1072" s="91" t="s">
        <v>8249</v>
      </c>
      <c r="C1072" s="91" t="str">
        <f t="shared" si="2"/>
        <v>P16</v>
      </c>
    </row>
    <row r="1073" spans="2:3">
      <c r="B1073" s="91" t="s">
        <v>8251</v>
      </c>
      <c r="C1073" s="91" t="str">
        <f t="shared" si="2"/>
        <v>P16</v>
      </c>
    </row>
    <row r="1074" spans="2:3">
      <c r="B1074" s="91" t="s">
        <v>8253</v>
      </c>
      <c r="C1074" s="91" t="str">
        <f t="shared" si="2"/>
        <v>P16</v>
      </c>
    </row>
    <row r="1075" spans="2:3">
      <c r="B1075" s="91" t="s">
        <v>8255</v>
      </c>
      <c r="C1075" s="91" t="str">
        <f t="shared" si="2"/>
        <v>P16</v>
      </c>
    </row>
    <row r="1076" spans="2:3">
      <c r="B1076" s="91" t="s">
        <v>8257</v>
      </c>
      <c r="C1076" s="91" t="str">
        <f t="shared" si="2"/>
        <v>P16</v>
      </c>
    </row>
    <row r="1077" spans="2:3">
      <c r="B1077" s="91" t="s">
        <v>8259</v>
      </c>
      <c r="C1077" s="91" t="str">
        <f t="shared" si="2"/>
        <v>P16</v>
      </c>
    </row>
    <row r="1078" spans="2:3">
      <c r="B1078" s="91" t="s">
        <v>8261</v>
      </c>
      <c r="C1078" s="91" t="str">
        <f t="shared" si="2"/>
        <v>P16</v>
      </c>
    </row>
    <row r="1079" spans="2:3">
      <c r="B1079" s="91" t="s">
        <v>8263</v>
      </c>
      <c r="C1079" s="91" t="str">
        <f t="shared" si="2"/>
        <v>P16</v>
      </c>
    </row>
    <row r="1080" spans="2:3">
      <c r="B1080" s="91" t="s">
        <v>8265</v>
      </c>
      <c r="C1080" s="91" t="str">
        <f t="shared" si="2"/>
        <v>P16</v>
      </c>
    </row>
    <row r="1081" spans="2:3">
      <c r="B1081" s="91" t="s">
        <v>8267</v>
      </c>
      <c r="C1081" s="91" t="str">
        <f t="shared" si="2"/>
        <v>P16</v>
      </c>
    </row>
    <row r="1082" spans="2:3">
      <c r="B1082" s="91" t="s">
        <v>8269</v>
      </c>
      <c r="C1082" s="91" t="str">
        <f t="shared" si="2"/>
        <v>P16</v>
      </c>
    </row>
    <row r="1083" spans="2:3">
      <c r="B1083" s="91" t="s">
        <v>8271</v>
      </c>
      <c r="C1083" s="91" t="str">
        <f t="shared" si="2"/>
        <v>P16</v>
      </c>
    </row>
    <row r="1084" spans="2:3">
      <c r="B1084" s="91" t="s">
        <v>8274</v>
      </c>
      <c r="C1084" s="91" t="str">
        <f t="shared" si="2"/>
        <v>P16</v>
      </c>
    </row>
    <row r="1085" spans="2:3">
      <c r="B1085" s="91" t="s">
        <v>8276</v>
      </c>
      <c r="C1085" s="91" t="str">
        <f t="shared" si="2"/>
        <v>P16</v>
      </c>
    </row>
    <row r="1086" spans="2:3">
      <c r="B1086" s="91" t="s">
        <v>8278</v>
      </c>
      <c r="C1086" s="91" t="str">
        <f t="shared" si="2"/>
        <v>P16</v>
      </c>
    </row>
    <row r="1087" spans="2:3">
      <c r="B1087" s="91" t="s">
        <v>8280</v>
      </c>
      <c r="C1087" s="91" t="str">
        <f t="shared" si="2"/>
        <v>P16</v>
      </c>
    </row>
    <row r="1088" spans="2:3">
      <c r="B1088" s="91" t="s">
        <v>8282</v>
      </c>
      <c r="C1088" s="91" t="str">
        <f t="shared" si="2"/>
        <v>P16</v>
      </c>
    </row>
    <row r="1089" spans="2:3">
      <c r="B1089" s="91" t="s">
        <v>8284</v>
      </c>
      <c r="C1089" s="91" t="str">
        <f t="shared" si="2"/>
        <v>P16</v>
      </c>
    </row>
    <row r="1090" spans="2:3">
      <c r="B1090" s="91" t="s">
        <v>8286</v>
      </c>
      <c r="C1090" s="91" t="str">
        <f t="shared" si="2"/>
        <v>P16</v>
      </c>
    </row>
    <row r="1091" spans="2:3">
      <c r="B1091" s="91" t="s">
        <v>8288</v>
      </c>
      <c r="C1091" s="91" t="str">
        <f t="shared" si="2"/>
        <v>P16</v>
      </c>
    </row>
    <row r="1092" spans="2:3">
      <c r="B1092" s="91" t="s">
        <v>8290</v>
      </c>
      <c r="C1092" s="91" t="str">
        <f t="shared" si="2"/>
        <v>P16</v>
      </c>
    </row>
    <row r="1093" spans="2:3">
      <c r="B1093" s="91" t="s">
        <v>8292</v>
      </c>
      <c r="C1093" s="91" t="str">
        <f t="shared" si="2"/>
        <v>P16</v>
      </c>
    </row>
    <row r="1094" spans="2:3">
      <c r="B1094" s="91" t="s">
        <v>8294</v>
      </c>
      <c r="C1094" s="91" t="str">
        <f t="shared" si="2"/>
        <v>P16</v>
      </c>
    </row>
    <row r="1095" spans="2:3">
      <c r="B1095" s="91" t="s">
        <v>8300</v>
      </c>
      <c r="C1095" s="91" t="str">
        <f t="shared" si="2"/>
        <v>P16</v>
      </c>
    </row>
    <row r="1096" spans="2:3">
      <c r="B1096" s="91" t="s">
        <v>8304</v>
      </c>
      <c r="C1096" s="91" t="str">
        <f t="shared" si="2"/>
        <v>P16</v>
      </c>
    </row>
    <row r="1097" spans="2:3">
      <c r="B1097" s="91" t="s">
        <v>8306</v>
      </c>
      <c r="C1097" s="91" t="str">
        <f t="shared" si="2"/>
        <v>P16</v>
      </c>
    </row>
    <row r="1098" spans="2:3">
      <c r="B1098" s="91" t="s">
        <v>8308</v>
      </c>
      <c r="C1098" s="91" t="str">
        <f t="shared" si="2"/>
        <v>P16</v>
      </c>
    </row>
    <row r="1099" spans="2:3">
      <c r="B1099" s="91" t="s">
        <v>8310</v>
      </c>
      <c r="C1099" s="91" t="str">
        <f t="shared" si="2"/>
        <v>P16</v>
      </c>
    </row>
    <row r="1100" spans="2:3">
      <c r="B1100" s="91" t="s">
        <v>8330</v>
      </c>
      <c r="C1100" s="91" t="str">
        <f t="shared" si="2"/>
        <v>P17</v>
      </c>
    </row>
    <row r="1101" spans="2:3">
      <c r="B1101" s="91" t="s">
        <v>8332</v>
      </c>
      <c r="C1101" s="91" t="str">
        <f t="shared" si="2"/>
        <v>P17</v>
      </c>
    </row>
    <row r="1102" spans="2:3">
      <c r="B1102" s="91" t="s">
        <v>8334</v>
      </c>
      <c r="C1102" s="91" t="str">
        <f t="shared" si="2"/>
        <v>P17</v>
      </c>
    </row>
    <row r="1103" spans="2:3">
      <c r="B1103" s="91" t="s">
        <v>8336</v>
      </c>
      <c r="C1103" s="91" t="str">
        <f t="shared" si="2"/>
        <v>P17</v>
      </c>
    </row>
    <row r="1104" spans="2:3">
      <c r="B1104" s="91" t="s">
        <v>8338</v>
      </c>
      <c r="C1104" s="91" t="str">
        <f t="shared" si="2"/>
        <v>P17</v>
      </c>
    </row>
    <row r="1105" spans="2:3">
      <c r="B1105" s="91" t="s">
        <v>8344</v>
      </c>
      <c r="C1105" s="91" t="str">
        <f t="shared" si="2"/>
        <v>P17</v>
      </c>
    </row>
    <row r="1106" spans="2:3">
      <c r="B1106" s="91" t="s">
        <v>8346</v>
      </c>
      <c r="C1106" s="91" t="str">
        <f t="shared" si="2"/>
        <v>P17</v>
      </c>
    </row>
    <row r="1107" spans="2:3">
      <c r="B1107" s="91" t="s">
        <v>8356</v>
      </c>
      <c r="C1107" s="91" t="str">
        <f t="shared" si="2"/>
        <v>P19</v>
      </c>
    </row>
    <row r="1108" spans="2:3">
      <c r="B1108" s="91" t="s">
        <v>8368</v>
      </c>
      <c r="C1108" s="91" t="str">
        <f t="shared" si="2"/>
        <v>P20</v>
      </c>
    </row>
    <row r="1109" spans="2:3">
      <c r="B1109" s="91" t="s">
        <v>8372</v>
      </c>
      <c r="C1109" s="91" t="str">
        <f t="shared" si="2"/>
        <v>P20</v>
      </c>
    </row>
    <row r="1110" spans="2:3">
      <c r="B1110" s="91" t="s">
        <v>8374</v>
      </c>
      <c r="C1110" s="91" t="str">
        <f t="shared" ref="C1110:C1173" si="3">MID(B1110,2,3)</f>
        <v>P20</v>
      </c>
    </row>
    <row r="1111" spans="2:3">
      <c r="B1111" s="91" t="s">
        <v>8376</v>
      </c>
      <c r="C1111" s="91" t="str">
        <f t="shared" si="3"/>
        <v>P20</v>
      </c>
    </row>
    <row r="1112" spans="2:3">
      <c r="B1112" s="91" t="s">
        <v>8378</v>
      </c>
      <c r="C1112" s="91" t="str">
        <f t="shared" si="3"/>
        <v>P20</v>
      </c>
    </row>
    <row r="1113" spans="2:3">
      <c r="B1113" s="91" t="s">
        <v>8383</v>
      </c>
      <c r="C1113" s="91" t="str">
        <f t="shared" si="3"/>
        <v>P21</v>
      </c>
    </row>
    <row r="1114" spans="2:3">
      <c r="B1114" s="91" t="s">
        <v>8389</v>
      </c>
      <c r="C1114" s="91" t="str">
        <f t="shared" si="3"/>
        <v>P21</v>
      </c>
    </row>
    <row r="1115" spans="2:3">
      <c r="B1115" s="91" t="s">
        <v>8391</v>
      </c>
      <c r="C1115" s="91" t="str">
        <f t="shared" si="3"/>
        <v>P21</v>
      </c>
    </row>
    <row r="1116" spans="2:3">
      <c r="B1116" s="91" t="s">
        <v>8393</v>
      </c>
      <c r="C1116" s="91" t="str">
        <f t="shared" si="3"/>
        <v>P21</v>
      </c>
    </row>
    <row r="1117" spans="2:3">
      <c r="B1117" s="91" t="s">
        <v>8397</v>
      </c>
      <c r="C1117" s="91" t="str">
        <f t="shared" si="3"/>
        <v>P21</v>
      </c>
    </row>
    <row r="1118" spans="2:3">
      <c r="B1118" s="91" t="s">
        <v>8399</v>
      </c>
      <c r="C1118" s="91" t="str">
        <f t="shared" si="3"/>
        <v>P21</v>
      </c>
    </row>
    <row r="1119" spans="2:3">
      <c r="B1119" s="91" t="s">
        <v>8401</v>
      </c>
      <c r="C1119" s="91" t="str">
        <f t="shared" si="3"/>
        <v>P21</v>
      </c>
    </row>
    <row r="1120" spans="2:3">
      <c r="B1120" s="91" t="s">
        <v>8403</v>
      </c>
      <c r="C1120" s="91" t="str">
        <f t="shared" si="3"/>
        <v>P21</v>
      </c>
    </row>
    <row r="1121" spans="2:3">
      <c r="B1121" s="91" t="s">
        <v>8405</v>
      </c>
      <c r="C1121" s="91" t="str">
        <f t="shared" si="3"/>
        <v>P21</v>
      </c>
    </row>
    <row r="1122" spans="2:3">
      <c r="B1122" s="91" t="s">
        <v>8407</v>
      </c>
      <c r="C1122" s="91" t="str">
        <f t="shared" si="3"/>
        <v>P21</v>
      </c>
    </row>
    <row r="1123" spans="2:3">
      <c r="B1123" s="91" t="s">
        <v>8409</v>
      </c>
      <c r="C1123" s="91" t="str">
        <f t="shared" si="3"/>
        <v>P21</v>
      </c>
    </row>
    <row r="1124" spans="2:3">
      <c r="B1124" s="91" t="s">
        <v>8415</v>
      </c>
      <c r="C1124" s="91" t="str">
        <f t="shared" si="3"/>
        <v>P21</v>
      </c>
    </row>
    <row r="1125" spans="2:3">
      <c r="B1125" s="91" t="s">
        <v>8417</v>
      </c>
      <c r="C1125" s="91" t="str">
        <f t="shared" si="3"/>
        <v>P21</v>
      </c>
    </row>
    <row r="1126" spans="2:3">
      <c r="B1126" s="91" t="s">
        <v>8419</v>
      </c>
      <c r="C1126" s="91" t="str">
        <f t="shared" si="3"/>
        <v>P21</v>
      </c>
    </row>
    <row r="1127" spans="2:3">
      <c r="B1127" s="91" t="s">
        <v>8421</v>
      </c>
      <c r="C1127" s="91" t="str">
        <f t="shared" si="3"/>
        <v>P21</v>
      </c>
    </row>
    <row r="1128" spans="2:3">
      <c r="B1128" s="91" t="s">
        <v>8423</v>
      </c>
      <c r="C1128" s="91" t="str">
        <f t="shared" si="3"/>
        <v>P21</v>
      </c>
    </row>
    <row r="1129" spans="2:3">
      <c r="B1129" s="91" t="s">
        <v>8425</v>
      </c>
      <c r="C1129" s="91" t="str">
        <f t="shared" si="3"/>
        <v>P21</v>
      </c>
    </row>
    <row r="1130" spans="2:3">
      <c r="B1130" s="91" t="s">
        <v>8427</v>
      </c>
      <c r="C1130" s="91" t="str">
        <f t="shared" si="3"/>
        <v>P21</v>
      </c>
    </row>
    <row r="1131" spans="2:3">
      <c r="B1131" s="91" t="s">
        <v>8429</v>
      </c>
      <c r="C1131" s="91" t="str">
        <f t="shared" si="3"/>
        <v>P21</v>
      </c>
    </row>
    <row r="1132" spans="2:3">
      <c r="B1132" s="91" t="s">
        <v>8433</v>
      </c>
      <c r="C1132" s="91" t="str">
        <f t="shared" si="3"/>
        <v>P21</v>
      </c>
    </row>
    <row r="1133" spans="2:3">
      <c r="B1133" s="91" t="s">
        <v>8435</v>
      </c>
      <c r="C1133" s="91" t="str">
        <f t="shared" si="3"/>
        <v>P21</v>
      </c>
    </row>
    <row r="1134" spans="2:3">
      <c r="B1134" s="91" t="s">
        <v>8437</v>
      </c>
      <c r="C1134" s="91" t="str">
        <f t="shared" si="3"/>
        <v>P21</v>
      </c>
    </row>
    <row r="1135" spans="2:3">
      <c r="B1135" s="91" t="s">
        <v>8439</v>
      </c>
      <c r="C1135" s="91" t="str">
        <f t="shared" si="3"/>
        <v>P21</v>
      </c>
    </row>
    <row r="1136" spans="2:3">
      <c r="B1136" s="91" t="s">
        <v>8441</v>
      </c>
      <c r="C1136" s="91" t="str">
        <f t="shared" si="3"/>
        <v>P21</v>
      </c>
    </row>
    <row r="1137" spans="2:3">
      <c r="B1137" s="91" t="s">
        <v>8443</v>
      </c>
      <c r="C1137" s="91" t="str">
        <f t="shared" si="3"/>
        <v>P21</v>
      </c>
    </row>
    <row r="1138" spans="2:3">
      <c r="B1138" s="91" t="s">
        <v>8445</v>
      </c>
      <c r="C1138" s="91" t="str">
        <f t="shared" si="3"/>
        <v>P21</v>
      </c>
    </row>
    <row r="1139" spans="2:3">
      <c r="B1139" s="91" t="s">
        <v>8447</v>
      </c>
      <c r="C1139" s="91" t="str">
        <f t="shared" si="3"/>
        <v>P21</v>
      </c>
    </row>
    <row r="1140" spans="2:3">
      <c r="B1140" s="91" t="s">
        <v>8451</v>
      </c>
      <c r="C1140" s="91" t="str">
        <f t="shared" si="3"/>
        <v>P21</v>
      </c>
    </row>
    <row r="1141" spans="2:3">
      <c r="B1141" s="91" t="s">
        <v>8453</v>
      </c>
      <c r="C1141" s="91" t="str">
        <f t="shared" si="3"/>
        <v>P21</v>
      </c>
    </row>
    <row r="1142" spans="2:3">
      <c r="B1142" s="91" t="s">
        <v>8455</v>
      </c>
      <c r="C1142" s="91" t="str">
        <f t="shared" si="3"/>
        <v>P21</v>
      </c>
    </row>
    <row r="1143" spans="2:3">
      <c r="B1143" s="91" t="s">
        <v>8457</v>
      </c>
      <c r="C1143" s="91" t="str">
        <f t="shared" si="3"/>
        <v>P21</v>
      </c>
    </row>
    <row r="1144" spans="2:3">
      <c r="B1144" s="91" t="s">
        <v>8459</v>
      </c>
      <c r="C1144" s="91" t="str">
        <f t="shared" si="3"/>
        <v>P21</v>
      </c>
    </row>
    <row r="1145" spans="2:3">
      <c r="B1145" s="91" t="s">
        <v>8461</v>
      </c>
      <c r="C1145" s="91" t="str">
        <f t="shared" si="3"/>
        <v>P21</v>
      </c>
    </row>
    <row r="1146" spans="2:3">
      <c r="B1146" s="91" t="s">
        <v>8463</v>
      </c>
      <c r="C1146" s="91" t="str">
        <f t="shared" si="3"/>
        <v>P21</v>
      </c>
    </row>
    <row r="1147" spans="2:3">
      <c r="B1147" s="91" t="s">
        <v>8465</v>
      </c>
      <c r="C1147" s="91" t="str">
        <f t="shared" si="3"/>
        <v>P21</v>
      </c>
    </row>
    <row r="1148" spans="2:3">
      <c r="B1148" s="91" t="s">
        <v>8467</v>
      </c>
      <c r="C1148" s="91" t="str">
        <f t="shared" si="3"/>
        <v>P21</v>
      </c>
    </row>
    <row r="1149" spans="2:3">
      <c r="B1149" s="91" t="s">
        <v>8469</v>
      </c>
      <c r="C1149" s="91" t="str">
        <f t="shared" si="3"/>
        <v>P21</v>
      </c>
    </row>
    <row r="1150" spans="2:3">
      <c r="B1150" s="91" t="s">
        <v>8473</v>
      </c>
      <c r="C1150" s="91" t="str">
        <f t="shared" si="3"/>
        <v>P21</v>
      </c>
    </row>
    <row r="1151" spans="2:3">
      <c r="B1151" s="91" t="s">
        <v>8475</v>
      </c>
      <c r="C1151" s="91" t="str">
        <f t="shared" si="3"/>
        <v>P21</v>
      </c>
    </row>
    <row r="1152" spans="2:3">
      <c r="B1152" s="91" t="s">
        <v>8477</v>
      </c>
      <c r="C1152" s="91" t="str">
        <f t="shared" si="3"/>
        <v>P21</v>
      </c>
    </row>
    <row r="1153" spans="2:3">
      <c r="B1153" s="91" t="s">
        <v>8479</v>
      </c>
      <c r="C1153" s="91" t="str">
        <f t="shared" si="3"/>
        <v>P21</v>
      </c>
    </row>
    <row r="1154" spans="2:3">
      <c r="B1154" s="91" t="s">
        <v>8481</v>
      </c>
      <c r="C1154" s="91" t="str">
        <f t="shared" si="3"/>
        <v>P21</v>
      </c>
    </row>
    <row r="1155" spans="2:3">
      <c r="B1155" s="91" t="s">
        <v>8483</v>
      </c>
      <c r="C1155" s="91" t="str">
        <f t="shared" si="3"/>
        <v>P21</v>
      </c>
    </row>
    <row r="1156" spans="2:3">
      <c r="B1156" s="91" t="s">
        <v>8485</v>
      </c>
      <c r="C1156" s="91" t="str">
        <f t="shared" si="3"/>
        <v>P21</v>
      </c>
    </row>
    <row r="1157" spans="2:3">
      <c r="B1157" s="91" t="s">
        <v>8487</v>
      </c>
      <c r="C1157" s="91" t="str">
        <f t="shared" si="3"/>
        <v>P21</v>
      </c>
    </row>
    <row r="1158" spans="2:3">
      <c r="B1158" s="91" t="s">
        <v>8489</v>
      </c>
      <c r="C1158" s="91" t="str">
        <f t="shared" si="3"/>
        <v>P21</v>
      </c>
    </row>
    <row r="1159" spans="2:3">
      <c r="B1159" s="91" t="s">
        <v>8491</v>
      </c>
      <c r="C1159" s="91" t="str">
        <f t="shared" si="3"/>
        <v>P21</v>
      </c>
    </row>
    <row r="1160" spans="2:3">
      <c r="B1160" s="91" t="s">
        <v>8493</v>
      </c>
      <c r="C1160" s="91" t="str">
        <f t="shared" si="3"/>
        <v>P21</v>
      </c>
    </row>
    <row r="1161" spans="2:3">
      <c r="B1161" s="91" t="s">
        <v>8495</v>
      </c>
      <c r="C1161" s="91" t="str">
        <f t="shared" si="3"/>
        <v>P21</v>
      </c>
    </row>
    <row r="1162" spans="2:3">
      <c r="B1162" s="91" t="s">
        <v>8497</v>
      </c>
      <c r="C1162" s="91" t="str">
        <f t="shared" si="3"/>
        <v>P21</v>
      </c>
    </row>
    <row r="1163" spans="2:3">
      <c r="B1163" s="91" t="s">
        <v>8499</v>
      </c>
      <c r="C1163" s="91" t="str">
        <f t="shared" si="3"/>
        <v>P21</v>
      </c>
    </row>
    <row r="1164" spans="2:3">
      <c r="B1164" s="91" t="s">
        <v>8501</v>
      </c>
      <c r="C1164" s="91" t="str">
        <f t="shared" si="3"/>
        <v>P21</v>
      </c>
    </row>
    <row r="1165" spans="2:3">
      <c r="B1165" s="91" t="s">
        <v>8503</v>
      </c>
      <c r="C1165" s="91" t="str">
        <f t="shared" si="3"/>
        <v>P21</v>
      </c>
    </row>
    <row r="1166" spans="2:3">
      <c r="B1166" s="91" t="s">
        <v>8505</v>
      </c>
      <c r="C1166" s="91" t="str">
        <f t="shared" si="3"/>
        <v>P21</v>
      </c>
    </row>
    <row r="1167" spans="2:3">
      <c r="B1167" s="91" t="s">
        <v>8507</v>
      </c>
      <c r="C1167" s="91" t="str">
        <f t="shared" si="3"/>
        <v>P21</v>
      </c>
    </row>
    <row r="1168" spans="2:3">
      <c r="B1168" s="91" t="s">
        <v>8509</v>
      </c>
      <c r="C1168" s="91" t="str">
        <f t="shared" si="3"/>
        <v>P21</v>
      </c>
    </row>
    <row r="1169" spans="2:3">
      <c r="B1169" s="91" t="s">
        <v>8511</v>
      </c>
      <c r="C1169" s="91" t="str">
        <f t="shared" si="3"/>
        <v>P21</v>
      </c>
    </row>
    <row r="1170" spans="2:3">
      <c r="B1170" s="91" t="s">
        <v>8513</v>
      </c>
      <c r="C1170" s="91" t="str">
        <f t="shared" si="3"/>
        <v>P21</v>
      </c>
    </row>
    <row r="1171" spans="2:3">
      <c r="B1171" s="91" t="s">
        <v>8515</v>
      </c>
      <c r="C1171" s="91" t="str">
        <f t="shared" si="3"/>
        <v>P21</v>
      </c>
    </row>
    <row r="1172" spans="2:3">
      <c r="B1172" s="91" t="s">
        <v>8519</v>
      </c>
      <c r="C1172" s="91" t="str">
        <f t="shared" si="3"/>
        <v>P21</v>
      </c>
    </row>
    <row r="1173" spans="2:3">
      <c r="B1173" s="91" t="s">
        <v>8521</v>
      </c>
      <c r="C1173" s="91" t="str">
        <f t="shared" si="3"/>
        <v>P21</v>
      </c>
    </row>
    <row r="1174" spans="2:3">
      <c r="B1174" s="91" t="s">
        <v>8523</v>
      </c>
      <c r="C1174" s="91" t="str">
        <f t="shared" ref="C1174:C1237" si="4">MID(B1174,2,3)</f>
        <v>P21</v>
      </c>
    </row>
    <row r="1175" spans="2:3">
      <c r="B1175" s="91" t="s">
        <v>8527</v>
      </c>
      <c r="C1175" s="91" t="str">
        <f t="shared" si="4"/>
        <v>P21</v>
      </c>
    </row>
    <row r="1176" spans="2:3">
      <c r="B1176" s="91" t="s">
        <v>8554</v>
      </c>
      <c r="C1176" s="91" t="str">
        <f t="shared" si="4"/>
        <v>P24</v>
      </c>
    </row>
    <row r="1177" spans="2:3">
      <c r="B1177" s="91" t="s">
        <v>8560</v>
      </c>
      <c r="C1177" s="91" t="str">
        <f t="shared" si="4"/>
        <v>P24</v>
      </c>
    </row>
    <row r="1178" spans="2:3">
      <c r="B1178" s="91" t="s">
        <v>8562</v>
      </c>
      <c r="C1178" s="91" t="str">
        <f t="shared" si="4"/>
        <v>P24</v>
      </c>
    </row>
    <row r="1179" spans="2:3">
      <c r="B1179" s="91" t="s">
        <v>8564</v>
      </c>
      <c r="C1179" s="91" t="str">
        <f t="shared" si="4"/>
        <v>P24</v>
      </c>
    </row>
    <row r="1180" spans="2:3">
      <c r="B1180" s="91" t="s">
        <v>8566</v>
      </c>
      <c r="C1180" s="91" t="str">
        <f t="shared" si="4"/>
        <v>P24</v>
      </c>
    </row>
    <row r="1181" spans="2:3">
      <c r="B1181" s="91" t="s">
        <v>8568</v>
      </c>
      <c r="C1181" s="91" t="str">
        <f t="shared" si="4"/>
        <v>P24</v>
      </c>
    </row>
    <row r="1182" spans="2:3">
      <c r="B1182" s="91" t="s">
        <v>8570</v>
      </c>
      <c r="C1182" s="91" t="str">
        <f t="shared" si="4"/>
        <v>P24</v>
      </c>
    </row>
    <row r="1183" spans="2:3">
      <c r="B1183" s="91" t="s">
        <v>8572</v>
      </c>
      <c r="C1183" s="91" t="str">
        <f t="shared" si="4"/>
        <v>P24</v>
      </c>
    </row>
    <row r="1184" spans="2:3">
      <c r="B1184" s="91" t="s">
        <v>8574</v>
      </c>
      <c r="C1184" s="91" t="str">
        <f t="shared" si="4"/>
        <v>P24</v>
      </c>
    </row>
    <row r="1185" spans="2:3">
      <c r="B1185" s="91" t="s">
        <v>8580</v>
      </c>
      <c r="C1185" s="91" t="str">
        <f t="shared" si="4"/>
        <v>P24</v>
      </c>
    </row>
    <row r="1186" spans="2:3">
      <c r="B1186" s="91" t="s">
        <v>8582</v>
      </c>
      <c r="C1186" s="91" t="str">
        <f t="shared" si="4"/>
        <v>P24</v>
      </c>
    </row>
    <row r="1187" spans="2:3">
      <c r="B1187" s="91" t="s">
        <v>8584</v>
      </c>
      <c r="C1187" s="91" t="str">
        <f t="shared" si="4"/>
        <v>P24</v>
      </c>
    </row>
    <row r="1188" spans="2:3">
      <c r="B1188" s="91" t="s">
        <v>8586</v>
      </c>
      <c r="C1188" s="91" t="str">
        <f t="shared" si="4"/>
        <v>P24</v>
      </c>
    </row>
    <row r="1189" spans="2:3">
      <c r="B1189" s="91" t="s">
        <v>8590</v>
      </c>
      <c r="C1189" s="91" t="str">
        <f t="shared" si="4"/>
        <v>P25</v>
      </c>
    </row>
    <row r="1190" spans="2:3">
      <c r="B1190" s="91" t="s">
        <v>8592</v>
      </c>
      <c r="C1190" s="91" t="str">
        <f t="shared" si="4"/>
        <v>P25</v>
      </c>
    </row>
    <row r="1191" spans="2:3">
      <c r="B1191" s="91" t="s">
        <v>8594</v>
      </c>
      <c r="C1191" s="91" t="str">
        <f t="shared" si="4"/>
        <v>P25</v>
      </c>
    </row>
    <row r="1192" spans="2:3">
      <c r="B1192" s="91" t="s">
        <v>8596</v>
      </c>
      <c r="C1192" s="91" t="str">
        <f t="shared" si="4"/>
        <v>P25</v>
      </c>
    </row>
    <row r="1193" spans="2:3">
      <c r="B1193" s="91" t="s">
        <v>8598</v>
      </c>
      <c r="C1193" s="91" t="str">
        <f t="shared" si="4"/>
        <v>P25</v>
      </c>
    </row>
    <row r="1194" spans="2:3">
      <c r="B1194" s="91" t="s">
        <v>8600</v>
      </c>
      <c r="C1194" s="91" t="str">
        <f t="shared" si="4"/>
        <v>P25</v>
      </c>
    </row>
    <row r="1195" spans="2:3">
      <c r="B1195" s="91" t="s">
        <v>8604</v>
      </c>
      <c r="C1195" s="91" t="str">
        <f t="shared" si="4"/>
        <v>P25</v>
      </c>
    </row>
    <row r="1196" spans="2:3">
      <c r="B1196" s="91" t="s">
        <v>8606</v>
      </c>
      <c r="C1196" s="91" t="str">
        <f t="shared" si="4"/>
        <v>P25</v>
      </c>
    </row>
    <row r="1197" spans="2:3">
      <c r="B1197" s="91" t="s">
        <v>8608</v>
      </c>
      <c r="C1197" s="91" t="str">
        <f t="shared" si="4"/>
        <v>P25</v>
      </c>
    </row>
    <row r="1198" spans="2:3">
      <c r="B1198" s="91" t="s">
        <v>8617</v>
      </c>
      <c r="C1198" s="91" t="str">
        <f t="shared" si="4"/>
        <v>P26</v>
      </c>
    </row>
    <row r="1199" spans="2:3">
      <c r="B1199" s="91" t="s">
        <v>8633</v>
      </c>
      <c r="C1199" s="91" t="str">
        <f t="shared" si="4"/>
        <v>P27</v>
      </c>
    </row>
    <row r="1200" spans="2:3">
      <c r="B1200" s="91" t="s">
        <v>8639</v>
      </c>
      <c r="C1200" s="91" t="str">
        <f t="shared" si="4"/>
        <v>P27</v>
      </c>
    </row>
    <row r="1201" spans="2:3">
      <c r="B1201" s="91" t="s">
        <v>8644</v>
      </c>
      <c r="C1201" s="91" t="str">
        <f t="shared" si="4"/>
        <v>P28</v>
      </c>
    </row>
    <row r="1202" spans="2:3">
      <c r="B1202" s="91" t="s">
        <v>8646</v>
      </c>
      <c r="C1202" s="91" t="str">
        <f t="shared" si="4"/>
        <v>P28</v>
      </c>
    </row>
    <row r="1203" spans="2:3">
      <c r="B1203" s="91" t="s">
        <v>8648</v>
      </c>
      <c r="C1203" s="91" t="str">
        <f t="shared" si="4"/>
        <v>P28</v>
      </c>
    </row>
    <row r="1204" spans="2:3">
      <c r="B1204" s="91" t="s">
        <v>8650</v>
      </c>
      <c r="C1204" s="91" t="str">
        <f t="shared" si="4"/>
        <v>P28</v>
      </c>
    </row>
    <row r="1205" spans="2:3">
      <c r="B1205" s="91" t="s">
        <v>8652</v>
      </c>
      <c r="C1205" s="91" t="str">
        <f t="shared" si="4"/>
        <v>P28</v>
      </c>
    </row>
    <row r="1206" spans="2:3">
      <c r="B1206" s="91" t="s">
        <v>8654</v>
      </c>
      <c r="C1206" s="91" t="str">
        <f t="shared" si="4"/>
        <v>P28</v>
      </c>
    </row>
    <row r="1207" spans="2:3">
      <c r="B1207" s="91" t="s">
        <v>8656</v>
      </c>
      <c r="C1207" s="91" t="str">
        <f t="shared" si="4"/>
        <v>P28</v>
      </c>
    </row>
    <row r="1208" spans="2:3">
      <c r="B1208" s="91" t="s">
        <v>8658</v>
      </c>
      <c r="C1208" s="91" t="str">
        <f t="shared" si="4"/>
        <v>P28</v>
      </c>
    </row>
    <row r="1209" spans="2:3">
      <c r="B1209" s="91" t="s">
        <v>8660</v>
      </c>
      <c r="C1209" s="91" t="str">
        <f t="shared" si="4"/>
        <v>P28</v>
      </c>
    </row>
    <row r="1210" spans="2:3">
      <c r="B1210" s="91" t="s">
        <v>8662</v>
      </c>
      <c r="C1210" s="91" t="str">
        <f t="shared" si="4"/>
        <v>P28</v>
      </c>
    </row>
    <row r="1211" spans="2:3">
      <c r="B1211" s="91" t="s">
        <v>8664</v>
      </c>
      <c r="C1211" s="91" t="str">
        <f t="shared" si="4"/>
        <v>P28</v>
      </c>
    </row>
    <row r="1212" spans="2:3">
      <c r="B1212" s="91" t="s">
        <v>8666</v>
      </c>
      <c r="C1212" s="91" t="str">
        <f t="shared" si="4"/>
        <v>P28</v>
      </c>
    </row>
    <row r="1213" spans="2:3">
      <c r="B1213" s="91" t="s">
        <v>8668</v>
      </c>
      <c r="C1213" s="91" t="str">
        <f t="shared" si="4"/>
        <v>P28</v>
      </c>
    </row>
    <row r="1214" spans="2:3">
      <c r="B1214" s="91" t="s">
        <v>8670</v>
      </c>
      <c r="C1214" s="91" t="str">
        <f t="shared" si="4"/>
        <v>P28</v>
      </c>
    </row>
    <row r="1215" spans="2:3">
      <c r="B1215" s="91" t="s">
        <v>8672</v>
      </c>
      <c r="C1215" s="91" t="str">
        <f t="shared" si="4"/>
        <v>P28</v>
      </c>
    </row>
    <row r="1216" spans="2:3">
      <c r="B1216" s="91" t="s">
        <v>8674</v>
      </c>
      <c r="C1216" s="91" t="str">
        <f t="shared" si="4"/>
        <v>P28</v>
      </c>
    </row>
    <row r="1217" spans="2:3">
      <c r="B1217" s="91" t="s">
        <v>8676</v>
      </c>
      <c r="C1217" s="91" t="str">
        <f t="shared" si="4"/>
        <v>P28</v>
      </c>
    </row>
    <row r="1218" spans="2:3">
      <c r="B1218" s="91" t="s">
        <v>8678</v>
      </c>
      <c r="C1218" s="91" t="str">
        <f t="shared" si="4"/>
        <v>P28</v>
      </c>
    </row>
    <row r="1219" spans="2:3">
      <c r="B1219" s="91" t="s">
        <v>8684</v>
      </c>
      <c r="C1219" s="91" t="str">
        <f t="shared" si="4"/>
        <v>P28</v>
      </c>
    </row>
    <row r="1220" spans="2:3">
      <c r="B1220" s="91" t="s">
        <v>8686</v>
      </c>
      <c r="C1220" s="91" t="str">
        <f t="shared" si="4"/>
        <v>P28</v>
      </c>
    </row>
    <row r="1221" spans="2:3">
      <c r="B1221" s="91" t="s">
        <v>8688</v>
      </c>
      <c r="C1221" s="91" t="str">
        <f t="shared" si="4"/>
        <v>P28</v>
      </c>
    </row>
    <row r="1222" spans="2:3">
      <c r="B1222" s="91" t="s">
        <v>8690</v>
      </c>
      <c r="C1222" s="91" t="str">
        <f t="shared" si="4"/>
        <v>P28</v>
      </c>
    </row>
    <row r="1223" spans="2:3">
      <c r="B1223" s="91" t="s">
        <v>8692</v>
      </c>
      <c r="C1223" s="91" t="str">
        <f t="shared" si="4"/>
        <v>P28</v>
      </c>
    </row>
    <row r="1224" spans="2:3">
      <c r="B1224" s="91" t="s">
        <v>8696</v>
      </c>
      <c r="C1224" s="91" t="str">
        <f t="shared" si="4"/>
        <v>P28</v>
      </c>
    </row>
    <row r="1225" spans="2:3">
      <c r="B1225" s="91" t="s">
        <v>8698</v>
      </c>
      <c r="C1225" s="91" t="str">
        <f t="shared" si="4"/>
        <v>P28</v>
      </c>
    </row>
    <row r="1226" spans="2:3">
      <c r="B1226" s="91" t="s">
        <v>8704</v>
      </c>
      <c r="C1226" s="91" t="str">
        <f t="shared" si="4"/>
        <v>P29</v>
      </c>
    </row>
    <row r="1227" spans="2:3">
      <c r="B1227" s="91" t="s">
        <v>8706</v>
      </c>
      <c r="C1227" s="91" t="str">
        <f t="shared" si="4"/>
        <v>P29</v>
      </c>
    </row>
    <row r="1228" spans="2:3">
      <c r="B1228" s="91" t="s">
        <v>8708</v>
      </c>
      <c r="C1228" s="91" t="str">
        <f t="shared" si="4"/>
        <v>P29</v>
      </c>
    </row>
    <row r="1229" spans="2:3">
      <c r="B1229" s="91" t="s">
        <v>8710</v>
      </c>
      <c r="C1229" s="91" t="str">
        <f t="shared" si="4"/>
        <v>P29</v>
      </c>
    </row>
    <row r="1230" spans="2:3">
      <c r="B1230" s="91" t="s">
        <v>8712</v>
      </c>
      <c r="C1230" s="91" t="str">
        <f t="shared" si="4"/>
        <v>P29</v>
      </c>
    </row>
    <row r="1231" spans="2:3">
      <c r="B1231" s="91" t="s">
        <v>8714</v>
      </c>
      <c r="C1231" s="91" t="str">
        <f t="shared" si="4"/>
        <v>P29</v>
      </c>
    </row>
    <row r="1232" spans="2:3">
      <c r="B1232" s="91" t="s">
        <v>8716</v>
      </c>
      <c r="C1232" s="91" t="str">
        <f t="shared" si="4"/>
        <v>P29</v>
      </c>
    </row>
    <row r="1233" spans="2:3">
      <c r="B1233" s="91" t="s">
        <v>8718</v>
      </c>
      <c r="C1233" s="91" t="str">
        <f t="shared" si="4"/>
        <v>P29</v>
      </c>
    </row>
    <row r="1234" spans="2:3">
      <c r="B1234" s="91" t="s">
        <v>8720</v>
      </c>
      <c r="C1234" s="91" t="str">
        <f t="shared" si="4"/>
        <v>P29</v>
      </c>
    </row>
    <row r="1235" spans="2:3">
      <c r="B1235" s="91" t="s">
        <v>8722</v>
      </c>
      <c r="C1235" s="91" t="str">
        <f t="shared" si="4"/>
        <v>P29</v>
      </c>
    </row>
    <row r="1236" spans="2:3">
      <c r="B1236" s="91" t="s">
        <v>8726</v>
      </c>
      <c r="C1236" s="91" t="str">
        <f t="shared" si="4"/>
        <v>P29</v>
      </c>
    </row>
    <row r="1237" spans="2:3">
      <c r="B1237" s="91" t="s">
        <v>8728</v>
      </c>
      <c r="C1237" s="91" t="str">
        <f t="shared" si="4"/>
        <v>P29</v>
      </c>
    </row>
    <row r="1238" spans="2:3">
      <c r="B1238" s="91" t="s">
        <v>8730</v>
      </c>
      <c r="C1238" s="91" t="str">
        <f t="shared" ref="C1238:C1289" si="5">MID(B1238,2,3)</f>
        <v>P29</v>
      </c>
    </row>
    <row r="1239" spans="2:3">
      <c r="B1239" s="91" t="s">
        <v>8734</v>
      </c>
      <c r="C1239" s="91" t="str">
        <f t="shared" si="5"/>
        <v>P29</v>
      </c>
    </row>
    <row r="1240" spans="2:3">
      <c r="B1240" s="91" t="s">
        <v>8736</v>
      </c>
      <c r="C1240" s="91" t="str">
        <f t="shared" si="5"/>
        <v>P29</v>
      </c>
    </row>
    <row r="1241" spans="2:3">
      <c r="B1241" s="91" t="s">
        <v>8738</v>
      </c>
      <c r="C1241" s="91" t="str">
        <f t="shared" si="5"/>
        <v>P29</v>
      </c>
    </row>
    <row r="1242" spans="2:3">
      <c r="B1242" s="91" t="s">
        <v>8740</v>
      </c>
      <c r="C1242" s="91" t="str">
        <f t="shared" si="5"/>
        <v>P29</v>
      </c>
    </row>
    <row r="1243" spans="2:3">
      <c r="B1243" s="91" t="s">
        <v>8748</v>
      </c>
      <c r="C1243" s="91" t="str">
        <f t="shared" si="5"/>
        <v>P29</v>
      </c>
    </row>
    <row r="1244" spans="2:3">
      <c r="B1244" s="91" t="s">
        <v>8754</v>
      </c>
      <c r="C1244" s="91" t="str">
        <f t="shared" si="5"/>
        <v>P29</v>
      </c>
    </row>
    <row r="1245" spans="2:3">
      <c r="B1245" s="91" t="s">
        <v>8757</v>
      </c>
      <c r="C1245" s="91" t="str">
        <f t="shared" si="5"/>
        <v>P30</v>
      </c>
    </row>
    <row r="1246" spans="2:3">
      <c r="B1246" s="91" t="s">
        <v>8759</v>
      </c>
      <c r="C1246" s="91" t="str">
        <f t="shared" si="5"/>
        <v>P30</v>
      </c>
    </row>
    <row r="1247" spans="2:3">
      <c r="B1247" s="91" t="s">
        <v>8761</v>
      </c>
      <c r="C1247" s="91" t="str">
        <f t="shared" si="5"/>
        <v>P30</v>
      </c>
    </row>
    <row r="1248" spans="2:3">
      <c r="B1248" s="91" t="s">
        <v>8763</v>
      </c>
      <c r="C1248" s="91" t="str">
        <f t="shared" si="5"/>
        <v>P30</v>
      </c>
    </row>
    <row r="1249" spans="2:3">
      <c r="B1249" s="91" t="s">
        <v>8765</v>
      </c>
      <c r="C1249" s="91" t="str">
        <f t="shared" si="5"/>
        <v>P30</v>
      </c>
    </row>
    <row r="1250" spans="2:3">
      <c r="B1250" s="91" t="s">
        <v>8769</v>
      </c>
      <c r="C1250" s="91" t="str">
        <f t="shared" si="5"/>
        <v>P31</v>
      </c>
    </row>
    <row r="1251" spans="2:3">
      <c r="B1251" s="91" t="s">
        <v>8773</v>
      </c>
      <c r="C1251" s="91" t="str">
        <f t="shared" si="5"/>
        <v>P31</v>
      </c>
    </row>
    <row r="1252" spans="2:3">
      <c r="B1252" s="91" t="s">
        <v>8777</v>
      </c>
      <c r="C1252" s="91" t="str">
        <f t="shared" si="5"/>
        <v>P31</v>
      </c>
    </row>
    <row r="1253" spans="2:3">
      <c r="B1253" s="91" t="s">
        <v>8779</v>
      </c>
      <c r="C1253" s="91" t="str">
        <f t="shared" si="5"/>
        <v>P31</v>
      </c>
    </row>
    <row r="1254" spans="2:3">
      <c r="B1254" s="91" t="s">
        <v>8781</v>
      </c>
      <c r="C1254" s="91" t="str">
        <f t="shared" si="5"/>
        <v>P31</v>
      </c>
    </row>
    <row r="1255" spans="2:3">
      <c r="B1255" s="91" t="s">
        <v>8783</v>
      </c>
      <c r="C1255" s="91" t="str">
        <f t="shared" si="5"/>
        <v>P31</v>
      </c>
    </row>
    <row r="1256" spans="2:3">
      <c r="B1256" s="91" t="s">
        <v>8785</v>
      </c>
      <c r="C1256" s="91" t="str">
        <f t="shared" si="5"/>
        <v>P31</v>
      </c>
    </row>
    <row r="1257" spans="2:3">
      <c r="B1257" s="91" t="s">
        <v>8787</v>
      </c>
      <c r="C1257" s="91" t="str">
        <f t="shared" si="5"/>
        <v>P31</v>
      </c>
    </row>
    <row r="1258" spans="2:3">
      <c r="B1258" s="91" t="s">
        <v>8795</v>
      </c>
      <c r="C1258" s="91" t="str">
        <f t="shared" si="5"/>
        <v>P31</v>
      </c>
    </row>
    <row r="1259" spans="2:3">
      <c r="B1259" s="91" t="s">
        <v>8797</v>
      </c>
      <c r="C1259" s="91" t="str">
        <f t="shared" si="5"/>
        <v>P31</v>
      </c>
    </row>
    <row r="1260" spans="2:3">
      <c r="B1260" s="91" t="s">
        <v>8805</v>
      </c>
      <c r="C1260" s="91" t="str">
        <f t="shared" si="5"/>
        <v>P32</v>
      </c>
    </row>
    <row r="1261" spans="2:3">
      <c r="B1261" s="91" t="s">
        <v>8807</v>
      </c>
      <c r="C1261" s="91" t="str">
        <f t="shared" si="5"/>
        <v>P32</v>
      </c>
    </row>
    <row r="1262" spans="2:3">
      <c r="B1262" s="91" t="s">
        <v>8811</v>
      </c>
      <c r="C1262" s="91" t="str">
        <f t="shared" si="5"/>
        <v>P32</v>
      </c>
    </row>
    <row r="1263" spans="2:3">
      <c r="B1263" s="91" t="s">
        <v>8813</v>
      </c>
      <c r="C1263" s="91" t="str">
        <f t="shared" si="5"/>
        <v>P32</v>
      </c>
    </row>
    <row r="1264" spans="2:3">
      <c r="B1264" s="91" t="s">
        <v>8815</v>
      </c>
      <c r="C1264" s="91" t="str">
        <f t="shared" si="5"/>
        <v>P32</v>
      </c>
    </row>
    <row r="1265" spans="2:3">
      <c r="B1265" s="91" t="s">
        <v>8817</v>
      </c>
      <c r="C1265" s="91" t="str">
        <f t="shared" si="5"/>
        <v>P32</v>
      </c>
    </row>
    <row r="1266" spans="2:3">
      <c r="B1266" s="91" t="s">
        <v>8846</v>
      </c>
      <c r="C1266" s="91" t="str">
        <f t="shared" si="5"/>
        <v>P34</v>
      </c>
    </row>
    <row r="1267" spans="2:3">
      <c r="B1267" s="91" t="s">
        <v>8848</v>
      </c>
      <c r="C1267" s="91" t="str">
        <f t="shared" si="5"/>
        <v>P34</v>
      </c>
    </row>
    <row r="1268" spans="2:3">
      <c r="B1268" s="91" t="s">
        <v>8851</v>
      </c>
      <c r="C1268" s="91" t="str">
        <f t="shared" si="5"/>
        <v>P35</v>
      </c>
    </row>
    <row r="1269" spans="2:3">
      <c r="B1269" s="91" t="s">
        <v>8853</v>
      </c>
      <c r="C1269" s="91" t="str">
        <f t="shared" si="5"/>
        <v>P35</v>
      </c>
    </row>
    <row r="1270" spans="2:3">
      <c r="B1270" s="91" t="s">
        <v>8855</v>
      </c>
      <c r="C1270" s="91" t="str">
        <f t="shared" si="5"/>
        <v>P35</v>
      </c>
    </row>
    <row r="1271" spans="2:3">
      <c r="B1271" s="91" t="s">
        <v>8857</v>
      </c>
      <c r="C1271" s="91" t="str">
        <f t="shared" si="5"/>
        <v>P35</v>
      </c>
    </row>
    <row r="1272" spans="2:3">
      <c r="B1272" s="91" t="s">
        <v>8859</v>
      </c>
      <c r="C1272" s="91" t="str">
        <f t="shared" si="5"/>
        <v>P35</v>
      </c>
    </row>
    <row r="1273" spans="2:3">
      <c r="B1273" s="91" t="s">
        <v>8861</v>
      </c>
      <c r="C1273" s="91" t="str">
        <f t="shared" si="5"/>
        <v>P35</v>
      </c>
    </row>
    <row r="1274" spans="2:3">
      <c r="B1274" s="91" t="s">
        <v>8863</v>
      </c>
      <c r="C1274" s="91" t="str">
        <f t="shared" si="5"/>
        <v>P35</v>
      </c>
    </row>
    <row r="1275" spans="2:3">
      <c r="B1275" s="91" t="s">
        <v>8865</v>
      </c>
      <c r="C1275" s="91" t="str">
        <f t="shared" si="5"/>
        <v>P35</v>
      </c>
    </row>
    <row r="1276" spans="2:3">
      <c r="B1276" s="91" t="s">
        <v>8867</v>
      </c>
      <c r="C1276" s="91" t="str">
        <f t="shared" si="5"/>
        <v>P35</v>
      </c>
    </row>
    <row r="1277" spans="2:3">
      <c r="B1277" s="91" t="s">
        <v>8869</v>
      </c>
      <c r="C1277" s="91" t="str">
        <f t="shared" si="5"/>
        <v>P35</v>
      </c>
    </row>
    <row r="1278" spans="2:3">
      <c r="B1278" s="91" t="s">
        <v>8873</v>
      </c>
      <c r="C1278" s="91" t="str">
        <f t="shared" si="5"/>
        <v>P35</v>
      </c>
    </row>
    <row r="1279" spans="2:3">
      <c r="B1279" s="91" t="s">
        <v>8881</v>
      </c>
      <c r="C1279" s="91" t="str">
        <f t="shared" si="5"/>
        <v>P35</v>
      </c>
    </row>
    <row r="1280" spans="2:3">
      <c r="B1280" s="91" t="s">
        <v>8887</v>
      </c>
      <c r="C1280" s="91" t="str">
        <f t="shared" si="5"/>
        <v>P36</v>
      </c>
    </row>
    <row r="1281" spans="2:3">
      <c r="B1281" s="91" t="s">
        <v>8889</v>
      </c>
      <c r="C1281" s="91" t="str">
        <f t="shared" si="5"/>
        <v>P36</v>
      </c>
    </row>
    <row r="1282" spans="2:3">
      <c r="B1282" s="91" t="s">
        <v>8891</v>
      </c>
      <c r="C1282" s="91" t="str">
        <f t="shared" si="5"/>
        <v>P36</v>
      </c>
    </row>
    <row r="1283" spans="2:3">
      <c r="B1283" s="91" t="s">
        <v>8893</v>
      </c>
      <c r="C1283" s="91" t="str">
        <f t="shared" si="5"/>
        <v>P36</v>
      </c>
    </row>
    <row r="1284" spans="2:3">
      <c r="B1284" s="91" t="s">
        <v>8899</v>
      </c>
      <c r="C1284" s="91" t="str">
        <f t="shared" si="5"/>
        <v>P36</v>
      </c>
    </row>
    <row r="1285" spans="2:3">
      <c r="B1285" s="91" t="s">
        <v>8901</v>
      </c>
      <c r="C1285" s="91" t="str">
        <f t="shared" si="5"/>
        <v>P36</v>
      </c>
    </row>
    <row r="1286" spans="2:3">
      <c r="B1286" s="91" t="s">
        <v>8903</v>
      </c>
      <c r="C1286" s="91" t="str">
        <f t="shared" si="5"/>
        <v>P36</v>
      </c>
    </row>
    <row r="1287" spans="2:3">
      <c r="B1287" s="91" t="s">
        <v>8905</v>
      </c>
      <c r="C1287" s="91" t="str">
        <f t="shared" si="5"/>
        <v>P36</v>
      </c>
    </row>
    <row r="1288" spans="2:3">
      <c r="B1288" s="91" t="s">
        <v>8907</v>
      </c>
      <c r="C1288" s="91" t="str">
        <f t="shared" si="5"/>
        <v>P36</v>
      </c>
    </row>
    <row r="1289" spans="2:3">
      <c r="B1289" s="91" t="s">
        <v>8910</v>
      </c>
      <c r="C1289" s="91" t="str">
        <f t="shared" si="5"/>
        <v>P37</v>
      </c>
    </row>
  </sheetData>
  <autoFilter ref="A1:H610" xr:uid="{880E901C-AE86-4939-A822-C1925821F3AB}">
    <filterColumn colId="7">
      <filters>
        <filter val="#N/A"/>
      </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232F-C1B9-4FE0-A227-A24C89F209E3}">
  <sheetPr codeName="Sheet9"/>
  <dimension ref="B4:C172"/>
  <sheetViews>
    <sheetView topLeftCell="A118" workbookViewId="0">
      <selection activeCell="C4" sqref="C4:C172"/>
    </sheetView>
  </sheetViews>
  <sheetFormatPr defaultRowHeight="15"/>
  <sheetData>
    <row r="4" spans="2:3">
      <c r="B4">
        <v>11000</v>
      </c>
      <c r="C4" t="s">
        <v>10139</v>
      </c>
    </row>
    <row r="5" spans="2:3">
      <c r="B5">
        <v>11001</v>
      </c>
      <c r="C5" t="s">
        <v>10140</v>
      </c>
    </row>
    <row r="6" spans="2:3">
      <c r="B6">
        <v>11002</v>
      </c>
      <c r="C6" t="s">
        <v>10141</v>
      </c>
    </row>
    <row r="7" spans="2:3">
      <c r="B7">
        <v>11003</v>
      </c>
      <c r="C7" t="s">
        <v>10142</v>
      </c>
    </row>
    <row r="8" spans="2:3">
      <c r="B8">
        <v>11004</v>
      </c>
      <c r="C8" t="s">
        <v>10143</v>
      </c>
    </row>
    <row r="9" spans="2:3">
      <c r="B9">
        <v>11005</v>
      </c>
      <c r="C9" t="s">
        <v>10144</v>
      </c>
    </row>
    <row r="10" spans="2:3">
      <c r="B10">
        <v>11006</v>
      </c>
      <c r="C10" t="s">
        <v>10145</v>
      </c>
    </row>
    <row r="11" spans="2:3">
      <c r="B11">
        <v>11007</v>
      </c>
      <c r="C11" t="s">
        <v>10146</v>
      </c>
    </row>
    <row r="12" spans="2:3">
      <c r="B12">
        <v>11008</v>
      </c>
      <c r="C12" t="s">
        <v>10147</v>
      </c>
    </row>
    <row r="13" spans="2:3">
      <c r="B13">
        <v>11009</v>
      </c>
      <c r="C13" t="s">
        <v>10148</v>
      </c>
    </row>
    <row r="14" spans="2:3">
      <c r="B14">
        <v>11010</v>
      </c>
      <c r="C14" t="s">
        <v>10149</v>
      </c>
    </row>
    <row r="15" spans="2:3">
      <c r="B15">
        <v>11011</v>
      </c>
      <c r="C15" t="s">
        <v>10150</v>
      </c>
    </row>
    <row r="16" spans="2:3">
      <c r="B16">
        <v>11012</v>
      </c>
      <c r="C16" t="s">
        <v>10151</v>
      </c>
    </row>
    <row r="17" spans="2:3">
      <c r="B17">
        <v>11013</v>
      </c>
      <c r="C17" t="s">
        <v>10152</v>
      </c>
    </row>
    <row r="18" spans="2:3">
      <c r="B18">
        <v>11014</v>
      </c>
      <c r="C18" t="s">
        <v>10153</v>
      </c>
    </row>
    <row r="19" spans="2:3">
      <c r="B19">
        <v>11015</v>
      </c>
      <c r="C19" t="s">
        <v>10154</v>
      </c>
    </row>
    <row r="20" spans="2:3">
      <c r="B20">
        <v>11016</v>
      </c>
      <c r="C20" t="s">
        <v>10155</v>
      </c>
    </row>
    <row r="21" spans="2:3">
      <c r="B21">
        <v>11017</v>
      </c>
      <c r="C21" t="s">
        <v>10156</v>
      </c>
    </row>
    <row r="22" spans="2:3">
      <c r="B22">
        <v>11018</v>
      </c>
      <c r="C22" t="s">
        <v>10157</v>
      </c>
    </row>
    <row r="23" spans="2:3">
      <c r="B23">
        <v>11019</v>
      </c>
      <c r="C23" t="s">
        <v>10158</v>
      </c>
    </row>
    <row r="24" spans="2:3">
      <c r="B24">
        <v>11020</v>
      </c>
      <c r="C24" t="s">
        <v>10159</v>
      </c>
    </row>
    <row r="25" spans="2:3">
      <c r="B25">
        <v>11021</v>
      </c>
      <c r="C25" t="s">
        <v>10160</v>
      </c>
    </row>
    <row r="26" spans="2:3">
      <c r="B26">
        <v>11022</v>
      </c>
      <c r="C26" t="s">
        <v>10161</v>
      </c>
    </row>
    <row r="27" spans="2:3">
      <c r="B27">
        <v>11023</v>
      </c>
      <c r="C27" t="s">
        <v>10162</v>
      </c>
    </row>
    <row r="28" spans="2:3">
      <c r="B28">
        <v>11024</v>
      </c>
      <c r="C28" t="s">
        <v>10163</v>
      </c>
    </row>
    <row r="29" spans="2:3">
      <c r="B29">
        <v>11025</v>
      </c>
      <c r="C29" t="s">
        <v>10164</v>
      </c>
    </row>
    <row r="30" spans="2:3">
      <c r="B30">
        <v>11026</v>
      </c>
      <c r="C30" t="s">
        <v>10165</v>
      </c>
    </row>
    <row r="31" spans="2:3">
      <c r="B31">
        <v>11027</v>
      </c>
      <c r="C31" t="s">
        <v>10166</v>
      </c>
    </row>
    <row r="32" spans="2:3">
      <c r="B32">
        <v>11028</v>
      </c>
      <c r="C32" t="s">
        <v>10167</v>
      </c>
    </row>
    <row r="33" spans="2:3">
      <c r="B33">
        <v>11029</v>
      </c>
      <c r="C33" t="s">
        <v>10168</v>
      </c>
    </row>
    <row r="34" spans="2:3">
      <c r="B34">
        <v>11030</v>
      </c>
      <c r="C34" t="s">
        <v>10169</v>
      </c>
    </row>
    <row r="35" spans="2:3">
      <c r="B35">
        <v>11031</v>
      </c>
      <c r="C35" t="s">
        <v>10170</v>
      </c>
    </row>
    <row r="36" spans="2:3">
      <c r="B36">
        <v>11032</v>
      </c>
      <c r="C36" t="s">
        <v>10171</v>
      </c>
    </row>
    <row r="37" spans="2:3">
      <c r="B37">
        <v>11033</v>
      </c>
      <c r="C37" t="s">
        <v>10172</v>
      </c>
    </row>
    <row r="38" spans="2:3">
      <c r="B38">
        <v>11034</v>
      </c>
      <c r="C38" t="s">
        <v>10173</v>
      </c>
    </row>
    <row r="39" spans="2:3">
      <c r="B39">
        <v>11035</v>
      </c>
      <c r="C39" t="s">
        <v>10174</v>
      </c>
    </row>
    <row r="40" spans="2:3">
      <c r="B40">
        <v>11036</v>
      </c>
      <c r="C40" t="s">
        <v>10175</v>
      </c>
    </row>
    <row r="41" spans="2:3">
      <c r="B41">
        <v>11037</v>
      </c>
      <c r="C41" t="s">
        <v>10176</v>
      </c>
    </row>
    <row r="42" spans="2:3">
      <c r="B42">
        <v>11038</v>
      </c>
      <c r="C42" t="s">
        <v>10177</v>
      </c>
    </row>
    <row r="43" spans="2:3">
      <c r="B43">
        <v>11039</v>
      </c>
      <c r="C43" t="s">
        <v>10178</v>
      </c>
    </row>
    <row r="44" spans="2:3">
      <c r="B44">
        <v>11040</v>
      </c>
      <c r="C44" t="s">
        <v>10179</v>
      </c>
    </row>
    <row r="45" spans="2:3">
      <c r="B45">
        <v>11041</v>
      </c>
      <c r="C45" t="s">
        <v>10180</v>
      </c>
    </row>
    <row r="46" spans="2:3">
      <c r="B46">
        <v>11042</v>
      </c>
      <c r="C46" t="s">
        <v>10181</v>
      </c>
    </row>
    <row r="47" spans="2:3">
      <c r="B47">
        <v>11043</v>
      </c>
      <c r="C47" t="s">
        <v>10182</v>
      </c>
    </row>
    <row r="48" spans="2:3">
      <c r="B48">
        <v>11044</v>
      </c>
      <c r="C48" t="s">
        <v>10183</v>
      </c>
    </row>
    <row r="49" spans="2:3">
      <c r="B49">
        <v>11045</v>
      </c>
      <c r="C49" t="s">
        <v>10184</v>
      </c>
    </row>
    <row r="50" spans="2:3">
      <c r="B50">
        <v>11046</v>
      </c>
      <c r="C50" t="s">
        <v>10185</v>
      </c>
    </row>
    <row r="51" spans="2:3">
      <c r="B51">
        <v>11047</v>
      </c>
      <c r="C51" t="s">
        <v>10186</v>
      </c>
    </row>
    <row r="52" spans="2:3">
      <c r="B52">
        <v>11048</v>
      </c>
      <c r="C52" t="s">
        <v>10187</v>
      </c>
    </row>
    <row r="53" spans="2:3">
      <c r="B53">
        <v>11049</v>
      </c>
      <c r="C53" t="s">
        <v>10188</v>
      </c>
    </row>
    <row r="54" spans="2:3">
      <c r="B54">
        <v>11050</v>
      </c>
      <c r="C54" t="s">
        <v>10189</v>
      </c>
    </row>
    <row r="55" spans="2:3">
      <c r="B55">
        <v>11051</v>
      </c>
      <c r="C55" t="s">
        <v>10190</v>
      </c>
    </row>
    <row r="56" spans="2:3">
      <c r="B56">
        <v>11052</v>
      </c>
      <c r="C56" t="s">
        <v>10191</v>
      </c>
    </row>
    <row r="57" spans="2:3">
      <c r="B57">
        <v>11053</v>
      </c>
      <c r="C57" t="s">
        <v>10192</v>
      </c>
    </row>
    <row r="58" spans="2:3">
      <c r="B58">
        <v>11054</v>
      </c>
      <c r="C58" t="s">
        <v>10193</v>
      </c>
    </row>
    <row r="59" spans="2:3">
      <c r="B59">
        <v>11055</v>
      </c>
      <c r="C59" t="s">
        <v>10194</v>
      </c>
    </row>
    <row r="60" spans="2:3">
      <c r="B60">
        <v>11056</v>
      </c>
      <c r="C60" t="s">
        <v>10195</v>
      </c>
    </row>
    <row r="61" spans="2:3">
      <c r="B61">
        <v>11057</v>
      </c>
      <c r="C61" t="s">
        <v>10196</v>
      </c>
    </row>
    <row r="62" spans="2:3">
      <c r="B62">
        <v>11058</v>
      </c>
      <c r="C62" t="s">
        <v>10197</v>
      </c>
    </row>
    <row r="63" spans="2:3">
      <c r="B63">
        <v>11059</v>
      </c>
      <c r="C63" t="s">
        <v>10198</v>
      </c>
    </row>
    <row r="64" spans="2:3">
      <c r="B64">
        <v>11060</v>
      </c>
      <c r="C64" t="s">
        <v>10199</v>
      </c>
    </row>
    <row r="65" spans="2:3">
      <c r="B65">
        <v>11061</v>
      </c>
      <c r="C65" t="s">
        <v>10200</v>
      </c>
    </row>
    <row r="66" spans="2:3">
      <c r="B66">
        <v>11062</v>
      </c>
      <c r="C66" t="s">
        <v>10201</v>
      </c>
    </row>
    <row r="67" spans="2:3">
      <c r="B67">
        <v>11063</v>
      </c>
      <c r="C67" t="s">
        <v>10202</v>
      </c>
    </row>
    <row r="68" spans="2:3">
      <c r="B68">
        <v>11064</v>
      </c>
      <c r="C68" t="s">
        <v>10203</v>
      </c>
    </row>
    <row r="69" spans="2:3">
      <c r="B69">
        <v>11065</v>
      </c>
      <c r="C69" t="s">
        <v>10204</v>
      </c>
    </row>
    <row r="70" spans="2:3">
      <c r="B70">
        <v>11066</v>
      </c>
      <c r="C70" t="s">
        <v>10205</v>
      </c>
    </row>
    <row r="71" spans="2:3">
      <c r="B71">
        <v>11067</v>
      </c>
      <c r="C71" t="s">
        <v>10206</v>
      </c>
    </row>
    <row r="72" spans="2:3">
      <c r="B72">
        <v>11068</v>
      </c>
      <c r="C72" t="s">
        <v>10207</v>
      </c>
    </row>
    <row r="73" spans="2:3">
      <c r="B73">
        <v>11069</v>
      </c>
      <c r="C73" t="s">
        <v>10208</v>
      </c>
    </row>
    <row r="74" spans="2:3">
      <c r="B74">
        <v>11070</v>
      </c>
      <c r="C74" t="s">
        <v>10209</v>
      </c>
    </row>
    <row r="75" spans="2:3">
      <c r="B75">
        <v>11071</v>
      </c>
      <c r="C75" t="s">
        <v>10210</v>
      </c>
    </row>
    <row r="76" spans="2:3">
      <c r="B76">
        <v>11072</v>
      </c>
      <c r="C76" t="s">
        <v>10211</v>
      </c>
    </row>
    <row r="77" spans="2:3">
      <c r="B77">
        <v>11073</v>
      </c>
      <c r="C77" t="s">
        <v>10212</v>
      </c>
    </row>
    <row r="78" spans="2:3">
      <c r="B78">
        <v>11074</v>
      </c>
      <c r="C78" t="s">
        <v>10213</v>
      </c>
    </row>
    <row r="79" spans="2:3">
      <c r="B79">
        <v>11075</v>
      </c>
      <c r="C79" t="s">
        <v>10214</v>
      </c>
    </row>
    <row r="80" spans="2:3">
      <c r="B80">
        <v>11076</v>
      </c>
      <c r="C80" t="s">
        <v>10215</v>
      </c>
    </row>
    <row r="81" spans="2:3">
      <c r="B81">
        <v>11077</v>
      </c>
      <c r="C81" t="s">
        <v>10216</v>
      </c>
    </row>
    <row r="82" spans="2:3">
      <c r="B82">
        <v>11078</v>
      </c>
      <c r="C82" t="s">
        <v>10217</v>
      </c>
    </row>
    <row r="83" spans="2:3">
      <c r="B83">
        <v>11079</v>
      </c>
      <c r="C83" t="s">
        <v>10218</v>
      </c>
    </row>
    <row r="84" spans="2:3">
      <c r="B84">
        <v>11080</v>
      </c>
      <c r="C84" t="s">
        <v>10219</v>
      </c>
    </row>
    <row r="85" spans="2:3">
      <c r="B85">
        <v>11081</v>
      </c>
      <c r="C85" t="s">
        <v>10220</v>
      </c>
    </row>
    <row r="86" spans="2:3">
      <c r="B86">
        <v>11082</v>
      </c>
      <c r="C86" t="s">
        <v>10221</v>
      </c>
    </row>
    <row r="87" spans="2:3">
      <c r="B87">
        <v>11083</v>
      </c>
      <c r="C87" t="s">
        <v>10222</v>
      </c>
    </row>
    <row r="88" spans="2:3">
      <c r="B88">
        <v>11084</v>
      </c>
      <c r="C88" t="s">
        <v>10223</v>
      </c>
    </row>
    <row r="89" spans="2:3">
      <c r="B89">
        <v>11085</v>
      </c>
      <c r="C89" t="s">
        <v>10224</v>
      </c>
    </row>
    <row r="90" spans="2:3">
      <c r="B90">
        <v>11086</v>
      </c>
      <c r="C90" t="s">
        <v>10225</v>
      </c>
    </row>
    <row r="91" spans="2:3">
      <c r="B91">
        <v>11087</v>
      </c>
      <c r="C91" t="s">
        <v>10226</v>
      </c>
    </row>
    <row r="92" spans="2:3">
      <c r="B92">
        <v>11088</v>
      </c>
      <c r="C92" t="s">
        <v>10227</v>
      </c>
    </row>
    <row r="93" spans="2:3">
      <c r="B93">
        <v>11089</v>
      </c>
      <c r="C93" t="s">
        <v>10228</v>
      </c>
    </row>
    <row r="94" spans="2:3">
      <c r="B94">
        <v>11090</v>
      </c>
      <c r="C94" t="s">
        <v>10229</v>
      </c>
    </row>
    <row r="95" spans="2:3">
      <c r="B95">
        <v>11091</v>
      </c>
      <c r="C95" t="s">
        <v>10230</v>
      </c>
    </row>
    <row r="96" spans="2:3">
      <c r="B96">
        <v>11092</v>
      </c>
      <c r="C96" t="s">
        <v>10231</v>
      </c>
    </row>
    <row r="97" spans="2:3">
      <c r="B97">
        <v>11093</v>
      </c>
      <c r="C97" t="s">
        <v>10232</v>
      </c>
    </row>
    <row r="98" spans="2:3">
      <c r="B98">
        <v>11094</v>
      </c>
      <c r="C98" t="s">
        <v>10233</v>
      </c>
    </row>
    <row r="99" spans="2:3">
      <c r="B99">
        <v>11095</v>
      </c>
      <c r="C99" t="s">
        <v>10234</v>
      </c>
    </row>
    <row r="100" spans="2:3">
      <c r="B100">
        <v>11096</v>
      </c>
      <c r="C100" t="s">
        <v>10235</v>
      </c>
    </row>
    <row r="101" spans="2:3">
      <c r="B101">
        <v>11097</v>
      </c>
      <c r="C101" t="s">
        <v>10236</v>
      </c>
    </row>
    <row r="102" spans="2:3">
      <c r="B102">
        <v>11098</v>
      </c>
      <c r="C102" t="s">
        <v>10237</v>
      </c>
    </row>
    <row r="103" spans="2:3">
      <c r="B103">
        <v>11099</v>
      </c>
      <c r="C103" t="s">
        <v>10238</v>
      </c>
    </row>
    <row r="104" spans="2:3">
      <c r="B104">
        <v>11100</v>
      </c>
      <c r="C104" t="s">
        <v>10239</v>
      </c>
    </row>
    <row r="105" spans="2:3">
      <c r="B105">
        <v>11101</v>
      </c>
      <c r="C105" t="s">
        <v>10240</v>
      </c>
    </row>
    <row r="106" spans="2:3">
      <c r="B106">
        <v>11102</v>
      </c>
      <c r="C106" t="s">
        <v>10241</v>
      </c>
    </row>
    <row r="107" spans="2:3">
      <c r="B107">
        <v>11103</v>
      </c>
      <c r="C107" t="s">
        <v>10242</v>
      </c>
    </row>
    <row r="108" spans="2:3">
      <c r="B108">
        <v>11104</v>
      </c>
      <c r="C108" t="s">
        <v>10243</v>
      </c>
    </row>
    <row r="109" spans="2:3">
      <c r="B109">
        <v>11105</v>
      </c>
      <c r="C109" t="s">
        <v>10244</v>
      </c>
    </row>
    <row r="110" spans="2:3">
      <c r="B110">
        <v>11106</v>
      </c>
      <c r="C110" t="s">
        <v>10245</v>
      </c>
    </row>
    <row r="111" spans="2:3">
      <c r="B111">
        <v>11107</v>
      </c>
      <c r="C111" t="s">
        <v>10246</v>
      </c>
    </row>
    <row r="112" spans="2:3">
      <c r="B112">
        <v>11108</v>
      </c>
      <c r="C112" t="s">
        <v>10247</v>
      </c>
    </row>
    <row r="113" spans="2:3">
      <c r="B113">
        <v>11109</v>
      </c>
      <c r="C113" t="s">
        <v>10248</v>
      </c>
    </row>
    <row r="114" spans="2:3">
      <c r="B114">
        <v>11110</v>
      </c>
      <c r="C114" t="s">
        <v>10249</v>
      </c>
    </row>
    <row r="115" spans="2:3">
      <c r="B115">
        <v>11111</v>
      </c>
      <c r="C115" t="s">
        <v>10250</v>
      </c>
    </row>
    <row r="116" spans="2:3">
      <c r="B116">
        <v>11112</v>
      </c>
      <c r="C116" t="s">
        <v>10251</v>
      </c>
    </row>
    <row r="117" spans="2:3">
      <c r="B117">
        <v>11113</v>
      </c>
      <c r="C117" t="s">
        <v>10252</v>
      </c>
    </row>
    <row r="118" spans="2:3">
      <c r="B118">
        <v>11114</v>
      </c>
      <c r="C118" t="s">
        <v>10253</v>
      </c>
    </row>
    <row r="119" spans="2:3">
      <c r="B119">
        <v>11115</v>
      </c>
      <c r="C119" t="s">
        <v>10254</v>
      </c>
    </row>
    <row r="120" spans="2:3">
      <c r="B120">
        <v>11116</v>
      </c>
      <c r="C120" t="s">
        <v>10255</v>
      </c>
    </row>
    <row r="121" spans="2:3">
      <c r="B121">
        <v>11117</v>
      </c>
      <c r="C121" t="s">
        <v>10256</v>
      </c>
    </row>
    <row r="122" spans="2:3">
      <c r="B122">
        <v>11118</v>
      </c>
      <c r="C122" t="s">
        <v>10257</v>
      </c>
    </row>
    <row r="123" spans="2:3">
      <c r="B123">
        <v>11119</v>
      </c>
      <c r="C123" t="s">
        <v>10258</v>
      </c>
    </row>
    <row r="124" spans="2:3">
      <c r="B124">
        <v>11120</v>
      </c>
      <c r="C124" t="s">
        <v>10259</v>
      </c>
    </row>
    <row r="125" spans="2:3">
      <c r="B125">
        <v>11121</v>
      </c>
      <c r="C125" t="s">
        <v>10260</v>
      </c>
    </row>
    <row r="126" spans="2:3">
      <c r="B126">
        <v>11122</v>
      </c>
      <c r="C126" t="s">
        <v>10261</v>
      </c>
    </row>
    <row r="127" spans="2:3">
      <c r="B127">
        <v>11123</v>
      </c>
      <c r="C127" t="s">
        <v>10262</v>
      </c>
    </row>
    <row r="128" spans="2:3">
      <c r="B128">
        <v>11124</v>
      </c>
      <c r="C128" t="s">
        <v>10263</v>
      </c>
    </row>
    <row r="129" spans="2:3">
      <c r="B129">
        <v>11125</v>
      </c>
      <c r="C129" t="s">
        <v>10264</v>
      </c>
    </row>
    <row r="130" spans="2:3">
      <c r="B130">
        <v>11126</v>
      </c>
      <c r="C130" t="s">
        <v>10265</v>
      </c>
    </row>
    <row r="131" spans="2:3">
      <c r="B131">
        <v>11127</v>
      </c>
      <c r="C131" t="s">
        <v>10266</v>
      </c>
    </row>
    <row r="132" spans="2:3">
      <c r="B132">
        <v>11128</v>
      </c>
      <c r="C132" t="s">
        <v>10267</v>
      </c>
    </row>
    <row r="133" spans="2:3">
      <c r="B133">
        <v>11129</v>
      </c>
      <c r="C133" t="s">
        <v>10268</v>
      </c>
    </row>
    <row r="134" spans="2:3">
      <c r="B134">
        <v>11130</v>
      </c>
      <c r="C134" t="s">
        <v>10269</v>
      </c>
    </row>
    <row r="135" spans="2:3">
      <c r="B135">
        <v>11131</v>
      </c>
      <c r="C135" t="s">
        <v>10270</v>
      </c>
    </row>
    <row r="136" spans="2:3">
      <c r="B136">
        <v>11132</v>
      </c>
      <c r="C136" t="s">
        <v>10271</v>
      </c>
    </row>
    <row r="137" spans="2:3">
      <c r="B137">
        <v>11133</v>
      </c>
      <c r="C137" t="s">
        <v>10272</v>
      </c>
    </row>
    <row r="138" spans="2:3">
      <c r="B138">
        <v>11134</v>
      </c>
      <c r="C138" t="s">
        <v>10273</v>
      </c>
    </row>
    <row r="139" spans="2:3">
      <c r="B139">
        <v>11135</v>
      </c>
      <c r="C139" t="s">
        <v>10274</v>
      </c>
    </row>
    <row r="140" spans="2:3">
      <c r="B140">
        <v>11136</v>
      </c>
      <c r="C140" t="s">
        <v>10275</v>
      </c>
    </row>
    <row r="141" spans="2:3">
      <c r="B141">
        <v>11137</v>
      </c>
      <c r="C141" t="s">
        <v>10276</v>
      </c>
    </row>
    <row r="142" spans="2:3">
      <c r="B142">
        <v>11138</v>
      </c>
      <c r="C142" t="s">
        <v>10277</v>
      </c>
    </row>
    <row r="143" spans="2:3">
      <c r="B143">
        <v>11139</v>
      </c>
      <c r="C143" t="s">
        <v>10278</v>
      </c>
    </row>
    <row r="144" spans="2:3">
      <c r="B144">
        <v>11140</v>
      </c>
      <c r="C144" t="s">
        <v>10279</v>
      </c>
    </row>
    <row r="145" spans="2:3">
      <c r="B145">
        <v>11141</v>
      </c>
      <c r="C145" t="s">
        <v>10280</v>
      </c>
    </row>
    <row r="146" spans="2:3">
      <c r="B146">
        <v>11142</v>
      </c>
      <c r="C146" t="s">
        <v>10281</v>
      </c>
    </row>
    <row r="147" spans="2:3">
      <c r="B147">
        <v>11143</v>
      </c>
      <c r="C147" t="s">
        <v>10282</v>
      </c>
    </row>
    <row r="148" spans="2:3">
      <c r="B148">
        <v>11144</v>
      </c>
      <c r="C148" t="s">
        <v>10283</v>
      </c>
    </row>
    <row r="149" spans="2:3">
      <c r="B149">
        <v>11145</v>
      </c>
      <c r="C149" t="s">
        <v>10284</v>
      </c>
    </row>
    <row r="150" spans="2:3">
      <c r="B150">
        <v>11146</v>
      </c>
      <c r="C150" t="s">
        <v>10285</v>
      </c>
    </row>
    <row r="151" spans="2:3">
      <c r="B151">
        <v>11147</v>
      </c>
      <c r="C151" t="s">
        <v>10286</v>
      </c>
    </row>
    <row r="152" spans="2:3">
      <c r="B152">
        <v>11148</v>
      </c>
      <c r="C152" t="s">
        <v>10287</v>
      </c>
    </row>
    <row r="153" spans="2:3">
      <c r="B153">
        <v>11149</v>
      </c>
      <c r="C153" t="s">
        <v>10288</v>
      </c>
    </row>
    <row r="154" spans="2:3">
      <c r="B154">
        <v>11150</v>
      </c>
      <c r="C154" t="s">
        <v>10289</v>
      </c>
    </row>
    <row r="155" spans="2:3">
      <c r="B155">
        <v>11151</v>
      </c>
      <c r="C155" t="s">
        <v>10290</v>
      </c>
    </row>
    <row r="156" spans="2:3">
      <c r="B156">
        <v>11152</v>
      </c>
      <c r="C156" t="s">
        <v>10291</v>
      </c>
    </row>
    <row r="157" spans="2:3">
      <c r="B157">
        <v>11153</v>
      </c>
      <c r="C157" t="s">
        <v>10292</v>
      </c>
    </row>
    <row r="158" spans="2:3">
      <c r="B158">
        <v>11154</v>
      </c>
      <c r="C158" t="s">
        <v>10293</v>
      </c>
    </row>
    <row r="159" spans="2:3">
      <c r="B159">
        <v>11155</v>
      </c>
      <c r="C159" t="s">
        <v>10294</v>
      </c>
    </row>
    <row r="160" spans="2:3">
      <c r="B160">
        <v>11156</v>
      </c>
      <c r="C160" t="s">
        <v>10295</v>
      </c>
    </row>
    <row r="161" spans="2:3">
      <c r="B161">
        <v>11157</v>
      </c>
      <c r="C161" t="s">
        <v>10296</v>
      </c>
    </row>
    <row r="162" spans="2:3">
      <c r="B162">
        <v>11158</v>
      </c>
      <c r="C162" t="s">
        <v>10297</v>
      </c>
    </row>
    <row r="163" spans="2:3">
      <c r="B163">
        <v>11159</v>
      </c>
      <c r="C163" t="s">
        <v>10298</v>
      </c>
    </row>
    <row r="164" spans="2:3">
      <c r="B164">
        <v>11160</v>
      </c>
      <c r="C164" t="s">
        <v>10299</v>
      </c>
    </row>
    <row r="165" spans="2:3">
      <c r="B165">
        <v>11161</v>
      </c>
      <c r="C165" t="s">
        <v>10300</v>
      </c>
    </row>
    <row r="166" spans="2:3">
      <c r="B166">
        <v>11162</v>
      </c>
      <c r="C166" t="s">
        <v>10301</v>
      </c>
    </row>
    <row r="167" spans="2:3">
      <c r="B167">
        <v>11163</v>
      </c>
      <c r="C167" t="s">
        <v>10302</v>
      </c>
    </row>
    <row r="168" spans="2:3">
      <c r="B168">
        <v>11164</v>
      </c>
      <c r="C168" t="s">
        <v>10303</v>
      </c>
    </row>
    <row r="169" spans="2:3">
      <c r="B169">
        <v>11165</v>
      </c>
      <c r="C169" t="s">
        <v>10304</v>
      </c>
    </row>
    <row r="170" spans="2:3">
      <c r="B170">
        <v>11166</v>
      </c>
      <c r="C170" t="s">
        <v>10305</v>
      </c>
    </row>
    <row r="171" spans="2:3">
      <c r="B171">
        <v>11167</v>
      </c>
      <c r="C171" t="s">
        <v>10306</v>
      </c>
    </row>
    <row r="172" spans="2:3">
      <c r="B172">
        <v>11168</v>
      </c>
      <c r="C172" t="s">
        <v>10307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90EE4-511D-4FC3-B12B-B6F3E2653245}">
  <dimension ref="B2:AO24"/>
  <sheetViews>
    <sheetView workbookViewId="0">
      <selection activeCell="P33" sqref="P33"/>
    </sheetView>
  </sheetViews>
  <sheetFormatPr defaultRowHeight="15"/>
  <cols>
    <col min="2" max="2" width="14.28515625" customWidth="1"/>
    <col min="4" max="4" width="22.28515625" customWidth="1"/>
    <col min="6" max="6" width="15.42578125" customWidth="1"/>
    <col min="7" max="7" width="28.5703125" customWidth="1"/>
    <col min="10" max="10" width="38.28515625" customWidth="1"/>
    <col min="37" max="37" width="20.42578125" customWidth="1"/>
  </cols>
  <sheetData>
    <row r="2" spans="2:41" ht="63">
      <c r="B2" s="153" t="s">
        <v>39</v>
      </c>
      <c r="C2" s="154" t="s">
        <v>2037</v>
      </c>
      <c r="D2" s="154" t="s">
        <v>40</v>
      </c>
      <c r="E2" s="154" t="s">
        <v>2038</v>
      </c>
      <c r="F2" s="154" t="s">
        <v>2039</v>
      </c>
      <c r="G2" s="155" t="s">
        <v>2040</v>
      </c>
      <c r="H2" s="155" t="s">
        <v>41</v>
      </c>
      <c r="I2" s="154" t="s">
        <v>2041</v>
      </c>
      <c r="J2" s="154" t="s">
        <v>2042</v>
      </c>
      <c r="K2" s="154" t="s">
        <v>2043</v>
      </c>
      <c r="L2" s="154" t="s">
        <v>2044</v>
      </c>
      <c r="M2" s="154" t="s">
        <v>2045</v>
      </c>
      <c r="N2" s="156" t="s">
        <v>2046</v>
      </c>
      <c r="O2" s="156" t="s">
        <v>2047</v>
      </c>
      <c r="P2" s="154" t="s">
        <v>2048</v>
      </c>
      <c r="Q2" s="154" t="s">
        <v>2049</v>
      </c>
      <c r="R2" s="154" t="s">
        <v>2050</v>
      </c>
      <c r="S2" s="157" t="s">
        <v>2051</v>
      </c>
      <c r="T2" s="154" t="s">
        <v>10308</v>
      </c>
      <c r="U2" s="154" t="s">
        <v>2053</v>
      </c>
      <c r="V2" s="158" t="s">
        <v>2054</v>
      </c>
      <c r="W2" s="159" t="s">
        <v>2055</v>
      </c>
      <c r="X2" s="154" t="s">
        <v>2056</v>
      </c>
      <c r="Y2" s="160" t="s">
        <v>2057</v>
      </c>
      <c r="Z2" s="154" t="s">
        <v>2058</v>
      </c>
      <c r="AA2" s="159" t="s">
        <v>2059</v>
      </c>
      <c r="AB2" s="159" t="s">
        <v>2060</v>
      </c>
      <c r="AC2" s="154" t="s">
        <v>2061</v>
      </c>
      <c r="AD2" s="154" t="s">
        <v>2062</v>
      </c>
      <c r="AE2" s="156" t="s">
        <v>2063</v>
      </c>
      <c r="AF2" s="154" t="s">
        <v>2064</v>
      </c>
      <c r="AG2" s="154" t="s">
        <v>2065</v>
      </c>
      <c r="AH2" s="154" t="s">
        <v>2066</v>
      </c>
      <c r="AI2" s="161" t="s">
        <v>2067</v>
      </c>
      <c r="AJ2" s="161" t="s">
        <v>2068</v>
      </c>
      <c r="AK2" s="156" t="s">
        <v>2069</v>
      </c>
      <c r="AL2" s="156" t="s">
        <v>2070</v>
      </c>
      <c r="AM2" s="154" t="s">
        <v>2071</v>
      </c>
      <c r="AN2" s="154" t="s">
        <v>2072</v>
      </c>
      <c r="AO2" s="154" t="s">
        <v>2073</v>
      </c>
    </row>
    <row r="3" spans="2:41" ht="105">
      <c r="B3" s="162" t="s">
        <v>431</v>
      </c>
      <c r="C3" s="56">
        <v>584</v>
      </c>
      <c r="D3" s="163" t="s">
        <v>3541</v>
      </c>
      <c r="E3" s="56" t="s">
        <v>2181</v>
      </c>
      <c r="F3" s="164">
        <v>45658</v>
      </c>
      <c r="G3" s="165" t="s">
        <v>2189</v>
      </c>
      <c r="H3" s="165"/>
      <c r="I3" s="56"/>
      <c r="J3" s="56" t="s">
        <v>3542</v>
      </c>
      <c r="K3" s="56"/>
      <c r="L3" s="56"/>
      <c r="M3" s="56" t="s">
        <v>2210</v>
      </c>
      <c r="N3" s="56" t="s">
        <v>2157</v>
      </c>
      <c r="O3" s="166">
        <v>54788</v>
      </c>
      <c r="P3" s="167"/>
      <c r="Q3" s="56" t="s">
        <v>3543</v>
      </c>
      <c r="R3" s="165"/>
      <c r="S3" s="56" t="s">
        <v>3545</v>
      </c>
      <c r="T3" s="56"/>
      <c r="U3" s="56"/>
      <c r="V3" s="130" t="s">
        <v>2685</v>
      </c>
      <c r="W3" s="56" t="s">
        <v>3545</v>
      </c>
      <c r="X3" s="56" t="s">
        <v>3545</v>
      </c>
      <c r="Y3" s="56"/>
      <c r="Z3" s="56"/>
      <c r="AA3" s="56"/>
      <c r="AB3" s="56"/>
      <c r="AC3" s="56"/>
      <c r="AD3" s="56"/>
      <c r="AE3" s="56" t="s">
        <v>10309</v>
      </c>
      <c r="AF3" s="56"/>
      <c r="AG3" s="56"/>
      <c r="AH3" s="56"/>
      <c r="AI3" s="56"/>
      <c r="AJ3" s="168" t="s">
        <v>3546</v>
      </c>
      <c r="AK3" s="168" t="s">
        <v>10310</v>
      </c>
      <c r="AL3" s="56"/>
      <c r="AM3" s="56"/>
      <c r="AN3" s="56"/>
      <c r="AO3" s="56" t="s">
        <v>2268</v>
      </c>
    </row>
    <row r="4" spans="2:41">
      <c r="B4" s="162" t="s">
        <v>989</v>
      </c>
      <c r="C4" s="68">
        <v>658</v>
      </c>
      <c r="D4" s="18" t="s">
        <v>3721</v>
      </c>
      <c r="E4" s="68" t="s">
        <v>2316</v>
      </c>
      <c r="F4" s="169">
        <v>45658</v>
      </c>
      <c r="G4" s="170"/>
      <c r="H4" s="170"/>
      <c r="I4" s="68"/>
      <c r="J4" s="68" t="s">
        <v>3722</v>
      </c>
      <c r="K4" s="68"/>
      <c r="L4" s="68"/>
      <c r="M4" s="68"/>
      <c r="N4" s="68" t="s">
        <v>2157</v>
      </c>
      <c r="O4" s="143">
        <v>54788</v>
      </c>
      <c r="P4" s="171"/>
      <c r="Q4" s="68"/>
      <c r="R4" s="170"/>
      <c r="S4" s="68"/>
      <c r="T4" s="68"/>
      <c r="U4" s="68"/>
      <c r="V4" s="130" t="s">
        <v>2685</v>
      </c>
      <c r="W4" s="68"/>
      <c r="X4" s="68"/>
      <c r="Y4" s="68"/>
      <c r="Z4" s="68"/>
      <c r="AA4" s="68"/>
      <c r="AB4" s="68"/>
      <c r="AC4" s="68"/>
      <c r="AD4" s="68"/>
      <c r="AE4" s="68" t="s">
        <v>10309</v>
      </c>
      <c r="AF4" s="68"/>
      <c r="AG4" s="68"/>
      <c r="AH4" s="68"/>
      <c r="AI4" s="68"/>
      <c r="AJ4" s="68" t="s">
        <v>2945</v>
      </c>
      <c r="AK4" s="68" t="s">
        <v>3724</v>
      </c>
      <c r="AL4" s="68"/>
      <c r="AM4" s="68"/>
      <c r="AN4" s="68"/>
      <c r="AO4" s="68" t="s">
        <v>2268</v>
      </c>
    </row>
    <row r="5" spans="2:41">
      <c r="B5" s="162" t="s">
        <v>903</v>
      </c>
      <c r="C5" s="56">
        <v>43</v>
      </c>
      <c r="D5" s="56" t="s">
        <v>2257</v>
      </c>
      <c r="E5" s="56" t="s">
        <v>2181</v>
      </c>
      <c r="F5" s="164">
        <v>45658</v>
      </c>
      <c r="G5" s="165" t="s">
        <v>2189</v>
      </c>
      <c r="H5" s="165"/>
      <c r="I5" s="56"/>
      <c r="J5" s="172" t="s">
        <v>2258</v>
      </c>
      <c r="K5" s="56"/>
      <c r="L5" s="56"/>
      <c r="M5" s="56"/>
      <c r="N5" s="56" t="s">
        <v>2182</v>
      </c>
      <c r="O5" s="166">
        <v>54788</v>
      </c>
      <c r="P5" s="167"/>
      <c r="Q5" s="56" t="s">
        <v>2259</v>
      </c>
      <c r="R5" s="56"/>
      <c r="S5" s="56"/>
      <c r="T5" s="56"/>
      <c r="U5" s="56" t="s">
        <v>2260</v>
      </c>
      <c r="V5" s="130">
        <v>0</v>
      </c>
      <c r="W5" s="56" t="s">
        <v>2261</v>
      </c>
      <c r="X5" s="56" t="s">
        <v>2262</v>
      </c>
      <c r="Y5" s="56" t="s">
        <v>2263</v>
      </c>
      <c r="Z5" s="172"/>
      <c r="AA5" s="56" t="s">
        <v>2264</v>
      </c>
      <c r="AB5" s="56" t="s">
        <v>2264</v>
      </c>
      <c r="AC5" s="56"/>
      <c r="AD5" s="56"/>
      <c r="AE5" s="56" t="s">
        <v>10311</v>
      </c>
      <c r="AF5" s="56"/>
      <c r="AG5" s="56"/>
      <c r="AH5" s="56"/>
      <c r="AI5" s="56" t="s">
        <v>2265</v>
      </c>
      <c r="AJ5" s="56" t="s">
        <v>2266</v>
      </c>
      <c r="AK5" s="56" t="s">
        <v>2267</v>
      </c>
      <c r="AL5" s="56"/>
      <c r="AM5" s="56"/>
      <c r="AN5" s="56"/>
      <c r="AO5" s="56" t="s">
        <v>2268</v>
      </c>
    </row>
    <row r="6" spans="2:41">
      <c r="B6" s="162" t="s">
        <v>933</v>
      </c>
      <c r="C6" s="68">
        <v>751</v>
      </c>
      <c r="D6" s="18" t="s">
        <v>3985</v>
      </c>
      <c r="E6" s="68" t="s">
        <v>2181</v>
      </c>
      <c r="F6" s="169">
        <v>45658</v>
      </c>
      <c r="G6" s="170" t="s">
        <v>2189</v>
      </c>
      <c r="H6" s="170"/>
      <c r="I6" s="68"/>
      <c r="J6" s="68" t="s">
        <v>3986</v>
      </c>
      <c r="K6" s="68"/>
      <c r="L6" s="68"/>
      <c r="M6" s="68"/>
      <c r="N6" s="68" t="s">
        <v>2182</v>
      </c>
      <c r="O6" s="143">
        <v>54788</v>
      </c>
      <c r="P6" s="171"/>
      <c r="Q6" s="68" t="s">
        <v>3987</v>
      </c>
      <c r="R6" s="170"/>
      <c r="S6" s="68"/>
      <c r="T6" s="68"/>
      <c r="U6" s="68"/>
      <c r="V6" s="130">
        <v>0</v>
      </c>
      <c r="W6" s="68"/>
      <c r="X6" s="68"/>
      <c r="Y6" s="68"/>
      <c r="Z6" s="68"/>
      <c r="AA6" s="68"/>
      <c r="AB6" s="68"/>
      <c r="AC6" s="68"/>
      <c r="AD6" s="68"/>
      <c r="AE6" s="68" t="s">
        <v>10311</v>
      </c>
      <c r="AF6" s="68"/>
      <c r="AG6" s="68"/>
      <c r="AH6" s="68"/>
      <c r="AI6" s="68" t="s">
        <v>3988</v>
      </c>
      <c r="AJ6" s="68" t="s">
        <v>2266</v>
      </c>
      <c r="AK6" s="68"/>
      <c r="AL6" s="68"/>
      <c r="AM6" s="68"/>
      <c r="AN6" s="68"/>
      <c r="AO6" s="68" t="s">
        <v>2268</v>
      </c>
    </row>
    <row r="7" spans="2:41">
      <c r="B7" s="162" t="s">
        <v>896</v>
      </c>
      <c r="C7" s="56">
        <v>196</v>
      </c>
      <c r="D7" s="56" t="s">
        <v>2867</v>
      </c>
      <c r="E7" s="56" t="s">
        <v>2181</v>
      </c>
      <c r="F7" s="164">
        <v>45658</v>
      </c>
      <c r="G7" s="165" t="s">
        <v>2189</v>
      </c>
      <c r="H7" s="165"/>
      <c r="I7" s="56"/>
      <c r="J7" s="56" t="s">
        <v>2868</v>
      </c>
      <c r="K7" s="56"/>
      <c r="L7" s="56"/>
      <c r="M7" s="56"/>
      <c r="N7" s="56" t="s">
        <v>2182</v>
      </c>
      <c r="O7" s="166">
        <v>54788</v>
      </c>
      <c r="P7" s="167"/>
      <c r="Q7" s="56"/>
      <c r="R7" s="56"/>
      <c r="S7" s="56"/>
      <c r="T7" s="56"/>
      <c r="U7" s="56" t="s">
        <v>2869</v>
      </c>
      <c r="V7" s="130">
        <v>0</v>
      </c>
      <c r="W7" s="56" t="s">
        <v>1409</v>
      </c>
      <c r="X7" s="56" t="s">
        <v>2836</v>
      </c>
      <c r="Y7" s="56"/>
      <c r="Z7" s="56"/>
      <c r="AA7" s="56"/>
      <c r="AB7" s="56" t="s">
        <v>2372</v>
      </c>
      <c r="AC7" s="56"/>
      <c r="AD7" s="56"/>
      <c r="AE7" s="56" t="s">
        <v>10311</v>
      </c>
      <c r="AF7" s="56"/>
      <c r="AG7" s="56"/>
      <c r="AH7" s="56"/>
      <c r="AI7" s="56"/>
      <c r="AJ7" s="56" t="s">
        <v>53</v>
      </c>
      <c r="AK7" s="56" t="s">
        <v>2282</v>
      </c>
      <c r="AL7" s="56"/>
      <c r="AM7" s="56"/>
      <c r="AN7" s="56"/>
      <c r="AO7" s="56" t="s">
        <v>2268</v>
      </c>
    </row>
    <row r="8" spans="2:41" ht="46.5" customHeight="1">
      <c r="B8" s="162" t="s">
        <v>906</v>
      </c>
      <c r="C8" s="68">
        <v>478</v>
      </c>
      <c r="D8" s="50" t="s">
        <v>3305</v>
      </c>
      <c r="E8" s="56" t="s">
        <v>2181</v>
      </c>
      <c r="F8" s="169">
        <v>45658</v>
      </c>
      <c r="G8" s="170" t="s">
        <v>2189</v>
      </c>
      <c r="H8" s="170"/>
      <c r="I8" s="68"/>
      <c r="J8" s="57" t="s">
        <v>3306</v>
      </c>
      <c r="K8" s="57"/>
      <c r="L8" s="68"/>
      <c r="M8" s="68" t="s">
        <v>2210</v>
      </c>
      <c r="N8" s="68" t="s">
        <v>2182</v>
      </c>
      <c r="O8" s="143">
        <v>54788</v>
      </c>
      <c r="P8" s="171"/>
      <c r="Q8" s="97" t="s">
        <v>3307</v>
      </c>
      <c r="R8" s="48"/>
      <c r="S8" s="68"/>
      <c r="T8" s="68"/>
      <c r="U8" s="68" t="s">
        <v>3308</v>
      </c>
      <c r="V8" s="130" t="s">
        <v>1619</v>
      </c>
      <c r="W8" s="68"/>
      <c r="X8" s="68"/>
      <c r="Y8" s="68"/>
      <c r="Z8" s="57"/>
      <c r="AA8" s="68"/>
      <c r="AB8" s="68"/>
      <c r="AC8" s="68"/>
      <c r="AD8" s="68" t="s">
        <v>2193</v>
      </c>
      <c r="AE8" s="68" t="s">
        <v>10311</v>
      </c>
      <c r="AF8" s="41"/>
      <c r="AG8" s="41"/>
      <c r="AH8" s="41"/>
      <c r="AI8" s="68"/>
      <c r="AJ8" s="68" t="s">
        <v>53</v>
      </c>
      <c r="AK8" s="68" t="s">
        <v>3310</v>
      </c>
      <c r="AL8" s="68"/>
      <c r="AM8" s="68"/>
      <c r="AN8" s="68"/>
      <c r="AO8" s="68" t="s">
        <v>2268</v>
      </c>
    </row>
    <row r="9" spans="2:41" ht="48.75" customHeight="1">
      <c r="B9" s="162" t="s">
        <v>1090</v>
      </c>
      <c r="C9" s="56">
        <v>479</v>
      </c>
      <c r="D9" s="173" t="s">
        <v>3311</v>
      </c>
      <c r="E9" s="56" t="s">
        <v>2181</v>
      </c>
      <c r="F9" s="164">
        <v>45658</v>
      </c>
      <c r="G9" s="165" t="s">
        <v>2189</v>
      </c>
      <c r="H9" s="165"/>
      <c r="I9" s="56"/>
      <c r="J9" s="174" t="s">
        <v>3306</v>
      </c>
      <c r="K9" s="174"/>
      <c r="L9" s="56"/>
      <c r="M9" s="56" t="s">
        <v>2210</v>
      </c>
      <c r="N9" s="56" t="s">
        <v>2182</v>
      </c>
      <c r="O9" s="166">
        <v>54788</v>
      </c>
      <c r="P9" s="167"/>
      <c r="Q9" s="175" t="s">
        <v>3312</v>
      </c>
      <c r="R9" s="176"/>
      <c r="S9" s="56"/>
      <c r="T9" s="56"/>
      <c r="U9" s="56" t="s">
        <v>3313</v>
      </c>
      <c r="V9" s="130" t="s">
        <v>1619</v>
      </c>
      <c r="W9" s="56"/>
      <c r="X9" s="56"/>
      <c r="Y9" s="56"/>
      <c r="Z9" s="174"/>
      <c r="AA9" s="56"/>
      <c r="AB9" s="56"/>
      <c r="AC9" s="56"/>
      <c r="AD9" s="56" t="s">
        <v>2193</v>
      </c>
      <c r="AE9" s="56" t="s">
        <v>10311</v>
      </c>
      <c r="AF9" s="177"/>
      <c r="AG9" s="177"/>
      <c r="AH9" s="177"/>
      <c r="AI9" s="56"/>
      <c r="AJ9" s="56" t="s">
        <v>53</v>
      </c>
      <c r="AK9" s="56" t="s">
        <v>3310</v>
      </c>
      <c r="AL9" s="56"/>
      <c r="AM9" s="56"/>
      <c r="AN9" s="56"/>
      <c r="AO9" s="56" t="s">
        <v>2268</v>
      </c>
    </row>
    <row r="10" spans="2:41" ht="57.75" customHeight="1">
      <c r="B10" s="162" t="s">
        <v>1655</v>
      </c>
      <c r="C10" s="68">
        <v>835</v>
      </c>
      <c r="D10" s="18" t="s">
        <v>4195</v>
      </c>
      <c r="E10" s="56" t="s">
        <v>2181</v>
      </c>
      <c r="F10" s="169">
        <v>45658</v>
      </c>
      <c r="G10" s="170"/>
      <c r="H10" s="170"/>
      <c r="I10" s="68"/>
      <c r="J10" s="57" t="s">
        <v>3306</v>
      </c>
      <c r="K10" s="68"/>
      <c r="L10" s="68"/>
      <c r="M10" s="68" t="s">
        <v>2243</v>
      </c>
      <c r="N10" s="68" t="s">
        <v>2182</v>
      </c>
      <c r="O10" s="143">
        <v>54788</v>
      </c>
      <c r="P10" s="171"/>
      <c r="Q10" s="127" t="s">
        <v>3312</v>
      </c>
      <c r="R10" s="170"/>
      <c r="S10" s="68"/>
      <c r="T10" s="68"/>
      <c r="U10" s="68"/>
      <c r="V10" s="130" t="s">
        <v>1619</v>
      </c>
      <c r="W10" s="68"/>
      <c r="X10" s="68"/>
      <c r="Y10" s="68"/>
      <c r="Z10" s="68"/>
      <c r="AA10" s="68"/>
      <c r="AB10" s="68"/>
      <c r="AC10" s="68"/>
      <c r="AD10" s="68" t="s">
        <v>2193</v>
      </c>
      <c r="AE10" s="68" t="s">
        <v>10311</v>
      </c>
      <c r="AF10" s="68"/>
      <c r="AG10" s="68"/>
      <c r="AH10" s="68"/>
      <c r="AI10" s="68"/>
      <c r="AJ10" s="68" t="s">
        <v>53</v>
      </c>
      <c r="AK10" s="68" t="s">
        <v>3310</v>
      </c>
      <c r="AL10" s="68"/>
      <c r="AM10" s="68"/>
      <c r="AN10" s="68"/>
      <c r="AO10" s="68" t="s">
        <v>2268</v>
      </c>
    </row>
    <row r="11" spans="2:41">
      <c r="B11" s="162" t="s">
        <v>951</v>
      </c>
      <c r="C11" s="56">
        <v>963</v>
      </c>
      <c r="D11" s="163" t="s">
        <v>4462</v>
      </c>
      <c r="E11" s="56" t="s">
        <v>2181</v>
      </c>
      <c r="F11" s="164">
        <v>45658</v>
      </c>
      <c r="G11" s="165"/>
      <c r="H11" s="165"/>
      <c r="I11" s="56"/>
      <c r="J11" s="56"/>
      <c r="K11" s="56"/>
      <c r="L11" s="56"/>
      <c r="M11" s="56"/>
      <c r="N11" s="56" t="s">
        <v>2182</v>
      </c>
      <c r="O11" s="166">
        <v>54788</v>
      </c>
      <c r="P11" s="167"/>
      <c r="Q11" s="56"/>
      <c r="R11" s="165"/>
      <c r="S11" s="56" t="s">
        <v>874</v>
      </c>
      <c r="T11" s="56"/>
      <c r="U11" s="56"/>
      <c r="V11" s="130" t="s">
        <v>874</v>
      </c>
      <c r="W11" s="56"/>
      <c r="X11" s="56"/>
      <c r="Y11" s="56"/>
      <c r="Z11" s="56"/>
      <c r="AA11" s="56"/>
      <c r="AB11" s="56"/>
      <c r="AC11" s="56"/>
      <c r="AD11" s="56"/>
      <c r="AE11" s="56" t="s">
        <v>10311</v>
      </c>
      <c r="AF11" s="56"/>
      <c r="AG11" s="56"/>
      <c r="AH11" s="56"/>
      <c r="AI11" s="56" t="s">
        <v>10312</v>
      </c>
      <c r="AJ11" s="56" t="s">
        <v>53</v>
      </c>
      <c r="AK11" s="56" t="s">
        <v>4464</v>
      </c>
      <c r="AL11" s="56"/>
      <c r="AM11" s="56"/>
      <c r="AN11" s="56"/>
      <c r="AO11" s="56" t="s">
        <v>2268</v>
      </c>
    </row>
    <row r="12" spans="2:41">
      <c r="B12" s="162" t="s">
        <v>960</v>
      </c>
      <c r="C12" s="68">
        <v>973</v>
      </c>
      <c r="D12" s="18" t="s">
        <v>4476</v>
      </c>
      <c r="E12" s="68" t="s">
        <v>2181</v>
      </c>
      <c r="F12" s="169">
        <v>45658</v>
      </c>
      <c r="G12" s="170"/>
      <c r="H12" s="170"/>
      <c r="I12" s="68"/>
      <c r="J12" s="68"/>
      <c r="K12" s="68"/>
      <c r="L12" s="68"/>
      <c r="M12" s="68"/>
      <c r="N12" s="68" t="s">
        <v>2182</v>
      </c>
      <c r="O12" s="143">
        <v>54788</v>
      </c>
      <c r="P12" s="171"/>
      <c r="Q12" s="68"/>
      <c r="R12" s="170"/>
      <c r="S12" s="68" t="s">
        <v>874</v>
      </c>
      <c r="T12" s="68"/>
      <c r="U12" s="68"/>
      <c r="V12" s="178" t="s">
        <v>874</v>
      </c>
      <c r="W12" s="68"/>
      <c r="X12" s="68"/>
      <c r="Y12" s="68"/>
      <c r="Z12" s="68"/>
      <c r="AA12" s="68"/>
      <c r="AB12" s="68"/>
      <c r="AC12" s="68"/>
      <c r="AD12" s="68"/>
      <c r="AE12" s="68" t="s">
        <v>10311</v>
      </c>
      <c r="AF12" s="68"/>
      <c r="AG12" s="68"/>
      <c r="AH12" s="68"/>
      <c r="AI12" s="68"/>
      <c r="AJ12" s="68" t="s">
        <v>53</v>
      </c>
      <c r="AK12" s="68" t="s">
        <v>2282</v>
      </c>
      <c r="AL12" s="68"/>
      <c r="AM12" s="68"/>
      <c r="AN12" s="68"/>
      <c r="AO12" s="68" t="s">
        <v>2268</v>
      </c>
    </row>
    <row r="13" spans="2:41">
      <c r="B13" s="162" t="s">
        <v>886</v>
      </c>
      <c r="C13" s="56">
        <v>117</v>
      </c>
      <c r="D13" s="56" t="s">
        <v>2546</v>
      </c>
      <c r="E13" s="56" t="s">
        <v>2198</v>
      </c>
      <c r="F13" s="164">
        <v>45658</v>
      </c>
      <c r="G13" s="165" t="s">
        <v>2189</v>
      </c>
      <c r="H13" s="165"/>
      <c r="I13" s="56"/>
      <c r="J13" s="172" t="s">
        <v>2547</v>
      </c>
      <c r="K13" s="56"/>
      <c r="L13" s="56"/>
      <c r="M13" s="56"/>
      <c r="N13" s="56" t="s">
        <v>2157</v>
      </c>
      <c r="O13" s="166">
        <v>54788</v>
      </c>
      <c r="P13" s="167"/>
      <c r="Q13" s="56"/>
      <c r="R13" s="56"/>
      <c r="S13" s="56"/>
      <c r="T13" s="56"/>
      <c r="U13" s="56" t="s">
        <v>2544</v>
      </c>
      <c r="V13" s="130">
        <v>0</v>
      </c>
      <c r="W13" s="56"/>
      <c r="X13" s="56" t="s">
        <v>2545</v>
      </c>
      <c r="Y13" s="56"/>
      <c r="Z13" s="172"/>
      <c r="AA13" s="56" t="s">
        <v>2548</v>
      </c>
      <c r="AB13" s="56"/>
      <c r="AC13" s="56"/>
      <c r="AD13" s="56"/>
      <c r="AE13" s="56" t="s">
        <v>10311</v>
      </c>
      <c r="AF13" s="56"/>
      <c r="AG13" s="56"/>
      <c r="AH13" s="56"/>
      <c r="AI13" s="56" t="s">
        <v>2549</v>
      </c>
      <c r="AJ13" s="56" t="s">
        <v>390</v>
      </c>
      <c r="AK13" s="56"/>
      <c r="AL13" s="56"/>
      <c r="AM13" s="56"/>
      <c r="AN13" s="56"/>
      <c r="AO13" s="56" t="s">
        <v>2268</v>
      </c>
    </row>
    <row r="14" spans="2:41">
      <c r="B14" s="162" t="s">
        <v>447</v>
      </c>
      <c r="C14" s="68">
        <v>662</v>
      </c>
      <c r="D14" s="18" t="s">
        <v>3738</v>
      </c>
      <c r="E14" s="68" t="s">
        <v>2316</v>
      </c>
      <c r="F14" s="169">
        <v>45658</v>
      </c>
      <c r="G14" s="170" t="s">
        <v>2076</v>
      </c>
      <c r="H14" s="170"/>
      <c r="I14" s="68"/>
      <c r="J14" s="68" t="s">
        <v>3739</v>
      </c>
      <c r="K14" s="68"/>
      <c r="L14" s="68"/>
      <c r="M14" s="68"/>
      <c r="N14" s="68" t="s">
        <v>2182</v>
      </c>
      <c r="O14" s="143">
        <v>54788</v>
      </c>
      <c r="P14" s="171"/>
      <c r="Q14" s="88" t="s">
        <v>3740</v>
      </c>
      <c r="R14" s="170"/>
      <c r="S14" s="68"/>
      <c r="T14" s="68"/>
      <c r="U14" s="68"/>
      <c r="V14" s="130">
        <v>0</v>
      </c>
      <c r="W14" s="68"/>
      <c r="X14" s="68"/>
      <c r="Y14" s="68"/>
      <c r="Z14" s="68"/>
      <c r="AA14" s="68"/>
      <c r="AB14" s="68"/>
      <c r="AC14" s="68"/>
      <c r="AD14" s="68"/>
      <c r="AE14" s="68" t="s">
        <v>10311</v>
      </c>
      <c r="AF14" s="68"/>
      <c r="AG14" s="68"/>
      <c r="AH14" s="68"/>
      <c r="AI14" s="68"/>
      <c r="AJ14" s="68"/>
      <c r="AK14" s="68"/>
      <c r="AL14" s="68"/>
      <c r="AM14" s="68"/>
      <c r="AN14" s="68"/>
      <c r="AO14" s="68" t="s">
        <v>2268</v>
      </c>
    </row>
    <row r="15" spans="2:41">
      <c r="B15" s="162" t="s">
        <v>1109</v>
      </c>
      <c r="C15" s="56">
        <v>702</v>
      </c>
      <c r="D15" s="163" t="s">
        <v>3851</v>
      </c>
      <c r="E15" s="56" t="s">
        <v>2198</v>
      </c>
      <c r="F15" s="164">
        <v>45658</v>
      </c>
      <c r="G15" s="165" t="s">
        <v>2189</v>
      </c>
      <c r="H15" s="165"/>
      <c r="I15" s="56"/>
      <c r="J15" s="56" t="s">
        <v>3852</v>
      </c>
      <c r="K15" s="56"/>
      <c r="L15" s="56"/>
      <c r="M15" s="56"/>
      <c r="N15" s="56" t="s">
        <v>2182</v>
      </c>
      <c r="O15" s="166">
        <v>54788</v>
      </c>
      <c r="P15" s="167"/>
      <c r="Q15" s="56"/>
      <c r="R15" s="165"/>
      <c r="S15" s="56"/>
      <c r="T15" s="56"/>
      <c r="U15" s="56"/>
      <c r="V15" s="130">
        <v>0</v>
      </c>
      <c r="W15" s="56"/>
      <c r="X15" s="56"/>
      <c r="Y15" s="56"/>
      <c r="Z15" s="56"/>
      <c r="AA15" s="56"/>
      <c r="AB15" s="56"/>
      <c r="AC15" s="56"/>
      <c r="AD15" s="56"/>
      <c r="AE15" s="56" t="s">
        <v>10311</v>
      </c>
      <c r="AF15" s="56"/>
      <c r="AG15" s="56"/>
      <c r="AH15" s="56"/>
      <c r="AI15" s="56"/>
      <c r="AJ15" s="56"/>
      <c r="AK15" s="56"/>
      <c r="AL15" s="56"/>
      <c r="AM15" s="56"/>
      <c r="AN15" s="56"/>
      <c r="AO15" s="56" t="s">
        <v>2268</v>
      </c>
    </row>
    <row r="16" spans="2:41">
      <c r="B16" s="162" t="s">
        <v>167</v>
      </c>
      <c r="C16" s="68">
        <v>605</v>
      </c>
      <c r="D16" s="18" t="s">
        <v>3589</v>
      </c>
      <c r="E16" s="68" t="s">
        <v>2198</v>
      </c>
      <c r="F16" s="169">
        <v>45658</v>
      </c>
      <c r="G16" s="170"/>
      <c r="H16" s="170"/>
      <c r="I16" s="68"/>
      <c r="J16" s="68" t="s">
        <v>2206</v>
      </c>
      <c r="K16" s="68"/>
      <c r="L16" s="68"/>
      <c r="M16" s="68"/>
      <c r="N16" s="68" t="s">
        <v>2182</v>
      </c>
      <c r="O16" s="143">
        <v>54788</v>
      </c>
      <c r="P16" s="171"/>
      <c r="Q16" s="14" t="s">
        <v>3590</v>
      </c>
      <c r="R16" s="170"/>
      <c r="S16" s="68"/>
      <c r="T16" s="68"/>
      <c r="U16" s="68"/>
      <c r="V16" s="178">
        <v>0</v>
      </c>
      <c r="W16" s="68"/>
      <c r="X16" s="68"/>
      <c r="Y16" s="68"/>
      <c r="Z16" s="68"/>
      <c r="AA16" s="68"/>
      <c r="AB16" s="68"/>
      <c r="AC16" s="68"/>
      <c r="AD16" s="68"/>
      <c r="AE16" s="68" t="s">
        <v>189</v>
      </c>
      <c r="AF16" s="68"/>
      <c r="AG16" s="68"/>
      <c r="AH16" s="68"/>
      <c r="AI16" s="68"/>
      <c r="AJ16" s="68"/>
      <c r="AK16" s="68"/>
      <c r="AL16" s="68"/>
      <c r="AM16" s="68"/>
      <c r="AN16" s="68"/>
      <c r="AO16" s="68" t="s">
        <v>2268</v>
      </c>
    </row>
    <row r="17" spans="2:41">
      <c r="B17" s="162" t="s">
        <v>1177</v>
      </c>
      <c r="C17" s="56">
        <v>106</v>
      </c>
      <c r="D17" s="56" t="s">
        <v>2501</v>
      </c>
      <c r="E17" s="56" t="s">
        <v>2422</v>
      </c>
      <c r="F17" s="164">
        <v>45658</v>
      </c>
      <c r="G17" s="165"/>
      <c r="H17" s="165"/>
      <c r="I17" s="56"/>
      <c r="J17" s="56" t="s">
        <v>2503</v>
      </c>
      <c r="K17" s="56"/>
      <c r="L17" s="56"/>
      <c r="M17" s="56"/>
      <c r="N17" s="56" t="s">
        <v>2182</v>
      </c>
      <c r="O17" s="166">
        <v>54788</v>
      </c>
      <c r="P17" s="167"/>
      <c r="Q17" s="56"/>
      <c r="R17" s="56"/>
      <c r="S17" s="56"/>
      <c r="T17" s="56"/>
      <c r="U17" s="56" t="s">
        <v>2505</v>
      </c>
      <c r="V17" s="130">
        <v>0</v>
      </c>
      <c r="W17" s="56"/>
      <c r="X17" s="56" t="s">
        <v>2506</v>
      </c>
      <c r="Y17" s="179" t="s">
        <v>2507</v>
      </c>
      <c r="Z17" s="56"/>
      <c r="AA17" s="56" t="s">
        <v>2352</v>
      </c>
      <c r="AB17" s="56"/>
      <c r="AC17" s="56"/>
      <c r="AD17" s="56"/>
      <c r="AE17" s="56" t="s">
        <v>10309</v>
      </c>
      <c r="AF17" s="56"/>
      <c r="AG17" s="56"/>
      <c r="AH17" s="56"/>
      <c r="AI17" s="56"/>
      <c r="AJ17" s="56"/>
      <c r="AK17" s="56"/>
      <c r="AL17" s="56"/>
      <c r="AM17" s="56"/>
      <c r="AN17" s="56"/>
      <c r="AO17" s="56" t="s">
        <v>2268</v>
      </c>
    </row>
    <row r="18" spans="2:41">
      <c r="B18" s="162" t="s">
        <v>107</v>
      </c>
      <c r="C18" s="68">
        <v>199</v>
      </c>
      <c r="D18" s="68" t="s">
        <v>2878</v>
      </c>
      <c r="E18" s="68" t="s">
        <v>2181</v>
      </c>
      <c r="F18" s="169">
        <v>45658</v>
      </c>
      <c r="G18" s="170" t="s">
        <v>2113</v>
      </c>
      <c r="H18" s="170"/>
      <c r="I18" s="68"/>
      <c r="J18" s="70" t="s">
        <v>2879</v>
      </c>
      <c r="K18" s="68"/>
      <c r="L18" s="68"/>
      <c r="M18" s="68"/>
      <c r="N18" s="68" t="s">
        <v>2081</v>
      </c>
      <c r="O18" s="143">
        <v>54788</v>
      </c>
      <c r="P18" s="171"/>
      <c r="Q18" s="68"/>
      <c r="R18" s="68"/>
      <c r="S18" s="68"/>
      <c r="T18" s="68"/>
      <c r="U18" s="68" t="s">
        <v>2880</v>
      </c>
      <c r="V18" s="130" t="s">
        <v>2184</v>
      </c>
      <c r="W18" s="68"/>
      <c r="X18" s="68" t="s">
        <v>2881</v>
      </c>
      <c r="Y18" s="68"/>
      <c r="Z18" s="70"/>
      <c r="AA18" s="68"/>
      <c r="AB18" s="68" t="s">
        <v>230</v>
      </c>
      <c r="AC18" s="68"/>
      <c r="AD18" s="68"/>
      <c r="AE18" s="68" t="s">
        <v>2178</v>
      </c>
      <c r="AF18" s="68"/>
      <c r="AG18" s="68"/>
      <c r="AH18" s="68"/>
      <c r="AI18" s="68"/>
      <c r="AJ18" s="68" t="s">
        <v>147</v>
      </c>
      <c r="AK18" s="68"/>
      <c r="AL18" s="68"/>
      <c r="AM18" s="68"/>
      <c r="AN18" s="68"/>
      <c r="AO18" s="68" t="s">
        <v>2268</v>
      </c>
    </row>
    <row r="19" spans="2:41" ht="30.75" customHeight="1">
      <c r="B19" s="162" t="s">
        <v>434</v>
      </c>
      <c r="C19" s="56">
        <v>599</v>
      </c>
      <c r="D19" s="163" t="s">
        <v>3576</v>
      </c>
      <c r="E19" s="56" t="s">
        <v>2198</v>
      </c>
      <c r="F19" s="164">
        <v>45658</v>
      </c>
      <c r="G19" s="165" t="s">
        <v>2189</v>
      </c>
      <c r="H19" s="165"/>
      <c r="I19" s="56"/>
      <c r="J19" s="56" t="s">
        <v>3577</v>
      </c>
      <c r="K19" s="56"/>
      <c r="L19" s="56"/>
      <c r="M19" s="56"/>
      <c r="N19" s="56" t="s">
        <v>2097</v>
      </c>
      <c r="O19" s="166">
        <v>45900</v>
      </c>
      <c r="P19" s="167"/>
      <c r="Q19" s="56"/>
      <c r="R19" s="165"/>
      <c r="S19" s="56"/>
      <c r="T19" s="56"/>
      <c r="U19" s="56" t="s">
        <v>3578</v>
      </c>
      <c r="V19" s="130">
        <v>0</v>
      </c>
      <c r="W19" s="56"/>
      <c r="X19" s="56"/>
      <c r="Y19" s="56"/>
      <c r="Z19" s="56"/>
      <c r="AA19" s="56"/>
      <c r="AB19" s="56"/>
      <c r="AC19" s="56"/>
      <c r="AD19" s="56"/>
      <c r="AE19" s="56" t="s">
        <v>2477</v>
      </c>
      <c r="AF19" s="56"/>
      <c r="AG19" s="56"/>
      <c r="AH19" s="56"/>
      <c r="AI19" s="56"/>
      <c r="AJ19" s="56" t="s">
        <v>10313</v>
      </c>
      <c r="AK19" s="168" t="s">
        <v>3581</v>
      </c>
      <c r="AL19" s="56" t="s">
        <v>2486</v>
      </c>
      <c r="AM19" s="56"/>
      <c r="AN19" s="56"/>
      <c r="AO19" s="56" t="s">
        <v>2268</v>
      </c>
    </row>
    <row r="20" spans="2:41">
      <c r="B20" s="162" t="s">
        <v>525</v>
      </c>
      <c r="C20" s="68">
        <v>582</v>
      </c>
      <c r="D20" s="18" t="s">
        <v>3528</v>
      </c>
      <c r="E20" s="68" t="s">
        <v>2181</v>
      </c>
      <c r="F20" s="169">
        <v>45658</v>
      </c>
      <c r="G20" s="170" t="s">
        <v>2189</v>
      </c>
      <c r="H20" s="170"/>
      <c r="I20" s="68"/>
      <c r="J20" s="68" t="s">
        <v>3529</v>
      </c>
      <c r="K20" s="68"/>
      <c r="L20" s="68"/>
      <c r="M20" s="68" t="s">
        <v>2210</v>
      </c>
      <c r="N20" s="68" t="s">
        <v>2182</v>
      </c>
      <c r="O20" s="143">
        <v>54788</v>
      </c>
      <c r="P20" s="171"/>
      <c r="Q20" s="68" t="s">
        <v>3530</v>
      </c>
      <c r="R20" s="170"/>
      <c r="S20" s="68" t="s">
        <v>3531</v>
      </c>
      <c r="T20" s="68"/>
      <c r="U20" s="68" t="s">
        <v>3532</v>
      </c>
      <c r="V20" s="130">
        <v>0</v>
      </c>
      <c r="W20" s="68" t="s">
        <v>3531</v>
      </c>
      <c r="X20" s="68" t="s">
        <v>3533</v>
      </c>
      <c r="Y20" s="68"/>
      <c r="Z20" s="68"/>
      <c r="AA20" s="68"/>
      <c r="AB20" s="68"/>
      <c r="AC20" s="68"/>
      <c r="AD20" s="68"/>
      <c r="AE20" s="68" t="s">
        <v>2178</v>
      </c>
      <c r="AF20" s="68"/>
      <c r="AG20" s="68"/>
      <c r="AH20" s="68"/>
      <c r="AI20" s="68" t="s">
        <v>10314</v>
      </c>
      <c r="AJ20" s="68" t="s">
        <v>3535</v>
      </c>
      <c r="AK20" s="68" t="s">
        <v>3536</v>
      </c>
      <c r="AL20" s="68"/>
      <c r="AM20" s="68"/>
      <c r="AN20" s="68"/>
      <c r="AO20" s="68" t="s">
        <v>2268</v>
      </c>
    </row>
    <row r="21" spans="2:41">
      <c r="B21" s="162" t="s">
        <v>116</v>
      </c>
      <c r="C21" s="56">
        <v>339</v>
      </c>
      <c r="D21" s="56" t="s">
        <v>2994</v>
      </c>
      <c r="E21" s="56" t="s">
        <v>2198</v>
      </c>
      <c r="F21" s="164">
        <v>45658</v>
      </c>
      <c r="G21" s="165"/>
      <c r="H21" s="165"/>
      <c r="I21" s="56"/>
      <c r="J21" s="56" t="s">
        <v>2995</v>
      </c>
      <c r="K21" s="56"/>
      <c r="L21" s="56"/>
      <c r="M21" s="56"/>
      <c r="N21" s="56" t="s">
        <v>2201</v>
      </c>
      <c r="O21" s="166">
        <v>54788</v>
      </c>
      <c r="P21" s="167"/>
      <c r="Q21" s="56" t="s">
        <v>2996</v>
      </c>
      <c r="R21" s="56"/>
      <c r="S21" s="56"/>
      <c r="T21" s="56"/>
      <c r="U21" s="56" t="s">
        <v>2996</v>
      </c>
      <c r="V21" s="130">
        <v>0</v>
      </c>
      <c r="W21" s="56"/>
      <c r="X21" s="56"/>
      <c r="Y21" s="56"/>
      <c r="Z21" s="56"/>
      <c r="AA21" s="56"/>
      <c r="AB21" s="56"/>
      <c r="AC21" s="56"/>
      <c r="AD21" s="56"/>
      <c r="AE21" s="56" t="s">
        <v>2997</v>
      </c>
      <c r="AF21" s="56"/>
      <c r="AG21" s="56"/>
      <c r="AH21" s="56"/>
      <c r="AI21" s="164" t="s">
        <v>10315</v>
      </c>
      <c r="AJ21" s="56"/>
      <c r="AK21" s="56"/>
      <c r="AL21" s="56"/>
      <c r="AM21" s="56"/>
      <c r="AN21" s="56"/>
      <c r="AO21" s="56" t="s">
        <v>2268</v>
      </c>
    </row>
    <row r="22" spans="2:41">
      <c r="B22" s="162" t="s">
        <v>1024</v>
      </c>
      <c r="C22" s="68">
        <v>423</v>
      </c>
      <c r="D22" s="68" t="s">
        <v>3156</v>
      </c>
      <c r="E22" s="68" t="s">
        <v>2422</v>
      </c>
      <c r="F22" s="169">
        <v>45658</v>
      </c>
      <c r="G22" s="170"/>
      <c r="H22" s="170"/>
      <c r="I22" s="68"/>
      <c r="J22" s="68" t="s">
        <v>3157</v>
      </c>
      <c r="K22" s="68"/>
      <c r="L22" s="68"/>
      <c r="M22" s="68"/>
      <c r="N22" s="68" t="s">
        <v>2182</v>
      </c>
      <c r="O22" s="143">
        <v>54788</v>
      </c>
      <c r="P22" s="171"/>
      <c r="Q22" s="68" t="s">
        <v>3154</v>
      </c>
      <c r="R22" s="170"/>
      <c r="S22" s="68"/>
      <c r="T22" s="68"/>
      <c r="U22" s="68"/>
      <c r="V22" s="130">
        <v>0</v>
      </c>
      <c r="W22" s="68"/>
      <c r="X22" s="68"/>
      <c r="Y22" s="68"/>
      <c r="Z22" s="68"/>
      <c r="AA22" s="68"/>
      <c r="AB22" s="68"/>
      <c r="AC22" s="68"/>
      <c r="AD22" s="68"/>
      <c r="AE22" s="68" t="s">
        <v>2997</v>
      </c>
      <c r="AF22" s="41"/>
      <c r="AG22" s="41"/>
      <c r="AH22" s="41"/>
      <c r="AI22" s="68" t="s">
        <v>10316</v>
      </c>
      <c r="AJ22" s="68" t="s">
        <v>3159</v>
      </c>
      <c r="AK22" s="68"/>
      <c r="AL22" s="68"/>
      <c r="AM22" s="68"/>
      <c r="AN22" s="68"/>
      <c r="AO22" s="68" t="s">
        <v>2268</v>
      </c>
    </row>
    <row r="23" spans="2:41">
      <c r="B23" s="162" t="s">
        <v>775</v>
      </c>
      <c r="C23" s="56">
        <v>612</v>
      </c>
      <c r="D23" s="163" t="s">
        <v>3605</v>
      </c>
      <c r="E23" s="56" t="s">
        <v>2198</v>
      </c>
      <c r="F23" s="164">
        <v>45658</v>
      </c>
      <c r="G23" s="165"/>
      <c r="H23" s="165"/>
      <c r="I23" s="56"/>
      <c r="J23" s="56" t="s">
        <v>3606</v>
      </c>
      <c r="K23" s="56"/>
      <c r="L23" s="56"/>
      <c r="M23" s="56"/>
      <c r="N23" s="56" t="s">
        <v>2182</v>
      </c>
      <c r="O23" s="166">
        <v>54788</v>
      </c>
      <c r="P23" s="167"/>
      <c r="Q23" s="56" t="s">
        <v>3607</v>
      </c>
      <c r="R23" s="165"/>
      <c r="S23" s="56" t="s">
        <v>766</v>
      </c>
      <c r="T23" s="56"/>
      <c r="U23" s="56" t="s">
        <v>3608</v>
      </c>
      <c r="V23" s="130">
        <v>0</v>
      </c>
      <c r="W23" s="56" t="s">
        <v>766</v>
      </c>
      <c r="X23" s="56"/>
      <c r="Y23" s="56"/>
      <c r="Z23" s="56"/>
      <c r="AA23" s="56"/>
      <c r="AB23" s="56"/>
      <c r="AC23" s="56"/>
      <c r="AD23" s="56"/>
      <c r="AE23" s="56" t="s">
        <v>2085</v>
      </c>
      <c r="AF23" s="56"/>
      <c r="AG23" s="56"/>
      <c r="AH23" s="56"/>
      <c r="AI23" s="56"/>
      <c r="AJ23" s="56"/>
      <c r="AK23" s="56"/>
      <c r="AL23" s="56"/>
      <c r="AM23" s="56"/>
      <c r="AN23" s="56"/>
      <c r="AO23" s="56" t="s">
        <v>2268</v>
      </c>
    </row>
    <row r="24" spans="2:41">
      <c r="B24" s="180" t="s">
        <v>1958</v>
      </c>
      <c r="C24" s="152">
        <v>1047</v>
      </c>
      <c r="D24" s="181" t="s">
        <v>4633</v>
      </c>
      <c r="E24" s="152" t="s">
        <v>1604</v>
      </c>
      <c r="F24" s="182">
        <v>45658</v>
      </c>
      <c r="G24" s="183"/>
      <c r="H24" s="183"/>
      <c r="I24" s="152"/>
      <c r="J24" s="152"/>
      <c r="K24" s="152"/>
      <c r="L24" s="152"/>
      <c r="M24" s="152"/>
      <c r="N24" s="152" t="s">
        <v>2182</v>
      </c>
      <c r="O24" s="184"/>
      <c r="P24" s="185"/>
      <c r="Q24" s="152" t="s">
        <v>4634</v>
      </c>
      <c r="R24" s="183"/>
      <c r="S24" s="152"/>
      <c r="T24" s="152"/>
      <c r="U24" s="152"/>
      <c r="V24" s="178" t="s">
        <v>1956</v>
      </c>
      <c r="W24" s="152"/>
      <c r="X24" s="152"/>
      <c r="Y24" s="152"/>
      <c r="Z24" s="152"/>
      <c r="AA24" s="152"/>
      <c r="AB24" s="152"/>
      <c r="AC24" s="152"/>
      <c r="AD24" s="152"/>
      <c r="AE24" s="152" t="s">
        <v>2085</v>
      </c>
      <c r="AF24" s="152"/>
      <c r="AG24" s="152"/>
      <c r="AH24" s="152"/>
      <c r="AI24" s="152"/>
      <c r="AJ24" s="152"/>
      <c r="AK24" s="152"/>
      <c r="AL24" s="152"/>
      <c r="AM24" s="152"/>
      <c r="AN24" s="152"/>
      <c r="AO24" s="152" t="s">
        <v>2268</v>
      </c>
    </row>
  </sheetData>
  <dataValidations count="1">
    <dataValidation type="list" allowBlank="1" showInputMessage="1" showErrorMessage="1" sqref="AC3:AC24" xr:uid="{F6768B30-C991-4916-BA3D-8CBC449EE666}">
      <formula1>$B:$B</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1F73A3CE-E5CA-47E0-A2B9-A455EF61FFC8}">
          <x14:formula1>
            <xm:f>Tabels!$BJ$4:$BJ$10</xm:f>
          </x14:formula1>
          <xm:sqref>AF3:AF24</xm:sqref>
        </x14:dataValidation>
        <x14:dataValidation type="list" allowBlank="1" showInputMessage="1" showErrorMessage="1" xr:uid="{9A0F18D1-18E7-4D88-A3A2-F49011A395A7}">
          <x14:formula1>
            <xm:f>Tabels!$L$4:$L$8</xm:f>
          </x14:formula1>
          <xm:sqref>G3:G24</xm:sqref>
        </x14:dataValidation>
        <x14:dataValidation type="list" allowBlank="1" showInputMessage="1" showErrorMessage="1" xr:uid="{1AB1E75E-87F7-4A2A-B243-B063089BA1EC}">
          <x14:formula1>
            <xm:f>Tabels!$H$4:$H$9</xm:f>
          </x14:formula1>
          <xm:sqref>M3:M24</xm:sqref>
        </x14:dataValidation>
        <x14:dataValidation type="list" allowBlank="1" showInputMessage="1" showErrorMessage="1" xr:uid="{859D59A7-D85A-486A-8951-F80B2E65C791}">
          <x14:formula1>
            <xm:f>Tabels!$O$4:$O$7</xm:f>
          </x14:formula1>
          <xm:sqref>H3:H24</xm:sqref>
        </x14:dataValidation>
        <x14:dataValidation type="list" allowBlank="1" showInputMessage="1" showErrorMessage="1" xr:uid="{B56D0D4C-ACF5-4EB8-92BF-8329CB6574E7}">
          <x14:formula1>
            <xm:f>P_Platform!$B:$B</xm:f>
          </x14:formula1>
          <xm:sqref>AH3:AH24</xm:sqref>
        </x14:dataValidation>
        <x14:dataValidation type="list" allowBlank="1" showInputMessage="1" showErrorMessage="1" xr:uid="{85633754-2050-4833-ABEA-54B6504774BE}">
          <x14:formula1>
            <xm:f>Tabels!$AY$4:$AY$27</xm:f>
          </x14:formula1>
          <xm:sqref>E2:E24</xm:sqref>
        </x14:dataValidation>
        <x14:dataValidation type="list" allowBlank="1" showInputMessage="1" showErrorMessage="1" xr:uid="{0BD55791-F23D-4D29-8981-FE1EB954D3B1}">
          <x14:formula1>
            <xm:f>Tabels!$J$4:$J$16</xm:f>
          </x14:formula1>
          <xm:sqref>N3:N24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EC64-DA18-4177-8E45-C6B7E3B9D1BB}">
  <dimension ref="B3:I148"/>
  <sheetViews>
    <sheetView workbookViewId="0"/>
  </sheetViews>
  <sheetFormatPr defaultColWidth="9.28515625" defaultRowHeight="15"/>
  <cols>
    <col min="1" max="1" width="9.28515625" style="186"/>
    <col min="2" max="2" width="10.42578125" style="186" customWidth="1"/>
    <col min="3" max="3" width="26.5703125" style="186" bestFit="1" customWidth="1"/>
    <col min="4" max="4" width="13.85546875" style="186" bestFit="1" customWidth="1"/>
    <col min="5" max="5" width="22.140625" style="186" bestFit="1" customWidth="1"/>
    <col min="6" max="6" width="34.5703125" style="186" bestFit="1" customWidth="1"/>
    <col min="7" max="7" width="47.28515625" style="186" bestFit="1" customWidth="1"/>
    <col min="8" max="8" width="47.28515625" style="186" customWidth="1"/>
    <col min="9" max="9" width="152" style="186" bestFit="1" customWidth="1"/>
    <col min="10" max="16384" width="9.28515625" style="186"/>
  </cols>
  <sheetData>
    <row r="3" spans="2:9">
      <c r="B3" s="186" t="s">
        <v>5538</v>
      </c>
      <c r="C3" s="186" t="s">
        <v>5522</v>
      </c>
      <c r="D3" s="186" t="s">
        <v>5539</v>
      </c>
      <c r="E3" s="186" t="s">
        <v>5540</v>
      </c>
      <c r="F3" s="186" t="s">
        <v>5541</v>
      </c>
      <c r="G3" s="186" t="s">
        <v>5542</v>
      </c>
      <c r="H3" s="186" t="s">
        <v>10317</v>
      </c>
      <c r="I3" s="186" t="s">
        <v>5520</v>
      </c>
    </row>
    <row r="4" spans="2:9" hidden="1">
      <c r="B4" s="186">
        <v>1046</v>
      </c>
      <c r="C4" s="186" t="s">
        <v>5549</v>
      </c>
      <c r="D4" s="186" t="s">
        <v>3217</v>
      </c>
      <c r="E4" s="186" t="s">
        <v>3217</v>
      </c>
      <c r="F4" s="186" t="s">
        <v>6203</v>
      </c>
      <c r="I4" s="186" t="s">
        <v>6204</v>
      </c>
    </row>
    <row r="5" spans="2:9" hidden="1">
      <c r="B5" s="186">
        <v>1236</v>
      </c>
      <c r="C5" s="186" t="s">
        <v>5549</v>
      </c>
      <c r="D5" s="186" t="s">
        <v>3217</v>
      </c>
      <c r="E5" s="186" t="s">
        <v>3217</v>
      </c>
      <c r="F5" s="186" t="s">
        <v>6203</v>
      </c>
      <c r="G5" s="186" t="s">
        <v>6207</v>
      </c>
      <c r="I5" s="186" t="s">
        <v>6208</v>
      </c>
    </row>
    <row r="6" spans="2:9" hidden="1">
      <c r="B6" s="186">
        <v>1237</v>
      </c>
      <c r="C6" s="186" t="s">
        <v>5549</v>
      </c>
      <c r="D6" s="186" t="s">
        <v>3217</v>
      </c>
      <c r="E6" s="186" t="s">
        <v>3217</v>
      </c>
      <c r="F6" s="186" t="s">
        <v>6203</v>
      </c>
      <c r="G6" s="186" t="s">
        <v>6211</v>
      </c>
      <c r="I6" s="186" t="s">
        <v>6212</v>
      </c>
    </row>
    <row r="7" spans="2:9" hidden="1">
      <c r="B7" s="186">
        <v>1238</v>
      </c>
      <c r="C7" s="186" t="s">
        <v>5549</v>
      </c>
      <c r="D7" s="186" t="s">
        <v>3217</v>
      </c>
      <c r="E7" s="186" t="s">
        <v>3217</v>
      </c>
      <c r="F7" s="186" t="s">
        <v>6203</v>
      </c>
      <c r="G7" s="186" t="s">
        <v>6215</v>
      </c>
      <c r="I7" s="186" t="s">
        <v>6216</v>
      </c>
    </row>
    <row r="8" spans="2:9" hidden="1">
      <c r="B8" s="186">
        <v>1239</v>
      </c>
      <c r="C8" s="186" t="s">
        <v>5549</v>
      </c>
      <c r="D8" s="186" t="s">
        <v>3217</v>
      </c>
      <c r="E8" s="186" t="s">
        <v>3217</v>
      </c>
      <c r="F8" s="186" t="s">
        <v>6203</v>
      </c>
      <c r="G8" s="186" t="s">
        <v>6218</v>
      </c>
      <c r="I8" s="186" t="s">
        <v>6219</v>
      </c>
    </row>
    <row r="9" spans="2:9" hidden="1">
      <c r="B9" s="186">
        <v>1240</v>
      </c>
      <c r="C9" s="186" t="s">
        <v>5549</v>
      </c>
      <c r="D9" s="186" t="s">
        <v>3217</v>
      </c>
      <c r="E9" s="186" t="s">
        <v>3217</v>
      </c>
      <c r="F9" s="186" t="s">
        <v>6203</v>
      </c>
      <c r="G9" s="186" t="s">
        <v>6221</v>
      </c>
      <c r="I9" s="186" t="s">
        <v>6222</v>
      </c>
    </row>
    <row r="10" spans="2:9" hidden="1">
      <c r="B10" s="186">
        <v>1047</v>
      </c>
      <c r="C10" s="186" t="s">
        <v>5549</v>
      </c>
      <c r="D10" s="186" t="s">
        <v>3217</v>
      </c>
      <c r="E10" s="186" t="s">
        <v>3217</v>
      </c>
      <c r="F10" s="186" t="s">
        <v>6224</v>
      </c>
      <c r="I10" s="186" t="s">
        <v>6225</v>
      </c>
    </row>
    <row r="11" spans="2:9" hidden="1">
      <c r="B11" s="186">
        <v>1241</v>
      </c>
      <c r="C11" s="186" t="s">
        <v>5549</v>
      </c>
      <c r="D11" s="186" t="s">
        <v>3217</v>
      </c>
      <c r="E11" s="186" t="s">
        <v>3217</v>
      </c>
      <c r="F11" s="186" t="s">
        <v>6224</v>
      </c>
      <c r="G11" s="186" t="s">
        <v>6227</v>
      </c>
      <c r="I11" s="186" t="s">
        <v>6228</v>
      </c>
    </row>
    <row r="12" spans="2:9" hidden="1">
      <c r="B12" s="186">
        <v>1242</v>
      </c>
      <c r="C12" s="186" t="s">
        <v>5549</v>
      </c>
      <c r="D12" s="186" t="s">
        <v>3217</v>
      </c>
      <c r="E12" s="186" t="s">
        <v>3217</v>
      </c>
      <c r="F12" s="186" t="s">
        <v>6224</v>
      </c>
      <c r="G12" s="186" t="s">
        <v>6230</v>
      </c>
      <c r="I12" s="186" t="s">
        <v>6231</v>
      </c>
    </row>
    <row r="13" spans="2:9" hidden="1">
      <c r="B13" s="186">
        <v>1243</v>
      </c>
      <c r="C13" s="186" t="s">
        <v>5549</v>
      </c>
      <c r="D13" s="186" t="s">
        <v>3217</v>
      </c>
      <c r="E13" s="186" t="s">
        <v>3217</v>
      </c>
      <c r="F13" s="186" t="s">
        <v>6224</v>
      </c>
      <c r="G13" s="186" t="s">
        <v>6233</v>
      </c>
      <c r="I13" s="186" t="s">
        <v>6234</v>
      </c>
    </row>
    <row r="14" spans="2:9" hidden="1">
      <c r="B14" s="186">
        <v>1244</v>
      </c>
      <c r="C14" s="186" t="s">
        <v>5549</v>
      </c>
      <c r="D14" s="186" t="s">
        <v>3217</v>
      </c>
      <c r="E14" s="186" t="s">
        <v>3217</v>
      </c>
      <c r="F14" s="186" t="s">
        <v>6224</v>
      </c>
      <c r="G14" s="186" t="s">
        <v>6236</v>
      </c>
      <c r="I14" s="186" t="s">
        <v>6237</v>
      </c>
    </row>
    <row r="15" spans="2:9" hidden="1">
      <c r="B15" s="186">
        <v>1048</v>
      </c>
      <c r="C15" s="186" t="s">
        <v>5549</v>
      </c>
      <c r="D15" s="186" t="s">
        <v>3217</v>
      </c>
      <c r="E15" s="186" t="s">
        <v>3217</v>
      </c>
      <c r="F15" s="186" t="s">
        <v>6239</v>
      </c>
      <c r="I15" s="186" t="s">
        <v>6240</v>
      </c>
    </row>
    <row r="16" spans="2:9" hidden="1">
      <c r="B16" s="186">
        <v>1245</v>
      </c>
      <c r="C16" s="186" t="s">
        <v>5549</v>
      </c>
      <c r="D16" s="186" t="s">
        <v>3217</v>
      </c>
      <c r="E16" s="186" t="s">
        <v>3217</v>
      </c>
      <c r="F16" s="186" t="s">
        <v>6239</v>
      </c>
      <c r="G16" s="186" t="s">
        <v>6242</v>
      </c>
      <c r="I16" s="186" t="s">
        <v>6243</v>
      </c>
    </row>
    <row r="17" spans="2:9" hidden="1">
      <c r="B17" s="186">
        <v>1246</v>
      </c>
      <c r="C17" s="186" t="s">
        <v>5549</v>
      </c>
      <c r="D17" s="186" t="s">
        <v>3217</v>
      </c>
      <c r="E17" s="186" t="s">
        <v>3217</v>
      </c>
      <c r="F17" s="186" t="s">
        <v>6239</v>
      </c>
      <c r="G17" s="186" t="s">
        <v>6245</v>
      </c>
      <c r="I17" s="186" t="s">
        <v>6246</v>
      </c>
    </row>
    <row r="18" spans="2:9" hidden="1">
      <c r="B18" s="186">
        <v>1247</v>
      </c>
      <c r="C18" s="186" t="s">
        <v>5549</v>
      </c>
      <c r="D18" s="186" t="s">
        <v>3217</v>
      </c>
      <c r="E18" s="186" t="s">
        <v>3217</v>
      </c>
      <c r="F18" s="186" t="s">
        <v>6239</v>
      </c>
      <c r="G18" s="186" t="s">
        <v>6248</v>
      </c>
      <c r="I18" s="186" t="s">
        <v>6249</v>
      </c>
    </row>
    <row r="19" spans="2:9" hidden="1">
      <c r="B19" s="186">
        <v>1248</v>
      </c>
      <c r="C19" s="186" t="s">
        <v>5549</v>
      </c>
      <c r="D19" s="186" t="s">
        <v>3217</v>
      </c>
      <c r="E19" s="186" t="s">
        <v>3217</v>
      </c>
      <c r="F19" s="186" t="s">
        <v>6239</v>
      </c>
      <c r="G19" s="186" t="s">
        <v>6251</v>
      </c>
      <c r="I19" s="186" t="s">
        <v>6252</v>
      </c>
    </row>
    <row r="20" spans="2:9" hidden="1">
      <c r="B20" s="186">
        <v>1249</v>
      </c>
      <c r="C20" s="186" t="s">
        <v>5549</v>
      </c>
      <c r="D20" s="186" t="s">
        <v>3217</v>
      </c>
      <c r="E20" s="186" t="s">
        <v>3217</v>
      </c>
      <c r="F20" s="186" t="s">
        <v>6239</v>
      </c>
      <c r="G20" s="186" t="s">
        <v>6254</v>
      </c>
      <c r="I20" s="186" t="s">
        <v>6255</v>
      </c>
    </row>
    <row r="21" spans="2:9" hidden="1">
      <c r="B21" s="186">
        <v>1049</v>
      </c>
      <c r="C21" s="186" t="s">
        <v>5549</v>
      </c>
      <c r="D21" s="186" t="s">
        <v>3217</v>
      </c>
      <c r="E21" s="186" t="s">
        <v>3217</v>
      </c>
      <c r="F21" s="186" t="s">
        <v>6257</v>
      </c>
      <c r="I21" s="186" t="s">
        <v>6258</v>
      </c>
    </row>
    <row r="22" spans="2:9" hidden="1">
      <c r="B22" s="186">
        <v>1250</v>
      </c>
      <c r="C22" s="186" t="s">
        <v>5549</v>
      </c>
      <c r="D22" s="186" t="s">
        <v>3217</v>
      </c>
      <c r="E22" s="186" t="s">
        <v>3217</v>
      </c>
      <c r="F22" s="186" t="s">
        <v>6257</v>
      </c>
      <c r="G22" s="186" t="s">
        <v>6261</v>
      </c>
      <c r="I22" s="186" t="s">
        <v>6262</v>
      </c>
    </row>
    <row r="23" spans="2:9" hidden="1">
      <c r="B23" s="186">
        <v>1251</v>
      </c>
      <c r="C23" s="186" t="s">
        <v>5549</v>
      </c>
      <c r="D23" s="186" t="s">
        <v>3217</v>
      </c>
      <c r="E23" s="186" t="s">
        <v>3217</v>
      </c>
      <c r="F23" s="186" t="s">
        <v>6257</v>
      </c>
      <c r="G23" s="186" t="s">
        <v>6264</v>
      </c>
      <c r="I23" s="186" t="s">
        <v>6265</v>
      </c>
    </row>
    <row r="24" spans="2:9" hidden="1">
      <c r="B24" s="186">
        <v>1252</v>
      </c>
      <c r="C24" s="186" t="s">
        <v>5549</v>
      </c>
      <c r="D24" s="186" t="s">
        <v>3217</v>
      </c>
      <c r="E24" s="186" t="s">
        <v>3217</v>
      </c>
      <c r="F24" s="186" t="s">
        <v>6257</v>
      </c>
      <c r="G24" s="186" t="s">
        <v>6267</v>
      </c>
      <c r="I24" s="186" t="s">
        <v>6268</v>
      </c>
    </row>
    <row r="25" spans="2:9" hidden="1">
      <c r="B25" s="186">
        <v>1052</v>
      </c>
      <c r="C25" s="186" t="s">
        <v>5549</v>
      </c>
      <c r="D25" s="186" t="s">
        <v>3217</v>
      </c>
      <c r="E25" s="186" t="s">
        <v>3217</v>
      </c>
      <c r="F25" s="186" t="s">
        <v>6270</v>
      </c>
      <c r="I25" s="186" t="s">
        <v>6271</v>
      </c>
    </row>
    <row r="26" spans="2:9" hidden="1">
      <c r="B26" s="186">
        <v>1263</v>
      </c>
      <c r="C26" s="186" t="s">
        <v>5549</v>
      </c>
      <c r="D26" s="186" t="s">
        <v>3217</v>
      </c>
      <c r="E26" s="186" t="s">
        <v>3217</v>
      </c>
      <c r="F26" s="186" t="s">
        <v>6270</v>
      </c>
      <c r="G26" s="186" t="s">
        <v>6273</v>
      </c>
      <c r="I26" s="186" t="s">
        <v>6274</v>
      </c>
    </row>
    <row r="27" spans="2:9" hidden="1">
      <c r="B27" s="186">
        <v>1264</v>
      </c>
      <c r="C27" s="186" t="s">
        <v>5549</v>
      </c>
      <c r="D27" s="186" t="s">
        <v>3217</v>
      </c>
      <c r="E27" s="186" t="s">
        <v>3217</v>
      </c>
      <c r="F27" s="186" t="s">
        <v>6270</v>
      </c>
      <c r="G27" s="186" t="s">
        <v>6276</v>
      </c>
      <c r="I27" s="186" t="s">
        <v>6277</v>
      </c>
    </row>
    <row r="28" spans="2:9" hidden="1">
      <c r="B28" s="186">
        <v>1265</v>
      </c>
      <c r="C28" s="186" t="s">
        <v>5549</v>
      </c>
      <c r="D28" s="186" t="s">
        <v>3217</v>
      </c>
      <c r="E28" s="186" t="s">
        <v>3217</v>
      </c>
      <c r="F28" s="186" t="s">
        <v>6270</v>
      </c>
      <c r="G28" s="186" t="s">
        <v>6279</v>
      </c>
      <c r="I28" s="186" t="s">
        <v>6280</v>
      </c>
    </row>
    <row r="29" spans="2:9" hidden="1">
      <c r="B29" s="186">
        <v>1266</v>
      </c>
      <c r="C29" s="186" t="s">
        <v>5549</v>
      </c>
      <c r="D29" s="186" t="s">
        <v>3217</v>
      </c>
      <c r="E29" s="186" t="s">
        <v>3217</v>
      </c>
      <c r="F29" s="186" t="s">
        <v>6270</v>
      </c>
      <c r="G29" s="186" t="s">
        <v>6282</v>
      </c>
      <c r="I29" s="186" t="s">
        <v>6283</v>
      </c>
    </row>
    <row r="30" spans="2:9" hidden="1">
      <c r="B30" s="186">
        <v>1267</v>
      </c>
      <c r="C30" s="186" t="s">
        <v>5549</v>
      </c>
      <c r="D30" s="186" t="s">
        <v>3217</v>
      </c>
      <c r="E30" s="186" t="s">
        <v>3217</v>
      </c>
      <c r="F30" s="186" t="s">
        <v>6270</v>
      </c>
      <c r="G30" s="186" t="s">
        <v>6285</v>
      </c>
      <c r="I30" s="186" t="s">
        <v>6286</v>
      </c>
    </row>
    <row r="31" spans="2:9" hidden="1">
      <c r="B31" s="186">
        <v>4301</v>
      </c>
      <c r="C31" s="186" t="s">
        <v>5549</v>
      </c>
      <c r="D31" s="186" t="s">
        <v>3217</v>
      </c>
      <c r="E31" s="186" t="s">
        <v>3217</v>
      </c>
      <c r="F31" s="186" t="s">
        <v>6288</v>
      </c>
      <c r="G31" s="186" t="s">
        <v>5873</v>
      </c>
      <c r="I31" s="186" t="s">
        <v>6289</v>
      </c>
    </row>
    <row r="32" spans="2:9" hidden="1">
      <c r="B32" s="186">
        <v>4300</v>
      </c>
      <c r="C32" s="186" t="s">
        <v>5549</v>
      </c>
      <c r="D32" s="186" t="s">
        <v>3217</v>
      </c>
      <c r="E32" s="186" t="s">
        <v>3217</v>
      </c>
      <c r="F32" s="186" t="s">
        <v>6288</v>
      </c>
      <c r="I32" s="186" t="s">
        <v>6291</v>
      </c>
    </row>
    <row r="33" spans="2:9" hidden="1">
      <c r="B33" s="186">
        <v>4302</v>
      </c>
      <c r="C33" s="186" t="s">
        <v>5549</v>
      </c>
      <c r="D33" s="186" t="s">
        <v>3217</v>
      </c>
      <c r="E33" s="186" t="s">
        <v>3217</v>
      </c>
      <c r="F33" s="186" t="s">
        <v>6288</v>
      </c>
      <c r="G33" s="186" t="s">
        <v>1745</v>
      </c>
      <c r="I33" s="186" t="s">
        <v>6293</v>
      </c>
    </row>
    <row r="34" spans="2:9" hidden="1">
      <c r="B34" s="186">
        <v>4303</v>
      </c>
      <c r="C34" s="186" t="s">
        <v>5549</v>
      </c>
      <c r="D34" s="186" t="s">
        <v>3217</v>
      </c>
      <c r="E34" s="186" t="s">
        <v>3217</v>
      </c>
      <c r="F34" s="186" t="s">
        <v>6288</v>
      </c>
      <c r="G34" s="186" t="s">
        <v>230</v>
      </c>
      <c r="I34" s="186" t="s">
        <v>6295</v>
      </c>
    </row>
    <row r="35" spans="2:9" hidden="1">
      <c r="B35" s="186">
        <v>4304</v>
      </c>
      <c r="C35" s="186" t="s">
        <v>5549</v>
      </c>
      <c r="D35" s="186" t="s">
        <v>3217</v>
      </c>
      <c r="E35" s="186" t="s">
        <v>3217</v>
      </c>
      <c r="F35" s="186" t="s">
        <v>6288</v>
      </c>
      <c r="G35" s="186" t="s">
        <v>230</v>
      </c>
      <c r="I35" s="186" t="s">
        <v>6297</v>
      </c>
    </row>
    <row r="36" spans="2:9" hidden="1">
      <c r="B36" s="186">
        <v>4305</v>
      </c>
      <c r="C36" s="186" t="s">
        <v>5549</v>
      </c>
      <c r="D36" s="186" t="s">
        <v>3217</v>
      </c>
      <c r="E36" s="186" t="s">
        <v>3217</v>
      </c>
      <c r="F36" s="186" t="s">
        <v>6288</v>
      </c>
      <c r="G36" s="186" t="s">
        <v>230</v>
      </c>
      <c r="I36" s="186" t="s">
        <v>6299</v>
      </c>
    </row>
    <row r="37" spans="2:9" hidden="1">
      <c r="B37" s="186">
        <v>1053</v>
      </c>
      <c r="C37" s="186" t="s">
        <v>5549</v>
      </c>
      <c r="D37" s="186" t="s">
        <v>3217</v>
      </c>
      <c r="E37" s="186" t="s">
        <v>3217</v>
      </c>
      <c r="F37" s="186" t="s">
        <v>6301</v>
      </c>
      <c r="I37" s="186" t="s">
        <v>6302</v>
      </c>
    </row>
    <row r="38" spans="2:9" hidden="1">
      <c r="B38" s="186">
        <v>1268</v>
      </c>
      <c r="C38" s="186" t="s">
        <v>5549</v>
      </c>
      <c r="D38" s="186" t="s">
        <v>3217</v>
      </c>
      <c r="E38" s="186" t="s">
        <v>3217</v>
      </c>
      <c r="F38" s="186" t="s">
        <v>6301</v>
      </c>
      <c r="G38" s="186" t="s">
        <v>6304</v>
      </c>
      <c r="I38" s="186" t="s">
        <v>6305</v>
      </c>
    </row>
    <row r="39" spans="2:9" hidden="1">
      <c r="B39" s="186">
        <v>1269</v>
      </c>
      <c r="C39" s="186" t="s">
        <v>5549</v>
      </c>
      <c r="D39" s="186" t="s">
        <v>3217</v>
      </c>
      <c r="E39" s="186" t="s">
        <v>3217</v>
      </c>
      <c r="F39" s="186" t="s">
        <v>6301</v>
      </c>
      <c r="G39" s="186" t="s">
        <v>6307</v>
      </c>
      <c r="I39" s="186" t="s">
        <v>6308</v>
      </c>
    </row>
    <row r="40" spans="2:9" hidden="1">
      <c r="B40" s="186">
        <v>1270</v>
      </c>
      <c r="C40" s="186" t="s">
        <v>5549</v>
      </c>
      <c r="D40" s="186" t="s">
        <v>3217</v>
      </c>
      <c r="E40" s="186" t="s">
        <v>3217</v>
      </c>
      <c r="F40" s="186" t="s">
        <v>6301</v>
      </c>
      <c r="G40" s="186" t="s">
        <v>6310</v>
      </c>
      <c r="I40" s="186" t="s">
        <v>6311</v>
      </c>
    </row>
    <row r="41" spans="2:9" hidden="1">
      <c r="B41" s="186">
        <v>1271</v>
      </c>
      <c r="C41" s="186" t="s">
        <v>5549</v>
      </c>
      <c r="D41" s="186" t="s">
        <v>3217</v>
      </c>
      <c r="E41" s="186" t="s">
        <v>3217</v>
      </c>
      <c r="F41" s="186" t="s">
        <v>6301</v>
      </c>
      <c r="G41" s="186" t="s">
        <v>6313</v>
      </c>
      <c r="I41" s="186" t="s">
        <v>6314</v>
      </c>
    </row>
    <row r="42" spans="2:9" hidden="1">
      <c r="B42" s="186">
        <v>1272</v>
      </c>
      <c r="C42" s="186" t="s">
        <v>5549</v>
      </c>
      <c r="D42" s="186" t="s">
        <v>3217</v>
      </c>
      <c r="E42" s="186" t="s">
        <v>3217</v>
      </c>
      <c r="F42" s="186" t="s">
        <v>6301</v>
      </c>
      <c r="G42" s="186" t="s">
        <v>6316</v>
      </c>
      <c r="I42" s="186" t="s">
        <v>6317</v>
      </c>
    </row>
    <row r="43" spans="2:9" hidden="1">
      <c r="B43" s="186">
        <v>1050</v>
      </c>
      <c r="C43" s="186" t="s">
        <v>5549</v>
      </c>
      <c r="D43" s="186" t="s">
        <v>3217</v>
      </c>
      <c r="E43" s="186" t="s">
        <v>3217</v>
      </c>
      <c r="F43" s="186" t="s">
        <v>6319</v>
      </c>
      <c r="I43" s="186" t="s">
        <v>6320</v>
      </c>
    </row>
    <row r="44" spans="2:9" hidden="1">
      <c r="B44" s="186">
        <v>1253</v>
      </c>
      <c r="C44" s="186" t="s">
        <v>5549</v>
      </c>
      <c r="D44" s="186" t="s">
        <v>3217</v>
      </c>
      <c r="E44" s="186" t="s">
        <v>3217</v>
      </c>
      <c r="F44" s="186" t="s">
        <v>6319</v>
      </c>
      <c r="G44" s="186" t="s">
        <v>6322</v>
      </c>
      <c r="I44" s="186" t="s">
        <v>6323</v>
      </c>
    </row>
    <row r="45" spans="2:9" hidden="1">
      <c r="B45" s="186">
        <v>1254</v>
      </c>
      <c r="C45" s="186" t="s">
        <v>5549</v>
      </c>
      <c r="D45" s="186" t="s">
        <v>3217</v>
      </c>
      <c r="E45" s="186" t="s">
        <v>3217</v>
      </c>
      <c r="F45" s="186" t="s">
        <v>6319</v>
      </c>
      <c r="G45" s="186" t="s">
        <v>6325</v>
      </c>
      <c r="I45" s="186" t="s">
        <v>6326</v>
      </c>
    </row>
    <row r="46" spans="2:9" hidden="1">
      <c r="B46" s="186">
        <v>1255</v>
      </c>
      <c r="C46" s="186" t="s">
        <v>5549</v>
      </c>
      <c r="D46" s="186" t="s">
        <v>3217</v>
      </c>
      <c r="E46" s="186" t="s">
        <v>3217</v>
      </c>
      <c r="F46" s="186" t="s">
        <v>6319</v>
      </c>
      <c r="G46" s="186" t="s">
        <v>6328</v>
      </c>
      <c r="I46" s="186" t="s">
        <v>6329</v>
      </c>
    </row>
    <row r="47" spans="2:9" hidden="1">
      <c r="B47" s="186">
        <v>1256</v>
      </c>
      <c r="C47" s="186" t="s">
        <v>5549</v>
      </c>
      <c r="D47" s="186" t="s">
        <v>3217</v>
      </c>
      <c r="E47" s="186" t="s">
        <v>3217</v>
      </c>
      <c r="F47" s="186" t="s">
        <v>6319</v>
      </c>
      <c r="G47" s="186" t="s">
        <v>6331</v>
      </c>
      <c r="I47" s="186" t="s">
        <v>6332</v>
      </c>
    </row>
    <row r="48" spans="2:9" hidden="1">
      <c r="B48" s="186">
        <v>1257</v>
      </c>
      <c r="C48" s="186" t="s">
        <v>5549</v>
      </c>
      <c r="D48" s="186" t="s">
        <v>3217</v>
      </c>
      <c r="E48" s="186" t="s">
        <v>3217</v>
      </c>
      <c r="F48" s="186" t="s">
        <v>6319</v>
      </c>
      <c r="G48" s="186" t="s">
        <v>6334</v>
      </c>
      <c r="I48" s="186" t="s">
        <v>6335</v>
      </c>
    </row>
    <row r="49" spans="2:9" hidden="1">
      <c r="B49" s="186">
        <v>1051</v>
      </c>
      <c r="C49" s="186" t="s">
        <v>5549</v>
      </c>
      <c r="D49" s="186" t="s">
        <v>3217</v>
      </c>
      <c r="E49" s="186" t="s">
        <v>3217</v>
      </c>
      <c r="F49" s="186" t="s">
        <v>6337</v>
      </c>
      <c r="I49" s="186" t="s">
        <v>6338</v>
      </c>
    </row>
    <row r="50" spans="2:9" hidden="1">
      <c r="B50" s="186">
        <v>1258</v>
      </c>
      <c r="C50" s="186" t="s">
        <v>5549</v>
      </c>
      <c r="D50" s="186" t="s">
        <v>3217</v>
      </c>
      <c r="E50" s="186" t="s">
        <v>3217</v>
      </c>
      <c r="F50" s="186" t="s">
        <v>6337</v>
      </c>
      <c r="G50" s="186" t="s">
        <v>6340</v>
      </c>
      <c r="I50" s="186" t="s">
        <v>6341</v>
      </c>
    </row>
    <row r="51" spans="2:9" hidden="1">
      <c r="B51" s="186">
        <v>1259</v>
      </c>
      <c r="C51" s="186" t="s">
        <v>5549</v>
      </c>
      <c r="D51" s="186" t="s">
        <v>3217</v>
      </c>
      <c r="E51" s="186" t="s">
        <v>3217</v>
      </c>
      <c r="F51" s="186" t="s">
        <v>6337</v>
      </c>
      <c r="G51" s="186" t="s">
        <v>6343</v>
      </c>
      <c r="I51" s="186" t="s">
        <v>6344</v>
      </c>
    </row>
    <row r="52" spans="2:9" hidden="1">
      <c r="B52" s="186">
        <v>1262</v>
      </c>
      <c r="C52" s="186" t="s">
        <v>5549</v>
      </c>
      <c r="D52" s="186" t="s">
        <v>3217</v>
      </c>
      <c r="E52" s="186" t="s">
        <v>3217</v>
      </c>
      <c r="F52" s="186" t="s">
        <v>6337</v>
      </c>
      <c r="G52" s="186" t="s">
        <v>6346</v>
      </c>
      <c r="I52" s="186" t="s">
        <v>6347</v>
      </c>
    </row>
    <row r="53" spans="2:9" hidden="1">
      <c r="B53" s="186">
        <v>1260</v>
      </c>
      <c r="C53" s="186" t="s">
        <v>5549</v>
      </c>
      <c r="D53" s="186" t="s">
        <v>3217</v>
      </c>
      <c r="E53" s="186" t="s">
        <v>3217</v>
      </c>
      <c r="F53" s="186" t="s">
        <v>6337</v>
      </c>
      <c r="G53" s="186" t="s">
        <v>6349</v>
      </c>
      <c r="I53" s="186" t="s">
        <v>6350</v>
      </c>
    </row>
    <row r="54" spans="2:9" hidden="1">
      <c r="B54" s="186">
        <v>1261</v>
      </c>
      <c r="C54" s="186" t="s">
        <v>5549</v>
      </c>
      <c r="D54" s="186" t="s">
        <v>3217</v>
      </c>
      <c r="E54" s="186" t="s">
        <v>3217</v>
      </c>
      <c r="F54" s="186" t="s">
        <v>6337</v>
      </c>
      <c r="G54" s="186" t="s">
        <v>6352</v>
      </c>
      <c r="I54" s="186" t="s">
        <v>6353</v>
      </c>
    </row>
    <row r="55" spans="2:9" hidden="1">
      <c r="B55" s="186">
        <v>1006</v>
      </c>
      <c r="C55" s="186" t="s">
        <v>5549</v>
      </c>
      <c r="D55" s="186" t="s">
        <v>3217</v>
      </c>
      <c r="E55" s="186" t="s">
        <v>3217</v>
      </c>
      <c r="I55" s="186" t="s">
        <v>6355</v>
      </c>
    </row>
    <row r="56" spans="2:9">
      <c r="B56" s="186">
        <v>4640</v>
      </c>
      <c r="C56" s="186" t="s">
        <v>5717</v>
      </c>
      <c r="D56" s="186" t="s">
        <v>3217</v>
      </c>
      <c r="E56" s="186" t="s">
        <v>6670</v>
      </c>
      <c r="F56" s="186" t="s">
        <v>6546</v>
      </c>
    </row>
    <row r="57" spans="2:9">
      <c r="B57" s="186">
        <v>4641</v>
      </c>
      <c r="C57" s="186" t="s">
        <v>5717</v>
      </c>
      <c r="D57" s="186" t="s">
        <v>3217</v>
      </c>
      <c r="E57" s="186" t="s">
        <v>6670</v>
      </c>
      <c r="F57" s="186" t="s">
        <v>6546</v>
      </c>
      <c r="G57" s="186" t="s">
        <v>6672</v>
      </c>
      <c r="I57" s="186" t="s">
        <v>6673</v>
      </c>
    </row>
    <row r="58" spans="2:9">
      <c r="B58" s="186">
        <v>4642</v>
      </c>
      <c r="C58" s="186" t="s">
        <v>5717</v>
      </c>
      <c r="D58" s="186" t="s">
        <v>3217</v>
      </c>
      <c r="E58" s="186" t="s">
        <v>6670</v>
      </c>
      <c r="F58" s="186" t="s">
        <v>6546</v>
      </c>
      <c r="G58" s="186" t="s">
        <v>6675</v>
      </c>
      <c r="I58" s="186" t="s">
        <v>6676</v>
      </c>
    </row>
    <row r="59" spans="2:9">
      <c r="B59" s="186">
        <v>4643</v>
      </c>
      <c r="C59" s="186" t="s">
        <v>5717</v>
      </c>
      <c r="D59" s="186" t="s">
        <v>3217</v>
      </c>
      <c r="E59" s="186" t="s">
        <v>6670</v>
      </c>
      <c r="F59" s="186" t="s">
        <v>6546</v>
      </c>
      <c r="G59" s="186" t="s">
        <v>6678</v>
      </c>
      <c r="I59" s="186" t="s">
        <v>6679</v>
      </c>
    </row>
    <row r="60" spans="2:9">
      <c r="B60" s="186">
        <v>4644</v>
      </c>
      <c r="C60" s="186" t="s">
        <v>5717</v>
      </c>
      <c r="D60" s="186" t="s">
        <v>3217</v>
      </c>
      <c r="E60" s="186" t="s">
        <v>6670</v>
      </c>
      <c r="F60" s="186" t="s">
        <v>6546</v>
      </c>
      <c r="G60" s="186" t="s">
        <v>6681</v>
      </c>
      <c r="I60" s="186" t="s">
        <v>6682</v>
      </c>
    </row>
    <row r="61" spans="2:9">
      <c r="B61" s="186">
        <v>4645</v>
      </c>
      <c r="C61" s="186" t="s">
        <v>5717</v>
      </c>
      <c r="D61" s="186" t="s">
        <v>3217</v>
      </c>
      <c r="E61" s="186" t="s">
        <v>6670</v>
      </c>
      <c r="F61" s="186" t="s">
        <v>6546</v>
      </c>
      <c r="G61" s="186" t="s">
        <v>6684</v>
      </c>
      <c r="I61" s="186" t="s">
        <v>6685</v>
      </c>
    </row>
    <row r="62" spans="2:9">
      <c r="B62" s="186">
        <v>4646</v>
      </c>
      <c r="C62" s="186" t="s">
        <v>5717</v>
      </c>
      <c r="D62" s="186" t="s">
        <v>3217</v>
      </c>
      <c r="E62" s="186" t="s">
        <v>6670</v>
      </c>
      <c r="F62" s="186" t="s">
        <v>6546</v>
      </c>
      <c r="G62" s="186" t="s">
        <v>6687</v>
      </c>
      <c r="I62" s="186" t="s">
        <v>6688</v>
      </c>
    </row>
    <row r="63" spans="2:9">
      <c r="B63" s="186">
        <v>4647</v>
      </c>
      <c r="C63" s="186" t="s">
        <v>5717</v>
      </c>
      <c r="D63" s="186" t="s">
        <v>3217</v>
      </c>
      <c r="E63" s="186" t="s">
        <v>6670</v>
      </c>
      <c r="F63" s="186" t="s">
        <v>6566</v>
      </c>
    </row>
    <row r="64" spans="2:9">
      <c r="B64" s="186">
        <v>4648</v>
      </c>
      <c r="C64" s="186" t="s">
        <v>5717</v>
      </c>
      <c r="D64" s="186" t="s">
        <v>3217</v>
      </c>
      <c r="E64" s="186" t="s">
        <v>6670</v>
      </c>
      <c r="F64" s="186" t="s">
        <v>6566</v>
      </c>
      <c r="G64" s="186" t="s">
        <v>6691</v>
      </c>
      <c r="I64" s="186" t="s">
        <v>6692</v>
      </c>
    </row>
    <row r="65" spans="2:9">
      <c r="B65" s="186">
        <v>4649</v>
      </c>
      <c r="C65" s="186" t="s">
        <v>5717</v>
      </c>
      <c r="D65" s="186" t="s">
        <v>3217</v>
      </c>
      <c r="E65" s="186" t="s">
        <v>6670</v>
      </c>
      <c r="F65" s="186" t="s">
        <v>6566</v>
      </c>
      <c r="G65" s="186" t="s">
        <v>6694</v>
      </c>
      <c r="I65" s="186" t="s">
        <v>6695</v>
      </c>
    </row>
    <row r="66" spans="2:9">
      <c r="B66" s="186">
        <v>4650</v>
      </c>
      <c r="C66" s="186" t="s">
        <v>5717</v>
      </c>
      <c r="D66" s="186" t="s">
        <v>3217</v>
      </c>
      <c r="E66" s="186" t="s">
        <v>6670</v>
      </c>
      <c r="F66" s="186" t="s">
        <v>6566</v>
      </c>
      <c r="G66" s="186" t="s">
        <v>6697</v>
      </c>
      <c r="I66" s="186" t="s">
        <v>6698</v>
      </c>
    </row>
    <row r="67" spans="2:9">
      <c r="B67" s="186">
        <v>4626</v>
      </c>
      <c r="C67" s="186" t="s">
        <v>5717</v>
      </c>
      <c r="D67" s="186" t="s">
        <v>3217</v>
      </c>
      <c r="E67" s="186" t="s">
        <v>6670</v>
      </c>
      <c r="F67" s="186" t="s">
        <v>6587</v>
      </c>
    </row>
    <row r="68" spans="2:9">
      <c r="B68" s="186">
        <v>4627</v>
      </c>
      <c r="C68" s="186" t="s">
        <v>5717</v>
      </c>
      <c r="D68" s="186" t="s">
        <v>3217</v>
      </c>
      <c r="E68" s="186" t="s">
        <v>6670</v>
      </c>
      <c r="F68" s="186" t="s">
        <v>6587</v>
      </c>
      <c r="G68" s="186" t="s">
        <v>6701</v>
      </c>
      <c r="I68" s="186" t="s">
        <v>6702</v>
      </c>
    </row>
    <row r="69" spans="2:9">
      <c r="B69" s="186">
        <v>4628</v>
      </c>
      <c r="C69" s="186" t="s">
        <v>5717</v>
      </c>
      <c r="D69" s="186" t="s">
        <v>3217</v>
      </c>
      <c r="E69" s="186" t="s">
        <v>6670</v>
      </c>
      <c r="F69" s="186" t="s">
        <v>6587</v>
      </c>
      <c r="G69" s="186" t="s">
        <v>6704</v>
      </c>
      <c r="I69" s="186" t="s">
        <v>6705</v>
      </c>
    </row>
    <row r="70" spans="2:9">
      <c r="B70" s="186">
        <v>4629</v>
      </c>
      <c r="C70" s="186" t="s">
        <v>5717</v>
      </c>
      <c r="D70" s="186" t="s">
        <v>3217</v>
      </c>
      <c r="E70" s="186" t="s">
        <v>6670</v>
      </c>
      <c r="F70" s="186" t="s">
        <v>6587</v>
      </c>
      <c r="G70" s="186" t="s">
        <v>6707</v>
      </c>
      <c r="I70" s="186" t="s">
        <v>6708</v>
      </c>
    </row>
    <row r="71" spans="2:9">
      <c r="B71" s="186">
        <v>4630</v>
      </c>
      <c r="C71" s="186" t="s">
        <v>5717</v>
      </c>
      <c r="D71" s="186" t="s">
        <v>3217</v>
      </c>
      <c r="E71" s="186" t="s">
        <v>6670</v>
      </c>
      <c r="F71" s="186" t="s">
        <v>6587</v>
      </c>
      <c r="G71" s="186" t="s">
        <v>6710</v>
      </c>
      <c r="I71" s="186" t="s">
        <v>6711</v>
      </c>
    </row>
    <row r="72" spans="2:9">
      <c r="B72" s="186">
        <v>4631</v>
      </c>
      <c r="C72" s="186" t="s">
        <v>5717</v>
      </c>
      <c r="D72" s="186" t="s">
        <v>3217</v>
      </c>
      <c r="E72" s="186" t="s">
        <v>6670</v>
      </c>
      <c r="F72" s="186" t="s">
        <v>6587</v>
      </c>
      <c r="G72" s="186" t="s">
        <v>6203</v>
      </c>
      <c r="I72" s="186" t="s">
        <v>6713</v>
      </c>
    </row>
    <row r="73" spans="2:9">
      <c r="B73" s="186">
        <v>4632</v>
      </c>
      <c r="C73" s="186" t="s">
        <v>5717</v>
      </c>
      <c r="D73" s="186" t="s">
        <v>3217</v>
      </c>
      <c r="E73" s="186" t="s">
        <v>6670</v>
      </c>
      <c r="F73" s="186" t="s">
        <v>6587</v>
      </c>
      <c r="G73" s="186" t="s">
        <v>6715</v>
      </c>
      <c r="I73" s="186" t="s">
        <v>6716</v>
      </c>
    </row>
    <row r="74" spans="2:9">
      <c r="B74" s="186">
        <v>4601</v>
      </c>
      <c r="C74" s="186" t="s">
        <v>5717</v>
      </c>
      <c r="D74" s="186" t="s">
        <v>3217</v>
      </c>
      <c r="E74" s="186" t="s">
        <v>6670</v>
      </c>
      <c r="F74" s="186" t="s">
        <v>6718</v>
      </c>
    </row>
    <row r="75" spans="2:9">
      <c r="B75" s="186">
        <v>4602</v>
      </c>
      <c r="C75" s="186" t="s">
        <v>5717</v>
      </c>
      <c r="D75" s="186" t="s">
        <v>3217</v>
      </c>
      <c r="E75" s="186" t="s">
        <v>6670</v>
      </c>
      <c r="F75" s="186" t="s">
        <v>6718</v>
      </c>
      <c r="G75" s="186" t="s">
        <v>6720</v>
      </c>
      <c r="I75" s="186" t="s">
        <v>6721</v>
      </c>
    </row>
    <row r="76" spans="2:9">
      <c r="B76" s="186">
        <v>4603</v>
      </c>
      <c r="C76" s="186" t="s">
        <v>5717</v>
      </c>
      <c r="D76" s="186" t="s">
        <v>3217</v>
      </c>
      <c r="E76" s="186" t="s">
        <v>6670</v>
      </c>
      <c r="F76" s="186" t="s">
        <v>6718</v>
      </c>
      <c r="G76" s="186" t="s">
        <v>6723</v>
      </c>
      <c r="I76" s="186" t="s">
        <v>6724</v>
      </c>
    </row>
    <row r="77" spans="2:9">
      <c r="B77" s="186">
        <v>4604</v>
      </c>
      <c r="C77" s="186" t="s">
        <v>5717</v>
      </c>
      <c r="D77" s="186" t="s">
        <v>3217</v>
      </c>
      <c r="E77" s="186" t="s">
        <v>6670</v>
      </c>
      <c r="F77" s="186" t="s">
        <v>6718</v>
      </c>
      <c r="G77" s="186" t="s">
        <v>6726</v>
      </c>
      <c r="I77" s="186" t="s">
        <v>6727</v>
      </c>
    </row>
    <row r="78" spans="2:9">
      <c r="B78" s="186">
        <v>4605</v>
      </c>
      <c r="C78" s="186" t="s">
        <v>5717</v>
      </c>
      <c r="D78" s="186" t="s">
        <v>3217</v>
      </c>
      <c r="E78" s="186" t="s">
        <v>6670</v>
      </c>
      <c r="F78" s="186" t="s">
        <v>6718</v>
      </c>
      <c r="G78" s="186" t="s">
        <v>6729</v>
      </c>
      <c r="I78" s="186" t="s">
        <v>6730</v>
      </c>
    </row>
    <row r="79" spans="2:9">
      <c r="B79" s="186">
        <v>4606</v>
      </c>
      <c r="C79" s="186" t="s">
        <v>5717</v>
      </c>
      <c r="D79" s="186" t="s">
        <v>3217</v>
      </c>
      <c r="E79" s="186" t="s">
        <v>6670</v>
      </c>
      <c r="F79" s="186" t="s">
        <v>6718</v>
      </c>
      <c r="G79" s="186" t="s">
        <v>6732</v>
      </c>
      <c r="I79" s="186" t="s">
        <v>6733</v>
      </c>
    </row>
    <row r="80" spans="2:9">
      <c r="B80" s="186">
        <v>4607</v>
      </c>
      <c r="C80" s="186" t="s">
        <v>5717</v>
      </c>
      <c r="D80" s="186" t="s">
        <v>3217</v>
      </c>
      <c r="E80" s="186" t="s">
        <v>6670</v>
      </c>
      <c r="F80" s="186" t="s">
        <v>6718</v>
      </c>
      <c r="G80" s="186" t="s">
        <v>6735</v>
      </c>
      <c r="I80" s="186" t="s">
        <v>6736</v>
      </c>
    </row>
    <row r="81" spans="2:9">
      <c r="B81" s="186">
        <v>4608</v>
      </c>
      <c r="C81" s="186" t="s">
        <v>5717</v>
      </c>
      <c r="D81" s="186" t="s">
        <v>3217</v>
      </c>
      <c r="E81" s="186" t="s">
        <v>6670</v>
      </c>
      <c r="F81" s="186" t="s">
        <v>6718</v>
      </c>
      <c r="G81" s="186" t="s">
        <v>6738</v>
      </c>
      <c r="I81" s="186" t="s">
        <v>6739</v>
      </c>
    </row>
    <row r="82" spans="2:9">
      <c r="B82" s="186">
        <v>4609</v>
      </c>
      <c r="C82" s="186" t="s">
        <v>5717</v>
      </c>
      <c r="D82" s="186" t="s">
        <v>3217</v>
      </c>
      <c r="E82" s="186" t="s">
        <v>6670</v>
      </c>
      <c r="F82" s="186" t="s">
        <v>6718</v>
      </c>
      <c r="G82" s="186" t="s">
        <v>6741</v>
      </c>
      <c r="I82" s="186" t="s">
        <v>6742</v>
      </c>
    </row>
    <row r="83" spans="2:9">
      <c r="B83" s="186">
        <v>4618</v>
      </c>
      <c r="C83" s="186" t="s">
        <v>5717</v>
      </c>
      <c r="D83" s="186" t="s">
        <v>3217</v>
      </c>
      <c r="E83" s="186" t="s">
        <v>6670</v>
      </c>
      <c r="F83" s="186" t="s">
        <v>6744</v>
      </c>
    </row>
    <row r="84" spans="2:9">
      <c r="B84" s="186">
        <v>4619</v>
      </c>
      <c r="C84" s="186" t="s">
        <v>5717</v>
      </c>
      <c r="D84" s="186" t="s">
        <v>3217</v>
      </c>
      <c r="E84" s="186" t="s">
        <v>6670</v>
      </c>
      <c r="F84" s="186" t="s">
        <v>6744</v>
      </c>
      <c r="G84" s="186" t="s">
        <v>6568</v>
      </c>
      <c r="I84" s="186" t="s">
        <v>6746</v>
      </c>
    </row>
    <row r="85" spans="2:9">
      <c r="B85" s="186">
        <v>4620</v>
      </c>
      <c r="C85" s="186" t="s">
        <v>5717</v>
      </c>
      <c r="D85" s="186" t="s">
        <v>3217</v>
      </c>
      <c r="E85" s="186" t="s">
        <v>6670</v>
      </c>
      <c r="F85" s="186" t="s">
        <v>6744</v>
      </c>
      <c r="G85" s="186" t="s">
        <v>6748</v>
      </c>
      <c r="I85" s="186" t="s">
        <v>6749</v>
      </c>
    </row>
    <row r="86" spans="2:9">
      <c r="B86" s="186">
        <v>4621</v>
      </c>
      <c r="C86" s="186" t="s">
        <v>5717</v>
      </c>
      <c r="D86" s="186" t="s">
        <v>3217</v>
      </c>
      <c r="E86" s="186" t="s">
        <v>6670</v>
      </c>
      <c r="F86" s="186" t="s">
        <v>6744</v>
      </c>
      <c r="G86" s="186" t="s">
        <v>6701</v>
      </c>
      <c r="I86" s="186" t="s">
        <v>6751</v>
      </c>
    </row>
    <row r="87" spans="2:9">
      <c r="B87" s="186">
        <v>4622</v>
      </c>
      <c r="C87" s="186" t="s">
        <v>5717</v>
      </c>
      <c r="D87" s="186" t="s">
        <v>3217</v>
      </c>
      <c r="E87" s="186" t="s">
        <v>6670</v>
      </c>
      <c r="F87" s="186" t="s">
        <v>6744</v>
      </c>
      <c r="G87" s="186" t="s">
        <v>6704</v>
      </c>
      <c r="I87" s="186" t="s">
        <v>6753</v>
      </c>
    </row>
    <row r="88" spans="2:9">
      <c r="B88" s="186">
        <v>4623</v>
      </c>
      <c r="C88" s="186" t="s">
        <v>5717</v>
      </c>
      <c r="D88" s="186" t="s">
        <v>3217</v>
      </c>
      <c r="E88" s="186" t="s">
        <v>6670</v>
      </c>
      <c r="F88" s="186" t="s">
        <v>6744</v>
      </c>
      <c r="G88" s="186" t="s">
        <v>6707</v>
      </c>
      <c r="I88" s="186" t="s">
        <v>6755</v>
      </c>
    </row>
    <row r="89" spans="2:9">
      <c r="B89" s="186">
        <v>4624</v>
      </c>
      <c r="C89" s="186" t="s">
        <v>5717</v>
      </c>
      <c r="D89" s="186" t="s">
        <v>3217</v>
      </c>
      <c r="E89" s="186" t="s">
        <v>6670</v>
      </c>
      <c r="F89" s="186" t="s">
        <v>6744</v>
      </c>
      <c r="G89" s="186" t="s">
        <v>6710</v>
      </c>
      <c r="I89" s="186" t="s">
        <v>6757</v>
      </c>
    </row>
    <row r="90" spans="2:9">
      <c r="B90" s="186">
        <v>4625</v>
      </c>
      <c r="C90" s="186" t="s">
        <v>5717</v>
      </c>
      <c r="D90" s="186" t="s">
        <v>3217</v>
      </c>
      <c r="E90" s="186" t="s">
        <v>6670</v>
      </c>
      <c r="F90" s="186" t="s">
        <v>6744</v>
      </c>
      <c r="G90" s="186" t="s">
        <v>6759</v>
      </c>
      <c r="I90" s="186" t="s">
        <v>6760</v>
      </c>
    </row>
    <row r="91" spans="2:9">
      <c r="B91" s="186">
        <v>4633</v>
      </c>
      <c r="C91" s="186" t="s">
        <v>5717</v>
      </c>
      <c r="D91" s="186" t="s">
        <v>3217</v>
      </c>
      <c r="E91" s="186" t="s">
        <v>6670</v>
      </c>
      <c r="F91" s="186" t="s">
        <v>6652</v>
      </c>
    </row>
    <row r="92" spans="2:9">
      <c r="B92" s="186">
        <v>4634</v>
      </c>
      <c r="C92" s="186" t="s">
        <v>5717</v>
      </c>
      <c r="D92" s="186" t="s">
        <v>3217</v>
      </c>
      <c r="E92" s="186" t="s">
        <v>6670</v>
      </c>
      <c r="F92" s="186" t="s">
        <v>6652</v>
      </c>
      <c r="G92" s="186" t="s">
        <v>6763</v>
      </c>
      <c r="I92" s="186" t="s">
        <v>6764</v>
      </c>
    </row>
    <row r="93" spans="2:9">
      <c r="B93" s="186">
        <v>4635</v>
      </c>
      <c r="C93" s="186" t="s">
        <v>5717</v>
      </c>
      <c r="D93" s="186" t="s">
        <v>3217</v>
      </c>
      <c r="E93" s="186" t="s">
        <v>6670</v>
      </c>
      <c r="F93" s="186" t="s">
        <v>6652</v>
      </c>
      <c r="G93" s="186" t="s">
        <v>6766</v>
      </c>
      <c r="I93" s="186" t="s">
        <v>6767</v>
      </c>
    </row>
    <row r="94" spans="2:9">
      <c r="B94" s="186">
        <v>4636</v>
      </c>
      <c r="C94" s="186" t="s">
        <v>5717</v>
      </c>
      <c r="D94" s="186" t="s">
        <v>3217</v>
      </c>
      <c r="E94" s="186" t="s">
        <v>6670</v>
      </c>
      <c r="F94" s="186" t="s">
        <v>6652</v>
      </c>
      <c r="G94" s="186" t="s">
        <v>6769</v>
      </c>
      <c r="I94" s="186" t="s">
        <v>6770</v>
      </c>
    </row>
    <row r="95" spans="2:9">
      <c r="B95" s="186">
        <v>4637</v>
      </c>
      <c r="C95" s="186" t="s">
        <v>5717</v>
      </c>
      <c r="D95" s="186" t="s">
        <v>3217</v>
      </c>
      <c r="E95" s="186" t="s">
        <v>6670</v>
      </c>
      <c r="F95" s="186" t="s">
        <v>6652</v>
      </c>
      <c r="G95" s="186" t="s">
        <v>6772</v>
      </c>
      <c r="I95" s="186" t="s">
        <v>6773</v>
      </c>
    </row>
    <row r="96" spans="2:9">
      <c r="B96" s="186">
        <v>4638</v>
      </c>
      <c r="C96" s="186" t="s">
        <v>5717</v>
      </c>
      <c r="D96" s="186" t="s">
        <v>3217</v>
      </c>
      <c r="E96" s="186" t="s">
        <v>6670</v>
      </c>
      <c r="F96" s="186" t="s">
        <v>6652</v>
      </c>
      <c r="G96" s="186" t="s">
        <v>6775</v>
      </c>
      <c r="I96" s="186" t="s">
        <v>6776</v>
      </c>
    </row>
    <row r="97" spans="2:9">
      <c r="B97" s="186">
        <v>4639</v>
      </c>
      <c r="C97" s="186" t="s">
        <v>5717</v>
      </c>
      <c r="D97" s="186" t="s">
        <v>3217</v>
      </c>
      <c r="E97" s="186" t="s">
        <v>6670</v>
      </c>
      <c r="F97" s="186" t="s">
        <v>6652</v>
      </c>
      <c r="G97" s="186" t="s">
        <v>6778</v>
      </c>
      <c r="I97" s="186" t="s">
        <v>6779</v>
      </c>
    </row>
    <row r="98" spans="2:9">
      <c r="B98" s="186">
        <v>4610</v>
      </c>
      <c r="C98" s="186" t="s">
        <v>5717</v>
      </c>
      <c r="D98" s="186" t="s">
        <v>3217</v>
      </c>
      <c r="E98" s="186" t="s">
        <v>6670</v>
      </c>
      <c r="F98" s="186" t="s">
        <v>6781</v>
      </c>
    </row>
    <row r="99" spans="2:9">
      <c r="B99" s="186">
        <v>4611</v>
      </c>
      <c r="C99" s="186" t="s">
        <v>5717</v>
      </c>
      <c r="D99" s="186" t="s">
        <v>3217</v>
      </c>
      <c r="E99" s="186" t="s">
        <v>6670</v>
      </c>
      <c r="F99" s="186" t="s">
        <v>6781</v>
      </c>
      <c r="G99" s="186" t="s">
        <v>6783</v>
      </c>
      <c r="I99" s="186" t="s">
        <v>6784</v>
      </c>
    </row>
    <row r="100" spans="2:9" hidden="1">
      <c r="H100" s="237"/>
    </row>
    <row r="101" spans="2:9" hidden="1">
      <c r="H101" s="237"/>
    </row>
    <row r="102" spans="2:9" hidden="1">
      <c r="H102" s="237"/>
    </row>
    <row r="103" spans="2:9" hidden="1">
      <c r="H103" s="237"/>
    </row>
    <row r="104" spans="2:9" hidden="1">
      <c r="H104" s="237"/>
    </row>
    <row r="105" spans="2:9">
      <c r="B105" s="186">
        <v>4612</v>
      </c>
      <c r="C105" s="186" t="s">
        <v>5717</v>
      </c>
      <c r="D105" s="186" t="s">
        <v>3217</v>
      </c>
      <c r="E105" s="186" t="s">
        <v>6670</v>
      </c>
      <c r="F105" s="186" t="s">
        <v>6781</v>
      </c>
      <c r="G105" s="186" t="s">
        <v>6786</v>
      </c>
      <c r="I105" s="186" t="s">
        <v>6787</v>
      </c>
    </row>
    <row r="106" spans="2:9">
      <c r="B106" s="186">
        <v>4613</v>
      </c>
      <c r="C106" s="186" t="s">
        <v>5717</v>
      </c>
      <c r="D106" s="186" t="s">
        <v>3217</v>
      </c>
      <c r="E106" s="186" t="s">
        <v>6670</v>
      </c>
      <c r="F106" s="186" t="s">
        <v>6781</v>
      </c>
      <c r="G106" s="186" t="s">
        <v>6789</v>
      </c>
      <c r="I106" s="186" t="s">
        <v>6790</v>
      </c>
    </row>
    <row r="107" spans="2:9">
      <c r="B107" s="186">
        <v>4614</v>
      </c>
      <c r="C107" s="186" t="s">
        <v>5717</v>
      </c>
      <c r="D107" s="186" t="s">
        <v>3217</v>
      </c>
      <c r="E107" s="186" t="s">
        <v>6670</v>
      </c>
      <c r="F107" s="186" t="s">
        <v>6781</v>
      </c>
      <c r="G107" s="186" t="s">
        <v>6792</v>
      </c>
      <c r="I107" s="186" t="s">
        <v>6793</v>
      </c>
    </row>
    <row r="108" spans="2:9">
      <c r="B108" s="186">
        <v>4615</v>
      </c>
      <c r="C108" s="186" t="s">
        <v>5717</v>
      </c>
      <c r="D108" s="186" t="s">
        <v>3217</v>
      </c>
      <c r="E108" s="186" t="s">
        <v>6670</v>
      </c>
      <c r="F108" s="186" t="s">
        <v>6781</v>
      </c>
      <c r="G108" s="186" t="s">
        <v>6795</v>
      </c>
      <c r="I108" s="186" t="s">
        <v>6796</v>
      </c>
    </row>
    <row r="109" spans="2:9">
      <c r="B109" s="186">
        <v>4616</v>
      </c>
      <c r="C109" s="186" t="s">
        <v>5717</v>
      </c>
      <c r="D109" s="186" t="s">
        <v>3217</v>
      </c>
      <c r="E109" s="186" t="s">
        <v>6670</v>
      </c>
      <c r="F109" s="186" t="s">
        <v>6781</v>
      </c>
      <c r="G109" s="186" t="s">
        <v>6798</v>
      </c>
      <c r="I109" s="186" t="s">
        <v>6799</v>
      </c>
    </row>
    <row r="110" spans="2:9">
      <c r="B110" s="186">
        <v>4617</v>
      </c>
      <c r="C110" s="186" t="s">
        <v>5717</v>
      </c>
      <c r="D110" s="186" t="s">
        <v>3217</v>
      </c>
      <c r="E110" s="186" t="s">
        <v>6670</v>
      </c>
      <c r="F110" s="186" t="s">
        <v>6781</v>
      </c>
      <c r="G110" s="186" t="s">
        <v>6801</v>
      </c>
      <c r="I110" s="186" t="s">
        <v>6802</v>
      </c>
    </row>
    <row r="111" spans="2:9">
      <c r="B111" s="186">
        <v>4600</v>
      </c>
      <c r="C111" s="186" t="s">
        <v>5717</v>
      </c>
      <c r="D111" s="186" t="s">
        <v>3217</v>
      </c>
      <c r="E111" s="186" t="s">
        <v>6670</v>
      </c>
    </row>
    <row r="112" spans="2:9" hidden="1">
      <c r="B112" s="186">
        <v>1033</v>
      </c>
      <c r="C112" s="186" t="s">
        <v>5549</v>
      </c>
      <c r="D112" s="186" t="s">
        <v>3217</v>
      </c>
      <c r="E112" s="186" t="s">
        <v>6805</v>
      </c>
      <c r="F112" s="186" t="s">
        <v>6806</v>
      </c>
      <c r="I112" s="186" t="s">
        <v>6807</v>
      </c>
    </row>
    <row r="113" spans="2:9" hidden="1">
      <c r="B113" s="186">
        <v>1176</v>
      </c>
      <c r="C113" s="186" t="s">
        <v>5549</v>
      </c>
      <c r="D113" s="186" t="s">
        <v>3217</v>
      </c>
      <c r="E113" s="186" t="s">
        <v>6805</v>
      </c>
      <c r="F113" s="186" t="s">
        <v>6806</v>
      </c>
      <c r="G113" s="186" t="s">
        <v>6810</v>
      </c>
      <c r="I113" s="186" t="s">
        <v>6811</v>
      </c>
    </row>
    <row r="114" spans="2:9" hidden="1">
      <c r="B114" s="186">
        <v>1177</v>
      </c>
      <c r="C114" s="186" t="s">
        <v>5549</v>
      </c>
      <c r="D114" s="186" t="s">
        <v>3217</v>
      </c>
      <c r="E114" s="186" t="s">
        <v>6805</v>
      </c>
      <c r="F114" s="186" t="s">
        <v>6806</v>
      </c>
      <c r="G114" s="186" t="s">
        <v>6813</v>
      </c>
      <c r="I114" s="186" t="s">
        <v>6814</v>
      </c>
    </row>
    <row r="115" spans="2:9" hidden="1">
      <c r="B115" s="186">
        <v>1178</v>
      </c>
      <c r="C115" s="186" t="s">
        <v>5549</v>
      </c>
      <c r="D115" s="186" t="s">
        <v>3217</v>
      </c>
      <c r="E115" s="186" t="s">
        <v>6805</v>
      </c>
      <c r="F115" s="186" t="s">
        <v>6806</v>
      </c>
      <c r="G115" s="186" t="s">
        <v>6816</v>
      </c>
      <c r="I115" s="186" t="s">
        <v>6817</v>
      </c>
    </row>
    <row r="116" spans="2:9" hidden="1">
      <c r="B116" s="186">
        <v>1179</v>
      </c>
      <c r="C116" s="186" t="s">
        <v>5549</v>
      </c>
      <c r="D116" s="186" t="s">
        <v>3217</v>
      </c>
      <c r="E116" s="186" t="s">
        <v>6805</v>
      </c>
      <c r="F116" s="186" t="s">
        <v>6806</v>
      </c>
      <c r="G116" s="186" t="s">
        <v>6819</v>
      </c>
      <c r="I116" s="186" t="s">
        <v>6820</v>
      </c>
    </row>
    <row r="117" spans="2:9" hidden="1">
      <c r="B117" s="186">
        <v>1034</v>
      </c>
      <c r="C117" s="186" t="s">
        <v>5549</v>
      </c>
      <c r="D117" s="186" t="s">
        <v>3217</v>
      </c>
      <c r="E117" s="186" t="s">
        <v>6805</v>
      </c>
      <c r="F117" s="186" t="s">
        <v>6822</v>
      </c>
      <c r="I117" s="186" t="s">
        <v>6823</v>
      </c>
    </row>
    <row r="118" spans="2:9" hidden="1">
      <c r="B118" s="186">
        <v>1180</v>
      </c>
      <c r="C118" s="186" t="s">
        <v>5549</v>
      </c>
      <c r="D118" s="186" t="s">
        <v>3217</v>
      </c>
      <c r="E118" s="186" t="s">
        <v>6805</v>
      </c>
      <c r="F118" s="186" t="s">
        <v>6822</v>
      </c>
      <c r="G118" s="186" t="s">
        <v>6825</v>
      </c>
      <c r="I118" s="186" t="s">
        <v>6826</v>
      </c>
    </row>
    <row r="119" spans="2:9" hidden="1">
      <c r="B119" s="186">
        <v>1181</v>
      </c>
      <c r="C119" s="186" t="s">
        <v>5549</v>
      </c>
      <c r="D119" s="186" t="s">
        <v>3217</v>
      </c>
      <c r="E119" s="186" t="s">
        <v>6805</v>
      </c>
      <c r="F119" s="186" t="s">
        <v>6822</v>
      </c>
      <c r="G119" s="186" t="s">
        <v>6828</v>
      </c>
      <c r="I119" s="186" t="s">
        <v>6829</v>
      </c>
    </row>
    <row r="120" spans="2:9" hidden="1">
      <c r="B120" s="186">
        <v>1182</v>
      </c>
      <c r="C120" s="186" t="s">
        <v>5549</v>
      </c>
      <c r="D120" s="186" t="s">
        <v>3217</v>
      </c>
      <c r="E120" s="186" t="s">
        <v>6805</v>
      </c>
      <c r="F120" s="186" t="s">
        <v>6822</v>
      </c>
      <c r="G120" s="186" t="s">
        <v>6831</v>
      </c>
      <c r="I120" s="186" t="s">
        <v>6832</v>
      </c>
    </row>
    <row r="121" spans="2:9" hidden="1">
      <c r="B121" s="186">
        <v>1183</v>
      </c>
      <c r="C121" s="186" t="s">
        <v>5549</v>
      </c>
      <c r="D121" s="186" t="s">
        <v>3217</v>
      </c>
      <c r="E121" s="186" t="s">
        <v>6805</v>
      </c>
      <c r="F121" s="186" t="s">
        <v>6822</v>
      </c>
      <c r="G121" s="186" t="s">
        <v>6834</v>
      </c>
      <c r="I121" s="186" t="s">
        <v>6835</v>
      </c>
    </row>
    <row r="122" spans="2:9" hidden="1">
      <c r="B122" s="186">
        <v>1184</v>
      </c>
      <c r="C122" s="186" t="s">
        <v>5549</v>
      </c>
      <c r="D122" s="186" t="s">
        <v>3217</v>
      </c>
      <c r="E122" s="186" t="s">
        <v>6805</v>
      </c>
      <c r="F122" s="186" t="s">
        <v>6822</v>
      </c>
      <c r="G122" s="186" t="s">
        <v>6837</v>
      </c>
      <c r="I122" s="186" t="s">
        <v>6838</v>
      </c>
    </row>
    <row r="123" spans="2:9" hidden="1">
      <c r="B123" s="186">
        <v>1185</v>
      </c>
      <c r="C123" s="186" t="s">
        <v>5549</v>
      </c>
      <c r="D123" s="186" t="s">
        <v>3217</v>
      </c>
      <c r="E123" s="186" t="s">
        <v>6805</v>
      </c>
      <c r="F123" s="186" t="s">
        <v>6822</v>
      </c>
      <c r="G123" s="186" t="s">
        <v>6840</v>
      </c>
      <c r="I123" s="186" t="s">
        <v>6841</v>
      </c>
    </row>
    <row r="124" spans="2:9" hidden="1">
      <c r="B124" s="186">
        <v>1186</v>
      </c>
      <c r="C124" s="186" t="s">
        <v>5549</v>
      </c>
      <c r="D124" s="186" t="s">
        <v>3217</v>
      </c>
      <c r="E124" s="186" t="s">
        <v>6805</v>
      </c>
      <c r="F124" s="186" t="s">
        <v>6822</v>
      </c>
      <c r="G124" s="186" t="s">
        <v>6843</v>
      </c>
      <c r="I124" s="186" t="s">
        <v>6844</v>
      </c>
    </row>
    <row r="125" spans="2:9" hidden="1">
      <c r="B125" s="186">
        <v>1187</v>
      </c>
      <c r="C125" s="186" t="s">
        <v>5549</v>
      </c>
      <c r="D125" s="186" t="s">
        <v>3217</v>
      </c>
      <c r="E125" s="186" t="s">
        <v>6805</v>
      </c>
      <c r="F125" s="186" t="s">
        <v>6822</v>
      </c>
      <c r="G125" s="186" t="s">
        <v>6846</v>
      </c>
      <c r="I125" s="186" t="s">
        <v>6847</v>
      </c>
    </row>
    <row r="126" spans="2:9" hidden="1">
      <c r="B126" s="186">
        <v>1188</v>
      </c>
      <c r="C126" s="186" t="s">
        <v>5549</v>
      </c>
      <c r="D126" s="186" t="s">
        <v>3217</v>
      </c>
      <c r="E126" s="186" t="s">
        <v>6805</v>
      </c>
      <c r="F126" s="186" t="s">
        <v>6822</v>
      </c>
      <c r="G126" s="186" t="s">
        <v>6849</v>
      </c>
      <c r="I126" s="186" t="s">
        <v>6850</v>
      </c>
    </row>
    <row r="127" spans="2:9" hidden="1">
      <c r="B127" s="186">
        <v>1189</v>
      </c>
      <c r="C127" s="186" t="s">
        <v>5549</v>
      </c>
      <c r="D127" s="186" t="s">
        <v>3217</v>
      </c>
      <c r="E127" s="186" t="s">
        <v>6805</v>
      </c>
      <c r="F127" s="186" t="s">
        <v>6822</v>
      </c>
      <c r="G127" s="186" t="s">
        <v>6852</v>
      </c>
      <c r="I127" s="186" t="s">
        <v>6853</v>
      </c>
    </row>
    <row r="128" spans="2:9" hidden="1">
      <c r="B128" s="186">
        <v>1190</v>
      </c>
      <c r="C128" s="186" t="s">
        <v>5549</v>
      </c>
      <c r="D128" s="186" t="s">
        <v>3217</v>
      </c>
      <c r="E128" s="186" t="s">
        <v>6805</v>
      </c>
      <c r="F128" s="186" t="s">
        <v>6822</v>
      </c>
      <c r="G128" s="186" t="s">
        <v>6855</v>
      </c>
      <c r="I128" s="186" t="s">
        <v>6856</v>
      </c>
    </row>
    <row r="129" spans="2:9" hidden="1">
      <c r="B129" s="186">
        <v>1191</v>
      </c>
      <c r="C129" s="186" t="s">
        <v>5549</v>
      </c>
      <c r="D129" s="186" t="s">
        <v>3217</v>
      </c>
      <c r="E129" s="186" t="s">
        <v>6805</v>
      </c>
      <c r="F129" s="186" t="s">
        <v>6822</v>
      </c>
      <c r="G129" s="186" t="s">
        <v>6858</v>
      </c>
      <c r="I129" s="186" t="s">
        <v>6859</v>
      </c>
    </row>
    <row r="130" spans="2:9" hidden="1">
      <c r="B130" s="186">
        <v>1035</v>
      </c>
      <c r="C130" s="186" t="s">
        <v>5549</v>
      </c>
      <c r="D130" s="186" t="s">
        <v>3217</v>
      </c>
      <c r="E130" s="186" t="s">
        <v>6805</v>
      </c>
      <c r="F130" s="186" t="s">
        <v>1420</v>
      </c>
      <c r="I130" s="186" t="s">
        <v>6861</v>
      </c>
    </row>
    <row r="131" spans="2:9" hidden="1">
      <c r="B131" s="186">
        <v>1036</v>
      </c>
      <c r="C131" s="186" t="s">
        <v>5549</v>
      </c>
      <c r="D131" s="186" t="s">
        <v>3217</v>
      </c>
      <c r="E131" s="186" t="s">
        <v>6805</v>
      </c>
      <c r="F131" s="186" t="s">
        <v>6864</v>
      </c>
      <c r="I131" s="186" t="s">
        <v>6865</v>
      </c>
    </row>
    <row r="132" spans="2:9" hidden="1">
      <c r="B132" s="186">
        <v>1192</v>
      </c>
      <c r="C132" s="186" t="s">
        <v>5549</v>
      </c>
      <c r="D132" s="186" t="s">
        <v>3217</v>
      </c>
      <c r="E132" s="186" t="s">
        <v>6805</v>
      </c>
      <c r="F132" s="186" t="s">
        <v>6864</v>
      </c>
      <c r="G132" s="186" t="s">
        <v>6867</v>
      </c>
      <c r="I132" s="186" t="s">
        <v>6868</v>
      </c>
    </row>
    <row r="133" spans="2:9" hidden="1">
      <c r="B133" s="186">
        <v>1193</v>
      </c>
      <c r="C133" s="186" t="s">
        <v>5549</v>
      </c>
      <c r="D133" s="186" t="s">
        <v>3217</v>
      </c>
      <c r="E133" s="186" t="s">
        <v>6805</v>
      </c>
      <c r="F133" s="186" t="s">
        <v>6864</v>
      </c>
      <c r="G133" s="186" t="s">
        <v>6870</v>
      </c>
      <c r="I133" s="186" t="s">
        <v>6871</v>
      </c>
    </row>
    <row r="134" spans="2:9" hidden="1">
      <c r="B134" s="186">
        <v>1194</v>
      </c>
      <c r="C134" s="186" t="s">
        <v>5549</v>
      </c>
      <c r="D134" s="186" t="s">
        <v>3217</v>
      </c>
      <c r="E134" s="186" t="s">
        <v>6805</v>
      </c>
      <c r="F134" s="186" t="s">
        <v>6864</v>
      </c>
      <c r="G134" s="186" t="s">
        <v>6873</v>
      </c>
      <c r="I134" s="186" t="s">
        <v>6874</v>
      </c>
    </row>
    <row r="135" spans="2:9" hidden="1">
      <c r="B135" s="186">
        <v>1195</v>
      </c>
      <c r="C135" s="186" t="s">
        <v>5549</v>
      </c>
      <c r="D135" s="186" t="s">
        <v>3217</v>
      </c>
      <c r="E135" s="186" t="s">
        <v>6805</v>
      </c>
      <c r="F135" s="186" t="s">
        <v>6864</v>
      </c>
      <c r="G135" s="186" t="s">
        <v>6876</v>
      </c>
      <c r="I135" s="186" t="s">
        <v>6877</v>
      </c>
    </row>
    <row r="136" spans="2:9" hidden="1">
      <c r="B136" s="186">
        <v>1037</v>
      </c>
      <c r="C136" s="186" t="s">
        <v>5549</v>
      </c>
      <c r="D136" s="186" t="s">
        <v>3217</v>
      </c>
      <c r="E136" s="186" t="s">
        <v>6805</v>
      </c>
      <c r="F136" s="186" t="s">
        <v>6879</v>
      </c>
      <c r="I136" s="186" t="s">
        <v>6880</v>
      </c>
    </row>
    <row r="137" spans="2:9" hidden="1">
      <c r="B137" s="186">
        <v>1196</v>
      </c>
      <c r="C137" s="186" t="s">
        <v>5549</v>
      </c>
      <c r="D137" s="186" t="s">
        <v>3217</v>
      </c>
      <c r="E137" s="186" t="s">
        <v>6805</v>
      </c>
      <c r="F137" s="186" t="s">
        <v>6879</v>
      </c>
      <c r="G137" s="186" t="s">
        <v>6882</v>
      </c>
      <c r="I137" s="186" t="s">
        <v>6883</v>
      </c>
    </row>
    <row r="138" spans="2:9" hidden="1">
      <c r="B138" s="186">
        <v>1197</v>
      </c>
      <c r="C138" s="186" t="s">
        <v>5549</v>
      </c>
      <c r="D138" s="186" t="s">
        <v>3217</v>
      </c>
      <c r="E138" s="186" t="s">
        <v>6805</v>
      </c>
      <c r="F138" s="186" t="s">
        <v>6879</v>
      </c>
      <c r="G138" s="186" t="s">
        <v>6885</v>
      </c>
      <c r="I138" s="186" t="s">
        <v>6886</v>
      </c>
    </row>
    <row r="139" spans="2:9" hidden="1">
      <c r="B139" s="186">
        <v>1198</v>
      </c>
      <c r="C139" s="186" t="s">
        <v>5549</v>
      </c>
      <c r="D139" s="186" t="s">
        <v>3217</v>
      </c>
      <c r="E139" s="186" t="s">
        <v>6805</v>
      </c>
      <c r="F139" s="186" t="s">
        <v>6879</v>
      </c>
      <c r="G139" s="186" t="s">
        <v>6888</v>
      </c>
      <c r="I139" s="186" t="s">
        <v>6889</v>
      </c>
    </row>
    <row r="140" spans="2:9" hidden="1">
      <c r="B140" s="186">
        <v>1199</v>
      </c>
      <c r="C140" s="186" t="s">
        <v>5549</v>
      </c>
      <c r="D140" s="186" t="s">
        <v>3217</v>
      </c>
      <c r="E140" s="186" t="s">
        <v>6805</v>
      </c>
      <c r="F140" s="186" t="s">
        <v>6879</v>
      </c>
      <c r="G140" s="186" t="s">
        <v>6891</v>
      </c>
      <c r="I140" s="186" t="s">
        <v>6892</v>
      </c>
    </row>
    <row r="141" spans="2:9" hidden="1">
      <c r="B141" s="186">
        <v>1200</v>
      </c>
      <c r="C141" s="186" t="s">
        <v>5549</v>
      </c>
      <c r="D141" s="186" t="s">
        <v>3217</v>
      </c>
      <c r="E141" s="186" t="s">
        <v>6805</v>
      </c>
      <c r="F141" s="186" t="s">
        <v>6879</v>
      </c>
      <c r="G141" s="186" t="s">
        <v>6894</v>
      </c>
      <c r="I141" s="186" t="s">
        <v>6895</v>
      </c>
    </row>
    <row r="142" spans="2:9" hidden="1">
      <c r="B142" s="186">
        <v>1201</v>
      </c>
      <c r="C142" s="186" t="s">
        <v>5549</v>
      </c>
      <c r="D142" s="186" t="s">
        <v>3217</v>
      </c>
      <c r="E142" s="186" t="s">
        <v>6805</v>
      </c>
      <c r="F142" s="186" t="s">
        <v>6879</v>
      </c>
      <c r="G142" s="186" t="s">
        <v>6897</v>
      </c>
      <c r="I142" s="186" t="s">
        <v>6898</v>
      </c>
    </row>
    <row r="143" spans="2:9" hidden="1">
      <c r="B143" s="186">
        <v>1202</v>
      </c>
      <c r="C143" s="186" t="s">
        <v>5549</v>
      </c>
      <c r="D143" s="186" t="s">
        <v>3217</v>
      </c>
      <c r="E143" s="186" t="s">
        <v>6805</v>
      </c>
      <c r="F143" s="186" t="s">
        <v>6879</v>
      </c>
      <c r="G143" s="186" t="s">
        <v>6900</v>
      </c>
      <c r="I143" s="186" t="s">
        <v>6901</v>
      </c>
    </row>
    <row r="144" spans="2:9" hidden="1">
      <c r="B144" s="186">
        <v>1203</v>
      </c>
      <c r="C144" s="186" t="s">
        <v>5549</v>
      </c>
      <c r="D144" s="186" t="s">
        <v>3217</v>
      </c>
      <c r="E144" s="186" t="s">
        <v>6805</v>
      </c>
      <c r="F144" s="186" t="s">
        <v>6879</v>
      </c>
      <c r="G144" s="186" t="s">
        <v>6903</v>
      </c>
      <c r="I144" s="186" t="s">
        <v>6904</v>
      </c>
    </row>
    <row r="145" spans="2:9" hidden="1">
      <c r="B145" s="186">
        <v>1004</v>
      </c>
      <c r="C145" s="186" t="s">
        <v>5549</v>
      </c>
      <c r="D145" s="186" t="s">
        <v>3217</v>
      </c>
      <c r="E145" s="186" t="s">
        <v>6805</v>
      </c>
      <c r="I145" s="186" t="s">
        <v>6906</v>
      </c>
    </row>
    <row r="146" spans="2:9" hidden="1">
      <c r="B146" s="186">
        <v>1314</v>
      </c>
      <c r="C146" s="186" t="s">
        <v>5549</v>
      </c>
      <c r="D146" s="186" t="s">
        <v>3217</v>
      </c>
      <c r="E146" s="186" t="s">
        <v>1246</v>
      </c>
      <c r="F146" s="186" t="s">
        <v>7442</v>
      </c>
      <c r="I146" s="186" t="s">
        <v>7443</v>
      </c>
    </row>
    <row r="147" spans="2:9" hidden="1">
      <c r="B147" s="186">
        <v>1315</v>
      </c>
      <c r="C147" s="186" t="s">
        <v>5549</v>
      </c>
      <c r="D147" s="186" t="s">
        <v>3217</v>
      </c>
      <c r="E147" s="186" t="s">
        <v>1246</v>
      </c>
      <c r="F147" s="186" t="s">
        <v>7446</v>
      </c>
      <c r="I147" s="186" t="s">
        <v>7447</v>
      </c>
    </row>
    <row r="148" spans="2:9" hidden="1">
      <c r="B148" s="186">
        <v>4401</v>
      </c>
      <c r="C148" s="186" t="s">
        <v>5549</v>
      </c>
      <c r="D148" s="186" t="s">
        <v>3217</v>
      </c>
      <c r="E148" s="186" t="s">
        <v>1246</v>
      </c>
      <c r="I148" s="186" t="s">
        <v>7449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6F314-7AE4-46E3-86A3-5A2DA437734A}">
  <dimension ref="A1:F250"/>
  <sheetViews>
    <sheetView zoomScale="90" zoomScaleNormal="90" workbookViewId="0">
      <pane xSplit="2" ySplit="3" topLeftCell="C4" activePane="bottomRight" state="frozen"/>
      <selection pane="bottomRight" activeCell="D3" sqref="D3:F3"/>
      <selection pane="bottomLeft" activeCell="A4" sqref="A4"/>
      <selection pane="topRight" activeCell="G1" sqref="G1"/>
    </sheetView>
  </sheetViews>
  <sheetFormatPr defaultColWidth="9.42578125" defaultRowHeight="15"/>
  <cols>
    <col min="2" max="2" width="45.5703125" customWidth="1"/>
    <col min="3" max="3" width="27.5703125" customWidth="1"/>
    <col min="4" max="4" width="67.42578125" customWidth="1"/>
    <col min="5" max="5" width="27" bestFit="1" customWidth="1"/>
    <col min="6" max="6" width="19.5703125" customWidth="1"/>
  </cols>
  <sheetData>
    <row r="1" spans="2:6" ht="75">
      <c r="B1" s="194" t="s">
        <v>10311</v>
      </c>
      <c r="C1" s="45" t="s">
        <v>10318</v>
      </c>
      <c r="D1" s="45" t="s">
        <v>10319</v>
      </c>
      <c r="E1" s="45" t="s">
        <v>10320</v>
      </c>
      <c r="F1" s="45" t="s">
        <v>10321</v>
      </c>
    </row>
    <row r="3" spans="2:6" ht="50.1" customHeight="1">
      <c r="B3" t="s">
        <v>10322</v>
      </c>
      <c r="C3" s="195" t="s">
        <v>10323</v>
      </c>
      <c r="D3" s="46" t="s">
        <v>10324</v>
      </c>
      <c r="E3" s="46" t="s">
        <v>10325</v>
      </c>
      <c r="F3" s="46" t="s">
        <v>10326</v>
      </c>
    </row>
    <row r="4" spans="2:6">
      <c r="B4" t="s">
        <v>881</v>
      </c>
      <c r="C4" s="235" t="s">
        <v>2168</v>
      </c>
      <c r="D4" t="s">
        <v>2530</v>
      </c>
    </row>
    <row r="5" spans="2:6">
      <c r="B5" t="s">
        <v>1068</v>
      </c>
      <c r="C5" s="191" t="s">
        <v>2157</v>
      </c>
    </row>
    <row r="6" spans="2:6">
      <c r="B6" t="s">
        <v>884</v>
      </c>
      <c r="C6" s="235" t="s">
        <v>2081</v>
      </c>
    </row>
    <row r="7" spans="2:6">
      <c r="B7" t="s">
        <v>886</v>
      </c>
      <c r="C7" s="235" t="s">
        <v>2168</v>
      </c>
    </row>
    <row r="8" spans="2:6" ht="18" customHeight="1">
      <c r="B8" t="s">
        <v>887</v>
      </c>
      <c r="C8" s="235" t="s">
        <v>2081</v>
      </c>
      <c r="F8" t="s">
        <v>2550</v>
      </c>
    </row>
    <row r="9" spans="2:6">
      <c r="B9" t="s">
        <v>598</v>
      </c>
      <c r="C9" s="235" t="s">
        <v>2081</v>
      </c>
      <c r="D9" t="s">
        <v>2563</v>
      </c>
    </row>
    <row r="10" spans="2:6">
      <c r="B10" t="s">
        <v>392</v>
      </c>
      <c r="C10" s="235" t="s">
        <v>2168</v>
      </c>
      <c r="D10" t="s">
        <v>2603</v>
      </c>
    </row>
    <row r="11" spans="2:6">
      <c r="B11" t="s">
        <v>1070</v>
      </c>
      <c r="C11" s="236" t="s">
        <v>2201</v>
      </c>
    </row>
    <row r="12" spans="2:6">
      <c r="B12" t="s">
        <v>1071</v>
      </c>
      <c r="C12" s="191" t="s">
        <v>2157</v>
      </c>
    </row>
    <row r="13" spans="2:6">
      <c r="B13" t="s">
        <v>96</v>
      </c>
      <c r="C13" s="191" t="s">
        <v>2182</v>
      </c>
    </row>
    <row r="14" spans="2:6" ht="15" customHeight="1">
      <c r="B14" t="s">
        <v>890</v>
      </c>
      <c r="C14" s="235" t="s">
        <v>2168</v>
      </c>
    </row>
    <row r="15" spans="2:6">
      <c r="B15" t="s">
        <v>394</v>
      </c>
      <c r="C15" s="235" t="s">
        <v>2081</v>
      </c>
    </row>
    <row r="16" spans="2:6">
      <c r="B16" t="s">
        <v>98</v>
      </c>
      <c r="C16" s="235" t="s">
        <v>2168</v>
      </c>
      <c r="D16" t="s">
        <v>2664</v>
      </c>
    </row>
    <row r="17" spans="2:4">
      <c r="B17" t="s">
        <v>100</v>
      </c>
      <c r="C17" s="235" t="s">
        <v>2081</v>
      </c>
    </row>
    <row r="18" spans="2:4">
      <c r="B18" t="s">
        <v>101</v>
      </c>
      <c r="C18" s="235" t="s">
        <v>2168</v>
      </c>
    </row>
    <row r="19" spans="2:4">
      <c r="B19" t="s">
        <v>401</v>
      </c>
      <c r="C19" s="236" t="s">
        <v>2168</v>
      </c>
    </row>
    <row r="20" spans="2:4">
      <c r="B20" t="s">
        <v>1073</v>
      </c>
      <c r="C20" s="236" t="s">
        <v>2201</v>
      </c>
      <c r="D20" t="s">
        <v>2735</v>
      </c>
    </row>
    <row r="21" spans="2:4">
      <c r="B21" t="s">
        <v>601</v>
      </c>
      <c r="C21" s="236" t="s">
        <v>2201</v>
      </c>
    </row>
    <row r="22" spans="2:4" ht="20.25" customHeight="1">
      <c r="B22" t="s">
        <v>891</v>
      </c>
      <c r="C22" s="235" t="s">
        <v>2168</v>
      </c>
    </row>
    <row r="23" spans="2:4">
      <c r="B23" t="s">
        <v>1074</v>
      </c>
      <c r="C23" s="236" t="s">
        <v>2201</v>
      </c>
    </row>
    <row r="24" spans="2:4">
      <c r="B24" t="s">
        <v>1075</v>
      </c>
      <c r="C24" s="236" t="s">
        <v>2097</v>
      </c>
      <c r="D24" t="s">
        <v>2778</v>
      </c>
    </row>
    <row r="25" spans="2:4" ht="45">
      <c r="B25" t="s">
        <v>892</v>
      </c>
      <c r="C25" s="236" t="s">
        <v>2201</v>
      </c>
      <c r="D25" s="8" t="s">
        <v>2791</v>
      </c>
    </row>
    <row r="26" spans="2:4">
      <c r="B26" t="s">
        <v>1077</v>
      </c>
      <c r="C26" s="235" t="s">
        <v>2168</v>
      </c>
      <c r="D26" t="s">
        <v>2796</v>
      </c>
    </row>
    <row r="27" spans="2:4">
      <c r="B27" t="s">
        <v>1078</v>
      </c>
      <c r="C27" s="235" t="s">
        <v>2081</v>
      </c>
    </row>
    <row r="28" spans="2:4">
      <c r="B28" t="s">
        <v>403</v>
      </c>
      <c r="C28" s="235" t="s">
        <v>2081</v>
      </c>
    </row>
    <row r="29" spans="2:4">
      <c r="B29" t="s">
        <v>405</v>
      </c>
      <c r="C29" s="235" t="s">
        <v>2081</v>
      </c>
    </row>
    <row r="30" spans="2:4">
      <c r="B30" t="s">
        <v>893</v>
      </c>
      <c r="C30" s="235" t="s">
        <v>2081</v>
      </c>
    </row>
    <row r="31" spans="2:4">
      <c r="B31" t="s">
        <v>1641</v>
      </c>
      <c r="C31" s="235" t="s">
        <v>2168</v>
      </c>
    </row>
    <row r="32" spans="2:4">
      <c r="B32" t="s">
        <v>1081</v>
      </c>
      <c r="C32" s="235" t="s">
        <v>2164</v>
      </c>
    </row>
    <row r="33" spans="2:4">
      <c r="B33" t="s">
        <v>10327</v>
      </c>
      <c r="C33" s="235" t="s">
        <v>2081</v>
      </c>
    </row>
    <row r="34" spans="2:4">
      <c r="B34" t="s">
        <v>5267</v>
      </c>
      <c r="C34" s="235" t="s">
        <v>2081</v>
      </c>
    </row>
    <row r="35" spans="2:4">
      <c r="B35" t="s">
        <v>1082</v>
      </c>
      <c r="C35" s="235" t="s">
        <v>2081</v>
      </c>
      <c r="D35" t="s">
        <v>2853</v>
      </c>
    </row>
    <row r="36" spans="2:4">
      <c r="B36" t="s">
        <v>895</v>
      </c>
      <c r="C36" s="235" t="s">
        <v>2168</v>
      </c>
    </row>
    <row r="37" spans="2:4">
      <c r="B37" t="s">
        <v>106</v>
      </c>
      <c r="C37" s="235" t="s">
        <v>2168</v>
      </c>
      <c r="D37" t="s">
        <v>2864</v>
      </c>
    </row>
    <row r="38" spans="2:4">
      <c r="B38" t="s">
        <v>896</v>
      </c>
      <c r="C38" s="235" t="s">
        <v>2081</v>
      </c>
    </row>
    <row r="39" spans="2:4">
      <c r="B39" t="s">
        <v>897</v>
      </c>
      <c r="C39" s="235" t="s">
        <v>2081</v>
      </c>
    </row>
    <row r="40" spans="2:4">
      <c r="B40" t="s">
        <v>107</v>
      </c>
      <c r="C40" s="235" t="s">
        <v>2081</v>
      </c>
    </row>
    <row r="41" spans="2:4">
      <c r="B41" t="s">
        <v>302</v>
      </c>
      <c r="C41" s="235" t="s">
        <v>2081</v>
      </c>
    </row>
    <row r="42" spans="2:4">
      <c r="B42" t="s">
        <v>901</v>
      </c>
      <c r="C42" s="236" t="s">
        <v>2201</v>
      </c>
      <c r="D42" t="s">
        <v>2246</v>
      </c>
    </row>
    <row r="43" spans="2:4">
      <c r="B43" t="s">
        <v>1022</v>
      </c>
      <c r="C43" s="235" t="s">
        <v>2168</v>
      </c>
    </row>
    <row r="44" spans="2:4">
      <c r="B44" t="s">
        <v>903</v>
      </c>
      <c r="C44" s="235" t="s">
        <v>2081</v>
      </c>
    </row>
    <row r="45" spans="2:4">
      <c r="B45" t="s">
        <v>316</v>
      </c>
      <c r="C45" s="236" t="s">
        <v>2201</v>
      </c>
    </row>
    <row r="46" spans="2:4">
      <c r="B46" t="s">
        <v>904</v>
      </c>
      <c r="C46" s="235" t="s">
        <v>2168</v>
      </c>
      <c r="D46" t="s">
        <v>2281</v>
      </c>
    </row>
    <row r="47" spans="2:4">
      <c r="B47" t="s">
        <v>905</v>
      </c>
      <c r="C47" s="236" t="s">
        <v>2201</v>
      </c>
    </row>
    <row r="48" spans="2:4">
      <c r="B48" t="s">
        <v>1089</v>
      </c>
      <c r="C48" s="235" t="s">
        <v>2081</v>
      </c>
      <c r="D48" t="s">
        <v>3252</v>
      </c>
    </row>
    <row r="49" spans="2:4">
      <c r="B49" t="s">
        <v>906</v>
      </c>
      <c r="C49" s="235" t="s">
        <v>2081</v>
      </c>
      <c r="D49" t="s">
        <v>3309</v>
      </c>
    </row>
    <row r="50" spans="2:4">
      <c r="B50" t="s">
        <v>1090</v>
      </c>
      <c r="C50" s="235" t="s">
        <v>2081</v>
      </c>
    </row>
    <row r="51" spans="2:4">
      <c r="B51" t="s">
        <v>1091</v>
      </c>
      <c r="C51" s="191" t="s">
        <v>2182</v>
      </c>
      <c r="D51" t="s">
        <v>3317</v>
      </c>
    </row>
    <row r="52" spans="2:4">
      <c r="B52" t="s">
        <v>145</v>
      </c>
      <c r="C52" s="235" t="s">
        <v>2168</v>
      </c>
    </row>
    <row r="53" spans="2:4">
      <c r="B53" t="s">
        <v>623</v>
      </c>
      <c r="C53" s="191" t="s">
        <v>2157</v>
      </c>
      <c r="D53" t="s">
        <v>3348</v>
      </c>
    </row>
    <row r="54" spans="2:4">
      <c r="B54" t="s">
        <v>1092</v>
      </c>
      <c r="C54" s="235" t="s">
        <v>2081</v>
      </c>
    </row>
    <row r="55" spans="2:4">
      <c r="B55" t="s">
        <v>910</v>
      </c>
      <c r="C55" s="235" t="s">
        <v>2164</v>
      </c>
    </row>
    <row r="56" spans="2:4">
      <c r="B56" t="s">
        <v>631</v>
      </c>
      <c r="C56" s="235" t="s">
        <v>2164</v>
      </c>
    </row>
    <row r="57" spans="2:4">
      <c r="B57" t="s">
        <v>151</v>
      </c>
      <c r="C57" s="235" t="s">
        <v>2164</v>
      </c>
    </row>
    <row r="58" spans="2:4">
      <c r="B58" t="s">
        <v>1094</v>
      </c>
      <c r="C58" s="235" t="s">
        <v>2081</v>
      </c>
    </row>
    <row r="59" spans="2:4">
      <c r="B59" t="s">
        <v>1095</v>
      </c>
      <c r="C59" s="236" t="s">
        <v>2201</v>
      </c>
      <c r="D59" t="s">
        <v>3387</v>
      </c>
    </row>
    <row r="60" spans="2:4">
      <c r="B60" t="s">
        <v>911</v>
      </c>
      <c r="C60" s="235" t="s">
        <v>2168</v>
      </c>
      <c r="D60" t="s">
        <v>3391</v>
      </c>
    </row>
    <row r="61" spans="2:4">
      <c r="B61" t="s">
        <v>1097</v>
      </c>
      <c r="C61" s="235" t="s">
        <v>2081</v>
      </c>
      <c r="D61" t="s">
        <v>3393</v>
      </c>
    </row>
    <row r="62" spans="2:4">
      <c r="B62" t="s">
        <v>5269</v>
      </c>
      <c r="C62" s="235" t="s">
        <v>2081</v>
      </c>
    </row>
    <row r="63" spans="2:4">
      <c r="B63" t="s">
        <v>1098</v>
      </c>
      <c r="C63" s="191" t="s">
        <v>2182</v>
      </c>
      <c r="D63" t="s">
        <v>3396</v>
      </c>
    </row>
    <row r="64" spans="2:4">
      <c r="B64" t="s">
        <v>912</v>
      </c>
      <c r="C64" s="235" t="s">
        <v>2168</v>
      </c>
      <c r="D64" t="s">
        <v>2347</v>
      </c>
    </row>
    <row r="65" spans="2:4">
      <c r="B65" t="s">
        <v>525</v>
      </c>
      <c r="C65" s="235" t="s">
        <v>2081</v>
      </c>
    </row>
    <row r="66" spans="2:4">
      <c r="B66" t="s">
        <v>913</v>
      </c>
      <c r="C66" s="235" t="s">
        <v>2201</v>
      </c>
    </row>
    <row r="67" spans="2:4">
      <c r="B67" t="s">
        <v>1556</v>
      </c>
      <c r="C67" s="235" t="s">
        <v>2164</v>
      </c>
    </row>
    <row r="68" spans="2:4">
      <c r="B68" t="s">
        <v>1100</v>
      </c>
      <c r="C68" s="235" t="s">
        <v>2081</v>
      </c>
    </row>
    <row r="69" spans="2:4">
      <c r="B69" t="s">
        <v>914</v>
      </c>
      <c r="C69" s="236" t="s">
        <v>2201</v>
      </c>
      <c r="D69" t="s">
        <v>2373</v>
      </c>
    </row>
    <row r="70" spans="2:4">
      <c r="B70" t="s">
        <v>442</v>
      </c>
      <c r="C70" s="235" t="s">
        <v>2168</v>
      </c>
    </row>
    <row r="71" spans="2:4">
      <c r="B71" t="s">
        <v>443</v>
      </c>
      <c r="C71" s="235" t="s">
        <v>2081</v>
      </c>
    </row>
    <row r="72" spans="2:4">
      <c r="B72" t="s">
        <v>172</v>
      </c>
      <c r="C72" s="235" t="s">
        <v>2168</v>
      </c>
    </row>
    <row r="73" spans="2:4">
      <c r="B73" t="s">
        <v>447</v>
      </c>
      <c r="C73" s="235" t="s">
        <v>2081</v>
      </c>
    </row>
    <row r="74" spans="2:4">
      <c r="B74" t="s">
        <v>1041</v>
      </c>
      <c r="C74" s="235" t="s">
        <v>2164</v>
      </c>
    </row>
    <row r="75" spans="2:4">
      <c r="B75" t="s">
        <v>1649</v>
      </c>
      <c r="C75" s="235" t="s">
        <v>2168</v>
      </c>
    </row>
    <row r="76" spans="2:4">
      <c r="B76" t="s">
        <v>1104</v>
      </c>
      <c r="C76" s="235" t="s">
        <v>2081</v>
      </c>
    </row>
    <row r="77" spans="2:4">
      <c r="B77" t="s">
        <v>181</v>
      </c>
      <c r="C77" s="235" t="s">
        <v>2164</v>
      </c>
    </row>
    <row r="78" spans="2:4">
      <c r="B78" t="s">
        <v>917</v>
      </c>
      <c r="C78" s="235" t="s">
        <v>2164</v>
      </c>
    </row>
    <row r="79" spans="2:4">
      <c r="B79" t="s">
        <v>186</v>
      </c>
      <c r="C79" s="236" t="s">
        <v>2201</v>
      </c>
    </row>
    <row r="80" spans="2:4">
      <c r="B80" t="s">
        <v>1106</v>
      </c>
      <c r="C80" s="235" t="s">
        <v>2168</v>
      </c>
    </row>
    <row r="81" spans="2:5">
      <c r="B81" t="s">
        <v>918</v>
      </c>
      <c r="C81" s="235" t="s">
        <v>2168</v>
      </c>
      <c r="D81" t="s">
        <v>3837</v>
      </c>
    </row>
    <row r="82" spans="2:5">
      <c r="B82" t="s">
        <v>1107</v>
      </c>
      <c r="C82" s="235" t="s">
        <v>2081</v>
      </c>
    </row>
    <row r="83" spans="2:5">
      <c r="B83" t="s">
        <v>1108</v>
      </c>
      <c r="C83" s="236" t="s">
        <v>2201</v>
      </c>
    </row>
    <row r="84" spans="2:5">
      <c r="B84" s="191" t="s">
        <v>530</v>
      </c>
      <c r="C84" s="235" t="s">
        <v>2168</v>
      </c>
      <c r="E84" t="s">
        <v>3846</v>
      </c>
    </row>
    <row r="85" spans="2:5">
      <c r="B85" t="s">
        <v>453</v>
      </c>
      <c r="C85" s="235" t="s">
        <v>2168</v>
      </c>
    </row>
    <row r="86" spans="2:5">
      <c r="B86" t="s">
        <v>992</v>
      </c>
      <c r="C86" s="235" t="s">
        <v>2168</v>
      </c>
    </row>
    <row r="87" spans="2:5">
      <c r="B87" t="s">
        <v>1109</v>
      </c>
      <c r="C87" s="235" t="s">
        <v>2168</v>
      </c>
    </row>
    <row r="88" spans="2:5">
      <c r="B88" t="s">
        <v>922</v>
      </c>
      <c r="C88" s="235" t="s">
        <v>2081</v>
      </c>
      <c r="D88" t="s">
        <v>3855</v>
      </c>
    </row>
    <row r="89" spans="2:5">
      <c r="B89" t="s">
        <v>457</v>
      </c>
      <c r="C89" s="235" t="s">
        <v>2081</v>
      </c>
    </row>
    <row r="90" spans="2:5">
      <c r="B90" t="s">
        <v>924</v>
      </c>
      <c r="C90" s="235" t="s">
        <v>2081</v>
      </c>
    </row>
    <row r="91" spans="2:5">
      <c r="B91" t="s">
        <v>458</v>
      </c>
      <c r="C91" s="235" t="s">
        <v>2081</v>
      </c>
      <c r="D91" t="s">
        <v>3876</v>
      </c>
    </row>
    <row r="92" spans="2:5">
      <c r="B92" t="s">
        <v>1111</v>
      </c>
      <c r="C92" s="235" t="s">
        <v>2168</v>
      </c>
    </row>
    <row r="93" spans="2:5">
      <c r="B93" t="s">
        <v>459</v>
      </c>
      <c r="C93" s="235" t="s">
        <v>2081</v>
      </c>
    </row>
    <row r="94" spans="2:5">
      <c r="B94" t="s">
        <v>1112</v>
      </c>
      <c r="C94" s="235" t="s">
        <v>2081</v>
      </c>
    </row>
    <row r="95" spans="2:5">
      <c r="B95" t="s">
        <v>1113</v>
      </c>
      <c r="C95" s="235" t="s">
        <v>2081</v>
      </c>
    </row>
    <row r="96" spans="2:5">
      <c r="B96" t="s">
        <v>925</v>
      </c>
      <c r="C96" s="235" t="s">
        <v>2168</v>
      </c>
    </row>
    <row r="97" spans="2:6">
      <c r="B97" t="s">
        <v>926</v>
      </c>
      <c r="C97" s="235" t="s">
        <v>2168</v>
      </c>
      <c r="D97" t="s">
        <v>3894</v>
      </c>
    </row>
    <row r="98" spans="2:6">
      <c r="B98" t="s">
        <v>1114</v>
      </c>
      <c r="C98" s="236" t="s">
        <v>2201</v>
      </c>
      <c r="D98" t="s">
        <v>3898</v>
      </c>
    </row>
    <row r="99" spans="2:6">
      <c r="B99" t="s">
        <v>1115</v>
      </c>
      <c r="C99" s="235" t="s">
        <v>2168</v>
      </c>
      <c r="D99" t="s">
        <v>3902</v>
      </c>
      <c r="F99" t="s">
        <v>2550</v>
      </c>
    </row>
    <row r="100" spans="2:6">
      <c r="B100" t="s">
        <v>1116</v>
      </c>
      <c r="C100" s="236" t="s">
        <v>2201</v>
      </c>
    </row>
    <row r="101" spans="2:6">
      <c r="B101" t="s">
        <v>1117</v>
      </c>
      <c r="C101" s="235" t="s">
        <v>2168</v>
      </c>
    </row>
    <row r="102" spans="2:6">
      <c r="B102" t="s">
        <v>927</v>
      </c>
      <c r="C102" s="236" t="s">
        <v>2201</v>
      </c>
      <c r="D102" t="s">
        <v>3914</v>
      </c>
    </row>
    <row r="103" spans="2:6">
      <c r="B103" t="s">
        <v>1118</v>
      </c>
      <c r="C103" s="235" t="s">
        <v>2168</v>
      </c>
    </row>
    <row r="104" spans="2:6">
      <c r="B104" t="s">
        <v>928</v>
      </c>
      <c r="C104" s="235" t="s">
        <v>2164</v>
      </c>
    </row>
    <row r="105" spans="2:6">
      <c r="B105" t="s">
        <v>929</v>
      </c>
      <c r="C105" s="235" t="s">
        <v>2164</v>
      </c>
    </row>
    <row r="106" spans="2:6">
      <c r="B106" t="s">
        <v>1119</v>
      </c>
      <c r="C106" s="235" t="s">
        <v>2164</v>
      </c>
    </row>
    <row r="107" spans="2:6">
      <c r="B107" t="s">
        <v>1120</v>
      </c>
      <c r="C107" s="235" t="s">
        <v>2168</v>
      </c>
      <c r="D107" t="s">
        <v>3927</v>
      </c>
    </row>
    <row r="108" spans="2:6">
      <c r="B108" t="s">
        <v>930</v>
      </c>
      <c r="C108" s="235" t="s">
        <v>2168</v>
      </c>
    </row>
    <row r="109" spans="2:6">
      <c r="B109" t="s">
        <v>10328</v>
      </c>
      <c r="C109" s="236" t="s">
        <v>2168</v>
      </c>
    </row>
    <row r="110" spans="2:6">
      <c r="B110" t="s">
        <v>931</v>
      </c>
      <c r="C110" s="235" t="s">
        <v>2168</v>
      </c>
    </row>
    <row r="111" spans="2:6">
      <c r="B111" t="s">
        <v>1121</v>
      </c>
      <c r="C111" s="236" t="s">
        <v>2168</v>
      </c>
    </row>
    <row r="112" spans="2:6">
      <c r="B112" t="s">
        <v>1122</v>
      </c>
      <c r="C112" s="235" t="s">
        <v>2168</v>
      </c>
      <c r="D112" t="s">
        <v>3943</v>
      </c>
    </row>
    <row r="113" spans="2:4">
      <c r="B113" t="s">
        <v>1123</v>
      </c>
      <c r="C113" s="235" t="s">
        <v>2168</v>
      </c>
    </row>
    <row r="114" spans="2:4">
      <c r="B114" t="s">
        <v>1124</v>
      </c>
      <c r="C114" s="235" t="s">
        <v>2081</v>
      </c>
    </row>
    <row r="115" spans="2:4">
      <c r="B115" t="s">
        <v>1126</v>
      </c>
      <c r="C115" s="235" t="s">
        <v>2164</v>
      </c>
    </row>
    <row r="116" spans="2:4">
      <c r="B116" t="s">
        <v>638</v>
      </c>
      <c r="C116" s="235" t="s">
        <v>2164</v>
      </c>
    </row>
    <row r="117" spans="2:4">
      <c r="B117" t="s">
        <v>1128</v>
      </c>
      <c r="C117" s="235" t="s">
        <v>2168</v>
      </c>
      <c r="D117" t="s">
        <v>3963</v>
      </c>
    </row>
    <row r="118" spans="2:4">
      <c r="B118" t="s">
        <v>932</v>
      </c>
      <c r="C118" s="235" t="s">
        <v>2168</v>
      </c>
    </row>
    <row r="119" spans="2:4">
      <c r="B119" t="s">
        <v>639</v>
      </c>
      <c r="C119" s="235" t="s">
        <v>2164</v>
      </c>
    </row>
    <row r="120" spans="2:4">
      <c r="B120" t="s">
        <v>461</v>
      </c>
      <c r="C120" s="236" t="s">
        <v>2201</v>
      </c>
    </row>
    <row r="121" spans="2:4">
      <c r="B121" t="s">
        <v>640</v>
      </c>
      <c r="C121" s="235" t="s">
        <v>2168</v>
      </c>
    </row>
    <row r="122" spans="2:4">
      <c r="B122" t="s">
        <v>641</v>
      </c>
      <c r="C122" s="191" t="s">
        <v>2157</v>
      </c>
    </row>
    <row r="123" spans="2:4">
      <c r="B123" t="s">
        <v>1130</v>
      </c>
      <c r="C123" s="235" t="s">
        <v>2081</v>
      </c>
    </row>
    <row r="124" spans="2:4">
      <c r="B124" t="s">
        <v>1131</v>
      </c>
      <c r="C124" s="235" t="s">
        <v>2168</v>
      </c>
    </row>
    <row r="125" spans="2:4">
      <c r="B125" t="s">
        <v>1132</v>
      </c>
      <c r="C125" s="235" t="s">
        <v>2081</v>
      </c>
    </row>
    <row r="126" spans="2:4">
      <c r="B126" t="s">
        <v>933</v>
      </c>
      <c r="C126" s="235" t="s">
        <v>2168</v>
      </c>
    </row>
    <row r="127" spans="2:4">
      <c r="B127" t="s">
        <v>934</v>
      </c>
      <c r="C127" s="236" t="s">
        <v>2201</v>
      </c>
      <c r="D127" t="s">
        <v>3992</v>
      </c>
    </row>
    <row r="128" spans="2:4">
      <c r="B128" t="s">
        <v>1133</v>
      </c>
      <c r="C128" s="236" t="s">
        <v>2168</v>
      </c>
    </row>
    <row r="129" spans="2:4">
      <c r="B129" t="s">
        <v>1134</v>
      </c>
      <c r="C129" s="235" t="s">
        <v>2168</v>
      </c>
    </row>
    <row r="130" spans="2:4">
      <c r="B130" t="s">
        <v>1135</v>
      </c>
      <c r="C130" s="235" t="s">
        <v>2164</v>
      </c>
    </row>
    <row r="131" spans="2:4">
      <c r="B131" t="s">
        <v>1137</v>
      </c>
      <c r="C131" s="235" t="s">
        <v>2168</v>
      </c>
      <c r="D131" t="s">
        <v>4009</v>
      </c>
    </row>
    <row r="132" spans="2:4">
      <c r="B132" t="s">
        <v>993</v>
      </c>
      <c r="C132" s="235" t="s">
        <v>2168</v>
      </c>
    </row>
    <row r="133" spans="2:4">
      <c r="B133" t="s">
        <v>935</v>
      </c>
      <c r="C133" s="235" t="s">
        <v>2168</v>
      </c>
    </row>
    <row r="134" spans="2:4">
      <c r="B134" t="s">
        <v>1138</v>
      </c>
      <c r="C134" s="235" t="s">
        <v>2168</v>
      </c>
    </row>
    <row r="135" spans="2:4">
      <c r="B135" t="s">
        <v>1139</v>
      </c>
      <c r="C135" s="235" t="s">
        <v>2168</v>
      </c>
    </row>
    <row r="136" spans="2:4">
      <c r="B136" t="s">
        <v>1140</v>
      </c>
      <c r="C136" s="235" t="s">
        <v>2164</v>
      </c>
    </row>
    <row r="137" spans="2:4">
      <c r="B137" t="s">
        <v>994</v>
      </c>
      <c r="C137" s="236" t="s">
        <v>2168</v>
      </c>
    </row>
    <row r="138" spans="2:4">
      <c r="B138" t="s">
        <v>1141</v>
      </c>
      <c r="C138" s="236" t="s">
        <v>2201</v>
      </c>
      <c r="D138" t="s">
        <v>4033</v>
      </c>
    </row>
    <row r="139" spans="2:4">
      <c r="B139" t="s">
        <v>1142</v>
      </c>
      <c r="C139" s="236" t="s">
        <v>2201</v>
      </c>
    </row>
    <row r="140" spans="2:4">
      <c r="B140" t="s">
        <v>1143</v>
      </c>
      <c r="C140" s="191" t="s">
        <v>2157</v>
      </c>
      <c r="D140" t="s">
        <v>4053</v>
      </c>
    </row>
    <row r="141" spans="2:4" ht="30">
      <c r="B141" t="s">
        <v>936</v>
      </c>
      <c r="C141" s="191" t="s">
        <v>2182</v>
      </c>
      <c r="D141" s="8" t="s">
        <v>4056</v>
      </c>
    </row>
    <row r="142" spans="2:4">
      <c r="B142" t="s">
        <v>1144</v>
      </c>
      <c r="C142" s="235" t="s">
        <v>2081</v>
      </c>
    </row>
    <row r="143" spans="2:4">
      <c r="B143" t="s">
        <v>1145</v>
      </c>
      <c r="C143" s="235" t="s">
        <v>2168</v>
      </c>
    </row>
    <row r="144" spans="2:4">
      <c r="B144" t="s">
        <v>1146</v>
      </c>
      <c r="C144" s="236" t="s">
        <v>2201</v>
      </c>
      <c r="D144" t="s">
        <v>4066</v>
      </c>
    </row>
    <row r="145" spans="2:4">
      <c r="B145" t="s">
        <v>1147</v>
      </c>
      <c r="C145" s="236" t="s">
        <v>2201</v>
      </c>
    </row>
    <row r="146" spans="2:4">
      <c r="B146" t="s">
        <v>1148</v>
      </c>
      <c r="C146" s="236" t="s">
        <v>2201</v>
      </c>
    </row>
    <row r="147" spans="2:4">
      <c r="B147" t="s">
        <v>1149</v>
      </c>
      <c r="C147" s="191" t="s">
        <v>2157</v>
      </c>
    </row>
    <row r="148" spans="2:4">
      <c r="B148" t="s">
        <v>1150</v>
      </c>
      <c r="C148" s="191" t="s">
        <v>2157</v>
      </c>
    </row>
    <row r="149" spans="2:4">
      <c r="B149" t="s">
        <v>1151</v>
      </c>
      <c r="C149" s="191" t="s">
        <v>2157</v>
      </c>
    </row>
    <row r="150" spans="2:4">
      <c r="B150" t="s">
        <v>1152</v>
      </c>
      <c r="C150" s="191" t="s">
        <v>2157</v>
      </c>
    </row>
    <row r="151" spans="2:4">
      <c r="B151" t="s">
        <v>1153</v>
      </c>
      <c r="C151" s="191" t="s">
        <v>2157</v>
      </c>
    </row>
    <row r="152" spans="2:4">
      <c r="B152" t="s">
        <v>1154</v>
      </c>
      <c r="C152" s="191" t="s">
        <v>2157</v>
      </c>
    </row>
    <row r="153" spans="2:4">
      <c r="B153" t="s">
        <v>1155</v>
      </c>
      <c r="C153" s="191" t="s">
        <v>2157</v>
      </c>
    </row>
    <row r="154" spans="2:4">
      <c r="B154" t="s">
        <v>1156</v>
      </c>
      <c r="C154" s="235" t="s">
        <v>2164</v>
      </c>
      <c r="D154" t="s">
        <v>4097</v>
      </c>
    </row>
    <row r="155" spans="2:4">
      <c r="B155" t="s">
        <v>1157</v>
      </c>
      <c r="C155" s="235" t="s">
        <v>2164</v>
      </c>
    </row>
    <row r="156" spans="2:4">
      <c r="B156" t="s">
        <v>1158</v>
      </c>
      <c r="C156" s="235" t="s">
        <v>2164</v>
      </c>
      <c r="D156" t="s">
        <v>4103</v>
      </c>
    </row>
    <row r="157" spans="2:4">
      <c r="B157" t="s">
        <v>462</v>
      </c>
      <c r="C157" s="235" t="s">
        <v>2168</v>
      </c>
    </row>
    <row r="158" spans="2:4">
      <c r="B158" t="s">
        <v>1159</v>
      </c>
      <c r="C158" s="236" t="s">
        <v>2201</v>
      </c>
    </row>
    <row r="159" spans="2:4" ht="14.25" customHeight="1">
      <c r="B159" t="s">
        <v>1160</v>
      </c>
      <c r="C159" s="236" t="s">
        <v>2201</v>
      </c>
    </row>
    <row r="160" spans="2:4" ht="20.25" customHeight="1">
      <c r="B160" t="s">
        <v>1161</v>
      </c>
      <c r="C160" s="236" t="s">
        <v>2201</v>
      </c>
    </row>
    <row r="161" spans="2:4">
      <c r="B161" t="s">
        <v>1162</v>
      </c>
      <c r="C161" s="235" t="s">
        <v>2081</v>
      </c>
    </row>
    <row r="162" spans="2:4">
      <c r="B162" t="s">
        <v>938</v>
      </c>
      <c r="C162" s="191" t="s">
        <v>2182</v>
      </c>
      <c r="D162" t="s">
        <v>4121</v>
      </c>
    </row>
    <row r="163" spans="2:4" ht="30">
      <c r="B163" t="s">
        <v>1163</v>
      </c>
      <c r="C163" s="236" t="s">
        <v>2081</v>
      </c>
      <c r="D163" s="8" t="s">
        <v>4126</v>
      </c>
    </row>
    <row r="164" spans="2:4">
      <c r="B164" t="s">
        <v>1164</v>
      </c>
      <c r="C164" s="235" t="s">
        <v>2081</v>
      </c>
      <c r="D164" t="s">
        <v>4130</v>
      </c>
    </row>
    <row r="165" spans="2:4">
      <c r="B165" t="s">
        <v>1165</v>
      </c>
      <c r="C165" s="235" t="s">
        <v>2168</v>
      </c>
    </row>
    <row r="166" spans="2:4">
      <c r="B166" t="s">
        <v>1167</v>
      </c>
      <c r="C166" s="235" t="s">
        <v>2164</v>
      </c>
    </row>
    <row r="167" spans="2:4">
      <c r="B167" t="s">
        <v>1168</v>
      </c>
      <c r="C167" s="235" t="s">
        <v>2168</v>
      </c>
    </row>
    <row r="168" spans="2:4">
      <c r="B168" t="s">
        <v>1169</v>
      </c>
      <c r="C168" s="235" t="s">
        <v>2164</v>
      </c>
    </row>
    <row r="169" spans="2:4">
      <c r="B169" t="s">
        <v>1170</v>
      </c>
      <c r="C169" s="236" t="s">
        <v>2201</v>
      </c>
      <c r="D169" t="s">
        <v>4145</v>
      </c>
    </row>
    <row r="170" spans="2:4">
      <c r="B170" t="s">
        <v>1171</v>
      </c>
      <c r="C170" s="235" t="s">
        <v>2168</v>
      </c>
    </row>
    <row r="171" spans="2:4" ht="21.75" customHeight="1">
      <c r="B171" t="s">
        <v>227</v>
      </c>
      <c r="C171" s="235" t="s">
        <v>2168</v>
      </c>
    </row>
    <row r="172" spans="2:4">
      <c r="B172" t="s">
        <v>939</v>
      </c>
      <c r="C172" s="236" t="s">
        <v>2201</v>
      </c>
    </row>
    <row r="173" spans="2:4">
      <c r="B173" t="s">
        <v>940</v>
      </c>
      <c r="C173" s="236" t="s">
        <v>2201</v>
      </c>
    </row>
    <row r="174" spans="2:4">
      <c r="B174" t="s">
        <v>1172</v>
      </c>
      <c r="C174" s="236" t="s">
        <v>2201</v>
      </c>
      <c r="D174" t="s">
        <v>4161</v>
      </c>
    </row>
    <row r="175" spans="2:4">
      <c r="B175" t="s">
        <v>941</v>
      </c>
      <c r="C175" s="235" t="s">
        <v>2164</v>
      </c>
    </row>
    <row r="176" spans="2:4">
      <c r="B176" t="s">
        <v>9954</v>
      </c>
      <c r="C176" s="85" t="s">
        <v>9374</v>
      </c>
    </row>
    <row r="177" spans="2:4">
      <c r="B177" t="s">
        <v>1653</v>
      </c>
      <c r="C177" s="236" t="s">
        <v>2201</v>
      </c>
      <c r="D177" t="s">
        <v>4171</v>
      </c>
    </row>
    <row r="178" spans="2:4">
      <c r="B178" t="s">
        <v>1654</v>
      </c>
      <c r="C178" s="191" t="s">
        <v>2182</v>
      </c>
    </row>
    <row r="179" spans="2:4">
      <c r="B179" t="s">
        <v>187</v>
      </c>
      <c r="C179" s="235" t="s">
        <v>2168</v>
      </c>
      <c r="D179" t="s">
        <v>4178</v>
      </c>
    </row>
    <row r="180" spans="2:4">
      <c r="B180" t="s">
        <v>1655</v>
      </c>
      <c r="C180" s="235" t="s">
        <v>2168</v>
      </c>
    </row>
    <row r="181" spans="2:4">
      <c r="B181" t="s">
        <v>1656</v>
      </c>
      <c r="C181" s="236" t="s">
        <v>2201</v>
      </c>
      <c r="D181" t="s">
        <v>4197</v>
      </c>
    </row>
    <row r="182" spans="2:4">
      <c r="B182" t="s">
        <v>643</v>
      </c>
      <c r="C182" s="191" t="s">
        <v>2157</v>
      </c>
    </row>
    <row r="183" spans="2:4">
      <c r="B183" t="s">
        <v>1657</v>
      </c>
      <c r="C183" s="235" t="s">
        <v>2168</v>
      </c>
    </row>
    <row r="184" spans="2:4">
      <c r="B184" t="s">
        <v>1659</v>
      </c>
      <c r="C184" s="236" t="s">
        <v>2201</v>
      </c>
      <c r="D184" t="s">
        <v>4212</v>
      </c>
    </row>
    <row r="185" spans="2:4">
      <c r="B185" t="s">
        <v>1213</v>
      </c>
      <c r="C185" s="235" t="s">
        <v>2168</v>
      </c>
    </row>
    <row r="186" spans="2:4">
      <c r="B186" t="s">
        <v>1660</v>
      </c>
      <c r="C186" s="191" t="s">
        <v>2182</v>
      </c>
      <c r="D186" t="s">
        <v>4218</v>
      </c>
    </row>
    <row r="187" spans="2:4">
      <c r="B187" t="s">
        <v>1661</v>
      </c>
      <c r="C187" s="236" t="s">
        <v>2201</v>
      </c>
    </row>
    <row r="188" spans="2:4">
      <c r="B188" t="s">
        <v>1662</v>
      </c>
      <c r="C188" s="235" t="s">
        <v>2168</v>
      </c>
    </row>
    <row r="189" spans="2:4">
      <c r="B189" t="s">
        <v>1663</v>
      </c>
      <c r="C189" s="235" t="s">
        <v>2168</v>
      </c>
    </row>
    <row r="190" spans="2:4" ht="105">
      <c r="B190" t="s">
        <v>1664</v>
      </c>
      <c r="C190" s="236" t="s">
        <v>2168</v>
      </c>
      <c r="D190" s="8" t="s">
        <v>4227</v>
      </c>
    </row>
    <row r="191" spans="2:4">
      <c r="B191" t="s">
        <v>942</v>
      </c>
      <c r="C191" s="191" t="s">
        <v>2157</v>
      </c>
      <c r="D191" t="s">
        <v>2460</v>
      </c>
    </row>
    <row r="192" spans="2:4" ht="105">
      <c r="B192" t="s">
        <v>1665</v>
      </c>
      <c r="C192" s="236" t="s">
        <v>2168</v>
      </c>
      <c r="D192" s="8" t="s">
        <v>4227</v>
      </c>
    </row>
    <row r="193" spans="2:6">
      <c r="B193" t="s">
        <v>1666</v>
      </c>
      <c r="C193" s="236" t="s">
        <v>2201</v>
      </c>
    </row>
    <row r="194" spans="2:6">
      <c r="B194" t="s">
        <v>1667</v>
      </c>
      <c r="C194" s="235" t="s">
        <v>2168</v>
      </c>
    </row>
    <row r="195" spans="2:6">
      <c r="B195" t="s">
        <v>1668</v>
      </c>
      <c r="C195" s="235" t="s">
        <v>2168</v>
      </c>
    </row>
    <row r="196" spans="2:6" ht="21.75" customHeight="1">
      <c r="B196" t="s">
        <v>1669</v>
      </c>
      <c r="C196" s="191" t="s">
        <v>2157</v>
      </c>
    </row>
    <row r="197" spans="2:6">
      <c r="B197" t="s">
        <v>1670</v>
      </c>
      <c r="C197" s="235" t="s">
        <v>2168</v>
      </c>
    </row>
    <row r="198" spans="2:6">
      <c r="B198" t="s">
        <v>1671</v>
      </c>
      <c r="C198" s="235" t="s">
        <v>2168</v>
      </c>
    </row>
    <row r="199" spans="2:6">
      <c r="B199" t="s">
        <v>995</v>
      </c>
      <c r="C199" s="235" t="s">
        <v>2168</v>
      </c>
    </row>
    <row r="200" spans="2:6">
      <c r="B200" t="s">
        <v>338</v>
      </c>
      <c r="C200" s="85" t="s">
        <v>9374</v>
      </c>
    </row>
    <row r="201" spans="2:6">
      <c r="B201" t="s">
        <v>1672</v>
      </c>
      <c r="C201" s="235" t="s">
        <v>2168</v>
      </c>
      <c r="D201" t="s">
        <v>4247</v>
      </c>
      <c r="E201" t="s">
        <v>4248</v>
      </c>
    </row>
    <row r="202" spans="2:6">
      <c r="B202" t="s">
        <v>1673</v>
      </c>
      <c r="C202" s="236" t="s">
        <v>2201</v>
      </c>
      <c r="D202" t="s">
        <v>4250</v>
      </c>
      <c r="F202" t="s">
        <v>10329</v>
      </c>
    </row>
    <row r="203" spans="2:6">
      <c r="B203" t="s">
        <v>1674</v>
      </c>
      <c r="C203" s="191" t="s">
        <v>2182</v>
      </c>
      <c r="D203" t="s">
        <v>4252</v>
      </c>
    </row>
    <row r="204" spans="2:6">
      <c r="B204" t="s">
        <v>1675</v>
      </c>
      <c r="C204" s="235" t="s">
        <v>2164</v>
      </c>
    </row>
    <row r="205" spans="2:6">
      <c r="B205" t="s">
        <v>10330</v>
      </c>
      <c r="C205" s="235" t="s">
        <v>2168</v>
      </c>
      <c r="D205" t="s">
        <v>4255</v>
      </c>
    </row>
    <row r="206" spans="2:6">
      <c r="B206" t="s">
        <v>1676</v>
      </c>
      <c r="C206" s="236" t="s">
        <v>2201</v>
      </c>
      <c r="D206" t="s">
        <v>4257</v>
      </c>
    </row>
    <row r="207" spans="2:6">
      <c r="B207" t="s">
        <v>1677</v>
      </c>
      <c r="C207" s="236" t="s">
        <v>2201</v>
      </c>
      <c r="D207" t="s">
        <v>4259</v>
      </c>
    </row>
    <row r="208" spans="2:6">
      <c r="B208" t="s">
        <v>1678</v>
      </c>
      <c r="C208" s="236" t="s">
        <v>2164</v>
      </c>
    </row>
    <row r="209" spans="1:6">
      <c r="B209" t="s">
        <v>1679</v>
      </c>
      <c r="C209" s="235" t="s">
        <v>2164</v>
      </c>
    </row>
    <row r="210" spans="1:6">
      <c r="B210" t="s">
        <v>1680</v>
      </c>
      <c r="C210" s="235" t="s">
        <v>2168</v>
      </c>
    </row>
    <row r="211" spans="1:6">
      <c r="B211" t="s">
        <v>1681</v>
      </c>
      <c r="C211" s="235" t="s">
        <v>2168</v>
      </c>
    </row>
    <row r="212" spans="1:6">
      <c r="B212" t="s">
        <v>1682</v>
      </c>
      <c r="C212" s="235" t="s">
        <v>2168</v>
      </c>
    </row>
    <row r="213" spans="1:6">
      <c r="B213" t="s">
        <v>1683</v>
      </c>
      <c r="C213" s="236" t="s">
        <v>2201</v>
      </c>
      <c r="D213" t="s">
        <v>4268</v>
      </c>
    </row>
    <row r="214" spans="1:6">
      <c r="B214" t="s">
        <v>1684</v>
      </c>
      <c r="C214" s="236" t="s">
        <v>2201</v>
      </c>
      <c r="D214" t="s">
        <v>4268</v>
      </c>
    </row>
    <row r="215" spans="1:6">
      <c r="B215" t="s">
        <v>1685</v>
      </c>
      <c r="C215" s="236" t="s">
        <v>2168</v>
      </c>
    </row>
    <row r="216" spans="1:6">
      <c r="B216" t="s">
        <v>1686</v>
      </c>
      <c r="C216" s="235" t="s">
        <v>2168</v>
      </c>
    </row>
    <row r="217" spans="1:6">
      <c r="B217" t="s">
        <v>1687</v>
      </c>
      <c r="C217" s="235" t="s">
        <v>2168</v>
      </c>
    </row>
    <row r="218" spans="1:6">
      <c r="B218" t="s">
        <v>1688</v>
      </c>
      <c r="C218" s="235" t="s">
        <v>2168</v>
      </c>
    </row>
    <row r="219" spans="1:6">
      <c r="B219" t="s">
        <v>1689</v>
      </c>
      <c r="C219" s="236" t="s">
        <v>2201</v>
      </c>
      <c r="D219" t="s">
        <v>4279</v>
      </c>
    </row>
    <row r="220" spans="1:6">
      <c r="B220" t="s">
        <v>1690</v>
      </c>
      <c r="C220" s="236" t="s">
        <v>2201</v>
      </c>
      <c r="D220" t="s">
        <v>4281</v>
      </c>
    </row>
    <row r="221" spans="1:6">
      <c r="B221" t="s">
        <v>1691</v>
      </c>
      <c r="C221" s="235" t="s">
        <v>2168</v>
      </c>
    </row>
    <row r="222" spans="1:6">
      <c r="B222" t="s">
        <v>1692</v>
      </c>
      <c r="C222" s="235" t="s">
        <v>2168</v>
      </c>
    </row>
    <row r="223" spans="1:6">
      <c r="A223" t="s">
        <v>10331</v>
      </c>
      <c r="B223" t="s">
        <v>1693</v>
      </c>
      <c r="C223" s="235" t="s">
        <v>2168</v>
      </c>
    </row>
    <row r="224" spans="1:6">
      <c r="B224" t="s">
        <v>1694</v>
      </c>
      <c r="C224" s="235" t="s">
        <v>2168</v>
      </c>
      <c r="D224" t="s">
        <v>4288</v>
      </c>
      <c r="F224" t="s">
        <v>2550</v>
      </c>
    </row>
    <row r="225" spans="2:4">
      <c r="B225" t="s">
        <v>1695</v>
      </c>
      <c r="C225" s="236" t="s">
        <v>2201</v>
      </c>
      <c r="D225" t="s">
        <v>4281</v>
      </c>
    </row>
    <row r="226" spans="2:4">
      <c r="B226" t="s">
        <v>1696</v>
      </c>
      <c r="C226" s="235" t="s">
        <v>2081</v>
      </c>
      <c r="D226" t="s">
        <v>4301</v>
      </c>
    </row>
    <row r="227" spans="2:4">
      <c r="B227" t="s">
        <v>10332</v>
      </c>
      <c r="C227" s="235" t="s">
        <v>2081</v>
      </c>
    </row>
    <row r="228" spans="2:4">
      <c r="B228" t="s">
        <v>943</v>
      </c>
      <c r="C228" s="236" t="s">
        <v>2201</v>
      </c>
    </row>
    <row r="229" spans="2:4">
      <c r="B229" t="s">
        <v>944</v>
      </c>
      <c r="C229" s="236" t="s">
        <v>2201</v>
      </c>
    </row>
    <row r="230" spans="2:4">
      <c r="B230" t="s">
        <v>945</v>
      </c>
      <c r="C230" s="236" t="s">
        <v>2201</v>
      </c>
    </row>
    <row r="231" spans="2:4">
      <c r="B231" t="s">
        <v>946</v>
      </c>
      <c r="C231" s="236" t="s">
        <v>2201</v>
      </c>
    </row>
    <row r="232" spans="2:4">
      <c r="B232" t="s">
        <v>947</v>
      </c>
      <c r="C232" s="191" t="s">
        <v>2157</v>
      </c>
    </row>
    <row r="233" spans="2:4">
      <c r="B233" t="s">
        <v>948</v>
      </c>
      <c r="C233" s="235" t="s">
        <v>2168</v>
      </c>
      <c r="D233" t="s">
        <v>3855</v>
      </c>
    </row>
    <row r="234" spans="2:4">
      <c r="B234" t="s">
        <v>949</v>
      </c>
      <c r="C234" s="236" t="s">
        <v>2201</v>
      </c>
    </row>
    <row r="235" spans="2:4">
      <c r="B235" t="s">
        <v>950</v>
      </c>
      <c r="C235" s="236" t="s">
        <v>2201</v>
      </c>
    </row>
    <row r="236" spans="2:4">
      <c r="B236" t="s">
        <v>951</v>
      </c>
      <c r="C236" s="235" t="s">
        <v>2081</v>
      </c>
      <c r="D236" t="s">
        <v>4463</v>
      </c>
    </row>
    <row r="237" spans="2:4">
      <c r="B237" t="s">
        <v>952</v>
      </c>
      <c r="C237" s="236" t="s">
        <v>2201</v>
      </c>
    </row>
    <row r="238" spans="2:4">
      <c r="B238" t="s">
        <v>953</v>
      </c>
      <c r="C238" s="236" t="s">
        <v>2201</v>
      </c>
    </row>
    <row r="239" spans="2:4">
      <c r="B239" t="s">
        <v>954</v>
      </c>
      <c r="C239" s="236" t="s">
        <v>2201</v>
      </c>
    </row>
    <row r="240" spans="2:4">
      <c r="B240" t="s">
        <v>646</v>
      </c>
      <c r="C240" s="235" t="s">
        <v>2164</v>
      </c>
    </row>
    <row r="241" spans="2:4">
      <c r="B241" t="s">
        <v>955</v>
      </c>
      <c r="C241" s="236" t="s">
        <v>2201</v>
      </c>
    </row>
    <row r="242" spans="2:4" ht="60">
      <c r="B242" t="s">
        <v>956</v>
      </c>
      <c r="C242" s="191" t="s">
        <v>2182</v>
      </c>
      <c r="D242" s="8" t="s">
        <v>4472</v>
      </c>
    </row>
    <row r="243" spans="2:4">
      <c r="B243" t="s">
        <v>957</v>
      </c>
      <c r="C243" s="235" t="s">
        <v>2168</v>
      </c>
    </row>
    <row r="244" spans="2:4">
      <c r="B244" t="s">
        <v>958</v>
      </c>
      <c r="C244" s="235" t="s">
        <v>2168</v>
      </c>
    </row>
    <row r="245" spans="2:4">
      <c r="B245" t="s">
        <v>959</v>
      </c>
      <c r="C245" s="236" t="s">
        <v>2201</v>
      </c>
    </row>
    <row r="246" spans="2:4">
      <c r="B246" t="s">
        <v>960</v>
      </c>
      <c r="C246" s="235" t="s">
        <v>2168</v>
      </c>
    </row>
    <row r="247" spans="2:4">
      <c r="B247" t="s">
        <v>961</v>
      </c>
      <c r="C247" s="235" t="s">
        <v>2168</v>
      </c>
    </row>
    <row r="248" spans="2:4">
      <c r="B248" t="s">
        <v>962</v>
      </c>
      <c r="C248" s="191" t="s">
        <v>2157</v>
      </c>
      <c r="D248" t="s">
        <v>4479</v>
      </c>
    </row>
    <row r="249" spans="2:4">
      <c r="B249" t="s">
        <v>964</v>
      </c>
      <c r="C249" s="191" t="s">
        <v>2157</v>
      </c>
      <c r="D249" t="s">
        <v>4483</v>
      </c>
    </row>
    <row r="250" spans="2:4">
      <c r="B250" t="s">
        <v>965</v>
      </c>
      <c r="C250" s="236" t="s">
        <v>2201</v>
      </c>
    </row>
  </sheetData>
  <pageMargins left="0.7" right="0.7" top="0.75" bottom="0.75" header="0.3" footer="0.3"/>
  <drawing r:id="rId1"/>
  <legacy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ABC04-1E43-454F-864C-7CCB94F700CA}">
  <sheetPr codeName="Sheet111"/>
  <dimension ref="A1:C9"/>
  <sheetViews>
    <sheetView workbookViewId="0">
      <pane xSplit="1" ySplit="1" topLeftCell="B2" activePane="bottomRight" state="frozen"/>
      <selection pane="bottomRight" activeCell="C9" sqref="C9"/>
      <selection pane="bottomLeft"/>
      <selection pane="topRight"/>
    </sheetView>
  </sheetViews>
  <sheetFormatPr defaultRowHeight="15"/>
  <cols>
    <col min="1" max="1" width="5" customWidth="1"/>
    <col min="2" max="2" width="80" customWidth="1"/>
    <col min="3" max="3" width="13.7109375" customWidth="1"/>
  </cols>
  <sheetData>
    <row r="1" spans="1:3" s="1" customFormat="1">
      <c r="A1" s="2" t="s">
        <v>7566</v>
      </c>
      <c r="B1" s="2" t="s">
        <v>5540</v>
      </c>
      <c r="C1" s="3" t="s">
        <v>2095</v>
      </c>
    </row>
    <row r="2" spans="1:3">
      <c r="A2">
        <v>100</v>
      </c>
      <c r="B2" t="s">
        <v>5550</v>
      </c>
      <c r="C2" t="s">
        <v>2089</v>
      </c>
    </row>
    <row r="3" spans="1:3">
      <c r="A3">
        <v>101</v>
      </c>
      <c r="B3" t="s">
        <v>9995</v>
      </c>
      <c r="C3" t="s">
        <v>2089</v>
      </c>
    </row>
    <row r="4" spans="1:3">
      <c r="A4">
        <v>102</v>
      </c>
      <c r="B4" t="s">
        <v>6034</v>
      </c>
      <c r="C4" t="s">
        <v>2089</v>
      </c>
    </row>
    <row r="5" spans="1:3">
      <c r="A5">
        <v>103</v>
      </c>
      <c r="B5" t="s">
        <v>10333</v>
      </c>
      <c r="C5" t="s">
        <v>2089</v>
      </c>
    </row>
    <row r="6" spans="1:3">
      <c r="A6">
        <v>104</v>
      </c>
      <c r="B6" t="s">
        <v>6805</v>
      </c>
      <c r="C6" t="s">
        <v>2089</v>
      </c>
    </row>
    <row r="7" spans="1:3">
      <c r="A7">
        <v>105</v>
      </c>
      <c r="B7" t="s">
        <v>10334</v>
      </c>
      <c r="C7" t="s">
        <v>2089</v>
      </c>
    </row>
    <row r="8" spans="1:3">
      <c r="A8">
        <v>106</v>
      </c>
      <c r="B8" t="s">
        <v>1477</v>
      </c>
      <c r="C8" t="s">
        <v>2089</v>
      </c>
    </row>
    <row r="9" spans="1:3">
      <c r="A9">
        <v>107</v>
      </c>
      <c r="B9" t="s">
        <v>5943</v>
      </c>
      <c r="C9" t="s">
        <v>2037</v>
      </c>
    </row>
  </sheetData>
  <sheetProtection algorithmName="SHA-512" hashValue="6F5ITlEBs/JWidRYftKESSmKw7igGgvXWmv4qPoGrPc+uKv4V3uo2AfQn7j8hC7EXwZGxnxLRab69HOSJyRmBw==" saltValue="xCcVaKvuIpYDjKLIMoOnPA==" spinCount="100000" sheet="1" objects="1" scenarios="1"/>
  <pageMargins left="0.7" right="0.7" top="0.75" bottom="0.75" header="0.3" footer="0.3"/>
  <pageSetup orientation="portrait" horizontalDpi="4294967295" verticalDpi="4294967295"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C46661B2-F07F-4749-8B1A-622A5B0DD5F0}">
          <x14:formula1>
            <xm:f>Tabels!$B$4:$B$5</xm:f>
          </x14:formula1>
          <xm:sqref>C2:C9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4788C-4222-4434-A35D-7884AE740290}">
  <sheetPr codeName="Sheet12"/>
  <dimension ref="A1:D54"/>
  <sheetViews>
    <sheetView workbookViewId="0">
      <pane xSplit="1" ySplit="1" topLeftCell="B16" activePane="bottomRight" state="frozen"/>
      <selection pane="bottomRight" activeCell="C57" sqref="C57"/>
      <selection pane="bottomLeft"/>
      <selection pane="topRight"/>
    </sheetView>
  </sheetViews>
  <sheetFormatPr defaultRowHeight="15"/>
  <cols>
    <col min="1" max="1" width="5" customWidth="1"/>
    <col min="2" max="2" width="28.42578125" style="5" customWidth="1"/>
    <col min="3" max="3" width="44.7109375" bestFit="1" customWidth="1"/>
    <col min="4" max="4" width="10.7109375" customWidth="1"/>
  </cols>
  <sheetData>
    <row r="1" spans="1:4" s="1" customFormat="1">
      <c r="A1" s="2" t="s">
        <v>7566</v>
      </c>
      <c r="B1" s="108" t="s">
        <v>5540</v>
      </c>
      <c r="C1" s="2" t="s">
        <v>5541</v>
      </c>
      <c r="D1" s="3" t="s">
        <v>2095</v>
      </c>
    </row>
    <row r="2" spans="1:4">
      <c r="A2">
        <v>200</v>
      </c>
      <c r="B2" s="5" t="str">
        <f>VLOOKUP(Level2[[#This Row],[Level 2]],Capabilities_Default!E:G,3,)</f>
        <v xml:space="preserve">Customer Relationship </v>
      </c>
      <c r="C2" t="s">
        <v>10335</v>
      </c>
      <c r="D2" t="s">
        <v>2089</v>
      </c>
    </row>
    <row r="3" spans="1:4">
      <c r="A3">
        <v>201</v>
      </c>
      <c r="B3" s="5" t="str">
        <f>VLOOKUP(Level2[[#This Row],[Level 2]],Capabilities_Default!E:G,3,)</f>
        <v xml:space="preserve">Customer Relationship </v>
      </c>
      <c r="C3" t="s">
        <v>10336</v>
      </c>
      <c r="D3" t="s">
        <v>2089</v>
      </c>
    </row>
    <row r="4" spans="1:4">
      <c r="A4">
        <v>202</v>
      </c>
      <c r="B4" s="5" t="str">
        <f>VLOOKUP(Level2[[#This Row],[Level 2]],Capabilities_Default!E:G,3,)</f>
        <v xml:space="preserve">Customer Relationship </v>
      </c>
      <c r="C4" t="s">
        <v>10337</v>
      </c>
      <c r="D4" t="s">
        <v>2089</v>
      </c>
    </row>
    <row r="5" spans="1:4">
      <c r="A5">
        <v>203</v>
      </c>
      <c r="B5" s="5" t="str">
        <f>VLOOKUP(Level2[[#This Row],[Level 2]],Capabilities_Default!E:G,3,)</f>
        <v xml:space="preserve">Customer Relationship </v>
      </c>
      <c r="C5" t="s">
        <v>10338</v>
      </c>
      <c r="D5" t="s">
        <v>2089</v>
      </c>
    </row>
    <row r="6" spans="1:4">
      <c r="A6">
        <v>204</v>
      </c>
      <c r="B6" s="5" t="str">
        <f>VLOOKUP(Level2[[#This Row],[Level 2]],Capabilities_Default!E:G,3,)</f>
        <v xml:space="preserve">Customer Relationship </v>
      </c>
      <c r="C6" t="s">
        <v>10339</v>
      </c>
      <c r="D6" t="s">
        <v>2089</v>
      </c>
    </row>
    <row r="7" spans="1:4">
      <c r="A7">
        <v>205</v>
      </c>
      <c r="B7" s="5" t="str">
        <f>VLOOKUP(Level2[[#This Row],[Level 2]],Capabilities_Default!E:G,3,)</f>
        <v xml:space="preserve">Customer Relationship </v>
      </c>
      <c r="C7" t="s">
        <v>10340</v>
      </c>
      <c r="D7" t="s">
        <v>2089</v>
      </c>
    </row>
    <row r="8" spans="1:4">
      <c r="A8">
        <v>206</v>
      </c>
      <c r="B8" s="5" t="str">
        <f>VLOOKUP(Level2[[#This Row],[Level 2]],Capabilities_Default!E:G,3,)</f>
        <v xml:space="preserve">Enterprise Support </v>
      </c>
      <c r="C8" t="s">
        <v>10341</v>
      </c>
      <c r="D8" t="s">
        <v>2037</v>
      </c>
    </row>
    <row r="9" spans="1:4">
      <c r="A9">
        <v>207</v>
      </c>
      <c r="B9" s="5" t="str">
        <f>VLOOKUP(Level2[[#This Row],[Level 2]],Capabilities_Default!E:G,3,)</f>
        <v xml:space="preserve">Enterprise Support </v>
      </c>
      <c r="C9" t="s">
        <v>10342</v>
      </c>
      <c r="D9" t="s">
        <v>2037</v>
      </c>
    </row>
    <row r="10" spans="1:4">
      <c r="A10">
        <v>208</v>
      </c>
      <c r="B10" s="5" t="str">
        <f>VLOOKUP(Level2[[#This Row],[Level 2]],Capabilities_Default!E:G,3,)</f>
        <v xml:space="preserve">Enterprise Support </v>
      </c>
      <c r="C10" t="s">
        <v>10343</v>
      </c>
      <c r="D10" t="s">
        <v>2037</v>
      </c>
    </row>
    <row r="11" spans="1:4">
      <c r="A11">
        <v>209</v>
      </c>
      <c r="B11" s="5" t="str">
        <f>VLOOKUP(Level2[[#This Row],[Level 2]],Capabilities_Default!E:G,3,)</f>
        <v xml:space="preserve">Enterprise Support </v>
      </c>
      <c r="C11" t="s">
        <v>10344</v>
      </c>
      <c r="D11" t="s">
        <v>2037</v>
      </c>
    </row>
    <row r="12" spans="1:4">
      <c r="A12">
        <v>210</v>
      </c>
      <c r="B12" s="5" t="str">
        <f>VLOOKUP(Level2[[#This Row],[Level 2]],Capabilities_Default!E:G,3,)</f>
        <v xml:space="preserve">Enterprise Support </v>
      </c>
      <c r="C12" t="s">
        <v>10345</v>
      </c>
      <c r="D12" t="s">
        <v>2037</v>
      </c>
    </row>
    <row r="13" spans="1:4">
      <c r="A13">
        <v>211</v>
      </c>
      <c r="B13" s="5" t="str">
        <f>VLOOKUP(Level2[[#This Row],[Level 2]],Capabilities_Default!E:G,3,)</f>
        <v xml:space="preserve">Enterprise Support </v>
      </c>
      <c r="C13" t="s">
        <v>10346</v>
      </c>
      <c r="D13" t="s">
        <v>2037</v>
      </c>
    </row>
    <row r="14" spans="1:4">
      <c r="A14">
        <v>212</v>
      </c>
      <c r="B14" s="5" t="str">
        <f>VLOOKUP(Level2[[#This Row],[Level 2]],Capabilities_Default!E:G,3,)</f>
        <v xml:space="preserve">Enterprise Support </v>
      </c>
      <c r="C14" t="s">
        <v>10347</v>
      </c>
      <c r="D14" t="s">
        <v>2089</v>
      </c>
    </row>
    <row r="15" spans="1:4">
      <c r="A15">
        <v>213</v>
      </c>
      <c r="B15" s="5" t="str">
        <f>VLOOKUP(Level2[[#This Row],[Level 2]],Capabilities_Default!E:G,3,)</f>
        <v xml:space="preserve">Enterprise Support </v>
      </c>
      <c r="C15" t="s">
        <v>10348</v>
      </c>
      <c r="D15" t="s">
        <v>2037</v>
      </c>
    </row>
    <row r="16" spans="1:4">
      <c r="A16">
        <v>214</v>
      </c>
      <c r="B16" s="5" t="str">
        <f>VLOOKUP(Level2[[#This Row],[Level 2]],Capabilities_Default!E:G,3,)</f>
        <v xml:space="preserve">Finance </v>
      </c>
      <c r="C16" t="s">
        <v>10349</v>
      </c>
      <c r="D16" t="s">
        <v>2089</v>
      </c>
    </row>
    <row r="17" spans="1:4">
      <c r="A17">
        <v>215</v>
      </c>
      <c r="B17" s="5" t="str">
        <f>VLOOKUP(Level2[[#This Row],[Level 2]],Capabilities_Default!E:G,3,)</f>
        <v xml:space="preserve">Finance </v>
      </c>
      <c r="C17" t="s">
        <v>10350</v>
      </c>
      <c r="D17" t="s">
        <v>2089</v>
      </c>
    </row>
    <row r="18" spans="1:4">
      <c r="A18">
        <v>216</v>
      </c>
      <c r="B18" s="5" t="str">
        <f>VLOOKUP(Level2[[#This Row],[Level 2]],Capabilities_Default!E:G,3,)</f>
        <v xml:space="preserve">Finance </v>
      </c>
      <c r="C18" t="s">
        <v>10351</v>
      </c>
      <c r="D18" t="s">
        <v>2089</v>
      </c>
    </row>
    <row r="19" spans="1:4">
      <c r="A19">
        <v>217</v>
      </c>
      <c r="B19" s="5" t="str">
        <f>VLOOKUP(Level2[[#This Row],[Level 2]],Capabilities_Default!E:G,3,)</f>
        <v xml:space="preserve">Finance </v>
      </c>
      <c r="C19" t="s">
        <v>10352</v>
      </c>
      <c r="D19" t="s">
        <v>2089</v>
      </c>
    </row>
    <row r="20" spans="1:4">
      <c r="A20">
        <v>218</v>
      </c>
      <c r="B20" s="5" t="str">
        <f>VLOOKUP(Level2[[#This Row],[Level 2]],Capabilities_Default!E:G,3,)</f>
        <v xml:space="preserve">Finance </v>
      </c>
      <c r="C20" t="s">
        <v>10353</v>
      </c>
      <c r="D20" t="s">
        <v>2089</v>
      </c>
    </row>
    <row r="21" spans="1:4">
      <c r="A21">
        <v>219</v>
      </c>
      <c r="B21" s="5" t="str">
        <f>VLOOKUP(Level2[[#This Row],[Level 2]],Capabilities_Default!E:G,3,)</f>
        <v xml:space="preserve">Finance </v>
      </c>
      <c r="C21" t="s">
        <v>10354</v>
      </c>
      <c r="D21" t="s">
        <v>2089</v>
      </c>
    </row>
    <row r="22" spans="1:4">
      <c r="A22">
        <v>220</v>
      </c>
      <c r="B22" s="5" t="str">
        <f>VLOOKUP(Level2[[#This Row],[Level 2]],Capabilities_Default!E:G,3,)</f>
        <v xml:space="preserve">Finance </v>
      </c>
      <c r="C22" t="s">
        <v>10355</v>
      </c>
      <c r="D22" t="s">
        <v>2089</v>
      </c>
    </row>
    <row r="23" spans="1:4">
      <c r="A23">
        <v>221</v>
      </c>
      <c r="B23" s="5" t="str">
        <f>VLOOKUP(Level2[[#This Row],[Level 2]],Capabilities_Default!E:G,3,)</f>
        <v xml:space="preserve">Marketing &amp; Sales </v>
      </c>
      <c r="C23" t="s">
        <v>10356</v>
      </c>
      <c r="D23" t="s">
        <v>2089</v>
      </c>
    </row>
    <row r="24" spans="1:4">
      <c r="A24">
        <v>222</v>
      </c>
      <c r="B24" s="5" t="str">
        <f>VLOOKUP(Level2[[#This Row],[Level 2]],Capabilities_Default!E:G,3,)</f>
        <v xml:space="preserve">Marketing &amp; Sales </v>
      </c>
      <c r="C24" t="s">
        <v>10357</v>
      </c>
      <c r="D24" t="s">
        <v>2089</v>
      </c>
    </row>
    <row r="25" spans="1:4">
      <c r="A25">
        <v>223</v>
      </c>
      <c r="B25" s="5" t="str">
        <f>VLOOKUP(Level2[[#This Row],[Level 2]],Capabilities_Default!E:G,3,)</f>
        <v xml:space="preserve">Marketing &amp; Sales </v>
      </c>
      <c r="C25" t="s">
        <v>10358</v>
      </c>
      <c r="D25" t="s">
        <v>2089</v>
      </c>
    </row>
    <row r="26" spans="1:4">
      <c r="A26">
        <v>224</v>
      </c>
      <c r="B26" s="5" t="str">
        <f>VLOOKUP(Level2[[#This Row],[Level 2]],Capabilities_Default!E:G,3,)</f>
        <v xml:space="preserve">Marketing &amp; Sales </v>
      </c>
      <c r="C26" t="s">
        <v>10359</v>
      </c>
      <c r="D26" t="s">
        <v>2089</v>
      </c>
    </row>
    <row r="27" spans="1:4">
      <c r="A27">
        <v>225</v>
      </c>
      <c r="B27" s="5" t="str">
        <f>VLOOKUP(Level2[[#This Row],[Level 2]],Capabilities_Default!E:G,3,)</f>
        <v xml:space="preserve">Procurement &amp; Logistics </v>
      </c>
      <c r="C27" t="s">
        <v>10360</v>
      </c>
      <c r="D27" t="s">
        <v>2089</v>
      </c>
    </row>
    <row r="28" spans="1:4">
      <c r="A28">
        <v>226</v>
      </c>
      <c r="B28" s="5" t="str">
        <f>VLOOKUP(Level2[[#This Row],[Level 2]],Capabilities_Default!E:G,3,)</f>
        <v xml:space="preserve">Procurement &amp; Logistics </v>
      </c>
      <c r="C28" t="s">
        <v>10361</v>
      </c>
      <c r="D28" t="s">
        <v>2089</v>
      </c>
    </row>
    <row r="29" spans="1:4">
      <c r="A29">
        <v>227</v>
      </c>
      <c r="B29" s="5" t="str">
        <f>VLOOKUP(Level2[[#This Row],[Level 2]],Capabilities_Default!E:G,3,)</f>
        <v xml:space="preserve">Procurement &amp; Logistics </v>
      </c>
      <c r="C29" t="s">
        <v>10362</v>
      </c>
      <c r="D29" t="s">
        <v>2089</v>
      </c>
    </row>
    <row r="30" spans="1:4">
      <c r="A30">
        <v>228</v>
      </c>
      <c r="B30" s="5" t="str">
        <f>VLOOKUP(Level2[[#This Row],[Level 2]],Capabilities_Default!E:G,3,)</f>
        <v xml:space="preserve">Procurement &amp; Logistics </v>
      </c>
      <c r="C30" t="s">
        <v>10363</v>
      </c>
      <c r="D30" t="s">
        <v>2089</v>
      </c>
    </row>
    <row r="31" spans="1:4">
      <c r="A31">
        <v>229</v>
      </c>
      <c r="B31" s="5" t="str">
        <f>VLOOKUP(Level2[[#This Row],[Level 2]],Capabilities_Default!E:G,3,)</f>
        <v xml:space="preserve">Product &amp; Service Development </v>
      </c>
      <c r="C31" t="s">
        <v>10364</v>
      </c>
      <c r="D31" t="s">
        <v>2089</v>
      </c>
    </row>
    <row r="32" spans="1:4">
      <c r="A32">
        <v>230</v>
      </c>
      <c r="B32" s="5" t="str">
        <f>VLOOKUP(Level2[[#This Row],[Level 2]],Capabilities_Default!E:G,3,)</f>
        <v xml:space="preserve">Product &amp; Service Development </v>
      </c>
      <c r="C32" t="s">
        <v>10365</v>
      </c>
      <c r="D32" t="s">
        <v>2089</v>
      </c>
    </row>
    <row r="33" spans="1:4">
      <c r="A33">
        <v>231</v>
      </c>
      <c r="B33" s="5" t="str">
        <f>VLOOKUP(Level2[[#This Row],[Level 2]],Capabilities_Default!E:G,3,)</f>
        <v xml:space="preserve">Product &amp; Service Development </v>
      </c>
      <c r="C33" t="s">
        <v>10366</v>
      </c>
      <c r="D33" t="s">
        <v>2089</v>
      </c>
    </row>
    <row r="34" spans="1:4">
      <c r="A34">
        <v>232</v>
      </c>
      <c r="B34" s="5" t="str">
        <f>VLOOKUP(Level2[[#This Row],[Level 2]],Capabilities_Default!E:G,3,)</f>
        <v xml:space="preserve">Product &amp; Service Development </v>
      </c>
      <c r="C34" t="s">
        <v>10367</v>
      </c>
      <c r="D34" t="s">
        <v>2089</v>
      </c>
    </row>
    <row r="35" spans="1:4">
      <c r="A35">
        <v>233</v>
      </c>
      <c r="B35" s="5" t="str">
        <f>VLOOKUP(Level2[[#This Row],[Level 2]],Capabilities_Default!E:G,3,)</f>
        <v xml:space="preserve">Product &amp; Service Development </v>
      </c>
      <c r="C35" t="s">
        <v>10368</v>
      </c>
      <c r="D35" t="s">
        <v>2089</v>
      </c>
    </row>
    <row r="36" spans="1:4">
      <c r="A36">
        <v>234</v>
      </c>
      <c r="B36" s="5" t="str">
        <f>VLOOKUP(Level2[[#This Row],[Level 2]],Capabilities_Default!E:G,3,)</f>
        <v xml:space="preserve">Product &amp; Service Development </v>
      </c>
      <c r="C36" t="s">
        <v>10369</v>
      </c>
      <c r="D36" t="s">
        <v>2089</v>
      </c>
    </row>
    <row r="37" spans="1:4">
      <c r="A37">
        <v>235</v>
      </c>
      <c r="B37" s="5" t="str">
        <f>VLOOKUP(Level2[[#This Row],[Level 2]],Capabilities_Default!E:G,3,)</f>
        <v xml:space="preserve">Product &amp; Service Development </v>
      </c>
      <c r="C37" t="s">
        <v>10370</v>
      </c>
      <c r="D37" t="s">
        <v>2089</v>
      </c>
    </row>
    <row r="38" spans="1:4">
      <c r="A38">
        <v>236</v>
      </c>
      <c r="B38" s="5" t="str">
        <f>VLOOKUP(Level2[[#This Row],[Level 2]],Capabilities_Default!E:G,3,)</f>
        <v xml:space="preserve">Product &amp; Service Development </v>
      </c>
      <c r="C38" t="s">
        <v>10371</v>
      </c>
      <c r="D38" t="s">
        <v>2089</v>
      </c>
    </row>
    <row r="39" spans="1:4">
      <c r="A39">
        <v>237</v>
      </c>
      <c r="B39" s="5" t="str">
        <f>VLOOKUP(Level2[[#This Row],[Level 2]],Capabilities_Default!E:G,3,)</f>
        <v xml:space="preserve">Production </v>
      </c>
      <c r="C39" t="s">
        <v>10372</v>
      </c>
      <c r="D39" t="s">
        <v>2089</v>
      </c>
    </row>
    <row r="40" spans="1:4">
      <c r="A40">
        <v>238</v>
      </c>
      <c r="B40" s="5" t="str">
        <f>VLOOKUP(Level2[[#This Row],[Level 2]],Capabilities_Default!E:G,3,)</f>
        <v xml:space="preserve">Production </v>
      </c>
      <c r="C40" t="s">
        <v>10373</v>
      </c>
      <c r="D40" t="s">
        <v>2089</v>
      </c>
    </row>
    <row r="41" spans="1:4">
      <c r="A41">
        <v>239</v>
      </c>
      <c r="B41" s="5" t="str">
        <f>VLOOKUP(Level2[[#This Row],[Level 2]],Capabilities_Default!E:G,3,)</f>
        <v xml:space="preserve">Production </v>
      </c>
      <c r="C41" t="s">
        <v>10374</v>
      </c>
      <c r="D41" t="s">
        <v>2089</v>
      </c>
    </row>
    <row r="42" spans="1:4">
      <c r="A42">
        <v>240</v>
      </c>
      <c r="B42" s="5" t="str">
        <f>VLOOKUP(Level2[[#This Row],[Level 2]],Capabilities_Default!E:G,3,)</f>
        <v xml:space="preserve">Production </v>
      </c>
      <c r="C42" t="s">
        <v>10375</v>
      </c>
      <c r="D42" t="s">
        <v>2089</v>
      </c>
    </row>
    <row r="43" spans="1:4">
      <c r="A43">
        <v>241</v>
      </c>
      <c r="B43" s="5" t="str">
        <f>VLOOKUP(Level2[[#This Row],[Level 2]],Capabilities_Default!E:G,3,)</f>
        <v xml:space="preserve">Production </v>
      </c>
      <c r="C43" t="s">
        <v>10376</v>
      </c>
      <c r="D43" t="s">
        <v>2089</v>
      </c>
    </row>
    <row r="44" spans="1:4">
      <c r="A44">
        <v>242</v>
      </c>
      <c r="B44" s="5" t="str">
        <f>VLOOKUP(Level2[[#This Row],[Level 2]],Capabilities_Default!E:G,3,)</f>
        <v xml:space="preserve">Production </v>
      </c>
      <c r="C44" t="s">
        <v>10377</v>
      </c>
      <c r="D44" t="s">
        <v>2089</v>
      </c>
    </row>
    <row r="45" spans="1:4">
      <c r="A45">
        <v>243</v>
      </c>
      <c r="B45" s="5" t="str">
        <f>VLOOKUP(Level2[[#This Row],[Level 2]],Capabilities_Default!E:G,3,)</f>
        <v xml:space="preserve">Production </v>
      </c>
      <c r="C45" t="s">
        <v>10378</v>
      </c>
      <c r="D45" t="s">
        <v>2089</v>
      </c>
    </row>
    <row r="46" spans="1:4">
      <c r="A46">
        <v>244</v>
      </c>
      <c r="B46" s="5" t="str">
        <f>VLOOKUP(Level2[[#This Row],[Level 2]],Capabilities_Default!E:G,3,)</f>
        <v xml:space="preserve">Production </v>
      </c>
      <c r="C46" t="s">
        <v>10379</v>
      </c>
      <c r="D46" t="s">
        <v>2089</v>
      </c>
    </row>
    <row r="47" spans="1:4">
      <c r="A47">
        <v>245</v>
      </c>
      <c r="B47" s="5" t="str">
        <f>VLOOKUP(Level2[[#This Row],[Level 2]],Capabilities_Default!E:G,3,)</f>
        <v xml:space="preserve">Strategic Management </v>
      </c>
      <c r="C47" t="s">
        <v>10380</v>
      </c>
      <c r="D47" t="s">
        <v>2089</v>
      </c>
    </row>
    <row r="48" spans="1:4">
      <c r="A48">
        <v>246</v>
      </c>
      <c r="B48" s="5" t="str">
        <f>VLOOKUP(Level2[[#This Row],[Level 2]],Capabilities_Default!E:G,3,)</f>
        <v xml:space="preserve">Strategic Management </v>
      </c>
      <c r="C48" t="s">
        <v>10381</v>
      </c>
      <c r="D48" t="s">
        <v>2089</v>
      </c>
    </row>
    <row r="49" spans="1:4">
      <c r="A49">
        <v>247</v>
      </c>
      <c r="B49" s="5" t="str">
        <f>VLOOKUP(Level2[[#This Row],[Level 2]],Capabilities_Default!E:G,3,)</f>
        <v xml:space="preserve">Strategic Management </v>
      </c>
      <c r="C49" t="s">
        <v>10382</v>
      </c>
      <c r="D49" t="s">
        <v>2089</v>
      </c>
    </row>
    <row r="50" spans="1:4">
      <c r="A50">
        <v>248</v>
      </c>
      <c r="B50" s="5" t="str">
        <f>VLOOKUP(Level2[[#This Row],[Level 2]],Capabilities_Default!E:G,3,)</f>
        <v xml:space="preserve">Strategic Management </v>
      </c>
      <c r="C50" t="s">
        <v>10383</v>
      </c>
      <c r="D50" t="s">
        <v>2089</v>
      </c>
    </row>
    <row r="51" spans="1:4">
      <c r="A51">
        <v>249</v>
      </c>
      <c r="B51" s="5" t="str">
        <f>VLOOKUP(Level2[[#This Row],[Level 2]],Capabilities_Default!E:G,3,)</f>
        <v xml:space="preserve">Strategic Management </v>
      </c>
      <c r="C51" t="s">
        <v>10384</v>
      </c>
      <c r="D51" t="s">
        <v>2089</v>
      </c>
    </row>
    <row r="52" spans="1:4">
      <c r="A52">
        <v>250</v>
      </c>
      <c r="B52" s="5" t="str">
        <f>VLOOKUP(Level2[[#This Row],[Level 2]],Capabilities_Default!E:G,3,)</f>
        <v xml:space="preserve">Strategic Management </v>
      </c>
      <c r="C52" t="s">
        <v>10385</v>
      </c>
      <c r="D52" t="s">
        <v>2089</v>
      </c>
    </row>
    <row r="53" spans="1:4">
      <c r="A53">
        <v>251</v>
      </c>
      <c r="B53" s="5" t="str">
        <f>VLOOKUP(Level2[[#This Row],[Level 2]],Capabilities_Default!E:G,3,)</f>
        <v xml:space="preserve">Strategic Management </v>
      </c>
      <c r="C53" t="s">
        <v>10386</v>
      </c>
      <c r="D53" t="s">
        <v>2089</v>
      </c>
    </row>
    <row r="54" spans="1:4">
      <c r="A54">
        <v>252</v>
      </c>
      <c r="B54" s="5" t="str">
        <f>VLOOKUP(Level2[[#This Row],[Level 2]],Capabilities_Default!E:G,3,)</f>
        <v xml:space="preserve">Strategic Management </v>
      </c>
      <c r="C54" t="s">
        <v>10387</v>
      </c>
      <c r="D54" t="s">
        <v>2089</v>
      </c>
    </row>
  </sheetData>
  <sheetProtection algorithmName="SHA-512" hashValue="C1I5gHcjuV0VvugeeUUWy3bebLyaChoKy+L19awHnSgsr0EfD0v0yDJeHFZVVbqh45fGtYqHA1PyNN14EykG0A==" saltValue="hWgL/ioGvggP+duhjDVecA==" spinCount="100000" sheet="1" objects="1" scenarios="1"/>
  <pageMargins left="0.7" right="0.7" top="0.75" bottom="0.75" header="0.3" footer="0.3"/>
  <pageSetup orientation="portrait" horizontalDpi="4294967295" verticalDpi="4294967295"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17D563F-5A8F-47AE-8E38-E8584C8890D8}">
          <x14:formula1>
            <xm:f>Tabels!$B$4:$B$5</xm:f>
          </x14:formula1>
          <xm:sqref>D2:D54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CDCB0-D372-4799-AC14-8301C95DC788}">
  <sheetPr codeName="Sheet13"/>
  <dimension ref="A1:B309"/>
  <sheetViews>
    <sheetView workbookViewId="0">
      <pane xSplit="2" ySplit="1" topLeftCell="C2" activePane="bottomRight" state="frozen"/>
      <selection pane="bottomRight" activeCell="A2" sqref="A2"/>
      <selection pane="bottomLeft"/>
      <selection pane="topRight"/>
    </sheetView>
  </sheetViews>
  <sheetFormatPr defaultRowHeight="15"/>
  <cols>
    <col min="1" max="1" width="5" customWidth="1"/>
    <col min="2" max="2" width="40" customWidth="1"/>
  </cols>
  <sheetData>
    <row r="1" spans="1:2" s="1" customFormat="1">
      <c r="A1" s="2" t="s">
        <v>7566</v>
      </c>
      <c r="B1" s="2" t="s">
        <v>5542</v>
      </c>
    </row>
    <row r="2" spans="1:2">
      <c r="A2">
        <v>536</v>
      </c>
      <c r="B2" t="s">
        <v>6207</v>
      </c>
    </row>
    <row r="3" spans="1:2">
      <c r="A3">
        <v>437</v>
      </c>
      <c r="B3" t="s">
        <v>6106</v>
      </c>
    </row>
    <row r="4" spans="1:2">
      <c r="A4">
        <v>322</v>
      </c>
      <c r="B4" t="s">
        <v>6035</v>
      </c>
    </row>
    <row r="5" spans="1:2">
      <c r="A5">
        <v>604</v>
      </c>
      <c r="B5" t="s">
        <v>7425</v>
      </c>
    </row>
    <row r="6" spans="1:2">
      <c r="A6">
        <v>469</v>
      </c>
      <c r="B6" t="s">
        <v>10388</v>
      </c>
    </row>
    <row r="7" spans="1:2">
      <c r="A7">
        <v>520</v>
      </c>
      <c r="B7" t="s">
        <v>6984</v>
      </c>
    </row>
    <row r="8" spans="1:2">
      <c r="A8">
        <v>508</v>
      </c>
      <c r="B8" t="s">
        <v>6932</v>
      </c>
    </row>
    <row r="9" spans="1:2">
      <c r="A9">
        <v>537</v>
      </c>
      <c r="B9" t="s">
        <v>6211</v>
      </c>
    </row>
    <row r="10" spans="1:2">
      <c r="A10">
        <v>405</v>
      </c>
      <c r="B10" t="s">
        <v>5888</v>
      </c>
    </row>
    <row r="11" spans="1:2">
      <c r="A11">
        <v>480</v>
      </c>
      <c r="B11" t="s">
        <v>6825</v>
      </c>
    </row>
    <row r="12" spans="1:2">
      <c r="A12">
        <v>323</v>
      </c>
      <c r="B12" t="s">
        <v>6063</v>
      </c>
    </row>
    <row r="13" spans="1:2">
      <c r="A13">
        <v>427</v>
      </c>
      <c r="B13" t="s">
        <v>6067</v>
      </c>
    </row>
    <row r="14" spans="1:2">
      <c r="A14">
        <v>450</v>
      </c>
      <c r="B14" t="s">
        <v>10389</v>
      </c>
    </row>
    <row r="15" spans="1:2">
      <c r="A15">
        <v>568</v>
      </c>
      <c r="B15" t="s">
        <v>6304</v>
      </c>
    </row>
    <row r="16" spans="1:2">
      <c r="A16">
        <v>438</v>
      </c>
      <c r="B16" t="s">
        <v>6110</v>
      </c>
    </row>
    <row r="17" spans="1:2">
      <c r="A17">
        <v>545</v>
      </c>
      <c r="B17" t="s">
        <v>6242</v>
      </c>
    </row>
    <row r="18" spans="1:2">
      <c r="A18">
        <v>541</v>
      </c>
      <c r="B18" t="s">
        <v>6227</v>
      </c>
    </row>
    <row r="19" spans="1:2">
      <c r="A19">
        <v>380</v>
      </c>
      <c r="B19" t="s">
        <v>5625</v>
      </c>
    </row>
    <row r="20" spans="1:2">
      <c r="A20">
        <v>354</v>
      </c>
      <c r="B20" t="s">
        <v>7281</v>
      </c>
    </row>
    <row r="21" spans="1:2">
      <c r="A21">
        <v>390</v>
      </c>
      <c r="B21" t="s">
        <v>5967</v>
      </c>
    </row>
    <row r="22" spans="1:2">
      <c r="A22">
        <v>431</v>
      </c>
      <c r="B22" t="s">
        <v>6082</v>
      </c>
    </row>
    <row r="23" spans="1:2">
      <c r="A23">
        <v>546</v>
      </c>
      <c r="B23" t="s">
        <v>6245</v>
      </c>
    </row>
    <row r="24" spans="1:2">
      <c r="A24">
        <v>381</v>
      </c>
      <c r="B24" t="s">
        <v>5631</v>
      </c>
    </row>
    <row r="25" spans="1:2">
      <c r="A25">
        <v>447</v>
      </c>
      <c r="B25" t="s">
        <v>6147</v>
      </c>
    </row>
    <row r="26" spans="1:2">
      <c r="A26">
        <v>346</v>
      </c>
      <c r="B26" t="s">
        <v>6203</v>
      </c>
    </row>
    <row r="27" spans="1:2">
      <c r="A27">
        <v>377</v>
      </c>
      <c r="B27" t="s">
        <v>5612</v>
      </c>
    </row>
    <row r="28" spans="1:2">
      <c r="A28">
        <v>362</v>
      </c>
      <c r="B28" t="s">
        <v>5558</v>
      </c>
    </row>
    <row r="29" spans="1:2">
      <c r="A29">
        <v>496</v>
      </c>
      <c r="B29" t="s">
        <v>6882</v>
      </c>
    </row>
    <row r="30" spans="1:2">
      <c r="A30">
        <v>573</v>
      </c>
      <c r="B30" t="s">
        <v>7284</v>
      </c>
    </row>
    <row r="31" spans="1:2">
      <c r="A31">
        <v>504</v>
      </c>
      <c r="B31" t="s">
        <v>6914</v>
      </c>
    </row>
    <row r="32" spans="1:2">
      <c r="A32">
        <v>505</v>
      </c>
      <c r="B32" t="s">
        <v>10390</v>
      </c>
    </row>
    <row r="33" spans="1:2">
      <c r="A33">
        <v>363</v>
      </c>
      <c r="B33" t="s">
        <v>5561</v>
      </c>
    </row>
    <row r="34" spans="1:2">
      <c r="A34">
        <v>308</v>
      </c>
      <c r="B34" t="s">
        <v>5555</v>
      </c>
    </row>
    <row r="35" spans="1:2">
      <c r="A35">
        <v>309</v>
      </c>
      <c r="B35" t="s">
        <v>5576</v>
      </c>
    </row>
    <row r="36" spans="1:2">
      <c r="A36">
        <v>596</v>
      </c>
      <c r="B36" t="s">
        <v>7395</v>
      </c>
    </row>
    <row r="37" spans="1:2">
      <c r="A37">
        <v>588</v>
      </c>
      <c r="B37" t="s">
        <v>7362</v>
      </c>
    </row>
    <row r="38" spans="1:2">
      <c r="A38">
        <v>414</v>
      </c>
      <c r="B38" t="s">
        <v>6025</v>
      </c>
    </row>
    <row r="39" spans="1:2">
      <c r="A39">
        <v>420</v>
      </c>
      <c r="B39" t="s">
        <v>6038</v>
      </c>
    </row>
    <row r="40" spans="1:2">
      <c r="A40">
        <v>432</v>
      </c>
      <c r="B40" t="s">
        <v>6085</v>
      </c>
    </row>
    <row r="41" spans="1:2">
      <c r="A41">
        <v>470</v>
      </c>
      <c r="B41" t="s">
        <v>10391</v>
      </c>
    </row>
    <row r="42" spans="1:2">
      <c r="A42">
        <v>471</v>
      </c>
      <c r="B42" t="s">
        <v>10392</v>
      </c>
    </row>
    <row r="43" spans="1:2">
      <c r="A43">
        <v>310</v>
      </c>
      <c r="B43" t="s">
        <v>5591</v>
      </c>
    </row>
    <row r="44" spans="1:2">
      <c r="A44">
        <v>300</v>
      </c>
      <c r="B44" t="s">
        <v>5550</v>
      </c>
    </row>
    <row r="45" spans="1:2">
      <c r="A45">
        <v>311</v>
      </c>
      <c r="B45" t="s">
        <v>5609</v>
      </c>
    </row>
    <row r="46" spans="1:2">
      <c r="A46">
        <v>329</v>
      </c>
      <c r="B46" t="s">
        <v>10393</v>
      </c>
    </row>
    <row r="47" spans="1:2">
      <c r="A47">
        <v>481</v>
      </c>
      <c r="B47" t="s">
        <v>6828</v>
      </c>
    </row>
    <row r="48" spans="1:2">
      <c r="A48">
        <v>428</v>
      </c>
      <c r="B48" t="s">
        <v>6070</v>
      </c>
    </row>
    <row r="49" spans="1:2">
      <c r="A49">
        <v>378</v>
      </c>
      <c r="B49" t="s">
        <v>5615</v>
      </c>
    </row>
    <row r="50" spans="1:2">
      <c r="A50">
        <v>463</v>
      </c>
      <c r="B50" t="s">
        <v>10394</v>
      </c>
    </row>
    <row r="51" spans="1:2">
      <c r="A51">
        <v>464</v>
      </c>
      <c r="B51" t="s">
        <v>10395</v>
      </c>
    </row>
    <row r="52" spans="1:2">
      <c r="A52">
        <v>465</v>
      </c>
      <c r="B52" t="s">
        <v>10396</v>
      </c>
    </row>
    <row r="53" spans="1:2">
      <c r="A53">
        <v>512</v>
      </c>
      <c r="B53" t="s">
        <v>6948</v>
      </c>
    </row>
    <row r="54" spans="1:2">
      <c r="A54">
        <v>451</v>
      </c>
      <c r="B54" t="s">
        <v>10397</v>
      </c>
    </row>
    <row r="55" spans="1:2">
      <c r="A55">
        <v>558</v>
      </c>
      <c r="B55" t="s">
        <v>6340</v>
      </c>
    </row>
    <row r="56" spans="1:2">
      <c r="A56">
        <v>559</v>
      </c>
      <c r="B56" t="s">
        <v>6343</v>
      </c>
    </row>
    <row r="57" spans="1:2">
      <c r="A57">
        <v>400</v>
      </c>
      <c r="B57" t="s">
        <v>10398</v>
      </c>
    </row>
    <row r="58" spans="1:2">
      <c r="A58">
        <v>482</v>
      </c>
      <c r="B58" t="s">
        <v>6831</v>
      </c>
    </row>
    <row r="59" spans="1:2">
      <c r="A59">
        <v>483</v>
      </c>
      <c r="B59" t="s">
        <v>6834</v>
      </c>
    </row>
    <row r="60" spans="1:2">
      <c r="A60">
        <v>605</v>
      </c>
      <c r="B60" t="s">
        <v>7428</v>
      </c>
    </row>
    <row r="61" spans="1:2">
      <c r="A61">
        <v>569</v>
      </c>
      <c r="B61" t="s">
        <v>6307</v>
      </c>
    </row>
    <row r="62" spans="1:2">
      <c r="A62">
        <v>330</v>
      </c>
      <c r="B62" t="s">
        <v>10399</v>
      </c>
    </row>
    <row r="63" spans="1:2">
      <c r="A63">
        <v>417</v>
      </c>
      <c r="B63" t="s">
        <v>10400</v>
      </c>
    </row>
    <row r="64" spans="1:2">
      <c r="A64">
        <v>506</v>
      </c>
      <c r="B64" t="s">
        <v>10401</v>
      </c>
    </row>
    <row r="65" spans="1:2">
      <c r="A65">
        <v>466</v>
      </c>
      <c r="B65" t="s">
        <v>10402</v>
      </c>
    </row>
    <row r="66" spans="1:2">
      <c r="A66">
        <v>467</v>
      </c>
      <c r="B66" t="s">
        <v>10403</v>
      </c>
    </row>
    <row r="67" spans="1:2">
      <c r="A67">
        <v>597</v>
      </c>
      <c r="B67" t="s">
        <v>7398</v>
      </c>
    </row>
    <row r="68" spans="1:2">
      <c r="A68">
        <v>387</v>
      </c>
      <c r="B68" t="s">
        <v>5947</v>
      </c>
    </row>
    <row r="69" spans="1:2">
      <c r="A69">
        <v>600</v>
      </c>
      <c r="B69" t="s">
        <v>7410</v>
      </c>
    </row>
    <row r="70" spans="1:2">
      <c r="A70">
        <v>606</v>
      </c>
      <c r="B70" t="s">
        <v>7431</v>
      </c>
    </row>
    <row r="71" spans="1:2">
      <c r="A71">
        <v>406</v>
      </c>
      <c r="B71" t="s">
        <v>10404</v>
      </c>
    </row>
    <row r="72" spans="1:2">
      <c r="A72">
        <v>492</v>
      </c>
      <c r="B72" t="s">
        <v>6867</v>
      </c>
    </row>
    <row r="73" spans="1:2">
      <c r="A73">
        <v>338</v>
      </c>
      <c r="B73" t="s">
        <v>6910</v>
      </c>
    </row>
    <row r="74" spans="1:2">
      <c r="A74">
        <v>415</v>
      </c>
      <c r="B74" t="s">
        <v>6028</v>
      </c>
    </row>
    <row r="75" spans="1:2">
      <c r="A75">
        <v>421</v>
      </c>
      <c r="B75" t="s">
        <v>6042</v>
      </c>
    </row>
    <row r="76" spans="1:2">
      <c r="A76">
        <v>314</v>
      </c>
      <c r="B76" t="s">
        <v>5944</v>
      </c>
    </row>
    <row r="77" spans="1:2">
      <c r="A77">
        <v>315</v>
      </c>
      <c r="B77" t="s">
        <v>5963</v>
      </c>
    </row>
    <row r="78" spans="1:2">
      <c r="A78">
        <v>301</v>
      </c>
      <c r="B78" t="s">
        <v>9995</v>
      </c>
    </row>
    <row r="79" spans="1:2">
      <c r="A79">
        <v>601</v>
      </c>
      <c r="B79" t="s">
        <v>7413</v>
      </c>
    </row>
    <row r="80" spans="1:2">
      <c r="A80">
        <v>509</v>
      </c>
      <c r="B80" t="s">
        <v>6936</v>
      </c>
    </row>
    <row r="81" spans="1:2">
      <c r="A81">
        <v>578</v>
      </c>
      <c r="B81" t="s">
        <v>7326</v>
      </c>
    </row>
    <row r="82" spans="1:2">
      <c r="A82">
        <v>532</v>
      </c>
      <c r="B82" t="s">
        <v>7035</v>
      </c>
    </row>
    <row r="83" spans="1:2">
      <c r="A83">
        <v>510</v>
      </c>
      <c r="B83" t="s">
        <v>6939</v>
      </c>
    </row>
    <row r="84" spans="1:2">
      <c r="A84">
        <v>602</v>
      </c>
      <c r="B84" t="s">
        <v>7416</v>
      </c>
    </row>
    <row r="85" spans="1:2">
      <c r="A85">
        <v>513</v>
      </c>
      <c r="B85" t="s">
        <v>6952</v>
      </c>
    </row>
    <row r="86" spans="1:2">
      <c r="A86">
        <v>574</v>
      </c>
      <c r="B86" t="s">
        <v>7287</v>
      </c>
    </row>
    <row r="87" spans="1:2">
      <c r="A87">
        <v>422</v>
      </c>
      <c r="B87" t="s">
        <v>6045</v>
      </c>
    </row>
    <row r="88" spans="1:2">
      <c r="A88">
        <v>355</v>
      </c>
      <c r="B88" t="s">
        <v>7323</v>
      </c>
    </row>
    <row r="89" spans="1:2">
      <c r="A89">
        <v>553</v>
      </c>
      <c r="B89" t="s">
        <v>6322</v>
      </c>
    </row>
    <row r="90" spans="1:2">
      <c r="A90">
        <v>302</v>
      </c>
      <c r="B90" t="s">
        <v>6034</v>
      </c>
    </row>
    <row r="91" spans="1:2">
      <c r="A91">
        <v>324</v>
      </c>
      <c r="B91" t="s">
        <v>6079</v>
      </c>
    </row>
    <row r="92" spans="1:2">
      <c r="A92">
        <v>448</v>
      </c>
      <c r="B92" t="s">
        <v>6150</v>
      </c>
    </row>
    <row r="93" spans="1:2">
      <c r="A93">
        <v>433</v>
      </c>
      <c r="B93" t="s">
        <v>6088</v>
      </c>
    </row>
    <row r="94" spans="1:2">
      <c r="A94">
        <v>449</v>
      </c>
      <c r="B94" t="s">
        <v>6153</v>
      </c>
    </row>
    <row r="95" spans="1:2">
      <c r="A95">
        <v>401</v>
      </c>
      <c r="B95" t="s">
        <v>5828</v>
      </c>
    </row>
    <row r="96" spans="1:2">
      <c r="A96">
        <v>497</v>
      </c>
      <c r="B96" t="s">
        <v>6885</v>
      </c>
    </row>
    <row r="97" spans="1:2">
      <c r="A97">
        <v>402</v>
      </c>
      <c r="B97" t="s">
        <v>10405</v>
      </c>
    </row>
    <row r="98" spans="1:2">
      <c r="A98">
        <v>554</v>
      </c>
      <c r="B98" t="s">
        <v>6325</v>
      </c>
    </row>
    <row r="99" spans="1:2">
      <c r="A99">
        <v>550</v>
      </c>
      <c r="B99" t="s">
        <v>6261</v>
      </c>
    </row>
    <row r="100" spans="1:2">
      <c r="A100">
        <v>441</v>
      </c>
      <c r="B100" t="s">
        <v>6125</v>
      </c>
    </row>
    <row r="101" spans="1:2">
      <c r="A101">
        <v>395</v>
      </c>
      <c r="B101" t="s">
        <v>6001</v>
      </c>
    </row>
    <row r="102" spans="1:2">
      <c r="A102">
        <v>316</v>
      </c>
      <c r="B102" t="s">
        <v>9999</v>
      </c>
    </row>
    <row r="103" spans="1:2">
      <c r="A103">
        <v>372</v>
      </c>
      <c r="B103" t="s">
        <v>5594</v>
      </c>
    </row>
    <row r="104" spans="1:2">
      <c r="A104">
        <v>456</v>
      </c>
      <c r="B104" t="s">
        <v>5594</v>
      </c>
    </row>
    <row r="105" spans="1:2">
      <c r="A105">
        <v>457</v>
      </c>
      <c r="B105" t="s">
        <v>10406</v>
      </c>
    </row>
    <row r="106" spans="1:2">
      <c r="A106">
        <v>403</v>
      </c>
      <c r="B106" t="s">
        <v>10407</v>
      </c>
    </row>
    <row r="107" spans="1:2">
      <c r="A107">
        <v>364</v>
      </c>
      <c r="B107" t="s">
        <v>5564</v>
      </c>
    </row>
    <row r="108" spans="1:2">
      <c r="A108">
        <v>452</v>
      </c>
      <c r="B108" t="s">
        <v>10408</v>
      </c>
    </row>
    <row r="109" spans="1:2">
      <c r="A109">
        <v>317</v>
      </c>
      <c r="B109" t="s">
        <v>10409</v>
      </c>
    </row>
    <row r="110" spans="1:2">
      <c r="A110">
        <v>347</v>
      </c>
      <c r="B110" t="s">
        <v>6224</v>
      </c>
    </row>
    <row r="111" spans="1:2">
      <c r="A111">
        <v>356</v>
      </c>
      <c r="B111" t="s">
        <v>7341</v>
      </c>
    </row>
    <row r="112" spans="1:2">
      <c r="A112">
        <v>575</v>
      </c>
      <c r="B112" t="s">
        <v>7290</v>
      </c>
    </row>
    <row r="113" spans="1:2">
      <c r="A113">
        <v>423</v>
      </c>
      <c r="B113" t="s">
        <v>6048</v>
      </c>
    </row>
    <row r="114" spans="1:2">
      <c r="A114">
        <v>429</v>
      </c>
      <c r="B114" t="s">
        <v>6073</v>
      </c>
    </row>
    <row r="115" spans="1:2">
      <c r="A115">
        <v>424</v>
      </c>
      <c r="B115" t="s">
        <v>6051</v>
      </c>
    </row>
    <row r="116" spans="1:2">
      <c r="A116">
        <v>318</v>
      </c>
      <c r="B116" t="s">
        <v>10002</v>
      </c>
    </row>
    <row r="117" spans="1:2">
      <c r="A117">
        <v>407</v>
      </c>
      <c r="B117" t="s">
        <v>5724</v>
      </c>
    </row>
    <row r="118" spans="1:2">
      <c r="A118">
        <v>408</v>
      </c>
      <c r="B118" t="s">
        <v>5905</v>
      </c>
    </row>
    <row r="119" spans="1:2">
      <c r="A119">
        <v>409</v>
      </c>
      <c r="B119" t="s">
        <v>10410</v>
      </c>
    </row>
    <row r="120" spans="1:2">
      <c r="A120">
        <v>319</v>
      </c>
      <c r="B120" t="s">
        <v>6010</v>
      </c>
    </row>
    <row r="121" spans="1:2">
      <c r="A121">
        <v>320</v>
      </c>
      <c r="B121" t="s">
        <v>3020</v>
      </c>
    </row>
    <row r="122" spans="1:2">
      <c r="A122">
        <v>570</v>
      </c>
      <c r="B122" t="s">
        <v>6310</v>
      </c>
    </row>
    <row r="123" spans="1:2">
      <c r="A123">
        <v>333</v>
      </c>
      <c r="B123" t="s">
        <v>6806</v>
      </c>
    </row>
    <row r="124" spans="1:2">
      <c r="A124">
        <v>348</v>
      </c>
      <c r="B124" t="s">
        <v>6239</v>
      </c>
    </row>
    <row r="125" spans="1:2">
      <c r="A125">
        <v>579</v>
      </c>
      <c r="B125" t="s">
        <v>7329</v>
      </c>
    </row>
    <row r="126" spans="1:2">
      <c r="A126">
        <v>349</v>
      </c>
      <c r="B126" t="s">
        <v>6257</v>
      </c>
    </row>
    <row r="127" spans="1:2">
      <c r="A127">
        <v>430</v>
      </c>
      <c r="B127" t="s">
        <v>6076</v>
      </c>
    </row>
    <row r="128" spans="1:2">
      <c r="A128">
        <v>590</v>
      </c>
      <c r="B128" t="s">
        <v>7367</v>
      </c>
    </row>
    <row r="129" spans="1:2">
      <c r="A129">
        <v>484</v>
      </c>
      <c r="B129" t="s">
        <v>6837</v>
      </c>
    </row>
    <row r="130" spans="1:2">
      <c r="A130">
        <v>498</v>
      </c>
      <c r="B130" t="s">
        <v>6888</v>
      </c>
    </row>
    <row r="131" spans="1:2">
      <c r="A131">
        <v>472</v>
      </c>
      <c r="B131" t="s">
        <v>10411</v>
      </c>
    </row>
    <row r="132" spans="1:2">
      <c r="A132">
        <v>373</v>
      </c>
      <c r="B132" t="s">
        <v>5597</v>
      </c>
    </row>
    <row r="133" spans="1:2">
      <c r="A133">
        <v>458</v>
      </c>
      <c r="B133" t="s">
        <v>5597</v>
      </c>
    </row>
    <row r="134" spans="1:2">
      <c r="A134">
        <v>391</v>
      </c>
      <c r="B134" t="s">
        <v>5970</v>
      </c>
    </row>
    <row r="135" spans="1:2">
      <c r="A135">
        <v>555</v>
      </c>
      <c r="B135" t="s">
        <v>6328</v>
      </c>
    </row>
    <row r="136" spans="1:2">
      <c r="A136">
        <v>368</v>
      </c>
      <c r="B136" t="s">
        <v>5582</v>
      </c>
    </row>
    <row r="137" spans="1:2">
      <c r="A137">
        <v>357</v>
      </c>
      <c r="B137" t="s">
        <v>7359</v>
      </c>
    </row>
    <row r="138" spans="1:2">
      <c r="A138">
        <v>374</v>
      </c>
      <c r="B138" t="s">
        <v>5600</v>
      </c>
    </row>
    <row r="139" spans="1:2">
      <c r="A139">
        <v>459</v>
      </c>
      <c r="B139" t="s">
        <v>5600</v>
      </c>
    </row>
    <row r="140" spans="1:2">
      <c r="A140">
        <v>375</v>
      </c>
      <c r="B140" t="s">
        <v>5603</v>
      </c>
    </row>
    <row r="141" spans="1:2">
      <c r="A141">
        <v>460</v>
      </c>
      <c r="B141" t="s">
        <v>5603</v>
      </c>
    </row>
    <row r="142" spans="1:2">
      <c r="A142">
        <v>453</v>
      </c>
      <c r="B142" t="s">
        <v>10412</v>
      </c>
    </row>
    <row r="143" spans="1:2">
      <c r="A143">
        <v>461</v>
      </c>
      <c r="B143" t="s">
        <v>10413</v>
      </c>
    </row>
    <row r="144" spans="1:2">
      <c r="A144">
        <v>379</v>
      </c>
      <c r="B144" t="s">
        <v>5618</v>
      </c>
    </row>
    <row r="145" spans="1:2">
      <c r="A145">
        <v>524</v>
      </c>
      <c r="B145" t="s">
        <v>7001</v>
      </c>
    </row>
    <row r="146" spans="1:2">
      <c r="A146">
        <v>476</v>
      </c>
      <c r="B146" t="s">
        <v>6810</v>
      </c>
    </row>
    <row r="147" spans="1:2">
      <c r="A147">
        <v>538</v>
      </c>
      <c r="B147" t="s">
        <v>6215</v>
      </c>
    </row>
    <row r="148" spans="1:2">
      <c r="A148">
        <v>396</v>
      </c>
      <c r="B148" t="s">
        <v>10414</v>
      </c>
    </row>
    <row r="149" spans="1:2">
      <c r="A149">
        <v>583</v>
      </c>
      <c r="B149" t="s">
        <v>7344</v>
      </c>
    </row>
    <row r="150" spans="1:2">
      <c r="A150">
        <v>369</v>
      </c>
      <c r="B150" t="s">
        <v>5585</v>
      </c>
    </row>
    <row r="151" spans="1:2">
      <c r="A151">
        <v>392</v>
      </c>
      <c r="B151" t="s">
        <v>5973</v>
      </c>
    </row>
    <row r="152" spans="1:2">
      <c r="A152">
        <v>425</v>
      </c>
      <c r="B152" t="s">
        <v>6054</v>
      </c>
    </row>
    <row r="153" spans="1:2">
      <c r="A153">
        <v>556</v>
      </c>
      <c r="B153" t="s">
        <v>6331</v>
      </c>
    </row>
    <row r="154" spans="1:2">
      <c r="A154">
        <v>528</v>
      </c>
      <c r="B154" t="s">
        <v>7019</v>
      </c>
    </row>
    <row r="155" spans="1:2">
      <c r="A155">
        <v>584</v>
      </c>
      <c r="B155" t="s">
        <v>10415</v>
      </c>
    </row>
    <row r="156" spans="1:2">
      <c r="A156">
        <v>393</v>
      </c>
      <c r="B156" t="s">
        <v>5976</v>
      </c>
    </row>
    <row r="157" spans="1:2">
      <c r="A157">
        <v>365</v>
      </c>
      <c r="B157" t="s">
        <v>5567</v>
      </c>
    </row>
    <row r="158" spans="1:2">
      <c r="A158">
        <v>585</v>
      </c>
      <c r="B158" t="s">
        <v>7350</v>
      </c>
    </row>
    <row r="159" spans="1:2">
      <c r="A159">
        <v>499</v>
      </c>
      <c r="B159" t="s">
        <v>6891</v>
      </c>
    </row>
    <row r="160" spans="1:2">
      <c r="A160">
        <v>411</v>
      </c>
      <c r="B160" t="s">
        <v>6013</v>
      </c>
    </row>
    <row r="161" spans="1:2">
      <c r="A161">
        <v>542</v>
      </c>
      <c r="B161" t="s">
        <v>6230</v>
      </c>
    </row>
    <row r="162" spans="1:2">
      <c r="A162">
        <v>477</v>
      </c>
      <c r="B162" t="s">
        <v>6813</v>
      </c>
    </row>
    <row r="163" spans="1:2">
      <c r="A163">
        <v>592</v>
      </c>
      <c r="B163" t="s">
        <v>7380</v>
      </c>
    </row>
    <row r="164" spans="1:2">
      <c r="A164">
        <v>593</v>
      </c>
      <c r="B164" t="s">
        <v>7383</v>
      </c>
    </row>
    <row r="165" spans="1:2">
      <c r="A165">
        <v>594</v>
      </c>
      <c r="B165" t="s">
        <v>7386</v>
      </c>
    </row>
    <row r="166" spans="1:2">
      <c r="A166">
        <v>547</v>
      </c>
      <c r="B166" t="s">
        <v>6248</v>
      </c>
    </row>
    <row r="167" spans="1:2">
      <c r="A167">
        <v>551</v>
      </c>
      <c r="B167" t="s">
        <v>6264</v>
      </c>
    </row>
    <row r="168" spans="1:2">
      <c r="A168">
        <v>557</v>
      </c>
      <c r="B168" t="s">
        <v>6334</v>
      </c>
    </row>
    <row r="169" spans="1:2">
      <c r="A169">
        <v>533</v>
      </c>
      <c r="B169" t="s">
        <v>7039</v>
      </c>
    </row>
    <row r="170" spans="1:2">
      <c r="A170">
        <v>563</v>
      </c>
      <c r="B170" t="s">
        <v>6273</v>
      </c>
    </row>
    <row r="171" spans="1:2">
      <c r="A171">
        <v>376</v>
      </c>
      <c r="B171" t="s">
        <v>5606</v>
      </c>
    </row>
    <row r="172" spans="1:2">
      <c r="A172">
        <v>462</v>
      </c>
      <c r="B172" t="s">
        <v>5606</v>
      </c>
    </row>
    <row r="173" spans="1:2">
      <c r="A173">
        <v>529</v>
      </c>
      <c r="B173" t="s">
        <v>7023</v>
      </c>
    </row>
    <row r="174" spans="1:2">
      <c r="A174">
        <v>434</v>
      </c>
      <c r="B174" t="s">
        <v>6094</v>
      </c>
    </row>
    <row r="175" spans="1:2">
      <c r="A175">
        <v>580</v>
      </c>
      <c r="B175" t="s">
        <v>7332</v>
      </c>
    </row>
    <row r="176" spans="1:2">
      <c r="A176">
        <v>397</v>
      </c>
      <c r="B176" t="s">
        <v>10416</v>
      </c>
    </row>
    <row r="177" spans="1:2">
      <c r="A177">
        <v>388</v>
      </c>
      <c r="B177" t="s">
        <v>5950</v>
      </c>
    </row>
    <row r="178" spans="1:2">
      <c r="A178">
        <v>525</v>
      </c>
      <c r="B178" t="s">
        <v>7005</v>
      </c>
    </row>
    <row r="179" spans="1:2">
      <c r="A179">
        <v>530</v>
      </c>
      <c r="B179" t="s">
        <v>7026</v>
      </c>
    </row>
    <row r="180" spans="1:2">
      <c r="A180">
        <v>516</v>
      </c>
      <c r="B180" t="s">
        <v>10417</v>
      </c>
    </row>
    <row r="181" spans="1:2">
      <c r="A181">
        <v>370</v>
      </c>
      <c r="B181" t="s">
        <v>5577</v>
      </c>
    </row>
    <row r="182" spans="1:2">
      <c r="A182">
        <v>517</v>
      </c>
      <c r="B182" t="s">
        <v>10418</v>
      </c>
    </row>
    <row r="183" spans="1:2">
      <c r="A183">
        <v>560</v>
      </c>
      <c r="B183" t="s">
        <v>6349</v>
      </c>
    </row>
    <row r="184" spans="1:2">
      <c r="A184">
        <v>389</v>
      </c>
      <c r="B184" t="s">
        <v>5953</v>
      </c>
    </row>
    <row r="185" spans="1:2">
      <c r="A185">
        <v>591</v>
      </c>
      <c r="B185" t="s">
        <v>7372</v>
      </c>
    </row>
    <row r="186" spans="1:2">
      <c r="A186">
        <v>485</v>
      </c>
      <c r="B186" t="s">
        <v>6840</v>
      </c>
    </row>
    <row r="187" spans="1:2">
      <c r="A187">
        <v>486</v>
      </c>
      <c r="B187" t="s">
        <v>6843</v>
      </c>
    </row>
    <row r="188" spans="1:2">
      <c r="A188">
        <v>487</v>
      </c>
      <c r="B188" t="s">
        <v>6846</v>
      </c>
    </row>
    <row r="189" spans="1:2">
      <c r="A189">
        <v>488</v>
      </c>
      <c r="B189" t="s">
        <v>6849</v>
      </c>
    </row>
    <row r="190" spans="1:2">
      <c r="A190">
        <v>489</v>
      </c>
      <c r="B190" t="s">
        <v>6852</v>
      </c>
    </row>
    <row r="191" spans="1:2">
      <c r="A191">
        <v>531</v>
      </c>
      <c r="B191" t="s">
        <v>7029</v>
      </c>
    </row>
    <row r="192" spans="1:2">
      <c r="A192">
        <v>507</v>
      </c>
      <c r="B192" t="s">
        <v>6926</v>
      </c>
    </row>
    <row r="193" spans="1:2">
      <c r="A193">
        <v>412</v>
      </c>
      <c r="B193" t="s">
        <v>6016</v>
      </c>
    </row>
    <row r="194" spans="1:2">
      <c r="A194">
        <v>478</v>
      </c>
      <c r="B194" t="s">
        <v>6816</v>
      </c>
    </row>
    <row r="195" spans="1:2">
      <c r="A195">
        <v>394</v>
      </c>
      <c r="B195" t="s">
        <v>5979</v>
      </c>
    </row>
    <row r="196" spans="1:2">
      <c r="A196">
        <v>385</v>
      </c>
      <c r="B196" t="s">
        <v>5643</v>
      </c>
    </row>
    <row r="197" spans="1:2">
      <c r="A197">
        <v>490</v>
      </c>
      <c r="B197" t="s">
        <v>6855</v>
      </c>
    </row>
    <row r="198" spans="1:2">
      <c r="A198">
        <v>607</v>
      </c>
      <c r="B198" t="s">
        <v>7434</v>
      </c>
    </row>
    <row r="199" spans="1:2">
      <c r="A199">
        <v>493</v>
      </c>
      <c r="B199" t="s">
        <v>6870</v>
      </c>
    </row>
    <row r="200" spans="1:2">
      <c r="A200">
        <v>494</v>
      </c>
      <c r="B200" t="s">
        <v>6873</v>
      </c>
    </row>
    <row r="201" spans="1:2">
      <c r="A201">
        <v>398</v>
      </c>
      <c r="B201" t="s">
        <v>10419</v>
      </c>
    </row>
    <row r="202" spans="1:2">
      <c r="A202">
        <v>442</v>
      </c>
      <c r="B202" t="s">
        <v>6129</v>
      </c>
    </row>
    <row r="203" spans="1:2">
      <c r="A203">
        <v>413</v>
      </c>
      <c r="B203" t="s">
        <v>6019</v>
      </c>
    </row>
    <row r="204" spans="1:2">
      <c r="A204">
        <v>479</v>
      </c>
      <c r="B204" t="s">
        <v>6819</v>
      </c>
    </row>
    <row r="205" spans="1:2">
      <c r="A205">
        <v>473</v>
      </c>
      <c r="B205" t="s">
        <v>10420</v>
      </c>
    </row>
    <row r="206" spans="1:2">
      <c r="A206">
        <v>454</v>
      </c>
      <c r="B206" t="s">
        <v>10421</v>
      </c>
    </row>
    <row r="207" spans="1:2">
      <c r="A207">
        <v>561</v>
      </c>
      <c r="B207" t="s">
        <v>6352</v>
      </c>
    </row>
    <row r="208" spans="1:2">
      <c r="A208">
        <v>418</v>
      </c>
      <c r="B208" t="s">
        <v>10422</v>
      </c>
    </row>
    <row r="209" spans="1:2">
      <c r="A209">
        <v>511</v>
      </c>
      <c r="B209" t="s">
        <v>6942</v>
      </c>
    </row>
    <row r="210" spans="1:2">
      <c r="A210">
        <v>576</v>
      </c>
      <c r="B210" t="s">
        <v>10423</v>
      </c>
    </row>
    <row r="211" spans="1:2">
      <c r="A211">
        <v>303</v>
      </c>
      <c r="B211" t="s">
        <v>10333</v>
      </c>
    </row>
    <row r="212" spans="1:2">
      <c r="A212">
        <v>331</v>
      </c>
      <c r="B212" t="s">
        <v>10424</v>
      </c>
    </row>
    <row r="213" spans="1:2">
      <c r="A213">
        <v>339</v>
      </c>
      <c r="B213" t="s">
        <v>6929</v>
      </c>
    </row>
    <row r="214" spans="1:2">
      <c r="A214">
        <v>521</v>
      </c>
      <c r="B214" t="s">
        <v>6988</v>
      </c>
    </row>
    <row r="215" spans="1:2">
      <c r="A215">
        <v>500</v>
      </c>
      <c r="B215" t="s">
        <v>6894</v>
      </c>
    </row>
    <row r="216" spans="1:2">
      <c r="A216">
        <v>350</v>
      </c>
      <c r="B216" t="s">
        <v>6319</v>
      </c>
    </row>
    <row r="217" spans="1:2">
      <c r="A217">
        <v>358</v>
      </c>
      <c r="B217" t="s">
        <v>7377</v>
      </c>
    </row>
    <row r="218" spans="1:2">
      <c r="A218">
        <v>340</v>
      </c>
      <c r="B218" t="s">
        <v>6945</v>
      </c>
    </row>
    <row r="219" spans="1:2">
      <c r="A219">
        <v>468</v>
      </c>
      <c r="B219" t="s">
        <v>10425</v>
      </c>
    </row>
    <row r="220" spans="1:2">
      <c r="A220">
        <v>581</v>
      </c>
      <c r="B220" t="s">
        <v>7335</v>
      </c>
    </row>
    <row r="221" spans="1:2">
      <c r="A221">
        <v>571</v>
      </c>
      <c r="B221" t="s">
        <v>6313</v>
      </c>
    </row>
    <row r="222" spans="1:2">
      <c r="A222">
        <v>371</v>
      </c>
      <c r="B222" t="s">
        <v>5588</v>
      </c>
    </row>
    <row r="223" spans="1:2">
      <c r="A223">
        <v>474</v>
      </c>
      <c r="B223" t="s">
        <v>10426</v>
      </c>
    </row>
    <row r="224" spans="1:2">
      <c r="A224">
        <v>495</v>
      </c>
      <c r="B224" t="s">
        <v>6876</v>
      </c>
    </row>
    <row r="225" spans="1:2">
      <c r="A225">
        <v>548</v>
      </c>
      <c r="B225" t="s">
        <v>6251</v>
      </c>
    </row>
    <row r="226" spans="1:2">
      <c r="A226">
        <v>543</v>
      </c>
      <c r="B226" t="s">
        <v>6233</v>
      </c>
    </row>
    <row r="227" spans="1:2">
      <c r="A227">
        <v>549</v>
      </c>
      <c r="B227" t="s">
        <v>6254</v>
      </c>
    </row>
    <row r="228" spans="1:2">
      <c r="A228">
        <v>312</v>
      </c>
      <c r="B228" t="s">
        <v>5621</v>
      </c>
    </row>
    <row r="229" spans="1:2">
      <c r="A229">
        <v>359</v>
      </c>
      <c r="B229" t="s">
        <v>7392</v>
      </c>
    </row>
    <row r="230" spans="1:2">
      <c r="A230">
        <v>366</v>
      </c>
      <c r="B230" t="s">
        <v>5570</v>
      </c>
    </row>
    <row r="231" spans="1:2">
      <c r="A231">
        <v>501</v>
      </c>
      <c r="B231" t="s">
        <v>6897</v>
      </c>
    </row>
    <row r="232" spans="1:2">
      <c r="A232">
        <v>325</v>
      </c>
      <c r="B232" t="s">
        <v>6091</v>
      </c>
    </row>
    <row r="233" spans="1:2">
      <c r="A233">
        <v>426</v>
      </c>
      <c r="B233" t="s">
        <v>6057</v>
      </c>
    </row>
    <row r="234" spans="1:2">
      <c r="A234">
        <v>544</v>
      </c>
      <c r="B234" t="s">
        <v>6236</v>
      </c>
    </row>
    <row r="235" spans="1:2">
      <c r="A235">
        <v>539</v>
      </c>
      <c r="B235" t="s">
        <v>6218</v>
      </c>
    </row>
    <row r="236" spans="1:2">
      <c r="A236">
        <v>598</v>
      </c>
      <c r="B236" t="s">
        <v>7401</v>
      </c>
    </row>
    <row r="237" spans="1:2">
      <c r="A237">
        <v>562</v>
      </c>
      <c r="B237" t="s">
        <v>6346</v>
      </c>
    </row>
    <row r="238" spans="1:2">
      <c r="A238">
        <v>564</v>
      </c>
      <c r="B238" t="s">
        <v>6276</v>
      </c>
    </row>
    <row r="239" spans="1:2">
      <c r="A239">
        <v>565</v>
      </c>
      <c r="B239" t="s">
        <v>6279</v>
      </c>
    </row>
    <row r="240" spans="1:2">
      <c r="A240">
        <v>566</v>
      </c>
      <c r="B240" t="s">
        <v>6282</v>
      </c>
    </row>
    <row r="241" spans="1:2">
      <c r="A241">
        <v>567</v>
      </c>
      <c r="B241" t="s">
        <v>6285</v>
      </c>
    </row>
    <row r="242" spans="1:2">
      <c r="A242">
        <v>416</v>
      </c>
      <c r="B242" t="s">
        <v>6031</v>
      </c>
    </row>
    <row r="243" spans="1:2">
      <c r="A243">
        <v>404</v>
      </c>
      <c r="B243" t="s">
        <v>10427</v>
      </c>
    </row>
    <row r="244" spans="1:2">
      <c r="A244">
        <v>435</v>
      </c>
      <c r="B244" t="s">
        <v>6097</v>
      </c>
    </row>
    <row r="245" spans="1:2">
      <c r="A245">
        <v>522</v>
      </c>
      <c r="B245" t="s">
        <v>6991</v>
      </c>
    </row>
    <row r="246" spans="1:2">
      <c r="A246">
        <v>304</v>
      </c>
      <c r="B246" t="s">
        <v>6805</v>
      </c>
    </row>
    <row r="247" spans="1:2">
      <c r="A247">
        <v>341</v>
      </c>
      <c r="B247" t="s">
        <v>10428</v>
      </c>
    </row>
    <row r="248" spans="1:2">
      <c r="A248">
        <v>305</v>
      </c>
      <c r="B248" t="s">
        <v>10334</v>
      </c>
    </row>
    <row r="249" spans="1:2">
      <c r="A249">
        <v>351</v>
      </c>
      <c r="B249" t="s">
        <v>6337</v>
      </c>
    </row>
    <row r="250" spans="1:2">
      <c r="A250">
        <v>342</v>
      </c>
      <c r="B250" t="s">
        <v>6980</v>
      </c>
    </row>
    <row r="251" spans="1:2">
      <c r="A251">
        <v>306</v>
      </c>
      <c r="B251" t="s">
        <v>1477</v>
      </c>
    </row>
    <row r="252" spans="1:2">
      <c r="A252">
        <v>352</v>
      </c>
      <c r="B252" t="s">
        <v>10429</v>
      </c>
    </row>
    <row r="253" spans="1:2">
      <c r="A253">
        <v>353</v>
      </c>
      <c r="B253" t="s">
        <v>10430</v>
      </c>
    </row>
    <row r="254" spans="1:2">
      <c r="A254">
        <v>334</v>
      </c>
      <c r="B254" t="s">
        <v>6822</v>
      </c>
    </row>
    <row r="255" spans="1:2">
      <c r="A255">
        <v>475</v>
      </c>
      <c r="B255" t="s">
        <v>10431</v>
      </c>
    </row>
    <row r="256" spans="1:2">
      <c r="A256">
        <v>343</v>
      </c>
      <c r="B256" t="s">
        <v>6998</v>
      </c>
    </row>
    <row r="257" spans="1:2">
      <c r="A257">
        <v>344</v>
      </c>
      <c r="B257" t="s">
        <v>7016</v>
      </c>
    </row>
    <row r="258" spans="1:2">
      <c r="A258">
        <v>552</v>
      </c>
      <c r="B258" t="s">
        <v>6267</v>
      </c>
    </row>
    <row r="259" spans="1:2">
      <c r="A259">
        <v>399</v>
      </c>
      <c r="B259" t="s">
        <v>5989</v>
      </c>
    </row>
    <row r="260" spans="1:2">
      <c r="A260">
        <v>514</v>
      </c>
      <c r="B260" t="s">
        <v>6956</v>
      </c>
    </row>
    <row r="261" spans="1:2">
      <c r="A261">
        <v>534</v>
      </c>
      <c r="B261" t="s">
        <v>7042</v>
      </c>
    </row>
    <row r="262" spans="1:2">
      <c r="A262">
        <v>345</v>
      </c>
      <c r="B262" t="s">
        <v>7032</v>
      </c>
    </row>
    <row r="263" spans="1:2">
      <c r="A263">
        <v>502</v>
      </c>
      <c r="B263" t="s">
        <v>6900</v>
      </c>
    </row>
    <row r="264" spans="1:2">
      <c r="A264">
        <v>577</v>
      </c>
      <c r="B264" t="s">
        <v>7296</v>
      </c>
    </row>
    <row r="265" spans="1:2">
      <c r="A265">
        <v>572</v>
      </c>
      <c r="B265" t="s">
        <v>6316</v>
      </c>
    </row>
    <row r="266" spans="1:2">
      <c r="A266">
        <v>439</v>
      </c>
      <c r="B266" t="s">
        <v>6113</v>
      </c>
    </row>
    <row r="267" spans="1:2">
      <c r="A267">
        <v>535</v>
      </c>
      <c r="B267" t="s">
        <v>7045</v>
      </c>
    </row>
    <row r="268" spans="1:2">
      <c r="A268">
        <v>367</v>
      </c>
      <c r="B268" t="s">
        <v>5573</v>
      </c>
    </row>
    <row r="269" spans="1:2">
      <c r="A269">
        <v>332</v>
      </c>
      <c r="B269" t="s">
        <v>1275</v>
      </c>
    </row>
    <row r="270" spans="1:2">
      <c r="A270">
        <v>518</v>
      </c>
      <c r="B270" t="s">
        <v>10432</v>
      </c>
    </row>
    <row r="271" spans="1:2">
      <c r="A271">
        <v>586</v>
      </c>
      <c r="B271" t="s">
        <v>7356</v>
      </c>
    </row>
    <row r="272" spans="1:2">
      <c r="A272">
        <v>603</v>
      </c>
      <c r="B272" t="s">
        <v>7419</v>
      </c>
    </row>
    <row r="273" spans="1:2">
      <c r="A273">
        <v>523</v>
      </c>
      <c r="B273" t="s">
        <v>6994</v>
      </c>
    </row>
    <row r="274" spans="1:2">
      <c r="A274">
        <v>326</v>
      </c>
      <c r="B274" t="s">
        <v>6103</v>
      </c>
    </row>
    <row r="275" spans="1:2">
      <c r="A275">
        <v>503</v>
      </c>
      <c r="B275" t="s">
        <v>6903</v>
      </c>
    </row>
    <row r="276" spans="1:2">
      <c r="A276">
        <v>313</v>
      </c>
      <c r="B276" t="s">
        <v>5640</v>
      </c>
    </row>
    <row r="277" spans="1:2">
      <c r="A277">
        <v>335</v>
      </c>
      <c r="B277" t="s">
        <v>1420</v>
      </c>
    </row>
    <row r="278" spans="1:2">
      <c r="A278">
        <v>382</v>
      </c>
      <c r="B278" t="s">
        <v>5634</v>
      </c>
    </row>
    <row r="279" spans="1:2">
      <c r="A279">
        <v>360</v>
      </c>
      <c r="B279" t="s">
        <v>7407</v>
      </c>
    </row>
    <row r="280" spans="1:2">
      <c r="A280">
        <v>307</v>
      </c>
      <c r="B280" t="s">
        <v>5943</v>
      </c>
    </row>
    <row r="281" spans="1:2">
      <c r="A281">
        <v>599</v>
      </c>
      <c r="B281" t="s">
        <v>7404</v>
      </c>
    </row>
    <row r="282" spans="1:2">
      <c r="A282">
        <v>361</v>
      </c>
      <c r="B282" t="s">
        <v>7422</v>
      </c>
    </row>
    <row r="283" spans="1:2">
      <c r="A283">
        <v>336</v>
      </c>
      <c r="B283" t="s">
        <v>6864</v>
      </c>
    </row>
    <row r="284" spans="1:2">
      <c r="A284">
        <v>443</v>
      </c>
      <c r="B284" t="s">
        <v>6132</v>
      </c>
    </row>
    <row r="285" spans="1:2">
      <c r="A285">
        <v>327</v>
      </c>
      <c r="B285" t="s">
        <v>6122</v>
      </c>
    </row>
    <row r="286" spans="1:2">
      <c r="A286">
        <v>444</v>
      </c>
      <c r="B286" t="s">
        <v>6135</v>
      </c>
    </row>
    <row r="287" spans="1:2">
      <c r="A287">
        <v>445</v>
      </c>
      <c r="B287" t="s">
        <v>6138</v>
      </c>
    </row>
    <row r="288" spans="1:2">
      <c r="A288">
        <v>446</v>
      </c>
      <c r="B288" t="s">
        <v>6141</v>
      </c>
    </row>
    <row r="289" spans="1:2">
      <c r="A289">
        <v>410</v>
      </c>
      <c r="B289" t="s">
        <v>10433</v>
      </c>
    </row>
    <row r="290" spans="1:2">
      <c r="A290">
        <v>491</v>
      </c>
      <c r="B290" t="s">
        <v>6858</v>
      </c>
    </row>
    <row r="291" spans="1:2">
      <c r="A291">
        <v>455</v>
      </c>
      <c r="B291" t="s">
        <v>7338</v>
      </c>
    </row>
    <row r="292" spans="1:2">
      <c r="A292">
        <v>582</v>
      </c>
      <c r="B292" t="s">
        <v>7338</v>
      </c>
    </row>
    <row r="293" spans="1:2">
      <c r="A293">
        <v>526</v>
      </c>
      <c r="B293" t="s">
        <v>10434</v>
      </c>
    </row>
    <row r="294" spans="1:2">
      <c r="A294">
        <v>519</v>
      </c>
      <c r="B294" t="s">
        <v>6976</v>
      </c>
    </row>
    <row r="295" spans="1:2">
      <c r="A295">
        <v>436</v>
      </c>
      <c r="B295" t="s">
        <v>6100</v>
      </c>
    </row>
    <row r="296" spans="1:2">
      <c r="A296">
        <v>540</v>
      </c>
      <c r="B296" t="s">
        <v>6221</v>
      </c>
    </row>
    <row r="297" spans="1:2">
      <c r="A297">
        <v>386</v>
      </c>
      <c r="B297" t="s">
        <v>5647</v>
      </c>
    </row>
    <row r="298" spans="1:2">
      <c r="A298">
        <v>595</v>
      </c>
      <c r="B298" t="s">
        <v>7389</v>
      </c>
    </row>
    <row r="299" spans="1:2">
      <c r="A299">
        <v>587</v>
      </c>
      <c r="B299" t="s">
        <v>7353</v>
      </c>
    </row>
    <row r="300" spans="1:2">
      <c r="A300">
        <v>383</v>
      </c>
      <c r="B300" t="s">
        <v>5637</v>
      </c>
    </row>
    <row r="301" spans="1:2">
      <c r="A301">
        <v>527</v>
      </c>
      <c r="B301" t="s">
        <v>7013</v>
      </c>
    </row>
    <row r="302" spans="1:2">
      <c r="A302">
        <v>608</v>
      </c>
      <c r="B302" t="s">
        <v>7437</v>
      </c>
    </row>
    <row r="303" spans="1:2">
      <c r="A303">
        <v>440</v>
      </c>
      <c r="B303" t="s">
        <v>6119</v>
      </c>
    </row>
    <row r="304" spans="1:2">
      <c r="A304">
        <v>328</v>
      </c>
      <c r="B304" t="s">
        <v>6144</v>
      </c>
    </row>
    <row r="305" spans="1:2">
      <c r="A305">
        <v>515</v>
      </c>
      <c r="B305" t="s">
        <v>6959</v>
      </c>
    </row>
    <row r="306" spans="1:2">
      <c r="A306">
        <v>384</v>
      </c>
      <c r="B306" t="s">
        <v>5628</v>
      </c>
    </row>
    <row r="307" spans="1:2">
      <c r="A307">
        <v>337</v>
      </c>
      <c r="B307" t="s">
        <v>6879</v>
      </c>
    </row>
    <row r="308" spans="1:2">
      <c r="A308">
        <v>321</v>
      </c>
      <c r="B308" t="s">
        <v>10004</v>
      </c>
    </row>
    <row r="309" spans="1:2">
      <c r="A309">
        <v>419</v>
      </c>
      <c r="B309" t="s">
        <v>10435</v>
      </c>
    </row>
  </sheetData>
  <sheetProtection algorithmName="SHA-512" hashValue="GGqORoINYA6u+fAHZm6E6+RNPInhlxFldN5ZoOI7hz4ouUiRSvcsmQ3DDJUxWHu+10IuHwVUhOUE2+blJEaDkg==" saltValue="1qnF3YsBr3DdWKzYIfcj0Q==" spinCount="100000" sheet="1" objects="1" scenarios="1"/>
  <pageMargins left="0.7" right="0.7" top="0.75" bottom="0.75" header="0.3" footer="0.3"/>
  <pageSetup orientation="portrait" horizontalDpi="4294967295" verticalDpi="4294967295"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4"/>
  <dimension ref="A1:G320"/>
  <sheetViews>
    <sheetView workbookViewId="0">
      <pane xSplit="3" ySplit="2" topLeftCell="D299" activePane="bottomRight" state="frozen"/>
      <selection pane="bottomRight" activeCell="A320" sqref="A320"/>
      <selection pane="bottomLeft"/>
      <selection pane="topRight"/>
    </sheetView>
  </sheetViews>
  <sheetFormatPr defaultRowHeight="15"/>
  <cols>
    <col min="1" max="1" width="5" customWidth="1"/>
    <col min="2" max="2" width="20" customWidth="1"/>
    <col min="3" max="3" width="40" customWidth="1"/>
    <col min="4" max="4" width="28.7109375" bestFit="1" customWidth="1"/>
    <col min="5" max="5" width="42.5703125" bestFit="1" customWidth="1"/>
    <col min="6" max="6" width="42.28515625" bestFit="1" customWidth="1"/>
  </cols>
  <sheetData>
    <row r="1" spans="1:7" s="1" customFormat="1">
      <c r="A1" s="2" t="s">
        <v>5538</v>
      </c>
      <c r="B1" s="2" t="s">
        <v>10436</v>
      </c>
      <c r="C1" s="2" t="s">
        <v>10437</v>
      </c>
      <c r="D1" s="2" t="s">
        <v>10438</v>
      </c>
      <c r="E1" s="2" t="s">
        <v>10439</v>
      </c>
      <c r="F1" s="3" t="s">
        <v>10440</v>
      </c>
      <c r="G1" s="3" t="s">
        <v>10441</v>
      </c>
    </row>
    <row r="2" spans="1:7" s="1" customFormat="1">
      <c r="A2" s="2" t="s">
        <v>7566</v>
      </c>
      <c r="B2" s="2" t="s">
        <v>5522</v>
      </c>
      <c r="C2" s="2" t="s">
        <v>5539</v>
      </c>
      <c r="D2" s="2" t="s">
        <v>5540</v>
      </c>
      <c r="E2" s="2" t="s">
        <v>5541</v>
      </c>
      <c r="F2" s="2" t="s">
        <v>5542</v>
      </c>
      <c r="G2" s="1" t="str">
        <f>LevelsAll[[#This Row],[relToParent]]</f>
        <v>Level 1</v>
      </c>
    </row>
    <row r="3" spans="1:7">
      <c r="A3">
        <v>1000</v>
      </c>
      <c r="B3" t="s">
        <v>5549</v>
      </c>
      <c r="C3" t="s">
        <v>5550</v>
      </c>
      <c r="F3" t="s">
        <v>5550</v>
      </c>
      <c r="G3">
        <f>LevelsAll[[#This Row],[relToParent]]</f>
        <v>0</v>
      </c>
    </row>
    <row r="4" spans="1:7">
      <c r="A4">
        <v>1001</v>
      </c>
      <c r="B4" t="s">
        <v>5549</v>
      </c>
      <c r="C4" t="s">
        <v>9995</v>
      </c>
      <c r="F4" t="s">
        <v>9995</v>
      </c>
      <c r="G4">
        <f>LevelsAll[[#This Row],[relToParent]]</f>
        <v>0</v>
      </c>
    </row>
    <row r="5" spans="1:7">
      <c r="A5">
        <v>1002</v>
      </c>
      <c r="B5" t="s">
        <v>5549</v>
      </c>
      <c r="C5" t="s">
        <v>6034</v>
      </c>
      <c r="F5" t="s">
        <v>6034</v>
      </c>
      <c r="G5">
        <f>LevelsAll[[#This Row],[relToParent]]</f>
        <v>0</v>
      </c>
    </row>
    <row r="6" spans="1:7">
      <c r="A6">
        <v>1003</v>
      </c>
      <c r="B6" t="s">
        <v>5549</v>
      </c>
      <c r="C6" t="s">
        <v>10333</v>
      </c>
      <c r="F6" t="s">
        <v>10333</v>
      </c>
      <c r="G6">
        <f>LevelsAll[[#This Row],[relToParent]]</f>
        <v>0</v>
      </c>
    </row>
    <row r="7" spans="1:7">
      <c r="A7">
        <v>1004</v>
      </c>
      <c r="B7" t="s">
        <v>5549</v>
      </c>
      <c r="C7" t="s">
        <v>6805</v>
      </c>
      <c r="F7" t="s">
        <v>6805</v>
      </c>
      <c r="G7">
        <f>LevelsAll[[#This Row],[relToParent]]</f>
        <v>0</v>
      </c>
    </row>
    <row r="8" spans="1:7">
      <c r="A8">
        <v>1005</v>
      </c>
      <c r="B8" t="s">
        <v>5549</v>
      </c>
      <c r="C8" t="s">
        <v>10334</v>
      </c>
      <c r="F8" t="s">
        <v>10334</v>
      </c>
      <c r="G8">
        <f>LevelsAll[[#This Row],[relToParent]]</f>
        <v>0</v>
      </c>
    </row>
    <row r="9" spans="1:7">
      <c r="A9">
        <v>1006</v>
      </c>
      <c r="B9" t="s">
        <v>5549</v>
      </c>
      <c r="C9" t="s">
        <v>1477</v>
      </c>
      <c r="F9" t="s">
        <v>1477</v>
      </c>
      <c r="G9">
        <f>LevelsAll[[#This Row],[relToParent]]</f>
        <v>0</v>
      </c>
    </row>
    <row r="10" spans="1:7">
      <c r="A10">
        <v>1007</v>
      </c>
      <c r="B10" t="s">
        <v>5549</v>
      </c>
      <c r="C10" t="s">
        <v>5943</v>
      </c>
      <c r="F10" t="s">
        <v>5943</v>
      </c>
      <c r="G10">
        <f>LevelsAll[[#This Row],[relToParent]]</f>
        <v>0</v>
      </c>
    </row>
    <row r="11" spans="1:7">
      <c r="A11">
        <v>1008</v>
      </c>
      <c r="B11" t="s">
        <v>5549</v>
      </c>
      <c r="D11" t="s">
        <v>5550</v>
      </c>
      <c r="F11" t="s">
        <v>5555</v>
      </c>
      <c r="G11" t="str">
        <f>LevelsAll[[#This Row],[relToParent]]</f>
        <v>Customer Relationship</v>
      </c>
    </row>
    <row r="12" spans="1:7">
      <c r="A12">
        <v>1009</v>
      </c>
      <c r="B12" t="s">
        <v>5549</v>
      </c>
      <c r="D12" t="s">
        <v>5550</v>
      </c>
      <c r="F12" t="s">
        <v>5576</v>
      </c>
      <c r="G12" t="str">
        <f>LevelsAll[[#This Row],[relToParent]]</f>
        <v>Customer Relationship</v>
      </c>
    </row>
    <row r="13" spans="1:7">
      <c r="A13">
        <v>1010</v>
      </c>
      <c r="B13" t="s">
        <v>5549</v>
      </c>
      <c r="D13" t="s">
        <v>5550</v>
      </c>
      <c r="F13" t="s">
        <v>5591</v>
      </c>
      <c r="G13" t="str">
        <f>LevelsAll[[#This Row],[relToParent]]</f>
        <v>Customer Relationship</v>
      </c>
    </row>
    <row r="14" spans="1:7">
      <c r="A14">
        <v>1011</v>
      </c>
      <c r="B14" t="s">
        <v>5549</v>
      </c>
      <c r="D14" t="s">
        <v>5550</v>
      </c>
      <c r="F14" t="s">
        <v>5609</v>
      </c>
      <c r="G14" t="str">
        <f>LevelsAll[[#This Row],[relToParent]]</f>
        <v>Customer Relationship</v>
      </c>
    </row>
    <row r="15" spans="1:7">
      <c r="A15">
        <v>1012</v>
      </c>
      <c r="B15" t="s">
        <v>5549</v>
      </c>
      <c r="D15" t="s">
        <v>5550</v>
      </c>
      <c r="F15" t="s">
        <v>5621</v>
      </c>
      <c r="G15" t="str">
        <f>LevelsAll[[#This Row],[relToParent]]</f>
        <v>Customer Relationship</v>
      </c>
    </row>
    <row r="16" spans="1:7">
      <c r="A16">
        <v>1013</v>
      </c>
      <c r="B16" t="s">
        <v>5549</v>
      </c>
      <c r="D16" t="s">
        <v>5550</v>
      </c>
      <c r="F16" t="s">
        <v>5640</v>
      </c>
      <c r="G16" t="str">
        <f>LevelsAll[[#This Row],[relToParent]]</f>
        <v>Customer Relationship</v>
      </c>
    </row>
    <row r="17" spans="1:7">
      <c r="A17">
        <v>1014</v>
      </c>
      <c r="B17" t="s">
        <v>5549</v>
      </c>
      <c r="D17" t="s">
        <v>9995</v>
      </c>
      <c r="F17" t="s">
        <v>5944</v>
      </c>
      <c r="G17" t="str">
        <f>LevelsAll[[#This Row],[relToParent]]</f>
        <v>Enterprise Support</v>
      </c>
    </row>
    <row r="18" spans="1:7">
      <c r="A18">
        <v>1015</v>
      </c>
      <c r="B18" t="s">
        <v>5549</v>
      </c>
      <c r="D18" t="s">
        <v>9995</v>
      </c>
      <c r="F18" t="s">
        <v>5963</v>
      </c>
      <c r="G18" t="str">
        <f>LevelsAll[[#This Row],[relToParent]]</f>
        <v>Enterprise Support</v>
      </c>
    </row>
    <row r="19" spans="1:7">
      <c r="A19">
        <v>1016</v>
      </c>
      <c r="B19" t="s">
        <v>5549</v>
      </c>
      <c r="D19" t="s">
        <v>9995</v>
      </c>
      <c r="F19" t="s">
        <v>9999</v>
      </c>
      <c r="G19" t="str">
        <f>LevelsAll[[#This Row],[relToParent]]</f>
        <v>Enterprise Support</v>
      </c>
    </row>
    <row r="20" spans="1:7">
      <c r="A20">
        <v>1017</v>
      </c>
      <c r="B20" t="s">
        <v>5549</v>
      </c>
      <c r="D20" t="s">
        <v>9995</v>
      </c>
      <c r="F20" t="s">
        <v>10409</v>
      </c>
      <c r="G20" t="str">
        <f>LevelsAll[[#This Row],[relToParent]]</f>
        <v>Enterprise Support</v>
      </c>
    </row>
    <row r="21" spans="1:7">
      <c r="A21">
        <v>1018</v>
      </c>
      <c r="B21" t="s">
        <v>5549</v>
      </c>
      <c r="D21" t="s">
        <v>9995</v>
      </c>
      <c r="F21" t="s">
        <v>10002</v>
      </c>
      <c r="G21" t="str">
        <f>LevelsAll[[#This Row],[relToParent]]</f>
        <v>Enterprise Support</v>
      </c>
    </row>
    <row r="22" spans="1:7">
      <c r="A22">
        <v>1019</v>
      </c>
      <c r="B22" t="s">
        <v>5549</v>
      </c>
      <c r="D22" t="s">
        <v>9995</v>
      </c>
      <c r="F22" t="s">
        <v>6010</v>
      </c>
      <c r="G22" t="str">
        <f>LevelsAll[[#This Row],[relToParent]]</f>
        <v>Enterprise Support</v>
      </c>
    </row>
    <row r="23" spans="1:7">
      <c r="A23">
        <v>1020</v>
      </c>
      <c r="B23" t="s">
        <v>5549</v>
      </c>
      <c r="D23" t="s">
        <v>9995</v>
      </c>
      <c r="F23" t="s">
        <v>3020</v>
      </c>
      <c r="G23" t="str">
        <f>LevelsAll[[#This Row],[relToParent]]</f>
        <v>Enterprise Support</v>
      </c>
    </row>
    <row r="24" spans="1:7">
      <c r="A24">
        <v>1021</v>
      </c>
      <c r="B24" t="s">
        <v>5549</v>
      </c>
      <c r="D24" t="s">
        <v>9995</v>
      </c>
      <c r="F24" t="s">
        <v>10004</v>
      </c>
      <c r="G24" t="str">
        <f>LevelsAll[[#This Row],[relToParent]]</f>
        <v>Enterprise Support</v>
      </c>
    </row>
    <row r="25" spans="1:7">
      <c r="A25">
        <v>1022</v>
      </c>
      <c r="B25" t="s">
        <v>5549</v>
      </c>
      <c r="D25" t="s">
        <v>6034</v>
      </c>
      <c r="F25" t="s">
        <v>6035</v>
      </c>
      <c r="G25" t="str">
        <f>LevelsAll[[#This Row],[relToParent]]</f>
        <v>Finance</v>
      </c>
    </row>
    <row r="26" spans="1:7">
      <c r="A26">
        <v>1023</v>
      </c>
      <c r="B26" t="s">
        <v>5549</v>
      </c>
      <c r="D26" t="s">
        <v>6034</v>
      </c>
      <c r="F26" t="s">
        <v>6063</v>
      </c>
      <c r="G26" t="str">
        <f>LevelsAll[[#This Row],[relToParent]]</f>
        <v>Finance</v>
      </c>
    </row>
    <row r="27" spans="1:7">
      <c r="A27">
        <v>1024</v>
      </c>
      <c r="B27" t="s">
        <v>5549</v>
      </c>
      <c r="D27" t="s">
        <v>6034</v>
      </c>
      <c r="F27" t="s">
        <v>6079</v>
      </c>
      <c r="G27" t="str">
        <f>LevelsAll[[#This Row],[relToParent]]</f>
        <v>Finance</v>
      </c>
    </row>
    <row r="28" spans="1:7">
      <c r="A28">
        <v>1025</v>
      </c>
      <c r="B28" t="s">
        <v>5549</v>
      </c>
      <c r="D28" t="s">
        <v>6034</v>
      </c>
      <c r="F28" t="s">
        <v>6091</v>
      </c>
      <c r="G28" t="str">
        <f>LevelsAll[[#This Row],[relToParent]]</f>
        <v>Finance</v>
      </c>
    </row>
    <row r="29" spans="1:7">
      <c r="A29">
        <v>1026</v>
      </c>
      <c r="B29" t="s">
        <v>5549</v>
      </c>
      <c r="D29" t="s">
        <v>6034</v>
      </c>
      <c r="F29" t="s">
        <v>6103</v>
      </c>
      <c r="G29" t="str">
        <f>LevelsAll[[#This Row],[relToParent]]</f>
        <v>Finance</v>
      </c>
    </row>
    <row r="30" spans="1:7">
      <c r="A30">
        <v>1027</v>
      </c>
      <c r="B30" t="s">
        <v>5549</v>
      </c>
      <c r="D30" t="s">
        <v>6034</v>
      </c>
      <c r="F30" t="s">
        <v>6122</v>
      </c>
      <c r="G30" t="str">
        <f>LevelsAll[[#This Row],[relToParent]]</f>
        <v>Finance</v>
      </c>
    </row>
    <row r="31" spans="1:7">
      <c r="A31">
        <v>1028</v>
      </c>
      <c r="B31" t="s">
        <v>5549</v>
      </c>
      <c r="D31" t="s">
        <v>6034</v>
      </c>
      <c r="F31" t="s">
        <v>6144</v>
      </c>
      <c r="G31" t="str">
        <f>LevelsAll[[#This Row],[relToParent]]</f>
        <v>Finance</v>
      </c>
    </row>
    <row r="32" spans="1:7">
      <c r="A32">
        <v>1029</v>
      </c>
      <c r="B32" t="s">
        <v>5549</v>
      </c>
      <c r="D32" t="s">
        <v>10333</v>
      </c>
      <c r="F32" t="s">
        <v>10393</v>
      </c>
      <c r="G32" t="str">
        <f>LevelsAll[[#This Row],[relToParent]]</f>
        <v>Marketing &amp; Sales</v>
      </c>
    </row>
    <row r="33" spans="1:7">
      <c r="A33">
        <v>1030</v>
      </c>
      <c r="B33" t="s">
        <v>5549</v>
      </c>
      <c r="D33" t="s">
        <v>10333</v>
      </c>
      <c r="F33" t="s">
        <v>10399</v>
      </c>
      <c r="G33" t="str">
        <f>LevelsAll[[#This Row],[relToParent]]</f>
        <v>Marketing &amp; Sales</v>
      </c>
    </row>
    <row r="34" spans="1:7">
      <c r="A34">
        <v>1031</v>
      </c>
      <c r="B34" t="s">
        <v>5549</v>
      </c>
      <c r="D34" t="s">
        <v>10333</v>
      </c>
      <c r="F34" t="s">
        <v>10424</v>
      </c>
      <c r="G34" t="str">
        <f>LevelsAll[[#This Row],[relToParent]]</f>
        <v>Marketing &amp; Sales</v>
      </c>
    </row>
    <row r="35" spans="1:7">
      <c r="A35">
        <v>1032</v>
      </c>
      <c r="B35" t="s">
        <v>5549</v>
      </c>
      <c r="D35" t="s">
        <v>10333</v>
      </c>
      <c r="F35" t="s">
        <v>1275</v>
      </c>
      <c r="G35" t="str">
        <f>LevelsAll[[#This Row],[relToParent]]</f>
        <v>Marketing &amp; Sales</v>
      </c>
    </row>
    <row r="36" spans="1:7">
      <c r="A36">
        <v>1033</v>
      </c>
      <c r="B36" t="s">
        <v>5549</v>
      </c>
      <c r="D36" t="s">
        <v>6805</v>
      </c>
      <c r="F36" t="s">
        <v>6806</v>
      </c>
      <c r="G36" t="str">
        <f>LevelsAll[[#This Row],[relToParent]]</f>
        <v>Procurement &amp; Logistics</v>
      </c>
    </row>
    <row r="37" spans="1:7">
      <c r="A37">
        <v>1034</v>
      </c>
      <c r="B37" t="s">
        <v>5549</v>
      </c>
      <c r="D37" t="s">
        <v>6805</v>
      </c>
      <c r="F37" t="s">
        <v>6822</v>
      </c>
      <c r="G37" t="str">
        <f>LevelsAll[[#This Row],[relToParent]]</f>
        <v>Procurement &amp; Logistics</v>
      </c>
    </row>
    <row r="38" spans="1:7">
      <c r="A38">
        <v>1035</v>
      </c>
      <c r="B38" t="s">
        <v>5549</v>
      </c>
      <c r="D38" t="s">
        <v>6805</v>
      </c>
      <c r="F38" t="s">
        <v>1420</v>
      </c>
      <c r="G38" t="str">
        <f>LevelsAll[[#This Row],[relToParent]]</f>
        <v>Procurement &amp; Logistics</v>
      </c>
    </row>
    <row r="39" spans="1:7">
      <c r="A39">
        <v>1036</v>
      </c>
      <c r="B39" t="s">
        <v>5549</v>
      </c>
      <c r="D39" t="s">
        <v>6805</v>
      </c>
      <c r="F39" t="s">
        <v>6864</v>
      </c>
      <c r="G39" t="str">
        <f>LevelsAll[[#This Row],[relToParent]]</f>
        <v>Procurement &amp; Logistics</v>
      </c>
    </row>
    <row r="40" spans="1:7">
      <c r="A40">
        <v>1037</v>
      </c>
      <c r="B40" t="s">
        <v>5549</v>
      </c>
      <c r="D40" t="s">
        <v>6805</v>
      </c>
      <c r="F40" t="s">
        <v>6879</v>
      </c>
      <c r="G40" t="str">
        <f>LevelsAll[[#This Row],[relToParent]]</f>
        <v>Procurement &amp; Logistics</v>
      </c>
    </row>
    <row r="41" spans="1:7">
      <c r="A41">
        <v>1038</v>
      </c>
      <c r="B41" t="s">
        <v>5549</v>
      </c>
      <c r="D41" t="s">
        <v>10334</v>
      </c>
      <c r="F41" t="s">
        <v>6910</v>
      </c>
      <c r="G41" t="str">
        <f>LevelsAll[[#This Row],[relToParent]]</f>
        <v>Product &amp; Service Development</v>
      </c>
    </row>
    <row r="42" spans="1:7">
      <c r="A42">
        <v>1039</v>
      </c>
      <c r="B42" t="s">
        <v>5549</v>
      </c>
      <c r="D42" t="s">
        <v>10334</v>
      </c>
      <c r="F42" t="s">
        <v>6929</v>
      </c>
      <c r="G42" t="str">
        <f>LevelsAll[[#This Row],[relToParent]]</f>
        <v>Product &amp; Service Development</v>
      </c>
    </row>
    <row r="43" spans="1:7">
      <c r="A43">
        <v>1040</v>
      </c>
      <c r="B43" t="s">
        <v>5549</v>
      </c>
      <c r="D43" t="s">
        <v>10334</v>
      </c>
      <c r="F43" t="s">
        <v>6945</v>
      </c>
      <c r="G43" t="str">
        <f>LevelsAll[[#This Row],[relToParent]]</f>
        <v>Product &amp; Service Development</v>
      </c>
    </row>
    <row r="44" spans="1:7">
      <c r="A44">
        <v>1041</v>
      </c>
      <c r="B44" t="s">
        <v>5549</v>
      </c>
      <c r="D44" t="s">
        <v>10334</v>
      </c>
      <c r="F44" t="s">
        <v>10428</v>
      </c>
      <c r="G44" t="str">
        <f>LevelsAll[[#This Row],[relToParent]]</f>
        <v>Product &amp; Service Development</v>
      </c>
    </row>
    <row r="45" spans="1:7">
      <c r="A45">
        <v>1042</v>
      </c>
      <c r="B45" t="s">
        <v>5549</v>
      </c>
      <c r="D45" t="s">
        <v>10334</v>
      </c>
      <c r="F45" t="s">
        <v>6980</v>
      </c>
      <c r="G45" t="str">
        <f>LevelsAll[[#This Row],[relToParent]]</f>
        <v>Product &amp; Service Development</v>
      </c>
    </row>
    <row r="46" spans="1:7">
      <c r="A46">
        <v>1043</v>
      </c>
      <c r="B46" t="s">
        <v>5549</v>
      </c>
      <c r="D46" t="s">
        <v>10334</v>
      </c>
      <c r="F46" t="s">
        <v>6998</v>
      </c>
      <c r="G46" t="str">
        <f>LevelsAll[[#This Row],[relToParent]]</f>
        <v>Product &amp; Service Development</v>
      </c>
    </row>
    <row r="47" spans="1:7">
      <c r="A47">
        <v>1044</v>
      </c>
      <c r="B47" t="s">
        <v>5549</v>
      </c>
      <c r="D47" t="s">
        <v>10334</v>
      </c>
      <c r="F47" t="s">
        <v>7016</v>
      </c>
      <c r="G47" t="str">
        <f>LevelsAll[[#This Row],[relToParent]]</f>
        <v>Product &amp; Service Development</v>
      </c>
    </row>
    <row r="48" spans="1:7">
      <c r="A48">
        <v>1045</v>
      </c>
      <c r="B48" t="s">
        <v>5549</v>
      </c>
      <c r="D48" t="s">
        <v>10334</v>
      </c>
      <c r="F48" t="s">
        <v>7032</v>
      </c>
      <c r="G48" t="str">
        <f>LevelsAll[[#This Row],[relToParent]]</f>
        <v>Product &amp; Service Development</v>
      </c>
    </row>
    <row r="49" spans="1:7">
      <c r="A49">
        <v>1046</v>
      </c>
      <c r="B49" t="s">
        <v>5549</v>
      </c>
      <c r="D49" t="s">
        <v>1477</v>
      </c>
      <c r="F49" t="s">
        <v>6203</v>
      </c>
      <c r="G49" t="str">
        <f>LevelsAll[[#This Row],[relToParent]]</f>
        <v>Production</v>
      </c>
    </row>
    <row r="50" spans="1:7">
      <c r="A50">
        <v>1047</v>
      </c>
      <c r="B50" t="s">
        <v>5549</v>
      </c>
      <c r="D50" t="s">
        <v>1477</v>
      </c>
      <c r="F50" t="s">
        <v>6224</v>
      </c>
      <c r="G50" t="str">
        <f>LevelsAll[[#This Row],[relToParent]]</f>
        <v>Production</v>
      </c>
    </row>
    <row r="51" spans="1:7">
      <c r="A51">
        <v>1048</v>
      </c>
      <c r="B51" t="s">
        <v>5549</v>
      </c>
      <c r="D51" t="s">
        <v>1477</v>
      </c>
      <c r="F51" t="s">
        <v>6239</v>
      </c>
      <c r="G51" t="str">
        <f>LevelsAll[[#This Row],[relToParent]]</f>
        <v>Production</v>
      </c>
    </row>
    <row r="52" spans="1:7">
      <c r="A52">
        <v>1049</v>
      </c>
      <c r="B52" t="s">
        <v>5549</v>
      </c>
      <c r="D52" t="s">
        <v>1477</v>
      </c>
      <c r="F52" t="s">
        <v>6257</v>
      </c>
      <c r="G52" t="str">
        <f>LevelsAll[[#This Row],[relToParent]]</f>
        <v>Production</v>
      </c>
    </row>
    <row r="53" spans="1:7">
      <c r="A53">
        <v>1050</v>
      </c>
      <c r="B53" t="s">
        <v>5549</v>
      </c>
      <c r="D53" t="s">
        <v>1477</v>
      </c>
      <c r="F53" t="s">
        <v>6319</v>
      </c>
      <c r="G53" t="str">
        <f>LevelsAll[[#This Row],[relToParent]]</f>
        <v>Production</v>
      </c>
    </row>
    <row r="54" spans="1:7">
      <c r="A54">
        <v>1051</v>
      </c>
      <c r="B54" t="s">
        <v>5549</v>
      </c>
      <c r="D54" t="s">
        <v>1477</v>
      </c>
      <c r="F54" t="s">
        <v>6337</v>
      </c>
      <c r="G54" t="str">
        <f>LevelsAll[[#This Row],[relToParent]]</f>
        <v>Production</v>
      </c>
    </row>
    <row r="55" spans="1:7">
      <c r="A55">
        <v>1052</v>
      </c>
      <c r="B55" t="s">
        <v>5549</v>
      </c>
      <c r="D55" t="s">
        <v>1477</v>
      </c>
      <c r="F55" t="s">
        <v>10429</v>
      </c>
      <c r="G55" t="str">
        <f>LevelsAll[[#This Row],[relToParent]]</f>
        <v>Production</v>
      </c>
    </row>
    <row r="56" spans="1:7">
      <c r="A56">
        <v>1053</v>
      </c>
      <c r="B56" t="s">
        <v>5549</v>
      </c>
      <c r="D56" t="s">
        <v>1477</v>
      </c>
      <c r="F56" t="s">
        <v>10430</v>
      </c>
      <c r="G56" t="str">
        <f>LevelsAll[[#This Row],[relToParent]]</f>
        <v>Production</v>
      </c>
    </row>
    <row r="57" spans="1:7">
      <c r="A57">
        <v>1054</v>
      </c>
      <c r="B57" t="s">
        <v>5549</v>
      </c>
      <c r="D57" t="s">
        <v>5943</v>
      </c>
      <c r="F57" t="s">
        <v>7281</v>
      </c>
      <c r="G57" t="str">
        <f>LevelsAll[[#This Row],[relToParent]]</f>
        <v>Strategic Management</v>
      </c>
    </row>
    <row r="58" spans="1:7">
      <c r="A58">
        <v>1055</v>
      </c>
      <c r="B58" t="s">
        <v>5549</v>
      </c>
      <c r="D58" t="s">
        <v>5943</v>
      </c>
      <c r="F58" t="s">
        <v>7323</v>
      </c>
      <c r="G58" t="str">
        <f>LevelsAll[[#This Row],[relToParent]]</f>
        <v>Strategic Management</v>
      </c>
    </row>
    <row r="59" spans="1:7">
      <c r="A59">
        <v>1056</v>
      </c>
      <c r="B59" t="s">
        <v>5549</v>
      </c>
      <c r="D59" t="s">
        <v>5943</v>
      </c>
      <c r="F59" t="s">
        <v>7341</v>
      </c>
      <c r="G59" t="str">
        <f>LevelsAll[[#This Row],[relToParent]]</f>
        <v>Strategic Management</v>
      </c>
    </row>
    <row r="60" spans="1:7">
      <c r="A60">
        <v>1057</v>
      </c>
      <c r="B60" t="s">
        <v>5549</v>
      </c>
      <c r="D60" t="s">
        <v>5943</v>
      </c>
      <c r="F60" t="s">
        <v>7359</v>
      </c>
      <c r="G60" t="str">
        <f>LevelsAll[[#This Row],[relToParent]]</f>
        <v>Strategic Management</v>
      </c>
    </row>
    <row r="61" spans="1:7">
      <c r="A61">
        <v>1058</v>
      </c>
      <c r="B61" t="s">
        <v>5549</v>
      </c>
      <c r="D61" t="s">
        <v>5943</v>
      </c>
      <c r="F61" t="s">
        <v>7377</v>
      </c>
      <c r="G61" t="str">
        <f>LevelsAll[[#This Row],[relToParent]]</f>
        <v>Strategic Management</v>
      </c>
    </row>
    <row r="62" spans="1:7">
      <c r="A62">
        <v>1059</v>
      </c>
      <c r="B62" t="s">
        <v>5549</v>
      </c>
      <c r="D62" t="s">
        <v>5943</v>
      </c>
      <c r="F62" t="s">
        <v>7392</v>
      </c>
      <c r="G62" t="str">
        <f>LevelsAll[[#This Row],[relToParent]]</f>
        <v>Strategic Management</v>
      </c>
    </row>
    <row r="63" spans="1:7">
      <c r="A63">
        <v>1060</v>
      </c>
      <c r="B63" t="s">
        <v>5549</v>
      </c>
      <c r="D63" t="s">
        <v>5943</v>
      </c>
      <c r="F63" t="s">
        <v>7407</v>
      </c>
      <c r="G63" t="str">
        <f>LevelsAll[[#This Row],[relToParent]]</f>
        <v>Strategic Management</v>
      </c>
    </row>
    <row r="64" spans="1:7">
      <c r="A64">
        <v>1061</v>
      </c>
      <c r="B64" t="s">
        <v>5549</v>
      </c>
      <c r="D64" t="s">
        <v>5943</v>
      </c>
      <c r="F64" t="s">
        <v>7422</v>
      </c>
      <c r="G64" t="str">
        <f>LevelsAll[[#This Row],[relToParent]]</f>
        <v>Strategic Management</v>
      </c>
    </row>
    <row r="65" spans="1:7">
      <c r="A65">
        <v>1062</v>
      </c>
      <c r="B65" t="s">
        <v>5549</v>
      </c>
      <c r="D65" t="s">
        <v>10442</v>
      </c>
      <c r="E65" t="s">
        <v>10335</v>
      </c>
      <c r="F65" t="s">
        <v>5558</v>
      </c>
      <c r="G65" t="str">
        <f>LevelsAll[[#This Row],[relToParent]]</f>
        <v xml:space="preserve">Customer Relationship </v>
      </c>
    </row>
    <row r="66" spans="1:7">
      <c r="A66">
        <v>1063</v>
      </c>
      <c r="B66" t="s">
        <v>5549</v>
      </c>
      <c r="D66" t="s">
        <v>10442</v>
      </c>
      <c r="E66" t="s">
        <v>10335</v>
      </c>
      <c r="F66" t="s">
        <v>5561</v>
      </c>
      <c r="G66" t="str">
        <f>LevelsAll[[#This Row],[relToParent]]</f>
        <v xml:space="preserve">Customer Relationship </v>
      </c>
    </row>
    <row r="67" spans="1:7">
      <c r="A67">
        <v>1064</v>
      </c>
      <c r="B67" t="s">
        <v>5549</v>
      </c>
      <c r="D67" t="s">
        <v>10442</v>
      </c>
      <c r="E67" t="s">
        <v>10335</v>
      </c>
      <c r="F67" t="s">
        <v>5564</v>
      </c>
      <c r="G67" t="str">
        <f>LevelsAll[[#This Row],[relToParent]]</f>
        <v xml:space="preserve">Customer Relationship </v>
      </c>
    </row>
    <row r="68" spans="1:7">
      <c r="A68">
        <v>1065</v>
      </c>
      <c r="B68" t="s">
        <v>5549</v>
      </c>
      <c r="D68" t="s">
        <v>10442</v>
      </c>
      <c r="E68" t="s">
        <v>10335</v>
      </c>
      <c r="F68" t="s">
        <v>5567</v>
      </c>
      <c r="G68" t="str">
        <f>LevelsAll[[#This Row],[relToParent]]</f>
        <v xml:space="preserve">Customer Relationship </v>
      </c>
    </row>
    <row r="69" spans="1:7">
      <c r="A69">
        <v>1066</v>
      </c>
      <c r="B69" t="s">
        <v>5549</v>
      </c>
      <c r="D69" t="s">
        <v>10442</v>
      </c>
      <c r="E69" t="s">
        <v>10335</v>
      </c>
      <c r="F69" t="s">
        <v>5570</v>
      </c>
      <c r="G69" t="str">
        <f>LevelsAll[[#This Row],[relToParent]]</f>
        <v xml:space="preserve">Customer Relationship </v>
      </c>
    </row>
    <row r="70" spans="1:7">
      <c r="A70">
        <v>1067</v>
      </c>
      <c r="B70" t="s">
        <v>5549</v>
      </c>
      <c r="D70" t="s">
        <v>10442</v>
      </c>
      <c r="E70" t="s">
        <v>10335</v>
      </c>
      <c r="F70" t="s">
        <v>5573</v>
      </c>
      <c r="G70" t="str">
        <f>LevelsAll[[#This Row],[relToParent]]</f>
        <v xml:space="preserve">Customer Relationship </v>
      </c>
    </row>
    <row r="71" spans="1:7">
      <c r="A71">
        <v>1068</v>
      </c>
      <c r="B71" t="s">
        <v>5549</v>
      </c>
      <c r="D71" t="s">
        <v>10442</v>
      </c>
      <c r="E71" t="s">
        <v>10336</v>
      </c>
      <c r="F71" t="s">
        <v>5582</v>
      </c>
      <c r="G71" t="str">
        <f>LevelsAll[[#This Row],[relToParent]]</f>
        <v xml:space="preserve">Customer Relationship </v>
      </c>
    </row>
    <row r="72" spans="1:7">
      <c r="A72">
        <v>1069</v>
      </c>
      <c r="B72" t="s">
        <v>5549</v>
      </c>
      <c r="D72" t="s">
        <v>10442</v>
      </c>
      <c r="E72" t="s">
        <v>10336</v>
      </c>
      <c r="F72" t="s">
        <v>5585</v>
      </c>
      <c r="G72" t="str">
        <f>LevelsAll[[#This Row],[relToParent]]</f>
        <v xml:space="preserve">Customer Relationship </v>
      </c>
    </row>
    <row r="73" spans="1:7">
      <c r="A73">
        <v>1070</v>
      </c>
      <c r="B73" t="s">
        <v>5549</v>
      </c>
      <c r="D73" t="s">
        <v>10442</v>
      </c>
      <c r="E73" t="s">
        <v>10336</v>
      </c>
      <c r="F73" t="s">
        <v>5577</v>
      </c>
      <c r="G73" t="str">
        <f>LevelsAll[[#This Row],[relToParent]]</f>
        <v xml:space="preserve">Customer Relationship </v>
      </c>
    </row>
    <row r="74" spans="1:7">
      <c r="A74">
        <v>1071</v>
      </c>
      <c r="B74" t="s">
        <v>5549</v>
      </c>
      <c r="D74" t="s">
        <v>10442</v>
      </c>
      <c r="E74" t="s">
        <v>10336</v>
      </c>
      <c r="F74" t="s">
        <v>5588</v>
      </c>
      <c r="G74" t="str">
        <f>LevelsAll[[#This Row],[relToParent]]</f>
        <v xml:space="preserve">Customer Relationship </v>
      </c>
    </row>
    <row r="75" spans="1:7">
      <c r="A75">
        <v>1072</v>
      </c>
      <c r="B75" t="s">
        <v>5549</v>
      </c>
      <c r="D75" t="s">
        <v>10442</v>
      </c>
      <c r="E75" t="s">
        <v>10337</v>
      </c>
      <c r="F75" t="s">
        <v>5594</v>
      </c>
      <c r="G75" t="str">
        <f>LevelsAll[[#This Row],[relToParent]]</f>
        <v xml:space="preserve">Customer Relationship </v>
      </c>
    </row>
    <row r="76" spans="1:7">
      <c r="A76">
        <v>1073</v>
      </c>
      <c r="B76" t="s">
        <v>5549</v>
      </c>
      <c r="D76" t="s">
        <v>10442</v>
      </c>
      <c r="E76" t="s">
        <v>10337</v>
      </c>
      <c r="F76" t="s">
        <v>5597</v>
      </c>
      <c r="G76" t="str">
        <f>LevelsAll[[#This Row],[relToParent]]</f>
        <v xml:space="preserve">Customer Relationship </v>
      </c>
    </row>
    <row r="77" spans="1:7">
      <c r="A77">
        <v>1074</v>
      </c>
      <c r="B77" t="s">
        <v>5549</v>
      </c>
      <c r="D77" t="s">
        <v>10442</v>
      </c>
      <c r="E77" t="s">
        <v>10337</v>
      </c>
      <c r="F77" t="s">
        <v>5600</v>
      </c>
      <c r="G77" t="str">
        <f>LevelsAll[[#This Row],[relToParent]]</f>
        <v xml:space="preserve">Customer Relationship </v>
      </c>
    </row>
    <row r="78" spans="1:7">
      <c r="A78">
        <v>1075</v>
      </c>
      <c r="B78" t="s">
        <v>5549</v>
      </c>
      <c r="D78" t="s">
        <v>10442</v>
      </c>
      <c r="E78" t="s">
        <v>10337</v>
      </c>
      <c r="F78" t="s">
        <v>5603</v>
      </c>
      <c r="G78" t="str">
        <f>LevelsAll[[#This Row],[relToParent]]</f>
        <v xml:space="preserve">Customer Relationship </v>
      </c>
    </row>
    <row r="79" spans="1:7">
      <c r="A79">
        <v>1076</v>
      </c>
      <c r="B79" t="s">
        <v>5549</v>
      </c>
      <c r="D79" t="s">
        <v>10442</v>
      </c>
      <c r="E79" t="s">
        <v>10337</v>
      </c>
      <c r="F79" t="s">
        <v>5606</v>
      </c>
      <c r="G79" t="str">
        <f>LevelsAll[[#This Row],[relToParent]]</f>
        <v xml:space="preserve">Customer Relationship </v>
      </c>
    </row>
    <row r="80" spans="1:7">
      <c r="A80">
        <v>1077</v>
      </c>
      <c r="B80" t="s">
        <v>5549</v>
      </c>
      <c r="D80" t="s">
        <v>10442</v>
      </c>
      <c r="E80" t="s">
        <v>10338</v>
      </c>
      <c r="F80" t="s">
        <v>5612</v>
      </c>
      <c r="G80" t="str">
        <f>LevelsAll[[#This Row],[relToParent]]</f>
        <v xml:space="preserve">Customer Relationship </v>
      </c>
    </row>
    <row r="81" spans="1:7">
      <c r="A81">
        <v>1078</v>
      </c>
      <c r="B81" t="s">
        <v>5549</v>
      </c>
      <c r="D81" t="s">
        <v>10442</v>
      </c>
      <c r="E81" t="s">
        <v>10338</v>
      </c>
      <c r="F81" t="s">
        <v>5615</v>
      </c>
      <c r="G81" t="str">
        <f>LevelsAll[[#This Row],[relToParent]]</f>
        <v xml:space="preserve">Customer Relationship </v>
      </c>
    </row>
    <row r="82" spans="1:7">
      <c r="A82">
        <v>1079</v>
      </c>
      <c r="B82" t="s">
        <v>5549</v>
      </c>
      <c r="D82" t="s">
        <v>10442</v>
      </c>
      <c r="E82" t="s">
        <v>10338</v>
      </c>
      <c r="F82" t="s">
        <v>5618</v>
      </c>
      <c r="G82" t="str">
        <f>LevelsAll[[#This Row],[relToParent]]</f>
        <v xml:space="preserve">Customer Relationship </v>
      </c>
    </row>
    <row r="83" spans="1:7">
      <c r="A83">
        <v>1080</v>
      </c>
      <c r="B83" t="s">
        <v>5549</v>
      </c>
      <c r="D83" t="s">
        <v>10442</v>
      </c>
      <c r="E83" t="s">
        <v>10339</v>
      </c>
      <c r="F83" t="s">
        <v>5625</v>
      </c>
      <c r="G83" t="str">
        <f>LevelsAll[[#This Row],[relToParent]]</f>
        <v xml:space="preserve">Customer Relationship </v>
      </c>
    </row>
    <row r="84" spans="1:7">
      <c r="A84">
        <v>1081</v>
      </c>
      <c r="B84" t="s">
        <v>5549</v>
      </c>
      <c r="D84" t="s">
        <v>10442</v>
      </c>
      <c r="E84" t="s">
        <v>10339</v>
      </c>
      <c r="F84" t="s">
        <v>5631</v>
      </c>
      <c r="G84" t="str">
        <f>LevelsAll[[#This Row],[relToParent]]</f>
        <v xml:space="preserve">Customer Relationship </v>
      </c>
    </row>
    <row r="85" spans="1:7">
      <c r="A85">
        <v>1082</v>
      </c>
      <c r="B85" t="s">
        <v>5549</v>
      </c>
      <c r="D85" t="s">
        <v>10442</v>
      </c>
      <c r="E85" t="s">
        <v>10339</v>
      </c>
      <c r="F85" t="s">
        <v>5634</v>
      </c>
      <c r="G85" t="str">
        <f>LevelsAll[[#This Row],[relToParent]]</f>
        <v xml:space="preserve">Customer Relationship </v>
      </c>
    </row>
    <row r="86" spans="1:7">
      <c r="A86">
        <v>1083</v>
      </c>
      <c r="B86" t="s">
        <v>5549</v>
      </c>
      <c r="D86" t="s">
        <v>10442</v>
      </c>
      <c r="E86" t="s">
        <v>10339</v>
      </c>
      <c r="F86" t="s">
        <v>5637</v>
      </c>
      <c r="G86" t="str">
        <f>LevelsAll[[#This Row],[relToParent]]</f>
        <v xml:space="preserve">Customer Relationship </v>
      </c>
    </row>
    <row r="87" spans="1:7">
      <c r="A87">
        <v>1084</v>
      </c>
      <c r="B87" t="s">
        <v>5549</v>
      </c>
      <c r="D87" t="s">
        <v>10442</v>
      </c>
      <c r="E87" t="s">
        <v>10339</v>
      </c>
      <c r="F87" t="s">
        <v>5628</v>
      </c>
      <c r="G87" t="str">
        <f>LevelsAll[[#This Row],[relToParent]]</f>
        <v xml:space="preserve">Customer Relationship </v>
      </c>
    </row>
    <row r="88" spans="1:7">
      <c r="A88">
        <v>1085</v>
      </c>
      <c r="B88" t="s">
        <v>5549</v>
      </c>
      <c r="D88" t="s">
        <v>10442</v>
      </c>
      <c r="E88" t="s">
        <v>10340</v>
      </c>
      <c r="F88" t="s">
        <v>5643</v>
      </c>
      <c r="G88" t="str">
        <f>LevelsAll[[#This Row],[relToParent]]</f>
        <v xml:space="preserve">Customer Relationship </v>
      </c>
    </row>
    <row r="89" spans="1:7">
      <c r="A89">
        <v>1086</v>
      </c>
      <c r="B89" t="s">
        <v>5549</v>
      </c>
      <c r="D89" t="s">
        <v>10442</v>
      </c>
      <c r="E89" t="s">
        <v>10340</v>
      </c>
      <c r="F89" t="s">
        <v>5647</v>
      </c>
      <c r="G89" t="str">
        <f>LevelsAll[[#This Row],[relToParent]]</f>
        <v xml:space="preserve">Customer Relationship </v>
      </c>
    </row>
    <row r="90" spans="1:7">
      <c r="A90">
        <v>1087</v>
      </c>
      <c r="B90" t="s">
        <v>5549</v>
      </c>
      <c r="D90" t="s">
        <v>10443</v>
      </c>
      <c r="E90" t="s">
        <v>10341</v>
      </c>
      <c r="F90" t="s">
        <v>5947</v>
      </c>
      <c r="G90" t="str">
        <f>LevelsAll[[#This Row],[relToParent]]</f>
        <v xml:space="preserve">Enterprise Support </v>
      </c>
    </row>
    <row r="91" spans="1:7">
      <c r="A91">
        <v>1088</v>
      </c>
      <c r="B91" t="s">
        <v>5549</v>
      </c>
      <c r="D91" t="s">
        <v>10443</v>
      </c>
      <c r="E91" t="s">
        <v>10341</v>
      </c>
      <c r="F91" t="s">
        <v>5950</v>
      </c>
      <c r="G91" t="str">
        <f>LevelsAll[[#This Row],[relToParent]]</f>
        <v xml:space="preserve">Enterprise Support </v>
      </c>
    </row>
    <row r="92" spans="1:7">
      <c r="A92">
        <v>1089</v>
      </c>
      <c r="B92" t="s">
        <v>5549</v>
      </c>
      <c r="D92" t="s">
        <v>10443</v>
      </c>
      <c r="E92" t="s">
        <v>10341</v>
      </c>
      <c r="F92" t="s">
        <v>5953</v>
      </c>
      <c r="G92" t="str">
        <f>LevelsAll[[#This Row],[relToParent]]</f>
        <v xml:space="preserve">Enterprise Support </v>
      </c>
    </row>
    <row r="93" spans="1:7">
      <c r="A93">
        <v>1090</v>
      </c>
      <c r="B93" t="s">
        <v>5549</v>
      </c>
      <c r="D93" t="s">
        <v>10443</v>
      </c>
      <c r="E93" t="s">
        <v>10342</v>
      </c>
      <c r="F93" t="s">
        <v>5967</v>
      </c>
      <c r="G93" t="str">
        <f>LevelsAll[[#This Row],[relToParent]]</f>
        <v xml:space="preserve">Enterprise Support </v>
      </c>
    </row>
    <row r="94" spans="1:7">
      <c r="A94">
        <v>1091</v>
      </c>
      <c r="B94" t="s">
        <v>5549</v>
      </c>
      <c r="D94" t="s">
        <v>10443</v>
      </c>
      <c r="E94" t="s">
        <v>10342</v>
      </c>
      <c r="F94" t="s">
        <v>5970</v>
      </c>
      <c r="G94" t="str">
        <f>LevelsAll[[#This Row],[relToParent]]</f>
        <v xml:space="preserve">Enterprise Support </v>
      </c>
    </row>
    <row r="95" spans="1:7">
      <c r="A95">
        <v>1092</v>
      </c>
      <c r="B95" t="s">
        <v>5549</v>
      </c>
      <c r="D95" t="s">
        <v>10443</v>
      </c>
      <c r="E95" t="s">
        <v>10342</v>
      </c>
      <c r="F95" t="s">
        <v>5973</v>
      </c>
      <c r="G95" t="str">
        <f>LevelsAll[[#This Row],[relToParent]]</f>
        <v xml:space="preserve">Enterprise Support </v>
      </c>
    </row>
    <row r="96" spans="1:7">
      <c r="A96">
        <v>1093</v>
      </c>
      <c r="B96" t="s">
        <v>5549</v>
      </c>
      <c r="D96" t="s">
        <v>10443</v>
      </c>
      <c r="E96" t="s">
        <v>10342</v>
      </c>
      <c r="F96" t="s">
        <v>5976</v>
      </c>
      <c r="G96" t="str">
        <f>LevelsAll[[#This Row],[relToParent]]</f>
        <v xml:space="preserve">Enterprise Support </v>
      </c>
    </row>
    <row r="97" spans="1:7">
      <c r="A97">
        <v>1094</v>
      </c>
      <c r="B97" t="s">
        <v>5549</v>
      </c>
      <c r="D97" t="s">
        <v>10443</v>
      </c>
      <c r="E97" t="s">
        <v>10342</v>
      </c>
      <c r="F97" t="s">
        <v>5979</v>
      </c>
      <c r="G97" t="str">
        <f>LevelsAll[[#This Row],[relToParent]]</f>
        <v xml:space="preserve">Enterprise Support </v>
      </c>
    </row>
    <row r="98" spans="1:7">
      <c r="A98">
        <v>1095</v>
      </c>
      <c r="B98" t="s">
        <v>5549</v>
      </c>
      <c r="D98" t="s">
        <v>10443</v>
      </c>
      <c r="E98" t="s">
        <v>10343</v>
      </c>
      <c r="F98" t="s">
        <v>6001</v>
      </c>
      <c r="G98" t="str">
        <f>LevelsAll[[#This Row],[relToParent]]</f>
        <v xml:space="preserve">Enterprise Support </v>
      </c>
    </row>
    <row r="99" spans="1:7">
      <c r="A99">
        <v>1096</v>
      </c>
      <c r="B99" t="s">
        <v>5549</v>
      </c>
      <c r="D99" t="s">
        <v>10443</v>
      </c>
      <c r="E99" t="s">
        <v>10343</v>
      </c>
      <c r="F99" t="s">
        <v>10414</v>
      </c>
      <c r="G99" t="str">
        <f>LevelsAll[[#This Row],[relToParent]]</f>
        <v xml:space="preserve">Enterprise Support </v>
      </c>
    </row>
    <row r="100" spans="1:7">
      <c r="A100">
        <v>1097</v>
      </c>
      <c r="B100" t="s">
        <v>5549</v>
      </c>
      <c r="D100" t="s">
        <v>10443</v>
      </c>
      <c r="E100" t="s">
        <v>10343</v>
      </c>
      <c r="F100" t="s">
        <v>10416</v>
      </c>
      <c r="G100" t="str">
        <f>LevelsAll[[#This Row],[relToParent]]</f>
        <v xml:space="preserve">Enterprise Support </v>
      </c>
    </row>
    <row r="101" spans="1:7">
      <c r="A101">
        <v>1098</v>
      </c>
      <c r="B101" t="s">
        <v>5549</v>
      </c>
      <c r="D101" t="s">
        <v>10443</v>
      </c>
      <c r="E101" t="s">
        <v>10343</v>
      </c>
      <c r="F101" t="s">
        <v>10419</v>
      </c>
      <c r="G101" t="str">
        <f>LevelsAll[[#This Row],[relToParent]]</f>
        <v xml:space="preserve">Enterprise Support </v>
      </c>
    </row>
    <row r="102" spans="1:7">
      <c r="A102">
        <v>1099</v>
      </c>
      <c r="B102" t="s">
        <v>5549</v>
      </c>
      <c r="D102" t="s">
        <v>10443</v>
      </c>
      <c r="E102" t="s">
        <v>10343</v>
      </c>
      <c r="F102" t="s">
        <v>5989</v>
      </c>
      <c r="G102" t="str">
        <f>LevelsAll[[#This Row],[relToParent]]</f>
        <v xml:space="preserve">Enterprise Support </v>
      </c>
    </row>
    <row r="103" spans="1:7">
      <c r="A103">
        <v>1100</v>
      </c>
      <c r="B103" t="s">
        <v>5549</v>
      </c>
      <c r="D103" t="s">
        <v>10443</v>
      </c>
      <c r="E103" t="s">
        <v>10344</v>
      </c>
      <c r="F103" t="s">
        <v>10398</v>
      </c>
      <c r="G103" t="str">
        <f>LevelsAll[[#This Row],[relToParent]]</f>
        <v xml:space="preserve">Enterprise Support </v>
      </c>
    </row>
    <row r="104" spans="1:7">
      <c r="A104">
        <v>1101</v>
      </c>
      <c r="B104" t="s">
        <v>5549</v>
      </c>
      <c r="D104" t="s">
        <v>10443</v>
      </c>
      <c r="E104" t="s">
        <v>10344</v>
      </c>
      <c r="F104" t="s">
        <v>5828</v>
      </c>
      <c r="G104" t="str">
        <f>LevelsAll[[#This Row],[relToParent]]</f>
        <v xml:space="preserve">Enterprise Support </v>
      </c>
    </row>
    <row r="105" spans="1:7">
      <c r="A105">
        <v>1102</v>
      </c>
      <c r="B105" t="s">
        <v>5549</v>
      </c>
      <c r="D105" t="s">
        <v>10443</v>
      </c>
      <c r="E105" t="s">
        <v>10344</v>
      </c>
      <c r="F105" t="s">
        <v>10405</v>
      </c>
      <c r="G105" t="str">
        <f>LevelsAll[[#This Row],[relToParent]]</f>
        <v xml:space="preserve">Enterprise Support </v>
      </c>
    </row>
    <row r="106" spans="1:7">
      <c r="A106">
        <v>1103</v>
      </c>
      <c r="B106" t="s">
        <v>5549</v>
      </c>
      <c r="D106" t="s">
        <v>10443</v>
      </c>
      <c r="E106" t="s">
        <v>10344</v>
      </c>
      <c r="F106" t="s">
        <v>10407</v>
      </c>
      <c r="G106" t="str">
        <f>LevelsAll[[#This Row],[relToParent]]</f>
        <v xml:space="preserve">Enterprise Support </v>
      </c>
    </row>
    <row r="107" spans="1:7">
      <c r="A107">
        <v>1104</v>
      </c>
      <c r="B107" t="s">
        <v>5549</v>
      </c>
      <c r="D107" t="s">
        <v>10443</v>
      </c>
      <c r="E107" t="s">
        <v>10344</v>
      </c>
      <c r="F107" t="s">
        <v>10427</v>
      </c>
      <c r="G107" t="str">
        <f>LevelsAll[[#This Row],[relToParent]]</f>
        <v xml:space="preserve">Enterprise Support </v>
      </c>
    </row>
    <row r="108" spans="1:7">
      <c r="A108">
        <v>1105</v>
      </c>
      <c r="B108" t="s">
        <v>5549</v>
      </c>
      <c r="D108" t="s">
        <v>10443</v>
      </c>
      <c r="E108" t="s">
        <v>10345</v>
      </c>
      <c r="F108" t="s">
        <v>5888</v>
      </c>
      <c r="G108" t="str">
        <f>LevelsAll[[#This Row],[relToParent]]</f>
        <v xml:space="preserve">Enterprise Support </v>
      </c>
    </row>
    <row r="109" spans="1:7">
      <c r="A109">
        <v>1106</v>
      </c>
      <c r="B109" t="s">
        <v>5549</v>
      </c>
      <c r="D109" t="s">
        <v>10443</v>
      </c>
      <c r="E109" t="s">
        <v>10345</v>
      </c>
      <c r="F109" t="s">
        <v>10404</v>
      </c>
      <c r="G109" t="str">
        <f>LevelsAll[[#This Row],[relToParent]]</f>
        <v xml:space="preserve">Enterprise Support </v>
      </c>
    </row>
    <row r="110" spans="1:7">
      <c r="A110">
        <v>1107</v>
      </c>
      <c r="B110" t="s">
        <v>5549</v>
      </c>
      <c r="D110" t="s">
        <v>10443</v>
      </c>
      <c r="E110" t="s">
        <v>10345</v>
      </c>
      <c r="F110" t="s">
        <v>5724</v>
      </c>
      <c r="G110" t="str">
        <f>LevelsAll[[#This Row],[relToParent]]</f>
        <v xml:space="preserve">Enterprise Support </v>
      </c>
    </row>
    <row r="111" spans="1:7">
      <c r="A111">
        <v>1108</v>
      </c>
      <c r="B111" t="s">
        <v>5549</v>
      </c>
      <c r="D111" t="s">
        <v>10443</v>
      </c>
      <c r="E111" t="s">
        <v>10345</v>
      </c>
      <c r="F111" t="s">
        <v>5905</v>
      </c>
      <c r="G111" t="str">
        <f>LevelsAll[[#This Row],[relToParent]]</f>
        <v xml:space="preserve">Enterprise Support </v>
      </c>
    </row>
    <row r="112" spans="1:7">
      <c r="A112">
        <v>1109</v>
      </c>
      <c r="B112" t="s">
        <v>5549</v>
      </c>
      <c r="D112" t="s">
        <v>10443</v>
      </c>
      <c r="E112" t="s">
        <v>10345</v>
      </c>
      <c r="F112" t="s">
        <v>10410</v>
      </c>
      <c r="G112" t="str">
        <f>LevelsAll[[#This Row],[relToParent]]</f>
        <v xml:space="preserve">Enterprise Support </v>
      </c>
    </row>
    <row r="113" spans="1:7">
      <c r="A113">
        <v>1110</v>
      </c>
      <c r="B113" t="s">
        <v>5549</v>
      </c>
      <c r="D113" t="s">
        <v>10443</v>
      </c>
      <c r="E113" t="s">
        <v>10345</v>
      </c>
      <c r="F113" t="s">
        <v>10433</v>
      </c>
      <c r="G113" t="str">
        <f>LevelsAll[[#This Row],[relToParent]]</f>
        <v xml:space="preserve">Enterprise Support </v>
      </c>
    </row>
    <row r="114" spans="1:7">
      <c r="A114">
        <v>1111</v>
      </c>
      <c r="B114" t="s">
        <v>5549</v>
      </c>
      <c r="D114" t="s">
        <v>10443</v>
      </c>
      <c r="E114" t="s">
        <v>10346</v>
      </c>
      <c r="F114" t="s">
        <v>6013</v>
      </c>
      <c r="G114" t="str">
        <f>LevelsAll[[#This Row],[relToParent]]</f>
        <v xml:space="preserve">Enterprise Support </v>
      </c>
    </row>
    <row r="115" spans="1:7">
      <c r="A115">
        <v>1112</v>
      </c>
      <c r="B115" t="s">
        <v>5549</v>
      </c>
      <c r="D115" t="s">
        <v>10443</v>
      </c>
      <c r="E115" t="s">
        <v>10346</v>
      </c>
      <c r="F115" t="s">
        <v>6016</v>
      </c>
      <c r="G115" t="str">
        <f>LevelsAll[[#This Row],[relToParent]]</f>
        <v xml:space="preserve">Enterprise Support </v>
      </c>
    </row>
    <row r="116" spans="1:7">
      <c r="A116">
        <v>1113</v>
      </c>
      <c r="B116" t="s">
        <v>5549</v>
      </c>
      <c r="D116" t="s">
        <v>10443</v>
      </c>
      <c r="E116" t="s">
        <v>10346</v>
      </c>
      <c r="F116" t="s">
        <v>6019</v>
      </c>
      <c r="G116" t="str">
        <f>LevelsAll[[#This Row],[relToParent]]</f>
        <v xml:space="preserve">Enterprise Support </v>
      </c>
    </row>
    <row r="117" spans="1:7">
      <c r="A117">
        <v>1114</v>
      </c>
      <c r="B117" t="s">
        <v>5549</v>
      </c>
      <c r="D117" t="s">
        <v>10443</v>
      </c>
      <c r="E117" t="s">
        <v>10347</v>
      </c>
      <c r="F117" t="s">
        <v>6025</v>
      </c>
      <c r="G117" t="str">
        <f>LevelsAll[[#This Row],[relToParent]]</f>
        <v xml:space="preserve">Enterprise Support </v>
      </c>
    </row>
    <row r="118" spans="1:7">
      <c r="A118">
        <v>1115</v>
      </c>
      <c r="B118" t="s">
        <v>5549</v>
      </c>
      <c r="D118" t="s">
        <v>10443</v>
      </c>
      <c r="E118" t="s">
        <v>10347</v>
      </c>
      <c r="F118" t="s">
        <v>6028</v>
      </c>
      <c r="G118" t="str">
        <f>LevelsAll[[#This Row],[relToParent]]</f>
        <v xml:space="preserve">Enterprise Support </v>
      </c>
    </row>
    <row r="119" spans="1:7">
      <c r="A119">
        <v>1116</v>
      </c>
      <c r="B119" t="s">
        <v>5549</v>
      </c>
      <c r="D119" t="s">
        <v>10443</v>
      </c>
      <c r="E119" t="s">
        <v>10347</v>
      </c>
      <c r="F119" t="s">
        <v>6031</v>
      </c>
      <c r="G119" t="str">
        <f>LevelsAll[[#This Row],[relToParent]]</f>
        <v xml:space="preserve">Enterprise Support </v>
      </c>
    </row>
    <row r="120" spans="1:7">
      <c r="A120">
        <v>1117</v>
      </c>
      <c r="B120" t="s">
        <v>5549</v>
      </c>
      <c r="D120" t="s">
        <v>10443</v>
      </c>
      <c r="E120" t="s">
        <v>10348</v>
      </c>
      <c r="F120" t="s">
        <v>10400</v>
      </c>
      <c r="G120" t="str">
        <f>LevelsAll[[#This Row],[relToParent]]</f>
        <v xml:space="preserve">Enterprise Support </v>
      </c>
    </row>
    <row r="121" spans="1:7">
      <c r="A121">
        <v>1118</v>
      </c>
      <c r="B121" t="s">
        <v>5549</v>
      </c>
      <c r="D121" t="s">
        <v>10443</v>
      </c>
      <c r="E121" t="s">
        <v>10348</v>
      </c>
      <c r="F121" t="s">
        <v>10422</v>
      </c>
      <c r="G121" t="str">
        <f>LevelsAll[[#This Row],[relToParent]]</f>
        <v xml:space="preserve">Enterprise Support </v>
      </c>
    </row>
    <row r="122" spans="1:7">
      <c r="A122">
        <v>1119</v>
      </c>
      <c r="B122" t="s">
        <v>5549</v>
      </c>
      <c r="D122" t="s">
        <v>10443</v>
      </c>
      <c r="E122" t="s">
        <v>10348</v>
      </c>
      <c r="F122" t="s">
        <v>10435</v>
      </c>
      <c r="G122" t="str">
        <f>LevelsAll[[#This Row],[relToParent]]</f>
        <v xml:space="preserve">Enterprise Support </v>
      </c>
    </row>
    <row r="123" spans="1:7">
      <c r="A123">
        <v>1120</v>
      </c>
      <c r="B123" t="s">
        <v>5549</v>
      </c>
      <c r="D123" t="s">
        <v>10444</v>
      </c>
      <c r="E123" t="s">
        <v>10349</v>
      </c>
      <c r="F123" t="s">
        <v>6038</v>
      </c>
      <c r="G123" t="str">
        <f>LevelsAll[[#This Row],[relToParent]]</f>
        <v xml:space="preserve">Finance </v>
      </c>
    </row>
    <row r="124" spans="1:7">
      <c r="A124">
        <v>1121</v>
      </c>
      <c r="B124" t="s">
        <v>5549</v>
      </c>
      <c r="D124" t="s">
        <v>10444</v>
      </c>
      <c r="E124" t="s">
        <v>10349</v>
      </c>
      <c r="F124" t="s">
        <v>6042</v>
      </c>
      <c r="G124" t="str">
        <f>LevelsAll[[#This Row],[relToParent]]</f>
        <v xml:space="preserve">Finance </v>
      </c>
    </row>
    <row r="125" spans="1:7">
      <c r="A125">
        <v>1122</v>
      </c>
      <c r="B125" t="s">
        <v>5549</v>
      </c>
      <c r="D125" t="s">
        <v>10444</v>
      </c>
      <c r="E125" t="s">
        <v>10349</v>
      </c>
      <c r="F125" t="s">
        <v>6045</v>
      </c>
      <c r="G125" t="str">
        <f>LevelsAll[[#This Row],[relToParent]]</f>
        <v xml:space="preserve">Finance </v>
      </c>
    </row>
    <row r="126" spans="1:7">
      <c r="A126">
        <v>1123</v>
      </c>
      <c r="B126" t="s">
        <v>5549</v>
      </c>
      <c r="D126" t="s">
        <v>10444</v>
      </c>
      <c r="E126" t="s">
        <v>10349</v>
      </c>
      <c r="F126" t="s">
        <v>6048</v>
      </c>
      <c r="G126" t="str">
        <f>LevelsAll[[#This Row],[relToParent]]</f>
        <v xml:space="preserve">Finance </v>
      </c>
    </row>
    <row r="127" spans="1:7">
      <c r="A127">
        <v>1124</v>
      </c>
      <c r="B127" t="s">
        <v>5549</v>
      </c>
      <c r="D127" t="s">
        <v>10444</v>
      </c>
      <c r="E127" t="s">
        <v>10349</v>
      </c>
      <c r="F127" t="s">
        <v>6051</v>
      </c>
      <c r="G127" t="str">
        <f>LevelsAll[[#This Row],[relToParent]]</f>
        <v xml:space="preserve">Finance </v>
      </c>
    </row>
    <row r="128" spans="1:7">
      <c r="A128">
        <v>1125</v>
      </c>
      <c r="B128" t="s">
        <v>5549</v>
      </c>
      <c r="D128" t="s">
        <v>10444</v>
      </c>
      <c r="E128" t="s">
        <v>10349</v>
      </c>
      <c r="F128" t="s">
        <v>6054</v>
      </c>
      <c r="G128" t="str">
        <f>LevelsAll[[#This Row],[relToParent]]</f>
        <v xml:space="preserve">Finance </v>
      </c>
    </row>
    <row r="129" spans="1:7">
      <c r="A129">
        <v>1126</v>
      </c>
      <c r="B129" t="s">
        <v>5549</v>
      </c>
      <c r="D129" t="s">
        <v>10444</v>
      </c>
      <c r="E129" t="s">
        <v>10349</v>
      </c>
      <c r="F129" t="s">
        <v>6057</v>
      </c>
      <c r="G129" t="str">
        <f>LevelsAll[[#This Row],[relToParent]]</f>
        <v xml:space="preserve">Finance </v>
      </c>
    </row>
    <row r="130" spans="1:7">
      <c r="A130">
        <v>1127</v>
      </c>
      <c r="B130" t="s">
        <v>5549</v>
      </c>
      <c r="D130" t="s">
        <v>10444</v>
      </c>
      <c r="E130" t="s">
        <v>10350</v>
      </c>
      <c r="F130" t="s">
        <v>6067</v>
      </c>
      <c r="G130" t="str">
        <f>LevelsAll[[#This Row],[relToParent]]</f>
        <v xml:space="preserve">Finance </v>
      </c>
    </row>
    <row r="131" spans="1:7">
      <c r="A131">
        <v>1128</v>
      </c>
      <c r="B131" t="s">
        <v>5549</v>
      </c>
      <c r="D131" t="s">
        <v>10444</v>
      </c>
      <c r="E131" t="s">
        <v>10350</v>
      </c>
      <c r="F131" t="s">
        <v>6070</v>
      </c>
      <c r="G131" t="str">
        <f>LevelsAll[[#This Row],[relToParent]]</f>
        <v xml:space="preserve">Finance </v>
      </c>
    </row>
    <row r="132" spans="1:7">
      <c r="A132">
        <v>1129</v>
      </c>
      <c r="B132" t="s">
        <v>5549</v>
      </c>
      <c r="D132" t="s">
        <v>10444</v>
      </c>
      <c r="E132" t="s">
        <v>10350</v>
      </c>
      <c r="F132" t="s">
        <v>6073</v>
      </c>
      <c r="G132" t="str">
        <f>LevelsAll[[#This Row],[relToParent]]</f>
        <v xml:space="preserve">Finance </v>
      </c>
    </row>
    <row r="133" spans="1:7">
      <c r="A133">
        <v>1130</v>
      </c>
      <c r="B133" t="s">
        <v>5549</v>
      </c>
      <c r="D133" t="s">
        <v>10444</v>
      </c>
      <c r="E133" t="s">
        <v>10350</v>
      </c>
      <c r="F133" t="s">
        <v>6076</v>
      </c>
      <c r="G133" t="str">
        <f>LevelsAll[[#This Row],[relToParent]]</f>
        <v xml:space="preserve">Finance </v>
      </c>
    </row>
    <row r="134" spans="1:7">
      <c r="A134">
        <v>1131</v>
      </c>
      <c r="B134" t="s">
        <v>5549</v>
      </c>
      <c r="D134" t="s">
        <v>10444</v>
      </c>
      <c r="E134" t="s">
        <v>10351</v>
      </c>
      <c r="F134" t="s">
        <v>6082</v>
      </c>
      <c r="G134" t="str">
        <f>LevelsAll[[#This Row],[relToParent]]</f>
        <v xml:space="preserve">Finance </v>
      </c>
    </row>
    <row r="135" spans="1:7">
      <c r="A135">
        <v>1132</v>
      </c>
      <c r="B135" t="s">
        <v>5549</v>
      </c>
      <c r="D135" t="s">
        <v>10444</v>
      </c>
      <c r="E135" t="s">
        <v>10351</v>
      </c>
      <c r="F135" t="s">
        <v>6038</v>
      </c>
      <c r="G135" t="str">
        <f>LevelsAll[[#This Row],[relToParent]]</f>
        <v xml:space="preserve">Finance </v>
      </c>
    </row>
    <row r="136" spans="1:7">
      <c r="A136">
        <v>1133</v>
      </c>
      <c r="B136" t="s">
        <v>5549</v>
      </c>
      <c r="D136" t="s">
        <v>10444</v>
      </c>
      <c r="E136" t="s">
        <v>10351</v>
      </c>
      <c r="F136" t="s">
        <v>6088</v>
      </c>
      <c r="G136" t="str">
        <f>LevelsAll[[#This Row],[relToParent]]</f>
        <v xml:space="preserve">Finance </v>
      </c>
    </row>
    <row r="137" spans="1:7">
      <c r="A137">
        <v>1134</v>
      </c>
      <c r="B137" t="s">
        <v>5549</v>
      </c>
      <c r="D137" t="s">
        <v>10444</v>
      </c>
      <c r="E137" t="s">
        <v>10352</v>
      </c>
      <c r="F137" t="s">
        <v>6094</v>
      </c>
      <c r="G137" t="str">
        <f>LevelsAll[[#This Row],[relToParent]]</f>
        <v xml:space="preserve">Finance </v>
      </c>
    </row>
    <row r="138" spans="1:7">
      <c r="A138">
        <v>1135</v>
      </c>
      <c r="B138" t="s">
        <v>5549</v>
      </c>
      <c r="D138" t="s">
        <v>10444</v>
      </c>
      <c r="E138" t="s">
        <v>10352</v>
      </c>
      <c r="F138" t="s">
        <v>6097</v>
      </c>
      <c r="G138" t="str">
        <f>LevelsAll[[#This Row],[relToParent]]</f>
        <v xml:space="preserve">Finance </v>
      </c>
    </row>
    <row r="139" spans="1:7">
      <c r="A139">
        <v>1136</v>
      </c>
      <c r="B139" t="s">
        <v>5549</v>
      </c>
      <c r="D139" t="s">
        <v>10444</v>
      </c>
      <c r="E139" t="s">
        <v>10352</v>
      </c>
      <c r="F139" t="s">
        <v>6100</v>
      </c>
      <c r="G139" t="str">
        <f>LevelsAll[[#This Row],[relToParent]]</f>
        <v xml:space="preserve">Finance </v>
      </c>
    </row>
    <row r="140" spans="1:7">
      <c r="A140">
        <v>1137</v>
      </c>
      <c r="B140" t="s">
        <v>5549</v>
      </c>
      <c r="D140" t="s">
        <v>10444</v>
      </c>
      <c r="E140" t="s">
        <v>10353</v>
      </c>
      <c r="F140" t="s">
        <v>6106</v>
      </c>
      <c r="G140" t="str">
        <f>LevelsAll[[#This Row],[relToParent]]</f>
        <v xml:space="preserve">Finance </v>
      </c>
    </row>
    <row r="141" spans="1:7">
      <c r="A141">
        <v>1138</v>
      </c>
      <c r="B141" t="s">
        <v>5549</v>
      </c>
      <c r="D141" t="s">
        <v>10444</v>
      </c>
      <c r="E141" t="s">
        <v>10353</v>
      </c>
      <c r="F141" t="s">
        <v>6110</v>
      </c>
      <c r="G141" t="str">
        <f>LevelsAll[[#This Row],[relToParent]]</f>
        <v xml:space="preserve">Finance </v>
      </c>
    </row>
    <row r="142" spans="1:7">
      <c r="A142">
        <v>1139</v>
      </c>
      <c r="B142" t="s">
        <v>5549</v>
      </c>
      <c r="D142" t="s">
        <v>10444</v>
      </c>
      <c r="E142" t="s">
        <v>10353</v>
      </c>
      <c r="F142" t="s">
        <v>6113</v>
      </c>
      <c r="G142" t="str">
        <f>LevelsAll[[#This Row],[relToParent]]</f>
        <v xml:space="preserve">Finance </v>
      </c>
    </row>
    <row r="143" spans="1:7">
      <c r="A143">
        <v>1140</v>
      </c>
      <c r="B143" t="s">
        <v>5549</v>
      </c>
      <c r="D143" t="s">
        <v>10444</v>
      </c>
      <c r="E143" t="s">
        <v>10353</v>
      </c>
      <c r="F143" t="s">
        <v>6119</v>
      </c>
      <c r="G143" t="str">
        <f>LevelsAll[[#This Row],[relToParent]]</f>
        <v xml:space="preserve">Finance </v>
      </c>
    </row>
    <row r="144" spans="1:7">
      <c r="A144">
        <v>1141</v>
      </c>
      <c r="B144" t="s">
        <v>5549</v>
      </c>
      <c r="D144" t="s">
        <v>10444</v>
      </c>
      <c r="E144" t="s">
        <v>10354</v>
      </c>
      <c r="F144" t="s">
        <v>6125</v>
      </c>
      <c r="G144" t="str">
        <f>LevelsAll[[#This Row],[relToParent]]</f>
        <v xml:space="preserve">Finance </v>
      </c>
    </row>
    <row r="145" spans="1:7">
      <c r="A145">
        <v>1142</v>
      </c>
      <c r="B145" t="s">
        <v>5549</v>
      </c>
      <c r="D145" t="s">
        <v>10444</v>
      </c>
      <c r="E145" t="s">
        <v>10354</v>
      </c>
      <c r="F145" t="s">
        <v>6129</v>
      </c>
      <c r="G145" t="str">
        <f>LevelsAll[[#This Row],[relToParent]]</f>
        <v xml:space="preserve">Finance </v>
      </c>
    </row>
    <row r="146" spans="1:7">
      <c r="A146">
        <v>1143</v>
      </c>
      <c r="B146" t="s">
        <v>5549</v>
      </c>
      <c r="D146" t="s">
        <v>10444</v>
      </c>
      <c r="E146" t="s">
        <v>10354</v>
      </c>
      <c r="F146" t="s">
        <v>6132</v>
      </c>
      <c r="G146" t="str">
        <f>LevelsAll[[#This Row],[relToParent]]</f>
        <v xml:space="preserve">Finance </v>
      </c>
    </row>
    <row r="147" spans="1:7">
      <c r="A147">
        <v>1144</v>
      </c>
      <c r="B147" t="s">
        <v>5549</v>
      </c>
      <c r="D147" t="s">
        <v>10444</v>
      </c>
      <c r="E147" t="s">
        <v>10354</v>
      </c>
      <c r="F147" t="s">
        <v>6135</v>
      </c>
      <c r="G147" t="str">
        <f>LevelsAll[[#This Row],[relToParent]]</f>
        <v xml:space="preserve">Finance </v>
      </c>
    </row>
    <row r="148" spans="1:7">
      <c r="A148">
        <v>1145</v>
      </c>
      <c r="B148" t="s">
        <v>5549</v>
      </c>
      <c r="D148" t="s">
        <v>10444</v>
      </c>
      <c r="E148" t="s">
        <v>10354</v>
      </c>
      <c r="F148" t="s">
        <v>6138</v>
      </c>
      <c r="G148" t="str">
        <f>LevelsAll[[#This Row],[relToParent]]</f>
        <v xml:space="preserve">Finance </v>
      </c>
    </row>
    <row r="149" spans="1:7">
      <c r="A149">
        <v>1146</v>
      </c>
      <c r="B149" t="s">
        <v>5549</v>
      </c>
      <c r="D149" t="s">
        <v>10444</v>
      </c>
      <c r="E149" t="s">
        <v>10354</v>
      </c>
      <c r="F149" t="s">
        <v>6141</v>
      </c>
      <c r="G149" t="str">
        <f>LevelsAll[[#This Row],[relToParent]]</f>
        <v xml:space="preserve">Finance </v>
      </c>
    </row>
    <row r="150" spans="1:7">
      <c r="A150">
        <v>1147</v>
      </c>
      <c r="B150" t="s">
        <v>5549</v>
      </c>
      <c r="D150" t="s">
        <v>10444</v>
      </c>
      <c r="E150" t="s">
        <v>10355</v>
      </c>
      <c r="F150" t="s">
        <v>6147</v>
      </c>
      <c r="G150" t="str">
        <f>LevelsAll[[#This Row],[relToParent]]</f>
        <v xml:space="preserve">Finance </v>
      </c>
    </row>
    <row r="151" spans="1:7">
      <c r="A151">
        <v>1148</v>
      </c>
      <c r="B151" t="s">
        <v>5549</v>
      </c>
      <c r="D151" t="s">
        <v>10444</v>
      </c>
      <c r="E151" t="s">
        <v>10355</v>
      </c>
      <c r="F151" t="s">
        <v>6150</v>
      </c>
      <c r="G151" t="str">
        <f>LevelsAll[[#This Row],[relToParent]]</f>
        <v xml:space="preserve">Finance </v>
      </c>
    </row>
    <row r="152" spans="1:7">
      <c r="A152">
        <v>1149</v>
      </c>
      <c r="B152" t="s">
        <v>5549</v>
      </c>
      <c r="D152" t="s">
        <v>10444</v>
      </c>
      <c r="E152" t="s">
        <v>10355</v>
      </c>
      <c r="F152" t="s">
        <v>6153</v>
      </c>
      <c r="G152" t="str">
        <f>LevelsAll[[#This Row],[relToParent]]</f>
        <v xml:space="preserve">Finance </v>
      </c>
    </row>
    <row r="153" spans="1:7">
      <c r="A153">
        <v>1150</v>
      </c>
      <c r="B153" t="s">
        <v>5549</v>
      </c>
      <c r="D153" t="s">
        <v>10445</v>
      </c>
      <c r="E153" t="s">
        <v>10356</v>
      </c>
      <c r="F153" t="s">
        <v>10389</v>
      </c>
      <c r="G153" t="str">
        <f>LevelsAll[[#This Row],[relToParent]]</f>
        <v xml:space="preserve">Marketing &amp; Sales </v>
      </c>
    </row>
    <row r="154" spans="1:7">
      <c r="A154">
        <v>1151</v>
      </c>
      <c r="B154" t="s">
        <v>5549</v>
      </c>
      <c r="D154" t="s">
        <v>10445</v>
      </c>
      <c r="E154" t="s">
        <v>10356</v>
      </c>
      <c r="F154" t="s">
        <v>10397</v>
      </c>
      <c r="G154" t="str">
        <f>LevelsAll[[#This Row],[relToParent]]</f>
        <v xml:space="preserve">Marketing &amp; Sales </v>
      </c>
    </row>
    <row r="155" spans="1:7">
      <c r="A155">
        <v>1152</v>
      </c>
      <c r="B155" t="s">
        <v>5549</v>
      </c>
      <c r="D155" t="s">
        <v>10445</v>
      </c>
      <c r="E155" t="s">
        <v>10356</v>
      </c>
      <c r="F155" t="s">
        <v>10408</v>
      </c>
      <c r="G155" t="str">
        <f>LevelsAll[[#This Row],[relToParent]]</f>
        <v xml:space="preserve">Marketing &amp; Sales </v>
      </c>
    </row>
    <row r="156" spans="1:7">
      <c r="A156">
        <v>1153</v>
      </c>
      <c r="B156" t="s">
        <v>5549</v>
      </c>
      <c r="D156" t="s">
        <v>10445</v>
      </c>
      <c r="E156" t="s">
        <v>10356</v>
      </c>
      <c r="F156" t="s">
        <v>10412</v>
      </c>
      <c r="G156" t="str">
        <f>LevelsAll[[#This Row],[relToParent]]</f>
        <v xml:space="preserve">Marketing &amp; Sales </v>
      </c>
    </row>
    <row r="157" spans="1:7">
      <c r="A157">
        <v>1154</v>
      </c>
      <c r="B157" t="s">
        <v>5549</v>
      </c>
      <c r="D157" t="s">
        <v>10445</v>
      </c>
      <c r="E157" t="s">
        <v>10356</v>
      </c>
      <c r="F157" t="s">
        <v>10421</v>
      </c>
      <c r="G157" t="str">
        <f>LevelsAll[[#This Row],[relToParent]]</f>
        <v xml:space="preserve">Marketing &amp; Sales </v>
      </c>
    </row>
    <row r="158" spans="1:7">
      <c r="A158">
        <v>1155</v>
      </c>
      <c r="B158" t="s">
        <v>5549</v>
      </c>
      <c r="D158" t="s">
        <v>10445</v>
      </c>
      <c r="E158" t="s">
        <v>10356</v>
      </c>
      <c r="F158" t="s">
        <v>7338</v>
      </c>
      <c r="G158" t="str">
        <f>LevelsAll[[#This Row],[relToParent]]</f>
        <v xml:space="preserve">Marketing &amp; Sales </v>
      </c>
    </row>
    <row r="159" spans="1:7">
      <c r="A159">
        <v>1156</v>
      </c>
      <c r="B159" t="s">
        <v>5549</v>
      </c>
      <c r="D159" t="s">
        <v>10445</v>
      </c>
      <c r="E159" t="s">
        <v>10357</v>
      </c>
      <c r="F159" t="s">
        <v>5594</v>
      </c>
      <c r="G159" t="str">
        <f>LevelsAll[[#This Row],[relToParent]]</f>
        <v xml:space="preserve">Marketing &amp; Sales </v>
      </c>
    </row>
    <row r="160" spans="1:7">
      <c r="A160">
        <v>1157</v>
      </c>
      <c r="B160" t="s">
        <v>5549</v>
      </c>
      <c r="D160" t="s">
        <v>10445</v>
      </c>
      <c r="E160" t="s">
        <v>10357</v>
      </c>
      <c r="F160" t="s">
        <v>10406</v>
      </c>
      <c r="G160" t="str">
        <f>LevelsAll[[#This Row],[relToParent]]</f>
        <v xml:space="preserve">Marketing &amp; Sales </v>
      </c>
    </row>
    <row r="161" spans="1:7">
      <c r="A161">
        <v>1158</v>
      </c>
      <c r="B161" t="s">
        <v>5549</v>
      </c>
      <c r="D161" t="s">
        <v>10445</v>
      </c>
      <c r="E161" t="s">
        <v>10357</v>
      </c>
      <c r="F161" t="s">
        <v>5597</v>
      </c>
      <c r="G161" t="str">
        <f>LevelsAll[[#This Row],[relToParent]]</f>
        <v xml:space="preserve">Marketing &amp; Sales </v>
      </c>
    </row>
    <row r="162" spans="1:7">
      <c r="A162">
        <v>1159</v>
      </c>
      <c r="B162" t="s">
        <v>5549</v>
      </c>
      <c r="D162" t="s">
        <v>10445</v>
      </c>
      <c r="E162" t="s">
        <v>10357</v>
      </c>
      <c r="F162" t="s">
        <v>5600</v>
      </c>
      <c r="G162" t="str">
        <f>LevelsAll[[#This Row],[relToParent]]</f>
        <v xml:space="preserve">Marketing &amp; Sales </v>
      </c>
    </row>
    <row r="163" spans="1:7">
      <c r="A163">
        <v>1160</v>
      </c>
      <c r="B163" t="s">
        <v>5549</v>
      </c>
      <c r="D163" t="s">
        <v>10445</v>
      </c>
      <c r="E163" t="s">
        <v>10357</v>
      </c>
      <c r="F163" t="s">
        <v>5603</v>
      </c>
      <c r="G163" t="str">
        <f>LevelsAll[[#This Row],[relToParent]]</f>
        <v xml:space="preserve">Marketing &amp; Sales </v>
      </c>
    </row>
    <row r="164" spans="1:7">
      <c r="A164">
        <v>1161</v>
      </c>
      <c r="B164" t="s">
        <v>5549</v>
      </c>
      <c r="D164" t="s">
        <v>10445</v>
      </c>
      <c r="E164" t="s">
        <v>10357</v>
      </c>
      <c r="F164" t="s">
        <v>10413</v>
      </c>
      <c r="G164" t="str">
        <f>LevelsAll[[#This Row],[relToParent]]</f>
        <v xml:space="preserve">Marketing &amp; Sales </v>
      </c>
    </row>
    <row r="165" spans="1:7">
      <c r="A165">
        <v>1162</v>
      </c>
      <c r="B165" t="s">
        <v>5549</v>
      </c>
      <c r="D165" t="s">
        <v>10445</v>
      </c>
      <c r="E165" t="s">
        <v>10357</v>
      </c>
      <c r="F165" t="s">
        <v>5606</v>
      </c>
      <c r="G165" t="str">
        <f>LevelsAll[[#This Row],[relToParent]]</f>
        <v xml:space="preserve">Marketing &amp; Sales </v>
      </c>
    </row>
    <row r="166" spans="1:7">
      <c r="A166">
        <v>1163</v>
      </c>
      <c r="B166" t="s">
        <v>5549</v>
      </c>
      <c r="D166" t="s">
        <v>10445</v>
      </c>
      <c r="E166" t="s">
        <v>10358</v>
      </c>
      <c r="F166" t="s">
        <v>10394</v>
      </c>
      <c r="G166" t="str">
        <f>LevelsAll[[#This Row],[relToParent]]</f>
        <v xml:space="preserve">Marketing &amp; Sales </v>
      </c>
    </row>
    <row r="167" spans="1:7">
      <c r="A167">
        <v>1164</v>
      </c>
      <c r="B167" t="s">
        <v>5549</v>
      </c>
      <c r="D167" t="s">
        <v>10445</v>
      </c>
      <c r="E167" t="s">
        <v>10358</v>
      </c>
      <c r="F167" t="s">
        <v>10395</v>
      </c>
      <c r="G167" t="str">
        <f>LevelsAll[[#This Row],[relToParent]]</f>
        <v xml:space="preserve">Marketing &amp; Sales </v>
      </c>
    </row>
    <row r="168" spans="1:7">
      <c r="A168">
        <v>1165</v>
      </c>
      <c r="B168" t="s">
        <v>5549</v>
      </c>
      <c r="D168" t="s">
        <v>10445</v>
      </c>
      <c r="E168" t="s">
        <v>10358</v>
      </c>
      <c r="F168" t="s">
        <v>10396</v>
      </c>
      <c r="G168" t="str">
        <f>LevelsAll[[#This Row],[relToParent]]</f>
        <v xml:space="preserve">Marketing &amp; Sales </v>
      </c>
    </row>
    <row r="169" spans="1:7">
      <c r="A169">
        <v>1166</v>
      </c>
      <c r="B169" t="s">
        <v>5549</v>
      </c>
      <c r="D169" t="s">
        <v>10445</v>
      </c>
      <c r="E169" t="s">
        <v>10358</v>
      </c>
      <c r="F169" t="s">
        <v>10402</v>
      </c>
      <c r="G169" t="str">
        <f>LevelsAll[[#This Row],[relToParent]]</f>
        <v xml:space="preserve">Marketing &amp; Sales </v>
      </c>
    </row>
    <row r="170" spans="1:7">
      <c r="A170">
        <v>1167</v>
      </c>
      <c r="B170" t="s">
        <v>5549</v>
      </c>
      <c r="D170" t="s">
        <v>10445</v>
      </c>
      <c r="E170" t="s">
        <v>10358</v>
      </c>
      <c r="F170" t="s">
        <v>10403</v>
      </c>
      <c r="G170" t="str">
        <f>LevelsAll[[#This Row],[relToParent]]</f>
        <v xml:space="preserve">Marketing &amp; Sales </v>
      </c>
    </row>
    <row r="171" spans="1:7">
      <c r="A171">
        <v>1168</v>
      </c>
      <c r="B171" t="s">
        <v>5549</v>
      </c>
      <c r="D171" t="s">
        <v>10445</v>
      </c>
      <c r="E171" t="s">
        <v>10358</v>
      </c>
      <c r="F171" t="s">
        <v>10425</v>
      </c>
      <c r="G171" t="str">
        <f>LevelsAll[[#This Row],[relToParent]]</f>
        <v xml:space="preserve">Marketing &amp; Sales </v>
      </c>
    </row>
    <row r="172" spans="1:7">
      <c r="A172">
        <v>1169</v>
      </c>
      <c r="B172" t="s">
        <v>5549</v>
      </c>
      <c r="D172" t="s">
        <v>10445</v>
      </c>
      <c r="E172" t="s">
        <v>10359</v>
      </c>
      <c r="F172" t="s">
        <v>10388</v>
      </c>
      <c r="G172" t="str">
        <f>LevelsAll[[#This Row],[relToParent]]</f>
        <v xml:space="preserve">Marketing &amp; Sales </v>
      </c>
    </row>
    <row r="173" spans="1:7">
      <c r="A173">
        <v>1170</v>
      </c>
      <c r="B173" t="s">
        <v>5549</v>
      </c>
      <c r="D173" t="s">
        <v>10445</v>
      </c>
      <c r="E173" t="s">
        <v>10359</v>
      </c>
      <c r="F173" t="s">
        <v>10391</v>
      </c>
      <c r="G173" t="str">
        <f>LevelsAll[[#This Row],[relToParent]]</f>
        <v xml:space="preserve">Marketing &amp; Sales </v>
      </c>
    </row>
    <row r="174" spans="1:7">
      <c r="A174">
        <v>1171</v>
      </c>
      <c r="B174" t="s">
        <v>5549</v>
      </c>
      <c r="D174" t="s">
        <v>10445</v>
      </c>
      <c r="E174" t="s">
        <v>10359</v>
      </c>
      <c r="F174" t="s">
        <v>10392</v>
      </c>
      <c r="G174" t="str">
        <f>LevelsAll[[#This Row],[relToParent]]</f>
        <v xml:space="preserve">Marketing &amp; Sales </v>
      </c>
    </row>
    <row r="175" spans="1:7">
      <c r="A175">
        <v>1172</v>
      </c>
      <c r="B175" t="s">
        <v>5549</v>
      </c>
      <c r="D175" t="s">
        <v>10445</v>
      </c>
      <c r="E175" t="s">
        <v>10359</v>
      </c>
      <c r="F175" t="s">
        <v>10411</v>
      </c>
      <c r="G175" t="str">
        <f>LevelsAll[[#This Row],[relToParent]]</f>
        <v xml:space="preserve">Marketing &amp; Sales </v>
      </c>
    </row>
    <row r="176" spans="1:7">
      <c r="A176">
        <v>1173</v>
      </c>
      <c r="B176" t="s">
        <v>5549</v>
      </c>
      <c r="D176" t="s">
        <v>10445</v>
      </c>
      <c r="E176" t="s">
        <v>10359</v>
      </c>
      <c r="F176" t="s">
        <v>10420</v>
      </c>
      <c r="G176" t="str">
        <f>LevelsAll[[#This Row],[relToParent]]</f>
        <v xml:space="preserve">Marketing &amp; Sales </v>
      </c>
    </row>
    <row r="177" spans="1:7">
      <c r="A177">
        <v>1174</v>
      </c>
      <c r="B177" t="s">
        <v>5549</v>
      </c>
      <c r="D177" t="s">
        <v>10445</v>
      </c>
      <c r="E177" t="s">
        <v>10359</v>
      </c>
      <c r="F177" t="s">
        <v>10426</v>
      </c>
      <c r="G177" t="str">
        <f>LevelsAll[[#This Row],[relToParent]]</f>
        <v xml:space="preserve">Marketing &amp; Sales </v>
      </c>
    </row>
    <row r="178" spans="1:7">
      <c r="A178">
        <v>1175</v>
      </c>
      <c r="B178" t="s">
        <v>5549</v>
      </c>
      <c r="D178" t="s">
        <v>10445</v>
      </c>
      <c r="E178" t="s">
        <v>10359</v>
      </c>
      <c r="F178" t="s">
        <v>10431</v>
      </c>
      <c r="G178" t="str">
        <f>LevelsAll[[#This Row],[relToParent]]</f>
        <v xml:space="preserve">Marketing &amp; Sales </v>
      </c>
    </row>
    <row r="179" spans="1:7">
      <c r="A179">
        <v>1176</v>
      </c>
      <c r="B179" t="s">
        <v>5549</v>
      </c>
      <c r="D179" t="s">
        <v>10446</v>
      </c>
      <c r="E179" t="s">
        <v>10360</v>
      </c>
      <c r="F179" t="s">
        <v>6810</v>
      </c>
      <c r="G179" t="str">
        <f>LevelsAll[[#This Row],[relToParent]]</f>
        <v xml:space="preserve">Procurement &amp; Logistics </v>
      </c>
    </row>
    <row r="180" spans="1:7">
      <c r="A180">
        <v>1177</v>
      </c>
      <c r="B180" t="s">
        <v>5549</v>
      </c>
      <c r="D180" t="s">
        <v>10446</v>
      </c>
      <c r="E180" t="s">
        <v>10360</v>
      </c>
      <c r="F180" t="s">
        <v>6813</v>
      </c>
      <c r="G180" t="str">
        <f>LevelsAll[[#This Row],[relToParent]]</f>
        <v xml:space="preserve">Procurement &amp; Logistics </v>
      </c>
    </row>
    <row r="181" spans="1:7">
      <c r="A181">
        <v>1178</v>
      </c>
      <c r="B181" t="s">
        <v>5549</v>
      </c>
      <c r="D181" t="s">
        <v>10446</v>
      </c>
      <c r="E181" t="s">
        <v>10360</v>
      </c>
      <c r="F181" t="s">
        <v>6816</v>
      </c>
      <c r="G181" t="str">
        <f>LevelsAll[[#This Row],[relToParent]]</f>
        <v xml:space="preserve">Procurement &amp; Logistics </v>
      </c>
    </row>
    <row r="182" spans="1:7">
      <c r="A182">
        <v>1179</v>
      </c>
      <c r="B182" t="s">
        <v>5549</v>
      </c>
      <c r="D182" t="s">
        <v>10446</v>
      </c>
      <c r="E182" t="s">
        <v>10360</v>
      </c>
      <c r="F182" t="s">
        <v>6819</v>
      </c>
      <c r="G182" t="str">
        <f>LevelsAll[[#This Row],[relToParent]]</f>
        <v xml:space="preserve">Procurement &amp; Logistics </v>
      </c>
    </row>
    <row r="183" spans="1:7">
      <c r="A183">
        <v>1180</v>
      </c>
      <c r="B183" t="s">
        <v>5549</v>
      </c>
      <c r="D183" t="s">
        <v>10446</v>
      </c>
      <c r="E183" t="s">
        <v>10361</v>
      </c>
      <c r="F183" t="s">
        <v>6825</v>
      </c>
      <c r="G183" t="str">
        <f>LevelsAll[[#This Row],[relToParent]]</f>
        <v xml:space="preserve">Procurement &amp; Logistics </v>
      </c>
    </row>
    <row r="184" spans="1:7">
      <c r="A184">
        <v>1181</v>
      </c>
      <c r="B184" t="s">
        <v>5549</v>
      </c>
      <c r="D184" t="s">
        <v>10446</v>
      </c>
      <c r="E184" t="s">
        <v>10361</v>
      </c>
      <c r="F184" t="s">
        <v>6828</v>
      </c>
      <c r="G184" t="str">
        <f>LevelsAll[[#This Row],[relToParent]]</f>
        <v xml:space="preserve">Procurement &amp; Logistics </v>
      </c>
    </row>
    <row r="185" spans="1:7">
      <c r="A185">
        <v>1182</v>
      </c>
      <c r="B185" t="s">
        <v>5549</v>
      </c>
      <c r="D185" t="s">
        <v>10446</v>
      </c>
      <c r="E185" t="s">
        <v>10361</v>
      </c>
      <c r="F185" t="s">
        <v>6831</v>
      </c>
      <c r="G185" t="str">
        <f>LevelsAll[[#This Row],[relToParent]]</f>
        <v xml:space="preserve">Procurement &amp; Logistics </v>
      </c>
    </row>
    <row r="186" spans="1:7">
      <c r="A186">
        <v>1183</v>
      </c>
      <c r="B186" t="s">
        <v>5549</v>
      </c>
      <c r="D186" t="s">
        <v>10446</v>
      </c>
      <c r="E186" t="s">
        <v>10361</v>
      </c>
      <c r="F186" t="s">
        <v>6834</v>
      </c>
      <c r="G186" t="str">
        <f>LevelsAll[[#This Row],[relToParent]]</f>
        <v xml:space="preserve">Procurement &amp; Logistics </v>
      </c>
    </row>
    <row r="187" spans="1:7">
      <c r="A187">
        <v>1184</v>
      </c>
      <c r="B187" t="s">
        <v>5549</v>
      </c>
      <c r="D187" t="s">
        <v>10446</v>
      </c>
      <c r="E187" t="s">
        <v>10361</v>
      </c>
      <c r="F187" t="s">
        <v>6837</v>
      </c>
      <c r="G187" t="str">
        <f>LevelsAll[[#This Row],[relToParent]]</f>
        <v xml:space="preserve">Procurement &amp; Logistics </v>
      </c>
    </row>
    <row r="188" spans="1:7">
      <c r="A188">
        <v>1185</v>
      </c>
      <c r="B188" t="s">
        <v>5549</v>
      </c>
      <c r="D188" t="s">
        <v>10446</v>
      </c>
      <c r="E188" t="s">
        <v>10361</v>
      </c>
      <c r="F188" t="s">
        <v>6840</v>
      </c>
      <c r="G188" t="str">
        <f>LevelsAll[[#This Row],[relToParent]]</f>
        <v xml:space="preserve">Procurement &amp; Logistics </v>
      </c>
    </row>
    <row r="189" spans="1:7">
      <c r="A189">
        <v>1186</v>
      </c>
      <c r="B189" t="s">
        <v>5549</v>
      </c>
      <c r="D189" t="s">
        <v>10446</v>
      </c>
      <c r="E189" t="s">
        <v>10361</v>
      </c>
      <c r="F189" t="s">
        <v>6843</v>
      </c>
      <c r="G189" t="str">
        <f>LevelsAll[[#This Row],[relToParent]]</f>
        <v xml:space="preserve">Procurement &amp; Logistics </v>
      </c>
    </row>
    <row r="190" spans="1:7">
      <c r="A190">
        <v>1187</v>
      </c>
      <c r="B190" t="s">
        <v>5549</v>
      </c>
      <c r="D190" t="s">
        <v>10446</v>
      </c>
      <c r="E190" t="s">
        <v>10361</v>
      </c>
      <c r="F190" t="s">
        <v>6846</v>
      </c>
      <c r="G190" t="str">
        <f>LevelsAll[[#This Row],[relToParent]]</f>
        <v xml:space="preserve">Procurement &amp; Logistics </v>
      </c>
    </row>
    <row r="191" spans="1:7">
      <c r="A191">
        <v>1188</v>
      </c>
      <c r="B191" t="s">
        <v>5549</v>
      </c>
      <c r="D191" t="s">
        <v>10446</v>
      </c>
      <c r="E191" t="s">
        <v>10361</v>
      </c>
      <c r="F191" t="s">
        <v>6849</v>
      </c>
      <c r="G191" t="str">
        <f>LevelsAll[[#This Row],[relToParent]]</f>
        <v xml:space="preserve">Procurement &amp; Logistics </v>
      </c>
    </row>
    <row r="192" spans="1:7">
      <c r="A192">
        <v>1189</v>
      </c>
      <c r="B192" t="s">
        <v>5549</v>
      </c>
      <c r="D192" t="s">
        <v>10446</v>
      </c>
      <c r="E192" t="s">
        <v>10361</v>
      </c>
      <c r="F192" t="s">
        <v>6852</v>
      </c>
      <c r="G192" t="str">
        <f>LevelsAll[[#This Row],[relToParent]]</f>
        <v xml:space="preserve">Procurement &amp; Logistics </v>
      </c>
    </row>
    <row r="193" spans="1:7">
      <c r="A193">
        <v>1190</v>
      </c>
      <c r="B193" t="s">
        <v>5549</v>
      </c>
      <c r="D193" t="s">
        <v>10446</v>
      </c>
      <c r="E193" t="s">
        <v>10361</v>
      </c>
      <c r="F193" t="s">
        <v>6855</v>
      </c>
      <c r="G193" t="str">
        <f>LevelsAll[[#This Row],[relToParent]]</f>
        <v xml:space="preserve">Procurement &amp; Logistics </v>
      </c>
    </row>
    <row r="194" spans="1:7">
      <c r="A194">
        <v>1191</v>
      </c>
      <c r="B194" t="s">
        <v>5549</v>
      </c>
      <c r="D194" t="s">
        <v>10446</v>
      </c>
      <c r="E194" t="s">
        <v>10361</v>
      </c>
      <c r="F194" t="s">
        <v>6858</v>
      </c>
      <c r="G194" t="str">
        <f>LevelsAll[[#This Row],[relToParent]]</f>
        <v xml:space="preserve">Procurement &amp; Logistics </v>
      </c>
    </row>
    <row r="195" spans="1:7">
      <c r="A195">
        <v>1192</v>
      </c>
      <c r="B195" t="s">
        <v>5549</v>
      </c>
      <c r="D195" t="s">
        <v>10446</v>
      </c>
      <c r="E195" t="s">
        <v>10362</v>
      </c>
      <c r="F195" t="s">
        <v>6867</v>
      </c>
      <c r="G195" t="str">
        <f>LevelsAll[[#This Row],[relToParent]]</f>
        <v xml:space="preserve">Procurement &amp; Logistics </v>
      </c>
    </row>
    <row r="196" spans="1:7">
      <c r="A196">
        <v>1193</v>
      </c>
      <c r="B196" t="s">
        <v>5549</v>
      </c>
      <c r="D196" t="s">
        <v>10446</v>
      </c>
      <c r="E196" t="s">
        <v>10362</v>
      </c>
      <c r="F196" t="s">
        <v>6870</v>
      </c>
      <c r="G196" t="str">
        <f>LevelsAll[[#This Row],[relToParent]]</f>
        <v xml:space="preserve">Procurement &amp; Logistics </v>
      </c>
    </row>
    <row r="197" spans="1:7">
      <c r="A197">
        <v>1194</v>
      </c>
      <c r="B197" t="s">
        <v>5549</v>
      </c>
      <c r="D197" t="s">
        <v>10446</v>
      </c>
      <c r="E197" t="s">
        <v>10362</v>
      </c>
      <c r="F197" t="s">
        <v>6873</v>
      </c>
      <c r="G197" t="str">
        <f>LevelsAll[[#This Row],[relToParent]]</f>
        <v xml:space="preserve">Procurement &amp; Logistics </v>
      </c>
    </row>
    <row r="198" spans="1:7">
      <c r="A198">
        <v>1195</v>
      </c>
      <c r="B198" t="s">
        <v>5549</v>
      </c>
      <c r="D198" t="s">
        <v>10446</v>
      </c>
      <c r="E198" t="s">
        <v>10362</v>
      </c>
      <c r="F198" t="s">
        <v>6876</v>
      </c>
      <c r="G198" t="str">
        <f>LevelsAll[[#This Row],[relToParent]]</f>
        <v xml:space="preserve">Procurement &amp; Logistics </v>
      </c>
    </row>
    <row r="199" spans="1:7">
      <c r="A199">
        <v>1196</v>
      </c>
      <c r="B199" t="s">
        <v>5549</v>
      </c>
      <c r="D199" t="s">
        <v>10446</v>
      </c>
      <c r="E199" t="s">
        <v>10363</v>
      </c>
      <c r="F199" t="s">
        <v>6882</v>
      </c>
      <c r="G199" t="str">
        <f>LevelsAll[[#This Row],[relToParent]]</f>
        <v xml:space="preserve">Procurement &amp; Logistics </v>
      </c>
    </row>
    <row r="200" spans="1:7">
      <c r="A200">
        <v>1197</v>
      </c>
      <c r="B200" t="s">
        <v>5549</v>
      </c>
      <c r="D200" t="s">
        <v>10446</v>
      </c>
      <c r="E200" t="s">
        <v>10363</v>
      </c>
      <c r="F200" t="s">
        <v>6885</v>
      </c>
      <c r="G200" t="str">
        <f>LevelsAll[[#This Row],[relToParent]]</f>
        <v xml:space="preserve">Procurement &amp; Logistics </v>
      </c>
    </row>
    <row r="201" spans="1:7">
      <c r="A201">
        <v>1198</v>
      </c>
      <c r="B201" t="s">
        <v>5549</v>
      </c>
      <c r="D201" t="s">
        <v>10446</v>
      </c>
      <c r="E201" t="s">
        <v>10363</v>
      </c>
      <c r="F201" t="s">
        <v>6888</v>
      </c>
      <c r="G201" t="str">
        <f>LevelsAll[[#This Row],[relToParent]]</f>
        <v xml:space="preserve">Procurement &amp; Logistics </v>
      </c>
    </row>
    <row r="202" spans="1:7">
      <c r="A202">
        <v>1199</v>
      </c>
      <c r="B202" t="s">
        <v>5549</v>
      </c>
      <c r="D202" t="s">
        <v>10446</v>
      </c>
      <c r="E202" t="s">
        <v>10363</v>
      </c>
      <c r="F202" t="s">
        <v>6891</v>
      </c>
      <c r="G202" t="str">
        <f>LevelsAll[[#This Row],[relToParent]]</f>
        <v xml:space="preserve">Procurement &amp; Logistics </v>
      </c>
    </row>
    <row r="203" spans="1:7">
      <c r="A203">
        <v>1200</v>
      </c>
      <c r="B203" t="s">
        <v>5549</v>
      </c>
      <c r="D203" t="s">
        <v>10446</v>
      </c>
      <c r="E203" t="s">
        <v>10363</v>
      </c>
      <c r="F203" t="s">
        <v>6894</v>
      </c>
      <c r="G203" t="str">
        <f>LevelsAll[[#This Row],[relToParent]]</f>
        <v xml:space="preserve">Procurement &amp; Logistics </v>
      </c>
    </row>
    <row r="204" spans="1:7">
      <c r="A204">
        <v>1201</v>
      </c>
      <c r="B204" t="s">
        <v>5549</v>
      </c>
      <c r="D204" t="s">
        <v>10446</v>
      </c>
      <c r="E204" t="s">
        <v>10363</v>
      </c>
      <c r="F204" t="s">
        <v>6897</v>
      </c>
      <c r="G204" t="str">
        <f>LevelsAll[[#This Row],[relToParent]]</f>
        <v xml:space="preserve">Procurement &amp; Logistics </v>
      </c>
    </row>
    <row r="205" spans="1:7">
      <c r="A205">
        <v>1202</v>
      </c>
      <c r="B205" t="s">
        <v>5549</v>
      </c>
      <c r="D205" t="s">
        <v>10446</v>
      </c>
      <c r="E205" t="s">
        <v>10363</v>
      </c>
      <c r="F205" t="s">
        <v>6900</v>
      </c>
      <c r="G205" t="str">
        <f>LevelsAll[[#This Row],[relToParent]]</f>
        <v xml:space="preserve">Procurement &amp; Logistics </v>
      </c>
    </row>
    <row r="206" spans="1:7">
      <c r="A206">
        <v>1203</v>
      </c>
      <c r="B206" t="s">
        <v>5549</v>
      </c>
      <c r="D206" t="s">
        <v>10446</v>
      </c>
      <c r="E206" t="s">
        <v>10363</v>
      </c>
      <c r="F206" t="s">
        <v>6903</v>
      </c>
      <c r="G206" t="str">
        <f>LevelsAll[[#This Row],[relToParent]]</f>
        <v xml:space="preserve">Procurement &amp; Logistics </v>
      </c>
    </row>
    <row r="207" spans="1:7">
      <c r="A207">
        <v>1204</v>
      </c>
      <c r="B207" t="s">
        <v>5549</v>
      </c>
      <c r="D207" t="s">
        <v>10447</v>
      </c>
      <c r="E207" t="s">
        <v>10364</v>
      </c>
      <c r="F207" t="s">
        <v>6914</v>
      </c>
      <c r="G207" t="str">
        <f>LevelsAll[[#This Row],[relToParent]]</f>
        <v xml:space="preserve">Product &amp; Service Development </v>
      </c>
    </row>
    <row r="208" spans="1:7">
      <c r="A208">
        <v>1205</v>
      </c>
      <c r="B208" t="s">
        <v>5549</v>
      </c>
      <c r="D208" t="s">
        <v>10447</v>
      </c>
      <c r="E208" t="s">
        <v>10364</v>
      </c>
      <c r="F208" t="s">
        <v>10390</v>
      </c>
      <c r="G208" t="str">
        <f>LevelsAll[[#This Row],[relToParent]]</f>
        <v xml:space="preserve">Product &amp; Service Development </v>
      </c>
    </row>
    <row r="209" spans="1:7">
      <c r="A209">
        <v>1206</v>
      </c>
      <c r="B209" t="s">
        <v>5549</v>
      </c>
      <c r="D209" t="s">
        <v>10447</v>
      </c>
      <c r="E209" t="s">
        <v>10364</v>
      </c>
      <c r="F209" t="s">
        <v>10401</v>
      </c>
      <c r="G209" t="str">
        <f>LevelsAll[[#This Row],[relToParent]]</f>
        <v xml:space="preserve">Product &amp; Service Development </v>
      </c>
    </row>
    <row r="210" spans="1:7">
      <c r="A210">
        <v>1207</v>
      </c>
      <c r="B210" t="s">
        <v>5549</v>
      </c>
      <c r="D210" t="s">
        <v>10447</v>
      </c>
      <c r="E210" t="s">
        <v>10364</v>
      </c>
      <c r="F210" t="s">
        <v>6926</v>
      </c>
      <c r="G210" t="str">
        <f>LevelsAll[[#This Row],[relToParent]]</f>
        <v xml:space="preserve">Product &amp; Service Development </v>
      </c>
    </row>
    <row r="211" spans="1:7">
      <c r="A211">
        <v>1208</v>
      </c>
      <c r="B211" t="s">
        <v>5549</v>
      </c>
      <c r="D211" t="s">
        <v>10447</v>
      </c>
      <c r="E211" t="s">
        <v>10365</v>
      </c>
      <c r="F211" t="s">
        <v>6932</v>
      </c>
      <c r="G211" t="str">
        <f>LevelsAll[[#This Row],[relToParent]]</f>
        <v xml:space="preserve">Product &amp; Service Development </v>
      </c>
    </row>
    <row r="212" spans="1:7">
      <c r="A212">
        <v>1209</v>
      </c>
      <c r="B212" t="s">
        <v>5549</v>
      </c>
      <c r="D212" t="s">
        <v>10447</v>
      </c>
      <c r="E212" t="s">
        <v>10365</v>
      </c>
      <c r="F212" t="s">
        <v>6936</v>
      </c>
      <c r="G212" t="str">
        <f>LevelsAll[[#This Row],[relToParent]]</f>
        <v xml:space="preserve">Product &amp; Service Development </v>
      </c>
    </row>
    <row r="213" spans="1:7">
      <c r="A213">
        <v>1210</v>
      </c>
      <c r="B213" t="s">
        <v>5549</v>
      </c>
      <c r="D213" t="s">
        <v>10447</v>
      </c>
      <c r="E213" t="s">
        <v>10365</v>
      </c>
      <c r="F213" t="s">
        <v>6939</v>
      </c>
      <c r="G213" t="str">
        <f>LevelsAll[[#This Row],[relToParent]]</f>
        <v xml:space="preserve">Product &amp; Service Development </v>
      </c>
    </row>
    <row r="214" spans="1:7">
      <c r="A214">
        <v>1211</v>
      </c>
      <c r="B214" t="s">
        <v>5549</v>
      </c>
      <c r="D214" t="s">
        <v>10447</v>
      </c>
      <c r="E214" t="s">
        <v>10365</v>
      </c>
      <c r="F214" t="s">
        <v>6942</v>
      </c>
      <c r="G214" t="str">
        <f>LevelsAll[[#This Row],[relToParent]]</f>
        <v xml:space="preserve">Product &amp; Service Development </v>
      </c>
    </row>
    <row r="215" spans="1:7">
      <c r="A215">
        <v>1212</v>
      </c>
      <c r="B215" t="s">
        <v>5549</v>
      </c>
      <c r="D215" t="s">
        <v>10447</v>
      </c>
      <c r="E215" t="s">
        <v>10366</v>
      </c>
      <c r="F215" t="s">
        <v>6948</v>
      </c>
      <c r="G215" t="str">
        <f>LevelsAll[[#This Row],[relToParent]]</f>
        <v xml:space="preserve">Product &amp; Service Development </v>
      </c>
    </row>
    <row r="216" spans="1:7">
      <c r="A216">
        <v>1213</v>
      </c>
      <c r="B216" t="s">
        <v>5549</v>
      </c>
      <c r="D216" t="s">
        <v>10447</v>
      </c>
      <c r="E216" t="s">
        <v>10366</v>
      </c>
      <c r="F216" t="s">
        <v>6952</v>
      </c>
      <c r="G216" t="str">
        <f>LevelsAll[[#This Row],[relToParent]]</f>
        <v xml:space="preserve">Product &amp; Service Development </v>
      </c>
    </row>
    <row r="217" spans="1:7">
      <c r="A217">
        <v>1214</v>
      </c>
      <c r="B217" t="s">
        <v>5549</v>
      </c>
      <c r="D217" t="s">
        <v>10447</v>
      </c>
      <c r="E217" t="s">
        <v>10366</v>
      </c>
      <c r="F217" t="s">
        <v>6956</v>
      </c>
      <c r="G217" t="str">
        <f>LevelsAll[[#This Row],[relToParent]]</f>
        <v xml:space="preserve">Product &amp; Service Development </v>
      </c>
    </row>
    <row r="218" spans="1:7">
      <c r="A218">
        <v>1215</v>
      </c>
      <c r="B218" t="s">
        <v>5549</v>
      </c>
      <c r="D218" t="s">
        <v>10447</v>
      </c>
      <c r="E218" t="s">
        <v>10366</v>
      </c>
      <c r="F218" t="s">
        <v>6959</v>
      </c>
      <c r="G218" t="str">
        <f>LevelsAll[[#This Row],[relToParent]]</f>
        <v xml:space="preserve">Product &amp; Service Development </v>
      </c>
    </row>
    <row r="219" spans="1:7">
      <c r="A219">
        <v>1216</v>
      </c>
      <c r="B219" t="s">
        <v>5549</v>
      </c>
      <c r="D219" t="s">
        <v>10447</v>
      </c>
      <c r="E219" t="s">
        <v>10367</v>
      </c>
      <c r="F219" t="s">
        <v>10417</v>
      </c>
      <c r="G219" t="str">
        <f>LevelsAll[[#This Row],[relToParent]]</f>
        <v xml:space="preserve">Product &amp; Service Development </v>
      </c>
    </row>
    <row r="220" spans="1:7">
      <c r="A220">
        <v>1217</v>
      </c>
      <c r="B220" t="s">
        <v>5549</v>
      </c>
      <c r="D220" t="s">
        <v>10447</v>
      </c>
      <c r="E220" t="s">
        <v>10367</v>
      </c>
      <c r="F220" t="s">
        <v>10418</v>
      </c>
      <c r="G220" t="str">
        <f>LevelsAll[[#This Row],[relToParent]]</f>
        <v xml:space="preserve">Product &amp; Service Development </v>
      </c>
    </row>
    <row r="221" spans="1:7">
      <c r="A221">
        <v>1218</v>
      </c>
      <c r="B221" t="s">
        <v>5549</v>
      </c>
      <c r="D221" t="s">
        <v>10447</v>
      </c>
      <c r="E221" t="s">
        <v>10367</v>
      </c>
      <c r="F221" t="s">
        <v>10432</v>
      </c>
      <c r="G221" t="str">
        <f>LevelsAll[[#This Row],[relToParent]]</f>
        <v xml:space="preserve">Product &amp; Service Development </v>
      </c>
    </row>
    <row r="222" spans="1:7">
      <c r="A222">
        <v>1219</v>
      </c>
      <c r="B222" t="s">
        <v>5549</v>
      </c>
      <c r="D222" t="s">
        <v>10447</v>
      </c>
      <c r="E222" t="s">
        <v>10367</v>
      </c>
      <c r="F222" t="s">
        <v>6976</v>
      </c>
      <c r="G222" t="str">
        <f>LevelsAll[[#This Row],[relToParent]]</f>
        <v xml:space="preserve">Product &amp; Service Development </v>
      </c>
    </row>
    <row r="223" spans="1:7">
      <c r="A223">
        <v>1220</v>
      </c>
      <c r="B223" t="s">
        <v>5549</v>
      </c>
      <c r="D223" t="s">
        <v>10447</v>
      </c>
      <c r="E223" t="s">
        <v>10368</v>
      </c>
      <c r="F223" t="s">
        <v>6984</v>
      </c>
      <c r="G223" t="str">
        <f>LevelsAll[[#This Row],[relToParent]]</f>
        <v xml:space="preserve">Product &amp; Service Development </v>
      </c>
    </row>
    <row r="224" spans="1:7">
      <c r="A224">
        <v>1221</v>
      </c>
      <c r="B224" t="s">
        <v>5549</v>
      </c>
      <c r="D224" t="s">
        <v>10447</v>
      </c>
      <c r="E224" t="s">
        <v>10368</v>
      </c>
      <c r="F224" t="s">
        <v>6988</v>
      </c>
      <c r="G224" t="str">
        <f>LevelsAll[[#This Row],[relToParent]]</f>
        <v xml:space="preserve">Product &amp; Service Development </v>
      </c>
    </row>
    <row r="225" spans="1:7">
      <c r="A225">
        <v>1222</v>
      </c>
      <c r="B225" t="s">
        <v>5549</v>
      </c>
      <c r="D225" t="s">
        <v>10447</v>
      </c>
      <c r="E225" t="s">
        <v>10368</v>
      </c>
      <c r="F225" t="s">
        <v>6991</v>
      </c>
      <c r="G225" t="str">
        <f>LevelsAll[[#This Row],[relToParent]]</f>
        <v xml:space="preserve">Product &amp; Service Development </v>
      </c>
    </row>
    <row r="226" spans="1:7">
      <c r="A226">
        <v>1223</v>
      </c>
      <c r="B226" t="s">
        <v>5549</v>
      </c>
      <c r="D226" t="s">
        <v>10447</v>
      </c>
      <c r="E226" t="s">
        <v>10368</v>
      </c>
      <c r="F226" t="s">
        <v>6994</v>
      </c>
      <c r="G226" t="str">
        <f>LevelsAll[[#This Row],[relToParent]]</f>
        <v xml:space="preserve">Product &amp; Service Development </v>
      </c>
    </row>
    <row r="227" spans="1:7">
      <c r="A227">
        <v>1224</v>
      </c>
      <c r="B227" t="s">
        <v>5549</v>
      </c>
      <c r="D227" t="s">
        <v>10447</v>
      </c>
      <c r="E227" t="s">
        <v>10369</v>
      </c>
      <c r="F227" t="s">
        <v>7001</v>
      </c>
      <c r="G227" t="str">
        <f>LevelsAll[[#This Row],[relToParent]]</f>
        <v xml:space="preserve">Product &amp; Service Development </v>
      </c>
    </row>
    <row r="228" spans="1:7">
      <c r="A228">
        <v>1225</v>
      </c>
      <c r="B228" t="s">
        <v>5549</v>
      </c>
      <c r="D228" t="s">
        <v>10447</v>
      </c>
      <c r="E228" t="s">
        <v>10369</v>
      </c>
      <c r="F228" t="s">
        <v>7005</v>
      </c>
      <c r="G228" t="str">
        <f>LevelsAll[[#This Row],[relToParent]]</f>
        <v xml:space="preserve">Product &amp; Service Development </v>
      </c>
    </row>
    <row r="229" spans="1:7">
      <c r="A229">
        <v>1226</v>
      </c>
      <c r="B229" t="s">
        <v>5549</v>
      </c>
      <c r="D229" t="s">
        <v>10447</v>
      </c>
      <c r="E229" t="s">
        <v>10369</v>
      </c>
      <c r="F229" t="s">
        <v>10434</v>
      </c>
      <c r="G229" t="str">
        <f>LevelsAll[[#This Row],[relToParent]]</f>
        <v xml:space="preserve">Product &amp; Service Development </v>
      </c>
    </row>
    <row r="230" spans="1:7">
      <c r="A230">
        <v>1227</v>
      </c>
      <c r="B230" t="s">
        <v>5549</v>
      </c>
      <c r="D230" t="s">
        <v>10447</v>
      </c>
      <c r="E230" t="s">
        <v>10369</v>
      </c>
      <c r="F230" t="s">
        <v>7013</v>
      </c>
      <c r="G230" t="str">
        <f>LevelsAll[[#This Row],[relToParent]]</f>
        <v xml:space="preserve">Product &amp; Service Development </v>
      </c>
    </row>
    <row r="231" spans="1:7">
      <c r="A231">
        <v>1228</v>
      </c>
      <c r="B231" t="s">
        <v>5549</v>
      </c>
      <c r="D231" t="s">
        <v>10447</v>
      </c>
      <c r="E231" t="s">
        <v>10370</v>
      </c>
      <c r="F231" t="s">
        <v>7019</v>
      </c>
      <c r="G231" t="str">
        <f>LevelsAll[[#This Row],[relToParent]]</f>
        <v xml:space="preserve">Product &amp; Service Development </v>
      </c>
    </row>
    <row r="232" spans="1:7">
      <c r="A232">
        <v>1229</v>
      </c>
      <c r="B232" t="s">
        <v>5549</v>
      </c>
      <c r="D232" t="s">
        <v>10447</v>
      </c>
      <c r="E232" t="s">
        <v>10370</v>
      </c>
      <c r="F232" t="s">
        <v>7023</v>
      </c>
      <c r="G232" t="str">
        <f>LevelsAll[[#This Row],[relToParent]]</f>
        <v xml:space="preserve">Product &amp; Service Development </v>
      </c>
    </row>
    <row r="233" spans="1:7">
      <c r="A233">
        <v>1230</v>
      </c>
      <c r="B233" t="s">
        <v>5549</v>
      </c>
      <c r="D233" t="s">
        <v>10447</v>
      </c>
      <c r="E233" t="s">
        <v>10370</v>
      </c>
      <c r="F233" t="s">
        <v>7026</v>
      </c>
      <c r="G233" t="str">
        <f>LevelsAll[[#This Row],[relToParent]]</f>
        <v xml:space="preserve">Product &amp; Service Development </v>
      </c>
    </row>
    <row r="234" spans="1:7">
      <c r="A234">
        <v>1231</v>
      </c>
      <c r="B234" t="s">
        <v>5549</v>
      </c>
      <c r="D234" t="s">
        <v>10447</v>
      </c>
      <c r="E234" t="s">
        <v>10370</v>
      </c>
      <c r="F234" t="s">
        <v>7029</v>
      </c>
      <c r="G234" t="str">
        <f>LevelsAll[[#This Row],[relToParent]]</f>
        <v xml:space="preserve">Product &amp; Service Development </v>
      </c>
    </row>
    <row r="235" spans="1:7">
      <c r="A235">
        <v>1232</v>
      </c>
      <c r="B235" t="s">
        <v>5549</v>
      </c>
      <c r="D235" t="s">
        <v>10447</v>
      </c>
      <c r="E235" t="s">
        <v>10371</v>
      </c>
      <c r="F235" t="s">
        <v>7035</v>
      </c>
      <c r="G235" t="str">
        <f>LevelsAll[[#This Row],[relToParent]]</f>
        <v xml:space="preserve">Product &amp; Service Development </v>
      </c>
    </row>
    <row r="236" spans="1:7">
      <c r="A236">
        <v>1233</v>
      </c>
      <c r="B236" t="s">
        <v>5549</v>
      </c>
      <c r="D236" t="s">
        <v>10447</v>
      </c>
      <c r="E236" t="s">
        <v>10371</v>
      </c>
      <c r="F236" t="s">
        <v>7039</v>
      </c>
      <c r="G236" t="str">
        <f>LevelsAll[[#This Row],[relToParent]]</f>
        <v xml:space="preserve">Product &amp; Service Development </v>
      </c>
    </row>
    <row r="237" spans="1:7">
      <c r="A237">
        <v>1234</v>
      </c>
      <c r="B237" t="s">
        <v>5549</v>
      </c>
      <c r="D237" t="s">
        <v>10447</v>
      </c>
      <c r="E237" t="s">
        <v>10371</v>
      </c>
      <c r="F237" t="s">
        <v>7042</v>
      </c>
      <c r="G237" t="str">
        <f>LevelsAll[[#This Row],[relToParent]]</f>
        <v xml:space="preserve">Product &amp; Service Development </v>
      </c>
    </row>
    <row r="238" spans="1:7">
      <c r="A238">
        <v>1235</v>
      </c>
      <c r="B238" t="s">
        <v>5549</v>
      </c>
      <c r="D238" t="s">
        <v>10447</v>
      </c>
      <c r="E238" t="s">
        <v>10371</v>
      </c>
      <c r="F238" t="s">
        <v>7045</v>
      </c>
      <c r="G238" t="str">
        <f>LevelsAll[[#This Row],[relToParent]]</f>
        <v xml:space="preserve">Product &amp; Service Development </v>
      </c>
    </row>
    <row r="239" spans="1:7">
      <c r="A239">
        <v>1236</v>
      </c>
      <c r="B239" t="s">
        <v>5549</v>
      </c>
      <c r="D239" t="s">
        <v>10448</v>
      </c>
      <c r="E239" t="s">
        <v>10372</v>
      </c>
      <c r="F239" t="s">
        <v>6207</v>
      </c>
      <c r="G239" t="str">
        <f>LevelsAll[[#This Row],[relToParent]]</f>
        <v xml:space="preserve">Production </v>
      </c>
    </row>
    <row r="240" spans="1:7">
      <c r="A240">
        <v>1237</v>
      </c>
      <c r="B240" t="s">
        <v>5549</v>
      </c>
      <c r="D240" t="s">
        <v>10448</v>
      </c>
      <c r="E240" t="s">
        <v>10372</v>
      </c>
      <c r="F240" t="s">
        <v>6211</v>
      </c>
      <c r="G240" t="str">
        <f>LevelsAll[[#This Row],[relToParent]]</f>
        <v xml:space="preserve">Production </v>
      </c>
    </row>
    <row r="241" spans="1:7">
      <c r="A241">
        <v>1238</v>
      </c>
      <c r="B241" t="s">
        <v>5549</v>
      </c>
      <c r="D241" t="s">
        <v>10448</v>
      </c>
      <c r="E241" t="s">
        <v>10372</v>
      </c>
      <c r="F241" t="s">
        <v>6215</v>
      </c>
      <c r="G241" t="str">
        <f>LevelsAll[[#This Row],[relToParent]]</f>
        <v xml:space="preserve">Production </v>
      </c>
    </row>
    <row r="242" spans="1:7">
      <c r="A242">
        <v>1239</v>
      </c>
      <c r="B242" t="s">
        <v>5549</v>
      </c>
      <c r="D242" t="s">
        <v>10448</v>
      </c>
      <c r="E242" t="s">
        <v>10372</v>
      </c>
      <c r="F242" t="s">
        <v>6218</v>
      </c>
      <c r="G242" t="str">
        <f>LevelsAll[[#This Row],[relToParent]]</f>
        <v xml:space="preserve">Production </v>
      </c>
    </row>
    <row r="243" spans="1:7">
      <c r="A243">
        <v>1240</v>
      </c>
      <c r="B243" t="s">
        <v>5549</v>
      </c>
      <c r="D243" t="s">
        <v>10448</v>
      </c>
      <c r="E243" t="s">
        <v>10372</v>
      </c>
      <c r="F243" t="s">
        <v>6221</v>
      </c>
      <c r="G243" t="str">
        <f>LevelsAll[[#This Row],[relToParent]]</f>
        <v xml:space="preserve">Production </v>
      </c>
    </row>
    <row r="244" spans="1:7">
      <c r="A244">
        <v>1241</v>
      </c>
      <c r="B244" t="s">
        <v>5549</v>
      </c>
      <c r="D244" t="s">
        <v>10448</v>
      </c>
      <c r="E244" t="s">
        <v>10373</v>
      </c>
      <c r="F244" t="s">
        <v>6227</v>
      </c>
      <c r="G244" t="str">
        <f>LevelsAll[[#This Row],[relToParent]]</f>
        <v xml:space="preserve">Production </v>
      </c>
    </row>
    <row r="245" spans="1:7">
      <c r="A245">
        <v>1242</v>
      </c>
      <c r="B245" t="s">
        <v>5549</v>
      </c>
      <c r="D245" t="s">
        <v>10448</v>
      </c>
      <c r="E245" t="s">
        <v>10373</v>
      </c>
      <c r="F245" t="s">
        <v>6230</v>
      </c>
      <c r="G245" t="str">
        <f>LevelsAll[[#This Row],[relToParent]]</f>
        <v xml:space="preserve">Production </v>
      </c>
    </row>
    <row r="246" spans="1:7">
      <c r="A246">
        <v>1243</v>
      </c>
      <c r="B246" t="s">
        <v>5549</v>
      </c>
      <c r="D246" t="s">
        <v>10448</v>
      </c>
      <c r="E246" t="s">
        <v>10373</v>
      </c>
      <c r="F246" t="s">
        <v>6233</v>
      </c>
      <c r="G246" t="str">
        <f>LevelsAll[[#This Row],[relToParent]]</f>
        <v xml:space="preserve">Production </v>
      </c>
    </row>
    <row r="247" spans="1:7">
      <c r="A247">
        <v>1244</v>
      </c>
      <c r="B247" t="s">
        <v>5549</v>
      </c>
      <c r="D247" t="s">
        <v>10448</v>
      </c>
      <c r="E247" t="s">
        <v>10373</v>
      </c>
      <c r="F247" t="s">
        <v>6236</v>
      </c>
      <c r="G247" t="str">
        <f>LevelsAll[[#This Row],[relToParent]]</f>
        <v xml:space="preserve">Production </v>
      </c>
    </row>
    <row r="248" spans="1:7">
      <c r="A248">
        <v>1245</v>
      </c>
      <c r="B248" t="s">
        <v>5549</v>
      </c>
      <c r="D248" t="s">
        <v>10448</v>
      </c>
      <c r="E248" t="s">
        <v>10374</v>
      </c>
      <c r="F248" t="s">
        <v>6242</v>
      </c>
      <c r="G248" t="str">
        <f>LevelsAll[[#This Row],[relToParent]]</f>
        <v xml:space="preserve">Production </v>
      </c>
    </row>
    <row r="249" spans="1:7">
      <c r="A249">
        <v>1246</v>
      </c>
      <c r="B249" t="s">
        <v>5549</v>
      </c>
      <c r="D249" t="s">
        <v>10448</v>
      </c>
      <c r="E249" t="s">
        <v>10374</v>
      </c>
      <c r="F249" t="s">
        <v>6245</v>
      </c>
      <c r="G249" t="str">
        <f>LevelsAll[[#This Row],[relToParent]]</f>
        <v xml:space="preserve">Production </v>
      </c>
    </row>
    <row r="250" spans="1:7">
      <c r="A250">
        <v>1247</v>
      </c>
      <c r="B250" t="s">
        <v>5549</v>
      </c>
      <c r="D250" t="s">
        <v>10448</v>
      </c>
      <c r="E250" t="s">
        <v>10374</v>
      </c>
      <c r="F250" t="s">
        <v>6248</v>
      </c>
      <c r="G250" t="str">
        <f>LevelsAll[[#This Row],[relToParent]]</f>
        <v xml:space="preserve">Production </v>
      </c>
    </row>
    <row r="251" spans="1:7">
      <c r="A251">
        <v>1248</v>
      </c>
      <c r="B251" t="s">
        <v>5549</v>
      </c>
      <c r="D251" t="s">
        <v>10448</v>
      </c>
      <c r="E251" t="s">
        <v>10374</v>
      </c>
      <c r="F251" t="s">
        <v>6251</v>
      </c>
      <c r="G251" t="str">
        <f>LevelsAll[[#This Row],[relToParent]]</f>
        <v xml:space="preserve">Production </v>
      </c>
    </row>
    <row r="252" spans="1:7">
      <c r="A252">
        <v>1249</v>
      </c>
      <c r="B252" t="s">
        <v>5549</v>
      </c>
      <c r="D252" t="s">
        <v>10448</v>
      </c>
      <c r="E252" t="s">
        <v>10374</v>
      </c>
      <c r="F252" t="s">
        <v>6254</v>
      </c>
      <c r="G252" t="str">
        <f>LevelsAll[[#This Row],[relToParent]]</f>
        <v xml:space="preserve">Production </v>
      </c>
    </row>
    <row r="253" spans="1:7">
      <c r="A253">
        <v>1250</v>
      </c>
      <c r="B253" t="s">
        <v>5549</v>
      </c>
      <c r="D253" t="s">
        <v>10448</v>
      </c>
      <c r="E253" t="s">
        <v>10375</v>
      </c>
      <c r="F253" t="s">
        <v>6261</v>
      </c>
      <c r="G253" t="str">
        <f>LevelsAll[[#This Row],[relToParent]]</f>
        <v xml:space="preserve">Production </v>
      </c>
    </row>
    <row r="254" spans="1:7">
      <c r="A254">
        <v>1251</v>
      </c>
      <c r="B254" t="s">
        <v>5549</v>
      </c>
      <c r="D254" t="s">
        <v>10448</v>
      </c>
      <c r="E254" t="s">
        <v>10375</v>
      </c>
      <c r="F254" t="s">
        <v>6264</v>
      </c>
      <c r="G254" t="str">
        <f>LevelsAll[[#This Row],[relToParent]]</f>
        <v xml:space="preserve">Production </v>
      </c>
    </row>
    <row r="255" spans="1:7">
      <c r="A255">
        <v>1252</v>
      </c>
      <c r="B255" t="s">
        <v>5549</v>
      </c>
      <c r="D255" t="s">
        <v>10448</v>
      </c>
      <c r="E255" t="s">
        <v>10375</v>
      </c>
      <c r="F255" t="s">
        <v>6267</v>
      </c>
      <c r="G255" t="str">
        <f>LevelsAll[[#This Row],[relToParent]]</f>
        <v xml:space="preserve">Production </v>
      </c>
    </row>
    <row r="256" spans="1:7">
      <c r="A256">
        <v>1253</v>
      </c>
      <c r="B256" t="s">
        <v>5549</v>
      </c>
      <c r="D256" t="s">
        <v>10448</v>
      </c>
      <c r="E256" t="s">
        <v>10376</v>
      </c>
      <c r="F256" t="s">
        <v>6322</v>
      </c>
      <c r="G256" t="str">
        <f>LevelsAll[[#This Row],[relToParent]]</f>
        <v xml:space="preserve">Production </v>
      </c>
    </row>
    <row r="257" spans="1:7">
      <c r="A257">
        <v>1254</v>
      </c>
      <c r="B257" t="s">
        <v>5549</v>
      </c>
      <c r="D257" t="s">
        <v>10448</v>
      </c>
      <c r="E257" t="s">
        <v>10376</v>
      </c>
      <c r="F257" t="s">
        <v>6325</v>
      </c>
      <c r="G257" t="str">
        <f>LevelsAll[[#This Row],[relToParent]]</f>
        <v xml:space="preserve">Production </v>
      </c>
    </row>
    <row r="258" spans="1:7">
      <c r="A258">
        <v>1255</v>
      </c>
      <c r="B258" t="s">
        <v>5549</v>
      </c>
      <c r="D258" t="s">
        <v>10448</v>
      </c>
      <c r="E258" t="s">
        <v>10376</v>
      </c>
      <c r="F258" t="s">
        <v>6328</v>
      </c>
      <c r="G258" t="str">
        <f>LevelsAll[[#This Row],[relToParent]]</f>
        <v xml:space="preserve">Production </v>
      </c>
    </row>
    <row r="259" spans="1:7">
      <c r="A259">
        <v>1256</v>
      </c>
      <c r="B259" t="s">
        <v>5549</v>
      </c>
      <c r="D259" t="s">
        <v>10448</v>
      </c>
      <c r="E259" t="s">
        <v>10376</v>
      </c>
      <c r="F259" t="s">
        <v>6331</v>
      </c>
      <c r="G259" t="str">
        <f>LevelsAll[[#This Row],[relToParent]]</f>
        <v xml:space="preserve">Production </v>
      </c>
    </row>
    <row r="260" spans="1:7">
      <c r="A260">
        <v>1257</v>
      </c>
      <c r="B260" t="s">
        <v>5549</v>
      </c>
      <c r="D260" t="s">
        <v>10448</v>
      </c>
      <c r="E260" t="s">
        <v>10376</v>
      </c>
      <c r="F260" t="s">
        <v>6334</v>
      </c>
      <c r="G260" t="str">
        <f>LevelsAll[[#This Row],[relToParent]]</f>
        <v xml:space="preserve">Production </v>
      </c>
    </row>
    <row r="261" spans="1:7">
      <c r="A261">
        <v>1258</v>
      </c>
      <c r="B261" t="s">
        <v>5549</v>
      </c>
      <c r="D261" t="s">
        <v>10448</v>
      </c>
      <c r="E261" t="s">
        <v>10377</v>
      </c>
      <c r="F261" t="s">
        <v>6340</v>
      </c>
      <c r="G261" t="str">
        <f>LevelsAll[[#This Row],[relToParent]]</f>
        <v xml:space="preserve">Production </v>
      </c>
    </row>
    <row r="262" spans="1:7">
      <c r="A262">
        <v>1259</v>
      </c>
      <c r="B262" t="s">
        <v>5549</v>
      </c>
      <c r="D262" t="s">
        <v>10448</v>
      </c>
      <c r="E262" t="s">
        <v>10377</v>
      </c>
      <c r="F262" t="s">
        <v>6343</v>
      </c>
      <c r="G262" t="str">
        <f>LevelsAll[[#This Row],[relToParent]]</f>
        <v xml:space="preserve">Production </v>
      </c>
    </row>
    <row r="263" spans="1:7">
      <c r="A263">
        <v>1260</v>
      </c>
      <c r="B263" t="s">
        <v>5549</v>
      </c>
      <c r="D263" t="s">
        <v>10448</v>
      </c>
      <c r="E263" t="s">
        <v>10377</v>
      </c>
      <c r="F263" t="s">
        <v>6349</v>
      </c>
      <c r="G263" t="str">
        <f>LevelsAll[[#This Row],[relToParent]]</f>
        <v xml:space="preserve">Production </v>
      </c>
    </row>
    <row r="264" spans="1:7">
      <c r="A264">
        <v>1261</v>
      </c>
      <c r="B264" t="s">
        <v>5549</v>
      </c>
      <c r="D264" t="s">
        <v>10448</v>
      </c>
      <c r="E264" t="s">
        <v>10377</v>
      </c>
      <c r="F264" t="s">
        <v>6352</v>
      </c>
      <c r="G264" t="str">
        <f>LevelsAll[[#This Row],[relToParent]]</f>
        <v xml:space="preserve">Production </v>
      </c>
    </row>
    <row r="265" spans="1:7">
      <c r="A265">
        <v>1262</v>
      </c>
      <c r="B265" t="s">
        <v>5549</v>
      </c>
      <c r="D265" t="s">
        <v>10448</v>
      </c>
      <c r="E265" t="s">
        <v>10377</v>
      </c>
      <c r="F265" t="s">
        <v>6346</v>
      </c>
      <c r="G265" t="str">
        <f>LevelsAll[[#This Row],[relToParent]]</f>
        <v xml:space="preserve">Production </v>
      </c>
    </row>
    <row r="266" spans="1:7">
      <c r="A266">
        <v>1263</v>
      </c>
      <c r="B266" t="s">
        <v>5549</v>
      </c>
      <c r="D266" t="s">
        <v>10448</v>
      </c>
      <c r="E266" t="s">
        <v>10378</v>
      </c>
      <c r="F266" t="s">
        <v>6273</v>
      </c>
      <c r="G266" t="str">
        <f>LevelsAll[[#This Row],[relToParent]]</f>
        <v xml:space="preserve">Production </v>
      </c>
    </row>
    <row r="267" spans="1:7">
      <c r="A267">
        <v>1264</v>
      </c>
      <c r="B267" t="s">
        <v>5549</v>
      </c>
      <c r="D267" t="s">
        <v>10448</v>
      </c>
      <c r="E267" t="s">
        <v>10378</v>
      </c>
      <c r="F267" t="s">
        <v>6276</v>
      </c>
      <c r="G267" t="str">
        <f>LevelsAll[[#This Row],[relToParent]]</f>
        <v xml:space="preserve">Production </v>
      </c>
    </row>
    <row r="268" spans="1:7">
      <c r="A268">
        <v>1265</v>
      </c>
      <c r="B268" t="s">
        <v>5549</v>
      </c>
      <c r="D268" t="s">
        <v>10448</v>
      </c>
      <c r="E268" t="s">
        <v>10378</v>
      </c>
      <c r="F268" t="s">
        <v>6279</v>
      </c>
      <c r="G268" t="str">
        <f>LevelsAll[[#This Row],[relToParent]]</f>
        <v xml:space="preserve">Production </v>
      </c>
    </row>
    <row r="269" spans="1:7">
      <c r="A269">
        <v>1266</v>
      </c>
      <c r="B269" t="s">
        <v>5549</v>
      </c>
      <c r="D269" t="s">
        <v>10448</v>
      </c>
      <c r="E269" t="s">
        <v>10378</v>
      </c>
      <c r="F269" t="s">
        <v>6282</v>
      </c>
      <c r="G269" t="str">
        <f>LevelsAll[[#This Row],[relToParent]]</f>
        <v xml:space="preserve">Production </v>
      </c>
    </row>
    <row r="270" spans="1:7">
      <c r="A270">
        <v>1267</v>
      </c>
      <c r="B270" t="s">
        <v>5549</v>
      </c>
      <c r="D270" t="s">
        <v>10448</v>
      </c>
      <c r="E270" t="s">
        <v>10378</v>
      </c>
      <c r="F270" t="s">
        <v>6285</v>
      </c>
      <c r="G270" t="str">
        <f>LevelsAll[[#This Row],[relToParent]]</f>
        <v xml:space="preserve">Production </v>
      </c>
    </row>
    <row r="271" spans="1:7">
      <c r="A271">
        <v>1268</v>
      </c>
      <c r="B271" t="s">
        <v>5549</v>
      </c>
      <c r="D271" t="s">
        <v>10448</v>
      </c>
      <c r="E271" t="s">
        <v>10379</v>
      </c>
      <c r="F271" t="s">
        <v>6304</v>
      </c>
      <c r="G271" t="str">
        <f>LevelsAll[[#This Row],[relToParent]]</f>
        <v xml:space="preserve">Production </v>
      </c>
    </row>
    <row r="272" spans="1:7">
      <c r="A272">
        <v>1269</v>
      </c>
      <c r="B272" t="s">
        <v>5549</v>
      </c>
      <c r="D272" t="s">
        <v>10448</v>
      </c>
      <c r="E272" t="s">
        <v>10379</v>
      </c>
      <c r="F272" t="s">
        <v>6307</v>
      </c>
      <c r="G272" t="str">
        <f>LevelsAll[[#This Row],[relToParent]]</f>
        <v xml:space="preserve">Production </v>
      </c>
    </row>
    <row r="273" spans="1:7">
      <c r="A273">
        <v>1270</v>
      </c>
      <c r="B273" t="s">
        <v>5549</v>
      </c>
      <c r="D273" t="s">
        <v>10448</v>
      </c>
      <c r="E273" t="s">
        <v>10379</v>
      </c>
      <c r="F273" t="s">
        <v>6310</v>
      </c>
      <c r="G273" t="str">
        <f>LevelsAll[[#This Row],[relToParent]]</f>
        <v xml:space="preserve">Production </v>
      </c>
    </row>
    <row r="274" spans="1:7">
      <c r="A274">
        <v>1271</v>
      </c>
      <c r="B274" t="s">
        <v>5549</v>
      </c>
      <c r="D274" t="s">
        <v>10448</v>
      </c>
      <c r="E274" t="s">
        <v>10379</v>
      </c>
      <c r="F274" t="s">
        <v>6313</v>
      </c>
      <c r="G274" t="str">
        <f>LevelsAll[[#This Row],[relToParent]]</f>
        <v xml:space="preserve">Production </v>
      </c>
    </row>
    <row r="275" spans="1:7">
      <c r="A275">
        <v>1272</v>
      </c>
      <c r="B275" t="s">
        <v>5549</v>
      </c>
      <c r="D275" t="s">
        <v>10448</v>
      </c>
      <c r="E275" t="s">
        <v>10379</v>
      </c>
      <c r="F275" t="s">
        <v>6316</v>
      </c>
      <c r="G275" t="str">
        <f>LevelsAll[[#This Row],[relToParent]]</f>
        <v xml:space="preserve">Production </v>
      </c>
    </row>
    <row r="276" spans="1:7">
      <c r="A276">
        <v>1273</v>
      </c>
      <c r="B276" t="s">
        <v>5549</v>
      </c>
      <c r="D276" t="s">
        <v>10449</v>
      </c>
      <c r="E276" t="s">
        <v>10380</v>
      </c>
      <c r="F276" t="s">
        <v>7284</v>
      </c>
      <c r="G276" t="str">
        <f>LevelsAll[[#This Row],[relToParent]]</f>
        <v xml:space="preserve">Strategic Management </v>
      </c>
    </row>
    <row r="277" spans="1:7">
      <c r="A277">
        <v>1274</v>
      </c>
      <c r="B277" t="s">
        <v>5549</v>
      </c>
      <c r="D277" t="s">
        <v>10449</v>
      </c>
      <c r="E277" t="s">
        <v>10380</v>
      </c>
      <c r="F277" t="s">
        <v>7287</v>
      </c>
      <c r="G277" t="str">
        <f>LevelsAll[[#This Row],[relToParent]]</f>
        <v xml:space="preserve">Strategic Management </v>
      </c>
    </row>
    <row r="278" spans="1:7">
      <c r="A278">
        <v>1275</v>
      </c>
      <c r="B278" t="s">
        <v>5549</v>
      </c>
      <c r="D278" t="s">
        <v>10449</v>
      </c>
      <c r="E278" t="s">
        <v>10380</v>
      </c>
      <c r="F278" t="s">
        <v>7290</v>
      </c>
      <c r="G278" t="str">
        <f>LevelsAll[[#This Row],[relToParent]]</f>
        <v xml:space="preserve">Strategic Management </v>
      </c>
    </row>
    <row r="279" spans="1:7">
      <c r="A279">
        <v>1276</v>
      </c>
      <c r="B279" t="s">
        <v>5549</v>
      </c>
      <c r="D279" t="s">
        <v>10449</v>
      </c>
      <c r="E279" t="s">
        <v>10380</v>
      </c>
      <c r="F279" t="s">
        <v>10423</v>
      </c>
      <c r="G279" t="str">
        <f>LevelsAll[[#This Row],[relToParent]]</f>
        <v xml:space="preserve">Strategic Management </v>
      </c>
    </row>
    <row r="280" spans="1:7">
      <c r="A280">
        <v>1277</v>
      </c>
      <c r="B280" t="s">
        <v>5549</v>
      </c>
      <c r="D280" t="s">
        <v>10449</v>
      </c>
      <c r="E280" t="s">
        <v>10380</v>
      </c>
      <c r="F280" t="s">
        <v>7296</v>
      </c>
      <c r="G280" t="str">
        <f>LevelsAll[[#This Row],[relToParent]]</f>
        <v xml:space="preserve">Strategic Management </v>
      </c>
    </row>
    <row r="281" spans="1:7">
      <c r="A281">
        <v>1278</v>
      </c>
      <c r="B281" t="s">
        <v>5549</v>
      </c>
      <c r="D281" t="s">
        <v>10449</v>
      </c>
      <c r="E281" t="s">
        <v>10381</v>
      </c>
      <c r="F281" t="s">
        <v>7326</v>
      </c>
      <c r="G281" t="str">
        <f>LevelsAll[[#This Row],[relToParent]]</f>
        <v xml:space="preserve">Strategic Management </v>
      </c>
    </row>
    <row r="282" spans="1:7">
      <c r="A282">
        <v>1279</v>
      </c>
      <c r="B282" t="s">
        <v>5549</v>
      </c>
      <c r="D282" t="s">
        <v>10449</v>
      </c>
      <c r="E282" t="s">
        <v>10381</v>
      </c>
      <c r="F282" t="s">
        <v>7329</v>
      </c>
      <c r="G282" t="str">
        <f>LevelsAll[[#This Row],[relToParent]]</f>
        <v xml:space="preserve">Strategic Management </v>
      </c>
    </row>
    <row r="283" spans="1:7">
      <c r="A283">
        <v>1280</v>
      </c>
      <c r="B283" t="s">
        <v>5549</v>
      </c>
      <c r="D283" t="s">
        <v>10449</v>
      </c>
      <c r="E283" t="s">
        <v>10381</v>
      </c>
      <c r="F283" t="s">
        <v>7332</v>
      </c>
      <c r="G283" t="str">
        <f>LevelsAll[[#This Row],[relToParent]]</f>
        <v xml:space="preserve">Strategic Management </v>
      </c>
    </row>
    <row r="284" spans="1:7">
      <c r="A284">
        <v>1281</v>
      </c>
      <c r="B284" t="s">
        <v>5549</v>
      </c>
      <c r="D284" t="s">
        <v>10449</v>
      </c>
      <c r="E284" t="s">
        <v>10381</v>
      </c>
      <c r="F284" t="s">
        <v>7335</v>
      </c>
      <c r="G284" t="str">
        <f>LevelsAll[[#This Row],[relToParent]]</f>
        <v xml:space="preserve">Strategic Management </v>
      </c>
    </row>
    <row r="285" spans="1:7">
      <c r="A285">
        <v>1282</v>
      </c>
      <c r="B285" t="s">
        <v>5549</v>
      </c>
      <c r="D285" t="s">
        <v>10449</v>
      </c>
      <c r="E285" t="s">
        <v>10381</v>
      </c>
      <c r="F285" t="s">
        <v>7338</v>
      </c>
      <c r="G285" t="str">
        <f>LevelsAll[[#This Row],[relToParent]]</f>
        <v xml:space="preserve">Strategic Management </v>
      </c>
    </row>
    <row r="286" spans="1:7">
      <c r="A286">
        <v>1283</v>
      </c>
      <c r="B286" t="s">
        <v>5549</v>
      </c>
      <c r="D286" t="s">
        <v>10449</v>
      </c>
      <c r="E286" t="s">
        <v>10382</v>
      </c>
      <c r="F286" t="s">
        <v>7344</v>
      </c>
      <c r="G286" t="str">
        <f>LevelsAll[[#This Row],[relToParent]]</f>
        <v xml:space="preserve">Strategic Management </v>
      </c>
    </row>
    <row r="287" spans="1:7">
      <c r="A287">
        <v>1284</v>
      </c>
      <c r="B287" t="s">
        <v>5549</v>
      </c>
      <c r="D287" t="s">
        <v>10449</v>
      </c>
      <c r="E287" t="s">
        <v>10382</v>
      </c>
      <c r="F287" t="s">
        <v>10415</v>
      </c>
      <c r="G287" t="str">
        <f>LevelsAll[[#This Row],[relToParent]]</f>
        <v xml:space="preserve">Strategic Management </v>
      </c>
    </row>
    <row r="288" spans="1:7">
      <c r="A288">
        <v>1285</v>
      </c>
      <c r="B288" t="s">
        <v>5549</v>
      </c>
      <c r="D288" t="s">
        <v>10449</v>
      </c>
      <c r="E288" t="s">
        <v>10382</v>
      </c>
      <c r="F288" t="s">
        <v>7350</v>
      </c>
      <c r="G288" t="str">
        <f>LevelsAll[[#This Row],[relToParent]]</f>
        <v xml:space="preserve">Strategic Management </v>
      </c>
    </row>
    <row r="289" spans="1:7">
      <c r="A289">
        <v>1286</v>
      </c>
      <c r="B289" t="s">
        <v>5549</v>
      </c>
      <c r="D289" t="s">
        <v>10449</v>
      </c>
      <c r="E289" t="s">
        <v>10382</v>
      </c>
      <c r="F289" t="s">
        <v>7356</v>
      </c>
      <c r="G289" t="str">
        <f>LevelsAll[[#This Row],[relToParent]]</f>
        <v xml:space="preserve">Strategic Management </v>
      </c>
    </row>
    <row r="290" spans="1:7">
      <c r="A290">
        <v>1287</v>
      </c>
      <c r="B290" t="s">
        <v>5549</v>
      </c>
      <c r="D290" t="s">
        <v>10449</v>
      </c>
      <c r="E290" t="s">
        <v>10382</v>
      </c>
      <c r="F290" t="s">
        <v>7353</v>
      </c>
      <c r="G290" t="str">
        <f>LevelsAll[[#This Row],[relToParent]]</f>
        <v xml:space="preserve">Strategic Management </v>
      </c>
    </row>
    <row r="291" spans="1:7">
      <c r="A291">
        <v>1288</v>
      </c>
      <c r="B291" t="s">
        <v>5549</v>
      </c>
      <c r="D291" t="s">
        <v>10449</v>
      </c>
      <c r="E291" t="s">
        <v>10383</v>
      </c>
      <c r="F291" t="s">
        <v>7362</v>
      </c>
      <c r="G291" t="str">
        <f>LevelsAll[[#This Row],[relToParent]]</f>
        <v xml:space="preserve">Strategic Management </v>
      </c>
    </row>
    <row r="292" spans="1:7">
      <c r="A292">
        <v>1289</v>
      </c>
      <c r="B292" t="s">
        <v>5549</v>
      </c>
      <c r="D292" t="s">
        <v>10449</v>
      </c>
      <c r="E292" t="s">
        <v>10383</v>
      </c>
      <c r="F292" t="s">
        <v>7035</v>
      </c>
      <c r="G292" t="str">
        <f>LevelsAll[[#This Row],[relToParent]]</f>
        <v xml:space="preserve">Strategic Management </v>
      </c>
    </row>
    <row r="293" spans="1:7">
      <c r="A293">
        <v>1290</v>
      </c>
      <c r="B293" t="s">
        <v>5549</v>
      </c>
      <c r="D293" t="s">
        <v>10449</v>
      </c>
      <c r="E293" t="s">
        <v>10383</v>
      </c>
      <c r="F293" t="s">
        <v>7367</v>
      </c>
      <c r="G293" t="str">
        <f>LevelsAll[[#This Row],[relToParent]]</f>
        <v xml:space="preserve">Strategic Management </v>
      </c>
    </row>
    <row r="294" spans="1:7">
      <c r="A294">
        <v>1291</v>
      </c>
      <c r="B294" t="s">
        <v>5549</v>
      </c>
      <c r="D294" t="s">
        <v>10449</v>
      </c>
      <c r="E294" t="s">
        <v>10383</v>
      </c>
      <c r="F294" t="s">
        <v>7372</v>
      </c>
      <c r="G294" t="str">
        <f>LevelsAll[[#This Row],[relToParent]]</f>
        <v xml:space="preserve">Strategic Management </v>
      </c>
    </row>
    <row r="295" spans="1:7">
      <c r="A295">
        <v>1292</v>
      </c>
      <c r="B295" t="s">
        <v>5549</v>
      </c>
      <c r="D295" t="s">
        <v>10449</v>
      </c>
      <c r="E295" t="s">
        <v>10384</v>
      </c>
      <c r="F295" t="s">
        <v>7380</v>
      </c>
      <c r="G295" t="str">
        <f>LevelsAll[[#This Row],[relToParent]]</f>
        <v xml:space="preserve">Strategic Management </v>
      </c>
    </row>
    <row r="296" spans="1:7">
      <c r="A296">
        <v>1293</v>
      </c>
      <c r="B296" t="s">
        <v>5549</v>
      </c>
      <c r="D296" t="s">
        <v>10449</v>
      </c>
      <c r="E296" t="s">
        <v>10384</v>
      </c>
      <c r="F296" t="s">
        <v>7383</v>
      </c>
      <c r="G296" t="str">
        <f>LevelsAll[[#This Row],[relToParent]]</f>
        <v xml:space="preserve">Strategic Management </v>
      </c>
    </row>
    <row r="297" spans="1:7">
      <c r="A297">
        <v>1294</v>
      </c>
      <c r="B297" t="s">
        <v>5549</v>
      </c>
      <c r="D297" t="s">
        <v>10449</v>
      </c>
      <c r="E297" t="s">
        <v>10384</v>
      </c>
      <c r="F297" t="s">
        <v>7386</v>
      </c>
      <c r="G297" t="str">
        <f>LevelsAll[[#This Row],[relToParent]]</f>
        <v xml:space="preserve">Strategic Management </v>
      </c>
    </row>
    <row r="298" spans="1:7">
      <c r="A298">
        <v>1295</v>
      </c>
      <c r="B298" t="s">
        <v>5549</v>
      </c>
      <c r="D298" t="s">
        <v>10449</v>
      </c>
      <c r="E298" t="s">
        <v>10384</v>
      </c>
      <c r="F298" t="s">
        <v>7389</v>
      </c>
      <c r="G298" t="str">
        <f>LevelsAll[[#This Row],[relToParent]]</f>
        <v xml:space="preserve">Strategic Management </v>
      </c>
    </row>
    <row r="299" spans="1:7">
      <c r="A299">
        <v>1296</v>
      </c>
      <c r="B299" t="s">
        <v>5549</v>
      </c>
      <c r="D299" t="s">
        <v>10449</v>
      </c>
      <c r="E299" t="s">
        <v>10385</v>
      </c>
      <c r="F299" t="s">
        <v>7395</v>
      </c>
      <c r="G299" t="str">
        <f>LevelsAll[[#This Row],[relToParent]]</f>
        <v xml:space="preserve">Strategic Management </v>
      </c>
    </row>
    <row r="300" spans="1:7">
      <c r="A300">
        <v>1297</v>
      </c>
      <c r="B300" t="s">
        <v>5549</v>
      </c>
      <c r="D300" t="s">
        <v>10449</v>
      </c>
      <c r="E300" t="s">
        <v>10385</v>
      </c>
      <c r="F300" t="s">
        <v>7398</v>
      </c>
      <c r="G300" t="str">
        <f>LevelsAll[[#This Row],[relToParent]]</f>
        <v xml:space="preserve">Strategic Management </v>
      </c>
    </row>
    <row r="301" spans="1:7">
      <c r="A301">
        <v>1298</v>
      </c>
      <c r="B301" t="s">
        <v>5549</v>
      </c>
      <c r="D301" t="s">
        <v>10449</v>
      </c>
      <c r="E301" t="s">
        <v>10385</v>
      </c>
      <c r="F301" t="s">
        <v>7401</v>
      </c>
      <c r="G301" t="str">
        <f>LevelsAll[[#This Row],[relToParent]]</f>
        <v xml:space="preserve">Strategic Management </v>
      </c>
    </row>
    <row r="302" spans="1:7">
      <c r="A302">
        <v>1299</v>
      </c>
      <c r="B302" t="s">
        <v>5549</v>
      </c>
      <c r="D302" t="s">
        <v>10449</v>
      </c>
      <c r="E302" t="s">
        <v>10385</v>
      </c>
      <c r="F302" t="s">
        <v>7404</v>
      </c>
      <c r="G302" t="str">
        <f>LevelsAll[[#This Row],[relToParent]]</f>
        <v xml:space="preserve">Strategic Management </v>
      </c>
    </row>
    <row r="303" spans="1:7">
      <c r="A303">
        <v>1300</v>
      </c>
      <c r="B303" t="s">
        <v>5549</v>
      </c>
      <c r="D303" t="s">
        <v>10449</v>
      </c>
      <c r="E303" t="s">
        <v>10386</v>
      </c>
      <c r="F303" t="s">
        <v>7410</v>
      </c>
      <c r="G303" t="str">
        <f>LevelsAll[[#This Row],[relToParent]]</f>
        <v xml:space="preserve">Strategic Management </v>
      </c>
    </row>
    <row r="304" spans="1:7">
      <c r="A304">
        <v>1301</v>
      </c>
      <c r="B304" t="s">
        <v>5549</v>
      </c>
      <c r="D304" t="s">
        <v>10449</v>
      </c>
      <c r="E304" t="s">
        <v>10386</v>
      </c>
      <c r="F304" t="s">
        <v>7413</v>
      </c>
      <c r="G304" t="str">
        <f>LevelsAll[[#This Row],[relToParent]]</f>
        <v xml:space="preserve">Strategic Management </v>
      </c>
    </row>
    <row r="305" spans="1:7">
      <c r="A305">
        <v>1302</v>
      </c>
      <c r="B305" t="s">
        <v>5549</v>
      </c>
      <c r="D305" t="s">
        <v>10449</v>
      </c>
      <c r="E305" t="s">
        <v>10386</v>
      </c>
      <c r="F305" t="s">
        <v>7416</v>
      </c>
      <c r="G305" t="str">
        <f>LevelsAll[[#This Row],[relToParent]]</f>
        <v xml:space="preserve">Strategic Management </v>
      </c>
    </row>
    <row r="306" spans="1:7">
      <c r="A306">
        <v>1303</v>
      </c>
      <c r="B306" t="s">
        <v>5549</v>
      </c>
      <c r="D306" t="s">
        <v>10449</v>
      </c>
      <c r="E306" t="s">
        <v>10386</v>
      </c>
      <c r="F306" t="s">
        <v>7419</v>
      </c>
      <c r="G306" t="str">
        <f>LevelsAll[[#This Row],[relToParent]]</f>
        <v xml:space="preserve">Strategic Management </v>
      </c>
    </row>
    <row r="307" spans="1:7">
      <c r="A307">
        <v>1304</v>
      </c>
      <c r="B307" t="s">
        <v>5549</v>
      </c>
      <c r="D307" t="s">
        <v>10449</v>
      </c>
      <c r="E307" t="s">
        <v>10387</v>
      </c>
      <c r="F307" t="s">
        <v>7425</v>
      </c>
      <c r="G307" t="str">
        <f>LevelsAll[[#This Row],[relToParent]]</f>
        <v xml:space="preserve">Strategic Management </v>
      </c>
    </row>
    <row r="308" spans="1:7">
      <c r="A308">
        <v>1305</v>
      </c>
      <c r="B308" t="s">
        <v>5549</v>
      </c>
      <c r="D308" t="s">
        <v>10449</v>
      </c>
      <c r="E308" t="s">
        <v>10387</v>
      </c>
      <c r="F308" t="s">
        <v>7428</v>
      </c>
      <c r="G308" t="str">
        <f>LevelsAll[[#This Row],[relToParent]]</f>
        <v xml:space="preserve">Strategic Management </v>
      </c>
    </row>
    <row r="309" spans="1:7">
      <c r="A309">
        <v>1306</v>
      </c>
      <c r="B309" t="s">
        <v>5549</v>
      </c>
      <c r="D309" t="s">
        <v>10449</v>
      </c>
      <c r="E309" t="s">
        <v>10387</v>
      </c>
      <c r="F309" t="s">
        <v>7431</v>
      </c>
      <c r="G309" t="str">
        <f>LevelsAll[[#This Row],[relToParent]]</f>
        <v xml:space="preserve">Strategic Management </v>
      </c>
    </row>
    <row r="310" spans="1:7">
      <c r="A310">
        <v>1307</v>
      </c>
      <c r="B310" t="s">
        <v>5549</v>
      </c>
      <c r="D310" t="s">
        <v>10449</v>
      </c>
      <c r="E310" t="s">
        <v>10387</v>
      </c>
      <c r="F310" t="s">
        <v>7434</v>
      </c>
      <c r="G310" t="str">
        <f>LevelsAll[[#This Row],[relToParent]]</f>
        <v xml:space="preserve">Strategic Management </v>
      </c>
    </row>
    <row r="311" spans="1:7">
      <c r="A311">
        <v>1308</v>
      </c>
      <c r="B311" t="s">
        <v>5549</v>
      </c>
      <c r="D311" t="s">
        <v>10449</v>
      </c>
      <c r="E311" t="s">
        <v>10387</v>
      </c>
      <c r="F311" t="s">
        <v>7437</v>
      </c>
      <c r="G311" t="str">
        <f>LevelsAll[[#This Row],[relToParent]]</f>
        <v xml:space="preserve">Strategic Management </v>
      </c>
    </row>
    <row r="312" spans="1:7">
      <c r="A312">
        <v>1309</v>
      </c>
      <c r="B312" t="s">
        <v>5549</v>
      </c>
      <c r="D312" t="s">
        <v>1246</v>
      </c>
      <c r="E312" t="s">
        <v>10006</v>
      </c>
      <c r="G312" t="str">
        <f>LevelsAll[[#This Row],[relToParent]]</f>
        <v>Supply Chain</v>
      </c>
    </row>
    <row r="313" spans="1:7">
      <c r="A313">
        <v>1310</v>
      </c>
      <c r="B313" t="s">
        <v>5549</v>
      </c>
      <c r="D313" t="s">
        <v>1246</v>
      </c>
      <c r="E313" t="s">
        <v>6806</v>
      </c>
      <c r="G313" t="str">
        <f>LevelsAll[[#This Row],[relToParent]]</f>
        <v>Supply Chain</v>
      </c>
    </row>
    <row r="314" spans="1:7">
      <c r="A314">
        <v>1311</v>
      </c>
      <c r="B314" t="s">
        <v>5549</v>
      </c>
      <c r="D314" t="s">
        <v>1246</v>
      </c>
      <c r="E314" t="s">
        <v>10008</v>
      </c>
      <c r="G314" t="str">
        <f>LevelsAll[[#This Row],[relToParent]]</f>
        <v>Supply Chain</v>
      </c>
    </row>
    <row r="315" spans="1:7">
      <c r="A315">
        <v>1312</v>
      </c>
      <c r="B315" t="s">
        <v>5549</v>
      </c>
      <c r="D315" t="s">
        <v>1246</v>
      </c>
      <c r="E315" t="s">
        <v>10010</v>
      </c>
      <c r="G315" t="str">
        <f>LevelsAll[[#This Row],[relToParent]]</f>
        <v>Supply Chain</v>
      </c>
    </row>
    <row r="316" spans="1:7">
      <c r="A316">
        <v>1313</v>
      </c>
      <c r="B316" t="s">
        <v>5549</v>
      </c>
      <c r="D316" t="s">
        <v>1246</v>
      </c>
      <c r="E316" t="s">
        <v>10012</v>
      </c>
      <c r="G316" t="str">
        <f>LevelsAll[[#This Row],[relToParent]]</f>
        <v>Supply Chain</v>
      </c>
    </row>
    <row r="317" spans="1:7">
      <c r="A317">
        <v>1314</v>
      </c>
      <c r="B317" t="s">
        <v>5549</v>
      </c>
      <c r="D317" t="s">
        <v>1246</v>
      </c>
      <c r="E317" t="s">
        <v>7442</v>
      </c>
      <c r="G317" t="str">
        <f>LevelsAll[[#This Row],[relToParent]]</f>
        <v>Supply Chain</v>
      </c>
    </row>
    <row r="318" spans="1:7">
      <c r="A318">
        <v>1315</v>
      </c>
      <c r="B318" t="s">
        <v>5549</v>
      </c>
      <c r="D318" t="s">
        <v>1246</v>
      </c>
      <c r="E318" t="s">
        <v>7446</v>
      </c>
      <c r="G318" t="str">
        <f>LevelsAll[[#This Row],[relToParent]]</f>
        <v>Supply Chain</v>
      </c>
    </row>
    <row r="319" spans="1:7">
      <c r="A319">
        <v>1316</v>
      </c>
      <c r="B319" t="s">
        <v>5549</v>
      </c>
      <c r="D319" t="s">
        <v>1246</v>
      </c>
      <c r="E319" t="s">
        <v>10014</v>
      </c>
      <c r="G319" t="str">
        <f>LevelsAll[[#This Row],[relToParent]]</f>
        <v>Supply Chain</v>
      </c>
    </row>
    <row r="320" spans="1:7">
      <c r="A320">
        <v>1317</v>
      </c>
      <c r="B320" t="s">
        <v>5549</v>
      </c>
      <c r="D320" t="s">
        <v>1246</v>
      </c>
      <c r="E320" t="s">
        <v>6879</v>
      </c>
      <c r="G320" t="str">
        <f>LevelsAll[[#This Row],[relToParent]]</f>
        <v>Supply Chain</v>
      </c>
    </row>
  </sheetData>
  <sheetProtection algorithmName="SHA-512" hashValue="0hguKt75G+lDRXEoX8ZCRSaT46AgDEVGIXLbIMrLavmoG+F5+cMQegL39Zz22T5Bj//F/oSnJRNvUZ+sjhRRuw==" saltValue="CJaY728FsZATCcJZlGvtpw==" spinCount="100000" sheet="1" objects="1" scenarios="1"/>
  <phoneticPr fontId="7" type="noConversion"/>
  <pageMargins left="0.7" right="0.7" top="0.75" bottom="0.75" header="0.3" footer="0.3"/>
  <pageSetup orientation="portrait" horizontalDpi="4294967295" verticalDpi="4294967295"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104732812A5603479F66198C91C404D5" ma:contentTypeVersion="4" ma:contentTypeDescription="Create a new document." ma:contentTypeScope="" ma:versionID="5088760c6442673615589842b1ff1ef4">
  <xsd:schema xmlns:xsd="http://www.w3.org/2001/XMLSchema" xmlns:xs="http://www.w3.org/2001/XMLSchema" xmlns:p="http://schemas.microsoft.com/office/2006/metadata/properties" xmlns:ns2="258a558a-d853-40e4-9438-5134f4274061" targetNamespace="http://schemas.microsoft.com/office/2006/metadata/properties" ma:root="true" ma:fieldsID="0aa5c3da06987ce41350d60f01ae5104" ns2:_="">
    <xsd:import namespace="258a558a-d853-40e4-9438-5134f42740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a558a-d853-40e4-9438-5134f4274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D1D68F1E-136A-4AA0-AA2E-84DE1D1B4702}"/>
</file>

<file path=customXml/itemProps2.xml><?xml version="1.0" encoding="utf-8"?>
<ds:datastoreItem xmlns:ds="http://schemas.openxmlformats.org/officeDocument/2006/customXml" ds:itemID="{57D287EF-9184-4F48-B5E3-30A5A1BEFC72}"/>
</file>

<file path=customXml/itemProps3.xml><?xml version="1.0" encoding="utf-8"?>
<ds:datastoreItem xmlns:ds="http://schemas.openxmlformats.org/officeDocument/2006/customXml" ds:itemID="{85B48DA3-124C-4862-A583-653A4FE06569}"/>
</file>

<file path=customXml/itemProps4.xml><?xml version="1.0" encoding="utf-8"?>
<ds:datastoreItem xmlns:ds="http://schemas.openxmlformats.org/officeDocument/2006/customXml" ds:itemID="{F5239F53-C920-49E6-8D19-0E7C6A830FCE}"/>
</file>

<file path=customXml/itemProps5.xml><?xml version="1.0" encoding="utf-8"?>
<ds:datastoreItem xmlns:ds="http://schemas.openxmlformats.org/officeDocument/2006/customXml" ds:itemID="{5ED73E82-5A0C-4290-8BFF-20CD4C195E84}"/>
</file>

<file path=customXml/itemProps6.xml><?xml version="1.0" encoding="utf-8"?>
<ds:datastoreItem xmlns:ds="http://schemas.openxmlformats.org/officeDocument/2006/customXml" ds:itemID="{4A89E3D7-075D-4381-AACF-3950B2D6A84D}"/>
</file>

<file path=customXml/itemProps7.xml><?xml version="1.0" encoding="utf-8"?>
<ds:datastoreItem xmlns:ds="http://schemas.openxmlformats.org/officeDocument/2006/customXml" ds:itemID="{E2C4CCE6-5B0E-4481-9A41-CAA76AA4C7C9}"/>
</file>

<file path=customXml/itemProps8.xml><?xml version="1.0" encoding="utf-8"?>
<ds:datastoreItem xmlns:ds="http://schemas.openxmlformats.org/officeDocument/2006/customXml" ds:itemID="{36543CD9-9244-47F3-BA34-91DA3238D6A3}"/>
</file>

<file path=customXml/itemProps9.xml><?xml version="1.0" encoding="utf-8"?>
<ds:datastoreItem xmlns:ds="http://schemas.openxmlformats.org/officeDocument/2006/customXml" ds:itemID="{3EA3894F-9414-44F5-8B75-8997A68EDDEC}"/>
</file>

<file path=customXml/itemProps10.xml><?xml version="1.0" encoding="utf-8"?>
<ds:datastoreItem xmlns:ds="http://schemas.openxmlformats.org/officeDocument/2006/customXml" ds:itemID="{2CE94296-3FDF-4BAD-95DC-4257E35FEFFE}"/>
</file>

<file path=customXml/itemProps11.xml><?xml version="1.0" encoding="utf-8"?>
<ds:datastoreItem xmlns:ds="http://schemas.openxmlformats.org/officeDocument/2006/customXml" ds:itemID="{266B05C4-56B5-407F-9D0B-F4E878494029}"/>
</file>

<file path=customXml/itemProps12.xml><?xml version="1.0" encoding="utf-8"?>
<ds:datastoreItem xmlns:ds="http://schemas.openxmlformats.org/officeDocument/2006/customXml" ds:itemID="{97F7FACC-F34F-47A3-AFD9-C124F812CD4C}"/>
</file>

<file path=customXml/itemProps13.xml><?xml version="1.0" encoding="utf-8"?>
<ds:datastoreItem xmlns:ds="http://schemas.openxmlformats.org/officeDocument/2006/customXml" ds:itemID="{B9E4CB45-2514-42BC-96B8-2CE30AE1A493}"/>
</file>

<file path=customXml/itemProps14.xml><?xml version="1.0" encoding="utf-8"?>
<ds:datastoreItem xmlns:ds="http://schemas.openxmlformats.org/officeDocument/2006/customXml" ds:itemID="{35A2CCF8-B3B5-436D-999C-D5D0B52F45DB}"/>
</file>

<file path=customXml/itemProps15.xml><?xml version="1.0" encoding="utf-8"?>
<ds:datastoreItem xmlns:ds="http://schemas.openxmlformats.org/officeDocument/2006/customXml" ds:itemID="{43D1402D-E913-4782-8D62-47AFF7F67BC4}"/>
</file>

<file path=customXml/itemProps16.xml><?xml version="1.0" encoding="utf-8"?>
<ds:datastoreItem xmlns:ds="http://schemas.openxmlformats.org/officeDocument/2006/customXml" ds:itemID="{92966956-00D6-45D6-8A2F-82406C682381}"/>
</file>

<file path=customXml/itemProps17.xml><?xml version="1.0" encoding="utf-8"?>
<ds:datastoreItem xmlns:ds="http://schemas.openxmlformats.org/officeDocument/2006/customXml" ds:itemID="{1B145F8F-69EB-4483-B58E-C3817470DC4B}"/>
</file>

<file path=customXml/itemProps18.xml><?xml version="1.0" encoding="utf-8"?>
<ds:datastoreItem xmlns:ds="http://schemas.openxmlformats.org/officeDocument/2006/customXml" ds:itemID="{CC66EA92-6D01-4211-843A-A6F53D84FFC5}"/>
</file>

<file path=customXml/itemProps19.xml><?xml version="1.0" encoding="utf-8"?>
<ds:datastoreItem xmlns:ds="http://schemas.openxmlformats.org/officeDocument/2006/customXml" ds:itemID="{1FA21B75-DB9E-462E-AC59-EA3690FDEBD7}"/>
</file>

<file path=customXml/itemProps20.xml><?xml version="1.0" encoding="utf-8"?>
<ds:datastoreItem xmlns:ds="http://schemas.openxmlformats.org/officeDocument/2006/customXml" ds:itemID="{A751D5F7-5218-48F4-A48F-E87061440A75}"/>
</file>

<file path=customXml/itemProps21.xml><?xml version="1.0" encoding="utf-8"?>
<ds:datastoreItem xmlns:ds="http://schemas.openxmlformats.org/officeDocument/2006/customXml" ds:itemID="{B36B6507-F303-486C-A7CA-C774DA9A0DF1}"/>
</file>

<file path=customXml/itemProps22.xml><?xml version="1.0" encoding="utf-8"?>
<ds:datastoreItem xmlns:ds="http://schemas.openxmlformats.org/officeDocument/2006/customXml" ds:itemID="{47AABEFE-7B56-4FD7-B530-0C9CE9491B9B}"/>
</file>

<file path=customXml/itemProps23.xml><?xml version="1.0" encoding="utf-8"?>
<ds:datastoreItem xmlns:ds="http://schemas.openxmlformats.org/officeDocument/2006/customXml" ds:itemID="{DB38215C-D3FA-478A-9DE1-A6E989B9D5A8}"/>
</file>

<file path=customXml/itemProps24.xml><?xml version="1.0" encoding="utf-8"?>
<ds:datastoreItem xmlns:ds="http://schemas.openxmlformats.org/officeDocument/2006/customXml" ds:itemID="{DA53A1D4-8476-4554-9522-13FA6552F5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2024-06-21T10:36:20Z</dcterms:created>
  <dcterms:modified xsi:type="dcterms:W3CDTF">2026-05-18T17:53:16Z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0x010100104732812A5603479F66198C91C404D5</vt:lpwstr>
  </property>
</Properties>
</file>